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slicers/slicer1.xml" ContentType="application/vnd.ms-excel.slicer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6.xml" ContentType="application/vnd.openxmlformats-officedocument.drawingml.chartshap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Alessandro\Desktop\"/>
    </mc:Choice>
  </mc:AlternateContent>
  <xr:revisionPtr revIDLastSave="0" documentId="13_ncr:1_{C667432F-4F28-4935-A817-51E79AACAA23}" xr6:coauthVersionLast="47" xr6:coauthVersionMax="47" xr10:uidLastSave="{00000000-0000-0000-0000-000000000000}"/>
  <bookViews>
    <workbookView xWindow="-120" yWindow="-120" windowWidth="20730" windowHeight="11040" tabRatio="671" activeTab="6" xr2:uid="{00000000-000D-0000-FFFF-FFFF00000000}"/>
  </bookViews>
  <sheets>
    <sheet name="MENU" sheetId="1" r:id="rId1"/>
    <sheet name="CADASTRO" sheetId="2" r:id="rId2"/>
    <sheet name="ENTRADAS" sheetId="3" r:id="rId3"/>
    <sheet name="SAÍDAS" sheetId="27" r:id="rId4"/>
    <sheet name="Base" sheetId="28" r:id="rId5"/>
    <sheet name="AJUSTE" sheetId="29" state="hidden" r:id="rId6"/>
    <sheet name="PAINEL MÊS" sheetId="8" r:id="rId7"/>
    <sheet name="CURVA ABC" sheetId="31" r:id="rId8"/>
    <sheet name="COMPARATIVO" sheetId="32" r:id="rId9"/>
    <sheet name="ANÁLISE ABC" sheetId="34" state="hidden" r:id="rId10"/>
    <sheet name="ESTOQUE MÍNIMO" sheetId="6" r:id="rId11"/>
    <sheet name="VARIAÇÃO CUSTO" sheetId="5" r:id="rId12"/>
    <sheet name="SAÍDAS PRODUTOS" sheetId="7" state="hidden" r:id="rId13"/>
    <sheet name="GIRO ESTOQUE" sheetId="23" r:id="rId14"/>
    <sheet name="CMV" sheetId="25" r:id="rId15"/>
    <sheet name="IMPRESSÃO" sheetId="20" r:id="rId16"/>
  </sheets>
  <definedNames>
    <definedName name="_xlnm._FilterDatabase" localSheetId="1" hidden="1">CADASTRO!$A$2:$Q$976</definedName>
    <definedName name="_xlnm._FilterDatabase" localSheetId="7" hidden="1">'CURVA ABC'!$A$10:$M$1000</definedName>
    <definedName name="_xlnm._FilterDatabase" localSheetId="2" hidden="1">ENTRADAS!$A$2:$K$2</definedName>
    <definedName name="_xlnm._FilterDatabase" localSheetId="10" hidden="1">'ESTOQUE MÍNIMO'!$A$4:$B$396</definedName>
    <definedName name="_xlnm._FilterDatabase" localSheetId="15" hidden="1">IMPRESSÃO!$A$4:$B$577</definedName>
    <definedName name="_xlnm._FilterDatabase" localSheetId="6" hidden="1">'PAINEL MÊS'!$A$4:$B$396</definedName>
    <definedName name="_xlnm._FilterDatabase" localSheetId="3" hidden="1">SAÍDAS!$A$2:$H$2</definedName>
    <definedName name="_xlnm._FilterDatabase" localSheetId="11" hidden="1">'VARIAÇÃO CUSTO'!$A$2:$B$396</definedName>
    <definedName name="ENTRADAS" localSheetId="3">SAÍDAS!$A$3:$I$6</definedName>
    <definedName name="ENTRADAS">Tabela1[]</definedName>
    <definedName name="LISTA_DEST">Tabela6[DESTINOS]</definedName>
    <definedName name="LISTACATEG">CADASTRO!$AK$4:$AK$24</definedName>
    <definedName name="LISTAPROD">CADASTRO!$B$5:$B$393</definedName>
    <definedName name="SegmentaçãodeDados_COMPARAÇÃO">#N/A</definedName>
    <definedName name="SegmentaçãodeDados_PRODUTO">#N/A</definedName>
  </definedNames>
  <calcPr calcId="191029"/>
  <pivotCaches>
    <pivotCache cacheId="0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7" l="1"/>
  <c r="D6" i="27"/>
  <c r="F6" i="27"/>
  <c r="H6" i="27"/>
  <c r="I6" i="27" s="1"/>
  <c r="J6" i="27"/>
  <c r="C5" i="27"/>
  <c r="D5" i="27"/>
  <c r="F5" i="27"/>
  <c r="H5" i="27"/>
  <c r="I5" i="27" s="1"/>
  <c r="J5" i="27"/>
  <c r="C6" i="3"/>
  <c r="D6" i="3"/>
  <c r="F6" i="3"/>
  <c r="G6" i="3"/>
  <c r="I6" i="3"/>
  <c r="J6" i="3"/>
  <c r="C5" i="3"/>
  <c r="D5" i="3"/>
  <c r="G5" i="3" s="1"/>
  <c r="F5" i="3"/>
  <c r="I5" i="3"/>
  <c r="J5" i="3"/>
  <c r="C5" i="29"/>
  <c r="D5" i="29"/>
  <c r="F5" i="29"/>
  <c r="H5" i="29"/>
  <c r="A399" i="20" l="1"/>
  <c r="B399" i="20"/>
  <c r="C399" i="20"/>
  <c r="A400" i="20"/>
  <c r="B400" i="20"/>
  <c r="C400" i="20"/>
  <c r="A401" i="20"/>
  <c r="B401" i="20"/>
  <c r="C401" i="20"/>
  <c r="A402" i="20"/>
  <c r="B402" i="20"/>
  <c r="C402" i="20"/>
  <c r="A403" i="20"/>
  <c r="B403" i="20"/>
  <c r="C403" i="20"/>
  <c r="A404" i="20"/>
  <c r="B404" i="20"/>
  <c r="C404" i="20"/>
  <c r="A405" i="20"/>
  <c r="B405" i="20"/>
  <c r="C405" i="20"/>
  <c r="A406" i="20"/>
  <c r="B406" i="20"/>
  <c r="C406" i="20"/>
  <c r="A407" i="20"/>
  <c r="B407" i="20"/>
  <c r="C407" i="20"/>
  <c r="A408" i="20"/>
  <c r="B408" i="20"/>
  <c r="C408" i="20"/>
  <c r="A409" i="20"/>
  <c r="B409" i="20"/>
  <c r="C409" i="20"/>
  <c r="A410" i="20"/>
  <c r="B410" i="20"/>
  <c r="C410" i="20"/>
  <c r="A411" i="20"/>
  <c r="B411" i="20"/>
  <c r="C411" i="20"/>
  <c r="A412" i="20"/>
  <c r="B412" i="20"/>
  <c r="C412" i="20"/>
  <c r="A413" i="20"/>
  <c r="B413" i="20"/>
  <c r="C413" i="20"/>
  <c r="A414" i="20"/>
  <c r="B414" i="20"/>
  <c r="C414" i="20"/>
  <c r="A415" i="20"/>
  <c r="B415" i="20"/>
  <c r="C415" i="20"/>
  <c r="A416" i="20"/>
  <c r="B416" i="20"/>
  <c r="C416" i="20"/>
  <c r="A417" i="20"/>
  <c r="B417" i="20"/>
  <c r="C417" i="20"/>
  <c r="A418" i="20"/>
  <c r="B418" i="20"/>
  <c r="C418" i="20"/>
  <c r="A419" i="20"/>
  <c r="B419" i="20"/>
  <c r="C419" i="20"/>
  <c r="A420" i="20"/>
  <c r="B420" i="20"/>
  <c r="C420" i="20"/>
  <c r="A421" i="20"/>
  <c r="B421" i="20"/>
  <c r="C421" i="20"/>
  <c r="A422" i="20"/>
  <c r="B422" i="20"/>
  <c r="C422" i="20"/>
  <c r="A423" i="20"/>
  <c r="B423" i="20"/>
  <c r="C423" i="20"/>
  <c r="A424" i="20"/>
  <c r="B424" i="20"/>
  <c r="C424" i="20"/>
  <c r="A425" i="20"/>
  <c r="B425" i="20"/>
  <c r="C425" i="20"/>
  <c r="A426" i="20"/>
  <c r="B426" i="20"/>
  <c r="C426" i="20"/>
  <c r="A427" i="20"/>
  <c r="B427" i="20"/>
  <c r="C427" i="20"/>
  <c r="A428" i="20"/>
  <c r="B428" i="20"/>
  <c r="C428" i="20"/>
  <c r="A429" i="20"/>
  <c r="B429" i="20"/>
  <c r="C429" i="20"/>
  <c r="A430" i="20"/>
  <c r="B430" i="20"/>
  <c r="C430" i="20"/>
  <c r="A431" i="20"/>
  <c r="B431" i="20"/>
  <c r="C431" i="20"/>
  <c r="A432" i="20"/>
  <c r="B432" i="20"/>
  <c r="C432" i="20"/>
  <c r="A433" i="20"/>
  <c r="B433" i="20"/>
  <c r="C433" i="20"/>
  <c r="A434" i="20"/>
  <c r="B434" i="20"/>
  <c r="C434" i="20"/>
  <c r="A435" i="20"/>
  <c r="B435" i="20"/>
  <c r="C435" i="20"/>
  <c r="A436" i="20"/>
  <c r="B436" i="20"/>
  <c r="C436" i="20"/>
  <c r="A437" i="20"/>
  <c r="B437" i="20"/>
  <c r="C437" i="20"/>
  <c r="A438" i="20"/>
  <c r="B438" i="20"/>
  <c r="C438" i="20"/>
  <c r="A439" i="20"/>
  <c r="B439" i="20"/>
  <c r="C439" i="20"/>
  <c r="A440" i="20"/>
  <c r="B440" i="20"/>
  <c r="C440" i="20"/>
  <c r="A441" i="20"/>
  <c r="B441" i="20"/>
  <c r="C441" i="20"/>
  <c r="A442" i="20"/>
  <c r="B442" i="20"/>
  <c r="C442" i="20"/>
  <c r="A443" i="20"/>
  <c r="B443" i="20"/>
  <c r="C443" i="20"/>
  <c r="A444" i="20"/>
  <c r="B444" i="20"/>
  <c r="C444" i="20"/>
  <c r="A445" i="20"/>
  <c r="B445" i="20"/>
  <c r="C445" i="20"/>
  <c r="A446" i="20"/>
  <c r="B446" i="20"/>
  <c r="C446" i="20"/>
  <c r="A447" i="20"/>
  <c r="B447" i="20"/>
  <c r="C447" i="20"/>
  <c r="A448" i="20"/>
  <c r="B448" i="20"/>
  <c r="C448" i="20"/>
  <c r="A449" i="20"/>
  <c r="B449" i="20"/>
  <c r="C449" i="20"/>
  <c r="A450" i="20"/>
  <c r="B450" i="20"/>
  <c r="C450" i="20"/>
  <c r="A451" i="20"/>
  <c r="B451" i="20"/>
  <c r="C451" i="20"/>
  <c r="A452" i="20"/>
  <c r="B452" i="20"/>
  <c r="C452" i="20"/>
  <c r="A453" i="20"/>
  <c r="B453" i="20"/>
  <c r="C453" i="20"/>
  <c r="A454" i="20"/>
  <c r="B454" i="20"/>
  <c r="C454" i="20"/>
  <c r="A455" i="20"/>
  <c r="B455" i="20"/>
  <c r="C455" i="20"/>
  <c r="A456" i="20"/>
  <c r="B456" i="20"/>
  <c r="C456" i="20"/>
  <c r="A457" i="20"/>
  <c r="B457" i="20"/>
  <c r="C457" i="20"/>
  <c r="A458" i="20"/>
  <c r="B458" i="20"/>
  <c r="C458" i="20"/>
  <c r="A459" i="20"/>
  <c r="B459" i="20"/>
  <c r="C459" i="20"/>
  <c r="A460" i="20"/>
  <c r="B460" i="20"/>
  <c r="C460" i="20"/>
  <c r="A461" i="20"/>
  <c r="B461" i="20"/>
  <c r="C461" i="20"/>
  <c r="A462" i="20"/>
  <c r="B462" i="20"/>
  <c r="C462" i="20"/>
  <c r="A463" i="20"/>
  <c r="B463" i="20"/>
  <c r="C463" i="20"/>
  <c r="A464" i="20"/>
  <c r="B464" i="20"/>
  <c r="C464" i="20"/>
  <c r="A465" i="20"/>
  <c r="B465" i="20"/>
  <c r="C465" i="20"/>
  <c r="A466" i="20"/>
  <c r="B466" i="20"/>
  <c r="C466" i="20"/>
  <c r="A467" i="20"/>
  <c r="B467" i="20"/>
  <c r="C467" i="20"/>
  <c r="A468" i="20"/>
  <c r="B468" i="20"/>
  <c r="C468" i="20"/>
  <c r="A469" i="20"/>
  <c r="B469" i="20"/>
  <c r="C469" i="20"/>
  <c r="A470" i="20"/>
  <c r="B470" i="20"/>
  <c r="C470" i="20"/>
  <c r="A471" i="20"/>
  <c r="B471" i="20"/>
  <c r="C471" i="20"/>
  <c r="A472" i="20"/>
  <c r="B472" i="20"/>
  <c r="C472" i="20"/>
  <c r="A473" i="20"/>
  <c r="B473" i="20"/>
  <c r="C473" i="20"/>
  <c r="A474" i="20"/>
  <c r="B474" i="20"/>
  <c r="C474" i="20"/>
  <c r="A475" i="20"/>
  <c r="B475" i="20"/>
  <c r="C475" i="20"/>
  <c r="A476" i="20"/>
  <c r="B476" i="20"/>
  <c r="C476" i="20"/>
  <c r="A477" i="20"/>
  <c r="B477" i="20"/>
  <c r="C477" i="20"/>
  <c r="A478" i="20"/>
  <c r="B478" i="20"/>
  <c r="C478" i="20"/>
  <c r="A479" i="20"/>
  <c r="B479" i="20"/>
  <c r="C479" i="20"/>
  <c r="A480" i="20"/>
  <c r="B480" i="20"/>
  <c r="C480" i="20"/>
  <c r="A481" i="20"/>
  <c r="B481" i="20"/>
  <c r="C481" i="20"/>
  <c r="A482" i="20"/>
  <c r="B482" i="20"/>
  <c r="C482" i="20"/>
  <c r="A483" i="20"/>
  <c r="B483" i="20"/>
  <c r="C483" i="20"/>
  <c r="A484" i="20"/>
  <c r="B484" i="20"/>
  <c r="C484" i="20"/>
  <c r="A485" i="20"/>
  <c r="B485" i="20"/>
  <c r="C485" i="20"/>
  <c r="A486" i="20"/>
  <c r="B486" i="20"/>
  <c r="C486" i="20"/>
  <c r="A487" i="20"/>
  <c r="B487" i="20"/>
  <c r="C487" i="20"/>
  <c r="A488" i="20"/>
  <c r="B488" i="20"/>
  <c r="C488" i="20"/>
  <c r="A489" i="20"/>
  <c r="B489" i="20"/>
  <c r="C489" i="20"/>
  <c r="A490" i="20"/>
  <c r="B490" i="20"/>
  <c r="C490" i="20"/>
  <c r="A491" i="20"/>
  <c r="B491" i="20"/>
  <c r="C491" i="20"/>
  <c r="A492" i="20"/>
  <c r="B492" i="20"/>
  <c r="C492" i="20"/>
  <c r="A493" i="20"/>
  <c r="B493" i="20"/>
  <c r="C493" i="20"/>
  <c r="A494" i="20"/>
  <c r="B494" i="20"/>
  <c r="C494" i="20"/>
  <c r="A495" i="20"/>
  <c r="B495" i="20"/>
  <c r="C495" i="20"/>
  <c r="A496" i="20"/>
  <c r="B496" i="20"/>
  <c r="C496" i="20"/>
  <c r="A497" i="20"/>
  <c r="B497" i="20"/>
  <c r="C497" i="20"/>
  <c r="A498" i="20"/>
  <c r="B498" i="20"/>
  <c r="C498" i="20"/>
  <c r="A499" i="20"/>
  <c r="B499" i="20"/>
  <c r="C499" i="20"/>
  <c r="A500" i="20"/>
  <c r="B500" i="20"/>
  <c r="C500" i="20"/>
  <c r="A501" i="20"/>
  <c r="B501" i="20"/>
  <c r="C501" i="20"/>
  <c r="A502" i="20"/>
  <c r="B502" i="20"/>
  <c r="C502" i="20"/>
  <c r="A503" i="20"/>
  <c r="B503" i="20"/>
  <c r="C503" i="20"/>
  <c r="A504" i="20"/>
  <c r="B504" i="20"/>
  <c r="C504" i="20"/>
  <c r="A505" i="20"/>
  <c r="B505" i="20"/>
  <c r="C505" i="20"/>
  <c r="A506" i="20"/>
  <c r="B506" i="20"/>
  <c r="C506" i="20"/>
  <c r="A507" i="20"/>
  <c r="B507" i="20"/>
  <c r="C507" i="20"/>
  <c r="A508" i="20"/>
  <c r="B508" i="20"/>
  <c r="C508" i="20"/>
  <c r="A509" i="20"/>
  <c r="B509" i="20"/>
  <c r="C509" i="20"/>
  <c r="A510" i="20"/>
  <c r="B510" i="20"/>
  <c r="C510" i="20"/>
  <c r="A511" i="20"/>
  <c r="B511" i="20"/>
  <c r="C511" i="20"/>
  <c r="A512" i="20"/>
  <c r="B512" i="20"/>
  <c r="C512" i="20"/>
  <c r="A513" i="20"/>
  <c r="B513" i="20"/>
  <c r="C513" i="20"/>
  <c r="A514" i="20"/>
  <c r="B514" i="20"/>
  <c r="C514" i="20"/>
  <c r="A515" i="20"/>
  <c r="B515" i="20"/>
  <c r="C515" i="20"/>
  <c r="A516" i="20"/>
  <c r="B516" i="20"/>
  <c r="C516" i="20"/>
  <c r="A517" i="20"/>
  <c r="B517" i="20"/>
  <c r="C517" i="20"/>
  <c r="A518" i="20"/>
  <c r="B518" i="20"/>
  <c r="C518" i="20"/>
  <c r="A519" i="20"/>
  <c r="B519" i="20"/>
  <c r="C519" i="20"/>
  <c r="A520" i="20"/>
  <c r="B520" i="20"/>
  <c r="C520" i="20"/>
  <c r="A521" i="20"/>
  <c r="B521" i="20"/>
  <c r="C521" i="20"/>
  <c r="A522" i="20"/>
  <c r="B522" i="20"/>
  <c r="C522" i="20"/>
  <c r="A523" i="20"/>
  <c r="B523" i="20"/>
  <c r="C523" i="20"/>
  <c r="A524" i="20"/>
  <c r="B524" i="20"/>
  <c r="C524" i="20"/>
  <c r="A525" i="20"/>
  <c r="B525" i="20"/>
  <c r="C525" i="20"/>
  <c r="A526" i="20"/>
  <c r="B526" i="20"/>
  <c r="C526" i="20"/>
  <c r="A527" i="20"/>
  <c r="B527" i="20"/>
  <c r="C527" i="20"/>
  <c r="A528" i="20"/>
  <c r="B528" i="20"/>
  <c r="C528" i="20"/>
  <c r="A529" i="20"/>
  <c r="B529" i="20"/>
  <c r="C529" i="20"/>
  <c r="A530" i="20"/>
  <c r="B530" i="20"/>
  <c r="C530" i="20"/>
  <c r="A531" i="20"/>
  <c r="B531" i="20"/>
  <c r="C531" i="20"/>
  <c r="A532" i="20"/>
  <c r="B532" i="20"/>
  <c r="C532" i="20"/>
  <c r="A533" i="20"/>
  <c r="B533" i="20"/>
  <c r="C533" i="20"/>
  <c r="A534" i="20"/>
  <c r="B534" i="20"/>
  <c r="C534" i="20"/>
  <c r="A535" i="20"/>
  <c r="B535" i="20"/>
  <c r="C535" i="20"/>
  <c r="A536" i="20"/>
  <c r="B536" i="20"/>
  <c r="C536" i="20"/>
  <c r="A537" i="20"/>
  <c r="B537" i="20"/>
  <c r="C537" i="20"/>
  <c r="A538" i="20"/>
  <c r="B538" i="20"/>
  <c r="C538" i="20"/>
  <c r="A539" i="20"/>
  <c r="B539" i="20"/>
  <c r="C539" i="20"/>
  <c r="A540" i="20"/>
  <c r="B540" i="20"/>
  <c r="C540" i="20"/>
  <c r="A541" i="20"/>
  <c r="B541" i="20"/>
  <c r="C541" i="20"/>
  <c r="A542" i="20"/>
  <c r="B542" i="20"/>
  <c r="C542" i="20"/>
  <c r="A543" i="20"/>
  <c r="B543" i="20"/>
  <c r="C543" i="20"/>
  <c r="A544" i="20"/>
  <c r="B544" i="20"/>
  <c r="C544" i="20"/>
  <c r="A545" i="20"/>
  <c r="B545" i="20"/>
  <c r="C545" i="20"/>
  <c r="A546" i="20"/>
  <c r="B546" i="20"/>
  <c r="C546" i="20"/>
  <c r="A547" i="20"/>
  <c r="B547" i="20"/>
  <c r="C547" i="20"/>
  <c r="A548" i="20"/>
  <c r="B548" i="20"/>
  <c r="C548" i="20"/>
  <c r="A549" i="20"/>
  <c r="B549" i="20"/>
  <c r="C549" i="20"/>
  <c r="A550" i="20"/>
  <c r="B550" i="20"/>
  <c r="C550" i="20"/>
  <c r="A551" i="20"/>
  <c r="B551" i="20"/>
  <c r="C551" i="20"/>
  <c r="A552" i="20"/>
  <c r="B552" i="20"/>
  <c r="C552" i="20"/>
  <c r="A553" i="20"/>
  <c r="B553" i="20"/>
  <c r="C553" i="20"/>
  <c r="A554" i="20"/>
  <c r="B554" i="20"/>
  <c r="C554" i="20"/>
  <c r="A555" i="20"/>
  <c r="B555" i="20"/>
  <c r="C555" i="20"/>
  <c r="A556" i="20"/>
  <c r="B556" i="20"/>
  <c r="C556" i="20"/>
  <c r="A557" i="20"/>
  <c r="B557" i="20"/>
  <c r="C557" i="20"/>
  <c r="A558" i="20"/>
  <c r="B558" i="20"/>
  <c r="C558" i="20"/>
  <c r="A559" i="20"/>
  <c r="B559" i="20"/>
  <c r="C559" i="20"/>
  <c r="A560" i="20"/>
  <c r="B560" i="20"/>
  <c r="C560" i="20"/>
  <c r="A561" i="20"/>
  <c r="B561" i="20"/>
  <c r="C561" i="20"/>
  <c r="A562" i="20"/>
  <c r="B562" i="20"/>
  <c r="C562" i="20"/>
  <c r="A563" i="20"/>
  <c r="B563" i="20"/>
  <c r="C563" i="20"/>
  <c r="A564" i="20"/>
  <c r="B564" i="20"/>
  <c r="C564" i="20"/>
  <c r="A565" i="20"/>
  <c r="B565" i="20"/>
  <c r="C565" i="20"/>
  <c r="A566" i="20"/>
  <c r="B566" i="20"/>
  <c r="C566" i="20"/>
  <c r="A567" i="20"/>
  <c r="B567" i="20"/>
  <c r="C567" i="20"/>
  <c r="A568" i="20"/>
  <c r="B568" i="20"/>
  <c r="C568" i="20"/>
  <c r="A569" i="20"/>
  <c r="B569" i="20"/>
  <c r="C569" i="20"/>
  <c r="A570" i="20"/>
  <c r="B570" i="20"/>
  <c r="C570" i="20"/>
  <c r="A571" i="20"/>
  <c r="B571" i="20"/>
  <c r="C571" i="20"/>
  <c r="A572" i="20"/>
  <c r="B572" i="20"/>
  <c r="C572" i="20"/>
  <c r="A573" i="20"/>
  <c r="B573" i="20"/>
  <c r="C573" i="20"/>
  <c r="A574" i="20"/>
  <c r="B574" i="20"/>
  <c r="C574" i="20"/>
  <c r="A575" i="20"/>
  <c r="B575" i="20"/>
  <c r="C575" i="20"/>
  <c r="A576" i="20"/>
  <c r="B576" i="20"/>
  <c r="C576" i="20"/>
  <c r="A577" i="20"/>
  <c r="B577" i="20"/>
  <c r="C577" i="20"/>
  <c r="A7" i="5"/>
  <c r="B7" i="5"/>
  <c r="A8" i="5"/>
  <c r="B8" i="5"/>
  <c r="A9" i="5"/>
  <c r="B9" i="5"/>
  <c r="A10" i="5"/>
  <c r="B10" i="5"/>
  <c r="A11" i="5"/>
  <c r="B11" i="5"/>
  <c r="A12" i="5"/>
  <c r="B12" i="5"/>
  <c r="A13" i="5"/>
  <c r="B13" i="5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A40" i="5"/>
  <c r="B40" i="5"/>
  <c r="A41" i="5"/>
  <c r="B41" i="5"/>
  <c r="A42" i="5"/>
  <c r="B42" i="5"/>
  <c r="A43" i="5"/>
  <c r="B43" i="5"/>
  <c r="A44" i="5"/>
  <c r="B44" i="5"/>
  <c r="A45" i="5"/>
  <c r="B45" i="5"/>
  <c r="A46" i="5"/>
  <c r="B46" i="5"/>
  <c r="A47" i="5"/>
  <c r="B47" i="5"/>
  <c r="A48" i="5"/>
  <c r="B48" i="5"/>
  <c r="A49" i="5"/>
  <c r="B49" i="5"/>
  <c r="A50" i="5"/>
  <c r="B50" i="5"/>
  <c r="A51" i="5"/>
  <c r="B51" i="5"/>
  <c r="A52" i="5"/>
  <c r="B52" i="5"/>
  <c r="A53" i="5"/>
  <c r="B53" i="5"/>
  <c r="A54" i="5"/>
  <c r="B54" i="5"/>
  <c r="A55" i="5"/>
  <c r="B55" i="5"/>
  <c r="A56" i="5"/>
  <c r="B56" i="5"/>
  <c r="A57" i="5"/>
  <c r="B57" i="5"/>
  <c r="A58" i="5"/>
  <c r="B58" i="5"/>
  <c r="A59" i="5"/>
  <c r="B59" i="5"/>
  <c r="A60" i="5"/>
  <c r="B60" i="5"/>
  <c r="A61" i="5"/>
  <c r="B61" i="5"/>
  <c r="A62" i="5"/>
  <c r="B62" i="5"/>
  <c r="A63" i="5"/>
  <c r="B63" i="5"/>
  <c r="A64" i="5"/>
  <c r="B64" i="5"/>
  <c r="A65" i="5"/>
  <c r="B65" i="5"/>
  <c r="A66" i="5"/>
  <c r="B66" i="5"/>
  <c r="A67" i="5"/>
  <c r="B67" i="5"/>
  <c r="A68" i="5"/>
  <c r="B68" i="5"/>
  <c r="A69" i="5"/>
  <c r="B69" i="5"/>
  <c r="A70" i="5"/>
  <c r="B70" i="5"/>
  <c r="A71" i="5"/>
  <c r="B71" i="5"/>
  <c r="A72" i="5"/>
  <c r="B72" i="5"/>
  <c r="A73" i="5"/>
  <c r="B73" i="5"/>
  <c r="A74" i="5"/>
  <c r="B74" i="5"/>
  <c r="A75" i="5"/>
  <c r="B75" i="5"/>
  <c r="A76" i="5"/>
  <c r="B76" i="5"/>
  <c r="A77" i="5"/>
  <c r="B77" i="5"/>
  <c r="A78" i="5"/>
  <c r="B78" i="5"/>
  <c r="A79" i="5"/>
  <c r="B79" i="5"/>
  <c r="A80" i="5"/>
  <c r="B80" i="5"/>
  <c r="A81" i="5"/>
  <c r="B81" i="5"/>
  <c r="A82" i="5"/>
  <c r="B82" i="5"/>
  <c r="A83" i="5"/>
  <c r="B83" i="5"/>
  <c r="A84" i="5"/>
  <c r="B84" i="5"/>
  <c r="A85" i="5"/>
  <c r="B85" i="5"/>
  <c r="A86" i="5"/>
  <c r="B86" i="5"/>
  <c r="A87" i="5"/>
  <c r="B87" i="5"/>
  <c r="A88" i="5"/>
  <c r="B88" i="5"/>
  <c r="A89" i="5"/>
  <c r="B89" i="5"/>
  <c r="A90" i="5"/>
  <c r="B90" i="5"/>
  <c r="A91" i="5"/>
  <c r="B91" i="5"/>
  <c r="A92" i="5"/>
  <c r="B92" i="5"/>
  <c r="A93" i="5"/>
  <c r="B93" i="5"/>
  <c r="A94" i="5"/>
  <c r="B94" i="5"/>
  <c r="A95" i="5"/>
  <c r="B95" i="5"/>
  <c r="A96" i="5"/>
  <c r="B96" i="5"/>
  <c r="A97" i="5"/>
  <c r="B97" i="5"/>
  <c r="A98" i="5"/>
  <c r="B98" i="5"/>
  <c r="A99" i="5"/>
  <c r="B99" i="5"/>
  <c r="A100" i="5"/>
  <c r="B100" i="5"/>
  <c r="A101" i="5"/>
  <c r="B101" i="5"/>
  <c r="A102" i="5"/>
  <c r="B102" i="5"/>
  <c r="A103" i="5"/>
  <c r="B103" i="5"/>
  <c r="A104" i="5"/>
  <c r="B104" i="5"/>
  <c r="A105" i="5"/>
  <c r="B105" i="5"/>
  <c r="A106" i="5"/>
  <c r="B106" i="5"/>
  <c r="A107" i="5"/>
  <c r="B107" i="5"/>
  <c r="A108" i="5"/>
  <c r="B108" i="5"/>
  <c r="A109" i="5"/>
  <c r="B109" i="5"/>
  <c r="A110" i="5"/>
  <c r="B110" i="5"/>
  <c r="A111" i="5"/>
  <c r="B111" i="5"/>
  <c r="A112" i="5"/>
  <c r="B112" i="5"/>
  <c r="A113" i="5"/>
  <c r="B113" i="5"/>
  <c r="A114" i="5"/>
  <c r="B114" i="5"/>
  <c r="A115" i="5"/>
  <c r="B115" i="5"/>
  <c r="A116" i="5"/>
  <c r="B116" i="5"/>
  <c r="A117" i="5"/>
  <c r="B117" i="5"/>
  <c r="A118" i="5"/>
  <c r="B118" i="5"/>
  <c r="A119" i="5"/>
  <c r="B119" i="5"/>
  <c r="A120" i="5"/>
  <c r="B120" i="5"/>
  <c r="A121" i="5"/>
  <c r="B121" i="5"/>
  <c r="A122" i="5"/>
  <c r="B122" i="5"/>
  <c r="A123" i="5"/>
  <c r="B123" i="5"/>
  <c r="A124" i="5"/>
  <c r="B124" i="5"/>
  <c r="A125" i="5"/>
  <c r="B125" i="5"/>
  <c r="A126" i="5"/>
  <c r="B126" i="5"/>
  <c r="A127" i="5"/>
  <c r="B127" i="5"/>
  <c r="A128" i="5"/>
  <c r="B128" i="5"/>
  <c r="A129" i="5"/>
  <c r="B129" i="5"/>
  <c r="A130" i="5"/>
  <c r="B130" i="5"/>
  <c r="A131" i="5"/>
  <c r="B131" i="5"/>
  <c r="A132" i="5"/>
  <c r="B132" i="5"/>
  <c r="A133" i="5"/>
  <c r="B133" i="5"/>
  <c r="A134" i="5"/>
  <c r="B134" i="5"/>
  <c r="A135" i="5"/>
  <c r="B135" i="5"/>
  <c r="A136" i="5"/>
  <c r="B136" i="5"/>
  <c r="A137" i="5"/>
  <c r="B137" i="5"/>
  <c r="A138" i="5"/>
  <c r="B138" i="5"/>
  <c r="A139" i="5"/>
  <c r="B139" i="5"/>
  <c r="A140" i="5"/>
  <c r="B140" i="5"/>
  <c r="A141" i="5"/>
  <c r="B141" i="5"/>
  <c r="A142" i="5"/>
  <c r="B142" i="5"/>
  <c r="A143" i="5"/>
  <c r="B143" i="5"/>
  <c r="A144" i="5"/>
  <c r="B144" i="5"/>
  <c r="A145" i="5"/>
  <c r="B145" i="5"/>
  <c r="A146" i="5"/>
  <c r="B146" i="5"/>
  <c r="A147" i="5"/>
  <c r="B147" i="5"/>
  <c r="A148" i="5"/>
  <c r="B148" i="5"/>
  <c r="A149" i="5"/>
  <c r="B149" i="5"/>
  <c r="A150" i="5"/>
  <c r="B150" i="5"/>
  <c r="A151" i="5"/>
  <c r="B151" i="5"/>
  <c r="A152" i="5"/>
  <c r="B152" i="5"/>
  <c r="A153" i="5"/>
  <c r="B153" i="5"/>
  <c r="A154" i="5"/>
  <c r="B154" i="5"/>
  <c r="A155" i="5"/>
  <c r="B155" i="5"/>
  <c r="A156" i="5"/>
  <c r="B156" i="5"/>
  <c r="A157" i="5"/>
  <c r="B157" i="5"/>
  <c r="A158" i="5"/>
  <c r="B158" i="5"/>
  <c r="A159" i="5"/>
  <c r="B159" i="5"/>
  <c r="A160" i="5"/>
  <c r="B160" i="5"/>
  <c r="A161" i="5"/>
  <c r="B161" i="5"/>
  <c r="A162" i="5"/>
  <c r="B162" i="5"/>
  <c r="A163" i="5"/>
  <c r="B163" i="5"/>
  <c r="A164" i="5"/>
  <c r="B164" i="5"/>
  <c r="A165" i="5"/>
  <c r="B165" i="5"/>
  <c r="A166" i="5"/>
  <c r="B166" i="5"/>
  <c r="A167" i="5"/>
  <c r="B167" i="5"/>
  <c r="A168" i="5"/>
  <c r="B168" i="5"/>
  <c r="A169" i="5"/>
  <c r="B169" i="5"/>
  <c r="A170" i="5"/>
  <c r="B170" i="5"/>
  <c r="A171" i="5"/>
  <c r="B171" i="5"/>
  <c r="A172" i="5"/>
  <c r="B172" i="5"/>
  <c r="A173" i="5"/>
  <c r="B173" i="5"/>
  <c r="A174" i="5"/>
  <c r="B174" i="5"/>
  <c r="A175" i="5"/>
  <c r="B175" i="5"/>
  <c r="A176" i="5"/>
  <c r="B176" i="5"/>
  <c r="A177" i="5"/>
  <c r="B177" i="5"/>
  <c r="A178" i="5"/>
  <c r="B178" i="5"/>
  <c r="A179" i="5"/>
  <c r="B179" i="5"/>
  <c r="A180" i="5"/>
  <c r="B180" i="5"/>
  <c r="A181" i="5"/>
  <c r="B181" i="5"/>
  <c r="A182" i="5"/>
  <c r="B182" i="5"/>
  <c r="A183" i="5"/>
  <c r="B183" i="5"/>
  <c r="A184" i="5"/>
  <c r="B184" i="5"/>
  <c r="A185" i="5"/>
  <c r="B185" i="5"/>
  <c r="A186" i="5"/>
  <c r="B186" i="5"/>
  <c r="A187" i="5"/>
  <c r="B187" i="5"/>
  <c r="A188" i="5"/>
  <c r="B188" i="5"/>
  <c r="A189" i="5"/>
  <c r="B189" i="5"/>
  <c r="A190" i="5"/>
  <c r="B190" i="5"/>
  <c r="A191" i="5"/>
  <c r="B191" i="5"/>
  <c r="A192" i="5"/>
  <c r="B192" i="5"/>
  <c r="A193" i="5"/>
  <c r="B193" i="5"/>
  <c r="A194" i="5"/>
  <c r="B194" i="5"/>
  <c r="A195" i="5"/>
  <c r="B195" i="5"/>
  <c r="A196" i="5"/>
  <c r="B196" i="5"/>
  <c r="A197" i="5"/>
  <c r="B197" i="5"/>
  <c r="A198" i="5"/>
  <c r="B198" i="5"/>
  <c r="A199" i="5"/>
  <c r="B199" i="5"/>
  <c r="A200" i="5"/>
  <c r="B200" i="5"/>
  <c r="A201" i="5"/>
  <c r="B201" i="5"/>
  <c r="A202" i="5"/>
  <c r="B202" i="5"/>
  <c r="A203" i="5"/>
  <c r="B203" i="5"/>
  <c r="A204" i="5"/>
  <c r="B204" i="5"/>
  <c r="A205" i="5"/>
  <c r="B205" i="5"/>
  <c r="A206" i="5"/>
  <c r="B206" i="5"/>
  <c r="A207" i="5"/>
  <c r="B207" i="5"/>
  <c r="A208" i="5"/>
  <c r="B208" i="5"/>
  <c r="A209" i="5"/>
  <c r="B209" i="5"/>
  <c r="A210" i="5"/>
  <c r="B210" i="5"/>
  <c r="A211" i="5"/>
  <c r="B211" i="5"/>
  <c r="A212" i="5"/>
  <c r="B212" i="5"/>
  <c r="A213" i="5"/>
  <c r="B213" i="5"/>
  <c r="A214" i="5"/>
  <c r="B214" i="5"/>
  <c r="A215" i="5"/>
  <c r="B215" i="5"/>
  <c r="A216" i="5"/>
  <c r="B216" i="5"/>
  <c r="A217" i="5"/>
  <c r="B217" i="5"/>
  <c r="A218" i="5"/>
  <c r="B218" i="5"/>
  <c r="A219" i="5"/>
  <c r="B219" i="5"/>
  <c r="A220" i="5"/>
  <c r="B220" i="5"/>
  <c r="A221" i="5"/>
  <c r="B221" i="5"/>
  <c r="A222" i="5"/>
  <c r="B222" i="5"/>
  <c r="A223" i="5"/>
  <c r="B223" i="5"/>
  <c r="A224" i="5"/>
  <c r="B224" i="5"/>
  <c r="A225" i="5"/>
  <c r="B225" i="5"/>
  <c r="A226" i="5"/>
  <c r="B226" i="5"/>
  <c r="A227" i="5"/>
  <c r="B227" i="5"/>
  <c r="A228" i="5"/>
  <c r="B228" i="5"/>
  <c r="A229" i="5"/>
  <c r="B229" i="5"/>
  <c r="A230" i="5"/>
  <c r="B230" i="5"/>
  <c r="A231" i="5"/>
  <c r="B231" i="5"/>
  <c r="A232" i="5"/>
  <c r="B232" i="5"/>
  <c r="A233" i="5"/>
  <c r="B233" i="5"/>
  <c r="A234" i="5"/>
  <c r="B234" i="5"/>
  <c r="A235" i="5"/>
  <c r="B235" i="5"/>
  <c r="A236" i="5"/>
  <c r="B236" i="5"/>
  <c r="A237" i="5"/>
  <c r="B237" i="5"/>
  <c r="A238" i="5"/>
  <c r="B238" i="5"/>
  <c r="A239" i="5"/>
  <c r="B239" i="5"/>
  <c r="A240" i="5"/>
  <c r="B240" i="5"/>
  <c r="A241" i="5"/>
  <c r="B241" i="5"/>
  <c r="A242" i="5"/>
  <c r="B242" i="5"/>
  <c r="A243" i="5"/>
  <c r="B243" i="5"/>
  <c r="A244" i="5"/>
  <c r="B244" i="5"/>
  <c r="A245" i="5"/>
  <c r="B245" i="5"/>
  <c r="A246" i="5"/>
  <c r="B246" i="5"/>
  <c r="A247" i="5"/>
  <c r="B247" i="5"/>
  <c r="A248" i="5"/>
  <c r="B248" i="5"/>
  <c r="A249" i="5"/>
  <c r="B249" i="5"/>
  <c r="A250" i="5"/>
  <c r="B250" i="5"/>
  <c r="A251" i="5"/>
  <c r="B251" i="5"/>
  <c r="A252" i="5"/>
  <c r="B252" i="5"/>
  <c r="A253" i="5"/>
  <c r="B253" i="5"/>
  <c r="A254" i="5"/>
  <c r="B254" i="5"/>
  <c r="A255" i="5"/>
  <c r="B255" i="5"/>
  <c r="A256" i="5"/>
  <c r="B256" i="5"/>
  <c r="A257" i="5"/>
  <c r="B257" i="5"/>
  <c r="A258" i="5"/>
  <c r="B258" i="5"/>
  <c r="A259" i="5"/>
  <c r="B259" i="5"/>
  <c r="A260" i="5"/>
  <c r="B260" i="5"/>
  <c r="A261" i="5"/>
  <c r="B261" i="5"/>
  <c r="A262" i="5"/>
  <c r="B262" i="5"/>
  <c r="A263" i="5"/>
  <c r="B263" i="5"/>
  <c r="A264" i="5"/>
  <c r="B264" i="5"/>
  <c r="A265" i="5"/>
  <c r="B265" i="5"/>
  <c r="A266" i="5"/>
  <c r="B266" i="5"/>
  <c r="A267" i="5"/>
  <c r="B267" i="5"/>
  <c r="A268" i="5"/>
  <c r="B268" i="5"/>
  <c r="A269" i="5"/>
  <c r="B269" i="5"/>
  <c r="A270" i="5"/>
  <c r="B270" i="5"/>
  <c r="A271" i="5"/>
  <c r="B271" i="5"/>
  <c r="A272" i="5"/>
  <c r="B272" i="5"/>
  <c r="A273" i="5"/>
  <c r="B273" i="5"/>
  <c r="A274" i="5"/>
  <c r="B274" i="5"/>
  <c r="A275" i="5"/>
  <c r="B275" i="5"/>
  <c r="A276" i="5"/>
  <c r="B276" i="5"/>
  <c r="A277" i="5"/>
  <c r="B277" i="5"/>
  <c r="A278" i="5"/>
  <c r="B278" i="5"/>
  <c r="A279" i="5"/>
  <c r="B279" i="5"/>
  <c r="A280" i="5"/>
  <c r="B280" i="5"/>
  <c r="A281" i="5"/>
  <c r="B281" i="5"/>
  <c r="A282" i="5"/>
  <c r="B282" i="5"/>
  <c r="A283" i="5"/>
  <c r="B283" i="5"/>
  <c r="A284" i="5"/>
  <c r="B284" i="5"/>
  <c r="A285" i="5"/>
  <c r="B285" i="5"/>
  <c r="A286" i="5"/>
  <c r="B286" i="5"/>
  <c r="A287" i="5"/>
  <c r="B287" i="5"/>
  <c r="A288" i="5"/>
  <c r="B288" i="5"/>
  <c r="A289" i="5"/>
  <c r="B289" i="5"/>
  <c r="A290" i="5"/>
  <c r="B290" i="5"/>
  <c r="A291" i="5"/>
  <c r="B291" i="5"/>
  <c r="A292" i="5"/>
  <c r="B292" i="5"/>
  <c r="A293" i="5"/>
  <c r="B293" i="5"/>
  <c r="A294" i="5"/>
  <c r="B294" i="5"/>
  <c r="A295" i="5"/>
  <c r="B295" i="5"/>
  <c r="A296" i="5"/>
  <c r="B296" i="5"/>
  <c r="A297" i="5"/>
  <c r="B297" i="5"/>
  <c r="A298" i="5"/>
  <c r="B298" i="5"/>
  <c r="A299" i="5"/>
  <c r="B299" i="5"/>
  <c r="A300" i="5"/>
  <c r="B300" i="5"/>
  <c r="A301" i="5"/>
  <c r="B301" i="5"/>
  <c r="A302" i="5"/>
  <c r="B302" i="5"/>
  <c r="A303" i="5"/>
  <c r="B303" i="5"/>
  <c r="A304" i="5"/>
  <c r="B304" i="5"/>
  <c r="A305" i="5"/>
  <c r="B305" i="5"/>
  <c r="A306" i="5"/>
  <c r="B306" i="5"/>
  <c r="A307" i="5"/>
  <c r="B307" i="5"/>
  <c r="A308" i="5"/>
  <c r="B308" i="5"/>
  <c r="A309" i="5"/>
  <c r="B309" i="5"/>
  <c r="A310" i="5"/>
  <c r="B310" i="5"/>
  <c r="A311" i="5"/>
  <c r="B311" i="5"/>
  <c r="A312" i="5"/>
  <c r="B312" i="5"/>
  <c r="A313" i="5"/>
  <c r="B313" i="5"/>
  <c r="A314" i="5"/>
  <c r="B314" i="5"/>
  <c r="A315" i="5"/>
  <c r="B315" i="5"/>
  <c r="A316" i="5"/>
  <c r="B316" i="5"/>
  <c r="A317" i="5"/>
  <c r="B317" i="5"/>
  <c r="A318" i="5"/>
  <c r="B318" i="5"/>
  <c r="A319" i="5"/>
  <c r="B319" i="5"/>
  <c r="A320" i="5"/>
  <c r="B320" i="5"/>
  <c r="A321" i="5"/>
  <c r="B321" i="5"/>
  <c r="A322" i="5"/>
  <c r="B322" i="5"/>
  <c r="A323" i="5"/>
  <c r="B323" i="5"/>
  <c r="A324" i="5"/>
  <c r="B324" i="5"/>
  <c r="A325" i="5"/>
  <c r="B325" i="5"/>
  <c r="A326" i="5"/>
  <c r="B326" i="5"/>
  <c r="A327" i="5"/>
  <c r="B327" i="5"/>
  <c r="A328" i="5"/>
  <c r="B328" i="5"/>
  <c r="A329" i="5"/>
  <c r="B329" i="5"/>
  <c r="A330" i="5"/>
  <c r="B330" i="5"/>
  <c r="A331" i="5"/>
  <c r="B331" i="5"/>
  <c r="A332" i="5"/>
  <c r="B332" i="5"/>
  <c r="A333" i="5"/>
  <c r="B333" i="5"/>
  <c r="A334" i="5"/>
  <c r="B334" i="5"/>
  <c r="A335" i="5"/>
  <c r="B335" i="5"/>
  <c r="A336" i="5"/>
  <c r="B336" i="5"/>
  <c r="A337" i="5"/>
  <c r="B337" i="5"/>
  <c r="A338" i="5"/>
  <c r="B338" i="5"/>
  <c r="A339" i="5"/>
  <c r="B339" i="5"/>
  <c r="A340" i="5"/>
  <c r="B340" i="5"/>
  <c r="A341" i="5"/>
  <c r="B341" i="5"/>
  <c r="A342" i="5"/>
  <c r="B342" i="5"/>
  <c r="A343" i="5"/>
  <c r="B343" i="5"/>
  <c r="A344" i="5"/>
  <c r="B344" i="5"/>
  <c r="A345" i="5"/>
  <c r="B345" i="5"/>
  <c r="A346" i="5"/>
  <c r="B346" i="5"/>
  <c r="A347" i="5"/>
  <c r="B347" i="5"/>
  <c r="A348" i="5"/>
  <c r="B348" i="5"/>
  <c r="A349" i="5"/>
  <c r="B349" i="5"/>
  <c r="A350" i="5"/>
  <c r="B350" i="5"/>
  <c r="A351" i="5"/>
  <c r="B351" i="5"/>
  <c r="A352" i="5"/>
  <c r="B352" i="5"/>
  <c r="A353" i="5"/>
  <c r="B353" i="5"/>
  <c r="A354" i="5"/>
  <c r="B354" i="5"/>
  <c r="A355" i="5"/>
  <c r="B355" i="5"/>
  <c r="A356" i="5"/>
  <c r="B356" i="5"/>
  <c r="A357" i="5"/>
  <c r="B357" i="5"/>
  <c r="A358" i="5"/>
  <c r="B358" i="5"/>
  <c r="A359" i="5"/>
  <c r="B359" i="5"/>
  <c r="A360" i="5"/>
  <c r="B360" i="5"/>
  <c r="A361" i="5"/>
  <c r="B361" i="5"/>
  <c r="A362" i="5"/>
  <c r="B362" i="5"/>
  <c r="A363" i="5"/>
  <c r="B363" i="5"/>
  <c r="A364" i="5"/>
  <c r="B364" i="5"/>
  <c r="A365" i="5"/>
  <c r="B365" i="5"/>
  <c r="A366" i="5"/>
  <c r="B366" i="5"/>
  <c r="A367" i="5"/>
  <c r="B367" i="5"/>
  <c r="A368" i="5"/>
  <c r="B368" i="5"/>
  <c r="A369" i="5"/>
  <c r="B369" i="5"/>
  <c r="A370" i="5"/>
  <c r="B370" i="5"/>
  <c r="A371" i="5"/>
  <c r="B371" i="5"/>
  <c r="A372" i="5"/>
  <c r="B372" i="5"/>
  <c r="A373" i="5"/>
  <c r="B373" i="5"/>
  <c r="A374" i="5"/>
  <c r="B374" i="5"/>
  <c r="A375" i="5"/>
  <c r="B375" i="5"/>
  <c r="A376" i="5"/>
  <c r="B376" i="5"/>
  <c r="A377" i="5"/>
  <c r="B377" i="5"/>
  <c r="A378" i="5"/>
  <c r="B378" i="5"/>
  <c r="A379" i="5"/>
  <c r="B379" i="5"/>
  <c r="A380" i="5"/>
  <c r="B380" i="5"/>
  <c r="A381" i="5"/>
  <c r="B381" i="5"/>
  <c r="A382" i="5"/>
  <c r="B382" i="5"/>
  <c r="A383" i="5"/>
  <c r="B383" i="5"/>
  <c r="A384" i="5"/>
  <c r="B384" i="5"/>
  <c r="A385" i="5"/>
  <c r="B385" i="5"/>
  <c r="A386" i="5"/>
  <c r="B386" i="5"/>
  <c r="A387" i="5"/>
  <c r="B387" i="5"/>
  <c r="A388" i="5"/>
  <c r="B388" i="5"/>
  <c r="A389" i="5"/>
  <c r="B389" i="5"/>
  <c r="A390" i="5"/>
  <c r="B390" i="5"/>
  <c r="A391" i="5"/>
  <c r="B391" i="5"/>
  <c r="A392" i="5"/>
  <c r="B392" i="5"/>
  <c r="A393" i="5"/>
  <c r="B393" i="5"/>
  <c r="A394" i="5"/>
  <c r="B394" i="5"/>
  <c r="A395" i="5"/>
  <c r="B395" i="5"/>
  <c r="A396" i="5"/>
  <c r="B396" i="5"/>
  <c r="A397" i="5"/>
  <c r="B397" i="5"/>
  <c r="A398" i="5"/>
  <c r="B398" i="5"/>
  <c r="A399" i="5"/>
  <c r="B399" i="5"/>
  <c r="A400" i="5"/>
  <c r="B400" i="5"/>
  <c r="A401" i="5"/>
  <c r="B401" i="5"/>
  <c r="A402" i="5"/>
  <c r="B402" i="5"/>
  <c r="A403" i="5"/>
  <c r="B403" i="5"/>
  <c r="A404" i="5"/>
  <c r="B404" i="5"/>
  <c r="A405" i="5"/>
  <c r="B405" i="5"/>
  <c r="A406" i="5"/>
  <c r="B406" i="5"/>
  <c r="A407" i="5"/>
  <c r="B407" i="5"/>
  <c r="A408" i="5"/>
  <c r="B408" i="5"/>
  <c r="A409" i="5"/>
  <c r="B409" i="5"/>
  <c r="A410" i="5"/>
  <c r="B410" i="5"/>
  <c r="A411" i="5"/>
  <c r="B411" i="5"/>
  <c r="A412" i="5"/>
  <c r="B412" i="5"/>
  <c r="A413" i="5"/>
  <c r="B413" i="5"/>
  <c r="A414" i="5"/>
  <c r="B414" i="5"/>
  <c r="A415" i="5"/>
  <c r="B415" i="5"/>
  <c r="A416" i="5"/>
  <c r="B416" i="5"/>
  <c r="A417" i="5"/>
  <c r="B417" i="5"/>
  <c r="A418" i="5"/>
  <c r="B418" i="5"/>
  <c r="A419" i="5"/>
  <c r="B419" i="5"/>
  <c r="A420" i="5"/>
  <c r="B420" i="5"/>
  <c r="A421" i="5"/>
  <c r="B421" i="5"/>
  <c r="A422" i="5"/>
  <c r="B422" i="5"/>
  <c r="A423" i="5"/>
  <c r="B423" i="5"/>
  <c r="A424" i="5"/>
  <c r="B424" i="5"/>
  <c r="A425" i="5"/>
  <c r="B425" i="5"/>
  <c r="A426" i="5"/>
  <c r="B426" i="5"/>
  <c r="A427" i="5"/>
  <c r="B427" i="5"/>
  <c r="A428" i="5"/>
  <c r="B428" i="5"/>
  <c r="A429" i="5"/>
  <c r="B429" i="5"/>
  <c r="A430" i="5"/>
  <c r="B430" i="5"/>
  <c r="A431" i="5"/>
  <c r="B431" i="5"/>
  <c r="A432" i="5"/>
  <c r="B432" i="5"/>
  <c r="A433" i="5"/>
  <c r="B433" i="5"/>
  <c r="A434" i="5"/>
  <c r="B434" i="5"/>
  <c r="A435" i="5"/>
  <c r="B435" i="5"/>
  <c r="A436" i="5"/>
  <c r="B436" i="5"/>
  <c r="A437" i="5"/>
  <c r="B437" i="5"/>
  <c r="A438" i="5"/>
  <c r="B438" i="5"/>
  <c r="A439" i="5"/>
  <c r="B439" i="5"/>
  <c r="A440" i="5"/>
  <c r="B440" i="5"/>
  <c r="A441" i="5"/>
  <c r="B441" i="5"/>
  <c r="A442" i="5"/>
  <c r="B442" i="5"/>
  <c r="A443" i="5"/>
  <c r="B443" i="5"/>
  <c r="A444" i="5"/>
  <c r="B444" i="5"/>
  <c r="A445" i="5"/>
  <c r="B445" i="5"/>
  <c r="A446" i="5"/>
  <c r="B446" i="5"/>
  <c r="A447" i="5"/>
  <c r="B447" i="5"/>
  <c r="A448" i="5"/>
  <c r="B448" i="5"/>
  <c r="A449" i="5"/>
  <c r="B449" i="5"/>
  <c r="A450" i="5"/>
  <c r="B450" i="5"/>
  <c r="A451" i="5"/>
  <c r="B451" i="5"/>
  <c r="A452" i="5"/>
  <c r="B452" i="5"/>
  <c r="A453" i="5"/>
  <c r="B453" i="5"/>
  <c r="A454" i="5"/>
  <c r="B454" i="5"/>
  <c r="A455" i="5"/>
  <c r="B455" i="5"/>
  <c r="A456" i="5"/>
  <c r="B456" i="5"/>
  <c r="A457" i="5"/>
  <c r="B457" i="5"/>
  <c r="A458" i="5"/>
  <c r="B458" i="5"/>
  <c r="A459" i="5"/>
  <c r="B459" i="5"/>
  <c r="A460" i="5"/>
  <c r="B460" i="5"/>
  <c r="A461" i="5"/>
  <c r="B461" i="5"/>
  <c r="A462" i="5"/>
  <c r="B462" i="5"/>
  <c r="A463" i="5"/>
  <c r="B463" i="5"/>
  <c r="A464" i="5"/>
  <c r="B464" i="5"/>
  <c r="A465" i="5"/>
  <c r="B465" i="5"/>
  <c r="A466" i="5"/>
  <c r="B466" i="5"/>
  <c r="A467" i="5"/>
  <c r="B467" i="5"/>
  <c r="A468" i="5"/>
  <c r="B468" i="5"/>
  <c r="A469" i="5"/>
  <c r="B469" i="5"/>
  <c r="A470" i="5"/>
  <c r="B470" i="5"/>
  <c r="A471" i="5"/>
  <c r="B471" i="5"/>
  <c r="A472" i="5"/>
  <c r="B472" i="5"/>
  <c r="A473" i="5"/>
  <c r="B473" i="5"/>
  <c r="A474" i="5"/>
  <c r="B474" i="5"/>
  <c r="A475" i="5"/>
  <c r="B475" i="5"/>
  <c r="A476" i="5"/>
  <c r="B476" i="5"/>
  <c r="A477" i="5"/>
  <c r="B477" i="5"/>
  <c r="A478" i="5"/>
  <c r="B478" i="5"/>
  <c r="A479" i="5"/>
  <c r="B479" i="5"/>
  <c r="A480" i="5"/>
  <c r="B480" i="5"/>
  <c r="A481" i="5"/>
  <c r="B481" i="5"/>
  <c r="A482" i="5"/>
  <c r="B482" i="5"/>
  <c r="A483" i="5"/>
  <c r="B483" i="5"/>
  <c r="A484" i="5"/>
  <c r="B484" i="5"/>
  <c r="A485" i="5"/>
  <c r="B485" i="5"/>
  <c r="A486" i="5"/>
  <c r="B486" i="5"/>
  <c r="A487" i="5"/>
  <c r="B487" i="5"/>
  <c r="A488" i="5"/>
  <c r="B488" i="5"/>
  <c r="A489" i="5"/>
  <c r="B489" i="5"/>
  <c r="A490" i="5"/>
  <c r="B490" i="5"/>
  <c r="A491" i="5"/>
  <c r="B491" i="5"/>
  <c r="A492" i="5"/>
  <c r="B492" i="5"/>
  <c r="A493" i="5"/>
  <c r="B493" i="5"/>
  <c r="A494" i="5"/>
  <c r="B494" i="5"/>
  <c r="A495" i="5"/>
  <c r="B495" i="5"/>
  <c r="A496" i="5"/>
  <c r="B496" i="5"/>
  <c r="A497" i="5"/>
  <c r="B497" i="5"/>
  <c r="A498" i="5"/>
  <c r="B498" i="5"/>
  <c r="A499" i="5"/>
  <c r="B499" i="5"/>
  <c r="A500" i="5"/>
  <c r="B500" i="5"/>
  <c r="A501" i="5"/>
  <c r="B501" i="5"/>
  <c r="A502" i="5"/>
  <c r="B502" i="5"/>
  <c r="A503" i="5"/>
  <c r="B503" i="5"/>
  <c r="A504" i="5"/>
  <c r="B504" i="5"/>
  <c r="A505" i="5"/>
  <c r="B505" i="5"/>
  <c r="A506" i="5"/>
  <c r="B506" i="5"/>
  <c r="A507" i="5"/>
  <c r="B507" i="5"/>
  <c r="A508" i="5"/>
  <c r="B508" i="5"/>
  <c r="A509" i="5"/>
  <c r="B509" i="5"/>
  <c r="A510" i="5"/>
  <c r="B510" i="5"/>
  <c r="A511" i="5"/>
  <c r="B511" i="5"/>
  <c r="A512" i="5"/>
  <c r="B512" i="5"/>
  <c r="A513" i="5"/>
  <c r="B513" i="5"/>
  <c r="A514" i="5"/>
  <c r="B514" i="5"/>
  <c r="A515" i="5"/>
  <c r="B515" i="5"/>
  <c r="A516" i="5"/>
  <c r="B516" i="5"/>
  <c r="A517" i="5"/>
  <c r="B517" i="5"/>
  <c r="A518" i="5"/>
  <c r="B518" i="5"/>
  <c r="A519" i="5"/>
  <c r="B519" i="5"/>
  <c r="A520" i="5"/>
  <c r="B520" i="5"/>
  <c r="A521" i="5"/>
  <c r="B521" i="5"/>
  <c r="A522" i="5"/>
  <c r="B522" i="5"/>
  <c r="A523" i="5"/>
  <c r="B523" i="5"/>
  <c r="A524" i="5"/>
  <c r="B524" i="5"/>
  <c r="A525" i="5"/>
  <c r="B525" i="5"/>
  <c r="A526" i="5"/>
  <c r="B526" i="5"/>
  <c r="A527" i="5"/>
  <c r="B527" i="5"/>
  <c r="A528" i="5"/>
  <c r="B528" i="5"/>
  <c r="A529" i="5"/>
  <c r="B529" i="5"/>
  <c r="A530" i="5"/>
  <c r="B530" i="5"/>
  <c r="A531" i="5"/>
  <c r="B531" i="5"/>
  <c r="A532" i="5"/>
  <c r="B532" i="5"/>
  <c r="A533" i="5"/>
  <c r="B533" i="5"/>
  <c r="A534" i="5"/>
  <c r="B534" i="5"/>
  <c r="A535" i="5"/>
  <c r="B535" i="5"/>
  <c r="A536" i="5"/>
  <c r="B536" i="5"/>
  <c r="A537" i="5"/>
  <c r="B537" i="5"/>
  <c r="A538" i="5"/>
  <c r="B538" i="5"/>
  <c r="A539" i="5"/>
  <c r="B539" i="5"/>
  <c r="A540" i="5"/>
  <c r="B540" i="5"/>
  <c r="A541" i="5"/>
  <c r="B541" i="5"/>
  <c r="A542" i="5"/>
  <c r="B542" i="5"/>
  <c r="A543" i="5"/>
  <c r="B543" i="5"/>
  <c r="A544" i="5"/>
  <c r="B544" i="5"/>
  <c r="A545" i="5"/>
  <c r="B545" i="5"/>
  <c r="A546" i="5"/>
  <c r="B546" i="5"/>
  <c r="A547" i="5"/>
  <c r="B547" i="5"/>
  <c r="A548" i="5"/>
  <c r="B548" i="5"/>
  <c r="A549" i="5"/>
  <c r="B549" i="5"/>
  <c r="A550" i="5"/>
  <c r="B550" i="5"/>
  <c r="A551" i="5"/>
  <c r="B551" i="5"/>
  <c r="A552" i="5"/>
  <c r="B552" i="5"/>
  <c r="A553" i="5"/>
  <c r="B553" i="5"/>
  <c r="A554" i="5"/>
  <c r="B554" i="5"/>
  <c r="A555" i="5"/>
  <c r="B555" i="5"/>
  <c r="A556" i="5"/>
  <c r="B556" i="5"/>
  <c r="A557" i="5"/>
  <c r="B557" i="5"/>
  <c r="A558" i="5"/>
  <c r="B558" i="5"/>
  <c r="A559" i="5"/>
  <c r="B559" i="5"/>
  <c r="A560" i="5"/>
  <c r="B560" i="5"/>
  <c r="A561" i="5"/>
  <c r="B561" i="5"/>
  <c r="A562" i="5"/>
  <c r="B562" i="5"/>
  <c r="A563" i="5"/>
  <c r="B563" i="5"/>
  <c r="A564" i="5"/>
  <c r="B564" i="5"/>
  <c r="A565" i="5"/>
  <c r="B565" i="5"/>
  <c r="A566" i="5"/>
  <c r="B566" i="5"/>
  <c r="A567" i="5"/>
  <c r="B567" i="5"/>
  <c r="A568" i="5"/>
  <c r="B568" i="5"/>
  <c r="A569" i="5"/>
  <c r="B569" i="5"/>
  <c r="A570" i="5"/>
  <c r="B570" i="5"/>
  <c r="A571" i="5"/>
  <c r="B571" i="5"/>
  <c r="A572" i="5"/>
  <c r="B572" i="5"/>
  <c r="E397" i="6" l="1"/>
  <c r="I397" i="6"/>
  <c r="J397" i="6" s="1"/>
  <c r="K397" i="6"/>
  <c r="E398" i="6"/>
  <c r="I398" i="6"/>
  <c r="J398" i="6" s="1"/>
  <c r="K398" i="6"/>
  <c r="E399" i="6"/>
  <c r="E400" i="6"/>
  <c r="K400" i="6" s="1"/>
  <c r="I400" i="6"/>
  <c r="J400" i="6" s="1"/>
  <c r="E401" i="6"/>
  <c r="I401" i="6"/>
  <c r="J401" i="6" s="1"/>
  <c r="K401" i="6"/>
  <c r="E402" i="6"/>
  <c r="I402" i="6"/>
  <c r="J402" i="6" s="1"/>
  <c r="K402" i="6"/>
  <c r="E403" i="6"/>
  <c r="I403" i="6" s="1"/>
  <c r="J403" i="6" s="1"/>
  <c r="K403" i="6"/>
  <c r="E404" i="6"/>
  <c r="E405" i="6"/>
  <c r="I405" i="6"/>
  <c r="J405" i="6" s="1"/>
  <c r="K405" i="6"/>
  <c r="E406" i="6"/>
  <c r="I406" i="6"/>
  <c r="J406" i="6" s="1"/>
  <c r="K406" i="6"/>
  <c r="E407" i="6"/>
  <c r="E408" i="6"/>
  <c r="K408" i="6" s="1"/>
  <c r="I408" i="6"/>
  <c r="J408" i="6" s="1"/>
  <c r="E409" i="6"/>
  <c r="E410" i="6"/>
  <c r="I410" i="6"/>
  <c r="J410" i="6" s="1"/>
  <c r="K410" i="6"/>
  <c r="E411" i="6"/>
  <c r="I411" i="6" s="1"/>
  <c r="J411" i="6" s="1"/>
  <c r="K411" i="6"/>
  <c r="E412" i="6"/>
  <c r="E413" i="6"/>
  <c r="I413" i="6"/>
  <c r="J413" i="6" s="1"/>
  <c r="K413" i="6"/>
  <c r="E414" i="6"/>
  <c r="I414" i="6"/>
  <c r="J414" i="6" s="1"/>
  <c r="K414" i="6"/>
  <c r="E415" i="6"/>
  <c r="E416" i="6"/>
  <c r="K416" i="6" s="1"/>
  <c r="I416" i="6"/>
  <c r="J416" i="6" s="1"/>
  <c r="E417" i="6"/>
  <c r="E418" i="6"/>
  <c r="K418" i="6" s="1"/>
  <c r="I418" i="6"/>
  <c r="J418" i="6" s="1"/>
  <c r="E419" i="6"/>
  <c r="K419" i="6" s="1"/>
  <c r="I419" i="6"/>
  <c r="J419" i="6" s="1"/>
  <c r="E420" i="6"/>
  <c r="K420" i="6" s="1"/>
  <c r="I420" i="6"/>
  <c r="J420" i="6" s="1"/>
  <c r="E421" i="6"/>
  <c r="I421" i="6"/>
  <c r="J421" i="6" s="1"/>
  <c r="K421" i="6"/>
  <c r="E422" i="6"/>
  <c r="E423" i="6"/>
  <c r="I423" i="6"/>
  <c r="J423" i="6" s="1"/>
  <c r="K423" i="6"/>
  <c r="E424" i="6"/>
  <c r="I424" i="6"/>
  <c r="J424" i="6" s="1"/>
  <c r="K424" i="6"/>
  <c r="E425" i="6"/>
  <c r="E426" i="6"/>
  <c r="K426" i="6" s="1"/>
  <c r="I426" i="6"/>
  <c r="J426" i="6" s="1"/>
  <c r="E427" i="6"/>
  <c r="I427" i="6"/>
  <c r="J427" i="6" s="1"/>
  <c r="K427" i="6"/>
  <c r="E428" i="6"/>
  <c r="I428" i="6" s="1"/>
  <c r="J428" i="6" s="1"/>
  <c r="K428" i="6"/>
  <c r="E429" i="6"/>
  <c r="K429" i="6" s="1"/>
  <c r="I429" i="6"/>
  <c r="J429" i="6" s="1"/>
  <c r="E430" i="6"/>
  <c r="K430" i="6" s="1"/>
  <c r="I430" i="6"/>
  <c r="J430" i="6" s="1"/>
  <c r="E431" i="6"/>
  <c r="I431" i="6" s="1"/>
  <c r="J431" i="6" s="1"/>
  <c r="K431" i="6"/>
  <c r="E432" i="6"/>
  <c r="K432" i="6" s="1"/>
  <c r="I432" i="6"/>
  <c r="J432" i="6" s="1"/>
  <c r="E433" i="6"/>
  <c r="I433" i="6"/>
  <c r="J433" i="6" s="1"/>
  <c r="K433" i="6"/>
  <c r="E434" i="6"/>
  <c r="K434" i="6" s="1"/>
  <c r="I434" i="6"/>
  <c r="J434" i="6" s="1"/>
  <c r="E435" i="6"/>
  <c r="K435" i="6" s="1"/>
  <c r="I435" i="6"/>
  <c r="J435" i="6" s="1"/>
  <c r="E436" i="6"/>
  <c r="E437" i="6"/>
  <c r="I437" i="6"/>
  <c r="J437" i="6" s="1"/>
  <c r="K437" i="6"/>
  <c r="E438" i="6"/>
  <c r="E439" i="6"/>
  <c r="K439" i="6" s="1"/>
  <c r="I439" i="6"/>
  <c r="J439" i="6" s="1"/>
  <c r="E440" i="6"/>
  <c r="I440" i="6"/>
  <c r="J440" i="6" s="1"/>
  <c r="K440" i="6"/>
  <c r="E441" i="6"/>
  <c r="I441" i="6" s="1"/>
  <c r="J441" i="6" s="1"/>
  <c r="K441" i="6"/>
  <c r="E442" i="6"/>
  <c r="K442" i="6" s="1"/>
  <c r="I442" i="6"/>
  <c r="J442" i="6" s="1"/>
  <c r="E443" i="6"/>
  <c r="I443" i="6"/>
  <c r="J443" i="6" s="1"/>
  <c r="K443" i="6"/>
  <c r="E444" i="6"/>
  <c r="E445" i="6"/>
  <c r="K445" i="6" s="1"/>
  <c r="I445" i="6"/>
  <c r="J445" i="6" s="1"/>
  <c r="E446" i="6"/>
  <c r="E447" i="6"/>
  <c r="I447" i="6" s="1"/>
  <c r="J447" i="6" s="1"/>
  <c r="K447" i="6"/>
  <c r="E448" i="6"/>
  <c r="E449" i="6"/>
  <c r="I449" i="6"/>
  <c r="J449" i="6" s="1"/>
  <c r="K449" i="6"/>
  <c r="E450" i="6"/>
  <c r="K450" i="6" s="1"/>
  <c r="I450" i="6"/>
  <c r="J450" i="6" s="1"/>
  <c r="E451" i="6"/>
  <c r="K451" i="6" s="1"/>
  <c r="E452" i="6"/>
  <c r="I452" i="6"/>
  <c r="J452" i="6" s="1"/>
  <c r="K452" i="6"/>
  <c r="E453" i="6"/>
  <c r="I453" i="6"/>
  <c r="J453" i="6" s="1"/>
  <c r="K453" i="6"/>
  <c r="E454" i="6"/>
  <c r="E455" i="6"/>
  <c r="E456" i="6"/>
  <c r="I456" i="6"/>
  <c r="J456" i="6" s="1"/>
  <c r="K456" i="6"/>
  <c r="E457" i="6"/>
  <c r="I457" i="6" s="1"/>
  <c r="J457" i="6" s="1"/>
  <c r="K457" i="6"/>
  <c r="E458" i="6"/>
  <c r="E459" i="6"/>
  <c r="I459" i="6"/>
  <c r="J459" i="6" s="1"/>
  <c r="K459" i="6"/>
  <c r="E460" i="6"/>
  <c r="I460" i="6" s="1"/>
  <c r="J460" i="6" s="1"/>
  <c r="K460" i="6"/>
  <c r="E461" i="6"/>
  <c r="E462" i="6"/>
  <c r="K462" i="6" s="1"/>
  <c r="I462" i="6"/>
  <c r="J462" i="6" s="1"/>
  <c r="E463" i="6"/>
  <c r="E464" i="6"/>
  <c r="K464" i="6" s="1"/>
  <c r="I464" i="6"/>
  <c r="J464" i="6" s="1"/>
  <c r="E465" i="6"/>
  <c r="E466" i="6"/>
  <c r="K466" i="6" s="1"/>
  <c r="I466" i="6"/>
  <c r="J466" i="6" s="1"/>
  <c r="E467" i="6"/>
  <c r="E468" i="6"/>
  <c r="I468" i="6"/>
  <c r="J468" i="6" s="1"/>
  <c r="K468" i="6"/>
  <c r="E469" i="6"/>
  <c r="I469" i="6"/>
  <c r="J469" i="6" s="1"/>
  <c r="K469" i="6"/>
  <c r="E470" i="6"/>
  <c r="E471" i="6"/>
  <c r="I471" i="6"/>
  <c r="J471" i="6" s="1"/>
  <c r="K471" i="6"/>
  <c r="E472" i="6"/>
  <c r="I472" i="6"/>
  <c r="J472" i="6" s="1"/>
  <c r="K472" i="6"/>
  <c r="E473" i="6"/>
  <c r="I473" i="6" s="1"/>
  <c r="J473" i="6" s="1"/>
  <c r="K473" i="6"/>
  <c r="E474" i="6"/>
  <c r="K474" i="6" s="1"/>
  <c r="I474" i="6"/>
  <c r="J474" i="6" s="1"/>
  <c r="E475" i="6"/>
  <c r="I475" i="6"/>
  <c r="J475" i="6" s="1"/>
  <c r="K475" i="6"/>
  <c r="E476" i="6"/>
  <c r="I476" i="6" s="1"/>
  <c r="J476" i="6" s="1"/>
  <c r="K476" i="6"/>
  <c r="E477" i="6"/>
  <c r="E478" i="6"/>
  <c r="K478" i="6" s="1"/>
  <c r="I478" i="6"/>
  <c r="J478" i="6" s="1"/>
  <c r="E479" i="6"/>
  <c r="E480" i="6"/>
  <c r="K480" i="6" s="1"/>
  <c r="I480" i="6"/>
  <c r="J480" i="6" s="1"/>
  <c r="E481" i="6"/>
  <c r="E482" i="6"/>
  <c r="K482" i="6" s="1"/>
  <c r="I482" i="6"/>
  <c r="J482" i="6" s="1"/>
  <c r="E483" i="6"/>
  <c r="K483" i="6" s="1"/>
  <c r="I483" i="6"/>
  <c r="J483" i="6" s="1"/>
  <c r="E484" i="6"/>
  <c r="K484" i="6" s="1"/>
  <c r="I484" i="6"/>
  <c r="J484" i="6" s="1"/>
  <c r="E485" i="6"/>
  <c r="I485" i="6"/>
  <c r="J485" i="6" s="1"/>
  <c r="K485" i="6"/>
  <c r="E486" i="6"/>
  <c r="E487" i="6"/>
  <c r="I487" i="6"/>
  <c r="J487" i="6" s="1"/>
  <c r="K487" i="6"/>
  <c r="E488" i="6"/>
  <c r="I488" i="6"/>
  <c r="J488" i="6" s="1"/>
  <c r="K488" i="6"/>
  <c r="E489" i="6"/>
  <c r="E490" i="6"/>
  <c r="K490" i="6" s="1"/>
  <c r="I490" i="6"/>
  <c r="J490" i="6" s="1"/>
  <c r="E491" i="6"/>
  <c r="I491" i="6"/>
  <c r="J491" i="6" s="1"/>
  <c r="K491" i="6"/>
  <c r="E492" i="6"/>
  <c r="E493" i="6"/>
  <c r="K493" i="6" s="1"/>
  <c r="I493" i="6"/>
  <c r="J493" i="6" s="1"/>
  <c r="E494" i="6"/>
  <c r="E495" i="6"/>
  <c r="I495" i="6" s="1"/>
  <c r="J495" i="6" s="1"/>
  <c r="K495" i="6"/>
  <c r="E496" i="6"/>
  <c r="E497" i="6"/>
  <c r="I497" i="6"/>
  <c r="J497" i="6" s="1"/>
  <c r="K497" i="6"/>
  <c r="E498" i="6"/>
  <c r="K498" i="6" s="1"/>
  <c r="I498" i="6"/>
  <c r="J498" i="6" s="1"/>
  <c r="E499" i="6"/>
  <c r="K499" i="6" s="1"/>
  <c r="I499" i="6"/>
  <c r="J499" i="6" s="1"/>
  <c r="E500" i="6"/>
  <c r="E501" i="6"/>
  <c r="I501" i="6"/>
  <c r="J501" i="6" s="1"/>
  <c r="K501" i="6"/>
  <c r="E502" i="6"/>
  <c r="E503" i="6"/>
  <c r="K503" i="6" s="1"/>
  <c r="I503" i="6"/>
  <c r="J503" i="6" s="1"/>
  <c r="E504" i="6"/>
  <c r="I504" i="6"/>
  <c r="J504" i="6" s="1"/>
  <c r="K504" i="6"/>
  <c r="E505" i="6"/>
  <c r="I505" i="6" s="1"/>
  <c r="J505" i="6" s="1"/>
  <c r="K505" i="6"/>
  <c r="E506" i="6"/>
  <c r="K506" i="6" s="1"/>
  <c r="I506" i="6"/>
  <c r="J506" i="6" s="1"/>
  <c r="E507" i="6"/>
  <c r="I507" i="6"/>
  <c r="J507" i="6" s="1"/>
  <c r="K507" i="6"/>
  <c r="E508" i="6"/>
  <c r="E509" i="6"/>
  <c r="K509" i="6" s="1"/>
  <c r="I509" i="6"/>
  <c r="J509" i="6" s="1"/>
  <c r="E510" i="6"/>
  <c r="E511" i="6"/>
  <c r="I511" i="6" s="1"/>
  <c r="J511" i="6" s="1"/>
  <c r="K511" i="6"/>
  <c r="E512" i="6"/>
  <c r="E513" i="6"/>
  <c r="I513" i="6"/>
  <c r="J513" i="6" s="1"/>
  <c r="K513" i="6"/>
  <c r="E514" i="6"/>
  <c r="K514" i="6" s="1"/>
  <c r="I514" i="6"/>
  <c r="J514" i="6" s="1"/>
  <c r="E515" i="6"/>
  <c r="K515" i="6" s="1"/>
  <c r="I515" i="6"/>
  <c r="J515" i="6" s="1"/>
  <c r="E516" i="6"/>
  <c r="I516" i="6"/>
  <c r="J516" i="6" s="1"/>
  <c r="K516" i="6"/>
  <c r="E517" i="6"/>
  <c r="I517" i="6"/>
  <c r="J517" i="6" s="1"/>
  <c r="K517" i="6"/>
  <c r="E518" i="6"/>
  <c r="E519" i="6"/>
  <c r="E520" i="6"/>
  <c r="I520" i="6"/>
  <c r="J520" i="6" s="1"/>
  <c r="K520" i="6"/>
  <c r="E521" i="6"/>
  <c r="I521" i="6" s="1"/>
  <c r="J521" i="6" s="1"/>
  <c r="K521" i="6"/>
  <c r="E522" i="6"/>
  <c r="E523" i="6"/>
  <c r="I523" i="6"/>
  <c r="J523" i="6" s="1"/>
  <c r="K523" i="6"/>
  <c r="E524" i="6"/>
  <c r="I524" i="6" s="1"/>
  <c r="J524" i="6" s="1"/>
  <c r="K524" i="6"/>
  <c r="E525" i="6"/>
  <c r="K525" i="6" s="1"/>
  <c r="E526" i="6"/>
  <c r="K526" i="6" s="1"/>
  <c r="I526" i="6"/>
  <c r="J526" i="6" s="1"/>
  <c r="E527" i="6"/>
  <c r="I527" i="6" s="1"/>
  <c r="J527" i="6" s="1"/>
  <c r="E528" i="6"/>
  <c r="K528" i="6" s="1"/>
  <c r="I528" i="6"/>
  <c r="J528" i="6" s="1"/>
  <c r="E529" i="6"/>
  <c r="K529" i="6" s="1"/>
  <c r="E530" i="6"/>
  <c r="K530" i="6" s="1"/>
  <c r="I530" i="6"/>
  <c r="J530" i="6" s="1"/>
  <c r="E531" i="6"/>
  <c r="E532" i="6"/>
  <c r="I532" i="6"/>
  <c r="J532" i="6" s="1"/>
  <c r="K532" i="6"/>
  <c r="E533" i="6"/>
  <c r="I533" i="6"/>
  <c r="J533" i="6" s="1"/>
  <c r="K533" i="6"/>
  <c r="E534" i="6"/>
  <c r="E535" i="6"/>
  <c r="I535" i="6"/>
  <c r="J535" i="6" s="1"/>
  <c r="K535" i="6"/>
  <c r="E536" i="6"/>
  <c r="E537" i="6"/>
  <c r="K537" i="6" s="1"/>
  <c r="E538" i="6"/>
  <c r="K538" i="6" s="1"/>
  <c r="I538" i="6"/>
  <c r="J538" i="6" s="1"/>
  <c r="E539" i="6"/>
  <c r="E540" i="6"/>
  <c r="E541" i="6"/>
  <c r="I541" i="6"/>
  <c r="J541" i="6" s="1"/>
  <c r="K541" i="6"/>
  <c r="E542" i="6"/>
  <c r="K542" i="6" s="1"/>
  <c r="I542" i="6"/>
  <c r="J542" i="6" s="1"/>
  <c r="E543" i="6"/>
  <c r="E544" i="6"/>
  <c r="I544" i="6"/>
  <c r="J544" i="6" s="1"/>
  <c r="K544" i="6"/>
  <c r="E545" i="6"/>
  <c r="I545" i="6"/>
  <c r="J545" i="6" s="1"/>
  <c r="K545" i="6"/>
  <c r="E546" i="6"/>
  <c r="E547" i="6"/>
  <c r="I547" i="6"/>
  <c r="J547" i="6" s="1"/>
  <c r="K547" i="6"/>
  <c r="E548" i="6"/>
  <c r="I548" i="6"/>
  <c r="J548" i="6" s="1"/>
  <c r="K548" i="6"/>
  <c r="E549" i="6"/>
  <c r="E550" i="6"/>
  <c r="E551" i="6"/>
  <c r="I551" i="6"/>
  <c r="J551" i="6" s="1"/>
  <c r="K551" i="6"/>
  <c r="E552" i="6"/>
  <c r="E553" i="6"/>
  <c r="K553" i="6" s="1"/>
  <c r="I553" i="6"/>
  <c r="J553" i="6" s="1"/>
  <c r="E554" i="6"/>
  <c r="K554" i="6" s="1"/>
  <c r="I554" i="6"/>
  <c r="J554" i="6" s="1"/>
  <c r="E555" i="6"/>
  <c r="E556" i="6"/>
  <c r="K556" i="6" s="1"/>
  <c r="I556" i="6"/>
  <c r="J556" i="6" s="1"/>
  <c r="E557" i="6"/>
  <c r="I557" i="6"/>
  <c r="J557" i="6" s="1"/>
  <c r="K557" i="6"/>
  <c r="E558" i="6"/>
  <c r="K558" i="6" s="1"/>
  <c r="I558" i="6"/>
  <c r="J558" i="6" s="1"/>
  <c r="E559" i="6"/>
  <c r="K559" i="6" s="1"/>
  <c r="I559" i="6"/>
  <c r="J559" i="6" s="1"/>
  <c r="E560" i="6"/>
  <c r="I560" i="6"/>
  <c r="J560" i="6" s="1"/>
  <c r="K560" i="6"/>
  <c r="E561" i="6"/>
  <c r="I561" i="6"/>
  <c r="J561" i="6" s="1"/>
  <c r="K561" i="6"/>
  <c r="E562" i="6"/>
  <c r="E563" i="6"/>
  <c r="I563" i="6"/>
  <c r="J563" i="6" s="1"/>
  <c r="K563" i="6"/>
  <c r="E564" i="6"/>
  <c r="I564" i="6"/>
  <c r="J564" i="6" s="1"/>
  <c r="K564" i="6"/>
  <c r="E565" i="6"/>
  <c r="E566" i="6"/>
  <c r="K566" i="6" s="1"/>
  <c r="I566" i="6"/>
  <c r="J566" i="6" s="1"/>
  <c r="E567" i="6"/>
  <c r="I567" i="6"/>
  <c r="J567" i="6" s="1"/>
  <c r="K567" i="6"/>
  <c r="E568" i="6"/>
  <c r="E569" i="6"/>
  <c r="E570" i="6"/>
  <c r="I570" i="6"/>
  <c r="J570" i="6" s="1"/>
  <c r="K570" i="6"/>
  <c r="A571" i="6"/>
  <c r="B571" i="6"/>
  <c r="C571" i="6"/>
  <c r="D571" i="6"/>
  <c r="E571" i="6"/>
  <c r="I571" i="6"/>
  <c r="J571" i="6" s="1"/>
  <c r="K571" i="6"/>
  <c r="A572" i="6"/>
  <c r="B572" i="6"/>
  <c r="C572" i="6"/>
  <c r="D572" i="6"/>
  <c r="E572" i="6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A433" i="28"/>
  <c r="B433" i="28"/>
  <c r="C433" i="28"/>
  <c r="P433" i="28"/>
  <c r="Q433" i="28"/>
  <c r="A434" i="28"/>
  <c r="B434" i="28"/>
  <c r="C434" i="28"/>
  <c r="P434" i="28"/>
  <c r="Q434" i="28"/>
  <c r="A435" i="28"/>
  <c r="B435" i="28"/>
  <c r="C435" i="28"/>
  <c r="P435" i="28"/>
  <c r="Q435" i="28"/>
  <c r="A436" i="28"/>
  <c r="B436" i="28"/>
  <c r="C436" i="28"/>
  <c r="P436" i="28"/>
  <c r="Q436" i="28"/>
  <c r="A437" i="28"/>
  <c r="B437" i="28"/>
  <c r="C437" i="28"/>
  <c r="P437" i="28"/>
  <c r="Q437" i="28"/>
  <c r="A438" i="28"/>
  <c r="B438" i="28"/>
  <c r="C438" i="28"/>
  <c r="P438" i="28"/>
  <c r="Q438" i="28"/>
  <c r="A439" i="28"/>
  <c r="B439" i="28"/>
  <c r="C439" i="28"/>
  <c r="P439" i="28"/>
  <c r="Q439" i="28"/>
  <c r="A440" i="28"/>
  <c r="B440" i="28"/>
  <c r="C440" i="28"/>
  <c r="P440" i="28"/>
  <c r="Q440" i="28"/>
  <c r="A441" i="28"/>
  <c r="B441" i="28"/>
  <c r="C441" i="28"/>
  <c r="P441" i="28"/>
  <c r="Q441" i="28"/>
  <c r="A442" i="28"/>
  <c r="B442" i="28"/>
  <c r="C442" i="28"/>
  <c r="P442" i="28"/>
  <c r="Q442" i="28"/>
  <c r="A443" i="28"/>
  <c r="B443" i="28"/>
  <c r="C443" i="28"/>
  <c r="P443" i="28"/>
  <c r="Q443" i="28"/>
  <c r="A444" i="28"/>
  <c r="B444" i="28"/>
  <c r="C444" i="28"/>
  <c r="P444" i="28"/>
  <c r="Q444" i="28"/>
  <c r="A445" i="28"/>
  <c r="B445" i="28"/>
  <c r="C445" i="28"/>
  <c r="P445" i="28"/>
  <c r="Q445" i="28"/>
  <c r="A446" i="28"/>
  <c r="B446" i="28"/>
  <c r="C446" i="28"/>
  <c r="P446" i="28"/>
  <c r="Q446" i="28"/>
  <c r="A447" i="28"/>
  <c r="B447" i="28"/>
  <c r="C447" i="28"/>
  <c r="P447" i="28"/>
  <c r="Q447" i="28"/>
  <c r="A448" i="28"/>
  <c r="B448" i="28"/>
  <c r="C448" i="28"/>
  <c r="P448" i="28"/>
  <c r="Q448" i="28"/>
  <c r="A449" i="28"/>
  <c r="B449" i="28"/>
  <c r="C449" i="28"/>
  <c r="P449" i="28"/>
  <c r="Q449" i="28"/>
  <c r="A450" i="28"/>
  <c r="B450" i="28"/>
  <c r="C450" i="28"/>
  <c r="P450" i="28"/>
  <c r="Q450" i="28"/>
  <c r="A451" i="28"/>
  <c r="B451" i="28"/>
  <c r="C451" i="28"/>
  <c r="P451" i="28"/>
  <c r="Q451" i="28"/>
  <c r="A452" i="28"/>
  <c r="B452" i="28"/>
  <c r="C452" i="28"/>
  <c r="P452" i="28"/>
  <c r="Q452" i="28"/>
  <c r="A453" i="28"/>
  <c r="B453" i="28"/>
  <c r="C453" i="28"/>
  <c r="P453" i="28"/>
  <c r="Q453" i="28"/>
  <c r="A454" i="28"/>
  <c r="B454" i="28"/>
  <c r="C454" i="28"/>
  <c r="P454" i="28"/>
  <c r="Q454" i="28"/>
  <c r="A455" i="28"/>
  <c r="B455" i="28"/>
  <c r="C455" i="28"/>
  <c r="P455" i="28"/>
  <c r="Q455" i="28"/>
  <c r="A456" i="28"/>
  <c r="B456" i="28"/>
  <c r="C456" i="28"/>
  <c r="P456" i="28"/>
  <c r="Q456" i="28"/>
  <c r="A457" i="28"/>
  <c r="B457" i="28"/>
  <c r="C457" i="28"/>
  <c r="P457" i="28"/>
  <c r="Q457" i="28"/>
  <c r="A458" i="28"/>
  <c r="B458" i="28"/>
  <c r="C458" i="28"/>
  <c r="P458" i="28"/>
  <c r="Q458" i="28"/>
  <c r="A459" i="28"/>
  <c r="B459" i="28"/>
  <c r="C459" i="28"/>
  <c r="P459" i="28"/>
  <c r="Q459" i="28"/>
  <c r="A460" i="28"/>
  <c r="B460" i="28"/>
  <c r="C460" i="28"/>
  <c r="P460" i="28"/>
  <c r="Q460" i="28"/>
  <c r="A461" i="28"/>
  <c r="B461" i="28"/>
  <c r="C461" i="28"/>
  <c r="P461" i="28"/>
  <c r="Q461" i="28"/>
  <c r="A462" i="28"/>
  <c r="B462" i="28"/>
  <c r="C462" i="28"/>
  <c r="P462" i="28"/>
  <c r="Q462" i="28"/>
  <c r="A463" i="28"/>
  <c r="B463" i="28"/>
  <c r="C463" i="28"/>
  <c r="P463" i="28"/>
  <c r="Q463" i="28"/>
  <c r="A464" i="28"/>
  <c r="B464" i="28"/>
  <c r="C464" i="28"/>
  <c r="P464" i="28"/>
  <c r="Q464" i="28"/>
  <c r="A465" i="28"/>
  <c r="B465" i="28"/>
  <c r="C465" i="28"/>
  <c r="P465" i="28"/>
  <c r="Q465" i="28"/>
  <c r="A466" i="28"/>
  <c r="B466" i="28"/>
  <c r="C466" i="28"/>
  <c r="P466" i="28"/>
  <c r="Q466" i="28"/>
  <c r="A467" i="28"/>
  <c r="B467" i="28"/>
  <c r="C467" i="28"/>
  <c r="P467" i="28"/>
  <c r="Q467" i="28"/>
  <c r="A468" i="28"/>
  <c r="B468" i="28"/>
  <c r="C468" i="28"/>
  <c r="P468" i="28"/>
  <c r="Q468" i="28"/>
  <c r="A469" i="28"/>
  <c r="B469" i="28"/>
  <c r="C469" i="28"/>
  <c r="P469" i="28"/>
  <c r="Q469" i="28"/>
  <c r="A470" i="28"/>
  <c r="B470" i="28"/>
  <c r="C470" i="28"/>
  <c r="P470" i="28"/>
  <c r="Q470" i="28"/>
  <c r="A471" i="28"/>
  <c r="B471" i="28"/>
  <c r="C471" i="28"/>
  <c r="P471" i="28"/>
  <c r="Q471" i="28"/>
  <c r="A472" i="28"/>
  <c r="B472" i="28"/>
  <c r="C472" i="28"/>
  <c r="P472" i="28"/>
  <c r="Q472" i="28"/>
  <c r="A473" i="28"/>
  <c r="B473" i="28"/>
  <c r="C473" i="28"/>
  <c r="P473" i="28"/>
  <c r="Q473" i="28"/>
  <c r="A474" i="28"/>
  <c r="B474" i="28"/>
  <c r="C474" i="28"/>
  <c r="P474" i="28"/>
  <c r="Q474" i="28"/>
  <c r="A475" i="28"/>
  <c r="B475" i="28"/>
  <c r="C475" i="28"/>
  <c r="P475" i="28"/>
  <c r="Q475" i="28"/>
  <c r="A476" i="28"/>
  <c r="B476" i="28"/>
  <c r="C476" i="28"/>
  <c r="P476" i="28"/>
  <c r="Q476" i="28"/>
  <c r="A477" i="28"/>
  <c r="B477" i="28"/>
  <c r="C477" i="28"/>
  <c r="P477" i="28"/>
  <c r="Q477" i="28"/>
  <c r="A478" i="28"/>
  <c r="B478" i="28"/>
  <c r="C478" i="28"/>
  <c r="P478" i="28"/>
  <c r="Q478" i="28"/>
  <c r="A479" i="28"/>
  <c r="B479" i="28"/>
  <c r="C479" i="28"/>
  <c r="P479" i="28"/>
  <c r="Q479" i="28"/>
  <c r="A480" i="28"/>
  <c r="B480" i="28"/>
  <c r="C480" i="28"/>
  <c r="P480" i="28"/>
  <c r="Q480" i="28"/>
  <c r="A481" i="28"/>
  <c r="B481" i="28"/>
  <c r="C481" i="28"/>
  <c r="P481" i="28"/>
  <c r="Q481" i="28"/>
  <c r="A482" i="28"/>
  <c r="B482" i="28"/>
  <c r="C482" i="28"/>
  <c r="P482" i="28"/>
  <c r="Q482" i="28"/>
  <c r="A483" i="28"/>
  <c r="B483" i="28"/>
  <c r="C483" i="28"/>
  <c r="P483" i="28"/>
  <c r="Q483" i="28"/>
  <c r="A484" i="28"/>
  <c r="B484" i="28"/>
  <c r="C484" i="28"/>
  <c r="P484" i="28"/>
  <c r="Q484" i="28"/>
  <c r="A485" i="28"/>
  <c r="B485" i="28"/>
  <c r="C485" i="28"/>
  <c r="P485" i="28"/>
  <c r="Q485" i="28"/>
  <c r="A486" i="28"/>
  <c r="B486" i="28"/>
  <c r="C486" i="28"/>
  <c r="P486" i="28"/>
  <c r="Q486" i="28"/>
  <c r="A487" i="28"/>
  <c r="B487" i="28"/>
  <c r="C487" i="28"/>
  <c r="P487" i="28"/>
  <c r="Q487" i="28"/>
  <c r="A488" i="28"/>
  <c r="B488" i="28"/>
  <c r="C488" i="28"/>
  <c r="P488" i="28"/>
  <c r="Q488" i="28"/>
  <c r="A489" i="28"/>
  <c r="B489" i="28"/>
  <c r="C489" i="28"/>
  <c r="P489" i="28"/>
  <c r="Q489" i="28"/>
  <c r="A490" i="28"/>
  <c r="B490" i="28"/>
  <c r="C490" i="28"/>
  <c r="P490" i="28"/>
  <c r="Q490" i="28"/>
  <c r="A491" i="28"/>
  <c r="B491" i="28"/>
  <c r="C491" i="28"/>
  <c r="P491" i="28"/>
  <c r="Q491" i="28"/>
  <c r="A492" i="28"/>
  <c r="B492" i="28"/>
  <c r="C492" i="28"/>
  <c r="P492" i="28"/>
  <c r="Q492" i="28"/>
  <c r="A493" i="28"/>
  <c r="B493" i="28"/>
  <c r="C493" i="28"/>
  <c r="P493" i="28"/>
  <c r="Q493" i="28"/>
  <c r="A494" i="28"/>
  <c r="B494" i="28"/>
  <c r="C494" i="28"/>
  <c r="P494" i="28"/>
  <c r="Q494" i="28"/>
  <c r="A495" i="28"/>
  <c r="B495" i="28"/>
  <c r="C495" i="28"/>
  <c r="P495" i="28"/>
  <c r="Q495" i="28"/>
  <c r="A496" i="28"/>
  <c r="B496" i="28"/>
  <c r="C496" i="28"/>
  <c r="P496" i="28"/>
  <c r="Q496" i="28"/>
  <c r="A497" i="28"/>
  <c r="B497" i="28"/>
  <c r="C497" i="28"/>
  <c r="P497" i="28"/>
  <c r="Q497" i="28"/>
  <c r="A498" i="28"/>
  <c r="B498" i="28"/>
  <c r="C498" i="28"/>
  <c r="P498" i="28"/>
  <c r="Q498" i="28"/>
  <c r="A499" i="28"/>
  <c r="B499" i="28"/>
  <c r="C499" i="28"/>
  <c r="P499" i="28"/>
  <c r="Q499" i="28"/>
  <c r="A500" i="28"/>
  <c r="B500" i="28"/>
  <c r="C500" i="28"/>
  <c r="P500" i="28"/>
  <c r="Q500" i="28"/>
  <c r="A501" i="28"/>
  <c r="B501" i="28"/>
  <c r="C501" i="28"/>
  <c r="P501" i="28"/>
  <c r="Q501" i="28"/>
  <c r="A502" i="28"/>
  <c r="B502" i="28"/>
  <c r="C502" i="28"/>
  <c r="P502" i="28"/>
  <c r="Q502" i="28"/>
  <c r="A503" i="28"/>
  <c r="B503" i="28"/>
  <c r="C503" i="28"/>
  <c r="P503" i="28"/>
  <c r="Q503" i="28"/>
  <c r="A504" i="28"/>
  <c r="B504" i="28"/>
  <c r="C504" i="28"/>
  <c r="P504" i="28"/>
  <c r="Q504" i="28"/>
  <c r="A505" i="28"/>
  <c r="B505" i="28"/>
  <c r="C505" i="28"/>
  <c r="P505" i="28"/>
  <c r="Q505" i="28"/>
  <c r="A506" i="28"/>
  <c r="B506" i="28"/>
  <c r="C506" i="28"/>
  <c r="P506" i="28"/>
  <c r="Q506" i="28"/>
  <c r="A507" i="28"/>
  <c r="B507" i="28"/>
  <c r="C507" i="28"/>
  <c r="P507" i="28"/>
  <c r="Q507" i="28"/>
  <c r="A508" i="28"/>
  <c r="B508" i="28"/>
  <c r="C508" i="28"/>
  <c r="P508" i="28"/>
  <c r="Q508" i="28"/>
  <c r="A509" i="28"/>
  <c r="B509" i="28"/>
  <c r="C509" i="28"/>
  <c r="P509" i="28"/>
  <c r="Q509" i="28"/>
  <c r="A510" i="28"/>
  <c r="B510" i="28"/>
  <c r="C510" i="28"/>
  <c r="P510" i="28"/>
  <c r="Q510" i="28"/>
  <c r="A511" i="28"/>
  <c r="B511" i="28"/>
  <c r="C511" i="28"/>
  <c r="P511" i="28"/>
  <c r="Q511" i="28"/>
  <c r="A512" i="28"/>
  <c r="B512" i="28"/>
  <c r="C512" i="28"/>
  <c r="P512" i="28"/>
  <c r="Q512" i="28"/>
  <c r="A513" i="28"/>
  <c r="B513" i="28"/>
  <c r="C513" i="28"/>
  <c r="P513" i="28"/>
  <c r="Q513" i="28"/>
  <c r="A514" i="28"/>
  <c r="B514" i="28"/>
  <c r="C514" i="28"/>
  <c r="P514" i="28"/>
  <c r="Q514" i="28"/>
  <c r="A515" i="28"/>
  <c r="B515" i="28"/>
  <c r="C515" i="28"/>
  <c r="P515" i="28"/>
  <c r="Q515" i="28"/>
  <c r="A516" i="28"/>
  <c r="B516" i="28"/>
  <c r="C516" i="28"/>
  <c r="P516" i="28"/>
  <c r="Q516" i="28"/>
  <c r="A517" i="28"/>
  <c r="B517" i="28"/>
  <c r="C517" i="28"/>
  <c r="P517" i="28"/>
  <c r="Q517" i="28"/>
  <c r="A518" i="28"/>
  <c r="B518" i="28"/>
  <c r="C518" i="28"/>
  <c r="P518" i="28"/>
  <c r="Q518" i="28"/>
  <c r="A519" i="28"/>
  <c r="B519" i="28"/>
  <c r="C519" i="28"/>
  <c r="P519" i="28"/>
  <c r="Q519" i="28"/>
  <c r="A520" i="28"/>
  <c r="B520" i="28"/>
  <c r="C520" i="28"/>
  <c r="P520" i="28"/>
  <c r="Q520" i="28"/>
  <c r="A521" i="28"/>
  <c r="B521" i="28"/>
  <c r="C521" i="28"/>
  <c r="P521" i="28"/>
  <c r="Q521" i="28"/>
  <c r="A522" i="28"/>
  <c r="B522" i="28"/>
  <c r="C522" i="28"/>
  <c r="P522" i="28"/>
  <c r="Q522" i="28"/>
  <c r="A523" i="28"/>
  <c r="B523" i="28"/>
  <c r="C523" i="28"/>
  <c r="P523" i="28"/>
  <c r="Q523" i="28"/>
  <c r="A524" i="28"/>
  <c r="B524" i="28"/>
  <c r="C524" i="28"/>
  <c r="P524" i="28"/>
  <c r="Q524" i="28"/>
  <c r="A525" i="28"/>
  <c r="B525" i="28"/>
  <c r="C525" i="28"/>
  <c r="P525" i="28"/>
  <c r="Q525" i="28"/>
  <c r="A526" i="28"/>
  <c r="B526" i="28"/>
  <c r="C526" i="28"/>
  <c r="P526" i="28"/>
  <c r="Q526" i="28"/>
  <c r="A527" i="28"/>
  <c r="B527" i="28"/>
  <c r="C527" i="28"/>
  <c r="P527" i="28"/>
  <c r="Q527" i="28"/>
  <c r="A528" i="28"/>
  <c r="B528" i="28"/>
  <c r="C528" i="28"/>
  <c r="P528" i="28"/>
  <c r="Q528" i="28"/>
  <c r="A529" i="28"/>
  <c r="B529" i="28"/>
  <c r="C529" i="28"/>
  <c r="P529" i="28"/>
  <c r="Q529" i="28"/>
  <c r="A530" i="28"/>
  <c r="B530" i="28"/>
  <c r="C530" i="28"/>
  <c r="P530" i="28"/>
  <c r="Q530" i="28"/>
  <c r="A531" i="28"/>
  <c r="B531" i="28"/>
  <c r="C531" i="28"/>
  <c r="P531" i="28"/>
  <c r="Q531" i="28"/>
  <c r="A532" i="28"/>
  <c r="B532" i="28"/>
  <c r="C532" i="28"/>
  <c r="P532" i="28"/>
  <c r="Q532" i="28"/>
  <c r="A533" i="28"/>
  <c r="B533" i="28"/>
  <c r="C533" i="28"/>
  <c r="P533" i="28"/>
  <c r="Q533" i="28"/>
  <c r="A534" i="28"/>
  <c r="B534" i="28"/>
  <c r="C534" i="28"/>
  <c r="P534" i="28"/>
  <c r="Q534" i="28"/>
  <c r="A535" i="28"/>
  <c r="B535" i="28"/>
  <c r="C535" i="28"/>
  <c r="P535" i="28"/>
  <c r="Q535" i="28"/>
  <c r="A536" i="28"/>
  <c r="B536" i="28"/>
  <c r="C536" i="28"/>
  <c r="P536" i="28"/>
  <c r="Q536" i="28"/>
  <c r="A537" i="28"/>
  <c r="B537" i="28"/>
  <c r="C537" i="28"/>
  <c r="P537" i="28"/>
  <c r="Q537" i="28"/>
  <c r="A538" i="28"/>
  <c r="B538" i="28"/>
  <c r="C538" i="28"/>
  <c r="P538" i="28"/>
  <c r="Q538" i="28"/>
  <c r="A539" i="28"/>
  <c r="B539" i="28"/>
  <c r="C539" i="28"/>
  <c r="P539" i="28"/>
  <c r="Q539" i="28"/>
  <c r="A540" i="28"/>
  <c r="B540" i="28"/>
  <c r="C540" i="28"/>
  <c r="P540" i="28"/>
  <c r="Q540" i="28"/>
  <c r="A541" i="28"/>
  <c r="B541" i="28"/>
  <c r="C541" i="28"/>
  <c r="P541" i="28"/>
  <c r="Q541" i="28"/>
  <c r="A542" i="28"/>
  <c r="B542" i="28"/>
  <c r="C542" i="28"/>
  <c r="P542" i="28"/>
  <c r="Q542" i="28"/>
  <c r="A543" i="28"/>
  <c r="B543" i="28"/>
  <c r="C543" i="28"/>
  <c r="P543" i="28"/>
  <c r="Q543" i="28"/>
  <c r="A544" i="28"/>
  <c r="B544" i="28"/>
  <c r="C544" i="28"/>
  <c r="P544" i="28"/>
  <c r="Q544" i="28"/>
  <c r="A545" i="28"/>
  <c r="B545" i="28"/>
  <c r="C545" i="28"/>
  <c r="P545" i="28"/>
  <c r="Q545" i="28"/>
  <c r="A546" i="28"/>
  <c r="B546" i="28"/>
  <c r="C546" i="28"/>
  <c r="P546" i="28"/>
  <c r="Q546" i="28"/>
  <c r="A547" i="28"/>
  <c r="B547" i="28"/>
  <c r="C547" i="28"/>
  <c r="P547" i="28"/>
  <c r="Q547" i="28"/>
  <c r="A548" i="28"/>
  <c r="B548" i="28"/>
  <c r="C548" i="28"/>
  <c r="P548" i="28"/>
  <c r="Q548" i="28"/>
  <c r="A549" i="28"/>
  <c r="B549" i="28"/>
  <c r="C549" i="28"/>
  <c r="P549" i="28"/>
  <c r="Q549" i="28"/>
  <c r="A550" i="28"/>
  <c r="B550" i="28"/>
  <c r="C550" i="28"/>
  <c r="P550" i="28"/>
  <c r="Q550" i="28"/>
  <c r="A551" i="28"/>
  <c r="B551" i="28"/>
  <c r="C551" i="28"/>
  <c r="P551" i="28"/>
  <c r="Q551" i="28"/>
  <c r="A552" i="28"/>
  <c r="B552" i="28"/>
  <c r="C552" i="28"/>
  <c r="P552" i="28"/>
  <c r="Q552" i="28"/>
  <c r="A553" i="28"/>
  <c r="B553" i="28"/>
  <c r="C553" i="28"/>
  <c r="P553" i="28"/>
  <c r="Q553" i="28"/>
  <c r="A554" i="28"/>
  <c r="B554" i="28"/>
  <c r="C554" i="28"/>
  <c r="P554" i="28"/>
  <c r="Q554" i="28"/>
  <c r="A555" i="28"/>
  <c r="B555" i="28"/>
  <c r="C555" i="28"/>
  <c r="P555" i="28"/>
  <c r="Q555" i="28"/>
  <c r="A556" i="28"/>
  <c r="B556" i="28"/>
  <c r="C556" i="28"/>
  <c r="P556" i="28"/>
  <c r="Q556" i="28"/>
  <c r="A557" i="28"/>
  <c r="B557" i="28"/>
  <c r="C557" i="28"/>
  <c r="P557" i="28"/>
  <c r="Q557" i="28"/>
  <c r="A558" i="28"/>
  <c r="B558" i="28"/>
  <c r="C558" i="28"/>
  <c r="P558" i="28"/>
  <c r="Q558" i="28"/>
  <c r="A559" i="28"/>
  <c r="B559" i="28"/>
  <c r="C559" i="28"/>
  <c r="P559" i="28"/>
  <c r="Q559" i="28"/>
  <c r="A560" i="28"/>
  <c r="B560" i="28"/>
  <c r="C560" i="28"/>
  <c r="P560" i="28"/>
  <c r="Q560" i="28"/>
  <c r="A561" i="28"/>
  <c r="B561" i="28"/>
  <c r="C561" i="28"/>
  <c r="P561" i="28"/>
  <c r="Q561" i="28"/>
  <c r="A562" i="28"/>
  <c r="B562" i="28"/>
  <c r="C562" i="28"/>
  <c r="P562" i="28"/>
  <c r="Q562" i="28"/>
  <c r="A563" i="28"/>
  <c r="B563" i="28"/>
  <c r="C563" i="28"/>
  <c r="P563" i="28"/>
  <c r="Q563" i="28"/>
  <c r="A564" i="28"/>
  <c r="B564" i="28"/>
  <c r="C564" i="28"/>
  <c r="P564" i="28"/>
  <c r="Q564" i="28"/>
  <c r="A565" i="28"/>
  <c r="B565" i="28"/>
  <c r="C565" i="28"/>
  <c r="P565" i="28"/>
  <c r="Q565" i="28"/>
  <c r="A566" i="28"/>
  <c r="B566" i="28"/>
  <c r="C566" i="28"/>
  <c r="P566" i="28"/>
  <c r="Q566" i="28"/>
  <c r="A567" i="28"/>
  <c r="B567" i="28"/>
  <c r="C567" i="28"/>
  <c r="P567" i="28"/>
  <c r="Q567" i="28"/>
  <c r="A568" i="28"/>
  <c r="B568" i="28"/>
  <c r="C568" i="28"/>
  <c r="P568" i="28"/>
  <c r="Q568" i="28"/>
  <c r="A569" i="28"/>
  <c r="B569" i="28"/>
  <c r="C569" i="28"/>
  <c r="P569" i="28"/>
  <c r="Q569" i="28"/>
  <c r="A570" i="28"/>
  <c r="B570" i="28"/>
  <c r="C570" i="28"/>
  <c r="P570" i="28"/>
  <c r="Q570" i="28"/>
  <c r="A571" i="28"/>
  <c r="B571" i="28"/>
  <c r="C571" i="28"/>
  <c r="P571" i="28"/>
  <c r="Q571" i="28"/>
  <c r="A572" i="28"/>
  <c r="B572" i="28"/>
  <c r="C572" i="28"/>
  <c r="P572" i="28"/>
  <c r="Q572" i="28"/>
  <c r="A397" i="8"/>
  <c r="B397" i="8"/>
  <c r="D397" i="8"/>
  <c r="A398" i="8"/>
  <c r="B398" i="8"/>
  <c r="D398" i="8"/>
  <c r="A399" i="8"/>
  <c r="A397" i="6" s="1"/>
  <c r="B399" i="8"/>
  <c r="B397" i="6" s="1"/>
  <c r="D399" i="8"/>
  <c r="R399" i="8" s="1"/>
  <c r="D397" i="6" s="1"/>
  <c r="A400" i="8"/>
  <c r="A398" i="6" s="1"/>
  <c r="B400" i="8"/>
  <c r="B398" i="6" s="1"/>
  <c r="D400" i="8"/>
  <c r="A401" i="8"/>
  <c r="A399" i="6" s="1"/>
  <c r="B401" i="8"/>
  <c r="B399" i="6" s="1"/>
  <c r="D401" i="8"/>
  <c r="A402" i="8"/>
  <c r="A400" i="6" s="1"/>
  <c r="B402" i="8"/>
  <c r="B400" i="6" s="1"/>
  <c r="D402" i="8"/>
  <c r="R402" i="8" s="1"/>
  <c r="D400" i="6" s="1"/>
  <c r="A403" i="8"/>
  <c r="A401" i="6" s="1"/>
  <c r="B403" i="8"/>
  <c r="B401" i="6" s="1"/>
  <c r="D403" i="8"/>
  <c r="A404" i="8"/>
  <c r="A402" i="6" s="1"/>
  <c r="B404" i="8"/>
  <c r="B402" i="6" s="1"/>
  <c r="D404" i="8"/>
  <c r="A405" i="8"/>
  <c r="A403" i="6" s="1"/>
  <c r="B405" i="8"/>
  <c r="B403" i="6" s="1"/>
  <c r="D405" i="8"/>
  <c r="A406" i="8"/>
  <c r="A404" i="6" s="1"/>
  <c r="B406" i="8"/>
  <c r="B404" i="6" s="1"/>
  <c r="D406" i="8"/>
  <c r="A407" i="8"/>
  <c r="A405" i="6" s="1"/>
  <c r="B407" i="8"/>
  <c r="B405" i="6" s="1"/>
  <c r="D407" i="8"/>
  <c r="A408" i="8"/>
  <c r="A406" i="6" s="1"/>
  <c r="B408" i="8"/>
  <c r="B406" i="6" s="1"/>
  <c r="D408" i="8"/>
  <c r="A409" i="8"/>
  <c r="A407" i="6" s="1"/>
  <c r="B409" i="8"/>
  <c r="B407" i="6" s="1"/>
  <c r="D409" i="8"/>
  <c r="A410" i="8"/>
  <c r="A408" i="6" s="1"/>
  <c r="B410" i="8"/>
  <c r="B408" i="6" s="1"/>
  <c r="D410" i="8"/>
  <c r="A411" i="8"/>
  <c r="A409" i="6" s="1"/>
  <c r="B411" i="8"/>
  <c r="B409" i="6" s="1"/>
  <c r="D411" i="8"/>
  <c r="R411" i="8" s="1"/>
  <c r="D409" i="6" s="1"/>
  <c r="A412" i="8"/>
  <c r="A410" i="6" s="1"/>
  <c r="B412" i="8"/>
  <c r="B410" i="6" s="1"/>
  <c r="D412" i="8"/>
  <c r="A413" i="8"/>
  <c r="A411" i="6" s="1"/>
  <c r="B413" i="8"/>
  <c r="B411" i="6" s="1"/>
  <c r="D413" i="8"/>
  <c r="R413" i="8" s="1"/>
  <c r="D411" i="6" s="1"/>
  <c r="A414" i="8"/>
  <c r="A412" i="6" s="1"/>
  <c r="B414" i="8"/>
  <c r="B412" i="6" s="1"/>
  <c r="D414" i="8"/>
  <c r="V414" i="8" s="1"/>
  <c r="A415" i="8"/>
  <c r="A413" i="6" s="1"/>
  <c r="B415" i="8"/>
  <c r="B413" i="6" s="1"/>
  <c r="D415" i="8"/>
  <c r="V415" i="8" s="1"/>
  <c r="A416" i="8"/>
  <c r="A414" i="6" s="1"/>
  <c r="B416" i="8"/>
  <c r="B414" i="6" s="1"/>
  <c r="D416" i="8"/>
  <c r="R416" i="8" s="1"/>
  <c r="D414" i="6" s="1"/>
  <c r="A417" i="8"/>
  <c r="A415" i="6" s="1"/>
  <c r="B417" i="8"/>
  <c r="B415" i="6" s="1"/>
  <c r="D417" i="8"/>
  <c r="V417" i="8" s="1"/>
  <c r="A418" i="8"/>
  <c r="A416" i="6" s="1"/>
  <c r="B418" i="8"/>
  <c r="B416" i="6" s="1"/>
  <c r="D418" i="8"/>
  <c r="R418" i="8" s="1"/>
  <c r="D416" i="6" s="1"/>
  <c r="A419" i="8"/>
  <c r="A417" i="6" s="1"/>
  <c r="B419" i="8"/>
  <c r="B417" i="6" s="1"/>
  <c r="D419" i="8"/>
  <c r="V419" i="8" s="1"/>
  <c r="A420" i="8"/>
  <c r="A418" i="6" s="1"/>
  <c r="B420" i="8"/>
  <c r="B418" i="6" s="1"/>
  <c r="D420" i="8"/>
  <c r="A421" i="8"/>
  <c r="A419" i="6" s="1"/>
  <c r="B421" i="8"/>
  <c r="B419" i="6" s="1"/>
  <c r="D421" i="8"/>
  <c r="R421" i="8" s="1"/>
  <c r="D419" i="6" s="1"/>
  <c r="A422" i="8"/>
  <c r="A420" i="6" s="1"/>
  <c r="B422" i="8"/>
  <c r="B420" i="6" s="1"/>
  <c r="D422" i="8"/>
  <c r="R422" i="8" s="1"/>
  <c r="D420" i="6" s="1"/>
  <c r="A423" i="8"/>
  <c r="A421" i="6" s="1"/>
  <c r="B423" i="8"/>
  <c r="B421" i="6" s="1"/>
  <c r="D423" i="8"/>
  <c r="R423" i="8" s="1"/>
  <c r="D421" i="6" s="1"/>
  <c r="A424" i="8"/>
  <c r="A422" i="6" s="1"/>
  <c r="B424" i="8"/>
  <c r="B422" i="6" s="1"/>
  <c r="D424" i="8"/>
  <c r="A425" i="8"/>
  <c r="A423" i="6" s="1"/>
  <c r="B425" i="8"/>
  <c r="B423" i="6" s="1"/>
  <c r="D425" i="8"/>
  <c r="A426" i="8"/>
  <c r="A424" i="6" s="1"/>
  <c r="B426" i="8"/>
  <c r="B424" i="6" s="1"/>
  <c r="D426" i="8"/>
  <c r="R426" i="8" s="1"/>
  <c r="D424" i="6" s="1"/>
  <c r="A427" i="8"/>
  <c r="A425" i="6" s="1"/>
  <c r="B427" i="8"/>
  <c r="B425" i="6" s="1"/>
  <c r="D427" i="8"/>
  <c r="A428" i="8"/>
  <c r="A426" i="6" s="1"/>
  <c r="B428" i="8"/>
  <c r="B426" i="6" s="1"/>
  <c r="D428" i="8"/>
  <c r="V428" i="8" s="1"/>
  <c r="A429" i="8"/>
  <c r="A427" i="6" s="1"/>
  <c r="B429" i="8"/>
  <c r="B427" i="6" s="1"/>
  <c r="D429" i="8"/>
  <c r="A430" i="8"/>
  <c r="A428" i="6" s="1"/>
  <c r="B430" i="8"/>
  <c r="B428" i="6" s="1"/>
  <c r="D430" i="8"/>
  <c r="V430" i="8" s="1"/>
  <c r="A431" i="8"/>
  <c r="A429" i="6" s="1"/>
  <c r="B431" i="8"/>
  <c r="B429" i="6" s="1"/>
  <c r="D431" i="8"/>
  <c r="A432" i="8"/>
  <c r="A430" i="6" s="1"/>
  <c r="B432" i="8"/>
  <c r="B430" i="6" s="1"/>
  <c r="D432" i="8"/>
  <c r="R432" i="8" s="1"/>
  <c r="D430" i="6" s="1"/>
  <c r="A433" i="8"/>
  <c r="A431" i="6" s="1"/>
  <c r="B433" i="8"/>
  <c r="B431" i="6" s="1"/>
  <c r="D433" i="8"/>
  <c r="A434" i="8"/>
  <c r="A432" i="6" s="1"/>
  <c r="B434" i="8"/>
  <c r="B432" i="6" s="1"/>
  <c r="D434" i="8"/>
  <c r="R434" i="8" s="1"/>
  <c r="D432" i="6" s="1"/>
  <c r="A435" i="8"/>
  <c r="A433" i="6" s="1"/>
  <c r="B435" i="8"/>
  <c r="B433" i="6" s="1"/>
  <c r="D435" i="8"/>
  <c r="A436" i="8"/>
  <c r="A434" i="6" s="1"/>
  <c r="B436" i="8"/>
  <c r="B434" i="6" s="1"/>
  <c r="D436" i="8"/>
  <c r="V436" i="8" s="1"/>
  <c r="A437" i="8"/>
  <c r="A435" i="6" s="1"/>
  <c r="B437" i="8"/>
  <c r="B435" i="6" s="1"/>
  <c r="D437" i="8"/>
  <c r="A438" i="8"/>
  <c r="A436" i="6" s="1"/>
  <c r="B438" i="8"/>
  <c r="B436" i="6" s="1"/>
  <c r="D438" i="8"/>
  <c r="V438" i="8" s="1"/>
  <c r="A439" i="8"/>
  <c r="A437" i="6" s="1"/>
  <c r="B439" i="8"/>
  <c r="B437" i="6" s="1"/>
  <c r="D439" i="8"/>
  <c r="A440" i="8"/>
  <c r="A438" i="6" s="1"/>
  <c r="B440" i="8"/>
  <c r="B438" i="6" s="1"/>
  <c r="D440" i="8"/>
  <c r="R440" i="8" s="1"/>
  <c r="D438" i="6" s="1"/>
  <c r="A441" i="8"/>
  <c r="A439" i="6" s="1"/>
  <c r="B441" i="8"/>
  <c r="B439" i="6" s="1"/>
  <c r="D441" i="8"/>
  <c r="R441" i="8" s="1"/>
  <c r="D439" i="6" s="1"/>
  <c r="A442" i="8"/>
  <c r="A440" i="6" s="1"/>
  <c r="B442" i="8"/>
  <c r="B440" i="6" s="1"/>
  <c r="D442" i="8"/>
  <c r="R442" i="8" s="1"/>
  <c r="D440" i="6" s="1"/>
  <c r="A443" i="8"/>
  <c r="A441" i="6" s="1"/>
  <c r="B443" i="8"/>
  <c r="B441" i="6" s="1"/>
  <c r="D443" i="8"/>
  <c r="R443" i="8" s="1"/>
  <c r="D441" i="6" s="1"/>
  <c r="A444" i="8"/>
  <c r="A442" i="6" s="1"/>
  <c r="B444" i="8"/>
  <c r="B442" i="6" s="1"/>
  <c r="D444" i="8"/>
  <c r="R444" i="8" s="1"/>
  <c r="D442" i="6" s="1"/>
  <c r="A445" i="8"/>
  <c r="A443" i="6" s="1"/>
  <c r="B445" i="8"/>
  <c r="B443" i="6" s="1"/>
  <c r="D445" i="8"/>
  <c r="R445" i="8" s="1"/>
  <c r="D443" i="6" s="1"/>
  <c r="A446" i="8"/>
  <c r="A444" i="6" s="1"/>
  <c r="B446" i="8"/>
  <c r="B444" i="6" s="1"/>
  <c r="D446" i="8"/>
  <c r="A447" i="8"/>
  <c r="A445" i="6" s="1"/>
  <c r="B447" i="8"/>
  <c r="B445" i="6" s="1"/>
  <c r="D447" i="8"/>
  <c r="R447" i="8" s="1"/>
  <c r="D445" i="6" s="1"/>
  <c r="A448" i="8"/>
  <c r="A446" i="6" s="1"/>
  <c r="B448" i="8"/>
  <c r="B446" i="6" s="1"/>
  <c r="D448" i="8"/>
  <c r="A449" i="8"/>
  <c r="A447" i="6" s="1"/>
  <c r="B449" i="8"/>
  <c r="B447" i="6" s="1"/>
  <c r="D449" i="8"/>
  <c r="R449" i="8" s="1"/>
  <c r="D447" i="6" s="1"/>
  <c r="A450" i="8"/>
  <c r="A448" i="6" s="1"/>
  <c r="B450" i="8"/>
  <c r="B448" i="6" s="1"/>
  <c r="D450" i="8"/>
  <c r="A451" i="8"/>
  <c r="A449" i="6" s="1"/>
  <c r="B451" i="8"/>
  <c r="B449" i="6" s="1"/>
  <c r="D451" i="8"/>
  <c r="R451" i="8" s="1"/>
  <c r="D449" i="6" s="1"/>
  <c r="A452" i="8"/>
  <c r="A450" i="6" s="1"/>
  <c r="B452" i="8"/>
  <c r="B450" i="6" s="1"/>
  <c r="D452" i="8"/>
  <c r="A453" i="8"/>
  <c r="A451" i="6" s="1"/>
  <c r="B453" i="8"/>
  <c r="B451" i="6" s="1"/>
  <c r="D453" i="8"/>
  <c r="R453" i="8" s="1"/>
  <c r="D451" i="6" s="1"/>
  <c r="A454" i="8"/>
  <c r="A452" i="6" s="1"/>
  <c r="B454" i="8"/>
  <c r="B452" i="6" s="1"/>
  <c r="D454" i="8"/>
  <c r="A455" i="8"/>
  <c r="A453" i="6" s="1"/>
  <c r="B455" i="8"/>
  <c r="B453" i="6" s="1"/>
  <c r="D455" i="8"/>
  <c r="R455" i="8" s="1"/>
  <c r="D453" i="6" s="1"/>
  <c r="A456" i="8"/>
  <c r="A454" i="6" s="1"/>
  <c r="B456" i="8"/>
  <c r="B454" i="6" s="1"/>
  <c r="D456" i="8"/>
  <c r="A457" i="8"/>
  <c r="A455" i="6" s="1"/>
  <c r="B457" i="8"/>
  <c r="B455" i="6" s="1"/>
  <c r="D457" i="8"/>
  <c r="R457" i="8" s="1"/>
  <c r="D455" i="6" s="1"/>
  <c r="A458" i="8"/>
  <c r="A456" i="6" s="1"/>
  <c r="B458" i="8"/>
  <c r="B456" i="6" s="1"/>
  <c r="D458" i="8"/>
  <c r="A459" i="8"/>
  <c r="A457" i="6" s="1"/>
  <c r="B459" i="8"/>
  <c r="B457" i="6" s="1"/>
  <c r="D459" i="8"/>
  <c r="R459" i="8" s="1"/>
  <c r="D457" i="6" s="1"/>
  <c r="A460" i="8"/>
  <c r="A458" i="6" s="1"/>
  <c r="B460" i="8"/>
  <c r="B458" i="6" s="1"/>
  <c r="D460" i="8"/>
  <c r="A461" i="8"/>
  <c r="A459" i="6" s="1"/>
  <c r="B461" i="8"/>
  <c r="B459" i="6" s="1"/>
  <c r="D461" i="8"/>
  <c r="R461" i="8" s="1"/>
  <c r="D459" i="6" s="1"/>
  <c r="A462" i="8"/>
  <c r="A460" i="6" s="1"/>
  <c r="B462" i="8"/>
  <c r="B460" i="6" s="1"/>
  <c r="D462" i="8"/>
  <c r="A463" i="8"/>
  <c r="A461" i="6" s="1"/>
  <c r="B463" i="8"/>
  <c r="B461" i="6" s="1"/>
  <c r="D463" i="8"/>
  <c r="V463" i="8" s="1"/>
  <c r="A464" i="8"/>
  <c r="A462" i="6" s="1"/>
  <c r="B464" i="8"/>
  <c r="B462" i="6" s="1"/>
  <c r="D464" i="8"/>
  <c r="A465" i="8"/>
  <c r="A463" i="6" s="1"/>
  <c r="B465" i="8"/>
  <c r="B463" i="6" s="1"/>
  <c r="D465" i="8"/>
  <c r="A466" i="8"/>
  <c r="A464" i="6" s="1"/>
  <c r="B466" i="8"/>
  <c r="B464" i="6" s="1"/>
  <c r="D466" i="8"/>
  <c r="A467" i="8"/>
  <c r="A465" i="6" s="1"/>
  <c r="B467" i="8"/>
  <c r="B465" i="6" s="1"/>
  <c r="D467" i="8"/>
  <c r="A468" i="8"/>
  <c r="A466" i="6" s="1"/>
  <c r="B468" i="8"/>
  <c r="B466" i="6" s="1"/>
  <c r="D468" i="8"/>
  <c r="A469" i="8"/>
  <c r="A467" i="6" s="1"/>
  <c r="B469" i="8"/>
  <c r="B467" i="6" s="1"/>
  <c r="D469" i="8"/>
  <c r="A470" i="8"/>
  <c r="A468" i="6" s="1"/>
  <c r="B470" i="8"/>
  <c r="B468" i="6" s="1"/>
  <c r="D470" i="8"/>
  <c r="A471" i="8"/>
  <c r="A469" i="6" s="1"/>
  <c r="B471" i="8"/>
  <c r="B469" i="6" s="1"/>
  <c r="D471" i="8"/>
  <c r="A472" i="8"/>
  <c r="A470" i="6" s="1"/>
  <c r="B472" i="8"/>
  <c r="B470" i="6" s="1"/>
  <c r="D472" i="8"/>
  <c r="A473" i="8"/>
  <c r="A471" i="6" s="1"/>
  <c r="B473" i="8"/>
  <c r="B471" i="6" s="1"/>
  <c r="D473" i="8"/>
  <c r="A474" i="8"/>
  <c r="A472" i="6" s="1"/>
  <c r="B474" i="8"/>
  <c r="B472" i="6" s="1"/>
  <c r="D474" i="8"/>
  <c r="R474" i="8" s="1"/>
  <c r="D472" i="6" s="1"/>
  <c r="A475" i="8"/>
  <c r="A473" i="6" s="1"/>
  <c r="B475" i="8"/>
  <c r="B473" i="6" s="1"/>
  <c r="D475" i="8"/>
  <c r="A476" i="8"/>
  <c r="A474" i="6" s="1"/>
  <c r="B476" i="8"/>
  <c r="B474" i="6" s="1"/>
  <c r="D476" i="8"/>
  <c r="A477" i="8"/>
  <c r="A475" i="6" s="1"/>
  <c r="B477" i="8"/>
  <c r="B475" i="6" s="1"/>
  <c r="D477" i="8"/>
  <c r="A478" i="8"/>
  <c r="A476" i="6" s="1"/>
  <c r="B478" i="8"/>
  <c r="B476" i="6" s="1"/>
  <c r="D478" i="8"/>
  <c r="R478" i="8" s="1"/>
  <c r="D476" i="6" s="1"/>
  <c r="A479" i="8"/>
  <c r="A477" i="6" s="1"/>
  <c r="B479" i="8"/>
  <c r="B477" i="6" s="1"/>
  <c r="D479" i="8"/>
  <c r="A480" i="8"/>
  <c r="A478" i="6" s="1"/>
  <c r="B480" i="8"/>
  <c r="B478" i="6" s="1"/>
  <c r="D480" i="8"/>
  <c r="A481" i="8"/>
  <c r="A479" i="6" s="1"/>
  <c r="B481" i="8"/>
  <c r="B479" i="6" s="1"/>
  <c r="D481" i="8"/>
  <c r="A482" i="8"/>
  <c r="A480" i="6" s="1"/>
  <c r="B482" i="8"/>
  <c r="B480" i="6" s="1"/>
  <c r="D482" i="8"/>
  <c r="V482" i="8" s="1"/>
  <c r="A483" i="8"/>
  <c r="A481" i="6" s="1"/>
  <c r="B483" i="8"/>
  <c r="B481" i="6" s="1"/>
  <c r="D483" i="8"/>
  <c r="A484" i="8"/>
  <c r="A482" i="6" s="1"/>
  <c r="B484" i="8"/>
  <c r="B482" i="6" s="1"/>
  <c r="D484" i="8"/>
  <c r="A485" i="8"/>
  <c r="A483" i="6" s="1"/>
  <c r="B485" i="8"/>
  <c r="B483" i="6" s="1"/>
  <c r="D485" i="8"/>
  <c r="A486" i="8"/>
  <c r="A484" i="6" s="1"/>
  <c r="B486" i="8"/>
  <c r="B484" i="6" s="1"/>
  <c r="D486" i="8"/>
  <c r="V486" i="8" s="1"/>
  <c r="A487" i="8"/>
  <c r="A485" i="6" s="1"/>
  <c r="B487" i="8"/>
  <c r="B485" i="6" s="1"/>
  <c r="D487" i="8"/>
  <c r="A488" i="8"/>
  <c r="A486" i="6" s="1"/>
  <c r="B488" i="8"/>
  <c r="B486" i="6" s="1"/>
  <c r="D488" i="8"/>
  <c r="A489" i="8"/>
  <c r="A487" i="6" s="1"/>
  <c r="B489" i="8"/>
  <c r="B487" i="6" s="1"/>
  <c r="D489" i="8"/>
  <c r="A490" i="8"/>
  <c r="A488" i="6" s="1"/>
  <c r="B490" i="8"/>
  <c r="B488" i="6" s="1"/>
  <c r="D490" i="8"/>
  <c r="R490" i="8" s="1"/>
  <c r="D488" i="6" s="1"/>
  <c r="A491" i="8"/>
  <c r="A489" i="6" s="1"/>
  <c r="B491" i="8"/>
  <c r="B489" i="6" s="1"/>
  <c r="D491" i="8"/>
  <c r="A492" i="8"/>
  <c r="A490" i="6" s="1"/>
  <c r="B492" i="8"/>
  <c r="B490" i="6" s="1"/>
  <c r="D492" i="8"/>
  <c r="A493" i="8"/>
  <c r="A491" i="6" s="1"/>
  <c r="B493" i="8"/>
  <c r="B491" i="6" s="1"/>
  <c r="D493" i="8"/>
  <c r="A494" i="8"/>
  <c r="A492" i="6" s="1"/>
  <c r="B494" i="8"/>
  <c r="B492" i="6" s="1"/>
  <c r="D494" i="8"/>
  <c r="R494" i="8" s="1"/>
  <c r="D492" i="6" s="1"/>
  <c r="A495" i="8"/>
  <c r="A493" i="6" s="1"/>
  <c r="B495" i="8"/>
  <c r="B493" i="6" s="1"/>
  <c r="D495" i="8"/>
  <c r="A496" i="8"/>
  <c r="A494" i="6" s="1"/>
  <c r="B496" i="8"/>
  <c r="B494" i="6" s="1"/>
  <c r="D496" i="8"/>
  <c r="A497" i="8"/>
  <c r="A495" i="6" s="1"/>
  <c r="B497" i="8"/>
  <c r="B495" i="6" s="1"/>
  <c r="D497" i="8"/>
  <c r="A498" i="8"/>
  <c r="A496" i="6" s="1"/>
  <c r="B498" i="8"/>
  <c r="B496" i="6" s="1"/>
  <c r="D498" i="8"/>
  <c r="V498" i="8" s="1"/>
  <c r="A499" i="8"/>
  <c r="A497" i="6" s="1"/>
  <c r="B499" i="8"/>
  <c r="B497" i="6" s="1"/>
  <c r="D499" i="8"/>
  <c r="A500" i="8"/>
  <c r="A498" i="6" s="1"/>
  <c r="B500" i="8"/>
  <c r="B498" i="6" s="1"/>
  <c r="D500" i="8"/>
  <c r="A501" i="8"/>
  <c r="A499" i="6" s="1"/>
  <c r="B501" i="8"/>
  <c r="B499" i="6" s="1"/>
  <c r="D501" i="8"/>
  <c r="A502" i="8"/>
  <c r="A500" i="6" s="1"/>
  <c r="B502" i="8"/>
  <c r="B500" i="6" s="1"/>
  <c r="D502" i="8"/>
  <c r="V502" i="8" s="1"/>
  <c r="A503" i="8"/>
  <c r="A501" i="6" s="1"/>
  <c r="B503" i="8"/>
  <c r="B501" i="6" s="1"/>
  <c r="D503" i="8"/>
  <c r="A504" i="8"/>
  <c r="A502" i="6" s="1"/>
  <c r="B504" i="8"/>
  <c r="B502" i="6" s="1"/>
  <c r="D504" i="8"/>
  <c r="A505" i="8"/>
  <c r="A503" i="6" s="1"/>
  <c r="B505" i="8"/>
  <c r="B503" i="6" s="1"/>
  <c r="D505" i="8"/>
  <c r="A506" i="8"/>
  <c r="A504" i="6" s="1"/>
  <c r="B506" i="8"/>
  <c r="B504" i="6" s="1"/>
  <c r="D506" i="8"/>
  <c r="R506" i="8" s="1"/>
  <c r="D504" i="6" s="1"/>
  <c r="A507" i="8"/>
  <c r="A505" i="6" s="1"/>
  <c r="B507" i="8"/>
  <c r="B505" i="6" s="1"/>
  <c r="D507" i="8"/>
  <c r="A508" i="8"/>
  <c r="A506" i="6" s="1"/>
  <c r="B508" i="8"/>
  <c r="B506" i="6" s="1"/>
  <c r="D508" i="8"/>
  <c r="A509" i="8"/>
  <c r="A507" i="6" s="1"/>
  <c r="B509" i="8"/>
  <c r="B507" i="6" s="1"/>
  <c r="D509" i="8"/>
  <c r="A510" i="8"/>
  <c r="A508" i="6" s="1"/>
  <c r="B510" i="8"/>
  <c r="B508" i="6" s="1"/>
  <c r="D510" i="8"/>
  <c r="R510" i="8" s="1"/>
  <c r="D508" i="6" s="1"/>
  <c r="A511" i="8"/>
  <c r="A509" i="6" s="1"/>
  <c r="B511" i="8"/>
  <c r="B509" i="6" s="1"/>
  <c r="D511" i="8"/>
  <c r="A512" i="8"/>
  <c r="A510" i="6" s="1"/>
  <c r="B512" i="8"/>
  <c r="B510" i="6" s="1"/>
  <c r="D512" i="8"/>
  <c r="V512" i="8" s="1"/>
  <c r="A513" i="8"/>
  <c r="A511" i="6" s="1"/>
  <c r="B513" i="8"/>
  <c r="B511" i="6" s="1"/>
  <c r="D513" i="8"/>
  <c r="R513" i="8" s="1"/>
  <c r="D511" i="6" s="1"/>
  <c r="A514" i="8"/>
  <c r="A512" i="6" s="1"/>
  <c r="B514" i="8"/>
  <c r="B512" i="6" s="1"/>
  <c r="D514" i="8"/>
  <c r="R514" i="8" s="1"/>
  <c r="D512" i="6" s="1"/>
  <c r="A515" i="8"/>
  <c r="A513" i="6" s="1"/>
  <c r="B515" i="8"/>
  <c r="B513" i="6" s="1"/>
  <c r="D515" i="8"/>
  <c r="V515" i="8" s="1"/>
  <c r="A516" i="8"/>
  <c r="A514" i="6" s="1"/>
  <c r="B516" i="8"/>
  <c r="B514" i="6" s="1"/>
  <c r="D516" i="8"/>
  <c r="R516" i="8" s="1"/>
  <c r="D514" i="6" s="1"/>
  <c r="A517" i="8"/>
  <c r="A515" i="6" s="1"/>
  <c r="B517" i="8"/>
  <c r="B515" i="6" s="1"/>
  <c r="D517" i="8"/>
  <c r="R517" i="8" s="1"/>
  <c r="D515" i="6" s="1"/>
  <c r="A518" i="8"/>
  <c r="A516" i="6" s="1"/>
  <c r="B518" i="8"/>
  <c r="B516" i="6" s="1"/>
  <c r="D518" i="8"/>
  <c r="R518" i="8" s="1"/>
  <c r="D516" i="6" s="1"/>
  <c r="A519" i="8"/>
  <c r="A517" i="6" s="1"/>
  <c r="B519" i="8"/>
  <c r="B517" i="6" s="1"/>
  <c r="D519" i="8"/>
  <c r="V519" i="8" s="1"/>
  <c r="A520" i="8"/>
  <c r="A518" i="6" s="1"/>
  <c r="B520" i="8"/>
  <c r="B518" i="6" s="1"/>
  <c r="D520" i="8"/>
  <c r="R520" i="8" s="1"/>
  <c r="D518" i="6" s="1"/>
  <c r="A521" i="8"/>
  <c r="A519" i="6" s="1"/>
  <c r="B521" i="8"/>
  <c r="B519" i="6" s="1"/>
  <c r="D521" i="8"/>
  <c r="R521" i="8" s="1"/>
  <c r="D519" i="6" s="1"/>
  <c r="A522" i="8"/>
  <c r="A520" i="6" s="1"/>
  <c r="B522" i="8"/>
  <c r="B520" i="6" s="1"/>
  <c r="D522" i="8"/>
  <c r="R522" i="8" s="1"/>
  <c r="D520" i="6" s="1"/>
  <c r="A523" i="8"/>
  <c r="A521" i="6" s="1"/>
  <c r="B523" i="8"/>
  <c r="B521" i="6" s="1"/>
  <c r="D523" i="8"/>
  <c r="V523" i="8" s="1"/>
  <c r="A524" i="8"/>
  <c r="A522" i="6" s="1"/>
  <c r="B524" i="8"/>
  <c r="B522" i="6" s="1"/>
  <c r="D524" i="8"/>
  <c r="R524" i="8" s="1"/>
  <c r="D522" i="6" s="1"/>
  <c r="A525" i="8"/>
  <c r="A523" i="6" s="1"/>
  <c r="B525" i="8"/>
  <c r="B523" i="6" s="1"/>
  <c r="D525" i="8"/>
  <c r="R525" i="8" s="1"/>
  <c r="D523" i="6" s="1"/>
  <c r="A526" i="8"/>
  <c r="A524" i="6" s="1"/>
  <c r="B526" i="8"/>
  <c r="B524" i="6" s="1"/>
  <c r="D526" i="8"/>
  <c r="R526" i="8" s="1"/>
  <c r="D524" i="6" s="1"/>
  <c r="A527" i="8"/>
  <c r="A525" i="6" s="1"/>
  <c r="B527" i="8"/>
  <c r="B525" i="6" s="1"/>
  <c r="D527" i="8"/>
  <c r="V527" i="8" s="1"/>
  <c r="A528" i="8"/>
  <c r="A526" i="6" s="1"/>
  <c r="B528" i="8"/>
  <c r="B526" i="6" s="1"/>
  <c r="D528" i="8"/>
  <c r="R528" i="8" s="1"/>
  <c r="D526" i="6" s="1"/>
  <c r="A529" i="8"/>
  <c r="A527" i="6" s="1"/>
  <c r="B529" i="8"/>
  <c r="B527" i="6" s="1"/>
  <c r="D529" i="8"/>
  <c r="R529" i="8" s="1"/>
  <c r="D527" i="6" s="1"/>
  <c r="A530" i="8"/>
  <c r="A528" i="6" s="1"/>
  <c r="B530" i="8"/>
  <c r="B528" i="6" s="1"/>
  <c r="D530" i="8"/>
  <c r="R530" i="8" s="1"/>
  <c r="D528" i="6" s="1"/>
  <c r="A531" i="8"/>
  <c r="A529" i="6" s="1"/>
  <c r="B531" i="8"/>
  <c r="B529" i="6" s="1"/>
  <c r="D531" i="8"/>
  <c r="V531" i="8" s="1"/>
  <c r="A532" i="8"/>
  <c r="A530" i="6" s="1"/>
  <c r="B532" i="8"/>
  <c r="B530" i="6" s="1"/>
  <c r="D532" i="8"/>
  <c r="R532" i="8" s="1"/>
  <c r="D530" i="6" s="1"/>
  <c r="A533" i="8"/>
  <c r="A531" i="6" s="1"/>
  <c r="B533" i="8"/>
  <c r="B531" i="6" s="1"/>
  <c r="D533" i="8"/>
  <c r="R533" i="8" s="1"/>
  <c r="D531" i="6" s="1"/>
  <c r="A534" i="8"/>
  <c r="A532" i="6" s="1"/>
  <c r="B534" i="8"/>
  <c r="B532" i="6" s="1"/>
  <c r="D534" i="8"/>
  <c r="R534" i="8" s="1"/>
  <c r="D532" i="6" s="1"/>
  <c r="A535" i="8"/>
  <c r="A533" i="6" s="1"/>
  <c r="B535" i="8"/>
  <c r="B533" i="6" s="1"/>
  <c r="D535" i="8"/>
  <c r="V535" i="8" s="1"/>
  <c r="A536" i="8"/>
  <c r="A534" i="6" s="1"/>
  <c r="B536" i="8"/>
  <c r="B534" i="6" s="1"/>
  <c r="D536" i="8"/>
  <c r="R536" i="8" s="1"/>
  <c r="D534" i="6" s="1"/>
  <c r="A537" i="8"/>
  <c r="A535" i="6" s="1"/>
  <c r="B537" i="8"/>
  <c r="B535" i="6" s="1"/>
  <c r="D537" i="8"/>
  <c r="R537" i="8" s="1"/>
  <c r="D535" i="6" s="1"/>
  <c r="A538" i="8"/>
  <c r="A536" i="6" s="1"/>
  <c r="B538" i="8"/>
  <c r="B536" i="6" s="1"/>
  <c r="D538" i="8"/>
  <c r="R538" i="8" s="1"/>
  <c r="D536" i="6" s="1"/>
  <c r="A539" i="8"/>
  <c r="A537" i="6" s="1"/>
  <c r="B539" i="8"/>
  <c r="B537" i="6" s="1"/>
  <c r="D539" i="8"/>
  <c r="V539" i="8" s="1"/>
  <c r="A540" i="8"/>
  <c r="A538" i="6" s="1"/>
  <c r="B540" i="8"/>
  <c r="B538" i="6" s="1"/>
  <c r="D540" i="8"/>
  <c r="R540" i="8" s="1"/>
  <c r="D538" i="6" s="1"/>
  <c r="A541" i="8"/>
  <c r="A539" i="6" s="1"/>
  <c r="B541" i="8"/>
  <c r="B539" i="6" s="1"/>
  <c r="D541" i="8"/>
  <c r="V541" i="8" s="1"/>
  <c r="A542" i="8"/>
  <c r="A540" i="6" s="1"/>
  <c r="B542" i="8"/>
  <c r="B540" i="6" s="1"/>
  <c r="D542" i="8"/>
  <c r="R542" i="8" s="1"/>
  <c r="D540" i="6" s="1"/>
  <c r="A543" i="8"/>
  <c r="A541" i="6" s="1"/>
  <c r="B543" i="8"/>
  <c r="B541" i="6" s="1"/>
  <c r="D543" i="8"/>
  <c r="R543" i="8" s="1"/>
  <c r="D541" i="6" s="1"/>
  <c r="A544" i="8"/>
  <c r="A542" i="6" s="1"/>
  <c r="B544" i="8"/>
  <c r="B542" i="6" s="1"/>
  <c r="D544" i="8"/>
  <c r="R544" i="8" s="1"/>
  <c r="D542" i="6" s="1"/>
  <c r="A545" i="8"/>
  <c r="A543" i="6" s="1"/>
  <c r="B545" i="8"/>
  <c r="B543" i="6" s="1"/>
  <c r="D545" i="8"/>
  <c r="V545" i="8" s="1"/>
  <c r="A546" i="8"/>
  <c r="A544" i="6" s="1"/>
  <c r="B546" i="8"/>
  <c r="B544" i="6" s="1"/>
  <c r="D546" i="8"/>
  <c r="R546" i="8" s="1"/>
  <c r="D544" i="6" s="1"/>
  <c r="A547" i="8"/>
  <c r="A545" i="6" s="1"/>
  <c r="B547" i="8"/>
  <c r="B545" i="6" s="1"/>
  <c r="D547" i="8"/>
  <c r="V547" i="8" s="1"/>
  <c r="A548" i="8"/>
  <c r="A546" i="6" s="1"/>
  <c r="B548" i="8"/>
  <c r="B546" i="6" s="1"/>
  <c r="D548" i="8"/>
  <c r="R548" i="8" s="1"/>
  <c r="D546" i="6" s="1"/>
  <c r="A549" i="8"/>
  <c r="A547" i="6" s="1"/>
  <c r="B549" i="8"/>
  <c r="B547" i="6" s="1"/>
  <c r="D549" i="8"/>
  <c r="V549" i="8" s="1"/>
  <c r="A550" i="8"/>
  <c r="A548" i="6" s="1"/>
  <c r="B550" i="8"/>
  <c r="B548" i="6" s="1"/>
  <c r="D550" i="8"/>
  <c r="R550" i="8" s="1"/>
  <c r="D548" i="6" s="1"/>
  <c r="A551" i="8"/>
  <c r="A549" i="6" s="1"/>
  <c r="B551" i="8"/>
  <c r="B549" i="6" s="1"/>
  <c r="D551" i="8"/>
  <c r="R551" i="8" s="1"/>
  <c r="D549" i="6" s="1"/>
  <c r="A552" i="8"/>
  <c r="A550" i="6" s="1"/>
  <c r="B552" i="8"/>
  <c r="B550" i="6" s="1"/>
  <c r="D552" i="8"/>
  <c r="R552" i="8" s="1"/>
  <c r="D550" i="6" s="1"/>
  <c r="A553" i="8"/>
  <c r="A551" i="6" s="1"/>
  <c r="B553" i="8"/>
  <c r="B551" i="6" s="1"/>
  <c r="D553" i="8"/>
  <c r="R553" i="8" s="1"/>
  <c r="D551" i="6" s="1"/>
  <c r="A554" i="8"/>
  <c r="A552" i="6" s="1"/>
  <c r="B554" i="8"/>
  <c r="B552" i="6" s="1"/>
  <c r="D554" i="8"/>
  <c r="R554" i="8" s="1"/>
  <c r="D552" i="6" s="1"/>
  <c r="A555" i="8"/>
  <c r="A553" i="6" s="1"/>
  <c r="B555" i="8"/>
  <c r="B553" i="6" s="1"/>
  <c r="D555" i="8"/>
  <c r="R555" i="8" s="1"/>
  <c r="D553" i="6" s="1"/>
  <c r="A556" i="8"/>
  <c r="A554" i="6" s="1"/>
  <c r="B556" i="8"/>
  <c r="B554" i="6" s="1"/>
  <c r="D556" i="8"/>
  <c r="R556" i="8" s="1"/>
  <c r="D554" i="6" s="1"/>
  <c r="A557" i="8"/>
  <c r="A555" i="6" s="1"/>
  <c r="B557" i="8"/>
  <c r="B555" i="6" s="1"/>
  <c r="D557" i="8"/>
  <c r="V557" i="8" s="1"/>
  <c r="A558" i="8"/>
  <c r="A556" i="6" s="1"/>
  <c r="B558" i="8"/>
  <c r="B556" i="6" s="1"/>
  <c r="D558" i="8"/>
  <c r="R558" i="8" s="1"/>
  <c r="D556" i="6" s="1"/>
  <c r="A559" i="8"/>
  <c r="A557" i="6" s="1"/>
  <c r="B559" i="8"/>
  <c r="B557" i="6" s="1"/>
  <c r="D559" i="8"/>
  <c r="R559" i="8" s="1"/>
  <c r="D557" i="6" s="1"/>
  <c r="A560" i="8"/>
  <c r="A558" i="6" s="1"/>
  <c r="B560" i="8"/>
  <c r="B558" i="6" s="1"/>
  <c r="D560" i="8"/>
  <c r="R560" i="8" s="1"/>
  <c r="D558" i="6" s="1"/>
  <c r="A561" i="8"/>
  <c r="A559" i="6" s="1"/>
  <c r="B561" i="8"/>
  <c r="B559" i="6" s="1"/>
  <c r="D561" i="8"/>
  <c r="R561" i="8" s="1"/>
  <c r="D559" i="6" s="1"/>
  <c r="A562" i="8"/>
  <c r="A560" i="6" s="1"/>
  <c r="B562" i="8"/>
  <c r="B560" i="6" s="1"/>
  <c r="D562" i="8"/>
  <c r="R562" i="8" s="1"/>
  <c r="D560" i="6" s="1"/>
  <c r="A563" i="8"/>
  <c r="A561" i="6" s="1"/>
  <c r="B563" i="8"/>
  <c r="B561" i="6" s="1"/>
  <c r="D563" i="8"/>
  <c r="R563" i="8" s="1"/>
  <c r="D561" i="6" s="1"/>
  <c r="A564" i="8"/>
  <c r="A562" i="6" s="1"/>
  <c r="B564" i="8"/>
  <c r="B562" i="6" s="1"/>
  <c r="D564" i="8"/>
  <c r="R564" i="8" s="1"/>
  <c r="D562" i="6" s="1"/>
  <c r="A565" i="8"/>
  <c r="A563" i="6" s="1"/>
  <c r="B565" i="8"/>
  <c r="B563" i="6" s="1"/>
  <c r="D565" i="8"/>
  <c r="V565" i="8" s="1"/>
  <c r="A566" i="8"/>
  <c r="A564" i="6" s="1"/>
  <c r="B566" i="8"/>
  <c r="B564" i="6" s="1"/>
  <c r="D566" i="8"/>
  <c r="R566" i="8" s="1"/>
  <c r="D564" i="6" s="1"/>
  <c r="A567" i="8"/>
  <c r="A565" i="6" s="1"/>
  <c r="B567" i="8"/>
  <c r="B565" i="6" s="1"/>
  <c r="D567" i="8"/>
  <c r="R567" i="8" s="1"/>
  <c r="D565" i="6" s="1"/>
  <c r="A568" i="8"/>
  <c r="A566" i="6" s="1"/>
  <c r="B568" i="8"/>
  <c r="B566" i="6" s="1"/>
  <c r="D568" i="8"/>
  <c r="R568" i="8" s="1"/>
  <c r="D566" i="6" s="1"/>
  <c r="A569" i="8"/>
  <c r="A567" i="6" s="1"/>
  <c r="B569" i="8"/>
  <c r="B567" i="6" s="1"/>
  <c r="D569" i="8"/>
  <c r="R569" i="8" s="1"/>
  <c r="D567" i="6" s="1"/>
  <c r="A570" i="8"/>
  <c r="A568" i="6" s="1"/>
  <c r="B570" i="8"/>
  <c r="B568" i="6" s="1"/>
  <c r="D570" i="8"/>
  <c r="R570" i="8" s="1"/>
  <c r="D568" i="6" s="1"/>
  <c r="A571" i="8"/>
  <c r="A569" i="6" s="1"/>
  <c r="B571" i="8"/>
  <c r="B569" i="6" s="1"/>
  <c r="D571" i="8"/>
  <c r="R571" i="8" s="1"/>
  <c r="D569" i="6" s="1"/>
  <c r="A572" i="8"/>
  <c r="A570" i="6" s="1"/>
  <c r="B572" i="8"/>
  <c r="B570" i="6" s="1"/>
  <c r="D572" i="8"/>
  <c r="R572" i="8" s="1"/>
  <c r="D570" i="6" s="1"/>
  <c r="R547" i="8" l="1"/>
  <c r="D545" i="6" s="1"/>
  <c r="V546" i="8"/>
  <c r="R545" i="8"/>
  <c r="D543" i="6" s="1"/>
  <c r="V544" i="8"/>
  <c r="V543" i="8"/>
  <c r="R557" i="8"/>
  <c r="D555" i="6" s="1"/>
  <c r="V494" i="8"/>
  <c r="K569" i="6"/>
  <c r="I569" i="6"/>
  <c r="J569" i="6" s="1"/>
  <c r="V553" i="8"/>
  <c r="V552" i="8"/>
  <c r="V551" i="8"/>
  <c r="I572" i="6"/>
  <c r="J572" i="6" s="1"/>
  <c r="K572" i="6"/>
  <c r="K543" i="6"/>
  <c r="I543" i="6"/>
  <c r="J543" i="6" s="1"/>
  <c r="K494" i="6"/>
  <c r="I494" i="6"/>
  <c r="J494" i="6" s="1"/>
  <c r="K477" i="6"/>
  <c r="I477" i="6"/>
  <c r="J477" i="6" s="1"/>
  <c r="K470" i="6"/>
  <c r="I470" i="6"/>
  <c r="J470" i="6" s="1"/>
  <c r="K461" i="6"/>
  <c r="I461" i="6"/>
  <c r="J461" i="6" s="1"/>
  <c r="I455" i="6"/>
  <c r="J455" i="6" s="1"/>
  <c r="K455" i="6"/>
  <c r="I451" i="6"/>
  <c r="J451" i="6" s="1"/>
  <c r="K412" i="6"/>
  <c r="I412" i="6"/>
  <c r="J412" i="6" s="1"/>
  <c r="K404" i="6"/>
  <c r="I404" i="6"/>
  <c r="J404" i="6" s="1"/>
  <c r="K550" i="6"/>
  <c r="I550" i="6"/>
  <c r="J550" i="6" s="1"/>
  <c r="K546" i="6"/>
  <c r="I546" i="6"/>
  <c r="J546" i="6" s="1"/>
  <c r="K496" i="6"/>
  <c r="I496" i="6"/>
  <c r="J496" i="6" s="1"/>
  <c r="I463" i="6"/>
  <c r="J463" i="6" s="1"/>
  <c r="K463" i="6"/>
  <c r="K454" i="6"/>
  <c r="I454" i="6"/>
  <c r="J454" i="6" s="1"/>
  <c r="I444" i="6"/>
  <c r="J444" i="6" s="1"/>
  <c r="K444" i="6"/>
  <c r="I425" i="6"/>
  <c r="J425" i="6" s="1"/>
  <c r="K425" i="6"/>
  <c r="I415" i="6"/>
  <c r="J415" i="6" s="1"/>
  <c r="K415" i="6"/>
  <c r="I407" i="6"/>
  <c r="J407" i="6" s="1"/>
  <c r="K407" i="6"/>
  <c r="K540" i="6"/>
  <c r="I540" i="6"/>
  <c r="J540" i="6" s="1"/>
  <c r="I537" i="6"/>
  <c r="J537" i="6" s="1"/>
  <c r="I529" i="6"/>
  <c r="J529" i="6" s="1"/>
  <c r="K527" i="6"/>
  <c r="I525" i="6"/>
  <c r="J525" i="6" s="1"/>
  <c r="K512" i="6"/>
  <c r="I512" i="6"/>
  <c r="J512" i="6" s="1"/>
  <c r="K465" i="6"/>
  <c r="I465" i="6"/>
  <c r="J465" i="6" s="1"/>
  <c r="I565" i="6"/>
  <c r="J565" i="6" s="1"/>
  <c r="K565" i="6"/>
  <c r="I552" i="6"/>
  <c r="J552" i="6" s="1"/>
  <c r="K552" i="6"/>
  <c r="I539" i="6"/>
  <c r="J539" i="6" s="1"/>
  <c r="K539" i="6"/>
  <c r="K531" i="6"/>
  <c r="I531" i="6"/>
  <c r="J531" i="6" s="1"/>
  <c r="I519" i="6"/>
  <c r="J519" i="6" s="1"/>
  <c r="K519" i="6"/>
  <c r="I492" i="6"/>
  <c r="J492" i="6" s="1"/>
  <c r="K492" i="6"/>
  <c r="K467" i="6"/>
  <c r="I467" i="6"/>
  <c r="J467" i="6" s="1"/>
  <c r="I568" i="6"/>
  <c r="J568" i="6" s="1"/>
  <c r="K568" i="6"/>
  <c r="I549" i="6"/>
  <c r="J549" i="6" s="1"/>
  <c r="K549" i="6"/>
  <c r="I536" i="6"/>
  <c r="J536" i="6" s="1"/>
  <c r="K536" i="6"/>
  <c r="K534" i="6"/>
  <c r="I534" i="6"/>
  <c r="J534" i="6" s="1"/>
  <c r="K518" i="6"/>
  <c r="I518" i="6"/>
  <c r="J518" i="6" s="1"/>
  <c r="I508" i="6"/>
  <c r="J508" i="6" s="1"/>
  <c r="K508" i="6"/>
  <c r="I489" i="6"/>
  <c r="J489" i="6" s="1"/>
  <c r="K489" i="6"/>
  <c r="I479" i="6"/>
  <c r="J479" i="6" s="1"/>
  <c r="K479" i="6"/>
  <c r="K458" i="6"/>
  <c r="I458" i="6"/>
  <c r="J458" i="6" s="1"/>
  <c r="K446" i="6"/>
  <c r="I446" i="6"/>
  <c r="J446" i="6" s="1"/>
  <c r="I436" i="6"/>
  <c r="J436" i="6" s="1"/>
  <c r="K436" i="6"/>
  <c r="I417" i="6"/>
  <c r="J417" i="6" s="1"/>
  <c r="K417" i="6"/>
  <c r="I409" i="6"/>
  <c r="J409" i="6" s="1"/>
  <c r="K409" i="6"/>
  <c r="K562" i="6"/>
  <c r="I562" i="6"/>
  <c r="J562" i="6" s="1"/>
  <c r="I555" i="6"/>
  <c r="J555" i="6" s="1"/>
  <c r="K555" i="6"/>
  <c r="K522" i="6"/>
  <c r="I522" i="6"/>
  <c r="J522" i="6" s="1"/>
  <c r="K510" i="6"/>
  <c r="I510" i="6"/>
  <c r="J510" i="6" s="1"/>
  <c r="I500" i="6"/>
  <c r="J500" i="6" s="1"/>
  <c r="K500" i="6"/>
  <c r="I481" i="6"/>
  <c r="J481" i="6" s="1"/>
  <c r="K481" i="6"/>
  <c r="K448" i="6"/>
  <c r="I448" i="6"/>
  <c r="J448" i="6" s="1"/>
  <c r="K502" i="6"/>
  <c r="I502" i="6"/>
  <c r="J502" i="6" s="1"/>
  <c r="K438" i="6"/>
  <c r="I438" i="6"/>
  <c r="J438" i="6" s="1"/>
  <c r="K486" i="6"/>
  <c r="I486" i="6"/>
  <c r="J486" i="6" s="1"/>
  <c r="K422" i="6"/>
  <c r="I422" i="6"/>
  <c r="J422" i="6" s="1"/>
  <c r="I399" i="6"/>
  <c r="J399" i="6" s="1"/>
  <c r="K399" i="6"/>
  <c r="V490" i="8"/>
  <c r="V525" i="8"/>
  <c r="R498" i="8"/>
  <c r="D496" i="6" s="1"/>
  <c r="V432" i="8"/>
  <c r="V569" i="8"/>
  <c r="V413" i="8"/>
  <c r="V411" i="8"/>
  <c r="V568" i="8"/>
  <c r="V567" i="8"/>
  <c r="V533" i="8"/>
  <c r="V517" i="8"/>
  <c r="V510" i="8"/>
  <c r="V474" i="8"/>
  <c r="V459" i="8"/>
  <c r="R438" i="8"/>
  <c r="D436" i="6" s="1"/>
  <c r="V426" i="8"/>
  <c r="R417" i="8"/>
  <c r="D415" i="6" s="1"/>
  <c r="V402" i="8"/>
  <c r="V399" i="8"/>
  <c r="V506" i="8"/>
  <c r="V478" i="8"/>
  <c r="V561" i="8"/>
  <c r="R539" i="8"/>
  <c r="D537" i="6" s="1"/>
  <c r="V538" i="8"/>
  <c r="V537" i="8"/>
  <c r="V532" i="8"/>
  <c r="R531" i="8"/>
  <c r="D529" i="6" s="1"/>
  <c r="V530" i="8"/>
  <c r="V529" i="8"/>
  <c r="V524" i="8"/>
  <c r="R523" i="8"/>
  <c r="D521" i="6" s="1"/>
  <c r="V522" i="8"/>
  <c r="V521" i="8"/>
  <c r="V516" i="8"/>
  <c r="R515" i="8"/>
  <c r="D513" i="6" s="1"/>
  <c r="V514" i="8"/>
  <c r="V513" i="8"/>
  <c r="R512" i="8"/>
  <c r="D510" i="6" s="1"/>
  <c r="R482" i="8"/>
  <c r="D480" i="6" s="1"/>
  <c r="R463" i="8"/>
  <c r="D461" i="6" s="1"/>
  <c r="V440" i="8"/>
  <c r="V434" i="8"/>
  <c r="R430" i="8"/>
  <c r="D428" i="6" s="1"/>
  <c r="R565" i="8"/>
  <c r="D563" i="6" s="1"/>
  <c r="V560" i="8"/>
  <c r="V559" i="8"/>
  <c r="R549" i="8"/>
  <c r="D547" i="6" s="1"/>
  <c r="V548" i="8"/>
  <c r="V542" i="8"/>
  <c r="R541" i="8"/>
  <c r="D539" i="6" s="1"/>
  <c r="V536" i="8"/>
  <c r="R535" i="8"/>
  <c r="D533" i="6" s="1"/>
  <c r="V534" i="8"/>
  <c r="V528" i="8"/>
  <c r="R527" i="8"/>
  <c r="D525" i="6" s="1"/>
  <c r="V526" i="8"/>
  <c r="V520" i="8"/>
  <c r="R519" i="8"/>
  <c r="D517" i="6" s="1"/>
  <c r="V518" i="8"/>
  <c r="R502" i="8"/>
  <c r="D500" i="6" s="1"/>
  <c r="R486" i="8"/>
  <c r="D484" i="6" s="1"/>
  <c r="R436" i="8"/>
  <c r="D434" i="6" s="1"/>
  <c r="R428" i="8"/>
  <c r="D426" i="6" s="1"/>
  <c r="R419" i="8"/>
  <c r="D417" i="6" s="1"/>
  <c r="R415" i="8"/>
  <c r="D413" i="6" s="1"/>
  <c r="R414" i="8"/>
  <c r="D412" i="6" s="1"/>
  <c r="V572" i="8"/>
  <c r="V571" i="8"/>
  <c r="V564" i="8"/>
  <c r="V563" i="8"/>
  <c r="V556" i="8"/>
  <c r="V555" i="8"/>
  <c r="V540" i="8"/>
  <c r="V570" i="8"/>
  <c r="V566" i="8"/>
  <c r="V562" i="8"/>
  <c r="V558" i="8"/>
  <c r="V554" i="8"/>
  <c r="V550" i="8"/>
  <c r="R508" i="8"/>
  <c r="D506" i="6" s="1"/>
  <c r="V508" i="8"/>
  <c r="R500" i="8"/>
  <c r="D498" i="6" s="1"/>
  <c r="V500" i="8"/>
  <c r="R492" i="8"/>
  <c r="D490" i="6" s="1"/>
  <c r="V492" i="8"/>
  <c r="R484" i="8"/>
  <c r="D482" i="6" s="1"/>
  <c r="V484" i="8"/>
  <c r="R476" i="8"/>
  <c r="D474" i="6" s="1"/>
  <c r="V476" i="8"/>
  <c r="R504" i="8"/>
  <c r="D502" i="6" s="1"/>
  <c r="V504" i="8"/>
  <c r="R496" i="8"/>
  <c r="D494" i="6" s="1"/>
  <c r="V496" i="8"/>
  <c r="R488" i="8"/>
  <c r="D486" i="6" s="1"/>
  <c r="V488" i="8"/>
  <c r="R480" i="8"/>
  <c r="D478" i="6" s="1"/>
  <c r="V480" i="8"/>
  <c r="R472" i="8"/>
  <c r="D470" i="6" s="1"/>
  <c r="V472" i="8"/>
  <c r="R471" i="8"/>
  <c r="D469" i="6" s="1"/>
  <c r="V471" i="8"/>
  <c r="R469" i="8"/>
  <c r="D467" i="6" s="1"/>
  <c r="V469" i="8"/>
  <c r="R467" i="8"/>
  <c r="D465" i="6" s="1"/>
  <c r="V467" i="8"/>
  <c r="R465" i="8"/>
  <c r="D463" i="6" s="1"/>
  <c r="V465" i="8"/>
  <c r="R406" i="8"/>
  <c r="D404" i="6" s="1"/>
  <c r="V406" i="8"/>
  <c r="V455" i="8"/>
  <c r="V451" i="8"/>
  <c r="V447" i="8"/>
  <c r="V441" i="8"/>
  <c r="R408" i="8"/>
  <c r="D406" i="6" s="1"/>
  <c r="V408" i="8"/>
  <c r="R400" i="8"/>
  <c r="D398" i="6" s="1"/>
  <c r="V400" i="8"/>
  <c r="R398" i="8"/>
  <c r="V398" i="8"/>
  <c r="V461" i="8"/>
  <c r="V457" i="8"/>
  <c r="V453" i="8"/>
  <c r="V449" i="8"/>
  <c r="V445" i="8"/>
  <c r="V443" i="8"/>
  <c r="V418" i="8"/>
  <c r="R404" i="8"/>
  <c r="D402" i="6" s="1"/>
  <c r="V404" i="8"/>
  <c r="R470" i="8"/>
  <c r="D468" i="6" s="1"/>
  <c r="V470" i="8"/>
  <c r="R468" i="8"/>
  <c r="D466" i="6" s="1"/>
  <c r="V468" i="8"/>
  <c r="R466" i="8"/>
  <c r="D464" i="6" s="1"/>
  <c r="V466" i="8"/>
  <c r="R464" i="8"/>
  <c r="D462" i="6" s="1"/>
  <c r="V464" i="8"/>
  <c r="R462" i="8"/>
  <c r="D460" i="6" s="1"/>
  <c r="V462" i="8"/>
  <c r="R460" i="8"/>
  <c r="D458" i="6" s="1"/>
  <c r="V460" i="8"/>
  <c r="R458" i="8"/>
  <c r="D456" i="6" s="1"/>
  <c r="V458" i="8"/>
  <c r="R456" i="8"/>
  <c r="D454" i="6" s="1"/>
  <c r="V456" i="8"/>
  <c r="R454" i="8"/>
  <c r="D452" i="6" s="1"/>
  <c r="V454" i="8"/>
  <c r="R452" i="8"/>
  <c r="D450" i="6" s="1"/>
  <c r="V452" i="8"/>
  <c r="R450" i="8"/>
  <c r="D448" i="6" s="1"/>
  <c r="V450" i="8"/>
  <c r="R448" i="8"/>
  <c r="D446" i="6" s="1"/>
  <c r="V448" i="8"/>
  <c r="R446" i="8"/>
  <c r="D444" i="6" s="1"/>
  <c r="V446" i="8"/>
  <c r="R511" i="8"/>
  <c r="D509" i="6" s="1"/>
  <c r="V511" i="8"/>
  <c r="R509" i="8"/>
  <c r="D507" i="6" s="1"/>
  <c r="V509" i="8"/>
  <c r="R507" i="8"/>
  <c r="D505" i="6" s="1"/>
  <c r="V507" i="8"/>
  <c r="R505" i="8"/>
  <c r="D503" i="6" s="1"/>
  <c r="V505" i="8"/>
  <c r="R503" i="8"/>
  <c r="D501" i="6" s="1"/>
  <c r="V503" i="8"/>
  <c r="R501" i="8"/>
  <c r="D499" i="6" s="1"/>
  <c r="V501" i="8"/>
  <c r="R499" i="8"/>
  <c r="D497" i="6" s="1"/>
  <c r="V499" i="8"/>
  <c r="R497" i="8"/>
  <c r="D495" i="6" s="1"/>
  <c r="V497" i="8"/>
  <c r="R495" i="8"/>
  <c r="D493" i="6" s="1"/>
  <c r="V495" i="8"/>
  <c r="R493" i="8"/>
  <c r="D491" i="6" s="1"/>
  <c r="V493" i="8"/>
  <c r="R491" i="8"/>
  <c r="D489" i="6" s="1"/>
  <c r="V491" i="8"/>
  <c r="R489" i="8"/>
  <c r="D487" i="6" s="1"/>
  <c r="V489" i="8"/>
  <c r="R487" i="8"/>
  <c r="D485" i="6" s="1"/>
  <c r="V487" i="8"/>
  <c r="R485" i="8"/>
  <c r="D483" i="6" s="1"/>
  <c r="V485" i="8"/>
  <c r="R483" i="8"/>
  <c r="D481" i="6" s="1"/>
  <c r="V483" i="8"/>
  <c r="R481" i="8"/>
  <c r="D479" i="6" s="1"/>
  <c r="V481" i="8"/>
  <c r="R479" i="8"/>
  <c r="D477" i="6" s="1"/>
  <c r="V479" i="8"/>
  <c r="R477" i="8"/>
  <c r="D475" i="6" s="1"/>
  <c r="V477" i="8"/>
  <c r="R475" i="8"/>
  <c r="D473" i="6" s="1"/>
  <c r="V475" i="8"/>
  <c r="R473" i="8"/>
  <c r="D471" i="6" s="1"/>
  <c r="V473" i="8"/>
  <c r="V444" i="8"/>
  <c r="V442" i="8"/>
  <c r="V416" i="8"/>
  <c r="R412" i="8"/>
  <c r="D410" i="6" s="1"/>
  <c r="V412" i="8"/>
  <c r="R410" i="8"/>
  <c r="D408" i="6" s="1"/>
  <c r="V410" i="8"/>
  <c r="R409" i="8"/>
  <c r="D407" i="6" s="1"/>
  <c r="V409" i="8"/>
  <c r="R407" i="8"/>
  <c r="D405" i="6" s="1"/>
  <c r="V407" i="8"/>
  <c r="R405" i="8"/>
  <c r="D403" i="6" s="1"/>
  <c r="V405" i="8"/>
  <c r="R403" i="8"/>
  <c r="D401" i="6" s="1"/>
  <c r="V403" i="8"/>
  <c r="R401" i="8"/>
  <c r="D399" i="6" s="1"/>
  <c r="V401" i="8"/>
  <c r="R439" i="8"/>
  <c r="D437" i="6" s="1"/>
  <c r="V439" i="8"/>
  <c r="R437" i="8"/>
  <c r="D435" i="6" s="1"/>
  <c r="V437" i="8"/>
  <c r="R435" i="8"/>
  <c r="D433" i="6" s="1"/>
  <c r="V435" i="8"/>
  <c r="R433" i="8"/>
  <c r="D431" i="6" s="1"/>
  <c r="V433" i="8"/>
  <c r="R431" i="8"/>
  <c r="D429" i="6" s="1"/>
  <c r="V431" i="8"/>
  <c r="R429" i="8"/>
  <c r="D427" i="6" s="1"/>
  <c r="V429" i="8"/>
  <c r="R427" i="8"/>
  <c r="D425" i="6" s="1"/>
  <c r="V427" i="8"/>
  <c r="R425" i="8"/>
  <c r="D423" i="6" s="1"/>
  <c r="V425" i="8"/>
  <c r="R424" i="8"/>
  <c r="D422" i="6" s="1"/>
  <c r="V424" i="8"/>
  <c r="R420" i="8"/>
  <c r="D418" i="6" s="1"/>
  <c r="V420" i="8"/>
  <c r="R397" i="8"/>
  <c r="V397" i="8"/>
  <c r="V423" i="8"/>
  <c r="V422" i="8"/>
  <c r="V421" i="8"/>
  <c r="F4" i="20" l="1"/>
  <c r="G4" i="20" s="1"/>
  <c r="H4" i="20" s="1"/>
  <c r="I4" i="20" s="1"/>
  <c r="J4" i="20" s="1"/>
  <c r="K4" i="20" s="1"/>
  <c r="L4" i="20" s="1"/>
  <c r="A395" i="6" l="1"/>
  <c r="B395" i="6"/>
  <c r="D395" i="6"/>
  <c r="A396" i="6"/>
  <c r="B396" i="6"/>
  <c r="D396" i="6"/>
  <c r="A8" i="20"/>
  <c r="B8" i="20"/>
  <c r="C8" i="20"/>
  <c r="A9" i="20"/>
  <c r="B9" i="20"/>
  <c r="C9" i="20"/>
  <c r="A10" i="20"/>
  <c r="B10" i="20"/>
  <c r="C10" i="20"/>
  <c r="A11" i="20"/>
  <c r="B11" i="20"/>
  <c r="C11" i="20"/>
  <c r="A12" i="20"/>
  <c r="B12" i="20"/>
  <c r="C12" i="20"/>
  <c r="A13" i="20"/>
  <c r="B13" i="20"/>
  <c r="C13" i="20"/>
  <c r="A14" i="20"/>
  <c r="B14" i="20"/>
  <c r="C14" i="20"/>
  <c r="A15" i="20"/>
  <c r="B15" i="20"/>
  <c r="C15" i="20"/>
  <c r="A16" i="20"/>
  <c r="B16" i="20"/>
  <c r="C16" i="20"/>
  <c r="A17" i="20"/>
  <c r="B17" i="20"/>
  <c r="C17" i="20"/>
  <c r="A18" i="20"/>
  <c r="B18" i="20"/>
  <c r="C18" i="20"/>
  <c r="A19" i="20"/>
  <c r="B19" i="20"/>
  <c r="C19" i="20"/>
  <c r="A20" i="20"/>
  <c r="B20" i="20"/>
  <c r="C20" i="20"/>
  <c r="A21" i="20"/>
  <c r="B21" i="20"/>
  <c r="C21" i="20"/>
  <c r="A22" i="20"/>
  <c r="B22" i="20"/>
  <c r="C22" i="20"/>
  <c r="A23" i="20"/>
  <c r="B23" i="20"/>
  <c r="C23" i="20"/>
  <c r="A24" i="20"/>
  <c r="B24" i="20"/>
  <c r="C24" i="20"/>
  <c r="A25" i="20"/>
  <c r="B25" i="20"/>
  <c r="C25" i="20"/>
  <c r="A26" i="20"/>
  <c r="B26" i="20"/>
  <c r="C26" i="20"/>
  <c r="A27" i="20"/>
  <c r="B27" i="20"/>
  <c r="C27" i="20"/>
  <c r="A28" i="20"/>
  <c r="B28" i="20"/>
  <c r="C28" i="20"/>
  <c r="A29" i="20"/>
  <c r="B29" i="20"/>
  <c r="C29" i="20"/>
  <c r="A30" i="20"/>
  <c r="B30" i="20"/>
  <c r="C30" i="20"/>
  <c r="A31" i="20"/>
  <c r="B31" i="20"/>
  <c r="C31" i="20"/>
  <c r="A32" i="20"/>
  <c r="B32" i="20"/>
  <c r="C32" i="20"/>
  <c r="A33" i="20"/>
  <c r="B33" i="20"/>
  <c r="C33" i="20"/>
  <c r="A34" i="20"/>
  <c r="B34" i="20"/>
  <c r="C34" i="20"/>
  <c r="A35" i="20"/>
  <c r="B35" i="20"/>
  <c r="C35" i="20"/>
  <c r="A36" i="20"/>
  <c r="B36" i="20"/>
  <c r="C36" i="20"/>
  <c r="A37" i="20"/>
  <c r="B37" i="20"/>
  <c r="C37" i="20"/>
  <c r="A38" i="20"/>
  <c r="B38" i="20"/>
  <c r="C38" i="20"/>
  <c r="A39" i="20"/>
  <c r="B39" i="20"/>
  <c r="C39" i="20"/>
  <c r="A40" i="20"/>
  <c r="B40" i="20"/>
  <c r="C40" i="20"/>
  <c r="A41" i="20"/>
  <c r="B41" i="20"/>
  <c r="C41" i="20"/>
  <c r="A42" i="20"/>
  <c r="B42" i="20"/>
  <c r="C42" i="20"/>
  <c r="A43" i="20"/>
  <c r="B43" i="20"/>
  <c r="C43" i="20"/>
  <c r="A44" i="20"/>
  <c r="B44" i="20"/>
  <c r="C44" i="20"/>
  <c r="A45" i="20"/>
  <c r="B45" i="20"/>
  <c r="C45" i="20"/>
  <c r="A46" i="20"/>
  <c r="B46" i="20"/>
  <c r="C46" i="20"/>
  <c r="A47" i="20"/>
  <c r="B47" i="20"/>
  <c r="C47" i="20"/>
  <c r="A48" i="20"/>
  <c r="B48" i="20"/>
  <c r="C48" i="20"/>
  <c r="A49" i="20"/>
  <c r="B49" i="20"/>
  <c r="C49" i="20"/>
  <c r="A50" i="20"/>
  <c r="B50" i="20"/>
  <c r="C50" i="20"/>
  <c r="A51" i="20"/>
  <c r="B51" i="20"/>
  <c r="C51" i="20"/>
  <c r="A52" i="20"/>
  <c r="B52" i="20"/>
  <c r="C52" i="20"/>
  <c r="A53" i="20"/>
  <c r="B53" i="20"/>
  <c r="C53" i="20"/>
  <c r="A54" i="20"/>
  <c r="B54" i="20"/>
  <c r="C54" i="20"/>
  <c r="A55" i="20"/>
  <c r="B55" i="20"/>
  <c r="C55" i="20"/>
  <c r="A56" i="20"/>
  <c r="B56" i="20"/>
  <c r="C56" i="20"/>
  <c r="A57" i="20"/>
  <c r="B57" i="20"/>
  <c r="C57" i="20"/>
  <c r="A58" i="20"/>
  <c r="B58" i="20"/>
  <c r="C58" i="20"/>
  <c r="A59" i="20"/>
  <c r="B59" i="20"/>
  <c r="C59" i="20"/>
  <c r="A60" i="20"/>
  <c r="B60" i="20"/>
  <c r="C60" i="20"/>
  <c r="A61" i="20"/>
  <c r="B61" i="20"/>
  <c r="C61" i="20"/>
  <c r="A62" i="20"/>
  <c r="B62" i="20"/>
  <c r="C62" i="20"/>
  <c r="A63" i="20"/>
  <c r="B63" i="20"/>
  <c r="C63" i="20"/>
  <c r="A64" i="20"/>
  <c r="B64" i="20"/>
  <c r="C64" i="20"/>
  <c r="A65" i="20"/>
  <c r="B65" i="20"/>
  <c r="C65" i="20"/>
  <c r="A66" i="20"/>
  <c r="B66" i="20"/>
  <c r="C66" i="20"/>
  <c r="A67" i="20"/>
  <c r="B67" i="20"/>
  <c r="C67" i="20"/>
  <c r="A68" i="20"/>
  <c r="B68" i="20"/>
  <c r="C68" i="20"/>
  <c r="A69" i="20"/>
  <c r="B69" i="20"/>
  <c r="C69" i="20"/>
  <c r="A70" i="20"/>
  <c r="B70" i="20"/>
  <c r="C70" i="20"/>
  <c r="A71" i="20"/>
  <c r="B71" i="20"/>
  <c r="C71" i="20"/>
  <c r="A72" i="20"/>
  <c r="B72" i="20"/>
  <c r="C72" i="20"/>
  <c r="A73" i="20"/>
  <c r="B73" i="20"/>
  <c r="C73" i="20"/>
  <c r="A74" i="20"/>
  <c r="B74" i="20"/>
  <c r="C74" i="20"/>
  <c r="A75" i="20"/>
  <c r="B75" i="20"/>
  <c r="C75" i="20"/>
  <c r="A76" i="20"/>
  <c r="B76" i="20"/>
  <c r="C76" i="20"/>
  <c r="A77" i="20"/>
  <c r="B77" i="20"/>
  <c r="C77" i="20"/>
  <c r="A78" i="20"/>
  <c r="B78" i="20"/>
  <c r="C78" i="20"/>
  <c r="A79" i="20"/>
  <c r="B79" i="20"/>
  <c r="C79" i="20"/>
  <c r="A80" i="20"/>
  <c r="B80" i="20"/>
  <c r="C80" i="20"/>
  <c r="A81" i="20"/>
  <c r="B81" i="20"/>
  <c r="C81" i="20"/>
  <c r="A82" i="20"/>
  <c r="B82" i="20"/>
  <c r="C82" i="20"/>
  <c r="A83" i="20"/>
  <c r="B83" i="20"/>
  <c r="C83" i="20"/>
  <c r="A84" i="20"/>
  <c r="B84" i="20"/>
  <c r="C84" i="20"/>
  <c r="A85" i="20"/>
  <c r="B85" i="20"/>
  <c r="C85" i="20"/>
  <c r="A86" i="20"/>
  <c r="B86" i="20"/>
  <c r="C86" i="20"/>
  <c r="A87" i="20"/>
  <c r="B87" i="20"/>
  <c r="C87" i="20"/>
  <c r="A88" i="20"/>
  <c r="B88" i="20"/>
  <c r="C88" i="20"/>
  <c r="A89" i="20"/>
  <c r="B89" i="20"/>
  <c r="C89" i="20"/>
  <c r="A90" i="20"/>
  <c r="B90" i="20"/>
  <c r="C90" i="20"/>
  <c r="A91" i="20"/>
  <c r="B91" i="20"/>
  <c r="C91" i="20"/>
  <c r="A92" i="20"/>
  <c r="B92" i="20"/>
  <c r="C92" i="20"/>
  <c r="A93" i="20"/>
  <c r="B93" i="20"/>
  <c r="C93" i="20"/>
  <c r="A94" i="20"/>
  <c r="B94" i="20"/>
  <c r="C94" i="20"/>
  <c r="A95" i="20"/>
  <c r="B95" i="20"/>
  <c r="C95" i="20"/>
  <c r="A96" i="20"/>
  <c r="B96" i="20"/>
  <c r="C96" i="20"/>
  <c r="A97" i="20"/>
  <c r="B97" i="20"/>
  <c r="C97" i="20"/>
  <c r="A98" i="20"/>
  <c r="B98" i="20"/>
  <c r="C98" i="20"/>
  <c r="A99" i="20"/>
  <c r="B99" i="20"/>
  <c r="C99" i="20"/>
  <c r="A100" i="20"/>
  <c r="B100" i="20"/>
  <c r="C100" i="20"/>
  <c r="A101" i="20"/>
  <c r="B101" i="20"/>
  <c r="C101" i="20"/>
  <c r="A102" i="20"/>
  <c r="B102" i="20"/>
  <c r="C102" i="20"/>
  <c r="A103" i="20"/>
  <c r="B103" i="20"/>
  <c r="C103" i="20"/>
  <c r="A104" i="20"/>
  <c r="B104" i="20"/>
  <c r="C104" i="20"/>
  <c r="A105" i="20"/>
  <c r="B105" i="20"/>
  <c r="C105" i="20"/>
  <c r="A106" i="20"/>
  <c r="B106" i="20"/>
  <c r="C106" i="20"/>
  <c r="A107" i="20"/>
  <c r="B107" i="20"/>
  <c r="C107" i="20"/>
  <c r="A108" i="20"/>
  <c r="B108" i="20"/>
  <c r="C108" i="20"/>
  <c r="A109" i="20"/>
  <c r="B109" i="20"/>
  <c r="C109" i="20"/>
  <c r="A110" i="20"/>
  <c r="B110" i="20"/>
  <c r="C110" i="20"/>
  <c r="A111" i="20"/>
  <c r="B111" i="20"/>
  <c r="C111" i="20"/>
  <c r="A112" i="20"/>
  <c r="B112" i="20"/>
  <c r="C112" i="20"/>
  <c r="A113" i="20"/>
  <c r="B113" i="20"/>
  <c r="C113" i="20"/>
  <c r="A114" i="20"/>
  <c r="B114" i="20"/>
  <c r="C114" i="20"/>
  <c r="A115" i="20"/>
  <c r="B115" i="20"/>
  <c r="C115" i="20"/>
  <c r="A116" i="20"/>
  <c r="B116" i="20"/>
  <c r="C116" i="20"/>
  <c r="A117" i="20"/>
  <c r="B117" i="20"/>
  <c r="C117" i="20"/>
  <c r="A118" i="20"/>
  <c r="B118" i="20"/>
  <c r="C118" i="20"/>
  <c r="A119" i="20"/>
  <c r="B119" i="20"/>
  <c r="C119" i="20"/>
  <c r="A120" i="20"/>
  <c r="B120" i="20"/>
  <c r="C120" i="20"/>
  <c r="A121" i="20"/>
  <c r="B121" i="20"/>
  <c r="C121" i="20"/>
  <c r="A122" i="20"/>
  <c r="B122" i="20"/>
  <c r="C122" i="20"/>
  <c r="A123" i="20"/>
  <c r="B123" i="20"/>
  <c r="C123" i="20"/>
  <c r="A124" i="20"/>
  <c r="B124" i="20"/>
  <c r="C124" i="20"/>
  <c r="A125" i="20"/>
  <c r="B125" i="20"/>
  <c r="C125" i="20"/>
  <c r="A126" i="20"/>
  <c r="B126" i="20"/>
  <c r="C126" i="20"/>
  <c r="A127" i="20"/>
  <c r="B127" i="20"/>
  <c r="C127" i="20"/>
  <c r="A128" i="20"/>
  <c r="B128" i="20"/>
  <c r="C128" i="20"/>
  <c r="A129" i="20"/>
  <c r="B129" i="20"/>
  <c r="C129" i="20"/>
  <c r="A130" i="20"/>
  <c r="B130" i="20"/>
  <c r="C130" i="20"/>
  <c r="A131" i="20"/>
  <c r="B131" i="20"/>
  <c r="C131" i="20"/>
  <c r="A132" i="20"/>
  <c r="B132" i="20"/>
  <c r="C132" i="20"/>
  <c r="A133" i="20"/>
  <c r="B133" i="20"/>
  <c r="C133" i="20"/>
  <c r="A134" i="20"/>
  <c r="B134" i="20"/>
  <c r="C134" i="20"/>
  <c r="A135" i="20"/>
  <c r="B135" i="20"/>
  <c r="C135" i="20"/>
  <c r="A136" i="20"/>
  <c r="B136" i="20"/>
  <c r="C136" i="20"/>
  <c r="A137" i="20"/>
  <c r="B137" i="20"/>
  <c r="C137" i="20"/>
  <c r="A138" i="20"/>
  <c r="B138" i="20"/>
  <c r="C138" i="20"/>
  <c r="A139" i="20"/>
  <c r="B139" i="20"/>
  <c r="C139" i="20"/>
  <c r="A140" i="20"/>
  <c r="B140" i="20"/>
  <c r="C140" i="20"/>
  <c r="A141" i="20"/>
  <c r="B141" i="20"/>
  <c r="C141" i="20"/>
  <c r="A142" i="20"/>
  <c r="B142" i="20"/>
  <c r="C142" i="20"/>
  <c r="A143" i="20"/>
  <c r="B143" i="20"/>
  <c r="C143" i="20"/>
  <c r="A144" i="20"/>
  <c r="B144" i="20"/>
  <c r="C144" i="20"/>
  <c r="A145" i="20"/>
  <c r="B145" i="20"/>
  <c r="C145" i="20"/>
  <c r="A146" i="20"/>
  <c r="B146" i="20"/>
  <c r="C146" i="20"/>
  <c r="A147" i="20"/>
  <c r="B147" i="20"/>
  <c r="C147" i="20"/>
  <c r="A148" i="20"/>
  <c r="B148" i="20"/>
  <c r="C148" i="20"/>
  <c r="A149" i="20"/>
  <c r="B149" i="20"/>
  <c r="C149" i="20"/>
  <c r="A150" i="20"/>
  <c r="B150" i="20"/>
  <c r="C150" i="20"/>
  <c r="A151" i="20"/>
  <c r="B151" i="20"/>
  <c r="C151" i="20"/>
  <c r="A152" i="20"/>
  <c r="B152" i="20"/>
  <c r="C152" i="20"/>
  <c r="A153" i="20"/>
  <c r="B153" i="20"/>
  <c r="C153" i="20"/>
  <c r="A154" i="20"/>
  <c r="B154" i="20"/>
  <c r="C154" i="20"/>
  <c r="A155" i="20"/>
  <c r="B155" i="20"/>
  <c r="C155" i="20"/>
  <c r="A156" i="20"/>
  <c r="B156" i="20"/>
  <c r="C156" i="20"/>
  <c r="A157" i="20"/>
  <c r="B157" i="20"/>
  <c r="C157" i="20"/>
  <c r="A158" i="20"/>
  <c r="B158" i="20"/>
  <c r="C158" i="20"/>
  <c r="A159" i="20"/>
  <c r="B159" i="20"/>
  <c r="C159" i="20"/>
  <c r="A160" i="20"/>
  <c r="B160" i="20"/>
  <c r="C160" i="20"/>
  <c r="A161" i="20"/>
  <c r="B161" i="20"/>
  <c r="C161" i="20"/>
  <c r="A162" i="20"/>
  <c r="B162" i="20"/>
  <c r="C162" i="20"/>
  <c r="A163" i="20"/>
  <c r="B163" i="20"/>
  <c r="C163" i="20"/>
  <c r="A164" i="20"/>
  <c r="B164" i="20"/>
  <c r="C164" i="20"/>
  <c r="A165" i="20"/>
  <c r="B165" i="20"/>
  <c r="C165" i="20"/>
  <c r="A166" i="20"/>
  <c r="B166" i="20"/>
  <c r="C166" i="20"/>
  <c r="A167" i="20"/>
  <c r="B167" i="20"/>
  <c r="C167" i="20"/>
  <c r="A168" i="20"/>
  <c r="B168" i="20"/>
  <c r="C168" i="20"/>
  <c r="A169" i="20"/>
  <c r="B169" i="20"/>
  <c r="C169" i="20"/>
  <c r="A170" i="20"/>
  <c r="B170" i="20"/>
  <c r="C170" i="20"/>
  <c r="A171" i="20"/>
  <c r="B171" i="20"/>
  <c r="C171" i="20"/>
  <c r="A172" i="20"/>
  <c r="B172" i="20"/>
  <c r="C172" i="20"/>
  <c r="A173" i="20"/>
  <c r="B173" i="20"/>
  <c r="C173" i="20"/>
  <c r="A174" i="20"/>
  <c r="B174" i="20"/>
  <c r="C174" i="20"/>
  <c r="A175" i="20"/>
  <c r="B175" i="20"/>
  <c r="C175" i="20"/>
  <c r="A176" i="20"/>
  <c r="B176" i="20"/>
  <c r="C176" i="20"/>
  <c r="A177" i="20"/>
  <c r="B177" i="20"/>
  <c r="C177" i="20"/>
  <c r="A178" i="20"/>
  <c r="B178" i="20"/>
  <c r="C178" i="20"/>
  <c r="A179" i="20"/>
  <c r="B179" i="20"/>
  <c r="C179" i="20"/>
  <c r="A180" i="20"/>
  <c r="B180" i="20"/>
  <c r="C180" i="20"/>
  <c r="A181" i="20"/>
  <c r="B181" i="20"/>
  <c r="C181" i="20"/>
  <c r="A182" i="20"/>
  <c r="B182" i="20"/>
  <c r="C182" i="20"/>
  <c r="A183" i="20"/>
  <c r="B183" i="20"/>
  <c r="C183" i="20"/>
  <c r="A184" i="20"/>
  <c r="B184" i="20"/>
  <c r="C184" i="20"/>
  <c r="A185" i="20"/>
  <c r="B185" i="20"/>
  <c r="C185" i="20"/>
  <c r="A186" i="20"/>
  <c r="B186" i="20"/>
  <c r="C186" i="20"/>
  <c r="A187" i="20"/>
  <c r="B187" i="20"/>
  <c r="C187" i="20"/>
  <c r="A188" i="20"/>
  <c r="B188" i="20"/>
  <c r="C188" i="20"/>
  <c r="A189" i="20"/>
  <c r="B189" i="20"/>
  <c r="C189" i="20"/>
  <c r="A190" i="20"/>
  <c r="B190" i="20"/>
  <c r="C190" i="20"/>
  <c r="A191" i="20"/>
  <c r="B191" i="20"/>
  <c r="C191" i="20"/>
  <c r="A192" i="20"/>
  <c r="B192" i="20"/>
  <c r="C192" i="20"/>
  <c r="A193" i="20"/>
  <c r="B193" i="20"/>
  <c r="C193" i="20"/>
  <c r="A194" i="20"/>
  <c r="B194" i="20"/>
  <c r="C194" i="20"/>
  <c r="A195" i="20"/>
  <c r="B195" i="20"/>
  <c r="C195" i="20"/>
  <c r="A196" i="20"/>
  <c r="B196" i="20"/>
  <c r="C196" i="20"/>
  <c r="A197" i="20"/>
  <c r="B197" i="20"/>
  <c r="C197" i="20"/>
  <c r="A198" i="20"/>
  <c r="B198" i="20"/>
  <c r="C198" i="20"/>
  <c r="A199" i="20"/>
  <c r="B199" i="20"/>
  <c r="C199" i="20"/>
  <c r="A200" i="20"/>
  <c r="B200" i="20"/>
  <c r="C200" i="20"/>
  <c r="A201" i="20"/>
  <c r="B201" i="20"/>
  <c r="C201" i="20"/>
  <c r="A202" i="20"/>
  <c r="B202" i="20"/>
  <c r="C202" i="20"/>
  <c r="A203" i="20"/>
  <c r="B203" i="20"/>
  <c r="C203" i="20"/>
  <c r="A204" i="20"/>
  <c r="B204" i="20"/>
  <c r="C204" i="20"/>
  <c r="A205" i="20"/>
  <c r="B205" i="20"/>
  <c r="C205" i="20"/>
  <c r="A206" i="20"/>
  <c r="B206" i="20"/>
  <c r="C206" i="20"/>
  <c r="A207" i="20"/>
  <c r="B207" i="20"/>
  <c r="C207" i="20"/>
  <c r="A208" i="20"/>
  <c r="B208" i="20"/>
  <c r="C208" i="20"/>
  <c r="A209" i="20"/>
  <c r="B209" i="20"/>
  <c r="C209" i="20"/>
  <c r="A210" i="20"/>
  <c r="B210" i="20"/>
  <c r="C210" i="20"/>
  <c r="A211" i="20"/>
  <c r="B211" i="20"/>
  <c r="C211" i="20"/>
  <c r="A212" i="20"/>
  <c r="B212" i="20"/>
  <c r="C212" i="20"/>
  <c r="A213" i="20"/>
  <c r="B213" i="20"/>
  <c r="C213" i="20"/>
  <c r="A214" i="20"/>
  <c r="B214" i="20"/>
  <c r="C214" i="20"/>
  <c r="A215" i="20"/>
  <c r="B215" i="20"/>
  <c r="C215" i="20"/>
  <c r="A216" i="20"/>
  <c r="B216" i="20"/>
  <c r="C216" i="20"/>
  <c r="A217" i="20"/>
  <c r="B217" i="20"/>
  <c r="C217" i="20"/>
  <c r="A218" i="20"/>
  <c r="B218" i="20"/>
  <c r="C218" i="20"/>
  <c r="A219" i="20"/>
  <c r="B219" i="20"/>
  <c r="C219" i="20"/>
  <c r="A220" i="20"/>
  <c r="B220" i="20"/>
  <c r="C220" i="20"/>
  <c r="A221" i="20"/>
  <c r="B221" i="20"/>
  <c r="C221" i="20"/>
  <c r="A222" i="20"/>
  <c r="B222" i="20"/>
  <c r="C222" i="20"/>
  <c r="A223" i="20"/>
  <c r="B223" i="20"/>
  <c r="C223" i="20"/>
  <c r="A224" i="20"/>
  <c r="B224" i="20"/>
  <c r="C224" i="20"/>
  <c r="A225" i="20"/>
  <c r="B225" i="20"/>
  <c r="C225" i="20"/>
  <c r="A226" i="20"/>
  <c r="B226" i="20"/>
  <c r="C226" i="20"/>
  <c r="A227" i="20"/>
  <c r="B227" i="20"/>
  <c r="C227" i="20"/>
  <c r="A228" i="20"/>
  <c r="B228" i="20"/>
  <c r="C228" i="20"/>
  <c r="A229" i="20"/>
  <c r="B229" i="20"/>
  <c r="C229" i="20"/>
  <c r="A230" i="20"/>
  <c r="B230" i="20"/>
  <c r="C230" i="20"/>
  <c r="A231" i="20"/>
  <c r="B231" i="20"/>
  <c r="C231" i="20"/>
  <c r="A232" i="20"/>
  <c r="B232" i="20"/>
  <c r="C232" i="20"/>
  <c r="A233" i="20"/>
  <c r="B233" i="20"/>
  <c r="C233" i="20"/>
  <c r="A234" i="20"/>
  <c r="B234" i="20"/>
  <c r="C234" i="20"/>
  <c r="A235" i="20"/>
  <c r="B235" i="20"/>
  <c r="C235" i="20"/>
  <c r="A236" i="20"/>
  <c r="B236" i="20"/>
  <c r="C236" i="20"/>
  <c r="A237" i="20"/>
  <c r="B237" i="20"/>
  <c r="C237" i="20"/>
  <c r="A238" i="20"/>
  <c r="B238" i="20"/>
  <c r="C238" i="20"/>
  <c r="A239" i="20"/>
  <c r="B239" i="20"/>
  <c r="C239" i="20"/>
  <c r="A240" i="20"/>
  <c r="B240" i="20"/>
  <c r="C240" i="20"/>
  <c r="A241" i="20"/>
  <c r="B241" i="20"/>
  <c r="C241" i="20"/>
  <c r="A242" i="20"/>
  <c r="B242" i="20"/>
  <c r="C242" i="20"/>
  <c r="A243" i="20"/>
  <c r="B243" i="20"/>
  <c r="C243" i="20"/>
  <c r="A244" i="20"/>
  <c r="B244" i="20"/>
  <c r="C244" i="20"/>
  <c r="A245" i="20"/>
  <c r="B245" i="20"/>
  <c r="C245" i="20"/>
  <c r="A246" i="20"/>
  <c r="B246" i="20"/>
  <c r="C246" i="20"/>
  <c r="A247" i="20"/>
  <c r="B247" i="20"/>
  <c r="C247" i="20"/>
  <c r="A248" i="20"/>
  <c r="B248" i="20"/>
  <c r="C248" i="20"/>
  <c r="A249" i="20"/>
  <c r="B249" i="20"/>
  <c r="C249" i="20"/>
  <c r="A250" i="20"/>
  <c r="B250" i="20"/>
  <c r="C250" i="20"/>
  <c r="A251" i="20"/>
  <c r="B251" i="20"/>
  <c r="C251" i="20"/>
  <c r="A252" i="20"/>
  <c r="B252" i="20"/>
  <c r="C252" i="20"/>
  <c r="A253" i="20"/>
  <c r="B253" i="20"/>
  <c r="C253" i="20"/>
  <c r="A254" i="20"/>
  <c r="B254" i="20"/>
  <c r="C254" i="20"/>
  <c r="A255" i="20"/>
  <c r="B255" i="20"/>
  <c r="C255" i="20"/>
  <c r="A256" i="20"/>
  <c r="B256" i="20"/>
  <c r="C256" i="20"/>
  <c r="A257" i="20"/>
  <c r="B257" i="20"/>
  <c r="C257" i="20"/>
  <c r="A258" i="20"/>
  <c r="B258" i="20"/>
  <c r="C258" i="20"/>
  <c r="A259" i="20"/>
  <c r="B259" i="20"/>
  <c r="C259" i="20"/>
  <c r="A260" i="20"/>
  <c r="B260" i="20"/>
  <c r="C260" i="20"/>
  <c r="A261" i="20"/>
  <c r="B261" i="20"/>
  <c r="C261" i="20"/>
  <c r="A262" i="20"/>
  <c r="B262" i="20"/>
  <c r="C262" i="20"/>
  <c r="A263" i="20"/>
  <c r="B263" i="20"/>
  <c r="C263" i="20"/>
  <c r="A264" i="20"/>
  <c r="B264" i="20"/>
  <c r="C264" i="20"/>
  <c r="A265" i="20"/>
  <c r="B265" i="20"/>
  <c r="C265" i="20"/>
  <c r="A266" i="20"/>
  <c r="B266" i="20"/>
  <c r="C266" i="20"/>
  <c r="A267" i="20"/>
  <c r="B267" i="20"/>
  <c r="C267" i="20"/>
  <c r="A268" i="20"/>
  <c r="B268" i="20"/>
  <c r="C268" i="20"/>
  <c r="A269" i="20"/>
  <c r="B269" i="20"/>
  <c r="C269" i="20"/>
  <c r="A270" i="20"/>
  <c r="B270" i="20"/>
  <c r="C270" i="20"/>
  <c r="A271" i="20"/>
  <c r="B271" i="20"/>
  <c r="C271" i="20"/>
  <c r="A272" i="20"/>
  <c r="B272" i="20"/>
  <c r="C272" i="20"/>
  <c r="A273" i="20"/>
  <c r="B273" i="20"/>
  <c r="C273" i="20"/>
  <c r="A274" i="20"/>
  <c r="B274" i="20"/>
  <c r="C274" i="20"/>
  <c r="A275" i="20"/>
  <c r="B275" i="20"/>
  <c r="C275" i="20"/>
  <c r="A276" i="20"/>
  <c r="B276" i="20"/>
  <c r="C276" i="20"/>
  <c r="A277" i="20"/>
  <c r="B277" i="20"/>
  <c r="C277" i="20"/>
  <c r="A278" i="20"/>
  <c r="B278" i="20"/>
  <c r="C278" i="20"/>
  <c r="A279" i="20"/>
  <c r="B279" i="20"/>
  <c r="C279" i="20"/>
  <c r="A280" i="20"/>
  <c r="B280" i="20"/>
  <c r="C280" i="20"/>
  <c r="A281" i="20"/>
  <c r="B281" i="20"/>
  <c r="C281" i="20"/>
  <c r="A282" i="20"/>
  <c r="B282" i="20"/>
  <c r="C282" i="20"/>
  <c r="A283" i="20"/>
  <c r="B283" i="20"/>
  <c r="C283" i="20"/>
  <c r="A284" i="20"/>
  <c r="B284" i="20"/>
  <c r="C284" i="20"/>
  <c r="A285" i="20"/>
  <c r="B285" i="20"/>
  <c r="C285" i="20"/>
  <c r="A286" i="20"/>
  <c r="B286" i="20"/>
  <c r="C286" i="20"/>
  <c r="A287" i="20"/>
  <c r="B287" i="20"/>
  <c r="C287" i="20"/>
  <c r="A288" i="20"/>
  <c r="B288" i="20"/>
  <c r="C288" i="20"/>
  <c r="A289" i="20"/>
  <c r="B289" i="20"/>
  <c r="C289" i="20"/>
  <c r="A290" i="20"/>
  <c r="B290" i="20"/>
  <c r="C290" i="20"/>
  <c r="A291" i="20"/>
  <c r="B291" i="20"/>
  <c r="C291" i="20"/>
  <c r="A292" i="20"/>
  <c r="B292" i="20"/>
  <c r="C292" i="20"/>
  <c r="A293" i="20"/>
  <c r="B293" i="20"/>
  <c r="C293" i="20"/>
  <c r="A294" i="20"/>
  <c r="B294" i="20"/>
  <c r="C294" i="20"/>
  <c r="A295" i="20"/>
  <c r="B295" i="20"/>
  <c r="C295" i="20"/>
  <c r="A296" i="20"/>
  <c r="B296" i="20"/>
  <c r="C296" i="20"/>
  <c r="A297" i="20"/>
  <c r="B297" i="20"/>
  <c r="C297" i="20"/>
  <c r="A298" i="20"/>
  <c r="B298" i="20"/>
  <c r="C298" i="20"/>
  <c r="A299" i="20"/>
  <c r="B299" i="20"/>
  <c r="C299" i="20"/>
  <c r="A300" i="20"/>
  <c r="B300" i="20"/>
  <c r="C300" i="20"/>
  <c r="A301" i="20"/>
  <c r="B301" i="20"/>
  <c r="C301" i="20"/>
  <c r="A302" i="20"/>
  <c r="B302" i="20"/>
  <c r="C302" i="20"/>
  <c r="A303" i="20"/>
  <c r="B303" i="20"/>
  <c r="C303" i="20"/>
  <c r="A304" i="20"/>
  <c r="B304" i="20"/>
  <c r="C304" i="20"/>
  <c r="A305" i="20"/>
  <c r="B305" i="20"/>
  <c r="C305" i="20"/>
  <c r="A306" i="20"/>
  <c r="B306" i="20"/>
  <c r="C306" i="20"/>
  <c r="A307" i="20"/>
  <c r="B307" i="20"/>
  <c r="C307" i="20"/>
  <c r="A308" i="20"/>
  <c r="B308" i="20"/>
  <c r="C308" i="20"/>
  <c r="A309" i="20"/>
  <c r="B309" i="20"/>
  <c r="C309" i="20"/>
  <c r="A310" i="20"/>
  <c r="B310" i="20"/>
  <c r="C310" i="20"/>
  <c r="A311" i="20"/>
  <c r="B311" i="20"/>
  <c r="C311" i="20"/>
  <c r="A312" i="20"/>
  <c r="B312" i="20"/>
  <c r="C312" i="20"/>
  <c r="A313" i="20"/>
  <c r="B313" i="20"/>
  <c r="C313" i="20"/>
  <c r="A314" i="20"/>
  <c r="B314" i="20"/>
  <c r="C314" i="20"/>
  <c r="A315" i="20"/>
  <c r="B315" i="20"/>
  <c r="C315" i="20"/>
  <c r="A316" i="20"/>
  <c r="B316" i="20"/>
  <c r="C316" i="20"/>
  <c r="A317" i="20"/>
  <c r="B317" i="20"/>
  <c r="C317" i="20"/>
  <c r="A318" i="20"/>
  <c r="B318" i="20"/>
  <c r="C318" i="20"/>
  <c r="A319" i="20"/>
  <c r="B319" i="20"/>
  <c r="C319" i="20"/>
  <c r="A320" i="20"/>
  <c r="B320" i="20"/>
  <c r="C320" i="20"/>
  <c r="A321" i="20"/>
  <c r="B321" i="20"/>
  <c r="C321" i="20"/>
  <c r="A322" i="20"/>
  <c r="B322" i="20"/>
  <c r="C322" i="20"/>
  <c r="A323" i="20"/>
  <c r="B323" i="20"/>
  <c r="C323" i="20"/>
  <c r="A324" i="20"/>
  <c r="B324" i="20"/>
  <c r="C324" i="20"/>
  <c r="A325" i="20"/>
  <c r="B325" i="20"/>
  <c r="C325" i="20"/>
  <c r="A326" i="20"/>
  <c r="B326" i="20"/>
  <c r="C326" i="20"/>
  <c r="A327" i="20"/>
  <c r="B327" i="20"/>
  <c r="C327" i="20"/>
  <c r="A328" i="20"/>
  <c r="B328" i="20"/>
  <c r="C328" i="20"/>
  <c r="A329" i="20"/>
  <c r="B329" i="20"/>
  <c r="C329" i="20"/>
  <c r="A330" i="20"/>
  <c r="B330" i="20"/>
  <c r="C330" i="20"/>
  <c r="A331" i="20"/>
  <c r="B331" i="20"/>
  <c r="C331" i="20"/>
  <c r="A332" i="20"/>
  <c r="B332" i="20"/>
  <c r="C332" i="20"/>
  <c r="A333" i="20"/>
  <c r="B333" i="20"/>
  <c r="C333" i="20"/>
  <c r="A334" i="20"/>
  <c r="B334" i="20"/>
  <c r="C334" i="20"/>
  <c r="A335" i="20"/>
  <c r="B335" i="20"/>
  <c r="C335" i="20"/>
  <c r="A336" i="20"/>
  <c r="B336" i="20"/>
  <c r="C336" i="20"/>
  <c r="A337" i="20"/>
  <c r="B337" i="20"/>
  <c r="C337" i="20"/>
  <c r="A338" i="20"/>
  <c r="B338" i="20"/>
  <c r="C338" i="20"/>
  <c r="A339" i="20"/>
  <c r="B339" i="20"/>
  <c r="C339" i="20"/>
  <c r="A340" i="20"/>
  <c r="B340" i="20"/>
  <c r="C340" i="20"/>
  <c r="A341" i="20"/>
  <c r="B341" i="20"/>
  <c r="C341" i="20"/>
  <c r="A342" i="20"/>
  <c r="B342" i="20"/>
  <c r="C342" i="20"/>
  <c r="A343" i="20"/>
  <c r="B343" i="20"/>
  <c r="C343" i="20"/>
  <c r="A344" i="20"/>
  <c r="B344" i="20"/>
  <c r="C344" i="20"/>
  <c r="A345" i="20"/>
  <c r="B345" i="20"/>
  <c r="C345" i="20"/>
  <c r="A346" i="20"/>
  <c r="B346" i="20"/>
  <c r="C346" i="20"/>
  <c r="A347" i="20"/>
  <c r="B347" i="20"/>
  <c r="C347" i="20"/>
  <c r="A348" i="20"/>
  <c r="B348" i="20"/>
  <c r="C348" i="20"/>
  <c r="A349" i="20"/>
  <c r="B349" i="20"/>
  <c r="C349" i="20"/>
  <c r="A350" i="20"/>
  <c r="B350" i="20"/>
  <c r="C350" i="20"/>
  <c r="A351" i="20"/>
  <c r="B351" i="20"/>
  <c r="C351" i="20"/>
  <c r="A352" i="20"/>
  <c r="B352" i="20"/>
  <c r="C352" i="20"/>
  <c r="A353" i="20"/>
  <c r="B353" i="20"/>
  <c r="C353" i="20"/>
  <c r="A354" i="20"/>
  <c r="B354" i="20"/>
  <c r="C354" i="20"/>
  <c r="A355" i="20"/>
  <c r="B355" i="20"/>
  <c r="C355" i="20"/>
  <c r="A356" i="20"/>
  <c r="B356" i="20"/>
  <c r="C356" i="20"/>
  <c r="A357" i="20"/>
  <c r="B357" i="20"/>
  <c r="C357" i="20"/>
  <c r="A358" i="20"/>
  <c r="B358" i="20"/>
  <c r="C358" i="20"/>
  <c r="A359" i="20"/>
  <c r="B359" i="20"/>
  <c r="C359" i="20"/>
  <c r="A360" i="20"/>
  <c r="B360" i="20"/>
  <c r="C360" i="20"/>
  <c r="A361" i="20"/>
  <c r="B361" i="20"/>
  <c r="C361" i="20"/>
  <c r="A362" i="20"/>
  <c r="B362" i="20"/>
  <c r="C362" i="20"/>
  <c r="A363" i="20"/>
  <c r="B363" i="20"/>
  <c r="C363" i="20"/>
  <c r="A364" i="20"/>
  <c r="B364" i="20"/>
  <c r="C364" i="20"/>
  <c r="A365" i="20"/>
  <c r="B365" i="20"/>
  <c r="C365" i="20"/>
  <c r="A366" i="20"/>
  <c r="B366" i="20"/>
  <c r="C366" i="20"/>
  <c r="A367" i="20"/>
  <c r="B367" i="20"/>
  <c r="C367" i="20"/>
  <c r="A368" i="20"/>
  <c r="B368" i="20"/>
  <c r="C368" i="20"/>
  <c r="A369" i="20"/>
  <c r="B369" i="20"/>
  <c r="C369" i="20"/>
  <c r="A370" i="20"/>
  <c r="B370" i="20"/>
  <c r="C370" i="20"/>
  <c r="A371" i="20"/>
  <c r="B371" i="20"/>
  <c r="C371" i="20"/>
  <c r="A372" i="20"/>
  <c r="B372" i="20"/>
  <c r="C372" i="20"/>
  <c r="A373" i="20"/>
  <c r="B373" i="20"/>
  <c r="C373" i="20"/>
  <c r="A374" i="20"/>
  <c r="B374" i="20"/>
  <c r="C374" i="20"/>
  <c r="A375" i="20"/>
  <c r="B375" i="20"/>
  <c r="C375" i="20"/>
  <c r="A376" i="20"/>
  <c r="B376" i="20"/>
  <c r="C376" i="20"/>
  <c r="A377" i="20"/>
  <c r="B377" i="20"/>
  <c r="C377" i="20"/>
  <c r="A378" i="20"/>
  <c r="B378" i="20"/>
  <c r="C378" i="20"/>
  <c r="A379" i="20"/>
  <c r="B379" i="20"/>
  <c r="C379" i="20"/>
  <c r="A380" i="20"/>
  <c r="B380" i="20"/>
  <c r="C380" i="20"/>
  <c r="A381" i="20"/>
  <c r="B381" i="20"/>
  <c r="C381" i="20"/>
  <c r="A382" i="20"/>
  <c r="B382" i="20"/>
  <c r="C382" i="20"/>
  <c r="A383" i="20"/>
  <c r="B383" i="20"/>
  <c r="C383" i="20"/>
  <c r="A384" i="20"/>
  <c r="B384" i="20"/>
  <c r="C384" i="20"/>
  <c r="A385" i="20"/>
  <c r="B385" i="20"/>
  <c r="C385" i="20"/>
  <c r="A386" i="20"/>
  <c r="B386" i="20"/>
  <c r="C386" i="20"/>
  <c r="A387" i="20"/>
  <c r="B387" i="20"/>
  <c r="C387" i="20"/>
  <c r="A388" i="20"/>
  <c r="B388" i="20"/>
  <c r="C388" i="20"/>
  <c r="A389" i="20"/>
  <c r="B389" i="20"/>
  <c r="C389" i="20"/>
  <c r="A390" i="20"/>
  <c r="B390" i="20"/>
  <c r="C390" i="20"/>
  <c r="A391" i="20"/>
  <c r="B391" i="20"/>
  <c r="C391" i="20"/>
  <c r="A392" i="20"/>
  <c r="B392" i="20"/>
  <c r="C392" i="20"/>
  <c r="A393" i="20"/>
  <c r="B393" i="20"/>
  <c r="C393" i="20"/>
  <c r="A394" i="20"/>
  <c r="B394" i="20"/>
  <c r="C394" i="20"/>
  <c r="A395" i="20"/>
  <c r="B395" i="20"/>
  <c r="C395" i="20"/>
  <c r="A396" i="20"/>
  <c r="B396" i="20"/>
  <c r="C396" i="20"/>
  <c r="A397" i="20"/>
  <c r="B397" i="20"/>
  <c r="C397" i="20"/>
  <c r="A398" i="20"/>
  <c r="B398" i="20"/>
  <c r="C398" i="20"/>
  <c r="P42" i="28"/>
  <c r="Q42" i="28"/>
  <c r="P43" i="28"/>
  <c r="Q43" i="28"/>
  <c r="P44" i="28"/>
  <c r="Q44" i="28"/>
  <c r="P45" i="28"/>
  <c r="Q45" i="28"/>
  <c r="P46" i="28"/>
  <c r="Q46" i="28"/>
  <c r="P47" i="28"/>
  <c r="Q47" i="28"/>
  <c r="P48" i="28"/>
  <c r="Q48" i="28"/>
  <c r="P49" i="28"/>
  <c r="Q49" i="28"/>
  <c r="P50" i="28"/>
  <c r="Q50" i="28"/>
  <c r="P51" i="28"/>
  <c r="Q51" i="28"/>
  <c r="P52" i="28"/>
  <c r="Q52" i="28"/>
  <c r="P53" i="28"/>
  <c r="Q53" i="28"/>
  <c r="P54" i="28"/>
  <c r="Q54" i="28"/>
  <c r="P55" i="28"/>
  <c r="Q55" i="28"/>
  <c r="P56" i="28"/>
  <c r="Q56" i="28"/>
  <c r="P57" i="28"/>
  <c r="Q57" i="28"/>
  <c r="P58" i="28"/>
  <c r="Q58" i="28"/>
  <c r="P59" i="28"/>
  <c r="Q59" i="28"/>
  <c r="P60" i="28"/>
  <c r="Q60" i="28"/>
  <c r="P61" i="28"/>
  <c r="Q61" i="28"/>
  <c r="P62" i="28"/>
  <c r="Q62" i="28"/>
  <c r="P63" i="28"/>
  <c r="Q63" i="28"/>
  <c r="P64" i="28"/>
  <c r="Q64" i="28"/>
  <c r="P65" i="28"/>
  <c r="Q65" i="28"/>
  <c r="P66" i="28"/>
  <c r="Q66" i="28"/>
  <c r="P67" i="28"/>
  <c r="Q67" i="28"/>
  <c r="P68" i="28"/>
  <c r="Q68" i="28"/>
  <c r="P69" i="28"/>
  <c r="Q69" i="28"/>
  <c r="P70" i="28"/>
  <c r="Q70" i="28"/>
  <c r="P71" i="28"/>
  <c r="Q71" i="28"/>
  <c r="P72" i="28"/>
  <c r="Q72" i="28"/>
  <c r="P73" i="28"/>
  <c r="Q73" i="28"/>
  <c r="P74" i="28"/>
  <c r="Q74" i="28"/>
  <c r="P75" i="28"/>
  <c r="Q75" i="28"/>
  <c r="P76" i="28"/>
  <c r="Q76" i="28"/>
  <c r="P77" i="28"/>
  <c r="Q77" i="28"/>
  <c r="P78" i="28"/>
  <c r="Q78" i="28"/>
  <c r="P79" i="28"/>
  <c r="Q79" i="28"/>
  <c r="P80" i="28"/>
  <c r="Q80" i="28"/>
  <c r="P81" i="28"/>
  <c r="Q81" i="28"/>
  <c r="P82" i="28"/>
  <c r="Q82" i="28"/>
  <c r="P83" i="28"/>
  <c r="Q83" i="28"/>
  <c r="P84" i="28"/>
  <c r="Q84" i="28"/>
  <c r="P85" i="28"/>
  <c r="Q85" i="28"/>
  <c r="P86" i="28"/>
  <c r="Q86" i="28"/>
  <c r="P87" i="28"/>
  <c r="Q87" i="28"/>
  <c r="P88" i="28"/>
  <c r="Q88" i="28"/>
  <c r="P89" i="28"/>
  <c r="Q89" i="28"/>
  <c r="P90" i="28"/>
  <c r="Q90" i="28"/>
  <c r="P91" i="28"/>
  <c r="Q91" i="28"/>
  <c r="P92" i="28"/>
  <c r="Q92" i="28"/>
  <c r="P93" i="28"/>
  <c r="Q93" i="28"/>
  <c r="P94" i="28"/>
  <c r="Q94" i="28"/>
  <c r="P95" i="28"/>
  <c r="Q95" i="28"/>
  <c r="P96" i="28"/>
  <c r="Q96" i="28"/>
  <c r="P97" i="28"/>
  <c r="Q97" i="28"/>
  <c r="P98" i="28"/>
  <c r="Q98" i="28"/>
  <c r="P99" i="28"/>
  <c r="Q99" i="28"/>
  <c r="P100" i="28"/>
  <c r="Q100" i="28"/>
  <c r="P101" i="28"/>
  <c r="Q101" i="28"/>
  <c r="P102" i="28"/>
  <c r="Q102" i="28"/>
  <c r="P103" i="28"/>
  <c r="Q103" i="28"/>
  <c r="P104" i="28"/>
  <c r="Q104" i="28"/>
  <c r="P105" i="28"/>
  <c r="Q105" i="28"/>
  <c r="P106" i="28"/>
  <c r="Q106" i="28"/>
  <c r="P107" i="28"/>
  <c r="Q107" i="28"/>
  <c r="P108" i="28"/>
  <c r="Q108" i="28"/>
  <c r="P109" i="28"/>
  <c r="Q109" i="28"/>
  <c r="P110" i="28"/>
  <c r="Q110" i="28"/>
  <c r="P111" i="28"/>
  <c r="Q111" i="28"/>
  <c r="P112" i="28"/>
  <c r="Q112" i="28"/>
  <c r="P113" i="28"/>
  <c r="Q113" i="28"/>
  <c r="P114" i="28"/>
  <c r="Q114" i="28"/>
  <c r="P115" i="28"/>
  <c r="Q115" i="28"/>
  <c r="P116" i="28"/>
  <c r="Q116" i="28"/>
  <c r="P117" i="28"/>
  <c r="Q117" i="28"/>
  <c r="P118" i="28"/>
  <c r="Q118" i="28"/>
  <c r="P119" i="28"/>
  <c r="Q119" i="28"/>
  <c r="P120" i="28"/>
  <c r="Q120" i="28"/>
  <c r="P121" i="28"/>
  <c r="Q121" i="28"/>
  <c r="P122" i="28"/>
  <c r="Q122" i="28"/>
  <c r="P123" i="28"/>
  <c r="Q123" i="28"/>
  <c r="P124" i="28"/>
  <c r="Q124" i="28"/>
  <c r="P125" i="28"/>
  <c r="Q125" i="28"/>
  <c r="P126" i="28"/>
  <c r="Q126" i="28"/>
  <c r="P127" i="28"/>
  <c r="Q127" i="28"/>
  <c r="P128" i="28"/>
  <c r="Q128" i="28"/>
  <c r="P129" i="28"/>
  <c r="Q129" i="28"/>
  <c r="P130" i="28"/>
  <c r="Q130" i="28"/>
  <c r="P131" i="28"/>
  <c r="Q131" i="28"/>
  <c r="P132" i="28"/>
  <c r="Q132" i="28"/>
  <c r="P133" i="28"/>
  <c r="Q133" i="28"/>
  <c r="P134" i="28"/>
  <c r="Q134" i="28"/>
  <c r="P135" i="28"/>
  <c r="Q135" i="28"/>
  <c r="P136" i="28"/>
  <c r="Q136" i="28"/>
  <c r="P137" i="28"/>
  <c r="Q137" i="28"/>
  <c r="P138" i="28"/>
  <c r="Q138" i="28"/>
  <c r="P139" i="28"/>
  <c r="Q139" i="28"/>
  <c r="P140" i="28"/>
  <c r="Q140" i="28"/>
  <c r="P141" i="28"/>
  <c r="Q141" i="28"/>
  <c r="P142" i="28"/>
  <c r="Q142" i="28"/>
  <c r="P143" i="28"/>
  <c r="Q143" i="28"/>
  <c r="P144" i="28"/>
  <c r="Q144" i="28"/>
  <c r="P145" i="28"/>
  <c r="Q145" i="28"/>
  <c r="P146" i="28"/>
  <c r="Q146" i="28"/>
  <c r="P147" i="28"/>
  <c r="Q147" i="28"/>
  <c r="P148" i="28"/>
  <c r="Q148" i="28"/>
  <c r="P149" i="28"/>
  <c r="Q149" i="28"/>
  <c r="P150" i="28"/>
  <c r="Q150" i="28"/>
  <c r="P151" i="28"/>
  <c r="Q151" i="28"/>
  <c r="P152" i="28"/>
  <c r="Q152" i="28"/>
  <c r="P153" i="28"/>
  <c r="Q153" i="28"/>
  <c r="P154" i="28"/>
  <c r="Q154" i="28"/>
  <c r="P155" i="28"/>
  <c r="Q155" i="28"/>
  <c r="P156" i="28"/>
  <c r="Q156" i="28"/>
  <c r="P157" i="28"/>
  <c r="Q157" i="28"/>
  <c r="P158" i="28"/>
  <c r="Q158" i="28"/>
  <c r="P159" i="28"/>
  <c r="Q159" i="28"/>
  <c r="P160" i="28"/>
  <c r="Q160" i="28"/>
  <c r="P161" i="28"/>
  <c r="Q161" i="28"/>
  <c r="P162" i="28"/>
  <c r="Q162" i="28"/>
  <c r="P163" i="28"/>
  <c r="Q163" i="28"/>
  <c r="P164" i="28"/>
  <c r="Q164" i="28"/>
  <c r="P165" i="28"/>
  <c r="Q165" i="28"/>
  <c r="P166" i="28"/>
  <c r="Q166" i="28"/>
  <c r="P167" i="28"/>
  <c r="Q167" i="28"/>
  <c r="P168" i="28"/>
  <c r="Q168" i="28"/>
  <c r="P169" i="28"/>
  <c r="Q169" i="28"/>
  <c r="P170" i="28"/>
  <c r="Q170" i="28"/>
  <c r="P171" i="28"/>
  <c r="Q171" i="28"/>
  <c r="P172" i="28"/>
  <c r="Q172" i="28"/>
  <c r="P173" i="28"/>
  <c r="Q173" i="28"/>
  <c r="P174" i="28"/>
  <c r="Q174" i="28"/>
  <c r="P175" i="28"/>
  <c r="Q175" i="28"/>
  <c r="P176" i="28"/>
  <c r="Q176" i="28"/>
  <c r="P177" i="28"/>
  <c r="Q177" i="28"/>
  <c r="P178" i="28"/>
  <c r="Q178" i="28"/>
  <c r="P179" i="28"/>
  <c r="Q179" i="28"/>
  <c r="P180" i="28"/>
  <c r="Q180" i="28"/>
  <c r="P181" i="28"/>
  <c r="Q181" i="28"/>
  <c r="P182" i="28"/>
  <c r="Q182" i="28"/>
  <c r="P183" i="28"/>
  <c r="Q183" i="28"/>
  <c r="P184" i="28"/>
  <c r="Q184" i="28"/>
  <c r="P185" i="28"/>
  <c r="Q185" i="28"/>
  <c r="P186" i="28"/>
  <c r="Q186" i="28"/>
  <c r="P187" i="28"/>
  <c r="Q187" i="28"/>
  <c r="P188" i="28"/>
  <c r="Q188" i="28"/>
  <c r="P189" i="28"/>
  <c r="Q189" i="28"/>
  <c r="P190" i="28"/>
  <c r="Q190" i="28"/>
  <c r="P191" i="28"/>
  <c r="Q191" i="28"/>
  <c r="P192" i="28"/>
  <c r="Q192" i="28"/>
  <c r="P193" i="28"/>
  <c r="Q193" i="28"/>
  <c r="P194" i="28"/>
  <c r="Q194" i="28"/>
  <c r="P195" i="28"/>
  <c r="Q195" i="28"/>
  <c r="P196" i="28"/>
  <c r="Q196" i="28"/>
  <c r="P197" i="28"/>
  <c r="Q197" i="28"/>
  <c r="P198" i="28"/>
  <c r="Q198" i="28"/>
  <c r="P199" i="28"/>
  <c r="Q199" i="28"/>
  <c r="P200" i="28"/>
  <c r="Q200" i="28"/>
  <c r="P201" i="28"/>
  <c r="Q201" i="28"/>
  <c r="P202" i="28"/>
  <c r="Q202" i="28"/>
  <c r="P203" i="28"/>
  <c r="Q203" i="28"/>
  <c r="P204" i="28"/>
  <c r="Q204" i="28"/>
  <c r="P205" i="28"/>
  <c r="Q205" i="28"/>
  <c r="P206" i="28"/>
  <c r="Q206" i="28"/>
  <c r="P207" i="28"/>
  <c r="Q207" i="28"/>
  <c r="P208" i="28"/>
  <c r="Q208" i="28"/>
  <c r="P209" i="28"/>
  <c r="Q209" i="28"/>
  <c r="P210" i="28"/>
  <c r="Q210" i="28"/>
  <c r="P211" i="28"/>
  <c r="Q211" i="28"/>
  <c r="P212" i="28"/>
  <c r="Q212" i="28"/>
  <c r="P213" i="28"/>
  <c r="Q213" i="28"/>
  <c r="P214" i="28"/>
  <c r="Q214" i="28"/>
  <c r="P215" i="28"/>
  <c r="Q215" i="28"/>
  <c r="P216" i="28"/>
  <c r="Q216" i="28"/>
  <c r="P217" i="28"/>
  <c r="Q217" i="28"/>
  <c r="P218" i="28"/>
  <c r="Q218" i="28"/>
  <c r="P219" i="28"/>
  <c r="Q219" i="28"/>
  <c r="P220" i="28"/>
  <c r="Q220" i="28"/>
  <c r="P221" i="28"/>
  <c r="Q221" i="28"/>
  <c r="P222" i="28"/>
  <c r="Q222" i="28"/>
  <c r="P223" i="28"/>
  <c r="Q223" i="28"/>
  <c r="P224" i="28"/>
  <c r="Q224" i="28"/>
  <c r="P225" i="28"/>
  <c r="Q225" i="28"/>
  <c r="P226" i="28"/>
  <c r="Q226" i="28"/>
  <c r="P227" i="28"/>
  <c r="Q227" i="28"/>
  <c r="P228" i="28"/>
  <c r="Q228" i="28"/>
  <c r="P229" i="28"/>
  <c r="Q229" i="28"/>
  <c r="P230" i="28"/>
  <c r="Q230" i="28"/>
  <c r="P231" i="28"/>
  <c r="Q231" i="28"/>
  <c r="P232" i="28"/>
  <c r="Q232" i="28"/>
  <c r="P233" i="28"/>
  <c r="Q233" i="28"/>
  <c r="P234" i="28"/>
  <c r="Q234" i="28"/>
  <c r="P235" i="28"/>
  <c r="Q235" i="28"/>
  <c r="P236" i="28"/>
  <c r="Q236" i="28"/>
  <c r="P237" i="28"/>
  <c r="Q237" i="28"/>
  <c r="P238" i="28"/>
  <c r="Q238" i="28"/>
  <c r="P239" i="28"/>
  <c r="Q239" i="28"/>
  <c r="P240" i="28"/>
  <c r="Q240" i="28"/>
  <c r="P241" i="28"/>
  <c r="Q241" i="28"/>
  <c r="P242" i="28"/>
  <c r="Q242" i="28"/>
  <c r="P243" i="28"/>
  <c r="Q243" i="28"/>
  <c r="P244" i="28"/>
  <c r="Q244" i="28"/>
  <c r="P245" i="28"/>
  <c r="Q245" i="28"/>
  <c r="P246" i="28"/>
  <c r="Q246" i="28"/>
  <c r="P247" i="28"/>
  <c r="Q247" i="28"/>
  <c r="P248" i="28"/>
  <c r="Q248" i="28"/>
  <c r="P249" i="28"/>
  <c r="Q249" i="28"/>
  <c r="P250" i="28"/>
  <c r="Q250" i="28"/>
  <c r="P251" i="28"/>
  <c r="Q251" i="28"/>
  <c r="P252" i="28"/>
  <c r="Q252" i="28"/>
  <c r="P253" i="28"/>
  <c r="Q253" i="28"/>
  <c r="P254" i="28"/>
  <c r="Q254" i="28"/>
  <c r="P255" i="28"/>
  <c r="Q255" i="28"/>
  <c r="P256" i="28"/>
  <c r="Q256" i="28"/>
  <c r="P257" i="28"/>
  <c r="Q257" i="28"/>
  <c r="P258" i="28"/>
  <c r="Q258" i="28"/>
  <c r="P259" i="28"/>
  <c r="Q259" i="28"/>
  <c r="P260" i="28"/>
  <c r="Q260" i="28"/>
  <c r="P261" i="28"/>
  <c r="Q261" i="28"/>
  <c r="P262" i="28"/>
  <c r="Q262" i="28"/>
  <c r="P263" i="28"/>
  <c r="Q263" i="28"/>
  <c r="P264" i="28"/>
  <c r="Q264" i="28"/>
  <c r="P265" i="28"/>
  <c r="Q265" i="28"/>
  <c r="P266" i="28"/>
  <c r="Q266" i="28"/>
  <c r="P267" i="28"/>
  <c r="Q267" i="28"/>
  <c r="P268" i="28"/>
  <c r="Q268" i="28"/>
  <c r="P269" i="28"/>
  <c r="Q269" i="28"/>
  <c r="P270" i="28"/>
  <c r="Q270" i="28"/>
  <c r="P271" i="28"/>
  <c r="Q271" i="28"/>
  <c r="P272" i="28"/>
  <c r="Q272" i="28"/>
  <c r="P273" i="28"/>
  <c r="Q273" i="28"/>
  <c r="P274" i="28"/>
  <c r="Q274" i="28"/>
  <c r="P275" i="28"/>
  <c r="Q275" i="28"/>
  <c r="P276" i="28"/>
  <c r="Q276" i="28"/>
  <c r="P277" i="28"/>
  <c r="Q277" i="28"/>
  <c r="P278" i="28"/>
  <c r="Q278" i="28"/>
  <c r="P279" i="28"/>
  <c r="Q279" i="28"/>
  <c r="P280" i="28"/>
  <c r="Q280" i="28"/>
  <c r="P281" i="28"/>
  <c r="Q281" i="28"/>
  <c r="P282" i="28"/>
  <c r="Q282" i="28"/>
  <c r="P283" i="28"/>
  <c r="Q283" i="28"/>
  <c r="P284" i="28"/>
  <c r="Q284" i="28"/>
  <c r="P285" i="28"/>
  <c r="Q285" i="28"/>
  <c r="P286" i="28"/>
  <c r="Q286" i="28"/>
  <c r="P287" i="28"/>
  <c r="Q287" i="28"/>
  <c r="P288" i="28"/>
  <c r="Q288" i="28"/>
  <c r="P289" i="28"/>
  <c r="Q289" i="28"/>
  <c r="P290" i="28"/>
  <c r="Q290" i="28"/>
  <c r="P291" i="28"/>
  <c r="Q291" i="28"/>
  <c r="P292" i="28"/>
  <c r="Q292" i="28"/>
  <c r="P293" i="28"/>
  <c r="Q293" i="28"/>
  <c r="P294" i="28"/>
  <c r="Q294" i="28"/>
  <c r="P295" i="28"/>
  <c r="Q295" i="28"/>
  <c r="P296" i="28"/>
  <c r="Q296" i="28"/>
  <c r="P297" i="28"/>
  <c r="Q297" i="28"/>
  <c r="P298" i="28"/>
  <c r="Q298" i="28"/>
  <c r="P299" i="28"/>
  <c r="Q299" i="28"/>
  <c r="P300" i="28"/>
  <c r="Q300" i="28"/>
  <c r="P301" i="28"/>
  <c r="Q301" i="28"/>
  <c r="P302" i="28"/>
  <c r="Q302" i="28"/>
  <c r="P303" i="28"/>
  <c r="Q303" i="28"/>
  <c r="P304" i="28"/>
  <c r="Q304" i="28"/>
  <c r="P305" i="28"/>
  <c r="Q305" i="28"/>
  <c r="P306" i="28"/>
  <c r="Q306" i="28"/>
  <c r="P307" i="28"/>
  <c r="Q307" i="28"/>
  <c r="P308" i="28"/>
  <c r="Q308" i="28"/>
  <c r="P309" i="28"/>
  <c r="Q309" i="28"/>
  <c r="P310" i="28"/>
  <c r="Q310" i="28"/>
  <c r="P311" i="28"/>
  <c r="Q311" i="28"/>
  <c r="P312" i="28"/>
  <c r="Q312" i="28"/>
  <c r="P313" i="28"/>
  <c r="Q313" i="28"/>
  <c r="P314" i="28"/>
  <c r="Q314" i="28"/>
  <c r="P315" i="28"/>
  <c r="Q315" i="28"/>
  <c r="P316" i="28"/>
  <c r="Q316" i="28"/>
  <c r="P317" i="28"/>
  <c r="Q317" i="28"/>
  <c r="P318" i="28"/>
  <c r="Q318" i="28"/>
  <c r="P319" i="28"/>
  <c r="Q319" i="28"/>
  <c r="P320" i="28"/>
  <c r="Q320" i="28"/>
  <c r="P321" i="28"/>
  <c r="Q321" i="28"/>
  <c r="P322" i="28"/>
  <c r="Q322" i="28"/>
  <c r="P323" i="28"/>
  <c r="Q323" i="28"/>
  <c r="P324" i="28"/>
  <c r="Q324" i="28"/>
  <c r="P325" i="28"/>
  <c r="Q325" i="28"/>
  <c r="P326" i="28"/>
  <c r="Q326" i="28"/>
  <c r="P327" i="28"/>
  <c r="Q327" i="28"/>
  <c r="P328" i="28"/>
  <c r="Q328" i="28"/>
  <c r="P329" i="28"/>
  <c r="Q329" i="28"/>
  <c r="P330" i="28"/>
  <c r="Q330" i="28"/>
  <c r="P331" i="28"/>
  <c r="Q331" i="28"/>
  <c r="P332" i="28"/>
  <c r="Q332" i="28"/>
  <c r="P333" i="28"/>
  <c r="Q333" i="28"/>
  <c r="P334" i="28"/>
  <c r="Q334" i="28"/>
  <c r="P335" i="28"/>
  <c r="Q335" i="28"/>
  <c r="P336" i="28"/>
  <c r="Q336" i="28"/>
  <c r="P337" i="28"/>
  <c r="Q337" i="28"/>
  <c r="P338" i="28"/>
  <c r="Q338" i="28"/>
  <c r="P339" i="28"/>
  <c r="Q339" i="28"/>
  <c r="P340" i="28"/>
  <c r="Q340" i="28"/>
  <c r="P341" i="28"/>
  <c r="Q341" i="28"/>
  <c r="P342" i="28"/>
  <c r="Q342" i="28"/>
  <c r="P343" i="28"/>
  <c r="Q343" i="28"/>
  <c r="P344" i="28"/>
  <c r="Q344" i="28"/>
  <c r="P345" i="28"/>
  <c r="Q345" i="28"/>
  <c r="P346" i="28"/>
  <c r="Q346" i="28"/>
  <c r="P347" i="28"/>
  <c r="Q347" i="28"/>
  <c r="P348" i="28"/>
  <c r="Q348" i="28"/>
  <c r="P349" i="28"/>
  <c r="Q349" i="28"/>
  <c r="P350" i="28"/>
  <c r="Q350" i="28"/>
  <c r="P351" i="28"/>
  <c r="Q351" i="28"/>
  <c r="P352" i="28"/>
  <c r="Q352" i="28"/>
  <c r="P353" i="28"/>
  <c r="Q353" i="28"/>
  <c r="P354" i="28"/>
  <c r="Q354" i="28"/>
  <c r="P355" i="28"/>
  <c r="Q355" i="28"/>
  <c r="P356" i="28"/>
  <c r="Q356" i="28"/>
  <c r="P357" i="28"/>
  <c r="Q357" i="28"/>
  <c r="P358" i="28"/>
  <c r="Q358" i="28"/>
  <c r="P359" i="28"/>
  <c r="Q359" i="28"/>
  <c r="P360" i="28"/>
  <c r="Q360" i="28"/>
  <c r="P361" i="28"/>
  <c r="Q361" i="28"/>
  <c r="P362" i="28"/>
  <c r="Q362" i="28"/>
  <c r="P363" i="28"/>
  <c r="Q363" i="28"/>
  <c r="P364" i="28"/>
  <c r="Q364" i="28"/>
  <c r="P365" i="28"/>
  <c r="Q365" i="28"/>
  <c r="P366" i="28"/>
  <c r="Q366" i="28"/>
  <c r="P367" i="28"/>
  <c r="Q367" i="28"/>
  <c r="P368" i="28"/>
  <c r="Q368" i="28"/>
  <c r="P369" i="28"/>
  <c r="Q369" i="28"/>
  <c r="P370" i="28"/>
  <c r="Q370" i="28"/>
  <c r="P371" i="28"/>
  <c r="Q371" i="28"/>
  <c r="P372" i="28"/>
  <c r="Q372" i="28"/>
  <c r="P373" i="28"/>
  <c r="Q373" i="28"/>
  <c r="P374" i="28"/>
  <c r="Q374" i="28"/>
  <c r="P375" i="28"/>
  <c r="Q375" i="28"/>
  <c r="P376" i="28"/>
  <c r="Q376" i="28"/>
  <c r="P377" i="28"/>
  <c r="Q377" i="28"/>
  <c r="P378" i="28"/>
  <c r="Q378" i="28"/>
  <c r="P379" i="28"/>
  <c r="Q379" i="28"/>
  <c r="P380" i="28"/>
  <c r="Q380" i="28"/>
  <c r="P381" i="28"/>
  <c r="Q381" i="28"/>
  <c r="P382" i="28"/>
  <c r="Q382" i="28"/>
  <c r="P383" i="28"/>
  <c r="Q383" i="28"/>
  <c r="P384" i="28"/>
  <c r="Q384" i="28"/>
  <c r="P385" i="28"/>
  <c r="Q385" i="28"/>
  <c r="P386" i="28"/>
  <c r="Q386" i="28"/>
  <c r="P387" i="28"/>
  <c r="Q387" i="28"/>
  <c r="P388" i="28"/>
  <c r="Q388" i="28"/>
  <c r="P389" i="28"/>
  <c r="Q389" i="28"/>
  <c r="P390" i="28"/>
  <c r="Q390" i="28"/>
  <c r="P391" i="28"/>
  <c r="Q391" i="28"/>
  <c r="P392" i="28"/>
  <c r="Q392" i="28"/>
  <c r="P393" i="28"/>
  <c r="Q393" i="28"/>
  <c r="P394" i="28"/>
  <c r="Q394" i="28"/>
  <c r="P395" i="28"/>
  <c r="Q395" i="28"/>
  <c r="P396" i="28"/>
  <c r="Q396" i="28"/>
  <c r="P397" i="28"/>
  <c r="Q397" i="28"/>
  <c r="P398" i="28"/>
  <c r="Q398" i="28"/>
  <c r="P399" i="28"/>
  <c r="Q399" i="28"/>
  <c r="P400" i="28"/>
  <c r="Q400" i="28"/>
  <c r="P401" i="28"/>
  <c r="Q401" i="28"/>
  <c r="P402" i="28"/>
  <c r="Q402" i="28"/>
  <c r="P403" i="28"/>
  <c r="Q403" i="28"/>
  <c r="P404" i="28"/>
  <c r="Q404" i="28"/>
  <c r="P405" i="28"/>
  <c r="Q405" i="28"/>
  <c r="P406" i="28"/>
  <c r="Q406" i="28"/>
  <c r="P407" i="28"/>
  <c r="Q407" i="28"/>
  <c r="P408" i="28"/>
  <c r="Q408" i="28"/>
  <c r="P409" i="28"/>
  <c r="Q409" i="28"/>
  <c r="P410" i="28"/>
  <c r="Q410" i="28"/>
  <c r="P411" i="28"/>
  <c r="Q411" i="28"/>
  <c r="P412" i="28"/>
  <c r="Q412" i="28"/>
  <c r="P413" i="28"/>
  <c r="Q413" i="28"/>
  <c r="P414" i="28"/>
  <c r="Q414" i="28"/>
  <c r="P415" i="28"/>
  <c r="Q415" i="28"/>
  <c r="P416" i="28"/>
  <c r="Q416" i="28"/>
  <c r="P417" i="28"/>
  <c r="Q417" i="28"/>
  <c r="P418" i="28"/>
  <c r="Q418" i="28"/>
  <c r="P419" i="28"/>
  <c r="Q419" i="28"/>
  <c r="P420" i="28"/>
  <c r="Q420" i="28"/>
  <c r="P421" i="28"/>
  <c r="Q421" i="28"/>
  <c r="P422" i="28"/>
  <c r="Q422" i="28"/>
  <c r="P423" i="28"/>
  <c r="Q423" i="28"/>
  <c r="P424" i="28"/>
  <c r="Q424" i="28"/>
  <c r="P425" i="28"/>
  <c r="Q425" i="28"/>
  <c r="P426" i="28"/>
  <c r="Q426" i="28"/>
  <c r="P427" i="28"/>
  <c r="Q427" i="28"/>
  <c r="P428" i="28"/>
  <c r="Q428" i="28"/>
  <c r="P429" i="28"/>
  <c r="Q429" i="28"/>
  <c r="P430" i="28"/>
  <c r="Q430" i="28"/>
  <c r="P431" i="28"/>
  <c r="Q431" i="28"/>
  <c r="P432" i="28"/>
  <c r="Q432" i="28"/>
  <c r="A42" i="28"/>
  <c r="B42" i="28"/>
  <c r="A43" i="28"/>
  <c r="B43" i="28"/>
  <c r="A44" i="28"/>
  <c r="B44" i="28"/>
  <c r="A45" i="28"/>
  <c r="B45" i="28"/>
  <c r="A46" i="28"/>
  <c r="B46" i="28"/>
  <c r="A47" i="28"/>
  <c r="B47" i="28"/>
  <c r="A48" i="28"/>
  <c r="B48" i="28"/>
  <c r="A49" i="28"/>
  <c r="B49" i="28"/>
  <c r="A50" i="28"/>
  <c r="B50" i="28"/>
  <c r="A51" i="28"/>
  <c r="B51" i="28"/>
  <c r="A52" i="28"/>
  <c r="B52" i="28"/>
  <c r="A53" i="28"/>
  <c r="B53" i="28"/>
  <c r="A54" i="28"/>
  <c r="B54" i="28"/>
  <c r="A55" i="28"/>
  <c r="B55" i="28"/>
  <c r="A56" i="28"/>
  <c r="B56" i="28"/>
  <c r="A57" i="28"/>
  <c r="B57" i="28"/>
  <c r="A58" i="28"/>
  <c r="B58" i="28"/>
  <c r="A59" i="28"/>
  <c r="B59" i="28"/>
  <c r="A60" i="28"/>
  <c r="B60" i="28"/>
  <c r="A61" i="28"/>
  <c r="B61" i="28"/>
  <c r="A62" i="28"/>
  <c r="B62" i="28"/>
  <c r="A63" i="28"/>
  <c r="B63" i="28"/>
  <c r="A64" i="28"/>
  <c r="B64" i="28"/>
  <c r="A65" i="28"/>
  <c r="B65" i="28"/>
  <c r="A66" i="28"/>
  <c r="B66" i="28"/>
  <c r="A67" i="28"/>
  <c r="B67" i="28"/>
  <c r="A68" i="28"/>
  <c r="B68" i="28"/>
  <c r="A69" i="28"/>
  <c r="B69" i="28"/>
  <c r="A70" i="28"/>
  <c r="B70" i="28"/>
  <c r="A71" i="28"/>
  <c r="B71" i="28"/>
  <c r="A72" i="28"/>
  <c r="B72" i="28"/>
  <c r="A73" i="28"/>
  <c r="B73" i="28"/>
  <c r="A74" i="28"/>
  <c r="B74" i="28"/>
  <c r="A75" i="28"/>
  <c r="B75" i="28"/>
  <c r="A76" i="28"/>
  <c r="B76" i="28"/>
  <c r="A77" i="28"/>
  <c r="B77" i="28"/>
  <c r="A78" i="28"/>
  <c r="B78" i="28"/>
  <c r="A79" i="28"/>
  <c r="B79" i="28"/>
  <c r="A80" i="28"/>
  <c r="B80" i="28"/>
  <c r="A81" i="28"/>
  <c r="B81" i="28"/>
  <c r="A82" i="28"/>
  <c r="B82" i="28"/>
  <c r="A83" i="28"/>
  <c r="B83" i="28"/>
  <c r="A84" i="28"/>
  <c r="B84" i="28"/>
  <c r="A85" i="28"/>
  <c r="B85" i="28"/>
  <c r="A86" i="28"/>
  <c r="B86" i="28"/>
  <c r="A87" i="28"/>
  <c r="B87" i="28"/>
  <c r="A88" i="28"/>
  <c r="B88" i="28"/>
  <c r="A89" i="28"/>
  <c r="B89" i="28"/>
  <c r="A90" i="28"/>
  <c r="B90" i="28"/>
  <c r="A91" i="28"/>
  <c r="B91" i="28"/>
  <c r="A92" i="28"/>
  <c r="B92" i="28"/>
  <c r="A93" i="28"/>
  <c r="B93" i="28"/>
  <c r="A94" i="28"/>
  <c r="B94" i="28"/>
  <c r="A95" i="28"/>
  <c r="B95" i="28"/>
  <c r="A96" i="28"/>
  <c r="B96" i="28"/>
  <c r="A97" i="28"/>
  <c r="B97" i="28"/>
  <c r="A98" i="28"/>
  <c r="B98" i="28"/>
  <c r="A99" i="28"/>
  <c r="B99" i="28"/>
  <c r="A100" i="28"/>
  <c r="B100" i="28"/>
  <c r="A101" i="28"/>
  <c r="B101" i="28"/>
  <c r="A102" i="28"/>
  <c r="B102" i="28"/>
  <c r="A103" i="28"/>
  <c r="B103" i="28"/>
  <c r="A104" i="28"/>
  <c r="B104" i="28"/>
  <c r="A105" i="28"/>
  <c r="B105" i="28"/>
  <c r="A106" i="28"/>
  <c r="B106" i="28"/>
  <c r="A107" i="28"/>
  <c r="B107" i="28"/>
  <c r="A108" i="28"/>
  <c r="B108" i="28"/>
  <c r="A109" i="28"/>
  <c r="B109" i="28"/>
  <c r="A110" i="28"/>
  <c r="B110" i="28"/>
  <c r="A111" i="28"/>
  <c r="B111" i="28"/>
  <c r="A112" i="28"/>
  <c r="B112" i="28"/>
  <c r="A113" i="28"/>
  <c r="B113" i="28"/>
  <c r="A114" i="28"/>
  <c r="B114" i="28"/>
  <c r="A115" i="28"/>
  <c r="B115" i="28"/>
  <c r="A116" i="28"/>
  <c r="B116" i="28"/>
  <c r="A117" i="28"/>
  <c r="B117" i="28"/>
  <c r="A118" i="28"/>
  <c r="B118" i="28"/>
  <c r="A119" i="28"/>
  <c r="B119" i="28"/>
  <c r="A120" i="28"/>
  <c r="B120" i="28"/>
  <c r="A121" i="28"/>
  <c r="B121" i="28"/>
  <c r="A122" i="28"/>
  <c r="B122" i="28"/>
  <c r="A123" i="28"/>
  <c r="B123" i="28"/>
  <c r="A124" i="28"/>
  <c r="B124" i="28"/>
  <c r="A125" i="28"/>
  <c r="B125" i="28"/>
  <c r="A126" i="28"/>
  <c r="B126" i="28"/>
  <c r="A127" i="28"/>
  <c r="B127" i="28"/>
  <c r="A128" i="28"/>
  <c r="B128" i="28"/>
  <c r="A129" i="28"/>
  <c r="B129" i="28"/>
  <c r="A130" i="28"/>
  <c r="B130" i="28"/>
  <c r="A131" i="28"/>
  <c r="B131" i="28"/>
  <c r="A132" i="28"/>
  <c r="B132" i="28"/>
  <c r="A133" i="28"/>
  <c r="B133" i="28"/>
  <c r="A134" i="28"/>
  <c r="B134" i="28"/>
  <c r="A135" i="28"/>
  <c r="B135" i="28"/>
  <c r="A136" i="28"/>
  <c r="B136" i="28"/>
  <c r="A137" i="28"/>
  <c r="B137" i="28"/>
  <c r="A138" i="28"/>
  <c r="B138" i="28"/>
  <c r="A139" i="28"/>
  <c r="B139" i="28"/>
  <c r="A140" i="28"/>
  <c r="B140" i="28"/>
  <c r="A141" i="28"/>
  <c r="B141" i="28"/>
  <c r="A142" i="28"/>
  <c r="B142" i="28"/>
  <c r="A143" i="28"/>
  <c r="B143" i="28"/>
  <c r="A144" i="28"/>
  <c r="B144" i="28"/>
  <c r="A145" i="28"/>
  <c r="B145" i="28"/>
  <c r="A146" i="28"/>
  <c r="B146" i="28"/>
  <c r="A147" i="28"/>
  <c r="B147" i="28"/>
  <c r="A148" i="28"/>
  <c r="B148" i="28"/>
  <c r="A149" i="28"/>
  <c r="B149" i="28"/>
  <c r="A150" i="28"/>
  <c r="B150" i="28"/>
  <c r="A151" i="28"/>
  <c r="B151" i="28"/>
  <c r="A152" i="28"/>
  <c r="B152" i="28"/>
  <c r="A153" i="28"/>
  <c r="B153" i="28"/>
  <c r="A154" i="28"/>
  <c r="B154" i="28"/>
  <c r="A155" i="28"/>
  <c r="B155" i="28"/>
  <c r="A156" i="28"/>
  <c r="B156" i="28"/>
  <c r="A157" i="28"/>
  <c r="B157" i="28"/>
  <c r="A158" i="28"/>
  <c r="B158" i="28"/>
  <c r="A159" i="28"/>
  <c r="B159" i="28"/>
  <c r="A160" i="28"/>
  <c r="B160" i="28"/>
  <c r="A161" i="28"/>
  <c r="B161" i="28"/>
  <c r="A162" i="28"/>
  <c r="B162" i="28"/>
  <c r="A163" i="28"/>
  <c r="B163" i="28"/>
  <c r="A164" i="28"/>
  <c r="B164" i="28"/>
  <c r="A165" i="28"/>
  <c r="B165" i="28"/>
  <c r="A166" i="28"/>
  <c r="B166" i="28"/>
  <c r="A167" i="28"/>
  <c r="B167" i="28"/>
  <c r="A168" i="28"/>
  <c r="B168" i="28"/>
  <c r="A169" i="28"/>
  <c r="B169" i="28"/>
  <c r="A170" i="28"/>
  <c r="B170" i="28"/>
  <c r="A171" i="28"/>
  <c r="B171" i="28"/>
  <c r="A172" i="28"/>
  <c r="B172" i="28"/>
  <c r="A173" i="28"/>
  <c r="B173" i="28"/>
  <c r="A174" i="28"/>
  <c r="B174" i="28"/>
  <c r="A175" i="28"/>
  <c r="B175" i="28"/>
  <c r="A176" i="28"/>
  <c r="B176" i="28"/>
  <c r="A177" i="28"/>
  <c r="B177" i="28"/>
  <c r="A178" i="28"/>
  <c r="B178" i="28"/>
  <c r="A179" i="28"/>
  <c r="B179" i="28"/>
  <c r="A180" i="28"/>
  <c r="B180" i="28"/>
  <c r="A181" i="28"/>
  <c r="B181" i="28"/>
  <c r="A182" i="28"/>
  <c r="B182" i="28"/>
  <c r="A183" i="28"/>
  <c r="B183" i="28"/>
  <c r="A184" i="28"/>
  <c r="B184" i="28"/>
  <c r="A185" i="28"/>
  <c r="B185" i="28"/>
  <c r="A186" i="28"/>
  <c r="B186" i="28"/>
  <c r="A187" i="28"/>
  <c r="B187" i="28"/>
  <c r="A188" i="28"/>
  <c r="B188" i="28"/>
  <c r="A189" i="28"/>
  <c r="B189" i="28"/>
  <c r="A190" i="28"/>
  <c r="B190" i="28"/>
  <c r="A191" i="28"/>
  <c r="B191" i="28"/>
  <c r="A192" i="28"/>
  <c r="B192" i="28"/>
  <c r="A193" i="28"/>
  <c r="B193" i="28"/>
  <c r="A194" i="28"/>
  <c r="B194" i="28"/>
  <c r="A195" i="28"/>
  <c r="B195" i="28"/>
  <c r="A196" i="28"/>
  <c r="B196" i="28"/>
  <c r="A197" i="28"/>
  <c r="B197" i="28"/>
  <c r="A198" i="28"/>
  <c r="B198" i="28"/>
  <c r="A199" i="28"/>
  <c r="B199" i="28"/>
  <c r="A200" i="28"/>
  <c r="B200" i="28"/>
  <c r="A201" i="28"/>
  <c r="B201" i="28"/>
  <c r="A202" i="28"/>
  <c r="B202" i="28"/>
  <c r="A203" i="28"/>
  <c r="B203" i="28"/>
  <c r="A204" i="28"/>
  <c r="B204" i="28"/>
  <c r="A205" i="28"/>
  <c r="B205" i="28"/>
  <c r="A206" i="28"/>
  <c r="B206" i="28"/>
  <c r="A207" i="28"/>
  <c r="B207" i="28"/>
  <c r="A208" i="28"/>
  <c r="B208" i="28"/>
  <c r="A209" i="28"/>
  <c r="B209" i="28"/>
  <c r="A210" i="28"/>
  <c r="B210" i="28"/>
  <c r="A211" i="28"/>
  <c r="B211" i="28"/>
  <c r="A212" i="28"/>
  <c r="B212" i="28"/>
  <c r="A213" i="28"/>
  <c r="B213" i="28"/>
  <c r="A214" i="28"/>
  <c r="B214" i="28"/>
  <c r="A215" i="28"/>
  <c r="B215" i="28"/>
  <c r="A216" i="28"/>
  <c r="B216" i="28"/>
  <c r="A217" i="28"/>
  <c r="B217" i="28"/>
  <c r="A218" i="28"/>
  <c r="B218" i="28"/>
  <c r="A219" i="28"/>
  <c r="B219" i="28"/>
  <c r="A220" i="28"/>
  <c r="B220" i="28"/>
  <c r="A221" i="28"/>
  <c r="B221" i="28"/>
  <c r="A222" i="28"/>
  <c r="B222" i="28"/>
  <c r="A223" i="28"/>
  <c r="B223" i="28"/>
  <c r="A224" i="28"/>
  <c r="B224" i="28"/>
  <c r="A225" i="28"/>
  <c r="B225" i="28"/>
  <c r="A226" i="28"/>
  <c r="B226" i="28"/>
  <c r="A227" i="28"/>
  <c r="B227" i="28"/>
  <c r="A228" i="28"/>
  <c r="B228" i="28"/>
  <c r="A229" i="28"/>
  <c r="B229" i="28"/>
  <c r="A230" i="28"/>
  <c r="B230" i="28"/>
  <c r="A231" i="28"/>
  <c r="B231" i="28"/>
  <c r="A232" i="28"/>
  <c r="B232" i="28"/>
  <c r="A233" i="28"/>
  <c r="B233" i="28"/>
  <c r="A234" i="28"/>
  <c r="B234" i="28"/>
  <c r="A235" i="28"/>
  <c r="B235" i="28"/>
  <c r="A236" i="28"/>
  <c r="B236" i="28"/>
  <c r="A237" i="28"/>
  <c r="B237" i="28"/>
  <c r="A238" i="28"/>
  <c r="B238" i="28"/>
  <c r="A239" i="28"/>
  <c r="B239" i="28"/>
  <c r="A240" i="28"/>
  <c r="B240" i="28"/>
  <c r="A241" i="28"/>
  <c r="B241" i="28"/>
  <c r="A242" i="28"/>
  <c r="B242" i="28"/>
  <c r="A243" i="28"/>
  <c r="B243" i="28"/>
  <c r="A244" i="28"/>
  <c r="B244" i="28"/>
  <c r="A245" i="28"/>
  <c r="B245" i="28"/>
  <c r="A246" i="28"/>
  <c r="B246" i="28"/>
  <c r="A247" i="28"/>
  <c r="B247" i="28"/>
  <c r="A248" i="28"/>
  <c r="B248" i="28"/>
  <c r="A249" i="28"/>
  <c r="B249" i="28"/>
  <c r="A250" i="28"/>
  <c r="B250" i="28"/>
  <c r="A251" i="28"/>
  <c r="B251" i="28"/>
  <c r="A252" i="28"/>
  <c r="B252" i="28"/>
  <c r="A253" i="28"/>
  <c r="B253" i="28"/>
  <c r="A254" i="28"/>
  <c r="B254" i="28"/>
  <c r="A255" i="28"/>
  <c r="B255" i="28"/>
  <c r="A256" i="28"/>
  <c r="B256" i="28"/>
  <c r="A257" i="28"/>
  <c r="B257" i="28"/>
  <c r="A258" i="28"/>
  <c r="B258" i="28"/>
  <c r="A259" i="28"/>
  <c r="B259" i="28"/>
  <c r="A260" i="28"/>
  <c r="B260" i="28"/>
  <c r="A261" i="28"/>
  <c r="B261" i="28"/>
  <c r="A262" i="28"/>
  <c r="B262" i="28"/>
  <c r="A263" i="28"/>
  <c r="B263" i="28"/>
  <c r="A264" i="28"/>
  <c r="B264" i="28"/>
  <c r="A265" i="28"/>
  <c r="B265" i="28"/>
  <c r="A266" i="28"/>
  <c r="B266" i="28"/>
  <c r="A267" i="28"/>
  <c r="B267" i="28"/>
  <c r="A268" i="28"/>
  <c r="B268" i="28"/>
  <c r="A269" i="28"/>
  <c r="B269" i="28"/>
  <c r="A270" i="28"/>
  <c r="B270" i="28"/>
  <c r="A271" i="28"/>
  <c r="B271" i="28"/>
  <c r="A272" i="28"/>
  <c r="B272" i="28"/>
  <c r="A273" i="28"/>
  <c r="B273" i="28"/>
  <c r="A274" i="28"/>
  <c r="B274" i="28"/>
  <c r="A275" i="28"/>
  <c r="B275" i="28"/>
  <c r="A276" i="28"/>
  <c r="B276" i="28"/>
  <c r="A277" i="28"/>
  <c r="B277" i="28"/>
  <c r="A278" i="28"/>
  <c r="B278" i="28"/>
  <c r="A279" i="28"/>
  <c r="B279" i="28"/>
  <c r="A280" i="28"/>
  <c r="B280" i="28"/>
  <c r="A281" i="28"/>
  <c r="B281" i="28"/>
  <c r="A282" i="28"/>
  <c r="B282" i="28"/>
  <c r="A283" i="28"/>
  <c r="B283" i="28"/>
  <c r="A284" i="28"/>
  <c r="B284" i="28"/>
  <c r="A285" i="28"/>
  <c r="B285" i="28"/>
  <c r="A286" i="28"/>
  <c r="B286" i="28"/>
  <c r="A287" i="28"/>
  <c r="B287" i="28"/>
  <c r="A288" i="28"/>
  <c r="B288" i="28"/>
  <c r="A289" i="28"/>
  <c r="B289" i="28"/>
  <c r="A290" i="28"/>
  <c r="B290" i="28"/>
  <c r="A291" i="28"/>
  <c r="B291" i="28"/>
  <c r="A292" i="28"/>
  <c r="B292" i="28"/>
  <c r="A293" i="28"/>
  <c r="B293" i="28"/>
  <c r="A294" i="28"/>
  <c r="B294" i="28"/>
  <c r="A295" i="28"/>
  <c r="B295" i="28"/>
  <c r="A296" i="28"/>
  <c r="B296" i="28"/>
  <c r="A297" i="28"/>
  <c r="B297" i="28"/>
  <c r="A298" i="28"/>
  <c r="B298" i="28"/>
  <c r="A299" i="28"/>
  <c r="B299" i="28"/>
  <c r="A300" i="28"/>
  <c r="B300" i="28"/>
  <c r="A301" i="28"/>
  <c r="B301" i="28"/>
  <c r="A302" i="28"/>
  <c r="B302" i="28"/>
  <c r="A303" i="28"/>
  <c r="B303" i="28"/>
  <c r="A304" i="28"/>
  <c r="B304" i="28"/>
  <c r="A305" i="28"/>
  <c r="B305" i="28"/>
  <c r="A306" i="28"/>
  <c r="B306" i="28"/>
  <c r="A307" i="28"/>
  <c r="B307" i="28"/>
  <c r="A308" i="28"/>
  <c r="B308" i="28"/>
  <c r="A309" i="28"/>
  <c r="B309" i="28"/>
  <c r="A310" i="28"/>
  <c r="B310" i="28"/>
  <c r="A311" i="28"/>
  <c r="B311" i="28"/>
  <c r="A312" i="28"/>
  <c r="B312" i="28"/>
  <c r="A313" i="28"/>
  <c r="B313" i="28"/>
  <c r="A314" i="28"/>
  <c r="B314" i="28"/>
  <c r="A315" i="28"/>
  <c r="B315" i="28"/>
  <c r="A316" i="28"/>
  <c r="B316" i="28"/>
  <c r="A317" i="28"/>
  <c r="B317" i="28"/>
  <c r="A318" i="28"/>
  <c r="B318" i="28"/>
  <c r="A319" i="28"/>
  <c r="B319" i="28"/>
  <c r="A320" i="28"/>
  <c r="B320" i="28"/>
  <c r="A321" i="28"/>
  <c r="B321" i="28"/>
  <c r="A322" i="28"/>
  <c r="B322" i="28"/>
  <c r="A323" i="28"/>
  <c r="B323" i="28"/>
  <c r="A324" i="28"/>
  <c r="B324" i="28"/>
  <c r="A325" i="28"/>
  <c r="B325" i="28"/>
  <c r="A326" i="28"/>
  <c r="B326" i="28"/>
  <c r="A327" i="28"/>
  <c r="B327" i="28"/>
  <c r="A328" i="28"/>
  <c r="B328" i="28"/>
  <c r="A329" i="28"/>
  <c r="B329" i="28"/>
  <c r="A330" i="28"/>
  <c r="B330" i="28"/>
  <c r="A331" i="28"/>
  <c r="B331" i="28"/>
  <c r="A332" i="28"/>
  <c r="B332" i="28"/>
  <c r="A333" i="28"/>
  <c r="B333" i="28"/>
  <c r="A334" i="28"/>
  <c r="B334" i="28"/>
  <c r="A335" i="28"/>
  <c r="B335" i="28"/>
  <c r="A336" i="28"/>
  <c r="B336" i="28"/>
  <c r="A337" i="28"/>
  <c r="B337" i="28"/>
  <c r="A338" i="28"/>
  <c r="B338" i="28"/>
  <c r="A339" i="28"/>
  <c r="B339" i="28"/>
  <c r="A340" i="28"/>
  <c r="B340" i="28"/>
  <c r="A341" i="28"/>
  <c r="B341" i="28"/>
  <c r="A342" i="28"/>
  <c r="B342" i="28"/>
  <c r="A343" i="28"/>
  <c r="B343" i="28"/>
  <c r="A344" i="28"/>
  <c r="B344" i="28"/>
  <c r="A345" i="28"/>
  <c r="B345" i="28"/>
  <c r="A346" i="28"/>
  <c r="B346" i="28"/>
  <c r="A347" i="28"/>
  <c r="B347" i="28"/>
  <c r="A348" i="28"/>
  <c r="B348" i="28"/>
  <c r="A349" i="28"/>
  <c r="B349" i="28"/>
  <c r="A350" i="28"/>
  <c r="B350" i="28"/>
  <c r="A351" i="28"/>
  <c r="B351" i="28"/>
  <c r="A352" i="28"/>
  <c r="B352" i="28"/>
  <c r="A353" i="28"/>
  <c r="B353" i="28"/>
  <c r="A354" i="28"/>
  <c r="B354" i="28"/>
  <c r="A355" i="28"/>
  <c r="B355" i="28"/>
  <c r="A356" i="28"/>
  <c r="B356" i="28"/>
  <c r="A357" i="28"/>
  <c r="B357" i="28"/>
  <c r="A358" i="28"/>
  <c r="B358" i="28"/>
  <c r="A359" i="28"/>
  <c r="B359" i="28"/>
  <c r="A360" i="28"/>
  <c r="B360" i="28"/>
  <c r="A361" i="28"/>
  <c r="B361" i="28"/>
  <c r="A362" i="28"/>
  <c r="B362" i="28"/>
  <c r="A363" i="28"/>
  <c r="B363" i="28"/>
  <c r="A364" i="28"/>
  <c r="B364" i="28"/>
  <c r="A365" i="28"/>
  <c r="B365" i="28"/>
  <c r="A366" i="28"/>
  <c r="B366" i="28"/>
  <c r="A367" i="28"/>
  <c r="B367" i="28"/>
  <c r="A368" i="28"/>
  <c r="B368" i="28"/>
  <c r="A369" i="28"/>
  <c r="B369" i="28"/>
  <c r="A370" i="28"/>
  <c r="B370" i="28"/>
  <c r="A371" i="28"/>
  <c r="B371" i="28"/>
  <c r="A372" i="28"/>
  <c r="B372" i="28"/>
  <c r="A373" i="28"/>
  <c r="B373" i="28"/>
  <c r="A374" i="28"/>
  <c r="B374" i="28"/>
  <c r="A375" i="28"/>
  <c r="B375" i="28"/>
  <c r="A376" i="28"/>
  <c r="B376" i="28"/>
  <c r="A377" i="28"/>
  <c r="B377" i="28"/>
  <c r="A378" i="28"/>
  <c r="B378" i="28"/>
  <c r="A379" i="28"/>
  <c r="B379" i="28"/>
  <c r="A380" i="28"/>
  <c r="B380" i="28"/>
  <c r="A381" i="28"/>
  <c r="B381" i="28"/>
  <c r="A382" i="28"/>
  <c r="B382" i="28"/>
  <c r="A383" i="28"/>
  <c r="B383" i="28"/>
  <c r="A384" i="28"/>
  <c r="B384" i="28"/>
  <c r="A385" i="28"/>
  <c r="B385" i="28"/>
  <c r="A386" i="28"/>
  <c r="B386" i="28"/>
  <c r="A387" i="28"/>
  <c r="B387" i="28"/>
  <c r="A388" i="28"/>
  <c r="B388" i="28"/>
  <c r="A389" i="28"/>
  <c r="B389" i="28"/>
  <c r="A390" i="28"/>
  <c r="B390" i="28"/>
  <c r="A391" i="28"/>
  <c r="B391" i="28"/>
  <c r="A392" i="28"/>
  <c r="B392" i="28"/>
  <c r="A393" i="28"/>
  <c r="B393" i="28"/>
  <c r="A394" i="28"/>
  <c r="B394" i="28"/>
  <c r="A395" i="28"/>
  <c r="B395" i="28"/>
  <c r="A396" i="28"/>
  <c r="B396" i="28"/>
  <c r="A397" i="28"/>
  <c r="B397" i="28"/>
  <c r="A398" i="28"/>
  <c r="B398" i="28"/>
  <c r="A399" i="28"/>
  <c r="B399" i="28"/>
  <c r="A400" i="28"/>
  <c r="B400" i="28"/>
  <c r="A401" i="28"/>
  <c r="B401" i="28"/>
  <c r="A402" i="28"/>
  <c r="B402" i="28"/>
  <c r="A403" i="28"/>
  <c r="B403" i="28"/>
  <c r="A404" i="28"/>
  <c r="B404" i="28"/>
  <c r="A405" i="28"/>
  <c r="B405" i="28"/>
  <c r="A406" i="28"/>
  <c r="B406" i="28"/>
  <c r="A407" i="28"/>
  <c r="B407" i="28"/>
  <c r="A408" i="28"/>
  <c r="B408" i="28"/>
  <c r="A409" i="28"/>
  <c r="B409" i="28"/>
  <c r="A410" i="28"/>
  <c r="B410" i="28"/>
  <c r="A411" i="28"/>
  <c r="B411" i="28"/>
  <c r="A412" i="28"/>
  <c r="B412" i="28"/>
  <c r="A413" i="28"/>
  <c r="B413" i="28"/>
  <c r="A414" i="28"/>
  <c r="B414" i="28"/>
  <c r="A415" i="28"/>
  <c r="B415" i="28"/>
  <c r="A416" i="28"/>
  <c r="B416" i="28"/>
  <c r="A417" i="28"/>
  <c r="B417" i="28"/>
  <c r="A418" i="28"/>
  <c r="B418" i="28"/>
  <c r="A419" i="28"/>
  <c r="B419" i="28"/>
  <c r="A420" i="28"/>
  <c r="B420" i="28"/>
  <c r="A421" i="28"/>
  <c r="B421" i="28"/>
  <c r="A422" i="28"/>
  <c r="B422" i="28"/>
  <c r="A423" i="28"/>
  <c r="B423" i="28"/>
  <c r="A424" i="28"/>
  <c r="B424" i="28"/>
  <c r="A425" i="28"/>
  <c r="B425" i="28"/>
  <c r="A426" i="28"/>
  <c r="B426" i="28"/>
  <c r="A427" i="28"/>
  <c r="B427" i="28"/>
  <c r="A428" i="28"/>
  <c r="B428" i="28"/>
  <c r="A429" i="28"/>
  <c r="B429" i="28"/>
  <c r="A430" i="28"/>
  <c r="B430" i="28"/>
  <c r="A431" i="28"/>
  <c r="B431" i="28"/>
  <c r="A432" i="28"/>
  <c r="B432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C2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373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A8" i="8"/>
  <c r="B8" i="8"/>
  <c r="B6" i="6" s="1"/>
  <c r="D8" i="8"/>
  <c r="A9" i="8"/>
  <c r="A7" i="6" s="1"/>
  <c r="B9" i="8"/>
  <c r="B7" i="6" s="1"/>
  <c r="D9" i="8"/>
  <c r="A10" i="8"/>
  <c r="A8" i="6" s="1"/>
  <c r="B10" i="8"/>
  <c r="B8" i="6" s="1"/>
  <c r="D10" i="8"/>
  <c r="A11" i="8"/>
  <c r="A9" i="6" s="1"/>
  <c r="B11" i="8"/>
  <c r="B9" i="6" s="1"/>
  <c r="D11" i="8"/>
  <c r="A12" i="8"/>
  <c r="A10" i="6" s="1"/>
  <c r="B12" i="8"/>
  <c r="B10" i="6" s="1"/>
  <c r="D12" i="8"/>
  <c r="A13" i="8"/>
  <c r="A11" i="6" s="1"/>
  <c r="B13" i="8"/>
  <c r="B11" i="6" s="1"/>
  <c r="D13" i="8"/>
  <c r="A14" i="8"/>
  <c r="A12" i="6" s="1"/>
  <c r="B14" i="8"/>
  <c r="B12" i="6" s="1"/>
  <c r="D14" i="8"/>
  <c r="A15" i="8"/>
  <c r="A13" i="6" s="1"/>
  <c r="B15" i="8"/>
  <c r="B13" i="6" s="1"/>
  <c r="D15" i="8"/>
  <c r="A16" i="8"/>
  <c r="A14" i="6" s="1"/>
  <c r="B16" i="8"/>
  <c r="B14" i="6" s="1"/>
  <c r="D16" i="8"/>
  <c r="A17" i="8"/>
  <c r="A15" i="6" s="1"/>
  <c r="B17" i="8"/>
  <c r="B15" i="6" s="1"/>
  <c r="D17" i="8"/>
  <c r="A18" i="8"/>
  <c r="A16" i="6" s="1"/>
  <c r="B18" i="8"/>
  <c r="B16" i="6" s="1"/>
  <c r="D18" i="8"/>
  <c r="A19" i="8"/>
  <c r="A17" i="6" s="1"/>
  <c r="B19" i="8"/>
  <c r="B17" i="6" s="1"/>
  <c r="D19" i="8"/>
  <c r="A20" i="8"/>
  <c r="A18" i="6" s="1"/>
  <c r="B20" i="8"/>
  <c r="B18" i="6" s="1"/>
  <c r="D20" i="8"/>
  <c r="A21" i="8"/>
  <c r="A19" i="6" s="1"/>
  <c r="B21" i="8"/>
  <c r="B19" i="6" s="1"/>
  <c r="D21" i="8"/>
  <c r="A22" i="8"/>
  <c r="A20" i="6" s="1"/>
  <c r="B22" i="8"/>
  <c r="B20" i="6" s="1"/>
  <c r="D22" i="8"/>
  <c r="A23" i="8"/>
  <c r="A21" i="6" s="1"/>
  <c r="B23" i="8"/>
  <c r="B21" i="6" s="1"/>
  <c r="D23" i="8"/>
  <c r="A24" i="8"/>
  <c r="A22" i="6" s="1"/>
  <c r="B24" i="8"/>
  <c r="B22" i="6" s="1"/>
  <c r="D24" i="8"/>
  <c r="A25" i="8"/>
  <c r="A23" i="6" s="1"/>
  <c r="B25" i="8"/>
  <c r="B23" i="6" s="1"/>
  <c r="D25" i="8"/>
  <c r="A26" i="8"/>
  <c r="A24" i="6" s="1"/>
  <c r="B26" i="8"/>
  <c r="B24" i="6" s="1"/>
  <c r="D26" i="8"/>
  <c r="A27" i="8"/>
  <c r="A25" i="6" s="1"/>
  <c r="B27" i="8"/>
  <c r="B25" i="6" s="1"/>
  <c r="D27" i="8"/>
  <c r="A28" i="8"/>
  <c r="A26" i="6" s="1"/>
  <c r="B28" i="8"/>
  <c r="B26" i="6" s="1"/>
  <c r="D28" i="8"/>
  <c r="A29" i="8"/>
  <c r="A27" i="6" s="1"/>
  <c r="B29" i="8"/>
  <c r="B27" i="6" s="1"/>
  <c r="D29" i="8"/>
  <c r="A30" i="8"/>
  <c r="A28" i="6" s="1"/>
  <c r="B30" i="8"/>
  <c r="B28" i="6" s="1"/>
  <c r="D30" i="8"/>
  <c r="A31" i="8"/>
  <c r="A29" i="6" s="1"/>
  <c r="B31" i="8"/>
  <c r="B29" i="6" s="1"/>
  <c r="D31" i="8"/>
  <c r="A32" i="8"/>
  <c r="A30" i="6" s="1"/>
  <c r="B32" i="8"/>
  <c r="B30" i="6" s="1"/>
  <c r="D32" i="8"/>
  <c r="A33" i="8"/>
  <c r="A31" i="6" s="1"/>
  <c r="B33" i="8"/>
  <c r="B31" i="6" s="1"/>
  <c r="D33" i="8"/>
  <c r="A34" i="8"/>
  <c r="A32" i="6" s="1"/>
  <c r="B34" i="8"/>
  <c r="B32" i="6" s="1"/>
  <c r="D34" i="8"/>
  <c r="A35" i="8"/>
  <c r="A33" i="6" s="1"/>
  <c r="B35" i="8"/>
  <c r="B33" i="6" s="1"/>
  <c r="D35" i="8"/>
  <c r="A36" i="8"/>
  <c r="A34" i="6" s="1"/>
  <c r="B36" i="8"/>
  <c r="B34" i="6" s="1"/>
  <c r="D36" i="8"/>
  <c r="A37" i="8"/>
  <c r="A35" i="6" s="1"/>
  <c r="B37" i="8"/>
  <c r="B35" i="6" s="1"/>
  <c r="D37" i="8"/>
  <c r="A38" i="8"/>
  <c r="A36" i="6" s="1"/>
  <c r="B38" i="8"/>
  <c r="B36" i="6" s="1"/>
  <c r="D38" i="8"/>
  <c r="A39" i="8"/>
  <c r="A37" i="6" s="1"/>
  <c r="B39" i="8"/>
  <c r="B37" i="6" s="1"/>
  <c r="D39" i="8"/>
  <c r="A40" i="8"/>
  <c r="A38" i="6" s="1"/>
  <c r="B40" i="8"/>
  <c r="B38" i="6" s="1"/>
  <c r="D40" i="8"/>
  <c r="A41" i="8"/>
  <c r="A39" i="6" s="1"/>
  <c r="B41" i="8"/>
  <c r="B39" i="6" s="1"/>
  <c r="D41" i="8"/>
  <c r="A42" i="8"/>
  <c r="A40" i="6" s="1"/>
  <c r="B42" i="8"/>
  <c r="B40" i="6" s="1"/>
  <c r="D42" i="8"/>
  <c r="A43" i="8"/>
  <c r="A41" i="6" s="1"/>
  <c r="B43" i="8"/>
  <c r="B41" i="6" s="1"/>
  <c r="D43" i="8"/>
  <c r="A44" i="8"/>
  <c r="A42" i="6" s="1"/>
  <c r="B44" i="8"/>
  <c r="B42" i="6" s="1"/>
  <c r="D44" i="8"/>
  <c r="A45" i="8"/>
  <c r="A43" i="6" s="1"/>
  <c r="B45" i="8"/>
  <c r="B43" i="6" s="1"/>
  <c r="D45" i="8"/>
  <c r="A46" i="8"/>
  <c r="A44" i="6" s="1"/>
  <c r="B46" i="8"/>
  <c r="B44" i="6" s="1"/>
  <c r="D46" i="8"/>
  <c r="A47" i="8"/>
  <c r="A45" i="6" s="1"/>
  <c r="B47" i="8"/>
  <c r="B45" i="6" s="1"/>
  <c r="D47" i="8"/>
  <c r="A48" i="8"/>
  <c r="A46" i="6" s="1"/>
  <c r="B48" i="8"/>
  <c r="B46" i="6" s="1"/>
  <c r="D48" i="8"/>
  <c r="A49" i="8"/>
  <c r="A47" i="6" s="1"/>
  <c r="B49" i="8"/>
  <c r="B47" i="6" s="1"/>
  <c r="D49" i="8"/>
  <c r="A50" i="8"/>
  <c r="A48" i="6" s="1"/>
  <c r="B50" i="8"/>
  <c r="B48" i="6" s="1"/>
  <c r="D50" i="8"/>
  <c r="A51" i="8"/>
  <c r="A49" i="6" s="1"/>
  <c r="B51" i="8"/>
  <c r="B49" i="6" s="1"/>
  <c r="D51" i="8"/>
  <c r="A52" i="8"/>
  <c r="A50" i="6" s="1"/>
  <c r="B52" i="8"/>
  <c r="B50" i="6" s="1"/>
  <c r="D52" i="8"/>
  <c r="A53" i="8"/>
  <c r="A51" i="6" s="1"/>
  <c r="B53" i="8"/>
  <c r="B51" i="6" s="1"/>
  <c r="D53" i="8"/>
  <c r="A54" i="8"/>
  <c r="A52" i="6" s="1"/>
  <c r="B54" i="8"/>
  <c r="B52" i="6" s="1"/>
  <c r="D54" i="8"/>
  <c r="A55" i="8"/>
  <c r="A53" i="6" s="1"/>
  <c r="B55" i="8"/>
  <c r="B53" i="6" s="1"/>
  <c r="D55" i="8"/>
  <c r="A56" i="8"/>
  <c r="A54" i="6" s="1"/>
  <c r="B56" i="8"/>
  <c r="B54" i="6" s="1"/>
  <c r="D56" i="8"/>
  <c r="A57" i="8"/>
  <c r="A55" i="6" s="1"/>
  <c r="B57" i="8"/>
  <c r="B55" i="6" s="1"/>
  <c r="D57" i="8"/>
  <c r="A58" i="8"/>
  <c r="A56" i="6" s="1"/>
  <c r="B58" i="8"/>
  <c r="B56" i="6" s="1"/>
  <c r="D58" i="8"/>
  <c r="A59" i="8"/>
  <c r="A57" i="6" s="1"/>
  <c r="B59" i="8"/>
  <c r="B57" i="6" s="1"/>
  <c r="D59" i="8"/>
  <c r="A60" i="8"/>
  <c r="A58" i="6" s="1"/>
  <c r="B60" i="8"/>
  <c r="B58" i="6" s="1"/>
  <c r="D60" i="8"/>
  <c r="A61" i="8"/>
  <c r="A59" i="6" s="1"/>
  <c r="B61" i="8"/>
  <c r="B59" i="6" s="1"/>
  <c r="D61" i="8"/>
  <c r="A62" i="8"/>
  <c r="A60" i="6" s="1"/>
  <c r="B62" i="8"/>
  <c r="B60" i="6" s="1"/>
  <c r="D62" i="8"/>
  <c r="A63" i="8"/>
  <c r="A61" i="6" s="1"/>
  <c r="B63" i="8"/>
  <c r="B61" i="6" s="1"/>
  <c r="D63" i="8"/>
  <c r="A64" i="8"/>
  <c r="A62" i="6" s="1"/>
  <c r="B64" i="8"/>
  <c r="B62" i="6" s="1"/>
  <c r="D64" i="8"/>
  <c r="A65" i="8"/>
  <c r="A63" i="6" s="1"/>
  <c r="B65" i="8"/>
  <c r="B63" i="6" s="1"/>
  <c r="D65" i="8"/>
  <c r="A66" i="8"/>
  <c r="A64" i="6" s="1"/>
  <c r="B66" i="8"/>
  <c r="B64" i="6" s="1"/>
  <c r="D66" i="8"/>
  <c r="A67" i="8"/>
  <c r="A65" i="6" s="1"/>
  <c r="B67" i="8"/>
  <c r="B65" i="6" s="1"/>
  <c r="D67" i="8"/>
  <c r="A68" i="8"/>
  <c r="A66" i="6" s="1"/>
  <c r="B68" i="8"/>
  <c r="B66" i="6" s="1"/>
  <c r="D68" i="8"/>
  <c r="A69" i="8"/>
  <c r="A67" i="6" s="1"/>
  <c r="B69" i="8"/>
  <c r="B67" i="6" s="1"/>
  <c r="D69" i="8"/>
  <c r="A70" i="8"/>
  <c r="A68" i="6" s="1"/>
  <c r="B70" i="8"/>
  <c r="B68" i="6" s="1"/>
  <c r="D70" i="8"/>
  <c r="A71" i="8"/>
  <c r="A69" i="6" s="1"/>
  <c r="B71" i="8"/>
  <c r="B69" i="6" s="1"/>
  <c r="D71" i="8"/>
  <c r="A72" i="8"/>
  <c r="A70" i="6" s="1"/>
  <c r="B72" i="8"/>
  <c r="B70" i="6" s="1"/>
  <c r="D72" i="8"/>
  <c r="A73" i="8"/>
  <c r="A71" i="6" s="1"/>
  <c r="B73" i="8"/>
  <c r="B71" i="6" s="1"/>
  <c r="D73" i="8"/>
  <c r="A74" i="8"/>
  <c r="A72" i="6" s="1"/>
  <c r="B74" i="8"/>
  <c r="B72" i="6" s="1"/>
  <c r="D74" i="8"/>
  <c r="A75" i="8"/>
  <c r="A73" i="6" s="1"/>
  <c r="B75" i="8"/>
  <c r="B73" i="6" s="1"/>
  <c r="D75" i="8"/>
  <c r="A76" i="8"/>
  <c r="A74" i="6" s="1"/>
  <c r="B76" i="8"/>
  <c r="B74" i="6" s="1"/>
  <c r="D76" i="8"/>
  <c r="A77" i="8"/>
  <c r="A75" i="6" s="1"/>
  <c r="B77" i="8"/>
  <c r="B75" i="6" s="1"/>
  <c r="D77" i="8"/>
  <c r="A78" i="8"/>
  <c r="A76" i="6" s="1"/>
  <c r="B78" i="8"/>
  <c r="B76" i="6" s="1"/>
  <c r="D78" i="8"/>
  <c r="A79" i="8"/>
  <c r="A77" i="6" s="1"/>
  <c r="B79" i="8"/>
  <c r="B77" i="6" s="1"/>
  <c r="D79" i="8"/>
  <c r="A80" i="8"/>
  <c r="A78" i="6" s="1"/>
  <c r="B80" i="8"/>
  <c r="B78" i="6" s="1"/>
  <c r="D80" i="8"/>
  <c r="A81" i="8"/>
  <c r="A79" i="6" s="1"/>
  <c r="B81" i="8"/>
  <c r="B79" i="6" s="1"/>
  <c r="D81" i="8"/>
  <c r="A82" i="8"/>
  <c r="A80" i="6" s="1"/>
  <c r="B82" i="8"/>
  <c r="B80" i="6" s="1"/>
  <c r="D82" i="8"/>
  <c r="A83" i="8"/>
  <c r="A81" i="6" s="1"/>
  <c r="B83" i="8"/>
  <c r="B81" i="6" s="1"/>
  <c r="D83" i="8"/>
  <c r="A84" i="8"/>
  <c r="A82" i="6" s="1"/>
  <c r="B84" i="8"/>
  <c r="B82" i="6" s="1"/>
  <c r="D84" i="8"/>
  <c r="A85" i="8"/>
  <c r="A83" i="6" s="1"/>
  <c r="B85" i="8"/>
  <c r="B83" i="6" s="1"/>
  <c r="D85" i="8"/>
  <c r="A86" i="8"/>
  <c r="A84" i="6" s="1"/>
  <c r="B86" i="8"/>
  <c r="B84" i="6" s="1"/>
  <c r="D86" i="8"/>
  <c r="A87" i="8"/>
  <c r="A85" i="6" s="1"/>
  <c r="B87" i="8"/>
  <c r="B85" i="6" s="1"/>
  <c r="D87" i="8"/>
  <c r="A88" i="8"/>
  <c r="A86" i="6" s="1"/>
  <c r="B88" i="8"/>
  <c r="B86" i="6" s="1"/>
  <c r="D88" i="8"/>
  <c r="A89" i="8"/>
  <c r="A87" i="6" s="1"/>
  <c r="B89" i="8"/>
  <c r="B87" i="6" s="1"/>
  <c r="D89" i="8"/>
  <c r="A90" i="8"/>
  <c r="A88" i="6" s="1"/>
  <c r="B90" i="8"/>
  <c r="B88" i="6" s="1"/>
  <c r="D90" i="8"/>
  <c r="A91" i="8"/>
  <c r="A89" i="6" s="1"/>
  <c r="B91" i="8"/>
  <c r="B89" i="6" s="1"/>
  <c r="D91" i="8"/>
  <c r="A92" i="8"/>
  <c r="A90" i="6" s="1"/>
  <c r="B92" i="8"/>
  <c r="B90" i="6" s="1"/>
  <c r="D92" i="8"/>
  <c r="A93" i="8"/>
  <c r="A91" i="6" s="1"/>
  <c r="B93" i="8"/>
  <c r="B91" i="6" s="1"/>
  <c r="D93" i="8"/>
  <c r="A94" i="8"/>
  <c r="A92" i="6" s="1"/>
  <c r="B94" i="8"/>
  <c r="B92" i="6" s="1"/>
  <c r="D94" i="8"/>
  <c r="A95" i="8"/>
  <c r="A93" i="6" s="1"/>
  <c r="B95" i="8"/>
  <c r="B93" i="6" s="1"/>
  <c r="D95" i="8"/>
  <c r="A96" i="8"/>
  <c r="A94" i="6" s="1"/>
  <c r="B96" i="8"/>
  <c r="B94" i="6" s="1"/>
  <c r="D96" i="8"/>
  <c r="A97" i="8"/>
  <c r="A95" i="6" s="1"/>
  <c r="B97" i="8"/>
  <c r="B95" i="6" s="1"/>
  <c r="D97" i="8"/>
  <c r="A98" i="8"/>
  <c r="A96" i="6" s="1"/>
  <c r="B98" i="8"/>
  <c r="B96" i="6" s="1"/>
  <c r="D98" i="8"/>
  <c r="A99" i="8"/>
  <c r="A97" i="6" s="1"/>
  <c r="B99" i="8"/>
  <c r="B97" i="6" s="1"/>
  <c r="D99" i="8"/>
  <c r="A100" i="8"/>
  <c r="A98" i="6" s="1"/>
  <c r="B100" i="8"/>
  <c r="B98" i="6" s="1"/>
  <c r="D100" i="8"/>
  <c r="A101" i="8"/>
  <c r="A99" i="6" s="1"/>
  <c r="B101" i="8"/>
  <c r="B99" i="6" s="1"/>
  <c r="D101" i="8"/>
  <c r="A102" i="8"/>
  <c r="A100" i="6" s="1"/>
  <c r="B102" i="8"/>
  <c r="B100" i="6" s="1"/>
  <c r="D102" i="8"/>
  <c r="A103" i="8"/>
  <c r="A101" i="6" s="1"/>
  <c r="B103" i="8"/>
  <c r="B101" i="6" s="1"/>
  <c r="D103" i="8"/>
  <c r="A104" i="8"/>
  <c r="A102" i="6" s="1"/>
  <c r="B104" i="8"/>
  <c r="B102" i="6" s="1"/>
  <c r="D104" i="8"/>
  <c r="A105" i="8"/>
  <c r="A103" i="6" s="1"/>
  <c r="B105" i="8"/>
  <c r="B103" i="6" s="1"/>
  <c r="D105" i="8"/>
  <c r="A106" i="8"/>
  <c r="A104" i="6" s="1"/>
  <c r="B106" i="8"/>
  <c r="B104" i="6" s="1"/>
  <c r="D106" i="8"/>
  <c r="A107" i="8"/>
  <c r="A105" i="6" s="1"/>
  <c r="B107" i="8"/>
  <c r="B105" i="6" s="1"/>
  <c r="D107" i="8"/>
  <c r="A108" i="8"/>
  <c r="A106" i="6" s="1"/>
  <c r="B108" i="8"/>
  <c r="B106" i="6" s="1"/>
  <c r="D108" i="8"/>
  <c r="A109" i="8"/>
  <c r="A107" i="6" s="1"/>
  <c r="B109" i="8"/>
  <c r="B107" i="6" s="1"/>
  <c r="D109" i="8"/>
  <c r="A110" i="8"/>
  <c r="A108" i="6" s="1"/>
  <c r="B110" i="8"/>
  <c r="B108" i="6" s="1"/>
  <c r="D110" i="8"/>
  <c r="A111" i="8"/>
  <c r="A109" i="6" s="1"/>
  <c r="B111" i="8"/>
  <c r="B109" i="6" s="1"/>
  <c r="D111" i="8"/>
  <c r="A112" i="8"/>
  <c r="A110" i="6" s="1"/>
  <c r="B112" i="8"/>
  <c r="B110" i="6" s="1"/>
  <c r="D112" i="8"/>
  <c r="A113" i="8"/>
  <c r="A111" i="6" s="1"/>
  <c r="B113" i="8"/>
  <c r="B111" i="6" s="1"/>
  <c r="D113" i="8"/>
  <c r="A114" i="8"/>
  <c r="A112" i="6" s="1"/>
  <c r="B114" i="8"/>
  <c r="B112" i="6" s="1"/>
  <c r="D114" i="8"/>
  <c r="A115" i="8"/>
  <c r="A113" i="6" s="1"/>
  <c r="B115" i="8"/>
  <c r="B113" i="6" s="1"/>
  <c r="D115" i="8"/>
  <c r="A116" i="8"/>
  <c r="A114" i="6" s="1"/>
  <c r="B116" i="8"/>
  <c r="B114" i="6" s="1"/>
  <c r="D116" i="8"/>
  <c r="A117" i="8"/>
  <c r="A115" i="6" s="1"/>
  <c r="B117" i="8"/>
  <c r="B115" i="6" s="1"/>
  <c r="D117" i="8"/>
  <c r="A118" i="8"/>
  <c r="A116" i="6" s="1"/>
  <c r="B118" i="8"/>
  <c r="B116" i="6" s="1"/>
  <c r="D118" i="8"/>
  <c r="A119" i="8"/>
  <c r="A117" i="6" s="1"/>
  <c r="B119" i="8"/>
  <c r="B117" i="6" s="1"/>
  <c r="D119" i="8"/>
  <c r="A120" i="8"/>
  <c r="A118" i="6" s="1"/>
  <c r="B120" i="8"/>
  <c r="B118" i="6" s="1"/>
  <c r="D120" i="8"/>
  <c r="A121" i="8"/>
  <c r="A119" i="6" s="1"/>
  <c r="B121" i="8"/>
  <c r="B119" i="6" s="1"/>
  <c r="D121" i="8"/>
  <c r="A122" i="8"/>
  <c r="A120" i="6" s="1"/>
  <c r="B122" i="8"/>
  <c r="B120" i="6" s="1"/>
  <c r="D122" i="8"/>
  <c r="A123" i="8"/>
  <c r="A121" i="6" s="1"/>
  <c r="B123" i="8"/>
  <c r="B121" i="6" s="1"/>
  <c r="D123" i="8"/>
  <c r="A124" i="8"/>
  <c r="A122" i="6" s="1"/>
  <c r="B124" i="8"/>
  <c r="B122" i="6" s="1"/>
  <c r="D124" i="8"/>
  <c r="A125" i="8"/>
  <c r="A123" i="6" s="1"/>
  <c r="B125" i="8"/>
  <c r="B123" i="6" s="1"/>
  <c r="D125" i="8"/>
  <c r="A126" i="8"/>
  <c r="A124" i="6" s="1"/>
  <c r="B126" i="8"/>
  <c r="B124" i="6" s="1"/>
  <c r="D126" i="8"/>
  <c r="A127" i="8"/>
  <c r="A125" i="6" s="1"/>
  <c r="B127" i="8"/>
  <c r="B125" i="6" s="1"/>
  <c r="D127" i="8"/>
  <c r="A128" i="8"/>
  <c r="A126" i="6" s="1"/>
  <c r="B128" i="8"/>
  <c r="B126" i="6" s="1"/>
  <c r="D128" i="8"/>
  <c r="A129" i="8"/>
  <c r="A127" i="6" s="1"/>
  <c r="B129" i="8"/>
  <c r="B127" i="6" s="1"/>
  <c r="D129" i="8"/>
  <c r="A130" i="8"/>
  <c r="A128" i="6" s="1"/>
  <c r="B130" i="8"/>
  <c r="B128" i="6" s="1"/>
  <c r="D130" i="8"/>
  <c r="A131" i="8"/>
  <c r="A129" i="6" s="1"/>
  <c r="B131" i="8"/>
  <c r="B129" i="6" s="1"/>
  <c r="D131" i="8"/>
  <c r="A132" i="8"/>
  <c r="A130" i="6" s="1"/>
  <c r="B132" i="8"/>
  <c r="B130" i="6" s="1"/>
  <c r="D132" i="8"/>
  <c r="A133" i="8"/>
  <c r="A131" i="6" s="1"/>
  <c r="B133" i="8"/>
  <c r="B131" i="6" s="1"/>
  <c r="D133" i="8"/>
  <c r="A134" i="8"/>
  <c r="A132" i="6" s="1"/>
  <c r="B134" i="8"/>
  <c r="B132" i="6" s="1"/>
  <c r="D134" i="8"/>
  <c r="A135" i="8"/>
  <c r="A133" i="6" s="1"/>
  <c r="B135" i="8"/>
  <c r="B133" i="6" s="1"/>
  <c r="D135" i="8"/>
  <c r="A136" i="8"/>
  <c r="A134" i="6" s="1"/>
  <c r="B136" i="8"/>
  <c r="B134" i="6" s="1"/>
  <c r="D136" i="8"/>
  <c r="A137" i="8"/>
  <c r="A135" i="6" s="1"/>
  <c r="B137" i="8"/>
  <c r="B135" i="6" s="1"/>
  <c r="D137" i="8"/>
  <c r="A138" i="8"/>
  <c r="A136" i="6" s="1"/>
  <c r="B138" i="8"/>
  <c r="B136" i="6" s="1"/>
  <c r="D138" i="8"/>
  <c r="A139" i="8"/>
  <c r="A137" i="6" s="1"/>
  <c r="B139" i="8"/>
  <c r="B137" i="6" s="1"/>
  <c r="D139" i="8"/>
  <c r="A140" i="8"/>
  <c r="A138" i="6" s="1"/>
  <c r="B140" i="8"/>
  <c r="B138" i="6" s="1"/>
  <c r="D140" i="8"/>
  <c r="A141" i="8"/>
  <c r="A139" i="6" s="1"/>
  <c r="B141" i="8"/>
  <c r="B139" i="6" s="1"/>
  <c r="D141" i="8"/>
  <c r="A142" i="8"/>
  <c r="A140" i="6" s="1"/>
  <c r="B142" i="8"/>
  <c r="B140" i="6" s="1"/>
  <c r="D142" i="8"/>
  <c r="A143" i="8"/>
  <c r="A141" i="6" s="1"/>
  <c r="B143" i="8"/>
  <c r="B141" i="6" s="1"/>
  <c r="D143" i="8"/>
  <c r="A144" i="8"/>
  <c r="A142" i="6" s="1"/>
  <c r="B144" i="8"/>
  <c r="B142" i="6" s="1"/>
  <c r="D144" i="8"/>
  <c r="A145" i="8"/>
  <c r="A143" i="6" s="1"/>
  <c r="B145" i="8"/>
  <c r="B143" i="6" s="1"/>
  <c r="D145" i="8"/>
  <c r="A146" i="8"/>
  <c r="A144" i="6" s="1"/>
  <c r="B146" i="8"/>
  <c r="B144" i="6" s="1"/>
  <c r="D146" i="8"/>
  <c r="A147" i="8"/>
  <c r="A145" i="6" s="1"/>
  <c r="B147" i="8"/>
  <c r="B145" i="6" s="1"/>
  <c r="D147" i="8"/>
  <c r="A148" i="8"/>
  <c r="A146" i="6" s="1"/>
  <c r="B148" i="8"/>
  <c r="B146" i="6" s="1"/>
  <c r="D148" i="8"/>
  <c r="A149" i="8"/>
  <c r="A147" i="6" s="1"/>
  <c r="B149" i="8"/>
  <c r="B147" i="6" s="1"/>
  <c r="D149" i="8"/>
  <c r="A150" i="8"/>
  <c r="A148" i="6" s="1"/>
  <c r="B150" i="8"/>
  <c r="B148" i="6" s="1"/>
  <c r="D150" i="8"/>
  <c r="A151" i="8"/>
  <c r="A149" i="6" s="1"/>
  <c r="B151" i="8"/>
  <c r="B149" i="6" s="1"/>
  <c r="D151" i="8"/>
  <c r="A152" i="8"/>
  <c r="A150" i="6" s="1"/>
  <c r="B152" i="8"/>
  <c r="B150" i="6" s="1"/>
  <c r="D152" i="8"/>
  <c r="A153" i="8"/>
  <c r="A151" i="6" s="1"/>
  <c r="B153" i="8"/>
  <c r="B151" i="6" s="1"/>
  <c r="D153" i="8"/>
  <c r="A154" i="8"/>
  <c r="A152" i="6" s="1"/>
  <c r="B154" i="8"/>
  <c r="B152" i="6" s="1"/>
  <c r="D154" i="8"/>
  <c r="A155" i="8"/>
  <c r="A153" i="6" s="1"/>
  <c r="B155" i="8"/>
  <c r="B153" i="6" s="1"/>
  <c r="D155" i="8"/>
  <c r="A156" i="8"/>
  <c r="A154" i="6" s="1"/>
  <c r="B156" i="8"/>
  <c r="B154" i="6" s="1"/>
  <c r="D156" i="8"/>
  <c r="A157" i="8"/>
  <c r="A155" i="6" s="1"/>
  <c r="B157" i="8"/>
  <c r="B155" i="6" s="1"/>
  <c r="D157" i="8"/>
  <c r="A158" i="8"/>
  <c r="A156" i="6" s="1"/>
  <c r="B158" i="8"/>
  <c r="B156" i="6" s="1"/>
  <c r="D158" i="8"/>
  <c r="A159" i="8"/>
  <c r="A157" i="6" s="1"/>
  <c r="B159" i="8"/>
  <c r="B157" i="6" s="1"/>
  <c r="D159" i="8"/>
  <c r="A160" i="8"/>
  <c r="A158" i="6" s="1"/>
  <c r="B160" i="8"/>
  <c r="B158" i="6" s="1"/>
  <c r="D160" i="8"/>
  <c r="A161" i="8"/>
  <c r="A159" i="6" s="1"/>
  <c r="B161" i="8"/>
  <c r="B159" i="6" s="1"/>
  <c r="D161" i="8"/>
  <c r="A162" i="8"/>
  <c r="A160" i="6" s="1"/>
  <c r="B162" i="8"/>
  <c r="B160" i="6" s="1"/>
  <c r="D162" i="8"/>
  <c r="A163" i="8"/>
  <c r="A161" i="6" s="1"/>
  <c r="B163" i="8"/>
  <c r="B161" i="6" s="1"/>
  <c r="D163" i="8"/>
  <c r="A164" i="8"/>
  <c r="A162" i="6" s="1"/>
  <c r="B164" i="8"/>
  <c r="B162" i="6" s="1"/>
  <c r="D164" i="8"/>
  <c r="A165" i="8"/>
  <c r="A163" i="6" s="1"/>
  <c r="B165" i="8"/>
  <c r="B163" i="6" s="1"/>
  <c r="D165" i="8"/>
  <c r="A166" i="8"/>
  <c r="A164" i="6" s="1"/>
  <c r="B166" i="8"/>
  <c r="B164" i="6" s="1"/>
  <c r="D166" i="8"/>
  <c r="A167" i="8"/>
  <c r="A165" i="6" s="1"/>
  <c r="B167" i="8"/>
  <c r="B165" i="6" s="1"/>
  <c r="D167" i="8"/>
  <c r="A168" i="8"/>
  <c r="A166" i="6" s="1"/>
  <c r="B168" i="8"/>
  <c r="B166" i="6" s="1"/>
  <c r="D168" i="8"/>
  <c r="A169" i="8"/>
  <c r="A167" i="6" s="1"/>
  <c r="B169" i="8"/>
  <c r="B167" i="6" s="1"/>
  <c r="D169" i="8"/>
  <c r="A170" i="8"/>
  <c r="A168" i="6" s="1"/>
  <c r="B170" i="8"/>
  <c r="B168" i="6" s="1"/>
  <c r="D170" i="8"/>
  <c r="A171" i="8"/>
  <c r="A169" i="6" s="1"/>
  <c r="B171" i="8"/>
  <c r="B169" i="6" s="1"/>
  <c r="D171" i="8"/>
  <c r="A172" i="8"/>
  <c r="A170" i="6" s="1"/>
  <c r="B172" i="8"/>
  <c r="B170" i="6" s="1"/>
  <c r="D172" i="8"/>
  <c r="A173" i="8"/>
  <c r="A171" i="6" s="1"/>
  <c r="B173" i="8"/>
  <c r="B171" i="6" s="1"/>
  <c r="D173" i="8"/>
  <c r="A174" i="8"/>
  <c r="A172" i="6" s="1"/>
  <c r="B174" i="8"/>
  <c r="B172" i="6" s="1"/>
  <c r="D174" i="8"/>
  <c r="A175" i="8"/>
  <c r="A173" i="6" s="1"/>
  <c r="B175" i="8"/>
  <c r="B173" i="6" s="1"/>
  <c r="D175" i="8"/>
  <c r="A176" i="8"/>
  <c r="A174" i="6" s="1"/>
  <c r="B176" i="8"/>
  <c r="B174" i="6" s="1"/>
  <c r="D176" i="8"/>
  <c r="A177" i="8"/>
  <c r="A175" i="6" s="1"/>
  <c r="B177" i="8"/>
  <c r="B175" i="6" s="1"/>
  <c r="D177" i="8"/>
  <c r="A178" i="8"/>
  <c r="A176" i="6" s="1"/>
  <c r="B178" i="8"/>
  <c r="B176" i="6" s="1"/>
  <c r="D178" i="8"/>
  <c r="A179" i="8"/>
  <c r="A177" i="6" s="1"/>
  <c r="B179" i="8"/>
  <c r="B177" i="6" s="1"/>
  <c r="D179" i="8"/>
  <c r="A180" i="8"/>
  <c r="A178" i="6" s="1"/>
  <c r="B180" i="8"/>
  <c r="B178" i="6" s="1"/>
  <c r="D180" i="8"/>
  <c r="A181" i="8"/>
  <c r="A179" i="6" s="1"/>
  <c r="B181" i="8"/>
  <c r="B179" i="6" s="1"/>
  <c r="D181" i="8"/>
  <c r="A182" i="8"/>
  <c r="A180" i="6" s="1"/>
  <c r="B182" i="8"/>
  <c r="B180" i="6" s="1"/>
  <c r="D182" i="8"/>
  <c r="A183" i="8"/>
  <c r="A181" i="6" s="1"/>
  <c r="B183" i="8"/>
  <c r="B181" i="6" s="1"/>
  <c r="D183" i="8"/>
  <c r="A184" i="8"/>
  <c r="A182" i="6" s="1"/>
  <c r="B184" i="8"/>
  <c r="B182" i="6" s="1"/>
  <c r="D184" i="8"/>
  <c r="A185" i="8"/>
  <c r="A183" i="6" s="1"/>
  <c r="B185" i="8"/>
  <c r="B183" i="6" s="1"/>
  <c r="D185" i="8"/>
  <c r="A186" i="8"/>
  <c r="A184" i="6" s="1"/>
  <c r="B186" i="8"/>
  <c r="B184" i="6" s="1"/>
  <c r="D186" i="8"/>
  <c r="A187" i="8"/>
  <c r="A185" i="6" s="1"/>
  <c r="B187" i="8"/>
  <c r="B185" i="6" s="1"/>
  <c r="D187" i="8"/>
  <c r="A188" i="8"/>
  <c r="A186" i="6" s="1"/>
  <c r="B188" i="8"/>
  <c r="B186" i="6" s="1"/>
  <c r="D188" i="8"/>
  <c r="A189" i="8"/>
  <c r="A187" i="6" s="1"/>
  <c r="B189" i="8"/>
  <c r="B187" i="6" s="1"/>
  <c r="D189" i="8"/>
  <c r="A190" i="8"/>
  <c r="A188" i="6" s="1"/>
  <c r="B190" i="8"/>
  <c r="B188" i="6" s="1"/>
  <c r="D190" i="8"/>
  <c r="A191" i="8"/>
  <c r="A189" i="6" s="1"/>
  <c r="B191" i="8"/>
  <c r="B189" i="6" s="1"/>
  <c r="D191" i="8"/>
  <c r="A192" i="8"/>
  <c r="A190" i="6" s="1"/>
  <c r="B192" i="8"/>
  <c r="B190" i="6" s="1"/>
  <c r="D192" i="8"/>
  <c r="A193" i="8"/>
  <c r="A191" i="6" s="1"/>
  <c r="B193" i="8"/>
  <c r="B191" i="6" s="1"/>
  <c r="D193" i="8"/>
  <c r="A194" i="8"/>
  <c r="A192" i="6" s="1"/>
  <c r="B194" i="8"/>
  <c r="B192" i="6" s="1"/>
  <c r="D194" i="8"/>
  <c r="A195" i="8"/>
  <c r="A193" i="6" s="1"/>
  <c r="B195" i="8"/>
  <c r="B193" i="6" s="1"/>
  <c r="D195" i="8"/>
  <c r="A196" i="8"/>
  <c r="A194" i="6" s="1"/>
  <c r="B196" i="8"/>
  <c r="B194" i="6" s="1"/>
  <c r="D196" i="8"/>
  <c r="A197" i="8"/>
  <c r="A195" i="6" s="1"/>
  <c r="B197" i="8"/>
  <c r="B195" i="6" s="1"/>
  <c r="D197" i="8"/>
  <c r="A198" i="8"/>
  <c r="A196" i="6" s="1"/>
  <c r="B198" i="8"/>
  <c r="B196" i="6" s="1"/>
  <c r="D198" i="8"/>
  <c r="A199" i="8"/>
  <c r="A197" i="6" s="1"/>
  <c r="B199" i="8"/>
  <c r="B197" i="6" s="1"/>
  <c r="D199" i="8"/>
  <c r="A200" i="8"/>
  <c r="A198" i="6" s="1"/>
  <c r="B200" i="8"/>
  <c r="B198" i="6" s="1"/>
  <c r="D200" i="8"/>
  <c r="A201" i="8"/>
  <c r="A199" i="6" s="1"/>
  <c r="B201" i="8"/>
  <c r="B199" i="6" s="1"/>
  <c r="D201" i="8"/>
  <c r="A202" i="8"/>
  <c r="A200" i="6" s="1"/>
  <c r="B202" i="8"/>
  <c r="B200" i="6" s="1"/>
  <c r="D202" i="8"/>
  <c r="A203" i="8"/>
  <c r="A201" i="6" s="1"/>
  <c r="B203" i="8"/>
  <c r="B201" i="6" s="1"/>
  <c r="D203" i="8"/>
  <c r="A204" i="8"/>
  <c r="A202" i="6" s="1"/>
  <c r="B204" i="8"/>
  <c r="B202" i="6" s="1"/>
  <c r="D204" i="8"/>
  <c r="A205" i="8"/>
  <c r="A203" i="6" s="1"/>
  <c r="B205" i="8"/>
  <c r="B203" i="6" s="1"/>
  <c r="D205" i="8"/>
  <c r="A206" i="8"/>
  <c r="A204" i="6" s="1"/>
  <c r="B206" i="8"/>
  <c r="B204" i="6" s="1"/>
  <c r="D206" i="8"/>
  <c r="A207" i="8"/>
  <c r="A205" i="6" s="1"/>
  <c r="B207" i="8"/>
  <c r="B205" i="6" s="1"/>
  <c r="D207" i="8"/>
  <c r="A208" i="8"/>
  <c r="A206" i="6" s="1"/>
  <c r="B208" i="8"/>
  <c r="B206" i="6" s="1"/>
  <c r="D208" i="8"/>
  <c r="A209" i="8"/>
  <c r="A207" i="6" s="1"/>
  <c r="B209" i="8"/>
  <c r="B207" i="6" s="1"/>
  <c r="D209" i="8"/>
  <c r="A210" i="8"/>
  <c r="A208" i="6" s="1"/>
  <c r="B210" i="8"/>
  <c r="B208" i="6" s="1"/>
  <c r="D210" i="8"/>
  <c r="A211" i="8"/>
  <c r="A209" i="6" s="1"/>
  <c r="B211" i="8"/>
  <c r="B209" i="6" s="1"/>
  <c r="D211" i="8"/>
  <c r="A212" i="8"/>
  <c r="A210" i="6" s="1"/>
  <c r="B212" i="8"/>
  <c r="B210" i="6" s="1"/>
  <c r="D212" i="8"/>
  <c r="A213" i="8"/>
  <c r="A211" i="6" s="1"/>
  <c r="B213" i="8"/>
  <c r="B211" i="6" s="1"/>
  <c r="D213" i="8"/>
  <c r="A214" i="8"/>
  <c r="A212" i="6" s="1"/>
  <c r="B214" i="8"/>
  <c r="B212" i="6" s="1"/>
  <c r="D214" i="8"/>
  <c r="A215" i="8"/>
  <c r="A213" i="6" s="1"/>
  <c r="B215" i="8"/>
  <c r="B213" i="6" s="1"/>
  <c r="D215" i="8"/>
  <c r="A216" i="8"/>
  <c r="A214" i="6" s="1"/>
  <c r="B216" i="8"/>
  <c r="B214" i="6" s="1"/>
  <c r="D216" i="8"/>
  <c r="A217" i="8"/>
  <c r="A215" i="6" s="1"/>
  <c r="B217" i="8"/>
  <c r="B215" i="6" s="1"/>
  <c r="D217" i="8"/>
  <c r="A218" i="8"/>
  <c r="A216" i="6" s="1"/>
  <c r="B218" i="8"/>
  <c r="B216" i="6" s="1"/>
  <c r="D218" i="8"/>
  <c r="A219" i="8"/>
  <c r="A217" i="6" s="1"/>
  <c r="B219" i="8"/>
  <c r="B217" i="6" s="1"/>
  <c r="D219" i="8"/>
  <c r="A220" i="8"/>
  <c r="A218" i="6" s="1"/>
  <c r="B220" i="8"/>
  <c r="B218" i="6" s="1"/>
  <c r="D220" i="8"/>
  <c r="A221" i="8"/>
  <c r="A219" i="6" s="1"/>
  <c r="B221" i="8"/>
  <c r="B219" i="6" s="1"/>
  <c r="D221" i="8"/>
  <c r="A222" i="8"/>
  <c r="A220" i="6" s="1"/>
  <c r="B222" i="8"/>
  <c r="B220" i="6" s="1"/>
  <c r="D222" i="8"/>
  <c r="A223" i="8"/>
  <c r="A221" i="6" s="1"/>
  <c r="B223" i="8"/>
  <c r="B221" i="6" s="1"/>
  <c r="D223" i="8"/>
  <c r="A224" i="8"/>
  <c r="A222" i="6" s="1"/>
  <c r="B224" i="8"/>
  <c r="B222" i="6" s="1"/>
  <c r="D224" i="8"/>
  <c r="A225" i="8"/>
  <c r="A223" i="6" s="1"/>
  <c r="B225" i="8"/>
  <c r="B223" i="6" s="1"/>
  <c r="D225" i="8"/>
  <c r="A226" i="8"/>
  <c r="A224" i="6" s="1"/>
  <c r="B226" i="8"/>
  <c r="B224" i="6" s="1"/>
  <c r="D226" i="8"/>
  <c r="A227" i="8"/>
  <c r="A225" i="6" s="1"/>
  <c r="B227" i="8"/>
  <c r="B225" i="6" s="1"/>
  <c r="D227" i="8"/>
  <c r="A228" i="8"/>
  <c r="A226" i="6" s="1"/>
  <c r="B228" i="8"/>
  <c r="B226" i="6" s="1"/>
  <c r="D228" i="8"/>
  <c r="A229" i="8"/>
  <c r="A227" i="6" s="1"/>
  <c r="B229" i="8"/>
  <c r="B227" i="6" s="1"/>
  <c r="D229" i="8"/>
  <c r="A230" i="8"/>
  <c r="A228" i="6" s="1"/>
  <c r="B230" i="8"/>
  <c r="B228" i="6" s="1"/>
  <c r="D230" i="8"/>
  <c r="A231" i="8"/>
  <c r="A229" i="6" s="1"/>
  <c r="B231" i="8"/>
  <c r="B229" i="6" s="1"/>
  <c r="D231" i="8"/>
  <c r="A232" i="8"/>
  <c r="A230" i="6" s="1"/>
  <c r="B232" i="8"/>
  <c r="B230" i="6" s="1"/>
  <c r="D232" i="8"/>
  <c r="A233" i="8"/>
  <c r="A231" i="6" s="1"/>
  <c r="B233" i="8"/>
  <c r="B231" i="6" s="1"/>
  <c r="D233" i="8"/>
  <c r="A234" i="8"/>
  <c r="A232" i="6" s="1"/>
  <c r="B234" i="8"/>
  <c r="B232" i="6" s="1"/>
  <c r="D234" i="8"/>
  <c r="A235" i="8"/>
  <c r="A233" i="6" s="1"/>
  <c r="B235" i="8"/>
  <c r="B233" i="6" s="1"/>
  <c r="D235" i="8"/>
  <c r="A236" i="8"/>
  <c r="A234" i="6" s="1"/>
  <c r="B236" i="8"/>
  <c r="B234" i="6" s="1"/>
  <c r="D236" i="8"/>
  <c r="A237" i="8"/>
  <c r="A235" i="6" s="1"/>
  <c r="B237" i="8"/>
  <c r="B235" i="6" s="1"/>
  <c r="D237" i="8"/>
  <c r="A238" i="8"/>
  <c r="A236" i="6" s="1"/>
  <c r="B238" i="8"/>
  <c r="B236" i="6" s="1"/>
  <c r="D238" i="8"/>
  <c r="A239" i="8"/>
  <c r="A237" i="6" s="1"/>
  <c r="B239" i="8"/>
  <c r="B237" i="6" s="1"/>
  <c r="D239" i="8"/>
  <c r="A240" i="8"/>
  <c r="A238" i="6" s="1"/>
  <c r="B240" i="8"/>
  <c r="B238" i="6" s="1"/>
  <c r="D240" i="8"/>
  <c r="A241" i="8"/>
  <c r="A239" i="6" s="1"/>
  <c r="B241" i="8"/>
  <c r="B239" i="6" s="1"/>
  <c r="D241" i="8"/>
  <c r="A242" i="8"/>
  <c r="A240" i="6" s="1"/>
  <c r="B242" i="8"/>
  <c r="B240" i="6" s="1"/>
  <c r="D242" i="8"/>
  <c r="A243" i="8"/>
  <c r="A241" i="6" s="1"/>
  <c r="B243" i="8"/>
  <c r="B241" i="6" s="1"/>
  <c r="D243" i="8"/>
  <c r="A244" i="8"/>
  <c r="A242" i="6" s="1"/>
  <c r="B244" i="8"/>
  <c r="B242" i="6" s="1"/>
  <c r="D244" i="8"/>
  <c r="A245" i="8"/>
  <c r="A243" i="6" s="1"/>
  <c r="B245" i="8"/>
  <c r="B243" i="6" s="1"/>
  <c r="D245" i="8"/>
  <c r="A246" i="8"/>
  <c r="A244" i="6" s="1"/>
  <c r="B246" i="8"/>
  <c r="B244" i="6" s="1"/>
  <c r="D246" i="8"/>
  <c r="A247" i="8"/>
  <c r="A245" i="6" s="1"/>
  <c r="B247" i="8"/>
  <c r="B245" i="6" s="1"/>
  <c r="D247" i="8"/>
  <c r="A248" i="8"/>
  <c r="A246" i="6" s="1"/>
  <c r="B248" i="8"/>
  <c r="B246" i="6" s="1"/>
  <c r="D248" i="8"/>
  <c r="A249" i="8"/>
  <c r="A247" i="6" s="1"/>
  <c r="B249" i="8"/>
  <c r="B247" i="6" s="1"/>
  <c r="D249" i="8"/>
  <c r="A250" i="8"/>
  <c r="A248" i="6" s="1"/>
  <c r="B250" i="8"/>
  <c r="B248" i="6" s="1"/>
  <c r="D250" i="8"/>
  <c r="A251" i="8"/>
  <c r="A249" i="6" s="1"/>
  <c r="B251" i="8"/>
  <c r="B249" i="6" s="1"/>
  <c r="D251" i="8"/>
  <c r="A252" i="8"/>
  <c r="A250" i="6" s="1"/>
  <c r="B252" i="8"/>
  <c r="B250" i="6" s="1"/>
  <c r="D252" i="8"/>
  <c r="A253" i="8"/>
  <c r="A251" i="6" s="1"/>
  <c r="B253" i="8"/>
  <c r="B251" i="6" s="1"/>
  <c r="D253" i="8"/>
  <c r="A254" i="8"/>
  <c r="A252" i="6" s="1"/>
  <c r="B254" i="8"/>
  <c r="B252" i="6" s="1"/>
  <c r="D254" i="8"/>
  <c r="A255" i="8"/>
  <c r="A253" i="6" s="1"/>
  <c r="B255" i="8"/>
  <c r="B253" i="6" s="1"/>
  <c r="D255" i="8"/>
  <c r="A256" i="8"/>
  <c r="A254" i="6" s="1"/>
  <c r="B256" i="8"/>
  <c r="B254" i="6" s="1"/>
  <c r="D256" i="8"/>
  <c r="A257" i="8"/>
  <c r="A255" i="6" s="1"/>
  <c r="B257" i="8"/>
  <c r="B255" i="6" s="1"/>
  <c r="D257" i="8"/>
  <c r="A258" i="8"/>
  <c r="A256" i="6" s="1"/>
  <c r="B258" i="8"/>
  <c r="B256" i="6" s="1"/>
  <c r="D258" i="8"/>
  <c r="A259" i="8"/>
  <c r="A257" i="6" s="1"/>
  <c r="B259" i="8"/>
  <c r="B257" i="6" s="1"/>
  <c r="D259" i="8"/>
  <c r="A260" i="8"/>
  <c r="A258" i="6" s="1"/>
  <c r="B260" i="8"/>
  <c r="B258" i="6" s="1"/>
  <c r="D260" i="8"/>
  <c r="A261" i="8"/>
  <c r="A259" i="6" s="1"/>
  <c r="B261" i="8"/>
  <c r="B259" i="6" s="1"/>
  <c r="D261" i="8"/>
  <c r="A262" i="8"/>
  <c r="A260" i="6" s="1"/>
  <c r="B262" i="8"/>
  <c r="B260" i="6" s="1"/>
  <c r="D262" i="8"/>
  <c r="A263" i="8"/>
  <c r="A261" i="6" s="1"/>
  <c r="B263" i="8"/>
  <c r="B261" i="6" s="1"/>
  <c r="D263" i="8"/>
  <c r="A264" i="8"/>
  <c r="A262" i="6" s="1"/>
  <c r="B264" i="8"/>
  <c r="B262" i="6" s="1"/>
  <c r="D264" i="8"/>
  <c r="A265" i="8"/>
  <c r="A263" i="6" s="1"/>
  <c r="B265" i="8"/>
  <c r="B263" i="6" s="1"/>
  <c r="D265" i="8"/>
  <c r="A266" i="8"/>
  <c r="A264" i="6" s="1"/>
  <c r="B266" i="8"/>
  <c r="B264" i="6" s="1"/>
  <c r="D266" i="8"/>
  <c r="A267" i="8"/>
  <c r="A265" i="6" s="1"/>
  <c r="B267" i="8"/>
  <c r="B265" i="6" s="1"/>
  <c r="D267" i="8"/>
  <c r="A268" i="8"/>
  <c r="A266" i="6" s="1"/>
  <c r="B268" i="8"/>
  <c r="B266" i="6" s="1"/>
  <c r="D268" i="8"/>
  <c r="A269" i="8"/>
  <c r="A267" i="6" s="1"/>
  <c r="B269" i="8"/>
  <c r="B267" i="6" s="1"/>
  <c r="D269" i="8"/>
  <c r="A270" i="8"/>
  <c r="A268" i="6" s="1"/>
  <c r="B270" i="8"/>
  <c r="B268" i="6" s="1"/>
  <c r="D270" i="8"/>
  <c r="A271" i="8"/>
  <c r="A269" i="6" s="1"/>
  <c r="B271" i="8"/>
  <c r="B269" i="6" s="1"/>
  <c r="D271" i="8"/>
  <c r="A272" i="8"/>
  <c r="A270" i="6" s="1"/>
  <c r="B272" i="8"/>
  <c r="B270" i="6" s="1"/>
  <c r="D272" i="8"/>
  <c r="A273" i="8"/>
  <c r="A271" i="6" s="1"/>
  <c r="B273" i="8"/>
  <c r="B271" i="6" s="1"/>
  <c r="D273" i="8"/>
  <c r="A274" i="8"/>
  <c r="A272" i="6" s="1"/>
  <c r="B274" i="8"/>
  <c r="B272" i="6" s="1"/>
  <c r="D274" i="8"/>
  <c r="A275" i="8"/>
  <c r="A273" i="6" s="1"/>
  <c r="B275" i="8"/>
  <c r="B273" i="6" s="1"/>
  <c r="D275" i="8"/>
  <c r="A276" i="8"/>
  <c r="A274" i="6" s="1"/>
  <c r="B276" i="8"/>
  <c r="B274" i="6" s="1"/>
  <c r="D276" i="8"/>
  <c r="A277" i="8"/>
  <c r="A275" i="6" s="1"/>
  <c r="B277" i="8"/>
  <c r="B275" i="6" s="1"/>
  <c r="D277" i="8"/>
  <c r="A278" i="8"/>
  <c r="A276" i="6" s="1"/>
  <c r="B278" i="8"/>
  <c r="B276" i="6" s="1"/>
  <c r="D278" i="8"/>
  <c r="A279" i="8"/>
  <c r="A277" i="6" s="1"/>
  <c r="B279" i="8"/>
  <c r="B277" i="6" s="1"/>
  <c r="D279" i="8"/>
  <c r="A280" i="8"/>
  <c r="A278" i="6" s="1"/>
  <c r="B280" i="8"/>
  <c r="B278" i="6" s="1"/>
  <c r="D280" i="8"/>
  <c r="A281" i="8"/>
  <c r="A279" i="6" s="1"/>
  <c r="B281" i="8"/>
  <c r="B279" i="6" s="1"/>
  <c r="D281" i="8"/>
  <c r="A282" i="8"/>
  <c r="A280" i="6" s="1"/>
  <c r="B282" i="8"/>
  <c r="B280" i="6" s="1"/>
  <c r="D282" i="8"/>
  <c r="A283" i="8"/>
  <c r="A281" i="6" s="1"/>
  <c r="B283" i="8"/>
  <c r="B281" i="6" s="1"/>
  <c r="D283" i="8"/>
  <c r="A284" i="8"/>
  <c r="A282" i="6" s="1"/>
  <c r="B284" i="8"/>
  <c r="B282" i="6" s="1"/>
  <c r="D284" i="8"/>
  <c r="A285" i="8"/>
  <c r="A283" i="6" s="1"/>
  <c r="B285" i="8"/>
  <c r="B283" i="6" s="1"/>
  <c r="D285" i="8"/>
  <c r="A286" i="8"/>
  <c r="A284" i="6" s="1"/>
  <c r="B286" i="8"/>
  <c r="B284" i="6" s="1"/>
  <c r="D286" i="8"/>
  <c r="A287" i="8"/>
  <c r="A285" i="6" s="1"/>
  <c r="B287" i="8"/>
  <c r="B285" i="6" s="1"/>
  <c r="D287" i="8"/>
  <c r="A288" i="8"/>
  <c r="A286" i="6" s="1"/>
  <c r="B288" i="8"/>
  <c r="B286" i="6" s="1"/>
  <c r="D288" i="8"/>
  <c r="A289" i="8"/>
  <c r="A287" i="6" s="1"/>
  <c r="B289" i="8"/>
  <c r="B287" i="6" s="1"/>
  <c r="D289" i="8"/>
  <c r="A290" i="8"/>
  <c r="A288" i="6" s="1"/>
  <c r="B290" i="8"/>
  <c r="B288" i="6" s="1"/>
  <c r="D290" i="8"/>
  <c r="A291" i="8"/>
  <c r="A289" i="6" s="1"/>
  <c r="B291" i="8"/>
  <c r="B289" i="6" s="1"/>
  <c r="D291" i="8"/>
  <c r="A292" i="8"/>
  <c r="A290" i="6" s="1"/>
  <c r="B292" i="8"/>
  <c r="B290" i="6" s="1"/>
  <c r="D292" i="8"/>
  <c r="A293" i="8"/>
  <c r="A291" i="6" s="1"/>
  <c r="B293" i="8"/>
  <c r="B291" i="6" s="1"/>
  <c r="D293" i="8"/>
  <c r="A294" i="8"/>
  <c r="A292" i="6" s="1"/>
  <c r="B294" i="8"/>
  <c r="B292" i="6" s="1"/>
  <c r="D294" i="8"/>
  <c r="A295" i="8"/>
  <c r="A293" i="6" s="1"/>
  <c r="B295" i="8"/>
  <c r="B293" i="6" s="1"/>
  <c r="D295" i="8"/>
  <c r="A296" i="8"/>
  <c r="A294" i="6" s="1"/>
  <c r="B296" i="8"/>
  <c r="B294" i="6" s="1"/>
  <c r="D296" i="8"/>
  <c r="A297" i="8"/>
  <c r="A295" i="6" s="1"/>
  <c r="B297" i="8"/>
  <c r="B295" i="6" s="1"/>
  <c r="D297" i="8"/>
  <c r="A298" i="8"/>
  <c r="A296" i="6" s="1"/>
  <c r="B298" i="8"/>
  <c r="B296" i="6" s="1"/>
  <c r="D298" i="8"/>
  <c r="A299" i="8"/>
  <c r="A297" i="6" s="1"/>
  <c r="B299" i="8"/>
  <c r="B297" i="6" s="1"/>
  <c r="D299" i="8"/>
  <c r="A300" i="8"/>
  <c r="A298" i="6" s="1"/>
  <c r="B300" i="8"/>
  <c r="B298" i="6" s="1"/>
  <c r="D300" i="8"/>
  <c r="A301" i="8"/>
  <c r="A299" i="6" s="1"/>
  <c r="B301" i="8"/>
  <c r="B299" i="6" s="1"/>
  <c r="D301" i="8"/>
  <c r="A302" i="8"/>
  <c r="A300" i="6" s="1"/>
  <c r="B302" i="8"/>
  <c r="B300" i="6" s="1"/>
  <c r="D302" i="8"/>
  <c r="A303" i="8"/>
  <c r="A301" i="6" s="1"/>
  <c r="B303" i="8"/>
  <c r="B301" i="6" s="1"/>
  <c r="D303" i="8"/>
  <c r="A304" i="8"/>
  <c r="A302" i="6" s="1"/>
  <c r="B304" i="8"/>
  <c r="B302" i="6" s="1"/>
  <c r="D304" i="8"/>
  <c r="A305" i="8"/>
  <c r="A303" i="6" s="1"/>
  <c r="B305" i="8"/>
  <c r="B303" i="6" s="1"/>
  <c r="D305" i="8"/>
  <c r="A306" i="8"/>
  <c r="A304" i="6" s="1"/>
  <c r="B306" i="8"/>
  <c r="B304" i="6" s="1"/>
  <c r="D306" i="8"/>
  <c r="A307" i="8"/>
  <c r="A305" i="6" s="1"/>
  <c r="B307" i="8"/>
  <c r="B305" i="6" s="1"/>
  <c r="D307" i="8"/>
  <c r="A308" i="8"/>
  <c r="A306" i="6" s="1"/>
  <c r="B308" i="8"/>
  <c r="B306" i="6" s="1"/>
  <c r="D308" i="8"/>
  <c r="A309" i="8"/>
  <c r="A307" i="6" s="1"/>
  <c r="B309" i="8"/>
  <c r="B307" i="6" s="1"/>
  <c r="D309" i="8"/>
  <c r="A310" i="8"/>
  <c r="A308" i="6" s="1"/>
  <c r="B310" i="8"/>
  <c r="B308" i="6" s="1"/>
  <c r="D310" i="8"/>
  <c r="A311" i="8"/>
  <c r="A309" i="6" s="1"/>
  <c r="B311" i="8"/>
  <c r="B309" i="6" s="1"/>
  <c r="D311" i="8"/>
  <c r="A312" i="8"/>
  <c r="A310" i="6" s="1"/>
  <c r="B312" i="8"/>
  <c r="B310" i="6" s="1"/>
  <c r="D312" i="8"/>
  <c r="A313" i="8"/>
  <c r="A311" i="6" s="1"/>
  <c r="B313" i="8"/>
  <c r="B311" i="6" s="1"/>
  <c r="D313" i="8"/>
  <c r="A314" i="8"/>
  <c r="A312" i="6" s="1"/>
  <c r="B314" i="8"/>
  <c r="B312" i="6" s="1"/>
  <c r="D314" i="8"/>
  <c r="A315" i="8"/>
  <c r="A313" i="6" s="1"/>
  <c r="B315" i="8"/>
  <c r="B313" i="6" s="1"/>
  <c r="D315" i="8"/>
  <c r="A316" i="8"/>
  <c r="A314" i="6" s="1"/>
  <c r="B316" i="8"/>
  <c r="B314" i="6" s="1"/>
  <c r="D316" i="8"/>
  <c r="A317" i="8"/>
  <c r="A315" i="6" s="1"/>
  <c r="B317" i="8"/>
  <c r="B315" i="6" s="1"/>
  <c r="D317" i="8"/>
  <c r="A318" i="8"/>
  <c r="A316" i="6" s="1"/>
  <c r="B318" i="8"/>
  <c r="B316" i="6" s="1"/>
  <c r="D318" i="8"/>
  <c r="A319" i="8"/>
  <c r="A317" i="6" s="1"/>
  <c r="B319" i="8"/>
  <c r="B317" i="6" s="1"/>
  <c r="D319" i="8"/>
  <c r="A320" i="8"/>
  <c r="A318" i="6" s="1"/>
  <c r="B320" i="8"/>
  <c r="B318" i="6" s="1"/>
  <c r="D320" i="8"/>
  <c r="A321" i="8"/>
  <c r="A319" i="6" s="1"/>
  <c r="B321" i="8"/>
  <c r="B319" i="6" s="1"/>
  <c r="D321" i="8"/>
  <c r="A322" i="8"/>
  <c r="A320" i="6" s="1"/>
  <c r="B322" i="8"/>
  <c r="B320" i="6" s="1"/>
  <c r="D322" i="8"/>
  <c r="A323" i="8"/>
  <c r="A321" i="6" s="1"/>
  <c r="B323" i="8"/>
  <c r="B321" i="6" s="1"/>
  <c r="D323" i="8"/>
  <c r="A324" i="8"/>
  <c r="A322" i="6" s="1"/>
  <c r="B324" i="8"/>
  <c r="B322" i="6" s="1"/>
  <c r="D324" i="8"/>
  <c r="A325" i="8"/>
  <c r="A323" i="6" s="1"/>
  <c r="B325" i="8"/>
  <c r="B323" i="6" s="1"/>
  <c r="D325" i="8"/>
  <c r="A326" i="8"/>
  <c r="A324" i="6" s="1"/>
  <c r="B326" i="8"/>
  <c r="B324" i="6" s="1"/>
  <c r="D326" i="8"/>
  <c r="A327" i="8"/>
  <c r="A325" i="6" s="1"/>
  <c r="B327" i="8"/>
  <c r="B325" i="6" s="1"/>
  <c r="D327" i="8"/>
  <c r="A328" i="8"/>
  <c r="A326" i="6" s="1"/>
  <c r="B328" i="8"/>
  <c r="B326" i="6" s="1"/>
  <c r="D328" i="8"/>
  <c r="A329" i="8"/>
  <c r="A327" i="6" s="1"/>
  <c r="B329" i="8"/>
  <c r="B327" i="6" s="1"/>
  <c r="D329" i="8"/>
  <c r="A330" i="8"/>
  <c r="A328" i="6" s="1"/>
  <c r="B330" i="8"/>
  <c r="B328" i="6" s="1"/>
  <c r="D330" i="8"/>
  <c r="A331" i="8"/>
  <c r="A329" i="6" s="1"/>
  <c r="B331" i="8"/>
  <c r="B329" i="6" s="1"/>
  <c r="D331" i="8"/>
  <c r="A332" i="8"/>
  <c r="A330" i="6" s="1"/>
  <c r="B332" i="8"/>
  <c r="B330" i="6" s="1"/>
  <c r="D332" i="8"/>
  <c r="A333" i="8"/>
  <c r="A331" i="6" s="1"/>
  <c r="B333" i="8"/>
  <c r="B331" i="6" s="1"/>
  <c r="D333" i="8"/>
  <c r="A334" i="8"/>
  <c r="A332" i="6" s="1"/>
  <c r="B334" i="8"/>
  <c r="B332" i="6" s="1"/>
  <c r="D334" i="8"/>
  <c r="A335" i="8"/>
  <c r="A333" i="6" s="1"/>
  <c r="B335" i="8"/>
  <c r="B333" i="6" s="1"/>
  <c r="D335" i="8"/>
  <c r="A336" i="8"/>
  <c r="A334" i="6" s="1"/>
  <c r="B336" i="8"/>
  <c r="B334" i="6" s="1"/>
  <c r="D336" i="8"/>
  <c r="A337" i="8"/>
  <c r="A335" i="6" s="1"/>
  <c r="B337" i="8"/>
  <c r="B335" i="6" s="1"/>
  <c r="D337" i="8"/>
  <c r="A338" i="8"/>
  <c r="A336" i="6" s="1"/>
  <c r="B338" i="8"/>
  <c r="B336" i="6" s="1"/>
  <c r="D338" i="8"/>
  <c r="A339" i="8"/>
  <c r="A337" i="6" s="1"/>
  <c r="B339" i="8"/>
  <c r="B337" i="6" s="1"/>
  <c r="D339" i="8"/>
  <c r="A340" i="8"/>
  <c r="A338" i="6" s="1"/>
  <c r="B340" i="8"/>
  <c r="B338" i="6" s="1"/>
  <c r="D340" i="8"/>
  <c r="A341" i="8"/>
  <c r="A339" i="6" s="1"/>
  <c r="B341" i="8"/>
  <c r="B339" i="6" s="1"/>
  <c r="D341" i="8"/>
  <c r="A342" i="8"/>
  <c r="A340" i="6" s="1"/>
  <c r="B342" i="8"/>
  <c r="B340" i="6" s="1"/>
  <c r="D342" i="8"/>
  <c r="A343" i="8"/>
  <c r="A341" i="6" s="1"/>
  <c r="B343" i="8"/>
  <c r="B341" i="6" s="1"/>
  <c r="D343" i="8"/>
  <c r="A344" i="8"/>
  <c r="A342" i="6" s="1"/>
  <c r="B344" i="8"/>
  <c r="B342" i="6" s="1"/>
  <c r="D344" i="8"/>
  <c r="A345" i="8"/>
  <c r="A343" i="6" s="1"/>
  <c r="B345" i="8"/>
  <c r="B343" i="6" s="1"/>
  <c r="D345" i="8"/>
  <c r="A346" i="8"/>
  <c r="A344" i="6" s="1"/>
  <c r="B346" i="8"/>
  <c r="B344" i="6" s="1"/>
  <c r="D346" i="8"/>
  <c r="A347" i="8"/>
  <c r="A345" i="6" s="1"/>
  <c r="B347" i="8"/>
  <c r="B345" i="6" s="1"/>
  <c r="D347" i="8"/>
  <c r="A348" i="8"/>
  <c r="A346" i="6" s="1"/>
  <c r="B348" i="8"/>
  <c r="B346" i="6" s="1"/>
  <c r="D348" i="8"/>
  <c r="A349" i="8"/>
  <c r="A347" i="6" s="1"/>
  <c r="B349" i="8"/>
  <c r="B347" i="6" s="1"/>
  <c r="D349" i="8"/>
  <c r="A350" i="8"/>
  <c r="A348" i="6" s="1"/>
  <c r="B350" i="8"/>
  <c r="B348" i="6" s="1"/>
  <c r="D350" i="8"/>
  <c r="A351" i="8"/>
  <c r="A349" i="6" s="1"/>
  <c r="B351" i="8"/>
  <c r="B349" i="6" s="1"/>
  <c r="D351" i="8"/>
  <c r="A352" i="8"/>
  <c r="A350" i="6" s="1"/>
  <c r="B352" i="8"/>
  <c r="B350" i="6" s="1"/>
  <c r="D352" i="8"/>
  <c r="A353" i="8"/>
  <c r="A351" i="6" s="1"/>
  <c r="B353" i="8"/>
  <c r="B351" i="6" s="1"/>
  <c r="D353" i="8"/>
  <c r="A354" i="8"/>
  <c r="A352" i="6" s="1"/>
  <c r="B354" i="8"/>
  <c r="B352" i="6" s="1"/>
  <c r="D354" i="8"/>
  <c r="A355" i="8"/>
  <c r="A353" i="6" s="1"/>
  <c r="B355" i="8"/>
  <c r="B353" i="6" s="1"/>
  <c r="D355" i="8"/>
  <c r="A356" i="8"/>
  <c r="A354" i="6" s="1"/>
  <c r="B356" i="8"/>
  <c r="B354" i="6" s="1"/>
  <c r="D356" i="8"/>
  <c r="A357" i="8"/>
  <c r="A355" i="6" s="1"/>
  <c r="B357" i="8"/>
  <c r="B355" i="6" s="1"/>
  <c r="D357" i="8"/>
  <c r="A358" i="8"/>
  <c r="A356" i="6" s="1"/>
  <c r="B358" i="8"/>
  <c r="B356" i="6" s="1"/>
  <c r="D358" i="8"/>
  <c r="A359" i="8"/>
  <c r="A357" i="6" s="1"/>
  <c r="B359" i="8"/>
  <c r="B357" i="6" s="1"/>
  <c r="D359" i="8"/>
  <c r="A360" i="8"/>
  <c r="A358" i="6" s="1"/>
  <c r="B360" i="8"/>
  <c r="B358" i="6" s="1"/>
  <c r="D360" i="8"/>
  <c r="A361" i="8"/>
  <c r="A359" i="6" s="1"/>
  <c r="B361" i="8"/>
  <c r="B359" i="6" s="1"/>
  <c r="D361" i="8"/>
  <c r="A362" i="8"/>
  <c r="A360" i="6" s="1"/>
  <c r="B362" i="8"/>
  <c r="B360" i="6" s="1"/>
  <c r="D362" i="8"/>
  <c r="A363" i="8"/>
  <c r="A361" i="6" s="1"/>
  <c r="B363" i="8"/>
  <c r="B361" i="6" s="1"/>
  <c r="D363" i="8"/>
  <c r="A364" i="8"/>
  <c r="A362" i="6" s="1"/>
  <c r="B364" i="8"/>
  <c r="B362" i="6" s="1"/>
  <c r="D364" i="8"/>
  <c r="A365" i="8"/>
  <c r="A363" i="6" s="1"/>
  <c r="B365" i="8"/>
  <c r="B363" i="6" s="1"/>
  <c r="D365" i="8"/>
  <c r="A366" i="8"/>
  <c r="A364" i="6" s="1"/>
  <c r="B366" i="8"/>
  <c r="B364" i="6" s="1"/>
  <c r="D366" i="8"/>
  <c r="A367" i="8"/>
  <c r="A365" i="6" s="1"/>
  <c r="B367" i="8"/>
  <c r="B365" i="6" s="1"/>
  <c r="D367" i="8"/>
  <c r="A368" i="8"/>
  <c r="A366" i="6" s="1"/>
  <c r="B368" i="8"/>
  <c r="B366" i="6" s="1"/>
  <c r="D368" i="8"/>
  <c r="A369" i="8"/>
  <c r="A367" i="6" s="1"/>
  <c r="B369" i="8"/>
  <c r="B367" i="6" s="1"/>
  <c r="D369" i="8"/>
  <c r="A370" i="8"/>
  <c r="A368" i="6" s="1"/>
  <c r="B370" i="8"/>
  <c r="B368" i="6" s="1"/>
  <c r="D370" i="8"/>
  <c r="A371" i="8"/>
  <c r="A369" i="6" s="1"/>
  <c r="B371" i="8"/>
  <c r="B369" i="6" s="1"/>
  <c r="D371" i="8"/>
  <c r="A372" i="8"/>
  <c r="A370" i="6" s="1"/>
  <c r="B372" i="8"/>
  <c r="B370" i="6" s="1"/>
  <c r="D372" i="8"/>
  <c r="A373" i="8"/>
  <c r="A371" i="6" s="1"/>
  <c r="B373" i="8"/>
  <c r="B371" i="6" s="1"/>
  <c r="D373" i="8"/>
  <c r="A374" i="8"/>
  <c r="A372" i="6" s="1"/>
  <c r="B374" i="8"/>
  <c r="B372" i="6" s="1"/>
  <c r="D374" i="8"/>
  <c r="A375" i="8"/>
  <c r="A373" i="6" s="1"/>
  <c r="B375" i="8"/>
  <c r="B373" i="6" s="1"/>
  <c r="D375" i="8"/>
  <c r="A376" i="8"/>
  <c r="A374" i="6" s="1"/>
  <c r="B376" i="8"/>
  <c r="B374" i="6" s="1"/>
  <c r="D376" i="8"/>
  <c r="A377" i="8"/>
  <c r="A375" i="6" s="1"/>
  <c r="B377" i="8"/>
  <c r="B375" i="6" s="1"/>
  <c r="D377" i="8"/>
  <c r="A378" i="8"/>
  <c r="A376" i="6" s="1"/>
  <c r="B378" i="8"/>
  <c r="B376" i="6" s="1"/>
  <c r="D378" i="8"/>
  <c r="A379" i="8"/>
  <c r="A377" i="6" s="1"/>
  <c r="B379" i="8"/>
  <c r="B377" i="6" s="1"/>
  <c r="D379" i="8"/>
  <c r="A380" i="8"/>
  <c r="A378" i="6" s="1"/>
  <c r="B380" i="8"/>
  <c r="B378" i="6" s="1"/>
  <c r="D380" i="8"/>
  <c r="A381" i="8"/>
  <c r="A379" i="6" s="1"/>
  <c r="B381" i="8"/>
  <c r="B379" i="6" s="1"/>
  <c r="D381" i="8"/>
  <c r="A382" i="8"/>
  <c r="A380" i="6" s="1"/>
  <c r="B382" i="8"/>
  <c r="B380" i="6" s="1"/>
  <c r="D382" i="8"/>
  <c r="A383" i="8"/>
  <c r="A381" i="6" s="1"/>
  <c r="B383" i="8"/>
  <c r="B381" i="6" s="1"/>
  <c r="D383" i="8"/>
  <c r="A384" i="8"/>
  <c r="A382" i="6" s="1"/>
  <c r="B384" i="8"/>
  <c r="B382" i="6" s="1"/>
  <c r="D384" i="8"/>
  <c r="A385" i="8"/>
  <c r="A383" i="6" s="1"/>
  <c r="B385" i="8"/>
  <c r="B383" i="6" s="1"/>
  <c r="D385" i="8"/>
  <c r="A386" i="8"/>
  <c r="A384" i="6" s="1"/>
  <c r="B386" i="8"/>
  <c r="B384" i="6" s="1"/>
  <c r="D386" i="8"/>
  <c r="A387" i="8"/>
  <c r="A385" i="6" s="1"/>
  <c r="B387" i="8"/>
  <c r="B385" i="6" s="1"/>
  <c r="D387" i="8"/>
  <c r="A388" i="8"/>
  <c r="A386" i="6" s="1"/>
  <c r="B388" i="8"/>
  <c r="B386" i="6" s="1"/>
  <c r="D388" i="8"/>
  <c r="A389" i="8"/>
  <c r="A387" i="6" s="1"/>
  <c r="B389" i="8"/>
  <c r="B387" i="6" s="1"/>
  <c r="D389" i="8"/>
  <c r="A390" i="8"/>
  <c r="A388" i="6" s="1"/>
  <c r="B390" i="8"/>
  <c r="B388" i="6" s="1"/>
  <c r="D390" i="8"/>
  <c r="A391" i="8"/>
  <c r="A389" i="6" s="1"/>
  <c r="B391" i="8"/>
  <c r="B389" i="6" s="1"/>
  <c r="D391" i="8"/>
  <c r="A392" i="8"/>
  <c r="A390" i="6" s="1"/>
  <c r="B392" i="8"/>
  <c r="B390" i="6" s="1"/>
  <c r="D392" i="8"/>
  <c r="A393" i="8"/>
  <c r="A391" i="6" s="1"/>
  <c r="B393" i="8"/>
  <c r="B391" i="6" s="1"/>
  <c r="D393" i="8"/>
  <c r="A394" i="8"/>
  <c r="A392" i="6" s="1"/>
  <c r="B394" i="8"/>
  <c r="B392" i="6" s="1"/>
  <c r="D394" i="8"/>
  <c r="A395" i="8"/>
  <c r="A393" i="6" s="1"/>
  <c r="B395" i="8"/>
  <c r="B393" i="6" s="1"/>
  <c r="D395" i="8"/>
  <c r="A396" i="8"/>
  <c r="A394" i="6" s="1"/>
  <c r="B396" i="8"/>
  <c r="B394" i="6" s="1"/>
  <c r="D396" i="8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A6" i="6" l="1"/>
  <c r="C3" i="6"/>
  <c r="A6" i="5" l="1"/>
  <c r="B6" i="5"/>
  <c r="R8" i="8"/>
  <c r="D6" i="6" s="1"/>
  <c r="V9" i="8"/>
  <c r="V11" i="8"/>
  <c r="R12" i="8"/>
  <c r="D10" i="6" s="1"/>
  <c r="V13" i="8"/>
  <c r="V15" i="8"/>
  <c r="R16" i="8"/>
  <c r="D14" i="6" s="1"/>
  <c r="V17" i="8"/>
  <c r="V19" i="8"/>
  <c r="R20" i="8"/>
  <c r="D18" i="6" s="1"/>
  <c r="V21" i="8"/>
  <c r="V23" i="8"/>
  <c r="R24" i="8"/>
  <c r="D22" i="6" s="1"/>
  <c r="V25" i="8"/>
  <c r="V27" i="8"/>
  <c r="R28" i="8"/>
  <c r="D26" i="6" s="1"/>
  <c r="V29" i="8"/>
  <c r="V31" i="8"/>
  <c r="V33" i="8"/>
  <c r="V35" i="8"/>
  <c r="R36" i="8"/>
  <c r="D34" i="6" s="1"/>
  <c r="V37" i="8"/>
  <c r="V39" i="8"/>
  <c r="R40" i="8"/>
  <c r="D38" i="6" s="1"/>
  <c r="V41" i="8"/>
  <c r="V43" i="8"/>
  <c r="R44" i="8"/>
  <c r="D42" i="6" s="1"/>
  <c r="V45" i="8"/>
  <c r="V47" i="8"/>
  <c r="R48" i="8"/>
  <c r="D46" i="6" s="1"/>
  <c r="V49" i="8"/>
  <c r="V51" i="8"/>
  <c r="R52" i="8"/>
  <c r="D50" i="6" s="1"/>
  <c r="V53" i="8"/>
  <c r="V55" i="8"/>
  <c r="R56" i="8"/>
  <c r="D54" i="6" s="1"/>
  <c r="V57" i="8"/>
  <c r="V59" i="8"/>
  <c r="R60" i="8"/>
  <c r="D58" i="6" s="1"/>
  <c r="V61" i="8"/>
  <c r="V63" i="8"/>
  <c r="V65" i="8"/>
  <c r="V67" i="8"/>
  <c r="R68" i="8"/>
  <c r="D66" i="6" s="1"/>
  <c r="V69" i="8"/>
  <c r="V71" i="8"/>
  <c r="R72" i="8"/>
  <c r="D70" i="6" s="1"/>
  <c r="V73" i="8"/>
  <c r="V74" i="8"/>
  <c r="V75" i="8"/>
  <c r="V77" i="8"/>
  <c r="V78" i="8"/>
  <c r="V79" i="8"/>
  <c r="V80" i="8"/>
  <c r="V81" i="8"/>
  <c r="V82" i="8"/>
  <c r="V83" i="8"/>
  <c r="V85" i="8"/>
  <c r="V86" i="8"/>
  <c r="V87" i="8"/>
  <c r="V88" i="8"/>
  <c r="V89" i="8"/>
  <c r="V90" i="8"/>
  <c r="V91" i="8"/>
  <c r="V93" i="8"/>
  <c r="V94" i="8"/>
  <c r="V95" i="8"/>
  <c r="V96" i="8"/>
  <c r="V97" i="8"/>
  <c r="V98" i="8"/>
  <c r="V99" i="8"/>
  <c r="V101" i="8"/>
  <c r="V102" i="8"/>
  <c r="V103" i="8"/>
  <c r="R104" i="8"/>
  <c r="D102" i="6" s="1"/>
  <c r="V105" i="8"/>
  <c r="V106" i="8"/>
  <c r="V107" i="8"/>
  <c r="V109" i="8"/>
  <c r="V110" i="8"/>
  <c r="V111" i="8"/>
  <c r="V112" i="8"/>
  <c r="V113" i="8"/>
  <c r="V114" i="8"/>
  <c r="V115" i="8"/>
  <c r="V117" i="8"/>
  <c r="V118" i="8"/>
  <c r="V119" i="8"/>
  <c r="V120" i="8"/>
  <c r="V121" i="8"/>
  <c r="V122" i="8"/>
  <c r="V123" i="8"/>
  <c r="V125" i="8"/>
  <c r="V126" i="8"/>
  <c r="V127" i="8"/>
  <c r="V128" i="8"/>
  <c r="V129" i="8"/>
  <c r="V130" i="8"/>
  <c r="V131" i="8"/>
  <c r="V133" i="8"/>
  <c r="V134" i="8"/>
  <c r="V135" i="8"/>
  <c r="V136" i="8"/>
  <c r="V137" i="8"/>
  <c r="V138" i="8"/>
  <c r="V139" i="8"/>
  <c r="V141" i="8"/>
  <c r="V142" i="8"/>
  <c r="V143" i="8"/>
  <c r="V144" i="8"/>
  <c r="V145" i="8"/>
  <c r="V146" i="8"/>
  <c r="V147" i="8"/>
  <c r="V149" i="8"/>
  <c r="V150" i="8"/>
  <c r="V151" i="8"/>
  <c r="R152" i="8"/>
  <c r="D150" i="6" s="1"/>
  <c r="V153" i="8"/>
  <c r="V154" i="8"/>
  <c r="V155" i="8"/>
  <c r="V157" i="8"/>
  <c r="V158" i="8"/>
  <c r="V159" i="8"/>
  <c r="V160" i="8"/>
  <c r="V161" i="8"/>
  <c r="V162" i="8"/>
  <c r="V163" i="8"/>
  <c r="V165" i="8"/>
  <c r="V166" i="8"/>
  <c r="V167" i="8"/>
  <c r="R168" i="8"/>
  <c r="D166" i="6" s="1"/>
  <c r="V169" i="8"/>
  <c r="V170" i="8"/>
  <c r="V171" i="8"/>
  <c r="V173" i="8"/>
  <c r="V174" i="8"/>
  <c r="V175" i="8"/>
  <c r="V176" i="8"/>
  <c r="V177" i="8"/>
  <c r="V178" i="8"/>
  <c r="V179" i="8"/>
  <c r="V181" i="8"/>
  <c r="V182" i="8"/>
  <c r="V183" i="8"/>
  <c r="R184" i="8"/>
  <c r="D182" i="6" s="1"/>
  <c r="V185" i="8"/>
  <c r="V186" i="8"/>
  <c r="V187" i="8"/>
  <c r="V189" i="8"/>
  <c r="V190" i="8"/>
  <c r="V191" i="8"/>
  <c r="V192" i="8"/>
  <c r="V193" i="8"/>
  <c r="V194" i="8"/>
  <c r="V195" i="8"/>
  <c r="V197" i="8"/>
  <c r="V198" i="8"/>
  <c r="V199" i="8"/>
  <c r="R200" i="8"/>
  <c r="D198" i="6" s="1"/>
  <c r="V201" i="8"/>
  <c r="V202" i="8"/>
  <c r="V203" i="8"/>
  <c r="V205" i="8"/>
  <c r="V206" i="8"/>
  <c r="V207" i="8"/>
  <c r="R208" i="8"/>
  <c r="D206" i="6" s="1"/>
  <c r="V209" i="8"/>
  <c r="V210" i="8"/>
  <c r="V211" i="8"/>
  <c r="V213" i="8"/>
  <c r="V214" i="8"/>
  <c r="V215" i="8"/>
  <c r="V216" i="8"/>
  <c r="V217" i="8"/>
  <c r="V218" i="8"/>
  <c r="V219" i="8"/>
  <c r="V221" i="8"/>
  <c r="V222" i="8"/>
  <c r="V223" i="8"/>
  <c r="V224" i="8"/>
  <c r="V225" i="8"/>
  <c r="V226" i="8"/>
  <c r="V227" i="8"/>
  <c r="V229" i="8"/>
  <c r="V230" i="8"/>
  <c r="V231" i="8"/>
  <c r="R232" i="8"/>
  <c r="D230" i="6" s="1"/>
  <c r="V233" i="8"/>
  <c r="V234" i="8"/>
  <c r="V235" i="8"/>
  <c r="V237" i="8"/>
  <c r="V238" i="8"/>
  <c r="V239" i="8"/>
  <c r="R240" i="8"/>
  <c r="D238" i="6" s="1"/>
  <c r="V241" i="8"/>
  <c r="V242" i="8"/>
  <c r="V243" i="8"/>
  <c r="V245" i="8"/>
  <c r="V246" i="8"/>
  <c r="R247" i="8"/>
  <c r="D245" i="6" s="1"/>
  <c r="V248" i="8"/>
  <c r="V249" i="8"/>
  <c r="V250" i="8"/>
  <c r="V253" i="8"/>
  <c r="V254" i="8"/>
  <c r="R255" i="8"/>
  <c r="D253" i="6" s="1"/>
  <c r="V256" i="8"/>
  <c r="V257" i="8"/>
  <c r="V258" i="8"/>
  <c r="R259" i="8"/>
  <c r="D257" i="6" s="1"/>
  <c r="V261" i="8"/>
  <c r="V262" i="8"/>
  <c r="R263" i="8"/>
  <c r="D261" i="6" s="1"/>
  <c r="V264" i="8"/>
  <c r="V265" i="8"/>
  <c r="V266" i="8"/>
  <c r="V269" i="8"/>
  <c r="V270" i="8"/>
  <c r="R271" i="8"/>
  <c r="D269" i="6" s="1"/>
  <c r="V272" i="8"/>
  <c r="V273" i="8"/>
  <c r="V274" i="8"/>
  <c r="R275" i="8"/>
  <c r="D273" i="6" s="1"/>
  <c r="V277" i="8"/>
  <c r="V278" i="8"/>
  <c r="R279" i="8"/>
  <c r="D277" i="6" s="1"/>
  <c r="V280" i="8"/>
  <c r="V281" i="8"/>
  <c r="V282" i="8"/>
  <c r="V285" i="8"/>
  <c r="V286" i="8"/>
  <c r="R287" i="8"/>
  <c r="D285" i="6" s="1"/>
  <c r="V288" i="8"/>
  <c r="V289" i="8"/>
  <c r="V290" i="8"/>
  <c r="R291" i="8"/>
  <c r="D289" i="6" s="1"/>
  <c r="V293" i="8"/>
  <c r="V294" i="8"/>
  <c r="R295" i="8"/>
  <c r="D293" i="6" s="1"/>
  <c r="V296" i="8"/>
  <c r="V297" i="8"/>
  <c r="V298" i="8"/>
  <c r="V301" i="8"/>
  <c r="V302" i="8"/>
  <c r="R303" i="8"/>
  <c r="D301" i="6" s="1"/>
  <c r="V304" i="8"/>
  <c r="V305" i="8"/>
  <c r="V306" i="8"/>
  <c r="R307" i="8"/>
  <c r="D305" i="6" s="1"/>
  <c r="V309" i="8"/>
  <c r="V310" i="8"/>
  <c r="R311" i="8"/>
  <c r="D309" i="6" s="1"/>
  <c r="V312" i="8"/>
  <c r="V313" i="8"/>
  <c r="V314" i="8"/>
  <c r="V317" i="8"/>
  <c r="V318" i="8"/>
  <c r="R319" i="8"/>
  <c r="D317" i="6" s="1"/>
  <c r="V320" i="8"/>
  <c r="V321" i="8"/>
  <c r="V322" i="8"/>
  <c r="R323" i="8"/>
  <c r="D321" i="6" s="1"/>
  <c r="V325" i="8"/>
  <c r="V326" i="8"/>
  <c r="R327" i="8"/>
  <c r="D325" i="6" s="1"/>
  <c r="V328" i="8"/>
  <c r="V329" i="8"/>
  <c r="V330" i="8"/>
  <c r="V333" i="8"/>
  <c r="V334" i="8"/>
  <c r="R335" i="8"/>
  <c r="D333" i="6" s="1"/>
  <c r="V336" i="8"/>
  <c r="V337" i="8"/>
  <c r="V338" i="8"/>
  <c r="R339" i="8"/>
  <c r="D337" i="6" s="1"/>
  <c r="V341" i="8"/>
  <c r="V342" i="8"/>
  <c r="R343" i="8"/>
  <c r="D341" i="6" s="1"/>
  <c r="V344" i="8"/>
  <c r="V345" i="8"/>
  <c r="V346" i="8"/>
  <c r="V349" i="8"/>
  <c r="V350" i="8"/>
  <c r="R351" i="8"/>
  <c r="D349" i="6" s="1"/>
  <c r="V352" i="8"/>
  <c r="V353" i="8"/>
  <c r="V354" i="8"/>
  <c r="R355" i="8"/>
  <c r="D353" i="6" s="1"/>
  <c r="V357" i="8"/>
  <c r="V358" i="8"/>
  <c r="R359" i="8"/>
  <c r="D357" i="6" s="1"/>
  <c r="V360" i="8"/>
  <c r="V361" i="8"/>
  <c r="V362" i="8"/>
  <c r="V365" i="8"/>
  <c r="V366" i="8"/>
  <c r="R367" i="8"/>
  <c r="D365" i="6" s="1"/>
  <c r="V368" i="8"/>
  <c r="V369" i="8"/>
  <c r="V370" i="8"/>
  <c r="R371" i="8"/>
  <c r="D369" i="6" s="1"/>
  <c r="V372" i="8"/>
  <c r="V373" i="8"/>
  <c r="V374" i="8"/>
  <c r="R375" i="8"/>
  <c r="D373" i="6" s="1"/>
  <c r="V376" i="8"/>
  <c r="V377" i="8"/>
  <c r="V378" i="8"/>
  <c r="V380" i="8"/>
  <c r="V381" i="8"/>
  <c r="V382" i="8"/>
  <c r="R383" i="8"/>
  <c r="D381" i="6" s="1"/>
  <c r="V384" i="8"/>
  <c r="V385" i="8"/>
  <c r="V386" i="8"/>
  <c r="R387" i="8"/>
  <c r="D385" i="6" s="1"/>
  <c r="V388" i="8"/>
  <c r="V389" i="8"/>
  <c r="V390" i="8"/>
  <c r="R391" i="8"/>
  <c r="D389" i="6" s="1"/>
  <c r="V392" i="8"/>
  <c r="V393" i="8"/>
  <c r="V394" i="8"/>
  <c r="V396" i="8"/>
  <c r="R396" i="8" l="1"/>
  <c r="D394" i="6" s="1"/>
  <c r="R118" i="8"/>
  <c r="D116" i="6" s="1"/>
  <c r="R314" i="8"/>
  <c r="D312" i="6" s="1"/>
  <c r="R230" i="8"/>
  <c r="D228" i="6" s="1"/>
  <c r="V259" i="8"/>
  <c r="R262" i="8"/>
  <c r="D260" i="6" s="1"/>
  <c r="R186" i="8"/>
  <c r="D184" i="6" s="1"/>
  <c r="R382" i="8"/>
  <c r="D380" i="6" s="1"/>
  <c r="R302" i="8"/>
  <c r="D300" i="6" s="1"/>
  <c r="R258" i="8"/>
  <c r="D256" i="6" s="1"/>
  <c r="R218" i="8"/>
  <c r="D216" i="6" s="1"/>
  <c r="R174" i="8"/>
  <c r="D172" i="6" s="1"/>
  <c r="R106" i="8"/>
  <c r="D104" i="6" s="1"/>
  <c r="R358" i="8"/>
  <c r="D356" i="6" s="1"/>
  <c r="R290" i="8"/>
  <c r="D288" i="6" s="1"/>
  <c r="R246" i="8"/>
  <c r="D244" i="6" s="1"/>
  <c r="R206" i="8"/>
  <c r="D204" i="6" s="1"/>
  <c r="R162" i="8"/>
  <c r="D160" i="6" s="1"/>
  <c r="V311" i="8"/>
  <c r="R330" i="8"/>
  <c r="D328" i="6" s="1"/>
  <c r="R278" i="8"/>
  <c r="D276" i="6" s="1"/>
  <c r="R234" i="8"/>
  <c r="D232" i="6" s="1"/>
  <c r="R202" i="8"/>
  <c r="D200" i="6" s="1"/>
  <c r="R150" i="8"/>
  <c r="D148" i="6" s="1"/>
  <c r="V287" i="8"/>
  <c r="R392" i="8"/>
  <c r="D390" i="6" s="1"/>
  <c r="R372" i="8"/>
  <c r="D370" i="6" s="1"/>
  <c r="R344" i="8"/>
  <c r="D342" i="6" s="1"/>
  <c r="R288" i="8"/>
  <c r="D286" i="6" s="1"/>
  <c r="R272" i="8"/>
  <c r="D270" i="6" s="1"/>
  <c r="R216" i="8"/>
  <c r="D214" i="6" s="1"/>
  <c r="R160" i="8"/>
  <c r="D158" i="6" s="1"/>
  <c r="R144" i="8"/>
  <c r="D142" i="6" s="1"/>
  <c r="V371" i="8"/>
  <c r="V343" i="8"/>
  <c r="V208" i="8"/>
  <c r="V152" i="8"/>
  <c r="V40" i="8"/>
  <c r="R388" i="8"/>
  <c r="D386" i="6" s="1"/>
  <c r="R376" i="8"/>
  <c r="D374" i="6" s="1"/>
  <c r="R366" i="8"/>
  <c r="D364" i="6" s="1"/>
  <c r="R352" i="8"/>
  <c r="D350" i="6" s="1"/>
  <c r="R336" i="8"/>
  <c r="D334" i="6" s="1"/>
  <c r="R322" i="8"/>
  <c r="D320" i="6" s="1"/>
  <c r="R310" i="8"/>
  <c r="D308" i="6" s="1"/>
  <c r="R294" i="8"/>
  <c r="D292" i="6" s="1"/>
  <c r="R280" i="8"/>
  <c r="D278" i="6" s="1"/>
  <c r="R266" i="8"/>
  <c r="D264" i="6" s="1"/>
  <c r="R250" i="8"/>
  <c r="D248" i="6" s="1"/>
  <c r="R238" i="8"/>
  <c r="D236" i="6" s="1"/>
  <c r="R224" i="8"/>
  <c r="D222" i="6" s="1"/>
  <c r="R194" i="8"/>
  <c r="D192" i="6" s="1"/>
  <c r="R182" i="8"/>
  <c r="D180" i="6" s="1"/>
  <c r="R166" i="8"/>
  <c r="D164" i="6" s="1"/>
  <c r="R128" i="8"/>
  <c r="D126" i="6" s="1"/>
  <c r="V387" i="8"/>
  <c r="V355" i="8"/>
  <c r="V327" i="8"/>
  <c r="V303" i="8"/>
  <c r="V271" i="8"/>
  <c r="V240" i="8"/>
  <c r="V184" i="8"/>
  <c r="V72" i="8"/>
  <c r="V16" i="8"/>
  <c r="R384" i="8"/>
  <c r="D382" i="6" s="1"/>
  <c r="R374" i="8"/>
  <c r="D372" i="6" s="1"/>
  <c r="R362" i="8"/>
  <c r="D360" i="6" s="1"/>
  <c r="R346" i="8"/>
  <c r="D344" i="6" s="1"/>
  <c r="R334" i="8"/>
  <c r="D332" i="6" s="1"/>
  <c r="R320" i="8"/>
  <c r="D318" i="6" s="1"/>
  <c r="R304" i="8"/>
  <c r="D302" i="6" s="1"/>
  <c r="R248" i="8"/>
  <c r="D246" i="6" s="1"/>
  <c r="R192" i="8"/>
  <c r="D190" i="6" s="1"/>
  <c r="R176" i="8"/>
  <c r="D174" i="6" s="1"/>
  <c r="V375" i="8"/>
  <c r="V351" i="8"/>
  <c r="V323" i="8"/>
  <c r="V291" i="8"/>
  <c r="V263" i="8"/>
  <c r="V232" i="8"/>
  <c r="V168" i="8"/>
  <c r="V56" i="8"/>
  <c r="R390" i="8"/>
  <c r="D388" i="6" s="1"/>
  <c r="R380" i="8"/>
  <c r="D378" i="6" s="1"/>
  <c r="R368" i="8"/>
  <c r="D366" i="6" s="1"/>
  <c r="R354" i="8"/>
  <c r="D352" i="6" s="1"/>
  <c r="R342" i="8"/>
  <c r="D340" i="6" s="1"/>
  <c r="R326" i="8"/>
  <c r="D324" i="6" s="1"/>
  <c r="R312" i="8"/>
  <c r="D310" i="6" s="1"/>
  <c r="R298" i="8"/>
  <c r="D296" i="6" s="1"/>
  <c r="R282" i="8"/>
  <c r="D280" i="6" s="1"/>
  <c r="R270" i="8"/>
  <c r="D268" i="6" s="1"/>
  <c r="R256" i="8"/>
  <c r="D254" i="6" s="1"/>
  <c r="R226" i="8"/>
  <c r="D224" i="6" s="1"/>
  <c r="R214" i="8"/>
  <c r="D212" i="6" s="1"/>
  <c r="R198" i="8"/>
  <c r="D196" i="6" s="1"/>
  <c r="R170" i="8"/>
  <c r="D168" i="6" s="1"/>
  <c r="R154" i="8"/>
  <c r="D152" i="6" s="1"/>
  <c r="R142" i="8"/>
  <c r="D140" i="6" s="1"/>
  <c r="V391" i="8"/>
  <c r="V367" i="8"/>
  <c r="V335" i="8"/>
  <c r="V307" i="8"/>
  <c r="V279" i="8"/>
  <c r="V247" i="8"/>
  <c r="V200" i="8"/>
  <c r="V24" i="8"/>
  <c r="R138" i="8"/>
  <c r="D136" i="6" s="1"/>
  <c r="R134" i="8"/>
  <c r="D132" i="6" s="1"/>
  <c r="R130" i="8"/>
  <c r="D128" i="6" s="1"/>
  <c r="R122" i="8"/>
  <c r="D120" i="6" s="1"/>
  <c r="R120" i="8"/>
  <c r="D118" i="6" s="1"/>
  <c r="R112" i="8"/>
  <c r="D110" i="6" s="1"/>
  <c r="R110" i="8"/>
  <c r="D108" i="6" s="1"/>
  <c r="V104" i="8"/>
  <c r="R102" i="8"/>
  <c r="D100" i="6" s="1"/>
  <c r="R98" i="8"/>
  <c r="D96" i="6" s="1"/>
  <c r="R96" i="8"/>
  <c r="D94" i="6" s="1"/>
  <c r="R90" i="8"/>
  <c r="D88" i="6" s="1"/>
  <c r="R88" i="8"/>
  <c r="D86" i="6" s="1"/>
  <c r="R80" i="8"/>
  <c r="D78" i="6" s="1"/>
  <c r="R86" i="8"/>
  <c r="D84" i="6" s="1"/>
  <c r="R74" i="8"/>
  <c r="D72" i="6" s="1"/>
  <c r="R395" i="8"/>
  <c r="D393" i="6" s="1"/>
  <c r="V395" i="8"/>
  <c r="R379" i="8"/>
  <c r="D377" i="6" s="1"/>
  <c r="V379" i="8"/>
  <c r="V364" i="8"/>
  <c r="R364" i="8"/>
  <c r="D362" i="6" s="1"/>
  <c r="R363" i="8"/>
  <c r="D361" i="6" s="1"/>
  <c r="V363" i="8"/>
  <c r="V356" i="8"/>
  <c r="R356" i="8"/>
  <c r="D354" i="6" s="1"/>
  <c r="V348" i="8"/>
  <c r="R348" i="8"/>
  <c r="D346" i="6" s="1"/>
  <c r="R347" i="8"/>
  <c r="D345" i="6" s="1"/>
  <c r="V347" i="8"/>
  <c r="V340" i="8"/>
  <c r="R340" i="8"/>
  <c r="D338" i="6" s="1"/>
  <c r="V332" i="8"/>
  <c r="R332" i="8"/>
  <c r="D330" i="6" s="1"/>
  <c r="R331" i="8"/>
  <c r="D329" i="6" s="1"/>
  <c r="V331" i="8"/>
  <c r="V324" i="8"/>
  <c r="R324" i="8"/>
  <c r="D322" i="6" s="1"/>
  <c r="V316" i="8"/>
  <c r="R316" i="8"/>
  <c r="D314" i="6" s="1"/>
  <c r="R315" i="8"/>
  <c r="D313" i="6" s="1"/>
  <c r="V315" i="8"/>
  <c r="V308" i="8"/>
  <c r="R308" i="8"/>
  <c r="D306" i="6" s="1"/>
  <c r="V300" i="8"/>
  <c r="R300" i="8"/>
  <c r="D298" i="6" s="1"/>
  <c r="R299" i="8"/>
  <c r="D297" i="6" s="1"/>
  <c r="V299" i="8"/>
  <c r="V292" i="8"/>
  <c r="R292" i="8"/>
  <c r="D290" i="6" s="1"/>
  <c r="V284" i="8"/>
  <c r="R284" i="8"/>
  <c r="D282" i="6" s="1"/>
  <c r="R283" i="8"/>
  <c r="D281" i="6" s="1"/>
  <c r="V283" i="8"/>
  <c r="V276" i="8"/>
  <c r="R276" i="8"/>
  <c r="D274" i="6" s="1"/>
  <c r="V268" i="8"/>
  <c r="R268" i="8"/>
  <c r="D266" i="6" s="1"/>
  <c r="R267" i="8"/>
  <c r="D265" i="6" s="1"/>
  <c r="V267" i="8"/>
  <c r="V260" i="8"/>
  <c r="R260" i="8"/>
  <c r="D258" i="6" s="1"/>
  <c r="V252" i="8"/>
  <c r="R252" i="8"/>
  <c r="D250" i="6" s="1"/>
  <c r="R251" i="8"/>
  <c r="D249" i="6" s="1"/>
  <c r="V251" i="8"/>
  <c r="V244" i="8"/>
  <c r="R244" i="8"/>
  <c r="D242" i="6" s="1"/>
  <c r="V236" i="8"/>
  <c r="R236" i="8"/>
  <c r="D234" i="6" s="1"/>
  <c r="V228" i="8"/>
  <c r="R228" i="8"/>
  <c r="D226" i="6" s="1"/>
  <c r="V220" i="8"/>
  <c r="R220" i="8"/>
  <c r="D218" i="6" s="1"/>
  <c r="V212" i="8"/>
  <c r="R212" i="8"/>
  <c r="D210" i="6" s="1"/>
  <c r="V204" i="8"/>
  <c r="R204" i="8"/>
  <c r="D202" i="6" s="1"/>
  <c r="V196" i="8"/>
  <c r="R196" i="8"/>
  <c r="D194" i="6" s="1"/>
  <c r="V188" i="8"/>
  <c r="R188" i="8"/>
  <c r="D186" i="6" s="1"/>
  <c r="V180" i="8"/>
  <c r="R180" i="8"/>
  <c r="D178" i="6" s="1"/>
  <c r="V172" i="8"/>
  <c r="R172" i="8"/>
  <c r="D170" i="6" s="1"/>
  <c r="V164" i="8"/>
  <c r="R164" i="8"/>
  <c r="D162" i="6" s="1"/>
  <c r="V156" i="8"/>
  <c r="R156" i="8"/>
  <c r="D154" i="6" s="1"/>
  <c r="V148" i="8"/>
  <c r="R148" i="8"/>
  <c r="D146" i="6" s="1"/>
  <c r="V140" i="8"/>
  <c r="R140" i="8"/>
  <c r="D138" i="6" s="1"/>
  <c r="V132" i="8"/>
  <c r="R132" i="8"/>
  <c r="D130" i="6" s="1"/>
  <c r="V124" i="8"/>
  <c r="R124" i="8"/>
  <c r="D122" i="6" s="1"/>
  <c r="V116" i="8"/>
  <c r="R116" i="8"/>
  <c r="D114" i="6" s="1"/>
  <c r="V108" i="8"/>
  <c r="R108" i="8"/>
  <c r="D106" i="6" s="1"/>
  <c r="V100" i="8"/>
  <c r="R100" i="8"/>
  <c r="D98" i="6" s="1"/>
  <c r="V92" i="8"/>
  <c r="R92" i="8"/>
  <c r="D90" i="6" s="1"/>
  <c r="V84" i="8"/>
  <c r="R84" i="8"/>
  <c r="D82" i="6" s="1"/>
  <c r="V76" i="8"/>
  <c r="R76" i="8"/>
  <c r="D74" i="6" s="1"/>
  <c r="R64" i="8"/>
  <c r="D62" i="6" s="1"/>
  <c r="V64" i="8"/>
  <c r="R32" i="8"/>
  <c r="D30" i="6" s="1"/>
  <c r="V32" i="8"/>
  <c r="R394" i="8"/>
  <c r="D392" i="6" s="1"/>
  <c r="R386" i="8"/>
  <c r="D384" i="6" s="1"/>
  <c r="R378" i="8"/>
  <c r="D376" i="6" s="1"/>
  <c r="R370" i="8"/>
  <c r="D368" i="6" s="1"/>
  <c r="R360" i="8"/>
  <c r="D358" i="6" s="1"/>
  <c r="R350" i="8"/>
  <c r="D348" i="6" s="1"/>
  <c r="R338" i="8"/>
  <c r="D336" i="6" s="1"/>
  <c r="R328" i="8"/>
  <c r="D326" i="6" s="1"/>
  <c r="R318" i="8"/>
  <c r="D316" i="6" s="1"/>
  <c r="R306" i="8"/>
  <c r="D304" i="6" s="1"/>
  <c r="R296" i="8"/>
  <c r="D294" i="6" s="1"/>
  <c r="R286" i="8"/>
  <c r="D284" i="6" s="1"/>
  <c r="R274" i="8"/>
  <c r="D272" i="6" s="1"/>
  <c r="R264" i="8"/>
  <c r="D262" i="6" s="1"/>
  <c r="R254" i="8"/>
  <c r="D252" i="6" s="1"/>
  <c r="R242" i="8"/>
  <c r="D240" i="6" s="1"/>
  <c r="R222" i="8"/>
  <c r="D220" i="6" s="1"/>
  <c r="R210" i="8"/>
  <c r="D208" i="6" s="1"/>
  <c r="R190" i="8"/>
  <c r="D188" i="6" s="1"/>
  <c r="R178" i="8"/>
  <c r="D176" i="6" s="1"/>
  <c r="R158" i="8"/>
  <c r="D156" i="6" s="1"/>
  <c r="R146" i="8"/>
  <c r="D144" i="6" s="1"/>
  <c r="R136" i="8"/>
  <c r="D134" i="6" s="1"/>
  <c r="R126" i="8"/>
  <c r="D124" i="6" s="1"/>
  <c r="R114" i="8"/>
  <c r="D112" i="6" s="1"/>
  <c r="R94" i="8"/>
  <c r="D92" i="6" s="1"/>
  <c r="R82" i="8"/>
  <c r="D80" i="6" s="1"/>
  <c r="V383" i="8"/>
  <c r="V359" i="8"/>
  <c r="V339" i="8"/>
  <c r="V319" i="8"/>
  <c r="V295" i="8"/>
  <c r="V275" i="8"/>
  <c r="V255" i="8"/>
  <c r="V48" i="8"/>
  <c r="V8" i="8"/>
  <c r="R78" i="8"/>
  <c r="D76" i="6" s="1"/>
  <c r="R69" i="8"/>
  <c r="D67" i="6" s="1"/>
  <c r="R65" i="8"/>
  <c r="D63" i="6" s="1"/>
  <c r="R61" i="8"/>
  <c r="D59" i="6" s="1"/>
  <c r="R57" i="8"/>
  <c r="D55" i="6" s="1"/>
  <c r="R53" i="8"/>
  <c r="D51" i="6" s="1"/>
  <c r="R49" i="8"/>
  <c r="D47" i="6" s="1"/>
  <c r="R45" i="8"/>
  <c r="D43" i="6" s="1"/>
  <c r="R41" i="8"/>
  <c r="D39" i="6" s="1"/>
  <c r="R37" i="8"/>
  <c r="D35" i="6" s="1"/>
  <c r="R33" i="8"/>
  <c r="D31" i="6" s="1"/>
  <c r="R29" i="8"/>
  <c r="D27" i="6" s="1"/>
  <c r="R25" i="8"/>
  <c r="D23" i="6" s="1"/>
  <c r="R21" i="8"/>
  <c r="D19" i="6" s="1"/>
  <c r="R17" i="8"/>
  <c r="D15" i="6" s="1"/>
  <c r="R13" i="8"/>
  <c r="D11" i="6" s="1"/>
  <c r="R9" i="8"/>
  <c r="D7" i="6" s="1"/>
  <c r="V70" i="8"/>
  <c r="R70" i="8"/>
  <c r="D68" i="6" s="1"/>
  <c r="V66" i="8"/>
  <c r="R66" i="8"/>
  <c r="D64" i="6" s="1"/>
  <c r="V62" i="8"/>
  <c r="R62" i="8"/>
  <c r="D60" i="6" s="1"/>
  <c r="V58" i="8"/>
  <c r="R58" i="8"/>
  <c r="D56" i="6" s="1"/>
  <c r="V54" i="8"/>
  <c r="R54" i="8"/>
  <c r="D52" i="6" s="1"/>
  <c r="V50" i="8"/>
  <c r="R50" i="8"/>
  <c r="D48" i="6" s="1"/>
  <c r="V46" i="8"/>
  <c r="R46" i="8"/>
  <c r="D44" i="6" s="1"/>
  <c r="V42" i="8"/>
  <c r="R42" i="8"/>
  <c r="D40" i="6" s="1"/>
  <c r="V38" i="8"/>
  <c r="R38" i="8"/>
  <c r="D36" i="6" s="1"/>
  <c r="V34" i="8"/>
  <c r="R34" i="8"/>
  <c r="D32" i="6" s="1"/>
  <c r="V30" i="8"/>
  <c r="R30" i="8"/>
  <c r="D28" i="6" s="1"/>
  <c r="V26" i="8"/>
  <c r="R26" i="8"/>
  <c r="D24" i="6" s="1"/>
  <c r="V22" i="8"/>
  <c r="R22" i="8"/>
  <c r="D20" i="6" s="1"/>
  <c r="V18" i="8"/>
  <c r="R18" i="8"/>
  <c r="D16" i="6" s="1"/>
  <c r="V14" i="8"/>
  <c r="R14" i="8"/>
  <c r="D12" i="6" s="1"/>
  <c r="V10" i="8"/>
  <c r="R10" i="8"/>
  <c r="D8" i="6" s="1"/>
  <c r="R393" i="8"/>
  <c r="D391" i="6" s="1"/>
  <c r="R389" i="8"/>
  <c r="D387" i="6" s="1"/>
  <c r="R385" i="8"/>
  <c r="D383" i="6" s="1"/>
  <c r="R381" i="8"/>
  <c r="D379" i="6" s="1"/>
  <c r="R377" i="8"/>
  <c r="D375" i="6" s="1"/>
  <c r="R373" i="8"/>
  <c r="D371" i="6" s="1"/>
  <c r="R369" i="8"/>
  <c r="D367" i="6" s="1"/>
  <c r="R365" i="8"/>
  <c r="D363" i="6" s="1"/>
  <c r="R361" i="8"/>
  <c r="D359" i="6" s="1"/>
  <c r="R357" i="8"/>
  <c r="D355" i="6" s="1"/>
  <c r="R353" i="8"/>
  <c r="D351" i="6" s="1"/>
  <c r="R349" i="8"/>
  <c r="D347" i="6" s="1"/>
  <c r="R345" i="8"/>
  <c r="D343" i="6" s="1"/>
  <c r="R341" i="8"/>
  <c r="D339" i="6" s="1"/>
  <c r="R337" i="8"/>
  <c r="D335" i="6" s="1"/>
  <c r="R333" i="8"/>
  <c r="D331" i="6" s="1"/>
  <c r="R329" i="8"/>
  <c r="D327" i="6" s="1"/>
  <c r="R325" i="8"/>
  <c r="D323" i="6" s="1"/>
  <c r="R321" i="8"/>
  <c r="D319" i="6" s="1"/>
  <c r="R317" i="8"/>
  <c r="D315" i="6" s="1"/>
  <c r="R313" i="8"/>
  <c r="D311" i="6" s="1"/>
  <c r="R309" i="8"/>
  <c r="D307" i="6" s="1"/>
  <c r="R305" i="8"/>
  <c r="D303" i="6" s="1"/>
  <c r="R301" i="8"/>
  <c r="D299" i="6" s="1"/>
  <c r="R297" i="8"/>
  <c r="D295" i="6" s="1"/>
  <c r="R293" i="8"/>
  <c r="D291" i="6" s="1"/>
  <c r="R289" i="8"/>
  <c r="D287" i="6" s="1"/>
  <c r="R285" i="8"/>
  <c r="D283" i="6" s="1"/>
  <c r="R281" i="8"/>
  <c r="D279" i="6" s="1"/>
  <c r="R277" i="8"/>
  <c r="D275" i="6" s="1"/>
  <c r="R273" i="8"/>
  <c r="D271" i="6" s="1"/>
  <c r="R269" i="8"/>
  <c r="D267" i="6" s="1"/>
  <c r="R265" i="8"/>
  <c r="D263" i="6" s="1"/>
  <c r="R261" i="8"/>
  <c r="D259" i="6" s="1"/>
  <c r="R257" i="8"/>
  <c r="D255" i="6" s="1"/>
  <c r="R253" i="8"/>
  <c r="D251" i="6" s="1"/>
  <c r="R249" i="8"/>
  <c r="D247" i="6" s="1"/>
  <c r="R245" i="8"/>
  <c r="D243" i="6" s="1"/>
  <c r="R243" i="8"/>
  <c r="D241" i="6" s="1"/>
  <c r="R241" i="8"/>
  <c r="D239" i="6" s="1"/>
  <c r="R239" i="8"/>
  <c r="D237" i="6" s="1"/>
  <c r="R237" i="8"/>
  <c r="D235" i="6" s="1"/>
  <c r="R235" i="8"/>
  <c r="D233" i="6" s="1"/>
  <c r="R233" i="8"/>
  <c r="D231" i="6" s="1"/>
  <c r="R231" i="8"/>
  <c r="D229" i="6" s="1"/>
  <c r="R229" i="8"/>
  <c r="D227" i="6" s="1"/>
  <c r="R227" i="8"/>
  <c r="D225" i="6" s="1"/>
  <c r="R225" i="8"/>
  <c r="D223" i="6" s="1"/>
  <c r="R223" i="8"/>
  <c r="D221" i="6" s="1"/>
  <c r="R221" i="8"/>
  <c r="D219" i="6" s="1"/>
  <c r="R219" i="8"/>
  <c r="D217" i="6" s="1"/>
  <c r="R217" i="8"/>
  <c r="D215" i="6" s="1"/>
  <c r="R215" i="8"/>
  <c r="D213" i="6" s="1"/>
  <c r="R213" i="8"/>
  <c r="D211" i="6" s="1"/>
  <c r="R211" i="8"/>
  <c r="D209" i="6" s="1"/>
  <c r="R209" i="8"/>
  <c r="D207" i="6" s="1"/>
  <c r="R207" i="8"/>
  <c r="D205" i="6" s="1"/>
  <c r="R205" i="8"/>
  <c r="D203" i="6" s="1"/>
  <c r="R203" i="8"/>
  <c r="D201" i="6" s="1"/>
  <c r="R201" i="8"/>
  <c r="D199" i="6" s="1"/>
  <c r="R199" i="8"/>
  <c r="D197" i="6" s="1"/>
  <c r="R197" i="8"/>
  <c r="D195" i="6" s="1"/>
  <c r="R195" i="8"/>
  <c r="D193" i="6" s="1"/>
  <c r="R193" i="8"/>
  <c r="D191" i="6" s="1"/>
  <c r="R191" i="8"/>
  <c r="D189" i="6" s="1"/>
  <c r="R189" i="8"/>
  <c r="D187" i="6" s="1"/>
  <c r="R187" i="8"/>
  <c r="D185" i="6" s="1"/>
  <c r="R185" i="8"/>
  <c r="D183" i="6" s="1"/>
  <c r="R183" i="8"/>
  <c r="D181" i="6" s="1"/>
  <c r="R181" i="8"/>
  <c r="D179" i="6" s="1"/>
  <c r="R179" i="8"/>
  <c r="D177" i="6" s="1"/>
  <c r="R177" i="8"/>
  <c r="D175" i="6" s="1"/>
  <c r="R175" i="8"/>
  <c r="D173" i="6" s="1"/>
  <c r="R173" i="8"/>
  <c r="D171" i="6" s="1"/>
  <c r="R171" i="8"/>
  <c r="D169" i="6" s="1"/>
  <c r="R169" i="8"/>
  <c r="D167" i="6" s="1"/>
  <c r="R167" i="8"/>
  <c r="D165" i="6" s="1"/>
  <c r="R165" i="8"/>
  <c r="D163" i="6" s="1"/>
  <c r="R163" i="8"/>
  <c r="D161" i="6" s="1"/>
  <c r="R161" i="8"/>
  <c r="D159" i="6" s="1"/>
  <c r="R159" i="8"/>
  <c r="D157" i="6" s="1"/>
  <c r="R157" i="8"/>
  <c r="D155" i="6" s="1"/>
  <c r="R155" i="8"/>
  <c r="D153" i="6" s="1"/>
  <c r="R153" i="8"/>
  <c r="D151" i="6" s="1"/>
  <c r="R151" i="8"/>
  <c r="D149" i="6" s="1"/>
  <c r="R149" i="8"/>
  <c r="D147" i="6" s="1"/>
  <c r="R147" i="8"/>
  <c r="D145" i="6" s="1"/>
  <c r="R145" i="8"/>
  <c r="D143" i="6" s="1"/>
  <c r="R143" i="8"/>
  <c r="D141" i="6" s="1"/>
  <c r="R141" i="8"/>
  <c r="D139" i="6" s="1"/>
  <c r="R139" i="8"/>
  <c r="D137" i="6" s="1"/>
  <c r="R137" i="8"/>
  <c r="D135" i="6" s="1"/>
  <c r="R135" i="8"/>
  <c r="D133" i="6" s="1"/>
  <c r="R133" i="8"/>
  <c r="D131" i="6" s="1"/>
  <c r="R131" i="8"/>
  <c r="D129" i="6" s="1"/>
  <c r="R129" i="8"/>
  <c r="D127" i="6" s="1"/>
  <c r="R127" i="8"/>
  <c r="D125" i="6" s="1"/>
  <c r="R125" i="8"/>
  <c r="D123" i="6" s="1"/>
  <c r="R123" i="8"/>
  <c r="D121" i="6" s="1"/>
  <c r="R121" i="8"/>
  <c r="D119" i="6" s="1"/>
  <c r="R119" i="8"/>
  <c r="D117" i="6" s="1"/>
  <c r="R117" i="8"/>
  <c r="D115" i="6" s="1"/>
  <c r="R115" i="8"/>
  <c r="D113" i="6" s="1"/>
  <c r="R113" i="8"/>
  <c r="D111" i="6" s="1"/>
  <c r="R111" i="8"/>
  <c r="D109" i="6" s="1"/>
  <c r="R109" i="8"/>
  <c r="D107" i="6" s="1"/>
  <c r="R107" i="8"/>
  <c r="D105" i="6" s="1"/>
  <c r="R105" i="8"/>
  <c r="D103" i="6" s="1"/>
  <c r="R103" i="8"/>
  <c r="D101" i="6" s="1"/>
  <c r="R101" i="8"/>
  <c r="D99" i="6" s="1"/>
  <c r="R99" i="8"/>
  <c r="D97" i="6" s="1"/>
  <c r="R97" i="8"/>
  <c r="D95" i="6" s="1"/>
  <c r="R95" i="8"/>
  <c r="D93" i="6" s="1"/>
  <c r="R93" i="8"/>
  <c r="D91" i="6" s="1"/>
  <c r="R91" i="8"/>
  <c r="D89" i="6" s="1"/>
  <c r="R89" i="8"/>
  <c r="D87" i="6" s="1"/>
  <c r="R87" i="8"/>
  <c r="D85" i="6" s="1"/>
  <c r="R85" i="8"/>
  <c r="D83" i="6" s="1"/>
  <c r="R83" i="8"/>
  <c r="D81" i="6" s="1"/>
  <c r="R81" i="8"/>
  <c r="D79" i="6" s="1"/>
  <c r="R79" i="8"/>
  <c r="D77" i="6" s="1"/>
  <c r="R77" i="8"/>
  <c r="D75" i="6" s="1"/>
  <c r="R75" i="8"/>
  <c r="D73" i="6" s="1"/>
  <c r="R73" i="8"/>
  <c r="D71" i="6" s="1"/>
  <c r="R71" i="8"/>
  <c r="D69" i="6" s="1"/>
  <c r="R67" i="8"/>
  <c r="D65" i="6" s="1"/>
  <c r="R63" i="8"/>
  <c r="D61" i="6" s="1"/>
  <c r="R59" i="8"/>
  <c r="D57" i="6" s="1"/>
  <c r="R55" i="8"/>
  <c r="D53" i="6" s="1"/>
  <c r="R51" i="8"/>
  <c r="D49" i="6" s="1"/>
  <c r="R47" i="8"/>
  <c r="D45" i="6" s="1"/>
  <c r="R43" i="8"/>
  <c r="D41" i="6" s="1"/>
  <c r="R39" i="8"/>
  <c r="D37" i="6" s="1"/>
  <c r="R35" i="8"/>
  <c r="D33" i="6" s="1"/>
  <c r="R31" i="8"/>
  <c r="D29" i="6" s="1"/>
  <c r="R27" i="8"/>
  <c r="D25" i="6" s="1"/>
  <c r="R23" i="8"/>
  <c r="D21" i="6" s="1"/>
  <c r="R19" i="8"/>
  <c r="D17" i="6" s="1"/>
  <c r="R15" i="8"/>
  <c r="D13" i="6" s="1"/>
  <c r="R11" i="8"/>
  <c r="D9" i="6" s="1"/>
  <c r="V68" i="8"/>
  <c r="V60" i="8"/>
  <c r="V52" i="8"/>
  <c r="V44" i="8"/>
  <c r="V36" i="8"/>
  <c r="V28" i="8"/>
  <c r="V20" i="8"/>
  <c r="V12" i="8"/>
  <c r="C41" i="28" l="1"/>
  <c r="H3" i="29"/>
  <c r="H4" i="29"/>
  <c r="C3" i="29"/>
  <c r="D3" i="29"/>
  <c r="F3" i="29"/>
  <c r="D4" i="29"/>
  <c r="F4" i="29"/>
  <c r="C4" i="29"/>
  <c r="C3" i="3" l="1"/>
  <c r="C4" i="3"/>
  <c r="A2" i="2" l="1"/>
  <c r="C1" i="8" l="1"/>
  <c r="H2" i="31" l="1"/>
  <c r="A3" i="32"/>
  <c r="A8" i="32" l="1"/>
  <c r="C8" i="32"/>
  <c r="D8" i="32"/>
  <c r="E8" i="32"/>
  <c r="A9" i="32"/>
  <c r="C9" i="32"/>
  <c r="D9" i="32"/>
  <c r="E9" i="32"/>
  <c r="A10" i="32"/>
  <c r="C10" i="32"/>
  <c r="D10" i="32"/>
  <c r="E10" i="32"/>
  <c r="A11" i="32"/>
  <c r="C11" i="32"/>
  <c r="D11" i="32"/>
  <c r="E11" i="32"/>
  <c r="A12" i="32"/>
  <c r="C12" i="32"/>
  <c r="D12" i="32"/>
  <c r="E12" i="32"/>
  <c r="A13" i="32"/>
  <c r="C13" i="32"/>
  <c r="D13" i="32"/>
  <c r="E13" i="32"/>
  <c r="A14" i="32"/>
  <c r="C14" i="32"/>
  <c r="D14" i="32"/>
  <c r="E14" i="32"/>
  <c r="A15" i="32"/>
  <c r="C15" i="32"/>
  <c r="D15" i="32"/>
  <c r="E15" i="32"/>
  <c r="A16" i="32"/>
  <c r="C16" i="32"/>
  <c r="D16" i="32"/>
  <c r="E16" i="32"/>
  <c r="A17" i="32"/>
  <c r="B17" i="32" s="1"/>
  <c r="C17" i="32"/>
  <c r="D17" i="32"/>
  <c r="E17" i="32"/>
  <c r="A18" i="32"/>
  <c r="B18" i="32" s="1"/>
  <c r="C18" i="32"/>
  <c r="D18" i="32"/>
  <c r="E18" i="32"/>
  <c r="A19" i="32"/>
  <c r="B19" i="32" s="1"/>
  <c r="C19" i="32"/>
  <c r="D19" i="32"/>
  <c r="E19" i="32"/>
  <c r="A20" i="32"/>
  <c r="B20" i="32" s="1"/>
  <c r="C20" i="32"/>
  <c r="D20" i="32"/>
  <c r="E20" i="32"/>
  <c r="A21" i="32"/>
  <c r="B21" i="32" s="1"/>
  <c r="C21" i="32"/>
  <c r="D21" i="32"/>
  <c r="E21" i="32"/>
  <c r="A22" i="32"/>
  <c r="B22" i="32" s="1"/>
  <c r="C22" i="32"/>
  <c r="D22" i="32"/>
  <c r="E22" i="32"/>
  <c r="A23" i="32"/>
  <c r="B23" i="32" s="1"/>
  <c r="C23" i="32"/>
  <c r="D23" i="32"/>
  <c r="E23" i="32"/>
  <c r="A24" i="32"/>
  <c r="B24" i="32" s="1"/>
  <c r="C24" i="32"/>
  <c r="D24" i="32"/>
  <c r="E24" i="32"/>
  <c r="A25" i="32"/>
  <c r="B25" i="32" s="1"/>
  <c r="C25" i="32"/>
  <c r="D25" i="32"/>
  <c r="E25" i="32"/>
  <c r="A26" i="32"/>
  <c r="B26" i="32" s="1"/>
  <c r="C26" i="32"/>
  <c r="D26" i="32"/>
  <c r="E26" i="32"/>
  <c r="A27" i="32"/>
  <c r="B27" i="32" s="1"/>
  <c r="C27" i="32"/>
  <c r="D27" i="32"/>
  <c r="E27" i="32"/>
  <c r="A28" i="32"/>
  <c r="B28" i="32" s="1"/>
  <c r="C28" i="32"/>
  <c r="D28" i="32"/>
  <c r="E28" i="32"/>
  <c r="A29" i="32"/>
  <c r="B29" i="32" s="1"/>
  <c r="C29" i="32"/>
  <c r="D29" i="32"/>
  <c r="E29" i="32"/>
  <c r="A30" i="32"/>
  <c r="B30" i="32" s="1"/>
  <c r="C30" i="32"/>
  <c r="D30" i="32"/>
  <c r="E30" i="32"/>
  <c r="A31" i="32"/>
  <c r="B31" i="32" s="1"/>
  <c r="C31" i="32"/>
  <c r="D31" i="32"/>
  <c r="E31" i="32"/>
  <c r="A32" i="32"/>
  <c r="B32" i="32" s="1"/>
  <c r="C32" i="32"/>
  <c r="D32" i="32"/>
  <c r="E32" i="32"/>
  <c r="A33" i="32"/>
  <c r="B33" i="32" s="1"/>
  <c r="C33" i="32"/>
  <c r="D33" i="32"/>
  <c r="E33" i="32"/>
  <c r="A34" i="32"/>
  <c r="B34" i="32" s="1"/>
  <c r="C34" i="32"/>
  <c r="D34" i="32"/>
  <c r="E34" i="32"/>
  <c r="A35" i="32"/>
  <c r="B35" i="32" s="1"/>
  <c r="C35" i="32"/>
  <c r="D35" i="32"/>
  <c r="E35" i="32"/>
  <c r="A36" i="32"/>
  <c r="B36" i="32" s="1"/>
  <c r="C36" i="32"/>
  <c r="D36" i="32"/>
  <c r="E36" i="32"/>
  <c r="A37" i="32"/>
  <c r="B37" i="32" s="1"/>
  <c r="C37" i="32"/>
  <c r="D37" i="32"/>
  <c r="E37" i="32"/>
  <c r="A38" i="32"/>
  <c r="B38" i="32" s="1"/>
  <c r="C38" i="32"/>
  <c r="D38" i="32"/>
  <c r="E38" i="32"/>
  <c r="A39" i="32"/>
  <c r="B39" i="32" s="1"/>
  <c r="C39" i="32"/>
  <c r="D39" i="32"/>
  <c r="E39" i="32"/>
  <c r="A40" i="32"/>
  <c r="B40" i="32" s="1"/>
  <c r="C40" i="32"/>
  <c r="D40" i="32"/>
  <c r="E40" i="32"/>
  <c r="A41" i="32"/>
  <c r="B41" i="32" s="1"/>
  <c r="C41" i="32"/>
  <c r="D41" i="32"/>
  <c r="E41" i="32"/>
  <c r="A42" i="32"/>
  <c r="B42" i="32" s="1"/>
  <c r="C42" i="32"/>
  <c r="D42" i="32"/>
  <c r="E42" i="32"/>
  <c r="A43" i="32"/>
  <c r="B43" i="32" s="1"/>
  <c r="C43" i="32"/>
  <c r="D43" i="32"/>
  <c r="E43" i="32"/>
  <c r="A44" i="32"/>
  <c r="B44" i="32" s="1"/>
  <c r="C44" i="32"/>
  <c r="D44" i="32"/>
  <c r="E44" i="32"/>
  <c r="A45" i="32"/>
  <c r="B45" i="32" s="1"/>
  <c r="C45" i="32"/>
  <c r="D45" i="32"/>
  <c r="E45" i="32"/>
  <c r="A46" i="32"/>
  <c r="B46" i="32" s="1"/>
  <c r="C46" i="32"/>
  <c r="D46" i="32"/>
  <c r="E46" i="32"/>
  <c r="A47" i="32"/>
  <c r="B47" i="32" s="1"/>
  <c r="C47" i="32"/>
  <c r="D47" i="32"/>
  <c r="E47" i="32"/>
  <c r="A48" i="32"/>
  <c r="B48" i="32" s="1"/>
  <c r="C48" i="32"/>
  <c r="D48" i="32"/>
  <c r="E48" i="32"/>
  <c r="A49" i="32"/>
  <c r="B49" i="32" s="1"/>
  <c r="C49" i="32"/>
  <c r="D49" i="32"/>
  <c r="E49" i="32"/>
  <c r="A50" i="32"/>
  <c r="B50" i="32" s="1"/>
  <c r="C50" i="32"/>
  <c r="D50" i="32"/>
  <c r="E50" i="32"/>
  <c r="A51" i="32"/>
  <c r="B51" i="32" s="1"/>
  <c r="C51" i="32"/>
  <c r="D51" i="32"/>
  <c r="E51" i="32"/>
  <c r="A52" i="32"/>
  <c r="B52" i="32" s="1"/>
  <c r="C52" i="32"/>
  <c r="D52" i="32"/>
  <c r="E52" i="32"/>
  <c r="A53" i="32"/>
  <c r="B53" i="32" s="1"/>
  <c r="C53" i="32"/>
  <c r="D53" i="32"/>
  <c r="E53" i="32"/>
  <c r="A54" i="32"/>
  <c r="B54" i="32" s="1"/>
  <c r="C54" i="32"/>
  <c r="D54" i="32"/>
  <c r="E54" i="32"/>
  <c r="A55" i="32"/>
  <c r="B55" i="32" s="1"/>
  <c r="C55" i="32"/>
  <c r="D55" i="32"/>
  <c r="E55" i="32"/>
  <c r="A56" i="32"/>
  <c r="B56" i="32" s="1"/>
  <c r="C56" i="32"/>
  <c r="D56" i="32"/>
  <c r="E56" i="32"/>
  <c r="A57" i="32"/>
  <c r="B57" i="32" s="1"/>
  <c r="C57" i="32"/>
  <c r="D57" i="32"/>
  <c r="E57" i="32"/>
  <c r="A58" i="32"/>
  <c r="B58" i="32" s="1"/>
  <c r="C58" i="32"/>
  <c r="D58" i="32"/>
  <c r="E58" i="32"/>
  <c r="A59" i="32"/>
  <c r="B59" i="32" s="1"/>
  <c r="C59" i="32"/>
  <c r="D59" i="32"/>
  <c r="E59" i="32"/>
  <c r="A60" i="32"/>
  <c r="B60" i="32" s="1"/>
  <c r="C60" i="32"/>
  <c r="D60" i="32"/>
  <c r="E60" i="32"/>
  <c r="A61" i="32"/>
  <c r="B61" i="32" s="1"/>
  <c r="C61" i="32"/>
  <c r="D61" i="32"/>
  <c r="E61" i="32"/>
  <c r="A62" i="32"/>
  <c r="B62" i="32" s="1"/>
  <c r="C62" i="32"/>
  <c r="D62" i="32"/>
  <c r="E62" i="32"/>
  <c r="A63" i="32"/>
  <c r="B63" i="32" s="1"/>
  <c r="C63" i="32"/>
  <c r="D63" i="32"/>
  <c r="E63" i="32"/>
  <c r="A64" i="32"/>
  <c r="B64" i="32" s="1"/>
  <c r="C64" i="32"/>
  <c r="D64" i="32"/>
  <c r="E64" i="32"/>
  <c r="A65" i="32"/>
  <c r="B65" i="32" s="1"/>
  <c r="C65" i="32"/>
  <c r="D65" i="32"/>
  <c r="E65" i="32"/>
  <c r="A66" i="32"/>
  <c r="B66" i="32" s="1"/>
  <c r="C66" i="32"/>
  <c r="D66" i="32"/>
  <c r="E66" i="32"/>
  <c r="A67" i="32"/>
  <c r="B67" i="32" s="1"/>
  <c r="C67" i="32"/>
  <c r="D67" i="32"/>
  <c r="E67" i="32"/>
  <c r="A68" i="32"/>
  <c r="B68" i="32" s="1"/>
  <c r="C68" i="32"/>
  <c r="D68" i="32"/>
  <c r="E68" i="32"/>
  <c r="A69" i="32"/>
  <c r="B69" i="32" s="1"/>
  <c r="C69" i="32"/>
  <c r="D69" i="32"/>
  <c r="E69" i="32"/>
  <c r="A70" i="32"/>
  <c r="B70" i="32" s="1"/>
  <c r="C70" i="32"/>
  <c r="D70" i="32"/>
  <c r="E70" i="32"/>
  <c r="A71" i="32"/>
  <c r="B71" i="32" s="1"/>
  <c r="C71" i="32"/>
  <c r="D71" i="32"/>
  <c r="E71" i="32"/>
  <c r="A72" i="32"/>
  <c r="B72" i="32" s="1"/>
  <c r="C72" i="32"/>
  <c r="D72" i="32"/>
  <c r="E72" i="32"/>
  <c r="A73" i="32"/>
  <c r="B73" i="32" s="1"/>
  <c r="C73" i="32"/>
  <c r="D73" i="32"/>
  <c r="E73" i="32"/>
  <c r="A74" i="32"/>
  <c r="B74" i="32" s="1"/>
  <c r="C74" i="32"/>
  <c r="D74" i="32"/>
  <c r="E74" i="32"/>
  <c r="A75" i="32"/>
  <c r="B75" i="32" s="1"/>
  <c r="C75" i="32"/>
  <c r="D75" i="32"/>
  <c r="E75" i="32"/>
  <c r="A76" i="32"/>
  <c r="B76" i="32" s="1"/>
  <c r="C76" i="32"/>
  <c r="D76" i="32"/>
  <c r="E76" i="32"/>
  <c r="A77" i="32"/>
  <c r="B77" i="32" s="1"/>
  <c r="C77" i="32"/>
  <c r="D77" i="32"/>
  <c r="E77" i="32"/>
  <c r="A78" i="32"/>
  <c r="B78" i="32" s="1"/>
  <c r="C78" i="32"/>
  <c r="D78" i="32"/>
  <c r="E78" i="32"/>
  <c r="A79" i="32"/>
  <c r="B79" i="32" s="1"/>
  <c r="C79" i="32"/>
  <c r="D79" i="32"/>
  <c r="E79" i="32"/>
  <c r="A80" i="32"/>
  <c r="B80" i="32" s="1"/>
  <c r="C80" i="32"/>
  <c r="D80" i="32"/>
  <c r="E80" i="32"/>
  <c r="A81" i="32"/>
  <c r="B81" i="32" s="1"/>
  <c r="C81" i="32"/>
  <c r="D81" i="32"/>
  <c r="E81" i="32"/>
  <c r="A82" i="32"/>
  <c r="B82" i="32" s="1"/>
  <c r="C82" i="32"/>
  <c r="D82" i="32"/>
  <c r="E82" i="32"/>
  <c r="A83" i="32"/>
  <c r="B83" i="32" s="1"/>
  <c r="C83" i="32"/>
  <c r="D83" i="32"/>
  <c r="E83" i="32"/>
  <c r="A84" i="32"/>
  <c r="B84" i="32" s="1"/>
  <c r="C84" i="32"/>
  <c r="D84" i="32"/>
  <c r="E84" i="32"/>
  <c r="A85" i="32"/>
  <c r="B85" i="32" s="1"/>
  <c r="C85" i="32"/>
  <c r="D85" i="32"/>
  <c r="E85" i="32"/>
  <c r="A86" i="32"/>
  <c r="B86" i="32" s="1"/>
  <c r="C86" i="32"/>
  <c r="D86" i="32"/>
  <c r="E86" i="32"/>
  <c r="A87" i="32"/>
  <c r="B87" i="32" s="1"/>
  <c r="C87" i="32"/>
  <c r="D87" i="32"/>
  <c r="E87" i="32"/>
  <c r="A88" i="32"/>
  <c r="B88" i="32" s="1"/>
  <c r="C88" i="32"/>
  <c r="D88" i="32"/>
  <c r="E88" i="32"/>
  <c r="A89" i="32"/>
  <c r="B89" i="32" s="1"/>
  <c r="C89" i="32"/>
  <c r="D89" i="32"/>
  <c r="E89" i="32"/>
  <c r="A90" i="32"/>
  <c r="B90" i="32" s="1"/>
  <c r="C90" i="32"/>
  <c r="D90" i="32"/>
  <c r="E90" i="32"/>
  <c r="A91" i="32"/>
  <c r="B91" i="32" s="1"/>
  <c r="C91" i="32"/>
  <c r="D91" i="32"/>
  <c r="E91" i="32"/>
  <c r="A92" i="32"/>
  <c r="B92" i="32" s="1"/>
  <c r="C92" i="32"/>
  <c r="D92" i="32"/>
  <c r="E92" i="32"/>
  <c r="A93" i="32"/>
  <c r="B93" i="32" s="1"/>
  <c r="C93" i="32"/>
  <c r="D93" i="32"/>
  <c r="E93" i="32"/>
  <c r="A94" i="32"/>
  <c r="B94" i="32" s="1"/>
  <c r="C94" i="32"/>
  <c r="D94" i="32"/>
  <c r="E94" i="32"/>
  <c r="A95" i="32"/>
  <c r="B95" i="32" s="1"/>
  <c r="C95" i="32"/>
  <c r="D95" i="32"/>
  <c r="E95" i="32"/>
  <c r="A96" i="32"/>
  <c r="B96" i="32" s="1"/>
  <c r="C96" i="32"/>
  <c r="D96" i="32"/>
  <c r="E96" i="32"/>
  <c r="A97" i="32"/>
  <c r="B97" i="32" s="1"/>
  <c r="C97" i="32"/>
  <c r="D97" i="32"/>
  <c r="E97" i="32"/>
  <c r="A98" i="32"/>
  <c r="B98" i="32" s="1"/>
  <c r="C98" i="32"/>
  <c r="D98" i="32"/>
  <c r="E98" i="32"/>
  <c r="A99" i="32"/>
  <c r="B99" i="32" s="1"/>
  <c r="C99" i="32"/>
  <c r="D99" i="32"/>
  <c r="E99" i="32"/>
  <c r="A100" i="32"/>
  <c r="B100" i="32" s="1"/>
  <c r="C100" i="32"/>
  <c r="D100" i="32"/>
  <c r="E100" i="32"/>
  <c r="A101" i="32"/>
  <c r="B101" i="32" s="1"/>
  <c r="C101" i="32"/>
  <c r="D101" i="32"/>
  <c r="E101" i="32"/>
  <c r="A102" i="32"/>
  <c r="B102" i="32" s="1"/>
  <c r="C102" i="32"/>
  <c r="D102" i="32"/>
  <c r="E102" i="32"/>
  <c r="A103" i="32"/>
  <c r="B103" i="32" s="1"/>
  <c r="C103" i="32"/>
  <c r="D103" i="32"/>
  <c r="E103" i="32"/>
  <c r="A104" i="32"/>
  <c r="B104" i="32" s="1"/>
  <c r="C104" i="32"/>
  <c r="D104" i="32"/>
  <c r="E104" i="32"/>
  <c r="A105" i="32"/>
  <c r="B105" i="32" s="1"/>
  <c r="C105" i="32"/>
  <c r="D105" i="32"/>
  <c r="E105" i="32"/>
  <c r="A106" i="32"/>
  <c r="B106" i="32" s="1"/>
  <c r="C106" i="32"/>
  <c r="D106" i="32"/>
  <c r="E106" i="32"/>
  <c r="A107" i="32"/>
  <c r="B107" i="32" s="1"/>
  <c r="C107" i="32"/>
  <c r="D107" i="32"/>
  <c r="E107" i="32"/>
  <c r="A108" i="32"/>
  <c r="B108" i="32" s="1"/>
  <c r="C108" i="32"/>
  <c r="D108" i="32"/>
  <c r="E108" i="32"/>
  <c r="A109" i="32"/>
  <c r="B109" i="32" s="1"/>
  <c r="C109" i="32"/>
  <c r="D109" i="32"/>
  <c r="E109" i="32"/>
  <c r="A110" i="32"/>
  <c r="B110" i="32" s="1"/>
  <c r="C110" i="32"/>
  <c r="D110" i="32"/>
  <c r="E110" i="32"/>
  <c r="A111" i="32"/>
  <c r="B111" i="32" s="1"/>
  <c r="C111" i="32"/>
  <c r="D111" i="32"/>
  <c r="E111" i="32"/>
  <c r="A112" i="32"/>
  <c r="B112" i="32" s="1"/>
  <c r="C112" i="32"/>
  <c r="D112" i="32"/>
  <c r="E112" i="32"/>
  <c r="A113" i="32"/>
  <c r="B113" i="32" s="1"/>
  <c r="C113" i="32"/>
  <c r="D113" i="32"/>
  <c r="E113" i="32"/>
  <c r="A114" i="32"/>
  <c r="B114" i="32" s="1"/>
  <c r="C114" i="32"/>
  <c r="D114" i="32"/>
  <c r="E114" i="32"/>
  <c r="A115" i="32"/>
  <c r="B115" i="32" s="1"/>
  <c r="C115" i="32"/>
  <c r="D115" i="32"/>
  <c r="E115" i="32"/>
  <c r="A116" i="32"/>
  <c r="B116" i="32" s="1"/>
  <c r="C116" i="32"/>
  <c r="D116" i="32"/>
  <c r="E116" i="32"/>
  <c r="A117" i="32"/>
  <c r="B117" i="32" s="1"/>
  <c r="C117" i="32"/>
  <c r="D117" i="32"/>
  <c r="E117" i="32"/>
  <c r="A118" i="32"/>
  <c r="B118" i="32" s="1"/>
  <c r="C118" i="32"/>
  <c r="D118" i="32"/>
  <c r="E118" i="32"/>
  <c r="A119" i="32"/>
  <c r="B119" i="32" s="1"/>
  <c r="C119" i="32"/>
  <c r="D119" i="32"/>
  <c r="E119" i="32"/>
  <c r="A120" i="32"/>
  <c r="B120" i="32" s="1"/>
  <c r="C120" i="32"/>
  <c r="D120" i="32"/>
  <c r="E120" i="32"/>
  <c r="A121" i="32"/>
  <c r="B121" i="32" s="1"/>
  <c r="C121" i="32"/>
  <c r="D121" i="32"/>
  <c r="E121" i="32"/>
  <c r="A122" i="32"/>
  <c r="B122" i="32" s="1"/>
  <c r="C122" i="32"/>
  <c r="D122" i="32"/>
  <c r="E122" i="32"/>
  <c r="A123" i="32"/>
  <c r="B123" i="32" s="1"/>
  <c r="C123" i="32"/>
  <c r="D123" i="32"/>
  <c r="E123" i="32"/>
  <c r="A124" i="32"/>
  <c r="B124" i="32" s="1"/>
  <c r="C124" i="32"/>
  <c r="D124" i="32"/>
  <c r="E124" i="32"/>
  <c r="A125" i="32"/>
  <c r="B125" i="32" s="1"/>
  <c r="C125" i="32"/>
  <c r="D125" i="32"/>
  <c r="E125" i="32"/>
  <c r="A126" i="32"/>
  <c r="B126" i="32" s="1"/>
  <c r="C126" i="32"/>
  <c r="D126" i="32"/>
  <c r="E126" i="32"/>
  <c r="A127" i="32"/>
  <c r="B127" i="32" s="1"/>
  <c r="C127" i="32"/>
  <c r="D127" i="32"/>
  <c r="E127" i="32"/>
  <c r="A128" i="32"/>
  <c r="B128" i="32" s="1"/>
  <c r="C128" i="32"/>
  <c r="D128" i="32"/>
  <c r="E128" i="32"/>
  <c r="A129" i="32"/>
  <c r="B129" i="32" s="1"/>
  <c r="C129" i="32"/>
  <c r="D129" i="32"/>
  <c r="E129" i="32"/>
  <c r="A130" i="32"/>
  <c r="B130" i="32" s="1"/>
  <c r="C130" i="32"/>
  <c r="D130" i="32"/>
  <c r="E130" i="32"/>
  <c r="A131" i="32"/>
  <c r="B131" i="32" s="1"/>
  <c r="C131" i="32"/>
  <c r="D131" i="32"/>
  <c r="E131" i="32"/>
  <c r="A132" i="32"/>
  <c r="B132" i="32" s="1"/>
  <c r="C132" i="32"/>
  <c r="D132" i="32"/>
  <c r="E132" i="32"/>
  <c r="A133" i="32"/>
  <c r="B133" i="32" s="1"/>
  <c r="C133" i="32"/>
  <c r="D133" i="32"/>
  <c r="E133" i="32"/>
  <c r="A134" i="32"/>
  <c r="B134" i="32" s="1"/>
  <c r="C134" i="32"/>
  <c r="D134" i="32"/>
  <c r="E134" i="32"/>
  <c r="A135" i="32"/>
  <c r="B135" i="32" s="1"/>
  <c r="C135" i="32"/>
  <c r="D135" i="32"/>
  <c r="E135" i="32"/>
  <c r="A136" i="32"/>
  <c r="B136" i="32" s="1"/>
  <c r="C136" i="32"/>
  <c r="D136" i="32"/>
  <c r="E136" i="32"/>
  <c r="A137" i="32"/>
  <c r="B137" i="32" s="1"/>
  <c r="C137" i="32"/>
  <c r="D137" i="32"/>
  <c r="E137" i="32"/>
  <c r="A138" i="32"/>
  <c r="B138" i="32" s="1"/>
  <c r="C138" i="32"/>
  <c r="D138" i="32"/>
  <c r="E138" i="32"/>
  <c r="A139" i="32"/>
  <c r="B139" i="32" s="1"/>
  <c r="C139" i="32"/>
  <c r="D139" i="32"/>
  <c r="E139" i="32"/>
  <c r="A140" i="32"/>
  <c r="B140" i="32" s="1"/>
  <c r="C140" i="32"/>
  <c r="D140" i="32"/>
  <c r="E140" i="32"/>
  <c r="A141" i="32"/>
  <c r="B141" i="32" s="1"/>
  <c r="C141" i="32"/>
  <c r="D141" i="32"/>
  <c r="E141" i="32"/>
  <c r="A142" i="32"/>
  <c r="B142" i="32" s="1"/>
  <c r="C142" i="32"/>
  <c r="D142" i="32"/>
  <c r="E142" i="32"/>
  <c r="A143" i="32"/>
  <c r="B143" i="32" s="1"/>
  <c r="C143" i="32"/>
  <c r="D143" i="32"/>
  <c r="E143" i="32"/>
  <c r="A144" i="32"/>
  <c r="B144" i="32" s="1"/>
  <c r="C144" i="32"/>
  <c r="D144" i="32"/>
  <c r="E144" i="32"/>
  <c r="A145" i="32"/>
  <c r="B145" i="32" s="1"/>
  <c r="C145" i="32"/>
  <c r="D145" i="32"/>
  <c r="E145" i="32"/>
  <c r="A146" i="32"/>
  <c r="B146" i="32" s="1"/>
  <c r="C146" i="32"/>
  <c r="D146" i="32"/>
  <c r="E146" i="32"/>
  <c r="A147" i="32"/>
  <c r="B147" i="32" s="1"/>
  <c r="C147" i="32"/>
  <c r="D147" i="32"/>
  <c r="E147" i="32"/>
  <c r="A148" i="32"/>
  <c r="B148" i="32" s="1"/>
  <c r="C148" i="32"/>
  <c r="D148" i="32"/>
  <c r="E148" i="32"/>
  <c r="A149" i="32"/>
  <c r="B149" i="32" s="1"/>
  <c r="C149" i="32"/>
  <c r="D149" i="32"/>
  <c r="E149" i="32"/>
  <c r="A150" i="32"/>
  <c r="B150" i="32" s="1"/>
  <c r="C150" i="32"/>
  <c r="D150" i="32"/>
  <c r="E150" i="32"/>
  <c r="A151" i="32"/>
  <c r="B151" i="32" s="1"/>
  <c r="C151" i="32"/>
  <c r="D151" i="32"/>
  <c r="E151" i="32"/>
  <c r="A152" i="32"/>
  <c r="B152" i="32" s="1"/>
  <c r="C152" i="32"/>
  <c r="D152" i="32"/>
  <c r="E152" i="32"/>
  <c r="A153" i="32"/>
  <c r="B153" i="32" s="1"/>
  <c r="C153" i="32"/>
  <c r="D153" i="32"/>
  <c r="E153" i="32"/>
  <c r="A154" i="32"/>
  <c r="B154" i="32" s="1"/>
  <c r="C154" i="32"/>
  <c r="D154" i="32"/>
  <c r="E154" i="32"/>
  <c r="A155" i="32"/>
  <c r="B155" i="32" s="1"/>
  <c r="C155" i="32"/>
  <c r="D155" i="32"/>
  <c r="E155" i="32"/>
  <c r="A156" i="32"/>
  <c r="B156" i="32" s="1"/>
  <c r="C156" i="32"/>
  <c r="D156" i="32"/>
  <c r="E156" i="32"/>
  <c r="A157" i="32"/>
  <c r="B157" i="32" s="1"/>
  <c r="C157" i="32"/>
  <c r="D157" i="32"/>
  <c r="E157" i="32"/>
  <c r="A158" i="32"/>
  <c r="B158" i="32" s="1"/>
  <c r="C158" i="32"/>
  <c r="D158" i="32"/>
  <c r="E158" i="32"/>
  <c r="A159" i="32"/>
  <c r="B159" i="32" s="1"/>
  <c r="C159" i="32"/>
  <c r="D159" i="32"/>
  <c r="E159" i="32"/>
  <c r="A160" i="32"/>
  <c r="B160" i="32" s="1"/>
  <c r="C160" i="32"/>
  <c r="D160" i="32"/>
  <c r="E160" i="32"/>
  <c r="A161" i="32"/>
  <c r="B161" i="32" s="1"/>
  <c r="C161" i="32"/>
  <c r="D161" i="32"/>
  <c r="E161" i="32"/>
  <c r="A162" i="32"/>
  <c r="B162" i="32" s="1"/>
  <c r="C162" i="32"/>
  <c r="D162" i="32"/>
  <c r="E162" i="32"/>
  <c r="A163" i="32"/>
  <c r="B163" i="32" s="1"/>
  <c r="C163" i="32"/>
  <c r="D163" i="32"/>
  <c r="E163" i="32"/>
  <c r="A164" i="32"/>
  <c r="B164" i="32" s="1"/>
  <c r="C164" i="32"/>
  <c r="D164" i="32"/>
  <c r="E164" i="32"/>
  <c r="A165" i="32"/>
  <c r="B165" i="32" s="1"/>
  <c r="C165" i="32"/>
  <c r="D165" i="32"/>
  <c r="E165" i="32"/>
  <c r="A166" i="32"/>
  <c r="B166" i="32" s="1"/>
  <c r="C166" i="32"/>
  <c r="D166" i="32"/>
  <c r="E166" i="32"/>
  <c r="A167" i="32"/>
  <c r="B167" i="32" s="1"/>
  <c r="C167" i="32"/>
  <c r="D167" i="32"/>
  <c r="E167" i="32"/>
  <c r="A168" i="32"/>
  <c r="B168" i="32" s="1"/>
  <c r="C168" i="32"/>
  <c r="D168" i="32"/>
  <c r="E168" i="32"/>
  <c r="A169" i="32"/>
  <c r="B169" i="32" s="1"/>
  <c r="C169" i="32"/>
  <c r="D169" i="32"/>
  <c r="E169" i="32"/>
  <c r="A170" i="32"/>
  <c r="B170" i="32" s="1"/>
  <c r="C170" i="32"/>
  <c r="D170" i="32"/>
  <c r="E170" i="32"/>
  <c r="A171" i="32"/>
  <c r="B171" i="32" s="1"/>
  <c r="C171" i="32"/>
  <c r="D171" i="32"/>
  <c r="E171" i="32"/>
  <c r="A172" i="32"/>
  <c r="B172" i="32" s="1"/>
  <c r="C172" i="32"/>
  <c r="D172" i="32"/>
  <c r="E172" i="32"/>
  <c r="A173" i="32"/>
  <c r="B173" i="32" s="1"/>
  <c r="C173" i="32"/>
  <c r="D173" i="32"/>
  <c r="E173" i="32"/>
  <c r="A174" i="32"/>
  <c r="B174" i="32" s="1"/>
  <c r="C174" i="32"/>
  <c r="D174" i="32"/>
  <c r="E174" i="32"/>
  <c r="A175" i="32"/>
  <c r="B175" i="32" s="1"/>
  <c r="C175" i="32"/>
  <c r="D175" i="32"/>
  <c r="E175" i="32"/>
  <c r="A176" i="32"/>
  <c r="B176" i="32" s="1"/>
  <c r="C176" i="32"/>
  <c r="D176" i="32"/>
  <c r="E176" i="32"/>
  <c r="A177" i="32"/>
  <c r="B177" i="32" s="1"/>
  <c r="C177" i="32"/>
  <c r="D177" i="32"/>
  <c r="E177" i="32"/>
  <c r="A178" i="32"/>
  <c r="B178" i="32" s="1"/>
  <c r="C178" i="32"/>
  <c r="D178" i="32"/>
  <c r="E178" i="32"/>
  <c r="A179" i="32"/>
  <c r="B179" i="32" s="1"/>
  <c r="C179" i="32"/>
  <c r="D179" i="32"/>
  <c r="E179" i="32"/>
  <c r="A180" i="32"/>
  <c r="B180" i="32" s="1"/>
  <c r="C180" i="32"/>
  <c r="D180" i="32"/>
  <c r="E180" i="32"/>
  <c r="A181" i="32"/>
  <c r="B181" i="32" s="1"/>
  <c r="C181" i="32"/>
  <c r="D181" i="32"/>
  <c r="E181" i="32"/>
  <c r="A182" i="32"/>
  <c r="B182" i="32" s="1"/>
  <c r="C182" i="32"/>
  <c r="D182" i="32"/>
  <c r="E182" i="32"/>
  <c r="A183" i="32"/>
  <c r="B183" i="32" s="1"/>
  <c r="C183" i="32"/>
  <c r="D183" i="32"/>
  <c r="E183" i="32"/>
  <c r="A184" i="32"/>
  <c r="B184" i="32" s="1"/>
  <c r="C184" i="32"/>
  <c r="D184" i="32"/>
  <c r="E184" i="32"/>
  <c r="A185" i="32"/>
  <c r="B185" i="32" s="1"/>
  <c r="C185" i="32"/>
  <c r="D185" i="32"/>
  <c r="E185" i="32"/>
  <c r="A186" i="32"/>
  <c r="B186" i="32" s="1"/>
  <c r="C186" i="32"/>
  <c r="D186" i="32"/>
  <c r="E186" i="32"/>
  <c r="A187" i="32"/>
  <c r="B187" i="32" s="1"/>
  <c r="C187" i="32"/>
  <c r="D187" i="32"/>
  <c r="E187" i="32"/>
  <c r="A188" i="32"/>
  <c r="B188" i="32" s="1"/>
  <c r="C188" i="32"/>
  <c r="D188" i="32"/>
  <c r="E188" i="32"/>
  <c r="A189" i="32"/>
  <c r="B189" i="32" s="1"/>
  <c r="C189" i="32"/>
  <c r="D189" i="32"/>
  <c r="E189" i="32"/>
  <c r="A190" i="32"/>
  <c r="B190" i="32" s="1"/>
  <c r="C190" i="32"/>
  <c r="D190" i="32"/>
  <c r="E190" i="32"/>
  <c r="A191" i="32"/>
  <c r="B191" i="32" s="1"/>
  <c r="C191" i="32"/>
  <c r="D191" i="32"/>
  <c r="E191" i="32"/>
  <c r="A192" i="32"/>
  <c r="B192" i="32" s="1"/>
  <c r="C192" i="32"/>
  <c r="D192" i="32"/>
  <c r="E192" i="32"/>
  <c r="A193" i="32"/>
  <c r="B193" i="32" s="1"/>
  <c r="C193" i="32"/>
  <c r="D193" i="32"/>
  <c r="E193" i="32"/>
  <c r="A194" i="32"/>
  <c r="B194" i="32" s="1"/>
  <c r="C194" i="32"/>
  <c r="D194" i="32"/>
  <c r="E194" i="32"/>
  <c r="A195" i="32"/>
  <c r="B195" i="32" s="1"/>
  <c r="C195" i="32"/>
  <c r="D195" i="32"/>
  <c r="E195" i="32"/>
  <c r="A196" i="32"/>
  <c r="B196" i="32" s="1"/>
  <c r="C196" i="32"/>
  <c r="D196" i="32"/>
  <c r="E196" i="32"/>
  <c r="A197" i="32"/>
  <c r="B197" i="32" s="1"/>
  <c r="C197" i="32"/>
  <c r="D197" i="32"/>
  <c r="E197" i="32"/>
  <c r="A198" i="32"/>
  <c r="B198" i="32" s="1"/>
  <c r="C198" i="32"/>
  <c r="D198" i="32"/>
  <c r="E198" i="32"/>
  <c r="A199" i="32"/>
  <c r="B199" i="32" s="1"/>
  <c r="C199" i="32"/>
  <c r="D199" i="32"/>
  <c r="E199" i="32"/>
  <c r="A200" i="32"/>
  <c r="B200" i="32" s="1"/>
  <c r="C200" i="32"/>
  <c r="D200" i="32"/>
  <c r="E200" i="32"/>
  <c r="A201" i="32"/>
  <c r="B201" i="32" s="1"/>
  <c r="C201" i="32"/>
  <c r="D201" i="32"/>
  <c r="E201" i="32"/>
  <c r="A202" i="32"/>
  <c r="B202" i="32" s="1"/>
  <c r="C202" i="32"/>
  <c r="D202" i="32"/>
  <c r="E202" i="32"/>
  <c r="A203" i="32"/>
  <c r="B203" i="32" s="1"/>
  <c r="C203" i="32"/>
  <c r="D203" i="32"/>
  <c r="E203" i="32"/>
  <c r="A204" i="32"/>
  <c r="B204" i="32" s="1"/>
  <c r="C204" i="32"/>
  <c r="D204" i="32"/>
  <c r="E204" i="32"/>
  <c r="A205" i="32"/>
  <c r="B205" i="32" s="1"/>
  <c r="C205" i="32"/>
  <c r="D205" i="32"/>
  <c r="E205" i="32"/>
  <c r="A206" i="32"/>
  <c r="B206" i="32" s="1"/>
  <c r="C206" i="32"/>
  <c r="D206" i="32"/>
  <c r="E206" i="32"/>
  <c r="A207" i="32"/>
  <c r="B207" i="32" s="1"/>
  <c r="C207" i="32"/>
  <c r="D207" i="32"/>
  <c r="E207" i="32"/>
  <c r="A208" i="32"/>
  <c r="B208" i="32" s="1"/>
  <c r="C208" i="32"/>
  <c r="D208" i="32"/>
  <c r="E208" i="32"/>
  <c r="A209" i="32"/>
  <c r="B209" i="32" s="1"/>
  <c r="C209" i="32"/>
  <c r="D209" i="32"/>
  <c r="E209" i="32"/>
  <c r="A210" i="32"/>
  <c r="B210" i="32" s="1"/>
  <c r="C210" i="32"/>
  <c r="D210" i="32"/>
  <c r="E210" i="32"/>
  <c r="A211" i="32"/>
  <c r="B211" i="32" s="1"/>
  <c r="C211" i="32"/>
  <c r="D211" i="32"/>
  <c r="E211" i="32"/>
  <c r="A212" i="32"/>
  <c r="B212" i="32" s="1"/>
  <c r="C212" i="32"/>
  <c r="D212" i="32"/>
  <c r="E212" i="32"/>
  <c r="A213" i="32"/>
  <c r="B213" i="32" s="1"/>
  <c r="C213" i="32"/>
  <c r="D213" i="32"/>
  <c r="E213" i="32"/>
  <c r="A214" i="32"/>
  <c r="B214" i="32" s="1"/>
  <c r="C214" i="32"/>
  <c r="D214" i="32"/>
  <c r="E214" i="32"/>
  <c r="A215" i="32"/>
  <c r="B215" i="32" s="1"/>
  <c r="C215" i="32"/>
  <c r="D215" i="32"/>
  <c r="E215" i="32"/>
  <c r="A216" i="32"/>
  <c r="B216" i="32" s="1"/>
  <c r="C216" i="32"/>
  <c r="D216" i="32"/>
  <c r="E216" i="32"/>
  <c r="A217" i="32"/>
  <c r="B217" i="32" s="1"/>
  <c r="C217" i="32"/>
  <c r="D217" i="32"/>
  <c r="E217" i="32"/>
  <c r="A218" i="32"/>
  <c r="B218" i="32" s="1"/>
  <c r="C218" i="32"/>
  <c r="D218" i="32"/>
  <c r="E218" i="32"/>
  <c r="A219" i="32"/>
  <c r="B219" i="32" s="1"/>
  <c r="C219" i="32"/>
  <c r="D219" i="32"/>
  <c r="E219" i="32"/>
  <c r="A220" i="32"/>
  <c r="B220" i="32" s="1"/>
  <c r="C220" i="32"/>
  <c r="D220" i="32"/>
  <c r="E220" i="32"/>
  <c r="A221" i="32"/>
  <c r="B221" i="32" s="1"/>
  <c r="C221" i="32"/>
  <c r="D221" i="32"/>
  <c r="E221" i="32"/>
  <c r="A222" i="32"/>
  <c r="B222" i="32" s="1"/>
  <c r="C222" i="32"/>
  <c r="D222" i="32"/>
  <c r="E222" i="32"/>
  <c r="A223" i="32"/>
  <c r="B223" i="32" s="1"/>
  <c r="C223" i="32"/>
  <c r="D223" i="32"/>
  <c r="E223" i="32"/>
  <c r="A224" i="32"/>
  <c r="B224" i="32" s="1"/>
  <c r="C224" i="32"/>
  <c r="D224" i="32"/>
  <c r="E224" i="32"/>
  <c r="A225" i="32"/>
  <c r="B225" i="32" s="1"/>
  <c r="C225" i="32"/>
  <c r="D225" i="32"/>
  <c r="E225" i="32"/>
  <c r="A226" i="32"/>
  <c r="B226" i="32" s="1"/>
  <c r="C226" i="32"/>
  <c r="D226" i="32"/>
  <c r="E226" i="32"/>
  <c r="A227" i="32"/>
  <c r="B227" i="32" s="1"/>
  <c r="C227" i="32"/>
  <c r="D227" i="32"/>
  <c r="E227" i="32"/>
  <c r="A228" i="32"/>
  <c r="B228" i="32" s="1"/>
  <c r="C228" i="32"/>
  <c r="D228" i="32"/>
  <c r="E228" i="32"/>
  <c r="A229" i="32"/>
  <c r="B229" i="32" s="1"/>
  <c r="C229" i="32"/>
  <c r="D229" i="32"/>
  <c r="E229" i="32"/>
  <c r="A230" i="32"/>
  <c r="B230" i="32" s="1"/>
  <c r="C230" i="32"/>
  <c r="D230" i="32"/>
  <c r="E230" i="32"/>
  <c r="A231" i="32"/>
  <c r="B231" i="32" s="1"/>
  <c r="C231" i="32"/>
  <c r="D231" i="32"/>
  <c r="E231" i="32"/>
  <c r="A232" i="32"/>
  <c r="B232" i="32" s="1"/>
  <c r="C232" i="32"/>
  <c r="D232" i="32"/>
  <c r="E232" i="32"/>
  <c r="A233" i="32"/>
  <c r="B233" i="32" s="1"/>
  <c r="C233" i="32"/>
  <c r="D233" i="32"/>
  <c r="E233" i="32"/>
  <c r="A234" i="32"/>
  <c r="B234" i="32" s="1"/>
  <c r="C234" i="32"/>
  <c r="D234" i="32"/>
  <c r="E234" i="32"/>
  <c r="A235" i="32"/>
  <c r="B235" i="32" s="1"/>
  <c r="C235" i="32"/>
  <c r="D235" i="32"/>
  <c r="E235" i="32"/>
  <c r="A236" i="32"/>
  <c r="B236" i="32" s="1"/>
  <c r="C236" i="32"/>
  <c r="D236" i="32"/>
  <c r="E236" i="32"/>
  <c r="A237" i="32"/>
  <c r="B237" i="32" s="1"/>
  <c r="C237" i="32"/>
  <c r="D237" i="32"/>
  <c r="E237" i="32"/>
  <c r="A238" i="32"/>
  <c r="B238" i="32" s="1"/>
  <c r="C238" i="32"/>
  <c r="D238" i="32"/>
  <c r="E238" i="32"/>
  <c r="A239" i="32"/>
  <c r="B239" i="32" s="1"/>
  <c r="C239" i="32"/>
  <c r="D239" i="32"/>
  <c r="E239" i="32"/>
  <c r="A240" i="32"/>
  <c r="B240" i="32" s="1"/>
  <c r="C240" i="32"/>
  <c r="D240" i="32"/>
  <c r="E240" i="32"/>
  <c r="A241" i="32"/>
  <c r="B241" i="32" s="1"/>
  <c r="C241" i="32"/>
  <c r="D241" i="32"/>
  <c r="E241" i="32"/>
  <c r="A242" i="32"/>
  <c r="B242" i="32" s="1"/>
  <c r="C242" i="32"/>
  <c r="D242" i="32"/>
  <c r="E242" i="32"/>
  <c r="A243" i="32"/>
  <c r="B243" i="32" s="1"/>
  <c r="C243" i="32"/>
  <c r="D243" i="32"/>
  <c r="E243" i="32"/>
  <c r="A244" i="32"/>
  <c r="B244" i="32" s="1"/>
  <c r="C244" i="32"/>
  <c r="D244" i="32"/>
  <c r="E244" i="32"/>
  <c r="A245" i="32"/>
  <c r="B245" i="32" s="1"/>
  <c r="C245" i="32"/>
  <c r="D245" i="32"/>
  <c r="E245" i="32"/>
  <c r="A246" i="32"/>
  <c r="B246" i="32" s="1"/>
  <c r="C246" i="32"/>
  <c r="D246" i="32"/>
  <c r="E246" i="32"/>
  <c r="A247" i="32"/>
  <c r="B247" i="32" s="1"/>
  <c r="C247" i="32"/>
  <c r="D247" i="32"/>
  <c r="E247" i="32"/>
  <c r="A248" i="32"/>
  <c r="B248" i="32" s="1"/>
  <c r="C248" i="32"/>
  <c r="D248" i="32"/>
  <c r="E248" i="32"/>
  <c r="A249" i="32"/>
  <c r="B249" i="32" s="1"/>
  <c r="C249" i="32"/>
  <c r="D249" i="32"/>
  <c r="E249" i="32"/>
  <c r="A250" i="32"/>
  <c r="B250" i="32" s="1"/>
  <c r="C250" i="32"/>
  <c r="D250" i="32"/>
  <c r="E250" i="32"/>
  <c r="A251" i="32"/>
  <c r="B251" i="32" s="1"/>
  <c r="C251" i="32"/>
  <c r="D251" i="32"/>
  <c r="E251" i="32"/>
  <c r="A252" i="32"/>
  <c r="B252" i="32" s="1"/>
  <c r="C252" i="32"/>
  <c r="D252" i="32"/>
  <c r="E252" i="32"/>
  <c r="A253" i="32"/>
  <c r="B253" i="32" s="1"/>
  <c r="C253" i="32"/>
  <c r="D253" i="32"/>
  <c r="E253" i="32"/>
  <c r="A254" i="32"/>
  <c r="B254" i="32" s="1"/>
  <c r="C254" i="32"/>
  <c r="D254" i="32"/>
  <c r="E254" i="32"/>
  <c r="A255" i="32"/>
  <c r="B255" i="32" s="1"/>
  <c r="C255" i="32"/>
  <c r="D255" i="32"/>
  <c r="E255" i="32"/>
  <c r="A256" i="32"/>
  <c r="B256" i="32" s="1"/>
  <c r="C256" i="32"/>
  <c r="D256" i="32"/>
  <c r="E256" i="32"/>
  <c r="A257" i="32"/>
  <c r="B257" i="32" s="1"/>
  <c r="C257" i="32"/>
  <c r="D257" i="32"/>
  <c r="E257" i="32"/>
  <c r="A258" i="32"/>
  <c r="B258" i="32" s="1"/>
  <c r="C258" i="32"/>
  <c r="D258" i="32"/>
  <c r="E258" i="32"/>
  <c r="A259" i="32"/>
  <c r="B259" i="32" s="1"/>
  <c r="C259" i="32"/>
  <c r="D259" i="32"/>
  <c r="E259" i="32"/>
  <c r="A260" i="32"/>
  <c r="B260" i="32" s="1"/>
  <c r="C260" i="32"/>
  <c r="D260" i="32"/>
  <c r="E260" i="32"/>
  <c r="A261" i="32"/>
  <c r="B261" i="32" s="1"/>
  <c r="C261" i="32"/>
  <c r="D261" i="32"/>
  <c r="E261" i="32"/>
  <c r="A262" i="32"/>
  <c r="B262" i="32" s="1"/>
  <c r="C262" i="32"/>
  <c r="D262" i="32"/>
  <c r="E262" i="32"/>
  <c r="A263" i="32"/>
  <c r="B263" i="32" s="1"/>
  <c r="C263" i="32"/>
  <c r="D263" i="32"/>
  <c r="E263" i="32"/>
  <c r="A264" i="32"/>
  <c r="B264" i="32" s="1"/>
  <c r="C264" i="32"/>
  <c r="D264" i="32"/>
  <c r="E264" i="32"/>
  <c r="A265" i="32"/>
  <c r="B265" i="32" s="1"/>
  <c r="C265" i="32"/>
  <c r="D265" i="32"/>
  <c r="E265" i="32"/>
  <c r="A266" i="32"/>
  <c r="B266" i="32" s="1"/>
  <c r="C266" i="32"/>
  <c r="D266" i="32"/>
  <c r="E266" i="32"/>
  <c r="A267" i="32"/>
  <c r="B267" i="32" s="1"/>
  <c r="C267" i="32"/>
  <c r="D267" i="32"/>
  <c r="E267" i="32"/>
  <c r="A268" i="32"/>
  <c r="B268" i="32" s="1"/>
  <c r="C268" i="32"/>
  <c r="D268" i="32"/>
  <c r="E268" i="32"/>
  <c r="A269" i="32"/>
  <c r="B269" i="32" s="1"/>
  <c r="C269" i="32"/>
  <c r="D269" i="32"/>
  <c r="E269" i="32"/>
  <c r="A270" i="32"/>
  <c r="B270" i="32" s="1"/>
  <c r="C270" i="32"/>
  <c r="D270" i="32"/>
  <c r="E270" i="32"/>
  <c r="A271" i="32"/>
  <c r="B271" i="32" s="1"/>
  <c r="C271" i="32"/>
  <c r="D271" i="32"/>
  <c r="E271" i="32"/>
  <c r="A272" i="32"/>
  <c r="B272" i="32" s="1"/>
  <c r="C272" i="32"/>
  <c r="D272" i="32"/>
  <c r="E272" i="32"/>
  <c r="A273" i="32"/>
  <c r="B273" i="32" s="1"/>
  <c r="C273" i="32"/>
  <c r="D273" i="32"/>
  <c r="E273" i="32"/>
  <c r="A274" i="32"/>
  <c r="B274" i="32" s="1"/>
  <c r="C274" i="32"/>
  <c r="D274" i="32"/>
  <c r="E274" i="32"/>
  <c r="A275" i="32"/>
  <c r="B275" i="32" s="1"/>
  <c r="C275" i="32"/>
  <c r="D275" i="32"/>
  <c r="E275" i="32"/>
  <c r="A276" i="32"/>
  <c r="B276" i="32" s="1"/>
  <c r="C276" i="32"/>
  <c r="D276" i="32"/>
  <c r="E276" i="32"/>
  <c r="A277" i="32"/>
  <c r="B277" i="32" s="1"/>
  <c r="C277" i="32"/>
  <c r="D277" i="32"/>
  <c r="E277" i="32"/>
  <c r="A278" i="32"/>
  <c r="B278" i="32" s="1"/>
  <c r="C278" i="32"/>
  <c r="D278" i="32"/>
  <c r="E278" i="32"/>
  <c r="A279" i="32"/>
  <c r="B279" i="32" s="1"/>
  <c r="C279" i="32"/>
  <c r="D279" i="32"/>
  <c r="E279" i="32"/>
  <c r="A280" i="32"/>
  <c r="B280" i="32" s="1"/>
  <c r="C280" i="32"/>
  <c r="D280" i="32"/>
  <c r="E280" i="32"/>
  <c r="A281" i="32"/>
  <c r="B281" i="32" s="1"/>
  <c r="C281" i="32"/>
  <c r="D281" i="32"/>
  <c r="E281" i="32"/>
  <c r="A282" i="32"/>
  <c r="B282" i="32" s="1"/>
  <c r="C282" i="32"/>
  <c r="D282" i="32"/>
  <c r="E282" i="32"/>
  <c r="A283" i="32"/>
  <c r="B283" i="32" s="1"/>
  <c r="C283" i="32"/>
  <c r="D283" i="32"/>
  <c r="E283" i="32"/>
  <c r="A284" i="32"/>
  <c r="B284" i="32" s="1"/>
  <c r="C284" i="32"/>
  <c r="D284" i="32"/>
  <c r="E284" i="32"/>
  <c r="A285" i="32"/>
  <c r="B285" i="32" s="1"/>
  <c r="C285" i="32"/>
  <c r="D285" i="32"/>
  <c r="E285" i="32"/>
  <c r="A286" i="32"/>
  <c r="B286" i="32" s="1"/>
  <c r="C286" i="32"/>
  <c r="D286" i="32"/>
  <c r="E286" i="32"/>
  <c r="A287" i="32"/>
  <c r="B287" i="32" s="1"/>
  <c r="C287" i="32"/>
  <c r="D287" i="32"/>
  <c r="E287" i="32"/>
  <c r="A288" i="32"/>
  <c r="B288" i="32" s="1"/>
  <c r="C288" i="32"/>
  <c r="D288" i="32"/>
  <c r="E288" i="32"/>
  <c r="A289" i="32"/>
  <c r="B289" i="32" s="1"/>
  <c r="C289" i="32"/>
  <c r="D289" i="32"/>
  <c r="E289" i="32"/>
  <c r="A290" i="32"/>
  <c r="B290" i="32" s="1"/>
  <c r="C290" i="32"/>
  <c r="D290" i="32"/>
  <c r="E290" i="32"/>
  <c r="A291" i="32"/>
  <c r="B291" i="32" s="1"/>
  <c r="C291" i="32"/>
  <c r="D291" i="32"/>
  <c r="E291" i="32"/>
  <c r="A292" i="32"/>
  <c r="B292" i="32" s="1"/>
  <c r="C292" i="32"/>
  <c r="D292" i="32"/>
  <c r="E292" i="32"/>
  <c r="A293" i="32"/>
  <c r="B293" i="32" s="1"/>
  <c r="C293" i="32"/>
  <c r="D293" i="32"/>
  <c r="E293" i="32"/>
  <c r="A294" i="32"/>
  <c r="B294" i="32" s="1"/>
  <c r="C294" i="32"/>
  <c r="D294" i="32"/>
  <c r="E294" i="32"/>
  <c r="A295" i="32"/>
  <c r="B295" i="32" s="1"/>
  <c r="C295" i="32"/>
  <c r="D295" i="32"/>
  <c r="E295" i="32"/>
  <c r="A296" i="32"/>
  <c r="B296" i="32" s="1"/>
  <c r="C296" i="32"/>
  <c r="D296" i="32"/>
  <c r="E296" i="32"/>
  <c r="A297" i="32"/>
  <c r="B297" i="32" s="1"/>
  <c r="C297" i="32"/>
  <c r="D297" i="32"/>
  <c r="E297" i="32"/>
  <c r="A298" i="32"/>
  <c r="B298" i="32" s="1"/>
  <c r="C298" i="32"/>
  <c r="D298" i="32"/>
  <c r="E298" i="32"/>
  <c r="A299" i="32"/>
  <c r="B299" i="32" s="1"/>
  <c r="C299" i="32"/>
  <c r="D299" i="32"/>
  <c r="E299" i="32"/>
  <c r="A300" i="32"/>
  <c r="B300" i="32" s="1"/>
  <c r="C300" i="32"/>
  <c r="D300" i="32"/>
  <c r="E300" i="32"/>
  <c r="A301" i="32"/>
  <c r="B301" i="32" s="1"/>
  <c r="C301" i="32"/>
  <c r="D301" i="32"/>
  <c r="E301" i="32"/>
  <c r="A302" i="32"/>
  <c r="B302" i="32" s="1"/>
  <c r="C302" i="32"/>
  <c r="D302" i="32"/>
  <c r="E302" i="32"/>
  <c r="A303" i="32"/>
  <c r="B303" i="32" s="1"/>
  <c r="C303" i="32"/>
  <c r="D303" i="32"/>
  <c r="E303" i="32"/>
  <c r="A304" i="32"/>
  <c r="B304" i="32" s="1"/>
  <c r="C304" i="32"/>
  <c r="D304" i="32"/>
  <c r="E304" i="32"/>
  <c r="A305" i="32"/>
  <c r="B305" i="32" s="1"/>
  <c r="C305" i="32"/>
  <c r="D305" i="32"/>
  <c r="E305" i="32"/>
  <c r="A306" i="32"/>
  <c r="B306" i="32" s="1"/>
  <c r="C306" i="32"/>
  <c r="D306" i="32"/>
  <c r="E306" i="32"/>
  <c r="A307" i="32"/>
  <c r="B307" i="32" s="1"/>
  <c r="C307" i="32"/>
  <c r="D307" i="32"/>
  <c r="E307" i="32"/>
  <c r="A308" i="32"/>
  <c r="B308" i="32" s="1"/>
  <c r="C308" i="32"/>
  <c r="D308" i="32"/>
  <c r="E308" i="32"/>
  <c r="A309" i="32"/>
  <c r="B309" i="32" s="1"/>
  <c r="C309" i="32"/>
  <c r="D309" i="32"/>
  <c r="E309" i="32"/>
  <c r="A310" i="32"/>
  <c r="B310" i="32" s="1"/>
  <c r="C310" i="32"/>
  <c r="D310" i="32"/>
  <c r="E310" i="32"/>
  <c r="A311" i="32"/>
  <c r="B311" i="32" s="1"/>
  <c r="C311" i="32"/>
  <c r="D311" i="32"/>
  <c r="E311" i="32"/>
  <c r="A312" i="32"/>
  <c r="B312" i="32" s="1"/>
  <c r="C312" i="32"/>
  <c r="D312" i="32"/>
  <c r="E312" i="32"/>
  <c r="A313" i="32"/>
  <c r="B313" i="32" s="1"/>
  <c r="C313" i="32"/>
  <c r="D313" i="32"/>
  <c r="E313" i="32"/>
  <c r="A314" i="32"/>
  <c r="B314" i="32" s="1"/>
  <c r="C314" i="32"/>
  <c r="D314" i="32"/>
  <c r="E314" i="32"/>
  <c r="A315" i="32"/>
  <c r="B315" i="32" s="1"/>
  <c r="C315" i="32"/>
  <c r="D315" i="32"/>
  <c r="E315" i="32"/>
  <c r="A316" i="32"/>
  <c r="B316" i="32" s="1"/>
  <c r="C316" i="32"/>
  <c r="D316" i="32"/>
  <c r="E316" i="32"/>
  <c r="A317" i="32"/>
  <c r="B317" i="32" s="1"/>
  <c r="C317" i="32"/>
  <c r="D317" i="32"/>
  <c r="E317" i="32"/>
  <c r="A318" i="32"/>
  <c r="B318" i="32" s="1"/>
  <c r="C318" i="32"/>
  <c r="D318" i="32"/>
  <c r="E318" i="32"/>
  <c r="A319" i="32"/>
  <c r="B319" i="32" s="1"/>
  <c r="C319" i="32"/>
  <c r="D319" i="32"/>
  <c r="E319" i="32"/>
  <c r="A320" i="32"/>
  <c r="B320" i="32" s="1"/>
  <c r="C320" i="32"/>
  <c r="D320" i="32"/>
  <c r="E320" i="32"/>
  <c r="A321" i="32"/>
  <c r="B321" i="32" s="1"/>
  <c r="C321" i="32"/>
  <c r="D321" i="32"/>
  <c r="E321" i="32"/>
  <c r="A322" i="32"/>
  <c r="B322" i="32" s="1"/>
  <c r="C322" i="32"/>
  <c r="D322" i="32"/>
  <c r="E322" i="32"/>
  <c r="A323" i="32"/>
  <c r="B323" i="32" s="1"/>
  <c r="C323" i="32"/>
  <c r="D323" i="32"/>
  <c r="E323" i="32"/>
  <c r="A324" i="32"/>
  <c r="B324" i="32" s="1"/>
  <c r="C324" i="32"/>
  <c r="D324" i="32"/>
  <c r="E324" i="32"/>
  <c r="A325" i="32"/>
  <c r="B325" i="32" s="1"/>
  <c r="C325" i="32"/>
  <c r="D325" i="32"/>
  <c r="E325" i="32"/>
  <c r="A326" i="32"/>
  <c r="B326" i="32" s="1"/>
  <c r="C326" i="32"/>
  <c r="D326" i="32"/>
  <c r="E326" i="32"/>
  <c r="A327" i="32"/>
  <c r="B327" i="32" s="1"/>
  <c r="C327" i="32"/>
  <c r="D327" i="32"/>
  <c r="E327" i="32"/>
  <c r="A328" i="32"/>
  <c r="B328" i="32" s="1"/>
  <c r="C328" i="32"/>
  <c r="D328" i="32"/>
  <c r="E328" i="32"/>
  <c r="A329" i="32"/>
  <c r="B329" i="32" s="1"/>
  <c r="C329" i="32"/>
  <c r="D329" i="32"/>
  <c r="E329" i="32"/>
  <c r="A330" i="32"/>
  <c r="B330" i="32" s="1"/>
  <c r="C330" i="32"/>
  <c r="D330" i="32"/>
  <c r="E330" i="32"/>
  <c r="A331" i="32"/>
  <c r="B331" i="32" s="1"/>
  <c r="C331" i="32"/>
  <c r="D331" i="32"/>
  <c r="E331" i="32"/>
  <c r="A332" i="32"/>
  <c r="B332" i="32" s="1"/>
  <c r="C332" i="32"/>
  <c r="D332" i="32"/>
  <c r="E332" i="32"/>
  <c r="A333" i="32"/>
  <c r="B333" i="32" s="1"/>
  <c r="C333" i="32"/>
  <c r="D333" i="32"/>
  <c r="E333" i="32"/>
  <c r="A334" i="32"/>
  <c r="B334" i="32" s="1"/>
  <c r="C334" i="32"/>
  <c r="D334" i="32"/>
  <c r="E334" i="32"/>
  <c r="A335" i="32"/>
  <c r="B335" i="32" s="1"/>
  <c r="C335" i="32"/>
  <c r="D335" i="32"/>
  <c r="E335" i="32"/>
  <c r="A336" i="32"/>
  <c r="B336" i="32" s="1"/>
  <c r="C336" i="32"/>
  <c r="D336" i="32"/>
  <c r="E336" i="32"/>
  <c r="A337" i="32"/>
  <c r="B337" i="32" s="1"/>
  <c r="C337" i="32"/>
  <c r="D337" i="32"/>
  <c r="E337" i="32"/>
  <c r="A338" i="32"/>
  <c r="B338" i="32" s="1"/>
  <c r="C338" i="32"/>
  <c r="D338" i="32"/>
  <c r="E338" i="32"/>
  <c r="A339" i="32"/>
  <c r="B339" i="32" s="1"/>
  <c r="C339" i="32"/>
  <c r="D339" i="32"/>
  <c r="E339" i="32"/>
  <c r="A340" i="32"/>
  <c r="B340" i="32" s="1"/>
  <c r="C340" i="32"/>
  <c r="D340" i="32"/>
  <c r="E340" i="32"/>
  <c r="A341" i="32"/>
  <c r="B341" i="32" s="1"/>
  <c r="C341" i="32"/>
  <c r="D341" i="32"/>
  <c r="E341" i="32"/>
  <c r="A342" i="32"/>
  <c r="B342" i="32" s="1"/>
  <c r="C342" i="32"/>
  <c r="D342" i="32"/>
  <c r="E342" i="32"/>
  <c r="A343" i="32"/>
  <c r="B343" i="32" s="1"/>
  <c r="C343" i="32"/>
  <c r="D343" i="32"/>
  <c r="E343" i="32"/>
  <c r="A344" i="32"/>
  <c r="B344" i="32" s="1"/>
  <c r="C344" i="32"/>
  <c r="D344" i="32"/>
  <c r="E344" i="32"/>
  <c r="A345" i="32"/>
  <c r="B345" i="32" s="1"/>
  <c r="C345" i="32"/>
  <c r="D345" i="32"/>
  <c r="E345" i="32"/>
  <c r="A346" i="32"/>
  <c r="B346" i="32" s="1"/>
  <c r="C346" i="32"/>
  <c r="D346" i="32"/>
  <c r="E346" i="32"/>
  <c r="A347" i="32"/>
  <c r="B347" i="32" s="1"/>
  <c r="C347" i="32"/>
  <c r="D347" i="32"/>
  <c r="E347" i="32"/>
  <c r="A348" i="32"/>
  <c r="B348" i="32" s="1"/>
  <c r="C348" i="32"/>
  <c r="D348" i="32"/>
  <c r="E348" i="32"/>
  <c r="A349" i="32"/>
  <c r="B349" i="32" s="1"/>
  <c r="C349" i="32"/>
  <c r="D349" i="32"/>
  <c r="E349" i="32"/>
  <c r="A350" i="32"/>
  <c r="B350" i="32" s="1"/>
  <c r="C350" i="32"/>
  <c r="D350" i="32"/>
  <c r="E350" i="32"/>
  <c r="A351" i="32"/>
  <c r="B351" i="32" s="1"/>
  <c r="C351" i="32"/>
  <c r="D351" i="32"/>
  <c r="E351" i="32"/>
  <c r="A352" i="32"/>
  <c r="B352" i="32" s="1"/>
  <c r="C352" i="32"/>
  <c r="D352" i="32"/>
  <c r="E352" i="32"/>
  <c r="A353" i="32"/>
  <c r="B353" i="32" s="1"/>
  <c r="C353" i="32"/>
  <c r="D353" i="32"/>
  <c r="E353" i="32"/>
  <c r="A354" i="32"/>
  <c r="B354" i="32" s="1"/>
  <c r="C354" i="32"/>
  <c r="D354" i="32"/>
  <c r="E354" i="32"/>
  <c r="A355" i="32"/>
  <c r="B355" i="32" s="1"/>
  <c r="C355" i="32"/>
  <c r="D355" i="32"/>
  <c r="E355" i="32"/>
  <c r="A356" i="32"/>
  <c r="B356" i="32" s="1"/>
  <c r="C356" i="32"/>
  <c r="D356" i="32"/>
  <c r="E356" i="32"/>
  <c r="A357" i="32"/>
  <c r="B357" i="32" s="1"/>
  <c r="C357" i="32"/>
  <c r="D357" i="32"/>
  <c r="E357" i="32"/>
  <c r="A358" i="32"/>
  <c r="B358" i="32" s="1"/>
  <c r="C358" i="32"/>
  <c r="D358" i="32"/>
  <c r="E358" i="32"/>
  <c r="A359" i="32"/>
  <c r="B359" i="32" s="1"/>
  <c r="C359" i="32"/>
  <c r="D359" i="32"/>
  <c r="E359" i="32"/>
  <c r="A360" i="32"/>
  <c r="B360" i="32" s="1"/>
  <c r="C360" i="32"/>
  <c r="D360" i="32"/>
  <c r="E360" i="32"/>
  <c r="A361" i="32"/>
  <c r="B361" i="32" s="1"/>
  <c r="C361" i="32"/>
  <c r="D361" i="32"/>
  <c r="E361" i="32"/>
  <c r="A362" i="32"/>
  <c r="B362" i="32" s="1"/>
  <c r="C362" i="32"/>
  <c r="D362" i="32"/>
  <c r="E362" i="32"/>
  <c r="A363" i="32"/>
  <c r="B363" i="32" s="1"/>
  <c r="C363" i="32"/>
  <c r="D363" i="32"/>
  <c r="E363" i="32"/>
  <c r="A364" i="32"/>
  <c r="B364" i="32" s="1"/>
  <c r="C364" i="32"/>
  <c r="D364" i="32"/>
  <c r="E364" i="32"/>
  <c r="A365" i="32"/>
  <c r="B365" i="32" s="1"/>
  <c r="C365" i="32"/>
  <c r="D365" i="32"/>
  <c r="E365" i="32"/>
  <c r="A366" i="32"/>
  <c r="B366" i="32" s="1"/>
  <c r="C366" i="32"/>
  <c r="D366" i="32"/>
  <c r="E366" i="32"/>
  <c r="A367" i="32"/>
  <c r="B367" i="32" s="1"/>
  <c r="C367" i="32"/>
  <c r="D367" i="32"/>
  <c r="E367" i="32"/>
  <c r="A368" i="32"/>
  <c r="B368" i="32" s="1"/>
  <c r="C368" i="32"/>
  <c r="D368" i="32"/>
  <c r="E368" i="32"/>
  <c r="A369" i="32"/>
  <c r="B369" i="32" s="1"/>
  <c r="C369" i="32"/>
  <c r="D369" i="32"/>
  <c r="E369" i="32"/>
  <c r="A370" i="32"/>
  <c r="B370" i="32" s="1"/>
  <c r="C370" i="32"/>
  <c r="D370" i="32"/>
  <c r="E370" i="32"/>
  <c r="A371" i="32"/>
  <c r="B371" i="32" s="1"/>
  <c r="C371" i="32"/>
  <c r="D371" i="32"/>
  <c r="E371" i="32"/>
  <c r="A372" i="32"/>
  <c r="B372" i="32" s="1"/>
  <c r="C372" i="32"/>
  <c r="D372" i="32"/>
  <c r="E372" i="32"/>
  <c r="A373" i="32"/>
  <c r="B373" i="32" s="1"/>
  <c r="C373" i="32"/>
  <c r="D373" i="32"/>
  <c r="E373" i="32"/>
  <c r="A374" i="32"/>
  <c r="B374" i="32" s="1"/>
  <c r="C374" i="32"/>
  <c r="D374" i="32"/>
  <c r="E374" i="32"/>
  <c r="A375" i="32"/>
  <c r="B375" i="32" s="1"/>
  <c r="C375" i="32"/>
  <c r="D375" i="32"/>
  <c r="E375" i="32"/>
  <c r="A376" i="32"/>
  <c r="B376" i="32" s="1"/>
  <c r="C376" i="32"/>
  <c r="D376" i="32"/>
  <c r="E376" i="32"/>
  <c r="A377" i="32"/>
  <c r="B377" i="32" s="1"/>
  <c r="C377" i="32"/>
  <c r="D377" i="32"/>
  <c r="E377" i="32"/>
  <c r="A378" i="32"/>
  <c r="B378" i="32" s="1"/>
  <c r="C378" i="32"/>
  <c r="D378" i="32"/>
  <c r="E378" i="32"/>
  <c r="A379" i="32"/>
  <c r="B379" i="32" s="1"/>
  <c r="C379" i="32"/>
  <c r="D379" i="32"/>
  <c r="E379" i="32"/>
  <c r="A380" i="32"/>
  <c r="B380" i="32" s="1"/>
  <c r="C380" i="32"/>
  <c r="D380" i="32"/>
  <c r="E380" i="32"/>
  <c r="A381" i="32"/>
  <c r="B381" i="32" s="1"/>
  <c r="C381" i="32"/>
  <c r="D381" i="32"/>
  <c r="E381" i="32"/>
  <c r="A382" i="32"/>
  <c r="B382" i="32" s="1"/>
  <c r="C382" i="32"/>
  <c r="D382" i="32"/>
  <c r="E382" i="32"/>
  <c r="A383" i="32"/>
  <c r="B383" i="32" s="1"/>
  <c r="C383" i="32"/>
  <c r="D383" i="32"/>
  <c r="E383" i="32"/>
  <c r="A384" i="32"/>
  <c r="B384" i="32" s="1"/>
  <c r="C384" i="32"/>
  <c r="D384" i="32"/>
  <c r="E384" i="32"/>
  <c r="A385" i="32"/>
  <c r="B385" i="32" s="1"/>
  <c r="C385" i="32"/>
  <c r="D385" i="32"/>
  <c r="E385" i="32"/>
  <c r="A386" i="32"/>
  <c r="B386" i="32" s="1"/>
  <c r="C386" i="32"/>
  <c r="D386" i="32"/>
  <c r="E386" i="32"/>
  <c r="A387" i="32"/>
  <c r="B387" i="32" s="1"/>
  <c r="C387" i="32"/>
  <c r="D387" i="32"/>
  <c r="E387" i="32"/>
  <c r="A388" i="32"/>
  <c r="B388" i="32" s="1"/>
  <c r="C388" i="32"/>
  <c r="D388" i="32"/>
  <c r="E388" i="32"/>
  <c r="A389" i="32"/>
  <c r="B389" i="32" s="1"/>
  <c r="C389" i="32"/>
  <c r="D389" i="32"/>
  <c r="E389" i="32"/>
  <c r="A390" i="32"/>
  <c r="B390" i="32" s="1"/>
  <c r="C390" i="32"/>
  <c r="D390" i="32"/>
  <c r="E390" i="32"/>
  <c r="A391" i="32"/>
  <c r="B391" i="32" s="1"/>
  <c r="C391" i="32"/>
  <c r="D391" i="32"/>
  <c r="E391" i="32"/>
  <c r="A392" i="32"/>
  <c r="B392" i="32" s="1"/>
  <c r="C392" i="32"/>
  <c r="D392" i="32"/>
  <c r="E392" i="32"/>
  <c r="A393" i="32"/>
  <c r="B393" i="32" s="1"/>
  <c r="C393" i="32"/>
  <c r="D393" i="32"/>
  <c r="E393" i="32"/>
  <c r="A394" i="32"/>
  <c r="B394" i="32" s="1"/>
  <c r="C394" i="32"/>
  <c r="D394" i="32"/>
  <c r="E394" i="32"/>
  <c r="A395" i="32"/>
  <c r="B395" i="32" s="1"/>
  <c r="C395" i="32"/>
  <c r="D395" i="32"/>
  <c r="E395" i="32"/>
  <c r="A396" i="32"/>
  <c r="B396" i="32" s="1"/>
  <c r="C396" i="32"/>
  <c r="D396" i="32"/>
  <c r="E396" i="32"/>
  <c r="A397" i="32"/>
  <c r="B397" i="32" s="1"/>
  <c r="C397" i="32"/>
  <c r="D397" i="32"/>
  <c r="E397" i="32"/>
  <c r="A398" i="32"/>
  <c r="B398" i="32" s="1"/>
  <c r="C398" i="32"/>
  <c r="D398" i="32"/>
  <c r="E398" i="32"/>
  <c r="A399" i="32"/>
  <c r="B399" i="32" s="1"/>
  <c r="C399" i="32"/>
  <c r="D399" i="32"/>
  <c r="E399" i="32"/>
  <c r="A400" i="32"/>
  <c r="B400" i="32" s="1"/>
  <c r="C400" i="32"/>
  <c r="D400" i="32"/>
  <c r="E400" i="32"/>
  <c r="A401" i="32"/>
  <c r="B401" i="32" s="1"/>
  <c r="C401" i="32"/>
  <c r="D401" i="32"/>
  <c r="E401" i="32"/>
  <c r="A402" i="32"/>
  <c r="B402" i="32" s="1"/>
  <c r="C402" i="32"/>
  <c r="D402" i="32"/>
  <c r="E402" i="32"/>
  <c r="A403" i="32"/>
  <c r="B403" i="32" s="1"/>
  <c r="C403" i="32"/>
  <c r="D403" i="32"/>
  <c r="E403" i="32"/>
  <c r="A404" i="32"/>
  <c r="B404" i="32" s="1"/>
  <c r="C404" i="32"/>
  <c r="D404" i="32"/>
  <c r="E404" i="32"/>
  <c r="A405" i="32"/>
  <c r="B405" i="32" s="1"/>
  <c r="C405" i="32"/>
  <c r="D405" i="32"/>
  <c r="E405" i="32"/>
  <c r="A406" i="32"/>
  <c r="B406" i="32" s="1"/>
  <c r="C406" i="32"/>
  <c r="D406" i="32"/>
  <c r="E406" i="32"/>
  <c r="A407" i="32"/>
  <c r="B407" i="32" s="1"/>
  <c r="C407" i="32"/>
  <c r="D407" i="32"/>
  <c r="E407" i="32"/>
  <c r="A408" i="32"/>
  <c r="B408" i="32" s="1"/>
  <c r="C408" i="32"/>
  <c r="D408" i="32"/>
  <c r="E408" i="32"/>
  <c r="A409" i="32"/>
  <c r="B409" i="32" s="1"/>
  <c r="C409" i="32"/>
  <c r="D409" i="32"/>
  <c r="E409" i="32"/>
  <c r="A410" i="32"/>
  <c r="B410" i="32" s="1"/>
  <c r="C410" i="32"/>
  <c r="D410" i="32"/>
  <c r="E410" i="32"/>
  <c r="A411" i="32"/>
  <c r="B411" i="32" s="1"/>
  <c r="C411" i="32"/>
  <c r="D411" i="32"/>
  <c r="E411" i="32"/>
  <c r="A412" i="32"/>
  <c r="B412" i="32" s="1"/>
  <c r="C412" i="32"/>
  <c r="D412" i="32"/>
  <c r="E412" i="32"/>
  <c r="A413" i="32"/>
  <c r="B413" i="32" s="1"/>
  <c r="C413" i="32"/>
  <c r="D413" i="32"/>
  <c r="E413" i="32"/>
  <c r="A414" i="32"/>
  <c r="B414" i="32" s="1"/>
  <c r="C414" i="32"/>
  <c r="D414" i="32"/>
  <c r="E414" i="32"/>
  <c r="A415" i="32"/>
  <c r="B415" i="32" s="1"/>
  <c r="C415" i="32"/>
  <c r="D415" i="32"/>
  <c r="E415" i="32"/>
  <c r="A416" i="32"/>
  <c r="B416" i="32" s="1"/>
  <c r="C416" i="32"/>
  <c r="D416" i="32"/>
  <c r="E416" i="32"/>
  <c r="A417" i="32"/>
  <c r="B417" i="32" s="1"/>
  <c r="C417" i="32"/>
  <c r="D417" i="32"/>
  <c r="E417" i="32"/>
  <c r="A418" i="32"/>
  <c r="B418" i="32" s="1"/>
  <c r="C418" i="32"/>
  <c r="D418" i="32"/>
  <c r="E418" i="32"/>
  <c r="A419" i="32"/>
  <c r="B419" i="32" s="1"/>
  <c r="C419" i="32"/>
  <c r="D419" i="32"/>
  <c r="E419" i="32"/>
  <c r="A420" i="32"/>
  <c r="B420" i="32" s="1"/>
  <c r="C420" i="32"/>
  <c r="D420" i="32"/>
  <c r="E420" i="32"/>
  <c r="A421" i="32"/>
  <c r="B421" i="32" s="1"/>
  <c r="C421" i="32"/>
  <c r="D421" i="32"/>
  <c r="E421" i="32"/>
  <c r="A422" i="32"/>
  <c r="B422" i="32" s="1"/>
  <c r="C422" i="32"/>
  <c r="D422" i="32"/>
  <c r="E422" i="32"/>
  <c r="A423" i="32"/>
  <c r="B423" i="32" s="1"/>
  <c r="C423" i="32"/>
  <c r="D423" i="32"/>
  <c r="E423" i="32"/>
  <c r="A424" i="32"/>
  <c r="B424" i="32" s="1"/>
  <c r="C424" i="32"/>
  <c r="D424" i="32"/>
  <c r="E424" i="32"/>
  <c r="A425" i="32"/>
  <c r="B425" i="32" s="1"/>
  <c r="C425" i="32"/>
  <c r="D425" i="32"/>
  <c r="E425" i="32"/>
  <c r="A426" i="32"/>
  <c r="B426" i="32" s="1"/>
  <c r="C426" i="32"/>
  <c r="D426" i="32"/>
  <c r="E426" i="32"/>
  <c r="A427" i="32"/>
  <c r="B427" i="32" s="1"/>
  <c r="C427" i="32"/>
  <c r="D427" i="32"/>
  <c r="E427" i="32"/>
  <c r="A428" i="32"/>
  <c r="B428" i="32" s="1"/>
  <c r="C428" i="32"/>
  <c r="D428" i="32"/>
  <c r="E428" i="32"/>
  <c r="A429" i="32"/>
  <c r="B429" i="32" s="1"/>
  <c r="C429" i="32"/>
  <c r="D429" i="32"/>
  <c r="E429" i="32"/>
  <c r="A430" i="32"/>
  <c r="B430" i="32" s="1"/>
  <c r="C430" i="32"/>
  <c r="D430" i="32"/>
  <c r="E430" i="32"/>
  <c r="A431" i="32"/>
  <c r="B431" i="32" s="1"/>
  <c r="C431" i="32"/>
  <c r="D431" i="32"/>
  <c r="E431" i="32"/>
  <c r="A432" i="32"/>
  <c r="B432" i="32" s="1"/>
  <c r="C432" i="32"/>
  <c r="D432" i="32"/>
  <c r="E432" i="32"/>
  <c r="A433" i="32"/>
  <c r="B433" i="32" s="1"/>
  <c r="C433" i="32"/>
  <c r="D433" i="32"/>
  <c r="E433" i="32"/>
  <c r="A434" i="32"/>
  <c r="B434" i="32" s="1"/>
  <c r="C434" i="32"/>
  <c r="D434" i="32"/>
  <c r="E434" i="32"/>
  <c r="A435" i="32"/>
  <c r="B435" i="32" s="1"/>
  <c r="C435" i="32"/>
  <c r="D435" i="32"/>
  <c r="E435" i="32"/>
  <c r="A436" i="32"/>
  <c r="B436" i="32" s="1"/>
  <c r="C436" i="32"/>
  <c r="D436" i="32"/>
  <c r="E436" i="32"/>
  <c r="A437" i="32"/>
  <c r="B437" i="32" s="1"/>
  <c r="C437" i="32"/>
  <c r="D437" i="32"/>
  <c r="E437" i="32"/>
  <c r="A438" i="32"/>
  <c r="B438" i="32" s="1"/>
  <c r="C438" i="32"/>
  <c r="D438" i="32"/>
  <c r="E438" i="32"/>
  <c r="A439" i="32"/>
  <c r="B439" i="32" s="1"/>
  <c r="C439" i="32"/>
  <c r="D439" i="32"/>
  <c r="E439" i="32"/>
  <c r="A440" i="32"/>
  <c r="B440" i="32" s="1"/>
  <c r="C440" i="32"/>
  <c r="D440" i="32"/>
  <c r="E440" i="32"/>
  <c r="A441" i="32"/>
  <c r="B441" i="32" s="1"/>
  <c r="C441" i="32"/>
  <c r="D441" i="32"/>
  <c r="E441" i="32"/>
  <c r="A442" i="32"/>
  <c r="B442" i="32" s="1"/>
  <c r="C442" i="32"/>
  <c r="D442" i="32"/>
  <c r="E442" i="32"/>
  <c r="A443" i="32"/>
  <c r="B443" i="32" s="1"/>
  <c r="C443" i="32"/>
  <c r="D443" i="32"/>
  <c r="E443" i="32"/>
  <c r="A444" i="32"/>
  <c r="B444" i="32" s="1"/>
  <c r="C444" i="32"/>
  <c r="D444" i="32"/>
  <c r="E444" i="32"/>
  <c r="A445" i="32"/>
  <c r="B445" i="32" s="1"/>
  <c r="C445" i="32"/>
  <c r="D445" i="32"/>
  <c r="E445" i="32"/>
  <c r="A446" i="32"/>
  <c r="B446" i="32" s="1"/>
  <c r="C446" i="32"/>
  <c r="D446" i="32"/>
  <c r="E446" i="32"/>
  <c r="A447" i="32"/>
  <c r="B447" i="32" s="1"/>
  <c r="C447" i="32"/>
  <c r="D447" i="32"/>
  <c r="E447" i="32"/>
  <c r="A448" i="32"/>
  <c r="B448" i="32" s="1"/>
  <c r="C448" i="32"/>
  <c r="D448" i="32"/>
  <c r="E448" i="32"/>
  <c r="A449" i="32"/>
  <c r="B449" i="32" s="1"/>
  <c r="C449" i="32"/>
  <c r="D449" i="32"/>
  <c r="E449" i="32"/>
  <c r="A450" i="32"/>
  <c r="B450" i="32" s="1"/>
  <c r="C450" i="32"/>
  <c r="D450" i="32"/>
  <c r="E450" i="32"/>
  <c r="A451" i="32"/>
  <c r="B451" i="32" s="1"/>
  <c r="C451" i="32"/>
  <c r="D451" i="32"/>
  <c r="E451" i="32"/>
  <c r="A452" i="32"/>
  <c r="B452" i="32" s="1"/>
  <c r="C452" i="32"/>
  <c r="D452" i="32"/>
  <c r="E452" i="32"/>
  <c r="A453" i="32"/>
  <c r="B453" i="32" s="1"/>
  <c r="C453" i="32"/>
  <c r="D453" i="32"/>
  <c r="E453" i="32"/>
  <c r="A454" i="32"/>
  <c r="B454" i="32" s="1"/>
  <c r="C454" i="32"/>
  <c r="D454" i="32"/>
  <c r="E454" i="32"/>
  <c r="A455" i="32"/>
  <c r="B455" i="32" s="1"/>
  <c r="C455" i="32"/>
  <c r="D455" i="32"/>
  <c r="E455" i="32"/>
  <c r="A456" i="32"/>
  <c r="B456" i="32" s="1"/>
  <c r="C456" i="32"/>
  <c r="D456" i="32"/>
  <c r="E456" i="32"/>
  <c r="A457" i="32"/>
  <c r="B457" i="32" s="1"/>
  <c r="C457" i="32"/>
  <c r="D457" i="32"/>
  <c r="E457" i="32"/>
  <c r="A458" i="32"/>
  <c r="B458" i="32" s="1"/>
  <c r="C458" i="32"/>
  <c r="D458" i="32"/>
  <c r="E458" i="32"/>
  <c r="A459" i="32"/>
  <c r="B459" i="32" s="1"/>
  <c r="C459" i="32"/>
  <c r="D459" i="32"/>
  <c r="E459" i="32"/>
  <c r="A460" i="32"/>
  <c r="B460" i="32" s="1"/>
  <c r="C460" i="32"/>
  <c r="D460" i="32"/>
  <c r="E460" i="32"/>
  <c r="A461" i="32"/>
  <c r="B461" i="32" s="1"/>
  <c r="C461" i="32"/>
  <c r="D461" i="32"/>
  <c r="E461" i="32"/>
  <c r="A462" i="32"/>
  <c r="B462" i="32" s="1"/>
  <c r="C462" i="32"/>
  <c r="D462" i="32"/>
  <c r="E462" i="32"/>
  <c r="A463" i="32"/>
  <c r="B463" i="32" s="1"/>
  <c r="C463" i="32"/>
  <c r="D463" i="32"/>
  <c r="E463" i="32"/>
  <c r="A464" i="32"/>
  <c r="B464" i="32" s="1"/>
  <c r="C464" i="32"/>
  <c r="D464" i="32"/>
  <c r="E464" i="32"/>
  <c r="A465" i="32"/>
  <c r="B465" i="32" s="1"/>
  <c r="C465" i="32"/>
  <c r="D465" i="32"/>
  <c r="E465" i="32"/>
  <c r="A466" i="32"/>
  <c r="B466" i="32" s="1"/>
  <c r="C466" i="32"/>
  <c r="D466" i="32"/>
  <c r="E466" i="32"/>
  <c r="A467" i="32"/>
  <c r="B467" i="32" s="1"/>
  <c r="C467" i="32"/>
  <c r="D467" i="32"/>
  <c r="E467" i="32"/>
  <c r="A468" i="32"/>
  <c r="B468" i="32" s="1"/>
  <c r="C468" i="32"/>
  <c r="D468" i="32"/>
  <c r="E468" i="32"/>
  <c r="A469" i="32"/>
  <c r="B469" i="32" s="1"/>
  <c r="C469" i="32"/>
  <c r="D469" i="32"/>
  <c r="E469" i="32"/>
  <c r="A470" i="32"/>
  <c r="B470" i="32" s="1"/>
  <c r="C470" i="32"/>
  <c r="D470" i="32"/>
  <c r="E470" i="32"/>
  <c r="A471" i="32"/>
  <c r="B471" i="32" s="1"/>
  <c r="C471" i="32"/>
  <c r="D471" i="32"/>
  <c r="E471" i="32"/>
  <c r="A472" i="32"/>
  <c r="B472" i="32" s="1"/>
  <c r="C472" i="32"/>
  <c r="D472" i="32"/>
  <c r="E472" i="32"/>
  <c r="A473" i="32"/>
  <c r="B473" i="32" s="1"/>
  <c r="C473" i="32"/>
  <c r="D473" i="32"/>
  <c r="E473" i="32"/>
  <c r="A474" i="32"/>
  <c r="B474" i="32" s="1"/>
  <c r="C474" i="32"/>
  <c r="D474" i="32"/>
  <c r="E474" i="32"/>
  <c r="A475" i="32"/>
  <c r="B475" i="32" s="1"/>
  <c r="C475" i="32"/>
  <c r="D475" i="32"/>
  <c r="E475" i="32"/>
  <c r="A476" i="32"/>
  <c r="B476" i="32" s="1"/>
  <c r="C476" i="32"/>
  <c r="D476" i="32"/>
  <c r="E476" i="32"/>
  <c r="A477" i="32"/>
  <c r="B477" i="32" s="1"/>
  <c r="C477" i="32"/>
  <c r="D477" i="32"/>
  <c r="E477" i="32"/>
  <c r="A478" i="32"/>
  <c r="B478" i="32" s="1"/>
  <c r="C478" i="32"/>
  <c r="D478" i="32"/>
  <c r="E478" i="32"/>
  <c r="A479" i="32"/>
  <c r="B479" i="32" s="1"/>
  <c r="C479" i="32"/>
  <c r="D479" i="32"/>
  <c r="E479" i="32"/>
  <c r="A480" i="32"/>
  <c r="B480" i="32" s="1"/>
  <c r="C480" i="32"/>
  <c r="D480" i="32"/>
  <c r="E480" i="32"/>
  <c r="A481" i="32"/>
  <c r="B481" i="32" s="1"/>
  <c r="C481" i="32"/>
  <c r="D481" i="32"/>
  <c r="E481" i="32"/>
  <c r="A482" i="32"/>
  <c r="B482" i="32" s="1"/>
  <c r="C482" i="32"/>
  <c r="D482" i="32"/>
  <c r="E482" i="32"/>
  <c r="A483" i="32"/>
  <c r="B483" i="32" s="1"/>
  <c r="C483" i="32"/>
  <c r="D483" i="32"/>
  <c r="E483" i="32"/>
  <c r="A484" i="32"/>
  <c r="B484" i="32" s="1"/>
  <c r="C484" i="32"/>
  <c r="D484" i="32"/>
  <c r="E484" i="32"/>
  <c r="A485" i="32"/>
  <c r="B485" i="32" s="1"/>
  <c r="C485" i="32"/>
  <c r="D485" i="32"/>
  <c r="E485" i="32"/>
  <c r="A486" i="32"/>
  <c r="B486" i="32" s="1"/>
  <c r="C486" i="32"/>
  <c r="D486" i="32"/>
  <c r="E486" i="32"/>
  <c r="A487" i="32"/>
  <c r="B487" i="32" s="1"/>
  <c r="C487" i="32"/>
  <c r="D487" i="32"/>
  <c r="E487" i="32"/>
  <c r="A488" i="32"/>
  <c r="B488" i="32" s="1"/>
  <c r="C488" i="32"/>
  <c r="D488" i="32"/>
  <c r="E488" i="32"/>
  <c r="A489" i="32"/>
  <c r="B489" i="32" s="1"/>
  <c r="C489" i="32"/>
  <c r="D489" i="32"/>
  <c r="E489" i="32"/>
  <c r="A490" i="32"/>
  <c r="B490" i="32" s="1"/>
  <c r="C490" i="32"/>
  <c r="D490" i="32"/>
  <c r="E490" i="32"/>
  <c r="A491" i="32"/>
  <c r="B491" i="32" s="1"/>
  <c r="C491" i="32"/>
  <c r="D491" i="32"/>
  <c r="E491" i="32"/>
  <c r="A492" i="32"/>
  <c r="B492" i="32" s="1"/>
  <c r="C492" i="32"/>
  <c r="D492" i="32"/>
  <c r="E492" i="32"/>
  <c r="A493" i="32"/>
  <c r="B493" i="32" s="1"/>
  <c r="C493" i="32"/>
  <c r="D493" i="32"/>
  <c r="E493" i="32"/>
  <c r="A494" i="32"/>
  <c r="B494" i="32" s="1"/>
  <c r="C494" i="32"/>
  <c r="D494" i="32"/>
  <c r="E494" i="32"/>
  <c r="A495" i="32"/>
  <c r="B495" i="32" s="1"/>
  <c r="C495" i="32"/>
  <c r="D495" i="32"/>
  <c r="E495" i="32"/>
  <c r="A496" i="32"/>
  <c r="B496" i="32" s="1"/>
  <c r="C496" i="32"/>
  <c r="D496" i="32"/>
  <c r="E496" i="32"/>
  <c r="A497" i="32"/>
  <c r="B497" i="32" s="1"/>
  <c r="C497" i="32"/>
  <c r="D497" i="32"/>
  <c r="E497" i="32"/>
  <c r="A498" i="32"/>
  <c r="B498" i="32" s="1"/>
  <c r="C498" i="32"/>
  <c r="D498" i="32"/>
  <c r="E498" i="32"/>
  <c r="A499" i="32"/>
  <c r="B499" i="32" s="1"/>
  <c r="C499" i="32"/>
  <c r="D499" i="32"/>
  <c r="E499" i="32"/>
  <c r="A500" i="32"/>
  <c r="B500" i="32" s="1"/>
  <c r="C500" i="32"/>
  <c r="D500" i="32"/>
  <c r="E500" i="32"/>
  <c r="A501" i="32"/>
  <c r="B501" i="32" s="1"/>
  <c r="C501" i="32"/>
  <c r="D501" i="32"/>
  <c r="E501" i="32"/>
  <c r="A502" i="32"/>
  <c r="B502" i="32" s="1"/>
  <c r="C502" i="32"/>
  <c r="D502" i="32"/>
  <c r="E502" i="32"/>
  <c r="A503" i="32"/>
  <c r="B503" i="32" s="1"/>
  <c r="C503" i="32"/>
  <c r="D503" i="32"/>
  <c r="E503" i="32"/>
  <c r="A504" i="32"/>
  <c r="B504" i="32" s="1"/>
  <c r="C504" i="32"/>
  <c r="D504" i="32"/>
  <c r="E504" i="32"/>
  <c r="A505" i="32"/>
  <c r="B505" i="32" s="1"/>
  <c r="C505" i="32"/>
  <c r="D505" i="32"/>
  <c r="E505" i="32"/>
  <c r="A506" i="32"/>
  <c r="B506" i="32" s="1"/>
  <c r="C506" i="32"/>
  <c r="D506" i="32"/>
  <c r="E506" i="32"/>
  <c r="A507" i="32"/>
  <c r="B507" i="32" s="1"/>
  <c r="C507" i="32"/>
  <c r="D507" i="32"/>
  <c r="E507" i="32"/>
  <c r="A508" i="32"/>
  <c r="B508" i="32" s="1"/>
  <c r="C508" i="32"/>
  <c r="D508" i="32"/>
  <c r="E508" i="32"/>
  <c r="A509" i="32"/>
  <c r="B509" i="32" s="1"/>
  <c r="C509" i="32"/>
  <c r="D509" i="32"/>
  <c r="E509" i="32"/>
  <c r="A510" i="32"/>
  <c r="B510" i="32" s="1"/>
  <c r="C510" i="32"/>
  <c r="D510" i="32"/>
  <c r="E510" i="32"/>
  <c r="A511" i="32"/>
  <c r="B511" i="32" s="1"/>
  <c r="C511" i="32"/>
  <c r="D511" i="32"/>
  <c r="E511" i="32"/>
  <c r="A512" i="32"/>
  <c r="B512" i="32" s="1"/>
  <c r="C512" i="32"/>
  <c r="D512" i="32"/>
  <c r="E512" i="32"/>
  <c r="A513" i="32"/>
  <c r="B513" i="32" s="1"/>
  <c r="C513" i="32"/>
  <c r="D513" i="32"/>
  <c r="E513" i="32"/>
  <c r="A514" i="32"/>
  <c r="B514" i="32" s="1"/>
  <c r="C514" i="32"/>
  <c r="D514" i="32"/>
  <c r="E514" i="32"/>
  <c r="A515" i="32"/>
  <c r="B515" i="32" s="1"/>
  <c r="C515" i="32"/>
  <c r="D515" i="32"/>
  <c r="E515" i="32"/>
  <c r="A516" i="32"/>
  <c r="B516" i="32" s="1"/>
  <c r="C516" i="32"/>
  <c r="D516" i="32"/>
  <c r="E516" i="32"/>
  <c r="A517" i="32"/>
  <c r="B517" i="32" s="1"/>
  <c r="C517" i="32"/>
  <c r="D517" i="32"/>
  <c r="E517" i="32"/>
  <c r="A518" i="32"/>
  <c r="B518" i="32" s="1"/>
  <c r="C518" i="32"/>
  <c r="D518" i="32"/>
  <c r="E518" i="32"/>
  <c r="A519" i="32"/>
  <c r="B519" i="32" s="1"/>
  <c r="C519" i="32"/>
  <c r="D519" i="32"/>
  <c r="E519" i="32"/>
  <c r="A520" i="32"/>
  <c r="B520" i="32" s="1"/>
  <c r="C520" i="32"/>
  <c r="D520" i="32"/>
  <c r="E520" i="32"/>
  <c r="A521" i="32"/>
  <c r="B521" i="32" s="1"/>
  <c r="C521" i="32"/>
  <c r="D521" i="32"/>
  <c r="E521" i="32"/>
  <c r="A522" i="32"/>
  <c r="B522" i="32" s="1"/>
  <c r="C522" i="32"/>
  <c r="D522" i="32"/>
  <c r="E522" i="32"/>
  <c r="A523" i="32"/>
  <c r="B523" i="32" s="1"/>
  <c r="C523" i="32"/>
  <c r="D523" i="32"/>
  <c r="E523" i="32"/>
  <c r="A524" i="32"/>
  <c r="B524" i="32" s="1"/>
  <c r="C524" i="32"/>
  <c r="D524" i="32"/>
  <c r="E524" i="32"/>
  <c r="A525" i="32"/>
  <c r="B525" i="32" s="1"/>
  <c r="C525" i="32"/>
  <c r="D525" i="32"/>
  <c r="E525" i="32"/>
  <c r="A526" i="32"/>
  <c r="B526" i="32" s="1"/>
  <c r="C526" i="32"/>
  <c r="D526" i="32"/>
  <c r="E526" i="32"/>
  <c r="A527" i="32"/>
  <c r="B527" i="32" s="1"/>
  <c r="C527" i="32"/>
  <c r="D527" i="32"/>
  <c r="E527" i="32"/>
  <c r="A528" i="32"/>
  <c r="B528" i="32" s="1"/>
  <c r="C528" i="32"/>
  <c r="D528" i="32"/>
  <c r="E528" i="32"/>
  <c r="A529" i="32"/>
  <c r="B529" i="32" s="1"/>
  <c r="C529" i="32"/>
  <c r="D529" i="32"/>
  <c r="E529" i="32"/>
  <c r="A530" i="32"/>
  <c r="B530" i="32" s="1"/>
  <c r="C530" i="32"/>
  <c r="D530" i="32"/>
  <c r="E530" i="32"/>
  <c r="A531" i="32"/>
  <c r="B531" i="32" s="1"/>
  <c r="C531" i="32"/>
  <c r="D531" i="32"/>
  <c r="E531" i="32"/>
  <c r="A532" i="32"/>
  <c r="B532" i="32" s="1"/>
  <c r="C532" i="32"/>
  <c r="D532" i="32"/>
  <c r="E532" i="32"/>
  <c r="A533" i="32"/>
  <c r="B533" i="32" s="1"/>
  <c r="C533" i="32"/>
  <c r="D533" i="32"/>
  <c r="E533" i="32"/>
  <c r="A534" i="32"/>
  <c r="B534" i="32" s="1"/>
  <c r="C534" i="32"/>
  <c r="D534" i="32"/>
  <c r="E534" i="32"/>
  <c r="A535" i="32"/>
  <c r="B535" i="32" s="1"/>
  <c r="C535" i="32"/>
  <c r="D535" i="32"/>
  <c r="E535" i="32"/>
  <c r="A536" i="32"/>
  <c r="B536" i="32" s="1"/>
  <c r="C536" i="32"/>
  <c r="D536" i="32"/>
  <c r="E536" i="32"/>
  <c r="A537" i="32"/>
  <c r="B537" i="32" s="1"/>
  <c r="C537" i="32"/>
  <c r="D537" i="32"/>
  <c r="E537" i="32"/>
  <c r="A538" i="32"/>
  <c r="B538" i="32" s="1"/>
  <c r="C538" i="32"/>
  <c r="D538" i="32"/>
  <c r="E538" i="32"/>
  <c r="A539" i="32"/>
  <c r="B539" i="32" s="1"/>
  <c r="C539" i="32"/>
  <c r="D539" i="32"/>
  <c r="E539" i="32"/>
  <c r="A540" i="32"/>
  <c r="B540" i="32" s="1"/>
  <c r="C540" i="32"/>
  <c r="D540" i="32"/>
  <c r="E540" i="32"/>
  <c r="A541" i="32"/>
  <c r="B541" i="32" s="1"/>
  <c r="C541" i="32"/>
  <c r="D541" i="32"/>
  <c r="E541" i="32"/>
  <c r="A542" i="32"/>
  <c r="B542" i="32" s="1"/>
  <c r="C542" i="32"/>
  <c r="D542" i="32"/>
  <c r="E542" i="32"/>
  <c r="A543" i="32"/>
  <c r="B543" i="32" s="1"/>
  <c r="C543" i="32"/>
  <c r="D543" i="32"/>
  <c r="E543" i="32"/>
  <c r="A544" i="32"/>
  <c r="B544" i="32" s="1"/>
  <c r="C544" i="32"/>
  <c r="D544" i="32"/>
  <c r="E544" i="32"/>
  <c r="A545" i="32"/>
  <c r="B545" i="32" s="1"/>
  <c r="C545" i="32"/>
  <c r="D545" i="32"/>
  <c r="E545" i="32"/>
  <c r="A546" i="32"/>
  <c r="B546" i="32" s="1"/>
  <c r="C546" i="32"/>
  <c r="D546" i="32"/>
  <c r="E546" i="32"/>
  <c r="A547" i="32"/>
  <c r="B547" i="32" s="1"/>
  <c r="C547" i="32"/>
  <c r="D547" i="32"/>
  <c r="E547" i="32"/>
  <c r="A548" i="32"/>
  <c r="B548" i="32" s="1"/>
  <c r="C548" i="32"/>
  <c r="D548" i="32"/>
  <c r="E548" i="32"/>
  <c r="A549" i="32"/>
  <c r="B549" i="32" s="1"/>
  <c r="C549" i="32"/>
  <c r="D549" i="32"/>
  <c r="E549" i="32"/>
  <c r="A550" i="32"/>
  <c r="B550" i="32" s="1"/>
  <c r="C550" i="32"/>
  <c r="D550" i="32"/>
  <c r="E550" i="32"/>
  <c r="A551" i="32"/>
  <c r="B551" i="32" s="1"/>
  <c r="C551" i="32"/>
  <c r="D551" i="32"/>
  <c r="E551" i="32"/>
  <c r="A552" i="32"/>
  <c r="B552" i="32" s="1"/>
  <c r="C552" i="32"/>
  <c r="D552" i="32"/>
  <c r="E552" i="32"/>
  <c r="A553" i="32"/>
  <c r="B553" i="32" s="1"/>
  <c r="C553" i="32"/>
  <c r="D553" i="32"/>
  <c r="E553" i="32"/>
  <c r="A554" i="32"/>
  <c r="B554" i="32" s="1"/>
  <c r="C554" i="32"/>
  <c r="D554" i="32"/>
  <c r="E554" i="32"/>
  <c r="A555" i="32"/>
  <c r="B555" i="32" s="1"/>
  <c r="C555" i="32"/>
  <c r="D555" i="32"/>
  <c r="E555" i="32"/>
  <c r="A556" i="32"/>
  <c r="B556" i="32" s="1"/>
  <c r="C556" i="32"/>
  <c r="D556" i="32"/>
  <c r="E556" i="32"/>
  <c r="A557" i="32"/>
  <c r="B557" i="32" s="1"/>
  <c r="C557" i="32"/>
  <c r="D557" i="32"/>
  <c r="E557" i="32"/>
  <c r="A558" i="32"/>
  <c r="B558" i="32" s="1"/>
  <c r="C558" i="32"/>
  <c r="D558" i="32"/>
  <c r="E558" i="32"/>
  <c r="A559" i="32"/>
  <c r="B559" i="32" s="1"/>
  <c r="C559" i="32"/>
  <c r="D559" i="32"/>
  <c r="E559" i="32"/>
  <c r="A560" i="32"/>
  <c r="B560" i="32" s="1"/>
  <c r="C560" i="32"/>
  <c r="D560" i="32"/>
  <c r="E560" i="32"/>
  <c r="A561" i="32"/>
  <c r="B561" i="32" s="1"/>
  <c r="C561" i="32"/>
  <c r="D561" i="32"/>
  <c r="E561" i="32"/>
  <c r="A562" i="32"/>
  <c r="B562" i="32" s="1"/>
  <c r="C562" i="32"/>
  <c r="D562" i="32"/>
  <c r="E562" i="32"/>
  <c r="A563" i="32"/>
  <c r="B563" i="32" s="1"/>
  <c r="C563" i="32"/>
  <c r="D563" i="32"/>
  <c r="E563" i="32"/>
  <c r="A564" i="32"/>
  <c r="B564" i="32" s="1"/>
  <c r="C564" i="32"/>
  <c r="D564" i="32"/>
  <c r="E564" i="32"/>
  <c r="A565" i="32"/>
  <c r="B565" i="32" s="1"/>
  <c r="C565" i="32"/>
  <c r="D565" i="32"/>
  <c r="E565" i="32"/>
  <c r="A566" i="32"/>
  <c r="B566" i="32" s="1"/>
  <c r="C566" i="32"/>
  <c r="D566" i="32"/>
  <c r="E566" i="32"/>
  <c r="A567" i="32"/>
  <c r="B567" i="32" s="1"/>
  <c r="C567" i="32"/>
  <c r="D567" i="32"/>
  <c r="E567" i="32"/>
  <c r="A568" i="32"/>
  <c r="B568" i="32" s="1"/>
  <c r="C568" i="32"/>
  <c r="D568" i="32"/>
  <c r="E568" i="32"/>
  <c r="A569" i="32"/>
  <c r="B569" i="32" s="1"/>
  <c r="C569" i="32"/>
  <c r="D569" i="32"/>
  <c r="E569" i="32"/>
  <c r="A570" i="32"/>
  <c r="B570" i="32" s="1"/>
  <c r="C570" i="32"/>
  <c r="D570" i="32"/>
  <c r="E570" i="32"/>
  <c r="A571" i="32"/>
  <c r="B571" i="32" s="1"/>
  <c r="C571" i="32"/>
  <c r="D571" i="32"/>
  <c r="E571" i="32"/>
  <c r="A572" i="32"/>
  <c r="B572" i="32" s="1"/>
  <c r="C572" i="32"/>
  <c r="D572" i="32"/>
  <c r="E572" i="32"/>
  <c r="A573" i="32"/>
  <c r="B573" i="32" s="1"/>
  <c r="C573" i="32"/>
  <c r="D573" i="32"/>
  <c r="E573" i="32"/>
  <c r="A574" i="32"/>
  <c r="B574" i="32" s="1"/>
  <c r="C574" i="32"/>
  <c r="D574" i="32"/>
  <c r="E574" i="32"/>
  <c r="A575" i="32"/>
  <c r="B575" i="32" s="1"/>
  <c r="C575" i="32"/>
  <c r="D575" i="32"/>
  <c r="E575" i="32"/>
  <c r="A576" i="32"/>
  <c r="B576" i="32" s="1"/>
  <c r="C576" i="32"/>
  <c r="D576" i="32"/>
  <c r="E576" i="32"/>
  <c r="A577" i="32"/>
  <c r="B577" i="32" s="1"/>
  <c r="C577" i="32"/>
  <c r="D577" i="32"/>
  <c r="E577" i="32"/>
  <c r="A578" i="32"/>
  <c r="B578" i="32" s="1"/>
  <c r="C578" i="32"/>
  <c r="D578" i="32"/>
  <c r="E578" i="32"/>
  <c r="A579" i="32"/>
  <c r="B579" i="32" s="1"/>
  <c r="C579" i="32"/>
  <c r="D579" i="32"/>
  <c r="E579" i="32"/>
  <c r="A580" i="32"/>
  <c r="B580" i="32" s="1"/>
  <c r="C580" i="32"/>
  <c r="D580" i="32"/>
  <c r="E580" i="32"/>
  <c r="A581" i="32"/>
  <c r="B581" i="32" s="1"/>
  <c r="C581" i="32"/>
  <c r="D581" i="32"/>
  <c r="E581" i="32"/>
  <c r="A582" i="32"/>
  <c r="B582" i="32" s="1"/>
  <c r="C582" i="32"/>
  <c r="D582" i="32"/>
  <c r="E582" i="32"/>
  <c r="A583" i="32"/>
  <c r="B583" i="32" s="1"/>
  <c r="C583" i="32"/>
  <c r="D583" i="32"/>
  <c r="E583" i="32"/>
  <c r="A584" i="32"/>
  <c r="B584" i="32" s="1"/>
  <c r="C584" i="32"/>
  <c r="D584" i="32"/>
  <c r="E584" i="32"/>
  <c r="A585" i="32"/>
  <c r="B585" i="32" s="1"/>
  <c r="C585" i="32"/>
  <c r="D585" i="32"/>
  <c r="E585" i="32"/>
  <c r="A586" i="32"/>
  <c r="B586" i="32" s="1"/>
  <c r="C586" i="32"/>
  <c r="D586" i="32"/>
  <c r="E586" i="32"/>
  <c r="A587" i="32"/>
  <c r="B587" i="32" s="1"/>
  <c r="C587" i="32"/>
  <c r="D587" i="32"/>
  <c r="E587" i="32"/>
  <c r="A588" i="32"/>
  <c r="B588" i="32" s="1"/>
  <c r="C588" i="32"/>
  <c r="D588" i="32"/>
  <c r="E588" i="32"/>
  <c r="A589" i="32"/>
  <c r="B589" i="32" s="1"/>
  <c r="C589" i="32"/>
  <c r="D589" i="32"/>
  <c r="E589" i="32"/>
  <c r="A590" i="32"/>
  <c r="B590" i="32" s="1"/>
  <c r="C590" i="32"/>
  <c r="D590" i="32"/>
  <c r="E590" i="32"/>
  <c r="A591" i="32"/>
  <c r="B591" i="32" s="1"/>
  <c r="C591" i="32"/>
  <c r="D591" i="32"/>
  <c r="E591" i="32"/>
  <c r="A592" i="32"/>
  <c r="B592" i="32" s="1"/>
  <c r="C592" i="32"/>
  <c r="D592" i="32"/>
  <c r="E592" i="32"/>
  <c r="A593" i="32"/>
  <c r="B593" i="32" s="1"/>
  <c r="C593" i="32"/>
  <c r="D593" i="32"/>
  <c r="E593" i="32"/>
  <c r="A594" i="32"/>
  <c r="B594" i="32" s="1"/>
  <c r="C594" i="32"/>
  <c r="D594" i="32"/>
  <c r="E594" i="32"/>
  <c r="A595" i="32"/>
  <c r="B595" i="32" s="1"/>
  <c r="C595" i="32"/>
  <c r="D595" i="32"/>
  <c r="E595" i="32"/>
  <c r="A596" i="32"/>
  <c r="B596" i="32" s="1"/>
  <c r="C596" i="32"/>
  <c r="D596" i="32"/>
  <c r="E596" i="32"/>
  <c r="A597" i="32"/>
  <c r="B597" i="32" s="1"/>
  <c r="C597" i="32"/>
  <c r="D597" i="32"/>
  <c r="E597" i="32"/>
  <c r="A598" i="32"/>
  <c r="B598" i="32" s="1"/>
  <c r="C598" i="32"/>
  <c r="D598" i="32"/>
  <c r="E598" i="32"/>
  <c r="A599" i="32"/>
  <c r="B599" i="32" s="1"/>
  <c r="C599" i="32"/>
  <c r="D599" i="32"/>
  <c r="E599" i="32"/>
  <c r="A600" i="32"/>
  <c r="B600" i="32" s="1"/>
  <c r="C600" i="32"/>
  <c r="D600" i="32"/>
  <c r="E600" i="32"/>
  <c r="A601" i="32"/>
  <c r="B601" i="32" s="1"/>
  <c r="C601" i="32"/>
  <c r="D601" i="32"/>
  <c r="E601" i="32"/>
  <c r="A602" i="32"/>
  <c r="B602" i="32" s="1"/>
  <c r="C602" i="32"/>
  <c r="D602" i="32"/>
  <c r="E602" i="32"/>
  <c r="A603" i="32"/>
  <c r="B603" i="32" s="1"/>
  <c r="C603" i="32"/>
  <c r="D603" i="32"/>
  <c r="E603" i="32"/>
  <c r="A604" i="32"/>
  <c r="B604" i="32" s="1"/>
  <c r="C604" i="32"/>
  <c r="D604" i="32"/>
  <c r="E604" i="32"/>
  <c r="A605" i="32"/>
  <c r="B605" i="32" s="1"/>
  <c r="C605" i="32"/>
  <c r="D605" i="32"/>
  <c r="E605" i="32"/>
  <c r="A606" i="32"/>
  <c r="B606" i="32" s="1"/>
  <c r="C606" i="32"/>
  <c r="D606" i="32"/>
  <c r="E606" i="32"/>
  <c r="A607" i="32"/>
  <c r="B607" i="32" s="1"/>
  <c r="C607" i="32"/>
  <c r="D607" i="32"/>
  <c r="E607" i="32"/>
  <c r="A608" i="32"/>
  <c r="B608" i="32" s="1"/>
  <c r="C608" i="32"/>
  <c r="D608" i="32"/>
  <c r="E608" i="32"/>
  <c r="A609" i="32"/>
  <c r="B609" i="32" s="1"/>
  <c r="C609" i="32"/>
  <c r="D609" i="32"/>
  <c r="E609" i="32"/>
  <c r="A610" i="32"/>
  <c r="B610" i="32" s="1"/>
  <c r="C610" i="32"/>
  <c r="D610" i="32"/>
  <c r="E610" i="32"/>
  <c r="A611" i="32"/>
  <c r="B611" i="32" s="1"/>
  <c r="C611" i="32"/>
  <c r="D611" i="32"/>
  <c r="E611" i="32"/>
  <c r="A612" i="32"/>
  <c r="B612" i="32" s="1"/>
  <c r="C612" i="32"/>
  <c r="D612" i="32"/>
  <c r="E612" i="32"/>
  <c r="A613" i="32"/>
  <c r="B613" i="32" s="1"/>
  <c r="C613" i="32"/>
  <c r="D613" i="32"/>
  <c r="E613" i="32"/>
  <c r="A614" i="32"/>
  <c r="B614" i="32" s="1"/>
  <c r="C614" i="32"/>
  <c r="D614" i="32"/>
  <c r="E614" i="32"/>
  <c r="A615" i="32"/>
  <c r="B615" i="32" s="1"/>
  <c r="C615" i="32"/>
  <c r="D615" i="32"/>
  <c r="E615" i="32"/>
  <c r="A616" i="32"/>
  <c r="B616" i="32" s="1"/>
  <c r="C616" i="32"/>
  <c r="D616" i="32"/>
  <c r="E616" i="32"/>
  <c r="A617" i="32"/>
  <c r="B617" i="32" s="1"/>
  <c r="C617" i="32"/>
  <c r="D617" i="32"/>
  <c r="E617" i="32"/>
  <c r="A618" i="32"/>
  <c r="B618" i="32" s="1"/>
  <c r="C618" i="32"/>
  <c r="D618" i="32"/>
  <c r="E618" i="32"/>
  <c r="A619" i="32"/>
  <c r="B619" i="32" s="1"/>
  <c r="C619" i="32"/>
  <c r="D619" i="32"/>
  <c r="E619" i="32"/>
  <c r="A620" i="32"/>
  <c r="B620" i="32" s="1"/>
  <c r="C620" i="32"/>
  <c r="D620" i="32"/>
  <c r="E620" i="32"/>
  <c r="A621" i="32"/>
  <c r="B621" i="32" s="1"/>
  <c r="C621" i="32"/>
  <c r="D621" i="32"/>
  <c r="E621" i="32"/>
  <c r="A622" i="32"/>
  <c r="B622" i="32" s="1"/>
  <c r="C622" i="32"/>
  <c r="D622" i="32"/>
  <c r="E622" i="32"/>
  <c r="A623" i="32"/>
  <c r="B623" i="32" s="1"/>
  <c r="C623" i="32"/>
  <c r="D623" i="32"/>
  <c r="E623" i="32"/>
  <c r="A624" i="32"/>
  <c r="B624" i="32" s="1"/>
  <c r="C624" i="32"/>
  <c r="D624" i="32"/>
  <c r="E624" i="32"/>
  <c r="A625" i="32"/>
  <c r="B625" i="32" s="1"/>
  <c r="C625" i="32"/>
  <c r="D625" i="32"/>
  <c r="E625" i="32"/>
  <c r="A626" i="32"/>
  <c r="B626" i="32" s="1"/>
  <c r="C626" i="32"/>
  <c r="D626" i="32"/>
  <c r="E626" i="32"/>
  <c r="A627" i="32"/>
  <c r="B627" i="32" s="1"/>
  <c r="C627" i="32"/>
  <c r="D627" i="32"/>
  <c r="E627" i="32"/>
  <c r="A628" i="32"/>
  <c r="B628" i="32" s="1"/>
  <c r="C628" i="32"/>
  <c r="D628" i="32"/>
  <c r="E628" i="32"/>
  <c r="A629" i="32"/>
  <c r="B629" i="32" s="1"/>
  <c r="C629" i="32"/>
  <c r="D629" i="32"/>
  <c r="E629" i="32"/>
  <c r="A630" i="32"/>
  <c r="B630" i="32" s="1"/>
  <c r="C630" i="32"/>
  <c r="D630" i="32"/>
  <c r="E630" i="32"/>
  <c r="A631" i="32"/>
  <c r="B631" i="32" s="1"/>
  <c r="C631" i="32"/>
  <c r="D631" i="32"/>
  <c r="E631" i="32"/>
  <c r="A632" i="32"/>
  <c r="B632" i="32" s="1"/>
  <c r="C632" i="32"/>
  <c r="D632" i="32"/>
  <c r="E632" i="32"/>
  <c r="A633" i="32"/>
  <c r="B633" i="32" s="1"/>
  <c r="C633" i="32"/>
  <c r="D633" i="32"/>
  <c r="E633" i="32"/>
  <c r="A634" i="32"/>
  <c r="B634" i="32" s="1"/>
  <c r="C634" i="32"/>
  <c r="D634" i="32"/>
  <c r="E634" i="32"/>
  <c r="A635" i="32"/>
  <c r="B635" i="32" s="1"/>
  <c r="C635" i="32"/>
  <c r="D635" i="32"/>
  <c r="E635" i="32"/>
  <c r="A636" i="32"/>
  <c r="B636" i="32" s="1"/>
  <c r="C636" i="32"/>
  <c r="D636" i="32"/>
  <c r="E636" i="32"/>
  <c r="A637" i="32"/>
  <c r="B637" i="32" s="1"/>
  <c r="C637" i="32"/>
  <c r="D637" i="32"/>
  <c r="E637" i="32"/>
  <c r="A638" i="32"/>
  <c r="B638" i="32" s="1"/>
  <c r="C638" i="32"/>
  <c r="D638" i="32"/>
  <c r="E638" i="32"/>
  <c r="A639" i="32"/>
  <c r="B639" i="32" s="1"/>
  <c r="C639" i="32"/>
  <c r="D639" i="32"/>
  <c r="E639" i="32"/>
  <c r="A640" i="32"/>
  <c r="B640" i="32" s="1"/>
  <c r="C640" i="32"/>
  <c r="D640" i="32"/>
  <c r="E640" i="32"/>
  <c r="A641" i="32"/>
  <c r="B641" i="32" s="1"/>
  <c r="C641" i="32"/>
  <c r="D641" i="32"/>
  <c r="E641" i="32"/>
  <c r="A642" i="32"/>
  <c r="B642" i="32" s="1"/>
  <c r="C642" i="32"/>
  <c r="D642" i="32"/>
  <c r="E642" i="32"/>
  <c r="A643" i="32"/>
  <c r="B643" i="32" s="1"/>
  <c r="C643" i="32"/>
  <c r="D643" i="32"/>
  <c r="E643" i="32"/>
  <c r="A644" i="32"/>
  <c r="B644" i="32" s="1"/>
  <c r="C644" i="32"/>
  <c r="D644" i="32"/>
  <c r="E644" i="32"/>
  <c r="A645" i="32"/>
  <c r="B645" i="32" s="1"/>
  <c r="C645" i="32"/>
  <c r="D645" i="32"/>
  <c r="E645" i="32"/>
  <c r="A646" i="32"/>
  <c r="B646" i="32" s="1"/>
  <c r="C646" i="32"/>
  <c r="D646" i="32"/>
  <c r="E646" i="32"/>
  <c r="A647" i="32"/>
  <c r="B647" i="32" s="1"/>
  <c r="C647" i="32"/>
  <c r="D647" i="32"/>
  <c r="E647" i="32"/>
  <c r="A648" i="32"/>
  <c r="B648" i="32" s="1"/>
  <c r="C648" i="32"/>
  <c r="D648" i="32"/>
  <c r="E648" i="32"/>
  <c r="A649" i="32"/>
  <c r="B649" i="32" s="1"/>
  <c r="C649" i="32"/>
  <c r="D649" i="32"/>
  <c r="E649" i="32"/>
  <c r="A650" i="32"/>
  <c r="B650" i="32" s="1"/>
  <c r="C650" i="32"/>
  <c r="D650" i="32"/>
  <c r="E650" i="32"/>
  <c r="A651" i="32"/>
  <c r="B651" i="32" s="1"/>
  <c r="C651" i="32"/>
  <c r="D651" i="32"/>
  <c r="E651" i="32"/>
  <c r="A652" i="32"/>
  <c r="B652" i="32" s="1"/>
  <c r="C652" i="32"/>
  <c r="D652" i="32"/>
  <c r="E652" i="32"/>
  <c r="A653" i="32"/>
  <c r="B653" i="32" s="1"/>
  <c r="C653" i="32"/>
  <c r="D653" i="32"/>
  <c r="E653" i="32"/>
  <c r="A654" i="32"/>
  <c r="B654" i="32" s="1"/>
  <c r="C654" i="32"/>
  <c r="D654" i="32"/>
  <c r="E654" i="32"/>
  <c r="A655" i="32"/>
  <c r="B655" i="32" s="1"/>
  <c r="C655" i="32"/>
  <c r="D655" i="32"/>
  <c r="E655" i="32"/>
  <c r="A656" i="32"/>
  <c r="B656" i="32" s="1"/>
  <c r="C656" i="32"/>
  <c r="D656" i="32"/>
  <c r="E656" i="32"/>
  <c r="A657" i="32"/>
  <c r="B657" i="32" s="1"/>
  <c r="C657" i="32"/>
  <c r="D657" i="32"/>
  <c r="E657" i="32"/>
  <c r="A658" i="32"/>
  <c r="B658" i="32" s="1"/>
  <c r="C658" i="32"/>
  <c r="D658" i="32"/>
  <c r="E658" i="32"/>
  <c r="A659" i="32"/>
  <c r="B659" i="32" s="1"/>
  <c r="C659" i="32"/>
  <c r="D659" i="32"/>
  <c r="E659" i="32"/>
  <c r="A660" i="32"/>
  <c r="B660" i="32" s="1"/>
  <c r="C660" i="32"/>
  <c r="D660" i="32"/>
  <c r="E660" i="32"/>
  <c r="A661" i="32"/>
  <c r="B661" i="32" s="1"/>
  <c r="C661" i="32"/>
  <c r="D661" i="32"/>
  <c r="E661" i="32"/>
  <c r="A662" i="32"/>
  <c r="B662" i="32" s="1"/>
  <c r="C662" i="32"/>
  <c r="D662" i="32"/>
  <c r="E662" i="32"/>
  <c r="A663" i="32"/>
  <c r="B663" i="32" s="1"/>
  <c r="C663" i="32"/>
  <c r="D663" i="32"/>
  <c r="E663" i="32"/>
  <c r="A664" i="32"/>
  <c r="B664" i="32" s="1"/>
  <c r="C664" i="32"/>
  <c r="D664" i="32"/>
  <c r="E664" i="32"/>
  <c r="A665" i="32"/>
  <c r="B665" i="32" s="1"/>
  <c r="C665" i="32"/>
  <c r="D665" i="32"/>
  <c r="E665" i="32"/>
  <c r="A666" i="32"/>
  <c r="B666" i="32" s="1"/>
  <c r="C666" i="32"/>
  <c r="D666" i="32"/>
  <c r="E666" i="32"/>
  <c r="A667" i="32"/>
  <c r="B667" i="32" s="1"/>
  <c r="C667" i="32"/>
  <c r="D667" i="32"/>
  <c r="E667" i="32"/>
  <c r="A668" i="32"/>
  <c r="B668" i="32" s="1"/>
  <c r="C668" i="32"/>
  <c r="D668" i="32"/>
  <c r="E668" i="32"/>
  <c r="A669" i="32"/>
  <c r="B669" i="32" s="1"/>
  <c r="C669" i="32"/>
  <c r="D669" i="32"/>
  <c r="E669" i="32"/>
  <c r="A670" i="32"/>
  <c r="B670" i="32" s="1"/>
  <c r="C670" i="32"/>
  <c r="D670" i="32"/>
  <c r="E670" i="32"/>
  <c r="A671" i="32"/>
  <c r="B671" i="32" s="1"/>
  <c r="C671" i="32"/>
  <c r="D671" i="32"/>
  <c r="E671" i="32"/>
  <c r="A672" i="32"/>
  <c r="B672" i="32" s="1"/>
  <c r="C672" i="32"/>
  <c r="D672" i="32"/>
  <c r="E672" i="32"/>
  <c r="A673" i="32"/>
  <c r="B673" i="32" s="1"/>
  <c r="C673" i="32"/>
  <c r="D673" i="32"/>
  <c r="E673" i="32"/>
  <c r="A674" i="32"/>
  <c r="B674" i="32" s="1"/>
  <c r="C674" i="32"/>
  <c r="D674" i="32"/>
  <c r="E674" i="32"/>
  <c r="A675" i="32"/>
  <c r="B675" i="32" s="1"/>
  <c r="C675" i="32"/>
  <c r="D675" i="32"/>
  <c r="E675" i="32"/>
  <c r="A676" i="32"/>
  <c r="B676" i="32" s="1"/>
  <c r="C676" i="32"/>
  <c r="D676" i="32"/>
  <c r="E676" i="32"/>
  <c r="A677" i="32"/>
  <c r="B677" i="32" s="1"/>
  <c r="C677" i="32"/>
  <c r="D677" i="32"/>
  <c r="E677" i="32"/>
  <c r="A678" i="32"/>
  <c r="B678" i="32" s="1"/>
  <c r="C678" i="32"/>
  <c r="D678" i="32"/>
  <c r="E678" i="32"/>
  <c r="A679" i="32"/>
  <c r="B679" i="32" s="1"/>
  <c r="C679" i="32"/>
  <c r="D679" i="32"/>
  <c r="E679" i="32"/>
  <c r="A680" i="32"/>
  <c r="B680" i="32" s="1"/>
  <c r="C680" i="32"/>
  <c r="D680" i="32"/>
  <c r="E680" i="32"/>
  <c r="A681" i="32"/>
  <c r="B681" i="32" s="1"/>
  <c r="C681" i="32"/>
  <c r="D681" i="32"/>
  <c r="E681" i="32"/>
  <c r="A682" i="32"/>
  <c r="B682" i="32" s="1"/>
  <c r="C682" i="32"/>
  <c r="D682" i="32"/>
  <c r="E682" i="32"/>
  <c r="A683" i="32"/>
  <c r="B683" i="32" s="1"/>
  <c r="C683" i="32"/>
  <c r="D683" i="32"/>
  <c r="E683" i="32"/>
  <c r="A684" i="32"/>
  <c r="B684" i="32" s="1"/>
  <c r="C684" i="32"/>
  <c r="D684" i="32"/>
  <c r="E684" i="32"/>
  <c r="A685" i="32"/>
  <c r="B685" i="32" s="1"/>
  <c r="C685" i="32"/>
  <c r="D685" i="32"/>
  <c r="E685" i="32"/>
  <c r="A686" i="32"/>
  <c r="B686" i="32" s="1"/>
  <c r="C686" i="32"/>
  <c r="D686" i="32"/>
  <c r="E686" i="32"/>
  <c r="A687" i="32"/>
  <c r="B687" i="32" s="1"/>
  <c r="C687" i="32"/>
  <c r="D687" i="32"/>
  <c r="E687" i="32"/>
  <c r="A688" i="32"/>
  <c r="B688" i="32" s="1"/>
  <c r="C688" i="32"/>
  <c r="D688" i="32"/>
  <c r="E688" i="32"/>
  <c r="A689" i="32"/>
  <c r="B689" i="32" s="1"/>
  <c r="C689" i="32"/>
  <c r="D689" i="32"/>
  <c r="E689" i="32"/>
  <c r="A690" i="32"/>
  <c r="B690" i="32" s="1"/>
  <c r="C690" i="32"/>
  <c r="D690" i="32"/>
  <c r="E690" i="32"/>
  <c r="A691" i="32"/>
  <c r="B691" i="32" s="1"/>
  <c r="C691" i="32"/>
  <c r="D691" i="32"/>
  <c r="E691" i="32"/>
  <c r="A692" i="32"/>
  <c r="B692" i="32" s="1"/>
  <c r="C692" i="32"/>
  <c r="D692" i="32"/>
  <c r="E692" i="32"/>
  <c r="A693" i="32"/>
  <c r="B693" i="32" s="1"/>
  <c r="C693" i="32"/>
  <c r="D693" i="32"/>
  <c r="E693" i="32"/>
  <c r="A694" i="32"/>
  <c r="B694" i="32" s="1"/>
  <c r="C694" i="32"/>
  <c r="D694" i="32"/>
  <c r="E694" i="32"/>
  <c r="A695" i="32"/>
  <c r="B695" i="32" s="1"/>
  <c r="C695" i="32"/>
  <c r="D695" i="32"/>
  <c r="E695" i="32"/>
  <c r="A696" i="32"/>
  <c r="B696" i="32" s="1"/>
  <c r="C696" i="32"/>
  <c r="D696" i="32"/>
  <c r="E696" i="32"/>
  <c r="A697" i="32"/>
  <c r="B697" i="32" s="1"/>
  <c r="C697" i="32"/>
  <c r="D697" i="32"/>
  <c r="E697" i="32"/>
  <c r="A698" i="32"/>
  <c r="B698" i="32" s="1"/>
  <c r="C698" i="32"/>
  <c r="D698" i="32"/>
  <c r="E698" i="32"/>
  <c r="A699" i="32"/>
  <c r="B699" i="32" s="1"/>
  <c r="C699" i="32"/>
  <c r="D699" i="32"/>
  <c r="E699" i="32"/>
  <c r="A700" i="32"/>
  <c r="B700" i="32" s="1"/>
  <c r="C700" i="32"/>
  <c r="D700" i="32"/>
  <c r="E700" i="32"/>
  <c r="A701" i="32"/>
  <c r="B701" i="32" s="1"/>
  <c r="C701" i="32"/>
  <c r="D701" i="32"/>
  <c r="E701" i="32"/>
  <c r="A702" i="32"/>
  <c r="B702" i="32" s="1"/>
  <c r="C702" i="32"/>
  <c r="D702" i="32"/>
  <c r="E702" i="32"/>
  <c r="A703" i="32"/>
  <c r="B703" i="32" s="1"/>
  <c r="C703" i="32"/>
  <c r="D703" i="32"/>
  <c r="E703" i="32"/>
  <c r="A704" i="32"/>
  <c r="B704" i="32" s="1"/>
  <c r="C704" i="32"/>
  <c r="D704" i="32"/>
  <c r="E704" i="32"/>
  <c r="A705" i="32"/>
  <c r="B705" i="32" s="1"/>
  <c r="C705" i="32"/>
  <c r="D705" i="32"/>
  <c r="E705" i="32"/>
  <c r="A706" i="32"/>
  <c r="B706" i="32" s="1"/>
  <c r="C706" i="32"/>
  <c r="D706" i="32"/>
  <c r="E706" i="32"/>
  <c r="A707" i="32"/>
  <c r="B707" i="32" s="1"/>
  <c r="C707" i="32"/>
  <c r="D707" i="32"/>
  <c r="E707" i="32"/>
  <c r="A708" i="32"/>
  <c r="B708" i="32" s="1"/>
  <c r="C708" i="32"/>
  <c r="D708" i="32"/>
  <c r="E708" i="32"/>
  <c r="A709" i="32"/>
  <c r="B709" i="32" s="1"/>
  <c r="C709" i="32"/>
  <c r="D709" i="32"/>
  <c r="E709" i="32"/>
  <c r="A710" i="32"/>
  <c r="B710" i="32" s="1"/>
  <c r="C710" i="32"/>
  <c r="D710" i="32"/>
  <c r="E710" i="32"/>
  <c r="A711" i="32"/>
  <c r="B711" i="32" s="1"/>
  <c r="C711" i="32"/>
  <c r="D711" i="32"/>
  <c r="E711" i="32"/>
  <c r="A712" i="32"/>
  <c r="B712" i="32" s="1"/>
  <c r="C712" i="32"/>
  <c r="D712" i="32"/>
  <c r="E712" i="32"/>
  <c r="A713" i="32"/>
  <c r="B713" i="32" s="1"/>
  <c r="C713" i="32"/>
  <c r="D713" i="32"/>
  <c r="E713" i="32"/>
  <c r="A714" i="32"/>
  <c r="B714" i="32" s="1"/>
  <c r="C714" i="32"/>
  <c r="D714" i="32"/>
  <c r="E714" i="32"/>
  <c r="A715" i="32"/>
  <c r="B715" i="32" s="1"/>
  <c r="C715" i="32"/>
  <c r="D715" i="32"/>
  <c r="E715" i="32"/>
  <c r="A716" i="32"/>
  <c r="B716" i="32" s="1"/>
  <c r="C716" i="32"/>
  <c r="D716" i="32"/>
  <c r="E716" i="32"/>
  <c r="A717" i="32"/>
  <c r="B717" i="32" s="1"/>
  <c r="C717" i="32"/>
  <c r="D717" i="32"/>
  <c r="E717" i="32"/>
  <c r="A718" i="32"/>
  <c r="B718" i="32" s="1"/>
  <c r="C718" i="32"/>
  <c r="D718" i="32"/>
  <c r="E718" i="32"/>
  <c r="A719" i="32"/>
  <c r="B719" i="32" s="1"/>
  <c r="C719" i="32"/>
  <c r="D719" i="32"/>
  <c r="E719" i="32"/>
  <c r="A720" i="32"/>
  <c r="B720" i="32" s="1"/>
  <c r="C720" i="32"/>
  <c r="D720" i="32"/>
  <c r="E720" i="32"/>
  <c r="A721" i="32"/>
  <c r="B721" i="32" s="1"/>
  <c r="C721" i="32"/>
  <c r="D721" i="32"/>
  <c r="E721" i="32"/>
  <c r="A722" i="32"/>
  <c r="B722" i="32" s="1"/>
  <c r="C722" i="32"/>
  <c r="D722" i="32"/>
  <c r="E722" i="32"/>
  <c r="A723" i="32"/>
  <c r="B723" i="32" s="1"/>
  <c r="C723" i="32"/>
  <c r="D723" i="32"/>
  <c r="E723" i="32"/>
  <c r="A724" i="32"/>
  <c r="B724" i="32" s="1"/>
  <c r="C724" i="32"/>
  <c r="D724" i="32"/>
  <c r="E724" i="32"/>
  <c r="A725" i="32"/>
  <c r="B725" i="32" s="1"/>
  <c r="C725" i="32"/>
  <c r="D725" i="32"/>
  <c r="E725" i="32"/>
  <c r="A726" i="32"/>
  <c r="B726" i="32" s="1"/>
  <c r="C726" i="32"/>
  <c r="D726" i="32"/>
  <c r="E726" i="32"/>
  <c r="A727" i="32"/>
  <c r="B727" i="32" s="1"/>
  <c r="C727" i="32"/>
  <c r="D727" i="32"/>
  <c r="E727" i="32"/>
  <c r="A728" i="32"/>
  <c r="B728" i="32" s="1"/>
  <c r="C728" i="32"/>
  <c r="D728" i="32"/>
  <c r="E728" i="32"/>
  <c r="A729" i="32"/>
  <c r="B729" i="32" s="1"/>
  <c r="C729" i="32"/>
  <c r="D729" i="32"/>
  <c r="E729" i="32"/>
  <c r="A730" i="32"/>
  <c r="B730" i="32" s="1"/>
  <c r="C730" i="32"/>
  <c r="D730" i="32"/>
  <c r="E730" i="32"/>
  <c r="A731" i="32"/>
  <c r="B731" i="32" s="1"/>
  <c r="C731" i="32"/>
  <c r="D731" i="32"/>
  <c r="E731" i="32"/>
  <c r="A732" i="32"/>
  <c r="B732" i="32" s="1"/>
  <c r="C732" i="32"/>
  <c r="D732" i="32"/>
  <c r="E732" i="32"/>
  <c r="A733" i="32"/>
  <c r="B733" i="32" s="1"/>
  <c r="C733" i="32"/>
  <c r="D733" i="32"/>
  <c r="E733" i="32"/>
  <c r="A734" i="32"/>
  <c r="B734" i="32" s="1"/>
  <c r="C734" i="32"/>
  <c r="D734" i="32"/>
  <c r="E734" i="32"/>
  <c r="A735" i="32"/>
  <c r="B735" i="32" s="1"/>
  <c r="C735" i="32"/>
  <c r="D735" i="32"/>
  <c r="E735" i="32"/>
  <c r="A736" i="32"/>
  <c r="B736" i="32" s="1"/>
  <c r="C736" i="32"/>
  <c r="D736" i="32"/>
  <c r="E736" i="32"/>
  <c r="A737" i="32"/>
  <c r="B737" i="32" s="1"/>
  <c r="C737" i="32"/>
  <c r="D737" i="32"/>
  <c r="E737" i="32"/>
  <c r="A738" i="32"/>
  <c r="B738" i="32" s="1"/>
  <c r="C738" i="32"/>
  <c r="D738" i="32"/>
  <c r="E738" i="32"/>
  <c r="A739" i="32"/>
  <c r="B739" i="32" s="1"/>
  <c r="C739" i="32"/>
  <c r="D739" i="32"/>
  <c r="E739" i="32"/>
  <c r="A740" i="32"/>
  <c r="B740" i="32" s="1"/>
  <c r="C740" i="32"/>
  <c r="D740" i="32"/>
  <c r="E740" i="32"/>
  <c r="A741" i="32"/>
  <c r="B741" i="32" s="1"/>
  <c r="C741" i="32"/>
  <c r="D741" i="32"/>
  <c r="E741" i="32"/>
  <c r="A742" i="32"/>
  <c r="B742" i="32" s="1"/>
  <c r="C742" i="32"/>
  <c r="D742" i="32"/>
  <c r="E742" i="32"/>
  <c r="A743" i="32"/>
  <c r="B743" i="32" s="1"/>
  <c r="C743" i="32"/>
  <c r="D743" i="32"/>
  <c r="E743" i="32"/>
  <c r="A744" i="32"/>
  <c r="B744" i="32" s="1"/>
  <c r="C744" i="32"/>
  <c r="D744" i="32"/>
  <c r="E744" i="32"/>
  <c r="A745" i="32"/>
  <c r="B745" i="32" s="1"/>
  <c r="C745" i="32"/>
  <c r="D745" i="32"/>
  <c r="E745" i="32"/>
  <c r="A746" i="32"/>
  <c r="B746" i="32" s="1"/>
  <c r="C746" i="32"/>
  <c r="D746" i="32"/>
  <c r="E746" i="32"/>
  <c r="A747" i="32"/>
  <c r="B747" i="32" s="1"/>
  <c r="C747" i="32"/>
  <c r="D747" i="32"/>
  <c r="E747" i="32"/>
  <c r="A748" i="32"/>
  <c r="B748" i="32" s="1"/>
  <c r="C748" i="32"/>
  <c r="D748" i="32"/>
  <c r="E748" i="32"/>
  <c r="A749" i="32"/>
  <c r="B749" i="32" s="1"/>
  <c r="C749" i="32"/>
  <c r="D749" i="32"/>
  <c r="E749" i="32"/>
  <c r="A750" i="32"/>
  <c r="B750" i="32" s="1"/>
  <c r="C750" i="32"/>
  <c r="D750" i="32"/>
  <c r="E750" i="32"/>
  <c r="A751" i="32"/>
  <c r="B751" i="32" s="1"/>
  <c r="C751" i="32"/>
  <c r="D751" i="32"/>
  <c r="E751" i="32"/>
  <c r="A752" i="32"/>
  <c r="B752" i="32" s="1"/>
  <c r="C752" i="32"/>
  <c r="D752" i="32"/>
  <c r="E752" i="32"/>
  <c r="A753" i="32"/>
  <c r="B753" i="32" s="1"/>
  <c r="C753" i="32"/>
  <c r="D753" i="32"/>
  <c r="E753" i="32"/>
  <c r="A754" i="32"/>
  <c r="B754" i="32" s="1"/>
  <c r="C754" i="32"/>
  <c r="D754" i="32"/>
  <c r="E754" i="32"/>
  <c r="A755" i="32"/>
  <c r="B755" i="32" s="1"/>
  <c r="C755" i="32"/>
  <c r="D755" i="32"/>
  <c r="E755" i="32"/>
  <c r="A756" i="32"/>
  <c r="B756" i="32" s="1"/>
  <c r="C756" i="32"/>
  <c r="D756" i="32"/>
  <c r="E756" i="32"/>
  <c r="A757" i="32"/>
  <c r="B757" i="32" s="1"/>
  <c r="C757" i="32"/>
  <c r="D757" i="32"/>
  <c r="E757" i="32"/>
  <c r="A758" i="32"/>
  <c r="B758" i="32" s="1"/>
  <c r="C758" i="32"/>
  <c r="D758" i="32"/>
  <c r="E758" i="32"/>
  <c r="A759" i="32"/>
  <c r="B759" i="32" s="1"/>
  <c r="C759" i="32"/>
  <c r="D759" i="32"/>
  <c r="E759" i="32"/>
  <c r="A760" i="32"/>
  <c r="B760" i="32" s="1"/>
  <c r="C760" i="32"/>
  <c r="D760" i="32"/>
  <c r="E760" i="32"/>
  <c r="A761" i="32"/>
  <c r="B761" i="32" s="1"/>
  <c r="C761" i="32"/>
  <c r="D761" i="32"/>
  <c r="E761" i="32"/>
  <c r="A762" i="32"/>
  <c r="B762" i="32" s="1"/>
  <c r="C762" i="32"/>
  <c r="D762" i="32"/>
  <c r="E762" i="32"/>
  <c r="A763" i="32"/>
  <c r="B763" i="32" s="1"/>
  <c r="C763" i="32"/>
  <c r="D763" i="32"/>
  <c r="E763" i="32"/>
  <c r="A764" i="32"/>
  <c r="B764" i="32" s="1"/>
  <c r="C764" i="32"/>
  <c r="D764" i="32"/>
  <c r="E764" i="32"/>
  <c r="A765" i="32"/>
  <c r="B765" i="32" s="1"/>
  <c r="C765" i="32"/>
  <c r="D765" i="32"/>
  <c r="E765" i="32"/>
  <c r="A766" i="32"/>
  <c r="B766" i="32" s="1"/>
  <c r="C766" i="32"/>
  <c r="D766" i="32"/>
  <c r="E766" i="32"/>
  <c r="A767" i="32"/>
  <c r="B767" i="32" s="1"/>
  <c r="C767" i="32"/>
  <c r="D767" i="32"/>
  <c r="E767" i="32"/>
  <c r="A768" i="32"/>
  <c r="B768" i="32" s="1"/>
  <c r="C768" i="32"/>
  <c r="D768" i="32"/>
  <c r="E768" i="32"/>
  <c r="A769" i="32"/>
  <c r="B769" i="32" s="1"/>
  <c r="C769" i="32"/>
  <c r="D769" i="32"/>
  <c r="E769" i="32"/>
  <c r="A770" i="32"/>
  <c r="B770" i="32" s="1"/>
  <c r="C770" i="32"/>
  <c r="D770" i="32"/>
  <c r="E770" i="32"/>
  <c r="A771" i="32"/>
  <c r="B771" i="32" s="1"/>
  <c r="C771" i="32"/>
  <c r="D771" i="32"/>
  <c r="E771" i="32"/>
  <c r="A772" i="32"/>
  <c r="B772" i="32" s="1"/>
  <c r="C772" i="32"/>
  <c r="D772" i="32"/>
  <c r="E772" i="32"/>
  <c r="A773" i="32"/>
  <c r="B773" i="32" s="1"/>
  <c r="C773" i="32"/>
  <c r="D773" i="32"/>
  <c r="E773" i="32"/>
  <c r="A774" i="32"/>
  <c r="B774" i="32" s="1"/>
  <c r="C774" i="32"/>
  <c r="D774" i="32"/>
  <c r="E774" i="32"/>
  <c r="A775" i="32"/>
  <c r="B775" i="32" s="1"/>
  <c r="C775" i="32"/>
  <c r="D775" i="32"/>
  <c r="E775" i="32"/>
  <c r="A776" i="32"/>
  <c r="B776" i="32" s="1"/>
  <c r="C776" i="32"/>
  <c r="D776" i="32"/>
  <c r="E776" i="32"/>
  <c r="A777" i="32"/>
  <c r="B777" i="32" s="1"/>
  <c r="C777" i="32"/>
  <c r="D777" i="32"/>
  <c r="E777" i="32"/>
  <c r="A778" i="32"/>
  <c r="B778" i="32" s="1"/>
  <c r="C778" i="32"/>
  <c r="D778" i="32"/>
  <c r="E778" i="32"/>
  <c r="A779" i="32"/>
  <c r="B779" i="32" s="1"/>
  <c r="C779" i="32"/>
  <c r="D779" i="32"/>
  <c r="E779" i="32"/>
  <c r="A780" i="32"/>
  <c r="B780" i="32" s="1"/>
  <c r="C780" i="32"/>
  <c r="D780" i="32"/>
  <c r="E780" i="32"/>
  <c r="A781" i="32"/>
  <c r="B781" i="32" s="1"/>
  <c r="C781" i="32"/>
  <c r="D781" i="32"/>
  <c r="E781" i="32"/>
  <c r="A782" i="32"/>
  <c r="B782" i="32" s="1"/>
  <c r="C782" i="32"/>
  <c r="D782" i="32"/>
  <c r="E782" i="32"/>
  <c r="A783" i="32"/>
  <c r="B783" i="32" s="1"/>
  <c r="C783" i="32"/>
  <c r="D783" i="32"/>
  <c r="E783" i="32"/>
  <c r="A784" i="32"/>
  <c r="B784" i="32" s="1"/>
  <c r="C784" i="32"/>
  <c r="D784" i="32"/>
  <c r="E784" i="32"/>
  <c r="A785" i="32"/>
  <c r="B785" i="32" s="1"/>
  <c r="C785" i="32"/>
  <c r="D785" i="32"/>
  <c r="E785" i="32"/>
  <c r="A786" i="32"/>
  <c r="B786" i="32" s="1"/>
  <c r="C786" i="32"/>
  <c r="D786" i="32"/>
  <c r="E786" i="32"/>
  <c r="A787" i="32"/>
  <c r="B787" i="32" s="1"/>
  <c r="C787" i="32"/>
  <c r="D787" i="32"/>
  <c r="E787" i="32"/>
  <c r="A788" i="32"/>
  <c r="B788" i="32" s="1"/>
  <c r="C788" i="32"/>
  <c r="D788" i="32"/>
  <c r="E788" i="32"/>
  <c r="A789" i="32"/>
  <c r="B789" i="32" s="1"/>
  <c r="C789" i="32"/>
  <c r="D789" i="32"/>
  <c r="E789" i="32"/>
  <c r="A790" i="32"/>
  <c r="B790" i="32" s="1"/>
  <c r="C790" i="32"/>
  <c r="D790" i="32"/>
  <c r="E790" i="32"/>
  <c r="A791" i="32"/>
  <c r="B791" i="32" s="1"/>
  <c r="C791" i="32"/>
  <c r="D791" i="32"/>
  <c r="E791" i="32"/>
  <c r="A792" i="32"/>
  <c r="B792" i="32" s="1"/>
  <c r="C792" i="32"/>
  <c r="D792" i="32"/>
  <c r="E792" i="32"/>
  <c r="A793" i="32"/>
  <c r="B793" i="32" s="1"/>
  <c r="C793" i="32"/>
  <c r="D793" i="32"/>
  <c r="E793" i="32"/>
  <c r="A794" i="32"/>
  <c r="B794" i="32" s="1"/>
  <c r="C794" i="32"/>
  <c r="D794" i="32"/>
  <c r="E794" i="32"/>
  <c r="A795" i="32"/>
  <c r="B795" i="32" s="1"/>
  <c r="C795" i="32"/>
  <c r="D795" i="32"/>
  <c r="E795" i="32"/>
  <c r="A796" i="32"/>
  <c r="B796" i="32" s="1"/>
  <c r="C796" i="32"/>
  <c r="D796" i="32"/>
  <c r="E796" i="32"/>
  <c r="A797" i="32"/>
  <c r="B797" i="32" s="1"/>
  <c r="C797" i="32"/>
  <c r="D797" i="32"/>
  <c r="E797" i="32"/>
  <c r="A798" i="32"/>
  <c r="B798" i="32" s="1"/>
  <c r="C798" i="32"/>
  <c r="D798" i="32"/>
  <c r="E798" i="32"/>
  <c r="A799" i="32"/>
  <c r="B799" i="32" s="1"/>
  <c r="C799" i="32"/>
  <c r="D799" i="32"/>
  <c r="E799" i="32"/>
  <c r="A800" i="32"/>
  <c r="B800" i="32" s="1"/>
  <c r="C800" i="32"/>
  <c r="D800" i="32"/>
  <c r="E800" i="32"/>
  <c r="A801" i="32"/>
  <c r="B801" i="32" s="1"/>
  <c r="C801" i="32"/>
  <c r="D801" i="32"/>
  <c r="E801" i="32"/>
  <c r="A802" i="32"/>
  <c r="B802" i="32" s="1"/>
  <c r="C802" i="32"/>
  <c r="D802" i="32"/>
  <c r="E802" i="32"/>
  <c r="A803" i="32"/>
  <c r="B803" i="32" s="1"/>
  <c r="C803" i="32"/>
  <c r="D803" i="32"/>
  <c r="E803" i="32"/>
  <c r="A804" i="32"/>
  <c r="B804" i="32" s="1"/>
  <c r="C804" i="32"/>
  <c r="D804" i="32"/>
  <c r="E804" i="32"/>
  <c r="A805" i="32"/>
  <c r="B805" i="32" s="1"/>
  <c r="C805" i="32"/>
  <c r="D805" i="32"/>
  <c r="E805" i="32"/>
  <c r="A806" i="32"/>
  <c r="B806" i="32" s="1"/>
  <c r="C806" i="32"/>
  <c r="D806" i="32"/>
  <c r="E806" i="32"/>
  <c r="A807" i="32"/>
  <c r="B807" i="32" s="1"/>
  <c r="C807" i="32"/>
  <c r="D807" i="32"/>
  <c r="E807" i="32"/>
  <c r="A808" i="32"/>
  <c r="B808" i="32" s="1"/>
  <c r="C808" i="32"/>
  <c r="D808" i="32"/>
  <c r="E808" i="32"/>
  <c r="A809" i="32"/>
  <c r="B809" i="32" s="1"/>
  <c r="C809" i="32"/>
  <c r="D809" i="32"/>
  <c r="E809" i="32"/>
  <c r="A810" i="32"/>
  <c r="B810" i="32" s="1"/>
  <c r="C810" i="32"/>
  <c r="D810" i="32"/>
  <c r="E810" i="32"/>
  <c r="A811" i="32"/>
  <c r="B811" i="32" s="1"/>
  <c r="C811" i="32"/>
  <c r="D811" i="32"/>
  <c r="E811" i="32"/>
  <c r="A812" i="32"/>
  <c r="B812" i="32" s="1"/>
  <c r="C812" i="32"/>
  <c r="D812" i="32"/>
  <c r="E812" i="32"/>
  <c r="A813" i="32"/>
  <c r="B813" i="32" s="1"/>
  <c r="C813" i="32"/>
  <c r="D813" i="32"/>
  <c r="E813" i="32"/>
  <c r="A814" i="32"/>
  <c r="B814" i="32" s="1"/>
  <c r="C814" i="32"/>
  <c r="D814" i="32"/>
  <c r="E814" i="32"/>
  <c r="A815" i="32"/>
  <c r="B815" i="32" s="1"/>
  <c r="C815" i="32"/>
  <c r="D815" i="32"/>
  <c r="E815" i="32"/>
  <c r="A816" i="32"/>
  <c r="B816" i="32" s="1"/>
  <c r="C816" i="32"/>
  <c r="D816" i="32"/>
  <c r="E816" i="32"/>
  <c r="A817" i="32"/>
  <c r="B817" i="32" s="1"/>
  <c r="C817" i="32"/>
  <c r="D817" i="32"/>
  <c r="E817" i="32"/>
  <c r="A818" i="32"/>
  <c r="B818" i="32" s="1"/>
  <c r="C818" i="32"/>
  <c r="D818" i="32"/>
  <c r="E818" i="32"/>
  <c r="A819" i="32"/>
  <c r="B819" i="32" s="1"/>
  <c r="C819" i="32"/>
  <c r="D819" i="32"/>
  <c r="E819" i="32"/>
  <c r="A820" i="32"/>
  <c r="B820" i="32" s="1"/>
  <c r="C820" i="32"/>
  <c r="D820" i="32"/>
  <c r="E820" i="32"/>
  <c r="A821" i="32"/>
  <c r="B821" i="32" s="1"/>
  <c r="C821" i="32"/>
  <c r="D821" i="32"/>
  <c r="E821" i="32"/>
  <c r="A822" i="32"/>
  <c r="B822" i="32" s="1"/>
  <c r="C822" i="32"/>
  <c r="D822" i="32"/>
  <c r="E822" i="32"/>
  <c r="A823" i="32"/>
  <c r="B823" i="32" s="1"/>
  <c r="C823" i="32"/>
  <c r="D823" i="32"/>
  <c r="E823" i="32"/>
  <c r="A824" i="32"/>
  <c r="B824" i="32" s="1"/>
  <c r="C824" i="32"/>
  <c r="D824" i="32"/>
  <c r="E824" i="32"/>
  <c r="A825" i="32"/>
  <c r="B825" i="32" s="1"/>
  <c r="C825" i="32"/>
  <c r="D825" i="32"/>
  <c r="E825" i="32"/>
  <c r="A826" i="32"/>
  <c r="B826" i="32" s="1"/>
  <c r="C826" i="32"/>
  <c r="D826" i="32"/>
  <c r="E826" i="32"/>
  <c r="A827" i="32"/>
  <c r="B827" i="32" s="1"/>
  <c r="C827" i="32"/>
  <c r="D827" i="32"/>
  <c r="E827" i="32"/>
  <c r="A828" i="32"/>
  <c r="B828" i="32" s="1"/>
  <c r="C828" i="32"/>
  <c r="D828" i="32"/>
  <c r="E828" i="32"/>
  <c r="A829" i="32"/>
  <c r="B829" i="32" s="1"/>
  <c r="C829" i="32"/>
  <c r="D829" i="32"/>
  <c r="E829" i="32"/>
  <c r="A830" i="32"/>
  <c r="B830" i="32" s="1"/>
  <c r="C830" i="32"/>
  <c r="D830" i="32"/>
  <c r="E830" i="32"/>
  <c r="A831" i="32"/>
  <c r="B831" i="32" s="1"/>
  <c r="C831" i="32"/>
  <c r="D831" i="32"/>
  <c r="E831" i="32"/>
  <c r="A832" i="32"/>
  <c r="B832" i="32" s="1"/>
  <c r="C832" i="32"/>
  <c r="D832" i="32"/>
  <c r="E832" i="32"/>
  <c r="A833" i="32"/>
  <c r="B833" i="32" s="1"/>
  <c r="C833" i="32"/>
  <c r="D833" i="32"/>
  <c r="E833" i="32"/>
  <c r="A834" i="32"/>
  <c r="B834" i="32" s="1"/>
  <c r="C834" i="32"/>
  <c r="D834" i="32"/>
  <c r="E834" i="32"/>
  <c r="A835" i="32"/>
  <c r="B835" i="32" s="1"/>
  <c r="C835" i="32"/>
  <c r="D835" i="32"/>
  <c r="E835" i="32"/>
  <c r="A836" i="32"/>
  <c r="B836" i="32" s="1"/>
  <c r="C836" i="32"/>
  <c r="D836" i="32"/>
  <c r="E836" i="32"/>
  <c r="A837" i="32"/>
  <c r="B837" i="32" s="1"/>
  <c r="C837" i="32"/>
  <c r="D837" i="32"/>
  <c r="E837" i="32"/>
  <c r="A838" i="32"/>
  <c r="B838" i="32" s="1"/>
  <c r="C838" i="32"/>
  <c r="D838" i="32"/>
  <c r="E838" i="32"/>
  <c r="A839" i="32"/>
  <c r="B839" i="32" s="1"/>
  <c r="C839" i="32"/>
  <c r="D839" i="32"/>
  <c r="E839" i="32"/>
  <c r="A840" i="32"/>
  <c r="B840" i="32" s="1"/>
  <c r="C840" i="32"/>
  <c r="D840" i="32"/>
  <c r="E840" i="32"/>
  <c r="A841" i="32"/>
  <c r="B841" i="32" s="1"/>
  <c r="C841" i="32"/>
  <c r="D841" i="32"/>
  <c r="E841" i="32"/>
  <c r="A842" i="32"/>
  <c r="B842" i="32" s="1"/>
  <c r="C842" i="32"/>
  <c r="D842" i="32"/>
  <c r="E842" i="32"/>
  <c r="A843" i="32"/>
  <c r="B843" i="32" s="1"/>
  <c r="C843" i="32"/>
  <c r="D843" i="32"/>
  <c r="E843" i="32"/>
  <c r="A844" i="32"/>
  <c r="B844" i="32" s="1"/>
  <c r="C844" i="32"/>
  <c r="D844" i="32"/>
  <c r="E844" i="32"/>
  <c r="A845" i="32"/>
  <c r="B845" i="32" s="1"/>
  <c r="C845" i="32"/>
  <c r="D845" i="32"/>
  <c r="E845" i="32"/>
  <c r="A846" i="32"/>
  <c r="B846" i="32" s="1"/>
  <c r="C846" i="32"/>
  <c r="D846" i="32"/>
  <c r="E846" i="32"/>
  <c r="A847" i="32"/>
  <c r="B847" i="32" s="1"/>
  <c r="C847" i="32"/>
  <c r="D847" i="32"/>
  <c r="E847" i="32"/>
  <c r="A848" i="32"/>
  <c r="B848" i="32" s="1"/>
  <c r="C848" i="32"/>
  <c r="D848" i="32"/>
  <c r="E848" i="32"/>
  <c r="A849" i="32"/>
  <c r="B849" i="32" s="1"/>
  <c r="C849" i="32"/>
  <c r="D849" i="32"/>
  <c r="E849" i="32"/>
  <c r="A850" i="32"/>
  <c r="B850" i="32" s="1"/>
  <c r="C850" i="32"/>
  <c r="D850" i="32"/>
  <c r="E850" i="32"/>
  <c r="A851" i="32"/>
  <c r="B851" i="32" s="1"/>
  <c r="C851" i="32"/>
  <c r="D851" i="32"/>
  <c r="E851" i="32"/>
  <c r="A852" i="32"/>
  <c r="B852" i="32" s="1"/>
  <c r="C852" i="32"/>
  <c r="D852" i="32"/>
  <c r="E852" i="32"/>
  <c r="A853" i="32"/>
  <c r="B853" i="32" s="1"/>
  <c r="C853" i="32"/>
  <c r="D853" i="32"/>
  <c r="E853" i="32"/>
  <c r="A854" i="32"/>
  <c r="B854" i="32" s="1"/>
  <c r="C854" i="32"/>
  <c r="D854" i="32"/>
  <c r="E854" i="32"/>
  <c r="A855" i="32"/>
  <c r="B855" i="32" s="1"/>
  <c r="C855" i="32"/>
  <c r="D855" i="32"/>
  <c r="E855" i="32"/>
  <c r="A856" i="32"/>
  <c r="B856" i="32" s="1"/>
  <c r="C856" i="32"/>
  <c r="D856" i="32"/>
  <c r="E856" i="32"/>
  <c r="A857" i="32"/>
  <c r="B857" i="32" s="1"/>
  <c r="C857" i="32"/>
  <c r="D857" i="32"/>
  <c r="E857" i="32"/>
  <c r="A858" i="32"/>
  <c r="B858" i="32" s="1"/>
  <c r="C858" i="32"/>
  <c r="D858" i="32"/>
  <c r="E858" i="32"/>
  <c r="A859" i="32"/>
  <c r="B859" i="32" s="1"/>
  <c r="C859" i="32"/>
  <c r="D859" i="32"/>
  <c r="E859" i="32"/>
  <c r="A860" i="32"/>
  <c r="B860" i="32" s="1"/>
  <c r="C860" i="32"/>
  <c r="D860" i="32"/>
  <c r="E860" i="32"/>
  <c r="A861" i="32"/>
  <c r="B861" i="32" s="1"/>
  <c r="C861" i="32"/>
  <c r="D861" i="32"/>
  <c r="E861" i="32"/>
  <c r="A862" i="32"/>
  <c r="B862" i="32" s="1"/>
  <c r="C862" i="32"/>
  <c r="D862" i="32"/>
  <c r="E862" i="32"/>
  <c r="A863" i="32"/>
  <c r="B863" i="32" s="1"/>
  <c r="C863" i="32"/>
  <c r="D863" i="32"/>
  <c r="E863" i="32"/>
  <c r="A864" i="32"/>
  <c r="B864" i="32" s="1"/>
  <c r="C864" i="32"/>
  <c r="D864" i="32"/>
  <c r="E864" i="32"/>
  <c r="A865" i="32"/>
  <c r="B865" i="32" s="1"/>
  <c r="C865" i="32"/>
  <c r="D865" i="32"/>
  <c r="E865" i="32"/>
  <c r="A866" i="32"/>
  <c r="B866" i="32" s="1"/>
  <c r="C866" i="32"/>
  <c r="D866" i="32"/>
  <c r="E866" i="32"/>
  <c r="A867" i="32"/>
  <c r="B867" i="32" s="1"/>
  <c r="C867" i="32"/>
  <c r="D867" i="32"/>
  <c r="E867" i="32"/>
  <c r="A868" i="32"/>
  <c r="B868" i="32" s="1"/>
  <c r="C868" i="32"/>
  <c r="D868" i="32"/>
  <c r="E868" i="32"/>
  <c r="A869" i="32"/>
  <c r="B869" i="32" s="1"/>
  <c r="C869" i="32"/>
  <c r="D869" i="32"/>
  <c r="E869" i="32"/>
  <c r="A870" i="32"/>
  <c r="B870" i="32" s="1"/>
  <c r="C870" i="32"/>
  <c r="D870" i="32"/>
  <c r="E870" i="32"/>
  <c r="A871" i="32"/>
  <c r="B871" i="32" s="1"/>
  <c r="C871" i="32"/>
  <c r="D871" i="32"/>
  <c r="E871" i="32"/>
  <c r="A872" i="32"/>
  <c r="B872" i="32" s="1"/>
  <c r="C872" i="32"/>
  <c r="D872" i="32"/>
  <c r="E872" i="32"/>
  <c r="A873" i="32"/>
  <c r="B873" i="32" s="1"/>
  <c r="C873" i="32"/>
  <c r="D873" i="32"/>
  <c r="E873" i="32"/>
  <c r="A874" i="32"/>
  <c r="B874" i="32" s="1"/>
  <c r="C874" i="32"/>
  <c r="D874" i="32"/>
  <c r="E874" i="32"/>
  <c r="A875" i="32"/>
  <c r="B875" i="32" s="1"/>
  <c r="C875" i="32"/>
  <c r="D875" i="32"/>
  <c r="E875" i="32"/>
  <c r="A876" i="32"/>
  <c r="B876" i="32" s="1"/>
  <c r="C876" i="32"/>
  <c r="D876" i="32"/>
  <c r="E876" i="32"/>
  <c r="A877" i="32"/>
  <c r="B877" i="32" s="1"/>
  <c r="C877" i="32"/>
  <c r="D877" i="32"/>
  <c r="E877" i="32"/>
  <c r="A878" i="32"/>
  <c r="B878" i="32" s="1"/>
  <c r="C878" i="32"/>
  <c r="D878" i="32"/>
  <c r="E878" i="32"/>
  <c r="A879" i="32"/>
  <c r="B879" i="32" s="1"/>
  <c r="C879" i="32"/>
  <c r="D879" i="32"/>
  <c r="E879" i="32"/>
  <c r="A880" i="32"/>
  <c r="B880" i="32" s="1"/>
  <c r="C880" i="32"/>
  <c r="D880" i="32"/>
  <c r="E880" i="32"/>
  <c r="A881" i="32"/>
  <c r="B881" i="32" s="1"/>
  <c r="C881" i="32"/>
  <c r="D881" i="32"/>
  <c r="E881" i="32"/>
  <c r="A882" i="32"/>
  <c r="B882" i="32" s="1"/>
  <c r="C882" i="32"/>
  <c r="D882" i="32"/>
  <c r="E882" i="32"/>
  <c r="A883" i="32"/>
  <c r="B883" i="32" s="1"/>
  <c r="C883" i="32"/>
  <c r="D883" i="32"/>
  <c r="E883" i="32"/>
  <c r="A884" i="32"/>
  <c r="B884" i="32" s="1"/>
  <c r="C884" i="32"/>
  <c r="D884" i="32"/>
  <c r="E884" i="32"/>
  <c r="A885" i="32"/>
  <c r="B885" i="32" s="1"/>
  <c r="C885" i="32"/>
  <c r="D885" i="32"/>
  <c r="E885" i="32"/>
  <c r="A886" i="32"/>
  <c r="B886" i="32" s="1"/>
  <c r="C886" i="32"/>
  <c r="D886" i="32"/>
  <c r="E886" i="32"/>
  <c r="A887" i="32"/>
  <c r="B887" i="32" s="1"/>
  <c r="C887" i="32"/>
  <c r="D887" i="32"/>
  <c r="E887" i="32"/>
  <c r="A888" i="32"/>
  <c r="B888" i="32" s="1"/>
  <c r="C888" i="32"/>
  <c r="D888" i="32"/>
  <c r="E888" i="32"/>
  <c r="A889" i="32"/>
  <c r="B889" i="32" s="1"/>
  <c r="C889" i="32"/>
  <c r="D889" i="32"/>
  <c r="E889" i="32"/>
  <c r="A890" i="32"/>
  <c r="B890" i="32" s="1"/>
  <c r="C890" i="32"/>
  <c r="D890" i="32"/>
  <c r="E890" i="32"/>
  <c r="A891" i="32"/>
  <c r="B891" i="32" s="1"/>
  <c r="C891" i="32"/>
  <c r="D891" i="32"/>
  <c r="E891" i="32"/>
  <c r="A892" i="32"/>
  <c r="B892" i="32" s="1"/>
  <c r="C892" i="32"/>
  <c r="D892" i="32"/>
  <c r="E892" i="32"/>
  <c r="A893" i="32"/>
  <c r="B893" i="32" s="1"/>
  <c r="C893" i="32"/>
  <c r="D893" i="32"/>
  <c r="E893" i="32"/>
  <c r="A894" i="32"/>
  <c r="B894" i="32" s="1"/>
  <c r="C894" i="32"/>
  <c r="D894" i="32"/>
  <c r="E894" i="32"/>
  <c r="A895" i="32"/>
  <c r="B895" i="32" s="1"/>
  <c r="C895" i="32"/>
  <c r="D895" i="32"/>
  <c r="E895" i="32"/>
  <c r="A896" i="32"/>
  <c r="B896" i="32" s="1"/>
  <c r="C896" i="32"/>
  <c r="D896" i="32"/>
  <c r="E896" i="32"/>
  <c r="A897" i="32"/>
  <c r="B897" i="32" s="1"/>
  <c r="C897" i="32"/>
  <c r="D897" i="32"/>
  <c r="E897" i="32"/>
  <c r="A898" i="32"/>
  <c r="B898" i="32" s="1"/>
  <c r="C898" i="32"/>
  <c r="D898" i="32"/>
  <c r="E898" i="32"/>
  <c r="A899" i="32"/>
  <c r="B899" i="32" s="1"/>
  <c r="C899" i="32"/>
  <c r="D899" i="32"/>
  <c r="E899" i="32"/>
  <c r="A900" i="32"/>
  <c r="B900" i="32" s="1"/>
  <c r="C900" i="32"/>
  <c r="D900" i="32"/>
  <c r="E900" i="32"/>
  <c r="A901" i="32"/>
  <c r="B901" i="32" s="1"/>
  <c r="C901" i="32"/>
  <c r="D901" i="32"/>
  <c r="E901" i="32"/>
  <c r="A902" i="32"/>
  <c r="B902" i="32" s="1"/>
  <c r="C902" i="32"/>
  <c r="D902" i="32"/>
  <c r="E902" i="32"/>
  <c r="A903" i="32"/>
  <c r="B903" i="32" s="1"/>
  <c r="C903" i="32"/>
  <c r="D903" i="32"/>
  <c r="E903" i="32"/>
  <c r="A904" i="32"/>
  <c r="B904" i="32" s="1"/>
  <c r="C904" i="32"/>
  <c r="D904" i="32"/>
  <c r="E904" i="32"/>
  <c r="A905" i="32"/>
  <c r="B905" i="32" s="1"/>
  <c r="C905" i="32"/>
  <c r="D905" i="32"/>
  <c r="E905" i="32"/>
  <c r="A906" i="32"/>
  <c r="B906" i="32" s="1"/>
  <c r="C906" i="32"/>
  <c r="D906" i="32"/>
  <c r="E906" i="32"/>
  <c r="A907" i="32"/>
  <c r="B907" i="32" s="1"/>
  <c r="C907" i="32"/>
  <c r="D907" i="32"/>
  <c r="E907" i="32"/>
  <c r="A908" i="32"/>
  <c r="B908" i="32" s="1"/>
  <c r="C908" i="32"/>
  <c r="D908" i="32"/>
  <c r="E908" i="32"/>
  <c r="A909" i="32"/>
  <c r="B909" i="32" s="1"/>
  <c r="C909" i="32"/>
  <c r="D909" i="32"/>
  <c r="E909" i="32"/>
  <c r="A910" i="32"/>
  <c r="B910" i="32" s="1"/>
  <c r="C910" i="32"/>
  <c r="D910" i="32"/>
  <c r="E910" i="32"/>
  <c r="A911" i="32"/>
  <c r="B911" i="32" s="1"/>
  <c r="C911" i="32"/>
  <c r="D911" i="32"/>
  <c r="E911" i="32"/>
  <c r="A912" i="32"/>
  <c r="B912" i="32" s="1"/>
  <c r="C912" i="32"/>
  <c r="D912" i="32"/>
  <c r="E912" i="32"/>
  <c r="A913" i="32"/>
  <c r="B913" i="32" s="1"/>
  <c r="C913" i="32"/>
  <c r="D913" i="32"/>
  <c r="E913" i="32"/>
  <c r="A914" i="32"/>
  <c r="B914" i="32" s="1"/>
  <c r="C914" i="32"/>
  <c r="D914" i="32"/>
  <c r="E914" i="32"/>
  <c r="A915" i="32"/>
  <c r="B915" i="32" s="1"/>
  <c r="C915" i="32"/>
  <c r="D915" i="32"/>
  <c r="E915" i="32"/>
  <c r="A916" i="32"/>
  <c r="B916" i="32" s="1"/>
  <c r="C916" i="32"/>
  <c r="D916" i="32"/>
  <c r="E916" i="32"/>
  <c r="A917" i="32"/>
  <c r="B917" i="32" s="1"/>
  <c r="C917" i="32"/>
  <c r="D917" i="32"/>
  <c r="E917" i="32"/>
  <c r="A918" i="32"/>
  <c r="B918" i="32" s="1"/>
  <c r="C918" i="32"/>
  <c r="D918" i="32"/>
  <c r="E918" i="32"/>
  <c r="A919" i="32"/>
  <c r="B919" i="32" s="1"/>
  <c r="C919" i="32"/>
  <c r="D919" i="32"/>
  <c r="E919" i="32"/>
  <c r="A920" i="32"/>
  <c r="B920" i="32" s="1"/>
  <c r="C920" i="32"/>
  <c r="D920" i="32"/>
  <c r="E920" i="32"/>
  <c r="A921" i="32"/>
  <c r="B921" i="32" s="1"/>
  <c r="C921" i="32"/>
  <c r="D921" i="32"/>
  <c r="E921" i="32"/>
  <c r="A922" i="32"/>
  <c r="B922" i="32" s="1"/>
  <c r="C922" i="32"/>
  <c r="D922" i="32"/>
  <c r="E922" i="32"/>
  <c r="A923" i="32"/>
  <c r="B923" i="32" s="1"/>
  <c r="C923" i="32"/>
  <c r="D923" i="32"/>
  <c r="E923" i="32"/>
  <c r="A924" i="32"/>
  <c r="B924" i="32" s="1"/>
  <c r="C924" i="32"/>
  <c r="D924" i="32"/>
  <c r="E924" i="32"/>
  <c r="A925" i="32"/>
  <c r="B925" i="32" s="1"/>
  <c r="C925" i="32"/>
  <c r="D925" i="32"/>
  <c r="E925" i="32"/>
  <c r="A926" i="32"/>
  <c r="B926" i="32" s="1"/>
  <c r="C926" i="32"/>
  <c r="D926" i="32"/>
  <c r="E926" i="32"/>
  <c r="A927" i="32"/>
  <c r="B927" i="32" s="1"/>
  <c r="C927" i="32"/>
  <c r="D927" i="32"/>
  <c r="E927" i="32"/>
  <c r="A928" i="32"/>
  <c r="B928" i="32" s="1"/>
  <c r="C928" i="32"/>
  <c r="D928" i="32"/>
  <c r="E928" i="32"/>
  <c r="A929" i="32"/>
  <c r="B929" i="32" s="1"/>
  <c r="C929" i="32"/>
  <c r="D929" i="32"/>
  <c r="E929" i="32"/>
  <c r="A930" i="32"/>
  <c r="B930" i="32" s="1"/>
  <c r="C930" i="32"/>
  <c r="D930" i="32"/>
  <c r="E930" i="32"/>
  <c r="A931" i="32"/>
  <c r="B931" i="32" s="1"/>
  <c r="C931" i="32"/>
  <c r="D931" i="32"/>
  <c r="E931" i="32"/>
  <c r="A932" i="32"/>
  <c r="B932" i="32" s="1"/>
  <c r="C932" i="32"/>
  <c r="D932" i="32"/>
  <c r="E932" i="32"/>
  <c r="A933" i="32"/>
  <c r="B933" i="32" s="1"/>
  <c r="C933" i="32"/>
  <c r="D933" i="32"/>
  <c r="E933" i="32"/>
  <c r="A934" i="32"/>
  <c r="B934" i="32" s="1"/>
  <c r="C934" i="32"/>
  <c r="D934" i="32"/>
  <c r="E934" i="32"/>
  <c r="A935" i="32"/>
  <c r="B935" i="32" s="1"/>
  <c r="C935" i="32"/>
  <c r="D935" i="32"/>
  <c r="E935" i="32"/>
  <c r="A936" i="32"/>
  <c r="B936" i="32" s="1"/>
  <c r="C936" i="32"/>
  <c r="D936" i="32"/>
  <c r="E936" i="32"/>
  <c r="A937" i="32"/>
  <c r="B937" i="32" s="1"/>
  <c r="C937" i="32"/>
  <c r="D937" i="32"/>
  <c r="E937" i="32"/>
  <c r="A938" i="32"/>
  <c r="B938" i="32" s="1"/>
  <c r="C938" i="32"/>
  <c r="D938" i="32"/>
  <c r="E938" i="32"/>
  <c r="A939" i="32"/>
  <c r="B939" i="32" s="1"/>
  <c r="C939" i="32"/>
  <c r="D939" i="32"/>
  <c r="E939" i="32"/>
  <c r="A940" i="32"/>
  <c r="B940" i="32" s="1"/>
  <c r="C940" i="32"/>
  <c r="D940" i="32"/>
  <c r="E940" i="32"/>
  <c r="A941" i="32"/>
  <c r="B941" i="32" s="1"/>
  <c r="C941" i="32"/>
  <c r="D941" i="32"/>
  <c r="E941" i="32"/>
  <c r="A942" i="32"/>
  <c r="B942" i="32" s="1"/>
  <c r="C942" i="32"/>
  <c r="D942" i="32"/>
  <c r="E942" i="32"/>
  <c r="A943" i="32"/>
  <c r="B943" i="32" s="1"/>
  <c r="C943" i="32"/>
  <c r="D943" i="32"/>
  <c r="E943" i="32"/>
  <c r="A944" i="32"/>
  <c r="B944" i="32" s="1"/>
  <c r="C944" i="32"/>
  <c r="D944" i="32"/>
  <c r="E944" i="32"/>
  <c r="A945" i="32"/>
  <c r="B945" i="32" s="1"/>
  <c r="C945" i="32"/>
  <c r="D945" i="32"/>
  <c r="E945" i="32"/>
  <c r="A946" i="32"/>
  <c r="B946" i="32" s="1"/>
  <c r="C946" i="32"/>
  <c r="D946" i="32"/>
  <c r="E946" i="32"/>
  <c r="A947" i="32"/>
  <c r="B947" i="32" s="1"/>
  <c r="C947" i="32"/>
  <c r="D947" i="32"/>
  <c r="E947" i="32"/>
  <c r="A948" i="32"/>
  <c r="B948" i="32" s="1"/>
  <c r="C948" i="32"/>
  <c r="D948" i="32"/>
  <c r="E948" i="32"/>
  <c r="A949" i="32"/>
  <c r="B949" i="32" s="1"/>
  <c r="C949" i="32"/>
  <c r="D949" i="32"/>
  <c r="E949" i="32"/>
  <c r="A950" i="32"/>
  <c r="B950" i="32" s="1"/>
  <c r="C950" i="32"/>
  <c r="D950" i="32"/>
  <c r="E950" i="32"/>
  <c r="A951" i="32"/>
  <c r="B951" i="32" s="1"/>
  <c r="C951" i="32"/>
  <c r="D951" i="32"/>
  <c r="E951" i="32"/>
  <c r="A952" i="32"/>
  <c r="B952" i="32" s="1"/>
  <c r="C952" i="32"/>
  <c r="D952" i="32"/>
  <c r="E952" i="32"/>
  <c r="A953" i="32"/>
  <c r="B953" i="32" s="1"/>
  <c r="C953" i="32"/>
  <c r="D953" i="32"/>
  <c r="E953" i="32"/>
  <c r="A954" i="32"/>
  <c r="B954" i="32" s="1"/>
  <c r="C954" i="32"/>
  <c r="D954" i="32"/>
  <c r="E954" i="32"/>
  <c r="A955" i="32"/>
  <c r="B955" i="32" s="1"/>
  <c r="C955" i="32"/>
  <c r="D955" i="32"/>
  <c r="E955" i="32"/>
  <c r="A956" i="32"/>
  <c r="B956" i="32" s="1"/>
  <c r="C956" i="32"/>
  <c r="D956" i="32"/>
  <c r="E956" i="32"/>
  <c r="A957" i="32"/>
  <c r="B957" i="32" s="1"/>
  <c r="C957" i="32"/>
  <c r="D957" i="32"/>
  <c r="E957" i="32"/>
  <c r="A958" i="32"/>
  <c r="B958" i="32" s="1"/>
  <c r="C958" i="32"/>
  <c r="D958" i="32"/>
  <c r="E958" i="32"/>
  <c r="A959" i="32"/>
  <c r="B959" i="32" s="1"/>
  <c r="C959" i="32"/>
  <c r="D959" i="32"/>
  <c r="E959" i="32"/>
  <c r="A960" i="32"/>
  <c r="B960" i="32" s="1"/>
  <c r="C960" i="32"/>
  <c r="D960" i="32"/>
  <c r="E960" i="32"/>
  <c r="A961" i="32"/>
  <c r="B961" i="32" s="1"/>
  <c r="C961" i="32"/>
  <c r="D961" i="32"/>
  <c r="E961" i="32"/>
  <c r="A962" i="32"/>
  <c r="B962" i="32" s="1"/>
  <c r="C962" i="32"/>
  <c r="D962" i="32"/>
  <c r="E962" i="32"/>
  <c r="A963" i="32"/>
  <c r="B963" i="32" s="1"/>
  <c r="C963" i="32"/>
  <c r="D963" i="32"/>
  <c r="E963" i="32"/>
  <c r="A964" i="32"/>
  <c r="B964" i="32" s="1"/>
  <c r="C964" i="32"/>
  <c r="D964" i="32"/>
  <c r="E964" i="32"/>
  <c r="A965" i="32"/>
  <c r="B965" i="32" s="1"/>
  <c r="C965" i="32"/>
  <c r="D965" i="32"/>
  <c r="E965" i="32"/>
  <c r="A966" i="32"/>
  <c r="B966" i="32" s="1"/>
  <c r="C966" i="32"/>
  <c r="D966" i="32"/>
  <c r="E966" i="32"/>
  <c r="A967" i="32"/>
  <c r="B967" i="32" s="1"/>
  <c r="C967" i="32"/>
  <c r="D967" i="32"/>
  <c r="E967" i="32"/>
  <c r="A968" i="32"/>
  <c r="B968" i="32" s="1"/>
  <c r="C968" i="32"/>
  <c r="D968" i="32"/>
  <c r="E968" i="32"/>
  <c r="A969" i="32"/>
  <c r="B969" i="32" s="1"/>
  <c r="C969" i="32"/>
  <c r="D969" i="32"/>
  <c r="E969" i="32"/>
  <c r="A970" i="32"/>
  <c r="B970" i="32" s="1"/>
  <c r="C970" i="32"/>
  <c r="D970" i="32"/>
  <c r="E970" i="32"/>
  <c r="A971" i="32"/>
  <c r="B971" i="32" s="1"/>
  <c r="C971" i="32"/>
  <c r="D971" i="32"/>
  <c r="E971" i="32"/>
  <c r="A972" i="32"/>
  <c r="B972" i="32" s="1"/>
  <c r="C972" i="32"/>
  <c r="D972" i="32"/>
  <c r="E972" i="32"/>
  <c r="A973" i="32"/>
  <c r="B973" i="32" s="1"/>
  <c r="C973" i="32"/>
  <c r="D973" i="32"/>
  <c r="E973" i="32"/>
  <c r="A974" i="32"/>
  <c r="B974" i="32" s="1"/>
  <c r="C974" i="32"/>
  <c r="D974" i="32"/>
  <c r="E974" i="32"/>
  <c r="A975" i="32"/>
  <c r="B975" i="32" s="1"/>
  <c r="C975" i="32"/>
  <c r="D975" i="32"/>
  <c r="E975" i="32"/>
  <c r="A976" i="32"/>
  <c r="B976" i="32" s="1"/>
  <c r="C976" i="32"/>
  <c r="D976" i="32"/>
  <c r="E976" i="32"/>
  <c r="A977" i="32"/>
  <c r="B977" i="32" s="1"/>
  <c r="C977" i="32"/>
  <c r="D977" i="32"/>
  <c r="E977" i="32"/>
  <c r="A978" i="32"/>
  <c r="B978" i="32" s="1"/>
  <c r="C978" i="32"/>
  <c r="D978" i="32"/>
  <c r="E978" i="32"/>
  <c r="A979" i="32"/>
  <c r="B979" i="32" s="1"/>
  <c r="C979" i="32"/>
  <c r="D979" i="32"/>
  <c r="E979" i="32"/>
  <c r="A980" i="32"/>
  <c r="B980" i="32" s="1"/>
  <c r="C980" i="32"/>
  <c r="D980" i="32"/>
  <c r="E980" i="32"/>
  <c r="A981" i="32"/>
  <c r="B981" i="32" s="1"/>
  <c r="C981" i="32"/>
  <c r="D981" i="32"/>
  <c r="E981" i="32"/>
  <c r="A982" i="32"/>
  <c r="B982" i="32" s="1"/>
  <c r="C982" i="32"/>
  <c r="D982" i="32"/>
  <c r="E982" i="32"/>
  <c r="A983" i="32"/>
  <c r="B983" i="32" s="1"/>
  <c r="C983" i="32"/>
  <c r="D983" i="32"/>
  <c r="E983" i="32"/>
  <c r="A984" i="32"/>
  <c r="B984" i="32" s="1"/>
  <c r="C984" i="32"/>
  <c r="D984" i="32"/>
  <c r="E984" i="32"/>
  <c r="A985" i="32"/>
  <c r="B985" i="32" s="1"/>
  <c r="C985" i="32"/>
  <c r="D985" i="32"/>
  <c r="E985" i="32"/>
  <c r="A986" i="32"/>
  <c r="B986" i="32" s="1"/>
  <c r="C986" i="32"/>
  <c r="D986" i="32"/>
  <c r="E986" i="32"/>
  <c r="A987" i="32"/>
  <c r="B987" i="32" s="1"/>
  <c r="C987" i="32"/>
  <c r="D987" i="32"/>
  <c r="E987" i="32"/>
  <c r="A988" i="32"/>
  <c r="B988" i="32" s="1"/>
  <c r="C988" i="32"/>
  <c r="D988" i="32"/>
  <c r="E988" i="32"/>
  <c r="A989" i="32"/>
  <c r="B989" i="32" s="1"/>
  <c r="C989" i="32"/>
  <c r="D989" i="32"/>
  <c r="E989" i="32"/>
  <c r="A990" i="32"/>
  <c r="B990" i="32" s="1"/>
  <c r="C990" i="32"/>
  <c r="D990" i="32"/>
  <c r="E990" i="32"/>
  <c r="A991" i="32"/>
  <c r="B991" i="32" s="1"/>
  <c r="C991" i="32"/>
  <c r="D991" i="32"/>
  <c r="E991" i="32"/>
  <c r="A992" i="32"/>
  <c r="B992" i="32" s="1"/>
  <c r="C992" i="32"/>
  <c r="D992" i="32"/>
  <c r="E992" i="32"/>
  <c r="A993" i="32"/>
  <c r="B993" i="32" s="1"/>
  <c r="C993" i="32"/>
  <c r="D993" i="32"/>
  <c r="E993" i="32"/>
  <c r="A994" i="32"/>
  <c r="B994" i="32" s="1"/>
  <c r="C994" i="32"/>
  <c r="D994" i="32"/>
  <c r="E994" i="32"/>
  <c r="A995" i="32"/>
  <c r="B995" i="32" s="1"/>
  <c r="C995" i="32"/>
  <c r="D995" i="32"/>
  <c r="E995" i="32"/>
  <c r="A996" i="32"/>
  <c r="B996" i="32" s="1"/>
  <c r="C996" i="32"/>
  <c r="D996" i="32"/>
  <c r="E996" i="32"/>
  <c r="A997" i="32"/>
  <c r="B997" i="32" s="1"/>
  <c r="C997" i="32"/>
  <c r="D997" i="32"/>
  <c r="E997" i="32"/>
  <c r="G997" i="32"/>
  <c r="H997" i="32"/>
  <c r="A998" i="32"/>
  <c r="B998" i="32" s="1"/>
  <c r="C998" i="32"/>
  <c r="D998" i="32"/>
  <c r="E998" i="32"/>
  <c r="G998" i="32"/>
  <c r="H998" i="32"/>
  <c r="A999" i="32"/>
  <c r="B999" i="32" s="1"/>
  <c r="C999" i="32"/>
  <c r="D999" i="32"/>
  <c r="E999" i="32"/>
  <c r="G999" i="32"/>
  <c r="H999" i="32"/>
  <c r="A1000" i="32"/>
  <c r="B1000" i="32" s="1"/>
  <c r="C1000" i="32"/>
  <c r="D1000" i="32"/>
  <c r="E1000" i="32"/>
  <c r="G1000" i="32"/>
  <c r="H1000" i="32"/>
  <c r="A1001" i="32"/>
  <c r="B1001" i="32" s="1"/>
  <c r="C1001" i="32"/>
  <c r="D1001" i="32"/>
  <c r="E1001" i="32"/>
  <c r="G1001" i="32"/>
  <c r="H1001" i="32"/>
  <c r="A1002" i="32"/>
  <c r="B1002" i="32" s="1"/>
  <c r="C1002" i="32"/>
  <c r="D1002" i="32"/>
  <c r="E1002" i="32"/>
  <c r="G1002" i="32"/>
  <c r="H1002" i="32"/>
  <c r="A1003" i="32"/>
  <c r="B1003" i="32" s="1"/>
  <c r="C1003" i="32"/>
  <c r="D1003" i="32"/>
  <c r="E1003" i="32"/>
  <c r="G1003" i="32"/>
  <c r="H1003" i="32"/>
  <c r="A1004" i="32"/>
  <c r="B1004" i="32" s="1"/>
  <c r="C1004" i="32"/>
  <c r="D1004" i="32"/>
  <c r="E1004" i="32"/>
  <c r="G1004" i="32"/>
  <c r="H1004" i="32"/>
  <c r="A1005" i="32"/>
  <c r="B1005" i="32" s="1"/>
  <c r="C1005" i="32"/>
  <c r="D1005" i="32"/>
  <c r="E1005" i="32"/>
  <c r="G1005" i="32"/>
  <c r="H1005" i="32"/>
  <c r="A1006" i="32"/>
  <c r="B1006" i="32" s="1"/>
  <c r="C1006" i="32"/>
  <c r="D1006" i="32"/>
  <c r="E1006" i="32"/>
  <c r="G1006" i="32"/>
  <c r="H1006" i="32"/>
  <c r="A1007" i="32"/>
  <c r="B1007" i="32" s="1"/>
  <c r="C1007" i="32"/>
  <c r="D1007" i="32"/>
  <c r="E1007" i="32"/>
  <c r="G1007" i="32"/>
  <c r="H1007" i="32"/>
  <c r="A1008" i="32"/>
  <c r="B1008" i="32" s="1"/>
  <c r="C1008" i="32"/>
  <c r="D1008" i="32"/>
  <c r="E1008" i="32"/>
  <c r="G1008" i="32"/>
  <c r="H1008" i="32"/>
  <c r="A1009" i="32"/>
  <c r="B1009" i="32" s="1"/>
  <c r="C1009" i="32"/>
  <c r="D1009" i="32"/>
  <c r="E1009" i="32"/>
  <c r="G1009" i="32"/>
  <c r="H1009" i="32"/>
  <c r="A1010" i="32"/>
  <c r="B1010" i="32" s="1"/>
  <c r="C1010" i="32"/>
  <c r="D1010" i="32"/>
  <c r="E1010" i="32"/>
  <c r="G1010" i="32"/>
  <c r="H1010" i="32"/>
  <c r="A1011" i="32"/>
  <c r="B1011" i="32" s="1"/>
  <c r="C1011" i="32"/>
  <c r="D1011" i="32"/>
  <c r="E1011" i="32"/>
  <c r="G1011" i="32"/>
  <c r="H1011" i="32"/>
  <c r="A1012" i="32"/>
  <c r="B1012" i="32" s="1"/>
  <c r="C1012" i="32"/>
  <c r="D1012" i="32"/>
  <c r="E1012" i="32"/>
  <c r="G1012" i="32"/>
  <c r="H1012" i="32"/>
  <c r="A1013" i="32"/>
  <c r="B1013" i="32" s="1"/>
  <c r="C1013" i="32"/>
  <c r="D1013" i="32"/>
  <c r="E1013" i="32"/>
  <c r="G1013" i="32"/>
  <c r="H1013" i="32"/>
  <c r="A1014" i="32"/>
  <c r="B1014" i="32" s="1"/>
  <c r="C1014" i="32"/>
  <c r="D1014" i="32"/>
  <c r="E1014" i="32"/>
  <c r="G1014" i="32"/>
  <c r="H1014" i="32"/>
  <c r="A1015" i="32"/>
  <c r="B1015" i="32" s="1"/>
  <c r="C1015" i="32"/>
  <c r="D1015" i="32"/>
  <c r="E1015" i="32"/>
  <c r="G1015" i="32"/>
  <c r="H1015" i="32"/>
  <c r="A1016" i="32"/>
  <c r="B1016" i="32" s="1"/>
  <c r="C1016" i="32"/>
  <c r="D1016" i="32"/>
  <c r="E1016" i="32"/>
  <c r="G1016" i="32"/>
  <c r="H1016" i="32"/>
  <c r="A1017" i="32"/>
  <c r="B1017" i="32" s="1"/>
  <c r="C1017" i="32"/>
  <c r="D1017" i="32"/>
  <c r="E1017" i="32"/>
  <c r="G1017" i="32"/>
  <c r="H1017" i="32"/>
  <c r="A1018" i="32"/>
  <c r="B1018" i="32" s="1"/>
  <c r="C1018" i="32"/>
  <c r="D1018" i="32"/>
  <c r="E1018" i="32"/>
  <c r="G1018" i="32"/>
  <c r="H1018" i="32"/>
  <c r="A1019" i="32"/>
  <c r="B1019" i="32" s="1"/>
  <c r="C1019" i="32"/>
  <c r="D1019" i="32"/>
  <c r="E1019" i="32"/>
  <c r="G1019" i="32"/>
  <c r="H1019" i="32"/>
  <c r="A1020" i="32"/>
  <c r="B1020" i="32" s="1"/>
  <c r="C1020" i="32"/>
  <c r="D1020" i="32"/>
  <c r="E1020" i="32"/>
  <c r="G1020" i="32"/>
  <c r="H1020" i="32"/>
  <c r="A1021" i="32"/>
  <c r="B1021" i="32" s="1"/>
  <c r="C1021" i="32"/>
  <c r="D1021" i="32"/>
  <c r="E1021" i="32"/>
  <c r="G1021" i="32"/>
  <c r="H1021" i="32"/>
  <c r="A1022" i="32"/>
  <c r="B1022" i="32" s="1"/>
  <c r="C1022" i="32"/>
  <c r="D1022" i="32"/>
  <c r="E1022" i="32"/>
  <c r="G1022" i="32"/>
  <c r="H1022" i="32"/>
  <c r="A1023" i="32"/>
  <c r="B1023" i="32" s="1"/>
  <c r="C1023" i="32"/>
  <c r="D1023" i="32"/>
  <c r="E1023" i="32"/>
  <c r="G1023" i="32"/>
  <c r="H1023" i="32"/>
  <c r="A1024" i="32"/>
  <c r="B1024" i="32" s="1"/>
  <c r="C1024" i="32"/>
  <c r="D1024" i="32"/>
  <c r="E1024" i="32"/>
  <c r="G1024" i="32"/>
  <c r="H1024" i="32"/>
  <c r="A1025" i="32"/>
  <c r="B1025" i="32" s="1"/>
  <c r="C1025" i="32"/>
  <c r="D1025" i="32"/>
  <c r="E1025" i="32"/>
  <c r="G1025" i="32"/>
  <c r="H1025" i="32"/>
  <c r="A1026" i="32"/>
  <c r="B1026" i="32" s="1"/>
  <c r="C1026" i="32"/>
  <c r="D1026" i="32"/>
  <c r="E1026" i="32"/>
  <c r="G1026" i="32"/>
  <c r="H1026" i="32"/>
  <c r="A1027" i="32"/>
  <c r="B1027" i="32" s="1"/>
  <c r="C1027" i="32"/>
  <c r="D1027" i="32"/>
  <c r="E1027" i="32"/>
  <c r="G1027" i="32"/>
  <c r="H1027" i="32"/>
  <c r="A1028" i="32"/>
  <c r="B1028" i="32" s="1"/>
  <c r="C1028" i="32"/>
  <c r="D1028" i="32"/>
  <c r="E1028" i="32"/>
  <c r="G1028" i="32"/>
  <c r="H1028" i="32"/>
  <c r="A1029" i="32"/>
  <c r="B1029" i="32" s="1"/>
  <c r="C1029" i="32"/>
  <c r="D1029" i="32"/>
  <c r="E1029" i="32"/>
  <c r="G1029" i="32"/>
  <c r="H1029" i="32"/>
  <c r="A1030" i="32"/>
  <c r="B1030" i="32" s="1"/>
  <c r="C1030" i="32"/>
  <c r="D1030" i="32"/>
  <c r="E1030" i="32"/>
  <c r="G1030" i="32"/>
  <c r="H1030" i="32"/>
  <c r="A1031" i="32"/>
  <c r="B1031" i="32" s="1"/>
  <c r="C1031" i="32"/>
  <c r="D1031" i="32"/>
  <c r="E1031" i="32"/>
  <c r="G1031" i="32"/>
  <c r="H1031" i="32"/>
  <c r="A1032" i="32"/>
  <c r="B1032" i="32" s="1"/>
  <c r="C1032" i="32"/>
  <c r="D1032" i="32"/>
  <c r="E1032" i="32"/>
  <c r="G1032" i="32"/>
  <c r="H1032" i="32"/>
  <c r="A1033" i="32"/>
  <c r="B1033" i="32" s="1"/>
  <c r="C1033" i="32"/>
  <c r="D1033" i="32"/>
  <c r="E1033" i="32"/>
  <c r="G1033" i="32"/>
  <c r="H1033" i="32"/>
  <c r="A1034" i="32"/>
  <c r="B1034" i="32" s="1"/>
  <c r="C1034" i="32"/>
  <c r="D1034" i="32"/>
  <c r="E1034" i="32"/>
  <c r="G1034" i="32"/>
  <c r="H1034" i="32"/>
  <c r="A1035" i="32"/>
  <c r="B1035" i="32" s="1"/>
  <c r="C1035" i="32"/>
  <c r="D1035" i="32"/>
  <c r="E1035" i="32"/>
  <c r="G1035" i="32"/>
  <c r="H1035" i="32"/>
  <c r="A1036" i="32"/>
  <c r="B1036" i="32" s="1"/>
  <c r="C1036" i="32"/>
  <c r="D1036" i="32"/>
  <c r="E1036" i="32"/>
  <c r="G1036" i="32"/>
  <c r="H1036" i="32"/>
  <c r="A1037" i="32"/>
  <c r="B1037" i="32" s="1"/>
  <c r="C1037" i="32"/>
  <c r="D1037" i="32"/>
  <c r="E1037" i="32"/>
  <c r="G1037" i="32"/>
  <c r="H1037" i="32"/>
  <c r="A1038" i="32"/>
  <c r="B1038" i="32" s="1"/>
  <c r="C1038" i="32"/>
  <c r="D1038" i="32"/>
  <c r="E1038" i="32"/>
  <c r="G1038" i="32"/>
  <c r="H1038" i="32"/>
  <c r="A1039" i="32"/>
  <c r="B1039" i="32" s="1"/>
  <c r="C1039" i="32"/>
  <c r="D1039" i="32"/>
  <c r="E1039" i="32"/>
  <c r="G1039" i="32"/>
  <c r="H1039" i="32"/>
  <c r="A1040" i="32"/>
  <c r="B1040" i="32" s="1"/>
  <c r="C1040" i="32"/>
  <c r="D1040" i="32"/>
  <c r="E1040" i="32"/>
  <c r="G1040" i="32"/>
  <c r="H1040" i="32"/>
  <c r="A1041" i="32"/>
  <c r="B1041" i="32" s="1"/>
  <c r="C1041" i="32"/>
  <c r="D1041" i="32"/>
  <c r="E1041" i="32"/>
  <c r="G1041" i="32"/>
  <c r="H1041" i="32"/>
  <c r="A1042" i="32"/>
  <c r="B1042" i="32" s="1"/>
  <c r="C1042" i="32"/>
  <c r="D1042" i="32"/>
  <c r="E1042" i="32"/>
  <c r="G1042" i="32"/>
  <c r="H1042" i="32"/>
  <c r="A1043" i="32"/>
  <c r="B1043" i="32" s="1"/>
  <c r="C1043" i="32"/>
  <c r="D1043" i="32"/>
  <c r="E1043" i="32"/>
  <c r="G1043" i="32"/>
  <c r="H1043" i="32"/>
  <c r="A1044" i="32"/>
  <c r="B1044" i="32" s="1"/>
  <c r="C1044" i="32"/>
  <c r="D1044" i="32"/>
  <c r="E1044" i="32"/>
  <c r="G1044" i="32"/>
  <c r="H1044" i="32"/>
  <c r="A1045" i="32"/>
  <c r="B1045" i="32" s="1"/>
  <c r="C1045" i="32"/>
  <c r="D1045" i="32"/>
  <c r="E1045" i="32"/>
  <c r="G1045" i="32"/>
  <c r="H1045" i="32"/>
  <c r="A1046" i="32"/>
  <c r="B1046" i="32" s="1"/>
  <c r="C1046" i="32"/>
  <c r="D1046" i="32"/>
  <c r="E1046" i="32"/>
  <c r="G1046" i="32"/>
  <c r="H1046" i="32"/>
  <c r="A1047" i="32"/>
  <c r="B1047" i="32" s="1"/>
  <c r="C1047" i="32"/>
  <c r="D1047" i="32"/>
  <c r="E1047" i="32"/>
  <c r="G1047" i="32"/>
  <c r="H1047" i="32"/>
  <c r="A1048" i="32"/>
  <c r="B1048" i="32" s="1"/>
  <c r="C1048" i="32"/>
  <c r="D1048" i="32"/>
  <c r="E1048" i="32"/>
  <c r="G1048" i="32"/>
  <c r="H1048" i="32"/>
  <c r="A1049" i="32"/>
  <c r="B1049" i="32" s="1"/>
  <c r="C1049" i="32"/>
  <c r="D1049" i="32"/>
  <c r="E1049" i="32"/>
  <c r="G1049" i="32"/>
  <c r="H1049" i="32"/>
  <c r="A1050" i="32"/>
  <c r="B1050" i="32" s="1"/>
  <c r="C1050" i="32"/>
  <c r="D1050" i="32"/>
  <c r="E1050" i="32"/>
  <c r="G1050" i="32"/>
  <c r="H1050" i="32"/>
  <c r="A1051" i="32"/>
  <c r="B1051" i="32" s="1"/>
  <c r="C1051" i="32"/>
  <c r="D1051" i="32"/>
  <c r="E1051" i="32"/>
  <c r="G1051" i="32"/>
  <c r="H1051" i="32"/>
  <c r="A1052" i="32"/>
  <c r="B1052" i="32" s="1"/>
  <c r="C1052" i="32"/>
  <c r="D1052" i="32"/>
  <c r="E1052" i="32"/>
  <c r="G1052" i="32"/>
  <c r="H1052" i="32"/>
  <c r="A1053" i="32"/>
  <c r="B1053" i="32" s="1"/>
  <c r="C1053" i="32"/>
  <c r="D1053" i="32"/>
  <c r="E1053" i="32"/>
  <c r="G1053" i="32"/>
  <c r="H1053" i="32"/>
  <c r="A1054" i="32"/>
  <c r="B1054" i="32" s="1"/>
  <c r="C1054" i="32"/>
  <c r="D1054" i="32"/>
  <c r="E1054" i="32"/>
  <c r="G1054" i="32"/>
  <c r="H1054" i="32"/>
  <c r="A1055" i="32"/>
  <c r="B1055" i="32" s="1"/>
  <c r="C1055" i="32"/>
  <c r="D1055" i="32"/>
  <c r="E1055" i="32"/>
  <c r="G1055" i="32"/>
  <c r="H1055" i="32"/>
  <c r="A1056" i="32"/>
  <c r="B1056" i="32" s="1"/>
  <c r="C1056" i="32"/>
  <c r="D1056" i="32"/>
  <c r="E1056" i="32"/>
  <c r="G1056" i="32"/>
  <c r="H1056" i="32"/>
  <c r="A1057" i="32"/>
  <c r="B1057" i="32" s="1"/>
  <c r="C1057" i="32"/>
  <c r="D1057" i="32"/>
  <c r="E1057" i="32"/>
  <c r="G1057" i="32"/>
  <c r="H1057" i="32"/>
  <c r="A1058" i="32"/>
  <c r="B1058" i="32" s="1"/>
  <c r="C1058" i="32"/>
  <c r="D1058" i="32"/>
  <c r="E1058" i="32"/>
  <c r="G1058" i="32"/>
  <c r="H1058" i="32"/>
  <c r="A1059" i="32"/>
  <c r="B1059" i="32" s="1"/>
  <c r="C1059" i="32"/>
  <c r="D1059" i="32"/>
  <c r="E1059" i="32"/>
  <c r="G1059" i="32"/>
  <c r="H1059" i="32"/>
  <c r="A1060" i="32"/>
  <c r="B1060" i="32" s="1"/>
  <c r="C1060" i="32"/>
  <c r="D1060" i="32"/>
  <c r="E1060" i="32"/>
  <c r="G1060" i="32"/>
  <c r="H1060" i="32"/>
  <c r="A1061" i="32"/>
  <c r="B1061" i="32" s="1"/>
  <c r="C1061" i="32"/>
  <c r="D1061" i="32"/>
  <c r="E1061" i="32"/>
  <c r="G1061" i="32"/>
  <c r="H1061" i="32"/>
  <c r="A1062" i="32"/>
  <c r="B1062" i="32" s="1"/>
  <c r="C1062" i="32"/>
  <c r="D1062" i="32"/>
  <c r="E1062" i="32"/>
  <c r="G1062" i="32"/>
  <c r="H1062" i="32"/>
  <c r="A1063" i="32"/>
  <c r="B1063" i="32" s="1"/>
  <c r="C1063" i="32"/>
  <c r="D1063" i="32"/>
  <c r="E1063" i="32"/>
  <c r="G1063" i="32"/>
  <c r="H1063" i="32"/>
  <c r="A1064" i="32"/>
  <c r="B1064" i="32" s="1"/>
  <c r="C1064" i="32"/>
  <c r="D1064" i="32"/>
  <c r="E1064" i="32"/>
  <c r="G1064" i="32"/>
  <c r="H1064" i="32"/>
  <c r="A1065" i="32"/>
  <c r="B1065" i="32" s="1"/>
  <c r="C1065" i="32"/>
  <c r="D1065" i="32"/>
  <c r="E1065" i="32"/>
  <c r="G1065" i="32"/>
  <c r="H1065" i="32"/>
  <c r="D7" i="32"/>
  <c r="E7" i="32"/>
  <c r="C7" i="32"/>
  <c r="A7" i="32"/>
  <c r="B7" i="32" s="1"/>
  <c r="B16" i="32" l="1"/>
  <c r="B15" i="32"/>
  <c r="B14" i="32"/>
  <c r="B13" i="32"/>
  <c r="B12" i="32"/>
  <c r="B11" i="32"/>
  <c r="B10" i="32"/>
  <c r="B9" i="32"/>
  <c r="B8" i="32"/>
  <c r="K1065" i="32"/>
  <c r="J1065" i="32"/>
  <c r="I1065" i="32"/>
  <c r="J1064" i="32"/>
  <c r="I1064" i="32"/>
  <c r="K1064" i="32"/>
  <c r="K1063" i="32"/>
  <c r="J1063" i="32"/>
  <c r="I1063" i="32"/>
  <c r="J1062" i="32"/>
  <c r="K1062" i="32"/>
  <c r="I1062" i="32"/>
  <c r="K1061" i="32"/>
  <c r="J1061" i="32"/>
  <c r="I1061" i="32"/>
  <c r="J1060" i="32"/>
  <c r="I1060" i="32"/>
  <c r="K1060" i="32"/>
  <c r="K1059" i="32"/>
  <c r="J1059" i="32"/>
  <c r="I1059" i="32"/>
  <c r="J1058" i="32"/>
  <c r="K1058" i="32"/>
  <c r="I1058" i="32"/>
  <c r="K1057" i="32"/>
  <c r="J1057" i="32"/>
  <c r="I1057" i="32"/>
  <c r="J1056" i="32"/>
  <c r="I1056" i="32"/>
  <c r="K1056" i="32"/>
  <c r="K1055" i="32"/>
  <c r="J1055" i="32"/>
  <c r="I1055" i="32"/>
  <c r="J1054" i="32"/>
  <c r="K1054" i="32"/>
  <c r="I1054" i="32"/>
  <c r="K1053" i="32"/>
  <c r="J1053" i="32"/>
  <c r="I1053" i="32"/>
  <c r="J1052" i="32"/>
  <c r="I1052" i="32"/>
  <c r="K1052" i="32"/>
  <c r="K1051" i="32"/>
  <c r="J1051" i="32"/>
  <c r="I1051" i="32"/>
  <c r="J1050" i="32"/>
  <c r="K1050" i="32"/>
  <c r="I1050" i="32"/>
  <c r="K1049" i="32"/>
  <c r="J1049" i="32"/>
  <c r="I1049" i="32"/>
  <c r="J1048" i="32"/>
  <c r="I1048" i="32"/>
  <c r="K1048" i="32"/>
  <c r="K1047" i="32"/>
  <c r="J1047" i="32"/>
  <c r="I1047" i="32"/>
  <c r="J1046" i="32"/>
  <c r="K1046" i="32"/>
  <c r="I1046" i="32"/>
  <c r="K1045" i="32"/>
  <c r="J1045" i="32"/>
  <c r="I1045" i="32"/>
  <c r="J1044" i="32"/>
  <c r="I1044" i="32"/>
  <c r="K1044" i="32"/>
  <c r="K1043" i="32"/>
  <c r="J1043" i="32"/>
  <c r="I1043" i="32"/>
  <c r="J1042" i="32"/>
  <c r="K1042" i="32"/>
  <c r="I1042" i="32"/>
  <c r="K1041" i="32"/>
  <c r="J1041" i="32"/>
  <c r="I1041" i="32"/>
  <c r="J1040" i="32"/>
  <c r="I1040" i="32"/>
  <c r="K1040" i="32"/>
  <c r="K1039" i="32"/>
  <c r="J1039" i="32"/>
  <c r="I1039" i="32"/>
  <c r="J1038" i="32"/>
  <c r="K1038" i="32"/>
  <c r="I1038" i="32"/>
  <c r="K1037" i="32"/>
  <c r="J1037" i="32"/>
  <c r="I1037" i="32"/>
  <c r="J1036" i="32"/>
  <c r="I1036" i="32"/>
  <c r="K1036" i="32"/>
  <c r="K1035" i="32"/>
  <c r="J1035" i="32"/>
  <c r="I1035" i="32"/>
  <c r="J1034" i="32"/>
  <c r="K1034" i="32"/>
  <c r="I1034" i="32"/>
  <c r="K1033" i="32"/>
  <c r="J1033" i="32"/>
  <c r="I1033" i="32"/>
  <c r="J1032" i="32"/>
  <c r="I1032" i="32"/>
  <c r="K1032" i="32"/>
  <c r="K1031" i="32"/>
  <c r="J1031" i="32"/>
  <c r="I1031" i="32"/>
  <c r="J1030" i="32"/>
  <c r="K1030" i="32"/>
  <c r="I1030" i="32"/>
  <c r="K1029" i="32"/>
  <c r="J1029" i="32"/>
  <c r="I1029" i="32"/>
  <c r="J1028" i="32"/>
  <c r="I1028" i="32"/>
  <c r="K1028" i="32"/>
  <c r="K1027" i="32"/>
  <c r="I1027" i="32"/>
  <c r="J1027" i="32"/>
  <c r="J1026" i="32"/>
  <c r="K1026" i="32"/>
  <c r="I1026" i="32"/>
  <c r="K1025" i="32"/>
  <c r="I1025" i="32"/>
  <c r="J1025" i="32"/>
  <c r="J1024" i="32"/>
  <c r="I1024" i="32"/>
  <c r="K1024" i="32"/>
  <c r="K1023" i="32"/>
  <c r="I1023" i="32"/>
  <c r="J1023" i="32"/>
  <c r="J1022" i="32"/>
  <c r="K1022" i="32"/>
  <c r="I1022" i="32"/>
  <c r="K1021" i="32"/>
  <c r="I1021" i="32"/>
  <c r="J1021" i="32"/>
  <c r="J1020" i="32"/>
  <c r="I1020" i="32"/>
  <c r="K1020" i="32"/>
  <c r="K1019" i="32"/>
  <c r="I1019" i="32"/>
  <c r="J1019" i="32"/>
  <c r="J1018" i="32"/>
  <c r="K1018" i="32"/>
  <c r="I1018" i="32"/>
  <c r="K1017" i="32"/>
  <c r="I1017" i="32"/>
  <c r="J1017" i="32"/>
  <c r="J1016" i="32"/>
  <c r="I1016" i="32"/>
  <c r="K1016" i="32"/>
  <c r="K1015" i="32"/>
  <c r="I1015" i="32"/>
  <c r="J1015" i="32"/>
  <c r="J1014" i="32"/>
  <c r="K1014" i="32"/>
  <c r="I1014" i="32"/>
  <c r="K1013" i="32"/>
  <c r="I1013" i="32"/>
  <c r="J1013" i="32"/>
  <c r="J1012" i="32"/>
  <c r="I1012" i="32"/>
  <c r="K1012" i="32"/>
  <c r="K1011" i="32"/>
  <c r="I1011" i="32"/>
  <c r="J1011" i="32"/>
  <c r="J1010" i="32"/>
  <c r="K1010" i="32"/>
  <c r="I1010" i="32"/>
  <c r="K1009" i="32"/>
  <c r="I1009" i="32"/>
  <c r="J1009" i="32"/>
  <c r="J1008" i="32"/>
  <c r="I1008" i="32"/>
  <c r="K1008" i="32"/>
  <c r="K1007" i="32"/>
  <c r="I1007" i="32"/>
  <c r="J1007" i="32"/>
  <c r="J1006" i="32"/>
  <c r="K1006" i="32"/>
  <c r="I1006" i="32"/>
  <c r="K1005" i="32"/>
  <c r="I1005" i="32"/>
  <c r="J1005" i="32"/>
  <c r="J1004" i="32"/>
  <c r="I1004" i="32"/>
  <c r="K1004" i="32"/>
  <c r="K1003" i="32"/>
  <c r="I1003" i="32"/>
  <c r="J1003" i="32"/>
  <c r="J1002" i="32"/>
  <c r="K1002" i="32"/>
  <c r="I1002" i="32"/>
  <c r="K1001" i="32"/>
  <c r="I1001" i="32"/>
  <c r="J1001" i="32"/>
  <c r="J1000" i="32"/>
  <c r="I1000" i="32"/>
  <c r="K1000" i="32"/>
  <c r="K999" i="32"/>
  <c r="I999" i="32"/>
  <c r="J999" i="32"/>
  <c r="J998" i="32"/>
  <c r="K998" i="32"/>
  <c r="I998" i="32"/>
  <c r="K997" i="32"/>
  <c r="I997" i="32"/>
  <c r="J997" i="32"/>
  <c r="K996" i="32"/>
  <c r="I996" i="32"/>
  <c r="J996" i="32"/>
  <c r="K994" i="32"/>
  <c r="I994" i="32"/>
  <c r="J994" i="32"/>
  <c r="K993" i="32"/>
  <c r="J993" i="32"/>
  <c r="I993" i="32"/>
  <c r="K992" i="32"/>
  <c r="I992" i="32"/>
  <c r="J992" i="32"/>
  <c r="K990" i="32"/>
  <c r="I990" i="32"/>
  <c r="J990" i="32"/>
  <c r="K989" i="32"/>
  <c r="J989" i="32"/>
  <c r="I989" i="32"/>
  <c r="K987" i="32"/>
  <c r="J987" i="32"/>
  <c r="I987" i="32"/>
  <c r="K985" i="32"/>
  <c r="J985" i="32"/>
  <c r="I985" i="32"/>
  <c r="K983" i="32"/>
  <c r="J983" i="32"/>
  <c r="I983" i="32"/>
  <c r="K982" i="32"/>
  <c r="I982" i="32"/>
  <c r="J982" i="32"/>
  <c r="K980" i="32"/>
  <c r="I980" i="32"/>
  <c r="J980" i="32"/>
  <c r="K979" i="32"/>
  <c r="J979" i="32"/>
  <c r="I979" i="32"/>
  <c r="K977" i="32"/>
  <c r="J977" i="32"/>
  <c r="I977" i="32"/>
  <c r="K976" i="32"/>
  <c r="I976" i="32"/>
  <c r="J976" i="32"/>
  <c r="K974" i="32"/>
  <c r="I974" i="32"/>
  <c r="J974" i="32"/>
  <c r="K973" i="32"/>
  <c r="J973" i="32"/>
  <c r="I973" i="32"/>
  <c r="K972" i="32"/>
  <c r="I972" i="32"/>
  <c r="J972" i="32"/>
  <c r="K969" i="32"/>
  <c r="J969" i="32"/>
  <c r="I969" i="32"/>
  <c r="K967" i="32"/>
  <c r="J967" i="32"/>
  <c r="I967" i="32"/>
  <c r="K964" i="32"/>
  <c r="I964" i="32"/>
  <c r="J964" i="32"/>
  <c r="K963" i="32"/>
  <c r="J963" i="32"/>
  <c r="I963" i="32"/>
  <c r="K961" i="32"/>
  <c r="J961" i="32"/>
  <c r="I961" i="32"/>
  <c r="K960" i="32"/>
  <c r="I960" i="32"/>
  <c r="J960" i="32"/>
  <c r="K959" i="32"/>
  <c r="J959" i="32"/>
  <c r="I959" i="32"/>
  <c r="K958" i="32"/>
  <c r="I958" i="32"/>
  <c r="J958" i="32"/>
  <c r="K957" i="32"/>
  <c r="J957" i="32"/>
  <c r="I957" i="32"/>
  <c r="K955" i="32"/>
  <c r="J955" i="32"/>
  <c r="I955" i="32"/>
  <c r="K951" i="32"/>
  <c r="J951" i="32"/>
  <c r="I951" i="32"/>
  <c r="K947" i="32"/>
  <c r="J947" i="32"/>
  <c r="I947" i="32"/>
  <c r="K946" i="32"/>
  <c r="I946" i="32"/>
  <c r="J946" i="32"/>
  <c r="K944" i="32"/>
  <c r="I944" i="32"/>
  <c r="J944" i="32"/>
  <c r="K943" i="32"/>
  <c r="J943" i="32"/>
  <c r="I943" i="32"/>
  <c r="K940" i="32"/>
  <c r="I940" i="32"/>
  <c r="J940" i="32"/>
  <c r="K938" i="32"/>
  <c r="I938" i="32"/>
  <c r="J938" i="32"/>
  <c r="K935" i="32"/>
  <c r="J935" i="32"/>
  <c r="I935" i="32"/>
  <c r="K934" i="32"/>
  <c r="I934" i="32"/>
  <c r="J934" i="32"/>
  <c r="K931" i="32"/>
  <c r="J931" i="32"/>
  <c r="I931" i="32"/>
  <c r="K929" i="32"/>
  <c r="J929" i="32"/>
  <c r="I929" i="32"/>
  <c r="K927" i="32"/>
  <c r="J927" i="32"/>
  <c r="I927" i="32"/>
  <c r="K926" i="32"/>
  <c r="I926" i="32"/>
  <c r="J926" i="32"/>
  <c r="K924" i="32"/>
  <c r="I924" i="32"/>
  <c r="J924" i="32"/>
  <c r="K922" i="32"/>
  <c r="I922" i="32"/>
  <c r="J922" i="32"/>
  <c r="K921" i="32"/>
  <c r="J921" i="32"/>
  <c r="I921" i="32"/>
  <c r="K919" i="32"/>
  <c r="J919" i="32"/>
  <c r="I919" i="32"/>
  <c r="K918" i="32"/>
  <c r="I918" i="32"/>
  <c r="J918" i="32"/>
  <c r="K915" i="32"/>
  <c r="J915" i="32"/>
  <c r="I915" i="32"/>
  <c r="K912" i="32"/>
  <c r="I912" i="32"/>
  <c r="J912" i="32"/>
  <c r="K911" i="32"/>
  <c r="J911" i="32"/>
  <c r="I911" i="32"/>
  <c r="K909" i="32"/>
  <c r="J909" i="32"/>
  <c r="I909" i="32"/>
  <c r="K907" i="32"/>
  <c r="J907" i="32"/>
  <c r="I907" i="32"/>
  <c r="K906" i="32"/>
  <c r="I906" i="32"/>
  <c r="J906" i="32"/>
  <c r="K905" i="32"/>
  <c r="J905" i="32"/>
  <c r="I905" i="32"/>
  <c r="K903" i="32"/>
  <c r="J903" i="32"/>
  <c r="I903" i="32"/>
  <c r="K901" i="32"/>
  <c r="J901" i="32"/>
  <c r="I901" i="32"/>
  <c r="K900" i="32"/>
  <c r="I900" i="32"/>
  <c r="J900" i="32"/>
  <c r="K898" i="32"/>
  <c r="I898" i="32"/>
  <c r="J898" i="32"/>
  <c r="K896" i="32"/>
  <c r="I896" i="32"/>
  <c r="J896" i="32"/>
  <c r="K895" i="32"/>
  <c r="J895" i="32"/>
  <c r="I895" i="32"/>
  <c r="K893" i="32"/>
  <c r="J893" i="32"/>
  <c r="I893" i="32"/>
  <c r="K892" i="32"/>
  <c r="I892" i="32"/>
  <c r="J892" i="32"/>
  <c r="K890" i="32"/>
  <c r="I890" i="32"/>
  <c r="J890" i="32"/>
  <c r="K888" i="32"/>
  <c r="I888" i="32"/>
  <c r="J888" i="32"/>
  <c r="K884" i="32"/>
  <c r="I884" i="32"/>
  <c r="J884" i="32"/>
  <c r="K883" i="32"/>
  <c r="J883" i="32"/>
  <c r="I883" i="32"/>
  <c r="K879" i="32"/>
  <c r="J879" i="32"/>
  <c r="I879" i="32"/>
  <c r="K877" i="32"/>
  <c r="J877" i="32"/>
  <c r="I877" i="32"/>
  <c r="K875" i="32"/>
  <c r="J875" i="32"/>
  <c r="I875" i="32"/>
  <c r="K874" i="32"/>
  <c r="I874" i="32"/>
  <c r="J874" i="32"/>
  <c r="K872" i="32"/>
  <c r="I872" i="32"/>
  <c r="J872" i="32"/>
  <c r="K869" i="32"/>
  <c r="J869" i="32"/>
  <c r="I869" i="32"/>
  <c r="K868" i="32"/>
  <c r="I868" i="32"/>
  <c r="J868" i="32"/>
  <c r="K867" i="32"/>
  <c r="J867" i="32"/>
  <c r="I867" i="32"/>
  <c r="K864" i="32"/>
  <c r="I864" i="32"/>
  <c r="J864" i="32"/>
  <c r="K862" i="32"/>
  <c r="I862" i="32"/>
  <c r="J862" i="32"/>
  <c r="K860" i="32"/>
  <c r="I860" i="32"/>
  <c r="J860" i="32"/>
  <c r="K858" i="32"/>
  <c r="I858" i="32"/>
  <c r="J858" i="32"/>
  <c r="K856" i="32"/>
  <c r="I856" i="32"/>
  <c r="J856" i="32"/>
  <c r="K854" i="32"/>
  <c r="I854" i="32"/>
  <c r="J854" i="32"/>
  <c r="K852" i="32"/>
  <c r="I852" i="32"/>
  <c r="J852" i="32"/>
  <c r="K850" i="32"/>
  <c r="I850" i="32"/>
  <c r="J850" i="32"/>
  <c r="K849" i="32"/>
  <c r="J849" i="32"/>
  <c r="I849" i="32"/>
  <c r="K847" i="32"/>
  <c r="J847" i="32"/>
  <c r="I847" i="32"/>
  <c r="K845" i="32"/>
  <c r="J845" i="32"/>
  <c r="I845" i="32"/>
  <c r="K843" i="32"/>
  <c r="J843" i="32"/>
  <c r="I843" i="32"/>
  <c r="K842" i="32"/>
  <c r="I842" i="32"/>
  <c r="J842" i="32"/>
  <c r="K841" i="32"/>
  <c r="J841" i="32"/>
  <c r="I841" i="32"/>
  <c r="K838" i="32"/>
  <c r="I838" i="32"/>
  <c r="J838" i="32"/>
  <c r="K837" i="32"/>
  <c r="J837" i="32"/>
  <c r="I837" i="32"/>
  <c r="K835" i="32"/>
  <c r="J835" i="32"/>
  <c r="I835" i="32"/>
  <c r="K833" i="32"/>
  <c r="J833" i="32"/>
  <c r="I833" i="32"/>
  <c r="K831" i="32"/>
  <c r="J831" i="32"/>
  <c r="I831" i="32"/>
  <c r="K829" i="32"/>
  <c r="J829" i="32"/>
  <c r="I829" i="32"/>
  <c r="K827" i="32"/>
  <c r="J827" i="32"/>
  <c r="I827" i="32"/>
  <c r="K825" i="32"/>
  <c r="J825" i="32"/>
  <c r="I825" i="32"/>
  <c r="K824" i="32"/>
  <c r="I824" i="32"/>
  <c r="J824" i="32"/>
  <c r="K823" i="32"/>
  <c r="J823" i="32"/>
  <c r="I823" i="32"/>
  <c r="K821" i="32"/>
  <c r="J821" i="32"/>
  <c r="I821" i="32"/>
  <c r="K819" i="32"/>
  <c r="J819" i="32"/>
  <c r="I819" i="32"/>
  <c r="K817" i="32"/>
  <c r="J817" i="32"/>
  <c r="I817" i="32"/>
  <c r="K816" i="32"/>
  <c r="I816" i="32"/>
  <c r="J816" i="32"/>
  <c r="K814" i="32"/>
  <c r="I814" i="32"/>
  <c r="J814" i="32"/>
  <c r="K812" i="32"/>
  <c r="I812" i="32"/>
  <c r="J812" i="32"/>
  <c r="K811" i="32"/>
  <c r="J811" i="32"/>
  <c r="I811" i="32"/>
  <c r="K808" i="32"/>
  <c r="I808" i="32"/>
  <c r="J808" i="32"/>
  <c r="K806" i="32"/>
  <c r="I806" i="32"/>
  <c r="J806" i="32"/>
  <c r="K805" i="32"/>
  <c r="J805" i="32"/>
  <c r="I805" i="32"/>
  <c r="K802" i="32"/>
  <c r="I802" i="32"/>
  <c r="J802" i="32"/>
  <c r="K800" i="32"/>
  <c r="I800" i="32"/>
  <c r="J800" i="32"/>
  <c r="K798" i="32"/>
  <c r="I798" i="32"/>
  <c r="J798" i="32"/>
  <c r="K796" i="32"/>
  <c r="I796" i="32"/>
  <c r="J796" i="32"/>
  <c r="K793" i="32"/>
  <c r="J793" i="32"/>
  <c r="I793" i="32"/>
  <c r="K791" i="32"/>
  <c r="J791" i="32"/>
  <c r="I791" i="32"/>
  <c r="K789" i="32"/>
  <c r="J789" i="32"/>
  <c r="I789" i="32"/>
  <c r="K787" i="32"/>
  <c r="J787" i="32"/>
  <c r="I787" i="32"/>
  <c r="K785" i="32"/>
  <c r="J785" i="32"/>
  <c r="I785" i="32"/>
  <c r="K784" i="32"/>
  <c r="I784" i="32"/>
  <c r="J784" i="32"/>
  <c r="K783" i="32"/>
  <c r="J783" i="32"/>
  <c r="I783" i="32"/>
  <c r="K782" i="32"/>
  <c r="I782" i="32"/>
  <c r="J782" i="32"/>
  <c r="K780" i="32"/>
  <c r="I780" i="32"/>
  <c r="J780" i="32"/>
  <c r="K778" i="32"/>
  <c r="I778" i="32"/>
  <c r="J778" i="32"/>
  <c r="K776" i="32"/>
  <c r="I776" i="32"/>
  <c r="J776" i="32"/>
  <c r="K774" i="32"/>
  <c r="I774" i="32"/>
  <c r="J774" i="32"/>
  <c r="K772" i="32"/>
  <c r="I772" i="32"/>
  <c r="J772" i="32"/>
  <c r="K771" i="32"/>
  <c r="J771" i="32"/>
  <c r="I771" i="32"/>
  <c r="K768" i="32"/>
  <c r="I768" i="32"/>
  <c r="J768" i="32"/>
  <c r="K767" i="32"/>
  <c r="J767" i="32"/>
  <c r="I767" i="32"/>
  <c r="K766" i="32"/>
  <c r="I766" i="32"/>
  <c r="J766" i="32"/>
  <c r="K762" i="32"/>
  <c r="I762" i="32"/>
  <c r="J762" i="32"/>
  <c r="K761" i="32"/>
  <c r="J761" i="32"/>
  <c r="I761" i="32"/>
  <c r="K758" i="32"/>
  <c r="I758" i="32"/>
  <c r="J758" i="32"/>
  <c r="K756" i="32"/>
  <c r="I756" i="32"/>
  <c r="J756" i="32"/>
  <c r="K755" i="32"/>
  <c r="J755" i="32"/>
  <c r="I755" i="32"/>
  <c r="K754" i="32"/>
  <c r="I754" i="32"/>
  <c r="J754" i="32"/>
  <c r="K751" i="32"/>
  <c r="J751" i="32"/>
  <c r="I751" i="32"/>
  <c r="K748" i="32"/>
  <c r="I748" i="32"/>
  <c r="J748" i="32"/>
  <c r="K746" i="32"/>
  <c r="I746" i="32"/>
  <c r="J746" i="32"/>
  <c r="K744" i="32"/>
  <c r="I744" i="32"/>
  <c r="J744" i="32"/>
  <c r="K741" i="32"/>
  <c r="J741" i="32"/>
  <c r="I741" i="32"/>
  <c r="K739" i="32"/>
  <c r="J739" i="32"/>
  <c r="I739" i="32"/>
  <c r="K738" i="32"/>
  <c r="I738" i="32"/>
  <c r="J738" i="32"/>
  <c r="K736" i="32"/>
  <c r="I736" i="32"/>
  <c r="J736" i="32"/>
  <c r="K733" i="32"/>
  <c r="J733" i="32"/>
  <c r="I733" i="32"/>
  <c r="K728" i="32"/>
  <c r="I728" i="32"/>
  <c r="J728" i="32"/>
  <c r="K726" i="32"/>
  <c r="I726" i="32"/>
  <c r="J726" i="32"/>
  <c r="K724" i="32"/>
  <c r="I724" i="32"/>
  <c r="J724" i="32"/>
  <c r="K722" i="32"/>
  <c r="I722" i="32"/>
  <c r="J722" i="32"/>
  <c r="K721" i="32"/>
  <c r="J721" i="32"/>
  <c r="I721" i="32"/>
  <c r="K719" i="32"/>
  <c r="J719" i="32"/>
  <c r="I719" i="32"/>
  <c r="K717" i="32"/>
  <c r="J717" i="32"/>
  <c r="I717" i="32"/>
  <c r="K716" i="32"/>
  <c r="I716" i="32"/>
  <c r="J716" i="32"/>
  <c r="K715" i="32"/>
  <c r="J715" i="32"/>
  <c r="I715" i="32"/>
  <c r="K713" i="32"/>
  <c r="J713" i="32"/>
  <c r="I713" i="32"/>
  <c r="K711" i="32"/>
  <c r="J711" i="32"/>
  <c r="I711" i="32"/>
  <c r="K709" i="32"/>
  <c r="J709" i="32"/>
  <c r="I709" i="32"/>
  <c r="K706" i="32"/>
  <c r="I706" i="32"/>
  <c r="J706" i="32"/>
  <c r="K705" i="32"/>
  <c r="J705" i="32"/>
  <c r="I705" i="32"/>
  <c r="K704" i="32"/>
  <c r="I704" i="32"/>
  <c r="J704" i="32"/>
  <c r="K702" i="32"/>
  <c r="I702" i="32"/>
  <c r="J702" i="32"/>
  <c r="K701" i="32"/>
  <c r="J701" i="32"/>
  <c r="I701" i="32"/>
  <c r="K700" i="32"/>
  <c r="I700" i="32"/>
  <c r="J700" i="32"/>
  <c r="K699" i="32"/>
  <c r="J699" i="32"/>
  <c r="I699" i="32"/>
  <c r="K697" i="32"/>
  <c r="J697" i="32"/>
  <c r="I697" i="32"/>
  <c r="K694" i="32"/>
  <c r="I694" i="32"/>
  <c r="J694" i="32"/>
  <c r="K693" i="32"/>
  <c r="J693" i="32"/>
  <c r="I693" i="32"/>
  <c r="K691" i="32"/>
  <c r="J691" i="32"/>
  <c r="I691" i="32"/>
  <c r="K690" i="32"/>
  <c r="I690" i="32"/>
  <c r="J690" i="32"/>
  <c r="K689" i="32"/>
  <c r="J689" i="32"/>
  <c r="I689" i="32"/>
  <c r="K686" i="32"/>
  <c r="I686" i="32"/>
  <c r="J686" i="32"/>
  <c r="K684" i="32"/>
  <c r="I684" i="32"/>
  <c r="J684" i="32"/>
  <c r="K680" i="32"/>
  <c r="I680" i="32"/>
  <c r="J680" i="32"/>
  <c r="K679" i="32"/>
  <c r="J679" i="32"/>
  <c r="I679" i="32"/>
  <c r="K678" i="32"/>
  <c r="I678" i="32"/>
  <c r="J678" i="32"/>
  <c r="K677" i="32"/>
  <c r="J677" i="32"/>
  <c r="I677" i="32"/>
  <c r="K675" i="32"/>
  <c r="J675" i="32"/>
  <c r="I675" i="32"/>
  <c r="K674" i="32"/>
  <c r="I674" i="32"/>
  <c r="J674" i="32"/>
  <c r="K672" i="32"/>
  <c r="I672" i="32"/>
  <c r="J672" i="32"/>
  <c r="K669" i="32"/>
  <c r="J669" i="32"/>
  <c r="I669" i="32"/>
  <c r="K667" i="32"/>
  <c r="J667" i="32"/>
  <c r="I667" i="32"/>
  <c r="K666" i="32"/>
  <c r="I666" i="32"/>
  <c r="J666" i="32"/>
  <c r="K665" i="32"/>
  <c r="J665" i="32"/>
  <c r="I665" i="32"/>
  <c r="K664" i="32"/>
  <c r="I664" i="32"/>
  <c r="J664" i="32"/>
  <c r="K663" i="32"/>
  <c r="J663" i="32"/>
  <c r="I663" i="32"/>
  <c r="K662" i="32"/>
  <c r="I662" i="32"/>
  <c r="J662" i="32"/>
  <c r="K661" i="32"/>
  <c r="J661" i="32"/>
  <c r="I661" i="32"/>
  <c r="K659" i="32"/>
  <c r="J659" i="32"/>
  <c r="I659" i="32"/>
  <c r="K657" i="32"/>
  <c r="J657" i="32"/>
  <c r="I657" i="32"/>
  <c r="K656" i="32"/>
  <c r="I656" i="32"/>
  <c r="J656" i="32"/>
  <c r="K655" i="32"/>
  <c r="J655" i="32"/>
  <c r="I655" i="32"/>
  <c r="K654" i="32"/>
  <c r="I654" i="32"/>
  <c r="J654" i="32"/>
  <c r="K653" i="32"/>
  <c r="J653" i="32"/>
  <c r="I653" i="32"/>
  <c r="K651" i="32"/>
  <c r="J651" i="32"/>
  <c r="I651" i="32"/>
  <c r="K649" i="32"/>
  <c r="J649" i="32"/>
  <c r="I649" i="32"/>
  <c r="K648" i="32"/>
  <c r="I648" i="32"/>
  <c r="J648" i="32"/>
  <c r="K646" i="32"/>
  <c r="I646" i="32"/>
  <c r="J646" i="32"/>
  <c r="K645" i="32"/>
  <c r="J645" i="32"/>
  <c r="I645" i="32"/>
  <c r="K643" i="32"/>
  <c r="J643" i="32"/>
  <c r="I643" i="32"/>
  <c r="K641" i="32"/>
  <c r="J641" i="32"/>
  <c r="I641" i="32"/>
  <c r="K640" i="32"/>
  <c r="I640" i="32"/>
  <c r="J640" i="32"/>
  <c r="K637" i="32"/>
  <c r="J637" i="32"/>
  <c r="I637" i="32"/>
  <c r="K635" i="32"/>
  <c r="J635" i="32"/>
  <c r="I635" i="32"/>
  <c r="K633" i="32"/>
  <c r="J633" i="32"/>
  <c r="I633" i="32"/>
  <c r="K632" i="32"/>
  <c r="I632" i="32"/>
  <c r="J632" i="32"/>
  <c r="K630" i="32"/>
  <c r="I630" i="32"/>
  <c r="J630" i="32"/>
  <c r="K628" i="32"/>
  <c r="I628" i="32"/>
  <c r="J628" i="32"/>
  <c r="K625" i="32"/>
  <c r="J625" i="32"/>
  <c r="I625" i="32"/>
  <c r="K624" i="32"/>
  <c r="I624" i="32"/>
  <c r="J624" i="32"/>
  <c r="K621" i="32"/>
  <c r="J621" i="32"/>
  <c r="I621" i="32"/>
  <c r="K620" i="32"/>
  <c r="I620" i="32"/>
  <c r="J620" i="32"/>
  <c r="K619" i="32"/>
  <c r="J619" i="32"/>
  <c r="I619" i="32"/>
  <c r="K617" i="32"/>
  <c r="J617" i="32"/>
  <c r="I617" i="32"/>
  <c r="K615" i="32"/>
  <c r="J615" i="32"/>
  <c r="I615" i="32"/>
  <c r="K614" i="32"/>
  <c r="I614" i="32"/>
  <c r="J614" i="32"/>
  <c r="K609" i="32"/>
  <c r="J609" i="32"/>
  <c r="I609" i="32"/>
  <c r="K524" i="32"/>
  <c r="I524" i="32"/>
  <c r="J524" i="32"/>
  <c r="J7" i="32"/>
  <c r="K7" i="32"/>
  <c r="I7" i="32"/>
  <c r="K995" i="32"/>
  <c r="J995" i="32"/>
  <c r="I995" i="32"/>
  <c r="K991" i="32"/>
  <c r="J991" i="32"/>
  <c r="I991" i="32"/>
  <c r="K988" i="32"/>
  <c r="I988" i="32"/>
  <c r="J988" i="32"/>
  <c r="K986" i="32"/>
  <c r="I986" i="32"/>
  <c r="J986" i="32"/>
  <c r="K984" i="32"/>
  <c r="I984" i="32"/>
  <c r="J984" i="32"/>
  <c r="K981" i="32"/>
  <c r="J981" i="32"/>
  <c r="I981" i="32"/>
  <c r="K978" i="32"/>
  <c r="I978" i="32"/>
  <c r="J978" i="32"/>
  <c r="K975" i="32"/>
  <c r="J975" i="32"/>
  <c r="I975" i="32"/>
  <c r="K971" i="32"/>
  <c r="J971" i="32"/>
  <c r="I971" i="32"/>
  <c r="K970" i="32"/>
  <c r="I970" i="32"/>
  <c r="J970" i="32"/>
  <c r="K968" i="32"/>
  <c r="I968" i="32"/>
  <c r="J968" i="32"/>
  <c r="K966" i="32"/>
  <c r="I966" i="32"/>
  <c r="J966" i="32"/>
  <c r="K965" i="32"/>
  <c r="J965" i="32"/>
  <c r="I965" i="32"/>
  <c r="K962" i="32"/>
  <c r="I962" i="32"/>
  <c r="J962" i="32"/>
  <c r="K956" i="32"/>
  <c r="I956" i="32"/>
  <c r="J956" i="32"/>
  <c r="K954" i="32"/>
  <c r="I954" i="32"/>
  <c r="J954" i="32"/>
  <c r="K953" i="32"/>
  <c r="J953" i="32"/>
  <c r="I953" i="32"/>
  <c r="K952" i="32"/>
  <c r="I952" i="32"/>
  <c r="J952" i="32"/>
  <c r="K950" i="32"/>
  <c r="I950" i="32"/>
  <c r="J950" i="32"/>
  <c r="K949" i="32"/>
  <c r="J949" i="32"/>
  <c r="I949" i="32"/>
  <c r="K948" i="32"/>
  <c r="I948" i="32"/>
  <c r="J948" i="32"/>
  <c r="K945" i="32"/>
  <c r="J945" i="32"/>
  <c r="I945" i="32"/>
  <c r="K942" i="32"/>
  <c r="I942" i="32"/>
  <c r="J942" i="32"/>
  <c r="K941" i="32"/>
  <c r="J941" i="32"/>
  <c r="I941" i="32"/>
  <c r="K939" i="32"/>
  <c r="J939" i="32"/>
  <c r="I939" i="32"/>
  <c r="K937" i="32"/>
  <c r="J937" i="32"/>
  <c r="I937" i="32"/>
  <c r="K936" i="32"/>
  <c r="I936" i="32"/>
  <c r="J936" i="32"/>
  <c r="K933" i="32"/>
  <c r="J933" i="32"/>
  <c r="I933" i="32"/>
  <c r="K932" i="32"/>
  <c r="I932" i="32"/>
  <c r="J932" i="32"/>
  <c r="K930" i="32"/>
  <c r="I930" i="32"/>
  <c r="J930" i="32"/>
  <c r="K928" i="32"/>
  <c r="I928" i="32"/>
  <c r="J928" i="32"/>
  <c r="K925" i="32"/>
  <c r="J925" i="32"/>
  <c r="I925" i="32"/>
  <c r="K923" i="32"/>
  <c r="J923" i="32"/>
  <c r="I923" i="32"/>
  <c r="K920" i="32"/>
  <c r="I920" i="32"/>
  <c r="J920" i="32"/>
  <c r="K917" i="32"/>
  <c r="J917" i="32"/>
  <c r="I917" i="32"/>
  <c r="K916" i="32"/>
  <c r="I916" i="32"/>
  <c r="J916" i="32"/>
  <c r="K914" i="32"/>
  <c r="I914" i="32"/>
  <c r="J914" i="32"/>
  <c r="K913" i="32"/>
  <c r="J913" i="32"/>
  <c r="I913" i="32"/>
  <c r="K910" i="32"/>
  <c r="I910" i="32"/>
  <c r="J910" i="32"/>
  <c r="K908" i="32"/>
  <c r="I908" i="32"/>
  <c r="J908" i="32"/>
  <c r="K904" i="32"/>
  <c r="I904" i="32"/>
  <c r="J904" i="32"/>
  <c r="K902" i="32"/>
  <c r="I902" i="32"/>
  <c r="J902" i="32"/>
  <c r="K899" i="32"/>
  <c r="J899" i="32"/>
  <c r="I899" i="32"/>
  <c r="K897" i="32"/>
  <c r="J897" i="32"/>
  <c r="I897" i="32"/>
  <c r="K894" i="32"/>
  <c r="I894" i="32"/>
  <c r="J894" i="32"/>
  <c r="K891" i="32"/>
  <c r="J891" i="32"/>
  <c r="I891" i="32"/>
  <c r="K889" i="32"/>
  <c r="J889" i="32"/>
  <c r="I889" i="32"/>
  <c r="K887" i="32"/>
  <c r="J887" i="32"/>
  <c r="I887" i="32"/>
  <c r="K886" i="32"/>
  <c r="I886" i="32"/>
  <c r="J886" i="32"/>
  <c r="K885" i="32"/>
  <c r="J885" i="32"/>
  <c r="I885" i="32"/>
  <c r="K882" i="32"/>
  <c r="I882" i="32"/>
  <c r="J882" i="32"/>
  <c r="K881" i="32"/>
  <c r="J881" i="32"/>
  <c r="I881" i="32"/>
  <c r="K880" i="32"/>
  <c r="I880" i="32"/>
  <c r="J880" i="32"/>
  <c r="K878" i="32"/>
  <c r="I878" i="32"/>
  <c r="J878" i="32"/>
  <c r="K876" i="32"/>
  <c r="I876" i="32"/>
  <c r="J876" i="32"/>
  <c r="K873" i="32"/>
  <c r="J873" i="32"/>
  <c r="I873" i="32"/>
  <c r="K871" i="32"/>
  <c r="J871" i="32"/>
  <c r="I871" i="32"/>
  <c r="K870" i="32"/>
  <c r="I870" i="32"/>
  <c r="J870" i="32"/>
  <c r="K866" i="32"/>
  <c r="I866" i="32"/>
  <c r="J866" i="32"/>
  <c r="K865" i="32"/>
  <c r="J865" i="32"/>
  <c r="I865" i="32"/>
  <c r="K863" i="32"/>
  <c r="J863" i="32"/>
  <c r="I863" i="32"/>
  <c r="K861" i="32"/>
  <c r="J861" i="32"/>
  <c r="I861" i="32"/>
  <c r="K859" i="32"/>
  <c r="J859" i="32"/>
  <c r="I859" i="32"/>
  <c r="K857" i="32"/>
  <c r="J857" i="32"/>
  <c r="I857" i="32"/>
  <c r="K855" i="32"/>
  <c r="J855" i="32"/>
  <c r="I855" i="32"/>
  <c r="K853" i="32"/>
  <c r="J853" i="32"/>
  <c r="I853" i="32"/>
  <c r="K851" i="32"/>
  <c r="J851" i="32"/>
  <c r="I851" i="32"/>
  <c r="K848" i="32"/>
  <c r="I848" i="32"/>
  <c r="J848" i="32"/>
  <c r="K846" i="32"/>
  <c r="I846" i="32"/>
  <c r="J846" i="32"/>
  <c r="K844" i="32"/>
  <c r="I844" i="32"/>
  <c r="J844" i="32"/>
  <c r="K840" i="32"/>
  <c r="I840" i="32"/>
  <c r="J840" i="32"/>
  <c r="K839" i="32"/>
  <c r="J839" i="32"/>
  <c r="I839" i="32"/>
  <c r="K836" i="32"/>
  <c r="I836" i="32"/>
  <c r="J836" i="32"/>
  <c r="K834" i="32"/>
  <c r="I834" i="32"/>
  <c r="J834" i="32"/>
  <c r="K832" i="32"/>
  <c r="I832" i="32"/>
  <c r="J832" i="32"/>
  <c r="K830" i="32"/>
  <c r="I830" i="32"/>
  <c r="J830" i="32"/>
  <c r="K828" i="32"/>
  <c r="I828" i="32"/>
  <c r="J828" i="32"/>
  <c r="K826" i="32"/>
  <c r="I826" i="32"/>
  <c r="J826" i="32"/>
  <c r="K822" i="32"/>
  <c r="I822" i="32"/>
  <c r="J822" i="32"/>
  <c r="K820" i="32"/>
  <c r="I820" i="32"/>
  <c r="J820" i="32"/>
  <c r="K818" i="32"/>
  <c r="I818" i="32"/>
  <c r="J818" i="32"/>
  <c r="K815" i="32"/>
  <c r="J815" i="32"/>
  <c r="I815" i="32"/>
  <c r="K813" i="32"/>
  <c r="J813" i="32"/>
  <c r="I813" i="32"/>
  <c r="K810" i="32"/>
  <c r="I810" i="32"/>
  <c r="J810" i="32"/>
  <c r="K809" i="32"/>
  <c r="J809" i="32"/>
  <c r="I809" i="32"/>
  <c r="K807" i="32"/>
  <c r="J807" i="32"/>
  <c r="I807" i="32"/>
  <c r="K804" i="32"/>
  <c r="I804" i="32"/>
  <c r="J804" i="32"/>
  <c r="K803" i="32"/>
  <c r="J803" i="32"/>
  <c r="I803" i="32"/>
  <c r="K801" i="32"/>
  <c r="J801" i="32"/>
  <c r="I801" i="32"/>
  <c r="K799" i="32"/>
  <c r="J799" i="32"/>
  <c r="I799" i="32"/>
  <c r="K797" i="32"/>
  <c r="J797" i="32"/>
  <c r="I797" i="32"/>
  <c r="K795" i="32"/>
  <c r="J795" i="32"/>
  <c r="I795" i="32"/>
  <c r="K794" i="32"/>
  <c r="I794" i="32"/>
  <c r="J794" i="32"/>
  <c r="K792" i="32"/>
  <c r="I792" i="32"/>
  <c r="J792" i="32"/>
  <c r="K790" i="32"/>
  <c r="I790" i="32"/>
  <c r="J790" i="32"/>
  <c r="K788" i="32"/>
  <c r="I788" i="32"/>
  <c r="J788" i="32"/>
  <c r="K786" i="32"/>
  <c r="I786" i="32"/>
  <c r="J786" i="32"/>
  <c r="K781" i="32"/>
  <c r="J781" i="32"/>
  <c r="I781" i="32"/>
  <c r="K779" i="32"/>
  <c r="J779" i="32"/>
  <c r="I779" i="32"/>
  <c r="K777" i="32"/>
  <c r="J777" i="32"/>
  <c r="I777" i="32"/>
  <c r="K775" i="32"/>
  <c r="J775" i="32"/>
  <c r="I775" i="32"/>
  <c r="K773" i="32"/>
  <c r="J773" i="32"/>
  <c r="I773" i="32"/>
  <c r="K770" i="32"/>
  <c r="I770" i="32"/>
  <c r="J770" i="32"/>
  <c r="K769" i="32"/>
  <c r="J769" i="32"/>
  <c r="I769" i="32"/>
  <c r="K765" i="32"/>
  <c r="J765" i="32"/>
  <c r="I765" i="32"/>
  <c r="K764" i="32"/>
  <c r="I764" i="32"/>
  <c r="J764" i="32"/>
  <c r="K763" i="32"/>
  <c r="J763" i="32"/>
  <c r="I763" i="32"/>
  <c r="K760" i="32"/>
  <c r="I760" i="32"/>
  <c r="J760" i="32"/>
  <c r="K759" i="32"/>
  <c r="J759" i="32"/>
  <c r="I759" i="32"/>
  <c r="K757" i="32"/>
  <c r="J757" i="32"/>
  <c r="I757" i="32"/>
  <c r="K753" i="32"/>
  <c r="J753" i="32"/>
  <c r="I753" i="32"/>
  <c r="K752" i="32"/>
  <c r="I752" i="32"/>
  <c r="J752" i="32"/>
  <c r="K750" i="32"/>
  <c r="I750" i="32"/>
  <c r="J750" i="32"/>
  <c r="K749" i="32"/>
  <c r="J749" i="32"/>
  <c r="I749" i="32"/>
  <c r="K747" i="32"/>
  <c r="J747" i="32"/>
  <c r="I747" i="32"/>
  <c r="K745" i="32"/>
  <c r="J745" i="32"/>
  <c r="I745" i="32"/>
  <c r="K743" i="32"/>
  <c r="J743" i="32"/>
  <c r="I743" i="32"/>
  <c r="K742" i="32"/>
  <c r="I742" i="32"/>
  <c r="J742" i="32"/>
  <c r="K740" i="32"/>
  <c r="I740" i="32"/>
  <c r="J740" i="32"/>
  <c r="K737" i="32"/>
  <c r="J737" i="32"/>
  <c r="I737" i="32"/>
  <c r="K735" i="32"/>
  <c r="J735" i="32"/>
  <c r="I735" i="32"/>
  <c r="K734" i="32"/>
  <c r="I734" i="32"/>
  <c r="J734" i="32"/>
  <c r="K732" i="32"/>
  <c r="I732" i="32"/>
  <c r="J732" i="32"/>
  <c r="K731" i="32"/>
  <c r="J731" i="32"/>
  <c r="I731" i="32"/>
  <c r="K730" i="32"/>
  <c r="I730" i="32"/>
  <c r="J730" i="32"/>
  <c r="K729" i="32"/>
  <c r="J729" i="32"/>
  <c r="I729" i="32"/>
  <c r="K727" i="32"/>
  <c r="J727" i="32"/>
  <c r="I727" i="32"/>
  <c r="K725" i="32"/>
  <c r="J725" i="32"/>
  <c r="I725" i="32"/>
  <c r="K723" i="32"/>
  <c r="J723" i="32"/>
  <c r="I723" i="32"/>
  <c r="K720" i="32"/>
  <c r="I720" i="32"/>
  <c r="J720" i="32"/>
  <c r="K718" i="32"/>
  <c r="I718" i="32"/>
  <c r="J718" i="32"/>
  <c r="K714" i="32"/>
  <c r="I714" i="32"/>
  <c r="J714" i="32"/>
  <c r="K712" i="32"/>
  <c r="I712" i="32"/>
  <c r="J712" i="32"/>
  <c r="K710" i="32"/>
  <c r="I710" i="32"/>
  <c r="J710" i="32"/>
  <c r="K708" i="32"/>
  <c r="I708" i="32"/>
  <c r="J708" i="32"/>
  <c r="K707" i="32"/>
  <c r="J707" i="32"/>
  <c r="I707" i="32"/>
  <c r="K703" i="32"/>
  <c r="J703" i="32"/>
  <c r="I703" i="32"/>
  <c r="K698" i="32"/>
  <c r="I698" i="32"/>
  <c r="J698" i="32"/>
  <c r="K696" i="32"/>
  <c r="I696" i="32"/>
  <c r="J696" i="32"/>
  <c r="K695" i="32"/>
  <c r="J695" i="32"/>
  <c r="I695" i="32"/>
  <c r="K692" i="32"/>
  <c r="I692" i="32"/>
  <c r="J692" i="32"/>
  <c r="K688" i="32"/>
  <c r="I688" i="32"/>
  <c r="J688" i="32"/>
  <c r="K687" i="32"/>
  <c r="J687" i="32"/>
  <c r="I687" i="32"/>
  <c r="K685" i="32"/>
  <c r="J685" i="32"/>
  <c r="I685" i="32"/>
  <c r="K683" i="32"/>
  <c r="J683" i="32"/>
  <c r="I683" i="32"/>
  <c r="K682" i="32"/>
  <c r="I682" i="32"/>
  <c r="J682" i="32"/>
  <c r="K681" i="32"/>
  <c r="J681" i="32"/>
  <c r="I681" i="32"/>
  <c r="K676" i="32"/>
  <c r="I676" i="32"/>
  <c r="J676" i="32"/>
  <c r="K673" i="32"/>
  <c r="J673" i="32"/>
  <c r="I673" i="32"/>
  <c r="K671" i="32"/>
  <c r="J671" i="32"/>
  <c r="I671" i="32"/>
  <c r="K670" i="32"/>
  <c r="I670" i="32"/>
  <c r="J670" i="32"/>
  <c r="K668" i="32"/>
  <c r="I668" i="32"/>
  <c r="J668" i="32"/>
  <c r="K660" i="32"/>
  <c r="I660" i="32"/>
  <c r="J660" i="32"/>
  <c r="K658" i="32"/>
  <c r="I658" i="32"/>
  <c r="J658" i="32"/>
  <c r="K652" i="32"/>
  <c r="I652" i="32"/>
  <c r="J652" i="32"/>
  <c r="K650" i="32"/>
  <c r="I650" i="32"/>
  <c r="J650" i="32"/>
  <c r="K647" i="32"/>
  <c r="J647" i="32"/>
  <c r="I647" i="32"/>
  <c r="K644" i="32"/>
  <c r="I644" i="32"/>
  <c r="J644" i="32"/>
  <c r="K642" i="32"/>
  <c r="I642" i="32"/>
  <c r="J642" i="32"/>
  <c r="K639" i="32"/>
  <c r="J639" i="32"/>
  <c r="I639" i="32"/>
  <c r="K638" i="32"/>
  <c r="I638" i="32"/>
  <c r="J638" i="32"/>
  <c r="K636" i="32"/>
  <c r="I636" i="32"/>
  <c r="J636" i="32"/>
  <c r="K634" i="32"/>
  <c r="I634" i="32"/>
  <c r="J634" i="32"/>
  <c r="K631" i="32"/>
  <c r="J631" i="32"/>
  <c r="I631" i="32"/>
  <c r="K629" i="32"/>
  <c r="J629" i="32"/>
  <c r="I629" i="32"/>
  <c r="K627" i="32"/>
  <c r="J627" i="32"/>
  <c r="I627" i="32"/>
  <c r="K626" i="32"/>
  <c r="I626" i="32"/>
  <c r="J626" i="32"/>
  <c r="K623" i="32"/>
  <c r="J623" i="32"/>
  <c r="I623" i="32"/>
  <c r="K622" i="32"/>
  <c r="I622" i="32"/>
  <c r="J622" i="32"/>
  <c r="K618" i="32"/>
  <c r="I618" i="32"/>
  <c r="J618" i="32"/>
  <c r="K616" i="32"/>
  <c r="I616" i="32"/>
  <c r="J616" i="32"/>
  <c r="K613" i="32"/>
  <c r="J613" i="32"/>
  <c r="I613" i="32"/>
  <c r="K612" i="32"/>
  <c r="I612" i="32"/>
  <c r="J612" i="32"/>
  <c r="K611" i="32"/>
  <c r="J611" i="32"/>
  <c r="I611" i="32"/>
  <c r="K610" i="32"/>
  <c r="I610" i="32"/>
  <c r="J610" i="32"/>
  <c r="K608" i="32"/>
  <c r="I608" i="32"/>
  <c r="J608" i="32"/>
  <c r="K607" i="32"/>
  <c r="J607" i="32"/>
  <c r="I607" i="32"/>
  <c r="K606" i="32"/>
  <c r="I606" i="32"/>
  <c r="J606" i="32"/>
  <c r="K605" i="32"/>
  <c r="J605" i="32"/>
  <c r="I605" i="32"/>
  <c r="K604" i="32"/>
  <c r="I604" i="32"/>
  <c r="J604" i="32"/>
  <c r="K603" i="32"/>
  <c r="J603" i="32"/>
  <c r="I603" i="32"/>
  <c r="K602" i="32"/>
  <c r="I602" i="32"/>
  <c r="J602" i="32"/>
  <c r="K601" i="32"/>
  <c r="J601" i="32"/>
  <c r="I601" i="32"/>
  <c r="K600" i="32"/>
  <c r="I600" i="32"/>
  <c r="J600" i="32"/>
  <c r="K599" i="32"/>
  <c r="J599" i="32"/>
  <c r="I599" i="32"/>
  <c r="K598" i="32"/>
  <c r="I598" i="32"/>
  <c r="J598" i="32"/>
  <c r="K597" i="32"/>
  <c r="J597" i="32"/>
  <c r="I597" i="32"/>
  <c r="K596" i="32"/>
  <c r="I596" i="32"/>
  <c r="J596" i="32"/>
  <c r="K595" i="32"/>
  <c r="J595" i="32"/>
  <c r="I595" i="32"/>
  <c r="K594" i="32"/>
  <c r="I594" i="32"/>
  <c r="J594" i="32"/>
  <c r="K593" i="32"/>
  <c r="J593" i="32"/>
  <c r="I593" i="32"/>
  <c r="K592" i="32"/>
  <c r="I592" i="32"/>
  <c r="J592" i="32"/>
  <c r="K591" i="32"/>
  <c r="J591" i="32"/>
  <c r="I591" i="32"/>
  <c r="K590" i="32"/>
  <c r="I590" i="32"/>
  <c r="J590" i="32"/>
  <c r="K589" i="32"/>
  <c r="J589" i="32"/>
  <c r="I589" i="32"/>
  <c r="K588" i="32"/>
  <c r="I588" i="32"/>
  <c r="J588" i="32"/>
  <c r="K587" i="32"/>
  <c r="J587" i="32"/>
  <c r="I587" i="32"/>
  <c r="K586" i="32"/>
  <c r="I586" i="32"/>
  <c r="J586" i="32"/>
  <c r="K585" i="32"/>
  <c r="J585" i="32"/>
  <c r="I585" i="32"/>
  <c r="K584" i="32"/>
  <c r="I584" i="32"/>
  <c r="J584" i="32"/>
  <c r="K583" i="32"/>
  <c r="J583" i="32"/>
  <c r="I583" i="32"/>
  <c r="K582" i="32"/>
  <c r="I582" i="32"/>
  <c r="J582" i="32"/>
  <c r="K581" i="32"/>
  <c r="J581" i="32"/>
  <c r="I581" i="32"/>
  <c r="K580" i="32"/>
  <c r="I580" i="32"/>
  <c r="J580" i="32"/>
  <c r="K579" i="32"/>
  <c r="J579" i="32"/>
  <c r="I579" i="32"/>
  <c r="K578" i="32"/>
  <c r="I578" i="32"/>
  <c r="J578" i="32"/>
  <c r="K577" i="32"/>
  <c r="J577" i="32"/>
  <c r="I577" i="32"/>
  <c r="K576" i="32"/>
  <c r="I576" i="32"/>
  <c r="J576" i="32"/>
  <c r="K575" i="32"/>
  <c r="J575" i="32"/>
  <c r="I575" i="32"/>
  <c r="K574" i="32"/>
  <c r="I574" i="32"/>
  <c r="J574" i="32"/>
  <c r="K573" i="32"/>
  <c r="J573" i="32"/>
  <c r="I573" i="32"/>
  <c r="K572" i="32"/>
  <c r="I572" i="32"/>
  <c r="J572" i="32"/>
  <c r="K571" i="32"/>
  <c r="J571" i="32"/>
  <c r="I571" i="32"/>
  <c r="K570" i="32"/>
  <c r="I570" i="32"/>
  <c r="J570" i="32"/>
  <c r="K569" i="32"/>
  <c r="J569" i="32"/>
  <c r="I569" i="32"/>
  <c r="K568" i="32"/>
  <c r="I568" i="32"/>
  <c r="J568" i="32"/>
  <c r="K567" i="32"/>
  <c r="J567" i="32"/>
  <c r="I567" i="32"/>
  <c r="K566" i="32"/>
  <c r="I566" i="32"/>
  <c r="J566" i="32"/>
  <c r="K565" i="32"/>
  <c r="J565" i="32"/>
  <c r="I565" i="32"/>
  <c r="K564" i="32"/>
  <c r="I564" i="32"/>
  <c r="J564" i="32"/>
  <c r="K563" i="32"/>
  <c r="J563" i="32"/>
  <c r="I563" i="32"/>
  <c r="K562" i="32"/>
  <c r="I562" i="32"/>
  <c r="J562" i="32"/>
  <c r="K561" i="32"/>
  <c r="J561" i="32"/>
  <c r="I561" i="32"/>
  <c r="K560" i="32"/>
  <c r="I560" i="32"/>
  <c r="J560" i="32"/>
  <c r="K559" i="32"/>
  <c r="J559" i="32"/>
  <c r="I559" i="32"/>
  <c r="K558" i="32"/>
  <c r="I558" i="32"/>
  <c r="J558" i="32"/>
  <c r="K557" i="32"/>
  <c r="J557" i="32"/>
  <c r="I557" i="32"/>
  <c r="K556" i="32"/>
  <c r="I556" i="32"/>
  <c r="J556" i="32"/>
  <c r="K555" i="32"/>
  <c r="J555" i="32"/>
  <c r="I555" i="32"/>
  <c r="K554" i="32"/>
  <c r="I554" i="32"/>
  <c r="J554" i="32"/>
  <c r="K553" i="32"/>
  <c r="J553" i="32"/>
  <c r="I553" i="32"/>
  <c r="K552" i="32"/>
  <c r="I552" i="32"/>
  <c r="J552" i="32"/>
  <c r="K551" i="32"/>
  <c r="J551" i="32"/>
  <c r="I551" i="32"/>
  <c r="K550" i="32"/>
  <c r="I550" i="32"/>
  <c r="J550" i="32"/>
  <c r="K549" i="32"/>
  <c r="J549" i="32"/>
  <c r="I549" i="32"/>
  <c r="K548" i="32"/>
  <c r="I548" i="32"/>
  <c r="J548" i="32"/>
  <c r="K547" i="32"/>
  <c r="J547" i="32"/>
  <c r="I547" i="32"/>
  <c r="K546" i="32"/>
  <c r="I546" i="32"/>
  <c r="J546" i="32"/>
  <c r="K545" i="32"/>
  <c r="J545" i="32"/>
  <c r="I545" i="32"/>
  <c r="K544" i="32"/>
  <c r="I544" i="32"/>
  <c r="J544" i="32"/>
  <c r="K543" i="32"/>
  <c r="J543" i="32"/>
  <c r="I543" i="32"/>
  <c r="K542" i="32"/>
  <c r="I542" i="32"/>
  <c r="J542" i="32"/>
  <c r="K541" i="32"/>
  <c r="J541" i="32"/>
  <c r="I541" i="32"/>
  <c r="K540" i="32"/>
  <c r="I540" i="32"/>
  <c r="J540" i="32"/>
  <c r="K539" i="32"/>
  <c r="J539" i="32"/>
  <c r="I539" i="32"/>
  <c r="K538" i="32"/>
  <c r="I538" i="32"/>
  <c r="J538" i="32"/>
  <c r="K537" i="32"/>
  <c r="J537" i="32"/>
  <c r="I537" i="32"/>
  <c r="K536" i="32"/>
  <c r="I536" i="32"/>
  <c r="J536" i="32"/>
  <c r="K535" i="32"/>
  <c r="J535" i="32"/>
  <c r="I535" i="32"/>
  <c r="K534" i="32"/>
  <c r="I534" i="32"/>
  <c r="J534" i="32"/>
  <c r="K533" i="32"/>
  <c r="J533" i="32"/>
  <c r="I533" i="32"/>
  <c r="K532" i="32"/>
  <c r="I532" i="32"/>
  <c r="J532" i="32"/>
  <c r="K531" i="32"/>
  <c r="J531" i="32"/>
  <c r="I531" i="32"/>
  <c r="K530" i="32"/>
  <c r="I530" i="32"/>
  <c r="J530" i="32"/>
  <c r="K529" i="32"/>
  <c r="J529" i="32"/>
  <c r="I529" i="32"/>
  <c r="K528" i="32"/>
  <c r="I528" i="32"/>
  <c r="J528" i="32"/>
  <c r="K527" i="32"/>
  <c r="J527" i="32"/>
  <c r="I527" i="32"/>
  <c r="K526" i="32"/>
  <c r="I526" i="32"/>
  <c r="J526" i="32"/>
  <c r="K525" i="32"/>
  <c r="J525" i="32"/>
  <c r="I525" i="32"/>
  <c r="K523" i="32"/>
  <c r="J523" i="32"/>
  <c r="I523" i="32"/>
  <c r="K522" i="32"/>
  <c r="I522" i="32"/>
  <c r="J522" i="32"/>
  <c r="K521" i="32"/>
  <c r="J521" i="32"/>
  <c r="I521" i="32"/>
  <c r="K520" i="32"/>
  <c r="I520" i="32"/>
  <c r="J520" i="32"/>
  <c r="K519" i="32"/>
  <c r="J519" i="32"/>
  <c r="I519" i="32"/>
  <c r="K518" i="32"/>
  <c r="I518" i="32"/>
  <c r="J518" i="32"/>
  <c r="K517" i="32"/>
  <c r="J517" i="32"/>
  <c r="I517" i="32"/>
  <c r="K516" i="32"/>
  <c r="I516" i="32"/>
  <c r="J516" i="32"/>
  <c r="K515" i="32"/>
  <c r="J515" i="32"/>
  <c r="I515" i="32"/>
  <c r="K514" i="32"/>
  <c r="I514" i="32"/>
  <c r="J514" i="32"/>
  <c r="K513" i="32"/>
  <c r="J513" i="32"/>
  <c r="I513" i="32"/>
  <c r="K512" i="32"/>
  <c r="I512" i="32"/>
  <c r="J512" i="32"/>
  <c r="K511" i="32"/>
  <c r="J511" i="32"/>
  <c r="I511" i="32"/>
  <c r="K510" i="32"/>
  <c r="I510" i="32"/>
  <c r="J510" i="32"/>
  <c r="K509" i="32"/>
  <c r="J509" i="32"/>
  <c r="I509" i="32"/>
  <c r="K508" i="32"/>
  <c r="I508" i="32"/>
  <c r="J508" i="32"/>
  <c r="K507" i="32"/>
  <c r="J507" i="32"/>
  <c r="I507" i="32"/>
  <c r="K506" i="32"/>
  <c r="I506" i="32"/>
  <c r="J506" i="32"/>
  <c r="K505" i="32"/>
  <c r="J505" i="32"/>
  <c r="I505" i="32"/>
  <c r="K504" i="32"/>
  <c r="I504" i="32"/>
  <c r="J504" i="32"/>
  <c r="K503" i="32"/>
  <c r="J503" i="32"/>
  <c r="I503" i="32"/>
  <c r="K502" i="32"/>
  <c r="I502" i="32"/>
  <c r="J502" i="32"/>
  <c r="K501" i="32"/>
  <c r="J501" i="32"/>
  <c r="I501" i="32"/>
  <c r="K500" i="32"/>
  <c r="I500" i="32"/>
  <c r="J500" i="32"/>
  <c r="K499" i="32"/>
  <c r="J499" i="32"/>
  <c r="I499" i="32"/>
  <c r="K498" i="32"/>
  <c r="I498" i="32"/>
  <c r="J498" i="32"/>
  <c r="K497" i="32"/>
  <c r="J497" i="32"/>
  <c r="I497" i="32"/>
  <c r="K496" i="32"/>
  <c r="I496" i="32"/>
  <c r="J496" i="32"/>
  <c r="K495" i="32"/>
  <c r="J495" i="32"/>
  <c r="I495" i="32"/>
  <c r="K494" i="32"/>
  <c r="I494" i="32"/>
  <c r="J494" i="32"/>
  <c r="K493" i="32"/>
  <c r="J493" i="32"/>
  <c r="I493" i="32"/>
  <c r="K492" i="32"/>
  <c r="I492" i="32"/>
  <c r="J492" i="32"/>
  <c r="K491" i="32"/>
  <c r="J491" i="32"/>
  <c r="I491" i="32"/>
  <c r="K490" i="32"/>
  <c r="I490" i="32"/>
  <c r="J490" i="32"/>
  <c r="K489" i="32"/>
  <c r="J489" i="32"/>
  <c r="I489" i="32"/>
  <c r="K488" i="32"/>
  <c r="I488" i="32"/>
  <c r="J488" i="32"/>
  <c r="K487" i="32"/>
  <c r="J487" i="32"/>
  <c r="I487" i="32"/>
  <c r="K486" i="32"/>
  <c r="I486" i="32"/>
  <c r="J486" i="32"/>
  <c r="K485" i="32"/>
  <c r="J485" i="32"/>
  <c r="I485" i="32"/>
  <c r="K484" i="32"/>
  <c r="I484" i="32"/>
  <c r="J484" i="32"/>
  <c r="K483" i="32"/>
  <c r="J483" i="32"/>
  <c r="I483" i="32"/>
  <c r="K482" i="32"/>
  <c r="I482" i="32"/>
  <c r="J482" i="32"/>
  <c r="K481" i="32"/>
  <c r="J481" i="32"/>
  <c r="I481" i="32"/>
  <c r="K480" i="32"/>
  <c r="I480" i="32"/>
  <c r="J480" i="32"/>
  <c r="K479" i="32"/>
  <c r="J479" i="32"/>
  <c r="I479" i="32"/>
  <c r="K478" i="32"/>
  <c r="I478" i="32"/>
  <c r="J478" i="32"/>
  <c r="K477" i="32"/>
  <c r="J477" i="32"/>
  <c r="I477" i="32"/>
  <c r="K476" i="32"/>
  <c r="I476" i="32"/>
  <c r="J476" i="32"/>
  <c r="K475" i="32"/>
  <c r="J475" i="32"/>
  <c r="I475" i="32"/>
  <c r="K474" i="32"/>
  <c r="I474" i="32"/>
  <c r="J474" i="32"/>
  <c r="K473" i="32"/>
  <c r="J473" i="32"/>
  <c r="I473" i="32"/>
  <c r="K472" i="32"/>
  <c r="I472" i="32"/>
  <c r="J472" i="32"/>
  <c r="K471" i="32"/>
  <c r="J471" i="32"/>
  <c r="I471" i="32"/>
  <c r="K470" i="32"/>
  <c r="I470" i="32"/>
  <c r="J470" i="32"/>
  <c r="K469" i="32"/>
  <c r="J469" i="32"/>
  <c r="I469" i="32"/>
  <c r="K468" i="32"/>
  <c r="I468" i="32"/>
  <c r="J468" i="32"/>
  <c r="K467" i="32"/>
  <c r="J467" i="32"/>
  <c r="I467" i="32"/>
  <c r="K466" i="32"/>
  <c r="I466" i="32"/>
  <c r="J466" i="32"/>
  <c r="K465" i="32"/>
  <c r="J465" i="32"/>
  <c r="I465" i="32"/>
  <c r="K464" i="32"/>
  <c r="I464" i="32"/>
  <c r="J464" i="32"/>
  <c r="K463" i="32"/>
  <c r="J463" i="32"/>
  <c r="I463" i="32"/>
  <c r="K462" i="32"/>
  <c r="I462" i="32"/>
  <c r="J462" i="32"/>
  <c r="K461" i="32"/>
  <c r="J461" i="32"/>
  <c r="I461" i="32"/>
  <c r="K460" i="32"/>
  <c r="I460" i="32"/>
  <c r="J460" i="32"/>
  <c r="K459" i="32"/>
  <c r="J459" i="32"/>
  <c r="I459" i="32"/>
  <c r="K458" i="32"/>
  <c r="I458" i="32"/>
  <c r="J458" i="32"/>
  <c r="K457" i="32"/>
  <c r="J457" i="32"/>
  <c r="I457" i="32"/>
  <c r="K456" i="32"/>
  <c r="I456" i="32"/>
  <c r="J456" i="32"/>
  <c r="K455" i="32"/>
  <c r="J455" i="32"/>
  <c r="I455" i="32"/>
  <c r="K454" i="32"/>
  <c r="I454" i="32"/>
  <c r="J454" i="32"/>
  <c r="K453" i="32"/>
  <c r="J453" i="32"/>
  <c r="I453" i="32"/>
  <c r="K452" i="32"/>
  <c r="I452" i="32"/>
  <c r="J452" i="32"/>
  <c r="K451" i="32"/>
  <c r="J451" i="32"/>
  <c r="I451" i="32"/>
  <c r="K450" i="32"/>
  <c r="I450" i="32"/>
  <c r="J450" i="32"/>
  <c r="K449" i="32"/>
  <c r="J449" i="32"/>
  <c r="I449" i="32"/>
  <c r="K448" i="32"/>
  <c r="I448" i="32"/>
  <c r="J448" i="32"/>
  <c r="K447" i="32"/>
  <c r="J447" i="32"/>
  <c r="I447" i="32"/>
  <c r="K446" i="32"/>
  <c r="I446" i="32"/>
  <c r="J446" i="32"/>
  <c r="K445" i="32"/>
  <c r="J445" i="32"/>
  <c r="I445" i="32"/>
  <c r="K444" i="32"/>
  <c r="I444" i="32"/>
  <c r="J444" i="32"/>
  <c r="K443" i="32"/>
  <c r="J443" i="32"/>
  <c r="I443" i="32"/>
  <c r="K442" i="32"/>
  <c r="I442" i="32"/>
  <c r="J442" i="32"/>
  <c r="K441" i="32"/>
  <c r="J441" i="32"/>
  <c r="I441" i="32"/>
  <c r="K440" i="32"/>
  <c r="I440" i="32"/>
  <c r="J440" i="32"/>
  <c r="K439" i="32"/>
  <c r="J439" i="32"/>
  <c r="I439" i="32"/>
  <c r="K438" i="32"/>
  <c r="I438" i="32"/>
  <c r="J438" i="32"/>
  <c r="K437" i="32"/>
  <c r="J437" i="32"/>
  <c r="I437" i="32"/>
  <c r="K436" i="32"/>
  <c r="I436" i="32"/>
  <c r="J436" i="32"/>
  <c r="K435" i="32"/>
  <c r="J435" i="32"/>
  <c r="I435" i="32"/>
  <c r="K434" i="32"/>
  <c r="I434" i="32"/>
  <c r="J434" i="32"/>
  <c r="K433" i="32"/>
  <c r="J433" i="32"/>
  <c r="I433" i="32"/>
  <c r="K432" i="32"/>
  <c r="I432" i="32"/>
  <c r="J432" i="32"/>
  <c r="K431" i="32"/>
  <c r="J431" i="32"/>
  <c r="I431" i="32"/>
  <c r="K430" i="32"/>
  <c r="I430" i="32"/>
  <c r="J430" i="32"/>
  <c r="K429" i="32"/>
  <c r="J429" i="32"/>
  <c r="I429" i="32"/>
  <c r="K428" i="32"/>
  <c r="I428" i="32"/>
  <c r="J428" i="32"/>
  <c r="K427" i="32"/>
  <c r="J427" i="32"/>
  <c r="I427" i="32"/>
  <c r="K426" i="32"/>
  <c r="I426" i="32"/>
  <c r="J426" i="32"/>
  <c r="K425" i="32"/>
  <c r="J425" i="32"/>
  <c r="I425" i="32"/>
  <c r="K424" i="32"/>
  <c r="I424" i="32"/>
  <c r="J424" i="32"/>
  <c r="K423" i="32"/>
  <c r="J423" i="32"/>
  <c r="I423" i="32"/>
  <c r="K422" i="32"/>
  <c r="I422" i="32"/>
  <c r="J422" i="32"/>
  <c r="K421" i="32"/>
  <c r="J421" i="32"/>
  <c r="I421" i="32"/>
  <c r="K420" i="32"/>
  <c r="I420" i="32"/>
  <c r="J420" i="32"/>
  <c r="K419" i="32"/>
  <c r="J419" i="32"/>
  <c r="I419" i="32"/>
  <c r="K418" i="32"/>
  <c r="I418" i="32"/>
  <c r="J418" i="32"/>
  <c r="K417" i="32"/>
  <c r="J417" i="32"/>
  <c r="I417" i="32"/>
  <c r="K416" i="32"/>
  <c r="I416" i="32"/>
  <c r="J416" i="32"/>
  <c r="K415" i="32"/>
  <c r="J415" i="32"/>
  <c r="I415" i="32"/>
  <c r="K414" i="32"/>
  <c r="I414" i="32"/>
  <c r="J414" i="32"/>
  <c r="K413" i="32"/>
  <c r="J413" i="32"/>
  <c r="I413" i="32"/>
  <c r="K412" i="32"/>
  <c r="I412" i="32"/>
  <c r="J412" i="32"/>
  <c r="K411" i="32"/>
  <c r="J411" i="32"/>
  <c r="I411" i="32"/>
  <c r="K410" i="32"/>
  <c r="I410" i="32"/>
  <c r="J410" i="32"/>
  <c r="K409" i="32"/>
  <c r="J409" i="32"/>
  <c r="I409" i="32"/>
  <c r="K408" i="32"/>
  <c r="I408" i="32"/>
  <c r="J408" i="32"/>
  <c r="K407" i="32"/>
  <c r="J407" i="32"/>
  <c r="I407" i="32"/>
  <c r="K406" i="32"/>
  <c r="I406" i="32"/>
  <c r="J406" i="32"/>
  <c r="K405" i="32"/>
  <c r="J405" i="32"/>
  <c r="I405" i="32"/>
  <c r="K404" i="32"/>
  <c r="I404" i="32"/>
  <c r="J404" i="32"/>
  <c r="K403" i="32"/>
  <c r="J403" i="32"/>
  <c r="I403" i="32"/>
  <c r="K402" i="32"/>
  <c r="I402" i="32"/>
  <c r="J402" i="32"/>
  <c r="K401" i="32"/>
  <c r="J401" i="32"/>
  <c r="I401" i="32"/>
  <c r="K400" i="32"/>
  <c r="I400" i="32"/>
  <c r="J400" i="32"/>
  <c r="K399" i="32"/>
  <c r="J399" i="32"/>
  <c r="I399" i="32"/>
  <c r="K398" i="32"/>
  <c r="I398" i="32"/>
  <c r="J398" i="32"/>
  <c r="K397" i="32"/>
  <c r="J397" i="32"/>
  <c r="I397" i="32"/>
  <c r="K396" i="32"/>
  <c r="I396" i="32"/>
  <c r="J396" i="32"/>
  <c r="K395" i="32"/>
  <c r="J395" i="32"/>
  <c r="I395" i="32"/>
  <c r="K394" i="32"/>
  <c r="I394" i="32"/>
  <c r="J394" i="32"/>
  <c r="K393" i="32"/>
  <c r="J393" i="32"/>
  <c r="I393" i="32"/>
  <c r="K392" i="32"/>
  <c r="I392" i="32"/>
  <c r="J392" i="32"/>
  <c r="K391" i="32"/>
  <c r="J391" i="32"/>
  <c r="I391" i="32"/>
  <c r="K390" i="32"/>
  <c r="I390" i="32"/>
  <c r="J390" i="32"/>
  <c r="K389" i="32"/>
  <c r="J389" i="32"/>
  <c r="I389" i="32"/>
  <c r="K388" i="32"/>
  <c r="I388" i="32"/>
  <c r="J388" i="32"/>
  <c r="K387" i="32"/>
  <c r="J387" i="32"/>
  <c r="I387" i="32"/>
  <c r="K386" i="32"/>
  <c r="I386" i="32"/>
  <c r="J386" i="32"/>
  <c r="K385" i="32"/>
  <c r="J385" i="32"/>
  <c r="I385" i="32"/>
  <c r="K384" i="32"/>
  <c r="I384" i="32"/>
  <c r="J384" i="32"/>
  <c r="K383" i="32"/>
  <c r="J383" i="32"/>
  <c r="I383" i="32"/>
  <c r="K382" i="32"/>
  <c r="I382" i="32"/>
  <c r="J382" i="32"/>
  <c r="K381" i="32"/>
  <c r="J381" i="32"/>
  <c r="I381" i="32"/>
  <c r="K380" i="32"/>
  <c r="I380" i="32"/>
  <c r="J380" i="32"/>
  <c r="K379" i="32"/>
  <c r="J379" i="32"/>
  <c r="I379" i="32"/>
  <c r="K378" i="32"/>
  <c r="I378" i="32"/>
  <c r="J378" i="32"/>
  <c r="K377" i="32"/>
  <c r="J377" i="32"/>
  <c r="I377" i="32"/>
  <c r="K376" i="32"/>
  <c r="I376" i="32"/>
  <c r="J376" i="32"/>
  <c r="K375" i="32"/>
  <c r="J375" i="32"/>
  <c r="I375" i="32"/>
  <c r="K374" i="32"/>
  <c r="I374" i="32"/>
  <c r="J374" i="32"/>
  <c r="K373" i="32"/>
  <c r="J373" i="32"/>
  <c r="I373" i="32"/>
  <c r="K372" i="32"/>
  <c r="I372" i="32"/>
  <c r="J372" i="32"/>
  <c r="K371" i="32"/>
  <c r="J371" i="32"/>
  <c r="I371" i="32"/>
  <c r="K370" i="32"/>
  <c r="I370" i="32"/>
  <c r="J370" i="32"/>
  <c r="K369" i="32"/>
  <c r="J369" i="32"/>
  <c r="I369" i="32"/>
  <c r="K368" i="32"/>
  <c r="I368" i="32"/>
  <c r="J368" i="32"/>
  <c r="K367" i="32"/>
  <c r="J367" i="32"/>
  <c r="I367" i="32"/>
  <c r="K366" i="32"/>
  <c r="I366" i="32"/>
  <c r="J366" i="32"/>
  <c r="K365" i="32"/>
  <c r="J365" i="32"/>
  <c r="I365" i="32"/>
  <c r="K364" i="32"/>
  <c r="I364" i="32"/>
  <c r="J364" i="32"/>
  <c r="K363" i="32"/>
  <c r="J363" i="32"/>
  <c r="I363" i="32"/>
  <c r="K362" i="32"/>
  <c r="I362" i="32"/>
  <c r="J362" i="32"/>
  <c r="K361" i="32"/>
  <c r="J361" i="32"/>
  <c r="I361" i="32"/>
  <c r="K360" i="32"/>
  <c r="I360" i="32"/>
  <c r="J360" i="32"/>
  <c r="K359" i="32"/>
  <c r="J359" i="32"/>
  <c r="I359" i="32"/>
  <c r="K358" i="32"/>
  <c r="I358" i="32"/>
  <c r="J358" i="32"/>
  <c r="K357" i="32"/>
  <c r="J357" i="32"/>
  <c r="I357" i="32"/>
  <c r="K356" i="32"/>
  <c r="I356" i="32"/>
  <c r="J356" i="32"/>
  <c r="K355" i="32"/>
  <c r="J355" i="32"/>
  <c r="I355" i="32"/>
  <c r="K354" i="32"/>
  <c r="I354" i="32"/>
  <c r="J354" i="32"/>
  <c r="K353" i="32"/>
  <c r="J353" i="32"/>
  <c r="I353" i="32"/>
  <c r="K352" i="32"/>
  <c r="I352" i="32"/>
  <c r="J352" i="32"/>
  <c r="K351" i="32"/>
  <c r="J351" i="32"/>
  <c r="I351" i="32"/>
  <c r="K350" i="32"/>
  <c r="I350" i="32"/>
  <c r="J350" i="32"/>
  <c r="K349" i="32"/>
  <c r="J349" i="32"/>
  <c r="I349" i="32"/>
  <c r="K348" i="32"/>
  <c r="I348" i="32"/>
  <c r="J348" i="32"/>
  <c r="K347" i="32"/>
  <c r="J347" i="32"/>
  <c r="I347" i="32"/>
  <c r="K346" i="32"/>
  <c r="I346" i="32"/>
  <c r="J346" i="32"/>
  <c r="K345" i="32"/>
  <c r="J345" i="32"/>
  <c r="I345" i="32"/>
  <c r="K344" i="32"/>
  <c r="I344" i="32"/>
  <c r="J344" i="32"/>
  <c r="K343" i="32"/>
  <c r="J343" i="32"/>
  <c r="I343" i="32"/>
  <c r="K342" i="32"/>
  <c r="I342" i="32"/>
  <c r="J342" i="32"/>
  <c r="K341" i="32"/>
  <c r="J341" i="32"/>
  <c r="I341" i="32"/>
  <c r="K340" i="32"/>
  <c r="I340" i="32"/>
  <c r="J340" i="32"/>
  <c r="K339" i="32"/>
  <c r="J339" i="32"/>
  <c r="I339" i="32"/>
  <c r="K338" i="32"/>
  <c r="I338" i="32"/>
  <c r="J338" i="32"/>
  <c r="K337" i="32"/>
  <c r="J337" i="32"/>
  <c r="I337" i="32"/>
  <c r="K336" i="32"/>
  <c r="I336" i="32"/>
  <c r="J336" i="32"/>
  <c r="K335" i="32"/>
  <c r="J335" i="32"/>
  <c r="I335" i="32"/>
  <c r="K334" i="32"/>
  <c r="I334" i="32"/>
  <c r="J334" i="32"/>
  <c r="K333" i="32"/>
  <c r="J333" i="32"/>
  <c r="I333" i="32"/>
  <c r="K332" i="32"/>
  <c r="I332" i="32"/>
  <c r="J332" i="32"/>
  <c r="K331" i="32"/>
  <c r="J331" i="32"/>
  <c r="I331" i="32"/>
  <c r="K330" i="32"/>
  <c r="I330" i="32"/>
  <c r="J330" i="32"/>
  <c r="K329" i="32"/>
  <c r="J329" i="32"/>
  <c r="I329" i="32"/>
  <c r="K328" i="32"/>
  <c r="I328" i="32"/>
  <c r="J328" i="32"/>
  <c r="K327" i="32"/>
  <c r="J327" i="32"/>
  <c r="I327" i="32"/>
  <c r="K326" i="32"/>
  <c r="I326" i="32"/>
  <c r="J326" i="32"/>
  <c r="K325" i="32"/>
  <c r="J325" i="32"/>
  <c r="I325" i="32"/>
  <c r="K324" i="32"/>
  <c r="I324" i="32"/>
  <c r="J324" i="32"/>
  <c r="K323" i="32"/>
  <c r="J323" i="32"/>
  <c r="I323" i="32"/>
  <c r="K322" i="32"/>
  <c r="I322" i="32"/>
  <c r="J322" i="32"/>
  <c r="K321" i="32"/>
  <c r="J321" i="32"/>
  <c r="I321" i="32"/>
  <c r="K320" i="32"/>
  <c r="I320" i="32"/>
  <c r="J320" i="32"/>
  <c r="K319" i="32"/>
  <c r="J319" i="32"/>
  <c r="I319" i="32"/>
  <c r="K318" i="32"/>
  <c r="I318" i="32"/>
  <c r="J318" i="32"/>
  <c r="K317" i="32"/>
  <c r="J317" i="32"/>
  <c r="I317" i="32"/>
  <c r="K316" i="32"/>
  <c r="I316" i="32"/>
  <c r="J316" i="32"/>
  <c r="K315" i="32"/>
  <c r="J315" i="32"/>
  <c r="I315" i="32"/>
  <c r="K314" i="32"/>
  <c r="I314" i="32"/>
  <c r="J314" i="32"/>
  <c r="K313" i="32"/>
  <c r="J313" i="32"/>
  <c r="I313" i="32"/>
  <c r="K312" i="32"/>
  <c r="I312" i="32"/>
  <c r="J312" i="32"/>
  <c r="K311" i="32"/>
  <c r="J311" i="32"/>
  <c r="I311" i="32"/>
  <c r="K310" i="32"/>
  <c r="I310" i="32"/>
  <c r="J310" i="32"/>
  <c r="K309" i="32"/>
  <c r="J309" i="32"/>
  <c r="I309" i="32"/>
  <c r="K308" i="32"/>
  <c r="I308" i="32"/>
  <c r="J308" i="32"/>
  <c r="K307" i="32"/>
  <c r="J307" i="32"/>
  <c r="I307" i="32"/>
  <c r="K306" i="32"/>
  <c r="I306" i="32"/>
  <c r="J306" i="32"/>
  <c r="K305" i="32"/>
  <c r="J305" i="32"/>
  <c r="I305" i="32"/>
  <c r="K304" i="32"/>
  <c r="I304" i="32"/>
  <c r="J304" i="32"/>
  <c r="K303" i="32"/>
  <c r="J303" i="32"/>
  <c r="I303" i="32"/>
  <c r="K302" i="32"/>
  <c r="I302" i="32"/>
  <c r="J302" i="32"/>
  <c r="K301" i="32"/>
  <c r="J301" i="32"/>
  <c r="I301" i="32"/>
  <c r="K300" i="32"/>
  <c r="I300" i="32"/>
  <c r="J300" i="32"/>
  <c r="K299" i="32"/>
  <c r="J299" i="32"/>
  <c r="I299" i="32"/>
  <c r="K298" i="32"/>
  <c r="I298" i="32"/>
  <c r="J298" i="32"/>
  <c r="K297" i="32"/>
  <c r="J297" i="32"/>
  <c r="I297" i="32"/>
  <c r="K296" i="32"/>
  <c r="I296" i="32"/>
  <c r="J296" i="32"/>
  <c r="K295" i="32"/>
  <c r="J295" i="32"/>
  <c r="I295" i="32"/>
  <c r="K294" i="32"/>
  <c r="I294" i="32"/>
  <c r="J294" i="32"/>
  <c r="K293" i="32"/>
  <c r="J293" i="32"/>
  <c r="I293" i="32"/>
  <c r="K292" i="32"/>
  <c r="I292" i="32"/>
  <c r="J292" i="32"/>
  <c r="K291" i="32"/>
  <c r="J291" i="32"/>
  <c r="I291" i="32"/>
  <c r="K290" i="32"/>
  <c r="I290" i="32"/>
  <c r="J290" i="32"/>
  <c r="K289" i="32"/>
  <c r="J289" i="32"/>
  <c r="I289" i="32"/>
  <c r="K288" i="32"/>
  <c r="I288" i="32"/>
  <c r="J288" i="32"/>
  <c r="K287" i="32"/>
  <c r="J287" i="32"/>
  <c r="I287" i="32"/>
  <c r="K286" i="32"/>
  <c r="I286" i="32"/>
  <c r="J286" i="32"/>
  <c r="K285" i="32"/>
  <c r="J285" i="32"/>
  <c r="I285" i="32"/>
  <c r="K284" i="32"/>
  <c r="I284" i="32"/>
  <c r="J284" i="32"/>
  <c r="K283" i="32"/>
  <c r="J283" i="32"/>
  <c r="I283" i="32"/>
  <c r="K282" i="32"/>
  <c r="I282" i="32"/>
  <c r="J282" i="32"/>
  <c r="K281" i="32"/>
  <c r="J281" i="32"/>
  <c r="I281" i="32"/>
  <c r="K280" i="32"/>
  <c r="I280" i="32"/>
  <c r="J280" i="32"/>
  <c r="K279" i="32"/>
  <c r="J279" i="32"/>
  <c r="I279" i="32"/>
  <c r="K278" i="32"/>
  <c r="I278" i="32"/>
  <c r="J278" i="32"/>
  <c r="K277" i="32"/>
  <c r="J277" i="32"/>
  <c r="I277" i="32"/>
  <c r="K276" i="32"/>
  <c r="I276" i="32"/>
  <c r="J276" i="32"/>
  <c r="K275" i="32"/>
  <c r="J275" i="32"/>
  <c r="I275" i="32"/>
  <c r="K274" i="32"/>
  <c r="I274" i="32"/>
  <c r="J274" i="32"/>
  <c r="K273" i="32"/>
  <c r="J273" i="32"/>
  <c r="I273" i="32"/>
  <c r="K272" i="32"/>
  <c r="I272" i="32"/>
  <c r="J272" i="32"/>
  <c r="K271" i="32"/>
  <c r="J271" i="32"/>
  <c r="I271" i="32"/>
  <c r="K270" i="32"/>
  <c r="I270" i="32"/>
  <c r="J270" i="32"/>
  <c r="K269" i="32"/>
  <c r="J269" i="32"/>
  <c r="I269" i="32"/>
  <c r="K268" i="32"/>
  <c r="I268" i="32"/>
  <c r="J268" i="32"/>
  <c r="K267" i="32"/>
  <c r="J267" i="32"/>
  <c r="I267" i="32"/>
  <c r="K266" i="32"/>
  <c r="I266" i="32"/>
  <c r="J266" i="32"/>
  <c r="K265" i="32"/>
  <c r="J265" i="32"/>
  <c r="I265" i="32"/>
  <c r="K264" i="32"/>
  <c r="I264" i="32"/>
  <c r="J264" i="32"/>
  <c r="K263" i="32"/>
  <c r="J263" i="32"/>
  <c r="I263" i="32"/>
  <c r="K262" i="32"/>
  <c r="I262" i="32"/>
  <c r="J262" i="32"/>
  <c r="K261" i="32"/>
  <c r="J261" i="32"/>
  <c r="I261" i="32"/>
  <c r="K260" i="32"/>
  <c r="I260" i="32"/>
  <c r="J260" i="32"/>
  <c r="K259" i="32"/>
  <c r="J259" i="32"/>
  <c r="I259" i="32"/>
  <c r="K258" i="32"/>
  <c r="I258" i="32"/>
  <c r="J258" i="32"/>
  <c r="K257" i="32"/>
  <c r="J257" i="32"/>
  <c r="I257" i="32"/>
  <c r="K256" i="32"/>
  <c r="I256" i="32"/>
  <c r="J256" i="32"/>
  <c r="K255" i="32"/>
  <c r="J255" i="32"/>
  <c r="I255" i="32"/>
  <c r="K254" i="32"/>
  <c r="I254" i="32"/>
  <c r="J254" i="32"/>
  <c r="K253" i="32"/>
  <c r="J253" i="32"/>
  <c r="I253" i="32"/>
  <c r="K252" i="32"/>
  <c r="I252" i="32"/>
  <c r="J252" i="32"/>
  <c r="K251" i="32"/>
  <c r="J251" i="32"/>
  <c r="I251" i="32"/>
  <c r="K250" i="32"/>
  <c r="I250" i="32"/>
  <c r="J250" i="32"/>
  <c r="K249" i="32"/>
  <c r="J249" i="32"/>
  <c r="I249" i="32"/>
  <c r="K248" i="32"/>
  <c r="I248" i="32"/>
  <c r="J248" i="32"/>
  <c r="K247" i="32"/>
  <c r="J247" i="32"/>
  <c r="I247" i="32"/>
  <c r="K246" i="32"/>
  <c r="I246" i="32"/>
  <c r="J246" i="32"/>
  <c r="K245" i="32"/>
  <c r="J245" i="32"/>
  <c r="I245" i="32"/>
  <c r="K244" i="32"/>
  <c r="I244" i="32"/>
  <c r="J244" i="32"/>
  <c r="K243" i="32"/>
  <c r="J243" i="32"/>
  <c r="I243" i="32"/>
  <c r="K242" i="32"/>
  <c r="I242" i="32"/>
  <c r="J242" i="32"/>
  <c r="K241" i="32"/>
  <c r="J241" i="32"/>
  <c r="I241" i="32"/>
  <c r="K240" i="32"/>
  <c r="I240" i="32"/>
  <c r="J240" i="32"/>
  <c r="K239" i="32"/>
  <c r="J239" i="32"/>
  <c r="I239" i="32"/>
  <c r="K238" i="32"/>
  <c r="I238" i="32"/>
  <c r="J238" i="32"/>
  <c r="K237" i="32"/>
  <c r="J237" i="32"/>
  <c r="I237" i="32"/>
  <c r="K236" i="32"/>
  <c r="I236" i="32"/>
  <c r="J236" i="32"/>
  <c r="K235" i="32"/>
  <c r="J235" i="32"/>
  <c r="I235" i="32"/>
  <c r="K234" i="32"/>
  <c r="I234" i="32"/>
  <c r="J234" i="32"/>
  <c r="K233" i="32"/>
  <c r="J233" i="32"/>
  <c r="I233" i="32"/>
  <c r="K232" i="32"/>
  <c r="I232" i="32"/>
  <c r="J232" i="32"/>
  <c r="K231" i="32"/>
  <c r="J231" i="32"/>
  <c r="I231" i="32"/>
  <c r="K230" i="32"/>
  <c r="I230" i="32"/>
  <c r="J230" i="32"/>
  <c r="K229" i="32"/>
  <c r="J229" i="32"/>
  <c r="I229" i="32"/>
  <c r="K228" i="32"/>
  <c r="I228" i="32"/>
  <c r="J228" i="32"/>
  <c r="K227" i="32"/>
  <c r="J227" i="32"/>
  <c r="I227" i="32"/>
  <c r="K226" i="32"/>
  <c r="I226" i="32"/>
  <c r="J226" i="32"/>
  <c r="K225" i="32"/>
  <c r="J225" i="32"/>
  <c r="I225" i="32"/>
  <c r="K224" i="32"/>
  <c r="I224" i="32"/>
  <c r="J224" i="32"/>
  <c r="K223" i="32"/>
  <c r="J223" i="32"/>
  <c r="I223" i="32"/>
  <c r="K222" i="32"/>
  <c r="I222" i="32"/>
  <c r="J222" i="32"/>
  <c r="K221" i="32"/>
  <c r="J221" i="32"/>
  <c r="I221" i="32"/>
  <c r="K220" i="32"/>
  <c r="I220" i="32"/>
  <c r="J220" i="32"/>
  <c r="K219" i="32"/>
  <c r="J219" i="32"/>
  <c r="I219" i="32"/>
  <c r="K218" i="32"/>
  <c r="I218" i="32"/>
  <c r="J218" i="32"/>
  <c r="K217" i="32"/>
  <c r="J217" i="32"/>
  <c r="I217" i="32"/>
  <c r="K216" i="32"/>
  <c r="I216" i="32"/>
  <c r="J216" i="32"/>
  <c r="K215" i="32"/>
  <c r="J215" i="32"/>
  <c r="I215" i="32"/>
  <c r="K214" i="32"/>
  <c r="I214" i="32"/>
  <c r="J214" i="32"/>
  <c r="K213" i="32"/>
  <c r="J213" i="32"/>
  <c r="I213" i="32"/>
  <c r="K212" i="32"/>
  <c r="I212" i="32"/>
  <c r="J212" i="32"/>
  <c r="K211" i="32"/>
  <c r="J211" i="32"/>
  <c r="I211" i="32"/>
  <c r="K210" i="32"/>
  <c r="I210" i="32"/>
  <c r="J210" i="32"/>
  <c r="K209" i="32"/>
  <c r="J209" i="32"/>
  <c r="I209" i="32"/>
  <c r="K208" i="32"/>
  <c r="I208" i="32"/>
  <c r="J208" i="32"/>
  <c r="K207" i="32"/>
  <c r="J207" i="32"/>
  <c r="I207" i="32"/>
  <c r="K206" i="32"/>
  <c r="I206" i="32"/>
  <c r="J206" i="32"/>
  <c r="K205" i="32"/>
  <c r="J205" i="32"/>
  <c r="I205" i="32"/>
  <c r="K204" i="32"/>
  <c r="I204" i="32"/>
  <c r="J204" i="32"/>
  <c r="K203" i="32"/>
  <c r="J203" i="32"/>
  <c r="I203" i="32"/>
  <c r="K202" i="32"/>
  <c r="I202" i="32"/>
  <c r="J202" i="32"/>
  <c r="K201" i="32"/>
  <c r="J201" i="32"/>
  <c r="I201" i="32"/>
  <c r="K200" i="32"/>
  <c r="I200" i="32"/>
  <c r="J200" i="32"/>
  <c r="K199" i="32"/>
  <c r="J199" i="32"/>
  <c r="I199" i="32"/>
  <c r="K198" i="32"/>
  <c r="I198" i="32"/>
  <c r="J198" i="32"/>
  <c r="K197" i="32"/>
  <c r="J197" i="32"/>
  <c r="I197" i="32"/>
  <c r="K196" i="32"/>
  <c r="I196" i="32"/>
  <c r="J196" i="32"/>
  <c r="K195" i="32"/>
  <c r="J195" i="32"/>
  <c r="I195" i="32"/>
  <c r="K194" i="32"/>
  <c r="I194" i="32"/>
  <c r="J194" i="32"/>
  <c r="K193" i="32"/>
  <c r="J193" i="32"/>
  <c r="I193" i="32"/>
  <c r="K192" i="32"/>
  <c r="I192" i="32"/>
  <c r="J192" i="32"/>
  <c r="K191" i="32"/>
  <c r="J191" i="32"/>
  <c r="I191" i="32"/>
  <c r="K190" i="32"/>
  <c r="I190" i="32"/>
  <c r="J190" i="32"/>
  <c r="K189" i="32"/>
  <c r="J189" i="32"/>
  <c r="I189" i="32"/>
  <c r="K188" i="32"/>
  <c r="I188" i="32"/>
  <c r="J188" i="32"/>
  <c r="K187" i="32"/>
  <c r="J187" i="32"/>
  <c r="I187" i="32"/>
  <c r="K186" i="32"/>
  <c r="I186" i="32"/>
  <c r="J186" i="32"/>
  <c r="K185" i="32"/>
  <c r="J185" i="32"/>
  <c r="I185" i="32"/>
  <c r="K184" i="32"/>
  <c r="I184" i="32"/>
  <c r="J184" i="32"/>
  <c r="K183" i="32"/>
  <c r="J183" i="32"/>
  <c r="I183" i="32"/>
  <c r="K182" i="32"/>
  <c r="I182" i="32"/>
  <c r="J182" i="32"/>
  <c r="K181" i="32"/>
  <c r="J181" i="32"/>
  <c r="I181" i="32"/>
  <c r="K180" i="32"/>
  <c r="J180" i="32"/>
  <c r="I180" i="32"/>
  <c r="K179" i="32"/>
  <c r="J179" i="32"/>
  <c r="I179" i="32"/>
  <c r="K178" i="32"/>
  <c r="J178" i="32"/>
  <c r="I178" i="32"/>
  <c r="J177" i="32"/>
  <c r="K177" i="32"/>
  <c r="I177" i="32"/>
  <c r="K176" i="32"/>
  <c r="J176" i="32"/>
  <c r="I176" i="32"/>
  <c r="J175" i="32"/>
  <c r="K175" i="32"/>
  <c r="I175" i="32"/>
  <c r="K174" i="32"/>
  <c r="J174" i="32"/>
  <c r="I174" i="32"/>
  <c r="J173" i="32"/>
  <c r="K173" i="32"/>
  <c r="I173" i="32"/>
  <c r="K172" i="32"/>
  <c r="J172" i="32"/>
  <c r="I172" i="32"/>
  <c r="J171" i="32"/>
  <c r="K171" i="32"/>
  <c r="I171" i="32"/>
  <c r="K170" i="32"/>
  <c r="J170" i="32"/>
  <c r="I170" i="32"/>
  <c r="J169" i="32"/>
  <c r="K169" i="32"/>
  <c r="I169" i="32"/>
  <c r="K168" i="32"/>
  <c r="J168" i="32"/>
  <c r="I168" i="32"/>
  <c r="J167" i="32"/>
  <c r="K167" i="32"/>
  <c r="I167" i="32"/>
  <c r="K166" i="32"/>
  <c r="J166" i="32"/>
  <c r="I166" i="32"/>
  <c r="J165" i="32"/>
  <c r="K165" i="32"/>
  <c r="I165" i="32"/>
  <c r="K164" i="32"/>
  <c r="J164" i="32"/>
  <c r="I164" i="32"/>
  <c r="J163" i="32"/>
  <c r="K163" i="32"/>
  <c r="I163" i="32"/>
  <c r="K162" i="32"/>
  <c r="J162" i="32"/>
  <c r="I162" i="32"/>
  <c r="J161" i="32"/>
  <c r="K161" i="32"/>
  <c r="I161" i="32"/>
  <c r="K160" i="32"/>
  <c r="J160" i="32"/>
  <c r="I160" i="32"/>
  <c r="J159" i="32"/>
  <c r="K159" i="32"/>
  <c r="I159" i="32"/>
  <c r="K158" i="32"/>
  <c r="J158" i="32"/>
  <c r="I158" i="32"/>
  <c r="J157" i="32"/>
  <c r="K157" i="32"/>
  <c r="I157" i="32"/>
  <c r="K156" i="32"/>
  <c r="J156" i="32"/>
  <c r="I156" i="32"/>
  <c r="J155" i="32"/>
  <c r="K155" i="32"/>
  <c r="I155" i="32"/>
  <c r="K154" i="32"/>
  <c r="J154" i="32"/>
  <c r="I154" i="32"/>
  <c r="J153" i="32"/>
  <c r="K153" i="32"/>
  <c r="I153" i="32"/>
  <c r="K152" i="32"/>
  <c r="J152" i="32"/>
  <c r="I152" i="32"/>
  <c r="J151" i="32"/>
  <c r="K151" i="32"/>
  <c r="I151" i="32"/>
  <c r="K150" i="32"/>
  <c r="J150" i="32"/>
  <c r="I150" i="32"/>
  <c r="J149" i="32"/>
  <c r="K149" i="32"/>
  <c r="I149" i="32"/>
  <c r="K148" i="32"/>
  <c r="J148" i="32"/>
  <c r="I148" i="32"/>
  <c r="J147" i="32"/>
  <c r="K147" i="32"/>
  <c r="I147" i="32"/>
  <c r="K146" i="32"/>
  <c r="J146" i="32"/>
  <c r="I146" i="32"/>
  <c r="J145" i="32"/>
  <c r="K145" i="32"/>
  <c r="I145" i="32"/>
  <c r="K144" i="32"/>
  <c r="J144" i="32"/>
  <c r="I144" i="32"/>
  <c r="J143" i="32"/>
  <c r="K143" i="32"/>
  <c r="I143" i="32"/>
  <c r="K142" i="32"/>
  <c r="J142" i="32"/>
  <c r="I142" i="32"/>
  <c r="J141" i="32"/>
  <c r="K141" i="32"/>
  <c r="I141" i="32"/>
  <c r="K140" i="32"/>
  <c r="J140" i="32"/>
  <c r="I140" i="32"/>
  <c r="J139" i="32"/>
  <c r="K139" i="32"/>
  <c r="I139" i="32"/>
  <c r="K138" i="32"/>
  <c r="J138" i="32"/>
  <c r="I138" i="32"/>
  <c r="J137" i="32"/>
  <c r="K137" i="32"/>
  <c r="I137" i="32"/>
  <c r="K136" i="32"/>
  <c r="J136" i="32"/>
  <c r="I136" i="32"/>
  <c r="J135" i="32"/>
  <c r="K135" i="32"/>
  <c r="I135" i="32"/>
  <c r="K134" i="32"/>
  <c r="J134" i="32"/>
  <c r="I134" i="32"/>
  <c r="J133" i="32"/>
  <c r="K133" i="32"/>
  <c r="I133" i="32"/>
  <c r="K132" i="32"/>
  <c r="J132" i="32"/>
  <c r="I132" i="32"/>
  <c r="J131" i="32"/>
  <c r="K131" i="32"/>
  <c r="I131" i="32"/>
  <c r="K130" i="32"/>
  <c r="J130" i="32"/>
  <c r="I130" i="32"/>
  <c r="J129" i="32"/>
  <c r="K129" i="32"/>
  <c r="I129" i="32"/>
  <c r="K128" i="32"/>
  <c r="J128" i="32"/>
  <c r="I128" i="32"/>
  <c r="J127" i="32"/>
  <c r="K127" i="32"/>
  <c r="I127" i="32"/>
  <c r="K126" i="32"/>
  <c r="J126" i="32"/>
  <c r="I126" i="32"/>
  <c r="J125" i="32"/>
  <c r="K125" i="32"/>
  <c r="I125" i="32"/>
  <c r="K124" i="32"/>
  <c r="J124" i="32"/>
  <c r="I124" i="32"/>
  <c r="J123" i="32"/>
  <c r="K123" i="32"/>
  <c r="I123" i="32"/>
  <c r="K122" i="32"/>
  <c r="J122" i="32"/>
  <c r="I122" i="32"/>
  <c r="J121" i="32"/>
  <c r="K121" i="32"/>
  <c r="I121" i="32"/>
  <c r="K120" i="32"/>
  <c r="J120" i="32"/>
  <c r="I120" i="32"/>
  <c r="J119" i="32"/>
  <c r="K119" i="32"/>
  <c r="I119" i="32"/>
  <c r="K118" i="32"/>
  <c r="J118" i="32"/>
  <c r="I118" i="32"/>
  <c r="J117" i="32"/>
  <c r="K117" i="32"/>
  <c r="I117" i="32"/>
  <c r="K116" i="32"/>
  <c r="J116" i="32"/>
  <c r="I116" i="32"/>
  <c r="J115" i="32"/>
  <c r="K115" i="32"/>
  <c r="I115" i="32"/>
  <c r="K114" i="32"/>
  <c r="J114" i="32"/>
  <c r="I114" i="32"/>
  <c r="J113" i="32"/>
  <c r="K113" i="32"/>
  <c r="I113" i="32"/>
  <c r="K112" i="32"/>
  <c r="J112" i="32"/>
  <c r="I112" i="32"/>
  <c r="J111" i="32"/>
  <c r="K111" i="32"/>
  <c r="I111" i="32"/>
  <c r="K110" i="32"/>
  <c r="J110" i="32"/>
  <c r="I110" i="32"/>
  <c r="J109" i="32"/>
  <c r="K109" i="32"/>
  <c r="I109" i="32"/>
  <c r="K108" i="32"/>
  <c r="J108" i="32"/>
  <c r="I108" i="32"/>
  <c r="J107" i="32"/>
  <c r="K107" i="32"/>
  <c r="I107" i="32"/>
  <c r="K106" i="32"/>
  <c r="J106" i="32"/>
  <c r="I106" i="32"/>
  <c r="J105" i="32"/>
  <c r="K105" i="32"/>
  <c r="I105" i="32"/>
  <c r="K104" i="32"/>
  <c r="J104" i="32"/>
  <c r="I104" i="32"/>
  <c r="J103" i="32"/>
  <c r="K103" i="32"/>
  <c r="I103" i="32"/>
  <c r="K102" i="32"/>
  <c r="J102" i="32"/>
  <c r="I102" i="32"/>
  <c r="J101" i="32"/>
  <c r="K101" i="32"/>
  <c r="I101" i="32"/>
  <c r="K100" i="32"/>
  <c r="J100" i="32"/>
  <c r="I100" i="32"/>
  <c r="J99" i="32"/>
  <c r="K99" i="32"/>
  <c r="I99" i="32"/>
  <c r="K98" i="32"/>
  <c r="J98" i="32"/>
  <c r="I98" i="32"/>
  <c r="J97" i="32"/>
  <c r="K97" i="32"/>
  <c r="I97" i="32"/>
  <c r="K96" i="32"/>
  <c r="J96" i="32"/>
  <c r="I96" i="32"/>
  <c r="J95" i="32"/>
  <c r="K95" i="32"/>
  <c r="I95" i="32"/>
  <c r="K94" i="32"/>
  <c r="J94" i="32"/>
  <c r="I94" i="32"/>
  <c r="J93" i="32"/>
  <c r="K93" i="32"/>
  <c r="I93" i="32"/>
  <c r="K92" i="32"/>
  <c r="J92" i="32"/>
  <c r="I92" i="32"/>
  <c r="J91" i="32"/>
  <c r="K91" i="32"/>
  <c r="I91" i="32"/>
  <c r="K90" i="32"/>
  <c r="J90" i="32"/>
  <c r="I90" i="32"/>
  <c r="J89" i="32"/>
  <c r="K89" i="32"/>
  <c r="I89" i="32"/>
  <c r="K88" i="32"/>
  <c r="J88" i="32"/>
  <c r="I88" i="32"/>
  <c r="J87" i="32"/>
  <c r="K87" i="32"/>
  <c r="I87" i="32"/>
  <c r="K86" i="32"/>
  <c r="J86" i="32"/>
  <c r="I86" i="32"/>
  <c r="J85" i="32"/>
  <c r="K85" i="32"/>
  <c r="I85" i="32"/>
  <c r="K84" i="32"/>
  <c r="J84" i="32"/>
  <c r="I84" i="32"/>
  <c r="J83" i="32"/>
  <c r="K83" i="32"/>
  <c r="I83" i="32"/>
  <c r="K82" i="32"/>
  <c r="J82" i="32"/>
  <c r="I82" i="32"/>
  <c r="J81" i="32"/>
  <c r="K81" i="32"/>
  <c r="I81" i="32"/>
  <c r="K80" i="32"/>
  <c r="J80" i="32"/>
  <c r="I80" i="32"/>
  <c r="J79" i="32"/>
  <c r="K79" i="32"/>
  <c r="I79" i="32"/>
  <c r="K78" i="32"/>
  <c r="J78" i="32"/>
  <c r="I78" i="32"/>
  <c r="J77" i="32"/>
  <c r="K77" i="32"/>
  <c r="I77" i="32"/>
  <c r="K76" i="32"/>
  <c r="J76" i="32"/>
  <c r="I76" i="32"/>
  <c r="J75" i="32"/>
  <c r="K75" i="32"/>
  <c r="I75" i="32"/>
  <c r="K74" i="32"/>
  <c r="J74" i="32"/>
  <c r="I74" i="32"/>
  <c r="J73" i="32"/>
  <c r="K73" i="32"/>
  <c r="I73" i="32"/>
  <c r="K72" i="32"/>
  <c r="J72" i="32"/>
  <c r="I72" i="32"/>
  <c r="J71" i="32"/>
  <c r="K71" i="32"/>
  <c r="I71" i="32"/>
  <c r="K70" i="32"/>
  <c r="J70" i="32"/>
  <c r="I70" i="32"/>
  <c r="J69" i="32"/>
  <c r="K69" i="32"/>
  <c r="I69" i="32"/>
  <c r="K68" i="32"/>
  <c r="J68" i="32"/>
  <c r="I68" i="32"/>
  <c r="J67" i="32"/>
  <c r="K67" i="32"/>
  <c r="I67" i="32"/>
  <c r="K66" i="32"/>
  <c r="J66" i="32"/>
  <c r="I66" i="32"/>
  <c r="J65" i="32"/>
  <c r="K65" i="32"/>
  <c r="I65" i="32"/>
  <c r="K64" i="32"/>
  <c r="J64" i="32"/>
  <c r="I64" i="32"/>
  <c r="J63" i="32"/>
  <c r="K63" i="32"/>
  <c r="I63" i="32"/>
  <c r="K62" i="32"/>
  <c r="J62" i="32"/>
  <c r="I62" i="32"/>
  <c r="J61" i="32"/>
  <c r="K61" i="32"/>
  <c r="I61" i="32"/>
  <c r="K60" i="32"/>
  <c r="J60" i="32"/>
  <c r="I60" i="32"/>
  <c r="J59" i="32"/>
  <c r="K59" i="32"/>
  <c r="I59" i="32"/>
  <c r="K58" i="32"/>
  <c r="J58" i="32"/>
  <c r="I58" i="32"/>
  <c r="J57" i="32"/>
  <c r="K57" i="32"/>
  <c r="I57" i="32"/>
  <c r="K56" i="32"/>
  <c r="J56" i="32"/>
  <c r="I56" i="32"/>
  <c r="J55" i="32"/>
  <c r="K55" i="32"/>
  <c r="I55" i="32"/>
  <c r="K54" i="32"/>
  <c r="J54" i="32"/>
  <c r="I54" i="32"/>
  <c r="J53" i="32"/>
  <c r="K53" i="32"/>
  <c r="I53" i="32"/>
  <c r="K52" i="32"/>
  <c r="J52" i="32"/>
  <c r="I52" i="32"/>
  <c r="J51" i="32"/>
  <c r="K51" i="32"/>
  <c r="I51" i="32"/>
  <c r="K50" i="32"/>
  <c r="J50" i="32"/>
  <c r="I50" i="32"/>
  <c r="J49" i="32"/>
  <c r="K49" i="32"/>
  <c r="I49" i="32"/>
  <c r="K48" i="32"/>
  <c r="J48" i="32"/>
  <c r="I48" i="32"/>
  <c r="J47" i="32"/>
  <c r="K47" i="32"/>
  <c r="I47" i="32"/>
  <c r="K46" i="32"/>
  <c r="J46" i="32"/>
  <c r="I46" i="32"/>
  <c r="J45" i="32"/>
  <c r="K45" i="32"/>
  <c r="I45" i="32"/>
  <c r="K44" i="32"/>
  <c r="J44" i="32"/>
  <c r="I44" i="32"/>
  <c r="J43" i="32"/>
  <c r="K43" i="32"/>
  <c r="I43" i="32"/>
  <c r="K42" i="32"/>
  <c r="J42" i="32"/>
  <c r="I42" i="32"/>
  <c r="J41" i="32"/>
  <c r="K41" i="32"/>
  <c r="I41" i="32"/>
  <c r="K40" i="32"/>
  <c r="J40" i="32"/>
  <c r="I40" i="32"/>
  <c r="J39" i="32"/>
  <c r="K39" i="32"/>
  <c r="I39" i="32"/>
  <c r="K38" i="32"/>
  <c r="J38" i="32"/>
  <c r="I38" i="32"/>
  <c r="J37" i="32"/>
  <c r="K37" i="32"/>
  <c r="I37" i="32"/>
  <c r="K36" i="32"/>
  <c r="J36" i="32"/>
  <c r="I36" i="32"/>
  <c r="J35" i="32"/>
  <c r="K35" i="32"/>
  <c r="I35" i="32"/>
  <c r="K34" i="32"/>
  <c r="J34" i="32"/>
  <c r="I34" i="32"/>
  <c r="J33" i="32"/>
  <c r="K33" i="32"/>
  <c r="I33" i="32"/>
  <c r="K32" i="32"/>
  <c r="J32" i="32"/>
  <c r="I32" i="32"/>
  <c r="J31" i="32"/>
  <c r="K31" i="32"/>
  <c r="I31" i="32"/>
  <c r="K30" i="32"/>
  <c r="J30" i="32"/>
  <c r="I30" i="32"/>
  <c r="J29" i="32"/>
  <c r="K29" i="32"/>
  <c r="I29" i="32"/>
  <c r="K28" i="32"/>
  <c r="J28" i="32"/>
  <c r="I28" i="32"/>
  <c r="J27" i="32"/>
  <c r="K27" i="32"/>
  <c r="I27" i="32"/>
  <c r="K26" i="32"/>
  <c r="J26" i="32"/>
  <c r="I26" i="32"/>
  <c r="J25" i="32"/>
  <c r="K25" i="32"/>
  <c r="I25" i="32"/>
  <c r="K24" i="32"/>
  <c r="J24" i="32"/>
  <c r="I24" i="32"/>
  <c r="J23" i="32"/>
  <c r="K23" i="32"/>
  <c r="I23" i="32"/>
  <c r="K22" i="32"/>
  <c r="J22" i="32"/>
  <c r="I22" i="32"/>
  <c r="J21" i="32"/>
  <c r="K21" i="32"/>
  <c r="I21" i="32"/>
  <c r="K20" i="32"/>
  <c r="J20" i="32"/>
  <c r="I20" i="32"/>
  <c r="J19" i="32"/>
  <c r="K19" i="32"/>
  <c r="I19" i="32"/>
  <c r="K18" i="32"/>
  <c r="J18" i="32"/>
  <c r="I18" i="32"/>
  <c r="J17" i="32"/>
  <c r="K17" i="32"/>
  <c r="I17" i="32"/>
  <c r="K16" i="32"/>
  <c r="J16" i="32"/>
  <c r="I16" i="32"/>
  <c r="J15" i="32"/>
  <c r="K15" i="32"/>
  <c r="I15" i="32"/>
  <c r="K14" i="32"/>
  <c r="J14" i="32"/>
  <c r="I14" i="32"/>
  <c r="J13" i="32"/>
  <c r="K13" i="32"/>
  <c r="I13" i="32"/>
  <c r="K12" i="32"/>
  <c r="J12" i="32"/>
  <c r="I12" i="32"/>
  <c r="J11" i="32"/>
  <c r="K11" i="32"/>
  <c r="I11" i="32"/>
  <c r="K10" i="32"/>
  <c r="J10" i="32"/>
  <c r="I10" i="32"/>
  <c r="J9" i="32"/>
  <c r="K9" i="32"/>
  <c r="I9" i="32"/>
  <c r="K8" i="32"/>
  <c r="J8" i="32"/>
  <c r="I8" i="32"/>
  <c r="M405" i="31"/>
  <c r="M406" i="31"/>
  <c r="M407" i="31"/>
  <c r="M408" i="31"/>
  <c r="M409" i="31"/>
  <c r="M410" i="31"/>
  <c r="M411" i="31"/>
  <c r="M412" i="31"/>
  <c r="M413" i="31"/>
  <c r="M414" i="31"/>
  <c r="M415" i="31"/>
  <c r="M416" i="31"/>
  <c r="M417" i="31"/>
  <c r="M418" i="31"/>
  <c r="M419" i="31"/>
  <c r="M420" i="31"/>
  <c r="M421" i="31"/>
  <c r="M422" i="31"/>
  <c r="M423" i="31"/>
  <c r="M424" i="31"/>
  <c r="M425" i="31"/>
  <c r="M426" i="31"/>
  <c r="M427" i="31"/>
  <c r="M428" i="31"/>
  <c r="M429" i="31"/>
  <c r="M430" i="31"/>
  <c r="M431" i="31"/>
  <c r="M432" i="31"/>
  <c r="M433" i="31"/>
  <c r="M434" i="31"/>
  <c r="M435" i="31"/>
  <c r="M436" i="31"/>
  <c r="M437" i="31"/>
  <c r="M438" i="31"/>
  <c r="M439" i="31"/>
  <c r="M440" i="31"/>
  <c r="M441" i="31"/>
  <c r="M442" i="31"/>
  <c r="M443" i="31"/>
  <c r="M444" i="31"/>
  <c r="M445" i="31"/>
  <c r="M446" i="31"/>
  <c r="M447" i="31"/>
  <c r="M448" i="31"/>
  <c r="M449" i="31"/>
  <c r="M450" i="31"/>
  <c r="M451" i="31"/>
  <c r="M452" i="31"/>
  <c r="M453" i="31"/>
  <c r="M454" i="31"/>
  <c r="M455" i="31"/>
  <c r="M456" i="31"/>
  <c r="M457" i="31"/>
  <c r="M458" i="31"/>
  <c r="M459" i="31"/>
  <c r="M460" i="31"/>
  <c r="M461" i="31"/>
  <c r="M462" i="31"/>
  <c r="M463" i="31"/>
  <c r="M464" i="31"/>
  <c r="M465" i="31"/>
  <c r="M466" i="31"/>
  <c r="M467" i="31"/>
  <c r="M468" i="31"/>
  <c r="M469" i="31"/>
  <c r="M470" i="31"/>
  <c r="M471" i="31"/>
  <c r="M472" i="31"/>
  <c r="M473" i="31"/>
  <c r="M474" i="31"/>
  <c r="M475" i="31"/>
  <c r="M476" i="31"/>
  <c r="M477" i="31"/>
  <c r="M478" i="31"/>
  <c r="M479" i="31"/>
  <c r="M480" i="31"/>
  <c r="M481" i="31"/>
  <c r="M482" i="31"/>
  <c r="M483" i="31"/>
  <c r="M484" i="31"/>
  <c r="M485" i="31"/>
  <c r="M486" i="31"/>
  <c r="M487" i="31"/>
  <c r="M488" i="31"/>
  <c r="M489" i="31"/>
  <c r="M490" i="31"/>
  <c r="M491" i="31"/>
  <c r="M492" i="31"/>
  <c r="M493" i="31"/>
  <c r="M494" i="31"/>
  <c r="M495" i="31"/>
  <c r="M496" i="31"/>
  <c r="M497" i="31"/>
  <c r="M498" i="31"/>
  <c r="M499" i="31"/>
  <c r="M500" i="31"/>
  <c r="M501" i="31"/>
  <c r="M502" i="31"/>
  <c r="M503" i="31"/>
  <c r="M504" i="31"/>
  <c r="M505" i="31"/>
  <c r="M506" i="31"/>
  <c r="M507" i="31"/>
  <c r="M508" i="31"/>
  <c r="M509" i="31"/>
  <c r="M510" i="31"/>
  <c r="M511" i="31"/>
  <c r="M512" i="31"/>
  <c r="M513" i="31"/>
  <c r="M514" i="31"/>
  <c r="M515" i="31"/>
  <c r="M516" i="31"/>
  <c r="M517" i="31"/>
  <c r="M518" i="31"/>
  <c r="M519" i="31"/>
  <c r="M520" i="31"/>
  <c r="M521" i="31"/>
  <c r="M522" i="31"/>
  <c r="M523" i="31"/>
  <c r="M524" i="31"/>
  <c r="M525" i="31"/>
  <c r="M526" i="31"/>
  <c r="M527" i="31"/>
  <c r="M528" i="31"/>
  <c r="M529" i="31"/>
  <c r="M530" i="31"/>
  <c r="M531" i="31"/>
  <c r="M532" i="31"/>
  <c r="M533" i="31"/>
  <c r="M534" i="31"/>
  <c r="M535" i="31"/>
  <c r="M536" i="31"/>
  <c r="M537" i="31"/>
  <c r="M538" i="31"/>
  <c r="M539" i="31"/>
  <c r="M540" i="31"/>
  <c r="M541" i="31"/>
  <c r="M542" i="31"/>
  <c r="M543" i="31"/>
  <c r="M544" i="31"/>
  <c r="M545" i="31"/>
  <c r="M546" i="31"/>
  <c r="M547" i="31"/>
  <c r="M548" i="31"/>
  <c r="M549" i="31"/>
  <c r="M550" i="31"/>
  <c r="M551" i="31"/>
  <c r="M552" i="31"/>
  <c r="M553" i="31"/>
  <c r="M554" i="31"/>
  <c r="M555" i="31"/>
  <c r="M556" i="31"/>
  <c r="M557" i="31"/>
  <c r="M558" i="31"/>
  <c r="M559" i="31"/>
  <c r="M560" i="31"/>
  <c r="M561" i="31"/>
  <c r="M562" i="31"/>
  <c r="M563" i="31"/>
  <c r="M564" i="31"/>
  <c r="M565" i="31"/>
  <c r="M566" i="31"/>
  <c r="M567" i="31"/>
  <c r="M568" i="31"/>
  <c r="M569" i="31"/>
  <c r="M570" i="31"/>
  <c r="M571" i="31"/>
  <c r="M572" i="31"/>
  <c r="M573" i="31"/>
  <c r="M574" i="31"/>
  <c r="M575" i="31"/>
  <c r="M576" i="31"/>
  <c r="M577" i="31"/>
  <c r="M578" i="31"/>
  <c r="M579" i="31"/>
  <c r="M580" i="31"/>
  <c r="M581" i="31"/>
  <c r="M582" i="31"/>
  <c r="M583" i="31"/>
  <c r="M584" i="31"/>
  <c r="M585" i="31"/>
  <c r="M586" i="31"/>
  <c r="M587" i="31"/>
  <c r="M588" i="31"/>
  <c r="M589" i="31"/>
  <c r="M590" i="31"/>
  <c r="M591" i="31"/>
  <c r="M592" i="31"/>
  <c r="M593" i="31"/>
  <c r="M594" i="31"/>
  <c r="M595" i="31"/>
  <c r="M596" i="31"/>
  <c r="M597" i="31"/>
  <c r="M598" i="31"/>
  <c r="M599" i="31"/>
  <c r="M600" i="31"/>
  <c r="M601" i="31"/>
  <c r="M602" i="31"/>
  <c r="M603" i="31"/>
  <c r="M604" i="31"/>
  <c r="M605" i="31"/>
  <c r="M606" i="31"/>
  <c r="M607" i="31"/>
  <c r="M608" i="31"/>
  <c r="M609" i="31"/>
  <c r="M610" i="31"/>
  <c r="M611" i="31"/>
  <c r="M612" i="31"/>
  <c r="M613" i="31"/>
  <c r="M614" i="31"/>
  <c r="M615" i="31"/>
  <c r="M616" i="31"/>
  <c r="M617" i="31"/>
  <c r="M618" i="31"/>
  <c r="M619" i="31"/>
  <c r="M620" i="31"/>
  <c r="F621" i="31"/>
  <c r="H617" i="32" s="1"/>
  <c r="M621" i="31"/>
  <c r="F622" i="31"/>
  <c r="H618" i="32" s="1"/>
  <c r="M622" i="31"/>
  <c r="F623" i="31"/>
  <c r="H619" i="32" s="1"/>
  <c r="M623" i="31"/>
  <c r="F624" i="31"/>
  <c r="H620" i="32" s="1"/>
  <c r="M624" i="31"/>
  <c r="F625" i="31"/>
  <c r="H621" i="32" s="1"/>
  <c r="M625" i="31"/>
  <c r="F626" i="31"/>
  <c r="H622" i="32" s="1"/>
  <c r="M626" i="31"/>
  <c r="F627" i="31"/>
  <c r="H623" i="32" s="1"/>
  <c r="M627" i="31"/>
  <c r="F628" i="31"/>
  <c r="H624" i="32" s="1"/>
  <c r="M628" i="31"/>
  <c r="F629" i="31"/>
  <c r="H625" i="32" s="1"/>
  <c r="M629" i="31"/>
  <c r="F630" i="31"/>
  <c r="H626" i="32" s="1"/>
  <c r="M630" i="31"/>
  <c r="F631" i="31"/>
  <c r="H627" i="32" s="1"/>
  <c r="M631" i="31"/>
  <c r="F632" i="31"/>
  <c r="H628" i="32" s="1"/>
  <c r="M632" i="31"/>
  <c r="F633" i="31"/>
  <c r="H629" i="32" s="1"/>
  <c r="M633" i="31"/>
  <c r="F634" i="31"/>
  <c r="H630" i="32" s="1"/>
  <c r="M634" i="31"/>
  <c r="F635" i="31"/>
  <c r="H631" i="32" s="1"/>
  <c r="M635" i="31"/>
  <c r="F636" i="31"/>
  <c r="H632" i="32" s="1"/>
  <c r="M636" i="31"/>
  <c r="F637" i="31"/>
  <c r="H633" i="32" s="1"/>
  <c r="M637" i="31"/>
  <c r="F638" i="31"/>
  <c r="H634" i="32" s="1"/>
  <c r="M638" i="31"/>
  <c r="F639" i="31"/>
  <c r="H635" i="32" s="1"/>
  <c r="M639" i="31"/>
  <c r="F640" i="31"/>
  <c r="H636" i="32" s="1"/>
  <c r="M640" i="31"/>
  <c r="F641" i="31"/>
  <c r="H637" i="32" s="1"/>
  <c r="M641" i="31"/>
  <c r="F642" i="31"/>
  <c r="H638" i="32" s="1"/>
  <c r="M642" i="31"/>
  <c r="F643" i="31"/>
  <c r="H639" i="32" s="1"/>
  <c r="M643" i="31"/>
  <c r="F644" i="31"/>
  <c r="H640" i="32" s="1"/>
  <c r="M644" i="31"/>
  <c r="F645" i="31"/>
  <c r="H641" i="32" s="1"/>
  <c r="M645" i="31"/>
  <c r="F646" i="31"/>
  <c r="H642" i="32" s="1"/>
  <c r="M646" i="31"/>
  <c r="F647" i="31"/>
  <c r="H643" i="32" s="1"/>
  <c r="M647" i="31"/>
  <c r="F648" i="31"/>
  <c r="H644" i="32" s="1"/>
  <c r="M648" i="31"/>
  <c r="F649" i="31"/>
  <c r="H645" i="32" s="1"/>
  <c r="M649" i="31"/>
  <c r="F650" i="31"/>
  <c r="H646" i="32" s="1"/>
  <c r="M650" i="31"/>
  <c r="F651" i="31"/>
  <c r="H647" i="32" s="1"/>
  <c r="M651" i="31"/>
  <c r="F652" i="31"/>
  <c r="H648" i="32" s="1"/>
  <c r="M652" i="31"/>
  <c r="F653" i="31"/>
  <c r="H649" i="32" s="1"/>
  <c r="M653" i="31"/>
  <c r="F654" i="31"/>
  <c r="H650" i="32" s="1"/>
  <c r="M654" i="31"/>
  <c r="F655" i="31"/>
  <c r="H651" i="32" s="1"/>
  <c r="M655" i="31"/>
  <c r="F656" i="31"/>
  <c r="H652" i="32" s="1"/>
  <c r="M656" i="31"/>
  <c r="F657" i="31"/>
  <c r="H653" i="32" s="1"/>
  <c r="M657" i="31"/>
  <c r="F658" i="31"/>
  <c r="H654" i="32" s="1"/>
  <c r="M658" i="31"/>
  <c r="F659" i="31"/>
  <c r="H655" i="32" s="1"/>
  <c r="M659" i="31"/>
  <c r="F660" i="31"/>
  <c r="H656" i="32" s="1"/>
  <c r="M660" i="31"/>
  <c r="F661" i="31"/>
  <c r="H657" i="32" s="1"/>
  <c r="M661" i="31"/>
  <c r="F662" i="31"/>
  <c r="H658" i="32" s="1"/>
  <c r="M662" i="31"/>
  <c r="F663" i="31"/>
  <c r="H659" i="32" s="1"/>
  <c r="M663" i="31"/>
  <c r="F664" i="31"/>
  <c r="H660" i="32" s="1"/>
  <c r="M664" i="31"/>
  <c r="F665" i="31"/>
  <c r="H661" i="32" s="1"/>
  <c r="M665" i="31"/>
  <c r="F666" i="31"/>
  <c r="H662" i="32" s="1"/>
  <c r="M666" i="31"/>
  <c r="F667" i="31"/>
  <c r="H663" i="32" s="1"/>
  <c r="M667" i="31"/>
  <c r="F668" i="31"/>
  <c r="H664" i="32" s="1"/>
  <c r="M668" i="31"/>
  <c r="F669" i="31"/>
  <c r="H665" i="32" s="1"/>
  <c r="M669" i="31"/>
  <c r="F670" i="31"/>
  <c r="H666" i="32" s="1"/>
  <c r="M670" i="31"/>
  <c r="F671" i="31"/>
  <c r="H667" i="32" s="1"/>
  <c r="M671" i="31"/>
  <c r="F672" i="31"/>
  <c r="H668" i="32" s="1"/>
  <c r="M672" i="31"/>
  <c r="F673" i="31"/>
  <c r="H669" i="32" s="1"/>
  <c r="M673" i="31"/>
  <c r="F674" i="31"/>
  <c r="H670" i="32" s="1"/>
  <c r="M674" i="31"/>
  <c r="F675" i="31"/>
  <c r="H671" i="32" s="1"/>
  <c r="M675" i="31"/>
  <c r="F676" i="31"/>
  <c r="H672" i="32" s="1"/>
  <c r="M676" i="31"/>
  <c r="F677" i="31"/>
  <c r="H673" i="32" s="1"/>
  <c r="M677" i="31"/>
  <c r="F678" i="31"/>
  <c r="H674" i="32" s="1"/>
  <c r="M678" i="31"/>
  <c r="F679" i="31"/>
  <c r="H675" i="32" s="1"/>
  <c r="M679" i="31"/>
  <c r="F680" i="31"/>
  <c r="H676" i="32" s="1"/>
  <c r="M680" i="31"/>
  <c r="F681" i="31"/>
  <c r="H677" i="32" s="1"/>
  <c r="M681" i="31"/>
  <c r="F682" i="31"/>
  <c r="H678" i="32" s="1"/>
  <c r="M682" i="31"/>
  <c r="F683" i="31"/>
  <c r="H679" i="32" s="1"/>
  <c r="M683" i="31"/>
  <c r="F684" i="31"/>
  <c r="H680" i="32" s="1"/>
  <c r="M684" i="31"/>
  <c r="F685" i="31"/>
  <c r="H681" i="32" s="1"/>
  <c r="M685" i="31"/>
  <c r="F686" i="31"/>
  <c r="H682" i="32" s="1"/>
  <c r="M686" i="31"/>
  <c r="F687" i="31"/>
  <c r="H683" i="32" s="1"/>
  <c r="M687" i="31"/>
  <c r="F688" i="31"/>
  <c r="H684" i="32" s="1"/>
  <c r="M688" i="31"/>
  <c r="F689" i="31"/>
  <c r="H685" i="32" s="1"/>
  <c r="M689" i="31"/>
  <c r="F690" i="31"/>
  <c r="H686" i="32" s="1"/>
  <c r="M690" i="31"/>
  <c r="F691" i="31"/>
  <c r="H687" i="32" s="1"/>
  <c r="M691" i="31"/>
  <c r="F692" i="31"/>
  <c r="H688" i="32" s="1"/>
  <c r="M692" i="31"/>
  <c r="F693" i="31"/>
  <c r="H689" i="32" s="1"/>
  <c r="M693" i="31"/>
  <c r="F694" i="31"/>
  <c r="H690" i="32" s="1"/>
  <c r="M694" i="31"/>
  <c r="F695" i="31"/>
  <c r="H691" i="32" s="1"/>
  <c r="M695" i="31"/>
  <c r="F696" i="31"/>
  <c r="H692" i="32" s="1"/>
  <c r="M696" i="31"/>
  <c r="F697" i="31"/>
  <c r="H693" i="32" s="1"/>
  <c r="M697" i="31"/>
  <c r="F698" i="31"/>
  <c r="H694" i="32" s="1"/>
  <c r="M698" i="31"/>
  <c r="F699" i="31"/>
  <c r="H695" i="32" s="1"/>
  <c r="M699" i="31"/>
  <c r="F700" i="31"/>
  <c r="H696" i="32" s="1"/>
  <c r="M700" i="31"/>
  <c r="F701" i="31"/>
  <c r="H697" i="32" s="1"/>
  <c r="M701" i="31"/>
  <c r="F702" i="31"/>
  <c r="H698" i="32" s="1"/>
  <c r="M702" i="31"/>
  <c r="F703" i="31"/>
  <c r="H699" i="32" s="1"/>
  <c r="M703" i="31"/>
  <c r="F704" i="31"/>
  <c r="H700" i="32" s="1"/>
  <c r="M704" i="31"/>
  <c r="F705" i="31"/>
  <c r="H701" i="32" s="1"/>
  <c r="M705" i="31"/>
  <c r="F706" i="31"/>
  <c r="H702" i="32" s="1"/>
  <c r="M706" i="31"/>
  <c r="F707" i="31"/>
  <c r="H703" i="32" s="1"/>
  <c r="M707" i="31"/>
  <c r="F708" i="31"/>
  <c r="H704" i="32" s="1"/>
  <c r="M708" i="31"/>
  <c r="F709" i="31"/>
  <c r="H705" i="32" s="1"/>
  <c r="M709" i="31"/>
  <c r="F710" i="31"/>
  <c r="H706" i="32" s="1"/>
  <c r="M710" i="31"/>
  <c r="F711" i="31"/>
  <c r="H707" i="32" s="1"/>
  <c r="M711" i="31"/>
  <c r="F712" i="31"/>
  <c r="H708" i="32" s="1"/>
  <c r="M712" i="31"/>
  <c r="F713" i="31"/>
  <c r="H709" i="32" s="1"/>
  <c r="M713" i="31"/>
  <c r="F714" i="31"/>
  <c r="H710" i="32" s="1"/>
  <c r="M714" i="31"/>
  <c r="F715" i="31"/>
  <c r="H711" i="32" s="1"/>
  <c r="M715" i="31"/>
  <c r="F716" i="31"/>
  <c r="H712" i="32" s="1"/>
  <c r="M716" i="31"/>
  <c r="F717" i="31"/>
  <c r="H713" i="32" s="1"/>
  <c r="M717" i="31"/>
  <c r="F718" i="31"/>
  <c r="H714" i="32" s="1"/>
  <c r="M718" i="31"/>
  <c r="F719" i="31"/>
  <c r="H715" i="32" s="1"/>
  <c r="M719" i="31"/>
  <c r="F720" i="31"/>
  <c r="H716" i="32" s="1"/>
  <c r="M720" i="31"/>
  <c r="F721" i="31"/>
  <c r="H717" i="32" s="1"/>
  <c r="M721" i="31"/>
  <c r="F722" i="31"/>
  <c r="H718" i="32" s="1"/>
  <c r="M722" i="31"/>
  <c r="F723" i="31"/>
  <c r="H719" i="32" s="1"/>
  <c r="M723" i="31"/>
  <c r="F724" i="31"/>
  <c r="H720" i="32" s="1"/>
  <c r="M724" i="31"/>
  <c r="F725" i="31"/>
  <c r="H721" i="32" s="1"/>
  <c r="M725" i="31"/>
  <c r="F726" i="31"/>
  <c r="H722" i="32" s="1"/>
  <c r="M726" i="31"/>
  <c r="F727" i="31"/>
  <c r="H723" i="32" s="1"/>
  <c r="M727" i="31"/>
  <c r="F728" i="31"/>
  <c r="H724" i="32" s="1"/>
  <c r="M728" i="31"/>
  <c r="F729" i="31"/>
  <c r="H725" i="32" s="1"/>
  <c r="M729" i="31"/>
  <c r="F730" i="31"/>
  <c r="H726" i="32" s="1"/>
  <c r="M730" i="31"/>
  <c r="F731" i="31"/>
  <c r="H727" i="32" s="1"/>
  <c r="M731" i="31"/>
  <c r="F732" i="31"/>
  <c r="H728" i="32" s="1"/>
  <c r="M732" i="31"/>
  <c r="F733" i="31"/>
  <c r="H729" i="32" s="1"/>
  <c r="M733" i="31"/>
  <c r="F734" i="31"/>
  <c r="H730" i="32" s="1"/>
  <c r="M734" i="31"/>
  <c r="F735" i="31"/>
  <c r="H731" i="32" s="1"/>
  <c r="M735" i="31"/>
  <c r="F736" i="31"/>
  <c r="H732" i="32" s="1"/>
  <c r="M736" i="31"/>
  <c r="F737" i="31"/>
  <c r="H733" i="32" s="1"/>
  <c r="M737" i="31"/>
  <c r="F738" i="31"/>
  <c r="H734" i="32" s="1"/>
  <c r="M738" i="31"/>
  <c r="F739" i="31"/>
  <c r="H735" i="32" s="1"/>
  <c r="M739" i="31"/>
  <c r="F740" i="31"/>
  <c r="H736" i="32" s="1"/>
  <c r="M740" i="31"/>
  <c r="F741" i="31"/>
  <c r="H737" i="32" s="1"/>
  <c r="M741" i="31"/>
  <c r="F742" i="31"/>
  <c r="H738" i="32" s="1"/>
  <c r="M742" i="31"/>
  <c r="F743" i="31"/>
  <c r="H739" i="32" s="1"/>
  <c r="M743" i="31"/>
  <c r="F744" i="31"/>
  <c r="H740" i="32" s="1"/>
  <c r="M744" i="31"/>
  <c r="F745" i="31"/>
  <c r="H741" i="32" s="1"/>
  <c r="M745" i="31"/>
  <c r="F746" i="31"/>
  <c r="H742" i="32" s="1"/>
  <c r="M746" i="31"/>
  <c r="F747" i="31"/>
  <c r="H743" i="32" s="1"/>
  <c r="M747" i="31"/>
  <c r="F748" i="31"/>
  <c r="H744" i="32" s="1"/>
  <c r="M748" i="31"/>
  <c r="F749" i="31"/>
  <c r="H745" i="32" s="1"/>
  <c r="M749" i="31"/>
  <c r="F750" i="31"/>
  <c r="H746" i="32" s="1"/>
  <c r="M750" i="31"/>
  <c r="F751" i="31"/>
  <c r="H747" i="32" s="1"/>
  <c r="M751" i="31"/>
  <c r="F752" i="31"/>
  <c r="H748" i="32" s="1"/>
  <c r="M752" i="31"/>
  <c r="F753" i="31"/>
  <c r="H749" i="32" s="1"/>
  <c r="M753" i="31"/>
  <c r="F754" i="31"/>
  <c r="H750" i="32" s="1"/>
  <c r="M754" i="31"/>
  <c r="F755" i="31"/>
  <c r="H751" i="32" s="1"/>
  <c r="M755" i="31"/>
  <c r="F756" i="31"/>
  <c r="H752" i="32" s="1"/>
  <c r="M756" i="31"/>
  <c r="F757" i="31"/>
  <c r="H753" i="32" s="1"/>
  <c r="M757" i="31"/>
  <c r="F758" i="31"/>
  <c r="H754" i="32" s="1"/>
  <c r="M758" i="31"/>
  <c r="F759" i="31"/>
  <c r="H755" i="32" s="1"/>
  <c r="M759" i="31"/>
  <c r="F760" i="31"/>
  <c r="H756" i="32" s="1"/>
  <c r="M760" i="31"/>
  <c r="F761" i="31"/>
  <c r="H757" i="32" s="1"/>
  <c r="M761" i="31"/>
  <c r="F762" i="31"/>
  <c r="H758" i="32" s="1"/>
  <c r="M762" i="31"/>
  <c r="F763" i="31"/>
  <c r="H759" i="32" s="1"/>
  <c r="M763" i="31"/>
  <c r="F764" i="31"/>
  <c r="H760" i="32" s="1"/>
  <c r="M764" i="31"/>
  <c r="F765" i="31"/>
  <c r="H761" i="32" s="1"/>
  <c r="M765" i="31"/>
  <c r="F766" i="31"/>
  <c r="H762" i="32" s="1"/>
  <c r="M766" i="31"/>
  <c r="F767" i="31"/>
  <c r="H763" i="32" s="1"/>
  <c r="M767" i="31"/>
  <c r="F768" i="31"/>
  <c r="H764" i="32" s="1"/>
  <c r="M768" i="31"/>
  <c r="F769" i="31"/>
  <c r="H765" i="32" s="1"/>
  <c r="M769" i="31"/>
  <c r="F770" i="31"/>
  <c r="H766" i="32" s="1"/>
  <c r="M770" i="31"/>
  <c r="F771" i="31"/>
  <c r="H767" i="32" s="1"/>
  <c r="M771" i="31"/>
  <c r="F772" i="31"/>
  <c r="H768" i="32" s="1"/>
  <c r="M772" i="31"/>
  <c r="F773" i="31"/>
  <c r="H769" i="32" s="1"/>
  <c r="M773" i="31"/>
  <c r="F774" i="31"/>
  <c r="H770" i="32" s="1"/>
  <c r="M774" i="31"/>
  <c r="F775" i="31"/>
  <c r="H771" i="32" s="1"/>
  <c r="M775" i="31"/>
  <c r="F776" i="31"/>
  <c r="H772" i="32" s="1"/>
  <c r="M776" i="31"/>
  <c r="F777" i="31"/>
  <c r="H773" i="32" s="1"/>
  <c r="M777" i="31"/>
  <c r="F778" i="31"/>
  <c r="H774" i="32" s="1"/>
  <c r="M778" i="31"/>
  <c r="F779" i="31"/>
  <c r="H775" i="32" s="1"/>
  <c r="M779" i="31"/>
  <c r="F780" i="31"/>
  <c r="H776" i="32" s="1"/>
  <c r="M780" i="31"/>
  <c r="F781" i="31"/>
  <c r="H777" i="32" s="1"/>
  <c r="M781" i="31"/>
  <c r="F782" i="31"/>
  <c r="H778" i="32" s="1"/>
  <c r="M782" i="31"/>
  <c r="F783" i="31"/>
  <c r="H779" i="32" s="1"/>
  <c r="M783" i="31"/>
  <c r="F784" i="31"/>
  <c r="H780" i="32" s="1"/>
  <c r="M784" i="31"/>
  <c r="F785" i="31"/>
  <c r="H781" i="32" s="1"/>
  <c r="M785" i="31"/>
  <c r="F786" i="31"/>
  <c r="H782" i="32" s="1"/>
  <c r="M786" i="31"/>
  <c r="F787" i="31"/>
  <c r="H783" i="32" s="1"/>
  <c r="M787" i="31"/>
  <c r="F788" i="31"/>
  <c r="H784" i="32" s="1"/>
  <c r="M788" i="31"/>
  <c r="F789" i="31"/>
  <c r="H785" i="32" s="1"/>
  <c r="M789" i="31"/>
  <c r="F790" i="31"/>
  <c r="H786" i="32" s="1"/>
  <c r="M790" i="31"/>
  <c r="F791" i="31"/>
  <c r="H787" i="32" s="1"/>
  <c r="M791" i="31"/>
  <c r="F792" i="31"/>
  <c r="H788" i="32" s="1"/>
  <c r="M792" i="31"/>
  <c r="F793" i="31"/>
  <c r="H789" i="32" s="1"/>
  <c r="M793" i="31"/>
  <c r="F794" i="31"/>
  <c r="H790" i="32" s="1"/>
  <c r="M794" i="31"/>
  <c r="F795" i="31"/>
  <c r="H791" i="32" s="1"/>
  <c r="M795" i="31"/>
  <c r="F796" i="31"/>
  <c r="H792" i="32" s="1"/>
  <c r="M796" i="31"/>
  <c r="F797" i="31"/>
  <c r="H793" i="32" s="1"/>
  <c r="M797" i="31"/>
  <c r="F798" i="31"/>
  <c r="H794" i="32" s="1"/>
  <c r="M798" i="31"/>
  <c r="F799" i="31"/>
  <c r="H795" i="32" s="1"/>
  <c r="M799" i="31"/>
  <c r="F800" i="31"/>
  <c r="H796" i="32" s="1"/>
  <c r="M800" i="31"/>
  <c r="F801" i="31"/>
  <c r="H797" i="32" s="1"/>
  <c r="M801" i="31"/>
  <c r="F802" i="31"/>
  <c r="H798" i="32" s="1"/>
  <c r="M802" i="31"/>
  <c r="F803" i="31"/>
  <c r="H799" i="32" s="1"/>
  <c r="M803" i="31"/>
  <c r="F804" i="31"/>
  <c r="H800" i="32" s="1"/>
  <c r="M804" i="31"/>
  <c r="F805" i="31"/>
  <c r="H801" i="32" s="1"/>
  <c r="M805" i="31"/>
  <c r="F806" i="31"/>
  <c r="H802" i="32" s="1"/>
  <c r="M806" i="31"/>
  <c r="F807" i="31"/>
  <c r="H803" i="32" s="1"/>
  <c r="M807" i="31"/>
  <c r="F808" i="31"/>
  <c r="H804" i="32" s="1"/>
  <c r="M808" i="31"/>
  <c r="F809" i="31"/>
  <c r="H805" i="32" s="1"/>
  <c r="M809" i="31"/>
  <c r="F810" i="31"/>
  <c r="H806" i="32" s="1"/>
  <c r="M810" i="31"/>
  <c r="F811" i="31"/>
  <c r="H807" i="32" s="1"/>
  <c r="M811" i="31"/>
  <c r="F812" i="31"/>
  <c r="H808" i="32" s="1"/>
  <c r="M812" i="31"/>
  <c r="F813" i="31"/>
  <c r="H809" i="32" s="1"/>
  <c r="M813" i="31"/>
  <c r="F814" i="31"/>
  <c r="H810" i="32" s="1"/>
  <c r="M814" i="31"/>
  <c r="F815" i="31"/>
  <c r="H811" i="32" s="1"/>
  <c r="M815" i="31"/>
  <c r="F816" i="31"/>
  <c r="H812" i="32" s="1"/>
  <c r="M816" i="31"/>
  <c r="F817" i="31"/>
  <c r="H813" i="32" s="1"/>
  <c r="M817" i="31"/>
  <c r="F818" i="31"/>
  <c r="H814" i="32" s="1"/>
  <c r="M818" i="31"/>
  <c r="F819" i="31"/>
  <c r="H815" i="32" s="1"/>
  <c r="M819" i="31"/>
  <c r="F820" i="31"/>
  <c r="H816" i="32" s="1"/>
  <c r="M820" i="31"/>
  <c r="F821" i="31"/>
  <c r="H817" i="32" s="1"/>
  <c r="M821" i="31"/>
  <c r="F822" i="31"/>
  <c r="H818" i="32" s="1"/>
  <c r="M822" i="31"/>
  <c r="F823" i="31"/>
  <c r="H819" i="32" s="1"/>
  <c r="M823" i="31"/>
  <c r="F824" i="31"/>
  <c r="H820" i="32" s="1"/>
  <c r="M824" i="31"/>
  <c r="F825" i="31"/>
  <c r="H821" i="32" s="1"/>
  <c r="M825" i="31"/>
  <c r="F826" i="31"/>
  <c r="H822" i="32" s="1"/>
  <c r="M826" i="31"/>
  <c r="F827" i="31"/>
  <c r="H823" i="32" s="1"/>
  <c r="M827" i="31"/>
  <c r="F828" i="31"/>
  <c r="H824" i="32" s="1"/>
  <c r="M828" i="31"/>
  <c r="F829" i="31"/>
  <c r="H825" i="32" s="1"/>
  <c r="M829" i="31"/>
  <c r="F830" i="31"/>
  <c r="H826" i="32" s="1"/>
  <c r="M830" i="31"/>
  <c r="F831" i="31"/>
  <c r="H827" i="32" s="1"/>
  <c r="M831" i="31"/>
  <c r="F832" i="31"/>
  <c r="H828" i="32" s="1"/>
  <c r="M832" i="31"/>
  <c r="F833" i="31"/>
  <c r="H829" i="32" s="1"/>
  <c r="M833" i="31"/>
  <c r="F834" i="31"/>
  <c r="H830" i="32" s="1"/>
  <c r="M834" i="31"/>
  <c r="F835" i="31"/>
  <c r="H831" i="32" s="1"/>
  <c r="M835" i="31"/>
  <c r="F836" i="31"/>
  <c r="H832" i="32" s="1"/>
  <c r="M836" i="31"/>
  <c r="F837" i="31"/>
  <c r="H833" i="32" s="1"/>
  <c r="M837" i="31"/>
  <c r="F838" i="31"/>
  <c r="H834" i="32" s="1"/>
  <c r="M838" i="31"/>
  <c r="F839" i="31"/>
  <c r="H835" i="32" s="1"/>
  <c r="M839" i="31"/>
  <c r="F840" i="31"/>
  <c r="H836" i="32" s="1"/>
  <c r="M840" i="31"/>
  <c r="F841" i="31"/>
  <c r="H837" i="32" s="1"/>
  <c r="M841" i="31"/>
  <c r="F842" i="31"/>
  <c r="H838" i="32" s="1"/>
  <c r="M842" i="31"/>
  <c r="F843" i="31"/>
  <c r="H839" i="32" s="1"/>
  <c r="M843" i="31"/>
  <c r="F844" i="31"/>
  <c r="H840" i="32" s="1"/>
  <c r="M844" i="31"/>
  <c r="F845" i="31"/>
  <c r="H841" i="32" s="1"/>
  <c r="M845" i="31"/>
  <c r="F846" i="31"/>
  <c r="H842" i="32" s="1"/>
  <c r="M846" i="31"/>
  <c r="F847" i="31"/>
  <c r="H843" i="32" s="1"/>
  <c r="M847" i="31"/>
  <c r="F848" i="31"/>
  <c r="H844" i="32" s="1"/>
  <c r="M848" i="31"/>
  <c r="F849" i="31"/>
  <c r="H845" i="32" s="1"/>
  <c r="M849" i="31"/>
  <c r="F850" i="31"/>
  <c r="H846" i="32" s="1"/>
  <c r="M850" i="31"/>
  <c r="F851" i="31"/>
  <c r="H847" i="32" s="1"/>
  <c r="M851" i="31"/>
  <c r="F852" i="31"/>
  <c r="H848" i="32" s="1"/>
  <c r="M852" i="31"/>
  <c r="F853" i="31"/>
  <c r="H849" i="32" s="1"/>
  <c r="M853" i="31"/>
  <c r="F854" i="31"/>
  <c r="H850" i="32" s="1"/>
  <c r="M854" i="31"/>
  <c r="F855" i="31"/>
  <c r="H851" i="32" s="1"/>
  <c r="M855" i="31"/>
  <c r="F856" i="31"/>
  <c r="H852" i="32" s="1"/>
  <c r="M856" i="31"/>
  <c r="F857" i="31"/>
  <c r="H853" i="32" s="1"/>
  <c r="M857" i="31"/>
  <c r="F858" i="31"/>
  <c r="H854" i="32" s="1"/>
  <c r="M858" i="31"/>
  <c r="F859" i="31"/>
  <c r="H855" i="32" s="1"/>
  <c r="M859" i="31"/>
  <c r="F860" i="31"/>
  <c r="H856" i="32" s="1"/>
  <c r="M860" i="31"/>
  <c r="F861" i="31"/>
  <c r="H857" i="32" s="1"/>
  <c r="M861" i="31"/>
  <c r="F862" i="31"/>
  <c r="H858" i="32" s="1"/>
  <c r="M862" i="31"/>
  <c r="F863" i="31"/>
  <c r="H859" i="32" s="1"/>
  <c r="M863" i="31"/>
  <c r="F864" i="31"/>
  <c r="H860" i="32" s="1"/>
  <c r="M864" i="31"/>
  <c r="F865" i="31"/>
  <c r="H861" i="32" s="1"/>
  <c r="M865" i="31"/>
  <c r="F866" i="31"/>
  <c r="H862" i="32" s="1"/>
  <c r="M866" i="31"/>
  <c r="F867" i="31"/>
  <c r="H863" i="32" s="1"/>
  <c r="M867" i="31"/>
  <c r="F868" i="31"/>
  <c r="H864" i="32" s="1"/>
  <c r="M868" i="31"/>
  <c r="F869" i="31"/>
  <c r="H865" i="32" s="1"/>
  <c r="M869" i="31"/>
  <c r="F870" i="31"/>
  <c r="H866" i="32" s="1"/>
  <c r="M870" i="31"/>
  <c r="F871" i="31"/>
  <c r="H867" i="32" s="1"/>
  <c r="M871" i="31"/>
  <c r="F872" i="31"/>
  <c r="H868" i="32" s="1"/>
  <c r="M872" i="31"/>
  <c r="F873" i="31"/>
  <c r="H869" i="32" s="1"/>
  <c r="M873" i="31"/>
  <c r="F874" i="31"/>
  <c r="H870" i="32" s="1"/>
  <c r="M874" i="31"/>
  <c r="F875" i="31"/>
  <c r="H871" i="32" s="1"/>
  <c r="M875" i="31"/>
  <c r="F876" i="31"/>
  <c r="H872" i="32" s="1"/>
  <c r="M876" i="31"/>
  <c r="F877" i="31"/>
  <c r="H873" i="32" s="1"/>
  <c r="M877" i="31"/>
  <c r="F878" i="31"/>
  <c r="H874" i="32" s="1"/>
  <c r="M878" i="31"/>
  <c r="F879" i="31"/>
  <c r="H875" i="32" s="1"/>
  <c r="M879" i="31"/>
  <c r="F880" i="31"/>
  <c r="H876" i="32" s="1"/>
  <c r="M880" i="31"/>
  <c r="F881" i="31"/>
  <c r="H877" i="32" s="1"/>
  <c r="M881" i="31"/>
  <c r="F882" i="31"/>
  <c r="H878" i="32" s="1"/>
  <c r="M882" i="31"/>
  <c r="F883" i="31"/>
  <c r="H879" i="32" s="1"/>
  <c r="M883" i="31"/>
  <c r="F884" i="31"/>
  <c r="H880" i="32" s="1"/>
  <c r="M884" i="31"/>
  <c r="F885" i="31"/>
  <c r="H881" i="32" s="1"/>
  <c r="M885" i="31"/>
  <c r="F886" i="31"/>
  <c r="H882" i="32" s="1"/>
  <c r="M886" i="31"/>
  <c r="F887" i="31"/>
  <c r="H883" i="32" s="1"/>
  <c r="M887" i="31"/>
  <c r="F888" i="31"/>
  <c r="H884" i="32" s="1"/>
  <c r="M888" i="31"/>
  <c r="F889" i="31"/>
  <c r="H885" i="32" s="1"/>
  <c r="M889" i="31"/>
  <c r="F890" i="31"/>
  <c r="H886" i="32" s="1"/>
  <c r="M890" i="31"/>
  <c r="F891" i="31"/>
  <c r="H887" i="32" s="1"/>
  <c r="M891" i="31"/>
  <c r="F892" i="31"/>
  <c r="H888" i="32" s="1"/>
  <c r="M892" i="31"/>
  <c r="F893" i="31"/>
  <c r="H889" i="32" s="1"/>
  <c r="M893" i="31"/>
  <c r="F894" i="31"/>
  <c r="H890" i="32" s="1"/>
  <c r="M894" i="31"/>
  <c r="F895" i="31"/>
  <c r="H891" i="32" s="1"/>
  <c r="M895" i="31"/>
  <c r="F896" i="31"/>
  <c r="H892" i="32" s="1"/>
  <c r="M896" i="31"/>
  <c r="F897" i="31"/>
  <c r="H893" i="32" s="1"/>
  <c r="M897" i="31"/>
  <c r="F898" i="31"/>
  <c r="H894" i="32" s="1"/>
  <c r="M898" i="31"/>
  <c r="F899" i="31"/>
  <c r="H895" i="32" s="1"/>
  <c r="M899" i="31"/>
  <c r="F900" i="31"/>
  <c r="H896" i="32" s="1"/>
  <c r="M900" i="31"/>
  <c r="F901" i="31"/>
  <c r="H897" i="32" s="1"/>
  <c r="M901" i="31"/>
  <c r="F902" i="31"/>
  <c r="H898" i="32" s="1"/>
  <c r="M902" i="31"/>
  <c r="F903" i="31"/>
  <c r="H899" i="32" s="1"/>
  <c r="M903" i="31"/>
  <c r="F904" i="31"/>
  <c r="H900" i="32" s="1"/>
  <c r="M904" i="31"/>
  <c r="F905" i="31"/>
  <c r="H901" i="32" s="1"/>
  <c r="M905" i="31"/>
  <c r="F906" i="31"/>
  <c r="H902" i="32" s="1"/>
  <c r="M906" i="31"/>
  <c r="F907" i="31"/>
  <c r="H903" i="32" s="1"/>
  <c r="M907" i="31"/>
  <c r="F908" i="31"/>
  <c r="H904" i="32" s="1"/>
  <c r="M908" i="31"/>
  <c r="F909" i="31"/>
  <c r="H905" i="32" s="1"/>
  <c r="M909" i="31"/>
  <c r="F910" i="31"/>
  <c r="H906" i="32" s="1"/>
  <c r="M910" i="31"/>
  <c r="F911" i="31"/>
  <c r="H907" i="32" s="1"/>
  <c r="M911" i="31"/>
  <c r="F912" i="31"/>
  <c r="H908" i="32" s="1"/>
  <c r="M912" i="31"/>
  <c r="F913" i="31"/>
  <c r="H909" i="32" s="1"/>
  <c r="M913" i="31"/>
  <c r="F914" i="31"/>
  <c r="H910" i="32" s="1"/>
  <c r="M914" i="31"/>
  <c r="F915" i="31"/>
  <c r="H911" i="32" s="1"/>
  <c r="M915" i="31"/>
  <c r="F916" i="31"/>
  <c r="H912" i="32" s="1"/>
  <c r="M916" i="31"/>
  <c r="F917" i="31"/>
  <c r="H913" i="32" s="1"/>
  <c r="M917" i="31"/>
  <c r="F918" i="31"/>
  <c r="H914" i="32" s="1"/>
  <c r="M918" i="31"/>
  <c r="F919" i="31"/>
  <c r="H915" i="32" s="1"/>
  <c r="M919" i="31"/>
  <c r="F920" i="31"/>
  <c r="H916" i="32" s="1"/>
  <c r="M920" i="31"/>
  <c r="F921" i="31"/>
  <c r="H917" i="32" s="1"/>
  <c r="M921" i="31"/>
  <c r="F922" i="31"/>
  <c r="H918" i="32" s="1"/>
  <c r="M922" i="31"/>
  <c r="F923" i="31"/>
  <c r="H919" i="32" s="1"/>
  <c r="M923" i="31"/>
  <c r="F924" i="31"/>
  <c r="H920" i="32" s="1"/>
  <c r="M924" i="31"/>
  <c r="F925" i="31"/>
  <c r="H921" i="32" s="1"/>
  <c r="M925" i="31"/>
  <c r="F926" i="31"/>
  <c r="H922" i="32" s="1"/>
  <c r="M926" i="31"/>
  <c r="F927" i="31"/>
  <c r="H923" i="32" s="1"/>
  <c r="M927" i="31"/>
  <c r="F928" i="31"/>
  <c r="H924" i="32" s="1"/>
  <c r="M928" i="31"/>
  <c r="F929" i="31"/>
  <c r="H925" i="32" s="1"/>
  <c r="M929" i="31"/>
  <c r="F930" i="31"/>
  <c r="H926" i="32" s="1"/>
  <c r="M930" i="31"/>
  <c r="F931" i="31"/>
  <c r="H927" i="32" s="1"/>
  <c r="M931" i="31"/>
  <c r="F932" i="31"/>
  <c r="H928" i="32" s="1"/>
  <c r="M932" i="31"/>
  <c r="F933" i="31"/>
  <c r="H929" i="32" s="1"/>
  <c r="M933" i="31"/>
  <c r="F934" i="31"/>
  <c r="H930" i="32" s="1"/>
  <c r="M934" i="31"/>
  <c r="F935" i="31"/>
  <c r="H931" i="32" s="1"/>
  <c r="M935" i="31"/>
  <c r="F936" i="31"/>
  <c r="H932" i="32" s="1"/>
  <c r="M936" i="31"/>
  <c r="F937" i="31"/>
  <c r="H933" i="32" s="1"/>
  <c r="M937" i="31"/>
  <c r="F938" i="31"/>
  <c r="H934" i="32" s="1"/>
  <c r="M938" i="31"/>
  <c r="F939" i="31"/>
  <c r="H935" i="32" s="1"/>
  <c r="M939" i="31"/>
  <c r="F940" i="31"/>
  <c r="H936" i="32" s="1"/>
  <c r="M940" i="31"/>
  <c r="F941" i="31"/>
  <c r="H937" i="32" s="1"/>
  <c r="M941" i="31"/>
  <c r="F942" i="31"/>
  <c r="H938" i="32" s="1"/>
  <c r="M942" i="31"/>
  <c r="F943" i="31"/>
  <c r="H939" i="32" s="1"/>
  <c r="M943" i="31"/>
  <c r="F944" i="31"/>
  <c r="H940" i="32" s="1"/>
  <c r="M944" i="31"/>
  <c r="F945" i="31"/>
  <c r="H941" i="32" s="1"/>
  <c r="M945" i="31"/>
  <c r="F946" i="31"/>
  <c r="H942" i="32" s="1"/>
  <c r="M946" i="31"/>
  <c r="F947" i="31"/>
  <c r="H943" i="32" s="1"/>
  <c r="M947" i="31"/>
  <c r="F948" i="31"/>
  <c r="H944" i="32" s="1"/>
  <c r="M948" i="31"/>
  <c r="F949" i="31"/>
  <c r="H945" i="32" s="1"/>
  <c r="M949" i="31"/>
  <c r="F950" i="31"/>
  <c r="H946" i="32" s="1"/>
  <c r="M950" i="31"/>
  <c r="F951" i="31"/>
  <c r="H947" i="32" s="1"/>
  <c r="M951" i="31"/>
  <c r="F952" i="31"/>
  <c r="H948" i="32" s="1"/>
  <c r="M952" i="31"/>
  <c r="F953" i="31"/>
  <c r="H949" i="32" s="1"/>
  <c r="M953" i="31"/>
  <c r="F954" i="31"/>
  <c r="H950" i="32" s="1"/>
  <c r="M954" i="31"/>
  <c r="F955" i="31"/>
  <c r="H951" i="32" s="1"/>
  <c r="M955" i="31"/>
  <c r="F956" i="31"/>
  <c r="H952" i="32" s="1"/>
  <c r="M956" i="31"/>
  <c r="F957" i="31"/>
  <c r="H953" i="32" s="1"/>
  <c r="M957" i="31"/>
  <c r="F958" i="31"/>
  <c r="H954" i="32" s="1"/>
  <c r="M958" i="31"/>
  <c r="F959" i="31"/>
  <c r="H955" i="32" s="1"/>
  <c r="M959" i="31"/>
  <c r="F960" i="31"/>
  <c r="H956" i="32" s="1"/>
  <c r="M960" i="31"/>
  <c r="F961" i="31"/>
  <c r="H957" i="32" s="1"/>
  <c r="M961" i="31"/>
  <c r="F962" i="31"/>
  <c r="H958" i="32" s="1"/>
  <c r="M962" i="31"/>
  <c r="F963" i="31"/>
  <c r="H959" i="32" s="1"/>
  <c r="M963" i="31"/>
  <c r="F964" i="31"/>
  <c r="H960" i="32" s="1"/>
  <c r="M964" i="31"/>
  <c r="F965" i="31"/>
  <c r="H961" i="32" s="1"/>
  <c r="M965" i="31"/>
  <c r="F966" i="31"/>
  <c r="H962" i="32" s="1"/>
  <c r="M966" i="31"/>
  <c r="F967" i="31"/>
  <c r="H963" i="32" s="1"/>
  <c r="M967" i="31"/>
  <c r="F968" i="31"/>
  <c r="H964" i="32" s="1"/>
  <c r="M968" i="31"/>
  <c r="F969" i="31"/>
  <c r="H965" i="32" s="1"/>
  <c r="M969" i="31"/>
  <c r="F970" i="31"/>
  <c r="H966" i="32" s="1"/>
  <c r="M970" i="31"/>
  <c r="F971" i="31"/>
  <c r="H967" i="32" s="1"/>
  <c r="M971" i="31"/>
  <c r="F972" i="31"/>
  <c r="H968" i="32" s="1"/>
  <c r="M972" i="31"/>
  <c r="F973" i="31"/>
  <c r="H969" i="32" s="1"/>
  <c r="M973" i="31"/>
  <c r="F974" i="31"/>
  <c r="H970" i="32" s="1"/>
  <c r="M974" i="31"/>
  <c r="F975" i="31"/>
  <c r="H971" i="32" s="1"/>
  <c r="M975" i="31"/>
  <c r="F976" i="31"/>
  <c r="H972" i="32" s="1"/>
  <c r="M976" i="31"/>
  <c r="F977" i="31"/>
  <c r="H973" i="32" s="1"/>
  <c r="M977" i="31"/>
  <c r="F978" i="31"/>
  <c r="H974" i="32" s="1"/>
  <c r="M978" i="31"/>
  <c r="F979" i="31"/>
  <c r="H975" i="32" s="1"/>
  <c r="M979" i="31"/>
  <c r="F980" i="31"/>
  <c r="H976" i="32" s="1"/>
  <c r="M980" i="31"/>
  <c r="F981" i="31"/>
  <c r="H977" i="32" s="1"/>
  <c r="M981" i="31"/>
  <c r="F982" i="31"/>
  <c r="H978" i="32" s="1"/>
  <c r="M982" i="31"/>
  <c r="F983" i="31"/>
  <c r="H979" i="32" s="1"/>
  <c r="M983" i="31"/>
  <c r="F984" i="31"/>
  <c r="H980" i="32" s="1"/>
  <c r="M984" i="31"/>
  <c r="F985" i="31"/>
  <c r="H981" i="32" s="1"/>
  <c r="M985" i="31"/>
  <c r="F986" i="31"/>
  <c r="H982" i="32" s="1"/>
  <c r="M986" i="31"/>
  <c r="F987" i="31"/>
  <c r="H983" i="32" s="1"/>
  <c r="M987" i="31"/>
  <c r="F988" i="31"/>
  <c r="H984" i="32" s="1"/>
  <c r="M988" i="31"/>
  <c r="F989" i="31"/>
  <c r="H985" i="32" s="1"/>
  <c r="M989" i="31"/>
  <c r="F990" i="31"/>
  <c r="H986" i="32" s="1"/>
  <c r="M990" i="31"/>
  <c r="F991" i="31"/>
  <c r="H987" i="32" s="1"/>
  <c r="M991" i="31"/>
  <c r="F992" i="31"/>
  <c r="H988" i="32" s="1"/>
  <c r="M992" i="31"/>
  <c r="F993" i="31"/>
  <c r="H989" i="32" s="1"/>
  <c r="M993" i="31"/>
  <c r="F994" i="31"/>
  <c r="H990" i="32" s="1"/>
  <c r="M994" i="31"/>
  <c r="F995" i="31"/>
  <c r="H991" i="32" s="1"/>
  <c r="M995" i="31"/>
  <c r="F996" i="31"/>
  <c r="H992" i="32" s="1"/>
  <c r="M996" i="31"/>
  <c r="F997" i="31"/>
  <c r="H993" i="32" s="1"/>
  <c r="M997" i="31"/>
  <c r="F998" i="31"/>
  <c r="H994" i="32" s="1"/>
  <c r="M998" i="31"/>
  <c r="F999" i="31"/>
  <c r="H995" i="32" s="1"/>
  <c r="M999" i="31"/>
  <c r="F1000" i="31"/>
  <c r="H996" i="32" s="1"/>
  <c r="M1000" i="31"/>
  <c r="T11" i="31"/>
  <c r="S11" i="31"/>
  <c r="C2" i="31"/>
  <c r="J3" i="31"/>
  <c r="J2" i="31"/>
  <c r="J3" i="32" s="1"/>
  <c r="C3" i="31"/>
  <c r="L8" i="32" l="1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6" i="32"/>
  <c r="L87" i="32"/>
  <c r="L88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06" i="32"/>
  <c r="L107" i="32"/>
  <c r="L108" i="32"/>
  <c r="L109" i="32"/>
  <c r="L110" i="32"/>
  <c r="L111" i="32"/>
  <c r="L112" i="32"/>
  <c r="L113" i="32"/>
  <c r="L114" i="32"/>
  <c r="L115" i="32"/>
  <c r="L116" i="32"/>
  <c r="L117" i="32"/>
  <c r="L118" i="32"/>
  <c r="L119" i="32"/>
  <c r="L120" i="32"/>
  <c r="L121" i="32"/>
  <c r="L122" i="32"/>
  <c r="L123" i="32"/>
  <c r="L124" i="32"/>
  <c r="L125" i="32"/>
  <c r="L126" i="32"/>
  <c r="L127" i="32"/>
  <c r="L128" i="32"/>
  <c r="L129" i="32"/>
  <c r="L130" i="32"/>
  <c r="L131" i="32"/>
  <c r="L132" i="32"/>
  <c r="L133" i="32"/>
  <c r="L134" i="32"/>
  <c r="L135" i="32"/>
  <c r="L136" i="32"/>
  <c r="L137" i="32"/>
  <c r="L138" i="32"/>
  <c r="L139" i="32"/>
  <c r="L140" i="32"/>
  <c r="L141" i="32"/>
  <c r="L142" i="32"/>
  <c r="L143" i="32"/>
  <c r="L144" i="32"/>
  <c r="L145" i="32"/>
  <c r="L146" i="32"/>
  <c r="L147" i="32"/>
  <c r="L148" i="32"/>
  <c r="L149" i="32"/>
  <c r="L150" i="32"/>
  <c r="L151" i="32"/>
  <c r="L152" i="32"/>
  <c r="L153" i="32"/>
  <c r="L154" i="32"/>
  <c r="L155" i="32"/>
  <c r="L156" i="32"/>
  <c r="L157" i="32"/>
  <c r="L158" i="32"/>
  <c r="L159" i="32"/>
  <c r="L160" i="32"/>
  <c r="L161" i="32"/>
  <c r="L162" i="32"/>
  <c r="L163" i="32"/>
  <c r="L164" i="32"/>
  <c r="L165" i="32"/>
  <c r="L166" i="32"/>
  <c r="L167" i="32"/>
  <c r="L168" i="32"/>
  <c r="L169" i="32"/>
  <c r="L170" i="32"/>
  <c r="L171" i="32"/>
  <c r="L172" i="32"/>
  <c r="L173" i="32"/>
  <c r="L174" i="32"/>
  <c r="L175" i="32"/>
  <c r="L176" i="32"/>
  <c r="L177" i="32"/>
  <c r="L178" i="32"/>
  <c r="L180" i="32"/>
  <c r="L179" i="32"/>
  <c r="L181" i="32"/>
  <c r="L182" i="32"/>
  <c r="L183" i="32"/>
  <c r="L184" i="32"/>
  <c r="L185" i="32"/>
  <c r="L186" i="32"/>
  <c r="L187" i="32"/>
  <c r="L188" i="32"/>
  <c r="L189" i="32"/>
  <c r="L190" i="32"/>
  <c r="L191" i="32"/>
  <c r="L192" i="32"/>
  <c r="L193" i="32"/>
  <c r="L194" i="32"/>
  <c r="L195" i="32"/>
  <c r="L196" i="32"/>
  <c r="L197" i="32"/>
  <c r="L198" i="32"/>
  <c r="L199" i="32"/>
  <c r="L200" i="32"/>
  <c r="L201" i="32"/>
  <c r="L202" i="32"/>
  <c r="L203" i="32"/>
  <c r="L204" i="32"/>
  <c r="L205" i="32"/>
  <c r="L206" i="32"/>
  <c r="L207" i="32"/>
  <c r="L208" i="32"/>
  <c r="L209" i="32"/>
  <c r="L210" i="32"/>
  <c r="L211" i="32"/>
  <c r="L212" i="32"/>
  <c r="L213" i="32"/>
  <c r="L214" i="32"/>
  <c r="L215" i="32"/>
  <c r="L216" i="32"/>
  <c r="L217" i="32"/>
  <c r="L218" i="32"/>
  <c r="L219" i="32"/>
  <c r="L220" i="32"/>
  <c r="L221" i="32"/>
  <c r="L222" i="32"/>
  <c r="L223" i="32"/>
  <c r="L224" i="32"/>
  <c r="L225" i="32"/>
  <c r="L226" i="32"/>
  <c r="L227" i="32"/>
  <c r="L228" i="32"/>
  <c r="L229" i="32"/>
  <c r="L230" i="32"/>
  <c r="L231" i="32"/>
  <c r="L232" i="32"/>
  <c r="L233" i="32"/>
  <c r="L234" i="32"/>
  <c r="L235" i="32"/>
  <c r="L236" i="32"/>
  <c r="L237" i="32"/>
  <c r="L238" i="32"/>
  <c r="L239" i="32"/>
  <c r="L240" i="32"/>
  <c r="L241" i="32"/>
  <c r="L242" i="32"/>
  <c r="L243" i="32"/>
  <c r="L244" i="32"/>
  <c r="L245" i="32"/>
  <c r="L246" i="32"/>
  <c r="L247" i="32"/>
  <c r="L248" i="32"/>
  <c r="L249" i="32"/>
  <c r="L250" i="32"/>
  <c r="L251" i="32"/>
  <c r="L252" i="32"/>
  <c r="L253" i="32"/>
  <c r="L254" i="32"/>
  <c r="L255" i="32"/>
  <c r="L256" i="32"/>
  <c r="L257" i="32"/>
  <c r="L258" i="32"/>
  <c r="L259" i="32"/>
  <c r="L260" i="32"/>
  <c r="L261" i="32"/>
  <c r="L262" i="32"/>
  <c r="L263" i="32"/>
  <c r="L264" i="32"/>
  <c r="L265" i="32"/>
  <c r="L266" i="32"/>
  <c r="L267" i="32"/>
  <c r="L268" i="32"/>
  <c r="L269" i="32"/>
  <c r="L270" i="32"/>
  <c r="L271" i="32"/>
  <c r="L272" i="32"/>
  <c r="L273" i="32"/>
  <c r="L274" i="32"/>
  <c r="L275" i="32"/>
  <c r="L276" i="32"/>
  <c r="L277" i="32"/>
  <c r="L278" i="32"/>
  <c r="L279" i="32"/>
  <c r="L280" i="32"/>
  <c r="L281" i="32"/>
  <c r="L282" i="32"/>
  <c r="L283" i="32"/>
  <c r="L284" i="32"/>
  <c r="L285" i="32"/>
  <c r="L286" i="32"/>
  <c r="L287" i="32"/>
  <c r="L288" i="32"/>
  <c r="L289" i="32"/>
  <c r="L290" i="32"/>
  <c r="L291" i="32"/>
  <c r="L292" i="32"/>
  <c r="L293" i="32"/>
  <c r="L294" i="32"/>
  <c r="L295" i="32"/>
  <c r="L296" i="32"/>
  <c r="L297" i="32"/>
  <c r="L298" i="32"/>
  <c r="L299" i="32"/>
  <c r="L300" i="32"/>
  <c r="L301" i="32"/>
  <c r="L302" i="32"/>
  <c r="L303" i="32"/>
  <c r="L304" i="32"/>
  <c r="L305" i="32"/>
  <c r="L306" i="32"/>
  <c r="L307" i="32"/>
  <c r="L308" i="32"/>
  <c r="L309" i="32"/>
  <c r="L310" i="32"/>
  <c r="L311" i="32"/>
  <c r="L312" i="32"/>
  <c r="L313" i="32"/>
  <c r="L314" i="32"/>
  <c r="L315" i="32"/>
  <c r="L316" i="32"/>
  <c r="L317" i="32"/>
  <c r="L318" i="32"/>
  <c r="L319" i="32"/>
  <c r="L320" i="32"/>
  <c r="L321" i="32"/>
  <c r="L322" i="32"/>
  <c r="L323" i="32"/>
  <c r="L324" i="32"/>
  <c r="L325" i="32"/>
  <c r="L326" i="32"/>
  <c r="L327" i="32"/>
  <c r="L328" i="32"/>
  <c r="L329" i="32"/>
  <c r="L330" i="32"/>
  <c r="L331" i="32"/>
  <c r="L332" i="32"/>
  <c r="L333" i="32"/>
  <c r="L334" i="32"/>
  <c r="L335" i="32"/>
  <c r="L336" i="32"/>
  <c r="L337" i="32"/>
  <c r="L338" i="32"/>
  <c r="L339" i="32"/>
  <c r="L340" i="32"/>
  <c r="L341" i="32"/>
  <c r="L342" i="32"/>
  <c r="L343" i="32"/>
  <c r="L344" i="32"/>
  <c r="L345" i="32"/>
  <c r="L346" i="32"/>
  <c r="L347" i="32"/>
  <c r="L348" i="32"/>
  <c r="L349" i="32"/>
  <c r="L350" i="32"/>
  <c r="L351" i="32"/>
  <c r="L352" i="32"/>
  <c r="L353" i="32"/>
  <c r="L354" i="32"/>
  <c r="L355" i="32"/>
  <c r="L356" i="32"/>
  <c r="L357" i="32"/>
  <c r="L358" i="32"/>
  <c r="L359" i="32"/>
  <c r="L360" i="32"/>
  <c r="L361" i="32"/>
  <c r="L362" i="32"/>
  <c r="L363" i="32"/>
  <c r="L364" i="32"/>
  <c r="L365" i="32"/>
  <c r="L366" i="32"/>
  <c r="L367" i="32"/>
  <c r="L368" i="32"/>
  <c r="L369" i="32"/>
  <c r="L370" i="32"/>
  <c r="L371" i="32"/>
  <c r="L372" i="32"/>
  <c r="L373" i="32"/>
  <c r="L374" i="32"/>
  <c r="L375" i="32"/>
  <c r="L376" i="32"/>
  <c r="L377" i="32"/>
  <c r="L378" i="32"/>
  <c r="L379" i="32"/>
  <c r="L380" i="32"/>
  <c r="L381" i="32"/>
  <c r="L382" i="32"/>
  <c r="L383" i="32"/>
  <c r="L384" i="32"/>
  <c r="L385" i="32"/>
  <c r="L386" i="32"/>
  <c r="L387" i="32"/>
  <c r="L388" i="32"/>
  <c r="L389" i="32"/>
  <c r="L390" i="32"/>
  <c r="L391" i="32"/>
  <c r="L392" i="32"/>
  <c r="L393" i="32"/>
  <c r="L394" i="32"/>
  <c r="L395" i="32"/>
  <c r="L396" i="32"/>
  <c r="L397" i="32"/>
  <c r="L398" i="32"/>
  <c r="L399" i="32"/>
  <c r="L400" i="32"/>
  <c r="L401" i="32"/>
  <c r="L402" i="32"/>
  <c r="L403" i="32"/>
  <c r="L404" i="32"/>
  <c r="L405" i="32"/>
  <c r="L406" i="32"/>
  <c r="L407" i="32"/>
  <c r="L408" i="32"/>
  <c r="L409" i="32"/>
  <c r="L410" i="32"/>
  <c r="L411" i="32"/>
  <c r="L412" i="32"/>
  <c r="L413" i="32"/>
  <c r="L414" i="32"/>
  <c r="L415" i="32"/>
  <c r="L416" i="32"/>
  <c r="L417" i="32"/>
  <c r="L418" i="32"/>
  <c r="L419" i="32"/>
  <c r="L420" i="32"/>
  <c r="L421" i="32"/>
  <c r="L422" i="32"/>
  <c r="L423" i="32"/>
  <c r="L424" i="32"/>
  <c r="L425" i="32"/>
  <c r="L426" i="32"/>
  <c r="L427" i="32"/>
  <c r="L428" i="32"/>
  <c r="L429" i="32"/>
  <c r="L430" i="32"/>
  <c r="L431" i="32"/>
  <c r="L432" i="32"/>
  <c r="L433" i="32"/>
  <c r="L434" i="32"/>
  <c r="L435" i="32"/>
  <c r="L436" i="32"/>
  <c r="L437" i="32"/>
  <c r="L438" i="32"/>
  <c r="L439" i="32"/>
  <c r="L440" i="32"/>
  <c r="L441" i="32"/>
  <c r="L442" i="32"/>
  <c r="L443" i="32"/>
  <c r="L444" i="32"/>
  <c r="L525" i="32"/>
  <c r="L526" i="32"/>
  <c r="L527" i="32"/>
  <c r="L528" i="32"/>
  <c r="L529" i="32"/>
  <c r="L530" i="32"/>
  <c r="L531" i="32"/>
  <c r="L532" i="32"/>
  <c r="L533" i="32"/>
  <c r="L534" i="32"/>
  <c r="L535" i="32"/>
  <c r="L536" i="32"/>
  <c r="L537" i="32"/>
  <c r="L538" i="32"/>
  <c r="L539" i="32"/>
  <c r="L540" i="32"/>
  <c r="L541" i="32"/>
  <c r="L542" i="32"/>
  <c r="L543" i="32"/>
  <c r="L544" i="32"/>
  <c r="L545" i="32"/>
  <c r="L546" i="32"/>
  <c r="L547" i="32"/>
  <c r="L548" i="32"/>
  <c r="L549" i="32"/>
  <c r="L550" i="32"/>
  <c r="L551" i="32"/>
  <c r="L552" i="32"/>
  <c r="L553" i="32"/>
  <c r="L554" i="32"/>
  <c r="L555" i="32"/>
  <c r="L556" i="32"/>
  <c r="L557" i="32"/>
  <c r="L558" i="32"/>
  <c r="L559" i="32"/>
  <c r="L560" i="32"/>
  <c r="L561" i="32"/>
  <c r="L562" i="32"/>
  <c r="L563" i="32"/>
  <c r="L564" i="32"/>
  <c r="L565" i="32"/>
  <c r="L566" i="32"/>
  <c r="L567" i="32"/>
  <c r="L568" i="32"/>
  <c r="L569" i="32"/>
  <c r="L570" i="32"/>
  <c r="L571" i="32"/>
  <c r="L572" i="32"/>
  <c r="L573" i="32"/>
  <c r="L574" i="32"/>
  <c r="L575" i="32"/>
  <c r="L576" i="32"/>
  <c r="L577" i="32"/>
  <c r="L578" i="32"/>
  <c r="L579" i="32"/>
  <c r="L580" i="32"/>
  <c r="L581" i="32"/>
  <c r="L582" i="32"/>
  <c r="L583" i="32"/>
  <c r="L584" i="32"/>
  <c r="L585" i="32"/>
  <c r="L586" i="32"/>
  <c r="L587" i="32"/>
  <c r="L588" i="32"/>
  <c r="L589" i="32"/>
  <c r="L590" i="32"/>
  <c r="L591" i="32"/>
  <c r="L592" i="32"/>
  <c r="L593" i="32"/>
  <c r="L594" i="32"/>
  <c r="L595" i="32"/>
  <c r="L596" i="32"/>
  <c r="L597" i="32"/>
  <c r="L598" i="32"/>
  <c r="L599" i="32"/>
  <c r="L600" i="32"/>
  <c r="L601" i="32"/>
  <c r="L602" i="32"/>
  <c r="L603" i="32"/>
  <c r="L604" i="32"/>
  <c r="L605" i="32"/>
  <c r="L606" i="32"/>
  <c r="L607" i="32"/>
  <c r="L608" i="32"/>
  <c r="L618" i="32"/>
  <c r="L629" i="32"/>
  <c r="L636" i="32"/>
  <c r="L644" i="32"/>
  <c r="L647" i="32"/>
  <c r="L650" i="32"/>
  <c r="L658" i="32"/>
  <c r="L668" i="32"/>
  <c r="L673" i="32"/>
  <c r="L676" i="32"/>
  <c r="L681" i="32"/>
  <c r="L682" i="32"/>
  <c r="L683" i="32"/>
  <c r="L687" i="32"/>
  <c r="L688" i="32"/>
  <c r="L698" i="32"/>
  <c r="L703" i="32"/>
  <c r="L710" i="32"/>
  <c r="L714" i="32"/>
  <c r="L720" i="32"/>
  <c r="L723" i="32"/>
  <c r="L727" i="32"/>
  <c r="L734" i="32"/>
  <c r="L735" i="32"/>
  <c r="L742" i="32"/>
  <c r="L743" i="32"/>
  <c r="L747" i="32"/>
  <c r="L752" i="32"/>
  <c r="L753" i="32"/>
  <c r="L759" i="32"/>
  <c r="L760" i="32"/>
  <c r="L763" i="32"/>
  <c r="L764" i="32"/>
  <c r="L765" i="32"/>
  <c r="L775" i="32"/>
  <c r="L779" i="32"/>
  <c r="L788" i="32"/>
  <c r="L792" i="32"/>
  <c r="L797" i="32"/>
  <c r="L801" i="32"/>
  <c r="L809" i="32"/>
  <c r="L810" i="32"/>
  <c r="L813" i="32"/>
  <c r="L820" i="32"/>
  <c r="L826" i="32"/>
  <c r="L830" i="32"/>
  <c r="L834" i="32"/>
  <c r="L844" i="32"/>
  <c r="L848" i="32"/>
  <c r="L851" i="32"/>
  <c r="L855" i="32"/>
  <c r="L859" i="32"/>
  <c r="L863" i="32"/>
  <c r="L870" i="32"/>
  <c r="L871" i="32"/>
  <c r="L878" i="32"/>
  <c r="L889" i="32"/>
  <c r="L899" i="32"/>
  <c r="L902" i="32"/>
  <c r="L908" i="32"/>
  <c r="L916" i="32"/>
  <c r="L917" i="32"/>
  <c r="L920" i="32"/>
  <c r="L923" i="32"/>
  <c r="L930" i="32"/>
  <c r="L939" i="32"/>
  <c r="L952" i="32"/>
  <c r="L953" i="32"/>
  <c r="L954" i="32"/>
  <c r="L962" i="32"/>
  <c r="L965" i="32"/>
  <c r="L445" i="32"/>
  <c r="L446" i="32"/>
  <c r="L447" i="32"/>
  <c r="L448" i="32"/>
  <c r="L449" i="32"/>
  <c r="L450" i="32"/>
  <c r="L451" i="32"/>
  <c r="L452" i="32"/>
  <c r="L453" i="32"/>
  <c r="L454" i="32"/>
  <c r="L455" i="32"/>
  <c r="L456" i="32"/>
  <c r="L457" i="32"/>
  <c r="L458" i="32"/>
  <c r="L459" i="32"/>
  <c r="L460" i="32"/>
  <c r="L461" i="32"/>
  <c r="L462" i="32"/>
  <c r="L463" i="32"/>
  <c r="L464" i="32"/>
  <c r="L465" i="32"/>
  <c r="L466" i="32"/>
  <c r="L467" i="32"/>
  <c r="L468" i="32"/>
  <c r="L469" i="32"/>
  <c r="L470" i="32"/>
  <c r="L471" i="32"/>
  <c r="L472" i="32"/>
  <c r="L473" i="32"/>
  <c r="L474" i="32"/>
  <c r="L475" i="32"/>
  <c r="L476" i="32"/>
  <c r="L477" i="32"/>
  <c r="L478" i="32"/>
  <c r="L479" i="32"/>
  <c r="L480" i="32"/>
  <c r="L481" i="32"/>
  <c r="L482" i="32"/>
  <c r="L483" i="32"/>
  <c r="L484" i="32"/>
  <c r="L485" i="32"/>
  <c r="L486" i="32"/>
  <c r="L487" i="32"/>
  <c r="L488" i="32"/>
  <c r="L489" i="32"/>
  <c r="L490" i="32"/>
  <c r="L491" i="32"/>
  <c r="L492" i="32"/>
  <c r="L493" i="32"/>
  <c r="L494" i="32"/>
  <c r="L495" i="32"/>
  <c r="L496" i="32"/>
  <c r="L497" i="32"/>
  <c r="L498" i="32"/>
  <c r="L499" i="32"/>
  <c r="L500" i="32"/>
  <c r="L501" i="32"/>
  <c r="L502" i="32"/>
  <c r="L503" i="32"/>
  <c r="L504" i="32"/>
  <c r="L505" i="32"/>
  <c r="L506" i="32"/>
  <c r="L507" i="32"/>
  <c r="L508" i="32"/>
  <c r="L509" i="32"/>
  <c r="L510" i="32"/>
  <c r="L511" i="32"/>
  <c r="L512" i="32"/>
  <c r="L513" i="32"/>
  <c r="L514" i="32"/>
  <c r="L515" i="32"/>
  <c r="L516" i="32"/>
  <c r="L517" i="32"/>
  <c r="L518" i="32"/>
  <c r="L519" i="32"/>
  <c r="L520" i="32"/>
  <c r="L521" i="32"/>
  <c r="L522" i="32"/>
  <c r="L523" i="32"/>
  <c r="L610" i="32"/>
  <c r="L611" i="32"/>
  <c r="L612" i="32"/>
  <c r="L613" i="32"/>
  <c r="L616" i="32"/>
  <c r="L622" i="32"/>
  <c r="L623" i="32"/>
  <c r="L626" i="32"/>
  <c r="L627" i="32"/>
  <c r="L631" i="32"/>
  <c r="L634" i="32"/>
  <c r="L638" i="32"/>
  <c r="L639" i="32"/>
  <c r="L642" i="32"/>
  <c r="L652" i="32"/>
  <c r="L660" i="32"/>
  <c r="L670" i="32"/>
  <c r="L671" i="32"/>
  <c r="L685" i="32"/>
  <c r="L692" i="32"/>
  <c r="L695" i="32"/>
  <c r="L696" i="32"/>
  <c r="L707" i="32"/>
  <c r="L708" i="32"/>
  <c r="L712" i="32"/>
  <c r="L718" i="32"/>
  <c r="L725" i="32"/>
  <c r="L729" i="32"/>
  <c r="L730" i="32"/>
  <c r="L731" i="32"/>
  <c r="L732" i="32"/>
  <c r="L737" i="32"/>
  <c r="L740" i="32"/>
  <c r="L745" i="32"/>
  <c r="L749" i="32"/>
  <c r="L750" i="32"/>
  <c r="L757" i="32"/>
  <c r="L769" i="32"/>
  <c r="L770" i="32"/>
  <c r="L773" i="32"/>
  <c r="L777" i="32"/>
  <c r="L781" i="32"/>
  <c r="L786" i="32"/>
  <c r="L790" i="32"/>
  <c r="L794" i="32"/>
  <c r="L795" i="32"/>
  <c r="L799" i="32"/>
  <c r="L803" i="32"/>
  <c r="L804" i="32"/>
  <c r="L807" i="32"/>
  <c r="L815" i="32"/>
  <c r="L818" i="32"/>
  <c r="L822" i="32"/>
  <c r="L828" i="32"/>
  <c r="L832" i="32"/>
  <c r="L836" i="32"/>
  <c r="L839" i="32"/>
  <c r="L840" i="32"/>
  <c r="L846" i="32"/>
  <c r="L853" i="32"/>
  <c r="L857" i="32"/>
  <c r="L861" i="32"/>
  <c r="L865" i="32"/>
  <c r="L866" i="32"/>
  <c r="L873" i="32"/>
  <c r="L876" i="32"/>
  <c r="L880" i="32"/>
  <c r="L881" i="32"/>
  <c r="L882" i="32"/>
  <c r="L885" i="32"/>
  <c r="L886" i="32"/>
  <c r="L887" i="32"/>
  <c r="L891" i="32"/>
  <c r="L894" i="32"/>
  <c r="L897" i="32"/>
  <c r="L904" i="32"/>
  <c r="L910" i="32"/>
  <c r="L913" i="32"/>
  <c r="L914" i="32"/>
  <c r="L925" i="32"/>
  <c r="L928" i="32"/>
  <c r="L932" i="32"/>
  <c r="L933" i="32"/>
  <c r="L936" i="32"/>
  <c r="L937" i="32"/>
  <c r="L941" i="32"/>
  <c r="L942" i="32"/>
  <c r="L945" i="32"/>
  <c r="L948" i="32"/>
  <c r="L949" i="32"/>
  <c r="L950" i="32"/>
  <c r="L966" i="32"/>
  <c r="L970" i="32"/>
  <c r="L971" i="32"/>
  <c r="L986" i="32"/>
  <c r="L995" i="32"/>
  <c r="L7" i="32"/>
  <c r="L617" i="32"/>
  <c r="L630" i="32"/>
  <c r="L635" i="32"/>
  <c r="L643" i="32"/>
  <c r="L648" i="32"/>
  <c r="L649" i="32"/>
  <c r="L653" i="32"/>
  <c r="L654" i="32"/>
  <c r="L655" i="32"/>
  <c r="L656" i="32"/>
  <c r="L657" i="32"/>
  <c r="L661" i="32"/>
  <c r="L662" i="32"/>
  <c r="L663" i="32"/>
  <c r="L664" i="32"/>
  <c r="L665" i="32"/>
  <c r="L666" i="32"/>
  <c r="L667" i="32"/>
  <c r="L674" i="32"/>
  <c r="L675" i="32"/>
  <c r="L684" i="32"/>
  <c r="L693" i="32"/>
  <c r="L694" i="32"/>
  <c r="L697" i="32"/>
  <c r="L704" i="32"/>
  <c r="L705" i="32"/>
  <c r="L706" i="32"/>
  <c r="L709" i="32"/>
  <c r="L713" i="32"/>
  <c r="L719" i="32"/>
  <c r="L724" i="32"/>
  <c r="L728" i="32"/>
  <c r="L733" i="32"/>
  <c r="L736" i="32"/>
  <c r="L741" i="32"/>
  <c r="L744" i="32"/>
  <c r="L748" i="32"/>
  <c r="L751" i="32"/>
  <c r="L754" i="32"/>
  <c r="L755" i="32"/>
  <c r="L756" i="32"/>
  <c r="L766" i="32"/>
  <c r="L767" i="32"/>
  <c r="L768" i="32"/>
  <c r="L771" i="32"/>
  <c r="L772" i="32"/>
  <c r="L776" i="32"/>
  <c r="L780" i="32"/>
  <c r="L787" i="32"/>
  <c r="L791" i="32"/>
  <c r="L798" i="32"/>
  <c r="L802" i="32"/>
  <c r="L805" i="32"/>
  <c r="L806" i="32"/>
  <c r="L814" i="32"/>
  <c r="L819" i="32"/>
  <c r="L823" i="32"/>
  <c r="L824" i="32"/>
  <c r="L825" i="32"/>
  <c r="L829" i="32"/>
  <c r="L833" i="32"/>
  <c r="L837" i="32"/>
  <c r="L838" i="32"/>
  <c r="L841" i="32"/>
  <c r="L842" i="32"/>
  <c r="L843" i="32"/>
  <c r="L847" i="32"/>
  <c r="L852" i="32"/>
  <c r="L856" i="32"/>
  <c r="L860" i="32"/>
  <c r="L864" i="32"/>
  <c r="L867" i="32"/>
  <c r="L868" i="32"/>
  <c r="L869" i="32"/>
  <c r="L872" i="32"/>
  <c r="L877" i="32"/>
  <c r="L883" i="32"/>
  <c r="L884" i="32"/>
  <c r="L890" i="32"/>
  <c r="L895" i="32"/>
  <c r="L956" i="32"/>
  <c r="L968" i="32"/>
  <c r="L975" i="32"/>
  <c r="L978" i="32"/>
  <c r="L981" i="32"/>
  <c r="L984" i="32"/>
  <c r="L988" i="32"/>
  <c r="L991" i="32"/>
  <c r="L524" i="32"/>
  <c r="L609" i="32"/>
  <c r="L614" i="32"/>
  <c r="L615" i="32"/>
  <c r="L619" i="32"/>
  <c r="L620" i="32"/>
  <c r="L621" i="32"/>
  <c r="L624" i="32"/>
  <c r="L625" i="32"/>
  <c r="L628" i="32"/>
  <c r="L632" i="32"/>
  <c r="L633" i="32"/>
  <c r="L637" i="32"/>
  <c r="L640" i="32"/>
  <c r="L641" i="32"/>
  <c r="L645" i="32"/>
  <c r="L646" i="32"/>
  <c r="L651" i="32"/>
  <c r="L659" i="32"/>
  <c r="L669" i="32"/>
  <c r="L672" i="32"/>
  <c r="L677" i="32"/>
  <c r="L678" i="32"/>
  <c r="L679" i="32"/>
  <c r="L680" i="32"/>
  <c r="L686" i="32"/>
  <c r="L689" i="32"/>
  <c r="L690" i="32"/>
  <c r="L691" i="32"/>
  <c r="L699" i="32"/>
  <c r="L700" i="32"/>
  <c r="L701" i="32"/>
  <c r="L702" i="32"/>
  <c r="L711" i="32"/>
  <c r="L715" i="32"/>
  <c r="L716" i="32"/>
  <c r="L717" i="32"/>
  <c r="L721" i="32"/>
  <c r="L722" i="32"/>
  <c r="L726" i="32"/>
  <c r="L738" i="32"/>
  <c r="L739" i="32"/>
  <c r="L746" i="32"/>
  <c r="L758" i="32"/>
  <c r="L761" i="32"/>
  <c r="L762" i="32"/>
  <c r="L774" i="32"/>
  <c r="L778" i="32"/>
  <c r="L782" i="32"/>
  <c r="L783" i="32"/>
  <c r="L784" i="32"/>
  <c r="L785" i="32"/>
  <c r="L789" i="32"/>
  <c r="L793" i="32"/>
  <c r="L796" i="32"/>
  <c r="L800" i="32"/>
  <c r="L808" i="32"/>
  <c r="L811" i="32"/>
  <c r="L812" i="32"/>
  <c r="L816" i="32"/>
  <c r="L817" i="32"/>
  <c r="L821" i="32"/>
  <c r="L827" i="32"/>
  <c r="L831" i="32"/>
  <c r="L835" i="32"/>
  <c r="L845" i="32"/>
  <c r="L849" i="32"/>
  <c r="L850" i="32"/>
  <c r="L854" i="32"/>
  <c r="L858" i="32"/>
  <c r="L862" i="32"/>
  <c r="L874" i="32"/>
  <c r="L875" i="32"/>
  <c r="L879" i="32"/>
  <c r="L888" i="32"/>
  <c r="L892" i="32"/>
  <c r="L893" i="32"/>
  <c r="L896" i="32"/>
  <c r="L900" i="32"/>
  <c r="L901" i="32"/>
  <c r="L905" i="32"/>
  <c r="L906" i="32"/>
  <c r="L907" i="32"/>
  <c r="L911" i="32"/>
  <c r="L912" i="32"/>
  <c r="L915" i="32"/>
  <c r="L918" i="32"/>
  <c r="L919" i="32"/>
  <c r="L924" i="32"/>
  <c r="L929" i="32"/>
  <c r="L940" i="32"/>
  <c r="L943" i="32"/>
  <c r="L944" i="32"/>
  <c r="L951" i="32"/>
  <c r="L957" i="32"/>
  <c r="L958" i="32"/>
  <c r="L959" i="32"/>
  <c r="L960" i="32"/>
  <c r="L961" i="32"/>
  <c r="L969" i="32"/>
  <c r="L972" i="32"/>
  <c r="L973" i="32"/>
  <c r="L974" i="32"/>
  <c r="L979" i="32"/>
  <c r="L980" i="32"/>
  <c r="L985" i="32"/>
  <c r="L989" i="32"/>
  <c r="L990" i="32"/>
  <c r="L996" i="32"/>
  <c r="L998" i="32"/>
  <c r="L1000" i="32"/>
  <c r="L1002" i="32"/>
  <c r="L1004" i="32"/>
  <c r="L1006" i="32"/>
  <c r="L1008" i="32"/>
  <c r="L1010" i="32"/>
  <c r="L1012" i="32"/>
  <c r="L1014" i="32"/>
  <c r="L1016" i="32"/>
  <c r="L1018" i="32"/>
  <c r="L1020" i="32"/>
  <c r="L1022" i="32"/>
  <c r="L1024" i="32"/>
  <c r="L1026" i="32"/>
  <c r="L1028" i="32"/>
  <c r="L1029" i="32"/>
  <c r="L1030" i="32"/>
  <c r="L1031" i="32"/>
  <c r="L1032" i="32"/>
  <c r="L1033" i="32"/>
  <c r="L1034" i="32"/>
  <c r="L1035" i="32"/>
  <c r="L1036" i="32"/>
  <c r="L1037" i="32"/>
  <c r="L1038" i="32"/>
  <c r="L1039" i="32"/>
  <c r="L1040" i="32"/>
  <c r="L1041" i="32"/>
  <c r="L1042" i="32"/>
  <c r="L1043" i="32"/>
  <c r="L1044" i="32"/>
  <c r="L1045" i="32"/>
  <c r="L1046" i="32"/>
  <c r="L1047" i="32"/>
  <c r="L1048" i="32"/>
  <c r="L1049" i="32"/>
  <c r="L1050" i="32"/>
  <c r="L1051" i="32"/>
  <c r="L1052" i="32"/>
  <c r="L1053" i="32"/>
  <c r="L1054" i="32"/>
  <c r="L1055" i="32"/>
  <c r="L1056" i="32"/>
  <c r="L1057" i="32"/>
  <c r="L1058" i="32"/>
  <c r="L1059" i="32"/>
  <c r="L1060" i="32"/>
  <c r="L1061" i="32"/>
  <c r="L1062" i="32"/>
  <c r="L1063" i="32"/>
  <c r="L1064" i="32"/>
  <c r="L1065" i="32"/>
  <c r="L898" i="32"/>
  <c r="L903" i="32"/>
  <c r="L909" i="32"/>
  <c r="L921" i="32"/>
  <c r="L922" i="32"/>
  <c r="L926" i="32"/>
  <c r="L927" i="32"/>
  <c r="L931" i="32"/>
  <c r="L934" i="32"/>
  <c r="L935" i="32"/>
  <c r="L938" i="32"/>
  <c r="L946" i="32"/>
  <c r="L947" i="32"/>
  <c r="L955" i="32"/>
  <c r="L963" i="32"/>
  <c r="L964" i="32"/>
  <c r="L967" i="32"/>
  <c r="L976" i="32"/>
  <c r="L977" i="32"/>
  <c r="L982" i="32"/>
  <c r="L983" i="32"/>
  <c r="L987" i="32"/>
  <c r="L992" i="32"/>
  <c r="L993" i="32"/>
  <c r="L994" i="32"/>
  <c r="L997" i="32"/>
  <c r="L999" i="32"/>
  <c r="L1001" i="32"/>
  <c r="L1003" i="32"/>
  <c r="L1005" i="32"/>
  <c r="L1007" i="32"/>
  <c r="L1009" i="32"/>
  <c r="L1011" i="32"/>
  <c r="L1013" i="32"/>
  <c r="L1015" i="32"/>
  <c r="L1017" i="32"/>
  <c r="L1019" i="32"/>
  <c r="L1021" i="32"/>
  <c r="L1023" i="32"/>
  <c r="L1025" i="32"/>
  <c r="L1027" i="32"/>
  <c r="F7" i="32"/>
  <c r="F9" i="32"/>
  <c r="F11" i="32"/>
  <c r="F13" i="32"/>
  <c r="F15" i="32"/>
  <c r="F17" i="32"/>
  <c r="F19" i="32"/>
  <c r="F21" i="32"/>
  <c r="F23" i="32"/>
  <c r="F25" i="32"/>
  <c r="F27" i="32"/>
  <c r="F29" i="32"/>
  <c r="F31" i="32"/>
  <c r="F33" i="32"/>
  <c r="F35" i="32"/>
  <c r="F37" i="32"/>
  <c r="F39" i="32"/>
  <c r="F41" i="32"/>
  <c r="F43" i="32"/>
  <c r="F45" i="32"/>
  <c r="F47" i="32"/>
  <c r="F49" i="32"/>
  <c r="F51" i="32"/>
  <c r="F53" i="32"/>
  <c r="F55" i="32"/>
  <c r="F57" i="32"/>
  <c r="F59" i="32"/>
  <c r="F61" i="32"/>
  <c r="F63" i="32"/>
  <c r="F65" i="32"/>
  <c r="F67" i="32"/>
  <c r="F69" i="32"/>
  <c r="F71" i="32"/>
  <c r="F73" i="32"/>
  <c r="F75" i="32"/>
  <c r="F77" i="32"/>
  <c r="F79" i="32"/>
  <c r="F81" i="32"/>
  <c r="F83" i="32"/>
  <c r="F85" i="32"/>
  <c r="F87" i="32"/>
  <c r="F89" i="32"/>
  <c r="F91" i="32"/>
  <c r="F93" i="32"/>
  <c r="F95" i="32"/>
  <c r="F97" i="32"/>
  <c r="F99" i="32"/>
  <c r="F101" i="32"/>
  <c r="F103" i="32"/>
  <c r="F105" i="32"/>
  <c r="F107" i="32"/>
  <c r="F109" i="32"/>
  <c r="F111" i="32"/>
  <c r="F113" i="32"/>
  <c r="F115" i="32"/>
  <c r="F117" i="32"/>
  <c r="F119" i="32"/>
  <c r="F121" i="32"/>
  <c r="F123" i="32"/>
  <c r="F125" i="32"/>
  <c r="F127" i="32"/>
  <c r="F129" i="32"/>
  <c r="F131" i="32"/>
  <c r="F133" i="32"/>
  <c r="F135" i="32"/>
  <c r="F137" i="32"/>
  <c r="F139" i="32"/>
  <c r="F141" i="32"/>
  <c r="F143" i="32"/>
  <c r="F145" i="32"/>
  <c r="F147" i="32"/>
  <c r="F149" i="32"/>
  <c r="F151" i="32"/>
  <c r="F153" i="32"/>
  <c r="F155" i="32"/>
  <c r="F157" i="32"/>
  <c r="F159" i="32"/>
  <c r="F161" i="32"/>
  <c r="F163" i="32"/>
  <c r="F165" i="32"/>
  <c r="F167" i="32"/>
  <c r="F169" i="32"/>
  <c r="F171" i="32"/>
  <c r="F173" i="32"/>
  <c r="F175" i="32"/>
  <c r="D3" i="32"/>
  <c r="F8" i="32"/>
  <c r="F10" i="32"/>
  <c r="F12" i="32"/>
  <c r="F14" i="32"/>
  <c r="F16" i="32"/>
  <c r="F18" i="32"/>
  <c r="F20" i="32"/>
  <c r="F22" i="32"/>
  <c r="F24" i="32"/>
  <c r="F26" i="32"/>
  <c r="F28" i="32"/>
  <c r="F30" i="32"/>
  <c r="F32" i="32"/>
  <c r="F34" i="32"/>
  <c r="F36" i="32"/>
  <c r="F38" i="32"/>
  <c r="F40" i="32"/>
  <c r="F42" i="32"/>
  <c r="F44" i="32"/>
  <c r="F46" i="32"/>
  <c r="F48" i="32"/>
  <c r="F50" i="32"/>
  <c r="F52" i="32"/>
  <c r="F54" i="32"/>
  <c r="F56" i="32"/>
  <c r="F58" i="32"/>
  <c r="F60" i="32"/>
  <c r="F62" i="32"/>
  <c r="F64" i="32"/>
  <c r="F66" i="32"/>
  <c r="F68" i="32"/>
  <c r="F70" i="32"/>
  <c r="F72" i="32"/>
  <c r="F74" i="32"/>
  <c r="F76" i="32"/>
  <c r="F78" i="32"/>
  <c r="F80" i="32"/>
  <c r="F82" i="32"/>
  <c r="F84" i="32"/>
  <c r="F86" i="32"/>
  <c r="F88" i="32"/>
  <c r="F90" i="32"/>
  <c r="F92" i="32"/>
  <c r="F96" i="32"/>
  <c r="F100" i="32"/>
  <c r="F104" i="32"/>
  <c r="F108" i="32"/>
  <c r="F112" i="32"/>
  <c r="F116" i="32"/>
  <c r="F120" i="32"/>
  <c r="F124" i="32"/>
  <c r="F128" i="32"/>
  <c r="F132" i="32"/>
  <c r="F136" i="32"/>
  <c r="F140" i="32"/>
  <c r="F144" i="32"/>
  <c r="F148" i="32"/>
  <c r="F152" i="32"/>
  <c r="F156" i="32"/>
  <c r="F160" i="32"/>
  <c r="F164" i="32"/>
  <c r="F168" i="32"/>
  <c r="F172" i="32"/>
  <c r="F176" i="32"/>
  <c r="F178" i="32"/>
  <c r="F180" i="32"/>
  <c r="F182" i="32"/>
  <c r="F184" i="32"/>
  <c r="F186" i="32"/>
  <c r="F188" i="32"/>
  <c r="F190" i="32"/>
  <c r="F192" i="32"/>
  <c r="F194" i="32"/>
  <c r="F196" i="32"/>
  <c r="F198" i="32"/>
  <c r="F200" i="32"/>
  <c r="F202" i="32"/>
  <c r="F204" i="32"/>
  <c r="F206" i="32"/>
  <c r="F208" i="32"/>
  <c r="F210" i="32"/>
  <c r="F212" i="32"/>
  <c r="F214" i="32"/>
  <c r="F216" i="32"/>
  <c r="F218" i="32"/>
  <c r="F220" i="32"/>
  <c r="F222" i="32"/>
  <c r="F224" i="32"/>
  <c r="F226" i="32"/>
  <c r="F228" i="32"/>
  <c r="F230" i="32"/>
  <c r="F232" i="32"/>
  <c r="F234" i="32"/>
  <c r="F236" i="32"/>
  <c r="F238" i="32"/>
  <c r="F240" i="32"/>
  <c r="F242" i="32"/>
  <c r="F244" i="32"/>
  <c r="F246" i="32"/>
  <c r="F248" i="32"/>
  <c r="F250" i="32"/>
  <c r="F252" i="32"/>
  <c r="F254" i="32"/>
  <c r="F256" i="32"/>
  <c r="F258" i="32"/>
  <c r="F260" i="32"/>
  <c r="F262" i="32"/>
  <c r="F264" i="32"/>
  <c r="F266" i="32"/>
  <c r="F268" i="32"/>
  <c r="F270" i="32"/>
  <c r="F272" i="32"/>
  <c r="F274" i="32"/>
  <c r="F276" i="32"/>
  <c r="F278" i="32"/>
  <c r="F280" i="32"/>
  <c r="F282" i="32"/>
  <c r="F284" i="32"/>
  <c r="F286" i="32"/>
  <c r="F288" i="32"/>
  <c r="F290" i="32"/>
  <c r="F292" i="32"/>
  <c r="F294" i="32"/>
  <c r="F296" i="32"/>
  <c r="F298" i="32"/>
  <c r="F300" i="32"/>
  <c r="F302" i="32"/>
  <c r="F304" i="32"/>
  <c r="F94" i="32"/>
  <c r="F98" i="32"/>
  <c r="F102" i="32"/>
  <c r="F106" i="32"/>
  <c r="F110" i="32"/>
  <c r="F114" i="32"/>
  <c r="F118" i="32"/>
  <c r="F122" i="32"/>
  <c r="F126" i="32"/>
  <c r="F130" i="32"/>
  <c r="F134" i="32"/>
  <c r="F138" i="32"/>
  <c r="F142" i="32"/>
  <c r="F146" i="32"/>
  <c r="F150" i="32"/>
  <c r="F154" i="32"/>
  <c r="F158" i="32"/>
  <c r="F162" i="32"/>
  <c r="F166" i="32"/>
  <c r="F170" i="32"/>
  <c r="F174" i="32"/>
  <c r="F177" i="32"/>
  <c r="F179" i="32"/>
  <c r="F181" i="32"/>
  <c r="F183" i="32"/>
  <c r="F185" i="32"/>
  <c r="F187" i="32"/>
  <c r="F189" i="32"/>
  <c r="F191" i="32"/>
  <c r="F193" i="32"/>
  <c r="F195" i="32"/>
  <c r="F197" i="32"/>
  <c r="F199" i="32"/>
  <c r="F201" i="32"/>
  <c r="F203" i="32"/>
  <c r="F205" i="32"/>
  <c r="F207" i="32"/>
  <c r="F209" i="32"/>
  <c r="F211" i="32"/>
  <c r="F213" i="32"/>
  <c r="F215" i="32"/>
  <c r="F217" i="32"/>
  <c r="F219" i="32"/>
  <c r="F221" i="32"/>
  <c r="F223" i="32"/>
  <c r="F225" i="32"/>
  <c r="F227" i="32"/>
  <c r="F229" i="32"/>
  <c r="F231" i="32"/>
  <c r="F233" i="32"/>
  <c r="F235" i="32"/>
  <c r="F237" i="32"/>
  <c r="F239" i="32"/>
  <c r="F241" i="32"/>
  <c r="F243" i="32"/>
  <c r="F245" i="32"/>
  <c r="F247" i="32"/>
  <c r="F249" i="32"/>
  <c r="F251" i="32"/>
  <c r="F253" i="32"/>
  <c r="F255" i="32"/>
  <c r="F257" i="32"/>
  <c r="F259" i="32"/>
  <c r="F261" i="32"/>
  <c r="F263" i="32"/>
  <c r="F265" i="32"/>
  <c r="F267" i="32"/>
  <c r="F269" i="32"/>
  <c r="F271" i="32"/>
  <c r="F273" i="32"/>
  <c r="F275" i="32"/>
  <c r="F277" i="32"/>
  <c r="F279" i="32"/>
  <c r="F281" i="32"/>
  <c r="F283" i="32"/>
  <c r="F285" i="32"/>
  <c r="F287" i="32"/>
  <c r="F289" i="32"/>
  <c r="F291" i="32"/>
  <c r="F293" i="32"/>
  <c r="F295" i="32"/>
  <c r="F297" i="32"/>
  <c r="F299" i="32"/>
  <c r="F301" i="32"/>
  <c r="F303" i="32"/>
  <c r="F306" i="32"/>
  <c r="F308" i="32"/>
  <c r="F310" i="32"/>
  <c r="F312" i="32"/>
  <c r="F314" i="32"/>
  <c r="F316" i="32"/>
  <c r="F318" i="32"/>
  <c r="F320" i="32"/>
  <c r="F322" i="32"/>
  <c r="F324" i="32"/>
  <c r="F326" i="32"/>
  <c r="F328" i="32"/>
  <c r="F330" i="32"/>
  <c r="F332" i="32"/>
  <c r="F334" i="32"/>
  <c r="F336" i="32"/>
  <c r="F338" i="32"/>
  <c r="F340" i="32"/>
  <c r="F342" i="32"/>
  <c r="F344" i="32"/>
  <c r="F346" i="32"/>
  <c r="F348" i="32"/>
  <c r="F350" i="32"/>
  <c r="F352" i="32"/>
  <c r="F354" i="32"/>
  <c r="F356" i="32"/>
  <c r="F358" i="32"/>
  <c r="F360" i="32"/>
  <c r="F362" i="32"/>
  <c r="F364" i="32"/>
  <c r="F366" i="32"/>
  <c r="F368" i="32"/>
  <c r="F370" i="32"/>
  <c r="F372" i="32"/>
  <c r="F374" i="32"/>
  <c r="F376" i="32"/>
  <c r="F378" i="32"/>
  <c r="F380" i="32"/>
  <c r="F382" i="32"/>
  <c r="F384" i="32"/>
  <c r="F386" i="32"/>
  <c r="F388" i="32"/>
  <c r="F390" i="32"/>
  <c r="F392" i="32"/>
  <c r="F394" i="32"/>
  <c r="F396" i="32"/>
  <c r="F398" i="32"/>
  <c r="F400" i="32"/>
  <c r="F402" i="32"/>
  <c r="F404" i="32"/>
  <c r="F406" i="32"/>
  <c r="F408" i="32"/>
  <c r="F410" i="32"/>
  <c r="F412" i="32"/>
  <c r="F414" i="32"/>
  <c r="F416" i="32"/>
  <c r="F418" i="32"/>
  <c r="F420" i="32"/>
  <c r="F422" i="32"/>
  <c r="F424" i="32"/>
  <c r="F426" i="32"/>
  <c r="F428" i="32"/>
  <c r="F430" i="32"/>
  <c r="F432" i="32"/>
  <c r="F434" i="32"/>
  <c r="F436" i="32"/>
  <c r="F438" i="32"/>
  <c r="F440" i="32"/>
  <c r="F442" i="32"/>
  <c r="F444" i="32"/>
  <c r="F446" i="32"/>
  <c r="F448" i="32"/>
  <c r="F450" i="32"/>
  <c r="F452" i="32"/>
  <c r="F454" i="32"/>
  <c r="F456" i="32"/>
  <c r="F458" i="32"/>
  <c r="F460" i="32"/>
  <c r="F462" i="32"/>
  <c r="F464" i="32"/>
  <c r="F466" i="32"/>
  <c r="F468" i="32"/>
  <c r="F470" i="32"/>
  <c r="F472" i="32"/>
  <c r="F474" i="32"/>
  <c r="F476" i="32"/>
  <c r="F478" i="32"/>
  <c r="F480" i="32"/>
  <c r="F482" i="32"/>
  <c r="F484" i="32"/>
  <c r="F486" i="32"/>
  <c r="F488" i="32"/>
  <c r="F490" i="32"/>
  <c r="F492" i="32"/>
  <c r="F494" i="32"/>
  <c r="F496" i="32"/>
  <c r="F498" i="32"/>
  <c r="F500" i="32"/>
  <c r="F502" i="32"/>
  <c r="F504" i="32"/>
  <c r="F506" i="32"/>
  <c r="F508" i="32"/>
  <c r="F510" i="32"/>
  <c r="F512" i="32"/>
  <c r="F514" i="32"/>
  <c r="F516" i="32"/>
  <c r="F518" i="32"/>
  <c r="F520" i="32"/>
  <c r="F522" i="32"/>
  <c r="F524" i="32"/>
  <c r="F526" i="32"/>
  <c r="F528" i="32"/>
  <c r="F530" i="32"/>
  <c r="F532" i="32"/>
  <c r="F534" i="32"/>
  <c r="F536" i="32"/>
  <c r="F538" i="32"/>
  <c r="F540" i="32"/>
  <c r="F542" i="32"/>
  <c r="F544" i="32"/>
  <c r="F546" i="32"/>
  <c r="F548" i="32"/>
  <c r="F550" i="32"/>
  <c r="F552" i="32"/>
  <c r="F554" i="32"/>
  <c r="F556" i="32"/>
  <c r="F558" i="32"/>
  <c r="F560" i="32"/>
  <c r="F562" i="32"/>
  <c r="F564" i="32"/>
  <c r="F566" i="32"/>
  <c r="F568" i="32"/>
  <c r="F570" i="32"/>
  <c r="F572" i="32"/>
  <c r="F574" i="32"/>
  <c r="F576" i="32"/>
  <c r="F578" i="32"/>
  <c r="F580" i="32"/>
  <c r="F582" i="32"/>
  <c r="F584" i="32"/>
  <c r="F586" i="32"/>
  <c r="F588" i="32"/>
  <c r="F590" i="32"/>
  <c r="F592" i="32"/>
  <c r="F594" i="32"/>
  <c r="F596" i="32"/>
  <c r="F598" i="32"/>
  <c r="F600" i="32"/>
  <c r="F602" i="32"/>
  <c r="F604" i="32"/>
  <c r="F606" i="32"/>
  <c r="F608" i="32"/>
  <c r="F610" i="32"/>
  <c r="F612" i="32"/>
  <c r="F614" i="32"/>
  <c r="F616" i="32"/>
  <c r="F618" i="32"/>
  <c r="F620" i="32"/>
  <c r="F622" i="32"/>
  <c r="F624" i="32"/>
  <c r="F626" i="32"/>
  <c r="F628" i="32"/>
  <c r="F630" i="32"/>
  <c r="F632" i="32"/>
  <c r="F634" i="32"/>
  <c r="F636" i="32"/>
  <c r="F638" i="32"/>
  <c r="F640" i="32"/>
  <c r="F642" i="32"/>
  <c r="F644" i="32"/>
  <c r="F305" i="32"/>
  <c r="F307" i="32"/>
  <c r="F309" i="32"/>
  <c r="F311" i="32"/>
  <c r="F313" i="32"/>
  <c r="F315" i="32"/>
  <c r="F317" i="32"/>
  <c r="F319" i="32"/>
  <c r="F321" i="32"/>
  <c r="F323" i="32"/>
  <c r="F325" i="32"/>
  <c r="F327" i="32"/>
  <c r="F329" i="32"/>
  <c r="F331" i="32"/>
  <c r="F333" i="32"/>
  <c r="F335" i="32"/>
  <c r="F337" i="32"/>
  <c r="F339" i="32"/>
  <c r="F341" i="32"/>
  <c r="F343" i="32"/>
  <c r="F345" i="32"/>
  <c r="F347" i="32"/>
  <c r="F349" i="32"/>
  <c r="F351" i="32"/>
  <c r="F353" i="32"/>
  <c r="F355" i="32"/>
  <c r="F357" i="32"/>
  <c r="F359" i="32"/>
  <c r="F361" i="32"/>
  <c r="F363" i="32"/>
  <c r="F365" i="32"/>
  <c r="F367" i="32"/>
  <c r="F369" i="32"/>
  <c r="F371" i="32"/>
  <c r="F373" i="32"/>
  <c r="F375" i="32"/>
  <c r="F377" i="32"/>
  <c r="F379" i="32"/>
  <c r="F381" i="32"/>
  <c r="F383" i="32"/>
  <c r="F385" i="32"/>
  <c r="F387" i="32"/>
  <c r="F389" i="32"/>
  <c r="F391" i="32"/>
  <c r="F393" i="32"/>
  <c r="F395" i="32"/>
  <c r="F397" i="32"/>
  <c r="F399" i="32"/>
  <c r="F401" i="32"/>
  <c r="F403" i="32"/>
  <c r="F405" i="32"/>
  <c r="F407" i="32"/>
  <c r="F409" i="32"/>
  <c r="F411" i="32"/>
  <c r="F413" i="32"/>
  <c r="F415" i="32"/>
  <c r="F417" i="32"/>
  <c r="F419" i="32"/>
  <c r="F421" i="32"/>
  <c r="F423" i="32"/>
  <c r="F425" i="32"/>
  <c r="F427" i="32"/>
  <c r="F429" i="32"/>
  <c r="F431" i="32"/>
  <c r="F433" i="32"/>
  <c r="F435" i="32"/>
  <c r="F437" i="32"/>
  <c r="F439" i="32"/>
  <c r="F441" i="32"/>
  <c r="F443" i="32"/>
  <c r="F445" i="32"/>
  <c r="F447" i="32"/>
  <c r="F449" i="32"/>
  <c r="F451" i="32"/>
  <c r="F453" i="32"/>
  <c r="F455" i="32"/>
  <c r="F457" i="32"/>
  <c r="F459" i="32"/>
  <c r="F461" i="32"/>
  <c r="F463" i="32"/>
  <c r="F465" i="32"/>
  <c r="F467" i="32"/>
  <c r="F469" i="32"/>
  <c r="F471" i="32"/>
  <c r="F473" i="32"/>
  <c r="F475" i="32"/>
  <c r="F477" i="32"/>
  <c r="F479" i="32"/>
  <c r="F481" i="32"/>
  <c r="F483" i="32"/>
  <c r="F485" i="32"/>
  <c r="F487" i="32"/>
  <c r="F489" i="32"/>
  <c r="F491" i="32"/>
  <c r="F493" i="32"/>
  <c r="F495" i="32"/>
  <c r="F497" i="32"/>
  <c r="F499" i="32"/>
  <c r="F501" i="32"/>
  <c r="F503" i="32"/>
  <c r="F505" i="32"/>
  <c r="F507" i="32"/>
  <c r="F509" i="32"/>
  <c r="F511" i="32"/>
  <c r="F513" i="32"/>
  <c r="F515" i="32"/>
  <c r="F517" i="32"/>
  <c r="F519" i="32"/>
  <c r="F521" i="32"/>
  <c r="F523" i="32"/>
  <c r="F525" i="32"/>
  <c r="F527" i="32"/>
  <c r="F529" i="32"/>
  <c r="F531" i="32"/>
  <c r="F533" i="32"/>
  <c r="F535" i="32"/>
  <c r="F537" i="32"/>
  <c r="F539" i="32"/>
  <c r="F541" i="32"/>
  <c r="F543" i="32"/>
  <c r="F545" i="32"/>
  <c r="F547" i="32"/>
  <c r="F549" i="32"/>
  <c r="F551" i="32"/>
  <c r="F553" i="32"/>
  <c r="F555" i="32"/>
  <c r="F557" i="32"/>
  <c r="F559" i="32"/>
  <c r="F561" i="32"/>
  <c r="F563" i="32"/>
  <c r="F565" i="32"/>
  <c r="F567" i="32"/>
  <c r="F569" i="32"/>
  <c r="F571" i="32"/>
  <c r="F573" i="32"/>
  <c r="F575" i="32"/>
  <c r="F577" i="32"/>
  <c r="F579" i="32"/>
  <c r="F581" i="32"/>
  <c r="F583" i="32"/>
  <c r="F585" i="32"/>
  <c r="F587" i="32"/>
  <c r="F589" i="32"/>
  <c r="F591" i="32"/>
  <c r="F593" i="32"/>
  <c r="F595" i="32"/>
  <c r="F597" i="32"/>
  <c r="F599" i="32"/>
  <c r="F601" i="32"/>
  <c r="F603" i="32"/>
  <c r="F605" i="32"/>
  <c r="F607" i="32"/>
  <c r="F609" i="32"/>
  <c r="F611" i="32"/>
  <c r="F613" i="32"/>
  <c r="F615" i="32"/>
  <c r="F617" i="32"/>
  <c r="F619" i="32"/>
  <c r="F621" i="32"/>
  <c r="F623" i="32"/>
  <c r="F625" i="32"/>
  <c r="F627" i="32"/>
  <c r="F629" i="32"/>
  <c r="F631" i="32"/>
  <c r="F633" i="32"/>
  <c r="F635" i="32"/>
  <c r="F637" i="32"/>
  <c r="F639" i="32"/>
  <c r="F641" i="32"/>
  <c r="F643" i="32"/>
  <c r="F646" i="32"/>
  <c r="F648" i="32"/>
  <c r="F650" i="32"/>
  <c r="F652" i="32"/>
  <c r="F654" i="32"/>
  <c r="F656" i="32"/>
  <c r="F658" i="32"/>
  <c r="F660" i="32"/>
  <c r="F662" i="32"/>
  <c r="F664" i="32"/>
  <c r="F666" i="32"/>
  <c r="F668" i="32"/>
  <c r="F670" i="32"/>
  <c r="F672" i="32"/>
  <c r="F674" i="32"/>
  <c r="F676" i="32"/>
  <c r="F678" i="32"/>
  <c r="F680" i="32"/>
  <c r="F682" i="32"/>
  <c r="F684" i="32"/>
  <c r="F686" i="32"/>
  <c r="F688" i="32"/>
  <c r="F690" i="32"/>
  <c r="F692" i="32"/>
  <c r="F694" i="32"/>
  <c r="F696" i="32"/>
  <c r="F698" i="32"/>
  <c r="F700" i="32"/>
  <c r="F702" i="32"/>
  <c r="F704" i="32"/>
  <c r="F706" i="32"/>
  <c r="F708" i="32"/>
  <c r="F710" i="32"/>
  <c r="F712" i="32"/>
  <c r="F714" i="32"/>
  <c r="F716" i="32"/>
  <c r="F718" i="32"/>
  <c r="F720" i="32"/>
  <c r="F722" i="32"/>
  <c r="F724" i="32"/>
  <c r="F726" i="32"/>
  <c r="F728" i="32"/>
  <c r="F730" i="32"/>
  <c r="F732" i="32"/>
  <c r="F734" i="32"/>
  <c r="F736" i="32"/>
  <c r="F738" i="32"/>
  <c r="F740" i="32"/>
  <c r="F742" i="32"/>
  <c r="F744" i="32"/>
  <c r="F746" i="32"/>
  <c r="F748" i="32"/>
  <c r="F750" i="32"/>
  <c r="F752" i="32"/>
  <c r="F754" i="32"/>
  <c r="F756" i="32"/>
  <c r="F758" i="32"/>
  <c r="F760" i="32"/>
  <c r="F762" i="32"/>
  <c r="F764" i="32"/>
  <c r="F766" i="32"/>
  <c r="F768" i="32"/>
  <c r="F770" i="32"/>
  <c r="F772" i="32"/>
  <c r="F774" i="32"/>
  <c r="F776" i="32"/>
  <c r="F778" i="32"/>
  <c r="F780" i="32"/>
  <c r="F782" i="32"/>
  <c r="F784" i="32"/>
  <c r="F786" i="32"/>
  <c r="F788" i="32"/>
  <c r="F790" i="32"/>
  <c r="F792" i="32"/>
  <c r="F794" i="32"/>
  <c r="F796" i="32"/>
  <c r="F798" i="32"/>
  <c r="F800" i="32"/>
  <c r="F802" i="32"/>
  <c r="F804" i="32"/>
  <c r="F806" i="32"/>
  <c r="F808" i="32"/>
  <c r="F810" i="32"/>
  <c r="F812" i="32"/>
  <c r="F814" i="32"/>
  <c r="F816" i="32"/>
  <c r="F818" i="32"/>
  <c r="F820" i="32"/>
  <c r="F822" i="32"/>
  <c r="F824" i="32"/>
  <c r="F826" i="32"/>
  <c r="F828" i="32"/>
  <c r="F830" i="32"/>
  <c r="F832" i="32"/>
  <c r="F834" i="32"/>
  <c r="F836" i="32"/>
  <c r="F838" i="32"/>
  <c r="F840" i="32"/>
  <c r="F842" i="32"/>
  <c r="F844" i="32"/>
  <c r="F846" i="32"/>
  <c r="F848" i="32"/>
  <c r="F850" i="32"/>
  <c r="F852" i="32"/>
  <c r="F854" i="32"/>
  <c r="F856" i="32"/>
  <c r="F858" i="32"/>
  <c r="F860" i="32"/>
  <c r="F862" i="32"/>
  <c r="F864" i="32"/>
  <c r="F866" i="32"/>
  <c r="F868" i="32"/>
  <c r="F870" i="32"/>
  <c r="F872" i="32"/>
  <c r="F874" i="32"/>
  <c r="F876" i="32"/>
  <c r="F878" i="32"/>
  <c r="F880" i="32"/>
  <c r="F882" i="32"/>
  <c r="F884" i="32"/>
  <c r="F886" i="32"/>
  <c r="F888" i="32"/>
  <c r="F890" i="32"/>
  <c r="F892" i="32"/>
  <c r="F894" i="32"/>
  <c r="F896" i="32"/>
  <c r="F898" i="32"/>
  <c r="F900" i="32"/>
  <c r="F902" i="32"/>
  <c r="F904" i="32"/>
  <c r="F906" i="32"/>
  <c r="F908" i="32"/>
  <c r="F910" i="32"/>
  <c r="F912" i="32"/>
  <c r="F914" i="32"/>
  <c r="F916" i="32"/>
  <c r="F918" i="32"/>
  <c r="F920" i="32"/>
  <c r="F922" i="32"/>
  <c r="F924" i="32"/>
  <c r="F926" i="32"/>
  <c r="F928" i="32"/>
  <c r="F930" i="32"/>
  <c r="F932" i="32"/>
  <c r="F934" i="32"/>
  <c r="F936" i="32"/>
  <c r="F938" i="32"/>
  <c r="F940" i="32"/>
  <c r="F942" i="32"/>
  <c r="F944" i="32"/>
  <c r="F946" i="32"/>
  <c r="F948" i="32"/>
  <c r="F950" i="32"/>
  <c r="F952" i="32"/>
  <c r="F954" i="32"/>
  <c r="F956" i="32"/>
  <c r="F958" i="32"/>
  <c r="F960" i="32"/>
  <c r="F962" i="32"/>
  <c r="F964" i="32"/>
  <c r="F966" i="32"/>
  <c r="F968" i="32"/>
  <c r="F970" i="32"/>
  <c r="F972" i="32"/>
  <c r="F974" i="32"/>
  <c r="F976" i="32"/>
  <c r="F978" i="32"/>
  <c r="F980" i="32"/>
  <c r="F982" i="32"/>
  <c r="F984" i="32"/>
  <c r="F645" i="32"/>
  <c r="F647" i="32"/>
  <c r="F649" i="32"/>
  <c r="F651" i="32"/>
  <c r="F653" i="32"/>
  <c r="F655" i="32"/>
  <c r="F657" i="32"/>
  <c r="F659" i="32"/>
  <c r="F661" i="32"/>
  <c r="F663" i="32"/>
  <c r="F665" i="32"/>
  <c r="F667" i="32"/>
  <c r="F669" i="32"/>
  <c r="F671" i="32"/>
  <c r="F673" i="32"/>
  <c r="F675" i="32"/>
  <c r="F677" i="32"/>
  <c r="F679" i="32"/>
  <c r="F681" i="32"/>
  <c r="F683" i="32"/>
  <c r="F685" i="32"/>
  <c r="F687" i="32"/>
  <c r="F689" i="32"/>
  <c r="F691" i="32"/>
  <c r="F693" i="32"/>
  <c r="F695" i="32"/>
  <c r="F697" i="32"/>
  <c r="F699" i="32"/>
  <c r="F701" i="32"/>
  <c r="F703" i="32"/>
  <c r="F705" i="32"/>
  <c r="F707" i="32"/>
  <c r="F709" i="32"/>
  <c r="F711" i="32"/>
  <c r="F713" i="32"/>
  <c r="F715" i="32"/>
  <c r="F717" i="32"/>
  <c r="F719" i="32"/>
  <c r="F721" i="32"/>
  <c r="F723" i="32"/>
  <c r="F725" i="32"/>
  <c r="F727" i="32"/>
  <c r="F729" i="32"/>
  <c r="F731" i="32"/>
  <c r="F733" i="32"/>
  <c r="F735" i="32"/>
  <c r="F737" i="32"/>
  <c r="F739" i="32"/>
  <c r="F741" i="32"/>
  <c r="F743" i="32"/>
  <c r="F745" i="32"/>
  <c r="F747" i="32"/>
  <c r="F749" i="32"/>
  <c r="F751" i="32"/>
  <c r="F753" i="32"/>
  <c r="F755" i="32"/>
  <c r="F757" i="32"/>
  <c r="F759" i="32"/>
  <c r="F761" i="32"/>
  <c r="F763" i="32"/>
  <c r="F765" i="32"/>
  <c r="F767" i="32"/>
  <c r="F769" i="32"/>
  <c r="F771" i="32"/>
  <c r="F773" i="32"/>
  <c r="F775" i="32"/>
  <c r="F777" i="32"/>
  <c r="F779" i="32"/>
  <c r="F781" i="32"/>
  <c r="F783" i="32"/>
  <c r="F785" i="32"/>
  <c r="F787" i="32"/>
  <c r="F789" i="32"/>
  <c r="F791" i="32"/>
  <c r="F793" i="32"/>
  <c r="F795" i="32"/>
  <c r="F797" i="32"/>
  <c r="F799" i="32"/>
  <c r="F801" i="32"/>
  <c r="F803" i="32"/>
  <c r="F805" i="32"/>
  <c r="F807" i="32"/>
  <c r="F809" i="32"/>
  <c r="F811" i="32"/>
  <c r="F813" i="32"/>
  <c r="F815" i="32"/>
  <c r="F817" i="32"/>
  <c r="F819" i="32"/>
  <c r="F821" i="32"/>
  <c r="F823" i="32"/>
  <c r="F825" i="32"/>
  <c r="F827" i="32"/>
  <c r="F829" i="32"/>
  <c r="F831" i="32"/>
  <c r="F833" i="32"/>
  <c r="F835" i="32"/>
  <c r="F837" i="32"/>
  <c r="F839" i="32"/>
  <c r="F841" i="32"/>
  <c r="F843" i="32"/>
  <c r="F845" i="32"/>
  <c r="F847" i="32"/>
  <c r="F849" i="32"/>
  <c r="F851" i="32"/>
  <c r="F853" i="32"/>
  <c r="F855" i="32"/>
  <c r="F857" i="32"/>
  <c r="F859" i="32"/>
  <c r="F861" i="32"/>
  <c r="F863" i="32"/>
  <c r="F865" i="32"/>
  <c r="F867" i="32"/>
  <c r="F869" i="32"/>
  <c r="F871" i="32"/>
  <c r="F873" i="32"/>
  <c r="F875" i="32"/>
  <c r="F877" i="32"/>
  <c r="F879" i="32"/>
  <c r="F881" i="32"/>
  <c r="F883" i="32"/>
  <c r="F885" i="32"/>
  <c r="F887" i="32"/>
  <c r="F889" i="32"/>
  <c r="F891" i="32"/>
  <c r="F893" i="32"/>
  <c r="F895" i="32"/>
  <c r="F897" i="32"/>
  <c r="F899" i="32"/>
  <c r="F901" i="32"/>
  <c r="F903" i="32"/>
  <c r="F905" i="32"/>
  <c r="F907" i="32"/>
  <c r="F909" i="32"/>
  <c r="F911" i="32"/>
  <c r="F913" i="32"/>
  <c r="F915" i="32"/>
  <c r="F917" i="32"/>
  <c r="F919" i="32"/>
  <c r="F921" i="32"/>
  <c r="F923" i="32"/>
  <c r="F925" i="32"/>
  <c r="F927" i="32"/>
  <c r="F929" i="32"/>
  <c r="F931" i="32"/>
  <c r="F933" i="32"/>
  <c r="F935" i="32"/>
  <c r="F937" i="32"/>
  <c r="F939" i="32"/>
  <c r="F941" i="32"/>
  <c r="F943" i="32"/>
  <c r="F945" i="32"/>
  <c r="F947" i="32"/>
  <c r="F949" i="32"/>
  <c r="F951" i="32"/>
  <c r="F953" i="32"/>
  <c r="F955" i="32"/>
  <c r="F957" i="32"/>
  <c r="F959" i="32"/>
  <c r="F961" i="32"/>
  <c r="F963" i="32"/>
  <c r="F965" i="32"/>
  <c r="F967" i="32"/>
  <c r="F969" i="32"/>
  <c r="F971" i="32"/>
  <c r="F973" i="32"/>
  <c r="F975" i="32"/>
  <c r="F977" i="32"/>
  <c r="F979" i="32"/>
  <c r="F981" i="32"/>
  <c r="F983" i="32"/>
  <c r="F986" i="32"/>
  <c r="F988" i="32"/>
  <c r="F990" i="32"/>
  <c r="F992" i="32"/>
  <c r="F994" i="32"/>
  <c r="F996" i="32"/>
  <c r="F998" i="32"/>
  <c r="F1000" i="32"/>
  <c r="F1002" i="32"/>
  <c r="F1004" i="32"/>
  <c r="F1006" i="32"/>
  <c r="F1008" i="32"/>
  <c r="F1010" i="32"/>
  <c r="F1012" i="32"/>
  <c r="F1014" i="32"/>
  <c r="F1016" i="32"/>
  <c r="F1018" i="32"/>
  <c r="F1020" i="32"/>
  <c r="F1022" i="32"/>
  <c r="F1024" i="32"/>
  <c r="F1026" i="32"/>
  <c r="F1028" i="32"/>
  <c r="F1030" i="32"/>
  <c r="F1032" i="32"/>
  <c r="F1034" i="32"/>
  <c r="F1036" i="32"/>
  <c r="F1038" i="32"/>
  <c r="F1040" i="32"/>
  <c r="F1042" i="32"/>
  <c r="F1044" i="32"/>
  <c r="F1046" i="32"/>
  <c r="F1048" i="32"/>
  <c r="F1050" i="32"/>
  <c r="F1052" i="32"/>
  <c r="F1054" i="32"/>
  <c r="F1056" i="32"/>
  <c r="F1058" i="32"/>
  <c r="F1060" i="32"/>
  <c r="F1062" i="32"/>
  <c r="F1064" i="32"/>
  <c r="F985" i="32"/>
  <c r="F987" i="32"/>
  <c r="F989" i="32"/>
  <c r="F991" i="32"/>
  <c r="F993" i="32"/>
  <c r="F995" i="32"/>
  <c r="F997" i="32"/>
  <c r="F999" i="32"/>
  <c r="F1001" i="32"/>
  <c r="F1003" i="32"/>
  <c r="F1005" i="32"/>
  <c r="F1007" i="32"/>
  <c r="F1009" i="32"/>
  <c r="F1011" i="32"/>
  <c r="F1013" i="32"/>
  <c r="F1015" i="32"/>
  <c r="F1017" i="32"/>
  <c r="F1019" i="32"/>
  <c r="F1021" i="32"/>
  <c r="F1023" i="32"/>
  <c r="F1025" i="32"/>
  <c r="F1027" i="32"/>
  <c r="F1029" i="32"/>
  <c r="F1031" i="32"/>
  <c r="F1033" i="32"/>
  <c r="F1035" i="32"/>
  <c r="F1037" i="32"/>
  <c r="F1039" i="32"/>
  <c r="F1041" i="32"/>
  <c r="F1043" i="32"/>
  <c r="F1045" i="32"/>
  <c r="F1047" i="32"/>
  <c r="F1049" i="32"/>
  <c r="F1051" i="32"/>
  <c r="F1053" i="32"/>
  <c r="F1055" i="32"/>
  <c r="F1057" i="32"/>
  <c r="F1059" i="32"/>
  <c r="F1061" i="32"/>
  <c r="F1063" i="32"/>
  <c r="F1065" i="32"/>
  <c r="E406" i="31"/>
  <c r="G402" i="32" s="1"/>
  <c r="E408" i="31"/>
  <c r="G404" i="32" s="1"/>
  <c r="E410" i="31"/>
  <c r="G406" i="32" s="1"/>
  <c r="E412" i="31"/>
  <c r="G408" i="32" s="1"/>
  <c r="E414" i="31"/>
  <c r="G410" i="32" s="1"/>
  <c r="E416" i="31"/>
  <c r="G412" i="32" s="1"/>
  <c r="E418" i="31"/>
  <c r="G414" i="32" s="1"/>
  <c r="E420" i="31"/>
  <c r="G416" i="32" s="1"/>
  <c r="E422" i="31"/>
  <c r="G418" i="32" s="1"/>
  <c r="E424" i="31"/>
  <c r="G420" i="32" s="1"/>
  <c r="E426" i="31"/>
  <c r="G422" i="32" s="1"/>
  <c r="E428" i="31"/>
  <c r="G424" i="32" s="1"/>
  <c r="E430" i="31"/>
  <c r="G426" i="32" s="1"/>
  <c r="E432" i="31"/>
  <c r="G428" i="32" s="1"/>
  <c r="E434" i="31"/>
  <c r="G430" i="32" s="1"/>
  <c r="E436" i="31"/>
  <c r="G432" i="32" s="1"/>
  <c r="E438" i="31"/>
  <c r="G434" i="32" s="1"/>
  <c r="E440" i="31"/>
  <c r="G436" i="32" s="1"/>
  <c r="E442" i="31"/>
  <c r="G438" i="32" s="1"/>
  <c r="E444" i="31"/>
  <c r="G440" i="32" s="1"/>
  <c r="E446" i="31"/>
  <c r="G442" i="32" s="1"/>
  <c r="E448" i="31"/>
  <c r="G444" i="32" s="1"/>
  <c r="E450" i="31"/>
  <c r="G446" i="32" s="1"/>
  <c r="E452" i="31"/>
  <c r="G448" i="32" s="1"/>
  <c r="E454" i="31"/>
  <c r="G450" i="32" s="1"/>
  <c r="E456" i="31"/>
  <c r="G452" i="32" s="1"/>
  <c r="E458" i="31"/>
  <c r="G454" i="32" s="1"/>
  <c r="E460" i="31"/>
  <c r="G456" i="32" s="1"/>
  <c r="E462" i="31"/>
  <c r="G458" i="32" s="1"/>
  <c r="E464" i="31"/>
  <c r="G460" i="32" s="1"/>
  <c r="E466" i="31"/>
  <c r="G462" i="32" s="1"/>
  <c r="E468" i="31"/>
  <c r="G464" i="32" s="1"/>
  <c r="E470" i="31"/>
  <c r="G466" i="32" s="1"/>
  <c r="E472" i="31"/>
  <c r="G468" i="32" s="1"/>
  <c r="E474" i="31"/>
  <c r="G470" i="32" s="1"/>
  <c r="E476" i="31"/>
  <c r="G472" i="32" s="1"/>
  <c r="E478" i="31"/>
  <c r="G474" i="32" s="1"/>
  <c r="E480" i="31"/>
  <c r="G476" i="32" s="1"/>
  <c r="E482" i="31"/>
  <c r="G478" i="32" s="1"/>
  <c r="E484" i="31"/>
  <c r="G480" i="32" s="1"/>
  <c r="E486" i="31"/>
  <c r="G482" i="32" s="1"/>
  <c r="E488" i="31"/>
  <c r="G484" i="32" s="1"/>
  <c r="E490" i="31"/>
  <c r="G486" i="32" s="1"/>
  <c r="E492" i="31"/>
  <c r="G488" i="32" s="1"/>
  <c r="E494" i="31"/>
  <c r="G490" i="32" s="1"/>
  <c r="E496" i="31"/>
  <c r="G492" i="32" s="1"/>
  <c r="E498" i="31"/>
  <c r="G494" i="32" s="1"/>
  <c r="E500" i="31"/>
  <c r="G496" i="32" s="1"/>
  <c r="E502" i="31"/>
  <c r="G498" i="32" s="1"/>
  <c r="E504" i="31"/>
  <c r="G500" i="32" s="1"/>
  <c r="E506" i="31"/>
  <c r="G502" i="32" s="1"/>
  <c r="E508" i="31"/>
  <c r="G504" i="32" s="1"/>
  <c r="E510" i="31"/>
  <c r="G506" i="32" s="1"/>
  <c r="E512" i="31"/>
  <c r="G508" i="32" s="1"/>
  <c r="E514" i="31"/>
  <c r="G510" i="32" s="1"/>
  <c r="E516" i="31"/>
  <c r="G512" i="32" s="1"/>
  <c r="E518" i="31"/>
  <c r="G514" i="32" s="1"/>
  <c r="E520" i="31"/>
  <c r="G516" i="32" s="1"/>
  <c r="E522" i="31"/>
  <c r="G518" i="32" s="1"/>
  <c r="E524" i="31"/>
  <c r="G520" i="32" s="1"/>
  <c r="E526" i="31"/>
  <c r="G522" i="32" s="1"/>
  <c r="E528" i="31"/>
  <c r="G524" i="32" s="1"/>
  <c r="E530" i="31"/>
  <c r="G526" i="32" s="1"/>
  <c r="E532" i="31"/>
  <c r="G528" i="32" s="1"/>
  <c r="E534" i="31"/>
  <c r="G530" i="32" s="1"/>
  <c r="E536" i="31"/>
  <c r="G532" i="32" s="1"/>
  <c r="E538" i="31"/>
  <c r="G534" i="32" s="1"/>
  <c r="E540" i="31"/>
  <c r="G536" i="32" s="1"/>
  <c r="E542" i="31"/>
  <c r="G538" i="32" s="1"/>
  <c r="E544" i="31"/>
  <c r="G540" i="32" s="1"/>
  <c r="E546" i="31"/>
  <c r="G542" i="32" s="1"/>
  <c r="E548" i="31"/>
  <c r="G544" i="32" s="1"/>
  <c r="E550" i="31"/>
  <c r="G546" i="32" s="1"/>
  <c r="E552" i="31"/>
  <c r="G548" i="32" s="1"/>
  <c r="E554" i="31"/>
  <c r="G550" i="32" s="1"/>
  <c r="E556" i="31"/>
  <c r="G552" i="32" s="1"/>
  <c r="E558" i="31"/>
  <c r="G554" i="32" s="1"/>
  <c r="E560" i="31"/>
  <c r="G556" i="32" s="1"/>
  <c r="E562" i="31"/>
  <c r="G558" i="32" s="1"/>
  <c r="E564" i="31"/>
  <c r="G560" i="32" s="1"/>
  <c r="E566" i="31"/>
  <c r="G562" i="32" s="1"/>
  <c r="E568" i="31"/>
  <c r="G564" i="32" s="1"/>
  <c r="E570" i="31"/>
  <c r="G566" i="32" s="1"/>
  <c r="E572" i="31"/>
  <c r="G568" i="32" s="1"/>
  <c r="E405" i="31"/>
  <c r="G401" i="32" s="1"/>
  <c r="E409" i="31"/>
  <c r="G405" i="32" s="1"/>
  <c r="E413" i="31"/>
  <c r="G409" i="32" s="1"/>
  <c r="E417" i="31"/>
  <c r="G413" i="32" s="1"/>
  <c r="E421" i="31"/>
  <c r="G417" i="32" s="1"/>
  <c r="E425" i="31"/>
  <c r="G421" i="32" s="1"/>
  <c r="E429" i="31"/>
  <c r="G425" i="32" s="1"/>
  <c r="E433" i="31"/>
  <c r="G429" i="32" s="1"/>
  <c r="E437" i="31"/>
  <c r="G433" i="32" s="1"/>
  <c r="E441" i="31"/>
  <c r="G437" i="32" s="1"/>
  <c r="E445" i="31"/>
  <c r="G441" i="32" s="1"/>
  <c r="E449" i="31"/>
  <c r="G445" i="32" s="1"/>
  <c r="E453" i="31"/>
  <c r="G449" i="32" s="1"/>
  <c r="E457" i="31"/>
  <c r="G453" i="32" s="1"/>
  <c r="E461" i="31"/>
  <c r="G457" i="32" s="1"/>
  <c r="E465" i="31"/>
  <c r="G461" i="32" s="1"/>
  <c r="E469" i="31"/>
  <c r="G465" i="32" s="1"/>
  <c r="E473" i="31"/>
  <c r="G469" i="32" s="1"/>
  <c r="E477" i="31"/>
  <c r="G473" i="32" s="1"/>
  <c r="E481" i="31"/>
  <c r="G477" i="32" s="1"/>
  <c r="E485" i="31"/>
  <c r="G481" i="32" s="1"/>
  <c r="E489" i="31"/>
  <c r="G485" i="32" s="1"/>
  <c r="E493" i="31"/>
  <c r="G489" i="32" s="1"/>
  <c r="E497" i="31"/>
  <c r="G493" i="32" s="1"/>
  <c r="E501" i="31"/>
  <c r="G497" i="32" s="1"/>
  <c r="E505" i="31"/>
  <c r="G501" i="32" s="1"/>
  <c r="E509" i="31"/>
  <c r="G505" i="32" s="1"/>
  <c r="E513" i="31"/>
  <c r="G509" i="32" s="1"/>
  <c r="E517" i="31"/>
  <c r="G513" i="32" s="1"/>
  <c r="E521" i="31"/>
  <c r="G517" i="32" s="1"/>
  <c r="E525" i="31"/>
  <c r="G521" i="32" s="1"/>
  <c r="E529" i="31"/>
  <c r="G525" i="32" s="1"/>
  <c r="E533" i="31"/>
  <c r="G529" i="32" s="1"/>
  <c r="E537" i="31"/>
  <c r="G533" i="32" s="1"/>
  <c r="E541" i="31"/>
  <c r="G537" i="32" s="1"/>
  <c r="E545" i="31"/>
  <c r="G541" i="32" s="1"/>
  <c r="E549" i="31"/>
  <c r="G545" i="32" s="1"/>
  <c r="E553" i="31"/>
  <c r="G549" i="32" s="1"/>
  <c r="E557" i="31"/>
  <c r="G553" i="32" s="1"/>
  <c r="E561" i="31"/>
  <c r="G557" i="32" s="1"/>
  <c r="E565" i="31"/>
  <c r="G561" i="32" s="1"/>
  <c r="E569" i="31"/>
  <c r="G565" i="32" s="1"/>
  <c r="E573" i="31"/>
  <c r="G569" i="32" s="1"/>
  <c r="E575" i="31"/>
  <c r="G571" i="32" s="1"/>
  <c r="E577" i="31"/>
  <c r="G573" i="32" s="1"/>
  <c r="E579" i="31"/>
  <c r="G575" i="32" s="1"/>
  <c r="E581" i="31"/>
  <c r="G577" i="32" s="1"/>
  <c r="E583" i="31"/>
  <c r="G579" i="32" s="1"/>
  <c r="E585" i="31"/>
  <c r="G581" i="32" s="1"/>
  <c r="E587" i="31"/>
  <c r="G583" i="32" s="1"/>
  <c r="E589" i="31"/>
  <c r="G585" i="32" s="1"/>
  <c r="E591" i="31"/>
  <c r="G587" i="32" s="1"/>
  <c r="E593" i="31"/>
  <c r="G589" i="32" s="1"/>
  <c r="E595" i="31"/>
  <c r="G591" i="32" s="1"/>
  <c r="E597" i="31"/>
  <c r="G593" i="32" s="1"/>
  <c r="E599" i="31"/>
  <c r="G595" i="32" s="1"/>
  <c r="E601" i="31"/>
  <c r="G597" i="32" s="1"/>
  <c r="E603" i="31"/>
  <c r="G599" i="32" s="1"/>
  <c r="E605" i="31"/>
  <c r="G601" i="32" s="1"/>
  <c r="E607" i="31"/>
  <c r="G603" i="32" s="1"/>
  <c r="E609" i="31"/>
  <c r="G605" i="32" s="1"/>
  <c r="E611" i="31"/>
  <c r="G607" i="32" s="1"/>
  <c r="E613" i="31"/>
  <c r="G609" i="32" s="1"/>
  <c r="E615" i="31"/>
  <c r="G611" i="32" s="1"/>
  <c r="E617" i="31"/>
  <c r="G613" i="32" s="1"/>
  <c r="E619" i="31"/>
  <c r="G615" i="32" s="1"/>
  <c r="E621" i="31"/>
  <c r="G617" i="32" s="1"/>
  <c r="E623" i="31"/>
  <c r="G619" i="32" s="1"/>
  <c r="E625" i="31"/>
  <c r="G621" i="32" s="1"/>
  <c r="E627" i="31"/>
  <c r="G623" i="32" s="1"/>
  <c r="E629" i="31"/>
  <c r="G625" i="32" s="1"/>
  <c r="E631" i="31"/>
  <c r="G627" i="32" s="1"/>
  <c r="E633" i="31"/>
  <c r="G629" i="32" s="1"/>
  <c r="E635" i="31"/>
  <c r="G631" i="32" s="1"/>
  <c r="E637" i="31"/>
  <c r="G633" i="32" s="1"/>
  <c r="E639" i="31"/>
  <c r="G635" i="32" s="1"/>
  <c r="E641" i="31"/>
  <c r="G637" i="32" s="1"/>
  <c r="E643" i="31"/>
  <c r="G639" i="32" s="1"/>
  <c r="E645" i="31"/>
  <c r="G641" i="32" s="1"/>
  <c r="E647" i="31"/>
  <c r="G643" i="32" s="1"/>
  <c r="E649" i="31"/>
  <c r="G645" i="32" s="1"/>
  <c r="E651" i="31"/>
  <c r="G647" i="32" s="1"/>
  <c r="E653" i="31"/>
  <c r="G649" i="32" s="1"/>
  <c r="E655" i="31"/>
  <c r="G651" i="32" s="1"/>
  <c r="E657" i="31"/>
  <c r="G653" i="32" s="1"/>
  <c r="E659" i="31"/>
  <c r="G655" i="32" s="1"/>
  <c r="E661" i="31"/>
  <c r="G657" i="32" s="1"/>
  <c r="E663" i="31"/>
  <c r="G659" i="32" s="1"/>
  <c r="E665" i="31"/>
  <c r="G661" i="32" s="1"/>
  <c r="E667" i="31"/>
  <c r="G663" i="32" s="1"/>
  <c r="E669" i="31"/>
  <c r="G665" i="32" s="1"/>
  <c r="E671" i="31"/>
  <c r="G667" i="32" s="1"/>
  <c r="E673" i="31"/>
  <c r="G669" i="32" s="1"/>
  <c r="E675" i="31"/>
  <c r="G671" i="32" s="1"/>
  <c r="E677" i="31"/>
  <c r="G673" i="32" s="1"/>
  <c r="E679" i="31"/>
  <c r="G675" i="32" s="1"/>
  <c r="E681" i="31"/>
  <c r="G677" i="32" s="1"/>
  <c r="E683" i="31"/>
  <c r="G679" i="32" s="1"/>
  <c r="E685" i="31"/>
  <c r="G681" i="32" s="1"/>
  <c r="E687" i="31"/>
  <c r="G683" i="32" s="1"/>
  <c r="E689" i="31"/>
  <c r="G685" i="32" s="1"/>
  <c r="E691" i="31"/>
  <c r="G687" i="32" s="1"/>
  <c r="E693" i="31"/>
  <c r="G689" i="32" s="1"/>
  <c r="E695" i="31"/>
  <c r="G691" i="32" s="1"/>
  <c r="E697" i="31"/>
  <c r="G693" i="32" s="1"/>
  <c r="E699" i="31"/>
  <c r="G695" i="32" s="1"/>
  <c r="E701" i="31"/>
  <c r="G697" i="32" s="1"/>
  <c r="E703" i="31"/>
  <c r="G699" i="32" s="1"/>
  <c r="E705" i="31"/>
  <c r="G701" i="32" s="1"/>
  <c r="E707" i="31"/>
  <c r="G703" i="32" s="1"/>
  <c r="E709" i="31"/>
  <c r="G705" i="32" s="1"/>
  <c r="E711" i="31"/>
  <c r="G707" i="32" s="1"/>
  <c r="E407" i="31"/>
  <c r="G403" i="32" s="1"/>
  <c r="E411" i="31"/>
  <c r="G407" i="32" s="1"/>
  <c r="E415" i="31"/>
  <c r="G411" i="32" s="1"/>
  <c r="E419" i="31"/>
  <c r="G415" i="32" s="1"/>
  <c r="E423" i="31"/>
  <c r="G419" i="32" s="1"/>
  <c r="E427" i="31"/>
  <c r="G423" i="32" s="1"/>
  <c r="E431" i="31"/>
  <c r="G427" i="32" s="1"/>
  <c r="E435" i="31"/>
  <c r="G431" i="32" s="1"/>
  <c r="E439" i="31"/>
  <c r="G435" i="32" s="1"/>
  <c r="E443" i="31"/>
  <c r="G439" i="32" s="1"/>
  <c r="E447" i="31"/>
  <c r="G443" i="32" s="1"/>
  <c r="E451" i="31"/>
  <c r="G447" i="32" s="1"/>
  <c r="E455" i="31"/>
  <c r="G451" i="32" s="1"/>
  <c r="E459" i="31"/>
  <c r="G455" i="32" s="1"/>
  <c r="E463" i="31"/>
  <c r="G459" i="32" s="1"/>
  <c r="E467" i="31"/>
  <c r="G463" i="32" s="1"/>
  <c r="E471" i="31"/>
  <c r="G467" i="32" s="1"/>
  <c r="E475" i="31"/>
  <c r="G471" i="32" s="1"/>
  <c r="E479" i="31"/>
  <c r="G475" i="32" s="1"/>
  <c r="E483" i="31"/>
  <c r="G479" i="32" s="1"/>
  <c r="E487" i="31"/>
  <c r="G483" i="32" s="1"/>
  <c r="E491" i="31"/>
  <c r="G487" i="32" s="1"/>
  <c r="E495" i="31"/>
  <c r="G491" i="32" s="1"/>
  <c r="E499" i="31"/>
  <c r="G495" i="32" s="1"/>
  <c r="E503" i="31"/>
  <c r="G499" i="32" s="1"/>
  <c r="E507" i="31"/>
  <c r="G503" i="32" s="1"/>
  <c r="E511" i="31"/>
  <c r="G507" i="32" s="1"/>
  <c r="E515" i="31"/>
  <c r="G511" i="32" s="1"/>
  <c r="E519" i="31"/>
  <c r="G515" i="32" s="1"/>
  <c r="E523" i="31"/>
  <c r="G519" i="32" s="1"/>
  <c r="E527" i="31"/>
  <c r="G523" i="32" s="1"/>
  <c r="E531" i="31"/>
  <c r="G527" i="32" s="1"/>
  <c r="E535" i="31"/>
  <c r="G531" i="32" s="1"/>
  <c r="E539" i="31"/>
  <c r="G535" i="32" s="1"/>
  <c r="E543" i="31"/>
  <c r="G539" i="32" s="1"/>
  <c r="E547" i="31"/>
  <c r="G543" i="32" s="1"/>
  <c r="E551" i="31"/>
  <c r="G547" i="32" s="1"/>
  <c r="E555" i="31"/>
  <c r="G551" i="32" s="1"/>
  <c r="E559" i="31"/>
  <c r="G555" i="32" s="1"/>
  <c r="E563" i="31"/>
  <c r="G559" i="32" s="1"/>
  <c r="E567" i="31"/>
  <c r="G563" i="32" s="1"/>
  <c r="E571" i="31"/>
  <c r="G567" i="32" s="1"/>
  <c r="E574" i="31"/>
  <c r="G570" i="32" s="1"/>
  <c r="E576" i="31"/>
  <c r="G572" i="32" s="1"/>
  <c r="E578" i="31"/>
  <c r="G574" i="32" s="1"/>
  <c r="E580" i="31"/>
  <c r="G576" i="32" s="1"/>
  <c r="E582" i="31"/>
  <c r="G578" i="32" s="1"/>
  <c r="E584" i="31"/>
  <c r="G580" i="32" s="1"/>
  <c r="E586" i="31"/>
  <c r="G582" i="32" s="1"/>
  <c r="E588" i="31"/>
  <c r="G584" i="32" s="1"/>
  <c r="E590" i="31"/>
  <c r="G586" i="32" s="1"/>
  <c r="E592" i="31"/>
  <c r="G588" i="32" s="1"/>
  <c r="E594" i="31"/>
  <c r="G590" i="32" s="1"/>
  <c r="E596" i="31"/>
  <c r="G592" i="32" s="1"/>
  <c r="E598" i="31"/>
  <c r="G594" i="32" s="1"/>
  <c r="E600" i="31"/>
  <c r="G596" i="32" s="1"/>
  <c r="E602" i="31"/>
  <c r="G598" i="32" s="1"/>
  <c r="E604" i="31"/>
  <c r="G600" i="32" s="1"/>
  <c r="E712" i="31"/>
  <c r="G708" i="32" s="1"/>
  <c r="E708" i="31"/>
  <c r="G704" i="32" s="1"/>
  <c r="E704" i="31"/>
  <c r="G700" i="32" s="1"/>
  <c r="E700" i="31"/>
  <c r="G696" i="32" s="1"/>
  <c r="E696" i="31"/>
  <c r="G692" i="32" s="1"/>
  <c r="E692" i="31"/>
  <c r="G688" i="32" s="1"/>
  <c r="E688" i="31"/>
  <c r="G684" i="32" s="1"/>
  <c r="E684" i="31"/>
  <c r="G680" i="32" s="1"/>
  <c r="E680" i="31"/>
  <c r="G676" i="32" s="1"/>
  <c r="E676" i="31"/>
  <c r="G672" i="32" s="1"/>
  <c r="E672" i="31"/>
  <c r="G668" i="32" s="1"/>
  <c r="E668" i="31"/>
  <c r="G664" i="32" s="1"/>
  <c r="E664" i="31"/>
  <c r="G660" i="32" s="1"/>
  <c r="E660" i="31"/>
  <c r="G656" i="32" s="1"/>
  <c r="E656" i="31"/>
  <c r="G652" i="32" s="1"/>
  <c r="E652" i="31"/>
  <c r="G648" i="32" s="1"/>
  <c r="E648" i="31"/>
  <c r="G644" i="32" s="1"/>
  <c r="E644" i="31"/>
  <c r="G640" i="32" s="1"/>
  <c r="E640" i="31"/>
  <c r="G636" i="32" s="1"/>
  <c r="E636" i="31"/>
  <c r="G632" i="32" s="1"/>
  <c r="E632" i="31"/>
  <c r="G628" i="32" s="1"/>
  <c r="E628" i="31"/>
  <c r="G624" i="32" s="1"/>
  <c r="E624" i="31"/>
  <c r="G620" i="32" s="1"/>
  <c r="E620" i="31"/>
  <c r="G616" i="32" s="1"/>
  <c r="E616" i="31"/>
  <c r="G612" i="32" s="1"/>
  <c r="E612" i="31"/>
  <c r="G608" i="32" s="1"/>
  <c r="E608" i="31"/>
  <c r="G604" i="32" s="1"/>
  <c r="E710" i="31"/>
  <c r="G706" i="32" s="1"/>
  <c r="E706" i="31"/>
  <c r="G702" i="32" s="1"/>
  <c r="E702" i="31"/>
  <c r="G698" i="32" s="1"/>
  <c r="E698" i="31"/>
  <c r="G694" i="32" s="1"/>
  <c r="E694" i="31"/>
  <c r="G690" i="32" s="1"/>
  <c r="E690" i="31"/>
  <c r="G686" i="32" s="1"/>
  <c r="E686" i="31"/>
  <c r="G682" i="32" s="1"/>
  <c r="E682" i="31"/>
  <c r="G678" i="32" s="1"/>
  <c r="E678" i="31"/>
  <c r="G674" i="32" s="1"/>
  <c r="E674" i="31"/>
  <c r="G670" i="32" s="1"/>
  <c r="E670" i="31"/>
  <c r="G666" i="32" s="1"/>
  <c r="E666" i="31"/>
  <c r="G662" i="32" s="1"/>
  <c r="E662" i="31"/>
  <c r="G658" i="32" s="1"/>
  <c r="E658" i="31"/>
  <c r="G654" i="32" s="1"/>
  <c r="E654" i="31"/>
  <c r="G650" i="32" s="1"/>
  <c r="E650" i="31"/>
  <c r="G646" i="32" s="1"/>
  <c r="E646" i="31"/>
  <c r="G642" i="32" s="1"/>
  <c r="E642" i="31"/>
  <c r="G638" i="32" s="1"/>
  <c r="E638" i="31"/>
  <c r="G634" i="32" s="1"/>
  <c r="E634" i="31"/>
  <c r="G630" i="32" s="1"/>
  <c r="E630" i="31"/>
  <c r="G626" i="32" s="1"/>
  <c r="E626" i="31"/>
  <c r="G622" i="32" s="1"/>
  <c r="E622" i="31"/>
  <c r="G618" i="32" s="1"/>
  <c r="E618" i="31"/>
  <c r="G614" i="32" s="1"/>
  <c r="E614" i="31"/>
  <c r="G610" i="32" s="1"/>
  <c r="E610" i="31"/>
  <c r="G606" i="32" s="1"/>
  <c r="E606" i="31"/>
  <c r="G602" i="32" s="1"/>
  <c r="F405" i="31"/>
  <c r="H401" i="32" s="1"/>
  <c r="F406" i="31"/>
  <c r="H402" i="32" s="1"/>
  <c r="F407" i="31"/>
  <c r="H403" i="32" s="1"/>
  <c r="F408" i="31"/>
  <c r="H404" i="32" s="1"/>
  <c r="F409" i="31"/>
  <c r="H405" i="32" s="1"/>
  <c r="F410" i="31"/>
  <c r="H406" i="32" s="1"/>
  <c r="F411" i="31"/>
  <c r="H407" i="32" s="1"/>
  <c r="F412" i="31"/>
  <c r="H408" i="32" s="1"/>
  <c r="F413" i="31"/>
  <c r="H409" i="32" s="1"/>
  <c r="F414" i="31"/>
  <c r="H410" i="32" s="1"/>
  <c r="F415" i="31"/>
  <c r="H411" i="32" s="1"/>
  <c r="F416" i="31"/>
  <c r="H412" i="32" s="1"/>
  <c r="F417" i="31"/>
  <c r="H413" i="32" s="1"/>
  <c r="F418" i="31"/>
  <c r="H414" i="32" s="1"/>
  <c r="F419" i="31"/>
  <c r="H415" i="32" s="1"/>
  <c r="F420" i="31"/>
  <c r="H416" i="32" s="1"/>
  <c r="F421" i="31"/>
  <c r="H417" i="32" s="1"/>
  <c r="F422" i="31"/>
  <c r="H418" i="32" s="1"/>
  <c r="F423" i="31"/>
  <c r="H419" i="32" s="1"/>
  <c r="F424" i="31"/>
  <c r="H420" i="32" s="1"/>
  <c r="F425" i="31"/>
  <c r="H421" i="32" s="1"/>
  <c r="F426" i="31"/>
  <c r="H422" i="32" s="1"/>
  <c r="F427" i="31"/>
  <c r="H423" i="32" s="1"/>
  <c r="F428" i="31"/>
  <c r="H424" i="32" s="1"/>
  <c r="F429" i="31"/>
  <c r="H425" i="32" s="1"/>
  <c r="F430" i="31"/>
  <c r="H426" i="32" s="1"/>
  <c r="F431" i="31"/>
  <c r="H427" i="32" s="1"/>
  <c r="F432" i="31"/>
  <c r="H428" i="32" s="1"/>
  <c r="F433" i="31"/>
  <c r="H429" i="32" s="1"/>
  <c r="F434" i="31"/>
  <c r="H430" i="32" s="1"/>
  <c r="F435" i="31"/>
  <c r="H431" i="32" s="1"/>
  <c r="F436" i="31"/>
  <c r="H432" i="32" s="1"/>
  <c r="F437" i="31"/>
  <c r="H433" i="32" s="1"/>
  <c r="F438" i="31"/>
  <c r="H434" i="32" s="1"/>
  <c r="F439" i="31"/>
  <c r="H435" i="32" s="1"/>
  <c r="F440" i="31"/>
  <c r="H436" i="32" s="1"/>
  <c r="F441" i="31"/>
  <c r="H437" i="32" s="1"/>
  <c r="F442" i="31"/>
  <c r="H438" i="32" s="1"/>
  <c r="F443" i="31"/>
  <c r="H439" i="32" s="1"/>
  <c r="F444" i="31"/>
  <c r="H440" i="32" s="1"/>
  <c r="F445" i="31"/>
  <c r="H441" i="32" s="1"/>
  <c r="F446" i="31"/>
  <c r="H442" i="32" s="1"/>
  <c r="F447" i="31"/>
  <c r="H443" i="32" s="1"/>
  <c r="F448" i="31"/>
  <c r="H444" i="32" s="1"/>
  <c r="F449" i="31"/>
  <c r="H445" i="32" s="1"/>
  <c r="F450" i="31"/>
  <c r="H446" i="32" s="1"/>
  <c r="F451" i="31"/>
  <c r="H447" i="32" s="1"/>
  <c r="F452" i="31"/>
  <c r="H448" i="32" s="1"/>
  <c r="F453" i="31"/>
  <c r="H449" i="32" s="1"/>
  <c r="F454" i="31"/>
  <c r="H450" i="32" s="1"/>
  <c r="F455" i="31"/>
  <c r="H451" i="32" s="1"/>
  <c r="F456" i="31"/>
  <c r="H452" i="32" s="1"/>
  <c r="F457" i="31"/>
  <c r="H453" i="32" s="1"/>
  <c r="F458" i="31"/>
  <c r="H454" i="32" s="1"/>
  <c r="F459" i="31"/>
  <c r="H455" i="32" s="1"/>
  <c r="F460" i="31"/>
  <c r="H456" i="32" s="1"/>
  <c r="F461" i="31"/>
  <c r="H457" i="32" s="1"/>
  <c r="F462" i="31"/>
  <c r="H458" i="32" s="1"/>
  <c r="F463" i="31"/>
  <c r="H459" i="32" s="1"/>
  <c r="F464" i="31"/>
  <c r="H460" i="32" s="1"/>
  <c r="F465" i="31"/>
  <c r="H461" i="32" s="1"/>
  <c r="F466" i="31"/>
  <c r="H462" i="32" s="1"/>
  <c r="F467" i="31"/>
  <c r="H463" i="32" s="1"/>
  <c r="F468" i="31"/>
  <c r="H464" i="32" s="1"/>
  <c r="F469" i="31"/>
  <c r="H465" i="32" s="1"/>
  <c r="F470" i="31"/>
  <c r="H466" i="32" s="1"/>
  <c r="F471" i="31"/>
  <c r="H467" i="32" s="1"/>
  <c r="F472" i="31"/>
  <c r="H468" i="32" s="1"/>
  <c r="F473" i="31"/>
  <c r="H469" i="32" s="1"/>
  <c r="F474" i="31"/>
  <c r="H470" i="32" s="1"/>
  <c r="F475" i="31"/>
  <c r="H471" i="32" s="1"/>
  <c r="F476" i="31"/>
  <c r="H472" i="32" s="1"/>
  <c r="F477" i="31"/>
  <c r="H473" i="32" s="1"/>
  <c r="F478" i="31"/>
  <c r="H474" i="32" s="1"/>
  <c r="F479" i="31"/>
  <c r="H475" i="32" s="1"/>
  <c r="F480" i="31"/>
  <c r="H476" i="32" s="1"/>
  <c r="F481" i="31"/>
  <c r="H477" i="32" s="1"/>
  <c r="F482" i="31"/>
  <c r="H478" i="32" s="1"/>
  <c r="F483" i="31"/>
  <c r="H479" i="32" s="1"/>
  <c r="F484" i="31"/>
  <c r="H480" i="32" s="1"/>
  <c r="F485" i="31"/>
  <c r="H481" i="32" s="1"/>
  <c r="F486" i="31"/>
  <c r="H482" i="32" s="1"/>
  <c r="F487" i="31"/>
  <c r="H483" i="32" s="1"/>
  <c r="F488" i="31"/>
  <c r="H484" i="32" s="1"/>
  <c r="F489" i="31"/>
  <c r="H485" i="32" s="1"/>
  <c r="F490" i="31"/>
  <c r="H486" i="32" s="1"/>
  <c r="F491" i="31"/>
  <c r="H487" i="32" s="1"/>
  <c r="F492" i="31"/>
  <c r="H488" i="32" s="1"/>
  <c r="F493" i="31"/>
  <c r="H489" i="32" s="1"/>
  <c r="F494" i="31"/>
  <c r="H490" i="32" s="1"/>
  <c r="F495" i="31"/>
  <c r="H491" i="32" s="1"/>
  <c r="F496" i="31"/>
  <c r="H492" i="32" s="1"/>
  <c r="F497" i="31"/>
  <c r="H493" i="32" s="1"/>
  <c r="F498" i="31"/>
  <c r="H494" i="32" s="1"/>
  <c r="F499" i="31"/>
  <c r="H495" i="32" s="1"/>
  <c r="F500" i="31"/>
  <c r="H496" i="32" s="1"/>
  <c r="F501" i="31"/>
  <c r="H497" i="32" s="1"/>
  <c r="F502" i="31"/>
  <c r="H498" i="32" s="1"/>
  <c r="F503" i="31"/>
  <c r="H499" i="32" s="1"/>
  <c r="F504" i="31"/>
  <c r="H500" i="32" s="1"/>
  <c r="F505" i="31"/>
  <c r="H501" i="32" s="1"/>
  <c r="F506" i="31"/>
  <c r="H502" i="32" s="1"/>
  <c r="F507" i="31"/>
  <c r="H503" i="32" s="1"/>
  <c r="F508" i="31"/>
  <c r="H504" i="32" s="1"/>
  <c r="F509" i="31"/>
  <c r="H505" i="32" s="1"/>
  <c r="F510" i="31"/>
  <c r="H506" i="32" s="1"/>
  <c r="F511" i="31"/>
  <c r="H507" i="32" s="1"/>
  <c r="F512" i="31"/>
  <c r="H508" i="32" s="1"/>
  <c r="F513" i="31"/>
  <c r="H509" i="32" s="1"/>
  <c r="F514" i="31"/>
  <c r="H510" i="32" s="1"/>
  <c r="F515" i="31"/>
  <c r="H511" i="32" s="1"/>
  <c r="F516" i="31"/>
  <c r="H512" i="32" s="1"/>
  <c r="F517" i="31"/>
  <c r="H513" i="32" s="1"/>
  <c r="F518" i="31"/>
  <c r="H514" i="32" s="1"/>
  <c r="F519" i="31"/>
  <c r="H515" i="32" s="1"/>
  <c r="F520" i="31"/>
  <c r="H516" i="32" s="1"/>
  <c r="F521" i="31"/>
  <c r="H517" i="32" s="1"/>
  <c r="F522" i="31"/>
  <c r="H518" i="32" s="1"/>
  <c r="F523" i="31"/>
  <c r="H519" i="32" s="1"/>
  <c r="F524" i="31"/>
  <c r="H520" i="32" s="1"/>
  <c r="F525" i="31"/>
  <c r="H521" i="32" s="1"/>
  <c r="F526" i="31"/>
  <c r="H522" i="32" s="1"/>
  <c r="F527" i="31"/>
  <c r="H523" i="32" s="1"/>
  <c r="F528" i="31"/>
  <c r="H524" i="32" s="1"/>
  <c r="F529" i="31"/>
  <c r="H525" i="32" s="1"/>
  <c r="F530" i="31"/>
  <c r="H526" i="32" s="1"/>
  <c r="F531" i="31"/>
  <c r="H527" i="32" s="1"/>
  <c r="F532" i="31"/>
  <c r="H528" i="32" s="1"/>
  <c r="F533" i="31"/>
  <c r="H529" i="32" s="1"/>
  <c r="F534" i="31"/>
  <c r="H530" i="32" s="1"/>
  <c r="F535" i="31"/>
  <c r="H531" i="32" s="1"/>
  <c r="F536" i="31"/>
  <c r="H532" i="32" s="1"/>
  <c r="F537" i="31"/>
  <c r="H533" i="32" s="1"/>
  <c r="F538" i="31"/>
  <c r="H534" i="32" s="1"/>
  <c r="F539" i="31"/>
  <c r="H535" i="32" s="1"/>
  <c r="F540" i="31"/>
  <c r="H536" i="32" s="1"/>
  <c r="F541" i="31"/>
  <c r="H537" i="32" s="1"/>
  <c r="F542" i="31"/>
  <c r="H538" i="32" s="1"/>
  <c r="F543" i="31"/>
  <c r="H539" i="32" s="1"/>
  <c r="F544" i="31"/>
  <c r="H540" i="32" s="1"/>
  <c r="F545" i="31"/>
  <c r="H541" i="32" s="1"/>
  <c r="F546" i="31"/>
  <c r="H542" i="32" s="1"/>
  <c r="F547" i="31"/>
  <c r="H543" i="32" s="1"/>
  <c r="F548" i="31"/>
  <c r="H544" i="32" s="1"/>
  <c r="F549" i="31"/>
  <c r="H545" i="32" s="1"/>
  <c r="F550" i="31"/>
  <c r="H546" i="32" s="1"/>
  <c r="F551" i="31"/>
  <c r="H547" i="32" s="1"/>
  <c r="F552" i="31"/>
  <c r="H548" i="32" s="1"/>
  <c r="F553" i="31"/>
  <c r="H549" i="32" s="1"/>
  <c r="F554" i="31"/>
  <c r="H550" i="32" s="1"/>
  <c r="F555" i="31"/>
  <c r="H551" i="32" s="1"/>
  <c r="F556" i="31"/>
  <c r="H552" i="32" s="1"/>
  <c r="F557" i="31"/>
  <c r="H553" i="32" s="1"/>
  <c r="F558" i="31"/>
  <c r="H554" i="32" s="1"/>
  <c r="F559" i="31"/>
  <c r="H555" i="32" s="1"/>
  <c r="F560" i="31"/>
  <c r="H556" i="32" s="1"/>
  <c r="F561" i="31"/>
  <c r="H557" i="32" s="1"/>
  <c r="F562" i="31"/>
  <c r="H558" i="32" s="1"/>
  <c r="F563" i="31"/>
  <c r="H559" i="32" s="1"/>
  <c r="F564" i="31"/>
  <c r="H560" i="32" s="1"/>
  <c r="F565" i="31"/>
  <c r="H561" i="32" s="1"/>
  <c r="F566" i="31"/>
  <c r="H562" i="32" s="1"/>
  <c r="F567" i="31"/>
  <c r="H563" i="32" s="1"/>
  <c r="F568" i="31"/>
  <c r="H564" i="32" s="1"/>
  <c r="F569" i="31"/>
  <c r="H565" i="32" s="1"/>
  <c r="F570" i="31"/>
  <c r="H566" i="32" s="1"/>
  <c r="F571" i="31"/>
  <c r="H567" i="32" s="1"/>
  <c r="F572" i="31"/>
  <c r="H568" i="32" s="1"/>
  <c r="F573" i="31"/>
  <c r="H569" i="32" s="1"/>
  <c r="F574" i="31"/>
  <c r="H570" i="32" s="1"/>
  <c r="F575" i="31"/>
  <c r="H571" i="32" s="1"/>
  <c r="F576" i="31"/>
  <c r="H572" i="32" s="1"/>
  <c r="F577" i="31"/>
  <c r="H573" i="32" s="1"/>
  <c r="F578" i="31"/>
  <c r="H574" i="32" s="1"/>
  <c r="F579" i="31"/>
  <c r="H575" i="32" s="1"/>
  <c r="F580" i="31"/>
  <c r="H576" i="32" s="1"/>
  <c r="F581" i="31"/>
  <c r="H577" i="32" s="1"/>
  <c r="F582" i="31"/>
  <c r="H578" i="32" s="1"/>
  <c r="F583" i="31"/>
  <c r="H579" i="32" s="1"/>
  <c r="F584" i="31"/>
  <c r="H580" i="32" s="1"/>
  <c r="F585" i="31"/>
  <c r="H581" i="32" s="1"/>
  <c r="F586" i="31"/>
  <c r="H582" i="32" s="1"/>
  <c r="F587" i="31"/>
  <c r="H583" i="32" s="1"/>
  <c r="F588" i="31"/>
  <c r="H584" i="32" s="1"/>
  <c r="F589" i="31"/>
  <c r="H585" i="32" s="1"/>
  <c r="F590" i="31"/>
  <c r="H586" i="32" s="1"/>
  <c r="F591" i="31"/>
  <c r="H587" i="32" s="1"/>
  <c r="F592" i="31"/>
  <c r="H588" i="32" s="1"/>
  <c r="F593" i="31"/>
  <c r="H589" i="32" s="1"/>
  <c r="F594" i="31"/>
  <c r="H590" i="32" s="1"/>
  <c r="F595" i="31"/>
  <c r="H591" i="32" s="1"/>
  <c r="F596" i="31"/>
  <c r="H592" i="32" s="1"/>
  <c r="F597" i="31"/>
  <c r="H593" i="32" s="1"/>
  <c r="F598" i="31"/>
  <c r="H594" i="32" s="1"/>
  <c r="F599" i="31"/>
  <c r="H595" i="32" s="1"/>
  <c r="F600" i="31"/>
  <c r="H596" i="32" s="1"/>
  <c r="F601" i="31"/>
  <c r="H597" i="32" s="1"/>
  <c r="F602" i="31"/>
  <c r="H598" i="32" s="1"/>
  <c r="F603" i="31"/>
  <c r="H599" i="32" s="1"/>
  <c r="F604" i="31"/>
  <c r="H600" i="32" s="1"/>
  <c r="F605" i="31"/>
  <c r="H601" i="32" s="1"/>
  <c r="F606" i="31"/>
  <c r="H602" i="32" s="1"/>
  <c r="F607" i="31"/>
  <c r="H603" i="32" s="1"/>
  <c r="F608" i="31"/>
  <c r="H604" i="32" s="1"/>
  <c r="F609" i="31"/>
  <c r="H605" i="32" s="1"/>
  <c r="F610" i="31"/>
  <c r="H606" i="32" s="1"/>
  <c r="F611" i="31"/>
  <c r="H607" i="32" s="1"/>
  <c r="F612" i="31"/>
  <c r="H608" i="32" s="1"/>
  <c r="F613" i="31"/>
  <c r="H609" i="32" s="1"/>
  <c r="F614" i="31"/>
  <c r="H610" i="32" s="1"/>
  <c r="F615" i="31"/>
  <c r="H611" i="32" s="1"/>
  <c r="F616" i="31"/>
  <c r="H612" i="32" s="1"/>
  <c r="F617" i="31"/>
  <c r="H613" i="32" s="1"/>
  <c r="F618" i="31"/>
  <c r="H614" i="32" s="1"/>
  <c r="F619" i="31"/>
  <c r="H615" i="32" s="1"/>
  <c r="F620" i="31"/>
  <c r="H616" i="32" s="1"/>
  <c r="E713" i="31"/>
  <c r="G709" i="32" s="1"/>
  <c r="E714" i="31"/>
  <c r="G710" i="32" s="1"/>
  <c r="E715" i="31"/>
  <c r="G711" i="32" s="1"/>
  <c r="E716" i="31"/>
  <c r="G712" i="32" s="1"/>
  <c r="E717" i="31"/>
  <c r="G713" i="32" s="1"/>
  <c r="E718" i="31"/>
  <c r="G714" i="32" s="1"/>
  <c r="E719" i="31"/>
  <c r="G715" i="32" s="1"/>
  <c r="E720" i="31"/>
  <c r="G716" i="32" s="1"/>
  <c r="E721" i="31"/>
  <c r="G717" i="32" s="1"/>
  <c r="E722" i="31"/>
  <c r="G718" i="32" s="1"/>
  <c r="E723" i="31"/>
  <c r="G719" i="32" s="1"/>
  <c r="E724" i="31"/>
  <c r="G720" i="32" s="1"/>
  <c r="E725" i="31"/>
  <c r="G721" i="32" s="1"/>
  <c r="E726" i="31"/>
  <c r="G722" i="32" s="1"/>
  <c r="E727" i="31"/>
  <c r="G723" i="32" s="1"/>
  <c r="E728" i="31"/>
  <c r="G724" i="32" s="1"/>
  <c r="E729" i="31"/>
  <c r="G725" i="32" s="1"/>
  <c r="E730" i="31"/>
  <c r="G726" i="32" s="1"/>
  <c r="E731" i="31"/>
  <c r="G727" i="32" s="1"/>
  <c r="E732" i="31"/>
  <c r="G728" i="32" s="1"/>
  <c r="E733" i="31"/>
  <c r="G729" i="32" s="1"/>
  <c r="E734" i="31"/>
  <c r="G730" i="32" s="1"/>
  <c r="E735" i="31"/>
  <c r="G731" i="32" s="1"/>
  <c r="E736" i="31"/>
  <c r="G732" i="32" s="1"/>
  <c r="E737" i="31"/>
  <c r="G733" i="32" s="1"/>
  <c r="E738" i="31"/>
  <c r="G734" i="32" s="1"/>
  <c r="E739" i="31"/>
  <c r="G735" i="32" s="1"/>
  <c r="E740" i="31"/>
  <c r="G736" i="32" s="1"/>
  <c r="E741" i="31"/>
  <c r="G737" i="32" s="1"/>
  <c r="E742" i="31"/>
  <c r="G738" i="32" s="1"/>
  <c r="E743" i="31"/>
  <c r="G739" i="32" s="1"/>
  <c r="E744" i="31"/>
  <c r="G740" i="32" s="1"/>
  <c r="E745" i="31"/>
  <c r="G741" i="32" s="1"/>
  <c r="E746" i="31"/>
  <c r="G742" i="32" s="1"/>
  <c r="E747" i="31"/>
  <c r="G743" i="32" s="1"/>
  <c r="E748" i="31"/>
  <c r="G744" i="32" s="1"/>
  <c r="E749" i="31"/>
  <c r="G745" i="32" s="1"/>
  <c r="E750" i="31"/>
  <c r="G746" i="32" s="1"/>
  <c r="E751" i="31"/>
  <c r="G747" i="32" s="1"/>
  <c r="E752" i="31"/>
  <c r="G748" i="32" s="1"/>
  <c r="E753" i="31"/>
  <c r="G749" i="32" s="1"/>
  <c r="E754" i="31"/>
  <c r="G750" i="32" s="1"/>
  <c r="E755" i="31"/>
  <c r="G751" i="32" s="1"/>
  <c r="E756" i="31"/>
  <c r="G752" i="32" s="1"/>
  <c r="E757" i="31"/>
  <c r="G753" i="32" s="1"/>
  <c r="E758" i="31"/>
  <c r="G754" i="32" s="1"/>
  <c r="E759" i="31"/>
  <c r="G755" i="32" s="1"/>
  <c r="E760" i="31"/>
  <c r="G756" i="32" s="1"/>
  <c r="E761" i="31"/>
  <c r="G757" i="32" s="1"/>
  <c r="E762" i="31"/>
  <c r="G758" i="32" s="1"/>
  <c r="E763" i="31"/>
  <c r="G759" i="32" s="1"/>
  <c r="E764" i="31"/>
  <c r="G760" i="32" s="1"/>
  <c r="E765" i="31"/>
  <c r="G761" i="32" s="1"/>
  <c r="E766" i="31"/>
  <c r="G762" i="32" s="1"/>
  <c r="E767" i="31"/>
  <c r="G763" i="32" s="1"/>
  <c r="E768" i="31"/>
  <c r="G764" i="32" s="1"/>
  <c r="E769" i="31"/>
  <c r="G765" i="32" s="1"/>
  <c r="E770" i="31"/>
  <c r="G766" i="32" s="1"/>
  <c r="E771" i="31"/>
  <c r="G767" i="32" s="1"/>
  <c r="E772" i="31"/>
  <c r="G768" i="32" s="1"/>
  <c r="E773" i="31"/>
  <c r="G769" i="32" s="1"/>
  <c r="E774" i="31"/>
  <c r="G770" i="32" s="1"/>
  <c r="E775" i="31"/>
  <c r="G771" i="32" s="1"/>
  <c r="E776" i="31"/>
  <c r="G772" i="32" s="1"/>
  <c r="E777" i="31"/>
  <c r="G773" i="32" s="1"/>
  <c r="E778" i="31"/>
  <c r="G774" i="32" s="1"/>
  <c r="E779" i="31"/>
  <c r="G775" i="32" s="1"/>
  <c r="E780" i="31"/>
  <c r="G776" i="32" s="1"/>
  <c r="E781" i="31"/>
  <c r="G777" i="32" s="1"/>
  <c r="E782" i="31"/>
  <c r="G778" i="32" s="1"/>
  <c r="E783" i="31"/>
  <c r="G779" i="32" s="1"/>
  <c r="E784" i="31"/>
  <c r="G780" i="32" s="1"/>
  <c r="E785" i="31"/>
  <c r="G781" i="32" s="1"/>
  <c r="E786" i="31"/>
  <c r="G782" i="32" s="1"/>
  <c r="E787" i="31"/>
  <c r="G783" i="32" s="1"/>
  <c r="E788" i="31"/>
  <c r="G784" i="32" s="1"/>
  <c r="E789" i="31"/>
  <c r="G785" i="32" s="1"/>
  <c r="E790" i="31"/>
  <c r="G786" i="32" s="1"/>
  <c r="E791" i="31"/>
  <c r="G787" i="32" s="1"/>
  <c r="E792" i="31"/>
  <c r="G788" i="32" s="1"/>
  <c r="E793" i="31"/>
  <c r="G789" i="32" s="1"/>
  <c r="E794" i="31"/>
  <c r="G790" i="32" s="1"/>
  <c r="E795" i="31"/>
  <c r="G791" i="32" s="1"/>
  <c r="E796" i="31"/>
  <c r="G792" i="32" s="1"/>
  <c r="E797" i="31"/>
  <c r="G793" i="32" s="1"/>
  <c r="E798" i="31"/>
  <c r="G794" i="32" s="1"/>
  <c r="E799" i="31"/>
  <c r="G795" i="32" s="1"/>
  <c r="E800" i="31"/>
  <c r="G796" i="32" s="1"/>
  <c r="E801" i="31"/>
  <c r="G797" i="32" s="1"/>
  <c r="E802" i="31"/>
  <c r="G798" i="32" s="1"/>
  <c r="E803" i="31"/>
  <c r="G799" i="32" s="1"/>
  <c r="E804" i="31"/>
  <c r="G800" i="32" s="1"/>
  <c r="E805" i="31"/>
  <c r="G801" i="32" s="1"/>
  <c r="E806" i="31"/>
  <c r="G802" i="32" s="1"/>
  <c r="E807" i="31"/>
  <c r="G803" i="32" s="1"/>
  <c r="E808" i="31"/>
  <c r="G804" i="32" s="1"/>
  <c r="E809" i="31"/>
  <c r="G805" i="32" s="1"/>
  <c r="E810" i="31"/>
  <c r="G806" i="32" s="1"/>
  <c r="E811" i="31"/>
  <c r="G807" i="32" s="1"/>
  <c r="E812" i="31"/>
  <c r="G808" i="32" s="1"/>
  <c r="E813" i="31"/>
  <c r="G809" i="32" s="1"/>
  <c r="E814" i="31"/>
  <c r="G810" i="32" s="1"/>
  <c r="E815" i="31"/>
  <c r="G811" i="32" s="1"/>
  <c r="E816" i="31"/>
  <c r="G812" i="32" s="1"/>
  <c r="E817" i="31"/>
  <c r="G813" i="32" s="1"/>
  <c r="E818" i="31"/>
  <c r="G814" i="32" s="1"/>
  <c r="E819" i="31"/>
  <c r="G815" i="32" s="1"/>
  <c r="E820" i="31"/>
  <c r="G816" i="32" s="1"/>
  <c r="E821" i="31"/>
  <c r="G817" i="32" s="1"/>
  <c r="E822" i="31"/>
  <c r="G818" i="32" s="1"/>
  <c r="E823" i="31"/>
  <c r="G819" i="32" s="1"/>
  <c r="E824" i="31"/>
  <c r="G820" i="32" s="1"/>
  <c r="E825" i="31"/>
  <c r="G821" i="32" s="1"/>
  <c r="E826" i="31"/>
  <c r="G822" i="32" s="1"/>
  <c r="E827" i="31"/>
  <c r="G823" i="32" s="1"/>
  <c r="E828" i="31"/>
  <c r="G824" i="32" s="1"/>
  <c r="E829" i="31"/>
  <c r="G825" i="32" s="1"/>
  <c r="E830" i="31"/>
  <c r="G826" i="32" s="1"/>
  <c r="E831" i="31"/>
  <c r="G827" i="32" s="1"/>
  <c r="E832" i="31"/>
  <c r="G828" i="32" s="1"/>
  <c r="E833" i="31"/>
  <c r="G829" i="32" s="1"/>
  <c r="E834" i="31"/>
  <c r="G830" i="32" s="1"/>
  <c r="E835" i="31"/>
  <c r="G831" i="32" s="1"/>
  <c r="E836" i="31"/>
  <c r="G832" i="32" s="1"/>
  <c r="E837" i="31"/>
  <c r="G833" i="32" s="1"/>
  <c r="E838" i="31"/>
  <c r="G834" i="32" s="1"/>
  <c r="E839" i="31"/>
  <c r="G835" i="32" s="1"/>
  <c r="E840" i="31"/>
  <c r="G836" i="32" s="1"/>
  <c r="E841" i="31"/>
  <c r="G837" i="32" s="1"/>
  <c r="E842" i="31"/>
  <c r="G838" i="32" s="1"/>
  <c r="E843" i="31"/>
  <c r="G839" i="32" s="1"/>
  <c r="E844" i="31"/>
  <c r="G840" i="32" s="1"/>
  <c r="E845" i="31"/>
  <c r="G841" i="32" s="1"/>
  <c r="E846" i="31"/>
  <c r="G842" i="32" s="1"/>
  <c r="E847" i="31"/>
  <c r="G843" i="32" s="1"/>
  <c r="E848" i="31"/>
  <c r="G844" i="32" s="1"/>
  <c r="E849" i="31"/>
  <c r="G845" i="32" s="1"/>
  <c r="E850" i="31"/>
  <c r="G846" i="32" s="1"/>
  <c r="E851" i="31"/>
  <c r="G847" i="32" s="1"/>
  <c r="E852" i="31"/>
  <c r="G848" i="32" s="1"/>
  <c r="E853" i="31"/>
  <c r="G849" i="32" s="1"/>
  <c r="E854" i="31"/>
  <c r="G850" i="32" s="1"/>
  <c r="E855" i="31"/>
  <c r="G851" i="32" s="1"/>
  <c r="E856" i="31"/>
  <c r="G852" i="32" s="1"/>
  <c r="E857" i="31"/>
  <c r="G853" i="32" s="1"/>
  <c r="E858" i="31"/>
  <c r="G854" i="32" s="1"/>
  <c r="E859" i="31"/>
  <c r="G855" i="32" s="1"/>
  <c r="E860" i="31"/>
  <c r="G856" i="32" s="1"/>
  <c r="E861" i="31"/>
  <c r="G857" i="32" s="1"/>
  <c r="E862" i="31"/>
  <c r="G858" i="32" s="1"/>
  <c r="E863" i="31"/>
  <c r="G859" i="32" s="1"/>
  <c r="E864" i="31"/>
  <c r="G860" i="32" s="1"/>
  <c r="E865" i="31"/>
  <c r="G861" i="32" s="1"/>
  <c r="E866" i="31"/>
  <c r="G862" i="32" s="1"/>
  <c r="E867" i="31"/>
  <c r="G863" i="32" s="1"/>
  <c r="E868" i="31"/>
  <c r="G864" i="32" s="1"/>
  <c r="E869" i="31"/>
  <c r="G865" i="32" s="1"/>
  <c r="E870" i="31"/>
  <c r="G866" i="32" s="1"/>
  <c r="E871" i="31"/>
  <c r="G867" i="32" s="1"/>
  <c r="E872" i="31"/>
  <c r="G868" i="32" s="1"/>
  <c r="E873" i="31"/>
  <c r="G869" i="32" s="1"/>
  <c r="E874" i="31"/>
  <c r="G870" i="32" s="1"/>
  <c r="E875" i="31"/>
  <c r="G871" i="32" s="1"/>
  <c r="E876" i="31"/>
  <c r="G872" i="32" s="1"/>
  <c r="E877" i="31"/>
  <c r="G873" i="32" s="1"/>
  <c r="E878" i="31"/>
  <c r="G874" i="32" s="1"/>
  <c r="E879" i="31"/>
  <c r="G875" i="32" s="1"/>
  <c r="E880" i="31"/>
  <c r="G876" i="32" s="1"/>
  <c r="E881" i="31"/>
  <c r="G877" i="32" s="1"/>
  <c r="E882" i="31"/>
  <c r="G878" i="32" s="1"/>
  <c r="E883" i="31"/>
  <c r="G879" i="32" s="1"/>
  <c r="E884" i="31"/>
  <c r="G880" i="32" s="1"/>
  <c r="E885" i="31"/>
  <c r="G881" i="32" s="1"/>
  <c r="E886" i="31"/>
  <c r="G882" i="32" s="1"/>
  <c r="E887" i="31"/>
  <c r="G883" i="32" s="1"/>
  <c r="E888" i="31"/>
  <c r="G884" i="32" s="1"/>
  <c r="E889" i="31"/>
  <c r="G885" i="32" s="1"/>
  <c r="E890" i="31"/>
  <c r="G886" i="32" s="1"/>
  <c r="E891" i="31"/>
  <c r="G887" i="32" s="1"/>
  <c r="E892" i="31"/>
  <c r="G888" i="32" s="1"/>
  <c r="E893" i="31"/>
  <c r="G889" i="32" s="1"/>
  <c r="E894" i="31"/>
  <c r="G890" i="32" s="1"/>
  <c r="E895" i="31"/>
  <c r="G891" i="32" s="1"/>
  <c r="E896" i="31"/>
  <c r="G892" i="32" s="1"/>
  <c r="E897" i="31"/>
  <c r="G893" i="32" s="1"/>
  <c r="E898" i="31"/>
  <c r="G894" i="32" s="1"/>
  <c r="E899" i="31"/>
  <c r="G895" i="32" s="1"/>
  <c r="E900" i="31"/>
  <c r="G896" i="32" s="1"/>
  <c r="E901" i="31"/>
  <c r="G897" i="32" s="1"/>
  <c r="E902" i="31"/>
  <c r="G898" i="32" s="1"/>
  <c r="E903" i="31"/>
  <c r="G899" i="32" s="1"/>
  <c r="E904" i="31"/>
  <c r="G900" i="32" s="1"/>
  <c r="E905" i="31"/>
  <c r="G901" i="32" s="1"/>
  <c r="E906" i="31"/>
  <c r="G902" i="32" s="1"/>
  <c r="E907" i="31"/>
  <c r="G903" i="32" s="1"/>
  <c r="E908" i="31"/>
  <c r="G904" i="32" s="1"/>
  <c r="E909" i="31"/>
  <c r="G905" i="32" s="1"/>
  <c r="E910" i="31"/>
  <c r="G906" i="32" s="1"/>
  <c r="E911" i="31"/>
  <c r="G907" i="32" s="1"/>
  <c r="E912" i="31"/>
  <c r="G908" i="32" s="1"/>
  <c r="E913" i="31"/>
  <c r="G909" i="32" s="1"/>
  <c r="E914" i="31"/>
  <c r="G910" i="32" s="1"/>
  <c r="E915" i="31"/>
  <c r="G911" i="32" s="1"/>
  <c r="E916" i="31"/>
  <c r="G912" i="32" s="1"/>
  <c r="E917" i="31"/>
  <c r="G913" i="32" s="1"/>
  <c r="E918" i="31"/>
  <c r="G914" i="32" s="1"/>
  <c r="E919" i="31"/>
  <c r="G915" i="32" s="1"/>
  <c r="E920" i="31"/>
  <c r="G916" i="32" s="1"/>
  <c r="E921" i="31"/>
  <c r="G917" i="32" s="1"/>
  <c r="E922" i="31"/>
  <c r="G918" i="32" s="1"/>
  <c r="E923" i="31"/>
  <c r="G919" i="32" s="1"/>
  <c r="E924" i="31"/>
  <c r="G920" i="32" s="1"/>
  <c r="E925" i="31"/>
  <c r="G921" i="32" s="1"/>
  <c r="E926" i="31"/>
  <c r="G922" i="32" s="1"/>
  <c r="E927" i="31"/>
  <c r="G923" i="32" s="1"/>
  <c r="E928" i="31"/>
  <c r="G924" i="32" s="1"/>
  <c r="E929" i="31"/>
  <c r="G925" i="32" s="1"/>
  <c r="E930" i="31"/>
  <c r="G926" i="32" s="1"/>
  <c r="E931" i="31"/>
  <c r="G927" i="32" s="1"/>
  <c r="E932" i="31"/>
  <c r="G928" i="32" s="1"/>
  <c r="E933" i="31"/>
  <c r="G929" i="32" s="1"/>
  <c r="E934" i="31"/>
  <c r="G930" i="32" s="1"/>
  <c r="E935" i="31"/>
  <c r="G931" i="32" s="1"/>
  <c r="E936" i="31"/>
  <c r="G932" i="32" s="1"/>
  <c r="E937" i="31"/>
  <c r="G933" i="32" s="1"/>
  <c r="E938" i="31"/>
  <c r="G934" i="32" s="1"/>
  <c r="E939" i="31"/>
  <c r="G935" i="32" s="1"/>
  <c r="E940" i="31"/>
  <c r="G936" i="32" s="1"/>
  <c r="E941" i="31"/>
  <c r="G937" i="32" s="1"/>
  <c r="E942" i="31"/>
  <c r="G938" i="32" s="1"/>
  <c r="E943" i="31"/>
  <c r="G939" i="32" s="1"/>
  <c r="E944" i="31"/>
  <c r="G940" i="32" s="1"/>
  <c r="E945" i="31"/>
  <c r="G941" i="32" s="1"/>
  <c r="E946" i="31"/>
  <c r="G942" i="32" s="1"/>
  <c r="E947" i="31"/>
  <c r="G943" i="32" s="1"/>
  <c r="E948" i="31"/>
  <c r="G944" i="32" s="1"/>
  <c r="E949" i="31"/>
  <c r="G945" i="32" s="1"/>
  <c r="E950" i="31"/>
  <c r="G946" i="32" s="1"/>
  <c r="E951" i="31"/>
  <c r="G947" i="32" s="1"/>
  <c r="E952" i="31"/>
  <c r="G948" i="32" s="1"/>
  <c r="E953" i="31"/>
  <c r="G949" i="32" s="1"/>
  <c r="E954" i="31"/>
  <c r="G950" i="32" s="1"/>
  <c r="E955" i="31"/>
  <c r="G951" i="32" s="1"/>
  <c r="E956" i="31"/>
  <c r="G952" i="32" s="1"/>
  <c r="E957" i="31"/>
  <c r="G953" i="32" s="1"/>
  <c r="E958" i="31"/>
  <c r="G954" i="32" s="1"/>
  <c r="E959" i="31"/>
  <c r="G955" i="32" s="1"/>
  <c r="E960" i="31"/>
  <c r="G956" i="32" s="1"/>
  <c r="E961" i="31"/>
  <c r="G957" i="32" s="1"/>
  <c r="E962" i="31"/>
  <c r="G958" i="32" s="1"/>
  <c r="E963" i="31"/>
  <c r="G959" i="32" s="1"/>
  <c r="E964" i="31"/>
  <c r="G960" i="32" s="1"/>
  <c r="E965" i="31"/>
  <c r="G961" i="32" s="1"/>
  <c r="E966" i="31"/>
  <c r="G962" i="32" s="1"/>
  <c r="E967" i="31"/>
  <c r="G963" i="32" s="1"/>
  <c r="E968" i="31"/>
  <c r="G964" i="32" s="1"/>
  <c r="E969" i="31"/>
  <c r="G965" i="32" s="1"/>
  <c r="E970" i="31"/>
  <c r="G966" i="32" s="1"/>
  <c r="E971" i="31"/>
  <c r="G967" i="32" s="1"/>
  <c r="E972" i="31"/>
  <c r="G968" i="32" s="1"/>
  <c r="E973" i="31"/>
  <c r="G969" i="32" s="1"/>
  <c r="E974" i="31"/>
  <c r="G970" i="32" s="1"/>
  <c r="E975" i="31"/>
  <c r="G971" i="32" s="1"/>
  <c r="E976" i="31"/>
  <c r="G972" i="32" s="1"/>
  <c r="E977" i="31"/>
  <c r="G973" i="32" s="1"/>
  <c r="E978" i="31"/>
  <c r="G974" i="32" s="1"/>
  <c r="E979" i="31"/>
  <c r="G975" i="32" s="1"/>
  <c r="E980" i="31"/>
  <c r="G976" i="32" s="1"/>
  <c r="E981" i="31"/>
  <c r="G977" i="32" s="1"/>
  <c r="E982" i="31"/>
  <c r="G978" i="32" s="1"/>
  <c r="E983" i="31"/>
  <c r="G979" i="32" s="1"/>
  <c r="E984" i="31"/>
  <c r="G980" i="32" s="1"/>
  <c r="E985" i="31"/>
  <c r="G981" i="32" s="1"/>
  <c r="E986" i="31"/>
  <c r="G982" i="32" s="1"/>
  <c r="E987" i="31"/>
  <c r="G983" i="32" s="1"/>
  <c r="E988" i="31"/>
  <c r="G984" i="32" s="1"/>
  <c r="E989" i="31"/>
  <c r="G985" i="32" s="1"/>
  <c r="E990" i="31"/>
  <c r="G986" i="32" s="1"/>
  <c r="E991" i="31"/>
  <c r="G987" i="32" s="1"/>
  <c r="E992" i="31"/>
  <c r="G988" i="32" s="1"/>
  <c r="E993" i="31"/>
  <c r="G989" i="32" s="1"/>
  <c r="E994" i="31"/>
  <c r="G990" i="32" s="1"/>
  <c r="E995" i="31"/>
  <c r="G991" i="32" s="1"/>
  <c r="E996" i="31"/>
  <c r="G992" i="32" s="1"/>
  <c r="E997" i="31"/>
  <c r="G993" i="32" s="1"/>
  <c r="E998" i="31"/>
  <c r="G994" i="32" s="1"/>
  <c r="E999" i="31"/>
  <c r="G995" i="32" s="1"/>
  <c r="E1000" i="31"/>
  <c r="G996" i="32" s="1"/>
  <c r="L405" i="31"/>
  <c r="L406" i="31"/>
  <c r="L407" i="31"/>
  <c r="L408" i="31"/>
  <c r="L409" i="31"/>
  <c r="L410" i="31"/>
  <c r="L411" i="31"/>
  <c r="L412" i="31"/>
  <c r="L413" i="31"/>
  <c r="L414" i="31"/>
  <c r="L415" i="31"/>
  <c r="L416" i="31"/>
  <c r="L417" i="31"/>
  <c r="L418" i="31"/>
  <c r="L419" i="31"/>
  <c r="L420" i="31"/>
  <c r="L421" i="31"/>
  <c r="L422" i="31"/>
  <c r="L423" i="31"/>
  <c r="L424" i="31"/>
  <c r="L425" i="31"/>
  <c r="L426" i="31"/>
  <c r="L427" i="31"/>
  <c r="L428" i="31"/>
  <c r="L429" i="31"/>
  <c r="L430" i="31"/>
  <c r="L431" i="31"/>
  <c r="L432" i="31"/>
  <c r="L433" i="31"/>
  <c r="L434" i="31"/>
  <c r="L435" i="31"/>
  <c r="L436" i="31"/>
  <c r="L437" i="31"/>
  <c r="L438" i="31"/>
  <c r="L439" i="31"/>
  <c r="L440" i="31"/>
  <c r="L441" i="31"/>
  <c r="L442" i="31"/>
  <c r="L443" i="31"/>
  <c r="L444" i="31"/>
  <c r="L445" i="31"/>
  <c r="L446" i="31"/>
  <c r="L447" i="31"/>
  <c r="L448" i="31"/>
  <c r="L449" i="31"/>
  <c r="L450" i="31"/>
  <c r="L451" i="31"/>
  <c r="L452" i="31"/>
  <c r="L453" i="31"/>
  <c r="L454" i="31"/>
  <c r="L455" i="31"/>
  <c r="L456" i="31"/>
  <c r="L457" i="31"/>
  <c r="L458" i="31"/>
  <c r="L459" i="31"/>
  <c r="L460" i="31"/>
  <c r="L461" i="31"/>
  <c r="L462" i="31"/>
  <c r="L463" i="31"/>
  <c r="L464" i="31"/>
  <c r="L465" i="31"/>
  <c r="L466" i="31"/>
  <c r="L467" i="31"/>
  <c r="L468" i="31"/>
  <c r="L469" i="31"/>
  <c r="L470" i="31"/>
  <c r="L471" i="31"/>
  <c r="L472" i="31"/>
  <c r="L473" i="31"/>
  <c r="L474" i="31"/>
  <c r="L475" i="31"/>
  <c r="L476" i="31"/>
  <c r="L477" i="31"/>
  <c r="L478" i="31"/>
  <c r="L479" i="31"/>
  <c r="L480" i="31"/>
  <c r="L481" i="31"/>
  <c r="L482" i="31"/>
  <c r="L483" i="31"/>
  <c r="L484" i="31"/>
  <c r="L485" i="31"/>
  <c r="L486" i="31"/>
  <c r="L487" i="31"/>
  <c r="L488" i="31"/>
  <c r="L489" i="31"/>
  <c r="L490" i="31"/>
  <c r="L491" i="31"/>
  <c r="L492" i="31"/>
  <c r="L493" i="31"/>
  <c r="L494" i="31"/>
  <c r="L495" i="31"/>
  <c r="L496" i="31"/>
  <c r="L497" i="31"/>
  <c r="L498" i="31"/>
  <c r="L499" i="31"/>
  <c r="L500" i="31"/>
  <c r="L501" i="31"/>
  <c r="L502" i="31"/>
  <c r="L503" i="31"/>
  <c r="L504" i="31"/>
  <c r="L505" i="31"/>
  <c r="L506" i="31"/>
  <c r="L507" i="31"/>
  <c r="L508" i="31"/>
  <c r="L509" i="31"/>
  <c r="L510" i="31"/>
  <c r="L511" i="31"/>
  <c r="L512" i="31"/>
  <c r="L513" i="31"/>
  <c r="L514" i="31"/>
  <c r="L515" i="31"/>
  <c r="L516" i="31"/>
  <c r="L517" i="31"/>
  <c r="L518" i="31"/>
  <c r="L519" i="31"/>
  <c r="L520" i="31"/>
  <c r="L521" i="31"/>
  <c r="L522" i="31"/>
  <c r="L523" i="31"/>
  <c r="L524" i="31"/>
  <c r="L525" i="31"/>
  <c r="L526" i="31"/>
  <c r="L527" i="31"/>
  <c r="L528" i="31"/>
  <c r="L529" i="31"/>
  <c r="L530" i="31"/>
  <c r="L531" i="31"/>
  <c r="L532" i="31"/>
  <c r="L533" i="31"/>
  <c r="L534" i="31"/>
  <c r="L535" i="31"/>
  <c r="L536" i="31"/>
  <c r="L537" i="31"/>
  <c r="L538" i="31"/>
  <c r="L539" i="31"/>
  <c r="L540" i="31"/>
  <c r="L541" i="31"/>
  <c r="L542" i="31"/>
  <c r="L543" i="31"/>
  <c r="L544" i="31"/>
  <c r="L545" i="31"/>
  <c r="L546" i="31"/>
  <c r="L547" i="31"/>
  <c r="L548" i="31"/>
  <c r="L549" i="31"/>
  <c r="L550" i="31"/>
  <c r="L551" i="31"/>
  <c r="L552" i="31"/>
  <c r="L553" i="31"/>
  <c r="L554" i="31"/>
  <c r="L555" i="31"/>
  <c r="L556" i="31"/>
  <c r="L557" i="31"/>
  <c r="L558" i="31"/>
  <c r="L559" i="31"/>
  <c r="L560" i="31"/>
  <c r="L561" i="31"/>
  <c r="L562" i="31"/>
  <c r="L563" i="31"/>
  <c r="L564" i="31"/>
  <c r="L565" i="31"/>
  <c r="L566" i="31"/>
  <c r="L567" i="31"/>
  <c r="L568" i="31"/>
  <c r="L569" i="31"/>
  <c r="L570" i="31"/>
  <c r="L571" i="31"/>
  <c r="L572" i="31"/>
  <c r="L573" i="31"/>
  <c r="L574" i="31"/>
  <c r="L575" i="31"/>
  <c r="L576" i="31"/>
  <c r="L577" i="31"/>
  <c r="L578" i="31"/>
  <c r="L579" i="31"/>
  <c r="L580" i="31"/>
  <c r="L581" i="31"/>
  <c r="L582" i="31"/>
  <c r="L583" i="31"/>
  <c r="L584" i="31"/>
  <c r="L585" i="31"/>
  <c r="L586" i="31"/>
  <c r="L587" i="31"/>
  <c r="L588" i="31"/>
  <c r="L589" i="31"/>
  <c r="L590" i="31"/>
  <c r="L591" i="31"/>
  <c r="L592" i="31"/>
  <c r="L593" i="31"/>
  <c r="L594" i="31"/>
  <c r="L595" i="31"/>
  <c r="L596" i="31"/>
  <c r="L597" i="31"/>
  <c r="L598" i="31"/>
  <c r="L599" i="31"/>
  <c r="L600" i="31"/>
  <c r="L601" i="31"/>
  <c r="L602" i="31"/>
  <c r="L603" i="31"/>
  <c r="L604" i="31"/>
  <c r="L605" i="31"/>
  <c r="L606" i="31"/>
  <c r="L607" i="31"/>
  <c r="L608" i="31"/>
  <c r="L609" i="31"/>
  <c r="L610" i="31"/>
  <c r="L611" i="31"/>
  <c r="L612" i="31"/>
  <c r="L613" i="31"/>
  <c r="L614" i="31"/>
  <c r="L615" i="31"/>
  <c r="L616" i="31"/>
  <c r="L617" i="31"/>
  <c r="L618" i="31"/>
  <c r="L619" i="31"/>
  <c r="L620" i="31"/>
  <c r="L621" i="31"/>
  <c r="L622" i="31"/>
  <c r="L623" i="31"/>
  <c r="L624" i="31"/>
  <c r="L625" i="31"/>
  <c r="L626" i="31"/>
  <c r="L627" i="31"/>
  <c r="L628" i="31"/>
  <c r="L629" i="31"/>
  <c r="L630" i="31"/>
  <c r="L631" i="31"/>
  <c r="L632" i="31"/>
  <c r="L633" i="31"/>
  <c r="L634" i="31"/>
  <c r="L635" i="31"/>
  <c r="L636" i="31"/>
  <c r="L637" i="31"/>
  <c r="L638" i="31"/>
  <c r="L639" i="31"/>
  <c r="L640" i="31"/>
  <c r="L641" i="31"/>
  <c r="L642" i="31"/>
  <c r="L643" i="31"/>
  <c r="L644" i="31"/>
  <c r="L645" i="31"/>
  <c r="L646" i="31"/>
  <c r="L647" i="31"/>
  <c r="L648" i="31"/>
  <c r="L649" i="31"/>
  <c r="L650" i="31"/>
  <c r="L651" i="31"/>
  <c r="L652" i="31"/>
  <c r="L653" i="31"/>
  <c r="L654" i="31"/>
  <c r="L655" i="31"/>
  <c r="L656" i="31"/>
  <c r="L657" i="31"/>
  <c r="L658" i="31"/>
  <c r="L659" i="31"/>
  <c r="L660" i="31"/>
  <c r="L661" i="31"/>
  <c r="L662" i="31"/>
  <c r="L663" i="31"/>
  <c r="L664" i="31"/>
  <c r="L665" i="31"/>
  <c r="L666" i="31"/>
  <c r="L667" i="31"/>
  <c r="L668" i="31"/>
  <c r="L669" i="31"/>
  <c r="L670" i="31"/>
  <c r="L671" i="31"/>
  <c r="L672" i="31"/>
  <c r="L673" i="31"/>
  <c r="L674" i="31"/>
  <c r="L675" i="31"/>
  <c r="L676" i="31"/>
  <c r="L677" i="31"/>
  <c r="L678" i="31"/>
  <c r="L679" i="31"/>
  <c r="L680" i="31"/>
  <c r="L681" i="31"/>
  <c r="L682" i="31"/>
  <c r="L683" i="31"/>
  <c r="L684" i="31"/>
  <c r="L685" i="31"/>
  <c r="L686" i="31"/>
  <c r="L687" i="31"/>
  <c r="L688" i="31"/>
  <c r="L689" i="31"/>
  <c r="L690" i="31"/>
  <c r="L691" i="31"/>
  <c r="L692" i="31"/>
  <c r="L693" i="31"/>
  <c r="L694" i="31"/>
  <c r="L695" i="31"/>
  <c r="L696" i="31"/>
  <c r="L697" i="31"/>
  <c r="L698" i="31"/>
  <c r="L699" i="31"/>
  <c r="L700" i="31"/>
  <c r="L701" i="31"/>
  <c r="L702" i="31"/>
  <c r="L703" i="31"/>
  <c r="L704" i="31"/>
  <c r="L705" i="31"/>
  <c r="L706" i="31"/>
  <c r="L707" i="31"/>
  <c r="L708" i="31"/>
  <c r="L709" i="31"/>
  <c r="L710" i="31"/>
  <c r="L711" i="31"/>
  <c r="L712" i="31"/>
  <c r="L713" i="31"/>
  <c r="L714" i="31"/>
  <c r="L715" i="31"/>
  <c r="L716" i="31"/>
  <c r="L717" i="31"/>
  <c r="L718" i="31"/>
  <c r="L719" i="31"/>
  <c r="L720" i="31"/>
  <c r="L721" i="31"/>
  <c r="L722" i="31"/>
  <c r="L723" i="31"/>
  <c r="L724" i="31"/>
  <c r="L725" i="31"/>
  <c r="L726" i="31"/>
  <c r="L727" i="31"/>
  <c r="L728" i="31"/>
  <c r="L729" i="31"/>
  <c r="L730" i="31"/>
  <c r="L731" i="31"/>
  <c r="L732" i="31"/>
  <c r="L733" i="31"/>
  <c r="L734" i="31"/>
  <c r="L735" i="31"/>
  <c r="L736" i="31"/>
  <c r="L737" i="31"/>
  <c r="L738" i="31"/>
  <c r="L739" i="31"/>
  <c r="L740" i="31"/>
  <c r="L741" i="31"/>
  <c r="L742" i="31"/>
  <c r="L743" i="31"/>
  <c r="L744" i="31"/>
  <c r="L745" i="31"/>
  <c r="L746" i="31"/>
  <c r="L747" i="31"/>
  <c r="L748" i="31"/>
  <c r="L749" i="31"/>
  <c r="L750" i="31"/>
  <c r="L751" i="31"/>
  <c r="L752" i="31"/>
  <c r="L753" i="31"/>
  <c r="L754" i="31"/>
  <c r="L755" i="31"/>
  <c r="L756" i="31"/>
  <c r="L757" i="31"/>
  <c r="L758" i="31"/>
  <c r="L759" i="31"/>
  <c r="L760" i="31"/>
  <c r="L761" i="31"/>
  <c r="L762" i="31"/>
  <c r="L763" i="31"/>
  <c r="L764" i="31"/>
  <c r="L765" i="31"/>
  <c r="L766" i="31"/>
  <c r="L767" i="31"/>
  <c r="L768" i="31"/>
  <c r="L769" i="31"/>
  <c r="L770" i="31"/>
  <c r="L771" i="31"/>
  <c r="L772" i="31"/>
  <c r="L773" i="31"/>
  <c r="L774" i="31"/>
  <c r="L775" i="31"/>
  <c r="L776" i="31"/>
  <c r="L777" i="31"/>
  <c r="L778" i="31"/>
  <c r="L779" i="31"/>
  <c r="L780" i="31"/>
  <c r="L781" i="31"/>
  <c r="L782" i="31"/>
  <c r="L783" i="31"/>
  <c r="L784" i="31"/>
  <c r="L785" i="31"/>
  <c r="L786" i="31"/>
  <c r="L787" i="31"/>
  <c r="L788" i="31"/>
  <c r="L789" i="31"/>
  <c r="L790" i="31"/>
  <c r="L791" i="31"/>
  <c r="L792" i="31"/>
  <c r="L793" i="31"/>
  <c r="L794" i="31"/>
  <c r="L795" i="31"/>
  <c r="L796" i="31"/>
  <c r="L797" i="31"/>
  <c r="L798" i="31"/>
  <c r="L799" i="31"/>
  <c r="L800" i="31"/>
  <c r="L801" i="31"/>
  <c r="L802" i="31"/>
  <c r="L803" i="31"/>
  <c r="L804" i="31"/>
  <c r="L805" i="31"/>
  <c r="L806" i="31"/>
  <c r="L807" i="31"/>
  <c r="L808" i="31"/>
  <c r="L809" i="31"/>
  <c r="L810" i="31"/>
  <c r="L811" i="31"/>
  <c r="L812" i="31"/>
  <c r="L813" i="31"/>
  <c r="L814" i="31"/>
  <c r="L815" i="31"/>
  <c r="L816" i="31"/>
  <c r="L817" i="31"/>
  <c r="L818" i="31"/>
  <c r="L819" i="31"/>
  <c r="L820" i="31"/>
  <c r="L821" i="31"/>
  <c r="L822" i="31"/>
  <c r="L823" i="31"/>
  <c r="L824" i="31"/>
  <c r="L825" i="31"/>
  <c r="L826" i="31"/>
  <c r="L827" i="31"/>
  <c r="L828" i="31"/>
  <c r="L829" i="31"/>
  <c r="L830" i="31"/>
  <c r="L831" i="31"/>
  <c r="L832" i="31"/>
  <c r="L833" i="31"/>
  <c r="L834" i="31"/>
  <c r="L835" i="31"/>
  <c r="L836" i="31"/>
  <c r="L837" i="31"/>
  <c r="L838" i="31"/>
  <c r="L839" i="31"/>
  <c r="L840" i="31"/>
  <c r="L841" i="31"/>
  <c r="L842" i="31"/>
  <c r="L843" i="31"/>
  <c r="L844" i="31"/>
  <c r="L845" i="31"/>
  <c r="L846" i="31"/>
  <c r="L847" i="31"/>
  <c r="L848" i="31"/>
  <c r="L849" i="31"/>
  <c r="L850" i="31"/>
  <c r="L851" i="31"/>
  <c r="L852" i="31"/>
  <c r="L853" i="31"/>
  <c r="L854" i="31"/>
  <c r="L855" i="31"/>
  <c r="L856" i="31"/>
  <c r="L857" i="31"/>
  <c r="L858" i="31"/>
  <c r="L859" i="31"/>
  <c r="L860" i="31"/>
  <c r="L861" i="31"/>
  <c r="L862" i="31"/>
  <c r="L863" i="31"/>
  <c r="L864" i="31"/>
  <c r="L865" i="31"/>
  <c r="L866" i="31"/>
  <c r="L867" i="31"/>
  <c r="L868" i="31"/>
  <c r="L869" i="31"/>
  <c r="L870" i="31"/>
  <c r="L871" i="31"/>
  <c r="L872" i="31"/>
  <c r="L873" i="31"/>
  <c r="L874" i="31"/>
  <c r="L875" i="31"/>
  <c r="L876" i="31"/>
  <c r="L877" i="31"/>
  <c r="L878" i="31"/>
  <c r="L879" i="31"/>
  <c r="L880" i="31"/>
  <c r="L881" i="31"/>
  <c r="L882" i="31"/>
  <c r="L883" i="31"/>
  <c r="L884" i="31"/>
  <c r="L885" i="31"/>
  <c r="L886" i="31"/>
  <c r="L887" i="31"/>
  <c r="L888" i="31"/>
  <c r="L889" i="31"/>
  <c r="L890" i="31"/>
  <c r="L891" i="31"/>
  <c r="L892" i="31"/>
  <c r="L893" i="31"/>
  <c r="L894" i="31"/>
  <c r="L895" i="31"/>
  <c r="L896" i="31"/>
  <c r="L897" i="31"/>
  <c r="L898" i="31"/>
  <c r="L899" i="31"/>
  <c r="L900" i="31"/>
  <c r="L901" i="31"/>
  <c r="L902" i="31"/>
  <c r="L903" i="31"/>
  <c r="L904" i="31"/>
  <c r="L905" i="31"/>
  <c r="L906" i="31"/>
  <c r="L907" i="31"/>
  <c r="L908" i="31"/>
  <c r="L909" i="31"/>
  <c r="L910" i="31"/>
  <c r="L911" i="31"/>
  <c r="L912" i="31"/>
  <c r="L913" i="31"/>
  <c r="L914" i="31"/>
  <c r="L915" i="31"/>
  <c r="L916" i="31"/>
  <c r="L917" i="31"/>
  <c r="L918" i="31"/>
  <c r="L919" i="31"/>
  <c r="L920" i="31"/>
  <c r="L921" i="31"/>
  <c r="L922" i="31"/>
  <c r="L923" i="31"/>
  <c r="L924" i="31"/>
  <c r="L925" i="31"/>
  <c r="L926" i="31"/>
  <c r="L927" i="31"/>
  <c r="L928" i="31"/>
  <c r="L929" i="31"/>
  <c r="L930" i="31"/>
  <c r="L931" i="31"/>
  <c r="L932" i="31"/>
  <c r="L933" i="31"/>
  <c r="L934" i="31"/>
  <c r="L935" i="31"/>
  <c r="L936" i="31"/>
  <c r="L937" i="31"/>
  <c r="L938" i="31"/>
  <c r="L939" i="31"/>
  <c r="L940" i="31"/>
  <c r="L941" i="31"/>
  <c r="L942" i="31"/>
  <c r="L943" i="31"/>
  <c r="L944" i="31"/>
  <c r="L945" i="31"/>
  <c r="L946" i="31"/>
  <c r="L947" i="31"/>
  <c r="L948" i="31"/>
  <c r="L949" i="31"/>
  <c r="L950" i="31"/>
  <c r="L951" i="31"/>
  <c r="L952" i="31"/>
  <c r="L953" i="31"/>
  <c r="L954" i="31"/>
  <c r="L955" i="31"/>
  <c r="L956" i="31"/>
  <c r="L957" i="31"/>
  <c r="L958" i="31"/>
  <c r="L959" i="31"/>
  <c r="L960" i="31"/>
  <c r="L961" i="31"/>
  <c r="L962" i="31"/>
  <c r="L963" i="31"/>
  <c r="L964" i="31"/>
  <c r="L965" i="31"/>
  <c r="L966" i="31"/>
  <c r="L967" i="31"/>
  <c r="L968" i="31"/>
  <c r="L969" i="31"/>
  <c r="L970" i="31"/>
  <c r="L971" i="31"/>
  <c r="L972" i="31"/>
  <c r="L973" i="31"/>
  <c r="L974" i="31"/>
  <c r="L975" i="31"/>
  <c r="L976" i="31"/>
  <c r="L977" i="31"/>
  <c r="L978" i="31"/>
  <c r="L979" i="31"/>
  <c r="L980" i="31"/>
  <c r="L981" i="31"/>
  <c r="L982" i="31"/>
  <c r="L983" i="31"/>
  <c r="L984" i="31"/>
  <c r="L985" i="31"/>
  <c r="L986" i="31"/>
  <c r="L987" i="31"/>
  <c r="L988" i="31"/>
  <c r="L989" i="31"/>
  <c r="L990" i="31"/>
  <c r="L991" i="31"/>
  <c r="L992" i="31"/>
  <c r="L993" i="31"/>
  <c r="L994" i="31"/>
  <c r="L995" i="31"/>
  <c r="L996" i="31"/>
  <c r="L997" i="31"/>
  <c r="L998" i="31"/>
  <c r="L999" i="31"/>
  <c r="L1000" i="31"/>
  <c r="T12" i="31"/>
  <c r="L11" i="31"/>
  <c r="S12" i="31"/>
  <c r="E12" i="31" s="1"/>
  <c r="E11" i="31"/>
  <c r="F11" i="31" l="1"/>
  <c r="H7" i="32" s="1"/>
  <c r="G7" i="32"/>
  <c r="M11" i="31"/>
  <c r="F12" i="31"/>
  <c r="H8" i="32" s="1"/>
  <c r="G8" i="32"/>
  <c r="S13" i="31"/>
  <c r="E13" i="31" s="1"/>
  <c r="T13" i="31"/>
  <c r="L12" i="31"/>
  <c r="N1000" i="32" l="1"/>
  <c r="O1000" i="32" s="1"/>
  <c r="N1004" i="32"/>
  <c r="O1004" i="32" s="1"/>
  <c r="N1008" i="32"/>
  <c r="O1008" i="32" s="1"/>
  <c r="N999" i="32"/>
  <c r="O999" i="32" s="1"/>
  <c r="N1007" i="32"/>
  <c r="O1007" i="32" s="1"/>
  <c r="N1013" i="32"/>
  <c r="O1013" i="32" s="1"/>
  <c r="N1017" i="32"/>
  <c r="O1017" i="32" s="1"/>
  <c r="N1021" i="32"/>
  <c r="O1021" i="32" s="1"/>
  <c r="N1025" i="32"/>
  <c r="O1025" i="32" s="1"/>
  <c r="N1029" i="32"/>
  <c r="O1029" i="32" s="1"/>
  <c r="N1033" i="32"/>
  <c r="O1033" i="32" s="1"/>
  <c r="N1037" i="32"/>
  <c r="O1037" i="32" s="1"/>
  <c r="N1041" i="32"/>
  <c r="O1041" i="32" s="1"/>
  <c r="N1045" i="32"/>
  <c r="O1045" i="32" s="1"/>
  <c r="N1049" i="32"/>
  <c r="O1049" i="32" s="1"/>
  <c r="N1053" i="32"/>
  <c r="O1053" i="32" s="1"/>
  <c r="N1057" i="32"/>
  <c r="O1057" i="32" s="1"/>
  <c r="N1061" i="32"/>
  <c r="O1061" i="32" s="1"/>
  <c r="N1065" i="32"/>
  <c r="O1065" i="32" s="1"/>
  <c r="N1001" i="32"/>
  <c r="O1001" i="32" s="1"/>
  <c r="N1009" i="32"/>
  <c r="O1009" i="32" s="1"/>
  <c r="N1014" i="32"/>
  <c r="O1014" i="32" s="1"/>
  <c r="N1018" i="32"/>
  <c r="O1018" i="32" s="1"/>
  <c r="N1022" i="32"/>
  <c r="O1022" i="32" s="1"/>
  <c r="N1026" i="32"/>
  <c r="O1026" i="32" s="1"/>
  <c r="N1030" i="32"/>
  <c r="O1030" i="32" s="1"/>
  <c r="N1034" i="32"/>
  <c r="O1034" i="32" s="1"/>
  <c r="N1038" i="32"/>
  <c r="O1038" i="32" s="1"/>
  <c r="N1042" i="32"/>
  <c r="O1042" i="32" s="1"/>
  <c r="N1046" i="32"/>
  <c r="O1046" i="32" s="1"/>
  <c r="N1050" i="32"/>
  <c r="O1050" i="32" s="1"/>
  <c r="N1054" i="32"/>
  <c r="O1054" i="32" s="1"/>
  <c r="N1058" i="32"/>
  <c r="O1058" i="32" s="1"/>
  <c r="N1062" i="32"/>
  <c r="O1062" i="32" s="1"/>
  <c r="N996" i="32"/>
  <c r="O996" i="32" s="1"/>
  <c r="N990" i="32"/>
  <c r="O990" i="32" s="1"/>
  <c r="N983" i="32"/>
  <c r="O983" i="32" s="1"/>
  <c r="N977" i="32"/>
  <c r="O977" i="32" s="1"/>
  <c r="N972" i="32"/>
  <c r="O972" i="32" s="1"/>
  <c r="N963" i="32"/>
  <c r="O963" i="32" s="1"/>
  <c r="N958" i="32"/>
  <c r="O958" i="32" s="1"/>
  <c r="N947" i="32"/>
  <c r="O947" i="32" s="1"/>
  <c r="N940" i="32"/>
  <c r="O940" i="32" s="1"/>
  <c r="N931" i="32"/>
  <c r="O931" i="32" s="1"/>
  <c r="N924" i="32"/>
  <c r="O924" i="32" s="1"/>
  <c r="N918" i="32"/>
  <c r="O918" i="32" s="1"/>
  <c r="N909" i="32"/>
  <c r="O909" i="32" s="1"/>
  <c r="N903" i="32"/>
  <c r="O903" i="32" s="1"/>
  <c r="N896" i="32"/>
  <c r="O896" i="32" s="1"/>
  <c r="N890" i="32"/>
  <c r="O890" i="32" s="1"/>
  <c r="N879" i="32"/>
  <c r="O879" i="32" s="1"/>
  <c r="N872" i="32"/>
  <c r="O872" i="32" s="1"/>
  <c r="N864" i="32"/>
  <c r="O864" i="32" s="1"/>
  <c r="N856" i="32"/>
  <c r="O856" i="32" s="1"/>
  <c r="N849" i="32"/>
  <c r="O849" i="32" s="1"/>
  <c r="N842" i="32"/>
  <c r="O842" i="32" s="1"/>
  <c r="N835" i="32"/>
  <c r="O835" i="32" s="1"/>
  <c r="N827" i="32"/>
  <c r="O827" i="32" s="1"/>
  <c r="N821" i="32"/>
  <c r="O821" i="32" s="1"/>
  <c r="N814" i="32"/>
  <c r="O814" i="32" s="1"/>
  <c r="N806" i="32"/>
  <c r="O806" i="32" s="1"/>
  <c r="N798" i="32"/>
  <c r="O798" i="32" s="1"/>
  <c r="N789" i="32"/>
  <c r="O789" i="32" s="1"/>
  <c r="N783" i="32"/>
  <c r="O783" i="32" s="1"/>
  <c r="N776" i="32"/>
  <c r="O776" i="32" s="1"/>
  <c r="N768" i="32"/>
  <c r="O768" i="32" s="1"/>
  <c r="N761" i="32"/>
  <c r="O761" i="32" s="1"/>
  <c r="N754" i="32"/>
  <c r="O754" i="32" s="1"/>
  <c r="N744" i="32"/>
  <c r="O744" i="32" s="1"/>
  <c r="N736" i="32"/>
  <c r="O736" i="32" s="1"/>
  <c r="N724" i="32"/>
  <c r="O724" i="32" s="1"/>
  <c r="N717" i="32"/>
  <c r="O717" i="32" s="1"/>
  <c r="N711" i="32"/>
  <c r="O711" i="32" s="1"/>
  <c r="N704" i="32"/>
  <c r="O704" i="32" s="1"/>
  <c r="N699" i="32"/>
  <c r="O699" i="32" s="1"/>
  <c r="N691" i="32"/>
  <c r="O691" i="32" s="1"/>
  <c r="N684" i="32"/>
  <c r="O684" i="32" s="1"/>
  <c r="N677" i="32"/>
  <c r="O677" i="32" s="1"/>
  <c r="N669" i="32"/>
  <c r="O669" i="32" s="1"/>
  <c r="N664" i="32"/>
  <c r="O664" i="32" s="1"/>
  <c r="N998" i="32"/>
  <c r="O998" i="32" s="1"/>
  <c r="N1002" i="32"/>
  <c r="O1002" i="32" s="1"/>
  <c r="N1006" i="32"/>
  <c r="O1006" i="32" s="1"/>
  <c r="N1010" i="32"/>
  <c r="O1010" i="32" s="1"/>
  <c r="N1003" i="32"/>
  <c r="O1003" i="32" s="1"/>
  <c r="N1011" i="32"/>
  <c r="O1011" i="32" s="1"/>
  <c r="N1015" i="32"/>
  <c r="O1015" i="32" s="1"/>
  <c r="N1019" i="32"/>
  <c r="O1019" i="32" s="1"/>
  <c r="N1023" i="32"/>
  <c r="O1023" i="32" s="1"/>
  <c r="N1027" i="32"/>
  <c r="O1027" i="32" s="1"/>
  <c r="N1031" i="32"/>
  <c r="O1031" i="32" s="1"/>
  <c r="N1035" i="32"/>
  <c r="O1035" i="32" s="1"/>
  <c r="N1039" i="32"/>
  <c r="O1039" i="32" s="1"/>
  <c r="N1043" i="32"/>
  <c r="O1043" i="32" s="1"/>
  <c r="N1047" i="32"/>
  <c r="O1047" i="32" s="1"/>
  <c r="N1051" i="32"/>
  <c r="O1051" i="32" s="1"/>
  <c r="N1055" i="32"/>
  <c r="O1055" i="32" s="1"/>
  <c r="N1059" i="32"/>
  <c r="O1059" i="32" s="1"/>
  <c r="N1063" i="32"/>
  <c r="O1063" i="32" s="1"/>
  <c r="N997" i="32"/>
  <c r="O997" i="32" s="1"/>
  <c r="N1005" i="32"/>
  <c r="O1005" i="32" s="1"/>
  <c r="N1012" i="32"/>
  <c r="O1012" i="32" s="1"/>
  <c r="N1016" i="32"/>
  <c r="O1016" i="32" s="1"/>
  <c r="N1020" i="32"/>
  <c r="O1020" i="32" s="1"/>
  <c r="N1024" i="32"/>
  <c r="O1024" i="32" s="1"/>
  <c r="N1028" i="32"/>
  <c r="O1028" i="32" s="1"/>
  <c r="N1032" i="32"/>
  <c r="O1032" i="32" s="1"/>
  <c r="N1036" i="32"/>
  <c r="O1036" i="32" s="1"/>
  <c r="N1040" i="32"/>
  <c r="O1040" i="32" s="1"/>
  <c r="N1044" i="32"/>
  <c r="O1044" i="32" s="1"/>
  <c r="N1048" i="32"/>
  <c r="O1048" i="32" s="1"/>
  <c r="N1052" i="32"/>
  <c r="O1052" i="32" s="1"/>
  <c r="N1056" i="32"/>
  <c r="O1056" i="32" s="1"/>
  <c r="N1060" i="32"/>
  <c r="O1060" i="32" s="1"/>
  <c r="N1064" i="32"/>
  <c r="O1064" i="32" s="1"/>
  <c r="N993" i="32"/>
  <c r="O993" i="32" s="1"/>
  <c r="N987" i="32"/>
  <c r="O987" i="32" s="1"/>
  <c r="N980" i="32"/>
  <c r="O980" i="32" s="1"/>
  <c r="N974" i="32"/>
  <c r="O974" i="32" s="1"/>
  <c r="N967" i="32"/>
  <c r="O967" i="32" s="1"/>
  <c r="N960" i="32"/>
  <c r="O960" i="32" s="1"/>
  <c r="N955" i="32"/>
  <c r="O955" i="32" s="1"/>
  <c r="N944" i="32"/>
  <c r="O944" i="32" s="1"/>
  <c r="N935" i="32"/>
  <c r="O935" i="32" s="1"/>
  <c r="N927" i="32"/>
  <c r="O927" i="32" s="1"/>
  <c r="N921" i="32"/>
  <c r="O921" i="32" s="1"/>
  <c r="N912" i="32"/>
  <c r="O912" i="32" s="1"/>
  <c r="N906" i="32"/>
  <c r="O906" i="32" s="1"/>
  <c r="N900" i="32"/>
  <c r="O900" i="32" s="1"/>
  <c r="N893" i="32"/>
  <c r="O893" i="32" s="1"/>
  <c r="N884" i="32"/>
  <c r="O884" i="32" s="1"/>
  <c r="N875" i="32"/>
  <c r="O875" i="32" s="1"/>
  <c r="N868" i="32"/>
  <c r="O868" i="32" s="1"/>
  <c r="N860" i="32"/>
  <c r="O860" i="32" s="1"/>
  <c r="N852" i="32"/>
  <c r="O852" i="32" s="1"/>
  <c r="N845" i="32"/>
  <c r="O845" i="32" s="1"/>
  <c r="N838" i="32"/>
  <c r="O838" i="32" s="1"/>
  <c r="N831" i="32"/>
  <c r="O831" i="32" s="1"/>
  <c r="N824" i="32"/>
  <c r="O824" i="32" s="1"/>
  <c r="N817" i="32"/>
  <c r="O817" i="32" s="1"/>
  <c r="N811" i="32"/>
  <c r="O811" i="32" s="1"/>
  <c r="N802" i="32"/>
  <c r="O802" i="32" s="1"/>
  <c r="N793" i="32"/>
  <c r="O793" i="32" s="1"/>
  <c r="N785" i="32"/>
  <c r="O785" i="32" s="1"/>
  <c r="N780" i="32"/>
  <c r="O780" i="32" s="1"/>
  <c r="N772" i="32"/>
  <c r="O772" i="32" s="1"/>
  <c r="N766" i="32"/>
  <c r="O766" i="32" s="1"/>
  <c r="N756" i="32"/>
  <c r="O756" i="32" s="1"/>
  <c r="N748" i="32"/>
  <c r="O748" i="32" s="1"/>
  <c r="N739" i="32"/>
  <c r="O739" i="32" s="1"/>
  <c r="N728" i="32"/>
  <c r="O728" i="32" s="1"/>
  <c r="N721" i="32"/>
  <c r="O721" i="32" s="1"/>
  <c r="N715" i="32"/>
  <c r="O715" i="32" s="1"/>
  <c r="N706" i="32"/>
  <c r="O706" i="32" s="1"/>
  <c r="N701" i="32"/>
  <c r="O701" i="32" s="1"/>
  <c r="N694" i="32"/>
  <c r="O694" i="32" s="1"/>
  <c r="N689" i="32"/>
  <c r="O689" i="32" s="1"/>
  <c r="N679" i="32"/>
  <c r="O679" i="32" s="1"/>
  <c r="N674" i="32"/>
  <c r="O674" i="32" s="1"/>
  <c r="N666" i="32"/>
  <c r="O666" i="32" s="1"/>
  <c r="N662" i="32"/>
  <c r="O662" i="32" s="1"/>
  <c r="N656" i="32"/>
  <c r="O656" i="32" s="1"/>
  <c r="N651" i="32"/>
  <c r="O651" i="32" s="1"/>
  <c r="N645" i="32"/>
  <c r="O645" i="32" s="1"/>
  <c r="N637" i="32"/>
  <c r="O637" i="32" s="1"/>
  <c r="N654" i="32"/>
  <c r="O654" i="32" s="1"/>
  <c r="N641" i="32"/>
  <c r="O641" i="32" s="1"/>
  <c r="N630" i="32"/>
  <c r="O630" i="32" s="1"/>
  <c r="N621" i="32"/>
  <c r="O621" i="32" s="1"/>
  <c r="N615" i="32"/>
  <c r="O615" i="32" s="1"/>
  <c r="N991" i="32"/>
  <c r="O991" i="32" s="1"/>
  <c r="N981" i="32"/>
  <c r="O981" i="32" s="1"/>
  <c r="N970" i="32"/>
  <c r="O970" i="32" s="1"/>
  <c r="N962" i="32"/>
  <c r="O962" i="32" s="1"/>
  <c r="N952" i="32"/>
  <c r="O952" i="32" s="1"/>
  <c r="N945" i="32"/>
  <c r="O945" i="32" s="1"/>
  <c r="N937" i="32"/>
  <c r="O937" i="32" s="1"/>
  <c r="N930" i="32"/>
  <c r="O930" i="32" s="1"/>
  <c r="N920" i="32"/>
  <c r="O920" i="32" s="1"/>
  <c r="N913" i="32"/>
  <c r="O913" i="32" s="1"/>
  <c r="N902" i="32"/>
  <c r="O902" i="32" s="1"/>
  <c r="N891" i="32"/>
  <c r="O891" i="32" s="1"/>
  <c r="N885" i="32"/>
  <c r="O885" i="32" s="1"/>
  <c r="N878" i="32"/>
  <c r="O878" i="32" s="1"/>
  <c r="N870" i="32"/>
  <c r="O870" i="32" s="1"/>
  <c r="N861" i="32"/>
  <c r="O861" i="32" s="1"/>
  <c r="N853" i="32"/>
  <c r="O853" i="32" s="1"/>
  <c r="N844" i="32"/>
  <c r="O844" i="32" s="1"/>
  <c r="N834" i="32"/>
  <c r="O834" i="32" s="1"/>
  <c r="N826" i="32"/>
  <c r="O826" i="32" s="1"/>
  <c r="N815" i="32"/>
  <c r="O815" i="32" s="1"/>
  <c r="N807" i="32"/>
  <c r="O807" i="32" s="1"/>
  <c r="N799" i="32"/>
  <c r="O799" i="32" s="1"/>
  <c r="N792" i="32"/>
  <c r="O792" i="32" s="1"/>
  <c r="N781" i="32"/>
  <c r="O781" i="32" s="1"/>
  <c r="N773" i="32"/>
  <c r="O773" i="32" s="1"/>
  <c r="N764" i="32"/>
  <c r="O764" i="32" s="1"/>
  <c r="N757" i="32"/>
  <c r="O757" i="32" s="1"/>
  <c r="N749" i="32"/>
  <c r="O749" i="32" s="1"/>
  <c r="N742" i="32"/>
  <c r="O742" i="32" s="1"/>
  <c r="N734" i="32"/>
  <c r="O734" i="32" s="1"/>
  <c r="N729" i="32"/>
  <c r="O729" i="32" s="1"/>
  <c r="N720" i="32"/>
  <c r="O720" i="32" s="1"/>
  <c r="N710" i="32"/>
  <c r="O710" i="32" s="1"/>
  <c r="N698" i="32"/>
  <c r="O698" i="32" s="1"/>
  <c r="N688" i="32"/>
  <c r="O688" i="32" s="1"/>
  <c r="N682" i="32"/>
  <c r="O682" i="32" s="1"/>
  <c r="N671" i="32"/>
  <c r="O671" i="32" s="1"/>
  <c r="N658" i="32"/>
  <c r="O658" i="32" s="1"/>
  <c r="N644" i="32"/>
  <c r="O644" i="32" s="1"/>
  <c r="N636" i="32"/>
  <c r="O636" i="32" s="1"/>
  <c r="N627" i="32"/>
  <c r="O627" i="32" s="1"/>
  <c r="N618" i="32"/>
  <c r="O618" i="32" s="1"/>
  <c r="N611" i="32"/>
  <c r="O611" i="32" s="1"/>
  <c r="N606" i="32"/>
  <c r="O606" i="32" s="1"/>
  <c r="N602" i="32"/>
  <c r="O602" i="32" s="1"/>
  <c r="N598" i="32"/>
  <c r="O598" i="32" s="1"/>
  <c r="N594" i="32"/>
  <c r="O594" i="32" s="1"/>
  <c r="N590" i="32"/>
  <c r="O590" i="32" s="1"/>
  <c r="N586" i="32"/>
  <c r="O586" i="32" s="1"/>
  <c r="N582" i="32"/>
  <c r="O582" i="32" s="1"/>
  <c r="N578" i="32"/>
  <c r="O578" i="32" s="1"/>
  <c r="N574" i="32"/>
  <c r="O574" i="32" s="1"/>
  <c r="N570" i="32"/>
  <c r="O570" i="32" s="1"/>
  <c r="N566" i="32"/>
  <c r="O566" i="32" s="1"/>
  <c r="N562" i="32"/>
  <c r="O562" i="32" s="1"/>
  <c r="N558" i="32"/>
  <c r="O558" i="32" s="1"/>
  <c r="N554" i="32"/>
  <c r="O554" i="32" s="1"/>
  <c r="N550" i="32"/>
  <c r="O550" i="32" s="1"/>
  <c r="N546" i="32"/>
  <c r="O546" i="32" s="1"/>
  <c r="N542" i="32"/>
  <c r="O542" i="32" s="1"/>
  <c r="N538" i="32"/>
  <c r="O538" i="32" s="1"/>
  <c r="N534" i="32"/>
  <c r="O534" i="32" s="1"/>
  <c r="N530" i="32"/>
  <c r="O530" i="32" s="1"/>
  <c r="N526" i="32"/>
  <c r="O526" i="32" s="1"/>
  <c r="N521" i="32"/>
  <c r="O521" i="32" s="1"/>
  <c r="N517" i="32"/>
  <c r="O517" i="32" s="1"/>
  <c r="N513" i="32"/>
  <c r="O513" i="32" s="1"/>
  <c r="N509" i="32"/>
  <c r="O509" i="32" s="1"/>
  <c r="N505" i="32"/>
  <c r="O505" i="32" s="1"/>
  <c r="N501" i="32"/>
  <c r="O501" i="32" s="1"/>
  <c r="N497" i="32"/>
  <c r="O497" i="32" s="1"/>
  <c r="N493" i="32"/>
  <c r="O493" i="32" s="1"/>
  <c r="N489" i="32"/>
  <c r="O489" i="32" s="1"/>
  <c r="N485" i="32"/>
  <c r="O485" i="32" s="1"/>
  <c r="N481" i="32"/>
  <c r="O481" i="32" s="1"/>
  <c r="N477" i="32"/>
  <c r="O477" i="32" s="1"/>
  <c r="N473" i="32"/>
  <c r="O473" i="32" s="1"/>
  <c r="N469" i="32"/>
  <c r="O469" i="32" s="1"/>
  <c r="N465" i="32"/>
  <c r="O465" i="32" s="1"/>
  <c r="N648" i="32"/>
  <c r="O648" i="32" s="1"/>
  <c r="N625" i="32"/>
  <c r="O625" i="32" s="1"/>
  <c r="N609" i="32"/>
  <c r="O609" i="32" s="1"/>
  <c r="N975" i="32"/>
  <c r="O975" i="32" s="1"/>
  <c r="N954" i="32"/>
  <c r="O954" i="32" s="1"/>
  <c r="N941" i="32"/>
  <c r="O941" i="32" s="1"/>
  <c r="N925" i="32"/>
  <c r="O925" i="32" s="1"/>
  <c r="N908" i="32"/>
  <c r="O908" i="32" s="1"/>
  <c r="N887" i="32"/>
  <c r="O887" i="32" s="1"/>
  <c r="N873" i="32"/>
  <c r="O873" i="32" s="1"/>
  <c r="N857" i="32"/>
  <c r="O857" i="32" s="1"/>
  <c r="N839" i="32"/>
  <c r="O839" i="32" s="1"/>
  <c r="N820" i="32"/>
  <c r="O820" i="32" s="1"/>
  <c r="N803" i="32"/>
  <c r="O803" i="32" s="1"/>
  <c r="N788" i="32"/>
  <c r="O788" i="32" s="1"/>
  <c r="N769" i="32"/>
  <c r="O769" i="32" s="1"/>
  <c r="N752" i="32"/>
  <c r="O752" i="32" s="1"/>
  <c r="N737" i="32"/>
  <c r="O737" i="32" s="1"/>
  <c r="N725" i="32"/>
  <c r="O725" i="32" s="1"/>
  <c r="N707" i="32"/>
  <c r="O707" i="32" s="1"/>
  <c r="N685" i="32"/>
  <c r="O685" i="32" s="1"/>
  <c r="N668" i="32"/>
  <c r="O668" i="32" s="1"/>
  <c r="N639" i="32"/>
  <c r="O639" i="32" s="1"/>
  <c r="N623" i="32"/>
  <c r="O623" i="32" s="1"/>
  <c r="N608" i="32"/>
  <c r="O608" i="32" s="1"/>
  <c r="N600" i="32"/>
  <c r="O600" i="32" s="1"/>
  <c r="N592" i="32"/>
  <c r="O592" i="32" s="1"/>
  <c r="N584" i="32"/>
  <c r="O584" i="32" s="1"/>
  <c r="N576" i="32"/>
  <c r="O576" i="32" s="1"/>
  <c r="N568" i="32"/>
  <c r="O568" i="32" s="1"/>
  <c r="N560" i="32"/>
  <c r="O560" i="32" s="1"/>
  <c r="N552" i="32"/>
  <c r="O552" i="32" s="1"/>
  <c r="N544" i="32"/>
  <c r="O544" i="32" s="1"/>
  <c r="N536" i="32"/>
  <c r="O536" i="32" s="1"/>
  <c r="N528" i="32"/>
  <c r="O528" i="32" s="1"/>
  <c r="N519" i="32"/>
  <c r="O519" i="32" s="1"/>
  <c r="N511" i="32"/>
  <c r="O511" i="32" s="1"/>
  <c r="N503" i="32"/>
  <c r="O503" i="32" s="1"/>
  <c r="N495" i="32"/>
  <c r="O495" i="32" s="1"/>
  <c r="N487" i="32"/>
  <c r="O487" i="32" s="1"/>
  <c r="N479" i="32"/>
  <c r="O479" i="32" s="1"/>
  <c r="N471" i="32"/>
  <c r="O471" i="32" s="1"/>
  <c r="N463" i="32"/>
  <c r="O463" i="32" s="1"/>
  <c r="N459" i="32"/>
  <c r="O459" i="32" s="1"/>
  <c r="N455" i="32"/>
  <c r="O455" i="32" s="1"/>
  <c r="N451" i="32"/>
  <c r="O451" i="32" s="1"/>
  <c r="N447" i="32"/>
  <c r="O447" i="32" s="1"/>
  <c r="N443" i="32"/>
  <c r="O443" i="32" s="1"/>
  <c r="N439" i="32"/>
  <c r="O439" i="32" s="1"/>
  <c r="N435" i="32"/>
  <c r="O435" i="32" s="1"/>
  <c r="N431" i="32"/>
  <c r="O431" i="32" s="1"/>
  <c r="N427" i="32"/>
  <c r="O427" i="32" s="1"/>
  <c r="N423" i="32"/>
  <c r="O423" i="32" s="1"/>
  <c r="N419" i="32"/>
  <c r="O419" i="32" s="1"/>
  <c r="N415" i="32"/>
  <c r="O415" i="32" s="1"/>
  <c r="N411" i="32"/>
  <c r="O411" i="32" s="1"/>
  <c r="N407" i="32"/>
  <c r="O407" i="32" s="1"/>
  <c r="N403" i="32"/>
  <c r="O403" i="32" s="1"/>
  <c r="N994" i="32"/>
  <c r="O994" i="32" s="1"/>
  <c r="N989" i="32"/>
  <c r="O989" i="32" s="1"/>
  <c r="N982" i="32"/>
  <c r="O982" i="32" s="1"/>
  <c r="N976" i="32"/>
  <c r="O976" i="32" s="1"/>
  <c r="N969" i="32"/>
  <c r="O969" i="32" s="1"/>
  <c r="N961" i="32"/>
  <c r="O961" i="32" s="1"/>
  <c r="N957" i="32"/>
  <c r="O957" i="32" s="1"/>
  <c r="N946" i="32"/>
  <c r="O946" i="32" s="1"/>
  <c r="N938" i="32"/>
  <c r="O938" i="32" s="1"/>
  <c r="N929" i="32"/>
  <c r="O929" i="32" s="1"/>
  <c r="N922" i="32"/>
  <c r="O922" i="32" s="1"/>
  <c r="N915" i="32"/>
  <c r="O915" i="32" s="1"/>
  <c r="N907" i="32"/>
  <c r="O907" i="32" s="1"/>
  <c r="N901" i="32"/>
  <c r="O901" i="32" s="1"/>
  <c r="N895" i="32"/>
  <c r="O895" i="32" s="1"/>
  <c r="N888" i="32"/>
  <c r="O888" i="32" s="1"/>
  <c r="N877" i="32"/>
  <c r="O877" i="32" s="1"/>
  <c r="N869" i="32"/>
  <c r="O869" i="32" s="1"/>
  <c r="N862" i="32"/>
  <c r="O862" i="32" s="1"/>
  <c r="N854" i="32"/>
  <c r="O854" i="32" s="1"/>
  <c r="N847" i="32"/>
  <c r="O847" i="32" s="1"/>
  <c r="N841" i="32"/>
  <c r="O841" i="32" s="1"/>
  <c r="N833" i="32"/>
  <c r="O833" i="32" s="1"/>
  <c r="N825" i="32"/>
  <c r="O825" i="32" s="1"/>
  <c r="N819" i="32"/>
  <c r="O819" i="32" s="1"/>
  <c r="N812" i="32"/>
  <c r="O812" i="32" s="1"/>
  <c r="N805" i="32"/>
  <c r="O805" i="32" s="1"/>
  <c r="N796" i="32"/>
  <c r="O796" i="32" s="1"/>
  <c r="N787" i="32"/>
  <c r="O787" i="32" s="1"/>
  <c r="N782" i="32"/>
  <c r="O782" i="32" s="1"/>
  <c r="N774" i="32"/>
  <c r="O774" i="32" s="1"/>
  <c r="N767" i="32"/>
  <c r="O767" i="32" s="1"/>
  <c r="N758" i="32"/>
  <c r="O758" i="32" s="1"/>
  <c r="N751" i="32"/>
  <c r="O751" i="32" s="1"/>
  <c r="N741" i="32"/>
  <c r="O741" i="32" s="1"/>
  <c r="N733" i="32"/>
  <c r="O733" i="32" s="1"/>
  <c r="N722" i="32"/>
  <c r="O722" i="32" s="1"/>
  <c r="N716" i="32"/>
  <c r="O716" i="32" s="1"/>
  <c r="N709" i="32"/>
  <c r="O709" i="32" s="1"/>
  <c r="N702" i="32"/>
  <c r="O702" i="32" s="1"/>
  <c r="N697" i="32"/>
  <c r="O697" i="32" s="1"/>
  <c r="N690" i="32"/>
  <c r="O690" i="32" s="1"/>
  <c r="N680" i="32"/>
  <c r="O680" i="32" s="1"/>
  <c r="N675" i="32"/>
  <c r="O675" i="32" s="1"/>
  <c r="N667" i="32"/>
  <c r="O667" i="32" s="1"/>
  <c r="N663" i="32"/>
  <c r="O663" i="32" s="1"/>
  <c r="N657" i="32"/>
  <c r="O657" i="32" s="1"/>
  <c r="N653" i="32"/>
  <c r="O653" i="32" s="1"/>
  <c r="N646" i="32"/>
  <c r="O646" i="32" s="1"/>
  <c r="N640" i="32"/>
  <c r="O640" i="32" s="1"/>
  <c r="N632" i="32"/>
  <c r="O632" i="32" s="1"/>
  <c r="N624" i="32"/>
  <c r="O624" i="32" s="1"/>
  <c r="N617" i="32"/>
  <c r="O617" i="32" s="1"/>
  <c r="N524" i="32"/>
  <c r="O524" i="32" s="1"/>
  <c r="N988" i="32"/>
  <c r="O988" i="32" s="1"/>
  <c r="N978" i="32"/>
  <c r="O978" i="32" s="1"/>
  <c r="N968" i="32"/>
  <c r="O968" i="32" s="1"/>
  <c r="N956" i="32"/>
  <c r="O956" i="32" s="1"/>
  <c r="N950" i="32"/>
  <c r="O950" i="32" s="1"/>
  <c r="N942" i="32"/>
  <c r="O942" i="32" s="1"/>
  <c r="N936" i="32"/>
  <c r="O936" i="32" s="1"/>
  <c r="N928" i="32"/>
  <c r="O928" i="32" s="1"/>
  <c r="N917" i="32"/>
  <c r="O917" i="32" s="1"/>
  <c r="N910" i="32"/>
  <c r="O910" i="32" s="1"/>
  <c r="N899" i="32"/>
  <c r="O899" i="32" s="1"/>
  <c r="N889" i="32"/>
  <c r="O889" i="32" s="1"/>
  <c r="N882" i="32"/>
  <c r="O882" i="32" s="1"/>
  <c r="N876" i="32"/>
  <c r="O876" i="32" s="1"/>
  <c r="N633" i="32"/>
  <c r="O633" i="32" s="1"/>
  <c r="N986" i="32"/>
  <c r="O986" i="32" s="1"/>
  <c r="N949" i="32"/>
  <c r="O949" i="32" s="1"/>
  <c r="N916" i="32"/>
  <c r="O916" i="32" s="1"/>
  <c r="N881" i="32"/>
  <c r="O881" i="32" s="1"/>
  <c r="N848" i="32"/>
  <c r="O848" i="32" s="1"/>
  <c r="N810" i="32"/>
  <c r="O810" i="32" s="1"/>
  <c r="N777" i="32"/>
  <c r="O777" i="32" s="1"/>
  <c r="N745" i="32"/>
  <c r="O745" i="32" s="1"/>
  <c r="N714" i="32"/>
  <c r="O714" i="32" s="1"/>
  <c r="N676" i="32"/>
  <c r="O676" i="32" s="1"/>
  <c r="N631" i="32"/>
  <c r="O631" i="32" s="1"/>
  <c r="N604" i="32"/>
  <c r="O604" i="32" s="1"/>
  <c r="N588" i="32"/>
  <c r="O588" i="32" s="1"/>
  <c r="N572" i="32"/>
  <c r="O572" i="32" s="1"/>
  <c r="N556" i="32"/>
  <c r="O556" i="32" s="1"/>
  <c r="N540" i="32"/>
  <c r="O540" i="32" s="1"/>
  <c r="N523" i="32"/>
  <c r="O523" i="32" s="1"/>
  <c r="N507" i="32"/>
  <c r="O507" i="32" s="1"/>
  <c r="N491" i="32"/>
  <c r="O491" i="32" s="1"/>
  <c r="N475" i="32"/>
  <c r="O475" i="32" s="1"/>
  <c r="N461" i="32"/>
  <c r="O461" i="32" s="1"/>
  <c r="N453" i="32"/>
  <c r="O453" i="32" s="1"/>
  <c r="N445" i="32"/>
  <c r="O445" i="32" s="1"/>
  <c r="N437" i="32"/>
  <c r="O437" i="32" s="1"/>
  <c r="N429" i="32"/>
  <c r="O429" i="32" s="1"/>
  <c r="N421" i="32"/>
  <c r="O421" i="32" s="1"/>
  <c r="N413" i="32"/>
  <c r="O413" i="32" s="1"/>
  <c r="N405" i="32"/>
  <c r="O405" i="32" s="1"/>
  <c r="N992" i="32"/>
  <c r="O992" i="32" s="1"/>
  <c r="N979" i="32"/>
  <c r="O979" i="32" s="1"/>
  <c r="N964" i="32"/>
  <c r="O964" i="32" s="1"/>
  <c r="N951" i="32"/>
  <c r="O951" i="32" s="1"/>
  <c r="N934" i="32"/>
  <c r="O934" i="32" s="1"/>
  <c r="N919" i="32"/>
  <c r="O919" i="32" s="1"/>
  <c r="N905" i="32"/>
  <c r="O905" i="32" s="1"/>
  <c r="N892" i="32"/>
  <c r="O892" i="32" s="1"/>
  <c r="N874" i="32"/>
  <c r="O874" i="32" s="1"/>
  <c r="N858" i="32"/>
  <c r="O858" i="32" s="1"/>
  <c r="N843" i="32"/>
  <c r="O843" i="32" s="1"/>
  <c r="N829" i="32"/>
  <c r="O829" i="32" s="1"/>
  <c r="N816" i="32"/>
  <c r="O816" i="32" s="1"/>
  <c r="N800" i="32"/>
  <c r="O800" i="32" s="1"/>
  <c r="N784" i="32"/>
  <c r="O784" i="32" s="1"/>
  <c r="N771" i="32"/>
  <c r="O771" i="32" s="1"/>
  <c r="N755" i="32"/>
  <c r="O755" i="32" s="1"/>
  <c r="N738" i="32"/>
  <c r="O738" i="32" s="1"/>
  <c r="N719" i="32"/>
  <c r="O719" i="32" s="1"/>
  <c r="N705" i="32"/>
  <c r="O705" i="32" s="1"/>
  <c r="N693" i="32"/>
  <c r="O693" i="32" s="1"/>
  <c r="N678" i="32"/>
  <c r="O678" i="32" s="1"/>
  <c r="N665" i="32"/>
  <c r="O665" i="32" s="1"/>
  <c r="N655" i="32"/>
  <c r="O655" i="32" s="1"/>
  <c r="N643" i="32"/>
  <c r="O643" i="32" s="1"/>
  <c r="N628" i="32"/>
  <c r="O628" i="32" s="1"/>
  <c r="N614" i="32"/>
  <c r="O614" i="32" s="1"/>
  <c r="N984" i="32"/>
  <c r="O984" i="32" s="1"/>
  <c r="N965" i="32"/>
  <c r="O965" i="32" s="1"/>
  <c r="N948" i="32"/>
  <c r="O948" i="32" s="1"/>
  <c r="N932" i="32"/>
  <c r="O932" i="32" s="1"/>
  <c r="N914" i="32"/>
  <c r="O914" i="32" s="1"/>
  <c r="N894" i="32"/>
  <c r="O894" i="32" s="1"/>
  <c r="N880" i="32"/>
  <c r="O880" i="32" s="1"/>
  <c r="N866" i="32"/>
  <c r="O866" i="32" s="1"/>
  <c r="N859" i="32"/>
  <c r="O859" i="32" s="1"/>
  <c r="N851" i="32"/>
  <c r="O851" i="32" s="1"/>
  <c r="N840" i="32"/>
  <c r="O840" i="32" s="1"/>
  <c r="N832" i="32"/>
  <c r="O832" i="32" s="1"/>
  <c r="N822" i="32"/>
  <c r="O822" i="32" s="1"/>
  <c r="N813" i="32"/>
  <c r="O813" i="32" s="1"/>
  <c r="N804" i="32"/>
  <c r="O804" i="32" s="1"/>
  <c r="N797" i="32"/>
  <c r="O797" i="32" s="1"/>
  <c r="N790" i="32"/>
  <c r="O790" i="32" s="1"/>
  <c r="N779" i="32"/>
  <c r="O779" i="32" s="1"/>
  <c r="N770" i="32"/>
  <c r="O770" i="32" s="1"/>
  <c r="N763" i="32"/>
  <c r="O763" i="32" s="1"/>
  <c r="N753" i="32"/>
  <c r="O753" i="32" s="1"/>
  <c r="N747" i="32"/>
  <c r="O747" i="32" s="1"/>
  <c r="N740" i="32"/>
  <c r="O740" i="32" s="1"/>
  <c r="N732" i="32"/>
  <c r="O732" i="32" s="1"/>
  <c r="N727" i="32"/>
  <c r="O727" i="32" s="1"/>
  <c r="N718" i="32"/>
  <c r="O718" i="32" s="1"/>
  <c r="N708" i="32"/>
  <c r="O708" i="32" s="1"/>
  <c r="N696" i="32"/>
  <c r="O696" i="32" s="1"/>
  <c r="N687" i="32"/>
  <c r="O687" i="32" s="1"/>
  <c r="N681" i="32"/>
  <c r="O681" i="32" s="1"/>
  <c r="N670" i="32"/>
  <c r="O670" i="32" s="1"/>
  <c r="N652" i="32"/>
  <c r="O652" i="32" s="1"/>
  <c r="N642" i="32"/>
  <c r="O642" i="32" s="1"/>
  <c r="N634" i="32"/>
  <c r="O634" i="32" s="1"/>
  <c r="N626" i="32"/>
  <c r="O626" i="32" s="1"/>
  <c r="N616" i="32"/>
  <c r="O616" i="32" s="1"/>
  <c r="N610" i="32"/>
  <c r="O610" i="32" s="1"/>
  <c r="N605" i="32"/>
  <c r="O605" i="32" s="1"/>
  <c r="N601" i="32"/>
  <c r="O601" i="32" s="1"/>
  <c r="N597" i="32"/>
  <c r="O597" i="32" s="1"/>
  <c r="N593" i="32"/>
  <c r="O593" i="32" s="1"/>
  <c r="N589" i="32"/>
  <c r="O589" i="32" s="1"/>
  <c r="N585" i="32"/>
  <c r="O585" i="32" s="1"/>
  <c r="N581" i="32"/>
  <c r="O581" i="32" s="1"/>
  <c r="N577" i="32"/>
  <c r="O577" i="32" s="1"/>
  <c r="N573" i="32"/>
  <c r="O573" i="32" s="1"/>
  <c r="N569" i="32"/>
  <c r="O569" i="32" s="1"/>
  <c r="N565" i="32"/>
  <c r="O565" i="32" s="1"/>
  <c r="N561" i="32"/>
  <c r="O561" i="32" s="1"/>
  <c r="N557" i="32"/>
  <c r="O557" i="32" s="1"/>
  <c r="N553" i="32"/>
  <c r="O553" i="32" s="1"/>
  <c r="N549" i="32"/>
  <c r="O549" i="32" s="1"/>
  <c r="N545" i="32"/>
  <c r="O545" i="32" s="1"/>
  <c r="N541" i="32"/>
  <c r="O541" i="32" s="1"/>
  <c r="N537" i="32"/>
  <c r="O537" i="32" s="1"/>
  <c r="N533" i="32"/>
  <c r="O533" i="32" s="1"/>
  <c r="N529" i="32"/>
  <c r="O529" i="32" s="1"/>
  <c r="N525" i="32"/>
  <c r="O525" i="32" s="1"/>
  <c r="N520" i="32"/>
  <c r="O520" i="32" s="1"/>
  <c r="N516" i="32"/>
  <c r="O516" i="32" s="1"/>
  <c r="N512" i="32"/>
  <c r="O512" i="32" s="1"/>
  <c r="N508" i="32"/>
  <c r="O508" i="32" s="1"/>
  <c r="N504" i="32"/>
  <c r="O504" i="32" s="1"/>
  <c r="N500" i="32"/>
  <c r="O500" i="32" s="1"/>
  <c r="N496" i="32"/>
  <c r="O496" i="32" s="1"/>
  <c r="N492" i="32"/>
  <c r="O492" i="32" s="1"/>
  <c r="N488" i="32"/>
  <c r="O488" i="32" s="1"/>
  <c r="N484" i="32"/>
  <c r="O484" i="32" s="1"/>
  <c r="N480" i="32"/>
  <c r="O480" i="32" s="1"/>
  <c r="N476" i="32"/>
  <c r="O476" i="32" s="1"/>
  <c r="N472" i="32"/>
  <c r="O472" i="32" s="1"/>
  <c r="N468" i="32"/>
  <c r="O468" i="32" s="1"/>
  <c r="N464" i="32"/>
  <c r="O464" i="32" s="1"/>
  <c r="N460" i="32"/>
  <c r="O460" i="32" s="1"/>
  <c r="N456" i="32"/>
  <c r="O456" i="32" s="1"/>
  <c r="N452" i="32"/>
  <c r="O452" i="32" s="1"/>
  <c r="N448" i="32"/>
  <c r="O448" i="32" s="1"/>
  <c r="N444" i="32"/>
  <c r="O444" i="32" s="1"/>
  <c r="N440" i="32"/>
  <c r="O440" i="32" s="1"/>
  <c r="N436" i="32"/>
  <c r="O436" i="32" s="1"/>
  <c r="N432" i="32"/>
  <c r="O432" i="32" s="1"/>
  <c r="N428" i="32"/>
  <c r="O428" i="32" s="1"/>
  <c r="N424" i="32"/>
  <c r="O424" i="32" s="1"/>
  <c r="N420" i="32"/>
  <c r="O420" i="32" s="1"/>
  <c r="N416" i="32"/>
  <c r="O416" i="32" s="1"/>
  <c r="N412" i="32"/>
  <c r="O412" i="32" s="1"/>
  <c r="N408" i="32"/>
  <c r="O408" i="32" s="1"/>
  <c r="N404" i="32"/>
  <c r="O404" i="32" s="1"/>
  <c r="N659" i="32"/>
  <c r="O659" i="32" s="1"/>
  <c r="N619" i="32"/>
  <c r="O619" i="32" s="1"/>
  <c r="N966" i="32"/>
  <c r="O966" i="32" s="1"/>
  <c r="N933" i="32"/>
  <c r="O933" i="32" s="1"/>
  <c r="N897" i="32"/>
  <c r="O897" i="32" s="1"/>
  <c r="N865" i="32"/>
  <c r="O865" i="32" s="1"/>
  <c r="N830" i="32"/>
  <c r="O830" i="32" s="1"/>
  <c r="N795" i="32"/>
  <c r="O795" i="32" s="1"/>
  <c r="N760" i="32"/>
  <c r="O760" i="32" s="1"/>
  <c r="N731" i="32"/>
  <c r="O731" i="32" s="1"/>
  <c r="N695" i="32"/>
  <c r="O695" i="32" s="1"/>
  <c r="N650" i="32"/>
  <c r="O650" i="32" s="1"/>
  <c r="N613" i="32"/>
  <c r="O613" i="32" s="1"/>
  <c r="N596" i="32"/>
  <c r="O596" i="32" s="1"/>
  <c r="N580" i="32"/>
  <c r="O580" i="32" s="1"/>
  <c r="N564" i="32"/>
  <c r="O564" i="32" s="1"/>
  <c r="N548" i="32"/>
  <c r="O548" i="32" s="1"/>
  <c r="N532" i="32"/>
  <c r="O532" i="32" s="1"/>
  <c r="N515" i="32"/>
  <c r="O515" i="32" s="1"/>
  <c r="N499" i="32"/>
  <c r="O499" i="32" s="1"/>
  <c r="N483" i="32"/>
  <c r="O483" i="32" s="1"/>
  <c r="N467" i="32"/>
  <c r="O467" i="32" s="1"/>
  <c r="N457" i="32"/>
  <c r="O457" i="32" s="1"/>
  <c r="N449" i="32"/>
  <c r="O449" i="32" s="1"/>
  <c r="N441" i="32"/>
  <c r="O441" i="32" s="1"/>
  <c r="N433" i="32"/>
  <c r="O433" i="32" s="1"/>
  <c r="N425" i="32"/>
  <c r="O425" i="32" s="1"/>
  <c r="N417" i="32"/>
  <c r="O417" i="32" s="1"/>
  <c r="N409" i="32"/>
  <c r="O409" i="32" s="1"/>
  <c r="N401" i="32"/>
  <c r="O401" i="32" s="1"/>
  <c r="N985" i="32"/>
  <c r="O985" i="32" s="1"/>
  <c r="N973" i="32"/>
  <c r="O973" i="32" s="1"/>
  <c r="N959" i="32"/>
  <c r="O959" i="32" s="1"/>
  <c r="N943" i="32"/>
  <c r="O943" i="32" s="1"/>
  <c r="N926" i="32"/>
  <c r="O926" i="32" s="1"/>
  <c r="N911" i="32"/>
  <c r="O911" i="32" s="1"/>
  <c r="N898" i="32"/>
  <c r="O898" i="32" s="1"/>
  <c r="N883" i="32"/>
  <c r="O883" i="32" s="1"/>
  <c r="N867" i="32"/>
  <c r="O867" i="32" s="1"/>
  <c r="N850" i="32"/>
  <c r="O850" i="32" s="1"/>
  <c r="N837" i="32"/>
  <c r="O837" i="32" s="1"/>
  <c r="N823" i="32"/>
  <c r="O823" i="32" s="1"/>
  <c r="N808" i="32"/>
  <c r="O808" i="32" s="1"/>
  <c r="N791" i="32"/>
  <c r="O791" i="32" s="1"/>
  <c r="N778" i="32"/>
  <c r="O778" i="32" s="1"/>
  <c r="N762" i="32"/>
  <c r="O762" i="32" s="1"/>
  <c r="N746" i="32"/>
  <c r="O746" i="32" s="1"/>
  <c r="N726" i="32"/>
  <c r="O726" i="32" s="1"/>
  <c r="N713" i="32"/>
  <c r="O713" i="32" s="1"/>
  <c r="N700" i="32"/>
  <c r="O700" i="32" s="1"/>
  <c r="N686" i="32"/>
  <c r="O686" i="32" s="1"/>
  <c r="N672" i="32"/>
  <c r="O672" i="32" s="1"/>
  <c r="N661" i="32"/>
  <c r="O661" i="32" s="1"/>
  <c r="N649" i="32"/>
  <c r="O649" i="32" s="1"/>
  <c r="N635" i="32"/>
  <c r="O635" i="32" s="1"/>
  <c r="N620" i="32"/>
  <c r="O620" i="32" s="1"/>
  <c r="N995" i="32"/>
  <c r="O995" i="32" s="1"/>
  <c r="N971" i="32"/>
  <c r="O971" i="32" s="1"/>
  <c r="N953" i="32"/>
  <c r="O953" i="32" s="1"/>
  <c r="N939" i="32"/>
  <c r="O939" i="32" s="1"/>
  <c r="N923" i="32"/>
  <c r="O923" i="32" s="1"/>
  <c r="N904" i="32"/>
  <c r="O904" i="32" s="1"/>
  <c r="N886" i="32"/>
  <c r="O886" i="32" s="1"/>
  <c r="N871" i="32"/>
  <c r="O871" i="32" s="1"/>
  <c r="N863" i="32"/>
  <c r="O863" i="32" s="1"/>
  <c r="N855" i="32"/>
  <c r="O855" i="32" s="1"/>
  <c r="N846" i="32"/>
  <c r="O846" i="32" s="1"/>
  <c r="N836" i="32"/>
  <c r="O836" i="32" s="1"/>
  <c r="N828" i="32"/>
  <c r="O828" i="32" s="1"/>
  <c r="N818" i="32"/>
  <c r="O818" i="32" s="1"/>
  <c r="N809" i="32"/>
  <c r="O809" i="32" s="1"/>
  <c r="N801" i="32"/>
  <c r="O801" i="32" s="1"/>
  <c r="N794" i="32"/>
  <c r="O794" i="32" s="1"/>
  <c r="N775" i="32"/>
  <c r="O775" i="32" s="1"/>
  <c r="N759" i="32"/>
  <c r="O759" i="32" s="1"/>
  <c r="N743" i="32"/>
  <c r="O743" i="32" s="1"/>
  <c r="N730" i="32"/>
  <c r="O730" i="32" s="1"/>
  <c r="N712" i="32"/>
  <c r="O712" i="32" s="1"/>
  <c r="N692" i="32"/>
  <c r="O692" i="32" s="1"/>
  <c r="N673" i="32"/>
  <c r="O673" i="32" s="1"/>
  <c r="N647" i="32"/>
  <c r="O647" i="32" s="1"/>
  <c r="N629" i="32"/>
  <c r="O629" i="32" s="1"/>
  <c r="N612" i="32"/>
  <c r="O612" i="32" s="1"/>
  <c r="N603" i="32"/>
  <c r="O603" i="32" s="1"/>
  <c r="N595" i="32"/>
  <c r="O595" i="32" s="1"/>
  <c r="N587" i="32"/>
  <c r="O587" i="32" s="1"/>
  <c r="N579" i="32"/>
  <c r="O579" i="32" s="1"/>
  <c r="N571" i="32"/>
  <c r="O571" i="32" s="1"/>
  <c r="N563" i="32"/>
  <c r="O563" i="32" s="1"/>
  <c r="N555" i="32"/>
  <c r="O555" i="32" s="1"/>
  <c r="N547" i="32"/>
  <c r="O547" i="32" s="1"/>
  <c r="N539" i="32"/>
  <c r="O539" i="32" s="1"/>
  <c r="N531" i="32"/>
  <c r="O531" i="32" s="1"/>
  <c r="N522" i="32"/>
  <c r="O522" i="32" s="1"/>
  <c r="N514" i="32"/>
  <c r="O514" i="32" s="1"/>
  <c r="N506" i="32"/>
  <c r="O506" i="32" s="1"/>
  <c r="N498" i="32"/>
  <c r="O498" i="32" s="1"/>
  <c r="N490" i="32"/>
  <c r="O490" i="32" s="1"/>
  <c r="N482" i="32"/>
  <c r="O482" i="32" s="1"/>
  <c r="N474" i="32"/>
  <c r="O474" i="32" s="1"/>
  <c r="N466" i="32"/>
  <c r="O466" i="32" s="1"/>
  <c r="N458" i="32"/>
  <c r="O458" i="32" s="1"/>
  <c r="N450" i="32"/>
  <c r="O450" i="32" s="1"/>
  <c r="N442" i="32"/>
  <c r="O442" i="32" s="1"/>
  <c r="N434" i="32"/>
  <c r="O434" i="32" s="1"/>
  <c r="N426" i="32"/>
  <c r="O426" i="32" s="1"/>
  <c r="N418" i="32"/>
  <c r="O418" i="32" s="1"/>
  <c r="N410" i="32"/>
  <c r="O410" i="32" s="1"/>
  <c r="N402" i="32"/>
  <c r="O402" i="32" s="1"/>
  <c r="N786" i="32"/>
  <c r="O786" i="32" s="1"/>
  <c r="N765" i="32"/>
  <c r="O765" i="32" s="1"/>
  <c r="N750" i="32"/>
  <c r="O750" i="32" s="1"/>
  <c r="N735" i="32"/>
  <c r="O735" i="32" s="1"/>
  <c r="N723" i="32"/>
  <c r="O723" i="32" s="1"/>
  <c r="N703" i="32"/>
  <c r="O703" i="32" s="1"/>
  <c r="N683" i="32"/>
  <c r="O683" i="32" s="1"/>
  <c r="N660" i="32"/>
  <c r="O660" i="32" s="1"/>
  <c r="N638" i="32"/>
  <c r="O638" i="32" s="1"/>
  <c r="N622" i="32"/>
  <c r="O622" i="32" s="1"/>
  <c r="N607" i="32"/>
  <c r="O607" i="32" s="1"/>
  <c r="N599" i="32"/>
  <c r="O599" i="32" s="1"/>
  <c r="N591" i="32"/>
  <c r="O591" i="32" s="1"/>
  <c r="N583" i="32"/>
  <c r="O583" i="32" s="1"/>
  <c r="N575" i="32"/>
  <c r="O575" i="32" s="1"/>
  <c r="N567" i="32"/>
  <c r="O567" i="32" s="1"/>
  <c r="N559" i="32"/>
  <c r="O559" i="32" s="1"/>
  <c r="N551" i="32"/>
  <c r="O551" i="32" s="1"/>
  <c r="N543" i="32"/>
  <c r="O543" i="32" s="1"/>
  <c r="N535" i="32"/>
  <c r="O535" i="32" s="1"/>
  <c r="N527" i="32"/>
  <c r="O527" i="32" s="1"/>
  <c r="N518" i="32"/>
  <c r="O518" i="32" s="1"/>
  <c r="N510" i="32"/>
  <c r="O510" i="32" s="1"/>
  <c r="N502" i="32"/>
  <c r="O502" i="32" s="1"/>
  <c r="N494" i="32"/>
  <c r="O494" i="32" s="1"/>
  <c r="N486" i="32"/>
  <c r="O486" i="32" s="1"/>
  <c r="N478" i="32"/>
  <c r="O478" i="32" s="1"/>
  <c r="N470" i="32"/>
  <c r="O470" i="32" s="1"/>
  <c r="N462" i="32"/>
  <c r="O462" i="32" s="1"/>
  <c r="N454" i="32"/>
  <c r="O454" i="32" s="1"/>
  <c r="N446" i="32"/>
  <c r="O446" i="32" s="1"/>
  <c r="N438" i="32"/>
  <c r="O438" i="32" s="1"/>
  <c r="N430" i="32"/>
  <c r="O430" i="32" s="1"/>
  <c r="N422" i="32"/>
  <c r="O422" i="32" s="1"/>
  <c r="N414" i="32"/>
  <c r="O414" i="32" s="1"/>
  <c r="N406" i="32"/>
  <c r="O406" i="32" s="1"/>
  <c r="M12" i="31"/>
  <c r="F13" i="31"/>
  <c r="H9" i="32" s="1"/>
  <c r="G9" i="32"/>
  <c r="S14" i="31"/>
  <c r="E14" i="31" s="1"/>
  <c r="T14" i="31"/>
  <c r="L13" i="31"/>
  <c r="M13" i="31" l="1"/>
  <c r="F14" i="31"/>
  <c r="H10" i="32" s="1"/>
  <c r="G10" i="32"/>
  <c r="S15" i="31"/>
  <c r="E15" i="31" s="1"/>
  <c r="G11" i="32" s="1"/>
  <c r="T15" i="31"/>
  <c r="L14" i="31"/>
  <c r="F15" i="31" l="1"/>
  <c r="H11" i="32" s="1"/>
  <c r="M14" i="31"/>
  <c r="S16" i="31"/>
  <c r="E16" i="31" s="1"/>
  <c r="G12" i="32" s="1"/>
  <c r="T16" i="31"/>
  <c r="L15" i="31"/>
  <c r="F16" i="31" l="1"/>
  <c r="H12" i="32" s="1"/>
  <c r="S17" i="31"/>
  <c r="E17" i="31" s="1"/>
  <c r="G13" i="32" s="1"/>
  <c r="M15" i="31"/>
  <c r="T17" i="31"/>
  <c r="L16" i="31"/>
  <c r="S18" i="31" l="1"/>
  <c r="E18" i="31" s="1"/>
  <c r="G14" i="32" s="1"/>
  <c r="F17" i="31"/>
  <c r="H13" i="32" s="1"/>
  <c r="M16" i="31"/>
  <c r="T18" i="31"/>
  <c r="L17" i="31"/>
  <c r="F18" i="31"/>
  <c r="H14" i="32" s="1"/>
  <c r="S19" i="31"/>
  <c r="E19" i="31" s="1"/>
  <c r="G15" i="32" s="1"/>
  <c r="M17" i="31" l="1"/>
  <c r="L18" i="31"/>
  <c r="T19" i="31"/>
  <c r="S20" i="31"/>
  <c r="E20" i="31" s="1"/>
  <c r="G16" i="32" s="1"/>
  <c r="F19" i="31"/>
  <c r="H15" i="32" s="1"/>
  <c r="M18" i="31" l="1"/>
  <c r="L19" i="31"/>
  <c r="T20" i="31"/>
  <c r="F20" i="31"/>
  <c r="H16" i="32" s="1"/>
  <c r="S21" i="31"/>
  <c r="E21" i="31" s="1"/>
  <c r="G17" i="32" s="1"/>
  <c r="M19" i="31" l="1"/>
  <c r="L20" i="31"/>
  <c r="T21" i="31"/>
  <c r="S22" i="31"/>
  <c r="E22" i="31" s="1"/>
  <c r="G18" i="32" s="1"/>
  <c r="F21" i="31"/>
  <c r="H17" i="32" s="1"/>
  <c r="M20" i="31" l="1"/>
  <c r="L21" i="31"/>
  <c r="T22" i="31"/>
  <c r="F22" i="31"/>
  <c r="H18" i="32" s="1"/>
  <c r="S23" i="31"/>
  <c r="S24" i="31" s="1"/>
  <c r="M21" i="31" l="1"/>
  <c r="S25" i="31"/>
  <c r="E24" i="31"/>
  <c r="L22" i="31"/>
  <c r="T23" i="31"/>
  <c r="E23" i="31"/>
  <c r="M22" i="31" l="1"/>
  <c r="F23" i="31"/>
  <c r="H19" i="32" s="1"/>
  <c r="G19" i="32"/>
  <c r="F24" i="31"/>
  <c r="H20" i="32" s="1"/>
  <c r="G20" i="32"/>
  <c r="L23" i="31"/>
  <c r="T24" i="31"/>
  <c r="S26" i="31"/>
  <c r="E25" i="31"/>
  <c r="F25" i="31" l="1"/>
  <c r="H21" i="32" s="1"/>
  <c r="G21" i="32"/>
  <c r="M23" i="31"/>
  <c r="T25" i="31"/>
  <c r="L24" i="31"/>
  <c r="S27" i="31"/>
  <c r="E26" i="31"/>
  <c r="F26" i="31" l="1"/>
  <c r="H22" i="32" s="1"/>
  <c r="G22" i="32"/>
  <c r="M24" i="31"/>
  <c r="T26" i="31"/>
  <c r="L25" i="31"/>
  <c r="S28" i="31"/>
  <c r="E27" i="31"/>
  <c r="S5" i="2"/>
  <c r="F27" i="31" l="1"/>
  <c r="H23" i="32" s="1"/>
  <c r="G23" i="32"/>
  <c r="M25" i="31"/>
  <c r="T27" i="31"/>
  <c r="L26" i="31"/>
  <c r="S29" i="31"/>
  <c r="E28" i="31"/>
  <c r="AD39" i="28"/>
  <c r="Q41" i="28"/>
  <c r="P41" i="28"/>
  <c r="F28" i="31" l="1"/>
  <c r="H24" i="32" s="1"/>
  <c r="G24" i="32"/>
  <c r="M26" i="31"/>
  <c r="T28" i="31"/>
  <c r="L27" i="31"/>
  <c r="S30" i="31"/>
  <c r="E29" i="31"/>
  <c r="F29" i="31" l="1"/>
  <c r="H25" i="32" s="1"/>
  <c r="G25" i="32"/>
  <c r="M27" i="31"/>
  <c r="T29" i="31"/>
  <c r="L28" i="31"/>
  <c r="S31" i="31"/>
  <c r="E30" i="31"/>
  <c r="F30" i="31" l="1"/>
  <c r="H26" i="32" s="1"/>
  <c r="G26" i="32"/>
  <c r="M28" i="31"/>
  <c r="T30" i="31"/>
  <c r="L29" i="31"/>
  <c r="S32" i="31"/>
  <c r="E31" i="31"/>
  <c r="B41" i="28"/>
  <c r="A41" i="28"/>
  <c r="F31" i="31" l="1"/>
  <c r="H27" i="32" s="1"/>
  <c r="G27" i="32"/>
  <c r="M29" i="31"/>
  <c r="T31" i="31"/>
  <c r="L30" i="31"/>
  <c r="S33" i="31"/>
  <c r="E32" i="31"/>
  <c r="F32" i="31" l="1"/>
  <c r="H28" i="32" s="1"/>
  <c r="G28" i="32"/>
  <c r="M30" i="31"/>
  <c r="T32" i="31"/>
  <c r="L31" i="31"/>
  <c r="S34" i="31"/>
  <c r="E33" i="31"/>
  <c r="F33" i="31" l="1"/>
  <c r="H29" i="32" s="1"/>
  <c r="G29" i="32"/>
  <c r="M31" i="31"/>
  <c r="T33" i="31"/>
  <c r="L32" i="31"/>
  <c r="S35" i="31"/>
  <c r="E34" i="31"/>
  <c r="F34" i="31" l="1"/>
  <c r="H30" i="32" s="1"/>
  <c r="G30" i="32"/>
  <c r="M32" i="31"/>
  <c r="T34" i="31"/>
  <c r="L33" i="31"/>
  <c r="S36" i="31"/>
  <c r="E35" i="31"/>
  <c r="AI1" i="8"/>
  <c r="F397" i="8" l="1"/>
  <c r="F398" i="8"/>
  <c r="K398" i="8"/>
  <c r="O398" i="8"/>
  <c r="O400" i="8"/>
  <c r="F401" i="8"/>
  <c r="N402" i="8"/>
  <c r="F403" i="8"/>
  <c r="F404" i="8"/>
  <c r="F405" i="8"/>
  <c r="I406" i="8"/>
  <c r="K408" i="8"/>
  <c r="O410" i="8"/>
  <c r="E411" i="8"/>
  <c r="F412" i="8"/>
  <c r="F413" i="8"/>
  <c r="O413" i="8"/>
  <c r="F415" i="8"/>
  <c r="L416" i="8"/>
  <c r="F417" i="8"/>
  <c r="H418" i="8"/>
  <c r="N418" i="8"/>
  <c r="F419" i="8"/>
  <c r="H420" i="8"/>
  <c r="N420" i="8"/>
  <c r="F421" i="8"/>
  <c r="F422" i="8"/>
  <c r="F423" i="8"/>
  <c r="F424" i="8"/>
  <c r="K424" i="8"/>
  <c r="O424" i="8"/>
  <c r="I426" i="8"/>
  <c r="I428" i="8"/>
  <c r="F429" i="8"/>
  <c r="E430" i="8"/>
  <c r="I430" i="8"/>
  <c r="N430" i="8"/>
  <c r="O431" i="8"/>
  <c r="E432" i="8"/>
  <c r="F433" i="8"/>
  <c r="E434" i="8"/>
  <c r="N434" i="8"/>
  <c r="F435" i="8"/>
  <c r="E436" i="8"/>
  <c r="N436" i="8"/>
  <c r="G438" i="8"/>
  <c r="L438" i="8"/>
  <c r="F439" i="8"/>
  <c r="O440" i="8"/>
  <c r="K441" i="8"/>
  <c r="O441" i="8"/>
  <c r="H442" i="8"/>
  <c r="M442" i="8"/>
  <c r="F443" i="8"/>
  <c r="F444" i="8"/>
  <c r="O444" i="8"/>
  <c r="F445" i="8"/>
  <c r="O445" i="8"/>
  <c r="F446" i="8"/>
  <c r="O446" i="8"/>
  <c r="E447" i="8"/>
  <c r="G447" i="8"/>
  <c r="I447" i="8"/>
  <c r="L447" i="8"/>
  <c r="N447" i="8"/>
  <c r="F448" i="8"/>
  <c r="H398" i="8"/>
  <c r="M398" i="8"/>
  <c r="F399" i="8"/>
  <c r="F400" i="8"/>
  <c r="O401" i="8"/>
  <c r="E402" i="8"/>
  <c r="O405" i="8"/>
  <c r="E406" i="8"/>
  <c r="N406" i="8"/>
  <c r="F407" i="8"/>
  <c r="F408" i="8"/>
  <c r="O408" i="8"/>
  <c r="F409" i="8"/>
  <c r="F410" i="8"/>
  <c r="K413" i="8"/>
  <c r="F414" i="8"/>
  <c r="F416" i="8"/>
  <c r="F418" i="8"/>
  <c r="L418" i="8"/>
  <c r="F420" i="8"/>
  <c r="L420" i="8"/>
  <c r="H424" i="8"/>
  <c r="M424" i="8"/>
  <c r="F425" i="8"/>
  <c r="E426" i="8"/>
  <c r="N426" i="8"/>
  <c r="F427" i="8"/>
  <c r="E428" i="8"/>
  <c r="N428" i="8"/>
  <c r="G430" i="8"/>
  <c r="L430" i="8"/>
  <c r="F431" i="8"/>
  <c r="I434" i="8"/>
  <c r="I436" i="8"/>
  <c r="F437" i="8"/>
  <c r="E438" i="8"/>
  <c r="I438" i="8"/>
  <c r="N438" i="8"/>
  <c r="O439" i="8"/>
  <c r="E440" i="8"/>
  <c r="F441" i="8"/>
  <c r="M441" i="8"/>
  <c r="F442" i="8"/>
  <c r="K442" i="8"/>
  <c r="O442" i="8"/>
  <c r="K444" i="8"/>
  <c r="K445" i="8"/>
  <c r="K446" i="8"/>
  <c r="F447" i="8"/>
  <c r="H447" i="8"/>
  <c r="K447" i="8"/>
  <c r="M447" i="8"/>
  <c r="O447" i="8"/>
  <c r="O448" i="8"/>
  <c r="F449" i="8"/>
  <c r="F450" i="8"/>
  <c r="I451" i="8"/>
  <c r="N451" i="8"/>
  <c r="F452" i="8"/>
  <c r="F453" i="8"/>
  <c r="O453" i="8"/>
  <c r="F454" i="8"/>
  <c r="O454" i="8"/>
  <c r="E455" i="8"/>
  <c r="G455" i="8"/>
  <c r="I455" i="8"/>
  <c r="L455" i="8"/>
  <c r="N455" i="8"/>
  <c r="O456" i="8"/>
  <c r="F457" i="8"/>
  <c r="K457" i="8"/>
  <c r="O457" i="8"/>
  <c r="N459" i="8"/>
  <c r="F460" i="8"/>
  <c r="F461" i="8"/>
  <c r="G463" i="8"/>
  <c r="L463" i="8"/>
  <c r="F464" i="8"/>
  <c r="E465" i="8"/>
  <c r="G465" i="8"/>
  <c r="I465" i="8"/>
  <c r="L465" i="8"/>
  <c r="N465" i="8"/>
  <c r="F466" i="8"/>
  <c r="O466" i="8"/>
  <c r="E467" i="8"/>
  <c r="G467" i="8"/>
  <c r="I467" i="8"/>
  <c r="L467" i="8"/>
  <c r="N467" i="8"/>
  <c r="F468" i="8"/>
  <c r="O468" i="8"/>
  <c r="E469" i="8"/>
  <c r="G469" i="8"/>
  <c r="I469" i="8"/>
  <c r="L469" i="8"/>
  <c r="N469" i="8"/>
  <c r="F470" i="8"/>
  <c r="O470" i="8"/>
  <c r="E471" i="8"/>
  <c r="G471" i="8"/>
  <c r="I471" i="8"/>
  <c r="L471" i="8"/>
  <c r="N471" i="8"/>
  <c r="E472" i="8"/>
  <c r="G472" i="8"/>
  <c r="I472" i="8"/>
  <c r="L472" i="8"/>
  <c r="N472" i="8"/>
  <c r="F473" i="8"/>
  <c r="K473" i="8"/>
  <c r="O473" i="8"/>
  <c r="F476" i="8"/>
  <c r="H476" i="8"/>
  <c r="K476" i="8"/>
  <c r="O450" i="8"/>
  <c r="E451" i="8"/>
  <c r="K453" i="8"/>
  <c r="K454" i="8"/>
  <c r="F455" i="8"/>
  <c r="H455" i="8"/>
  <c r="K455" i="8"/>
  <c r="M455" i="8"/>
  <c r="O455" i="8"/>
  <c r="H457" i="8"/>
  <c r="M457" i="8"/>
  <c r="F458" i="8"/>
  <c r="E459" i="8"/>
  <c r="O461" i="8"/>
  <c r="F462" i="8"/>
  <c r="E463" i="8"/>
  <c r="I463" i="8"/>
  <c r="N463" i="8"/>
  <c r="F465" i="8"/>
  <c r="H465" i="8"/>
  <c r="K465" i="8"/>
  <c r="M465" i="8"/>
  <c r="O465" i="8"/>
  <c r="K466" i="8"/>
  <c r="F467" i="8"/>
  <c r="H467" i="8"/>
  <c r="K467" i="8"/>
  <c r="M467" i="8"/>
  <c r="O467" i="8"/>
  <c r="K468" i="8"/>
  <c r="F469" i="8"/>
  <c r="H469" i="8"/>
  <c r="K469" i="8"/>
  <c r="M469" i="8"/>
  <c r="O469" i="8"/>
  <c r="K470" i="8"/>
  <c r="F471" i="8"/>
  <c r="H471" i="8"/>
  <c r="K471" i="8"/>
  <c r="M471" i="8"/>
  <c r="O471" i="8"/>
  <c r="F472" i="8"/>
  <c r="H472" i="8"/>
  <c r="K472" i="8"/>
  <c r="M472" i="8"/>
  <c r="O472" i="8"/>
  <c r="H473" i="8"/>
  <c r="M473" i="8"/>
  <c r="E474" i="8"/>
  <c r="F475" i="8"/>
  <c r="E476" i="8"/>
  <c r="G476" i="8"/>
  <c r="I476" i="8"/>
  <c r="L476" i="8"/>
  <c r="N476" i="8"/>
  <c r="F477" i="8"/>
  <c r="K477" i="8"/>
  <c r="O477" i="8"/>
  <c r="N478" i="8"/>
  <c r="F479" i="8"/>
  <c r="G480" i="8"/>
  <c r="L480" i="8"/>
  <c r="F481" i="8"/>
  <c r="O481" i="8"/>
  <c r="E482" i="8"/>
  <c r="N482" i="8"/>
  <c r="O483" i="8"/>
  <c r="E484" i="8"/>
  <c r="I484" i="8"/>
  <c r="N484" i="8"/>
  <c r="K485" i="8"/>
  <c r="G486" i="8"/>
  <c r="M476" i="8"/>
  <c r="M477" i="8"/>
  <c r="I480" i="8"/>
  <c r="F483" i="8"/>
  <c r="G484" i="8"/>
  <c r="F485" i="8"/>
  <c r="I486" i="8"/>
  <c r="N486" i="8"/>
  <c r="K487" i="8"/>
  <c r="F488" i="8"/>
  <c r="H488" i="8"/>
  <c r="K488" i="8"/>
  <c r="M488" i="8"/>
  <c r="O488" i="8"/>
  <c r="H489" i="8"/>
  <c r="M489" i="8"/>
  <c r="E490" i="8"/>
  <c r="F492" i="8"/>
  <c r="H492" i="8"/>
  <c r="K492" i="8"/>
  <c r="M492" i="8"/>
  <c r="O492" i="8"/>
  <c r="H493" i="8"/>
  <c r="M493" i="8"/>
  <c r="E494" i="8"/>
  <c r="N494" i="8"/>
  <c r="F495" i="8"/>
  <c r="G496" i="8"/>
  <c r="L496" i="8"/>
  <c r="F497" i="8"/>
  <c r="O497" i="8"/>
  <c r="E498" i="8"/>
  <c r="N498" i="8"/>
  <c r="O499" i="8"/>
  <c r="E500" i="8"/>
  <c r="I500" i="8"/>
  <c r="N500" i="8"/>
  <c r="K501" i="8"/>
  <c r="G502" i="8"/>
  <c r="L502" i="8"/>
  <c r="F503" i="8"/>
  <c r="O503" i="8"/>
  <c r="E504" i="8"/>
  <c r="G504" i="8"/>
  <c r="I504" i="8"/>
  <c r="L504" i="8"/>
  <c r="N504" i="8"/>
  <c r="F505" i="8"/>
  <c r="K505" i="8"/>
  <c r="O505" i="8"/>
  <c r="N506" i="8"/>
  <c r="F507" i="8"/>
  <c r="E508" i="8"/>
  <c r="G508" i="8"/>
  <c r="I508" i="8"/>
  <c r="L508" i="8"/>
  <c r="N508" i="8"/>
  <c r="F509" i="8"/>
  <c r="K509" i="8"/>
  <c r="O509" i="8"/>
  <c r="I510" i="8"/>
  <c r="K511" i="8"/>
  <c r="G512" i="8"/>
  <c r="L512" i="8"/>
  <c r="F513" i="8"/>
  <c r="M513" i="8"/>
  <c r="F514" i="8"/>
  <c r="F516" i="8"/>
  <c r="F519" i="8"/>
  <c r="F521" i="8"/>
  <c r="F522" i="8"/>
  <c r="F524" i="8"/>
  <c r="F527" i="8"/>
  <c r="F529" i="8"/>
  <c r="F530" i="8"/>
  <c r="F532" i="8"/>
  <c r="F535" i="8"/>
  <c r="F537" i="8"/>
  <c r="F538" i="8"/>
  <c r="F542" i="8"/>
  <c r="F545" i="8"/>
  <c r="F547" i="8"/>
  <c r="F548" i="8"/>
  <c r="F550" i="8"/>
  <c r="L550" i="8"/>
  <c r="F552" i="8"/>
  <c r="L554" i="8"/>
  <c r="F555" i="8"/>
  <c r="L556" i="8"/>
  <c r="F557" i="8"/>
  <c r="H558" i="8"/>
  <c r="N558" i="8"/>
  <c r="F559" i="8"/>
  <c r="F561" i="8"/>
  <c r="F562" i="8"/>
  <c r="L563" i="8"/>
  <c r="F564" i="8"/>
  <c r="F566" i="8"/>
  <c r="L566" i="8"/>
  <c r="F568" i="8"/>
  <c r="L570" i="8"/>
  <c r="F571" i="8"/>
  <c r="L572" i="8"/>
  <c r="F572" i="8"/>
  <c r="O476" i="8"/>
  <c r="H477" i="8"/>
  <c r="E478" i="8"/>
  <c r="O479" i="8"/>
  <c r="E480" i="8"/>
  <c r="N480" i="8"/>
  <c r="K481" i="8"/>
  <c r="I482" i="8"/>
  <c r="L484" i="8"/>
  <c r="O485" i="8"/>
  <c r="E486" i="8"/>
  <c r="L486" i="8"/>
  <c r="F487" i="8"/>
  <c r="O487" i="8"/>
  <c r="E488" i="8"/>
  <c r="G488" i="8"/>
  <c r="I488" i="8"/>
  <c r="L488" i="8"/>
  <c r="N488" i="8"/>
  <c r="F489" i="8"/>
  <c r="K489" i="8"/>
  <c r="O489" i="8"/>
  <c r="N490" i="8"/>
  <c r="F491" i="8"/>
  <c r="E492" i="8"/>
  <c r="G492" i="8"/>
  <c r="I492" i="8"/>
  <c r="L492" i="8"/>
  <c r="N492" i="8"/>
  <c r="F493" i="8"/>
  <c r="K493" i="8"/>
  <c r="O493" i="8"/>
  <c r="I494" i="8"/>
  <c r="O495" i="8"/>
  <c r="E496" i="8"/>
  <c r="I496" i="8"/>
  <c r="N496" i="8"/>
  <c r="K497" i="8"/>
  <c r="I498" i="8"/>
  <c r="F499" i="8"/>
  <c r="G500" i="8"/>
  <c r="L500" i="8"/>
  <c r="F501" i="8"/>
  <c r="O501" i="8"/>
  <c r="E502" i="8"/>
  <c r="I502" i="8"/>
  <c r="N502" i="8"/>
  <c r="K503" i="8"/>
  <c r="F504" i="8"/>
  <c r="H504" i="8"/>
  <c r="K504" i="8"/>
  <c r="M504" i="8"/>
  <c r="O504" i="8"/>
  <c r="H505" i="8"/>
  <c r="M505" i="8"/>
  <c r="E506" i="8"/>
  <c r="F508" i="8"/>
  <c r="H508" i="8"/>
  <c r="K508" i="8"/>
  <c r="M508" i="8"/>
  <c r="O508" i="8"/>
  <c r="H509" i="8"/>
  <c r="M509" i="8"/>
  <c r="E510" i="8"/>
  <c r="N510" i="8"/>
  <c r="F511" i="8"/>
  <c r="O511" i="8"/>
  <c r="E512" i="8"/>
  <c r="I512" i="8"/>
  <c r="N512" i="8"/>
  <c r="K513" i="8"/>
  <c r="O513" i="8"/>
  <c r="F515" i="8"/>
  <c r="F517" i="8"/>
  <c r="F518" i="8"/>
  <c r="F520" i="8"/>
  <c r="F523" i="8"/>
  <c r="F525" i="8"/>
  <c r="F526" i="8"/>
  <c r="F528" i="8"/>
  <c r="F531" i="8"/>
  <c r="F533" i="8"/>
  <c r="F534" i="8"/>
  <c r="F536" i="8"/>
  <c r="F539" i="8"/>
  <c r="F541" i="8"/>
  <c r="F543" i="8"/>
  <c r="F544" i="8"/>
  <c r="F546" i="8"/>
  <c r="F549" i="8"/>
  <c r="H550" i="8"/>
  <c r="N550" i="8"/>
  <c r="F551" i="8"/>
  <c r="F553" i="8"/>
  <c r="F554" i="8"/>
  <c r="L555" i="8"/>
  <c r="F556" i="8"/>
  <c r="F558" i="8"/>
  <c r="L558" i="8"/>
  <c r="F560" i="8"/>
  <c r="L562" i="8"/>
  <c r="F563" i="8"/>
  <c r="L564" i="8"/>
  <c r="F565" i="8"/>
  <c r="H566" i="8"/>
  <c r="N566" i="8"/>
  <c r="F567" i="8"/>
  <c r="F569" i="8"/>
  <c r="F570" i="8"/>
  <c r="L571" i="8"/>
  <c r="H572" i="8"/>
  <c r="L569" i="8"/>
  <c r="L565" i="8"/>
  <c r="H556" i="8"/>
  <c r="L553" i="8"/>
  <c r="L549" i="8"/>
  <c r="H544" i="8"/>
  <c r="N541" i="8"/>
  <c r="H536" i="8"/>
  <c r="H533" i="8"/>
  <c r="H528" i="8"/>
  <c r="H525" i="8"/>
  <c r="H520" i="8"/>
  <c r="H517" i="8"/>
  <c r="F512" i="8"/>
  <c r="G510" i="8"/>
  <c r="H501" i="8"/>
  <c r="F496" i="8"/>
  <c r="F480" i="8"/>
  <c r="H568" i="8"/>
  <c r="H562" i="8"/>
  <c r="L559" i="8"/>
  <c r="H552" i="8"/>
  <c r="H547" i="8"/>
  <c r="H542" i="8"/>
  <c r="H538" i="8"/>
  <c r="H535" i="8"/>
  <c r="H530" i="8"/>
  <c r="H527" i="8"/>
  <c r="H522" i="8"/>
  <c r="H519" i="8"/>
  <c r="H514" i="8"/>
  <c r="K507" i="8"/>
  <c r="G498" i="8"/>
  <c r="K495" i="8"/>
  <c r="G490" i="8"/>
  <c r="K483" i="8"/>
  <c r="G482" i="8"/>
  <c r="K479" i="8"/>
  <c r="O462" i="8"/>
  <c r="O458" i="8"/>
  <c r="H470" i="8"/>
  <c r="H466" i="8"/>
  <c r="H456" i="8"/>
  <c r="H453" i="8"/>
  <c r="H441" i="8"/>
  <c r="O427" i="8"/>
  <c r="O399" i="8"/>
  <c r="H446" i="8"/>
  <c r="O443" i="8"/>
  <c r="I432" i="8"/>
  <c r="L419" i="8"/>
  <c r="L415" i="8"/>
  <c r="I411" i="8"/>
  <c r="O403" i="8"/>
  <c r="N570" i="8"/>
  <c r="N562" i="8"/>
  <c r="N554" i="8"/>
  <c r="M511" i="8"/>
  <c r="O510" i="8"/>
  <c r="O507" i="8"/>
  <c r="O500" i="8"/>
  <c r="K500" i="8"/>
  <c r="O496" i="8"/>
  <c r="K496" i="8"/>
  <c r="L494" i="8"/>
  <c r="I490" i="8"/>
  <c r="M485" i="8"/>
  <c r="M484" i="8"/>
  <c r="H484" i="8"/>
  <c r="M481" i="8"/>
  <c r="M480" i="8"/>
  <c r="H480" i="8"/>
  <c r="O475" i="8"/>
  <c r="O452" i="8"/>
  <c r="L451" i="8"/>
  <c r="K450" i="8"/>
  <c r="M444" i="8"/>
  <c r="G434" i="8"/>
  <c r="N432" i="8"/>
  <c r="L426" i="8"/>
  <c r="H406" i="8"/>
  <c r="M406" i="8"/>
  <c r="H400" i="8"/>
  <c r="L478" i="8"/>
  <c r="I474" i="8"/>
  <c r="M461" i="8"/>
  <c r="G459" i="8"/>
  <c r="F451" i="8"/>
  <c r="K451" i="8"/>
  <c r="O451" i="8"/>
  <c r="K449" i="8"/>
  <c r="K443" i="8"/>
  <c r="H440" i="8"/>
  <c r="H413" i="8"/>
  <c r="N411" i="8"/>
  <c r="M408" i="8"/>
  <c r="G406" i="8"/>
  <c r="K405" i="8"/>
  <c r="G402" i="8"/>
  <c r="K400" i="8"/>
  <c r="N572" i="8"/>
  <c r="N568" i="8"/>
  <c r="N564" i="8"/>
  <c r="N560" i="8"/>
  <c r="N556" i="8"/>
  <c r="N552" i="8"/>
  <c r="N548" i="8"/>
  <c r="N544" i="8"/>
  <c r="N540" i="8"/>
  <c r="N536" i="8"/>
  <c r="N532" i="8"/>
  <c r="N528" i="8"/>
  <c r="N524" i="8"/>
  <c r="N520" i="8"/>
  <c r="N516" i="8"/>
  <c r="L513" i="8"/>
  <c r="O512" i="8"/>
  <c r="K512" i="8"/>
  <c r="F510" i="8"/>
  <c r="K510" i="8"/>
  <c r="L506" i="8"/>
  <c r="M503" i="8"/>
  <c r="F502" i="8"/>
  <c r="K502" i="8"/>
  <c r="O502" i="8"/>
  <c r="L498" i="8"/>
  <c r="M495" i="8"/>
  <c r="F494" i="8"/>
  <c r="K494" i="8"/>
  <c r="O494" i="8"/>
  <c r="L490" i="8"/>
  <c r="M487" i="8"/>
  <c r="F486" i="8"/>
  <c r="K486" i="8"/>
  <c r="O486" i="8"/>
  <c r="L482" i="8"/>
  <c r="M479" i="8"/>
  <c r="F478" i="8"/>
  <c r="K478" i="8"/>
  <c r="O478" i="8"/>
  <c r="L474" i="8"/>
  <c r="O464" i="8"/>
  <c r="H463" i="8"/>
  <c r="M463" i="8"/>
  <c r="O460" i="8"/>
  <c r="H459" i="8"/>
  <c r="M459" i="8"/>
  <c r="H507" i="8"/>
  <c r="H506" i="8"/>
  <c r="M506" i="8"/>
  <c r="M499" i="8"/>
  <c r="F498" i="8"/>
  <c r="K498" i="8"/>
  <c r="O498" i="8"/>
  <c r="H491" i="8"/>
  <c r="H490" i="8"/>
  <c r="M490" i="8"/>
  <c r="M483" i="8"/>
  <c r="H570" i="8"/>
  <c r="L567" i="8"/>
  <c r="H560" i="8"/>
  <c r="H554" i="8"/>
  <c r="L551" i="8"/>
  <c r="H546" i="8"/>
  <c r="H543" i="8"/>
  <c r="H539" i="8"/>
  <c r="H534" i="8"/>
  <c r="H531" i="8"/>
  <c r="H526" i="8"/>
  <c r="H523" i="8"/>
  <c r="H518" i="8"/>
  <c r="H515" i="8"/>
  <c r="H511" i="8"/>
  <c r="G506" i="8"/>
  <c r="K499" i="8"/>
  <c r="K491" i="8"/>
  <c r="I478" i="8"/>
  <c r="H564" i="8"/>
  <c r="L561" i="8"/>
  <c r="L557" i="8"/>
  <c r="H548" i="8"/>
  <c r="H545" i="8"/>
  <c r="H540" i="8"/>
  <c r="H537" i="8"/>
  <c r="H532" i="8"/>
  <c r="H529" i="8"/>
  <c r="H524" i="8"/>
  <c r="H521" i="8"/>
  <c r="H516" i="8"/>
  <c r="H513" i="8"/>
  <c r="F500" i="8"/>
  <c r="H497" i="8"/>
  <c r="G494" i="8"/>
  <c r="H485" i="8"/>
  <c r="F484" i="8"/>
  <c r="H481" i="8"/>
  <c r="N474" i="8"/>
  <c r="I459" i="8"/>
  <c r="G451" i="8"/>
  <c r="H468" i="8"/>
  <c r="K461" i="8"/>
  <c r="H454" i="8"/>
  <c r="O449" i="8"/>
  <c r="K440" i="8"/>
  <c r="L414" i="8"/>
  <c r="H448" i="8"/>
  <c r="H445" i="8"/>
  <c r="O435" i="8"/>
  <c r="L422" i="8"/>
  <c r="L417" i="8"/>
  <c r="O412" i="8"/>
  <c r="K404" i="8"/>
  <c r="K397" i="8"/>
  <c r="L568" i="8"/>
  <c r="L560" i="8"/>
  <c r="L552" i="8"/>
  <c r="L510" i="8"/>
  <c r="I506" i="8"/>
  <c r="M501" i="8"/>
  <c r="M500" i="8"/>
  <c r="H500" i="8"/>
  <c r="M497" i="8"/>
  <c r="M496" i="8"/>
  <c r="H496" i="8"/>
  <c r="O491" i="8"/>
  <c r="O484" i="8"/>
  <c r="K484" i="8"/>
  <c r="O480" i="8"/>
  <c r="K480" i="8"/>
  <c r="K475" i="8"/>
  <c r="H452" i="8"/>
  <c r="H450" i="8"/>
  <c r="H444" i="8"/>
  <c r="L434" i="8"/>
  <c r="G426" i="8"/>
  <c r="F406" i="8"/>
  <c r="K406" i="8"/>
  <c r="O406" i="8"/>
  <c r="M400" i="8"/>
  <c r="G478" i="8"/>
  <c r="G474" i="8"/>
  <c r="H461" i="8"/>
  <c r="L459" i="8"/>
  <c r="H451" i="8"/>
  <c r="M451" i="8"/>
  <c r="H449" i="8"/>
  <c r="H443" i="8"/>
  <c r="F440" i="8"/>
  <c r="M440" i="8"/>
  <c r="M413" i="8"/>
  <c r="H408" i="8"/>
  <c r="L406" i="8"/>
  <c r="H405" i="8"/>
  <c r="O404" i="8"/>
  <c r="I402" i="8"/>
  <c r="N546" i="8"/>
  <c r="N542" i="8"/>
  <c r="N538" i="8"/>
  <c r="N534" i="8"/>
  <c r="N530" i="8"/>
  <c r="N526" i="8"/>
  <c r="N522" i="8"/>
  <c r="N518" i="8"/>
  <c r="N514" i="8"/>
  <c r="N513" i="8"/>
  <c r="M512" i="8"/>
  <c r="H512" i="8"/>
  <c r="H510" i="8"/>
  <c r="M510" i="8"/>
  <c r="H503" i="8"/>
  <c r="H502" i="8"/>
  <c r="M502" i="8"/>
  <c r="H495" i="8"/>
  <c r="H494" i="8"/>
  <c r="M494" i="8"/>
  <c r="H487" i="8"/>
  <c r="H486" i="8"/>
  <c r="M478" i="8"/>
  <c r="H464" i="8"/>
  <c r="K463" i="8"/>
  <c r="H460" i="8"/>
  <c r="K459" i="8"/>
  <c r="F540" i="8"/>
  <c r="F506" i="8"/>
  <c r="O506" i="8"/>
  <c r="M498" i="8"/>
  <c r="M491" i="8"/>
  <c r="K490" i="8"/>
  <c r="H483" i="8"/>
  <c r="F482" i="8"/>
  <c r="K482" i="8"/>
  <c r="O482" i="8"/>
  <c r="H475" i="8"/>
  <c r="H474" i="8"/>
  <c r="M474" i="8"/>
  <c r="K462" i="8"/>
  <c r="K458" i="8"/>
  <c r="K437" i="8"/>
  <c r="H436" i="8"/>
  <c r="M436" i="8"/>
  <c r="K433" i="8"/>
  <c r="H432" i="8"/>
  <c r="M432" i="8"/>
  <c r="K429" i="8"/>
  <c r="H428" i="8"/>
  <c r="M428" i="8"/>
  <c r="K425" i="8"/>
  <c r="L421" i="8"/>
  <c r="H411" i="8"/>
  <c r="M411" i="8"/>
  <c r="K409" i="8"/>
  <c r="H401" i="8"/>
  <c r="M449" i="8"/>
  <c r="L440" i="8"/>
  <c r="G440" i="8"/>
  <c r="K439" i="8"/>
  <c r="H438" i="8"/>
  <c r="M438" i="8"/>
  <c r="L436" i="8"/>
  <c r="H435" i="8"/>
  <c r="F434" i="8"/>
  <c r="K434" i="8"/>
  <c r="O434" i="8"/>
  <c r="O433" i="8"/>
  <c r="G432" i="8"/>
  <c r="K431" i="8"/>
  <c r="H430" i="8"/>
  <c r="M430" i="8"/>
  <c r="L428" i="8"/>
  <c r="H427" i="8"/>
  <c r="F426" i="8"/>
  <c r="K426" i="8"/>
  <c r="O426" i="8"/>
  <c r="O425" i="8"/>
  <c r="L423" i="8"/>
  <c r="N416" i="8"/>
  <c r="G411" i="8"/>
  <c r="K410" i="8"/>
  <c r="F402" i="8"/>
  <c r="K402" i="8"/>
  <c r="O402" i="8"/>
  <c r="H399" i="8"/>
  <c r="E413" i="8"/>
  <c r="K407" i="8"/>
  <c r="G404" i="8"/>
  <c r="L404" i="8"/>
  <c r="K464" i="8"/>
  <c r="N461" i="8"/>
  <c r="I461" i="8"/>
  <c r="E461" i="8"/>
  <c r="L457" i="8"/>
  <c r="G457" i="8"/>
  <c r="K456" i="8"/>
  <c r="N453" i="8"/>
  <c r="I453" i="8"/>
  <c r="E453" i="8"/>
  <c r="L449" i="8"/>
  <c r="G449" i="8"/>
  <c r="K448" i="8"/>
  <c r="N445" i="8"/>
  <c r="I445" i="8"/>
  <c r="E445" i="8"/>
  <c r="N443" i="8"/>
  <c r="I443" i="8"/>
  <c r="E443" i="8"/>
  <c r="L441" i="8"/>
  <c r="M439" i="8"/>
  <c r="M437" i="8"/>
  <c r="M435" i="8"/>
  <c r="M433" i="8"/>
  <c r="M431" i="8"/>
  <c r="M429" i="8"/>
  <c r="M427" i="8"/>
  <c r="M425" i="8"/>
  <c r="N421" i="8"/>
  <c r="N413" i="8"/>
  <c r="I413" i="8"/>
  <c r="H412" i="8"/>
  <c r="E408" i="8"/>
  <c r="I408" i="8"/>
  <c r="N408" i="8"/>
  <c r="H404" i="8"/>
  <c r="K403" i="8"/>
  <c r="G400" i="8"/>
  <c r="L400" i="8"/>
  <c r="E398" i="8"/>
  <c r="I398" i="8"/>
  <c r="N398" i="8"/>
  <c r="H571" i="8"/>
  <c r="H569" i="8"/>
  <c r="H567" i="8"/>
  <c r="H565" i="8"/>
  <c r="H563" i="8"/>
  <c r="H561" i="8"/>
  <c r="H559" i="8"/>
  <c r="H557" i="8"/>
  <c r="H555" i="8"/>
  <c r="H553" i="8"/>
  <c r="H551" i="8"/>
  <c r="H549" i="8"/>
  <c r="N545" i="8"/>
  <c r="N539" i="8"/>
  <c r="N535" i="8"/>
  <c r="N531" i="8"/>
  <c r="N527" i="8"/>
  <c r="N523" i="8"/>
  <c r="N519" i="8"/>
  <c r="N515" i="8"/>
  <c r="G513" i="8"/>
  <c r="E511" i="8"/>
  <c r="I511" i="8"/>
  <c r="N511" i="8"/>
  <c r="G509" i="8"/>
  <c r="L509" i="8"/>
  <c r="E507" i="8"/>
  <c r="I507" i="8"/>
  <c r="N507" i="8"/>
  <c r="G505" i="8"/>
  <c r="L505" i="8"/>
  <c r="E503" i="8"/>
  <c r="I503" i="8"/>
  <c r="N503" i="8"/>
  <c r="G501" i="8"/>
  <c r="L501" i="8"/>
  <c r="E499" i="8"/>
  <c r="I499" i="8"/>
  <c r="N499" i="8"/>
  <c r="G497" i="8"/>
  <c r="L497" i="8"/>
  <c r="E495" i="8"/>
  <c r="I495" i="8"/>
  <c r="N495" i="8"/>
  <c r="G493" i="8"/>
  <c r="L493" i="8"/>
  <c r="E491" i="8"/>
  <c r="I491" i="8"/>
  <c r="N491" i="8"/>
  <c r="G489" i="8"/>
  <c r="L489" i="8"/>
  <c r="E487" i="8"/>
  <c r="I487" i="8"/>
  <c r="N487" i="8"/>
  <c r="G485" i="8"/>
  <c r="L485" i="8"/>
  <c r="E483" i="8"/>
  <c r="I483" i="8"/>
  <c r="N483" i="8"/>
  <c r="G481" i="8"/>
  <c r="L481" i="8"/>
  <c r="E479" i="8"/>
  <c r="I479" i="8"/>
  <c r="N479" i="8"/>
  <c r="G477" i="8"/>
  <c r="L477" i="8"/>
  <c r="E475" i="8"/>
  <c r="I475" i="8"/>
  <c r="N475" i="8"/>
  <c r="G473" i="8"/>
  <c r="L473" i="8"/>
  <c r="M486" i="8"/>
  <c r="H479" i="8"/>
  <c r="H478" i="8"/>
  <c r="F463" i="8"/>
  <c r="O463" i="8"/>
  <c r="F459" i="8"/>
  <c r="O459" i="8"/>
  <c r="M507" i="8"/>
  <c r="K506" i="8"/>
  <c r="H499" i="8"/>
  <c r="H498" i="8"/>
  <c r="F490" i="8"/>
  <c r="O490" i="8"/>
  <c r="H482" i="8"/>
  <c r="M482" i="8"/>
  <c r="M475" i="8"/>
  <c r="F474" i="8"/>
  <c r="K474" i="8"/>
  <c r="O474" i="8"/>
  <c r="H462" i="8"/>
  <c r="H458" i="8"/>
  <c r="H437" i="8"/>
  <c r="F436" i="8"/>
  <c r="K436" i="8"/>
  <c r="O436" i="8"/>
  <c r="H433" i="8"/>
  <c r="F432" i="8"/>
  <c r="K432" i="8"/>
  <c r="O432" i="8"/>
  <c r="H429" i="8"/>
  <c r="F428" i="8"/>
  <c r="K428" i="8"/>
  <c r="O428" i="8"/>
  <c r="H425" i="8"/>
  <c r="H421" i="8"/>
  <c r="F411" i="8"/>
  <c r="K411" i="8"/>
  <c r="O411" i="8"/>
  <c r="H409" i="8"/>
  <c r="L402" i="8"/>
  <c r="K401" i="8"/>
  <c r="M453" i="8"/>
  <c r="M445" i="8"/>
  <c r="M443" i="8"/>
  <c r="N440" i="8"/>
  <c r="I440" i="8"/>
  <c r="H439" i="8"/>
  <c r="F438" i="8"/>
  <c r="K438" i="8"/>
  <c r="O438" i="8"/>
  <c r="O437" i="8"/>
  <c r="G436" i="8"/>
  <c r="K435" i="8"/>
  <c r="H434" i="8"/>
  <c r="M434" i="8"/>
  <c r="L432" i="8"/>
  <c r="H431" i="8"/>
  <c r="F430" i="8"/>
  <c r="K430" i="8"/>
  <c r="O430" i="8"/>
  <c r="O429" i="8"/>
  <c r="G428" i="8"/>
  <c r="K427" i="8"/>
  <c r="H426" i="8"/>
  <c r="M426" i="8"/>
  <c r="H423" i="8"/>
  <c r="H416" i="8"/>
  <c r="L411" i="8"/>
  <c r="H410" i="8"/>
  <c r="O409" i="8"/>
  <c r="H402" i="8"/>
  <c r="M402" i="8"/>
  <c r="K399" i="8"/>
  <c r="F456" i="8"/>
  <c r="H407" i="8"/>
  <c r="E404" i="8"/>
  <c r="I404" i="8"/>
  <c r="N404" i="8"/>
  <c r="L461" i="8"/>
  <c r="G461" i="8"/>
  <c r="K460" i="8"/>
  <c r="N457" i="8"/>
  <c r="I457" i="8"/>
  <c r="E457" i="8"/>
  <c r="L453" i="8"/>
  <c r="G453" i="8"/>
  <c r="K452" i="8"/>
  <c r="N449" i="8"/>
  <c r="I449" i="8"/>
  <c r="E449" i="8"/>
  <c r="L445" i="8"/>
  <c r="G445" i="8"/>
  <c r="L443" i="8"/>
  <c r="G443" i="8"/>
  <c r="N441" i="8"/>
  <c r="N423" i="8"/>
  <c r="L413" i="8"/>
  <c r="G413" i="8"/>
  <c r="K412" i="8"/>
  <c r="G408" i="8"/>
  <c r="L408" i="8"/>
  <c r="O407" i="8"/>
  <c r="M404" i="8"/>
  <c r="H403" i="8"/>
  <c r="E400" i="8"/>
  <c r="I400" i="8"/>
  <c r="N400" i="8"/>
  <c r="G398" i="8"/>
  <c r="L398" i="8"/>
  <c r="O397" i="8"/>
  <c r="N571" i="8"/>
  <c r="N569" i="8"/>
  <c r="N567" i="8"/>
  <c r="N565" i="8"/>
  <c r="N563" i="8"/>
  <c r="N561" i="8"/>
  <c r="N559" i="8"/>
  <c r="N557" i="8"/>
  <c r="N555" i="8"/>
  <c r="N553" i="8"/>
  <c r="N551" i="8"/>
  <c r="N549" i="8"/>
  <c r="N547" i="8"/>
  <c r="N543" i="8"/>
  <c r="N537" i="8"/>
  <c r="N533" i="8"/>
  <c r="N529" i="8"/>
  <c r="N525" i="8"/>
  <c r="N521" i="8"/>
  <c r="N517" i="8"/>
  <c r="E513" i="8"/>
  <c r="I513" i="8"/>
  <c r="G511" i="8"/>
  <c r="L511" i="8"/>
  <c r="E509" i="8"/>
  <c r="I509" i="8"/>
  <c r="N509" i="8"/>
  <c r="G507" i="8"/>
  <c r="L507" i="8"/>
  <c r="E505" i="8"/>
  <c r="I505" i="8"/>
  <c r="N505" i="8"/>
  <c r="G503" i="8"/>
  <c r="L503" i="8"/>
  <c r="E501" i="8"/>
  <c r="I501" i="8"/>
  <c r="N501" i="8"/>
  <c r="G499" i="8"/>
  <c r="L499" i="8"/>
  <c r="E497" i="8"/>
  <c r="I497" i="8"/>
  <c r="N497" i="8"/>
  <c r="G495" i="8"/>
  <c r="E493" i="8"/>
  <c r="N493" i="8"/>
  <c r="L491" i="8"/>
  <c r="I489" i="8"/>
  <c r="G487" i="8"/>
  <c r="E485" i="8"/>
  <c r="N485" i="8"/>
  <c r="L483" i="8"/>
  <c r="I481" i="8"/>
  <c r="G479" i="8"/>
  <c r="E477" i="8"/>
  <c r="N477" i="8"/>
  <c r="L475" i="8"/>
  <c r="I473" i="8"/>
  <c r="M470" i="8"/>
  <c r="M466" i="8"/>
  <c r="M462" i="8"/>
  <c r="G470" i="8"/>
  <c r="L470" i="8"/>
  <c r="G468" i="8"/>
  <c r="L468" i="8"/>
  <c r="G466" i="8"/>
  <c r="L466" i="8"/>
  <c r="E464" i="8"/>
  <c r="I464" i="8"/>
  <c r="N464" i="8"/>
  <c r="G462" i="8"/>
  <c r="L462" i="8"/>
  <c r="E460" i="8"/>
  <c r="I460" i="8"/>
  <c r="N460" i="8"/>
  <c r="G458" i="8"/>
  <c r="L458" i="8"/>
  <c r="E456" i="8"/>
  <c r="I456" i="8"/>
  <c r="N456" i="8"/>
  <c r="G454" i="8"/>
  <c r="L454" i="8"/>
  <c r="E452" i="8"/>
  <c r="I452" i="8"/>
  <c r="N452" i="8"/>
  <c r="G450" i="8"/>
  <c r="L450" i="8"/>
  <c r="E448" i="8"/>
  <c r="I448" i="8"/>
  <c r="N448" i="8"/>
  <c r="G446" i="8"/>
  <c r="L446" i="8"/>
  <c r="N444" i="8"/>
  <c r="I444" i="8"/>
  <c r="E444" i="8"/>
  <c r="N442" i="8"/>
  <c r="I442" i="8"/>
  <c r="E442" i="8"/>
  <c r="G441" i="8"/>
  <c r="E439" i="8"/>
  <c r="I439" i="8"/>
  <c r="N439" i="8"/>
  <c r="G437" i="8"/>
  <c r="L437" i="8"/>
  <c r="G435" i="8"/>
  <c r="L435" i="8"/>
  <c r="G433" i="8"/>
  <c r="L433" i="8"/>
  <c r="G431" i="8"/>
  <c r="L431" i="8"/>
  <c r="G429" i="8"/>
  <c r="L429" i="8"/>
  <c r="G427" i="8"/>
  <c r="L427" i="8"/>
  <c r="G425" i="8"/>
  <c r="L425" i="8"/>
  <c r="E424" i="8"/>
  <c r="I424" i="8"/>
  <c r="N424" i="8"/>
  <c r="N422" i="8"/>
  <c r="N417" i="8"/>
  <c r="M399" i="8"/>
  <c r="G397" i="8"/>
  <c r="L397" i="8"/>
  <c r="H397" i="8"/>
  <c r="N419" i="8"/>
  <c r="N415" i="8"/>
  <c r="N414" i="8"/>
  <c r="G412" i="8"/>
  <c r="L412" i="8"/>
  <c r="E410" i="8"/>
  <c r="I410" i="8"/>
  <c r="N410" i="8"/>
  <c r="G409" i="8"/>
  <c r="L409" i="8"/>
  <c r="E407" i="8"/>
  <c r="I407" i="8"/>
  <c r="N407" i="8"/>
  <c r="G405" i="8"/>
  <c r="L405" i="8"/>
  <c r="E403" i="8"/>
  <c r="I403" i="8"/>
  <c r="N403" i="8"/>
  <c r="G401" i="8"/>
  <c r="L401" i="8"/>
  <c r="E399" i="8"/>
  <c r="I399" i="8"/>
  <c r="N399" i="8"/>
  <c r="G541" i="8"/>
  <c r="K541" i="8"/>
  <c r="O541" i="8"/>
  <c r="M572" i="8"/>
  <c r="I572" i="8"/>
  <c r="E572" i="8"/>
  <c r="O571" i="8"/>
  <c r="K571" i="8"/>
  <c r="G571" i="8"/>
  <c r="M570" i="8"/>
  <c r="I570" i="8"/>
  <c r="E570" i="8"/>
  <c r="O569" i="8"/>
  <c r="K569" i="8"/>
  <c r="G569" i="8"/>
  <c r="M568" i="8"/>
  <c r="I568" i="8"/>
  <c r="E568" i="8"/>
  <c r="O567" i="8"/>
  <c r="K567" i="8"/>
  <c r="G567" i="8"/>
  <c r="M566" i="8"/>
  <c r="I566" i="8"/>
  <c r="E566" i="8"/>
  <c r="O565" i="8"/>
  <c r="K565" i="8"/>
  <c r="G565" i="8"/>
  <c r="M564" i="8"/>
  <c r="I564" i="8"/>
  <c r="E564" i="8"/>
  <c r="L495" i="8"/>
  <c r="I493" i="8"/>
  <c r="G491" i="8"/>
  <c r="E489" i="8"/>
  <c r="N489" i="8"/>
  <c r="L487" i="8"/>
  <c r="I485" i="8"/>
  <c r="G483" i="8"/>
  <c r="E481" i="8"/>
  <c r="N481" i="8"/>
  <c r="L479" i="8"/>
  <c r="I477" i="8"/>
  <c r="G475" i="8"/>
  <c r="E473" i="8"/>
  <c r="N473" i="8"/>
  <c r="M468" i="8"/>
  <c r="M464" i="8"/>
  <c r="M460" i="8"/>
  <c r="M458" i="8"/>
  <c r="M456" i="8"/>
  <c r="M454" i="8"/>
  <c r="M452" i="8"/>
  <c r="M450" i="8"/>
  <c r="M448" i="8"/>
  <c r="M446" i="8"/>
  <c r="E470" i="8"/>
  <c r="I470" i="8"/>
  <c r="N470" i="8"/>
  <c r="E468" i="8"/>
  <c r="I468" i="8"/>
  <c r="N468" i="8"/>
  <c r="E466" i="8"/>
  <c r="I466" i="8"/>
  <c r="N466" i="8"/>
  <c r="G464" i="8"/>
  <c r="L464" i="8"/>
  <c r="E462" i="8"/>
  <c r="I462" i="8"/>
  <c r="N462" i="8"/>
  <c r="G460" i="8"/>
  <c r="L460" i="8"/>
  <c r="E458" i="8"/>
  <c r="I458" i="8"/>
  <c r="N458" i="8"/>
  <c r="G456" i="8"/>
  <c r="L456" i="8"/>
  <c r="E454" i="8"/>
  <c r="I454" i="8"/>
  <c r="N454" i="8"/>
  <c r="G452" i="8"/>
  <c r="L452" i="8"/>
  <c r="E450" i="8"/>
  <c r="I450" i="8"/>
  <c r="N450" i="8"/>
  <c r="G448" i="8"/>
  <c r="L448" i="8"/>
  <c r="E446" i="8"/>
  <c r="I446" i="8"/>
  <c r="N446" i="8"/>
  <c r="L444" i="8"/>
  <c r="G444" i="8"/>
  <c r="L442" i="8"/>
  <c r="G442" i="8"/>
  <c r="E441" i="8"/>
  <c r="I441" i="8"/>
  <c r="G439" i="8"/>
  <c r="L439" i="8"/>
  <c r="E437" i="8"/>
  <c r="I437" i="8"/>
  <c r="N437" i="8"/>
  <c r="E435" i="8"/>
  <c r="I435" i="8"/>
  <c r="N435" i="8"/>
  <c r="E433" i="8"/>
  <c r="I433" i="8"/>
  <c r="N433" i="8"/>
  <c r="E431" i="8"/>
  <c r="I431" i="8"/>
  <c r="N431" i="8"/>
  <c r="E429" i="8"/>
  <c r="I429" i="8"/>
  <c r="N429" i="8"/>
  <c r="E427" i="8"/>
  <c r="I427" i="8"/>
  <c r="N427" i="8"/>
  <c r="E425" i="8"/>
  <c r="I425" i="8"/>
  <c r="N425" i="8"/>
  <c r="G424" i="8"/>
  <c r="L424" i="8"/>
  <c r="H422" i="8"/>
  <c r="H417" i="8"/>
  <c r="M412" i="8"/>
  <c r="M410" i="8"/>
  <c r="M409" i="8"/>
  <c r="M407" i="8"/>
  <c r="M405" i="8"/>
  <c r="M403" i="8"/>
  <c r="M401" i="8"/>
  <c r="E397" i="8"/>
  <c r="I397" i="8"/>
  <c r="N397" i="8"/>
  <c r="M397" i="8"/>
  <c r="H419" i="8"/>
  <c r="H415" i="8"/>
  <c r="H414" i="8"/>
  <c r="E412" i="8"/>
  <c r="I412" i="8"/>
  <c r="N412" i="8"/>
  <c r="G410" i="8"/>
  <c r="L410" i="8"/>
  <c r="E409" i="8"/>
  <c r="I409" i="8"/>
  <c r="N409" i="8"/>
  <c r="G407" i="8"/>
  <c r="L407" i="8"/>
  <c r="E405" i="8"/>
  <c r="I405" i="8"/>
  <c r="N405" i="8"/>
  <c r="G403" i="8"/>
  <c r="L403" i="8"/>
  <c r="E401" i="8"/>
  <c r="I401" i="8"/>
  <c r="N401" i="8"/>
  <c r="G399" i="8"/>
  <c r="L399" i="8"/>
  <c r="E541" i="8"/>
  <c r="I541" i="8"/>
  <c r="M541" i="8"/>
  <c r="O572" i="8"/>
  <c r="K572" i="8"/>
  <c r="G572" i="8"/>
  <c r="M571" i="8"/>
  <c r="I571" i="8"/>
  <c r="E571" i="8"/>
  <c r="O570" i="8"/>
  <c r="K570" i="8"/>
  <c r="G570" i="8"/>
  <c r="M569" i="8"/>
  <c r="I569" i="8"/>
  <c r="E569" i="8"/>
  <c r="O568" i="8"/>
  <c r="K568" i="8"/>
  <c r="G568" i="8"/>
  <c r="M567" i="8"/>
  <c r="I567" i="8"/>
  <c r="E567" i="8"/>
  <c r="O566" i="8"/>
  <c r="K566" i="8"/>
  <c r="G566" i="8"/>
  <c r="M565" i="8"/>
  <c r="I565" i="8"/>
  <c r="E565" i="8"/>
  <c r="O564" i="8"/>
  <c r="K564" i="8"/>
  <c r="G564" i="8"/>
  <c r="M563" i="8"/>
  <c r="I563" i="8"/>
  <c r="E563" i="8"/>
  <c r="O562" i="8"/>
  <c r="K562" i="8"/>
  <c r="G562" i="8"/>
  <c r="M561" i="8"/>
  <c r="I561" i="8"/>
  <c r="E561" i="8"/>
  <c r="O560" i="8"/>
  <c r="K560" i="8"/>
  <c r="G560" i="8"/>
  <c r="M559" i="8"/>
  <c r="I559" i="8"/>
  <c r="E559" i="8"/>
  <c r="O558" i="8"/>
  <c r="K558" i="8"/>
  <c r="G558" i="8"/>
  <c r="M557" i="8"/>
  <c r="I557" i="8"/>
  <c r="E557" i="8"/>
  <c r="O556" i="8"/>
  <c r="K556" i="8"/>
  <c r="G556" i="8"/>
  <c r="M555" i="8"/>
  <c r="I555" i="8"/>
  <c r="E555" i="8"/>
  <c r="O554" i="8"/>
  <c r="K554" i="8"/>
  <c r="G554" i="8"/>
  <c r="M553" i="8"/>
  <c r="I553" i="8"/>
  <c r="E553" i="8"/>
  <c r="O552" i="8"/>
  <c r="K552" i="8"/>
  <c r="G552" i="8"/>
  <c r="M551" i="8"/>
  <c r="I551" i="8"/>
  <c r="E551" i="8"/>
  <c r="O550" i="8"/>
  <c r="K550" i="8"/>
  <c r="G550" i="8"/>
  <c r="M549" i="8"/>
  <c r="I549" i="8"/>
  <c r="E549" i="8"/>
  <c r="L547" i="8"/>
  <c r="L545" i="8"/>
  <c r="L543" i="8"/>
  <c r="L541" i="8"/>
  <c r="L540" i="8"/>
  <c r="L538" i="8"/>
  <c r="L536" i="8"/>
  <c r="L534" i="8"/>
  <c r="L532" i="8"/>
  <c r="L530" i="8"/>
  <c r="L528" i="8"/>
  <c r="L526" i="8"/>
  <c r="L524" i="8"/>
  <c r="L522" i="8"/>
  <c r="L520" i="8"/>
  <c r="L518" i="8"/>
  <c r="L516" i="8"/>
  <c r="L514" i="8"/>
  <c r="G548" i="8"/>
  <c r="K548" i="8"/>
  <c r="O548" i="8"/>
  <c r="E547" i="8"/>
  <c r="I547" i="8"/>
  <c r="M547" i="8"/>
  <c r="G546" i="8"/>
  <c r="K546" i="8"/>
  <c r="O546" i="8"/>
  <c r="E545" i="8"/>
  <c r="I545" i="8"/>
  <c r="M545" i="8"/>
  <c r="G544" i="8"/>
  <c r="K544" i="8"/>
  <c r="O544" i="8"/>
  <c r="E543" i="8"/>
  <c r="I543" i="8"/>
  <c r="M543" i="8"/>
  <c r="G542" i="8"/>
  <c r="K542" i="8"/>
  <c r="O542" i="8"/>
  <c r="E540" i="8"/>
  <c r="I540" i="8"/>
  <c r="M540" i="8"/>
  <c r="G539" i="8"/>
  <c r="K539" i="8"/>
  <c r="O539" i="8"/>
  <c r="E538" i="8"/>
  <c r="I538" i="8"/>
  <c r="M538" i="8"/>
  <c r="G537" i="8"/>
  <c r="K537" i="8"/>
  <c r="O537" i="8"/>
  <c r="E536" i="8"/>
  <c r="I536" i="8"/>
  <c r="M536" i="8"/>
  <c r="G535" i="8"/>
  <c r="K535" i="8"/>
  <c r="O535" i="8"/>
  <c r="E534" i="8"/>
  <c r="I534" i="8"/>
  <c r="M534" i="8"/>
  <c r="G533" i="8"/>
  <c r="K533" i="8"/>
  <c r="O533" i="8"/>
  <c r="E532" i="8"/>
  <c r="I532" i="8"/>
  <c r="M532" i="8"/>
  <c r="G531" i="8"/>
  <c r="K531" i="8"/>
  <c r="O531" i="8"/>
  <c r="E530" i="8"/>
  <c r="I530" i="8"/>
  <c r="M530" i="8"/>
  <c r="G529" i="8"/>
  <c r="K529" i="8"/>
  <c r="O529" i="8"/>
  <c r="E528" i="8"/>
  <c r="I528" i="8"/>
  <c r="M528" i="8"/>
  <c r="G527" i="8"/>
  <c r="K527" i="8"/>
  <c r="O527" i="8"/>
  <c r="E526" i="8"/>
  <c r="I526" i="8"/>
  <c r="M526" i="8"/>
  <c r="G525" i="8"/>
  <c r="K525" i="8"/>
  <c r="O525" i="8"/>
  <c r="E524" i="8"/>
  <c r="I524" i="8"/>
  <c r="M524" i="8"/>
  <c r="G523" i="8"/>
  <c r="K523" i="8"/>
  <c r="O523" i="8"/>
  <c r="E522" i="8"/>
  <c r="I522" i="8"/>
  <c r="M522" i="8"/>
  <c r="G521" i="8"/>
  <c r="K521" i="8"/>
  <c r="O521" i="8"/>
  <c r="E520" i="8"/>
  <c r="I520" i="8"/>
  <c r="M520" i="8"/>
  <c r="G519" i="8"/>
  <c r="K519" i="8"/>
  <c r="O519" i="8"/>
  <c r="E518" i="8"/>
  <c r="I518" i="8"/>
  <c r="K563" i="8"/>
  <c r="I562" i="8"/>
  <c r="O561" i="8"/>
  <c r="G561" i="8"/>
  <c r="M560" i="8"/>
  <c r="E560" i="8"/>
  <c r="K559" i="8"/>
  <c r="I558" i="8"/>
  <c r="O557" i="8"/>
  <c r="G557" i="8"/>
  <c r="M556" i="8"/>
  <c r="E556" i="8"/>
  <c r="K555" i="8"/>
  <c r="I554" i="8"/>
  <c r="O553" i="8"/>
  <c r="G553" i="8"/>
  <c r="M552" i="8"/>
  <c r="E552" i="8"/>
  <c r="K551" i="8"/>
  <c r="I550" i="8"/>
  <c r="O549" i="8"/>
  <c r="G549" i="8"/>
  <c r="L546" i="8"/>
  <c r="L542" i="8"/>
  <c r="L539" i="8"/>
  <c r="L535" i="8"/>
  <c r="L531" i="8"/>
  <c r="L527" i="8"/>
  <c r="L523" i="8"/>
  <c r="L519" i="8"/>
  <c r="L515" i="8"/>
  <c r="E548" i="8"/>
  <c r="M548" i="8"/>
  <c r="G547" i="8"/>
  <c r="O547" i="8"/>
  <c r="I546" i="8"/>
  <c r="K545" i="8"/>
  <c r="E544" i="8"/>
  <c r="M544" i="8"/>
  <c r="G543" i="8"/>
  <c r="O543" i="8"/>
  <c r="I542" i="8"/>
  <c r="K540" i="8"/>
  <c r="E539" i="8"/>
  <c r="M539" i="8"/>
  <c r="G538" i="8"/>
  <c r="O538" i="8"/>
  <c r="I537" i="8"/>
  <c r="K536" i="8"/>
  <c r="E535" i="8"/>
  <c r="M535" i="8"/>
  <c r="G534" i="8"/>
  <c r="O534" i="8"/>
  <c r="I533" i="8"/>
  <c r="K532" i="8"/>
  <c r="E531" i="8"/>
  <c r="M531" i="8"/>
  <c r="G530" i="8"/>
  <c r="O530" i="8"/>
  <c r="I529" i="8"/>
  <c r="K528" i="8"/>
  <c r="E527" i="8"/>
  <c r="M527" i="8"/>
  <c r="G526" i="8"/>
  <c r="O526" i="8"/>
  <c r="I525" i="8"/>
  <c r="K524" i="8"/>
  <c r="E523" i="8"/>
  <c r="M523" i="8"/>
  <c r="G522" i="8"/>
  <c r="O522" i="8"/>
  <c r="I521" i="8"/>
  <c r="K520" i="8"/>
  <c r="E519" i="8"/>
  <c r="M519" i="8"/>
  <c r="G518" i="8"/>
  <c r="M518" i="8"/>
  <c r="G517" i="8"/>
  <c r="K517" i="8"/>
  <c r="O517" i="8"/>
  <c r="E516" i="8"/>
  <c r="I516" i="8"/>
  <c r="M516" i="8"/>
  <c r="G515" i="8"/>
  <c r="K515" i="8"/>
  <c r="O515" i="8"/>
  <c r="E514" i="8"/>
  <c r="I514" i="8"/>
  <c r="M514" i="8"/>
  <c r="E423" i="8"/>
  <c r="I423" i="8"/>
  <c r="M423" i="8"/>
  <c r="E422" i="8"/>
  <c r="I422" i="8"/>
  <c r="M422" i="8"/>
  <c r="E421" i="8"/>
  <c r="I421" i="8"/>
  <c r="M421" i="8"/>
  <c r="G420" i="8"/>
  <c r="K420" i="8"/>
  <c r="O420" i="8"/>
  <c r="E419" i="8"/>
  <c r="I419" i="8"/>
  <c r="M419" i="8"/>
  <c r="I417" i="8"/>
  <c r="G416" i="8"/>
  <c r="K416" i="8"/>
  <c r="O416" i="8"/>
  <c r="E415" i="8"/>
  <c r="I415" i="8"/>
  <c r="M415" i="8"/>
  <c r="O563" i="8"/>
  <c r="G563" i="8"/>
  <c r="M562" i="8"/>
  <c r="E562" i="8"/>
  <c r="K561" i="8"/>
  <c r="I560" i="8"/>
  <c r="O559" i="8"/>
  <c r="G559" i="8"/>
  <c r="M558" i="8"/>
  <c r="E558" i="8"/>
  <c r="K557" i="8"/>
  <c r="I556" i="8"/>
  <c r="O555" i="8"/>
  <c r="G555" i="8"/>
  <c r="M554" i="8"/>
  <c r="E554" i="8"/>
  <c r="K553" i="8"/>
  <c r="I552" i="8"/>
  <c r="O551" i="8"/>
  <c r="G551" i="8"/>
  <c r="M550" i="8"/>
  <c r="E550" i="8"/>
  <c r="K549" i="8"/>
  <c r="L548" i="8"/>
  <c r="L544" i="8"/>
  <c r="H541" i="8"/>
  <c r="L537" i="8"/>
  <c r="L533" i="8"/>
  <c r="L529" i="8"/>
  <c r="L525" i="8"/>
  <c r="L521" i="8"/>
  <c r="L517" i="8"/>
  <c r="I548" i="8"/>
  <c r="K547" i="8"/>
  <c r="E546" i="8"/>
  <c r="M546" i="8"/>
  <c r="G545" i="8"/>
  <c r="O545" i="8"/>
  <c r="I544" i="8"/>
  <c r="K543" i="8"/>
  <c r="E542" i="8"/>
  <c r="M542" i="8"/>
  <c r="G540" i="8"/>
  <c r="O540" i="8"/>
  <c r="I539" i="8"/>
  <c r="K538" i="8"/>
  <c r="E537" i="8"/>
  <c r="M537" i="8"/>
  <c r="G536" i="8"/>
  <c r="O536" i="8"/>
  <c r="I535" i="8"/>
  <c r="K534" i="8"/>
  <c r="E533" i="8"/>
  <c r="M533" i="8"/>
  <c r="G532" i="8"/>
  <c r="O532" i="8"/>
  <c r="I531" i="8"/>
  <c r="K530" i="8"/>
  <c r="E529" i="8"/>
  <c r="M529" i="8"/>
  <c r="G528" i="8"/>
  <c r="O528" i="8"/>
  <c r="I527" i="8"/>
  <c r="K526" i="8"/>
  <c r="E525" i="8"/>
  <c r="M525" i="8"/>
  <c r="G524" i="8"/>
  <c r="O524" i="8"/>
  <c r="I523" i="8"/>
  <c r="K522" i="8"/>
  <c r="E521" i="8"/>
  <c r="M521" i="8"/>
  <c r="G520" i="8"/>
  <c r="O520" i="8"/>
  <c r="I519" i="8"/>
  <c r="K518" i="8"/>
  <c r="O518" i="8"/>
  <c r="E517" i="8"/>
  <c r="I517" i="8"/>
  <c r="M517" i="8"/>
  <c r="G516" i="8"/>
  <c r="K516" i="8"/>
  <c r="O516" i="8"/>
  <c r="E515" i="8"/>
  <c r="I515" i="8"/>
  <c r="M515" i="8"/>
  <c r="G514" i="8"/>
  <c r="K514" i="8"/>
  <c r="O514" i="8"/>
  <c r="G423" i="8"/>
  <c r="K423" i="8"/>
  <c r="O423" i="8"/>
  <c r="G422" i="8"/>
  <c r="K422" i="8"/>
  <c r="O422" i="8"/>
  <c r="G421" i="8"/>
  <c r="K421" i="8"/>
  <c r="O421" i="8"/>
  <c r="E420" i="8"/>
  <c r="I420" i="8"/>
  <c r="M420" i="8"/>
  <c r="G419" i="8"/>
  <c r="K419" i="8"/>
  <c r="O419" i="8"/>
  <c r="E418" i="8"/>
  <c r="I418" i="8"/>
  <c r="M418" i="8"/>
  <c r="G417" i="8"/>
  <c r="K417" i="8"/>
  <c r="O417" i="8"/>
  <c r="E416" i="8"/>
  <c r="I416" i="8"/>
  <c r="M416" i="8"/>
  <c r="G415" i="8"/>
  <c r="K415" i="8"/>
  <c r="O415" i="8"/>
  <c r="M414" i="8"/>
  <c r="I414" i="8"/>
  <c r="E414" i="8"/>
  <c r="G418" i="8"/>
  <c r="K418" i="8"/>
  <c r="O418" i="8"/>
  <c r="E417" i="8"/>
  <c r="M417" i="8"/>
  <c r="O414" i="8"/>
  <c r="K414" i="8"/>
  <c r="G414" i="8"/>
  <c r="O391" i="8"/>
  <c r="O387" i="8"/>
  <c r="O383" i="8"/>
  <c r="O379" i="8"/>
  <c r="I377" i="8"/>
  <c r="O373" i="8"/>
  <c r="O371" i="8"/>
  <c r="I369" i="8"/>
  <c r="O365" i="8"/>
  <c r="O363" i="8"/>
  <c r="O359" i="8"/>
  <c r="I357" i="8"/>
  <c r="I355" i="8"/>
  <c r="I351" i="8"/>
  <c r="O349" i="8"/>
  <c r="O347" i="8"/>
  <c r="I345" i="8"/>
  <c r="O329" i="8"/>
  <c r="O327" i="8"/>
  <c r="I325" i="8"/>
  <c r="I323" i="8"/>
  <c r="O321" i="8"/>
  <c r="I289" i="8"/>
  <c r="O265" i="8"/>
  <c r="I261" i="8"/>
  <c r="I259" i="8"/>
  <c r="O249" i="8"/>
  <c r="I245" i="8"/>
  <c r="I243" i="8"/>
  <c r="O241" i="8"/>
  <c r="I233" i="8"/>
  <c r="I227" i="8"/>
  <c r="O221" i="8"/>
  <c r="O219" i="8"/>
  <c r="I213" i="8"/>
  <c r="I211" i="8"/>
  <c r="I207" i="8"/>
  <c r="O205" i="8"/>
  <c r="I201" i="8"/>
  <c r="I195" i="8"/>
  <c r="I39" i="8"/>
  <c r="I37" i="8"/>
  <c r="I35" i="8"/>
  <c r="I33" i="8"/>
  <c r="I31" i="8"/>
  <c r="I29" i="8"/>
  <c r="I27" i="8"/>
  <c r="I25" i="8"/>
  <c r="I23" i="8"/>
  <c r="I21" i="8"/>
  <c r="I19" i="8"/>
  <c r="I17" i="8"/>
  <c r="I15" i="8"/>
  <c r="I13" i="8"/>
  <c r="O11" i="8"/>
  <c r="I9" i="8"/>
  <c r="O395" i="8"/>
  <c r="I393" i="8"/>
  <c r="O389" i="8"/>
  <c r="I385" i="8"/>
  <c r="O381" i="8"/>
  <c r="O375" i="8"/>
  <c r="O367" i="8"/>
  <c r="I361" i="8"/>
  <c r="O353" i="8"/>
  <c r="O343" i="8"/>
  <c r="I341" i="8"/>
  <c r="I339" i="8"/>
  <c r="O337" i="8"/>
  <c r="O335" i="8"/>
  <c r="I333" i="8"/>
  <c r="I331" i="8"/>
  <c r="I319" i="8"/>
  <c r="O317" i="8"/>
  <c r="O315" i="8"/>
  <c r="I313" i="8"/>
  <c r="I311" i="8"/>
  <c r="O309" i="8"/>
  <c r="O307" i="8"/>
  <c r="I305" i="8"/>
  <c r="I303" i="8"/>
  <c r="O301" i="8"/>
  <c r="O299" i="8"/>
  <c r="I391" i="8"/>
  <c r="I383" i="8"/>
  <c r="I371" i="8"/>
  <c r="O369" i="8"/>
  <c r="I365" i="8"/>
  <c r="I359" i="8"/>
  <c r="O357" i="8"/>
  <c r="O351" i="8"/>
  <c r="I349" i="8"/>
  <c r="I327" i="8"/>
  <c r="O325" i="8"/>
  <c r="O259" i="8"/>
  <c r="I249" i="8"/>
  <c r="O245" i="8"/>
  <c r="O227" i="8"/>
  <c r="I221" i="8"/>
  <c r="O211" i="8"/>
  <c r="O195" i="8"/>
  <c r="O37" i="8"/>
  <c r="O33" i="8"/>
  <c r="O29" i="8"/>
  <c r="O25" i="8"/>
  <c r="O21" i="8"/>
  <c r="O17" i="8"/>
  <c r="O13" i="8"/>
  <c r="I11" i="8"/>
  <c r="O9" i="8"/>
  <c r="I395" i="8"/>
  <c r="O393" i="8"/>
  <c r="I389" i="8"/>
  <c r="O385" i="8"/>
  <c r="I381" i="8"/>
  <c r="I367" i="8"/>
  <c r="O361" i="8"/>
  <c r="I353" i="8"/>
  <c r="O339" i="8"/>
  <c r="I337" i="8"/>
  <c r="O331" i="8"/>
  <c r="I315" i="8"/>
  <c r="O313" i="8"/>
  <c r="I307" i="8"/>
  <c r="O305" i="8"/>
  <c r="I299" i="8"/>
  <c r="O297" i="8"/>
  <c r="O295" i="8"/>
  <c r="I293" i="8"/>
  <c r="I291" i="8"/>
  <c r="I287" i="8"/>
  <c r="O285" i="8"/>
  <c r="O283" i="8"/>
  <c r="I281" i="8"/>
  <c r="I279" i="8"/>
  <c r="O277" i="8"/>
  <c r="O275" i="8"/>
  <c r="I273" i="8"/>
  <c r="I271" i="8"/>
  <c r="O269" i="8"/>
  <c r="O267" i="8"/>
  <c r="O263" i="8"/>
  <c r="I257" i="8"/>
  <c r="I255" i="8"/>
  <c r="O253" i="8"/>
  <c r="O251" i="8"/>
  <c r="O247" i="8"/>
  <c r="O239" i="8"/>
  <c r="I237" i="8"/>
  <c r="I235" i="8"/>
  <c r="I231" i="8"/>
  <c r="O229" i="8"/>
  <c r="I225" i="8"/>
  <c r="I223" i="8"/>
  <c r="O217" i="8"/>
  <c r="O215" i="8"/>
  <c r="I209" i="8"/>
  <c r="I203" i="8"/>
  <c r="I199" i="8"/>
  <c r="O197" i="8"/>
  <c r="I193" i="8"/>
  <c r="I191" i="8"/>
  <c r="O189" i="8"/>
  <c r="O187" i="8"/>
  <c r="I185" i="8"/>
  <c r="I183" i="8"/>
  <c r="O181" i="8"/>
  <c r="O179" i="8"/>
  <c r="I177" i="8"/>
  <c r="I175" i="8"/>
  <c r="O173" i="8"/>
  <c r="O171" i="8"/>
  <c r="I169" i="8"/>
  <c r="I167" i="8"/>
  <c r="O165" i="8"/>
  <c r="O163" i="8"/>
  <c r="I161" i="8"/>
  <c r="I159" i="8"/>
  <c r="O157" i="8"/>
  <c r="O155" i="8"/>
  <c r="I153" i="8"/>
  <c r="I151" i="8"/>
  <c r="O149" i="8"/>
  <c r="O147" i="8"/>
  <c r="I145" i="8"/>
  <c r="I143" i="8"/>
  <c r="O141" i="8"/>
  <c r="I139" i="8"/>
  <c r="O137" i="8"/>
  <c r="I135" i="8"/>
  <c r="O133" i="8"/>
  <c r="I131" i="8"/>
  <c r="O129" i="8"/>
  <c r="I127" i="8"/>
  <c r="O125" i="8"/>
  <c r="I123" i="8"/>
  <c r="O121" i="8"/>
  <c r="I119" i="8"/>
  <c r="O117" i="8"/>
  <c r="I115" i="8"/>
  <c r="O113" i="8"/>
  <c r="I111" i="8"/>
  <c r="O109" i="8"/>
  <c r="I107" i="8"/>
  <c r="O105" i="8"/>
  <c r="I103" i="8"/>
  <c r="O101" i="8"/>
  <c r="I99" i="8"/>
  <c r="O97" i="8"/>
  <c r="I95" i="8"/>
  <c r="O93" i="8"/>
  <c r="I91" i="8"/>
  <c r="O89" i="8"/>
  <c r="O87" i="8"/>
  <c r="O85" i="8"/>
  <c r="O83" i="8"/>
  <c r="O81" i="8"/>
  <c r="O79" i="8"/>
  <c r="O77" i="8"/>
  <c r="O75" i="8"/>
  <c r="O73" i="8"/>
  <c r="O71" i="8"/>
  <c r="O69" i="8"/>
  <c r="O67" i="8"/>
  <c r="O65" i="8"/>
  <c r="O63" i="8"/>
  <c r="O61" i="8"/>
  <c r="O59" i="8"/>
  <c r="O57" i="8"/>
  <c r="O55" i="8"/>
  <c r="O53" i="8"/>
  <c r="O51" i="8"/>
  <c r="O49" i="8"/>
  <c r="O47" i="8"/>
  <c r="O45" i="8"/>
  <c r="O43" i="8"/>
  <c r="O41" i="8"/>
  <c r="I396" i="8"/>
  <c r="I394" i="8"/>
  <c r="I392" i="8"/>
  <c r="I390" i="8"/>
  <c r="I388" i="8"/>
  <c r="I386" i="8"/>
  <c r="I384" i="8"/>
  <c r="I382" i="8"/>
  <c r="I380" i="8"/>
  <c r="I378" i="8"/>
  <c r="I376" i="8"/>
  <c r="I374" i="8"/>
  <c r="I372" i="8"/>
  <c r="I370" i="8"/>
  <c r="I368" i="8"/>
  <c r="I366" i="8"/>
  <c r="I387" i="8"/>
  <c r="I363" i="8"/>
  <c r="O355" i="8"/>
  <c r="I347" i="8"/>
  <c r="O345" i="8"/>
  <c r="I329" i="8"/>
  <c r="O323" i="8"/>
  <c r="I321" i="8"/>
  <c r="O289" i="8"/>
  <c r="I265" i="8"/>
  <c r="O261" i="8"/>
  <c r="O207" i="8"/>
  <c r="I205" i="8"/>
  <c r="O201" i="8"/>
  <c r="O35" i="8"/>
  <c r="O27" i="8"/>
  <c r="O19" i="8"/>
  <c r="I343" i="8"/>
  <c r="O341" i="8"/>
  <c r="I335" i="8"/>
  <c r="O333" i="8"/>
  <c r="I295" i="8"/>
  <c r="O293" i="8"/>
  <c r="O287" i="8"/>
  <c r="I285" i="8"/>
  <c r="O279" i="8"/>
  <c r="I277" i="8"/>
  <c r="O271" i="8"/>
  <c r="I269" i="8"/>
  <c r="I263" i="8"/>
  <c r="O257" i="8"/>
  <c r="I251" i="8"/>
  <c r="I239" i="8"/>
  <c r="O237" i="8"/>
  <c r="O231" i="8"/>
  <c r="I229" i="8"/>
  <c r="O225" i="8"/>
  <c r="I215" i="8"/>
  <c r="O209" i="8"/>
  <c r="O199" i="8"/>
  <c r="I197" i="8"/>
  <c r="O193" i="8"/>
  <c r="I187" i="8"/>
  <c r="O185" i="8"/>
  <c r="I179" i="8"/>
  <c r="O177" i="8"/>
  <c r="I171" i="8"/>
  <c r="O169" i="8"/>
  <c r="I163" i="8"/>
  <c r="O161" i="8"/>
  <c r="I155" i="8"/>
  <c r="O153" i="8"/>
  <c r="I147" i="8"/>
  <c r="O145" i="8"/>
  <c r="I87" i="8"/>
  <c r="I83" i="8"/>
  <c r="I79" i="8"/>
  <c r="I75" i="8"/>
  <c r="I71" i="8"/>
  <c r="I67" i="8"/>
  <c r="I63" i="8"/>
  <c r="I59" i="8"/>
  <c r="I55" i="8"/>
  <c r="I51" i="8"/>
  <c r="I47" i="8"/>
  <c r="I43" i="8"/>
  <c r="I364" i="8"/>
  <c r="I362" i="8"/>
  <c r="I360" i="8"/>
  <c r="I358" i="8"/>
  <c r="I356" i="8"/>
  <c r="I354" i="8"/>
  <c r="I352" i="8"/>
  <c r="I350" i="8"/>
  <c r="I348" i="8"/>
  <c r="I346" i="8"/>
  <c r="I344" i="8"/>
  <c r="I342" i="8"/>
  <c r="I340" i="8"/>
  <c r="I338" i="8"/>
  <c r="I336" i="8"/>
  <c r="I334" i="8"/>
  <c r="I332" i="8"/>
  <c r="I330" i="8"/>
  <c r="I328" i="8"/>
  <c r="I326" i="8"/>
  <c r="I324" i="8"/>
  <c r="I322" i="8"/>
  <c r="I320" i="8"/>
  <c r="I318" i="8"/>
  <c r="I316" i="8"/>
  <c r="I314" i="8"/>
  <c r="I312" i="8"/>
  <c r="I310" i="8"/>
  <c r="I308" i="8"/>
  <c r="I306" i="8"/>
  <c r="I304" i="8"/>
  <c r="I302" i="8"/>
  <c r="I300" i="8"/>
  <c r="I298" i="8"/>
  <c r="I296" i="8"/>
  <c r="I294" i="8"/>
  <c r="I292" i="8"/>
  <c r="I290" i="8"/>
  <c r="I288" i="8"/>
  <c r="I286" i="8"/>
  <c r="I284" i="8"/>
  <c r="I282" i="8"/>
  <c r="I280" i="8"/>
  <c r="I278" i="8"/>
  <c r="I276" i="8"/>
  <c r="I274" i="8"/>
  <c r="I272" i="8"/>
  <c r="I270" i="8"/>
  <c r="I268" i="8"/>
  <c r="I266" i="8"/>
  <c r="I264" i="8"/>
  <c r="I262" i="8"/>
  <c r="I260" i="8"/>
  <c r="I258" i="8"/>
  <c r="I256" i="8"/>
  <c r="I254" i="8"/>
  <c r="I252" i="8"/>
  <c r="I250" i="8"/>
  <c r="I248" i="8"/>
  <c r="I246" i="8"/>
  <c r="I244" i="8"/>
  <c r="I242" i="8"/>
  <c r="I240" i="8"/>
  <c r="I238" i="8"/>
  <c r="I236" i="8"/>
  <c r="I234" i="8"/>
  <c r="I232" i="8"/>
  <c r="I230" i="8"/>
  <c r="I228" i="8"/>
  <c r="I226" i="8"/>
  <c r="I224" i="8"/>
  <c r="I222" i="8"/>
  <c r="I220" i="8"/>
  <c r="I218" i="8"/>
  <c r="I216" i="8"/>
  <c r="I214" i="8"/>
  <c r="I212" i="8"/>
  <c r="I210" i="8"/>
  <c r="I208" i="8"/>
  <c r="I206" i="8"/>
  <c r="I204" i="8"/>
  <c r="I202" i="8"/>
  <c r="I200" i="8"/>
  <c r="I198" i="8"/>
  <c r="I196" i="8"/>
  <c r="I194" i="8"/>
  <c r="I192" i="8"/>
  <c r="I190" i="8"/>
  <c r="I188" i="8"/>
  <c r="I186" i="8"/>
  <c r="I184" i="8"/>
  <c r="I182" i="8"/>
  <c r="I180" i="8"/>
  <c r="I178" i="8"/>
  <c r="I176" i="8"/>
  <c r="O174" i="8"/>
  <c r="I172" i="8"/>
  <c r="O170" i="8"/>
  <c r="I168" i="8"/>
  <c r="O166" i="8"/>
  <c r="I164" i="8"/>
  <c r="O162" i="8"/>
  <c r="I160" i="8"/>
  <c r="O158" i="8"/>
  <c r="I156" i="8"/>
  <c r="O154" i="8"/>
  <c r="I152" i="8"/>
  <c r="O150" i="8"/>
  <c r="I148" i="8"/>
  <c r="O146" i="8"/>
  <c r="I144" i="8"/>
  <c r="O142" i="8"/>
  <c r="I140" i="8"/>
  <c r="O138" i="8"/>
  <c r="I136" i="8"/>
  <c r="O134" i="8"/>
  <c r="I132" i="8"/>
  <c r="O130" i="8"/>
  <c r="I128" i="8"/>
  <c r="O126" i="8"/>
  <c r="I124" i="8"/>
  <c r="O122" i="8"/>
  <c r="I120" i="8"/>
  <c r="O118" i="8"/>
  <c r="I116" i="8"/>
  <c r="O114" i="8"/>
  <c r="I112" i="8"/>
  <c r="O108" i="8"/>
  <c r="I106" i="8"/>
  <c r="O104" i="8"/>
  <c r="I102" i="8"/>
  <c r="O100" i="8"/>
  <c r="I98" i="8"/>
  <c r="O96" i="8"/>
  <c r="I94" i="8"/>
  <c r="O92" i="8"/>
  <c r="I90" i="8"/>
  <c r="I88" i="8"/>
  <c r="I86" i="8"/>
  <c r="I84" i="8"/>
  <c r="I82" i="8"/>
  <c r="I80" i="8"/>
  <c r="I78" i="8"/>
  <c r="I76" i="8"/>
  <c r="I74" i="8"/>
  <c r="I72" i="8"/>
  <c r="I70" i="8"/>
  <c r="I68" i="8"/>
  <c r="I66" i="8"/>
  <c r="I64" i="8"/>
  <c r="I62" i="8"/>
  <c r="I60" i="8"/>
  <c r="I58" i="8"/>
  <c r="I56" i="8"/>
  <c r="I54" i="8"/>
  <c r="I52" i="8"/>
  <c r="I50" i="8"/>
  <c r="I48" i="8"/>
  <c r="I46" i="8"/>
  <c r="I44" i="8"/>
  <c r="I42" i="8"/>
  <c r="I40" i="8"/>
  <c r="I38" i="8"/>
  <c r="I36" i="8"/>
  <c r="I34" i="8"/>
  <c r="I32" i="8"/>
  <c r="I30" i="8"/>
  <c r="I28" i="8"/>
  <c r="I26" i="8"/>
  <c r="I24" i="8"/>
  <c r="I22" i="8"/>
  <c r="I20" i="8"/>
  <c r="I18" i="8"/>
  <c r="I16" i="8"/>
  <c r="I14" i="8"/>
  <c r="I12" i="8"/>
  <c r="O10" i="8"/>
  <c r="O8" i="8"/>
  <c r="O110" i="8"/>
  <c r="I379" i="8"/>
  <c r="O377" i="8"/>
  <c r="I373" i="8"/>
  <c r="O243" i="8"/>
  <c r="I241" i="8"/>
  <c r="O233" i="8"/>
  <c r="I219" i="8"/>
  <c r="O213" i="8"/>
  <c r="O39" i="8"/>
  <c r="O31" i="8"/>
  <c r="O23" i="8"/>
  <c r="O15" i="8"/>
  <c r="I375" i="8"/>
  <c r="O319" i="8"/>
  <c r="I317" i="8"/>
  <c r="O311" i="8"/>
  <c r="I309" i="8"/>
  <c r="O303" i="8"/>
  <c r="I301" i="8"/>
  <c r="I297" i="8"/>
  <c r="O291" i="8"/>
  <c r="I283" i="8"/>
  <c r="O281" i="8"/>
  <c r="I275" i="8"/>
  <c r="O273" i="8"/>
  <c r="I267" i="8"/>
  <c r="O255" i="8"/>
  <c r="I253" i="8"/>
  <c r="I247" i="8"/>
  <c r="O235" i="8"/>
  <c r="O223" i="8"/>
  <c r="I217" i="8"/>
  <c r="O203" i="8"/>
  <c r="O191" i="8"/>
  <c r="I189" i="8"/>
  <c r="O183" i="8"/>
  <c r="I181" i="8"/>
  <c r="O175" i="8"/>
  <c r="I173" i="8"/>
  <c r="O167" i="8"/>
  <c r="I165" i="8"/>
  <c r="O159" i="8"/>
  <c r="I157" i="8"/>
  <c r="O151" i="8"/>
  <c r="I149" i="8"/>
  <c r="O143" i="8"/>
  <c r="I141" i="8"/>
  <c r="O139" i="8"/>
  <c r="I137" i="8"/>
  <c r="O135" i="8"/>
  <c r="I133" i="8"/>
  <c r="O131" i="8"/>
  <c r="I129" i="8"/>
  <c r="O127" i="8"/>
  <c r="I125" i="8"/>
  <c r="O123" i="8"/>
  <c r="I121" i="8"/>
  <c r="O119" i="8"/>
  <c r="I117" i="8"/>
  <c r="O115" i="8"/>
  <c r="I113" i="8"/>
  <c r="O111" i="8"/>
  <c r="I109" i="8"/>
  <c r="O107" i="8"/>
  <c r="I105" i="8"/>
  <c r="O103" i="8"/>
  <c r="I101" i="8"/>
  <c r="O99" i="8"/>
  <c r="I97" i="8"/>
  <c r="O95" i="8"/>
  <c r="I93" i="8"/>
  <c r="O91" i="8"/>
  <c r="I89" i="8"/>
  <c r="I85" i="8"/>
  <c r="I81" i="8"/>
  <c r="I77" i="8"/>
  <c r="I73" i="8"/>
  <c r="I69" i="8"/>
  <c r="I65" i="8"/>
  <c r="I61" i="8"/>
  <c r="I57" i="8"/>
  <c r="I53" i="8"/>
  <c r="I49" i="8"/>
  <c r="I45" i="8"/>
  <c r="I41" i="8"/>
  <c r="O396" i="8"/>
  <c r="O394" i="8"/>
  <c r="O392" i="8"/>
  <c r="O390" i="8"/>
  <c r="O388" i="8"/>
  <c r="O386" i="8"/>
  <c r="O384" i="8"/>
  <c r="O88" i="8"/>
  <c r="O84" i="8"/>
  <c r="O80" i="8"/>
  <c r="O76" i="8"/>
  <c r="O72" i="8"/>
  <c r="O68" i="8"/>
  <c r="O64" i="8"/>
  <c r="O60" i="8"/>
  <c r="O56" i="8"/>
  <c r="O52" i="8"/>
  <c r="O48" i="8"/>
  <c r="O44" i="8"/>
  <c r="O40" i="8"/>
  <c r="O36" i="8"/>
  <c r="O32" i="8"/>
  <c r="O28" i="8"/>
  <c r="O24" i="8"/>
  <c r="O20" i="8"/>
  <c r="O16" i="8"/>
  <c r="O12" i="8"/>
  <c r="I10" i="8"/>
  <c r="I110" i="8"/>
  <c r="O382" i="8"/>
  <c r="O380" i="8"/>
  <c r="O378" i="8"/>
  <c r="O376" i="8"/>
  <c r="O374" i="8"/>
  <c r="O372" i="8"/>
  <c r="O370" i="8"/>
  <c r="O368" i="8"/>
  <c r="O366" i="8"/>
  <c r="O364" i="8"/>
  <c r="O362" i="8"/>
  <c r="O360" i="8"/>
  <c r="O358" i="8"/>
  <c r="O356" i="8"/>
  <c r="O354" i="8"/>
  <c r="O352" i="8"/>
  <c r="O350" i="8"/>
  <c r="O348" i="8"/>
  <c r="O346" i="8"/>
  <c r="O344" i="8"/>
  <c r="O342" i="8"/>
  <c r="O340" i="8"/>
  <c r="O338" i="8"/>
  <c r="O336" i="8"/>
  <c r="O334" i="8"/>
  <c r="O332" i="8"/>
  <c r="O330" i="8"/>
  <c r="O328" i="8"/>
  <c r="O326" i="8"/>
  <c r="O324" i="8"/>
  <c r="O322" i="8"/>
  <c r="O320" i="8"/>
  <c r="O318" i="8"/>
  <c r="O316" i="8"/>
  <c r="O314" i="8"/>
  <c r="O312" i="8"/>
  <c r="O310" i="8"/>
  <c r="O308" i="8"/>
  <c r="O306" i="8"/>
  <c r="O304" i="8"/>
  <c r="O302" i="8"/>
  <c r="O300" i="8"/>
  <c r="O298" i="8"/>
  <c r="O296" i="8"/>
  <c r="O294" i="8"/>
  <c r="O292" i="8"/>
  <c r="O290" i="8"/>
  <c r="O288" i="8"/>
  <c r="O286" i="8"/>
  <c r="O284" i="8"/>
  <c r="O282" i="8"/>
  <c r="O280" i="8"/>
  <c r="O278" i="8"/>
  <c r="O276" i="8"/>
  <c r="O274" i="8"/>
  <c r="O272" i="8"/>
  <c r="O270" i="8"/>
  <c r="O268" i="8"/>
  <c r="O266" i="8"/>
  <c r="O264" i="8"/>
  <c r="O262" i="8"/>
  <c r="O260" i="8"/>
  <c r="O258" i="8"/>
  <c r="O256" i="8"/>
  <c r="O254" i="8"/>
  <c r="O252" i="8"/>
  <c r="O250" i="8"/>
  <c r="O248" i="8"/>
  <c r="O246" i="8"/>
  <c r="O244" i="8"/>
  <c r="O242" i="8"/>
  <c r="O240" i="8"/>
  <c r="O238" i="8"/>
  <c r="O236" i="8"/>
  <c r="O234" i="8"/>
  <c r="O232" i="8"/>
  <c r="O230" i="8"/>
  <c r="O228" i="8"/>
  <c r="O226" i="8"/>
  <c r="O224" i="8"/>
  <c r="O222" i="8"/>
  <c r="O220" i="8"/>
  <c r="O218" i="8"/>
  <c r="O216" i="8"/>
  <c r="O214" i="8"/>
  <c r="O212" i="8"/>
  <c r="O210" i="8"/>
  <c r="O208" i="8"/>
  <c r="O206" i="8"/>
  <c r="O204" i="8"/>
  <c r="O202" i="8"/>
  <c r="O200" i="8"/>
  <c r="O198" i="8"/>
  <c r="O196" i="8"/>
  <c r="O194" i="8"/>
  <c r="O192" i="8"/>
  <c r="O190" i="8"/>
  <c r="O188" i="8"/>
  <c r="O186" i="8"/>
  <c r="O184" i="8"/>
  <c r="O182" i="8"/>
  <c r="O180" i="8"/>
  <c r="O178" i="8"/>
  <c r="O176" i="8"/>
  <c r="I174" i="8"/>
  <c r="O172" i="8"/>
  <c r="I170" i="8"/>
  <c r="O168" i="8"/>
  <c r="I166" i="8"/>
  <c r="O164" i="8"/>
  <c r="I162" i="8"/>
  <c r="O160" i="8"/>
  <c r="I158" i="8"/>
  <c r="O156" i="8"/>
  <c r="I154" i="8"/>
  <c r="O152" i="8"/>
  <c r="I150" i="8"/>
  <c r="O148" i="8"/>
  <c r="I146" i="8"/>
  <c r="O144" i="8"/>
  <c r="I142" i="8"/>
  <c r="O140" i="8"/>
  <c r="I138" i="8"/>
  <c r="O136" i="8"/>
  <c r="I134" i="8"/>
  <c r="O132" i="8"/>
  <c r="I130" i="8"/>
  <c r="O128" i="8"/>
  <c r="I126" i="8"/>
  <c r="O124" i="8"/>
  <c r="I122" i="8"/>
  <c r="O120" i="8"/>
  <c r="I118" i="8"/>
  <c r="O116" i="8"/>
  <c r="I114" i="8"/>
  <c r="O112" i="8"/>
  <c r="I108" i="8"/>
  <c r="O106" i="8"/>
  <c r="I104" i="8"/>
  <c r="O102" i="8"/>
  <c r="I100" i="8"/>
  <c r="O98" i="8"/>
  <c r="I96" i="8"/>
  <c r="O94" i="8"/>
  <c r="I92" i="8"/>
  <c r="O90" i="8"/>
  <c r="O86" i="8"/>
  <c r="O82" i="8"/>
  <c r="O78" i="8"/>
  <c r="O74" i="8"/>
  <c r="O70" i="8"/>
  <c r="O66" i="8"/>
  <c r="O62" i="8"/>
  <c r="O58" i="8"/>
  <c r="O54" i="8"/>
  <c r="O50" i="8"/>
  <c r="O46" i="8"/>
  <c r="O42" i="8"/>
  <c r="O38" i="8"/>
  <c r="O34" i="8"/>
  <c r="O30" i="8"/>
  <c r="O26" i="8"/>
  <c r="O22" i="8"/>
  <c r="O18" i="8"/>
  <c r="O14" i="8"/>
  <c r="I8" i="8"/>
  <c r="AI2" i="8"/>
  <c r="AJ2" i="8" s="1"/>
  <c r="F35" i="31"/>
  <c r="H31" i="32" s="1"/>
  <c r="G31" i="32"/>
  <c r="M33" i="31"/>
  <c r="T35" i="31"/>
  <c r="L34" i="31"/>
  <c r="S37" i="31"/>
  <c r="E36" i="31"/>
  <c r="P526" i="8" l="1"/>
  <c r="P534" i="8"/>
  <c r="J546" i="8"/>
  <c r="U546" i="8" s="1"/>
  <c r="J473" i="8"/>
  <c r="U473" i="8" s="1"/>
  <c r="J521" i="8"/>
  <c r="U521" i="8" s="1"/>
  <c r="J525" i="8"/>
  <c r="U525" i="8" s="1"/>
  <c r="J529" i="8"/>
  <c r="U529" i="8" s="1"/>
  <c r="J533" i="8"/>
  <c r="U533" i="8" s="1"/>
  <c r="J537" i="8"/>
  <c r="U537" i="8" s="1"/>
  <c r="J542" i="8"/>
  <c r="U542" i="8" s="1"/>
  <c r="P522" i="8"/>
  <c r="P530" i="8"/>
  <c r="P538" i="8"/>
  <c r="J489" i="8"/>
  <c r="U489" i="8" s="1"/>
  <c r="J501" i="8"/>
  <c r="U501" i="8" s="1"/>
  <c r="J509" i="8"/>
  <c r="U509" i="8" s="1"/>
  <c r="J513" i="8"/>
  <c r="U513" i="8" s="1"/>
  <c r="J400" i="8"/>
  <c r="U400" i="8" s="1"/>
  <c r="P506" i="8"/>
  <c r="P430" i="8"/>
  <c r="P422" i="8"/>
  <c r="P514" i="8"/>
  <c r="P518" i="8"/>
  <c r="P543" i="8"/>
  <c r="P547" i="8"/>
  <c r="P564" i="8"/>
  <c r="P568" i="8"/>
  <c r="P572" i="8"/>
  <c r="P415" i="8"/>
  <c r="P419" i="8"/>
  <c r="P549" i="8"/>
  <c r="P553" i="8"/>
  <c r="P557" i="8"/>
  <c r="P561" i="8"/>
  <c r="J401" i="8"/>
  <c r="U401" i="8" s="1"/>
  <c r="J409" i="8"/>
  <c r="U409" i="8" s="1"/>
  <c r="J397" i="8"/>
  <c r="U397" i="8" s="1"/>
  <c r="J425" i="8"/>
  <c r="U425" i="8" s="1"/>
  <c r="J429" i="8"/>
  <c r="U429" i="8" s="1"/>
  <c r="J433" i="8"/>
  <c r="U433" i="8" s="1"/>
  <c r="J437" i="8"/>
  <c r="U437" i="8" s="1"/>
  <c r="J441" i="8"/>
  <c r="U441" i="8" s="1"/>
  <c r="J450" i="8"/>
  <c r="U450" i="8" s="1"/>
  <c r="J458" i="8"/>
  <c r="U458" i="8" s="1"/>
  <c r="J466" i="8"/>
  <c r="U466" i="8" s="1"/>
  <c r="J470" i="8"/>
  <c r="U470" i="8" s="1"/>
  <c r="P484" i="8"/>
  <c r="J517" i="8"/>
  <c r="U517" i="8" s="1"/>
  <c r="J550" i="8"/>
  <c r="U550" i="8" s="1"/>
  <c r="J554" i="8"/>
  <c r="U554" i="8" s="1"/>
  <c r="J558" i="8"/>
  <c r="U558" i="8" s="1"/>
  <c r="J562" i="8"/>
  <c r="U562" i="8" s="1"/>
  <c r="J565" i="8"/>
  <c r="U565" i="8" s="1"/>
  <c r="J569" i="8"/>
  <c r="U569" i="8" s="1"/>
  <c r="J481" i="8"/>
  <c r="U481" i="8" s="1"/>
  <c r="J418" i="8"/>
  <c r="U418" i="8" s="1"/>
  <c r="J415" i="8"/>
  <c r="U415" i="8" s="1"/>
  <c r="P416" i="8"/>
  <c r="J419" i="8"/>
  <c r="U419" i="8" s="1"/>
  <c r="P420" i="8"/>
  <c r="J516" i="8"/>
  <c r="U516" i="8" s="1"/>
  <c r="P517" i="8"/>
  <c r="J519" i="8"/>
  <c r="U519" i="8" s="1"/>
  <c r="P524" i="8"/>
  <c r="J527" i="8"/>
  <c r="U527" i="8" s="1"/>
  <c r="P532" i="8"/>
  <c r="J535" i="8"/>
  <c r="U535" i="8" s="1"/>
  <c r="P540" i="8"/>
  <c r="J544" i="8"/>
  <c r="U544" i="8" s="1"/>
  <c r="J552" i="8"/>
  <c r="U552" i="8" s="1"/>
  <c r="P555" i="8"/>
  <c r="J560" i="8"/>
  <c r="U560" i="8" s="1"/>
  <c r="P563" i="8"/>
  <c r="J518" i="8"/>
  <c r="U518" i="8" s="1"/>
  <c r="P519" i="8"/>
  <c r="J522" i="8"/>
  <c r="U522" i="8" s="1"/>
  <c r="P523" i="8"/>
  <c r="J526" i="8"/>
  <c r="U526" i="8" s="1"/>
  <c r="P527" i="8"/>
  <c r="J530" i="8"/>
  <c r="U530" i="8" s="1"/>
  <c r="P531" i="8"/>
  <c r="J534" i="8"/>
  <c r="U534" i="8" s="1"/>
  <c r="P535" i="8"/>
  <c r="J538" i="8"/>
  <c r="U538" i="8" s="1"/>
  <c r="P539" i="8"/>
  <c r="J543" i="8"/>
  <c r="U543" i="8" s="1"/>
  <c r="P544" i="8"/>
  <c r="J547" i="8"/>
  <c r="U547" i="8" s="1"/>
  <c r="P548" i="8"/>
  <c r="J549" i="8"/>
  <c r="U549" i="8" s="1"/>
  <c r="P552" i="8"/>
  <c r="J553" i="8"/>
  <c r="U553" i="8" s="1"/>
  <c r="P556" i="8"/>
  <c r="J557" i="8"/>
  <c r="U557" i="8" s="1"/>
  <c r="P560" i="8"/>
  <c r="J561" i="8"/>
  <c r="U561" i="8" s="1"/>
  <c r="J564" i="8"/>
  <c r="U564" i="8" s="1"/>
  <c r="P567" i="8"/>
  <c r="J568" i="8"/>
  <c r="U568" i="8" s="1"/>
  <c r="P571" i="8"/>
  <c r="J572" i="8"/>
  <c r="U572" i="8" s="1"/>
  <c r="J403" i="8"/>
  <c r="U403" i="8" s="1"/>
  <c r="J410" i="8"/>
  <c r="U410" i="8" s="1"/>
  <c r="P424" i="8"/>
  <c r="J424" i="8"/>
  <c r="U424" i="8" s="1"/>
  <c r="J444" i="8"/>
  <c r="U444" i="8" s="1"/>
  <c r="J452" i="8"/>
  <c r="U452" i="8" s="1"/>
  <c r="J460" i="8"/>
  <c r="U460" i="8" s="1"/>
  <c r="J485" i="8"/>
  <c r="U485" i="8" s="1"/>
  <c r="P412" i="8"/>
  <c r="P452" i="8"/>
  <c r="P460" i="8"/>
  <c r="P399" i="8"/>
  <c r="P427" i="8"/>
  <c r="P401" i="8"/>
  <c r="P411" i="8"/>
  <c r="J475" i="8"/>
  <c r="U475" i="8" s="1"/>
  <c r="J483" i="8"/>
  <c r="U483" i="8" s="1"/>
  <c r="J491" i="8"/>
  <c r="U491" i="8" s="1"/>
  <c r="J499" i="8"/>
  <c r="U499" i="8" s="1"/>
  <c r="J507" i="8"/>
  <c r="U507" i="8" s="1"/>
  <c r="P403" i="8"/>
  <c r="J445" i="8"/>
  <c r="U445" i="8" s="1"/>
  <c r="J453" i="8"/>
  <c r="U453" i="8" s="1"/>
  <c r="J461" i="8"/>
  <c r="U461" i="8" s="1"/>
  <c r="P407" i="8"/>
  <c r="P402" i="8"/>
  <c r="P410" i="8"/>
  <c r="P426" i="8"/>
  <c r="P439" i="8"/>
  <c r="P425" i="8"/>
  <c r="P429" i="8"/>
  <c r="P433" i="8"/>
  <c r="P437" i="8"/>
  <c r="P462" i="8"/>
  <c r="P490" i="8"/>
  <c r="P475" i="8"/>
  <c r="P404" i="8"/>
  <c r="P440" i="8"/>
  <c r="P491" i="8"/>
  <c r="P486" i="8"/>
  <c r="P502" i="8"/>
  <c r="P510" i="8"/>
  <c r="P512" i="8"/>
  <c r="P443" i="8"/>
  <c r="P500" i="8"/>
  <c r="J512" i="8"/>
  <c r="U512" i="8" s="1"/>
  <c r="J510" i="8"/>
  <c r="U510" i="8" s="1"/>
  <c r="P508" i="8"/>
  <c r="P503" i="8"/>
  <c r="J496" i="8"/>
  <c r="U496" i="8" s="1"/>
  <c r="P493" i="8"/>
  <c r="J488" i="8"/>
  <c r="U488" i="8" s="1"/>
  <c r="J486" i="8"/>
  <c r="U486" i="8" s="1"/>
  <c r="P481" i="8"/>
  <c r="J480" i="8"/>
  <c r="U480" i="8" s="1"/>
  <c r="J478" i="8"/>
  <c r="U478" i="8" s="1"/>
  <c r="P511" i="8"/>
  <c r="J508" i="8"/>
  <c r="U508" i="8" s="1"/>
  <c r="P505" i="8"/>
  <c r="P501" i="8"/>
  <c r="J498" i="8"/>
  <c r="U498" i="8" s="1"/>
  <c r="J494" i="8"/>
  <c r="U494" i="8" s="1"/>
  <c r="P492" i="8"/>
  <c r="P487" i="8"/>
  <c r="J484" i="8"/>
  <c r="U484" i="8" s="1"/>
  <c r="P477" i="8"/>
  <c r="P471" i="8"/>
  <c r="P469" i="8"/>
  <c r="P467" i="8"/>
  <c r="P465" i="8"/>
  <c r="J459" i="8"/>
  <c r="U459" i="8" s="1"/>
  <c r="P454" i="8"/>
  <c r="J451" i="8"/>
  <c r="U451" i="8" s="1"/>
  <c r="P476" i="8"/>
  <c r="P473" i="8"/>
  <c r="P447" i="8"/>
  <c r="P445" i="8"/>
  <c r="J440" i="8"/>
  <c r="U440" i="8" s="1"/>
  <c r="J438" i="8"/>
  <c r="U438" i="8" s="1"/>
  <c r="J428" i="8"/>
  <c r="U428" i="8" s="1"/>
  <c r="P413" i="8"/>
  <c r="J447" i="8"/>
  <c r="U447" i="8" s="1"/>
  <c r="P441" i="8"/>
  <c r="J434" i="8"/>
  <c r="U434" i="8" s="1"/>
  <c r="J432" i="8"/>
  <c r="U432" i="8" s="1"/>
  <c r="J430" i="8"/>
  <c r="U430" i="8" s="1"/>
  <c r="J411" i="8"/>
  <c r="U411" i="8" s="1"/>
  <c r="P408" i="8"/>
  <c r="P414" i="8"/>
  <c r="J417" i="8"/>
  <c r="U417" i="8" s="1"/>
  <c r="P418" i="8"/>
  <c r="J414" i="8"/>
  <c r="U414" i="8" s="1"/>
  <c r="J416" i="8"/>
  <c r="U416" i="8" s="1"/>
  <c r="P417" i="8"/>
  <c r="J420" i="8"/>
  <c r="U420" i="8" s="1"/>
  <c r="P421" i="8"/>
  <c r="P423" i="8"/>
  <c r="J515" i="8"/>
  <c r="U515" i="8" s="1"/>
  <c r="P516" i="8"/>
  <c r="J421" i="8"/>
  <c r="U421" i="8" s="1"/>
  <c r="J422" i="8"/>
  <c r="U422" i="8" s="1"/>
  <c r="J423" i="8"/>
  <c r="U423" i="8" s="1"/>
  <c r="J514" i="8"/>
  <c r="U514" i="8" s="1"/>
  <c r="P515" i="8"/>
  <c r="P520" i="8"/>
  <c r="J523" i="8"/>
  <c r="U523" i="8" s="1"/>
  <c r="P528" i="8"/>
  <c r="J531" i="8"/>
  <c r="U531" i="8" s="1"/>
  <c r="P536" i="8"/>
  <c r="J539" i="8"/>
  <c r="U539" i="8" s="1"/>
  <c r="P545" i="8"/>
  <c r="J548" i="8"/>
  <c r="U548" i="8" s="1"/>
  <c r="P551" i="8"/>
  <c r="J556" i="8"/>
  <c r="U556" i="8" s="1"/>
  <c r="P559" i="8"/>
  <c r="J520" i="8"/>
  <c r="U520" i="8" s="1"/>
  <c r="P521" i="8"/>
  <c r="J524" i="8"/>
  <c r="U524" i="8" s="1"/>
  <c r="P525" i="8"/>
  <c r="J528" i="8"/>
  <c r="U528" i="8" s="1"/>
  <c r="P529" i="8"/>
  <c r="J532" i="8"/>
  <c r="U532" i="8" s="1"/>
  <c r="P533" i="8"/>
  <c r="J536" i="8"/>
  <c r="U536" i="8" s="1"/>
  <c r="P537" i="8"/>
  <c r="J540" i="8"/>
  <c r="U540" i="8" s="1"/>
  <c r="P542" i="8"/>
  <c r="J545" i="8"/>
  <c r="U545" i="8" s="1"/>
  <c r="P546" i="8"/>
  <c r="P550" i="8"/>
  <c r="J551" i="8"/>
  <c r="U551" i="8" s="1"/>
  <c r="P554" i="8"/>
  <c r="J555" i="8"/>
  <c r="U555" i="8" s="1"/>
  <c r="P558" i="8"/>
  <c r="J559" i="8"/>
  <c r="U559" i="8" s="1"/>
  <c r="P562" i="8"/>
  <c r="J563" i="8"/>
  <c r="U563" i="8" s="1"/>
  <c r="P566" i="8"/>
  <c r="J567" i="8"/>
  <c r="U567" i="8" s="1"/>
  <c r="P570" i="8"/>
  <c r="J571" i="8"/>
  <c r="U571" i="8" s="1"/>
  <c r="J541" i="8"/>
  <c r="U541" i="8" s="1"/>
  <c r="J405" i="8"/>
  <c r="U405" i="8" s="1"/>
  <c r="J412" i="8"/>
  <c r="U412" i="8" s="1"/>
  <c r="J427" i="8"/>
  <c r="U427" i="8" s="1"/>
  <c r="J431" i="8"/>
  <c r="U431" i="8" s="1"/>
  <c r="J435" i="8"/>
  <c r="U435" i="8" s="1"/>
  <c r="J446" i="8"/>
  <c r="U446" i="8" s="1"/>
  <c r="J454" i="8"/>
  <c r="U454" i="8" s="1"/>
  <c r="J462" i="8"/>
  <c r="U462" i="8" s="1"/>
  <c r="J468" i="8"/>
  <c r="U468" i="8" s="1"/>
  <c r="P565" i="8"/>
  <c r="J566" i="8"/>
  <c r="U566" i="8" s="1"/>
  <c r="P569" i="8"/>
  <c r="J570" i="8"/>
  <c r="U570" i="8" s="1"/>
  <c r="P541" i="8"/>
  <c r="J399" i="8"/>
  <c r="U399" i="8" s="1"/>
  <c r="J407" i="8"/>
  <c r="U407" i="8" s="1"/>
  <c r="J439" i="8"/>
  <c r="U439" i="8" s="1"/>
  <c r="J442" i="8"/>
  <c r="U442" i="8" s="1"/>
  <c r="J448" i="8"/>
  <c r="U448" i="8" s="1"/>
  <c r="J456" i="8"/>
  <c r="U456" i="8" s="1"/>
  <c r="J464" i="8"/>
  <c r="U464" i="8" s="1"/>
  <c r="J477" i="8"/>
  <c r="U477" i="8" s="1"/>
  <c r="J493" i="8"/>
  <c r="U493" i="8" s="1"/>
  <c r="J497" i="8"/>
  <c r="U497" i="8" s="1"/>
  <c r="J505" i="8"/>
  <c r="U505" i="8" s="1"/>
  <c r="J449" i="8"/>
  <c r="U449" i="8" s="1"/>
  <c r="J457" i="8"/>
  <c r="U457" i="8" s="1"/>
  <c r="J404" i="8"/>
  <c r="U404" i="8" s="1"/>
  <c r="P435" i="8"/>
  <c r="P438" i="8"/>
  <c r="P428" i="8"/>
  <c r="P432" i="8"/>
  <c r="P436" i="8"/>
  <c r="P474" i="8"/>
  <c r="J479" i="8"/>
  <c r="U479" i="8" s="1"/>
  <c r="J487" i="8"/>
  <c r="U487" i="8" s="1"/>
  <c r="J495" i="8"/>
  <c r="U495" i="8" s="1"/>
  <c r="J503" i="8"/>
  <c r="U503" i="8" s="1"/>
  <c r="J511" i="8"/>
  <c r="U511" i="8" s="1"/>
  <c r="J398" i="8"/>
  <c r="U398" i="8" s="1"/>
  <c r="J408" i="8"/>
  <c r="U408" i="8" s="1"/>
  <c r="J443" i="8"/>
  <c r="U443" i="8" s="1"/>
  <c r="P448" i="8"/>
  <c r="P456" i="8"/>
  <c r="P464" i="8"/>
  <c r="J413" i="8"/>
  <c r="U413" i="8" s="1"/>
  <c r="P431" i="8"/>
  <c r="P434" i="8"/>
  <c r="P409" i="8"/>
  <c r="P458" i="8"/>
  <c r="P482" i="8"/>
  <c r="P459" i="8"/>
  <c r="P463" i="8"/>
  <c r="P406" i="8"/>
  <c r="P480" i="8"/>
  <c r="P397" i="8"/>
  <c r="P461" i="8"/>
  <c r="P499" i="8"/>
  <c r="P498" i="8"/>
  <c r="P478" i="8"/>
  <c r="P494" i="8"/>
  <c r="P400" i="8"/>
  <c r="P405" i="8"/>
  <c r="P449" i="8"/>
  <c r="P451" i="8"/>
  <c r="P450" i="8"/>
  <c r="P496" i="8"/>
  <c r="P479" i="8"/>
  <c r="P483" i="8"/>
  <c r="P495" i="8"/>
  <c r="P507" i="8"/>
  <c r="P513" i="8"/>
  <c r="J506" i="8"/>
  <c r="U506" i="8" s="1"/>
  <c r="P504" i="8"/>
  <c r="J502" i="8"/>
  <c r="U502" i="8" s="1"/>
  <c r="P497" i="8"/>
  <c r="J492" i="8"/>
  <c r="U492" i="8" s="1"/>
  <c r="P489" i="8"/>
  <c r="P509" i="8"/>
  <c r="J504" i="8"/>
  <c r="U504" i="8" s="1"/>
  <c r="J500" i="8"/>
  <c r="U500" i="8" s="1"/>
  <c r="J490" i="8"/>
  <c r="U490" i="8" s="1"/>
  <c r="P488" i="8"/>
  <c r="P485" i="8"/>
  <c r="J482" i="8"/>
  <c r="U482" i="8" s="1"/>
  <c r="J476" i="8"/>
  <c r="U476" i="8" s="1"/>
  <c r="J474" i="8"/>
  <c r="U474" i="8" s="1"/>
  <c r="P472" i="8"/>
  <c r="P470" i="8"/>
  <c r="P468" i="8"/>
  <c r="P466" i="8"/>
  <c r="J463" i="8"/>
  <c r="U463" i="8" s="1"/>
  <c r="P455" i="8"/>
  <c r="P453" i="8"/>
  <c r="J472" i="8"/>
  <c r="U472" i="8" s="1"/>
  <c r="J471" i="8"/>
  <c r="U471" i="8" s="1"/>
  <c r="J469" i="8"/>
  <c r="U469" i="8" s="1"/>
  <c r="J467" i="8"/>
  <c r="U467" i="8" s="1"/>
  <c r="J465" i="8"/>
  <c r="U465" i="8" s="1"/>
  <c r="P457" i="8"/>
  <c r="J455" i="8"/>
  <c r="U455" i="8" s="1"/>
  <c r="P446" i="8"/>
  <c r="P444" i="8"/>
  <c r="P442" i="8"/>
  <c r="J426" i="8"/>
  <c r="U426" i="8" s="1"/>
  <c r="J406" i="8"/>
  <c r="U406" i="8" s="1"/>
  <c r="J402" i="8"/>
  <c r="U402" i="8" s="1"/>
  <c r="J436" i="8"/>
  <c r="U436" i="8" s="1"/>
  <c r="P398" i="8"/>
  <c r="F36" i="31"/>
  <c r="H32" i="32" s="1"/>
  <c r="G32" i="32"/>
  <c r="M34" i="31"/>
  <c r="T36" i="31"/>
  <c r="L35" i="31"/>
  <c r="S38" i="31"/>
  <c r="E37" i="31"/>
  <c r="S2" i="2"/>
  <c r="A6" i="20"/>
  <c r="B6" i="20"/>
  <c r="C6" i="20"/>
  <c r="A7" i="20"/>
  <c r="B7" i="20"/>
  <c r="C7" i="20"/>
  <c r="B5" i="20"/>
  <c r="C5" i="20"/>
  <c r="A5" i="20"/>
  <c r="F37" i="31" l="1"/>
  <c r="H33" i="32" s="1"/>
  <c r="G33" i="32"/>
  <c r="M35" i="31"/>
  <c r="T37" i="31"/>
  <c r="L36" i="31"/>
  <c r="S39" i="31"/>
  <c r="E38" i="31"/>
  <c r="AI5" i="23"/>
  <c r="AI6" i="23"/>
  <c r="AI7" i="23"/>
  <c r="AI8" i="23"/>
  <c r="AI9" i="23"/>
  <c r="AI10" i="23"/>
  <c r="AI11" i="23"/>
  <c r="AI12" i="23"/>
  <c r="AI13" i="23"/>
  <c r="AI14" i="23"/>
  <c r="AI15" i="23"/>
  <c r="AI4" i="23"/>
  <c r="F38" i="31" l="1"/>
  <c r="H34" i="32" s="1"/>
  <c r="G34" i="32"/>
  <c r="M36" i="31"/>
  <c r="T38" i="31"/>
  <c r="L37" i="31"/>
  <c r="S40" i="31"/>
  <c r="E39" i="31"/>
  <c r="Z3" i="23"/>
  <c r="F39" i="31" l="1"/>
  <c r="H35" i="32" s="1"/>
  <c r="G35" i="32"/>
  <c r="M37" i="31"/>
  <c r="T39" i="31"/>
  <c r="L38" i="31"/>
  <c r="S41" i="31"/>
  <c r="E40" i="31"/>
  <c r="A6" i="28"/>
  <c r="A8" i="28"/>
  <c r="A10" i="28"/>
  <c r="A12" i="28"/>
  <c r="A14" i="28"/>
  <c r="A4" i="28"/>
  <c r="A5" i="28"/>
  <c r="A7" i="28"/>
  <c r="A9" i="28"/>
  <c r="A11" i="28"/>
  <c r="A13" i="28"/>
  <c r="A15" i="28"/>
  <c r="AB4" i="23"/>
  <c r="AB14" i="23"/>
  <c r="AB40" i="28" s="1"/>
  <c r="AB12" i="23"/>
  <c r="Z40" i="28" s="1"/>
  <c r="AB10" i="23"/>
  <c r="X40" i="28" s="1"/>
  <c r="AB8" i="23"/>
  <c r="V40" i="28" s="1"/>
  <c r="AB6" i="23"/>
  <c r="T40" i="28" s="1"/>
  <c r="AB15" i="23"/>
  <c r="AC40" i="28" s="1"/>
  <c r="AC38" i="28" s="1"/>
  <c r="AC39" i="28" s="1"/>
  <c r="AB13" i="23"/>
  <c r="AA40" i="28" s="1"/>
  <c r="AA39" i="28" s="1"/>
  <c r="AB11" i="23"/>
  <c r="Y40" i="28" s="1"/>
  <c r="Y39" i="28" s="1"/>
  <c r="AB9" i="23"/>
  <c r="W40" i="28" s="1"/>
  <c r="AB7" i="23"/>
  <c r="U40" i="28" s="1"/>
  <c r="AB5" i="23"/>
  <c r="S40" i="28" s="1"/>
  <c r="S39" i="28" s="1"/>
  <c r="D4" i="3"/>
  <c r="G4" i="3" s="1"/>
  <c r="F4" i="3"/>
  <c r="I4" i="3"/>
  <c r="J4" i="3"/>
  <c r="D3" i="3"/>
  <c r="G3" i="3" s="1"/>
  <c r="F3" i="3"/>
  <c r="I3" i="3"/>
  <c r="J3" i="3"/>
  <c r="Y440" i="28" l="1"/>
  <c r="Y442" i="28"/>
  <c r="Y444" i="28"/>
  <c r="Y446" i="28"/>
  <c r="Y448" i="28"/>
  <c r="Y450" i="28"/>
  <c r="Y437" i="28"/>
  <c r="Y452" i="28"/>
  <c r="Y454" i="28"/>
  <c r="Y456" i="28"/>
  <c r="Y458" i="28"/>
  <c r="Y460" i="28"/>
  <c r="Y462" i="28"/>
  <c r="Y464" i="28"/>
  <c r="Y466" i="28"/>
  <c r="Y468" i="28"/>
  <c r="Y470" i="28"/>
  <c r="Y472" i="28"/>
  <c r="Y455" i="28"/>
  <c r="Y459" i="28"/>
  <c r="Y463" i="28"/>
  <c r="Y467" i="28"/>
  <c r="Y471" i="28"/>
  <c r="Y473" i="28"/>
  <c r="Y475" i="28"/>
  <c r="Y477" i="28"/>
  <c r="Y479" i="28"/>
  <c r="Y481" i="28"/>
  <c r="Y483" i="28"/>
  <c r="Y485" i="28"/>
  <c r="Y487" i="28"/>
  <c r="Y489" i="28"/>
  <c r="Y491" i="28"/>
  <c r="Y493" i="28"/>
  <c r="Y495" i="28"/>
  <c r="Y497" i="28"/>
  <c r="Y499" i="28"/>
  <c r="Y501" i="28"/>
  <c r="Y503" i="28"/>
  <c r="Y505" i="28"/>
  <c r="Y507" i="28"/>
  <c r="Y509" i="28"/>
  <c r="Y511" i="28"/>
  <c r="Y513" i="28"/>
  <c r="Y515" i="28"/>
  <c r="Y517" i="28"/>
  <c r="Y519" i="28"/>
  <c r="Y521" i="28"/>
  <c r="Y523" i="28"/>
  <c r="Y525" i="28"/>
  <c r="Y527" i="28"/>
  <c r="Y529" i="28"/>
  <c r="Y531" i="28"/>
  <c r="Y533" i="28"/>
  <c r="Y535" i="28"/>
  <c r="Y537" i="28"/>
  <c r="Y539" i="28"/>
  <c r="Y541" i="28"/>
  <c r="Y543" i="28"/>
  <c r="Y545" i="28"/>
  <c r="Y547" i="28"/>
  <c r="Y549" i="28"/>
  <c r="Y551" i="28"/>
  <c r="Y553" i="28"/>
  <c r="Y555" i="28"/>
  <c r="Y557" i="28"/>
  <c r="Y559" i="28"/>
  <c r="Y561" i="28"/>
  <c r="Y563" i="28"/>
  <c r="Y565" i="28"/>
  <c r="Y567" i="28"/>
  <c r="Y569" i="28"/>
  <c r="Y571" i="28"/>
  <c r="Y476" i="28"/>
  <c r="Y480" i="28"/>
  <c r="Y488" i="28"/>
  <c r="Y498" i="28"/>
  <c r="Y506" i="28"/>
  <c r="Y514" i="28"/>
  <c r="Y516" i="28"/>
  <c r="Y520" i="28"/>
  <c r="Y524" i="28"/>
  <c r="Y434" i="28"/>
  <c r="Y436" i="28"/>
  <c r="Y438" i="28"/>
  <c r="Y433" i="28"/>
  <c r="Y441" i="28"/>
  <c r="Y445" i="28"/>
  <c r="Y449" i="28"/>
  <c r="Y439" i="28"/>
  <c r="Y474" i="28"/>
  <c r="Y478" i="28"/>
  <c r="Y486" i="28"/>
  <c r="Y453" i="28"/>
  <c r="Y457" i="28"/>
  <c r="Y461" i="28"/>
  <c r="Y465" i="28"/>
  <c r="Y469" i="28"/>
  <c r="Y484" i="28"/>
  <c r="Y492" i="28"/>
  <c r="Y494" i="28"/>
  <c r="Y502" i="28"/>
  <c r="Y510" i="28"/>
  <c r="Y518" i="28"/>
  <c r="Y522" i="28"/>
  <c r="Y526" i="28"/>
  <c r="Y530" i="28"/>
  <c r="Y435" i="28"/>
  <c r="Y490" i="28"/>
  <c r="Y508" i="28"/>
  <c r="Y536" i="28"/>
  <c r="Y544" i="28"/>
  <c r="Y554" i="28"/>
  <c r="Y562" i="28"/>
  <c r="Y570" i="28"/>
  <c r="Y566" i="28"/>
  <c r="Y534" i="28"/>
  <c r="Y546" i="28"/>
  <c r="Y564" i="28"/>
  <c r="Y572" i="28"/>
  <c r="Y451" i="28"/>
  <c r="Y482" i="28"/>
  <c r="Y528" i="28"/>
  <c r="Y504" i="28"/>
  <c r="Y542" i="28"/>
  <c r="Y552" i="28"/>
  <c r="Y560" i="28"/>
  <c r="Y568" i="28"/>
  <c r="Y443" i="28"/>
  <c r="Y556" i="28"/>
  <c r="Y447" i="28"/>
  <c r="Y496" i="28"/>
  <c r="Y500" i="28"/>
  <c r="Y540" i="28"/>
  <c r="Y548" i="28"/>
  <c r="Y550" i="28"/>
  <c r="Y558" i="28"/>
  <c r="Y532" i="28"/>
  <c r="Y512" i="28"/>
  <c r="Y538" i="28"/>
  <c r="S437" i="28"/>
  <c r="S441" i="28"/>
  <c r="S443" i="28"/>
  <c r="S445" i="28"/>
  <c r="S447" i="28"/>
  <c r="S449" i="28"/>
  <c r="S451" i="28"/>
  <c r="S440" i="28"/>
  <c r="S442" i="28"/>
  <c r="S444" i="28"/>
  <c r="S446" i="28"/>
  <c r="S448" i="28"/>
  <c r="S450" i="28"/>
  <c r="S452" i="28"/>
  <c r="S454" i="28"/>
  <c r="S456" i="28"/>
  <c r="S458" i="28"/>
  <c r="S460" i="28"/>
  <c r="S462" i="28"/>
  <c r="S464" i="28"/>
  <c r="S466" i="28"/>
  <c r="S468" i="28"/>
  <c r="S470" i="28"/>
  <c r="S472" i="28"/>
  <c r="S473" i="28"/>
  <c r="S475" i="28"/>
  <c r="S477" i="28"/>
  <c r="S479" i="28"/>
  <c r="S481" i="28"/>
  <c r="S483" i="28"/>
  <c r="S485" i="28"/>
  <c r="S487" i="28"/>
  <c r="S489" i="28"/>
  <c r="S491" i="28"/>
  <c r="S493" i="28"/>
  <c r="S495" i="28"/>
  <c r="S497" i="28"/>
  <c r="S499" i="28"/>
  <c r="S501" i="28"/>
  <c r="S503" i="28"/>
  <c r="S505" i="28"/>
  <c r="S507" i="28"/>
  <c r="S509" i="28"/>
  <c r="S511" i="28"/>
  <c r="S513" i="28"/>
  <c r="S515" i="28"/>
  <c r="S474" i="28"/>
  <c r="S478" i="28"/>
  <c r="S482" i="28"/>
  <c r="S486" i="28"/>
  <c r="S490" i="28"/>
  <c r="S494" i="28"/>
  <c r="S498" i="28"/>
  <c r="S502" i="28"/>
  <c r="S506" i="28"/>
  <c r="S510" i="28"/>
  <c r="S514" i="28"/>
  <c r="S517" i="28"/>
  <c r="S519" i="28"/>
  <c r="S521" i="28"/>
  <c r="S523" i="28"/>
  <c r="S525" i="28"/>
  <c r="S527" i="28"/>
  <c r="S529" i="28"/>
  <c r="S531" i="28"/>
  <c r="S533" i="28"/>
  <c r="S535" i="28"/>
  <c r="S537" i="28"/>
  <c r="S539" i="28"/>
  <c r="S541" i="28"/>
  <c r="S543" i="28"/>
  <c r="S545" i="28"/>
  <c r="S547" i="28"/>
  <c r="S549" i="28"/>
  <c r="S551" i="28"/>
  <c r="S553" i="28"/>
  <c r="S555" i="28"/>
  <c r="S557" i="28"/>
  <c r="S559" i="28"/>
  <c r="S561" i="28"/>
  <c r="S563" i="28"/>
  <c r="S565" i="28"/>
  <c r="S567" i="28"/>
  <c r="S569" i="28"/>
  <c r="S571" i="28"/>
  <c r="S434" i="28"/>
  <c r="S436" i="28"/>
  <c r="S438" i="28"/>
  <c r="S433" i="28"/>
  <c r="S435" i="28"/>
  <c r="S439" i="28"/>
  <c r="S453" i="28"/>
  <c r="S455" i="28"/>
  <c r="S457" i="28"/>
  <c r="S459" i="28"/>
  <c r="S461" i="28"/>
  <c r="S463" i="28"/>
  <c r="S465" i="28"/>
  <c r="S467" i="28"/>
  <c r="S469" i="28"/>
  <c r="S471" i="28"/>
  <c r="S488" i="28"/>
  <c r="S504" i="28"/>
  <c r="S508" i="28"/>
  <c r="S536" i="28"/>
  <c r="S540" i="28"/>
  <c r="S556" i="28"/>
  <c r="S560" i="28"/>
  <c r="S484" i="28"/>
  <c r="S500" i="28"/>
  <c r="S538" i="28"/>
  <c r="S542" i="28"/>
  <c r="S546" i="28"/>
  <c r="S550" i="28"/>
  <c r="S554" i="28"/>
  <c r="S558" i="28"/>
  <c r="S562" i="28"/>
  <c r="S566" i="28"/>
  <c r="S570" i="28"/>
  <c r="S476" i="28"/>
  <c r="S492" i="28"/>
  <c r="S544" i="28"/>
  <c r="S548" i="28"/>
  <c r="S564" i="28"/>
  <c r="S568" i="28"/>
  <c r="S572" i="28"/>
  <c r="S480" i="28"/>
  <c r="S496" i="28"/>
  <c r="S512" i="28"/>
  <c r="S516" i="28"/>
  <c r="S518" i="28"/>
  <c r="S520" i="28"/>
  <c r="S522" i="28"/>
  <c r="S524" i="28"/>
  <c r="S526" i="28"/>
  <c r="S528" i="28"/>
  <c r="S530" i="28"/>
  <c r="S532" i="28"/>
  <c r="S534" i="28"/>
  <c r="S552" i="28"/>
  <c r="AA435" i="28"/>
  <c r="AA439" i="28"/>
  <c r="AA440" i="28"/>
  <c r="AA442" i="28"/>
  <c r="AA444" i="28"/>
  <c r="AA446" i="28"/>
  <c r="AA448" i="28"/>
  <c r="AA450" i="28"/>
  <c r="AA452" i="28"/>
  <c r="AA454" i="28"/>
  <c r="AA456" i="28"/>
  <c r="AA458" i="28"/>
  <c r="AA460" i="28"/>
  <c r="AA462" i="28"/>
  <c r="AA464" i="28"/>
  <c r="AA466" i="28"/>
  <c r="AA468" i="28"/>
  <c r="AA470" i="28"/>
  <c r="AA472" i="28"/>
  <c r="AA441" i="28"/>
  <c r="AA443" i="28"/>
  <c r="AA445" i="28"/>
  <c r="AA447" i="28"/>
  <c r="AA449" i="28"/>
  <c r="AA451" i="28"/>
  <c r="AA473" i="28"/>
  <c r="AA475" i="28"/>
  <c r="AA477" i="28"/>
  <c r="AA479" i="28"/>
  <c r="AA481" i="28"/>
  <c r="AA483" i="28"/>
  <c r="AA485" i="28"/>
  <c r="AA487" i="28"/>
  <c r="AA489" i="28"/>
  <c r="AA491" i="28"/>
  <c r="AA493" i="28"/>
  <c r="AA495" i="28"/>
  <c r="AA497" i="28"/>
  <c r="AA499" i="28"/>
  <c r="AA501" i="28"/>
  <c r="AA503" i="28"/>
  <c r="AA505" i="28"/>
  <c r="AA507" i="28"/>
  <c r="AA509" i="28"/>
  <c r="AA511" i="28"/>
  <c r="AA513" i="28"/>
  <c r="AA515" i="28"/>
  <c r="AA476" i="28"/>
  <c r="AA480" i="28"/>
  <c r="AA484" i="28"/>
  <c r="AA488" i="28"/>
  <c r="AA492" i="28"/>
  <c r="AA496" i="28"/>
  <c r="AA500" i="28"/>
  <c r="AA504" i="28"/>
  <c r="AA508" i="28"/>
  <c r="AA512" i="28"/>
  <c r="AA517" i="28"/>
  <c r="AA519" i="28"/>
  <c r="AA521" i="28"/>
  <c r="AA523" i="28"/>
  <c r="AA525" i="28"/>
  <c r="AA527" i="28"/>
  <c r="AA529" i="28"/>
  <c r="AA531" i="28"/>
  <c r="AA533" i="28"/>
  <c r="AA535" i="28"/>
  <c r="AA537" i="28"/>
  <c r="AA539" i="28"/>
  <c r="AA541" i="28"/>
  <c r="AA543" i="28"/>
  <c r="AA545" i="28"/>
  <c r="AA547" i="28"/>
  <c r="AA549" i="28"/>
  <c r="AA551" i="28"/>
  <c r="AA553" i="28"/>
  <c r="AA555" i="28"/>
  <c r="AA557" i="28"/>
  <c r="AA559" i="28"/>
  <c r="AA561" i="28"/>
  <c r="AA563" i="28"/>
  <c r="AA565" i="28"/>
  <c r="AA567" i="28"/>
  <c r="AA569" i="28"/>
  <c r="AA571" i="28"/>
  <c r="AA434" i="28"/>
  <c r="AA436" i="28"/>
  <c r="AA438" i="28"/>
  <c r="AA433" i="28"/>
  <c r="AA437" i="28"/>
  <c r="AA455" i="28"/>
  <c r="AA463" i="28"/>
  <c r="AA471" i="28"/>
  <c r="AA482" i="28"/>
  <c r="AA498" i="28"/>
  <c r="AA514" i="28"/>
  <c r="AA453" i="28"/>
  <c r="AA469" i="28"/>
  <c r="AA486" i="28"/>
  <c r="AA518" i="28"/>
  <c r="AA520" i="28"/>
  <c r="AA526" i="28"/>
  <c r="AA530" i="28"/>
  <c r="AA542" i="28"/>
  <c r="AA546" i="28"/>
  <c r="AA562" i="28"/>
  <c r="AA566" i="28"/>
  <c r="AA457" i="28"/>
  <c r="AA465" i="28"/>
  <c r="AA478" i="28"/>
  <c r="AA494" i="28"/>
  <c r="AA510" i="28"/>
  <c r="AA536" i="28"/>
  <c r="AA540" i="28"/>
  <c r="AA544" i="28"/>
  <c r="AA548" i="28"/>
  <c r="AA552" i="28"/>
  <c r="AA556" i="28"/>
  <c r="AA560" i="28"/>
  <c r="AA564" i="28"/>
  <c r="AA568" i="28"/>
  <c r="AA572" i="28"/>
  <c r="AA461" i="28"/>
  <c r="AA516" i="28"/>
  <c r="AA522" i="28"/>
  <c r="AA528" i="28"/>
  <c r="AA534" i="28"/>
  <c r="AA550" i="28"/>
  <c r="AA554" i="28"/>
  <c r="AA459" i="28"/>
  <c r="AA467" i="28"/>
  <c r="AA474" i="28"/>
  <c r="AA490" i="28"/>
  <c r="AA506" i="28"/>
  <c r="AA502" i="28"/>
  <c r="AA524" i="28"/>
  <c r="AA532" i="28"/>
  <c r="AA538" i="28"/>
  <c r="AA558" i="28"/>
  <c r="AA570" i="28"/>
  <c r="AC439" i="28"/>
  <c r="AC443" i="28"/>
  <c r="AC447" i="28"/>
  <c r="AC451" i="28"/>
  <c r="AC437" i="28"/>
  <c r="AC482" i="28"/>
  <c r="AC490" i="28"/>
  <c r="AC500" i="28"/>
  <c r="AC508" i="28"/>
  <c r="AC455" i="28"/>
  <c r="AC459" i="28"/>
  <c r="AC463" i="28"/>
  <c r="AC467" i="28"/>
  <c r="AC471" i="28"/>
  <c r="AC476" i="28"/>
  <c r="AC480" i="28"/>
  <c r="AC488" i="28"/>
  <c r="AC494" i="28"/>
  <c r="AC516" i="28"/>
  <c r="AC520" i="28"/>
  <c r="AC524" i="28"/>
  <c r="AC528" i="28"/>
  <c r="AC532" i="28"/>
  <c r="AC440" i="28"/>
  <c r="AC442" i="28"/>
  <c r="AC444" i="28"/>
  <c r="AC446" i="28"/>
  <c r="AC448" i="28"/>
  <c r="AC450" i="28"/>
  <c r="AC435" i="28"/>
  <c r="AC441" i="28"/>
  <c r="AC445" i="28"/>
  <c r="AC449" i="28"/>
  <c r="AC452" i="28"/>
  <c r="AC454" i="28"/>
  <c r="AC456" i="28"/>
  <c r="AC458" i="28"/>
  <c r="AC460" i="28"/>
  <c r="AC462" i="28"/>
  <c r="AC464" i="28"/>
  <c r="AC466" i="28"/>
  <c r="AC468" i="28"/>
  <c r="AC470" i="28"/>
  <c r="AC472" i="28"/>
  <c r="AC473" i="28"/>
  <c r="AC475" i="28"/>
  <c r="AC477" i="28"/>
  <c r="AC479" i="28"/>
  <c r="AC481" i="28"/>
  <c r="AC483" i="28"/>
  <c r="AC485" i="28"/>
  <c r="AC487" i="28"/>
  <c r="AC489" i="28"/>
  <c r="AC491" i="28"/>
  <c r="AC493" i="28"/>
  <c r="AC495" i="28"/>
  <c r="AC497" i="28"/>
  <c r="AC499" i="28"/>
  <c r="AC501" i="28"/>
  <c r="AC503" i="28"/>
  <c r="AC505" i="28"/>
  <c r="AC507" i="28"/>
  <c r="AC509" i="28"/>
  <c r="AC511" i="28"/>
  <c r="AC513" i="28"/>
  <c r="AC515" i="28"/>
  <c r="AC517" i="28"/>
  <c r="AC519" i="28"/>
  <c r="AC521" i="28"/>
  <c r="AC523" i="28"/>
  <c r="AC525" i="28"/>
  <c r="AC527" i="28"/>
  <c r="AC529" i="28"/>
  <c r="AC531" i="28"/>
  <c r="AC533" i="28"/>
  <c r="AC535" i="28"/>
  <c r="AC537" i="28"/>
  <c r="AC539" i="28"/>
  <c r="AC541" i="28"/>
  <c r="AC543" i="28"/>
  <c r="AC545" i="28"/>
  <c r="AC547" i="28"/>
  <c r="AC549" i="28"/>
  <c r="AC551" i="28"/>
  <c r="AC553" i="28"/>
  <c r="AC555" i="28"/>
  <c r="AC557" i="28"/>
  <c r="AC559" i="28"/>
  <c r="AC561" i="28"/>
  <c r="AC563" i="28"/>
  <c r="AC565" i="28"/>
  <c r="AC567" i="28"/>
  <c r="AC569" i="28"/>
  <c r="AC571" i="28"/>
  <c r="AC474" i="28"/>
  <c r="AC478" i="28"/>
  <c r="AC486" i="28"/>
  <c r="AC496" i="28"/>
  <c r="AC504" i="28"/>
  <c r="AC512" i="28"/>
  <c r="AC438" i="28"/>
  <c r="AC457" i="28"/>
  <c r="AC522" i="28"/>
  <c r="AC530" i="28"/>
  <c r="AC534" i="28"/>
  <c r="AC498" i="28"/>
  <c r="AC514" i="28"/>
  <c r="AC538" i="28"/>
  <c r="AC546" i="28"/>
  <c r="AC556" i="28"/>
  <c r="AC564" i="28"/>
  <c r="AC572" i="28"/>
  <c r="AC560" i="28"/>
  <c r="AC568" i="28"/>
  <c r="AC526" i="28"/>
  <c r="AC540" i="28"/>
  <c r="AC558" i="28"/>
  <c r="AC436" i="28"/>
  <c r="AC453" i="28"/>
  <c r="AC469" i="28"/>
  <c r="AC492" i="28"/>
  <c r="AC518" i="28"/>
  <c r="AC510" i="28"/>
  <c r="AC536" i="28"/>
  <c r="AC544" i="28"/>
  <c r="AC554" i="28"/>
  <c r="AC562" i="28"/>
  <c r="AC570" i="28"/>
  <c r="AC502" i="28"/>
  <c r="AC548" i="28"/>
  <c r="AC434" i="28"/>
  <c r="AC465" i="28"/>
  <c r="AC484" i="28"/>
  <c r="AC506" i="28"/>
  <c r="AC542" i="28"/>
  <c r="AC552" i="28"/>
  <c r="AC433" i="28"/>
  <c r="AC461" i="28"/>
  <c r="AC550" i="28"/>
  <c r="AC566" i="28"/>
  <c r="Y56" i="28"/>
  <c r="Y58" i="28"/>
  <c r="Y60" i="28"/>
  <c r="Y62" i="28"/>
  <c r="Y64" i="28"/>
  <c r="Y66" i="28"/>
  <c r="Y87" i="28"/>
  <c r="Y89" i="28"/>
  <c r="Y91" i="28"/>
  <c r="Y93" i="28"/>
  <c r="Y95" i="28"/>
  <c r="Y97" i="28"/>
  <c r="Y99" i="28"/>
  <c r="Y101" i="28"/>
  <c r="Y103" i="28"/>
  <c r="Y105" i="28"/>
  <c r="Y107" i="28"/>
  <c r="Y109" i="28"/>
  <c r="Y111" i="28"/>
  <c r="Y113" i="28"/>
  <c r="Y115" i="28"/>
  <c r="Y117" i="28"/>
  <c r="Y119" i="28"/>
  <c r="Y121" i="28"/>
  <c r="Y123" i="28"/>
  <c r="Y43" i="28"/>
  <c r="Y45" i="28"/>
  <c r="Y47" i="28"/>
  <c r="Y49" i="28"/>
  <c r="Y51" i="28"/>
  <c r="Y53" i="28"/>
  <c r="Y57" i="28"/>
  <c r="Y65" i="28"/>
  <c r="Y69" i="28"/>
  <c r="Y71" i="28"/>
  <c r="Y73" i="28"/>
  <c r="Y75" i="28"/>
  <c r="Y77" i="28"/>
  <c r="Y79" i="28"/>
  <c r="Y81" i="28"/>
  <c r="Y83" i="28"/>
  <c r="Y85" i="28"/>
  <c r="Y68" i="28"/>
  <c r="Y72" i="28"/>
  <c r="Y76" i="28"/>
  <c r="Y80" i="28"/>
  <c r="Y84" i="28"/>
  <c r="Y42" i="28"/>
  <c r="Y44" i="28"/>
  <c r="Y46" i="28"/>
  <c r="Y48" i="28"/>
  <c r="Y50" i="28"/>
  <c r="Y52" i="28"/>
  <c r="Y54" i="28"/>
  <c r="Y55" i="28"/>
  <c r="Y59" i="28"/>
  <c r="Y63" i="28"/>
  <c r="Y67" i="28"/>
  <c r="Y127" i="28"/>
  <c r="Y131" i="28"/>
  <c r="Y135" i="28"/>
  <c r="Y139" i="28"/>
  <c r="Y143" i="28"/>
  <c r="Y147" i="28"/>
  <c r="Y151" i="28"/>
  <c r="Y155" i="28"/>
  <c r="Y159" i="28"/>
  <c r="Y163" i="28"/>
  <c r="Y167" i="28"/>
  <c r="Y171" i="28"/>
  <c r="Y175" i="28"/>
  <c r="Y179" i="28"/>
  <c r="Y183" i="28"/>
  <c r="Y187" i="28"/>
  <c r="Y191" i="28"/>
  <c r="Y195" i="28"/>
  <c r="Y199" i="28"/>
  <c r="Y203" i="28"/>
  <c r="Y206" i="28"/>
  <c r="Y208" i="28"/>
  <c r="Y210" i="28"/>
  <c r="Y212" i="28"/>
  <c r="Y214" i="28"/>
  <c r="Y216" i="28"/>
  <c r="Y218" i="28"/>
  <c r="Y220" i="28"/>
  <c r="Y222" i="28"/>
  <c r="Y224" i="28"/>
  <c r="Y226" i="28"/>
  <c r="Y228" i="28"/>
  <c r="Y230" i="28"/>
  <c r="Y232" i="28"/>
  <c r="Y234" i="28"/>
  <c r="Y236" i="28"/>
  <c r="Y238" i="28"/>
  <c r="Y240" i="28"/>
  <c r="Y242" i="28"/>
  <c r="Y244" i="28"/>
  <c r="Y246" i="28"/>
  <c r="Y248" i="28"/>
  <c r="Y250" i="28"/>
  <c r="Y252" i="28"/>
  <c r="Y254" i="28"/>
  <c r="Y256" i="28"/>
  <c r="Y258" i="28"/>
  <c r="Y260" i="28"/>
  <c r="Y262" i="28"/>
  <c r="Y264" i="28"/>
  <c r="Y266" i="28"/>
  <c r="Y268" i="28"/>
  <c r="Y270" i="28"/>
  <c r="Y125" i="28"/>
  <c r="Y74" i="28"/>
  <c r="Y82" i="28"/>
  <c r="Y128" i="28"/>
  <c r="Y130" i="28"/>
  <c r="Y132" i="28"/>
  <c r="Y134" i="28"/>
  <c r="Y136" i="28"/>
  <c r="Y138" i="28"/>
  <c r="Y140" i="28"/>
  <c r="Y142" i="28"/>
  <c r="Y144" i="28"/>
  <c r="Y146" i="28"/>
  <c r="Y148" i="28"/>
  <c r="Y150" i="28"/>
  <c r="Y152" i="28"/>
  <c r="Y154" i="28"/>
  <c r="Y156" i="28"/>
  <c r="Y158" i="28"/>
  <c r="Y160" i="28"/>
  <c r="Y162" i="28"/>
  <c r="Y164" i="28"/>
  <c r="Y166" i="28"/>
  <c r="Y168" i="28"/>
  <c r="Y170" i="28"/>
  <c r="Y172" i="28"/>
  <c r="Y174" i="28"/>
  <c r="Y176" i="28"/>
  <c r="Y178" i="28"/>
  <c r="Y180" i="28"/>
  <c r="Y182" i="28"/>
  <c r="Y184" i="28"/>
  <c r="Y186" i="28"/>
  <c r="Y188" i="28"/>
  <c r="Y190" i="28"/>
  <c r="Y192" i="28"/>
  <c r="Y194" i="28"/>
  <c r="Y196" i="28"/>
  <c r="Y198" i="28"/>
  <c r="Y200" i="28"/>
  <c r="Y202" i="28"/>
  <c r="Y204" i="28"/>
  <c r="Y61" i="28"/>
  <c r="Y90" i="28"/>
  <c r="Y94" i="28"/>
  <c r="Y98" i="28"/>
  <c r="Y102" i="28"/>
  <c r="Y106" i="28"/>
  <c r="Y110" i="28"/>
  <c r="Y114" i="28"/>
  <c r="Y118" i="28"/>
  <c r="Y122" i="28"/>
  <c r="Y126" i="28"/>
  <c r="Y70" i="28"/>
  <c r="Y86" i="28"/>
  <c r="Y92" i="28"/>
  <c r="Y100" i="28"/>
  <c r="Y108" i="28"/>
  <c r="Y116" i="28"/>
  <c r="Y124" i="28"/>
  <c r="Y133" i="28"/>
  <c r="Y141" i="28"/>
  <c r="Y149" i="28"/>
  <c r="Y157" i="28"/>
  <c r="Y165" i="28"/>
  <c r="Y173" i="28"/>
  <c r="Y181" i="28"/>
  <c r="Y189" i="28"/>
  <c r="Y197" i="28"/>
  <c r="Y205" i="28"/>
  <c r="Y209" i="28"/>
  <c r="Y213" i="28"/>
  <c r="Y217" i="28"/>
  <c r="Y221" i="28"/>
  <c r="Y225" i="28"/>
  <c r="Y229" i="28"/>
  <c r="Y233" i="28"/>
  <c r="Y237" i="28"/>
  <c r="Y241" i="28"/>
  <c r="Y245" i="28"/>
  <c r="Y249" i="28"/>
  <c r="Y253" i="28"/>
  <c r="Y257" i="28"/>
  <c r="Y261" i="28"/>
  <c r="Y265" i="28"/>
  <c r="Y269" i="28"/>
  <c r="Y273" i="28"/>
  <c r="Y277" i="28"/>
  <c r="Y281" i="28"/>
  <c r="Y285" i="28"/>
  <c r="Y289" i="28"/>
  <c r="Y293" i="28"/>
  <c r="Y297" i="28"/>
  <c r="Y301" i="28"/>
  <c r="Y305" i="28"/>
  <c r="Y309" i="28"/>
  <c r="Y313" i="28"/>
  <c r="Y317" i="28"/>
  <c r="Y321" i="28"/>
  <c r="Y325" i="28"/>
  <c r="Y329" i="28"/>
  <c r="Y333" i="28"/>
  <c r="Y337" i="28"/>
  <c r="Y341" i="28"/>
  <c r="Y345" i="28"/>
  <c r="Y349" i="28"/>
  <c r="Y353" i="28"/>
  <c r="Y357" i="28"/>
  <c r="Y361" i="28"/>
  <c r="Y363" i="28"/>
  <c r="Y365" i="28"/>
  <c r="Y367" i="28"/>
  <c r="Y369" i="28"/>
  <c r="Y371" i="28"/>
  <c r="Y373" i="28"/>
  <c r="Y375" i="28"/>
  <c r="Y377" i="28"/>
  <c r="Y379" i="28"/>
  <c r="Y381" i="28"/>
  <c r="Y383" i="28"/>
  <c r="Y385" i="28"/>
  <c r="Y387" i="28"/>
  <c r="Y389" i="28"/>
  <c r="Y391" i="28"/>
  <c r="Y393" i="28"/>
  <c r="Y88" i="28"/>
  <c r="Y104" i="28"/>
  <c r="Y120" i="28"/>
  <c r="Y272" i="28"/>
  <c r="Y274" i="28"/>
  <c r="Y276" i="28"/>
  <c r="Y278" i="28"/>
  <c r="Y280" i="28"/>
  <c r="Y282" i="28"/>
  <c r="Y284" i="28"/>
  <c r="Y286" i="28"/>
  <c r="Y288" i="28"/>
  <c r="Y290" i="28"/>
  <c r="Y292" i="28"/>
  <c r="Y294" i="28"/>
  <c r="Y296" i="28"/>
  <c r="Y298" i="28"/>
  <c r="Y300" i="28"/>
  <c r="Y302" i="28"/>
  <c r="Y304" i="28"/>
  <c r="Y306" i="28"/>
  <c r="Y308" i="28"/>
  <c r="Y310" i="28"/>
  <c r="Y312" i="28"/>
  <c r="Y314" i="28"/>
  <c r="Y316" i="28"/>
  <c r="Y318" i="28"/>
  <c r="Y320" i="28"/>
  <c r="Y322" i="28"/>
  <c r="Y324" i="28"/>
  <c r="Y326" i="28"/>
  <c r="Y328" i="28"/>
  <c r="Y330" i="28"/>
  <c r="Y332" i="28"/>
  <c r="Y334" i="28"/>
  <c r="Y336" i="28"/>
  <c r="Y338" i="28"/>
  <c r="Y340" i="28"/>
  <c r="Y342" i="28"/>
  <c r="Y344" i="28"/>
  <c r="Y346" i="28"/>
  <c r="Y348" i="28"/>
  <c r="Y350" i="28"/>
  <c r="Y352" i="28"/>
  <c r="Y354" i="28"/>
  <c r="Y356" i="28"/>
  <c r="Y358" i="28"/>
  <c r="Y360" i="28"/>
  <c r="Y362" i="28"/>
  <c r="Y395" i="28"/>
  <c r="Y397" i="28"/>
  <c r="Y399" i="28"/>
  <c r="Y401" i="28"/>
  <c r="Y403" i="28"/>
  <c r="Y405" i="28"/>
  <c r="Y407" i="28"/>
  <c r="Y409" i="28"/>
  <c r="Y411" i="28"/>
  <c r="Y413" i="28"/>
  <c r="Y415" i="28"/>
  <c r="Y417" i="28"/>
  <c r="Y419" i="28"/>
  <c r="Y421" i="28"/>
  <c r="Y423" i="28"/>
  <c r="Y425" i="28"/>
  <c r="Y427" i="28"/>
  <c r="Y429" i="28"/>
  <c r="Y431" i="28"/>
  <c r="Y96" i="28"/>
  <c r="Y112" i="28"/>
  <c r="Y364" i="28"/>
  <c r="Y366" i="28"/>
  <c r="Y368" i="28"/>
  <c r="Y370" i="28"/>
  <c r="Y372" i="28"/>
  <c r="Y382" i="28"/>
  <c r="Y392" i="28"/>
  <c r="Y394" i="28"/>
  <c r="Y396" i="28"/>
  <c r="Y402" i="28"/>
  <c r="Y420" i="28"/>
  <c r="Y390" i="28"/>
  <c r="Y380" i="28"/>
  <c r="Y400" i="28"/>
  <c r="Y412" i="28"/>
  <c r="Y414" i="28"/>
  <c r="Y351" i="28"/>
  <c r="Y355" i="28"/>
  <c r="Y359" i="28"/>
  <c r="Y376" i="28"/>
  <c r="Y404" i="28"/>
  <c r="Y416" i="28"/>
  <c r="Y424" i="28"/>
  <c r="Y426" i="28"/>
  <c r="Y418" i="28"/>
  <c r="Y432" i="28"/>
  <c r="Y78" i="28"/>
  <c r="Y422" i="28"/>
  <c r="Y129" i="28"/>
  <c r="Y137" i="28"/>
  <c r="Y145" i="28"/>
  <c r="Y153" i="28"/>
  <c r="Y161" i="28"/>
  <c r="Y169" i="28"/>
  <c r="Y177" i="28"/>
  <c r="Y185" i="28"/>
  <c r="Y193" i="28"/>
  <c r="Y201" i="28"/>
  <c r="Y207" i="28"/>
  <c r="Y211" i="28"/>
  <c r="Y215" i="28"/>
  <c r="Y219" i="28"/>
  <c r="Y223" i="28"/>
  <c r="Y227" i="28"/>
  <c r="Y231" i="28"/>
  <c r="Y235" i="28"/>
  <c r="Y239" i="28"/>
  <c r="Y243" i="28"/>
  <c r="Y247" i="28"/>
  <c r="Y251" i="28"/>
  <c r="Y255" i="28"/>
  <c r="Y259" i="28"/>
  <c r="Y263" i="28"/>
  <c r="Y267" i="28"/>
  <c r="Y271" i="28"/>
  <c r="Y275" i="28"/>
  <c r="Y279" i="28"/>
  <c r="Y283" i="28"/>
  <c r="Y287" i="28"/>
  <c r="Y291" i="28"/>
  <c r="Y295" i="28"/>
  <c r="Y299" i="28"/>
  <c r="Y303" i="28"/>
  <c r="Y307" i="28"/>
  <c r="Y311" i="28"/>
  <c r="Y315" i="28"/>
  <c r="Y319" i="28"/>
  <c r="Y323" i="28"/>
  <c r="Y327" i="28"/>
  <c r="Y331" i="28"/>
  <c r="Y335" i="28"/>
  <c r="Y339" i="28"/>
  <c r="Y343" i="28"/>
  <c r="Y347" i="28"/>
  <c r="Y378" i="28"/>
  <c r="Y388" i="28"/>
  <c r="Y408" i="28"/>
  <c r="Y428" i="28"/>
  <c r="Y430" i="28"/>
  <c r="Y384" i="28"/>
  <c r="Y386" i="28"/>
  <c r="Y398" i="28"/>
  <c r="Y406" i="28"/>
  <c r="Y374" i="28"/>
  <c r="Y410" i="28"/>
  <c r="S42" i="28"/>
  <c r="S44" i="28"/>
  <c r="S46" i="28"/>
  <c r="S48" i="28"/>
  <c r="S50" i="28"/>
  <c r="S52" i="28"/>
  <c r="S54" i="28"/>
  <c r="S57" i="28"/>
  <c r="S61" i="28"/>
  <c r="S65" i="28"/>
  <c r="S56" i="28"/>
  <c r="S58" i="28"/>
  <c r="S60" i="28"/>
  <c r="S62" i="28"/>
  <c r="S64" i="28"/>
  <c r="S66" i="28"/>
  <c r="S89" i="28"/>
  <c r="S91" i="28"/>
  <c r="S93" i="28"/>
  <c r="S95" i="28"/>
  <c r="S97" i="28"/>
  <c r="S99" i="28"/>
  <c r="S101" i="28"/>
  <c r="S103" i="28"/>
  <c r="S105" i="28"/>
  <c r="S107" i="28"/>
  <c r="S109" i="28"/>
  <c r="S111" i="28"/>
  <c r="S113" i="28"/>
  <c r="S115" i="28"/>
  <c r="S117" i="28"/>
  <c r="S119" i="28"/>
  <c r="S121" i="28"/>
  <c r="S123" i="28"/>
  <c r="S43" i="28"/>
  <c r="S45" i="28"/>
  <c r="S47" i="28"/>
  <c r="S49" i="28"/>
  <c r="S51" i="28"/>
  <c r="S53" i="28"/>
  <c r="S55" i="28"/>
  <c r="S63" i="28"/>
  <c r="S69" i="28"/>
  <c r="S71" i="28"/>
  <c r="S73" i="28"/>
  <c r="S75" i="28"/>
  <c r="S77" i="28"/>
  <c r="S79" i="28"/>
  <c r="S81" i="28"/>
  <c r="S83" i="28"/>
  <c r="S85" i="28"/>
  <c r="S87" i="28"/>
  <c r="S70" i="28"/>
  <c r="S74" i="28"/>
  <c r="S78" i="28"/>
  <c r="S82" i="28"/>
  <c r="S86" i="28"/>
  <c r="S88" i="28"/>
  <c r="S92" i="28"/>
  <c r="S96" i="28"/>
  <c r="S100" i="28"/>
  <c r="S104" i="28"/>
  <c r="S108" i="28"/>
  <c r="S112" i="28"/>
  <c r="S116" i="28"/>
  <c r="S120" i="28"/>
  <c r="S124" i="28"/>
  <c r="S90" i="28"/>
  <c r="S98" i="28"/>
  <c r="S106" i="28"/>
  <c r="S114" i="28"/>
  <c r="S122" i="28"/>
  <c r="S59" i="28"/>
  <c r="S68" i="28"/>
  <c r="S84" i="28"/>
  <c r="S129" i="28"/>
  <c r="S133" i="28"/>
  <c r="S137" i="28"/>
  <c r="S141" i="28"/>
  <c r="S145" i="28"/>
  <c r="S149" i="28"/>
  <c r="S153" i="28"/>
  <c r="S157" i="28"/>
  <c r="S161" i="28"/>
  <c r="S165" i="28"/>
  <c r="S169" i="28"/>
  <c r="S173" i="28"/>
  <c r="S177" i="28"/>
  <c r="S181" i="28"/>
  <c r="S185" i="28"/>
  <c r="S189" i="28"/>
  <c r="S193" i="28"/>
  <c r="S197" i="28"/>
  <c r="S201" i="28"/>
  <c r="S205" i="28"/>
  <c r="S206" i="28"/>
  <c r="S208" i="28"/>
  <c r="S210" i="28"/>
  <c r="S212" i="28"/>
  <c r="S214" i="28"/>
  <c r="S216" i="28"/>
  <c r="S218" i="28"/>
  <c r="S220" i="28"/>
  <c r="S222" i="28"/>
  <c r="S224" i="28"/>
  <c r="S226" i="28"/>
  <c r="S228" i="28"/>
  <c r="S230" i="28"/>
  <c r="S232" i="28"/>
  <c r="S234" i="28"/>
  <c r="S236" i="28"/>
  <c r="S238" i="28"/>
  <c r="S240" i="28"/>
  <c r="S242" i="28"/>
  <c r="S244" i="28"/>
  <c r="S246" i="28"/>
  <c r="S248" i="28"/>
  <c r="S250" i="28"/>
  <c r="S252" i="28"/>
  <c r="S254" i="28"/>
  <c r="S256" i="28"/>
  <c r="S258" i="28"/>
  <c r="S260" i="28"/>
  <c r="S262" i="28"/>
  <c r="S264" i="28"/>
  <c r="S266" i="28"/>
  <c r="S268" i="28"/>
  <c r="S270" i="28"/>
  <c r="S125" i="28"/>
  <c r="S72" i="28"/>
  <c r="S80" i="28"/>
  <c r="S128" i="28"/>
  <c r="S130" i="28"/>
  <c r="S132" i="28"/>
  <c r="S134" i="28"/>
  <c r="S136" i="28"/>
  <c r="S138" i="28"/>
  <c r="S140" i="28"/>
  <c r="S142" i="28"/>
  <c r="S144" i="28"/>
  <c r="S146" i="28"/>
  <c r="S148" i="28"/>
  <c r="S150" i="28"/>
  <c r="S152" i="28"/>
  <c r="S154" i="28"/>
  <c r="S156" i="28"/>
  <c r="S158" i="28"/>
  <c r="S160" i="28"/>
  <c r="S162" i="28"/>
  <c r="S164" i="28"/>
  <c r="S166" i="28"/>
  <c r="S168" i="28"/>
  <c r="S170" i="28"/>
  <c r="S172" i="28"/>
  <c r="S174" i="28"/>
  <c r="S176" i="28"/>
  <c r="S178" i="28"/>
  <c r="S180" i="28"/>
  <c r="S182" i="28"/>
  <c r="S184" i="28"/>
  <c r="S186" i="28"/>
  <c r="S188" i="28"/>
  <c r="S190" i="28"/>
  <c r="S192" i="28"/>
  <c r="S194" i="28"/>
  <c r="S196" i="28"/>
  <c r="S198" i="28"/>
  <c r="S200" i="28"/>
  <c r="S202" i="28"/>
  <c r="S204" i="28"/>
  <c r="S272" i="28"/>
  <c r="S274" i="28"/>
  <c r="S276" i="28"/>
  <c r="S278" i="28"/>
  <c r="S280" i="28"/>
  <c r="S282" i="28"/>
  <c r="S284" i="28"/>
  <c r="S286" i="28"/>
  <c r="S288" i="28"/>
  <c r="S290" i="28"/>
  <c r="S292" i="28"/>
  <c r="S294" i="28"/>
  <c r="S296" i="28"/>
  <c r="S298" i="28"/>
  <c r="S300" i="28"/>
  <c r="S302" i="28"/>
  <c r="S304" i="28"/>
  <c r="S306" i="28"/>
  <c r="S308" i="28"/>
  <c r="S310" i="28"/>
  <c r="S312" i="28"/>
  <c r="S314" i="28"/>
  <c r="S316" i="28"/>
  <c r="S318" i="28"/>
  <c r="S320" i="28"/>
  <c r="S322" i="28"/>
  <c r="S324" i="28"/>
  <c r="S326" i="28"/>
  <c r="S328" i="28"/>
  <c r="S330" i="28"/>
  <c r="S332" i="28"/>
  <c r="S334" i="28"/>
  <c r="S336" i="28"/>
  <c r="S338" i="28"/>
  <c r="S340" i="28"/>
  <c r="S342" i="28"/>
  <c r="S344" i="28"/>
  <c r="S346" i="28"/>
  <c r="S348" i="28"/>
  <c r="S350" i="28"/>
  <c r="S352" i="28"/>
  <c r="S354" i="28"/>
  <c r="S356" i="28"/>
  <c r="S358" i="28"/>
  <c r="S360" i="28"/>
  <c r="S362" i="28"/>
  <c r="S67" i="28"/>
  <c r="S131" i="28"/>
  <c r="S139" i="28"/>
  <c r="S147" i="28"/>
  <c r="S155" i="28"/>
  <c r="S163" i="28"/>
  <c r="S171" i="28"/>
  <c r="S179" i="28"/>
  <c r="S187" i="28"/>
  <c r="S195" i="28"/>
  <c r="S203" i="28"/>
  <c r="S207" i="28"/>
  <c r="S211" i="28"/>
  <c r="S215" i="28"/>
  <c r="S219" i="28"/>
  <c r="S223" i="28"/>
  <c r="S227" i="28"/>
  <c r="S231" i="28"/>
  <c r="S235" i="28"/>
  <c r="S239" i="28"/>
  <c r="S243" i="28"/>
  <c r="S247" i="28"/>
  <c r="S251" i="28"/>
  <c r="S255" i="28"/>
  <c r="S259" i="28"/>
  <c r="S263" i="28"/>
  <c r="S267" i="28"/>
  <c r="S271" i="28"/>
  <c r="S275" i="28"/>
  <c r="S279" i="28"/>
  <c r="S283" i="28"/>
  <c r="S287" i="28"/>
  <c r="S291" i="28"/>
  <c r="S295" i="28"/>
  <c r="S299" i="28"/>
  <c r="S303" i="28"/>
  <c r="S307" i="28"/>
  <c r="S311" i="28"/>
  <c r="S315" i="28"/>
  <c r="S319" i="28"/>
  <c r="S323" i="28"/>
  <c r="S327" i="28"/>
  <c r="S331" i="28"/>
  <c r="S335" i="28"/>
  <c r="S339" i="28"/>
  <c r="S343" i="28"/>
  <c r="S347" i="28"/>
  <c r="S351" i="28"/>
  <c r="S355" i="28"/>
  <c r="S359" i="28"/>
  <c r="S363" i="28"/>
  <c r="S365" i="28"/>
  <c r="S367" i="28"/>
  <c r="S369" i="28"/>
  <c r="S371" i="28"/>
  <c r="S373" i="28"/>
  <c r="S375" i="28"/>
  <c r="S377" i="28"/>
  <c r="S102" i="28"/>
  <c r="S118" i="28"/>
  <c r="S374" i="28"/>
  <c r="S412" i="28"/>
  <c r="S376" i="28"/>
  <c r="S384" i="28"/>
  <c r="S404" i="28"/>
  <c r="S416" i="28"/>
  <c r="S422" i="28"/>
  <c r="S151" i="28"/>
  <c r="S159" i="28"/>
  <c r="S221" i="28"/>
  <c r="S229" i="28"/>
  <c r="S233" i="28"/>
  <c r="S249" i="28"/>
  <c r="S253" i="28"/>
  <c r="S257" i="28"/>
  <c r="S261" i="28"/>
  <c r="S265" i="28"/>
  <c r="S273" i="28"/>
  <c r="S277" i="28"/>
  <c r="S281" i="28"/>
  <c r="S289" i="28"/>
  <c r="S293" i="28"/>
  <c r="S317" i="28"/>
  <c r="S321" i="28"/>
  <c r="S337" i="28"/>
  <c r="S341" i="28"/>
  <c r="S398" i="28"/>
  <c r="S408" i="28"/>
  <c r="S430" i="28"/>
  <c r="S378" i="28"/>
  <c r="S418" i="28"/>
  <c r="S381" i="28"/>
  <c r="S385" i="28"/>
  <c r="S389" i="28"/>
  <c r="S393" i="28"/>
  <c r="S395" i="28"/>
  <c r="S397" i="28"/>
  <c r="S399" i="28"/>
  <c r="S401" i="28"/>
  <c r="S403" i="28"/>
  <c r="S405" i="28"/>
  <c r="S407" i="28"/>
  <c r="S409" i="28"/>
  <c r="S411" i="28"/>
  <c r="S413" i="28"/>
  <c r="S415" i="28"/>
  <c r="S417" i="28"/>
  <c r="S419" i="28"/>
  <c r="S421" i="28"/>
  <c r="S423" i="28"/>
  <c r="S425" i="28"/>
  <c r="S427" i="28"/>
  <c r="S429" i="28"/>
  <c r="S431" i="28"/>
  <c r="S364" i="28"/>
  <c r="S366" i="28"/>
  <c r="S368" i="28"/>
  <c r="S370" i="28"/>
  <c r="S372" i="28"/>
  <c r="S392" i="28"/>
  <c r="S394" i="28"/>
  <c r="S396" i="28"/>
  <c r="S382" i="28"/>
  <c r="S402" i="28"/>
  <c r="S414" i="28"/>
  <c r="S379" i="28"/>
  <c r="S167" i="28"/>
  <c r="S175" i="28"/>
  <c r="S191" i="28"/>
  <c r="S199" i="28"/>
  <c r="S209" i="28"/>
  <c r="S213" i="28"/>
  <c r="S217" i="28"/>
  <c r="S225" i="28"/>
  <c r="S241" i="28"/>
  <c r="S245" i="28"/>
  <c r="S301" i="28"/>
  <c r="S305" i="28"/>
  <c r="S309" i="28"/>
  <c r="S325" i="28"/>
  <c r="S329" i="28"/>
  <c r="S388" i="28"/>
  <c r="S406" i="28"/>
  <c r="S76" i="28"/>
  <c r="S94" i="28"/>
  <c r="S110" i="28"/>
  <c r="S126" i="28"/>
  <c r="S349" i="28"/>
  <c r="S353" i="28"/>
  <c r="S357" i="28"/>
  <c r="S361" i="28"/>
  <c r="S420" i="28"/>
  <c r="S424" i="28"/>
  <c r="S426" i="28"/>
  <c r="S380" i="28"/>
  <c r="S390" i="28"/>
  <c r="S400" i="28"/>
  <c r="S410" i="28"/>
  <c r="S432" i="28"/>
  <c r="S383" i="28"/>
  <c r="S387" i="28"/>
  <c r="S391" i="28"/>
  <c r="S127" i="28"/>
  <c r="S135" i="28"/>
  <c r="S143" i="28"/>
  <c r="S183" i="28"/>
  <c r="S237" i="28"/>
  <c r="S269" i="28"/>
  <c r="S285" i="28"/>
  <c r="S297" i="28"/>
  <c r="S313" i="28"/>
  <c r="S333" i="28"/>
  <c r="S345" i="28"/>
  <c r="S386" i="28"/>
  <c r="S428" i="28"/>
  <c r="AA42" i="28"/>
  <c r="AA44" i="28"/>
  <c r="AA46" i="28"/>
  <c r="AA48" i="28"/>
  <c r="AA50" i="28"/>
  <c r="AA52" i="28"/>
  <c r="AA54" i="28"/>
  <c r="AA56" i="28"/>
  <c r="AA58" i="28"/>
  <c r="AA60" i="28"/>
  <c r="AA62" i="28"/>
  <c r="AA64" i="28"/>
  <c r="AA66" i="28"/>
  <c r="AA70" i="28"/>
  <c r="AA74" i="28"/>
  <c r="AA78" i="28"/>
  <c r="AA82" i="28"/>
  <c r="AA86" i="28"/>
  <c r="AA87" i="28"/>
  <c r="AA89" i="28"/>
  <c r="AA91" i="28"/>
  <c r="AA93" i="28"/>
  <c r="AA95" i="28"/>
  <c r="AA97" i="28"/>
  <c r="AA99" i="28"/>
  <c r="AA101" i="28"/>
  <c r="AA103" i="28"/>
  <c r="AA105" i="28"/>
  <c r="AA107" i="28"/>
  <c r="AA109" i="28"/>
  <c r="AA111" i="28"/>
  <c r="AA113" i="28"/>
  <c r="AA115" i="28"/>
  <c r="AA117" i="28"/>
  <c r="AA119" i="28"/>
  <c r="AA121" i="28"/>
  <c r="AA43" i="28"/>
  <c r="AA45" i="28"/>
  <c r="AA47" i="28"/>
  <c r="AA49" i="28"/>
  <c r="AA51" i="28"/>
  <c r="AA53" i="28"/>
  <c r="AA57" i="28"/>
  <c r="AA61" i="28"/>
  <c r="AA65" i="28"/>
  <c r="AA69" i="28"/>
  <c r="AA71" i="28"/>
  <c r="AA73" i="28"/>
  <c r="AA75" i="28"/>
  <c r="AA77" i="28"/>
  <c r="AA79" i="28"/>
  <c r="AA81" i="28"/>
  <c r="AA83" i="28"/>
  <c r="AA85" i="28"/>
  <c r="AA55" i="28"/>
  <c r="AA63" i="28"/>
  <c r="AA67" i="28"/>
  <c r="AA72" i="28"/>
  <c r="AA80" i="28"/>
  <c r="AA76" i="28"/>
  <c r="AA90" i="28"/>
  <c r="AA98" i="28"/>
  <c r="AA106" i="28"/>
  <c r="AA114" i="28"/>
  <c r="AA122" i="28"/>
  <c r="AA206" i="28"/>
  <c r="AA208" i="28"/>
  <c r="AA210" i="28"/>
  <c r="AA212" i="28"/>
  <c r="AA214" i="28"/>
  <c r="AA216" i="28"/>
  <c r="AA218" i="28"/>
  <c r="AA220" i="28"/>
  <c r="AA222" i="28"/>
  <c r="AA224" i="28"/>
  <c r="AA226" i="28"/>
  <c r="AA228" i="28"/>
  <c r="AA230" i="28"/>
  <c r="AA232" i="28"/>
  <c r="AA234" i="28"/>
  <c r="AA236" i="28"/>
  <c r="AA238" i="28"/>
  <c r="AA240" i="28"/>
  <c r="AA242" i="28"/>
  <c r="AA244" i="28"/>
  <c r="AA246" i="28"/>
  <c r="AA248" i="28"/>
  <c r="AA250" i="28"/>
  <c r="AA252" i="28"/>
  <c r="AA254" i="28"/>
  <c r="AA256" i="28"/>
  <c r="AA258" i="28"/>
  <c r="AA260" i="28"/>
  <c r="AA262" i="28"/>
  <c r="AA264" i="28"/>
  <c r="AA266" i="28"/>
  <c r="AA268" i="28"/>
  <c r="AA270" i="28"/>
  <c r="AA123" i="28"/>
  <c r="AA125" i="28"/>
  <c r="AA88" i="28"/>
  <c r="AA92" i="28"/>
  <c r="AA96" i="28"/>
  <c r="AA100" i="28"/>
  <c r="AA104" i="28"/>
  <c r="AA108" i="28"/>
  <c r="AA112" i="28"/>
  <c r="AA116" i="28"/>
  <c r="AA120" i="28"/>
  <c r="AA124" i="28"/>
  <c r="AA128" i="28"/>
  <c r="AA130" i="28"/>
  <c r="AA132" i="28"/>
  <c r="AA134" i="28"/>
  <c r="AA136" i="28"/>
  <c r="AA138" i="28"/>
  <c r="AA140" i="28"/>
  <c r="AA142" i="28"/>
  <c r="AA144" i="28"/>
  <c r="AA146" i="28"/>
  <c r="AA148" i="28"/>
  <c r="AA150" i="28"/>
  <c r="AA152" i="28"/>
  <c r="AA154" i="28"/>
  <c r="AA156" i="28"/>
  <c r="AA158" i="28"/>
  <c r="AA160" i="28"/>
  <c r="AA162" i="28"/>
  <c r="AA164" i="28"/>
  <c r="AA166" i="28"/>
  <c r="AA168" i="28"/>
  <c r="AA170" i="28"/>
  <c r="AA172" i="28"/>
  <c r="AA174" i="28"/>
  <c r="AA176" i="28"/>
  <c r="AA178" i="28"/>
  <c r="AA180" i="28"/>
  <c r="AA182" i="28"/>
  <c r="AA184" i="28"/>
  <c r="AA186" i="28"/>
  <c r="AA188" i="28"/>
  <c r="AA190" i="28"/>
  <c r="AA192" i="28"/>
  <c r="AA194" i="28"/>
  <c r="AA196" i="28"/>
  <c r="AA198" i="28"/>
  <c r="AA200" i="28"/>
  <c r="AA202" i="28"/>
  <c r="AA204" i="28"/>
  <c r="AA129" i="28"/>
  <c r="AA133" i="28"/>
  <c r="AA137" i="28"/>
  <c r="AA141" i="28"/>
  <c r="AA145" i="28"/>
  <c r="AA149" i="28"/>
  <c r="AA153" i="28"/>
  <c r="AA157" i="28"/>
  <c r="AA161" i="28"/>
  <c r="AA165" i="28"/>
  <c r="AA169" i="28"/>
  <c r="AA173" i="28"/>
  <c r="AA177" i="28"/>
  <c r="AA181" i="28"/>
  <c r="AA185" i="28"/>
  <c r="AA189" i="28"/>
  <c r="AA193" i="28"/>
  <c r="AA197" i="28"/>
  <c r="AA201" i="28"/>
  <c r="AA272" i="28"/>
  <c r="AA274" i="28"/>
  <c r="AA276" i="28"/>
  <c r="AA278" i="28"/>
  <c r="AA280" i="28"/>
  <c r="AA282" i="28"/>
  <c r="AA284" i="28"/>
  <c r="AA286" i="28"/>
  <c r="AA288" i="28"/>
  <c r="AA290" i="28"/>
  <c r="AA292" i="28"/>
  <c r="AA294" i="28"/>
  <c r="AA296" i="28"/>
  <c r="AA298" i="28"/>
  <c r="AA300" i="28"/>
  <c r="AA302" i="28"/>
  <c r="AA304" i="28"/>
  <c r="AA306" i="28"/>
  <c r="AA308" i="28"/>
  <c r="AA310" i="28"/>
  <c r="AA312" i="28"/>
  <c r="AA314" i="28"/>
  <c r="AA316" i="28"/>
  <c r="AA318" i="28"/>
  <c r="AA320" i="28"/>
  <c r="AA322" i="28"/>
  <c r="AA324" i="28"/>
  <c r="AA326" i="28"/>
  <c r="AA328" i="28"/>
  <c r="AA330" i="28"/>
  <c r="AA332" i="28"/>
  <c r="AA334" i="28"/>
  <c r="AA336" i="28"/>
  <c r="AA338" i="28"/>
  <c r="AA340" i="28"/>
  <c r="AA342" i="28"/>
  <c r="AA344" i="28"/>
  <c r="AA346" i="28"/>
  <c r="AA348" i="28"/>
  <c r="AA350" i="28"/>
  <c r="AA352" i="28"/>
  <c r="AA354" i="28"/>
  <c r="AA356" i="28"/>
  <c r="AA358" i="28"/>
  <c r="AA360" i="28"/>
  <c r="AA362" i="28"/>
  <c r="AA363" i="28"/>
  <c r="AA365" i="28"/>
  <c r="AA367" i="28"/>
  <c r="AA369" i="28"/>
  <c r="AA371" i="28"/>
  <c r="AA373" i="28"/>
  <c r="AA375" i="28"/>
  <c r="AA377" i="28"/>
  <c r="AA94" i="28"/>
  <c r="AA110" i="28"/>
  <c r="AA126" i="28"/>
  <c r="AA131" i="28"/>
  <c r="AA139" i="28"/>
  <c r="AA147" i="28"/>
  <c r="AA155" i="28"/>
  <c r="AA163" i="28"/>
  <c r="AA171" i="28"/>
  <c r="AA179" i="28"/>
  <c r="AA187" i="28"/>
  <c r="AA195" i="28"/>
  <c r="AA203" i="28"/>
  <c r="AA84" i="28"/>
  <c r="AA207" i="28"/>
  <c r="AA211" i="28"/>
  <c r="AA215" i="28"/>
  <c r="AA219" i="28"/>
  <c r="AA223" i="28"/>
  <c r="AA227" i="28"/>
  <c r="AA231" i="28"/>
  <c r="AA235" i="28"/>
  <c r="AA239" i="28"/>
  <c r="AA243" i="28"/>
  <c r="AA247" i="28"/>
  <c r="AA251" i="28"/>
  <c r="AA255" i="28"/>
  <c r="AA259" i="28"/>
  <c r="AA263" i="28"/>
  <c r="AA267" i="28"/>
  <c r="AA271" i="28"/>
  <c r="AA275" i="28"/>
  <c r="AA279" i="28"/>
  <c r="AA283" i="28"/>
  <c r="AA287" i="28"/>
  <c r="AA291" i="28"/>
  <c r="AA295" i="28"/>
  <c r="AA299" i="28"/>
  <c r="AA303" i="28"/>
  <c r="AA307" i="28"/>
  <c r="AA311" i="28"/>
  <c r="AA315" i="28"/>
  <c r="AA319" i="28"/>
  <c r="AA323" i="28"/>
  <c r="AA327" i="28"/>
  <c r="AA331" i="28"/>
  <c r="AA335" i="28"/>
  <c r="AA339" i="28"/>
  <c r="AA343" i="28"/>
  <c r="AA347" i="28"/>
  <c r="AA351" i="28"/>
  <c r="AA355" i="28"/>
  <c r="AA359" i="28"/>
  <c r="AA127" i="28"/>
  <c r="AA135" i="28"/>
  <c r="AA143" i="28"/>
  <c r="AA151" i="28"/>
  <c r="AA159" i="28"/>
  <c r="AA167" i="28"/>
  <c r="AA175" i="28"/>
  <c r="AA183" i="28"/>
  <c r="AA191" i="28"/>
  <c r="AA199" i="28"/>
  <c r="AA349" i="28"/>
  <c r="AA353" i="28"/>
  <c r="AA357" i="28"/>
  <c r="AA361" i="28"/>
  <c r="AA374" i="28"/>
  <c r="AA390" i="28"/>
  <c r="AA382" i="28"/>
  <c r="AA402" i="28"/>
  <c r="AA414" i="28"/>
  <c r="AA420" i="28"/>
  <c r="AA404" i="28"/>
  <c r="AA379" i="28"/>
  <c r="AA383" i="28"/>
  <c r="AA387" i="28"/>
  <c r="AA391" i="28"/>
  <c r="AA395" i="28"/>
  <c r="AA397" i="28"/>
  <c r="AA399" i="28"/>
  <c r="AA401" i="28"/>
  <c r="AA403" i="28"/>
  <c r="AA405" i="28"/>
  <c r="AA407" i="28"/>
  <c r="AA409" i="28"/>
  <c r="AA411" i="28"/>
  <c r="AA413" i="28"/>
  <c r="AA415" i="28"/>
  <c r="AA417" i="28"/>
  <c r="AA419" i="28"/>
  <c r="AA421" i="28"/>
  <c r="AA423" i="28"/>
  <c r="AA425" i="28"/>
  <c r="AA427" i="28"/>
  <c r="AA429" i="28"/>
  <c r="AA431" i="28"/>
  <c r="AA59" i="28"/>
  <c r="AA102" i="28"/>
  <c r="AA118" i="28"/>
  <c r="AA205" i="28"/>
  <c r="AA209" i="28"/>
  <c r="AA213" i="28"/>
  <c r="AA217" i="28"/>
  <c r="AA221" i="28"/>
  <c r="AA225" i="28"/>
  <c r="AA229" i="28"/>
  <c r="AA233" i="28"/>
  <c r="AA237" i="28"/>
  <c r="AA241" i="28"/>
  <c r="AA245" i="28"/>
  <c r="AA249" i="28"/>
  <c r="AA253" i="28"/>
  <c r="AA257" i="28"/>
  <c r="AA261" i="28"/>
  <c r="AA265" i="28"/>
  <c r="AA269" i="28"/>
  <c r="AA273" i="28"/>
  <c r="AA277" i="28"/>
  <c r="AA281" i="28"/>
  <c r="AA285" i="28"/>
  <c r="AA289" i="28"/>
  <c r="AA293" i="28"/>
  <c r="AA297" i="28"/>
  <c r="AA301" i="28"/>
  <c r="AA305" i="28"/>
  <c r="AA309" i="28"/>
  <c r="AA313" i="28"/>
  <c r="AA317" i="28"/>
  <c r="AA321" i="28"/>
  <c r="AA325" i="28"/>
  <c r="AA329" i="28"/>
  <c r="AA333" i="28"/>
  <c r="AA337" i="28"/>
  <c r="AA341" i="28"/>
  <c r="AA345" i="28"/>
  <c r="AA364" i="28"/>
  <c r="AA366" i="28"/>
  <c r="AA368" i="28"/>
  <c r="AA370" i="28"/>
  <c r="AA372" i="28"/>
  <c r="AA392" i="28"/>
  <c r="AA394" i="28"/>
  <c r="AA396" i="28"/>
  <c r="AA422" i="28"/>
  <c r="AA380" i="28"/>
  <c r="AA400" i="28"/>
  <c r="AA410" i="28"/>
  <c r="AA412" i="28"/>
  <c r="AA432" i="28"/>
  <c r="AA430" i="28"/>
  <c r="AA393" i="28"/>
  <c r="AA418" i="28"/>
  <c r="AA376" i="28"/>
  <c r="AA416" i="28"/>
  <c r="AA426" i="28"/>
  <c r="AA384" i="28"/>
  <c r="AA386" i="28"/>
  <c r="AA398" i="28"/>
  <c r="AA406" i="28"/>
  <c r="AA378" i="28"/>
  <c r="AA388" i="28"/>
  <c r="AA408" i="28"/>
  <c r="AA428" i="28"/>
  <c r="AA381" i="28"/>
  <c r="AA385" i="28"/>
  <c r="AA389" i="28"/>
  <c r="AA68" i="28"/>
  <c r="AA424" i="28"/>
  <c r="AC55" i="28"/>
  <c r="AC59" i="28"/>
  <c r="AC63" i="28"/>
  <c r="AC67" i="28"/>
  <c r="AC69" i="28"/>
  <c r="AC71" i="28"/>
  <c r="AC73" i="28"/>
  <c r="AC75" i="28"/>
  <c r="AC77" i="28"/>
  <c r="AC79" i="28"/>
  <c r="AC81" i="28"/>
  <c r="AC83" i="28"/>
  <c r="AC85" i="28"/>
  <c r="AC61" i="28"/>
  <c r="AC42" i="28"/>
  <c r="AC44" i="28"/>
  <c r="AC46" i="28"/>
  <c r="AC48" i="28"/>
  <c r="AC50" i="28"/>
  <c r="AC52" i="28"/>
  <c r="AC54" i="28"/>
  <c r="AC56" i="28"/>
  <c r="AC58" i="28"/>
  <c r="AC60" i="28"/>
  <c r="AC62" i="28"/>
  <c r="AC64" i="28"/>
  <c r="AC66" i="28"/>
  <c r="AC87" i="28"/>
  <c r="AC89" i="28"/>
  <c r="AC91" i="28"/>
  <c r="AC93" i="28"/>
  <c r="AC95" i="28"/>
  <c r="AC97" i="28"/>
  <c r="AC99" i="28"/>
  <c r="AC101" i="28"/>
  <c r="AC103" i="28"/>
  <c r="AC105" i="28"/>
  <c r="AC107" i="28"/>
  <c r="AC109" i="28"/>
  <c r="AC111" i="28"/>
  <c r="AC113" i="28"/>
  <c r="AC115" i="28"/>
  <c r="AC117" i="28"/>
  <c r="AC119" i="28"/>
  <c r="AC121" i="28"/>
  <c r="AC43" i="28"/>
  <c r="AC45" i="28"/>
  <c r="AC47" i="28"/>
  <c r="AC49" i="28"/>
  <c r="AC51" i="28"/>
  <c r="AC53" i="28"/>
  <c r="AC68" i="28"/>
  <c r="AC72" i="28"/>
  <c r="AC76" i="28"/>
  <c r="AC80" i="28"/>
  <c r="AC84" i="28"/>
  <c r="AC57" i="28"/>
  <c r="AC90" i="28"/>
  <c r="AC94" i="28"/>
  <c r="AC98" i="28"/>
  <c r="AC102" i="28"/>
  <c r="AC106" i="28"/>
  <c r="AC110" i="28"/>
  <c r="AC114" i="28"/>
  <c r="AC118" i="28"/>
  <c r="AC122" i="28"/>
  <c r="AC126" i="28"/>
  <c r="AC128" i="28"/>
  <c r="AC130" i="28"/>
  <c r="AC132" i="28"/>
  <c r="AC134" i="28"/>
  <c r="AC136" i="28"/>
  <c r="AC138" i="28"/>
  <c r="AC140" i="28"/>
  <c r="AC142" i="28"/>
  <c r="AC144" i="28"/>
  <c r="AC146" i="28"/>
  <c r="AC148" i="28"/>
  <c r="AC150" i="28"/>
  <c r="AC152" i="28"/>
  <c r="AC154" i="28"/>
  <c r="AC156" i="28"/>
  <c r="AC158" i="28"/>
  <c r="AC160" i="28"/>
  <c r="AC162" i="28"/>
  <c r="AC164" i="28"/>
  <c r="AC166" i="28"/>
  <c r="AC168" i="28"/>
  <c r="AC170" i="28"/>
  <c r="AC172" i="28"/>
  <c r="AC174" i="28"/>
  <c r="AC176" i="28"/>
  <c r="AC178" i="28"/>
  <c r="AC180" i="28"/>
  <c r="AC182" i="28"/>
  <c r="AC184" i="28"/>
  <c r="AC186" i="28"/>
  <c r="AC188" i="28"/>
  <c r="AC190" i="28"/>
  <c r="AC192" i="28"/>
  <c r="AC194" i="28"/>
  <c r="AC196" i="28"/>
  <c r="AC198" i="28"/>
  <c r="AC200" i="28"/>
  <c r="AC202" i="28"/>
  <c r="AC204" i="28"/>
  <c r="AC65" i="28"/>
  <c r="AC82" i="28"/>
  <c r="AC70" i="28"/>
  <c r="AC78" i="28"/>
  <c r="AC86" i="28"/>
  <c r="AC127" i="28"/>
  <c r="AC131" i="28"/>
  <c r="AC135" i="28"/>
  <c r="AC139" i="28"/>
  <c r="AC143" i="28"/>
  <c r="AC147" i="28"/>
  <c r="AC151" i="28"/>
  <c r="AC155" i="28"/>
  <c r="AC159" i="28"/>
  <c r="AC163" i="28"/>
  <c r="AC167" i="28"/>
  <c r="AC171" i="28"/>
  <c r="AC175" i="28"/>
  <c r="AC179" i="28"/>
  <c r="AC183" i="28"/>
  <c r="AC187" i="28"/>
  <c r="AC191" i="28"/>
  <c r="AC195" i="28"/>
  <c r="AC199" i="28"/>
  <c r="AC203" i="28"/>
  <c r="AC88" i="28"/>
  <c r="AC96" i="28"/>
  <c r="AC104" i="28"/>
  <c r="AC112" i="28"/>
  <c r="AC120" i="28"/>
  <c r="AC206" i="28"/>
  <c r="AC208" i="28"/>
  <c r="AC210" i="28"/>
  <c r="AC212" i="28"/>
  <c r="AC214" i="28"/>
  <c r="AC216" i="28"/>
  <c r="AC218" i="28"/>
  <c r="AC220" i="28"/>
  <c r="AC222" i="28"/>
  <c r="AC224" i="28"/>
  <c r="AC226" i="28"/>
  <c r="AC228" i="28"/>
  <c r="AC230" i="28"/>
  <c r="AC232" i="28"/>
  <c r="AC234" i="28"/>
  <c r="AC236" i="28"/>
  <c r="AC238" i="28"/>
  <c r="AC240" i="28"/>
  <c r="AC242" i="28"/>
  <c r="AC244" i="28"/>
  <c r="AC246" i="28"/>
  <c r="AC248" i="28"/>
  <c r="AC250" i="28"/>
  <c r="AC252" i="28"/>
  <c r="AC254" i="28"/>
  <c r="AC256" i="28"/>
  <c r="AC258" i="28"/>
  <c r="AC260" i="28"/>
  <c r="AC262" i="28"/>
  <c r="AC264" i="28"/>
  <c r="AC266" i="28"/>
  <c r="AC268" i="28"/>
  <c r="AC270" i="28"/>
  <c r="AC123" i="28"/>
  <c r="AC125" i="28"/>
  <c r="AC272" i="28"/>
  <c r="AC274" i="28"/>
  <c r="AC276" i="28"/>
  <c r="AC278" i="28"/>
  <c r="AC280" i="28"/>
  <c r="AC282" i="28"/>
  <c r="AC284" i="28"/>
  <c r="AC286" i="28"/>
  <c r="AC288" i="28"/>
  <c r="AC290" i="28"/>
  <c r="AC292" i="28"/>
  <c r="AC294" i="28"/>
  <c r="AC296" i="28"/>
  <c r="AC298" i="28"/>
  <c r="AC300" i="28"/>
  <c r="AC302" i="28"/>
  <c r="AC304" i="28"/>
  <c r="AC306" i="28"/>
  <c r="AC308" i="28"/>
  <c r="AC310" i="28"/>
  <c r="AC312" i="28"/>
  <c r="AC314" i="28"/>
  <c r="AC316" i="28"/>
  <c r="AC318" i="28"/>
  <c r="AC320" i="28"/>
  <c r="AC322" i="28"/>
  <c r="AC324" i="28"/>
  <c r="AC326" i="28"/>
  <c r="AC328" i="28"/>
  <c r="AC330" i="28"/>
  <c r="AC332" i="28"/>
  <c r="AC334" i="28"/>
  <c r="AC336" i="28"/>
  <c r="AC338" i="28"/>
  <c r="AC340" i="28"/>
  <c r="AC342" i="28"/>
  <c r="AC344" i="28"/>
  <c r="AC346" i="28"/>
  <c r="AC348" i="28"/>
  <c r="AC350" i="28"/>
  <c r="AC352" i="28"/>
  <c r="AC354" i="28"/>
  <c r="AC356" i="28"/>
  <c r="AC358" i="28"/>
  <c r="AC360" i="28"/>
  <c r="AC362" i="28"/>
  <c r="AC205" i="28"/>
  <c r="AC209" i="28"/>
  <c r="AC213" i="28"/>
  <c r="AC217" i="28"/>
  <c r="AC221" i="28"/>
  <c r="AC225" i="28"/>
  <c r="AC229" i="28"/>
  <c r="AC233" i="28"/>
  <c r="AC237" i="28"/>
  <c r="AC241" i="28"/>
  <c r="AC245" i="28"/>
  <c r="AC249" i="28"/>
  <c r="AC253" i="28"/>
  <c r="AC257" i="28"/>
  <c r="AC261" i="28"/>
  <c r="AC265" i="28"/>
  <c r="AC269" i="28"/>
  <c r="AC273" i="28"/>
  <c r="AC277" i="28"/>
  <c r="AC281" i="28"/>
  <c r="AC285" i="28"/>
  <c r="AC289" i="28"/>
  <c r="AC293" i="28"/>
  <c r="AC297" i="28"/>
  <c r="AC301" i="28"/>
  <c r="AC305" i="28"/>
  <c r="AC309" i="28"/>
  <c r="AC313" i="28"/>
  <c r="AC317" i="28"/>
  <c r="AC321" i="28"/>
  <c r="AC325" i="28"/>
  <c r="AC329" i="28"/>
  <c r="AC333" i="28"/>
  <c r="AC337" i="28"/>
  <c r="AC341" i="28"/>
  <c r="AC345" i="28"/>
  <c r="AC349" i="28"/>
  <c r="AC353" i="28"/>
  <c r="AC357" i="28"/>
  <c r="AC361" i="28"/>
  <c r="AC100" i="28"/>
  <c r="AC116" i="28"/>
  <c r="AC363" i="28"/>
  <c r="AC365" i="28"/>
  <c r="AC367" i="28"/>
  <c r="AC369" i="28"/>
  <c r="AC371" i="28"/>
  <c r="AC373" i="28"/>
  <c r="AC375" i="28"/>
  <c r="AC74" i="28"/>
  <c r="AC129" i="28"/>
  <c r="AC137" i="28"/>
  <c r="AC145" i="28"/>
  <c r="AC153" i="28"/>
  <c r="AC161" i="28"/>
  <c r="AC169" i="28"/>
  <c r="AC177" i="28"/>
  <c r="AC185" i="28"/>
  <c r="AC193" i="28"/>
  <c r="AC201" i="28"/>
  <c r="AC381" i="28"/>
  <c r="AC385" i="28"/>
  <c r="AC389" i="28"/>
  <c r="AC393" i="28"/>
  <c r="AC380" i="28"/>
  <c r="AC400" i="28"/>
  <c r="AC410" i="28"/>
  <c r="AC412" i="28"/>
  <c r="AC418" i="28"/>
  <c r="AC422" i="28"/>
  <c r="AC207" i="28"/>
  <c r="AC211" i="28"/>
  <c r="AC215" i="28"/>
  <c r="AC235" i="28"/>
  <c r="AC239" i="28"/>
  <c r="AC283" i="28"/>
  <c r="AC287" i="28"/>
  <c r="AC295" i="28"/>
  <c r="AC299" i="28"/>
  <c r="AC303" i="28"/>
  <c r="AC323" i="28"/>
  <c r="AC327" i="28"/>
  <c r="AC343" i="28"/>
  <c r="AC347" i="28"/>
  <c r="AC386" i="28"/>
  <c r="AC406" i="28"/>
  <c r="AC377" i="28"/>
  <c r="AC92" i="28"/>
  <c r="AC108" i="28"/>
  <c r="AC124" i="28"/>
  <c r="AC133" i="28"/>
  <c r="AC141" i="28"/>
  <c r="AC149" i="28"/>
  <c r="AC157" i="28"/>
  <c r="AC165" i="28"/>
  <c r="AC173" i="28"/>
  <c r="AC181" i="28"/>
  <c r="AC189" i="28"/>
  <c r="AC197" i="28"/>
  <c r="AC382" i="28"/>
  <c r="AC402" i="28"/>
  <c r="AC414" i="28"/>
  <c r="AC420" i="28"/>
  <c r="AC374" i="28"/>
  <c r="AC390" i="28"/>
  <c r="AC219" i="28"/>
  <c r="AC227" i="28"/>
  <c r="AC231" i="28"/>
  <c r="AC247" i="28"/>
  <c r="AC251" i="28"/>
  <c r="AC259" i="28"/>
  <c r="AC263" i="28"/>
  <c r="AC267" i="28"/>
  <c r="AC271" i="28"/>
  <c r="AC291" i="28"/>
  <c r="AC311" i="28"/>
  <c r="AC315" i="28"/>
  <c r="AC331" i="28"/>
  <c r="AC335" i="28"/>
  <c r="AC339" i="28"/>
  <c r="AC398" i="28"/>
  <c r="AC408" i="28"/>
  <c r="AC430" i="28"/>
  <c r="AC384" i="28"/>
  <c r="AC379" i="28"/>
  <c r="AC383" i="28"/>
  <c r="AC387" i="28"/>
  <c r="AC391" i="28"/>
  <c r="AC395" i="28"/>
  <c r="AC397" i="28"/>
  <c r="AC399" i="28"/>
  <c r="AC401" i="28"/>
  <c r="AC403" i="28"/>
  <c r="AC405" i="28"/>
  <c r="AC407" i="28"/>
  <c r="AC409" i="28"/>
  <c r="AC411" i="28"/>
  <c r="AC413" i="28"/>
  <c r="AC415" i="28"/>
  <c r="AC417" i="28"/>
  <c r="AC419" i="28"/>
  <c r="AC421" i="28"/>
  <c r="AC423" i="28"/>
  <c r="AC425" i="28"/>
  <c r="AC427" i="28"/>
  <c r="AC429" i="28"/>
  <c r="AC431" i="28"/>
  <c r="AC351" i="28"/>
  <c r="AC355" i="28"/>
  <c r="AC359" i="28"/>
  <c r="AC364" i="28"/>
  <c r="AC366" i="28"/>
  <c r="AC368" i="28"/>
  <c r="AC370" i="28"/>
  <c r="AC372" i="28"/>
  <c r="AC376" i="28"/>
  <c r="AC392" i="28"/>
  <c r="AC394" i="28"/>
  <c r="AC396" i="28"/>
  <c r="AC404" i="28"/>
  <c r="AC416" i="28"/>
  <c r="AC424" i="28"/>
  <c r="AC426" i="28"/>
  <c r="AC223" i="28"/>
  <c r="AC243" i="28"/>
  <c r="AC255" i="28"/>
  <c r="AC275" i="28"/>
  <c r="AC279" i="28"/>
  <c r="AC307" i="28"/>
  <c r="AC319" i="28"/>
  <c r="AC378" i="28"/>
  <c r="AC388" i="28"/>
  <c r="AC428" i="28"/>
  <c r="AC432" i="28"/>
  <c r="W39" i="28"/>
  <c r="U39" i="28"/>
  <c r="Y41" i="28"/>
  <c r="AC41" i="28"/>
  <c r="V39" i="28"/>
  <c r="Z39" i="28"/>
  <c r="R40" i="28"/>
  <c r="C40" i="28"/>
  <c r="S41" i="28"/>
  <c r="AA41" i="28"/>
  <c r="T39" i="28"/>
  <c r="X39" i="28"/>
  <c r="AB39" i="28"/>
  <c r="F40" i="31"/>
  <c r="H36" i="32" s="1"/>
  <c r="G36" i="32"/>
  <c r="M38" i="31"/>
  <c r="T40" i="31"/>
  <c r="L39" i="31"/>
  <c r="S42" i="31"/>
  <c r="E41" i="31"/>
  <c r="L1" i="3"/>
  <c r="G2" i="2"/>
  <c r="D40" i="28"/>
  <c r="K2" i="2"/>
  <c r="H40" i="28"/>
  <c r="O2" i="2"/>
  <c r="L40" i="28"/>
  <c r="H2" i="2"/>
  <c r="E40" i="28"/>
  <c r="L2" i="2"/>
  <c r="I40" i="28"/>
  <c r="P2" i="2"/>
  <c r="M40" i="28"/>
  <c r="I2" i="2"/>
  <c r="F40" i="28"/>
  <c r="M2" i="2"/>
  <c r="J40" i="28"/>
  <c r="Q2" i="2"/>
  <c r="N40" i="28"/>
  <c r="J2" i="2"/>
  <c r="G40" i="28"/>
  <c r="N2" i="2"/>
  <c r="K40" i="28"/>
  <c r="F2" i="2"/>
  <c r="Y1" i="8"/>
  <c r="E10" i="28"/>
  <c r="E15" i="28"/>
  <c r="E11" i="28"/>
  <c r="E7" i="28"/>
  <c r="E4" i="28"/>
  <c r="E12" i="28"/>
  <c r="E8" i="28"/>
  <c r="E13" i="28"/>
  <c r="E9" i="28"/>
  <c r="E5" i="28"/>
  <c r="E14" i="28"/>
  <c r="E6" i="28"/>
  <c r="G4" i="2"/>
  <c r="AB441" i="28" l="1"/>
  <c r="AB443" i="28"/>
  <c r="AB445" i="28"/>
  <c r="AB447" i="28"/>
  <c r="AB449" i="28"/>
  <c r="AB451" i="28"/>
  <c r="AB453" i="28"/>
  <c r="AB455" i="28"/>
  <c r="AB457" i="28"/>
  <c r="AB459" i="28"/>
  <c r="AB461" i="28"/>
  <c r="AB463" i="28"/>
  <c r="AB465" i="28"/>
  <c r="AB467" i="28"/>
  <c r="AB469" i="28"/>
  <c r="AB471" i="28"/>
  <c r="AB452" i="28"/>
  <c r="AB456" i="28"/>
  <c r="AB460" i="28"/>
  <c r="AB464" i="28"/>
  <c r="AB468" i="28"/>
  <c r="AB472" i="28"/>
  <c r="AB474" i="28"/>
  <c r="AB476" i="28"/>
  <c r="AB478" i="28"/>
  <c r="AB480" i="28"/>
  <c r="AB482" i="28"/>
  <c r="AB484" i="28"/>
  <c r="AB486" i="28"/>
  <c r="AB488" i="28"/>
  <c r="AB490" i="28"/>
  <c r="AB492" i="28"/>
  <c r="AB494" i="28"/>
  <c r="AB496" i="28"/>
  <c r="AB498" i="28"/>
  <c r="AB500" i="28"/>
  <c r="AB502" i="28"/>
  <c r="AB504" i="28"/>
  <c r="AB506" i="28"/>
  <c r="AB508" i="28"/>
  <c r="AB510" i="28"/>
  <c r="AB512" i="28"/>
  <c r="AB514" i="28"/>
  <c r="AB516" i="28"/>
  <c r="AB518" i="28"/>
  <c r="AB520" i="28"/>
  <c r="AB522" i="28"/>
  <c r="AB524" i="28"/>
  <c r="AB526" i="28"/>
  <c r="AB528" i="28"/>
  <c r="AB530" i="28"/>
  <c r="AB532" i="28"/>
  <c r="AB534" i="28"/>
  <c r="AB536" i="28"/>
  <c r="AB538" i="28"/>
  <c r="AB540" i="28"/>
  <c r="AB542" i="28"/>
  <c r="AB544" i="28"/>
  <c r="AB546" i="28"/>
  <c r="AB548" i="28"/>
  <c r="AB550" i="28"/>
  <c r="AB552" i="28"/>
  <c r="AB554" i="28"/>
  <c r="AB556" i="28"/>
  <c r="AB558" i="28"/>
  <c r="AB560" i="28"/>
  <c r="AB562" i="28"/>
  <c r="AB564" i="28"/>
  <c r="AB566" i="28"/>
  <c r="AB568" i="28"/>
  <c r="AB570" i="28"/>
  <c r="AB572" i="28"/>
  <c r="AB479" i="28"/>
  <c r="AB487" i="28"/>
  <c r="AB475" i="28"/>
  <c r="AB495" i="28"/>
  <c r="AB503" i="28"/>
  <c r="AB511" i="28"/>
  <c r="AB517" i="28"/>
  <c r="AB521" i="28"/>
  <c r="AB525" i="28"/>
  <c r="AB433" i="28"/>
  <c r="AB435" i="28"/>
  <c r="AB437" i="28"/>
  <c r="AB439" i="28"/>
  <c r="AB434" i="28"/>
  <c r="AB442" i="28"/>
  <c r="AB446" i="28"/>
  <c r="AB450" i="28"/>
  <c r="AB485" i="28"/>
  <c r="AB493" i="28"/>
  <c r="AB497" i="28"/>
  <c r="AB438" i="28"/>
  <c r="AB454" i="28"/>
  <c r="AB458" i="28"/>
  <c r="AB462" i="28"/>
  <c r="AB466" i="28"/>
  <c r="AB470" i="28"/>
  <c r="AB483" i="28"/>
  <c r="AB491" i="28"/>
  <c r="AB499" i="28"/>
  <c r="AB507" i="28"/>
  <c r="AB515" i="28"/>
  <c r="AB519" i="28"/>
  <c r="AB523" i="28"/>
  <c r="AB527" i="28"/>
  <c r="AB531" i="28"/>
  <c r="AB444" i="28"/>
  <c r="AB489" i="28"/>
  <c r="AB539" i="28"/>
  <c r="AB547" i="28"/>
  <c r="AB553" i="28"/>
  <c r="AB561" i="28"/>
  <c r="AB569" i="28"/>
  <c r="AB509" i="28"/>
  <c r="AB448" i="28"/>
  <c r="AB555" i="28"/>
  <c r="AB563" i="28"/>
  <c r="AB571" i="28"/>
  <c r="AB440" i="28"/>
  <c r="AB436" i="28"/>
  <c r="AB481" i="28"/>
  <c r="AB533" i="28"/>
  <c r="AB537" i="28"/>
  <c r="AB545" i="28"/>
  <c r="AB551" i="28"/>
  <c r="AB559" i="28"/>
  <c r="AB567" i="28"/>
  <c r="AB505" i="28"/>
  <c r="AB529" i="28"/>
  <c r="AB541" i="28"/>
  <c r="AB473" i="28"/>
  <c r="AB535" i="28"/>
  <c r="AB543" i="28"/>
  <c r="AB549" i="28"/>
  <c r="AB557" i="28"/>
  <c r="AB565" i="28"/>
  <c r="AB501" i="28"/>
  <c r="AB477" i="28"/>
  <c r="AB513" i="28"/>
  <c r="W41" i="28"/>
  <c r="W434" i="28"/>
  <c r="W436" i="28"/>
  <c r="W438" i="28"/>
  <c r="W433" i="28"/>
  <c r="W445" i="28"/>
  <c r="W476" i="28"/>
  <c r="W480" i="28"/>
  <c r="W484" i="28"/>
  <c r="W488" i="28"/>
  <c r="W492" i="28"/>
  <c r="W496" i="28"/>
  <c r="W500" i="28"/>
  <c r="W504" i="28"/>
  <c r="W508" i="28"/>
  <c r="W512" i="28"/>
  <c r="W457" i="28"/>
  <c r="W471" i="28"/>
  <c r="W437" i="28"/>
  <c r="W447" i="28"/>
  <c r="W453" i="28"/>
  <c r="W465" i="28"/>
  <c r="W441" i="28"/>
  <c r="W449" i="28"/>
  <c r="W474" i="28"/>
  <c r="W478" i="28"/>
  <c r="W482" i="28"/>
  <c r="W486" i="28"/>
  <c r="W490" i="28"/>
  <c r="W494" i="28"/>
  <c r="W498" i="28"/>
  <c r="W502" i="28"/>
  <c r="W506" i="28"/>
  <c r="W510" i="28"/>
  <c r="W514" i="28"/>
  <c r="W467" i="28"/>
  <c r="W455" i="28"/>
  <c r="W461" i="28"/>
  <c r="W439" i="28"/>
  <c r="W442" i="28"/>
  <c r="W450" i="28"/>
  <c r="W456" i="28"/>
  <c r="W464" i="28"/>
  <c r="W472" i="28"/>
  <c r="W473" i="28"/>
  <c r="W481" i="28"/>
  <c r="W489" i="28"/>
  <c r="W497" i="28"/>
  <c r="W505" i="28"/>
  <c r="W513" i="28"/>
  <c r="W523" i="28"/>
  <c r="W531" i="28"/>
  <c r="W539" i="28"/>
  <c r="W547" i="28"/>
  <c r="W555" i="28"/>
  <c r="W563" i="28"/>
  <c r="W571" i="28"/>
  <c r="W459" i="28"/>
  <c r="W463" i="28"/>
  <c r="W536" i="28"/>
  <c r="W540" i="28"/>
  <c r="W544" i="28"/>
  <c r="W548" i="28"/>
  <c r="W552" i="28"/>
  <c r="W556" i="28"/>
  <c r="W560" i="28"/>
  <c r="W564" i="28"/>
  <c r="W568" i="28"/>
  <c r="W572" i="28"/>
  <c r="W522" i="28"/>
  <c r="W466" i="28"/>
  <c r="W499" i="28"/>
  <c r="W507" i="28"/>
  <c r="W520" i="28"/>
  <c r="W534" i="28"/>
  <c r="W528" i="28"/>
  <c r="W435" i="28"/>
  <c r="W440" i="28"/>
  <c r="W448" i="28"/>
  <c r="W454" i="28"/>
  <c r="W462" i="28"/>
  <c r="W470" i="28"/>
  <c r="W479" i="28"/>
  <c r="W487" i="28"/>
  <c r="W495" i="28"/>
  <c r="W503" i="28"/>
  <c r="W511" i="28"/>
  <c r="W443" i="28"/>
  <c r="W521" i="28"/>
  <c r="W529" i="28"/>
  <c r="W537" i="28"/>
  <c r="W545" i="28"/>
  <c r="W553" i="28"/>
  <c r="W561" i="28"/>
  <c r="W569" i="28"/>
  <c r="W469" i="28"/>
  <c r="W524" i="28"/>
  <c r="W530" i="28"/>
  <c r="W532" i="28"/>
  <c r="W444" i="28"/>
  <c r="W458" i="28"/>
  <c r="W475" i="28"/>
  <c r="W483" i="28"/>
  <c r="W491" i="28"/>
  <c r="W517" i="28"/>
  <c r="W525" i="28"/>
  <c r="W533" i="28"/>
  <c r="W541" i="28"/>
  <c r="W549" i="28"/>
  <c r="W557" i="28"/>
  <c r="W565" i="28"/>
  <c r="W526" i="28"/>
  <c r="W446" i="28"/>
  <c r="W452" i="28"/>
  <c r="W460" i="28"/>
  <c r="W468" i="28"/>
  <c r="W477" i="28"/>
  <c r="W485" i="28"/>
  <c r="W493" i="28"/>
  <c r="W501" i="28"/>
  <c r="W509" i="28"/>
  <c r="W451" i="28"/>
  <c r="W519" i="28"/>
  <c r="W527" i="28"/>
  <c r="W535" i="28"/>
  <c r="W543" i="28"/>
  <c r="W551" i="28"/>
  <c r="W559" i="28"/>
  <c r="W567" i="28"/>
  <c r="W538" i="28"/>
  <c r="W542" i="28"/>
  <c r="W546" i="28"/>
  <c r="W550" i="28"/>
  <c r="W554" i="28"/>
  <c r="W558" i="28"/>
  <c r="W562" i="28"/>
  <c r="W566" i="28"/>
  <c r="W570" i="28"/>
  <c r="W518" i="28"/>
  <c r="W516" i="28"/>
  <c r="W515" i="28"/>
  <c r="J395" i="2"/>
  <c r="J399" i="2"/>
  <c r="J403" i="2"/>
  <c r="J407" i="2"/>
  <c r="J411" i="2"/>
  <c r="J415" i="2"/>
  <c r="J419" i="2"/>
  <c r="J423" i="2"/>
  <c r="J427" i="2"/>
  <c r="J396" i="2"/>
  <c r="J400" i="2"/>
  <c r="J404" i="2"/>
  <c r="J408" i="2"/>
  <c r="J433" i="2"/>
  <c r="J437" i="2"/>
  <c r="J441" i="2"/>
  <c r="J410" i="2"/>
  <c r="J412" i="2"/>
  <c r="J414" i="2"/>
  <c r="J416" i="2"/>
  <c r="J418" i="2"/>
  <c r="J420" i="2"/>
  <c r="J422" i="2"/>
  <c r="J424" i="2"/>
  <c r="J426" i="2"/>
  <c r="J428" i="2"/>
  <c r="J430" i="2"/>
  <c r="J413" i="2"/>
  <c r="J421" i="2"/>
  <c r="J429" i="2"/>
  <c r="J432" i="2"/>
  <c r="J446" i="2"/>
  <c r="J450" i="2"/>
  <c r="J454" i="2"/>
  <c r="J394" i="2"/>
  <c r="J398" i="2"/>
  <c r="J402" i="2"/>
  <c r="J406" i="2"/>
  <c r="J431" i="2"/>
  <c r="J435" i="2"/>
  <c r="J439" i="2"/>
  <c r="J443" i="2"/>
  <c r="J447" i="2"/>
  <c r="J451" i="2"/>
  <c r="J455" i="2"/>
  <c r="J459" i="2"/>
  <c r="J463" i="2"/>
  <c r="J467" i="2"/>
  <c r="J471" i="2"/>
  <c r="J475" i="2"/>
  <c r="J401" i="2"/>
  <c r="J409" i="2"/>
  <c r="J425" i="2"/>
  <c r="J436" i="2"/>
  <c r="J444" i="2"/>
  <c r="J479" i="2"/>
  <c r="J483" i="2"/>
  <c r="J487" i="2"/>
  <c r="J491" i="2"/>
  <c r="J495" i="2"/>
  <c r="J499" i="2"/>
  <c r="J503" i="2"/>
  <c r="J507" i="2"/>
  <c r="J511" i="2"/>
  <c r="J515" i="2"/>
  <c r="J434" i="2"/>
  <c r="J442" i="2"/>
  <c r="J458" i="2"/>
  <c r="J460" i="2"/>
  <c r="J462" i="2"/>
  <c r="J464" i="2"/>
  <c r="J466" i="2"/>
  <c r="J468" i="2"/>
  <c r="J470" i="2"/>
  <c r="J472" i="2"/>
  <c r="J474" i="2"/>
  <c r="J476" i="2"/>
  <c r="J480" i="2"/>
  <c r="J484" i="2"/>
  <c r="J488" i="2"/>
  <c r="J492" i="2"/>
  <c r="J496" i="2"/>
  <c r="J500" i="2"/>
  <c r="J504" i="2"/>
  <c r="J508" i="2"/>
  <c r="J512" i="2"/>
  <c r="J397" i="2"/>
  <c r="J405" i="2"/>
  <c r="J417" i="2"/>
  <c r="J440" i="2"/>
  <c r="J445" i="2"/>
  <c r="J449" i="2"/>
  <c r="J453" i="2"/>
  <c r="J457" i="2"/>
  <c r="J448" i="2"/>
  <c r="J456" i="2"/>
  <c r="J516" i="2"/>
  <c r="J520" i="2"/>
  <c r="J524" i="2"/>
  <c r="J528" i="2"/>
  <c r="J438" i="2"/>
  <c r="J461" i="2"/>
  <c r="J465" i="2"/>
  <c r="J469" i="2"/>
  <c r="J517" i="2"/>
  <c r="J521" i="2"/>
  <c r="J525" i="2"/>
  <c r="J529" i="2"/>
  <c r="J533" i="2"/>
  <c r="J537" i="2"/>
  <c r="J541" i="2"/>
  <c r="J452" i="2"/>
  <c r="J478" i="2"/>
  <c r="J482" i="2"/>
  <c r="J486" i="2"/>
  <c r="J490" i="2"/>
  <c r="J494" i="2"/>
  <c r="J498" i="2"/>
  <c r="J502" i="2"/>
  <c r="J506" i="2"/>
  <c r="J510" i="2"/>
  <c r="J514" i="2"/>
  <c r="J518" i="2"/>
  <c r="J522" i="2"/>
  <c r="J526" i="2"/>
  <c r="J530" i="2"/>
  <c r="J534" i="2"/>
  <c r="J538" i="2"/>
  <c r="J542" i="2"/>
  <c r="J473" i="2"/>
  <c r="J481" i="2"/>
  <c r="J489" i="2"/>
  <c r="J497" i="2"/>
  <c r="J505" i="2"/>
  <c r="J513" i="2"/>
  <c r="J519" i="2"/>
  <c r="J523" i="2"/>
  <c r="J527" i="2"/>
  <c r="J531" i="2"/>
  <c r="J535" i="2"/>
  <c r="J539" i="2"/>
  <c r="J543" i="2"/>
  <c r="J546" i="2"/>
  <c r="J550" i="2"/>
  <c r="J554" i="2"/>
  <c r="J558" i="2"/>
  <c r="J562" i="2"/>
  <c r="J566" i="2"/>
  <c r="J570" i="2"/>
  <c r="J536" i="2"/>
  <c r="J544" i="2"/>
  <c r="J545" i="2"/>
  <c r="J549" i="2"/>
  <c r="J565" i="2"/>
  <c r="J569" i="2"/>
  <c r="J547" i="2"/>
  <c r="J551" i="2"/>
  <c r="J555" i="2"/>
  <c r="J559" i="2"/>
  <c r="J563" i="2"/>
  <c r="J567" i="2"/>
  <c r="J571" i="2"/>
  <c r="J540" i="2"/>
  <c r="J557" i="2"/>
  <c r="J477" i="2"/>
  <c r="J485" i="2"/>
  <c r="J493" i="2"/>
  <c r="J501" i="2"/>
  <c r="J509" i="2"/>
  <c r="J548" i="2"/>
  <c r="J552" i="2"/>
  <c r="J556" i="2"/>
  <c r="J560" i="2"/>
  <c r="J564" i="2"/>
  <c r="J568" i="2"/>
  <c r="J572" i="2"/>
  <c r="J532" i="2"/>
  <c r="J553" i="2"/>
  <c r="J561" i="2"/>
  <c r="H397" i="2"/>
  <c r="H401" i="2"/>
  <c r="H405" i="2"/>
  <c r="H409" i="2"/>
  <c r="H413" i="2"/>
  <c r="H417" i="2"/>
  <c r="H421" i="2"/>
  <c r="H425" i="2"/>
  <c r="H429" i="2"/>
  <c r="H394" i="2"/>
  <c r="H398" i="2"/>
  <c r="H402" i="2"/>
  <c r="H406" i="2"/>
  <c r="H412" i="2"/>
  <c r="H416" i="2"/>
  <c r="H420" i="2"/>
  <c r="H424" i="2"/>
  <c r="H428" i="2"/>
  <c r="H431" i="2"/>
  <c r="H435" i="2"/>
  <c r="H439" i="2"/>
  <c r="H443" i="2"/>
  <c r="H411" i="2"/>
  <c r="H415" i="2"/>
  <c r="H419" i="2"/>
  <c r="H423" i="2"/>
  <c r="H427" i="2"/>
  <c r="H432" i="2"/>
  <c r="H395" i="2"/>
  <c r="H399" i="2"/>
  <c r="H403" i="2"/>
  <c r="H407" i="2"/>
  <c r="H448" i="2"/>
  <c r="H452" i="2"/>
  <c r="H456" i="2"/>
  <c r="H396" i="2"/>
  <c r="H400" i="2"/>
  <c r="H404" i="2"/>
  <c r="H408" i="2"/>
  <c r="H414" i="2"/>
  <c r="H422" i="2"/>
  <c r="H430" i="2"/>
  <c r="H433" i="2"/>
  <c r="H436" i="2"/>
  <c r="H440" i="2"/>
  <c r="H444" i="2"/>
  <c r="H445" i="2"/>
  <c r="H449" i="2"/>
  <c r="H453" i="2"/>
  <c r="H457" i="2"/>
  <c r="H461" i="2"/>
  <c r="H465" i="2"/>
  <c r="H469" i="2"/>
  <c r="H473" i="2"/>
  <c r="H410" i="2"/>
  <c r="H426" i="2"/>
  <c r="H434" i="2"/>
  <c r="H442" i="2"/>
  <c r="H460" i="2"/>
  <c r="H464" i="2"/>
  <c r="H468" i="2"/>
  <c r="H472" i="2"/>
  <c r="H476" i="2"/>
  <c r="H477" i="2"/>
  <c r="H481" i="2"/>
  <c r="H485" i="2"/>
  <c r="H489" i="2"/>
  <c r="H493" i="2"/>
  <c r="H497" i="2"/>
  <c r="H501" i="2"/>
  <c r="H505" i="2"/>
  <c r="H509" i="2"/>
  <c r="H513" i="2"/>
  <c r="H437" i="2"/>
  <c r="H459" i="2"/>
  <c r="H463" i="2"/>
  <c r="H467" i="2"/>
  <c r="H471" i="2"/>
  <c r="H475" i="2"/>
  <c r="H478" i="2"/>
  <c r="H482" i="2"/>
  <c r="H486" i="2"/>
  <c r="H490" i="2"/>
  <c r="H494" i="2"/>
  <c r="H498" i="2"/>
  <c r="H502" i="2"/>
  <c r="H506" i="2"/>
  <c r="H510" i="2"/>
  <c r="H514" i="2"/>
  <c r="H418" i="2"/>
  <c r="H438" i="2"/>
  <c r="H441" i="2"/>
  <c r="H450" i="2"/>
  <c r="H458" i="2"/>
  <c r="H462" i="2"/>
  <c r="H466" i="2"/>
  <c r="H470" i="2"/>
  <c r="H474" i="2"/>
  <c r="H518" i="2"/>
  <c r="H522" i="2"/>
  <c r="H526" i="2"/>
  <c r="H530" i="2"/>
  <c r="H447" i="2"/>
  <c r="H455" i="2"/>
  <c r="H519" i="2"/>
  <c r="H523" i="2"/>
  <c r="H527" i="2"/>
  <c r="H531" i="2"/>
  <c r="H535" i="2"/>
  <c r="H539" i="2"/>
  <c r="H543" i="2"/>
  <c r="H446" i="2"/>
  <c r="H454" i="2"/>
  <c r="H516" i="2"/>
  <c r="H520" i="2"/>
  <c r="H524" i="2"/>
  <c r="H528" i="2"/>
  <c r="H532" i="2"/>
  <c r="H536" i="2"/>
  <c r="H540" i="2"/>
  <c r="H544" i="2"/>
  <c r="H451" i="2"/>
  <c r="H483" i="2"/>
  <c r="H491" i="2"/>
  <c r="H499" i="2"/>
  <c r="H507" i="2"/>
  <c r="H515" i="2"/>
  <c r="H533" i="2"/>
  <c r="H534" i="2"/>
  <c r="H537" i="2"/>
  <c r="H538" i="2"/>
  <c r="H541" i="2"/>
  <c r="H542" i="2"/>
  <c r="H548" i="2"/>
  <c r="H552" i="2"/>
  <c r="H556" i="2"/>
  <c r="H560" i="2"/>
  <c r="H564" i="2"/>
  <c r="H568" i="2"/>
  <c r="H572" i="2"/>
  <c r="H484" i="2"/>
  <c r="H500" i="2"/>
  <c r="H521" i="2"/>
  <c r="H547" i="2"/>
  <c r="H551" i="2"/>
  <c r="H563" i="2"/>
  <c r="H571" i="2"/>
  <c r="H480" i="2"/>
  <c r="H488" i="2"/>
  <c r="H496" i="2"/>
  <c r="H504" i="2"/>
  <c r="H512" i="2"/>
  <c r="H545" i="2"/>
  <c r="H549" i="2"/>
  <c r="H553" i="2"/>
  <c r="H557" i="2"/>
  <c r="H561" i="2"/>
  <c r="H565" i="2"/>
  <c r="H569" i="2"/>
  <c r="H492" i="2"/>
  <c r="H508" i="2"/>
  <c r="H529" i="2"/>
  <c r="H559" i="2"/>
  <c r="H479" i="2"/>
  <c r="H487" i="2"/>
  <c r="H495" i="2"/>
  <c r="H503" i="2"/>
  <c r="H511" i="2"/>
  <c r="H546" i="2"/>
  <c r="H550" i="2"/>
  <c r="H554" i="2"/>
  <c r="H558" i="2"/>
  <c r="H562" i="2"/>
  <c r="H566" i="2"/>
  <c r="H570" i="2"/>
  <c r="H517" i="2"/>
  <c r="H525" i="2"/>
  <c r="H555" i="2"/>
  <c r="H567" i="2"/>
  <c r="D500" i="28"/>
  <c r="E500" i="28" s="1"/>
  <c r="F500" i="28" s="1"/>
  <c r="G500" i="28" s="1"/>
  <c r="H500" i="28" s="1"/>
  <c r="I500" i="28" s="1"/>
  <c r="J500" i="28" s="1"/>
  <c r="K500" i="28" s="1"/>
  <c r="L500" i="28" s="1"/>
  <c r="M500" i="28" s="1"/>
  <c r="N500" i="28" s="1"/>
  <c r="D463" i="28"/>
  <c r="E463" i="28" s="1"/>
  <c r="F463" i="28" s="1"/>
  <c r="G463" i="28" s="1"/>
  <c r="H463" i="28" s="1"/>
  <c r="I463" i="28" s="1"/>
  <c r="J463" i="28" s="1"/>
  <c r="K463" i="28" s="1"/>
  <c r="L463" i="28" s="1"/>
  <c r="M463" i="28" s="1"/>
  <c r="N463" i="28" s="1"/>
  <c r="D522" i="28"/>
  <c r="E522" i="28" s="1"/>
  <c r="F522" i="28" s="1"/>
  <c r="G522" i="28" s="1"/>
  <c r="H522" i="28" s="1"/>
  <c r="I522" i="28" s="1"/>
  <c r="J522" i="28" s="1"/>
  <c r="K522" i="28" s="1"/>
  <c r="L522" i="28" s="1"/>
  <c r="M522" i="28" s="1"/>
  <c r="N522" i="28" s="1"/>
  <c r="D550" i="28"/>
  <c r="E550" i="28" s="1"/>
  <c r="F550" i="28" s="1"/>
  <c r="G550" i="28" s="1"/>
  <c r="H550" i="28" s="1"/>
  <c r="I550" i="28" s="1"/>
  <c r="J550" i="28" s="1"/>
  <c r="K550" i="28" s="1"/>
  <c r="L550" i="28" s="1"/>
  <c r="M550" i="28" s="1"/>
  <c r="N550" i="28" s="1"/>
  <c r="D566" i="28"/>
  <c r="E566" i="28" s="1"/>
  <c r="F566" i="28" s="1"/>
  <c r="G566" i="28" s="1"/>
  <c r="H566" i="28" s="1"/>
  <c r="I566" i="28" s="1"/>
  <c r="J566" i="28" s="1"/>
  <c r="K566" i="28" s="1"/>
  <c r="L566" i="28" s="1"/>
  <c r="M566" i="28" s="1"/>
  <c r="N566" i="28" s="1"/>
  <c r="D534" i="28"/>
  <c r="E534" i="28" s="1"/>
  <c r="F534" i="28" s="1"/>
  <c r="G534" i="28" s="1"/>
  <c r="H534" i="28" s="1"/>
  <c r="I534" i="28" s="1"/>
  <c r="J534" i="28" s="1"/>
  <c r="K534" i="28" s="1"/>
  <c r="L534" i="28" s="1"/>
  <c r="M534" i="28" s="1"/>
  <c r="N534" i="28" s="1"/>
  <c r="D492" i="28"/>
  <c r="E492" i="28" s="1"/>
  <c r="F492" i="28" s="1"/>
  <c r="G492" i="28" s="1"/>
  <c r="H492" i="28" s="1"/>
  <c r="I492" i="28" s="1"/>
  <c r="J492" i="28" s="1"/>
  <c r="K492" i="28" s="1"/>
  <c r="L492" i="28" s="1"/>
  <c r="M492" i="28" s="1"/>
  <c r="N492" i="28" s="1"/>
  <c r="D471" i="28"/>
  <c r="E471" i="28" s="1"/>
  <c r="F471" i="28" s="1"/>
  <c r="G471" i="28" s="1"/>
  <c r="H471" i="28" s="1"/>
  <c r="I471" i="28" s="1"/>
  <c r="J471" i="28" s="1"/>
  <c r="K471" i="28" s="1"/>
  <c r="L471" i="28" s="1"/>
  <c r="M471" i="28" s="1"/>
  <c r="N471" i="28" s="1"/>
  <c r="D506" i="28"/>
  <c r="E506" i="28" s="1"/>
  <c r="F506" i="28" s="1"/>
  <c r="G506" i="28" s="1"/>
  <c r="H506" i="28" s="1"/>
  <c r="I506" i="28" s="1"/>
  <c r="J506" i="28" s="1"/>
  <c r="K506" i="28" s="1"/>
  <c r="L506" i="28" s="1"/>
  <c r="M506" i="28" s="1"/>
  <c r="N506" i="28" s="1"/>
  <c r="D512" i="28"/>
  <c r="E512" i="28" s="1"/>
  <c r="F512" i="28" s="1"/>
  <c r="G512" i="28" s="1"/>
  <c r="H512" i="28" s="1"/>
  <c r="I512" i="28" s="1"/>
  <c r="J512" i="28" s="1"/>
  <c r="K512" i="28" s="1"/>
  <c r="L512" i="28" s="1"/>
  <c r="M512" i="28" s="1"/>
  <c r="N512" i="28" s="1"/>
  <c r="D546" i="28"/>
  <c r="E546" i="28" s="1"/>
  <c r="F546" i="28" s="1"/>
  <c r="G546" i="28" s="1"/>
  <c r="H546" i="28" s="1"/>
  <c r="I546" i="28" s="1"/>
  <c r="J546" i="28" s="1"/>
  <c r="K546" i="28" s="1"/>
  <c r="L546" i="28" s="1"/>
  <c r="M546" i="28" s="1"/>
  <c r="N546" i="28" s="1"/>
  <c r="D562" i="28"/>
  <c r="E562" i="28" s="1"/>
  <c r="F562" i="28" s="1"/>
  <c r="G562" i="28" s="1"/>
  <c r="H562" i="28" s="1"/>
  <c r="I562" i="28" s="1"/>
  <c r="J562" i="28" s="1"/>
  <c r="K562" i="28" s="1"/>
  <c r="L562" i="28" s="1"/>
  <c r="M562" i="28" s="1"/>
  <c r="N562" i="28" s="1"/>
  <c r="D532" i="28"/>
  <c r="E532" i="28" s="1"/>
  <c r="F532" i="28" s="1"/>
  <c r="G532" i="28" s="1"/>
  <c r="H532" i="28" s="1"/>
  <c r="I532" i="28" s="1"/>
  <c r="J532" i="28" s="1"/>
  <c r="K532" i="28" s="1"/>
  <c r="L532" i="28" s="1"/>
  <c r="M532" i="28" s="1"/>
  <c r="N532" i="28" s="1"/>
  <c r="D488" i="28"/>
  <c r="E488" i="28" s="1"/>
  <c r="F488" i="28" s="1"/>
  <c r="G488" i="28" s="1"/>
  <c r="H488" i="28" s="1"/>
  <c r="I488" i="28" s="1"/>
  <c r="J488" i="28" s="1"/>
  <c r="K488" i="28" s="1"/>
  <c r="L488" i="28" s="1"/>
  <c r="M488" i="28" s="1"/>
  <c r="N488" i="28" s="1"/>
  <c r="D467" i="28"/>
  <c r="E467" i="28" s="1"/>
  <c r="F467" i="28" s="1"/>
  <c r="G467" i="28" s="1"/>
  <c r="H467" i="28" s="1"/>
  <c r="I467" i="28" s="1"/>
  <c r="J467" i="28" s="1"/>
  <c r="K467" i="28" s="1"/>
  <c r="L467" i="28" s="1"/>
  <c r="M467" i="28" s="1"/>
  <c r="N467" i="28" s="1"/>
  <c r="D439" i="28"/>
  <c r="E439" i="28" s="1"/>
  <c r="F439" i="28" s="1"/>
  <c r="G439" i="28" s="1"/>
  <c r="H439" i="28" s="1"/>
  <c r="I439" i="28" s="1"/>
  <c r="J439" i="28" s="1"/>
  <c r="K439" i="28" s="1"/>
  <c r="L439" i="28" s="1"/>
  <c r="M439" i="28" s="1"/>
  <c r="N439" i="28" s="1"/>
  <c r="D542" i="28"/>
  <c r="E542" i="28" s="1"/>
  <c r="F542" i="28" s="1"/>
  <c r="G542" i="28" s="1"/>
  <c r="H542" i="28" s="1"/>
  <c r="I542" i="28" s="1"/>
  <c r="J542" i="28" s="1"/>
  <c r="K542" i="28" s="1"/>
  <c r="L542" i="28" s="1"/>
  <c r="M542" i="28" s="1"/>
  <c r="N542" i="28" s="1"/>
  <c r="D508" i="28"/>
  <c r="E508" i="28" s="1"/>
  <c r="F508" i="28" s="1"/>
  <c r="G508" i="28" s="1"/>
  <c r="H508" i="28" s="1"/>
  <c r="I508" i="28" s="1"/>
  <c r="J508" i="28" s="1"/>
  <c r="K508" i="28" s="1"/>
  <c r="L508" i="28" s="1"/>
  <c r="M508" i="28" s="1"/>
  <c r="N508" i="28" s="1"/>
  <c r="D558" i="28"/>
  <c r="E558" i="28" s="1"/>
  <c r="F558" i="28" s="1"/>
  <c r="G558" i="28" s="1"/>
  <c r="H558" i="28" s="1"/>
  <c r="I558" i="28" s="1"/>
  <c r="J558" i="28" s="1"/>
  <c r="K558" i="28" s="1"/>
  <c r="L558" i="28" s="1"/>
  <c r="M558" i="28" s="1"/>
  <c r="N558" i="28" s="1"/>
  <c r="D544" i="28"/>
  <c r="E544" i="28" s="1"/>
  <c r="F544" i="28" s="1"/>
  <c r="G544" i="28" s="1"/>
  <c r="H544" i="28" s="1"/>
  <c r="I544" i="28" s="1"/>
  <c r="J544" i="28" s="1"/>
  <c r="K544" i="28" s="1"/>
  <c r="L544" i="28" s="1"/>
  <c r="M544" i="28" s="1"/>
  <c r="N544" i="28" s="1"/>
  <c r="D560" i="28"/>
  <c r="E560" i="28" s="1"/>
  <c r="F560" i="28" s="1"/>
  <c r="G560" i="28" s="1"/>
  <c r="H560" i="28" s="1"/>
  <c r="I560" i="28" s="1"/>
  <c r="J560" i="28" s="1"/>
  <c r="K560" i="28" s="1"/>
  <c r="L560" i="28" s="1"/>
  <c r="M560" i="28" s="1"/>
  <c r="N560" i="28" s="1"/>
  <c r="D529" i="28"/>
  <c r="E529" i="28" s="1"/>
  <c r="F529" i="28" s="1"/>
  <c r="G529" i="28" s="1"/>
  <c r="H529" i="28" s="1"/>
  <c r="I529" i="28" s="1"/>
  <c r="J529" i="28" s="1"/>
  <c r="K529" i="28" s="1"/>
  <c r="L529" i="28" s="1"/>
  <c r="M529" i="28" s="1"/>
  <c r="N529" i="28" s="1"/>
  <c r="D484" i="28"/>
  <c r="E484" i="28" s="1"/>
  <c r="F484" i="28" s="1"/>
  <c r="G484" i="28" s="1"/>
  <c r="H484" i="28" s="1"/>
  <c r="I484" i="28" s="1"/>
  <c r="J484" i="28" s="1"/>
  <c r="K484" i="28" s="1"/>
  <c r="L484" i="28" s="1"/>
  <c r="M484" i="28" s="1"/>
  <c r="N484" i="28" s="1"/>
  <c r="D465" i="28"/>
  <c r="E465" i="28" s="1"/>
  <c r="F465" i="28" s="1"/>
  <c r="G465" i="28" s="1"/>
  <c r="H465" i="28" s="1"/>
  <c r="I465" i="28" s="1"/>
  <c r="J465" i="28" s="1"/>
  <c r="K465" i="28" s="1"/>
  <c r="L465" i="28" s="1"/>
  <c r="M465" i="28" s="1"/>
  <c r="N465" i="28" s="1"/>
  <c r="D530" i="28"/>
  <c r="E530" i="28" s="1"/>
  <c r="F530" i="28" s="1"/>
  <c r="G530" i="28" s="1"/>
  <c r="H530" i="28" s="1"/>
  <c r="I530" i="28" s="1"/>
  <c r="J530" i="28" s="1"/>
  <c r="K530" i="28" s="1"/>
  <c r="L530" i="28" s="1"/>
  <c r="M530" i="28" s="1"/>
  <c r="N530" i="28" s="1"/>
  <c r="D504" i="28"/>
  <c r="E504" i="28" s="1"/>
  <c r="F504" i="28" s="1"/>
  <c r="G504" i="28" s="1"/>
  <c r="H504" i="28" s="1"/>
  <c r="I504" i="28" s="1"/>
  <c r="J504" i="28" s="1"/>
  <c r="K504" i="28" s="1"/>
  <c r="L504" i="28" s="1"/>
  <c r="M504" i="28" s="1"/>
  <c r="N504" i="28" s="1"/>
  <c r="D554" i="28"/>
  <c r="E554" i="28" s="1"/>
  <c r="F554" i="28" s="1"/>
  <c r="G554" i="28" s="1"/>
  <c r="H554" i="28" s="1"/>
  <c r="I554" i="28" s="1"/>
  <c r="J554" i="28" s="1"/>
  <c r="K554" i="28" s="1"/>
  <c r="L554" i="28" s="1"/>
  <c r="M554" i="28" s="1"/>
  <c r="N554" i="28" s="1"/>
  <c r="D480" i="28"/>
  <c r="E480" i="28" s="1"/>
  <c r="F480" i="28" s="1"/>
  <c r="G480" i="28" s="1"/>
  <c r="H480" i="28" s="1"/>
  <c r="I480" i="28" s="1"/>
  <c r="J480" i="28" s="1"/>
  <c r="K480" i="28" s="1"/>
  <c r="L480" i="28" s="1"/>
  <c r="M480" i="28" s="1"/>
  <c r="N480" i="28" s="1"/>
  <c r="D570" i="28"/>
  <c r="E570" i="28" s="1"/>
  <c r="F570" i="28" s="1"/>
  <c r="G570" i="28" s="1"/>
  <c r="H570" i="28" s="1"/>
  <c r="I570" i="28" s="1"/>
  <c r="J570" i="28" s="1"/>
  <c r="K570" i="28" s="1"/>
  <c r="L570" i="28" s="1"/>
  <c r="M570" i="28" s="1"/>
  <c r="N570" i="28" s="1"/>
  <c r="D462" i="28"/>
  <c r="E462" i="28" s="1"/>
  <c r="F462" i="28" s="1"/>
  <c r="G462" i="28" s="1"/>
  <c r="H462" i="28" s="1"/>
  <c r="I462" i="28" s="1"/>
  <c r="J462" i="28" s="1"/>
  <c r="K462" i="28" s="1"/>
  <c r="L462" i="28" s="1"/>
  <c r="M462" i="28" s="1"/>
  <c r="N462" i="28" s="1"/>
  <c r="D572" i="28"/>
  <c r="E572" i="28" s="1"/>
  <c r="F572" i="28" s="1"/>
  <c r="G572" i="28" s="1"/>
  <c r="H572" i="28" s="1"/>
  <c r="I572" i="28" s="1"/>
  <c r="J572" i="28" s="1"/>
  <c r="K572" i="28" s="1"/>
  <c r="L572" i="28" s="1"/>
  <c r="M572" i="28" s="1"/>
  <c r="N572" i="28" s="1"/>
  <c r="D551" i="28"/>
  <c r="E551" i="28" s="1"/>
  <c r="F551" i="28" s="1"/>
  <c r="G551" i="28" s="1"/>
  <c r="H551" i="28" s="1"/>
  <c r="I551" i="28" s="1"/>
  <c r="J551" i="28" s="1"/>
  <c r="K551" i="28" s="1"/>
  <c r="L551" i="28" s="1"/>
  <c r="M551" i="28" s="1"/>
  <c r="N551" i="28" s="1"/>
  <c r="D524" i="28"/>
  <c r="E524" i="28" s="1"/>
  <c r="F524" i="28" s="1"/>
  <c r="G524" i="28" s="1"/>
  <c r="H524" i="28" s="1"/>
  <c r="I524" i="28" s="1"/>
  <c r="J524" i="28" s="1"/>
  <c r="K524" i="28" s="1"/>
  <c r="L524" i="28" s="1"/>
  <c r="M524" i="28" s="1"/>
  <c r="N524" i="28" s="1"/>
  <c r="D518" i="28"/>
  <c r="E518" i="28" s="1"/>
  <c r="F518" i="28" s="1"/>
  <c r="G518" i="28" s="1"/>
  <c r="H518" i="28" s="1"/>
  <c r="I518" i="28" s="1"/>
  <c r="J518" i="28" s="1"/>
  <c r="K518" i="28" s="1"/>
  <c r="L518" i="28" s="1"/>
  <c r="M518" i="28" s="1"/>
  <c r="N518" i="28" s="1"/>
  <c r="D476" i="28"/>
  <c r="E476" i="28" s="1"/>
  <c r="F476" i="28" s="1"/>
  <c r="G476" i="28" s="1"/>
  <c r="H476" i="28" s="1"/>
  <c r="I476" i="28" s="1"/>
  <c r="J476" i="28" s="1"/>
  <c r="K476" i="28" s="1"/>
  <c r="L476" i="28" s="1"/>
  <c r="M476" i="28" s="1"/>
  <c r="N476" i="28" s="1"/>
  <c r="D443" i="28"/>
  <c r="E443" i="28" s="1"/>
  <c r="F443" i="28" s="1"/>
  <c r="G443" i="28" s="1"/>
  <c r="H443" i="28" s="1"/>
  <c r="I443" i="28" s="1"/>
  <c r="J443" i="28" s="1"/>
  <c r="K443" i="28" s="1"/>
  <c r="L443" i="28" s="1"/>
  <c r="M443" i="28" s="1"/>
  <c r="N443" i="28" s="1"/>
  <c r="D552" i="28"/>
  <c r="E552" i="28" s="1"/>
  <c r="F552" i="28" s="1"/>
  <c r="G552" i="28" s="1"/>
  <c r="H552" i="28" s="1"/>
  <c r="I552" i="28" s="1"/>
  <c r="J552" i="28" s="1"/>
  <c r="K552" i="28" s="1"/>
  <c r="L552" i="28" s="1"/>
  <c r="M552" i="28" s="1"/>
  <c r="N552" i="28" s="1"/>
  <c r="D536" i="28"/>
  <c r="E536" i="28" s="1"/>
  <c r="F536" i="28" s="1"/>
  <c r="G536" i="28" s="1"/>
  <c r="H536" i="28" s="1"/>
  <c r="I536" i="28" s="1"/>
  <c r="J536" i="28" s="1"/>
  <c r="K536" i="28" s="1"/>
  <c r="L536" i="28" s="1"/>
  <c r="M536" i="28" s="1"/>
  <c r="N536" i="28" s="1"/>
  <c r="D520" i="28"/>
  <c r="E520" i="28" s="1"/>
  <c r="F520" i="28" s="1"/>
  <c r="G520" i="28" s="1"/>
  <c r="H520" i="28" s="1"/>
  <c r="I520" i="28" s="1"/>
  <c r="J520" i="28" s="1"/>
  <c r="K520" i="28" s="1"/>
  <c r="L520" i="28" s="1"/>
  <c r="M520" i="28" s="1"/>
  <c r="N520" i="28" s="1"/>
  <c r="D510" i="28"/>
  <c r="E510" i="28" s="1"/>
  <c r="F510" i="28" s="1"/>
  <c r="G510" i="28" s="1"/>
  <c r="H510" i="28" s="1"/>
  <c r="I510" i="28" s="1"/>
  <c r="J510" i="28" s="1"/>
  <c r="K510" i="28" s="1"/>
  <c r="L510" i="28" s="1"/>
  <c r="M510" i="28" s="1"/>
  <c r="N510" i="28" s="1"/>
  <c r="D494" i="28"/>
  <c r="E494" i="28" s="1"/>
  <c r="F494" i="28" s="1"/>
  <c r="G494" i="28" s="1"/>
  <c r="H494" i="28" s="1"/>
  <c r="I494" i="28" s="1"/>
  <c r="J494" i="28" s="1"/>
  <c r="K494" i="28" s="1"/>
  <c r="L494" i="28" s="1"/>
  <c r="M494" i="28" s="1"/>
  <c r="N494" i="28" s="1"/>
  <c r="D473" i="28"/>
  <c r="E473" i="28" s="1"/>
  <c r="F473" i="28" s="1"/>
  <c r="G473" i="28" s="1"/>
  <c r="H473" i="28" s="1"/>
  <c r="I473" i="28" s="1"/>
  <c r="J473" i="28" s="1"/>
  <c r="K473" i="28" s="1"/>
  <c r="L473" i="28" s="1"/>
  <c r="M473" i="28" s="1"/>
  <c r="N473" i="28" s="1"/>
  <c r="D454" i="28"/>
  <c r="E454" i="28" s="1"/>
  <c r="F454" i="28" s="1"/>
  <c r="G454" i="28" s="1"/>
  <c r="H454" i="28" s="1"/>
  <c r="I454" i="28" s="1"/>
  <c r="J454" i="28" s="1"/>
  <c r="K454" i="28" s="1"/>
  <c r="L454" i="28" s="1"/>
  <c r="M454" i="28" s="1"/>
  <c r="N454" i="28" s="1"/>
  <c r="D486" i="28"/>
  <c r="E486" i="28" s="1"/>
  <c r="F486" i="28" s="1"/>
  <c r="G486" i="28" s="1"/>
  <c r="H486" i="28" s="1"/>
  <c r="I486" i="28" s="1"/>
  <c r="J486" i="28" s="1"/>
  <c r="K486" i="28" s="1"/>
  <c r="L486" i="28" s="1"/>
  <c r="M486" i="28" s="1"/>
  <c r="N486" i="28" s="1"/>
  <c r="D469" i="28"/>
  <c r="E469" i="28" s="1"/>
  <c r="F469" i="28" s="1"/>
  <c r="G469" i="28" s="1"/>
  <c r="H469" i="28" s="1"/>
  <c r="I469" i="28" s="1"/>
  <c r="J469" i="28" s="1"/>
  <c r="K469" i="28" s="1"/>
  <c r="L469" i="28" s="1"/>
  <c r="M469" i="28" s="1"/>
  <c r="N469" i="28" s="1"/>
  <c r="D453" i="28"/>
  <c r="E453" i="28" s="1"/>
  <c r="F453" i="28" s="1"/>
  <c r="G453" i="28" s="1"/>
  <c r="H453" i="28" s="1"/>
  <c r="I453" i="28" s="1"/>
  <c r="J453" i="28" s="1"/>
  <c r="K453" i="28" s="1"/>
  <c r="L453" i="28" s="1"/>
  <c r="M453" i="28" s="1"/>
  <c r="N453" i="28" s="1"/>
  <c r="D437" i="28"/>
  <c r="E437" i="28" s="1"/>
  <c r="F437" i="28" s="1"/>
  <c r="G437" i="28" s="1"/>
  <c r="H437" i="28" s="1"/>
  <c r="I437" i="28" s="1"/>
  <c r="J437" i="28" s="1"/>
  <c r="K437" i="28" s="1"/>
  <c r="L437" i="28" s="1"/>
  <c r="M437" i="28" s="1"/>
  <c r="N437" i="28" s="1"/>
  <c r="D569" i="28"/>
  <c r="E569" i="28" s="1"/>
  <c r="F569" i="28" s="1"/>
  <c r="G569" i="28" s="1"/>
  <c r="H569" i="28" s="1"/>
  <c r="I569" i="28" s="1"/>
  <c r="J569" i="28" s="1"/>
  <c r="K569" i="28" s="1"/>
  <c r="L569" i="28" s="1"/>
  <c r="M569" i="28" s="1"/>
  <c r="N569" i="28" s="1"/>
  <c r="D553" i="28"/>
  <c r="E553" i="28" s="1"/>
  <c r="F553" i="28" s="1"/>
  <c r="G553" i="28" s="1"/>
  <c r="H553" i="28" s="1"/>
  <c r="I553" i="28" s="1"/>
  <c r="J553" i="28" s="1"/>
  <c r="K553" i="28" s="1"/>
  <c r="L553" i="28" s="1"/>
  <c r="M553" i="28" s="1"/>
  <c r="N553" i="28" s="1"/>
  <c r="D537" i="28"/>
  <c r="E537" i="28" s="1"/>
  <c r="F537" i="28" s="1"/>
  <c r="G537" i="28" s="1"/>
  <c r="H537" i="28" s="1"/>
  <c r="I537" i="28" s="1"/>
  <c r="J537" i="28" s="1"/>
  <c r="K537" i="28" s="1"/>
  <c r="L537" i="28" s="1"/>
  <c r="M537" i="28" s="1"/>
  <c r="N537" i="28" s="1"/>
  <c r="D523" i="28"/>
  <c r="E523" i="28" s="1"/>
  <c r="F523" i="28" s="1"/>
  <c r="G523" i="28" s="1"/>
  <c r="H523" i="28" s="1"/>
  <c r="I523" i="28" s="1"/>
  <c r="J523" i="28" s="1"/>
  <c r="K523" i="28" s="1"/>
  <c r="L523" i="28" s="1"/>
  <c r="M523" i="28" s="1"/>
  <c r="N523" i="28" s="1"/>
  <c r="D507" i="28"/>
  <c r="E507" i="28" s="1"/>
  <c r="F507" i="28" s="1"/>
  <c r="G507" i="28" s="1"/>
  <c r="H507" i="28" s="1"/>
  <c r="I507" i="28" s="1"/>
  <c r="J507" i="28" s="1"/>
  <c r="K507" i="28" s="1"/>
  <c r="L507" i="28" s="1"/>
  <c r="M507" i="28" s="1"/>
  <c r="N507" i="28" s="1"/>
  <c r="D491" i="28"/>
  <c r="E491" i="28" s="1"/>
  <c r="F491" i="28" s="1"/>
  <c r="G491" i="28" s="1"/>
  <c r="H491" i="28" s="1"/>
  <c r="I491" i="28" s="1"/>
  <c r="J491" i="28" s="1"/>
  <c r="K491" i="28" s="1"/>
  <c r="L491" i="28" s="1"/>
  <c r="M491" i="28" s="1"/>
  <c r="N491" i="28" s="1"/>
  <c r="D475" i="28"/>
  <c r="E475" i="28" s="1"/>
  <c r="F475" i="28" s="1"/>
  <c r="G475" i="28" s="1"/>
  <c r="H475" i="28" s="1"/>
  <c r="I475" i="28" s="1"/>
  <c r="J475" i="28" s="1"/>
  <c r="K475" i="28" s="1"/>
  <c r="L475" i="28" s="1"/>
  <c r="M475" i="28" s="1"/>
  <c r="N475" i="28" s="1"/>
  <c r="D460" i="28"/>
  <c r="E460" i="28" s="1"/>
  <c r="F460" i="28" s="1"/>
  <c r="G460" i="28" s="1"/>
  <c r="H460" i="28" s="1"/>
  <c r="I460" i="28" s="1"/>
  <c r="J460" i="28" s="1"/>
  <c r="K460" i="28" s="1"/>
  <c r="L460" i="28" s="1"/>
  <c r="M460" i="28" s="1"/>
  <c r="N460" i="28" s="1"/>
  <c r="D448" i="28"/>
  <c r="E448" i="28" s="1"/>
  <c r="F448" i="28" s="1"/>
  <c r="G448" i="28" s="1"/>
  <c r="H448" i="28" s="1"/>
  <c r="I448" i="28" s="1"/>
  <c r="J448" i="28" s="1"/>
  <c r="K448" i="28" s="1"/>
  <c r="L448" i="28" s="1"/>
  <c r="M448" i="28" s="1"/>
  <c r="N448" i="28" s="1"/>
  <c r="D436" i="28"/>
  <c r="E436" i="28" s="1"/>
  <c r="F436" i="28" s="1"/>
  <c r="G436" i="28" s="1"/>
  <c r="H436" i="28" s="1"/>
  <c r="I436" i="28" s="1"/>
  <c r="J436" i="28" s="1"/>
  <c r="K436" i="28" s="1"/>
  <c r="L436" i="28" s="1"/>
  <c r="M436" i="28" s="1"/>
  <c r="N436" i="28" s="1"/>
  <c r="D538" i="28"/>
  <c r="E538" i="28" s="1"/>
  <c r="F538" i="28" s="1"/>
  <c r="G538" i="28" s="1"/>
  <c r="H538" i="28" s="1"/>
  <c r="I538" i="28" s="1"/>
  <c r="J538" i="28" s="1"/>
  <c r="K538" i="28" s="1"/>
  <c r="L538" i="28" s="1"/>
  <c r="M538" i="28" s="1"/>
  <c r="N538" i="28" s="1"/>
  <c r="D567" i="28"/>
  <c r="E567" i="28" s="1"/>
  <c r="F567" i="28" s="1"/>
  <c r="G567" i="28" s="1"/>
  <c r="H567" i="28" s="1"/>
  <c r="I567" i="28" s="1"/>
  <c r="J567" i="28" s="1"/>
  <c r="K567" i="28" s="1"/>
  <c r="L567" i="28" s="1"/>
  <c r="M567" i="28" s="1"/>
  <c r="N567" i="28" s="1"/>
  <c r="D547" i="28"/>
  <c r="E547" i="28" s="1"/>
  <c r="F547" i="28" s="1"/>
  <c r="G547" i="28" s="1"/>
  <c r="H547" i="28" s="1"/>
  <c r="I547" i="28" s="1"/>
  <c r="J547" i="28" s="1"/>
  <c r="K547" i="28" s="1"/>
  <c r="L547" i="28" s="1"/>
  <c r="M547" i="28" s="1"/>
  <c r="N547" i="28" s="1"/>
  <c r="D521" i="28"/>
  <c r="E521" i="28" s="1"/>
  <c r="F521" i="28" s="1"/>
  <c r="G521" i="28" s="1"/>
  <c r="H521" i="28" s="1"/>
  <c r="I521" i="28" s="1"/>
  <c r="J521" i="28" s="1"/>
  <c r="K521" i="28" s="1"/>
  <c r="L521" i="28" s="1"/>
  <c r="M521" i="28" s="1"/>
  <c r="N521" i="28" s="1"/>
  <c r="D516" i="28"/>
  <c r="E516" i="28" s="1"/>
  <c r="F516" i="28" s="1"/>
  <c r="G516" i="28" s="1"/>
  <c r="H516" i="28" s="1"/>
  <c r="I516" i="28" s="1"/>
  <c r="J516" i="28" s="1"/>
  <c r="K516" i="28" s="1"/>
  <c r="L516" i="28" s="1"/>
  <c r="M516" i="28" s="1"/>
  <c r="N516" i="28" s="1"/>
  <c r="D455" i="28"/>
  <c r="E455" i="28" s="1"/>
  <c r="F455" i="28" s="1"/>
  <c r="G455" i="28" s="1"/>
  <c r="H455" i="28" s="1"/>
  <c r="I455" i="28" s="1"/>
  <c r="J455" i="28" s="1"/>
  <c r="K455" i="28" s="1"/>
  <c r="L455" i="28" s="1"/>
  <c r="M455" i="28" s="1"/>
  <c r="N455" i="28" s="1"/>
  <c r="D441" i="28"/>
  <c r="E441" i="28" s="1"/>
  <c r="F441" i="28" s="1"/>
  <c r="G441" i="28" s="1"/>
  <c r="H441" i="28" s="1"/>
  <c r="I441" i="28" s="1"/>
  <c r="J441" i="28" s="1"/>
  <c r="K441" i="28" s="1"/>
  <c r="L441" i="28" s="1"/>
  <c r="M441" i="28" s="1"/>
  <c r="N441" i="28" s="1"/>
  <c r="D571" i="28"/>
  <c r="E571" i="28" s="1"/>
  <c r="F571" i="28" s="1"/>
  <c r="G571" i="28" s="1"/>
  <c r="H571" i="28" s="1"/>
  <c r="I571" i="28" s="1"/>
  <c r="J571" i="28" s="1"/>
  <c r="K571" i="28" s="1"/>
  <c r="L571" i="28" s="1"/>
  <c r="M571" i="28" s="1"/>
  <c r="N571" i="28" s="1"/>
  <c r="D548" i="28"/>
  <c r="E548" i="28" s="1"/>
  <c r="F548" i="28" s="1"/>
  <c r="G548" i="28" s="1"/>
  <c r="H548" i="28" s="1"/>
  <c r="I548" i="28" s="1"/>
  <c r="J548" i="28" s="1"/>
  <c r="K548" i="28" s="1"/>
  <c r="L548" i="28" s="1"/>
  <c r="M548" i="28" s="1"/>
  <c r="N548" i="28" s="1"/>
  <c r="D533" i="28"/>
  <c r="E533" i="28" s="1"/>
  <c r="F533" i="28" s="1"/>
  <c r="G533" i="28" s="1"/>
  <c r="H533" i="28" s="1"/>
  <c r="I533" i="28" s="1"/>
  <c r="J533" i="28" s="1"/>
  <c r="K533" i="28" s="1"/>
  <c r="L533" i="28" s="1"/>
  <c r="M533" i="28" s="1"/>
  <c r="N533" i="28" s="1"/>
  <c r="D517" i="28"/>
  <c r="E517" i="28" s="1"/>
  <c r="F517" i="28" s="1"/>
  <c r="G517" i="28" s="1"/>
  <c r="H517" i="28" s="1"/>
  <c r="I517" i="28" s="1"/>
  <c r="J517" i="28" s="1"/>
  <c r="K517" i="28" s="1"/>
  <c r="L517" i="28" s="1"/>
  <c r="M517" i="28" s="1"/>
  <c r="N517" i="28" s="1"/>
  <c r="D505" i="28"/>
  <c r="E505" i="28" s="1"/>
  <c r="F505" i="28" s="1"/>
  <c r="G505" i="28" s="1"/>
  <c r="H505" i="28" s="1"/>
  <c r="I505" i="28" s="1"/>
  <c r="J505" i="28" s="1"/>
  <c r="K505" i="28" s="1"/>
  <c r="L505" i="28" s="1"/>
  <c r="M505" i="28" s="1"/>
  <c r="N505" i="28" s="1"/>
  <c r="D489" i="28"/>
  <c r="E489" i="28" s="1"/>
  <c r="F489" i="28" s="1"/>
  <c r="G489" i="28" s="1"/>
  <c r="H489" i="28" s="1"/>
  <c r="I489" i="28" s="1"/>
  <c r="J489" i="28" s="1"/>
  <c r="K489" i="28" s="1"/>
  <c r="L489" i="28" s="1"/>
  <c r="M489" i="28" s="1"/>
  <c r="N489" i="28" s="1"/>
  <c r="D470" i="28"/>
  <c r="E470" i="28" s="1"/>
  <c r="F470" i="28" s="1"/>
  <c r="G470" i="28" s="1"/>
  <c r="H470" i="28" s="1"/>
  <c r="I470" i="28" s="1"/>
  <c r="J470" i="28" s="1"/>
  <c r="K470" i="28" s="1"/>
  <c r="L470" i="28" s="1"/>
  <c r="M470" i="28" s="1"/>
  <c r="N470" i="28" s="1"/>
  <c r="D433" i="28"/>
  <c r="E433" i="28" s="1"/>
  <c r="F433" i="28" s="1"/>
  <c r="G433" i="28" s="1"/>
  <c r="H433" i="28" s="1"/>
  <c r="I433" i="28" s="1"/>
  <c r="J433" i="28" s="1"/>
  <c r="K433" i="28" s="1"/>
  <c r="L433" i="28" s="1"/>
  <c r="M433" i="28" s="1"/>
  <c r="N433" i="28" s="1"/>
  <c r="D497" i="28"/>
  <c r="E497" i="28" s="1"/>
  <c r="F497" i="28" s="1"/>
  <c r="G497" i="28" s="1"/>
  <c r="H497" i="28" s="1"/>
  <c r="I497" i="28" s="1"/>
  <c r="J497" i="28" s="1"/>
  <c r="K497" i="28" s="1"/>
  <c r="L497" i="28" s="1"/>
  <c r="M497" i="28" s="1"/>
  <c r="N497" i="28" s="1"/>
  <c r="D481" i="28"/>
  <c r="E481" i="28" s="1"/>
  <c r="F481" i="28" s="1"/>
  <c r="G481" i="28" s="1"/>
  <c r="H481" i="28" s="1"/>
  <c r="I481" i="28" s="1"/>
  <c r="J481" i="28" s="1"/>
  <c r="K481" i="28" s="1"/>
  <c r="L481" i="28" s="1"/>
  <c r="M481" i="28" s="1"/>
  <c r="N481" i="28" s="1"/>
  <c r="D466" i="28"/>
  <c r="E466" i="28" s="1"/>
  <c r="F466" i="28" s="1"/>
  <c r="G466" i="28" s="1"/>
  <c r="H466" i="28" s="1"/>
  <c r="I466" i="28" s="1"/>
  <c r="J466" i="28" s="1"/>
  <c r="K466" i="28" s="1"/>
  <c r="L466" i="28" s="1"/>
  <c r="M466" i="28" s="1"/>
  <c r="N466" i="28" s="1"/>
  <c r="D447" i="28"/>
  <c r="E447" i="28" s="1"/>
  <c r="F447" i="28" s="1"/>
  <c r="G447" i="28" s="1"/>
  <c r="H447" i="28" s="1"/>
  <c r="I447" i="28" s="1"/>
  <c r="J447" i="28" s="1"/>
  <c r="K447" i="28" s="1"/>
  <c r="L447" i="28" s="1"/>
  <c r="M447" i="28" s="1"/>
  <c r="N447" i="28" s="1"/>
  <c r="D435" i="28"/>
  <c r="E435" i="28" s="1"/>
  <c r="F435" i="28" s="1"/>
  <c r="G435" i="28" s="1"/>
  <c r="H435" i="28" s="1"/>
  <c r="I435" i="28" s="1"/>
  <c r="J435" i="28" s="1"/>
  <c r="K435" i="28" s="1"/>
  <c r="L435" i="28" s="1"/>
  <c r="M435" i="28" s="1"/>
  <c r="N435" i="28" s="1"/>
  <c r="D565" i="28"/>
  <c r="E565" i="28" s="1"/>
  <c r="F565" i="28" s="1"/>
  <c r="G565" i="28" s="1"/>
  <c r="H565" i="28" s="1"/>
  <c r="I565" i="28" s="1"/>
  <c r="J565" i="28" s="1"/>
  <c r="K565" i="28" s="1"/>
  <c r="L565" i="28" s="1"/>
  <c r="M565" i="28" s="1"/>
  <c r="N565" i="28" s="1"/>
  <c r="D549" i="28"/>
  <c r="E549" i="28" s="1"/>
  <c r="F549" i="28" s="1"/>
  <c r="G549" i="28" s="1"/>
  <c r="H549" i="28" s="1"/>
  <c r="I549" i="28" s="1"/>
  <c r="J549" i="28" s="1"/>
  <c r="K549" i="28" s="1"/>
  <c r="L549" i="28" s="1"/>
  <c r="M549" i="28" s="1"/>
  <c r="N549" i="28" s="1"/>
  <c r="D535" i="28"/>
  <c r="E535" i="28" s="1"/>
  <c r="F535" i="28" s="1"/>
  <c r="G535" i="28" s="1"/>
  <c r="H535" i="28" s="1"/>
  <c r="I535" i="28" s="1"/>
  <c r="J535" i="28" s="1"/>
  <c r="K535" i="28" s="1"/>
  <c r="L535" i="28" s="1"/>
  <c r="M535" i="28" s="1"/>
  <c r="N535" i="28" s="1"/>
  <c r="D519" i="28"/>
  <c r="E519" i="28" s="1"/>
  <c r="F519" i="28" s="1"/>
  <c r="G519" i="28" s="1"/>
  <c r="H519" i="28" s="1"/>
  <c r="I519" i="28" s="1"/>
  <c r="J519" i="28" s="1"/>
  <c r="K519" i="28" s="1"/>
  <c r="L519" i="28" s="1"/>
  <c r="M519" i="28" s="1"/>
  <c r="N519" i="28" s="1"/>
  <c r="D501" i="28"/>
  <c r="E501" i="28" s="1"/>
  <c r="F501" i="28" s="1"/>
  <c r="G501" i="28" s="1"/>
  <c r="H501" i="28" s="1"/>
  <c r="I501" i="28" s="1"/>
  <c r="J501" i="28" s="1"/>
  <c r="K501" i="28" s="1"/>
  <c r="L501" i="28" s="1"/>
  <c r="M501" i="28" s="1"/>
  <c r="N501" i="28" s="1"/>
  <c r="D487" i="28"/>
  <c r="E487" i="28" s="1"/>
  <c r="F487" i="28" s="1"/>
  <c r="G487" i="28" s="1"/>
  <c r="H487" i="28" s="1"/>
  <c r="I487" i="28" s="1"/>
  <c r="J487" i="28" s="1"/>
  <c r="K487" i="28" s="1"/>
  <c r="L487" i="28" s="1"/>
  <c r="M487" i="28" s="1"/>
  <c r="N487" i="28" s="1"/>
  <c r="D472" i="28"/>
  <c r="E472" i="28" s="1"/>
  <c r="F472" i="28" s="1"/>
  <c r="G472" i="28" s="1"/>
  <c r="H472" i="28" s="1"/>
  <c r="I472" i="28" s="1"/>
  <c r="J472" i="28" s="1"/>
  <c r="K472" i="28" s="1"/>
  <c r="L472" i="28" s="1"/>
  <c r="M472" i="28" s="1"/>
  <c r="N472" i="28" s="1"/>
  <c r="D456" i="28"/>
  <c r="E456" i="28" s="1"/>
  <c r="F456" i="28" s="1"/>
  <c r="G456" i="28" s="1"/>
  <c r="H456" i="28" s="1"/>
  <c r="I456" i="28" s="1"/>
  <c r="J456" i="28" s="1"/>
  <c r="K456" i="28" s="1"/>
  <c r="L456" i="28" s="1"/>
  <c r="M456" i="28" s="1"/>
  <c r="N456" i="28" s="1"/>
  <c r="D446" i="28"/>
  <c r="E446" i="28" s="1"/>
  <c r="F446" i="28" s="1"/>
  <c r="G446" i="28" s="1"/>
  <c r="H446" i="28" s="1"/>
  <c r="I446" i="28" s="1"/>
  <c r="J446" i="28" s="1"/>
  <c r="K446" i="28" s="1"/>
  <c r="L446" i="28" s="1"/>
  <c r="M446" i="28" s="1"/>
  <c r="N446" i="28" s="1"/>
  <c r="D434" i="28"/>
  <c r="E434" i="28" s="1"/>
  <c r="F434" i="28" s="1"/>
  <c r="G434" i="28" s="1"/>
  <c r="H434" i="28" s="1"/>
  <c r="I434" i="28" s="1"/>
  <c r="J434" i="28" s="1"/>
  <c r="K434" i="28" s="1"/>
  <c r="L434" i="28" s="1"/>
  <c r="M434" i="28" s="1"/>
  <c r="N434" i="28" s="1"/>
  <c r="D496" i="28"/>
  <c r="E496" i="28" s="1"/>
  <c r="F496" i="28" s="1"/>
  <c r="G496" i="28" s="1"/>
  <c r="H496" i="28" s="1"/>
  <c r="I496" i="28" s="1"/>
  <c r="J496" i="28" s="1"/>
  <c r="K496" i="28" s="1"/>
  <c r="L496" i="28" s="1"/>
  <c r="M496" i="28" s="1"/>
  <c r="N496" i="28" s="1"/>
  <c r="D563" i="28"/>
  <c r="E563" i="28" s="1"/>
  <c r="F563" i="28" s="1"/>
  <c r="G563" i="28" s="1"/>
  <c r="H563" i="28" s="1"/>
  <c r="I563" i="28" s="1"/>
  <c r="J563" i="28" s="1"/>
  <c r="K563" i="28" s="1"/>
  <c r="L563" i="28" s="1"/>
  <c r="M563" i="28" s="1"/>
  <c r="N563" i="28" s="1"/>
  <c r="D540" i="28"/>
  <c r="E540" i="28" s="1"/>
  <c r="F540" i="28" s="1"/>
  <c r="G540" i="28" s="1"/>
  <c r="H540" i="28" s="1"/>
  <c r="I540" i="28" s="1"/>
  <c r="J540" i="28" s="1"/>
  <c r="K540" i="28" s="1"/>
  <c r="L540" i="28" s="1"/>
  <c r="M540" i="28" s="1"/>
  <c r="N540" i="28" s="1"/>
  <c r="D511" i="28"/>
  <c r="E511" i="28" s="1"/>
  <c r="F511" i="28" s="1"/>
  <c r="G511" i="28" s="1"/>
  <c r="H511" i="28" s="1"/>
  <c r="I511" i="28" s="1"/>
  <c r="J511" i="28" s="1"/>
  <c r="K511" i="28" s="1"/>
  <c r="L511" i="28" s="1"/>
  <c r="M511" i="28" s="1"/>
  <c r="N511" i="28" s="1"/>
  <c r="D451" i="28"/>
  <c r="E451" i="28" s="1"/>
  <c r="F451" i="28" s="1"/>
  <c r="G451" i="28" s="1"/>
  <c r="H451" i="28" s="1"/>
  <c r="I451" i="28" s="1"/>
  <c r="J451" i="28" s="1"/>
  <c r="K451" i="28" s="1"/>
  <c r="L451" i="28" s="1"/>
  <c r="M451" i="28" s="1"/>
  <c r="N451" i="28" s="1"/>
  <c r="D438" i="28"/>
  <c r="E438" i="28" s="1"/>
  <c r="F438" i="28" s="1"/>
  <c r="G438" i="28" s="1"/>
  <c r="H438" i="28" s="1"/>
  <c r="I438" i="28" s="1"/>
  <c r="J438" i="28" s="1"/>
  <c r="K438" i="28" s="1"/>
  <c r="L438" i="28" s="1"/>
  <c r="M438" i="28" s="1"/>
  <c r="N438" i="28" s="1"/>
  <c r="D568" i="28"/>
  <c r="E568" i="28" s="1"/>
  <c r="F568" i="28" s="1"/>
  <c r="G568" i="28" s="1"/>
  <c r="H568" i="28" s="1"/>
  <c r="I568" i="28" s="1"/>
  <c r="J568" i="28" s="1"/>
  <c r="K568" i="28" s="1"/>
  <c r="L568" i="28" s="1"/>
  <c r="M568" i="28" s="1"/>
  <c r="N568" i="28" s="1"/>
  <c r="D559" i="28"/>
  <c r="E559" i="28" s="1"/>
  <c r="F559" i="28" s="1"/>
  <c r="G559" i="28" s="1"/>
  <c r="H559" i="28" s="1"/>
  <c r="I559" i="28" s="1"/>
  <c r="J559" i="28" s="1"/>
  <c r="K559" i="28" s="1"/>
  <c r="L559" i="28" s="1"/>
  <c r="M559" i="28" s="1"/>
  <c r="N559" i="28" s="1"/>
  <c r="D543" i="28"/>
  <c r="E543" i="28" s="1"/>
  <c r="F543" i="28" s="1"/>
  <c r="G543" i="28" s="1"/>
  <c r="H543" i="28" s="1"/>
  <c r="I543" i="28" s="1"/>
  <c r="J543" i="28" s="1"/>
  <c r="K543" i="28" s="1"/>
  <c r="L543" i="28" s="1"/>
  <c r="M543" i="28" s="1"/>
  <c r="N543" i="28" s="1"/>
  <c r="D528" i="28"/>
  <c r="E528" i="28" s="1"/>
  <c r="F528" i="28" s="1"/>
  <c r="G528" i="28" s="1"/>
  <c r="H528" i="28" s="1"/>
  <c r="I528" i="28" s="1"/>
  <c r="J528" i="28" s="1"/>
  <c r="K528" i="28" s="1"/>
  <c r="L528" i="28" s="1"/>
  <c r="M528" i="28" s="1"/>
  <c r="N528" i="28" s="1"/>
  <c r="D515" i="28"/>
  <c r="E515" i="28" s="1"/>
  <c r="F515" i="28" s="1"/>
  <c r="G515" i="28" s="1"/>
  <c r="H515" i="28" s="1"/>
  <c r="I515" i="28" s="1"/>
  <c r="J515" i="28" s="1"/>
  <c r="K515" i="28" s="1"/>
  <c r="L515" i="28" s="1"/>
  <c r="M515" i="28" s="1"/>
  <c r="N515" i="28" s="1"/>
  <c r="D503" i="28"/>
  <c r="E503" i="28" s="1"/>
  <c r="F503" i="28" s="1"/>
  <c r="G503" i="28" s="1"/>
  <c r="H503" i="28" s="1"/>
  <c r="I503" i="28" s="1"/>
  <c r="J503" i="28" s="1"/>
  <c r="K503" i="28" s="1"/>
  <c r="L503" i="28" s="1"/>
  <c r="M503" i="28" s="1"/>
  <c r="N503" i="28" s="1"/>
  <c r="D485" i="28"/>
  <c r="E485" i="28" s="1"/>
  <c r="F485" i="28" s="1"/>
  <c r="G485" i="28" s="1"/>
  <c r="H485" i="28" s="1"/>
  <c r="I485" i="28" s="1"/>
  <c r="J485" i="28" s="1"/>
  <c r="K485" i="28" s="1"/>
  <c r="L485" i="28" s="1"/>
  <c r="M485" i="28" s="1"/>
  <c r="N485" i="28" s="1"/>
  <c r="D459" i="28"/>
  <c r="E459" i="28" s="1"/>
  <c r="F459" i="28" s="1"/>
  <c r="G459" i="28" s="1"/>
  <c r="H459" i="28" s="1"/>
  <c r="I459" i="28" s="1"/>
  <c r="J459" i="28" s="1"/>
  <c r="K459" i="28" s="1"/>
  <c r="L459" i="28" s="1"/>
  <c r="M459" i="28" s="1"/>
  <c r="N459" i="28" s="1"/>
  <c r="D493" i="28"/>
  <c r="E493" i="28" s="1"/>
  <c r="F493" i="28" s="1"/>
  <c r="G493" i="28" s="1"/>
  <c r="H493" i="28" s="1"/>
  <c r="I493" i="28" s="1"/>
  <c r="J493" i="28" s="1"/>
  <c r="K493" i="28" s="1"/>
  <c r="L493" i="28" s="1"/>
  <c r="M493" i="28" s="1"/>
  <c r="N493" i="28" s="1"/>
  <c r="D477" i="28"/>
  <c r="E477" i="28" s="1"/>
  <c r="F477" i="28" s="1"/>
  <c r="G477" i="28" s="1"/>
  <c r="H477" i="28" s="1"/>
  <c r="I477" i="28" s="1"/>
  <c r="J477" i="28" s="1"/>
  <c r="K477" i="28" s="1"/>
  <c r="L477" i="28" s="1"/>
  <c r="M477" i="28" s="1"/>
  <c r="N477" i="28" s="1"/>
  <c r="D461" i="28"/>
  <c r="E461" i="28" s="1"/>
  <c r="F461" i="28" s="1"/>
  <c r="G461" i="28" s="1"/>
  <c r="H461" i="28" s="1"/>
  <c r="I461" i="28" s="1"/>
  <c r="J461" i="28" s="1"/>
  <c r="K461" i="28" s="1"/>
  <c r="L461" i="28" s="1"/>
  <c r="M461" i="28" s="1"/>
  <c r="N461" i="28" s="1"/>
  <c r="D445" i="28"/>
  <c r="E445" i="28" s="1"/>
  <c r="F445" i="28" s="1"/>
  <c r="G445" i="28" s="1"/>
  <c r="H445" i="28" s="1"/>
  <c r="I445" i="28" s="1"/>
  <c r="J445" i="28" s="1"/>
  <c r="K445" i="28" s="1"/>
  <c r="L445" i="28" s="1"/>
  <c r="M445" i="28" s="1"/>
  <c r="N445" i="28" s="1"/>
  <c r="D561" i="28"/>
  <c r="E561" i="28" s="1"/>
  <c r="F561" i="28" s="1"/>
  <c r="G561" i="28" s="1"/>
  <c r="H561" i="28" s="1"/>
  <c r="I561" i="28" s="1"/>
  <c r="J561" i="28" s="1"/>
  <c r="K561" i="28" s="1"/>
  <c r="L561" i="28" s="1"/>
  <c r="M561" i="28" s="1"/>
  <c r="N561" i="28" s="1"/>
  <c r="D545" i="28"/>
  <c r="E545" i="28" s="1"/>
  <c r="F545" i="28" s="1"/>
  <c r="G545" i="28" s="1"/>
  <c r="H545" i="28" s="1"/>
  <c r="I545" i="28" s="1"/>
  <c r="J545" i="28" s="1"/>
  <c r="K545" i="28" s="1"/>
  <c r="L545" i="28" s="1"/>
  <c r="M545" i="28" s="1"/>
  <c r="N545" i="28" s="1"/>
  <c r="D531" i="28"/>
  <c r="E531" i="28" s="1"/>
  <c r="F531" i="28" s="1"/>
  <c r="G531" i="28" s="1"/>
  <c r="H531" i="28" s="1"/>
  <c r="I531" i="28" s="1"/>
  <c r="J531" i="28" s="1"/>
  <c r="K531" i="28" s="1"/>
  <c r="L531" i="28" s="1"/>
  <c r="M531" i="28" s="1"/>
  <c r="N531" i="28" s="1"/>
  <c r="D513" i="28"/>
  <c r="E513" i="28" s="1"/>
  <c r="F513" i="28" s="1"/>
  <c r="G513" i="28" s="1"/>
  <c r="H513" i="28" s="1"/>
  <c r="I513" i="28" s="1"/>
  <c r="J513" i="28" s="1"/>
  <c r="K513" i="28" s="1"/>
  <c r="L513" i="28" s="1"/>
  <c r="M513" i="28" s="1"/>
  <c r="N513" i="28" s="1"/>
  <c r="D499" i="28"/>
  <c r="E499" i="28" s="1"/>
  <c r="F499" i="28" s="1"/>
  <c r="G499" i="28" s="1"/>
  <c r="H499" i="28" s="1"/>
  <c r="I499" i="28" s="1"/>
  <c r="J499" i="28" s="1"/>
  <c r="K499" i="28" s="1"/>
  <c r="L499" i="28" s="1"/>
  <c r="M499" i="28" s="1"/>
  <c r="N499" i="28" s="1"/>
  <c r="D483" i="28"/>
  <c r="E483" i="28" s="1"/>
  <c r="F483" i="28" s="1"/>
  <c r="G483" i="28" s="1"/>
  <c r="H483" i="28" s="1"/>
  <c r="I483" i="28" s="1"/>
  <c r="J483" i="28" s="1"/>
  <c r="K483" i="28" s="1"/>
  <c r="L483" i="28" s="1"/>
  <c r="M483" i="28" s="1"/>
  <c r="N483" i="28" s="1"/>
  <c r="D468" i="28"/>
  <c r="E468" i="28" s="1"/>
  <c r="F468" i="28" s="1"/>
  <c r="G468" i="28" s="1"/>
  <c r="H468" i="28" s="1"/>
  <c r="I468" i="28" s="1"/>
  <c r="J468" i="28" s="1"/>
  <c r="K468" i="28" s="1"/>
  <c r="L468" i="28" s="1"/>
  <c r="M468" i="28" s="1"/>
  <c r="N468" i="28" s="1"/>
  <c r="D452" i="28"/>
  <c r="E452" i="28" s="1"/>
  <c r="F452" i="28" s="1"/>
  <c r="G452" i="28" s="1"/>
  <c r="H452" i="28" s="1"/>
  <c r="I452" i="28" s="1"/>
  <c r="J452" i="28" s="1"/>
  <c r="K452" i="28" s="1"/>
  <c r="L452" i="28" s="1"/>
  <c r="M452" i="28" s="1"/>
  <c r="N452" i="28" s="1"/>
  <c r="D444" i="28"/>
  <c r="E444" i="28" s="1"/>
  <c r="F444" i="28" s="1"/>
  <c r="G444" i="28" s="1"/>
  <c r="H444" i="28" s="1"/>
  <c r="I444" i="28" s="1"/>
  <c r="J444" i="28" s="1"/>
  <c r="K444" i="28" s="1"/>
  <c r="L444" i="28" s="1"/>
  <c r="M444" i="28" s="1"/>
  <c r="N444" i="28" s="1"/>
  <c r="D482" i="28"/>
  <c r="E482" i="28" s="1"/>
  <c r="F482" i="28" s="1"/>
  <c r="G482" i="28" s="1"/>
  <c r="H482" i="28" s="1"/>
  <c r="I482" i="28" s="1"/>
  <c r="J482" i="28" s="1"/>
  <c r="K482" i="28" s="1"/>
  <c r="L482" i="28" s="1"/>
  <c r="M482" i="28" s="1"/>
  <c r="N482" i="28" s="1"/>
  <c r="D556" i="28"/>
  <c r="E556" i="28" s="1"/>
  <c r="F556" i="28" s="1"/>
  <c r="G556" i="28" s="1"/>
  <c r="H556" i="28" s="1"/>
  <c r="I556" i="28" s="1"/>
  <c r="J556" i="28" s="1"/>
  <c r="K556" i="28" s="1"/>
  <c r="L556" i="28" s="1"/>
  <c r="M556" i="28" s="1"/>
  <c r="N556" i="28" s="1"/>
  <c r="D526" i="28"/>
  <c r="E526" i="28" s="1"/>
  <c r="F526" i="28" s="1"/>
  <c r="G526" i="28" s="1"/>
  <c r="H526" i="28" s="1"/>
  <c r="I526" i="28" s="1"/>
  <c r="J526" i="28" s="1"/>
  <c r="K526" i="28" s="1"/>
  <c r="L526" i="28" s="1"/>
  <c r="M526" i="28" s="1"/>
  <c r="N526" i="28" s="1"/>
  <c r="D498" i="28"/>
  <c r="E498" i="28" s="1"/>
  <c r="F498" i="28" s="1"/>
  <c r="G498" i="28" s="1"/>
  <c r="H498" i="28" s="1"/>
  <c r="I498" i="28" s="1"/>
  <c r="J498" i="28" s="1"/>
  <c r="K498" i="28" s="1"/>
  <c r="L498" i="28" s="1"/>
  <c r="M498" i="28" s="1"/>
  <c r="N498" i="28" s="1"/>
  <c r="D449" i="28"/>
  <c r="E449" i="28" s="1"/>
  <c r="F449" i="28" s="1"/>
  <c r="G449" i="28" s="1"/>
  <c r="H449" i="28" s="1"/>
  <c r="I449" i="28" s="1"/>
  <c r="J449" i="28" s="1"/>
  <c r="K449" i="28" s="1"/>
  <c r="L449" i="28" s="1"/>
  <c r="M449" i="28" s="1"/>
  <c r="N449" i="28" s="1"/>
  <c r="D564" i="28"/>
  <c r="E564" i="28" s="1"/>
  <c r="F564" i="28" s="1"/>
  <c r="G564" i="28" s="1"/>
  <c r="H564" i="28" s="1"/>
  <c r="I564" i="28" s="1"/>
  <c r="J564" i="28" s="1"/>
  <c r="K564" i="28" s="1"/>
  <c r="L564" i="28" s="1"/>
  <c r="M564" i="28" s="1"/>
  <c r="N564" i="28" s="1"/>
  <c r="D555" i="28"/>
  <c r="E555" i="28" s="1"/>
  <c r="F555" i="28" s="1"/>
  <c r="G555" i="28" s="1"/>
  <c r="H555" i="28" s="1"/>
  <c r="I555" i="28" s="1"/>
  <c r="J555" i="28" s="1"/>
  <c r="K555" i="28" s="1"/>
  <c r="L555" i="28" s="1"/>
  <c r="M555" i="28" s="1"/>
  <c r="N555" i="28" s="1"/>
  <c r="D539" i="28"/>
  <c r="E539" i="28" s="1"/>
  <c r="F539" i="28" s="1"/>
  <c r="G539" i="28" s="1"/>
  <c r="H539" i="28" s="1"/>
  <c r="I539" i="28" s="1"/>
  <c r="J539" i="28" s="1"/>
  <c r="K539" i="28" s="1"/>
  <c r="L539" i="28" s="1"/>
  <c r="M539" i="28" s="1"/>
  <c r="N539" i="28" s="1"/>
  <c r="D525" i="28"/>
  <c r="E525" i="28" s="1"/>
  <c r="F525" i="28" s="1"/>
  <c r="G525" i="28" s="1"/>
  <c r="H525" i="28" s="1"/>
  <c r="I525" i="28" s="1"/>
  <c r="J525" i="28" s="1"/>
  <c r="K525" i="28" s="1"/>
  <c r="L525" i="28" s="1"/>
  <c r="M525" i="28" s="1"/>
  <c r="N525" i="28" s="1"/>
  <c r="D514" i="28"/>
  <c r="E514" i="28" s="1"/>
  <c r="F514" i="28" s="1"/>
  <c r="G514" i="28" s="1"/>
  <c r="H514" i="28" s="1"/>
  <c r="I514" i="28" s="1"/>
  <c r="J514" i="28" s="1"/>
  <c r="K514" i="28" s="1"/>
  <c r="L514" i="28" s="1"/>
  <c r="M514" i="28" s="1"/>
  <c r="N514" i="28" s="1"/>
  <c r="D502" i="28"/>
  <c r="E502" i="28" s="1"/>
  <c r="F502" i="28" s="1"/>
  <c r="G502" i="28" s="1"/>
  <c r="H502" i="28" s="1"/>
  <c r="I502" i="28" s="1"/>
  <c r="J502" i="28" s="1"/>
  <c r="K502" i="28" s="1"/>
  <c r="L502" i="28" s="1"/>
  <c r="M502" i="28" s="1"/>
  <c r="N502" i="28" s="1"/>
  <c r="D478" i="28"/>
  <c r="E478" i="28" s="1"/>
  <c r="F478" i="28" s="1"/>
  <c r="G478" i="28" s="1"/>
  <c r="H478" i="28" s="1"/>
  <c r="I478" i="28" s="1"/>
  <c r="J478" i="28" s="1"/>
  <c r="K478" i="28" s="1"/>
  <c r="L478" i="28" s="1"/>
  <c r="M478" i="28" s="1"/>
  <c r="N478" i="28" s="1"/>
  <c r="D457" i="28"/>
  <c r="E457" i="28" s="1"/>
  <c r="F457" i="28" s="1"/>
  <c r="G457" i="28" s="1"/>
  <c r="H457" i="28" s="1"/>
  <c r="I457" i="28" s="1"/>
  <c r="J457" i="28" s="1"/>
  <c r="K457" i="28" s="1"/>
  <c r="L457" i="28" s="1"/>
  <c r="M457" i="28" s="1"/>
  <c r="N457" i="28" s="1"/>
  <c r="D490" i="28"/>
  <c r="E490" i="28" s="1"/>
  <c r="F490" i="28" s="1"/>
  <c r="G490" i="28" s="1"/>
  <c r="H490" i="28" s="1"/>
  <c r="I490" i="28" s="1"/>
  <c r="J490" i="28" s="1"/>
  <c r="K490" i="28" s="1"/>
  <c r="L490" i="28" s="1"/>
  <c r="M490" i="28" s="1"/>
  <c r="N490" i="28" s="1"/>
  <c r="D474" i="28"/>
  <c r="E474" i="28" s="1"/>
  <c r="F474" i="28" s="1"/>
  <c r="G474" i="28" s="1"/>
  <c r="H474" i="28" s="1"/>
  <c r="I474" i="28" s="1"/>
  <c r="J474" i="28" s="1"/>
  <c r="K474" i="28" s="1"/>
  <c r="L474" i="28" s="1"/>
  <c r="M474" i="28" s="1"/>
  <c r="N474" i="28" s="1"/>
  <c r="D458" i="28"/>
  <c r="E458" i="28" s="1"/>
  <c r="F458" i="28" s="1"/>
  <c r="G458" i="28" s="1"/>
  <c r="H458" i="28" s="1"/>
  <c r="I458" i="28" s="1"/>
  <c r="J458" i="28" s="1"/>
  <c r="K458" i="28" s="1"/>
  <c r="L458" i="28" s="1"/>
  <c r="M458" i="28" s="1"/>
  <c r="N458" i="28" s="1"/>
  <c r="D440" i="28"/>
  <c r="E440" i="28" s="1"/>
  <c r="F440" i="28" s="1"/>
  <c r="G440" i="28" s="1"/>
  <c r="H440" i="28" s="1"/>
  <c r="I440" i="28" s="1"/>
  <c r="J440" i="28" s="1"/>
  <c r="K440" i="28" s="1"/>
  <c r="L440" i="28" s="1"/>
  <c r="M440" i="28" s="1"/>
  <c r="N440" i="28" s="1"/>
  <c r="D557" i="28"/>
  <c r="E557" i="28" s="1"/>
  <c r="F557" i="28" s="1"/>
  <c r="G557" i="28" s="1"/>
  <c r="H557" i="28" s="1"/>
  <c r="I557" i="28" s="1"/>
  <c r="J557" i="28" s="1"/>
  <c r="K557" i="28" s="1"/>
  <c r="L557" i="28" s="1"/>
  <c r="M557" i="28" s="1"/>
  <c r="N557" i="28" s="1"/>
  <c r="D541" i="28"/>
  <c r="E541" i="28" s="1"/>
  <c r="F541" i="28" s="1"/>
  <c r="G541" i="28" s="1"/>
  <c r="H541" i="28" s="1"/>
  <c r="I541" i="28" s="1"/>
  <c r="J541" i="28" s="1"/>
  <c r="K541" i="28" s="1"/>
  <c r="L541" i="28" s="1"/>
  <c r="M541" i="28" s="1"/>
  <c r="N541" i="28" s="1"/>
  <c r="D527" i="28"/>
  <c r="E527" i="28" s="1"/>
  <c r="F527" i="28" s="1"/>
  <c r="G527" i="28" s="1"/>
  <c r="H527" i="28" s="1"/>
  <c r="I527" i="28" s="1"/>
  <c r="J527" i="28" s="1"/>
  <c r="K527" i="28" s="1"/>
  <c r="L527" i="28" s="1"/>
  <c r="M527" i="28" s="1"/>
  <c r="N527" i="28" s="1"/>
  <c r="D509" i="28"/>
  <c r="E509" i="28" s="1"/>
  <c r="F509" i="28" s="1"/>
  <c r="G509" i="28" s="1"/>
  <c r="H509" i="28" s="1"/>
  <c r="I509" i="28" s="1"/>
  <c r="J509" i="28" s="1"/>
  <c r="K509" i="28" s="1"/>
  <c r="L509" i="28" s="1"/>
  <c r="M509" i="28" s="1"/>
  <c r="N509" i="28" s="1"/>
  <c r="D495" i="28"/>
  <c r="E495" i="28" s="1"/>
  <c r="F495" i="28" s="1"/>
  <c r="G495" i="28" s="1"/>
  <c r="H495" i="28" s="1"/>
  <c r="I495" i="28" s="1"/>
  <c r="J495" i="28" s="1"/>
  <c r="K495" i="28" s="1"/>
  <c r="L495" i="28" s="1"/>
  <c r="M495" i="28" s="1"/>
  <c r="N495" i="28" s="1"/>
  <c r="D479" i="28"/>
  <c r="E479" i="28" s="1"/>
  <c r="F479" i="28" s="1"/>
  <c r="G479" i="28" s="1"/>
  <c r="H479" i="28" s="1"/>
  <c r="I479" i="28" s="1"/>
  <c r="J479" i="28" s="1"/>
  <c r="K479" i="28" s="1"/>
  <c r="L479" i="28" s="1"/>
  <c r="M479" i="28" s="1"/>
  <c r="N479" i="28" s="1"/>
  <c r="D464" i="28"/>
  <c r="E464" i="28" s="1"/>
  <c r="F464" i="28" s="1"/>
  <c r="G464" i="28" s="1"/>
  <c r="H464" i="28" s="1"/>
  <c r="I464" i="28" s="1"/>
  <c r="J464" i="28" s="1"/>
  <c r="K464" i="28" s="1"/>
  <c r="L464" i="28" s="1"/>
  <c r="M464" i="28" s="1"/>
  <c r="N464" i="28" s="1"/>
  <c r="D450" i="28"/>
  <c r="E450" i="28" s="1"/>
  <c r="F450" i="28" s="1"/>
  <c r="G450" i="28" s="1"/>
  <c r="H450" i="28" s="1"/>
  <c r="I450" i="28" s="1"/>
  <c r="J450" i="28" s="1"/>
  <c r="K450" i="28" s="1"/>
  <c r="L450" i="28" s="1"/>
  <c r="M450" i="28" s="1"/>
  <c r="N450" i="28" s="1"/>
  <c r="D442" i="28"/>
  <c r="E442" i="28" s="1"/>
  <c r="F442" i="28" s="1"/>
  <c r="G442" i="28" s="1"/>
  <c r="H442" i="28" s="1"/>
  <c r="I442" i="28" s="1"/>
  <c r="J442" i="28" s="1"/>
  <c r="K442" i="28" s="1"/>
  <c r="L442" i="28" s="1"/>
  <c r="M442" i="28" s="1"/>
  <c r="N442" i="28" s="1"/>
  <c r="F395" i="2"/>
  <c r="F399" i="2"/>
  <c r="F403" i="2"/>
  <c r="F407" i="2"/>
  <c r="F411" i="2"/>
  <c r="F415" i="2"/>
  <c r="F419" i="2"/>
  <c r="F423" i="2"/>
  <c r="F427" i="2"/>
  <c r="F396" i="2"/>
  <c r="F400" i="2"/>
  <c r="F404" i="2"/>
  <c r="F408" i="2"/>
  <c r="F394" i="2"/>
  <c r="F398" i="2"/>
  <c r="F402" i="2"/>
  <c r="F406" i="2"/>
  <c r="F413" i="2"/>
  <c r="F417" i="2"/>
  <c r="F421" i="2"/>
  <c r="F425" i="2"/>
  <c r="F429" i="2"/>
  <c r="F433" i="2"/>
  <c r="F437" i="2"/>
  <c r="F441" i="2"/>
  <c r="F397" i="2"/>
  <c r="F401" i="2"/>
  <c r="F405" i="2"/>
  <c r="F409" i="2"/>
  <c r="F414" i="2"/>
  <c r="F422" i="2"/>
  <c r="F430" i="2"/>
  <c r="F434" i="2"/>
  <c r="F436" i="2"/>
  <c r="F438" i="2"/>
  <c r="F440" i="2"/>
  <c r="F442" i="2"/>
  <c r="F444" i="2"/>
  <c r="F446" i="2"/>
  <c r="F450" i="2"/>
  <c r="F454" i="2"/>
  <c r="F458" i="2"/>
  <c r="F412" i="2"/>
  <c r="F420" i="2"/>
  <c r="F428" i="2"/>
  <c r="F447" i="2"/>
  <c r="F451" i="2"/>
  <c r="F455" i="2"/>
  <c r="F459" i="2"/>
  <c r="F463" i="2"/>
  <c r="F467" i="2"/>
  <c r="F471" i="2"/>
  <c r="F475" i="2"/>
  <c r="F424" i="2"/>
  <c r="F445" i="2"/>
  <c r="F449" i="2"/>
  <c r="F453" i="2"/>
  <c r="F457" i="2"/>
  <c r="F461" i="2"/>
  <c r="F465" i="2"/>
  <c r="F469" i="2"/>
  <c r="F473" i="2"/>
  <c r="F479" i="2"/>
  <c r="F483" i="2"/>
  <c r="F487" i="2"/>
  <c r="F491" i="2"/>
  <c r="F495" i="2"/>
  <c r="F499" i="2"/>
  <c r="F503" i="2"/>
  <c r="F507" i="2"/>
  <c r="F511" i="2"/>
  <c r="F515" i="2"/>
  <c r="F418" i="2"/>
  <c r="F435" i="2"/>
  <c r="F443" i="2"/>
  <c r="F448" i="2"/>
  <c r="F452" i="2"/>
  <c r="F456" i="2"/>
  <c r="F480" i="2"/>
  <c r="F484" i="2"/>
  <c r="F488" i="2"/>
  <c r="F492" i="2"/>
  <c r="F496" i="2"/>
  <c r="F500" i="2"/>
  <c r="F504" i="2"/>
  <c r="F508" i="2"/>
  <c r="F512" i="2"/>
  <c r="F416" i="2"/>
  <c r="F460" i="2"/>
  <c r="F462" i="2"/>
  <c r="F464" i="2"/>
  <c r="F466" i="2"/>
  <c r="F468" i="2"/>
  <c r="F470" i="2"/>
  <c r="F472" i="2"/>
  <c r="F426" i="2"/>
  <c r="F431" i="2"/>
  <c r="F478" i="2"/>
  <c r="F482" i="2"/>
  <c r="F486" i="2"/>
  <c r="F490" i="2"/>
  <c r="F494" i="2"/>
  <c r="F498" i="2"/>
  <c r="F502" i="2"/>
  <c r="F506" i="2"/>
  <c r="F510" i="2"/>
  <c r="F514" i="2"/>
  <c r="F516" i="2"/>
  <c r="F520" i="2"/>
  <c r="F524" i="2"/>
  <c r="F528" i="2"/>
  <c r="F477" i="2"/>
  <c r="F481" i="2"/>
  <c r="F485" i="2"/>
  <c r="F489" i="2"/>
  <c r="F493" i="2"/>
  <c r="F497" i="2"/>
  <c r="F501" i="2"/>
  <c r="F505" i="2"/>
  <c r="F509" i="2"/>
  <c r="F513" i="2"/>
  <c r="F517" i="2"/>
  <c r="F521" i="2"/>
  <c r="F525" i="2"/>
  <c r="F529" i="2"/>
  <c r="F533" i="2"/>
  <c r="F537" i="2"/>
  <c r="F541" i="2"/>
  <c r="F432" i="2"/>
  <c r="F476" i="2"/>
  <c r="F518" i="2"/>
  <c r="F522" i="2"/>
  <c r="F526" i="2"/>
  <c r="F530" i="2"/>
  <c r="F534" i="2"/>
  <c r="F538" i="2"/>
  <c r="F542" i="2"/>
  <c r="F546" i="2"/>
  <c r="F550" i="2"/>
  <c r="F554" i="2"/>
  <c r="F558" i="2"/>
  <c r="F562" i="2"/>
  <c r="F566" i="2"/>
  <c r="F570" i="2"/>
  <c r="F527" i="2"/>
  <c r="F531" i="2"/>
  <c r="F557" i="2"/>
  <c r="F532" i="2"/>
  <c r="F536" i="2"/>
  <c r="F540" i="2"/>
  <c r="F544" i="2"/>
  <c r="F547" i="2"/>
  <c r="F551" i="2"/>
  <c r="F555" i="2"/>
  <c r="F559" i="2"/>
  <c r="F563" i="2"/>
  <c r="F567" i="2"/>
  <c r="F571" i="2"/>
  <c r="F519" i="2"/>
  <c r="F523" i="2"/>
  <c r="F545" i="2"/>
  <c r="F553" i="2"/>
  <c r="F561" i="2"/>
  <c r="F565" i="2"/>
  <c r="F410" i="2"/>
  <c r="F439" i="2"/>
  <c r="F474" i="2"/>
  <c r="F535" i="2"/>
  <c r="F539" i="2"/>
  <c r="F543" i="2"/>
  <c r="F548" i="2"/>
  <c r="F552" i="2"/>
  <c r="F556" i="2"/>
  <c r="F560" i="2"/>
  <c r="F564" i="2"/>
  <c r="F568" i="2"/>
  <c r="F572" i="2"/>
  <c r="F549" i="2"/>
  <c r="F569" i="2"/>
  <c r="M396" i="2"/>
  <c r="M400" i="2"/>
  <c r="M404" i="2"/>
  <c r="M408" i="2"/>
  <c r="M412" i="2"/>
  <c r="M416" i="2"/>
  <c r="M420" i="2"/>
  <c r="M424" i="2"/>
  <c r="M428" i="2"/>
  <c r="M397" i="2"/>
  <c r="M401" i="2"/>
  <c r="M405" i="2"/>
  <c r="M430" i="2"/>
  <c r="M434" i="2"/>
  <c r="M438" i="2"/>
  <c r="M442" i="2"/>
  <c r="M409" i="2"/>
  <c r="M411" i="2"/>
  <c r="M413" i="2"/>
  <c r="M415" i="2"/>
  <c r="M417" i="2"/>
  <c r="M419" i="2"/>
  <c r="M421" i="2"/>
  <c r="M423" i="2"/>
  <c r="M425" i="2"/>
  <c r="M427" i="2"/>
  <c r="M429" i="2"/>
  <c r="M431" i="2"/>
  <c r="M433" i="2"/>
  <c r="M447" i="2"/>
  <c r="M451" i="2"/>
  <c r="M455" i="2"/>
  <c r="M395" i="2"/>
  <c r="M399" i="2"/>
  <c r="M403" i="2"/>
  <c r="M407" i="2"/>
  <c r="M410" i="2"/>
  <c r="M418" i="2"/>
  <c r="M426" i="2"/>
  <c r="M432" i="2"/>
  <c r="M436" i="2"/>
  <c r="M440" i="2"/>
  <c r="M444" i="2"/>
  <c r="M448" i="2"/>
  <c r="M452" i="2"/>
  <c r="M456" i="2"/>
  <c r="M460" i="2"/>
  <c r="M464" i="2"/>
  <c r="M468" i="2"/>
  <c r="M472" i="2"/>
  <c r="M435" i="2"/>
  <c r="M443" i="2"/>
  <c r="M476" i="2"/>
  <c r="M480" i="2"/>
  <c r="M484" i="2"/>
  <c r="M488" i="2"/>
  <c r="M492" i="2"/>
  <c r="M496" i="2"/>
  <c r="M500" i="2"/>
  <c r="M504" i="2"/>
  <c r="M508" i="2"/>
  <c r="M512" i="2"/>
  <c r="M398" i="2"/>
  <c r="M406" i="2"/>
  <c r="M414" i="2"/>
  <c r="M441" i="2"/>
  <c r="M459" i="2"/>
  <c r="M461" i="2"/>
  <c r="M463" i="2"/>
  <c r="M465" i="2"/>
  <c r="M467" i="2"/>
  <c r="M469" i="2"/>
  <c r="M471" i="2"/>
  <c r="M473" i="2"/>
  <c r="M475" i="2"/>
  <c r="M477" i="2"/>
  <c r="M481" i="2"/>
  <c r="M485" i="2"/>
  <c r="M489" i="2"/>
  <c r="M493" i="2"/>
  <c r="M497" i="2"/>
  <c r="M501" i="2"/>
  <c r="M505" i="2"/>
  <c r="M509" i="2"/>
  <c r="M513" i="2"/>
  <c r="M439" i="2"/>
  <c r="M446" i="2"/>
  <c r="M450" i="2"/>
  <c r="M454" i="2"/>
  <c r="M445" i="2"/>
  <c r="M453" i="2"/>
  <c r="M517" i="2"/>
  <c r="M521" i="2"/>
  <c r="M525" i="2"/>
  <c r="M529" i="2"/>
  <c r="M458" i="2"/>
  <c r="M462" i="2"/>
  <c r="M466" i="2"/>
  <c r="M470" i="2"/>
  <c r="M518" i="2"/>
  <c r="M522" i="2"/>
  <c r="M526" i="2"/>
  <c r="M530" i="2"/>
  <c r="M534" i="2"/>
  <c r="M538" i="2"/>
  <c r="M542" i="2"/>
  <c r="M449" i="2"/>
  <c r="M457" i="2"/>
  <c r="M474" i="2"/>
  <c r="M479" i="2"/>
  <c r="M483" i="2"/>
  <c r="M487" i="2"/>
  <c r="M491" i="2"/>
  <c r="M495" i="2"/>
  <c r="M499" i="2"/>
  <c r="M503" i="2"/>
  <c r="M507" i="2"/>
  <c r="M511" i="2"/>
  <c r="M515" i="2"/>
  <c r="M519" i="2"/>
  <c r="M523" i="2"/>
  <c r="M527" i="2"/>
  <c r="M531" i="2"/>
  <c r="M535" i="2"/>
  <c r="M539" i="2"/>
  <c r="M543" i="2"/>
  <c r="M402" i="2"/>
  <c r="M478" i="2"/>
  <c r="M486" i="2"/>
  <c r="M494" i="2"/>
  <c r="M502" i="2"/>
  <c r="M510" i="2"/>
  <c r="M516" i="2"/>
  <c r="M520" i="2"/>
  <c r="M524" i="2"/>
  <c r="M528" i="2"/>
  <c r="M532" i="2"/>
  <c r="M536" i="2"/>
  <c r="M540" i="2"/>
  <c r="M547" i="2"/>
  <c r="M551" i="2"/>
  <c r="M555" i="2"/>
  <c r="M559" i="2"/>
  <c r="M563" i="2"/>
  <c r="M567" i="2"/>
  <c r="M571" i="2"/>
  <c r="M533" i="2"/>
  <c r="M537" i="2"/>
  <c r="M554" i="2"/>
  <c r="M544" i="2"/>
  <c r="M548" i="2"/>
  <c r="M552" i="2"/>
  <c r="M556" i="2"/>
  <c r="M560" i="2"/>
  <c r="M564" i="2"/>
  <c r="M568" i="2"/>
  <c r="M572" i="2"/>
  <c r="M546" i="2"/>
  <c r="M562" i="2"/>
  <c r="M570" i="2"/>
  <c r="M394" i="2"/>
  <c r="M422" i="2"/>
  <c r="M482" i="2"/>
  <c r="M490" i="2"/>
  <c r="M498" i="2"/>
  <c r="M506" i="2"/>
  <c r="M514" i="2"/>
  <c r="M545" i="2"/>
  <c r="M549" i="2"/>
  <c r="M553" i="2"/>
  <c r="M557" i="2"/>
  <c r="M561" i="2"/>
  <c r="M565" i="2"/>
  <c r="M569" i="2"/>
  <c r="M437" i="2"/>
  <c r="M541" i="2"/>
  <c r="M550" i="2"/>
  <c r="M558" i="2"/>
  <c r="M566" i="2"/>
  <c r="K394" i="2"/>
  <c r="K398" i="2"/>
  <c r="K402" i="2"/>
  <c r="K406" i="2"/>
  <c r="K410" i="2"/>
  <c r="K414" i="2"/>
  <c r="K418" i="2"/>
  <c r="K422" i="2"/>
  <c r="K426" i="2"/>
  <c r="K395" i="2"/>
  <c r="K399" i="2"/>
  <c r="K403" i="2"/>
  <c r="K407" i="2"/>
  <c r="K396" i="2"/>
  <c r="K397" i="2"/>
  <c r="K400" i="2"/>
  <c r="K401" i="2"/>
  <c r="K404" i="2"/>
  <c r="K405" i="2"/>
  <c r="K408" i="2"/>
  <c r="K409" i="2"/>
  <c r="K413" i="2"/>
  <c r="K417" i="2"/>
  <c r="K421" i="2"/>
  <c r="K425" i="2"/>
  <c r="K429" i="2"/>
  <c r="K432" i="2"/>
  <c r="K436" i="2"/>
  <c r="K440" i="2"/>
  <c r="K444" i="2"/>
  <c r="K433" i="2"/>
  <c r="K434" i="2"/>
  <c r="K438" i="2"/>
  <c r="K442" i="2"/>
  <c r="K445" i="2"/>
  <c r="K449" i="2"/>
  <c r="K453" i="2"/>
  <c r="K457" i="2"/>
  <c r="K411" i="2"/>
  <c r="K416" i="2"/>
  <c r="K419" i="2"/>
  <c r="K424" i="2"/>
  <c r="K427" i="2"/>
  <c r="K437" i="2"/>
  <c r="K441" i="2"/>
  <c r="K446" i="2"/>
  <c r="K450" i="2"/>
  <c r="K454" i="2"/>
  <c r="K458" i="2"/>
  <c r="K462" i="2"/>
  <c r="K466" i="2"/>
  <c r="K470" i="2"/>
  <c r="K474" i="2"/>
  <c r="K415" i="2"/>
  <c r="K430" i="2"/>
  <c r="K431" i="2"/>
  <c r="K447" i="2"/>
  <c r="K448" i="2"/>
  <c r="K451" i="2"/>
  <c r="K452" i="2"/>
  <c r="K455" i="2"/>
  <c r="K456" i="2"/>
  <c r="K461" i="2"/>
  <c r="K465" i="2"/>
  <c r="K469" i="2"/>
  <c r="K473" i="2"/>
  <c r="K478" i="2"/>
  <c r="K482" i="2"/>
  <c r="K486" i="2"/>
  <c r="K490" i="2"/>
  <c r="K494" i="2"/>
  <c r="K498" i="2"/>
  <c r="K502" i="2"/>
  <c r="K506" i="2"/>
  <c r="K510" i="2"/>
  <c r="K514" i="2"/>
  <c r="K420" i="2"/>
  <c r="K439" i="2"/>
  <c r="K479" i="2"/>
  <c r="K483" i="2"/>
  <c r="K487" i="2"/>
  <c r="K491" i="2"/>
  <c r="K495" i="2"/>
  <c r="K499" i="2"/>
  <c r="K503" i="2"/>
  <c r="K507" i="2"/>
  <c r="K511" i="2"/>
  <c r="K515" i="2"/>
  <c r="K423" i="2"/>
  <c r="K460" i="2"/>
  <c r="K464" i="2"/>
  <c r="K468" i="2"/>
  <c r="K472" i="2"/>
  <c r="K428" i="2"/>
  <c r="K443" i="2"/>
  <c r="K476" i="2"/>
  <c r="K477" i="2"/>
  <c r="K480" i="2"/>
  <c r="K481" i="2"/>
  <c r="K484" i="2"/>
  <c r="K485" i="2"/>
  <c r="K488" i="2"/>
  <c r="K489" i="2"/>
  <c r="K492" i="2"/>
  <c r="K493" i="2"/>
  <c r="K496" i="2"/>
  <c r="K497" i="2"/>
  <c r="K500" i="2"/>
  <c r="K501" i="2"/>
  <c r="K504" i="2"/>
  <c r="K505" i="2"/>
  <c r="K508" i="2"/>
  <c r="K509" i="2"/>
  <c r="K512" i="2"/>
  <c r="K513" i="2"/>
  <c r="K519" i="2"/>
  <c r="K523" i="2"/>
  <c r="K527" i="2"/>
  <c r="K516" i="2"/>
  <c r="K520" i="2"/>
  <c r="K524" i="2"/>
  <c r="K528" i="2"/>
  <c r="K532" i="2"/>
  <c r="K536" i="2"/>
  <c r="K540" i="2"/>
  <c r="K544" i="2"/>
  <c r="K475" i="2"/>
  <c r="K517" i="2"/>
  <c r="K521" i="2"/>
  <c r="K525" i="2"/>
  <c r="K529" i="2"/>
  <c r="K533" i="2"/>
  <c r="K537" i="2"/>
  <c r="K541" i="2"/>
  <c r="K435" i="2"/>
  <c r="K463" i="2"/>
  <c r="K471" i="2"/>
  <c r="K518" i="2"/>
  <c r="K522" i="2"/>
  <c r="K526" i="2"/>
  <c r="K530" i="2"/>
  <c r="K545" i="2"/>
  <c r="K549" i="2"/>
  <c r="K553" i="2"/>
  <c r="K557" i="2"/>
  <c r="K561" i="2"/>
  <c r="K565" i="2"/>
  <c r="K569" i="2"/>
  <c r="K548" i="2"/>
  <c r="K556" i="2"/>
  <c r="K564" i="2"/>
  <c r="K568" i="2"/>
  <c r="K572" i="2"/>
  <c r="K412" i="2"/>
  <c r="K531" i="2"/>
  <c r="K534" i="2"/>
  <c r="K535" i="2"/>
  <c r="K538" i="2"/>
  <c r="K539" i="2"/>
  <c r="K542" i="2"/>
  <c r="K543" i="2"/>
  <c r="K546" i="2"/>
  <c r="K550" i="2"/>
  <c r="K554" i="2"/>
  <c r="K558" i="2"/>
  <c r="K562" i="2"/>
  <c r="K566" i="2"/>
  <c r="K570" i="2"/>
  <c r="K459" i="2"/>
  <c r="K467" i="2"/>
  <c r="K547" i="2"/>
  <c r="K551" i="2"/>
  <c r="K555" i="2"/>
  <c r="K559" i="2"/>
  <c r="K563" i="2"/>
  <c r="K567" i="2"/>
  <c r="K571" i="2"/>
  <c r="K552" i="2"/>
  <c r="K560" i="2"/>
  <c r="X442" i="28"/>
  <c r="X446" i="28"/>
  <c r="X450" i="28"/>
  <c r="X485" i="28"/>
  <c r="X493" i="28"/>
  <c r="X438" i="28"/>
  <c r="X454" i="28"/>
  <c r="X458" i="28"/>
  <c r="X462" i="28"/>
  <c r="X466" i="28"/>
  <c r="X470" i="28"/>
  <c r="X483" i="28"/>
  <c r="X491" i="28"/>
  <c r="X501" i="28"/>
  <c r="X509" i="28"/>
  <c r="X519" i="28"/>
  <c r="X523" i="28"/>
  <c r="X527" i="28"/>
  <c r="X531" i="28"/>
  <c r="X441" i="28"/>
  <c r="X443" i="28"/>
  <c r="X445" i="28"/>
  <c r="X447" i="28"/>
  <c r="X449" i="28"/>
  <c r="X451" i="28"/>
  <c r="X440" i="28"/>
  <c r="X444" i="28"/>
  <c r="X448" i="28"/>
  <c r="X453" i="28"/>
  <c r="X455" i="28"/>
  <c r="X457" i="28"/>
  <c r="X459" i="28"/>
  <c r="X461" i="28"/>
  <c r="X463" i="28"/>
  <c r="X465" i="28"/>
  <c r="X467" i="28"/>
  <c r="X469" i="28"/>
  <c r="X471" i="28"/>
  <c r="X474" i="28"/>
  <c r="X476" i="28"/>
  <c r="X478" i="28"/>
  <c r="X480" i="28"/>
  <c r="X482" i="28"/>
  <c r="X484" i="28"/>
  <c r="X486" i="28"/>
  <c r="X488" i="28"/>
  <c r="X490" i="28"/>
  <c r="X492" i="28"/>
  <c r="X494" i="28"/>
  <c r="X496" i="28"/>
  <c r="X498" i="28"/>
  <c r="X500" i="28"/>
  <c r="X502" i="28"/>
  <c r="X504" i="28"/>
  <c r="X506" i="28"/>
  <c r="X508" i="28"/>
  <c r="X510" i="28"/>
  <c r="X512" i="28"/>
  <c r="X514" i="28"/>
  <c r="X516" i="28"/>
  <c r="X518" i="28"/>
  <c r="X520" i="28"/>
  <c r="X522" i="28"/>
  <c r="X524" i="28"/>
  <c r="X526" i="28"/>
  <c r="X528" i="28"/>
  <c r="X530" i="28"/>
  <c r="X532" i="28"/>
  <c r="X534" i="28"/>
  <c r="X536" i="28"/>
  <c r="X538" i="28"/>
  <c r="X540" i="28"/>
  <c r="X542" i="28"/>
  <c r="X544" i="28"/>
  <c r="X546" i="28"/>
  <c r="X548" i="28"/>
  <c r="X550" i="28"/>
  <c r="X552" i="28"/>
  <c r="X554" i="28"/>
  <c r="X556" i="28"/>
  <c r="X558" i="28"/>
  <c r="X560" i="28"/>
  <c r="X562" i="28"/>
  <c r="X564" i="28"/>
  <c r="X566" i="28"/>
  <c r="X568" i="28"/>
  <c r="X570" i="28"/>
  <c r="X572" i="28"/>
  <c r="X473" i="28"/>
  <c r="X481" i="28"/>
  <c r="X489" i="28"/>
  <c r="X477" i="28"/>
  <c r="X495" i="28"/>
  <c r="X433" i="28"/>
  <c r="X434" i="28"/>
  <c r="X452" i="28"/>
  <c r="X468" i="28"/>
  <c r="X479" i="28"/>
  <c r="X497" i="28"/>
  <c r="X517" i="28"/>
  <c r="X533" i="28"/>
  <c r="X537" i="28"/>
  <c r="X545" i="28"/>
  <c r="X551" i="28"/>
  <c r="X559" i="28"/>
  <c r="X567" i="28"/>
  <c r="X503" i="28"/>
  <c r="X549" i="28"/>
  <c r="X435" i="28"/>
  <c r="X436" i="28"/>
  <c r="X487" i="28"/>
  <c r="X505" i="28"/>
  <c r="X539" i="28"/>
  <c r="X547" i="28"/>
  <c r="X507" i="28"/>
  <c r="X439" i="28"/>
  <c r="X464" i="28"/>
  <c r="X535" i="28"/>
  <c r="X543" i="28"/>
  <c r="X557" i="28"/>
  <c r="X565" i="28"/>
  <c r="X499" i="28"/>
  <c r="X515" i="28"/>
  <c r="X456" i="28"/>
  <c r="X472" i="28"/>
  <c r="X521" i="28"/>
  <c r="X553" i="28"/>
  <c r="X561" i="28"/>
  <c r="X437" i="28"/>
  <c r="X460" i="28"/>
  <c r="X475" i="28"/>
  <c r="X513" i="28"/>
  <c r="X525" i="28"/>
  <c r="X529" i="28"/>
  <c r="X541" i="28"/>
  <c r="X555" i="28"/>
  <c r="X563" i="28"/>
  <c r="X571" i="28"/>
  <c r="X511" i="28"/>
  <c r="X569" i="28"/>
  <c r="T441" i="28"/>
  <c r="T443" i="28"/>
  <c r="T445" i="28"/>
  <c r="T447" i="28"/>
  <c r="T449" i="28"/>
  <c r="T451" i="28"/>
  <c r="T453" i="28"/>
  <c r="T455" i="28"/>
  <c r="T457" i="28"/>
  <c r="T459" i="28"/>
  <c r="T461" i="28"/>
  <c r="T463" i="28"/>
  <c r="T465" i="28"/>
  <c r="T467" i="28"/>
  <c r="T469" i="28"/>
  <c r="T471" i="28"/>
  <c r="T454" i="28"/>
  <c r="T458" i="28"/>
  <c r="T462" i="28"/>
  <c r="T466" i="28"/>
  <c r="T470" i="28"/>
  <c r="T474" i="28"/>
  <c r="T476" i="28"/>
  <c r="T478" i="28"/>
  <c r="T480" i="28"/>
  <c r="T482" i="28"/>
  <c r="T484" i="28"/>
  <c r="T486" i="28"/>
  <c r="T488" i="28"/>
  <c r="T490" i="28"/>
  <c r="T492" i="28"/>
  <c r="T494" i="28"/>
  <c r="T496" i="28"/>
  <c r="T498" i="28"/>
  <c r="T500" i="28"/>
  <c r="T502" i="28"/>
  <c r="T504" i="28"/>
  <c r="T506" i="28"/>
  <c r="T508" i="28"/>
  <c r="T510" i="28"/>
  <c r="T512" i="28"/>
  <c r="T514" i="28"/>
  <c r="T436" i="28"/>
  <c r="T516" i="28"/>
  <c r="T518" i="28"/>
  <c r="T520" i="28"/>
  <c r="T522" i="28"/>
  <c r="T524" i="28"/>
  <c r="T526" i="28"/>
  <c r="T528" i="28"/>
  <c r="T530" i="28"/>
  <c r="T532" i="28"/>
  <c r="T534" i="28"/>
  <c r="T536" i="28"/>
  <c r="T538" i="28"/>
  <c r="T540" i="28"/>
  <c r="T542" i="28"/>
  <c r="T544" i="28"/>
  <c r="T546" i="28"/>
  <c r="T548" i="28"/>
  <c r="T550" i="28"/>
  <c r="T552" i="28"/>
  <c r="T554" i="28"/>
  <c r="T556" i="28"/>
  <c r="T558" i="28"/>
  <c r="T560" i="28"/>
  <c r="T562" i="28"/>
  <c r="T564" i="28"/>
  <c r="T566" i="28"/>
  <c r="T568" i="28"/>
  <c r="T570" i="28"/>
  <c r="T572" i="28"/>
  <c r="T483" i="28"/>
  <c r="T491" i="28"/>
  <c r="T497" i="28"/>
  <c r="T519" i="28"/>
  <c r="T523" i="28"/>
  <c r="T527" i="28"/>
  <c r="T433" i="28"/>
  <c r="T435" i="28"/>
  <c r="T437" i="28"/>
  <c r="T439" i="28"/>
  <c r="T434" i="28"/>
  <c r="T438" i="28"/>
  <c r="T440" i="28"/>
  <c r="T444" i="28"/>
  <c r="T448" i="28"/>
  <c r="T473" i="28"/>
  <c r="T481" i="28"/>
  <c r="T489" i="28"/>
  <c r="T477" i="28"/>
  <c r="T499" i="28"/>
  <c r="T507" i="28"/>
  <c r="T515" i="28"/>
  <c r="T452" i="28"/>
  <c r="T456" i="28"/>
  <c r="T460" i="28"/>
  <c r="T464" i="28"/>
  <c r="T468" i="28"/>
  <c r="T472" i="28"/>
  <c r="T479" i="28"/>
  <c r="T487" i="28"/>
  <c r="T475" i="28"/>
  <c r="T517" i="28"/>
  <c r="T521" i="28"/>
  <c r="T525" i="28"/>
  <c r="T529" i="28"/>
  <c r="T533" i="28"/>
  <c r="T450" i="28"/>
  <c r="T513" i="28"/>
  <c r="T535" i="28"/>
  <c r="T543" i="28"/>
  <c r="T557" i="28"/>
  <c r="T565" i="28"/>
  <c r="T446" i="28"/>
  <c r="T493" i="28"/>
  <c r="T511" i="28"/>
  <c r="T531" i="28"/>
  <c r="T509" i="28"/>
  <c r="T541" i="28"/>
  <c r="T549" i="28"/>
  <c r="T555" i="28"/>
  <c r="T563" i="28"/>
  <c r="T571" i="28"/>
  <c r="T495" i="28"/>
  <c r="T501" i="28"/>
  <c r="T545" i="28"/>
  <c r="T567" i="28"/>
  <c r="T442" i="28"/>
  <c r="T485" i="28"/>
  <c r="T503" i="28"/>
  <c r="T505" i="28"/>
  <c r="T539" i="28"/>
  <c r="T547" i="28"/>
  <c r="T553" i="28"/>
  <c r="T561" i="28"/>
  <c r="T569" i="28"/>
  <c r="T537" i="28"/>
  <c r="T551" i="28"/>
  <c r="T559" i="28"/>
  <c r="V438" i="28"/>
  <c r="V448" i="28"/>
  <c r="V460" i="28"/>
  <c r="V470" i="28"/>
  <c r="V450" i="28"/>
  <c r="V464" i="28"/>
  <c r="V441" i="28"/>
  <c r="V443" i="28"/>
  <c r="V445" i="28"/>
  <c r="V447" i="28"/>
  <c r="V449" i="28"/>
  <c r="V451" i="28"/>
  <c r="V453" i="28"/>
  <c r="V455" i="28"/>
  <c r="V457" i="28"/>
  <c r="V459" i="28"/>
  <c r="V461" i="28"/>
  <c r="V463" i="28"/>
  <c r="V465" i="28"/>
  <c r="V467" i="28"/>
  <c r="V469" i="28"/>
  <c r="V471" i="28"/>
  <c r="V474" i="28"/>
  <c r="V476" i="28"/>
  <c r="V478" i="28"/>
  <c r="V480" i="28"/>
  <c r="V482" i="28"/>
  <c r="V484" i="28"/>
  <c r="V486" i="28"/>
  <c r="V488" i="28"/>
  <c r="V490" i="28"/>
  <c r="V492" i="28"/>
  <c r="V494" i="28"/>
  <c r="V496" i="28"/>
  <c r="V498" i="28"/>
  <c r="V500" i="28"/>
  <c r="V502" i="28"/>
  <c r="V504" i="28"/>
  <c r="V506" i="28"/>
  <c r="V508" i="28"/>
  <c r="V510" i="28"/>
  <c r="V512" i="28"/>
  <c r="V514" i="28"/>
  <c r="V475" i="28"/>
  <c r="V479" i="28"/>
  <c r="V483" i="28"/>
  <c r="V487" i="28"/>
  <c r="V491" i="28"/>
  <c r="V495" i="28"/>
  <c r="V499" i="28"/>
  <c r="V503" i="28"/>
  <c r="V507" i="28"/>
  <c r="V511" i="28"/>
  <c r="V515" i="28"/>
  <c r="V516" i="28"/>
  <c r="V518" i="28"/>
  <c r="V520" i="28"/>
  <c r="V522" i="28"/>
  <c r="V524" i="28"/>
  <c r="V526" i="28"/>
  <c r="V528" i="28"/>
  <c r="V530" i="28"/>
  <c r="V532" i="28"/>
  <c r="V534" i="28"/>
  <c r="V536" i="28"/>
  <c r="V538" i="28"/>
  <c r="V540" i="28"/>
  <c r="V542" i="28"/>
  <c r="V544" i="28"/>
  <c r="V546" i="28"/>
  <c r="V548" i="28"/>
  <c r="V550" i="28"/>
  <c r="V552" i="28"/>
  <c r="V554" i="28"/>
  <c r="V556" i="28"/>
  <c r="V558" i="28"/>
  <c r="V560" i="28"/>
  <c r="V562" i="28"/>
  <c r="V564" i="28"/>
  <c r="V566" i="28"/>
  <c r="V568" i="28"/>
  <c r="V570" i="28"/>
  <c r="V572" i="28"/>
  <c r="V452" i="28"/>
  <c r="V462" i="28"/>
  <c r="V458" i="28"/>
  <c r="V472" i="28"/>
  <c r="V433" i="28"/>
  <c r="V435" i="28"/>
  <c r="V437" i="28"/>
  <c r="V439" i="28"/>
  <c r="V434" i="28"/>
  <c r="V436" i="28"/>
  <c r="V442" i="28"/>
  <c r="V454" i="28"/>
  <c r="V440" i="28"/>
  <c r="V466" i="28"/>
  <c r="V477" i="28"/>
  <c r="V493" i="28"/>
  <c r="V509" i="28"/>
  <c r="V527" i="28"/>
  <c r="V519" i="28"/>
  <c r="V529" i="28"/>
  <c r="V549" i="28"/>
  <c r="V553" i="28"/>
  <c r="V569" i="28"/>
  <c r="V473" i="28"/>
  <c r="V489" i="28"/>
  <c r="V505" i="28"/>
  <c r="V468" i="28"/>
  <c r="V535" i="28"/>
  <c r="V539" i="28"/>
  <c r="V543" i="28"/>
  <c r="V547" i="28"/>
  <c r="V551" i="28"/>
  <c r="V555" i="28"/>
  <c r="V559" i="28"/>
  <c r="V563" i="28"/>
  <c r="V567" i="28"/>
  <c r="V571" i="28"/>
  <c r="V521" i="28"/>
  <c r="V456" i="28"/>
  <c r="V537" i="28"/>
  <c r="V541" i="28"/>
  <c r="V557" i="28"/>
  <c r="V561" i="28"/>
  <c r="V517" i="28"/>
  <c r="V485" i="28"/>
  <c r="V501" i="28"/>
  <c r="V446" i="28"/>
  <c r="V525" i="28"/>
  <c r="V531" i="28"/>
  <c r="V523" i="28"/>
  <c r="V533" i="28"/>
  <c r="V481" i="28"/>
  <c r="V497" i="28"/>
  <c r="V513" i="28"/>
  <c r="V444" i="28"/>
  <c r="V545" i="28"/>
  <c r="V565" i="28"/>
  <c r="P397" i="2"/>
  <c r="P401" i="2"/>
  <c r="P405" i="2"/>
  <c r="P409" i="2"/>
  <c r="P413" i="2"/>
  <c r="P417" i="2"/>
  <c r="P421" i="2"/>
  <c r="P425" i="2"/>
  <c r="P429" i="2"/>
  <c r="P394" i="2"/>
  <c r="P398" i="2"/>
  <c r="P402" i="2"/>
  <c r="P406" i="2"/>
  <c r="P431" i="2"/>
  <c r="P435" i="2"/>
  <c r="P439" i="2"/>
  <c r="P443" i="2"/>
  <c r="P410" i="2"/>
  <c r="P414" i="2"/>
  <c r="P418" i="2"/>
  <c r="P422" i="2"/>
  <c r="P426" i="2"/>
  <c r="P432" i="2"/>
  <c r="P434" i="2"/>
  <c r="P438" i="2"/>
  <c r="P442" i="2"/>
  <c r="P444" i="2"/>
  <c r="P448" i="2"/>
  <c r="P452" i="2"/>
  <c r="P456" i="2"/>
  <c r="P412" i="2"/>
  <c r="P415" i="2"/>
  <c r="P420" i="2"/>
  <c r="P423" i="2"/>
  <c r="P428" i="2"/>
  <c r="P430" i="2"/>
  <c r="P433" i="2"/>
  <c r="P437" i="2"/>
  <c r="P441" i="2"/>
  <c r="P445" i="2"/>
  <c r="P449" i="2"/>
  <c r="P453" i="2"/>
  <c r="P457" i="2"/>
  <c r="P461" i="2"/>
  <c r="P465" i="2"/>
  <c r="P469" i="2"/>
  <c r="P473" i="2"/>
  <c r="P396" i="2"/>
  <c r="P404" i="2"/>
  <c r="P411" i="2"/>
  <c r="P416" i="2"/>
  <c r="P427" i="2"/>
  <c r="P440" i="2"/>
  <c r="P477" i="2"/>
  <c r="P481" i="2"/>
  <c r="P485" i="2"/>
  <c r="P489" i="2"/>
  <c r="P493" i="2"/>
  <c r="P497" i="2"/>
  <c r="P501" i="2"/>
  <c r="P505" i="2"/>
  <c r="P509" i="2"/>
  <c r="P513" i="2"/>
  <c r="P395" i="2"/>
  <c r="P403" i="2"/>
  <c r="P458" i="2"/>
  <c r="P462" i="2"/>
  <c r="P466" i="2"/>
  <c r="P470" i="2"/>
  <c r="P474" i="2"/>
  <c r="P478" i="2"/>
  <c r="P482" i="2"/>
  <c r="P486" i="2"/>
  <c r="P490" i="2"/>
  <c r="P494" i="2"/>
  <c r="P498" i="2"/>
  <c r="P502" i="2"/>
  <c r="P506" i="2"/>
  <c r="P510" i="2"/>
  <c r="P514" i="2"/>
  <c r="P400" i="2"/>
  <c r="P408" i="2"/>
  <c r="P419" i="2"/>
  <c r="P424" i="2"/>
  <c r="P436" i="2"/>
  <c r="P460" i="2"/>
  <c r="P464" i="2"/>
  <c r="P468" i="2"/>
  <c r="P451" i="2"/>
  <c r="P459" i="2"/>
  <c r="P463" i="2"/>
  <c r="P467" i="2"/>
  <c r="P471" i="2"/>
  <c r="P472" i="2"/>
  <c r="P475" i="2"/>
  <c r="P518" i="2"/>
  <c r="P522" i="2"/>
  <c r="P526" i="2"/>
  <c r="P530" i="2"/>
  <c r="P450" i="2"/>
  <c r="P515" i="2"/>
  <c r="P519" i="2"/>
  <c r="P523" i="2"/>
  <c r="P527" i="2"/>
  <c r="P531" i="2"/>
  <c r="P535" i="2"/>
  <c r="P539" i="2"/>
  <c r="P543" i="2"/>
  <c r="P447" i="2"/>
  <c r="P455" i="2"/>
  <c r="P516" i="2"/>
  <c r="P520" i="2"/>
  <c r="P524" i="2"/>
  <c r="P528" i="2"/>
  <c r="P532" i="2"/>
  <c r="P536" i="2"/>
  <c r="P540" i="2"/>
  <c r="P399" i="2"/>
  <c r="P454" i="2"/>
  <c r="P476" i="2"/>
  <c r="P484" i="2"/>
  <c r="P492" i="2"/>
  <c r="P500" i="2"/>
  <c r="P508" i="2"/>
  <c r="P533" i="2"/>
  <c r="P534" i="2"/>
  <c r="P537" i="2"/>
  <c r="P538" i="2"/>
  <c r="P541" i="2"/>
  <c r="P542" i="2"/>
  <c r="P544" i="2"/>
  <c r="P548" i="2"/>
  <c r="P552" i="2"/>
  <c r="P556" i="2"/>
  <c r="P560" i="2"/>
  <c r="P564" i="2"/>
  <c r="P568" i="2"/>
  <c r="P572" i="2"/>
  <c r="P479" i="2"/>
  <c r="P503" i="2"/>
  <c r="P511" i="2"/>
  <c r="P547" i="2"/>
  <c r="P551" i="2"/>
  <c r="P571" i="2"/>
  <c r="P483" i="2"/>
  <c r="P491" i="2"/>
  <c r="P499" i="2"/>
  <c r="P507" i="2"/>
  <c r="P517" i="2"/>
  <c r="P521" i="2"/>
  <c r="P525" i="2"/>
  <c r="P529" i="2"/>
  <c r="P545" i="2"/>
  <c r="P549" i="2"/>
  <c r="P553" i="2"/>
  <c r="P557" i="2"/>
  <c r="P561" i="2"/>
  <c r="P565" i="2"/>
  <c r="P569" i="2"/>
  <c r="P555" i="2"/>
  <c r="P567" i="2"/>
  <c r="P407" i="2"/>
  <c r="P446" i="2"/>
  <c r="P480" i="2"/>
  <c r="P488" i="2"/>
  <c r="P496" i="2"/>
  <c r="P504" i="2"/>
  <c r="P512" i="2"/>
  <c r="P546" i="2"/>
  <c r="P550" i="2"/>
  <c r="P554" i="2"/>
  <c r="P558" i="2"/>
  <c r="P562" i="2"/>
  <c r="P566" i="2"/>
  <c r="P570" i="2"/>
  <c r="P487" i="2"/>
  <c r="P495" i="2"/>
  <c r="P559" i="2"/>
  <c r="P563" i="2"/>
  <c r="N395" i="2"/>
  <c r="N399" i="2"/>
  <c r="N403" i="2"/>
  <c r="N407" i="2"/>
  <c r="N411" i="2"/>
  <c r="N415" i="2"/>
  <c r="N419" i="2"/>
  <c r="N423" i="2"/>
  <c r="N427" i="2"/>
  <c r="N396" i="2"/>
  <c r="N400" i="2"/>
  <c r="N404" i="2"/>
  <c r="N408" i="2"/>
  <c r="N394" i="2"/>
  <c r="N398" i="2"/>
  <c r="N402" i="2"/>
  <c r="N406" i="2"/>
  <c r="N410" i="2"/>
  <c r="N412" i="2"/>
  <c r="N414" i="2"/>
  <c r="N416" i="2"/>
  <c r="N418" i="2"/>
  <c r="N420" i="2"/>
  <c r="N422" i="2"/>
  <c r="N424" i="2"/>
  <c r="N426" i="2"/>
  <c r="N428" i="2"/>
  <c r="N433" i="2"/>
  <c r="N437" i="2"/>
  <c r="N441" i="2"/>
  <c r="N397" i="2"/>
  <c r="N401" i="2"/>
  <c r="N405" i="2"/>
  <c r="N430" i="2"/>
  <c r="N435" i="2"/>
  <c r="N439" i="2"/>
  <c r="N443" i="2"/>
  <c r="N446" i="2"/>
  <c r="N450" i="2"/>
  <c r="N454" i="2"/>
  <c r="N413" i="2"/>
  <c r="N421" i="2"/>
  <c r="N429" i="2"/>
  <c r="N447" i="2"/>
  <c r="N451" i="2"/>
  <c r="N455" i="2"/>
  <c r="N459" i="2"/>
  <c r="N463" i="2"/>
  <c r="N467" i="2"/>
  <c r="N471" i="2"/>
  <c r="N475" i="2"/>
  <c r="N438" i="2"/>
  <c r="N445" i="2"/>
  <c r="N449" i="2"/>
  <c r="N453" i="2"/>
  <c r="N457" i="2"/>
  <c r="N458" i="2"/>
  <c r="N460" i="2"/>
  <c r="N462" i="2"/>
  <c r="N464" i="2"/>
  <c r="N466" i="2"/>
  <c r="N468" i="2"/>
  <c r="N470" i="2"/>
  <c r="N472" i="2"/>
  <c r="N474" i="2"/>
  <c r="N479" i="2"/>
  <c r="N483" i="2"/>
  <c r="N487" i="2"/>
  <c r="N491" i="2"/>
  <c r="N495" i="2"/>
  <c r="N499" i="2"/>
  <c r="N503" i="2"/>
  <c r="N507" i="2"/>
  <c r="N511" i="2"/>
  <c r="N409" i="2"/>
  <c r="N425" i="2"/>
  <c r="N431" i="2"/>
  <c r="N432" i="2"/>
  <c r="N436" i="2"/>
  <c r="N444" i="2"/>
  <c r="N448" i="2"/>
  <c r="N452" i="2"/>
  <c r="N456" i="2"/>
  <c r="N476" i="2"/>
  <c r="N480" i="2"/>
  <c r="N484" i="2"/>
  <c r="N488" i="2"/>
  <c r="N492" i="2"/>
  <c r="N496" i="2"/>
  <c r="N500" i="2"/>
  <c r="N504" i="2"/>
  <c r="N508" i="2"/>
  <c r="N512" i="2"/>
  <c r="N434" i="2"/>
  <c r="N442" i="2"/>
  <c r="N461" i="2"/>
  <c r="N465" i="2"/>
  <c r="N469" i="2"/>
  <c r="N473" i="2"/>
  <c r="N478" i="2"/>
  <c r="N482" i="2"/>
  <c r="N486" i="2"/>
  <c r="N490" i="2"/>
  <c r="N494" i="2"/>
  <c r="N498" i="2"/>
  <c r="N502" i="2"/>
  <c r="N506" i="2"/>
  <c r="N510" i="2"/>
  <c r="N514" i="2"/>
  <c r="N516" i="2"/>
  <c r="N520" i="2"/>
  <c r="N524" i="2"/>
  <c r="N528" i="2"/>
  <c r="N477" i="2"/>
  <c r="N481" i="2"/>
  <c r="N485" i="2"/>
  <c r="N489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440" i="2"/>
  <c r="N518" i="2"/>
  <c r="N522" i="2"/>
  <c r="N526" i="2"/>
  <c r="N530" i="2"/>
  <c r="N534" i="2"/>
  <c r="N538" i="2"/>
  <c r="N542" i="2"/>
  <c r="N417" i="2"/>
  <c r="N546" i="2"/>
  <c r="N550" i="2"/>
  <c r="N554" i="2"/>
  <c r="N558" i="2"/>
  <c r="N562" i="2"/>
  <c r="N566" i="2"/>
  <c r="N570" i="2"/>
  <c r="N553" i="2"/>
  <c r="N561" i="2"/>
  <c r="N515" i="2"/>
  <c r="N519" i="2"/>
  <c r="N523" i="2"/>
  <c r="N527" i="2"/>
  <c r="N532" i="2"/>
  <c r="N536" i="2"/>
  <c r="N540" i="2"/>
  <c r="N547" i="2"/>
  <c r="N551" i="2"/>
  <c r="N555" i="2"/>
  <c r="N559" i="2"/>
  <c r="N563" i="2"/>
  <c r="N567" i="2"/>
  <c r="N571" i="2"/>
  <c r="N545" i="2"/>
  <c r="N569" i="2"/>
  <c r="N531" i="2"/>
  <c r="N535" i="2"/>
  <c r="N539" i="2"/>
  <c r="N543" i="2"/>
  <c r="N544" i="2"/>
  <c r="N548" i="2"/>
  <c r="N552" i="2"/>
  <c r="N556" i="2"/>
  <c r="N560" i="2"/>
  <c r="N564" i="2"/>
  <c r="N568" i="2"/>
  <c r="N572" i="2"/>
  <c r="N549" i="2"/>
  <c r="N557" i="2"/>
  <c r="N565" i="2"/>
  <c r="Q396" i="2"/>
  <c r="Q400" i="2"/>
  <c r="Q404" i="2"/>
  <c r="Q408" i="2"/>
  <c r="Q412" i="2"/>
  <c r="Q416" i="2"/>
  <c r="Q420" i="2"/>
  <c r="Q424" i="2"/>
  <c r="Q428" i="2"/>
  <c r="Q397" i="2"/>
  <c r="Q401" i="2"/>
  <c r="Q405" i="2"/>
  <c r="Q395" i="2"/>
  <c r="Q399" i="2"/>
  <c r="Q403" i="2"/>
  <c r="Q407" i="2"/>
  <c r="Q409" i="2"/>
  <c r="Q411" i="2"/>
  <c r="Q413" i="2"/>
  <c r="Q415" i="2"/>
  <c r="Q417" i="2"/>
  <c r="Q419" i="2"/>
  <c r="Q421" i="2"/>
  <c r="Q423" i="2"/>
  <c r="Q425" i="2"/>
  <c r="Q427" i="2"/>
  <c r="Q429" i="2"/>
  <c r="Q430" i="2"/>
  <c r="Q434" i="2"/>
  <c r="Q438" i="2"/>
  <c r="Q442" i="2"/>
  <c r="Q394" i="2"/>
  <c r="Q398" i="2"/>
  <c r="Q402" i="2"/>
  <c r="Q406" i="2"/>
  <c r="Q431" i="2"/>
  <c r="Q414" i="2"/>
  <c r="Q422" i="2"/>
  <c r="Q436" i="2"/>
  <c r="Q440" i="2"/>
  <c r="Q447" i="2"/>
  <c r="Q451" i="2"/>
  <c r="Q455" i="2"/>
  <c r="Q444" i="2"/>
  <c r="Q448" i="2"/>
  <c r="Q452" i="2"/>
  <c r="Q456" i="2"/>
  <c r="Q460" i="2"/>
  <c r="Q464" i="2"/>
  <c r="Q468" i="2"/>
  <c r="Q472" i="2"/>
  <c r="Q437" i="2"/>
  <c r="Q446" i="2"/>
  <c r="Q450" i="2"/>
  <c r="Q454" i="2"/>
  <c r="Q459" i="2"/>
  <c r="Q461" i="2"/>
  <c r="Q463" i="2"/>
  <c r="Q465" i="2"/>
  <c r="Q467" i="2"/>
  <c r="Q469" i="2"/>
  <c r="Q471" i="2"/>
  <c r="Q473" i="2"/>
  <c r="Q475" i="2"/>
  <c r="Q476" i="2"/>
  <c r="Q480" i="2"/>
  <c r="Q484" i="2"/>
  <c r="Q488" i="2"/>
  <c r="Q492" i="2"/>
  <c r="Q496" i="2"/>
  <c r="Q500" i="2"/>
  <c r="Q504" i="2"/>
  <c r="Q508" i="2"/>
  <c r="Q512" i="2"/>
  <c r="Q410" i="2"/>
  <c r="Q426" i="2"/>
  <c r="Q435" i="2"/>
  <c r="Q443" i="2"/>
  <c r="Q445" i="2"/>
  <c r="Q449" i="2"/>
  <c r="Q453" i="2"/>
  <c r="Q457" i="2"/>
  <c r="Q477" i="2"/>
  <c r="Q481" i="2"/>
  <c r="Q485" i="2"/>
  <c r="Q489" i="2"/>
  <c r="Q493" i="2"/>
  <c r="Q497" i="2"/>
  <c r="Q501" i="2"/>
  <c r="Q505" i="2"/>
  <c r="Q509" i="2"/>
  <c r="Q513" i="2"/>
  <c r="Q432" i="2"/>
  <c r="Q433" i="2"/>
  <c r="Q441" i="2"/>
  <c r="Q458" i="2"/>
  <c r="Q462" i="2"/>
  <c r="Q466" i="2"/>
  <c r="Q470" i="2"/>
  <c r="Q439" i="2"/>
  <c r="Q479" i="2"/>
  <c r="Q483" i="2"/>
  <c r="Q487" i="2"/>
  <c r="Q491" i="2"/>
  <c r="Q495" i="2"/>
  <c r="Q499" i="2"/>
  <c r="Q503" i="2"/>
  <c r="Q507" i="2"/>
  <c r="Q511" i="2"/>
  <c r="Q517" i="2"/>
  <c r="Q521" i="2"/>
  <c r="Q525" i="2"/>
  <c r="Q529" i="2"/>
  <c r="Q418" i="2"/>
  <c r="Q478" i="2"/>
  <c r="Q482" i="2"/>
  <c r="Q486" i="2"/>
  <c r="Q490" i="2"/>
  <c r="Q494" i="2"/>
  <c r="Q498" i="2"/>
  <c r="Q502" i="2"/>
  <c r="Q506" i="2"/>
  <c r="Q510" i="2"/>
  <c r="Q514" i="2"/>
  <c r="Q518" i="2"/>
  <c r="Q522" i="2"/>
  <c r="Q526" i="2"/>
  <c r="Q530" i="2"/>
  <c r="Q534" i="2"/>
  <c r="Q538" i="2"/>
  <c r="Q542" i="2"/>
  <c r="Q515" i="2"/>
  <c r="Q519" i="2"/>
  <c r="Q523" i="2"/>
  <c r="Q527" i="2"/>
  <c r="Q531" i="2"/>
  <c r="Q535" i="2"/>
  <c r="Q539" i="2"/>
  <c r="Q543" i="2"/>
  <c r="Q547" i="2"/>
  <c r="Q551" i="2"/>
  <c r="Q555" i="2"/>
  <c r="Q559" i="2"/>
  <c r="Q563" i="2"/>
  <c r="Q567" i="2"/>
  <c r="Q571" i="2"/>
  <c r="Q474" i="2"/>
  <c r="Q558" i="2"/>
  <c r="Q516" i="2"/>
  <c r="Q520" i="2"/>
  <c r="Q524" i="2"/>
  <c r="Q528" i="2"/>
  <c r="Q533" i="2"/>
  <c r="Q537" i="2"/>
  <c r="Q541" i="2"/>
  <c r="Q544" i="2"/>
  <c r="Q548" i="2"/>
  <c r="Q552" i="2"/>
  <c r="Q556" i="2"/>
  <c r="Q560" i="2"/>
  <c r="Q564" i="2"/>
  <c r="Q568" i="2"/>
  <c r="Q572" i="2"/>
  <c r="Q550" i="2"/>
  <c r="Q554" i="2"/>
  <c r="Q566" i="2"/>
  <c r="Q532" i="2"/>
  <c r="Q536" i="2"/>
  <c r="Q540" i="2"/>
  <c r="Q545" i="2"/>
  <c r="Q549" i="2"/>
  <c r="Q553" i="2"/>
  <c r="Q557" i="2"/>
  <c r="Q561" i="2"/>
  <c r="Q565" i="2"/>
  <c r="Q569" i="2"/>
  <c r="Q546" i="2"/>
  <c r="Q562" i="2"/>
  <c r="Q570" i="2"/>
  <c r="I396" i="2"/>
  <c r="I400" i="2"/>
  <c r="I404" i="2"/>
  <c r="I408" i="2"/>
  <c r="I412" i="2"/>
  <c r="I416" i="2"/>
  <c r="I420" i="2"/>
  <c r="I424" i="2"/>
  <c r="I428" i="2"/>
  <c r="I397" i="2"/>
  <c r="I401" i="2"/>
  <c r="I405" i="2"/>
  <c r="I409" i="2"/>
  <c r="I395" i="2"/>
  <c r="I399" i="2"/>
  <c r="I403" i="2"/>
  <c r="I407" i="2"/>
  <c r="I410" i="2"/>
  <c r="I414" i="2"/>
  <c r="I418" i="2"/>
  <c r="I422" i="2"/>
  <c r="I426" i="2"/>
  <c r="I430" i="2"/>
  <c r="I434" i="2"/>
  <c r="I438" i="2"/>
  <c r="I442" i="2"/>
  <c r="I394" i="2"/>
  <c r="I398" i="2"/>
  <c r="I402" i="2"/>
  <c r="I406" i="2"/>
  <c r="I431" i="2"/>
  <c r="I411" i="2"/>
  <c r="I419" i="2"/>
  <c r="I427" i="2"/>
  <c r="I435" i="2"/>
  <c r="I437" i="2"/>
  <c r="I439" i="2"/>
  <c r="I441" i="2"/>
  <c r="I443" i="2"/>
  <c r="I447" i="2"/>
  <c r="I451" i="2"/>
  <c r="I455" i="2"/>
  <c r="I417" i="2"/>
  <c r="I425" i="2"/>
  <c r="I448" i="2"/>
  <c r="I452" i="2"/>
  <c r="I456" i="2"/>
  <c r="I460" i="2"/>
  <c r="I464" i="2"/>
  <c r="I468" i="2"/>
  <c r="I472" i="2"/>
  <c r="I476" i="2"/>
  <c r="I432" i="2"/>
  <c r="I433" i="2"/>
  <c r="I446" i="2"/>
  <c r="I450" i="2"/>
  <c r="I454" i="2"/>
  <c r="I458" i="2"/>
  <c r="I462" i="2"/>
  <c r="I466" i="2"/>
  <c r="I470" i="2"/>
  <c r="I474" i="2"/>
  <c r="I480" i="2"/>
  <c r="I484" i="2"/>
  <c r="I488" i="2"/>
  <c r="I492" i="2"/>
  <c r="I496" i="2"/>
  <c r="I500" i="2"/>
  <c r="I504" i="2"/>
  <c r="I508" i="2"/>
  <c r="I512" i="2"/>
  <c r="I413" i="2"/>
  <c r="I423" i="2"/>
  <c r="I429" i="2"/>
  <c r="I440" i="2"/>
  <c r="I445" i="2"/>
  <c r="I449" i="2"/>
  <c r="I453" i="2"/>
  <c r="I457" i="2"/>
  <c r="I477" i="2"/>
  <c r="I481" i="2"/>
  <c r="I485" i="2"/>
  <c r="I489" i="2"/>
  <c r="I493" i="2"/>
  <c r="I497" i="2"/>
  <c r="I501" i="2"/>
  <c r="I505" i="2"/>
  <c r="I509" i="2"/>
  <c r="I513" i="2"/>
  <c r="I459" i="2"/>
  <c r="I461" i="2"/>
  <c r="I463" i="2"/>
  <c r="I465" i="2"/>
  <c r="I467" i="2"/>
  <c r="I469" i="2"/>
  <c r="I471" i="2"/>
  <c r="I479" i="2"/>
  <c r="I483" i="2"/>
  <c r="I487" i="2"/>
  <c r="I491" i="2"/>
  <c r="I495" i="2"/>
  <c r="I499" i="2"/>
  <c r="I503" i="2"/>
  <c r="I507" i="2"/>
  <c r="I511" i="2"/>
  <c r="I515" i="2"/>
  <c r="I517" i="2"/>
  <c r="I521" i="2"/>
  <c r="I525" i="2"/>
  <c r="I529" i="2"/>
  <c r="I421" i="2"/>
  <c r="I436" i="2"/>
  <c r="I475" i="2"/>
  <c r="I478" i="2"/>
  <c r="I482" i="2"/>
  <c r="I486" i="2"/>
  <c r="I490" i="2"/>
  <c r="I494" i="2"/>
  <c r="I498" i="2"/>
  <c r="I502" i="2"/>
  <c r="I506" i="2"/>
  <c r="I510" i="2"/>
  <c r="I514" i="2"/>
  <c r="I518" i="2"/>
  <c r="I522" i="2"/>
  <c r="I526" i="2"/>
  <c r="I530" i="2"/>
  <c r="I534" i="2"/>
  <c r="I538" i="2"/>
  <c r="I542" i="2"/>
  <c r="I444" i="2"/>
  <c r="I473" i="2"/>
  <c r="I519" i="2"/>
  <c r="I523" i="2"/>
  <c r="I527" i="2"/>
  <c r="I531" i="2"/>
  <c r="I535" i="2"/>
  <c r="I539" i="2"/>
  <c r="I543" i="2"/>
  <c r="I547" i="2"/>
  <c r="I551" i="2"/>
  <c r="I555" i="2"/>
  <c r="I559" i="2"/>
  <c r="I563" i="2"/>
  <c r="I567" i="2"/>
  <c r="I571" i="2"/>
  <c r="I524" i="2"/>
  <c r="I546" i="2"/>
  <c r="I550" i="2"/>
  <c r="I562" i="2"/>
  <c r="I566" i="2"/>
  <c r="I570" i="2"/>
  <c r="I415" i="2"/>
  <c r="I533" i="2"/>
  <c r="I537" i="2"/>
  <c r="I541" i="2"/>
  <c r="I548" i="2"/>
  <c r="I552" i="2"/>
  <c r="I556" i="2"/>
  <c r="I560" i="2"/>
  <c r="I564" i="2"/>
  <c r="I568" i="2"/>
  <c r="I572" i="2"/>
  <c r="I558" i="2"/>
  <c r="I532" i="2"/>
  <c r="I536" i="2"/>
  <c r="I540" i="2"/>
  <c r="I544" i="2"/>
  <c r="I545" i="2"/>
  <c r="I549" i="2"/>
  <c r="I553" i="2"/>
  <c r="I557" i="2"/>
  <c r="I561" i="2"/>
  <c r="I565" i="2"/>
  <c r="I569" i="2"/>
  <c r="I516" i="2"/>
  <c r="I520" i="2"/>
  <c r="I528" i="2"/>
  <c r="I554" i="2"/>
  <c r="L397" i="2"/>
  <c r="L401" i="2"/>
  <c r="L405" i="2"/>
  <c r="L409" i="2"/>
  <c r="L413" i="2"/>
  <c r="L417" i="2"/>
  <c r="L421" i="2"/>
  <c r="L425" i="2"/>
  <c r="L429" i="2"/>
  <c r="L394" i="2"/>
  <c r="L398" i="2"/>
  <c r="L402" i="2"/>
  <c r="L406" i="2"/>
  <c r="L411" i="2"/>
  <c r="L415" i="2"/>
  <c r="L419" i="2"/>
  <c r="L423" i="2"/>
  <c r="L427" i="2"/>
  <c r="L431" i="2"/>
  <c r="L435" i="2"/>
  <c r="L439" i="2"/>
  <c r="L443" i="2"/>
  <c r="L395" i="2"/>
  <c r="L396" i="2"/>
  <c r="L399" i="2"/>
  <c r="L400" i="2"/>
  <c r="L403" i="2"/>
  <c r="L404" i="2"/>
  <c r="L407" i="2"/>
  <c r="L408" i="2"/>
  <c r="L432" i="2"/>
  <c r="L410" i="2"/>
  <c r="L412" i="2"/>
  <c r="L418" i="2"/>
  <c r="L420" i="2"/>
  <c r="L426" i="2"/>
  <c r="L428" i="2"/>
  <c r="L436" i="2"/>
  <c r="L440" i="2"/>
  <c r="L444" i="2"/>
  <c r="L448" i="2"/>
  <c r="L452" i="2"/>
  <c r="L456" i="2"/>
  <c r="L434" i="2"/>
  <c r="L438" i="2"/>
  <c r="L442" i="2"/>
  <c r="L445" i="2"/>
  <c r="L449" i="2"/>
  <c r="L453" i="2"/>
  <c r="L457" i="2"/>
  <c r="L461" i="2"/>
  <c r="L465" i="2"/>
  <c r="L469" i="2"/>
  <c r="L473" i="2"/>
  <c r="L414" i="2"/>
  <c r="L441" i="2"/>
  <c r="L459" i="2"/>
  <c r="L463" i="2"/>
  <c r="L467" i="2"/>
  <c r="L471" i="2"/>
  <c r="L475" i="2"/>
  <c r="L477" i="2"/>
  <c r="L481" i="2"/>
  <c r="L485" i="2"/>
  <c r="L489" i="2"/>
  <c r="L493" i="2"/>
  <c r="L497" i="2"/>
  <c r="L501" i="2"/>
  <c r="L505" i="2"/>
  <c r="L509" i="2"/>
  <c r="L513" i="2"/>
  <c r="L424" i="2"/>
  <c r="L430" i="2"/>
  <c r="L433" i="2"/>
  <c r="L446" i="2"/>
  <c r="L447" i="2"/>
  <c r="L450" i="2"/>
  <c r="L451" i="2"/>
  <c r="L454" i="2"/>
  <c r="L455" i="2"/>
  <c r="L478" i="2"/>
  <c r="L482" i="2"/>
  <c r="L486" i="2"/>
  <c r="L490" i="2"/>
  <c r="L494" i="2"/>
  <c r="L498" i="2"/>
  <c r="L502" i="2"/>
  <c r="L506" i="2"/>
  <c r="L510" i="2"/>
  <c r="L514" i="2"/>
  <c r="L422" i="2"/>
  <c r="L437" i="2"/>
  <c r="L458" i="2"/>
  <c r="L462" i="2"/>
  <c r="L466" i="2"/>
  <c r="L470" i="2"/>
  <c r="L518" i="2"/>
  <c r="L522" i="2"/>
  <c r="L526" i="2"/>
  <c r="L530" i="2"/>
  <c r="L416" i="2"/>
  <c r="L474" i="2"/>
  <c r="L476" i="2"/>
  <c r="L479" i="2"/>
  <c r="L480" i="2"/>
  <c r="L483" i="2"/>
  <c r="L484" i="2"/>
  <c r="L487" i="2"/>
  <c r="L488" i="2"/>
  <c r="L491" i="2"/>
  <c r="L492" i="2"/>
  <c r="L495" i="2"/>
  <c r="L496" i="2"/>
  <c r="L499" i="2"/>
  <c r="L500" i="2"/>
  <c r="L503" i="2"/>
  <c r="L504" i="2"/>
  <c r="L507" i="2"/>
  <c r="L508" i="2"/>
  <c r="L511" i="2"/>
  <c r="L512" i="2"/>
  <c r="L515" i="2"/>
  <c r="L519" i="2"/>
  <c r="L523" i="2"/>
  <c r="L527" i="2"/>
  <c r="L531" i="2"/>
  <c r="L535" i="2"/>
  <c r="L539" i="2"/>
  <c r="L543" i="2"/>
  <c r="L516" i="2"/>
  <c r="L520" i="2"/>
  <c r="L524" i="2"/>
  <c r="L528" i="2"/>
  <c r="L532" i="2"/>
  <c r="L536" i="2"/>
  <c r="L540" i="2"/>
  <c r="L460" i="2"/>
  <c r="L468" i="2"/>
  <c r="L517" i="2"/>
  <c r="L521" i="2"/>
  <c r="L525" i="2"/>
  <c r="L529" i="2"/>
  <c r="L544" i="2"/>
  <c r="L548" i="2"/>
  <c r="L552" i="2"/>
  <c r="L556" i="2"/>
  <c r="L560" i="2"/>
  <c r="L564" i="2"/>
  <c r="L568" i="2"/>
  <c r="L572" i="2"/>
  <c r="L555" i="2"/>
  <c r="L567" i="2"/>
  <c r="L545" i="2"/>
  <c r="L549" i="2"/>
  <c r="L553" i="2"/>
  <c r="L557" i="2"/>
  <c r="L561" i="2"/>
  <c r="L565" i="2"/>
  <c r="L569" i="2"/>
  <c r="L547" i="2"/>
  <c r="L559" i="2"/>
  <c r="L563" i="2"/>
  <c r="L464" i="2"/>
  <c r="L472" i="2"/>
  <c r="L533" i="2"/>
  <c r="L534" i="2"/>
  <c r="L537" i="2"/>
  <c r="L538" i="2"/>
  <c r="L541" i="2"/>
  <c r="L542" i="2"/>
  <c r="L546" i="2"/>
  <c r="L550" i="2"/>
  <c r="L554" i="2"/>
  <c r="L558" i="2"/>
  <c r="L562" i="2"/>
  <c r="L566" i="2"/>
  <c r="L570" i="2"/>
  <c r="L551" i="2"/>
  <c r="L571" i="2"/>
  <c r="O394" i="2"/>
  <c r="O398" i="2"/>
  <c r="O402" i="2"/>
  <c r="O406" i="2"/>
  <c r="O410" i="2"/>
  <c r="O414" i="2"/>
  <c r="O418" i="2"/>
  <c r="O422" i="2"/>
  <c r="O426" i="2"/>
  <c r="O395" i="2"/>
  <c r="O399" i="2"/>
  <c r="O403" i="2"/>
  <c r="O407" i="2"/>
  <c r="O432" i="2"/>
  <c r="O436" i="2"/>
  <c r="O440" i="2"/>
  <c r="O412" i="2"/>
  <c r="O416" i="2"/>
  <c r="O420" i="2"/>
  <c r="O424" i="2"/>
  <c r="O428" i="2"/>
  <c r="O433" i="2"/>
  <c r="O409" i="2"/>
  <c r="O415" i="2"/>
  <c r="O417" i="2"/>
  <c r="O423" i="2"/>
  <c r="O425" i="2"/>
  <c r="O430" i="2"/>
  <c r="O431" i="2"/>
  <c r="O437" i="2"/>
  <c r="O441" i="2"/>
  <c r="O445" i="2"/>
  <c r="O449" i="2"/>
  <c r="O453" i="2"/>
  <c r="O457" i="2"/>
  <c r="O435" i="2"/>
  <c r="O439" i="2"/>
  <c r="O443" i="2"/>
  <c r="O446" i="2"/>
  <c r="O450" i="2"/>
  <c r="O454" i="2"/>
  <c r="O458" i="2"/>
  <c r="O462" i="2"/>
  <c r="O466" i="2"/>
  <c r="O470" i="2"/>
  <c r="O474" i="2"/>
  <c r="O421" i="2"/>
  <c r="O478" i="2"/>
  <c r="O482" i="2"/>
  <c r="O486" i="2"/>
  <c r="O490" i="2"/>
  <c r="O494" i="2"/>
  <c r="O498" i="2"/>
  <c r="O502" i="2"/>
  <c r="O506" i="2"/>
  <c r="O510" i="2"/>
  <c r="O514" i="2"/>
  <c r="O400" i="2"/>
  <c r="O401" i="2"/>
  <c r="O408" i="2"/>
  <c r="O419" i="2"/>
  <c r="O438" i="2"/>
  <c r="O460" i="2"/>
  <c r="O464" i="2"/>
  <c r="O468" i="2"/>
  <c r="O472" i="2"/>
  <c r="O479" i="2"/>
  <c r="O483" i="2"/>
  <c r="O487" i="2"/>
  <c r="O491" i="2"/>
  <c r="O495" i="2"/>
  <c r="O499" i="2"/>
  <c r="O503" i="2"/>
  <c r="O507" i="2"/>
  <c r="O511" i="2"/>
  <c r="O413" i="2"/>
  <c r="O429" i="2"/>
  <c r="O444" i="2"/>
  <c r="O447" i="2"/>
  <c r="O448" i="2"/>
  <c r="O451" i="2"/>
  <c r="O452" i="2"/>
  <c r="O455" i="2"/>
  <c r="O456" i="2"/>
  <c r="O459" i="2"/>
  <c r="O463" i="2"/>
  <c r="O467" i="2"/>
  <c r="O471" i="2"/>
  <c r="O397" i="2"/>
  <c r="O405" i="2"/>
  <c r="O515" i="2"/>
  <c r="O519" i="2"/>
  <c r="O523" i="2"/>
  <c r="O527" i="2"/>
  <c r="O411" i="2"/>
  <c r="O434" i="2"/>
  <c r="O473" i="2"/>
  <c r="O516" i="2"/>
  <c r="O520" i="2"/>
  <c r="O524" i="2"/>
  <c r="O528" i="2"/>
  <c r="O532" i="2"/>
  <c r="O536" i="2"/>
  <c r="O540" i="2"/>
  <c r="O396" i="2"/>
  <c r="O404" i="2"/>
  <c r="O427" i="2"/>
  <c r="O442" i="2"/>
  <c r="O461" i="2"/>
  <c r="O465" i="2"/>
  <c r="O469" i="2"/>
  <c r="O476" i="2"/>
  <c r="O477" i="2"/>
  <c r="O480" i="2"/>
  <c r="O481" i="2"/>
  <c r="O484" i="2"/>
  <c r="O485" i="2"/>
  <c r="O488" i="2"/>
  <c r="O489" i="2"/>
  <c r="O492" i="2"/>
  <c r="O493" i="2"/>
  <c r="O496" i="2"/>
  <c r="O497" i="2"/>
  <c r="O500" i="2"/>
  <c r="O501" i="2"/>
  <c r="O504" i="2"/>
  <c r="O505" i="2"/>
  <c r="O508" i="2"/>
  <c r="O509" i="2"/>
  <c r="O512" i="2"/>
  <c r="O513" i="2"/>
  <c r="O517" i="2"/>
  <c r="O521" i="2"/>
  <c r="O525" i="2"/>
  <c r="O529" i="2"/>
  <c r="O533" i="2"/>
  <c r="O537" i="2"/>
  <c r="O541" i="2"/>
  <c r="O545" i="2"/>
  <c r="O549" i="2"/>
  <c r="O553" i="2"/>
  <c r="O557" i="2"/>
  <c r="O561" i="2"/>
  <c r="O565" i="2"/>
  <c r="O569" i="2"/>
  <c r="O531" i="2"/>
  <c r="O534" i="2"/>
  <c r="O542" i="2"/>
  <c r="O552" i="2"/>
  <c r="O560" i="2"/>
  <c r="O475" i="2"/>
  <c r="O518" i="2"/>
  <c r="O522" i="2"/>
  <c r="O526" i="2"/>
  <c r="O530" i="2"/>
  <c r="O546" i="2"/>
  <c r="O550" i="2"/>
  <c r="O554" i="2"/>
  <c r="O558" i="2"/>
  <c r="O562" i="2"/>
  <c r="O566" i="2"/>
  <c r="O570" i="2"/>
  <c r="O535" i="2"/>
  <c r="O538" i="2"/>
  <c r="O543" i="2"/>
  <c r="O548" i="2"/>
  <c r="O568" i="2"/>
  <c r="O547" i="2"/>
  <c r="O551" i="2"/>
  <c r="O555" i="2"/>
  <c r="O559" i="2"/>
  <c r="O563" i="2"/>
  <c r="O567" i="2"/>
  <c r="O571" i="2"/>
  <c r="O539" i="2"/>
  <c r="O544" i="2"/>
  <c r="O556" i="2"/>
  <c r="O564" i="2"/>
  <c r="O572" i="2"/>
  <c r="G394" i="2"/>
  <c r="G398" i="2"/>
  <c r="G402" i="2"/>
  <c r="G406" i="2"/>
  <c r="G410" i="2"/>
  <c r="G414" i="2"/>
  <c r="G418" i="2"/>
  <c r="G422" i="2"/>
  <c r="G426" i="2"/>
  <c r="G430" i="2"/>
  <c r="G395" i="2"/>
  <c r="G399" i="2"/>
  <c r="G403" i="2"/>
  <c r="G407" i="2"/>
  <c r="G411" i="2"/>
  <c r="G415" i="2"/>
  <c r="G419" i="2"/>
  <c r="G423" i="2"/>
  <c r="G427" i="2"/>
  <c r="G432" i="2"/>
  <c r="G436" i="2"/>
  <c r="G440" i="2"/>
  <c r="G444" i="2"/>
  <c r="G413" i="2"/>
  <c r="G417" i="2"/>
  <c r="G421" i="2"/>
  <c r="G425" i="2"/>
  <c r="G429" i="2"/>
  <c r="G433" i="2"/>
  <c r="G396" i="2"/>
  <c r="G400" i="2"/>
  <c r="G404" i="2"/>
  <c r="G408" i="2"/>
  <c r="G416" i="2"/>
  <c r="G424" i="2"/>
  <c r="G431" i="2"/>
  <c r="G445" i="2"/>
  <c r="G449" i="2"/>
  <c r="G453" i="2"/>
  <c r="G457" i="2"/>
  <c r="G397" i="2"/>
  <c r="G401" i="2"/>
  <c r="G405" i="2"/>
  <c r="G409" i="2"/>
  <c r="G434" i="2"/>
  <c r="G438" i="2"/>
  <c r="G442" i="2"/>
  <c r="G446" i="2"/>
  <c r="G450" i="2"/>
  <c r="G454" i="2"/>
  <c r="G458" i="2"/>
  <c r="G462" i="2"/>
  <c r="G466" i="2"/>
  <c r="G470" i="2"/>
  <c r="G474" i="2"/>
  <c r="G420" i="2"/>
  <c r="G437" i="2"/>
  <c r="G439" i="2"/>
  <c r="G459" i="2"/>
  <c r="G463" i="2"/>
  <c r="G467" i="2"/>
  <c r="G471" i="2"/>
  <c r="G475" i="2"/>
  <c r="G478" i="2"/>
  <c r="G482" i="2"/>
  <c r="G486" i="2"/>
  <c r="G490" i="2"/>
  <c r="G494" i="2"/>
  <c r="G498" i="2"/>
  <c r="G502" i="2"/>
  <c r="G506" i="2"/>
  <c r="G510" i="2"/>
  <c r="G514" i="2"/>
  <c r="G461" i="2"/>
  <c r="G465" i="2"/>
  <c r="G469" i="2"/>
  <c r="G473" i="2"/>
  <c r="G479" i="2"/>
  <c r="G483" i="2"/>
  <c r="G487" i="2"/>
  <c r="G491" i="2"/>
  <c r="G495" i="2"/>
  <c r="G499" i="2"/>
  <c r="G503" i="2"/>
  <c r="G507" i="2"/>
  <c r="G511" i="2"/>
  <c r="G515" i="2"/>
  <c r="G412" i="2"/>
  <c r="G428" i="2"/>
  <c r="G435" i="2"/>
  <c r="G441" i="2"/>
  <c r="G443" i="2"/>
  <c r="G447" i="2"/>
  <c r="G448" i="2"/>
  <c r="G451" i="2"/>
  <c r="G452" i="2"/>
  <c r="G455" i="2"/>
  <c r="G456" i="2"/>
  <c r="G519" i="2"/>
  <c r="G523" i="2"/>
  <c r="G527" i="2"/>
  <c r="G531" i="2"/>
  <c r="G516" i="2"/>
  <c r="G520" i="2"/>
  <c r="G524" i="2"/>
  <c r="G528" i="2"/>
  <c r="G532" i="2"/>
  <c r="G536" i="2"/>
  <c r="G540" i="2"/>
  <c r="G544" i="2"/>
  <c r="G460" i="2"/>
  <c r="G464" i="2"/>
  <c r="G468" i="2"/>
  <c r="G472" i="2"/>
  <c r="G477" i="2"/>
  <c r="G480" i="2"/>
  <c r="G481" i="2"/>
  <c r="G484" i="2"/>
  <c r="G485" i="2"/>
  <c r="G488" i="2"/>
  <c r="G489" i="2"/>
  <c r="G492" i="2"/>
  <c r="G493" i="2"/>
  <c r="G496" i="2"/>
  <c r="G497" i="2"/>
  <c r="G500" i="2"/>
  <c r="G501" i="2"/>
  <c r="G504" i="2"/>
  <c r="G505" i="2"/>
  <c r="G508" i="2"/>
  <c r="G509" i="2"/>
  <c r="G512" i="2"/>
  <c r="G513" i="2"/>
  <c r="G517" i="2"/>
  <c r="G521" i="2"/>
  <c r="G525" i="2"/>
  <c r="G529" i="2"/>
  <c r="G533" i="2"/>
  <c r="G537" i="2"/>
  <c r="G541" i="2"/>
  <c r="G545" i="2"/>
  <c r="G549" i="2"/>
  <c r="G553" i="2"/>
  <c r="G557" i="2"/>
  <c r="G561" i="2"/>
  <c r="G565" i="2"/>
  <c r="G569" i="2"/>
  <c r="G518" i="2"/>
  <c r="G539" i="2"/>
  <c r="G560" i="2"/>
  <c r="G546" i="2"/>
  <c r="G550" i="2"/>
  <c r="G554" i="2"/>
  <c r="G558" i="2"/>
  <c r="G562" i="2"/>
  <c r="G566" i="2"/>
  <c r="G570" i="2"/>
  <c r="G476" i="2"/>
  <c r="G526" i="2"/>
  <c r="G542" i="2"/>
  <c r="G552" i="2"/>
  <c r="G564" i="2"/>
  <c r="G572" i="2"/>
  <c r="G547" i="2"/>
  <c r="G551" i="2"/>
  <c r="G555" i="2"/>
  <c r="G559" i="2"/>
  <c r="G563" i="2"/>
  <c r="G567" i="2"/>
  <c r="G571" i="2"/>
  <c r="G522" i="2"/>
  <c r="G530" i="2"/>
  <c r="G534" i="2"/>
  <c r="G535" i="2"/>
  <c r="G538" i="2"/>
  <c r="G543" i="2"/>
  <c r="G548" i="2"/>
  <c r="G556" i="2"/>
  <c r="G568" i="2"/>
  <c r="Z433" i="28"/>
  <c r="Z435" i="28"/>
  <c r="Z437" i="28"/>
  <c r="Z439" i="28"/>
  <c r="Z434" i="28"/>
  <c r="Z473" i="28"/>
  <c r="Z477" i="28"/>
  <c r="Z481" i="28"/>
  <c r="Z485" i="28"/>
  <c r="Z489" i="28"/>
  <c r="Z493" i="28"/>
  <c r="Z497" i="28"/>
  <c r="Z501" i="28"/>
  <c r="Z505" i="28"/>
  <c r="Z509" i="28"/>
  <c r="Z513" i="28"/>
  <c r="Z438" i="28"/>
  <c r="Z452" i="28"/>
  <c r="Z454" i="28"/>
  <c r="Z456" i="28"/>
  <c r="Z458" i="28"/>
  <c r="Z460" i="28"/>
  <c r="Z462" i="28"/>
  <c r="Z464" i="28"/>
  <c r="Z466" i="28"/>
  <c r="Z468" i="28"/>
  <c r="Z470" i="28"/>
  <c r="Z472" i="28"/>
  <c r="Z475" i="28"/>
  <c r="Z479" i="28"/>
  <c r="Z483" i="28"/>
  <c r="Z487" i="28"/>
  <c r="Z491" i="28"/>
  <c r="Z495" i="28"/>
  <c r="Z499" i="28"/>
  <c r="Z503" i="28"/>
  <c r="Z507" i="28"/>
  <c r="Z511" i="28"/>
  <c r="Z515" i="28"/>
  <c r="Z447" i="28"/>
  <c r="Z453" i="28"/>
  <c r="Z461" i="28"/>
  <c r="Z469" i="28"/>
  <c r="Z444" i="28"/>
  <c r="Z478" i="28"/>
  <c r="Z486" i="28"/>
  <c r="Z494" i="28"/>
  <c r="Z502" i="28"/>
  <c r="Z510" i="28"/>
  <c r="Z520" i="28"/>
  <c r="Z528" i="28"/>
  <c r="Z536" i="28"/>
  <c r="Z544" i="28"/>
  <c r="Z552" i="28"/>
  <c r="Z560" i="28"/>
  <c r="Z568" i="28"/>
  <c r="Z537" i="28"/>
  <c r="Z541" i="28"/>
  <c r="Z545" i="28"/>
  <c r="Z549" i="28"/>
  <c r="Z553" i="28"/>
  <c r="Z557" i="28"/>
  <c r="Z561" i="28"/>
  <c r="Z565" i="28"/>
  <c r="Z569" i="28"/>
  <c r="Z455" i="28"/>
  <c r="Z471" i="28"/>
  <c r="Z450" i="28"/>
  <c r="Z480" i="28"/>
  <c r="Z522" i="28"/>
  <c r="Z530" i="28"/>
  <c r="Z538" i="28"/>
  <c r="Z546" i="28"/>
  <c r="Z554" i="28"/>
  <c r="Z445" i="28"/>
  <c r="Z459" i="28"/>
  <c r="Z467" i="28"/>
  <c r="Z446" i="28"/>
  <c r="Z476" i="28"/>
  <c r="Z484" i="28"/>
  <c r="Z492" i="28"/>
  <c r="Z500" i="28"/>
  <c r="Z508" i="28"/>
  <c r="Z518" i="28"/>
  <c r="Z526" i="28"/>
  <c r="Z534" i="28"/>
  <c r="Z542" i="28"/>
  <c r="Z550" i="28"/>
  <c r="Z558" i="28"/>
  <c r="Z566" i="28"/>
  <c r="Z517" i="28"/>
  <c r="Z519" i="28"/>
  <c r="Z521" i="28"/>
  <c r="Z523" i="28"/>
  <c r="Z525" i="28"/>
  <c r="Z527" i="28"/>
  <c r="Z529" i="28"/>
  <c r="Z531" i="28"/>
  <c r="Z533" i="28"/>
  <c r="Z441" i="28"/>
  <c r="Z449" i="28"/>
  <c r="Z463" i="28"/>
  <c r="Z442" i="28"/>
  <c r="Z496" i="28"/>
  <c r="Z504" i="28"/>
  <c r="Z512" i="28"/>
  <c r="Z570" i="28"/>
  <c r="Z436" i="28"/>
  <c r="Z443" i="28"/>
  <c r="Z451" i="28"/>
  <c r="Z457" i="28"/>
  <c r="Z465" i="28"/>
  <c r="Z440" i="28"/>
  <c r="Z448" i="28"/>
  <c r="Z474" i="28"/>
  <c r="Z482" i="28"/>
  <c r="Z490" i="28"/>
  <c r="Z498" i="28"/>
  <c r="Z506" i="28"/>
  <c r="Z514" i="28"/>
  <c r="Z516" i="28"/>
  <c r="Z524" i="28"/>
  <c r="Z532" i="28"/>
  <c r="Z540" i="28"/>
  <c r="Z548" i="28"/>
  <c r="Z556" i="28"/>
  <c r="Z564" i="28"/>
  <c r="Z572" i="28"/>
  <c r="Z535" i="28"/>
  <c r="Z539" i="28"/>
  <c r="Z543" i="28"/>
  <c r="Z547" i="28"/>
  <c r="Z551" i="28"/>
  <c r="Z555" i="28"/>
  <c r="Z559" i="28"/>
  <c r="Z563" i="28"/>
  <c r="Z567" i="28"/>
  <c r="Z571" i="28"/>
  <c r="Z488" i="28"/>
  <c r="Z562" i="28"/>
  <c r="U41" i="28"/>
  <c r="U441" i="28"/>
  <c r="U445" i="28"/>
  <c r="U449" i="28"/>
  <c r="U474" i="28"/>
  <c r="U478" i="28"/>
  <c r="U486" i="28"/>
  <c r="U494" i="28"/>
  <c r="U435" i="28"/>
  <c r="U453" i="28"/>
  <c r="U457" i="28"/>
  <c r="U461" i="28"/>
  <c r="U465" i="28"/>
  <c r="U469" i="28"/>
  <c r="U437" i="28"/>
  <c r="U484" i="28"/>
  <c r="U492" i="28"/>
  <c r="U496" i="28"/>
  <c r="U504" i="28"/>
  <c r="U512" i="28"/>
  <c r="U518" i="28"/>
  <c r="U522" i="28"/>
  <c r="U526" i="28"/>
  <c r="U530" i="28"/>
  <c r="U440" i="28"/>
  <c r="U442" i="28"/>
  <c r="U444" i="28"/>
  <c r="U446" i="28"/>
  <c r="U448" i="28"/>
  <c r="U450" i="28"/>
  <c r="U443" i="28"/>
  <c r="U447" i="28"/>
  <c r="U451" i="28"/>
  <c r="U452" i="28"/>
  <c r="U454" i="28"/>
  <c r="U456" i="28"/>
  <c r="U458" i="28"/>
  <c r="U460" i="28"/>
  <c r="U462" i="28"/>
  <c r="U464" i="28"/>
  <c r="U466" i="28"/>
  <c r="U468" i="28"/>
  <c r="U470" i="28"/>
  <c r="U472" i="28"/>
  <c r="U473" i="28"/>
  <c r="U475" i="28"/>
  <c r="U477" i="28"/>
  <c r="U479" i="28"/>
  <c r="U481" i="28"/>
  <c r="U483" i="28"/>
  <c r="U485" i="28"/>
  <c r="U487" i="28"/>
  <c r="U489" i="28"/>
  <c r="U491" i="28"/>
  <c r="U493" i="28"/>
  <c r="U495" i="28"/>
  <c r="U497" i="28"/>
  <c r="U499" i="28"/>
  <c r="U501" i="28"/>
  <c r="U503" i="28"/>
  <c r="U505" i="28"/>
  <c r="U507" i="28"/>
  <c r="U509" i="28"/>
  <c r="U511" i="28"/>
  <c r="U513" i="28"/>
  <c r="U515" i="28"/>
  <c r="U517" i="28"/>
  <c r="U519" i="28"/>
  <c r="U521" i="28"/>
  <c r="U523" i="28"/>
  <c r="U525" i="28"/>
  <c r="U527" i="28"/>
  <c r="U529" i="28"/>
  <c r="U531" i="28"/>
  <c r="U533" i="28"/>
  <c r="U535" i="28"/>
  <c r="U537" i="28"/>
  <c r="U539" i="28"/>
  <c r="U541" i="28"/>
  <c r="U543" i="28"/>
  <c r="U545" i="28"/>
  <c r="U547" i="28"/>
  <c r="U549" i="28"/>
  <c r="U551" i="28"/>
  <c r="U553" i="28"/>
  <c r="U555" i="28"/>
  <c r="U557" i="28"/>
  <c r="U559" i="28"/>
  <c r="U561" i="28"/>
  <c r="U563" i="28"/>
  <c r="U565" i="28"/>
  <c r="U567" i="28"/>
  <c r="U569" i="28"/>
  <c r="U571" i="28"/>
  <c r="U482" i="28"/>
  <c r="U490" i="28"/>
  <c r="U436" i="28"/>
  <c r="U439" i="28"/>
  <c r="U463" i="28"/>
  <c r="U480" i="28"/>
  <c r="U508" i="28"/>
  <c r="U528" i="28"/>
  <c r="U502" i="28"/>
  <c r="U542" i="28"/>
  <c r="U552" i="28"/>
  <c r="U560" i="28"/>
  <c r="U568" i="28"/>
  <c r="U572" i="28"/>
  <c r="U467" i="28"/>
  <c r="U476" i="28"/>
  <c r="U488" i="28"/>
  <c r="U506" i="28"/>
  <c r="U554" i="28"/>
  <c r="U434" i="28"/>
  <c r="U459" i="28"/>
  <c r="U500" i="28"/>
  <c r="U524" i="28"/>
  <c r="U498" i="28"/>
  <c r="U514" i="28"/>
  <c r="U540" i="28"/>
  <c r="U548" i="28"/>
  <c r="U550" i="28"/>
  <c r="U558" i="28"/>
  <c r="U566" i="28"/>
  <c r="U438" i="28"/>
  <c r="U536" i="28"/>
  <c r="U544" i="28"/>
  <c r="U562" i="28"/>
  <c r="U570" i="28"/>
  <c r="U433" i="28"/>
  <c r="U455" i="28"/>
  <c r="U471" i="28"/>
  <c r="U520" i="28"/>
  <c r="U532" i="28"/>
  <c r="U534" i="28"/>
  <c r="U510" i="28"/>
  <c r="U538" i="28"/>
  <c r="U546" i="28"/>
  <c r="U556" i="28"/>
  <c r="U564" i="28"/>
  <c r="U516" i="28"/>
  <c r="N4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6" i="2"/>
  <c r="N108" i="2"/>
  <c r="N110" i="2"/>
  <c r="N112" i="2"/>
  <c r="N114" i="2"/>
  <c r="N116" i="2"/>
  <c r="N118" i="2"/>
  <c r="N120" i="2"/>
  <c r="N122" i="2"/>
  <c r="N124" i="2"/>
  <c r="N126" i="2"/>
  <c r="N128" i="2"/>
  <c r="N130" i="2"/>
  <c r="N132" i="2"/>
  <c r="N107" i="2"/>
  <c r="N111" i="2"/>
  <c r="N115" i="2"/>
  <c r="N119" i="2"/>
  <c r="N123" i="2"/>
  <c r="N127" i="2"/>
  <c r="N131" i="2"/>
  <c r="N133" i="2"/>
  <c r="N135" i="2"/>
  <c r="N137" i="2"/>
  <c r="N139" i="2"/>
  <c r="N141" i="2"/>
  <c r="N143" i="2"/>
  <c r="N145" i="2"/>
  <c r="N147" i="2"/>
  <c r="N149" i="2"/>
  <c r="N151" i="2"/>
  <c r="N153" i="2"/>
  <c r="N155" i="2"/>
  <c r="N157" i="2"/>
  <c r="N159" i="2"/>
  <c r="N161" i="2"/>
  <c r="N163" i="2"/>
  <c r="N165" i="2"/>
  <c r="N167" i="2"/>
  <c r="N169" i="2"/>
  <c r="N171" i="2"/>
  <c r="N173" i="2"/>
  <c r="N175" i="2"/>
  <c r="N177" i="2"/>
  <c r="N179" i="2"/>
  <c r="N181" i="2"/>
  <c r="N183" i="2"/>
  <c r="N185" i="2"/>
  <c r="N187" i="2"/>
  <c r="N189" i="2"/>
  <c r="N191" i="2"/>
  <c r="N193" i="2"/>
  <c r="N195" i="2"/>
  <c r="N197" i="2"/>
  <c r="N199" i="2"/>
  <c r="N201" i="2"/>
  <c r="N203" i="2"/>
  <c r="N205" i="2"/>
  <c r="N207" i="2"/>
  <c r="N209" i="2"/>
  <c r="N211" i="2"/>
  <c r="N213" i="2"/>
  <c r="N215" i="2"/>
  <c r="N217" i="2"/>
  <c r="N219" i="2"/>
  <c r="N221" i="2"/>
  <c r="N223" i="2"/>
  <c r="N225" i="2"/>
  <c r="N227" i="2"/>
  <c r="N229" i="2"/>
  <c r="N231" i="2"/>
  <c r="N233" i="2"/>
  <c r="N235" i="2"/>
  <c r="N237" i="2"/>
  <c r="N239" i="2"/>
  <c r="N241" i="2"/>
  <c r="N243" i="2"/>
  <c r="N245" i="2"/>
  <c r="N247" i="2"/>
  <c r="N249" i="2"/>
  <c r="N251" i="2"/>
  <c r="N253" i="2"/>
  <c r="N255" i="2"/>
  <c r="N257" i="2"/>
  <c r="N259" i="2"/>
  <c r="N261" i="2"/>
  <c r="N263" i="2"/>
  <c r="N265" i="2"/>
  <c r="N267" i="2"/>
  <c r="N269" i="2"/>
  <c r="N271" i="2"/>
  <c r="N273" i="2"/>
  <c r="N275" i="2"/>
  <c r="N277" i="2"/>
  <c r="N279" i="2"/>
  <c r="N281" i="2"/>
  <c r="N283" i="2"/>
  <c r="N285" i="2"/>
  <c r="N287" i="2"/>
  <c r="N289" i="2"/>
  <c r="N291" i="2"/>
  <c r="N293" i="2"/>
  <c r="N295" i="2"/>
  <c r="N297" i="2"/>
  <c r="N299" i="2"/>
  <c r="N301" i="2"/>
  <c r="N303" i="2"/>
  <c r="N305" i="2"/>
  <c r="N105" i="2"/>
  <c r="N121" i="2"/>
  <c r="N140" i="2"/>
  <c r="N148" i="2"/>
  <c r="N156" i="2"/>
  <c r="N164" i="2"/>
  <c r="N172" i="2"/>
  <c r="N176" i="2"/>
  <c r="N180" i="2"/>
  <c r="N184" i="2"/>
  <c r="N188" i="2"/>
  <c r="N192" i="2"/>
  <c r="N196" i="2"/>
  <c r="N200" i="2"/>
  <c r="N204" i="2"/>
  <c r="N208" i="2"/>
  <c r="N212" i="2"/>
  <c r="N216" i="2"/>
  <c r="N220" i="2"/>
  <c r="N224" i="2"/>
  <c r="N228" i="2"/>
  <c r="N232" i="2"/>
  <c r="N236" i="2"/>
  <c r="N240" i="2"/>
  <c r="N244" i="2"/>
  <c r="N248" i="2"/>
  <c r="N252" i="2"/>
  <c r="N256" i="2"/>
  <c r="N260" i="2"/>
  <c r="N264" i="2"/>
  <c r="N268" i="2"/>
  <c r="N272" i="2"/>
  <c r="N276" i="2"/>
  <c r="N280" i="2"/>
  <c r="N284" i="2"/>
  <c r="N288" i="2"/>
  <c r="N292" i="2"/>
  <c r="N296" i="2"/>
  <c r="N300" i="2"/>
  <c r="N304" i="2"/>
  <c r="N129" i="2"/>
  <c r="N136" i="2"/>
  <c r="N152" i="2"/>
  <c r="N168" i="2"/>
  <c r="N190" i="2"/>
  <c r="N198" i="2"/>
  <c r="N206" i="2"/>
  <c r="N214" i="2"/>
  <c r="N230" i="2"/>
  <c r="N234" i="2"/>
  <c r="N242" i="2"/>
  <c r="N250" i="2"/>
  <c r="N266" i="2"/>
  <c r="N270" i="2"/>
  <c r="N286" i="2"/>
  <c r="N290" i="2"/>
  <c r="N298" i="2"/>
  <c r="N302" i="2"/>
  <c r="N109" i="2"/>
  <c r="N150" i="2"/>
  <c r="N174" i="2"/>
  <c r="N310" i="2"/>
  <c r="N312" i="2"/>
  <c r="N314" i="2"/>
  <c r="N330" i="2"/>
  <c r="N332" i="2"/>
  <c r="N336" i="2"/>
  <c r="N342" i="2"/>
  <c r="N344" i="2"/>
  <c r="N346" i="2"/>
  <c r="N348" i="2"/>
  <c r="N350" i="2"/>
  <c r="N352" i="2"/>
  <c r="N358" i="2"/>
  <c r="N360" i="2"/>
  <c r="N364" i="2"/>
  <c r="N370" i="2"/>
  <c r="N374" i="2"/>
  <c r="N392" i="2"/>
  <c r="N117" i="2"/>
  <c r="N138" i="2"/>
  <c r="N146" i="2"/>
  <c r="N154" i="2"/>
  <c r="N162" i="2"/>
  <c r="N170" i="2"/>
  <c r="N307" i="2"/>
  <c r="N309" i="2"/>
  <c r="N311" i="2"/>
  <c r="N313" i="2"/>
  <c r="N315" i="2"/>
  <c r="N317" i="2"/>
  <c r="N319" i="2"/>
  <c r="N321" i="2"/>
  <c r="N323" i="2"/>
  <c r="N325" i="2"/>
  <c r="N327" i="2"/>
  <c r="N329" i="2"/>
  <c r="N331" i="2"/>
  <c r="N333" i="2"/>
  <c r="N335" i="2"/>
  <c r="N337" i="2"/>
  <c r="N339" i="2"/>
  <c r="N341" i="2"/>
  <c r="N343" i="2"/>
  <c r="N345" i="2"/>
  <c r="N347" i="2"/>
  <c r="N349" i="2"/>
  <c r="N351" i="2"/>
  <c r="N353" i="2"/>
  <c r="N355" i="2"/>
  <c r="N357" i="2"/>
  <c r="N359" i="2"/>
  <c r="N361" i="2"/>
  <c r="N363" i="2"/>
  <c r="N365" i="2"/>
  <c r="N367" i="2"/>
  <c r="N369" i="2"/>
  <c r="N371" i="2"/>
  <c r="N373" i="2"/>
  <c r="N375" i="2"/>
  <c r="N377" i="2"/>
  <c r="N379" i="2"/>
  <c r="N381" i="2"/>
  <c r="N383" i="2"/>
  <c r="N385" i="2"/>
  <c r="N387" i="2"/>
  <c r="N389" i="2"/>
  <c r="N391" i="2"/>
  <c r="N393" i="2"/>
  <c r="N113" i="2"/>
  <c r="N144" i="2"/>
  <c r="N160" i="2"/>
  <c r="N178" i="2"/>
  <c r="N182" i="2"/>
  <c r="N194" i="2"/>
  <c r="N202" i="2"/>
  <c r="N210" i="2"/>
  <c r="N218" i="2"/>
  <c r="N222" i="2"/>
  <c r="N226" i="2"/>
  <c r="N238" i="2"/>
  <c r="N254" i="2"/>
  <c r="N258" i="2"/>
  <c r="N274" i="2"/>
  <c r="N278" i="2"/>
  <c r="N294" i="2"/>
  <c r="N125" i="2"/>
  <c r="N142" i="2"/>
  <c r="N166" i="2"/>
  <c r="N306" i="2"/>
  <c r="N308" i="2"/>
  <c r="N338" i="2"/>
  <c r="N354" i="2"/>
  <c r="N356" i="2"/>
  <c r="N362" i="2"/>
  <c r="N366" i="2"/>
  <c r="N368" i="2"/>
  <c r="N372" i="2"/>
  <c r="N380" i="2"/>
  <c r="N382" i="2"/>
  <c r="N384" i="2"/>
  <c r="N386" i="2"/>
  <c r="N388" i="2"/>
  <c r="N390" i="2"/>
  <c r="N186" i="2"/>
  <c r="N246" i="2"/>
  <c r="N262" i="2"/>
  <c r="N282" i="2"/>
  <c r="N134" i="2"/>
  <c r="N158" i="2"/>
  <c r="N316" i="2"/>
  <c r="N318" i="2"/>
  <c r="N320" i="2"/>
  <c r="N322" i="2"/>
  <c r="N324" i="2"/>
  <c r="N326" i="2"/>
  <c r="N328" i="2"/>
  <c r="N334" i="2"/>
  <c r="N340" i="2"/>
  <c r="N376" i="2"/>
  <c r="N378" i="2"/>
  <c r="Q8" i="2"/>
  <c r="Q12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6" i="2"/>
  <c r="Q100" i="2"/>
  <c r="Q9" i="2"/>
  <c r="Q13" i="2"/>
  <c r="Q17" i="2"/>
  <c r="Q21" i="2"/>
  <c r="Q25" i="2"/>
  <c r="Q29" i="2"/>
  <c r="Q33" i="2"/>
  <c r="Q37" i="2"/>
  <c r="Q41" i="2"/>
  <c r="Q45" i="2"/>
  <c r="Q49" i="2"/>
  <c r="Q53" i="2"/>
  <c r="Q57" i="2"/>
  <c r="Q61" i="2"/>
  <c r="Q65" i="2"/>
  <c r="Q69" i="2"/>
  <c r="Q73" i="2"/>
  <c r="Q77" i="2"/>
  <c r="Q81" i="2"/>
  <c r="Q85" i="2"/>
  <c r="Q89" i="2"/>
  <c r="Q93" i="2"/>
  <c r="Q97" i="2"/>
  <c r="Q101" i="2"/>
  <c r="Q6" i="2"/>
  <c r="Q14" i="2"/>
  <c r="Q22" i="2"/>
  <c r="Q30" i="2"/>
  <c r="Q38" i="2"/>
  <c r="Q46" i="2"/>
  <c r="Q54" i="2"/>
  <c r="Q62" i="2"/>
  <c r="Q70" i="2"/>
  <c r="Q78" i="2"/>
  <c r="Q86" i="2"/>
  <c r="Q94" i="2"/>
  <c r="Q102" i="2"/>
  <c r="Q105" i="2"/>
  <c r="Q107" i="2"/>
  <c r="Q109" i="2"/>
  <c r="Q111" i="2"/>
  <c r="Q113" i="2"/>
  <c r="Q115" i="2"/>
  <c r="Q117" i="2"/>
  <c r="Q119" i="2"/>
  <c r="Q121" i="2"/>
  <c r="Q123" i="2"/>
  <c r="Q125" i="2"/>
  <c r="Q127" i="2"/>
  <c r="Q129" i="2"/>
  <c r="Q131" i="2"/>
  <c r="Q132" i="2"/>
  <c r="Q7" i="2"/>
  <c r="Q15" i="2"/>
  <c r="Q23" i="2"/>
  <c r="Q31" i="2"/>
  <c r="Q39" i="2"/>
  <c r="Q47" i="2"/>
  <c r="Q55" i="2"/>
  <c r="Q63" i="2"/>
  <c r="Q71" i="2"/>
  <c r="Q79" i="2"/>
  <c r="Q87" i="2"/>
  <c r="Q95" i="2"/>
  <c r="Q103" i="2"/>
  <c r="Q10" i="2"/>
  <c r="Q26" i="2"/>
  <c r="Q42" i="2"/>
  <c r="Q58" i="2"/>
  <c r="Q74" i="2"/>
  <c r="Q90" i="2"/>
  <c r="Q104" i="2"/>
  <c r="Q108" i="2"/>
  <c r="Q112" i="2"/>
  <c r="Q116" i="2"/>
  <c r="Q120" i="2"/>
  <c r="Q124" i="2"/>
  <c r="Q128" i="2"/>
  <c r="Q134" i="2"/>
  <c r="Q136" i="2"/>
  <c r="Q138" i="2"/>
  <c r="Q140" i="2"/>
  <c r="Q142" i="2"/>
  <c r="Q144" i="2"/>
  <c r="Q146" i="2"/>
  <c r="Q148" i="2"/>
  <c r="Q150" i="2"/>
  <c r="Q152" i="2"/>
  <c r="Q154" i="2"/>
  <c r="Q156" i="2"/>
  <c r="Q158" i="2"/>
  <c r="Q160" i="2"/>
  <c r="Q162" i="2"/>
  <c r="Q164" i="2"/>
  <c r="Q166" i="2"/>
  <c r="Q168" i="2"/>
  <c r="Q170" i="2"/>
  <c r="Q172" i="2"/>
  <c r="Q174" i="2"/>
  <c r="Q176" i="2"/>
  <c r="Q178" i="2"/>
  <c r="Q180" i="2"/>
  <c r="Q182" i="2"/>
  <c r="Q184" i="2"/>
  <c r="Q186" i="2"/>
  <c r="Q188" i="2"/>
  <c r="Q190" i="2"/>
  <c r="Q192" i="2"/>
  <c r="Q194" i="2"/>
  <c r="Q196" i="2"/>
  <c r="Q198" i="2"/>
  <c r="Q200" i="2"/>
  <c r="Q202" i="2"/>
  <c r="Q204" i="2"/>
  <c r="Q206" i="2"/>
  <c r="Q208" i="2"/>
  <c r="Q210" i="2"/>
  <c r="Q212" i="2"/>
  <c r="Q214" i="2"/>
  <c r="Q216" i="2"/>
  <c r="Q218" i="2"/>
  <c r="Q220" i="2"/>
  <c r="Q222" i="2"/>
  <c r="Q224" i="2"/>
  <c r="Q226" i="2"/>
  <c r="Q228" i="2"/>
  <c r="Q230" i="2"/>
  <c r="Q232" i="2"/>
  <c r="Q234" i="2"/>
  <c r="Q236" i="2"/>
  <c r="Q238" i="2"/>
  <c r="Q240" i="2"/>
  <c r="Q242" i="2"/>
  <c r="Q244" i="2"/>
  <c r="Q246" i="2"/>
  <c r="Q248" i="2"/>
  <c r="Q250" i="2"/>
  <c r="Q252" i="2"/>
  <c r="Q254" i="2"/>
  <c r="Q256" i="2"/>
  <c r="Q258" i="2"/>
  <c r="Q260" i="2"/>
  <c r="Q262" i="2"/>
  <c r="Q264" i="2"/>
  <c r="Q266" i="2"/>
  <c r="Q268" i="2"/>
  <c r="Q270" i="2"/>
  <c r="Q272" i="2"/>
  <c r="Q274" i="2"/>
  <c r="Q276" i="2"/>
  <c r="Q278" i="2"/>
  <c r="Q280" i="2"/>
  <c r="Q282" i="2"/>
  <c r="Q284" i="2"/>
  <c r="Q286" i="2"/>
  <c r="Q288" i="2"/>
  <c r="Q290" i="2"/>
  <c r="Q292" i="2"/>
  <c r="Q294" i="2"/>
  <c r="Q296" i="2"/>
  <c r="Q298" i="2"/>
  <c r="Q300" i="2"/>
  <c r="Q302" i="2"/>
  <c r="Q304" i="2"/>
  <c r="Q393" i="2"/>
  <c r="Q18" i="2"/>
  <c r="Q34" i="2"/>
  <c r="Q82" i="2"/>
  <c r="Q106" i="2"/>
  <c r="Q114" i="2"/>
  <c r="Q122" i="2"/>
  <c r="Q130" i="2"/>
  <c r="Q135" i="2"/>
  <c r="Q137" i="2"/>
  <c r="Q139" i="2"/>
  <c r="Q143" i="2"/>
  <c r="Q147" i="2"/>
  <c r="Q151" i="2"/>
  <c r="Q157" i="2"/>
  <c r="Q161" i="2"/>
  <c r="Q163" i="2"/>
  <c r="Q167" i="2"/>
  <c r="Q171" i="2"/>
  <c r="Q19" i="2"/>
  <c r="Q35" i="2"/>
  <c r="Q51" i="2"/>
  <c r="Q67" i="2"/>
  <c r="Q83" i="2"/>
  <c r="Q99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50" i="2"/>
  <c r="Q66" i="2"/>
  <c r="Q98" i="2"/>
  <c r="Q110" i="2"/>
  <c r="Q118" i="2"/>
  <c r="Q126" i="2"/>
  <c r="Q133" i="2"/>
  <c r="Q141" i="2"/>
  <c r="Q145" i="2"/>
  <c r="Q149" i="2"/>
  <c r="Q153" i="2"/>
  <c r="Q155" i="2"/>
  <c r="Q159" i="2"/>
  <c r="Q165" i="2"/>
  <c r="Q169" i="2"/>
  <c r="Q173" i="2"/>
  <c r="Q27" i="2"/>
  <c r="Q91" i="2"/>
  <c r="Q11" i="2"/>
  <c r="Q177" i="2"/>
  <c r="Q181" i="2"/>
  <c r="Q185" i="2"/>
  <c r="Q189" i="2"/>
  <c r="Q229" i="2"/>
  <c r="Q253" i="2"/>
  <c r="Q43" i="2"/>
  <c r="Q175" i="2"/>
  <c r="Q179" i="2"/>
  <c r="Q183" i="2"/>
  <c r="Q187" i="2"/>
  <c r="Q191" i="2"/>
  <c r="Q195" i="2"/>
  <c r="Q199" i="2"/>
  <c r="Q203" i="2"/>
  <c r="Q207" i="2"/>
  <c r="Q211" i="2"/>
  <c r="Q215" i="2"/>
  <c r="Q219" i="2"/>
  <c r="Q223" i="2"/>
  <c r="Q227" i="2"/>
  <c r="Q231" i="2"/>
  <c r="Q235" i="2"/>
  <c r="Q239" i="2"/>
  <c r="Q243" i="2"/>
  <c r="Q247" i="2"/>
  <c r="Q251" i="2"/>
  <c r="Q255" i="2"/>
  <c r="Q259" i="2"/>
  <c r="Q263" i="2"/>
  <c r="Q267" i="2"/>
  <c r="Q271" i="2"/>
  <c r="Q275" i="2"/>
  <c r="Q279" i="2"/>
  <c r="Q283" i="2"/>
  <c r="Q287" i="2"/>
  <c r="Q291" i="2"/>
  <c r="Q295" i="2"/>
  <c r="Q299" i="2"/>
  <c r="Q303" i="2"/>
  <c r="Q59" i="2"/>
  <c r="Q75" i="2"/>
  <c r="Q193" i="2"/>
  <c r="Q197" i="2"/>
  <c r="Q217" i="2"/>
  <c r="Q221" i="2"/>
  <c r="Q233" i="2"/>
  <c r="Q237" i="2"/>
  <c r="Q241" i="2"/>
  <c r="Q245" i="2"/>
  <c r="Q249" i="2"/>
  <c r="Q257" i="2"/>
  <c r="Q261" i="2"/>
  <c r="Q265" i="2"/>
  <c r="Q269" i="2"/>
  <c r="Q201" i="2"/>
  <c r="Q205" i="2"/>
  <c r="Q209" i="2"/>
  <c r="Q213" i="2"/>
  <c r="Q225" i="2"/>
  <c r="Q273" i="2"/>
  <c r="Q277" i="2"/>
  <c r="Q281" i="2"/>
  <c r="Q285" i="2"/>
  <c r="Q289" i="2"/>
  <c r="Q293" i="2"/>
  <c r="Q297" i="2"/>
  <c r="Q301" i="2"/>
  <c r="Q305" i="2"/>
  <c r="I6" i="2"/>
  <c r="I10" i="2"/>
  <c r="I14" i="2"/>
  <c r="I18" i="2"/>
  <c r="I22" i="2"/>
  <c r="I26" i="2"/>
  <c r="I30" i="2"/>
  <c r="I34" i="2"/>
  <c r="I38" i="2"/>
  <c r="I42" i="2"/>
  <c r="I46" i="2"/>
  <c r="I50" i="2"/>
  <c r="I54" i="2"/>
  <c r="I58" i="2"/>
  <c r="I62" i="2"/>
  <c r="I66" i="2"/>
  <c r="I70" i="2"/>
  <c r="I74" i="2"/>
  <c r="I78" i="2"/>
  <c r="I82" i="2"/>
  <c r="I86" i="2"/>
  <c r="I90" i="2"/>
  <c r="I94" i="2"/>
  <c r="I98" i="2"/>
  <c r="I102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5" i="2"/>
  <c r="I99" i="2"/>
  <c r="I103" i="2"/>
  <c r="I12" i="2"/>
  <c r="I20" i="2"/>
  <c r="I28" i="2"/>
  <c r="I36" i="2"/>
  <c r="I44" i="2"/>
  <c r="I52" i="2"/>
  <c r="I60" i="2"/>
  <c r="I68" i="2"/>
  <c r="I76" i="2"/>
  <c r="I84" i="2"/>
  <c r="I92" i="2"/>
  <c r="I100" i="2"/>
  <c r="I105" i="2"/>
  <c r="I107" i="2"/>
  <c r="I109" i="2"/>
  <c r="I111" i="2"/>
  <c r="I113" i="2"/>
  <c r="I115" i="2"/>
  <c r="I117" i="2"/>
  <c r="I119" i="2"/>
  <c r="I121" i="2"/>
  <c r="I123" i="2"/>
  <c r="I125" i="2"/>
  <c r="I127" i="2"/>
  <c r="I129" i="2"/>
  <c r="I131" i="2"/>
  <c r="I13" i="2"/>
  <c r="I21" i="2"/>
  <c r="I29" i="2"/>
  <c r="I37" i="2"/>
  <c r="I45" i="2"/>
  <c r="I53" i="2"/>
  <c r="I61" i="2"/>
  <c r="I69" i="2"/>
  <c r="I77" i="2"/>
  <c r="I85" i="2"/>
  <c r="I93" i="2"/>
  <c r="I101" i="2"/>
  <c r="I16" i="2"/>
  <c r="I32" i="2"/>
  <c r="I48" i="2"/>
  <c r="I64" i="2"/>
  <c r="I80" i="2"/>
  <c r="I96" i="2"/>
  <c r="I106" i="2"/>
  <c r="I110" i="2"/>
  <c r="I114" i="2"/>
  <c r="I118" i="2"/>
  <c r="I122" i="2"/>
  <c r="I126" i="2"/>
  <c r="I130" i="2"/>
  <c r="I134" i="2"/>
  <c r="I136" i="2"/>
  <c r="I138" i="2"/>
  <c r="I140" i="2"/>
  <c r="I142" i="2"/>
  <c r="I144" i="2"/>
  <c r="I146" i="2"/>
  <c r="I148" i="2"/>
  <c r="I150" i="2"/>
  <c r="I152" i="2"/>
  <c r="I154" i="2"/>
  <c r="I156" i="2"/>
  <c r="I158" i="2"/>
  <c r="I160" i="2"/>
  <c r="I162" i="2"/>
  <c r="I164" i="2"/>
  <c r="I166" i="2"/>
  <c r="I168" i="2"/>
  <c r="I170" i="2"/>
  <c r="I172" i="2"/>
  <c r="I174" i="2"/>
  <c r="I176" i="2"/>
  <c r="I178" i="2"/>
  <c r="I180" i="2"/>
  <c r="I182" i="2"/>
  <c r="I184" i="2"/>
  <c r="I186" i="2"/>
  <c r="I188" i="2"/>
  <c r="I190" i="2"/>
  <c r="I192" i="2"/>
  <c r="I194" i="2"/>
  <c r="I196" i="2"/>
  <c r="I198" i="2"/>
  <c r="I200" i="2"/>
  <c r="I202" i="2"/>
  <c r="I204" i="2"/>
  <c r="I206" i="2"/>
  <c r="I208" i="2"/>
  <c r="I210" i="2"/>
  <c r="I212" i="2"/>
  <c r="I214" i="2"/>
  <c r="I216" i="2"/>
  <c r="I218" i="2"/>
  <c r="I220" i="2"/>
  <c r="I222" i="2"/>
  <c r="I224" i="2"/>
  <c r="I226" i="2"/>
  <c r="I228" i="2"/>
  <c r="I230" i="2"/>
  <c r="I232" i="2"/>
  <c r="I234" i="2"/>
  <c r="I236" i="2"/>
  <c r="I238" i="2"/>
  <c r="I240" i="2"/>
  <c r="I242" i="2"/>
  <c r="I244" i="2"/>
  <c r="I246" i="2"/>
  <c r="I248" i="2"/>
  <c r="I250" i="2"/>
  <c r="I252" i="2"/>
  <c r="I254" i="2"/>
  <c r="I256" i="2"/>
  <c r="I258" i="2"/>
  <c r="I260" i="2"/>
  <c r="I262" i="2"/>
  <c r="I264" i="2"/>
  <c r="I266" i="2"/>
  <c r="I268" i="2"/>
  <c r="I270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93" i="2"/>
  <c r="I8" i="2"/>
  <c r="I24" i="2"/>
  <c r="I72" i="2"/>
  <c r="I104" i="2"/>
  <c r="I112" i="2"/>
  <c r="I120" i="2"/>
  <c r="I128" i="2"/>
  <c r="I137" i="2"/>
  <c r="I139" i="2"/>
  <c r="I141" i="2"/>
  <c r="I145" i="2"/>
  <c r="I149" i="2"/>
  <c r="I153" i="2"/>
  <c r="I155" i="2"/>
  <c r="I159" i="2"/>
  <c r="I165" i="2"/>
  <c r="I169" i="2"/>
  <c r="I173" i="2"/>
  <c r="I9" i="2"/>
  <c r="I25" i="2"/>
  <c r="I41" i="2"/>
  <c r="I57" i="2"/>
  <c r="I73" i="2"/>
  <c r="I89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40" i="2"/>
  <c r="I56" i="2"/>
  <c r="I88" i="2"/>
  <c r="I108" i="2"/>
  <c r="I116" i="2"/>
  <c r="I124" i="2"/>
  <c r="I132" i="2"/>
  <c r="I135" i="2"/>
  <c r="I143" i="2"/>
  <c r="I147" i="2"/>
  <c r="I151" i="2"/>
  <c r="I157" i="2"/>
  <c r="I161" i="2"/>
  <c r="I163" i="2"/>
  <c r="I167" i="2"/>
  <c r="I171" i="2"/>
  <c r="I175" i="2"/>
  <c r="I49" i="2"/>
  <c r="I81" i="2"/>
  <c r="I97" i="2"/>
  <c r="I195" i="2"/>
  <c r="I199" i="2"/>
  <c r="I203" i="2"/>
  <c r="I235" i="2"/>
  <c r="I239" i="2"/>
  <c r="I243" i="2"/>
  <c r="I247" i="2"/>
  <c r="I251" i="2"/>
  <c r="I65" i="2"/>
  <c r="I13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17" i="2"/>
  <c r="I207" i="2"/>
  <c r="I211" i="2"/>
  <c r="I215" i="2"/>
  <c r="I227" i="2"/>
  <c r="I231" i="2"/>
  <c r="I255" i="2"/>
  <c r="I271" i="2"/>
  <c r="I275" i="2"/>
  <c r="I279" i="2"/>
  <c r="I283" i="2"/>
  <c r="I287" i="2"/>
  <c r="I291" i="2"/>
  <c r="I295" i="2"/>
  <c r="I299" i="2"/>
  <c r="I303" i="2"/>
  <c r="I33" i="2"/>
  <c r="I179" i="2"/>
  <c r="I183" i="2"/>
  <c r="I187" i="2"/>
  <c r="I191" i="2"/>
  <c r="I219" i="2"/>
  <c r="I223" i="2"/>
  <c r="I259" i="2"/>
  <c r="I263" i="2"/>
  <c r="I267" i="2"/>
  <c r="L8" i="2"/>
  <c r="L12" i="2"/>
  <c r="L16" i="2"/>
  <c r="L20" i="2"/>
  <c r="L24" i="2"/>
  <c r="L28" i="2"/>
  <c r="L32" i="2"/>
  <c r="L36" i="2"/>
  <c r="L40" i="2"/>
  <c r="L44" i="2"/>
  <c r="L48" i="2"/>
  <c r="L52" i="2"/>
  <c r="L56" i="2"/>
  <c r="L60" i="2"/>
  <c r="L64" i="2"/>
  <c r="L68" i="2"/>
  <c r="L72" i="2"/>
  <c r="L76" i="2"/>
  <c r="L80" i="2"/>
  <c r="L84" i="2"/>
  <c r="L88" i="2"/>
  <c r="L92" i="2"/>
  <c r="L96" i="2"/>
  <c r="L100" i="2"/>
  <c r="L9" i="2"/>
  <c r="L13" i="2"/>
  <c r="L17" i="2"/>
  <c r="L21" i="2"/>
  <c r="L25" i="2"/>
  <c r="L29" i="2"/>
  <c r="L33" i="2"/>
  <c r="L37" i="2"/>
  <c r="L41" i="2"/>
  <c r="L45" i="2"/>
  <c r="L49" i="2"/>
  <c r="L53" i="2"/>
  <c r="L57" i="2"/>
  <c r="L61" i="2"/>
  <c r="L65" i="2"/>
  <c r="L69" i="2"/>
  <c r="L73" i="2"/>
  <c r="L77" i="2"/>
  <c r="L81" i="2"/>
  <c r="L85" i="2"/>
  <c r="L89" i="2"/>
  <c r="L93" i="2"/>
  <c r="L97" i="2"/>
  <c r="L101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0" i="2"/>
  <c r="L18" i="2"/>
  <c r="L26" i="2"/>
  <c r="L34" i="2"/>
  <c r="L42" i="2"/>
  <c r="L50" i="2"/>
  <c r="L58" i="2"/>
  <c r="L66" i="2"/>
  <c r="L74" i="2"/>
  <c r="L82" i="2"/>
  <c r="L90" i="2"/>
  <c r="L98" i="2"/>
  <c r="L11" i="2"/>
  <c r="L19" i="2"/>
  <c r="L27" i="2"/>
  <c r="L35" i="2"/>
  <c r="L43" i="2"/>
  <c r="L51" i="2"/>
  <c r="L59" i="2"/>
  <c r="L67" i="2"/>
  <c r="L75" i="2"/>
  <c r="L83" i="2"/>
  <c r="L91" i="2"/>
  <c r="L99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14" i="2"/>
  <c r="L30" i="2"/>
  <c r="L46" i="2"/>
  <c r="L62" i="2"/>
  <c r="L78" i="2"/>
  <c r="L94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8" i="2"/>
  <c r="L54" i="2"/>
  <c r="L86" i="2"/>
  <c r="L7" i="2"/>
  <c r="L23" i="2"/>
  <c r="L39" i="2"/>
  <c r="L55" i="2"/>
  <c r="L71" i="2"/>
  <c r="L87" i="2"/>
  <c r="L103" i="2"/>
  <c r="L6" i="2"/>
  <c r="L22" i="2"/>
  <c r="L70" i="2"/>
  <c r="L102" i="2"/>
  <c r="L63" i="2"/>
  <c r="L95" i="2"/>
  <c r="L15" i="2"/>
  <c r="L79" i="2"/>
  <c r="L47" i="2"/>
  <c r="L31" i="2"/>
  <c r="O6" i="2"/>
  <c r="O10" i="2"/>
  <c r="O14" i="2"/>
  <c r="O18" i="2"/>
  <c r="O22" i="2"/>
  <c r="O26" i="2"/>
  <c r="O30" i="2"/>
  <c r="O34" i="2"/>
  <c r="O38" i="2"/>
  <c r="O42" i="2"/>
  <c r="O46" i="2"/>
  <c r="O50" i="2"/>
  <c r="O54" i="2"/>
  <c r="O58" i="2"/>
  <c r="O62" i="2"/>
  <c r="O66" i="2"/>
  <c r="O70" i="2"/>
  <c r="O74" i="2"/>
  <c r="O78" i="2"/>
  <c r="O82" i="2"/>
  <c r="O86" i="2"/>
  <c r="O90" i="2"/>
  <c r="O94" i="2"/>
  <c r="O98" i="2"/>
  <c r="O102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7" i="2"/>
  <c r="O11" i="2"/>
  <c r="O15" i="2"/>
  <c r="O19" i="2"/>
  <c r="O23" i="2"/>
  <c r="O27" i="2"/>
  <c r="O31" i="2"/>
  <c r="O35" i="2"/>
  <c r="O39" i="2"/>
  <c r="O43" i="2"/>
  <c r="O47" i="2"/>
  <c r="O51" i="2"/>
  <c r="O55" i="2"/>
  <c r="O59" i="2"/>
  <c r="O63" i="2"/>
  <c r="O67" i="2"/>
  <c r="O71" i="2"/>
  <c r="O75" i="2"/>
  <c r="O79" i="2"/>
  <c r="O83" i="2"/>
  <c r="O87" i="2"/>
  <c r="O91" i="2"/>
  <c r="O95" i="2"/>
  <c r="O99" i="2"/>
  <c r="O103" i="2"/>
  <c r="O8" i="2"/>
  <c r="O16" i="2"/>
  <c r="O24" i="2"/>
  <c r="O32" i="2"/>
  <c r="O40" i="2"/>
  <c r="O48" i="2"/>
  <c r="O56" i="2"/>
  <c r="O64" i="2"/>
  <c r="O72" i="2"/>
  <c r="O80" i="2"/>
  <c r="O88" i="2"/>
  <c r="O96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9" i="2"/>
  <c r="O17" i="2"/>
  <c r="O25" i="2"/>
  <c r="O33" i="2"/>
  <c r="O41" i="2"/>
  <c r="O49" i="2"/>
  <c r="O57" i="2"/>
  <c r="O65" i="2"/>
  <c r="O73" i="2"/>
  <c r="O81" i="2"/>
  <c r="O89" i="2"/>
  <c r="O97" i="2"/>
  <c r="O12" i="2"/>
  <c r="O28" i="2"/>
  <c r="O44" i="2"/>
  <c r="O60" i="2"/>
  <c r="O76" i="2"/>
  <c r="O92" i="2"/>
  <c r="O20" i="2"/>
  <c r="O68" i="2"/>
  <c r="O100" i="2"/>
  <c r="O21" i="2"/>
  <c r="O37" i="2"/>
  <c r="O53" i="2"/>
  <c r="O69" i="2"/>
  <c r="O85" i="2"/>
  <c r="O101" i="2"/>
  <c r="O132" i="2"/>
  <c r="O36" i="2"/>
  <c r="O52" i="2"/>
  <c r="O84" i="2"/>
  <c r="O13" i="2"/>
  <c r="O77" i="2"/>
  <c r="O306" i="2"/>
  <c r="O308" i="2"/>
  <c r="O310" i="2"/>
  <c r="O312" i="2"/>
  <c r="O314" i="2"/>
  <c r="O316" i="2"/>
  <c r="O318" i="2"/>
  <c r="O320" i="2"/>
  <c r="O322" i="2"/>
  <c r="O324" i="2"/>
  <c r="O326" i="2"/>
  <c r="O328" i="2"/>
  <c r="O330" i="2"/>
  <c r="O332" i="2"/>
  <c r="O334" i="2"/>
  <c r="O336" i="2"/>
  <c r="O338" i="2"/>
  <c r="O340" i="2"/>
  <c r="O342" i="2"/>
  <c r="O344" i="2"/>
  <c r="O346" i="2"/>
  <c r="O348" i="2"/>
  <c r="O350" i="2"/>
  <c r="O352" i="2"/>
  <c r="O354" i="2"/>
  <c r="O356" i="2"/>
  <c r="O358" i="2"/>
  <c r="O360" i="2"/>
  <c r="O362" i="2"/>
  <c r="O364" i="2"/>
  <c r="O366" i="2"/>
  <c r="O368" i="2"/>
  <c r="O370" i="2"/>
  <c r="O372" i="2"/>
  <c r="O374" i="2"/>
  <c r="O376" i="2"/>
  <c r="O378" i="2"/>
  <c r="O380" i="2"/>
  <c r="O382" i="2"/>
  <c r="O384" i="2"/>
  <c r="O386" i="2"/>
  <c r="O388" i="2"/>
  <c r="O390" i="2"/>
  <c r="O392" i="2"/>
  <c r="O307" i="2"/>
  <c r="O309" i="2"/>
  <c r="O311" i="2"/>
  <c r="O313" i="2"/>
  <c r="O315" i="2"/>
  <c r="O339" i="2"/>
  <c r="O341" i="2"/>
  <c r="O383" i="2"/>
  <c r="O29" i="2"/>
  <c r="O93" i="2"/>
  <c r="O45" i="2"/>
  <c r="O327" i="2"/>
  <c r="O329" i="2"/>
  <c r="O331" i="2"/>
  <c r="O343" i="2"/>
  <c r="O345" i="2"/>
  <c r="O347" i="2"/>
  <c r="O349" i="2"/>
  <c r="O359" i="2"/>
  <c r="O361" i="2"/>
  <c r="O385" i="2"/>
  <c r="O387" i="2"/>
  <c r="O389" i="2"/>
  <c r="O391" i="2"/>
  <c r="O393" i="2"/>
  <c r="O61" i="2"/>
  <c r="O317" i="2"/>
  <c r="O319" i="2"/>
  <c r="O321" i="2"/>
  <c r="O323" i="2"/>
  <c r="O325" i="2"/>
  <c r="O333" i="2"/>
  <c r="O335" i="2"/>
  <c r="O337" i="2"/>
  <c r="O351" i="2"/>
  <c r="O353" i="2"/>
  <c r="O355" i="2"/>
  <c r="O357" i="2"/>
  <c r="O363" i="2"/>
  <c r="O365" i="2"/>
  <c r="O367" i="2"/>
  <c r="O369" i="2"/>
  <c r="O371" i="2"/>
  <c r="O373" i="2"/>
  <c r="O375" i="2"/>
  <c r="O377" i="2"/>
  <c r="O379" i="2"/>
  <c r="O381" i="2"/>
  <c r="G8" i="2"/>
  <c r="G12" i="2"/>
  <c r="G16" i="2"/>
  <c r="G20" i="2"/>
  <c r="G24" i="2"/>
  <c r="G28" i="2"/>
  <c r="G32" i="2"/>
  <c r="G36" i="2"/>
  <c r="G40" i="2"/>
  <c r="G44" i="2"/>
  <c r="G48" i="2"/>
  <c r="G52" i="2"/>
  <c r="G56" i="2"/>
  <c r="G60" i="2"/>
  <c r="G64" i="2"/>
  <c r="G68" i="2"/>
  <c r="G72" i="2"/>
  <c r="G76" i="2"/>
  <c r="G80" i="2"/>
  <c r="G84" i="2"/>
  <c r="G88" i="2"/>
  <c r="G92" i="2"/>
  <c r="G96" i="2"/>
  <c r="G100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9" i="2"/>
  <c r="G13" i="2"/>
  <c r="G17" i="2"/>
  <c r="G21" i="2"/>
  <c r="G25" i="2"/>
  <c r="G29" i="2"/>
  <c r="G33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6" i="2"/>
  <c r="G14" i="2"/>
  <c r="G22" i="2"/>
  <c r="G30" i="2"/>
  <c r="G38" i="2"/>
  <c r="G46" i="2"/>
  <c r="G54" i="2"/>
  <c r="G62" i="2"/>
  <c r="G70" i="2"/>
  <c r="G78" i="2"/>
  <c r="G86" i="2"/>
  <c r="G94" i="2"/>
  <c r="G102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7" i="2"/>
  <c r="G15" i="2"/>
  <c r="G23" i="2"/>
  <c r="G31" i="2"/>
  <c r="G39" i="2"/>
  <c r="G47" i="2"/>
  <c r="G55" i="2"/>
  <c r="G63" i="2"/>
  <c r="G71" i="2"/>
  <c r="G79" i="2"/>
  <c r="G87" i="2"/>
  <c r="G95" i="2"/>
  <c r="G103" i="2"/>
  <c r="G18" i="2"/>
  <c r="G34" i="2"/>
  <c r="G50" i="2"/>
  <c r="G66" i="2"/>
  <c r="G82" i="2"/>
  <c r="G98" i="2"/>
  <c r="G42" i="2"/>
  <c r="G58" i="2"/>
  <c r="G90" i="2"/>
  <c r="G133" i="2"/>
  <c r="G11" i="2"/>
  <c r="G27" i="2"/>
  <c r="G43" i="2"/>
  <c r="G59" i="2"/>
  <c r="G75" i="2"/>
  <c r="G91" i="2"/>
  <c r="G10" i="2"/>
  <c r="G26" i="2"/>
  <c r="G74" i="2"/>
  <c r="G35" i="2"/>
  <c r="G99" i="2"/>
  <c r="G308" i="2"/>
  <c r="G310" i="2"/>
  <c r="G312" i="2"/>
  <c r="G314" i="2"/>
  <c r="G316" i="2"/>
  <c r="G318" i="2"/>
  <c r="G320" i="2"/>
  <c r="G322" i="2"/>
  <c r="G324" i="2"/>
  <c r="G326" i="2"/>
  <c r="G328" i="2"/>
  <c r="G330" i="2"/>
  <c r="G332" i="2"/>
  <c r="G334" i="2"/>
  <c r="G336" i="2"/>
  <c r="G338" i="2"/>
  <c r="G340" i="2"/>
  <c r="G342" i="2"/>
  <c r="G344" i="2"/>
  <c r="G346" i="2"/>
  <c r="G348" i="2"/>
  <c r="G350" i="2"/>
  <c r="G352" i="2"/>
  <c r="G354" i="2"/>
  <c r="G356" i="2"/>
  <c r="G358" i="2"/>
  <c r="G360" i="2"/>
  <c r="G362" i="2"/>
  <c r="G364" i="2"/>
  <c r="G366" i="2"/>
  <c r="G368" i="2"/>
  <c r="G370" i="2"/>
  <c r="G372" i="2"/>
  <c r="G374" i="2"/>
  <c r="G376" i="2"/>
  <c r="G378" i="2"/>
  <c r="G380" i="2"/>
  <c r="G382" i="2"/>
  <c r="G384" i="2"/>
  <c r="G386" i="2"/>
  <c r="G388" i="2"/>
  <c r="G390" i="2"/>
  <c r="G392" i="2"/>
  <c r="G67" i="2"/>
  <c r="G317" i="2"/>
  <c r="G319" i="2"/>
  <c r="G321" i="2"/>
  <c r="G323" i="2"/>
  <c r="G325" i="2"/>
  <c r="G327" i="2"/>
  <c r="G329" i="2"/>
  <c r="G357" i="2"/>
  <c r="G359" i="2"/>
  <c r="G361" i="2"/>
  <c r="G371" i="2"/>
  <c r="G373" i="2"/>
  <c r="G375" i="2"/>
  <c r="G377" i="2"/>
  <c r="G379" i="2"/>
  <c r="G381" i="2"/>
  <c r="G83" i="2"/>
  <c r="G51" i="2"/>
  <c r="G307" i="2"/>
  <c r="G333" i="2"/>
  <c r="G335" i="2"/>
  <c r="G337" i="2"/>
  <c r="G339" i="2"/>
  <c r="G341" i="2"/>
  <c r="G351" i="2"/>
  <c r="G353" i="2"/>
  <c r="G355" i="2"/>
  <c r="G363" i="2"/>
  <c r="G365" i="2"/>
  <c r="G367" i="2"/>
  <c r="G369" i="2"/>
  <c r="G383" i="2"/>
  <c r="G19" i="2"/>
  <c r="G309" i="2"/>
  <c r="G311" i="2"/>
  <c r="G313" i="2"/>
  <c r="G315" i="2"/>
  <c r="G331" i="2"/>
  <c r="G343" i="2"/>
  <c r="G345" i="2"/>
  <c r="G347" i="2"/>
  <c r="G349" i="2"/>
  <c r="G385" i="2"/>
  <c r="G387" i="2"/>
  <c r="G389" i="2"/>
  <c r="G391" i="2"/>
  <c r="G393" i="2"/>
  <c r="AB55" i="28"/>
  <c r="AB57" i="28"/>
  <c r="AB59" i="28"/>
  <c r="AB61" i="28"/>
  <c r="AB63" i="28"/>
  <c r="AB65" i="28"/>
  <c r="AB67" i="28"/>
  <c r="AB88" i="28"/>
  <c r="AB90" i="28"/>
  <c r="AB92" i="28"/>
  <c r="AB94" i="28"/>
  <c r="AB96" i="28"/>
  <c r="AB98" i="28"/>
  <c r="AB100" i="28"/>
  <c r="AB102" i="28"/>
  <c r="AB104" i="28"/>
  <c r="AB106" i="28"/>
  <c r="AB108" i="28"/>
  <c r="AB110" i="28"/>
  <c r="AB112" i="28"/>
  <c r="AB114" i="28"/>
  <c r="AB116" i="28"/>
  <c r="AB118" i="28"/>
  <c r="AB120" i="28"/>
  <c r="AB122" i="28"/>
  <c r="AB42" i="28"/>
  <c r="AB44" i="28"/>
  <c r="AB46" i="28"/>
  <c r="AB48" i="28"/>
  <c r="AB50" i="28"/>
  <c r="AB52" i="28"/>
  <c r="AB54" i="28"/>
  <c r="AB68" i="28"/>
  <c r="AB70" i="28"/>
  <c r="AB72" i="28"/>
  <c r="AB74" i="28"/>
  <c r="AB76" i="28"/>
  <c r="AB78" i="28"/>
  <c r="AB80" i="28"/>
  <c r="AB82" i="28"/>
  <c r="AB84" i="28"/>
  <c r="AB86" i="28"/>
  <c r="AB69" i="28"/>
  <c r="AB73" i="28"/>
  <c r="AB77" i="28"/>
  <c r="AB81" i="28"/>
  <c r="AB85" i="28"/>
  <c r="AB43" i="28"/>
  <c r="AB45" i="28"/>
  <c r="AB47" i="28"/>
  <c r="AB49" i="28"/>
  <c r="AB51" i="28"/>
  <c r="AB53" i="28"/>
  <c r="AB56" i="28"/>
  <c r="AB60" i="28"/>
  <c r="AB64" i="28"/>
  <c r="AB58" i="28"/>
  <c r="AB66" i="28"/>
  <c r="AB62" i="28"/>
  <c r="AB75" i="28"/>
  <c r="AB83" i="28"/>
  <c r="AB71" i="28"/>
  <c r="AB128" i="28"/>
  <c r="AB132" i="28"/>
  <c r="AB136" i="28"/>
  <c r="AB140" i="28"/>
  <c r="AB144" i="28"/>
  <c r="AB148" i="28"/>
  <c r="AB152" i="28"/>
  <c r="AB156" i="28"/>
  <c r="AB160" i="28"/>
  <c r="AB164" i="28"/>
  <c r="AB168" i="28"/>
  <c r="AB172" i="28"/>
  <c r="AB176" i="28"/>
  <c r="AB180" i="28"/>
  <c r="AB184" i="28"/>
  <c r="AB188" i="28"/>
  <c r="AB192" i="28"/>
  <c r="AB196" i="28"/>
  <c r="AB200" i="28"/>
  <c r="AB204" i="28"/>
  <c r="AB205" i="28"/>
  <c r="AB207" i="28"/>
  <c r="AB209" i="28"/>
  <c r="AB211" i="28"/>
  <c r="AB213" i="28"/>
  <c r="AB215" i="28"/>
  <c r="AB217" i="28"/>
  <c r="AB219" i="28"/>
  <c r="AB221" i="28"/>
  <c r="AB223" i="28"/>
  <c r="AB225" i="28"/>
  <c r="AB227" i="28"/>
  <c r="AB229" i="28"/>
  <c r="AB231" i="28"/>
  <c r="AB233" i="28"/>
  <c r="AB235" i="28"/>
  <c r="AB237" i="28"/>
  <c r="AB239" i="28"/>
  <c r="AB241" i="28"/>
  <c r="AB243" i="28"/>
  <c r="AB245" i="28"/>
  <c r="AB247" i="28"/>
  <c r="AB249" i="28"/>
  <c r="AB251" i="28"/>
  <c r="AB253" i="28"/>
  <c r="AB255" i="28"/>
  <c r="AB257" i="28"/>
  <c r="AB259" i="28"/>
  <c r="AB261" i="28"/>
  <c r="AB263" i="28"/>
  <c r="AB265" i="28"/>
  <c r="AB267" i="28"/>
  <c r="AB269" i="28"/>
  <c r="AB271" i="28"/>
  <c r="AB124" i="28"/>
  <c r="AB126" i="28"/>
  <c r="AB93" i="28"/>
  <c r="AB101" i="28"/>
  <c r="AB109" i="28"/>
  <c r="AB117" i="28"/>
  <c r="AB125" i="28"/>
  <c r="AB127" i="28"/>
  <c r="AB129" i="28"/>
  <c r="AB131" i="28"/>
  <c r="AB133" i="28"/>
  <c r="AB135" i="28"/>
  <c r="AB137" i="28"/>
  <c r="AB139" i="28"/>
  <c r="AB141" i="28"/>
  <c r="AB143" i="28"/>
  <c r="AB145" i="28"/>
  <c r="AB147" i="28"/>
  <c r="AB149" i="28"/>
  <c r="AB151" i="28"/>
  <c r="AB153" i="28"/>
  <c r="AB155" i="28"/>
  <c r="AB157" i="28"/>
  <c r="AB159" i="28"/>
  <c r="AB161" i="28"/>
  <c r="AB163" i="28"/>
  <c r="AB165" i="28"/>
  <c r="AB167" i="28"/>
  <c r="AB169" i="28"/>
  <c r="AB171" i="28"/>
  <c r="AB173" i="28"/>
  <c r="AB175" i="28"/>
  <c r="AB177" i="28"/>
  <c r="AB179" i="28"/>
  <c r="AB181" i="28"/>
  <c r="AB183" i="28"/>
  <c r="AB185" i="28"/>
  <c r="AB187" i="28"/>
  <c r="AB189" i="28"/>
  <c r="AB191" i="28"/>
  <c r="AB193" i="28"/>
  <c r="AB195" i="28"/>
  <c r="AB197" i="28"/>
  <c r="AB199" i="28"/>
  <c r="AB201" i="28"/>
  <c r="AB203" i="28"/>
  <c r="AB87" i="28"/>
  <c r="AB91" i="28"/>
  <c r="AB95" i="28"/>
  <c r="AB99" i="28"/>
  <c r="AB103" i="28"/>
  <c r="AB107" i="28"/>
  <c r="AB111" i="28"/>
  <c r="AB115" i="28"/>
  <c r="AB119" i="28"/>
  <c r="AB123" i="28"/>
  <c r="AB206" i="28"/>
  <c r="AB210" i="28"/>
  <c r="AB214" i="28"/>
  <c r="AB218" i="28"/>
  <c r="AB222" i="28"/>
  <c r="AB226" i="28"/>
  <c r="AB230" i="28"/>
  <c r="AB234" i="28"/>
  <c r="AB238" i="28"/>
  <c r="AB242" i="28"/>
  <c r="AB246" i="28"/>
  <c r="AB250" i="28"/>
  <c r="AB254" i="28"/>
  <c r="AB258" i="28"/>
  <c r="AB262" i="28"/>
  <c r="AB266" i="28"/>
  <c r="AB270" i="28"/>
  <c r="AB274" i="28"/>
  <c r="AB278" i="28"/>
  <c r="AB282" i="28"/>
  <c r="AB286" i="28"/>
  <c r="AB290" i="28"/>
  <c r="AB294" i="28"/>
  <c r="AB298" i="28"/>
  <c r="AB302" i="28"/>
  <c r="AB306" i="28"/>
  <c r="AB310" i="28"/>
  <c r="AB314" i="28"/>
  <c r="AB318" i="28"/>
  <c r="AB322" i="28"/>
  <c r="AB326" i="28"/>
  <c r="AB330" i="28"/>
  <c r="AB334" i="28"/>
  <c r="AB338" i="28"/>
  <c r="AB342" i="28"/>
  <c r="AB346" i="28"/>
  <c r="AB350" i="28"/>
  <c r="AB354" i="28"/>
  <c r="AB358" i="28"/>
  <c r="AB362" i="28"/>
  <c r="AB364" i="28"/>
  <c r="AB366" i="28"/>
  <c r="AB368" i="28"/>
  <c r="AB370" i="28"/>
  <c r="AB372" i="28"/>
  <c r="AB374" i="28"/>
  <c r="AB376" i="28"/>
  <c r="AB378" i="28"/>
  <c r="AB380" i="28"/>
  <c r="AB382" i="28"/>
  <c r="AB384" i="28"/>
  <c r="AB386" i="28"/>
  <c r="AB388" i="28"/>
  <c r="AB390" i="28"/>
  <c r="AB392" i="28"/>
  <c r="AB79" i="28"/>
  <c r="AB89" i="28"/>
  <c r="AB105" i="28"/>
  <c r="AB121" i="28"/>
  <c r="AB134" i="28"/>
  <c r="AB142" i="28"/>
  <c r="AB150" i="28"/>
  <c r="AB158" i="28"/>
  <c r="AB166" i="28"/>
  <c r="AB174" i="28"/>
  <c r="AB182" i="28"/>
  <c r="AB190" i="28"/>
  <c r="AB198" i="28"/>
  <c r="AB273" i="28"/>
  <c r="AB275" i="28"/>
  <c r="AB277" i="28"/>
  <c r="AB279" i="28"/>
  <c r="AB281" i="28"/>
  <c r="AB283" i="28"/>
  <c r="AB285" i="28"/>
  <c r="AB287" i="28"/>
  <c r="AB289" i="28"/>
  <c r="AB291" i="28"/>
  <c r="AB293" i="28"/>
  <c r="AB295" i="28"/>
  <c r="AB297" i="28"/>
  <c r="AB299" i="28"/>
  <c r="AB301" i="28"/>
  <c r="AB303" i="28"/>
  <c r="AB305" i="28"/>
  <c r="AB307" i="28"/>
  <c r="AB309" i="28"/>
  <c r="AB311" i="28"/>
  <c r="AB313" i="28"/>
  <c r="AB315" i="28"/>
  <c r="AB317" i="28"/>
  <c r="AB319" i="28"/>
  <c r="AB321" i="28"/>
  <c r="AB323" i="28"/>
  <c r="AB325" i="28"/>
  <c r="AB327" i="28"/>
  <c r="AB329" i="28"/>
  <c r="AB331" i="28"/>
  <c r="AB333" i="28"/>
  <c r="AB335" i="28"/>
  <c r="AB337" i="28"/>
  <c r="AB339" i="28"/>
  <c r="AB341" i="28"/>
  <c r="AB343" i="28"/>
  <c r="AB345" i="28"/>
  <c r="AB347" i="28"/>
  <c r="AB349" i="28"/>
  <c r="AB351" i="28"/>
  <c r="AB353" i="28"/>
  <c r="AB355" i="28"/>
  <c r="AB357" i="28"/>
  <c r="AB359" i="28"/>
  <c r="AB361" i="28"/>
  <c r="AB394" i="28"/>
  <c r="AB396" i="28"/>
  <c r="AB398" i="28"/>
  <c r="AB400" i="28"/>
  <c r="AB402" i="28"/>
  <c r="AB404" i="28"/>
  <c r="AB406" i="28"/>
  <c r="AB408" i="28"/>
  <c r="AB410" i="28"/>
  <c r="AB412" i="28"/>
  <c r="AB414" i="28"/>
  <c r="AB416" i="28"/>
  <c r="AB418" i="28"/>
  <c r="AB420" i="28"/>
  <c r="AB422" i="28"/>
  <c r="AB424" i="28"/>
  <c r="AB426" i="28"/>
  <c r="AB428" i="28"/>
  <c r="AB430" i="28"/>
  <c r="AB432" i="28"/>
  <c r="AB130" i="28"/>
  <c r="AB138" i="28"/>
  <c r="AB146" i="28"/>
  <c r="AB154" i="28"/>
  <c r="AB162" i="28"/>
  <c r="AB170" i="28"/>
  <c r="AB178" i="28"/>
  <c r="AB186" i="28"/>
  <c r="AB194" i="28"/>
  <c r="AB202" i="28"/>
  <c r="AB363" i="28"/>
  <c r="AB365" i="28"/>
  <c r="AB367" i="28"/>
  <c r="AB369" i="28"/>
  <c r="AB371" i="28"/>
  <c r="AB375" i="28"/>
  <c r="AB391" i="28"/>
  <c r="AB393" i="28"/>
  <c r="AB395" i="28"/>
  <c r="AB421" i="28"/>
  <c r="AB381" i="28"/>
  <c r="AB401" i="28"/>
  <c r="AB413" i="28"/>
  <c r="AB383" i="28"/>
  <c r="AB97" i="28"/>
  <c r="AB113" i="28"/>
  <c r="AB348" i="28"/>
  <c r="AB352" i="28"/>
  <c r="AB356" i="28"/>
  <c r="AB360" i="28"/>
  <c r="AB405" i="28"/>
  <c r="AB417" i="28"/>
  <c r="AB419" i="28"/>
  <c r="AB423" i="28"/>
  <c r="AB425" i="28"/>
  <c r="AB379" i="28"/>
  <c r="AB389" i="28"/>
  <c r="AB399" i="28"/>
  <c r="AB409" i="28"/>
  <c r="AB427" i="28"/>
  <c r="AB373" i="28"/>
  <c r="AB411" i="28"/>
  <c r="AB403" i="28"/>
  <c r="AB208" i="28"/>
  <c r="AB212" i="28"/>
  <c r="AB216" i="28"/>
  <c r="AB220" i="28"/>
  <c r="AB224" i="28"/>
  <c r="AB228" i="28"/>
  <c r="AB232" i="28"/>
  <c r="AB236" i="28"/>
  <c r="AB240" i="28"/>
  <c r="AB244" i="28"/>
  <c r="AB248" i="28"/>
  <c r="AB252" i="28"/>
  <c r="AB256" i="28"/>
  <c r="AB260" i="28"/>
  <c r="AB264" i="28"/>
  <c r="AB268" i="28"/>
  <c r="AB272" i="28"/>
  <c r="AB276" i="28"/>
  <c r="AB280" i="28"/>
  <c r="AB284" i="28"/>
  <c r="AB288" i="28"/>
  <c r="AB292" i="28"/>
  <c r="AB296" i="28"/>
  <c r="AB300" i="28"/>
  <c r="AB304" i="28"/>
  <c r="AB308" i="28"/>
  <c r="AB312" i="28"/>
  <c r="AB316" i="28"/>
  <c r="AB320" i="28"/>
  <c r="AB324" i="28"/>
  <c r="AB328" i="28"/>
  <c r="AB332" i="28"/>
  <c r="AB336" i="28"/>
  <c r="AB340" i="28"/>
  <c r="AB344" i="28"/>
  <c r="AB397" i="28"/>
  <c r="AB407" i="28"/>
  <c r="AB429" i="28"/>
  <c r="AB431" i="28"/>
  <c r="AB377" i="28"/>
  <c r="AB385" i="28"/>
  <c r="AB387" i="28"/>
  <c r="AB415" i="28"/>
  <c r="Z42" i="28"/>
  <c r="Z44" i="28"/>
  <c r="Z46" i="28"/>
  <c r="Z48" i="28"/>
  <c r="Z50" i="28"/>
  <c r="Z52" i="28"/>
  <c r="Z71" i="28"/>
  <c r="Z75" i="28"/>
  <c r="Z79" i="28"/>
  <c r="Z83" i="28"/>
  <c r="Z58" i="28"/>
  <c r="Z62" i="28"/>
  <c r="Z66" i="28"/>
  <c r="Z68" i="28"/>
  <c r="Z70" i="28"/>
  <c r="Z72" i="28"/>
  <c r="Z74" i="28"/>
  <c r="Z76" i="28"/>
  <c r="Z78" i="28"/>
  <c r="Z80" i="28"/>
  <c r="Z82" i="28"/>
  <c r="Z84" i="28"/>
  <c r="Z86" i="28"/>
  <c r="Z43" i="28"/>
  <c r="Z45" i="28"/>
  <c r="Z47" i="28"/>
  <c r="Z49" i="28"/>
  <c r="Z51" i="28"/>
  <c r="Z53" i="28"/>
  <c r="Z60" i="28"/>
  <c r="Z54" i="28"/>
  <c r="Z55" i="28"/>
  <c r="Z57" i="28"/>
  <c r="Z59" i="28"/>
  <c r="Z61" i="28"/>
  <c r="Z63" i="28"/>
  <c r="Z65" i="28"/>
  <c r="Z67" i="28"/>
  <c r="Z88" i="28"/>
  <c r="Z90" i="28"/>
  <c r="Z92" i="28"/>
  <c r="Z94" i="28"/>
  <c r="Z96" i="28"/>
  <c r="Z98" i="28"/>
  <c r="Z100" i="28"/>
  <c r="Z102" i="28"/>
  <c r="Z104" i="28"/>
  <c r="Z106" i="28"/>
  <c r="Z108" i="28"/>
  <c r="Z110" i="28"/>
  <c r="Z112" i="28"/>
  <c r="Z114" i="28"/>
  <c r="Z116" i="28"/>
  <c r="Z118" i="28"/>
  <c r="Z120" i="28"/>
  <c r="Z122" i="28"/>
  <c r="Z124" i="28"/>
  <c r="Z126" i="28"/>
  <c r="Z87" i="28"/>
  <c r="Z95" i="28"/>
  <c r="Z103" i="28"/>
  <c r="Z111" i="28"/>
  <c r="Z119" i="28"/>
  <c r="Z89" i="28"/>
  <c r="Z93" i="28"/>
  <c r="Z97" i="28"/>
  <c r="Z101" i="28"/>
  <c r="Z105" i="28"/>
  <c r="Z109" i="28"/>
  <c r="Z113" i="28"/>
  <c r="Z117" i="28"/>
  <c r="Z121" i="28"/>
  <c r="Z125" i="28"/>
  <c r="Z127" i="28"/>
  <c r="Z129" i="28"/>
  <c r="Z131" i="28"/>
  <c r="Z133" i="28"/>
  <c r="Z135" i="28"/>
  <c r="Z137" i="28"/>
  <c r="Z139" i="28"/>
  <c r="Z141" i="28"/>
  <c r="Z143" i="28"/>
  <c r="Z145" i="28"/>
  <c r="Z147" i="28"/>
  <c r="Z149" i="28"/>
  <c r="Z151" i="28"/>
  <c r="Z153" i="28"/>
  <c r="Z155" i="28"/>
  <c r="Z157" i="28"/>
  <c r="Z159" i="28"/>
  <c r="Z161" i="28"/>
  <c r="Z163" i="28"/>
  <c r="Z165" i="28"/>
  <c r="Z167" i="28"/>
  <c r="Z169" i="28"/>
  <c r="Z171" i="28"/>
  <c r="Z173" i="28"/>
  <c r="Z175" i="28"/>
  <c r="Z177" i="28"/>
  <c r="Z179" i="28"/>
  <c r="Z181" i="28"/>
  <c r="Z183" i="28"/>
  <c r="Z185" i="28"/>
  <c r="Z187" i="28"/>
  <c r="Z189" i="28"/>
  <c r="Z191" i="28"/>
  <c r="Z193" i="28"/>
  <c r="Z195" i="28"/>
  <c r="Z197" i="28"/>
  <c r="Z199" i="28"/>
  <c r="Z201" i="28"/>
  <c r="Z203" i="28"/>
  <c r="Z130" i="28"/>
  <c r="Z134" i="28"/>
  <c r="Z138" i="28"/>
  <c r="Z142" i="28"/>
  <c r="Z146" i="28"/>
  <c r="Z150" i="28"/>
  <c r="Z154" i="28"/>
  <c r="Z158" i="28"/>
  <c r="Z162" i="28"/>
  <c r="Z166" i="28"/>
  <c r="Z170" i="28"/>
  <c r="Z174" i="28"/>
  <c r="Z178" i="28"/>
  <c r="Z182" i="28"/>
  <c r="Z186" i="28"/>
  <c r="Z190" i="28"/>
  <c r="Z194" i="28"/>
  <c r="Z198" i="28"/>
  <c r="Z202" i="28"/>
  <c r="Z56" i="28"/>
  <c r="Z69" i="28"/>
  <c r="Z77" i="28"/>
  <c r="Z85" i="28"/>
  <c r="Z81" i="28"/>
  <c r="Z205" i="28"/>
  <c r="Z207" i="28"/>
  <c r="Z209" i="28"/>
  <c r="Z211" i="28"/>
  <c r="Z213" i="28"/>
  <c r="Z215" i="28"/>
  <c r="Z217" i="28"/>
  <c r="Z219" i="28"/>
  <c r="Z221" i="28"/>
  <c r="Z223" i="28"/>
  <c r="Z225" i="28"/>
  <c r="Z227" i="28"/>
  <c r="Z229" i="28"/>
  <c r="Z231" i="28"/>
  <c r="Z233" i="28"/>
  <c r="Z235" i="28"/>
  <c r="Z237" i="28"/>
  <c r="Z239" i="28"/>
  <c r="Z241" i="28"/>
  <c r="Z243" i="28"/>
  <c r="Z245" i="28"/>
  <c r="Z247" i="28"/>
  <c r="Z249" i="28"/>
  <c r="Z251" i="28"/>
  <c r="Z253" i="28"/>
  <c r="Z255" i="28"/>
  <c r="Z257" i="28"/>
  <c r="Z259" i="28"/>
  <c r="Z261" i="28"/>
  <c r="Z263" i="28"/>
  <c r="Z265" i="28"/>
  <c r="Z267" i="28"/>
  <c r="Z269" i="28"/>
  <c r="Z271" i="28"/>
  <c r="Z99" i="28"/>
  <c r="Z115" i="28"/>
  <c r="Z128" i="28"/>
  <c r="Z136" i="28"/>
  <c r="Z144" i="28"/>
  <c r="Z152" i="28"/>
  <c r="Z160" i="28"/>
  <c r="Z168" i="28"/>
  <c r="Z176" i="28"/>
  <c r="Z184" i="28"/>
  <c r="Z192" i="28"/>
  <c r="Z200" i="28"/>
  <c r="Z273" i="28"/>
  <c r="Z275" i="28"/>
  <c r="Z277" i="28"/>
  <c r="Z279" i="28"/>
  <c r="Z281" i="28"/>
  <c r="Z283" i="28"/>
  <c r="Z285" i="28"/>
  <c r="Z287" i="28"/>
  <c r="Z289" i="28"/>
  <c r="Z291" i="28"/>
  <c r="Z293" i="28"/>
  <c r="Z295" i="28"/>
  <c r="Z297" i="28"/>
  <c r="Z299" i="28"/>
  <c r="Z301" i="28"/>
  <c r="Z303" i="28"/>
  <c r="Z305" i="28"/>
  <c r="Z307" i="28"/>
  <c r="Z309" i="28"/>
  <c r="Z311" i="28"/>
  <c r="Z313" i="28"/>
  <c r="Z315" i="28"/>
  <c r="Z317" i="28"/>
  <c r="Z319" i="28"/>
  <c r="Z321" i="28"/>
  <c r="Z323" i="28"/>
  <c r="Z325" i="28"/>
  <c r="Z327" i="28"/>
  <c r="Z329" i="28"/>
  <c r="Z331" i="28"/>
  <c r="Z333" i="28"/>
  <c r="Z335" i="28"/>
  <c r="Z337" i="28"/>
  <c r="Z339" i="28"/>
  <c r="Z341" i="28"/>
  <c r="Z343" i="28"/>
  <c r="Z345" i="28"/>
  <c r="Z347" i="28"/>
  <c r="Z349" i="28"/>
  <c r="Z351" i="28"/>
  <c r="Z353" i="28"/>
  <c r="Z355" i="28"/>
  <c r="Z357" i="28"/>
  <c r="Z359" i="28"/>
  <c r="Z361" i="28"/>
  <c r="Z208" i="28"/>
  <c r="Z212" i="28"/>
  <c r="Z216" i="28"/>
  <c r="Z220" i="28"/>
  <c r="Z224" i="28"/>
  <c r="Z228" i="28"/>
  <c r="Z232" i="28"/>
  <c r="Z236" i="28"/>
  <c r="Z240" i="28"/>
  <c r="Z244" i="28"/>
  <c r="Z248" i="28"/>
  <c r="Z252" i="28"/>
  <c r="Z256" i="28"/>
  <c r="Z260" i="28"/>
  <c r="Z264" i="28"/>
  <c r="Z268" i="28"/>
  <c r="Z272" i="28"/>
  <c r="Z276" i="28"/>
  <c r="Z280" i="28"/>
  <c r="Z284" i="28"/>
  <c r="Z288" i="28"/>
  <c r="Z292" i="28"/>
  <c r="Z296" i="28"/>
  <c r="Z300" i="28"/>
  <c r="Z304" i="28"/>
  <c r="Z308" i="28"/>
  <c r="Z312" i="28"/>
  <c r="Z316" i="28"/>
  <c r="Z320" i="28"/>
  <c r="Z324" i="28"/>
  <c r="Z328" i="28"/>
  <c r="Z332" i="28"/>
  <c r="Z336" i="28"/>
  <c r="Z340" i="28"/>
  <c r="Z344" i="28"/>
  <c r="Z348" i="28"/>
  <c r="Z352" i="28"/>
  <c r="Z356" i="28"/>
  <c r="Z360" i="28"/>
  <c r="Z364" i="28"/>
  <c r="Z366" i="28"/>
  <c r="Z368" i="28"/>
  <c r="Z370" i="28"/>
  <c r="Z372" i="28"/>
  <c r="Z374" i="28"/>
  <c r="Z376" i="28"/>
  <c r="Z378" i="28"/>
  <c r="Z380" i="28"/>
  <c r="Z382" i="28"/>
  <c r="Z384" i="28"/>
  <c r="Z386" i="28"/>
  <c r="Z388" i="28"/>
  <c r="Z390" i="28"/>
  <c r="Z392" i="28"/>
  <c r="Z91" i="28"/>
  <c r="Z107" i="28"/>
  <c r="Z123" i="28"/>
  <c r="Z206" i="28"/>
  <c r="Z210" i="28"/>
  <c r="Z214" i="28"/>
  <c r="Z218" i="28"/>
  <c r="Z222" i="28"/>
  <c r="Z226" i="28"/>
  <c r="Z230" i="28"/>
  <c r="Z234" i="28"/>
  <c r="Z238" i="28"/>
  <c r="Z242" i="28"/>
  <c r="Z246" i="28"/>
  <c r="Z250" i="28"/>
  <c r="Z254" i="28"/>
  <c r="Z258" i="28"/>
  <c r="Z262" i="28"/>
  <c r="Z266" i="28"/>
  <c r="Z270" i="28"/>
  <c r="Z274" i="28"/>
  <c r="Z278" i="28"/>
  <c r="Z282" i="28"/>
  <c r="Z286" i="28"/>
  <c r="Z290" i="28"/>
  <c r="Z294" i="28"/>
  <c r="Z298" i="28"/>
  <c r="Z302" i="28"/>
  <c r="Z306" i="28"/>
  <c r="Z310" i="28"/>
  <c r="Z314" i="28"/>
  <c r="Z318" i="28"/>
  <c r="Z322" i="28"/>
  <c r="Z326" i="28"/>
  <c r="Z330" i="28"/>
  <c r="Z334" i="28"/>
  <c r="Z338" i="28"/>
  <c r="Z342" i="28"/>
  <c r="Z346" i="28"/>
  <c r="Z383" i="28"/>
  <c r="Z403" i="28"/>
  <c r="Z415" i="28"/>
  <c r="Z419" i="28"/>
  <c r="Z411" i="28"/>
  <c r="Z398" i="28"/>
  <c r="Z400" i="28"/>
  <c r="Z402" i="28"/>
  <c r="Z412" i="28"/>
  <c r="Z414" i="28"/>
  <c r="Z420" i="28"/>
  <c r="Z422" i="28"/>
  <c r="Z424" i="28"/>
  <c r="Z426" i="28"/>
  <c r="Z428" i="28"/>
  <c r="Z430" i="28"/>
  <c r="Z432" i="28"/>
  <c r="Z132" i="28"/>
  <c r="Z180" i="28"/>
  <c r="Z188" i="28"/>
  <c r="Z196" i="28"/>
  <c r="Z204" i="28"/>
  <c r="Z350" i="28"/>
  <c r="Z354" i="28"/>
  <c r="Z363" i="28"/>
  <c r="Z365" i="28"/>
  <c r="Z369" i="28"/>
  <c r="Z371" i="28"/>
  <c r="Z395" i="28"/>
  <c r="Z73" i="28"/>
  <c r="Z377" i="28"/>
  <c r="Z387" i="28"/>
  <c r="Z427" i="28"/>
  <c r="Z385" i="28"/>
  <c r="Z397" i="28"/>
  <c r="Z407" i="28"/>
  <c r="Z429" i="28"/>
  <c r="Z431" i="28"/>
  <c r="Z423" i="28"/>
  <c r="Z396" i="28"/>
  <c r="Z406" i="28"/>
  <c r="Z408" i="28"/>
  <c r="Z416" i="28"/>
  <c r="Z140" i="28"/>
  <c r="Z148" i="28"/>
  <c r="Z156" i="28"/>
  <c r="Z362" i="28"/>
  <c r="Z381" i="28"/>
  <c r="Z401" i="28"/>
  <c r="Z413" i="28"/>
  <c r="Z391" i="28"/>
  <c r="Z64" i="28"/>
  <c r="Z373" i="28"/>
  <c r="Z379" i="28"/>
  <c r="Z389" i="28"/>
  <c r="Z399" i="28"/>
  <c r="Z409" i="28"/>
  <c r="Z405" i="28"/>
  <c r="Z417" i="28"/>
  <c r="Z425" i="28"/>
  <c r="Z394" i="28"/>
  <c r="Z404" i="28"/>
  <c r="Z410" i="28"/>
  <c r="Z418" i="28"/>
  <c r="Z164" i="28"/>
  <c r="Z172" i="28"/>
  <c r="Z358" i="28"/>
  <c r="Z367" i="28"/>
  <c r="Z393" i="28"/>
  <c r="Z375" i="28"/>
  <c r="Z421" i="28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6" i="2"/>
  <c r="F108" i="2"/>
  <c r="F110" i="2"/>
  <c r="F112" i="2"/>
  <c r="F114" i="2"/>
  <c r="F116" i="2"/>
  <c r="F118" i="2"/>
  <c r="F120" i="2"/>
  <c r="F122" i="2"/>
  <c r="F124" i="2"/>
  <c r="F126" i="2"/>
  <c r="F128" i="2"/>
  <c r="F130" i="2"/>
  <c r="F132" i="2"/>
  <c r="F133" i="2"/>
  <c r="F105" i="2"/>
  <c r="F109" i="2"/>
  <c r="F113" i="2"/>
  <c r="F117" i="2"/>
  <c r="F121" i="2"/>
  <c r="F125" i="2"/>
  <c r="F129" i="2"/>
  <c r="F135" i="2"/>
  <c r="F137" i="2"/>
  <c r="F139" i="2"/>
  <c r="F141" i="2"/>
  <c r="F143" i="2"/>
  <c r="F145" i="2"/>
  <c r="F147" i="2"/>
  <c r="F149" i="2"/>
  <c r="F151" i="2"/>
  <c r="F153" i="2"/>
  <c r="F155" i="2"/>
  <c r="F157" i="2"/>
  <c r="F159" i="2"/>
  <c r="F161" i="2"/>
  <c r="F163" i="2"/>
  <c r="F165" i="2"/>
  <c r="F167" i="2"/>
  <c r="F169" i="2"/>
  <c r="F171" i="2"/>
  <c r="F173" i="2"/>
  <c r="F175" i="2"/>
  <c r="F177" i="2"/>
  <c r="F179" i="2"/>
  <c r="F181" i="2"/>
  <c r="F183" i="2"/>
  <c r="F185" i="2"/>
  <c r="F187" i="2"/>
  <c r="F189" i="2"/>
  <c r="F191" i="2"/>
  <c r="F193" i="2"/>
  <c r="F195" i="2"/>
  <c r="F197" i="2"/>
  <c r="F199" i="2"/>
  <c r="F201" i="2"/>
  <c r="F203" i="2"/>
  <c r="F205" i="2"/>
  <c r="F207" i="2"/>
  <c r="F209" i="2"/>
  <c r="F211" i="2"/>
  <c r="F213" i="2"/>
  <c r="F215" i="2"/>
  <c r="F217" i="2"/>
  <c r="F219" i="2"/>
  <c r="F221" i="2"/>
  <c r="F223" i="2"/>
  <c r="F225" i="2"/>
  <c r="F227" i="2"/>
  <c r="F229" i="2"/>
  <c r="F231" i="2"/>
  <c r="F233" i="2"/>
  <c r="F235" i="2"/>
  <c r="F237" i="2"/>
  <c r="F239" i="2"/>
  <c r="F241" i="2"/>
  <c r="F243" i="2"/>
  <c r="F245" i="2"/>
  <c r="F247" i="2"/>
  <c r="F249" i="2"/>
  <c r="F251" i="2"/>
  <c r="F253" i="2"/>
  <c r="F255" i="2"/>
  <c r="F257" i="2"/>
  <c r="F259" i="2"/>
  <c r="F261" i="2"/>
  <c r="F263" i="2"/>
  <c r="F265" i="2"/>
  <c r="F267" i="2"/>
  <c r="F269" i="2"/>
  <c r="F271" i="2"/>
  <c r="F273" i="2"/>
  <c r="F275" i="2"/>
  <c r="F277" i="2"/>
  <c r="F279" i="2"/>
  <c r="F281" i="2"/>
  <c r="F283" i="2"/>
  <c r="F285" i="2"/>
  <c r="F287" i="2"/>
  <c r="F289" i="2"/>
  <c r="F291" i="2"/>
  <c r="F293" i="2"/>
  <c r="F295" i="2"/>
  <c r="F297" i="2"/>
  <c r="F299" i="2"/>
  <c r="F301" i="2"/>
  <c r="F303" i="2"/>
  <c r="F305" i="2"/>
  <c r="F111" i="2"/>
  <c r="F127" i="2"/>
  <c r="F138" i="2"/>
  <c r="F146" i="2"/>
  <c r="F154" i="2"/>
  <c r="F162" i="2"/>
  <c r="F170" i="2"/>
  <c r="F178" i="2"/>
  <c r="F182" i="2"/>
  <c r="F186" i="2"/>
  <c r="F190" i="2"/>
  <c r="F194" i="2"/>
  <c r="F198" i="2"/>
  <c r="F202" i="2"/>
  <c r="F206" i="2"/>
  <c r="F210" i="2"/>
  <c r="F214" i="2"/>
  <c r="F218" i="2"/>
  <c r="F222" i="2"/>
  <c r="F226" i="2"/>
  <c r="F230" i="2"/>
  <c r="F234" i="2"/>
  <c r="F238" i="2"/>
  <c r="F242" i="2"/>
  <c r="F246" i="2"/>
  <c r="F250" i="2"/>
  <c r="F254" i="2"/>
  <c r="F258" i="2"/>
  <c r="F262" i="2"/>
  <c r="F266" i="2"/>
  <c r="F270" i="2"/>
  <c r="F274" i="2"/>
  <c r="F278" i="2"/>
  <c r="F282" i="2"/>
  <c r="F286" i="2"/>
  <c r="F290" i="2"/>
  <c r="F294" i="2"/>
  <c r="F298" i="2"/>
  <c r="F302" i="2"/>
  <c r="F306" i="2"/>
  <c r="F119" i="2"/>
  <c r="F142" i="2"/>
  <c r="F158" i="2"/>
  <c r="F176" i="2"/>
  <c r="F180" i="2"/>
  <c r="F184" i="2"/>
  <c r="F188" i="2"/>
  <c r="F196" i="2"/>
  <c r="F204" i="2"/>
  <c r="F212" i="2"/>
  <c r="F224" i="2"/>
  <c r="F228" i="2"/>
  <c r="F240" i="2"/>
  <c r="F248" i="2"/>
  <c r="F260" i="2"/>
  <c r="F264" i="2"/>
  <c r="F280" i="2"/>
  <c r="F284" i="2"/>
  <c r="F296" i="2"/>
  <c r="F131" i="2"/>
  <c r="F140" i="2"/>
  <c r="F156" i="2"/>
  <c r="F164" i="2"/>
  <c r="F316" i="2"/>
  <c r="F318" i="2"/>
  <c r="F320" i="2"/>
  <c r="F322" i="2"/>
  <c r="F324" i="2"/>
  <c r="F326" i="2"/>
  <c r="F328" i="2"/>
  <c r="F334" i="2"/>
  <c r="F354" i="2"/>
  <c r="F356" i="2"/>
  <c r="F362" i="2"/>
  <c r="F366" i="2"/>
  <c r="F368" i="2"/>
  <c r="F372" i="2"/>
  <c r="F376" i="2"/>
  <c r="F378" i="2"/>
  <c r="F380" i="2"/>
  <c r="F382" i="2"/>
  <c r="F384" i="2"/>
  <c r="F386" i="2"/>
  <c r="F388" i="2"/>
  <c r="F390" i="2"/>
  <c r="F107" i="2"/>
  <c r="F123" i="2"/>
  <c r="F136" i="2"/>
  <c r="F144" i="2"/>
  <c r="F152" i="2"/>
  <c r="F160" i="2"/>
  <c r="F168" i="2"/>
  <c r="F307" i="2"/>
  <c r="F309" i="2"/>
  <c r="F311" i="2"/>
  <c r="F313" i="2"/>
  <c r="F315" i="2"/>
  <c r="F317" i="2"/>
  <c r="F319" i="2"/>
  <c r="F321" i="2"/>
  <c r="F323" i="2"/>
  <c r="F325" i="2"/>
  <c r="F327" i="2"/>
  <c r="F329" i="2"/>
  <c r="F331" i="2"/>
  <c r="F333" i="2"/>
  <c r="F335" i="2"/>
  <c r="F337" i="2"/>
  <c r="F339" i="2"/>
  <c r="F341" i="2"/>
  <c r="F343" i="2"/>
  <c r="F345" i="2"/>
  <c r="F347" i="2"/>
  <c r="F349" i="2"/>
  <c r="F351" i="2"/>
  <c r="F353" i="2"/>
  <c r="F355" i="2"/>
  <c r="F357" i="2"/>
  <c r="F359" i="2"/>
  <c r="F361" i="2"/>
  <c r="F363" i="2"/>
  <c r="F365" i="2"/>
  <c r="F367" i="2"/>
  <c r="F369" i="2"/>
  <c r="F371" i="2"/>
  <c r="F373" i="2"/>
  <c r="F375" i="2"/>
  <c r="F377" i="2"/>
  <c r="F379" i="2"/>
  <c r="F381" i="2"/>
  <c r="F383" i="2"/>
  <c r="F385" i="2"/>
  <c r="F387" i="2"/>
  <c r="F389" i="2"/>
  <c r="F391" i="2"/>
  <c r="F393" i="2"/>
  <c r="F134" i="2"/>
  <c r="F150" i="2"/>
  <c r="F166" i="2"/>
  <c r="F174" i="2"/>
  <c r="F192" i="2"/>
  <c r="F200" i="2"/>
  <c r="F208" i="2"/>
  <c r="F216" i="2"/>
  <c r="F232" i="2"/>
  <c r="F236" i="2"/>
  <c r="F244" i="2"/>
  <c r="F252" i="2"/>
  <c r="F268" i="2"/>
  <c r="F272" i="2"/>
  <c r="F292" i="2"/>
  <c r="F304" i="2"/>
  <c r="F115" i="2"/>
  <c r="F148" i="2"/>
  <c r="F340" i="2"/>
  <c r="F342" i="2"/>
  <c r="F344" i="2"/>
  <c r="F346" i="2"/>
  <c r="F348" i="2"/>
  <c r="F350" i="2"/>
  <c r="F352" i="2"/>
  <c r="F358" i="2"/>
  <c r="F360" i="2"/>
  <c r="F364" i="2"/>
  <c r="F370" i="2"/>
  <c r="F220" i="2"/>
  <c r="F256" i="2"/>
  <c r="F276" i="2"/>
  <c r="F288" i="2"/>
  <c r="F300" i="2"/>
  <c r="F172" i="2"/>
  <c r="F308" i="2"/>
  <c r="F310" i="2"/>
  <c r="F312" i="2"/>
  <c r="F314" i="2"/>
  <c r="F330" i="2"/>
  <c r="F332" i="2"/>
  <c r="F336" i="2"/>
  <c r="F338" i="2"/>
  <c r="F374" i="2"/>
  <c r="F392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33" i="2"/>
  <c r="J105" i="2"/>
  <c r="J107" i="2"/>
  <c r="J109" i="2"/>
  <c r="J111" i="2"/>
  <c r="J113" i="2"/>
  <c r="J115" i="2"/>
  <c r="J117" i="2"/>
  <c r="J119" i="2"/>
  <c r="J121" i="2"/>
  <c r="J123" i="2"/>
  <c r="J125" i="2"/>
  <c r="J127" i="2"/>
  <c r="J129" i="2"/>
  <c r="J131" i="2"/>
  <c r="J106" i="2"/>
  <c r="J110" i="2"/>
  <c r="J114" i="2"/>
  <c r="J118" i="2"/>
  <c r="J122" i="2"/>
  <c r="J126" i="2"/>
  <c r="J130" i="2"/>
  <c r="J134" i="2"/>
  <c r="J136" i="2"/>
  <c r="J138" i="2"/>
  <c r="J140" i="2"/>
  <c r="J142" i="2"/>
  <c r="J144" i="2"/>
  <c r="J146" i="2"/>
  <c r="J148" i="2"/>
  <c r="J150" i="2"/>
  <c r="J152" i="2"/>
  <c r="J154" i="2"/>
  <c r="J156" i="2"/>
  <c r="J158" i="2"/>
  <c r="J160" i="2"/>
  <c r="J162" i="2"/>
  <c r="J164" i="2"/>
  <c r="J166" i="2"/>
  <c r="J168" i="2"/>
  <c r="J170" i="2"/>
  <c r="J172" i="2"/>
  <c r="J174" i="2"/>
  <c r="J176" i="2"/>
  <c r="J178" i="2"/>
  <c r="J180" i="2"/>
  <c r="J182" i="2"/>
  <c r="J184" i="2"/>
  <c r="J186" i="2"/>
  <c r="J188" i="2"/>
  <c r="J190" i="2"/>
  <c r="J192" i="2"/>
  <c r="J194" i="2"/>
  <c r="J196" i="2"/>
  <c r="J198" i="2"/>
  <c r="J200" i="2"/>
  <c r="J202" i="2"/>
  <c r="J204" i="2"/>
  <c r="J206" i="2"/>
  <c r="J208" i="2"/>
  <c r="J210" i="2"/>
  <c r="J212" i="2"/>
  <c r="J214" i="2"/>
  <c r="J216" i="2"/>
  <c r="J218" i="2"/>
  <c r="J220" i="2"/>
  <c r="J222" i="2"/>
  <c r="J224" i="2"/>
  <c r="J226" i="2"/>
  <c r="J228" i="2"/>
  <c r="J230" i="2"/>
  <c r="J232" i="2"/>
  <c r="J234" i="2"/>
  <c r="J236" i="2"/>
  <c r="J238" i="2"/>
  <c r="J240" i="2"/>
  <c r="J242" i="2"/>
  <c r="J244" i="2"/>
  <c r="J246" i="2"/>
  <c r="J248" i="2"/>
  <c r="J250" i="2"/>
  <c r="J252" i="2"/>
  <c r="J254" i="2"/>
  <c r="J256" i="2"/>
  <c r="J258" i="2"/>
  <c r="J260" i="2"/>
  <c r="J262" i="2"/>
  <c r="J264" i="2"/>
  <c r="J266" i="2"/>
  <c r="J268" i="2"/>
  <c r="J270" i="2"/>
  <c r="J272" i="2"/>
  <c r="J274" i="2"/>
  <c r="J276" i="2"/>
  <c r="J278" i="2"/>
  <c r="J280" i="2"/>
  <c r="J282" i="2"/>
  <c r="J284" i="2"/>
  <c r="J286" i="2"/>
  <c r="J288" i="2"/>
  <c r="J290" i="2"/>
  <c r="J292" i="2"/>
  <c r="J294" i="2"/>
  <c r="J296" i="2"/>
  <c r="J298" i="2"/>
  <c r="J300" i="2"/>
  <c r="J302" i="2"/>
  <c r="J304" i="2"/>
  <c r="J116" i="2"/>
  <c r="J132" i="2"/>
  <c r="J135" i="2"/>
  <c r="J143" i="2"/>
  <c r="J151" i="2"/>
  <c r="J159" i="2"/>
  <c r="J167" i="2"/>
  <c r="J175" i="2"/>
  <c r="J179" i="2"/>
  <c r="J183" i="2"/>
  <c r="J187" i="2"/>
  <c r="J191" i="2"/>
  <c r="J195" i="2"/>
  <c r="J199" i="2"/>
  <c r="J203" i="2"/>
  <c r="J207" i="2"/>
  <c r="J211" i="2"/>
  <c r="J215" i="2"/>
  <c r="J219" i="2"/>
  <c r="J223" i="2"/>
  <c r="J227" i="2"/>
  <c r="J231" i="2"/>
  <c r="J235" i="2"/>
  <c r="J239" i="2"/>
  <c r="J243" i="2"/>
  <c r="J247" i="2"/>
  <c r="J251" i="2"/>
  <c r="J255" i="2"/>
  <c r="J259" i="2"/>
  <c r="J263" i="2"/>
  <c r="J267" i="2"/>
  <c r="J271" i="2"/>
  <c r="J275" i="2"/>
  <c r="J279" i="2"/>
  <c r="J283" i="2"/>
  <c r="J287" i="2"/>
  <c r="J291" i="2"/>
  <c r="J295" i="2"/>
  <c r="J299" i="2"/>
  <c r="J303" i="2"/>
  <c r="J108" i="2"/>
  <c r="J147" i="2"/>
  <c r="J163" i="2"/>
  <c r="J171" i="2"/>
  <c r="J181" i="2"/>
  <c r="J193" i="2"/>
  <c r="J201" i="2"/>
  <c r="J209" i="2"/>
  <c r="J217" i="2"/>
  <c r="J221" i="2"/>
  <c r="J233" i="2"/>
  <c r="J245" i="2"/>
  <c r="J253" i="2"/>
  <c r="J257" i="2"/>
  <c r="J273" i="2"/>
  <c r="J277" i="2"/>
  <c r="J305" i="2"/>
  <c r="J120" i="2"/>
  <c r="J145" i="2"/>
  <c r="J169" i="2"/>
  <c r="J307" i="2"/>
  <c r="J309" i="2"/>
  <c r="J337" i="2"/>
  <c r="J339" i="2"/>
  <c r="J341" i="2"/>
  <c r="J112" i="2"/>
  <c r="J128" i="2"/>
  <c r="J141" i="2"/>
  <c r="J149" i="2"/>
  <c r="J157" i="2"/>
  <c r="J165" i="2"/>
  <c r="J173" i="2"/>
  <c r="J306" i="2"/>
  <c r="J308" i="2"/>
  <c r="J310" i="2"/>
  <c r="J312" i="2"/>
  <c r="J314" i="2"/>
  <c r="J316" i="2"/>
  <c r="J318" i="2"/>
  <c r="J320" i="2"/>
  <c r="J322" i="2"/>
  <c r="J324" i="2"/>
  <c r="J326" i="2"/>
  <c r="J328" i="2"/>
  <c r="J330" i="2"/>
  <c r="J332" i="2"/>
  <c r="J334" i="2"/>
  <c r="J336" i="2"/>
  <c r="J338" i="2"/>
  <c r="J340" i="2"/>
  <c r="J342" i="2"/>
  <c r="J344" i="2"/>
  <c r="J346" i="2"/>
  <c r="J348" i="2"/>
  <c r="J350" i="2"/>
  <c r="J352" i="2"/>
  <c r="J354" i="2"/>
  <c r="J356" i="2"/>
  <c r="J358" i="2"/>
  <c r="J360" i="2"/>
  <c r="J362" i="2"/>
  <c r="J364" i="2"/>
  <c r="J366" i="2"/>
  <c r="J368" i="2"/>
  <c r="J370" i="2"/>
  <c r="J372" i="2"/>
  <c r="J374" i="2"/>
  <c r="J376" i="2"/>
  <c r="J378" i="2"/>
  <c r="J380" i="2"/>
  <c r="J382" i="2"/>
  <c r="J384" i="2"/>
  <c r="J386" i="2"/>
  <c r="J388" i="2"/>
  <c r="J390" i="2"/>
  <c r="J392" i="2"/>
  <c r="J124" i="2"/>
  <c r="J139" i="2"/>
  <c r="J155" i="2"/>
  <c r="J177" i="2"/>
  <c r="J185" i="2"/>
  <c r="J189" i="2"/>
  <c r="J197" i="2"/>
  <c r="J205" i="2"/>
  <c r="J213" i="2"/>
  <c r="J225" i="2"/>
  <c r="J229" i="2"/>
  <c r="J241" i="2"/>
  <c r="J249" i="2"/>
  <c r="J261" i="2"/>
  <c r="J265" i="2"/>
  <c r="J281" i="2"/>
  <c r="J285" i="2"/>
  <c r="J289" i="2"/>
  <c r="J297" i="2"/>
  <c r="J301" i="2"/>
  <c r="J104" i="2"/>
  <c r="J137" i="2"/>
  <c r="J153" i="2"/>
  <c r="J161" i="2"/>
  <c r="J311" i="2"/>
  <c r="J313" i="2"/>
  <c r="J315" i="2"/>
  <c r="J317" i="2"/>
  <c r="J319" i="2"/>
  <c r="J321" i="2"/>
  <c r="J323" i="2"/>
  <c r="J325" i="2"/>
  <c r="J327" i="2"/>
  <c r="J329" i="2"/>
  <c r="J331" i="2"/>
  <c r="J333" i="2"/>
  <c r="J335" i="2"/>
  <c r="J373" i="2"/>
  <c r="J375" i="2"/>
  <c r="J377" i="2"/>
  <c r="J379" i="2"/>
  <c r="J391" i="2"/>
  <c r="J393" i="2"/>
  <c r="J237" i="2"/>
  <c r="J269" i="2"/>
  <c r="J293" i="2"/>
  <c r="J343" i="2"/>
  <c r="J345" i="2"/>
  <c r="J347" i="2"/>
  <c r="J349" i="2"/>
  <c r="J351" i="2"/>
  <c r="J353" i="2"/>
  <c r="J355" i="2"/>
  <c r="J357" i="2"/>
  <c r="J359" i="2"/>
  <c r="J361" i="2"/>
  <c r="J363" i="2"/>
  <c r="J365" i="2"/>
  <c r="J367" i="2"/>
  <c r="J369" i="2"/>
  <c r="J371" i="2"/>
  <c r="J381" i="2"/>
  <c r="J383" i="2"/>
  <c r="J385" i="2"/>
  <c r="J387" i="2"/>
  <c r="J389" i="2"/>
  <c r="M7" i="2"/>
  <c r="M11" i="2"/>
  <c r="M15" i="2"/>
  <c r="M19" i="2"/>
  <c r="M23" i="2"/>
  <c r="M27" i="2"/>
  <c r="M31" i="2"/>
  <c r="M35" i="2"/>
  <c r="M39" i="2"/>
  <c r="M43" i="2"/>
  <c r="M47" i="2"/>
  <c r="M51" i="2"/>
  <c r="M55" i="2"/>
  <c r="M59" i="2"/>
  <c r="M63" i="2"/>
  <c r="M67" i="2"/>
  <c r="M71" i="2"/>
  <c r="M75" i="2"/>
  <c r="M79" i="2"/>
  <c r="M83" i="2"/>
  <c r="M87" i="2"/>
  <c r="M91" i="2"/>
  <c r="M95" i="2"/>
  <c r="M99" i="2"/>
  <c r="M103" i="2"/>
  <c r="M8" i="2"/>
  <c r="M12" i="2"/>
  <c r="M16" i="2"/>
  <c r="M20" i="2"/>
  <c r="M24" i="2"/>
  <c r="M28" i="2"/>
  <c r="M32" i="2"/>
  <c r="M36" i="2"/>
  <c r="M40" i="2"/>
  <c r="M44" i="2"/>
  <c r="M48" i="2"/>
  <c r="M52" i="2"/>
  <c r="M56" i="2"/>
  <c r="M60" i="2"/>
  <c r="M64" i="2"/>
  <c r="M68" i="2"/>
  <c r="M72" i="2"/>
  <c r="M76" i="2"/>
  <c r="M80" i="2"/>
  <c r="M84" i="2"/>
  <c r="M88" i="2"/>
  <c r="M92" i="2"/>
  <c r="M96" i="2"/>
  <c r="M100" i="2"/>
  <c r="M9" i="2"/>
  <c r="M17" i="2"/>
  <c r="M25" i="2"/>
  <c r="M33" i="2"/>
  <c r="M41" i="2"/>
  <c r="M49" i="2"/>
  <c r="M57" i="2"/>
  <c r="M65" i="2"/>
  <c r="M73" i="2"/>
  <c r="M81" i="2"/>
  <c r="M89" i="2"/>
  <c r="M97" i="2"/>
  <c r="M104" i="2"/>
  <c r="M106" i="2"/>
  <c r="M108" i="2"/>
  <c r="M110" i="2"/>
  <c r="M112" i="2"/>
  <c r="M114" i="2"/>
  <c r="M116" i="2"/>
  <c r="M118" i="2"/>
  <c r="M120" i="2"/>
  <c r="M122" i="2"/>
  <c r="M124" i="2"/>
  <c r="M126" i="2"/>
  <c r="M128" i="2"/>
  <c r="M130" i="2"/>
  <c r="M10" i="2"/>
  <c r="M18" i="2"/>
  <c r="M26" i="2"/>
  <c r="M34" i="2"/>
  <c r="M42" i="2"/>
  <c r="M50" i="2"/>
  <c r="M58" i="2"/>
  <c r="M66" i="2"/>
  <c r="M74" i="2"/>
  <c r="M82" i="2"/>
  <c r="M90" i="2"/>
  <c r="M98" i="2"/>
  <c r="M132" i="2"/>
  <c r="M21" i="2"/>
  <c r="M37" i="2"/>
  <c r="M53" i="2"/>
  <c r="M69" i="2"/>
  <c r="M85" i="2"/>
  <c r="M101" i="2"/>
  <c r="M107" i="2"/>
  <c r="M111" i="2"/>
  <c r="M115" i="2"/>
  <c r="M119" i="2"/>
  <c r="M123" i="2"/>
  <c r="M127" i="2"/>
  <c r="M131" i="2"/>
  <c r="M133" i="2"/>
  <c r="M135" i="2"/>
  <c r="M137" i="2"/>
  <c r="M139" i="2"/>
  <c r="M141" i="2"/>
  <c r="M143" i="2"/>
  <c r="M145" i="2"/>
  <c r="M147" i="2"/>
  <c r="M149" i="2"/>
  <c r="M151" i="2"/>
  <c r="M153" i="2"/>
  <c r="M155" i="2"/>
  <c r="M157" i="2"/>
  <c r="M159" i="2"/>
  <c r="M161" i="2"/>
  <c r="M163" i="2"/>
  <c r="M165" i="2"/>
  <c r="M167" i="2"/>
  <c r="M169" i="2"/>
  <c r="M171" i="2"/>
  <c r="M173" i="2"/>
  <c r="M175" i="2"/>
  <c r="M177" i="2"/>
  <c r="M179" i="2"/>
  <c r="M181" i="2"/>
  <c r="M183" i="2"/>
  <c r="M185" i="2"/>
  <c r="M187" i="2"/>
  <c r="M189" i="2"/>
  <c r="M191" i="2"/>
  <c r="M193" i="2"/>
  <c r="M195" i="2"/>
  <c r="M197" i="2"/>
  <c r="M199" i="2"/>
  <c r="M201" i="2"/>
  <c r="M203" i="2"/>
  <c r="M205" i="2"/>
  <c r="M207" i="2"/>
  <c r="M209" i="2"/>
  <c r="M211" i="2"/>
  <c r="M213" i="2"/>
  <c r="M215" i="2"/>
  <c r="M217" i="2"/>
  <c r="M219" i="2"/>
  <c r="M221" i="2"/>
  <c r="M223" i="2"/>
  <c r="M225" i="2"/>
  <c r="M227" i="2"/>
  <c r="M229" i="2"/>
  <c r="M231" i="2"/>
  <c r="M233" i="2"/>
  <c r="M235" i="2"/>
  <c r="M237" i="2"/>
  <c r="M239" i="2"/>
  <c r="M241" i="2"/>
  <c r="M243" i="2"/>
  <c r="M245" i="2"/>
  <c r="M247" i="2"/>
  <c r="M249" i="2"/>
  <c r="M251" i="2"/>
  <c r="M253" i="2"/>
  <c r="M255" i="2"/>
  <c r="M257" i="2"/>
  <c r="M259" i="2"/>
  <c r="M261" i="2"/>
  <c r="M263" i="2"/>
  <c r="M265" i="2"/>
  <c r="M267" i="2"/>
  <c r="M269" i="2"/>
  <c r="M271" i="2"/>
  <c r="M273" i="2"/>
  <c r="M275" i="2"/>
  <c r="M277" i="2"/>
  <c r="M279" i="2"/>
  <c r="M281" i="2"/>
  <c r="M283" i="2"/>
  <c r="M285" i="2"/>
  <c r="M287" i="2"/>
  <c r="M289" i="2"/>
  <c r="M291" i="2"/>
  <c r="M293" i="2"/>
  <c r="M295" i="2"/>
  <c r="M297" i="2"/>
  <c r="M299" i="2"/>
  <c r="M301" i="2"/>
  <c r="M303" i="2"/>
  <c r="M305" i="2"/>
  <c r="M45" i="2"/>
  <c r="M61" i="2"/>
  <c r="M93" i="2"/>
  <c r="M109" i="2"/>
  <c r="M117" i="2"/>
  <c r="M125" i="2"/>
  <c r="M134" i="2"/>
  <c r="M136" i="2"/>
  <c r="M138" i="2"/>
  <c r="M140" i="2"/>
  <c r="M142" i="2"/>
  <c r="M146" i="2"/>
  <c r="M150" i="2"/>
  <c r="M154" i="2"/>
  <c r="M156" i="2"/>
  <c r="M160" i="2"/>
  <c r="M166" i="2"/>
  <c r="M170" i="2"/>
  <c r="M174" i="2"/>
  <c r="M14" i="2"/>
  <c r="M30" i="2"/>
  <c r="M46" i="2"/>
  <c r="M62" i="2"/>
  <c r="M78" i="2"/>
  <c r="M94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13" i="2"/>
  <c r="M29" i="2"/>
  <c r="M77" i="2"/>
  <c r="M105" i="2"/>
  <c r="M113" i="2"/>
  <c r="M121" i="2"/>
  <c r="M129" i="2"/>
  <c r="M144" i="2"/>
  <c r="M148" i="2"/>
  <c r="M152" i="2"/>
  <c r="M158" i="2"/>
  <c r="M162" i="2"/>
  <c r="M164" i="2"/>
  <c r="M168" i="2"/>
  <c r="M172" i="2"/>
  <c r="M6" i="2"/>
  <c r="M70" i="2"/>
  <c r="M38" i="2"/>
  <c r="M54" i="2"/>
  <c r="M192" i="2"/>
  <c r="M224" i="2"/>
  <c r="M256" i="2"/>
  <c r="M260" i="2"/>
  <c r="M264" i="2"/>
  <c r="M268" i="2"/>
  <c r="M272" i="2"/>
  <c r="M276" i="2"/>
  <c r="M280" i="2"/>
  <c r="M284" i="2"/>
  <c r="M288" i="2"/>
  <c r="M292" i="2"/>
  <c r="M296" i="2"/>
  <c r="M300" i="2"/>
  <c r="M304" i="2"/>
  <c r="M22" i="2"/>
  <c r="M86" i="2"/>
  <c r="M178" i="2"/>
  <c r="M182" i="2"/>
  <c r="M186" i="2"/>
  <c r="M190" i="2"/>
  <c r="M194" i="2"/>
  <c r="M198" i="2"/>
  <c r="M202" i="2"/>
  <c r="M206" i="2"/>
  <c r="M210" i="2"/>
  <c r="M214" i="2"/>
  <c r="M218" i="2"/>
  <c r="M222" i="2"/>
  <c r="M226" i="2"/>
  <c r="M230" i="2"/>
  <c r="M234" i="2"/>
  <c r="M238" i="2"/>
  <c r="M242" i="2"/>
  <c r="M246" i="2"/>
  <c r="M250" i="2"/>
  <c r="M254" i="2"/>
  <c r="M258" i="2"/>
  <c r="M262" i="2"/>
  <c r="M266" i="2"/>
  <c r="M270" i="2"/>
  <c r="M274" i="2"/>
  <c r="M278" i="2"/>
  <c r="M282" i="2"/>
  <c r="M286" i="2"/>
  <c r="M290" i="2"/>
  <c r="M294" i="2"/>
  <c r="M298" i="2"/>
  <c r="M302" i="2"/>
  <c r="M102" i="2"/>
  <c r="M176" i="2"/>
  <c r="M180" i="2"/>
  <c r="M184" i="2"/>
  <c r="M188" i="2"/>
  <c r="M200" i="2"/>
  <c r="M204" i="2"/>
  <c r="M208" i="2"/>
  <c r="M196" i="2"/>
  <c r="M212" i="2"/>
  <c r="M216" i="2"/>
  <c r="M220" i="2"/>
  <c r="M228" i="2"/>
  <c r="M232" i="2"/>
  <c r="M236" i="2"/>
  <c r="M240" i="2"/>
  <c r="M244" i="2"/>
  <c r="M248" i="2"/>
  <c r="M252" i="2"/>
  <c r="P9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6" i="2"/>
  <c r="P10" i="2"/>
  <c r="P14" i="2"/>
  <c r="P18" i="2"/>
  <c r="P22" i="2"/>
  <c r="P26" i="2"/>
  <c r="P30" i="2"/>
  <c r="P34" i="2"/>
  <c r="P38" i="2"/>
  <c r="P42" i="2"/>
  <c r="P46" i="2"/>
  <c r="P50" i="2"/>
  <c r="P54" i="2"/>
  <c r="P58" i="2"/>
  <c r="P62" i="2"/>
  <c r="P66" i="2"/>
  <c r="P70" i="2"/>
  <c r="P74" i="2"/>
  <c r="P78" i="2"/>
  <c r="P82" i="2"/>
  <c r="P86" i="2"/>
  <c r="P90" i="2"/>
  <c r="P94" i="2"/>
  <c r="P98" i="2"/>
  <c r="P102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7" i="2"/>
  <c r="P15" i="2"/>
  <c r="P23" i="2"/>
  <c r="P31" i="2"/>
  <c r="P39" i="2"/>
  <c r="P47" i="2"/>
  <c r="P55" i="2"/>
  <c r="P63" i="2"/>
  <c r="P71" i="2"/>
  <c r="P79" i="2"/>
  <c r="P87" i="2"/>
  <c r="P95" i="2"/>
  <c r="P103" i="2"/>
  <c r="P8" i="2"/>
  <c r="P16" i="2"/>
  <c r="P24" i="2"/>
  <c r="P32" i="2"/>
  <c r="P40" i="2"/>
  <c r="P48" i="2"/>
  <c r="P56" i="2"/>
  <c r="P64" i="2"/>
  <c r="P72" i="2"/>
  <c r="P80" i="2"/>
  <c r="P88" i="2"/>
  <c r="P96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19" i="2"/>
  <c r="P35" i="2"/>
  <c r="P51" i="2"/>
  <c r="P67" i="2"/>
  <c r="P83" i="2"/>
  <c r="P99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11" i="2"/>
  <c r="P27" i="2"/>
  <c r="P75" i="2"/>
  <c r="P12" i="2"/>
  <c r="P28" i="2"/>
  <c r="P44" i="2"/>
  <c r="P60" i="2"/>
  <c r="P76" i="2"/>
  <c r="P92" i="2"/>
  <c r="P43" i="2"/>
  <c r="P59" i="2"/>
  <c r="P91" i="2"/>
  <c r="P20" i="2"/>
  <c r="P84" i="2"/>
  <c r="P52" i="2"/>
  <c r="P68" i="2"/>
  <c r="P36" i="2"/>
  <c r="P100" i="2"/>
  <c r="H7" i="2"/>
  <c r="H11" i="2"/>
  <c r="H15" i="2"/>
  <c r="H19" i="2"/>
  <c r="H23" i="2"/>
  <c r="H27" i="2"/>
  <c r="H31" i="2"/>
  <c r="H35" i="2"/>
  <c r="H39" i="2"/>
  <c r="H43" i="2"/>
  <c r="H47" i="2"/>
  <c r="H51" i="2"/>
  <c r="H55" i="2"/>
  <c r="H59" i="2"/>
  <c r="H63" i="2"/>
  <c r="H67" i="2"/>
  <c r="H71" i="2"/>
  <c r="H75" i="2"/>
  <c r="H79" i="2"/>
  <c r="H83" i="2"/>
  <c r="H87" i="2"/>
  <c r="H91" i="2"/>
  <c r="H95" i="2"/>
  <c r="H99" i="2"/>
  <c r="H103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" i="2"/>
  <c r="H21" i="2"/>
  <c r="H29" i="2"/>
  <c r="H37" i="2"/>
  <c r="H45" i="2"/>
  <c r="H53" i="2"/>
  <c r="H61" i="2"/>
  <c r="H69" i="2"/>
  <c r="H77" i="2"/>
  <c r="H85" i="2"/>
  <c r="H93" i="2"/>
  <c r="H101" i="2"/>
  <c r="H6" i="2"/>
  <c r="H14" i="2"/>
  <c r="H22" i="2"/>
  <c r="H30" i="2"/>
  <c r="H38" i="2"/>
  <c r="H46" i="2"/>
  <c r="H54" i="2"/>
  <c r="H62" i="2"/>
  <c r="H70" i="2"/>
  <c r="H78" i="2"/>
  <c r="H86" i="2"/>
  <c r="H94" i="2"/>
  <c r="H102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9" i="2"/>
  <c r="H25" i="2"/>
  <c r="H41" i="2"/>
  <c r="H57" i="2"/>
  <c r="H73" i="2"/>
  <c r="H89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49" i="2"/>
  <c r="H65" i="2"/>
  <c r="H97" i="2"/>
  <c r="H18" i="2"/>
  <c r="H34" i="2"/>
  <c r="H50" i="2"/>
  <c r="H66" i="2"/>
  <c r="H82" i="2"/>
  <c r="H98" i="2"/>
  <c r="H17" i="2"/>
  <c r="H33" i="2"/>
  <c r="H81" i="2"/>
  <c r="H42" i="2"/>
  <c r="H10" i="2"/>
  <c r="H26" i="2"/>
  <c r="H58" i="2"/>
  <c r="H74" i="2"/>
  <c r="H90" i="2"/>
  <c r="K9" i="2"/>
  <c r="K13" i="2"/>
  <c r="K17" i="2"/>
  <c r="K21" i="2"/>
  <c r="K25" i="2"/>
  <c r="K29" i="2"/>
  <c r="K33" i="2"/>
  <c r="K37" i="2"/>
  <c r="K41" i="2"/>
  <c r="K45" i="2"/>
  <c r="K49" i="2"/>
  <c r="K53" i="2"/>
  <c r="K57" i="2"/>
  <c r="K61" i="2"/>
  <c r="K65" i="2"/>
  <c r="K69" i="2"/>
  <c r="K73" i="2"/>
  <c r="K77" i="2"/>
  <c r="K81" i="2"/>
  <c r="K85" i="2"/>
  <c r="K89" i="2"/>
  <c r="K93" i="2"/>
  <c r="K97" i="2"/>
  <c r="K101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6" i="2"/>
  <c r="K10" i="2"/>
  <c r="K14" i="2"/>
  <c r="K18" i="2"/>
  <c r="K22" i="2"/>
  <c r="K26" i="2"/>
  <c r="K30" i="2"/>
  <c r="K34" i="2"/>
  <c r="K38" i="2"/>
  <c r="K42" i="2"/>
  <c r="K46" i="2"/>
  <c r="K50" i="2"/>
  <c r="K54" i="2"/>
  <c r="K58" i="2"/>
  <c r="K62" i="2"/>
  <c r="K66" i="2"/>
  <c r="K70" i="2"/>
  <c r="K74" i="2"/>
  <c r="K78" i="2"/>
  <c r="K82" i="2"/>
  <c r="K86" i="2"/>
  <c r="K90" i="2"/>
  <c r="K94" i="2"/>
  <c r="K98" i="2"/>
  <c r="K102" i="2"/>
  <c r="K11" i="2"/>
  <c r="K19" i="2"/>
  <c r="K27" i="2"/>
  <c r="K35" i="2"/>
  <c r="K43" i="2"/>
  <c r="K51" i="2"/>
  <c r="K59" i="2"/>
  <c r="K67" i="2"/>
  <c r="K75" i="2"/>
  <c r="K83" i="2"/>
  <c r="K91" i="2"/>
  <c r="K99" i="2"/>
  <c r="K132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12" i="2"/>
  <c r="K20" i="2"/>
  <c r="K28" i="2"/>
  <c r="K36" i="2"/>
  <c r="K44" i="2"/>
  <c r="K52" i="2"/>
  <c r="K60" i="2"/>
  <c r="K68" i="2"/>
  <c r="K76" i="2"/>
  <c r="K84" i="2"/>
  <c r="K92" i="2"/>
  <c r="K100" i="2"/>
  <c r="K133" i="2"/>
  <c r="K7" i="2"/>
  <c r="K23" i="2"/>
  <c r="K39" i="2"/>
  <c r="K55" i="2"/>
  <c r="K71" i="2"/>
  <c r="K87" i="2"/>
  <c r="K103" i="2"/>
  <c r="K15" i="2"/>
  <c r="K31" i="2"/>
  <c r="K79" i="2"/>
  <c r="K16" i="2"/>
  <c r="K32" i="2"/>
  <c r="K48" i="2"/>
  <c r="K64" i="2"/>
  <c r="K80" i="2"/>
  <c r="K96" i="2"/>
  <c r="K47" i="2"/>
  <c r="K63" i="2"/>
  <c r="K95" i="2"/>
  <c r="K56" i="2"/>
  <c r="K307" i="2"/>
  <c r="K309" i="2"/>
  <c r="K311" i="2"/>
  <c r="K313" i="2"/>
  <c r="K315" i="2"/>
  <c r="K317" i="2"/>
  <c r="K319" i="2"/>
  <c r="K321" i="2"/>
  <c r="K323" i="2"/>
  <c r="K325" i="2"/>
  <c r="K327" i="2"/>
  <c r="K329" i="2"/>
  <c r="K331" i="2"/>
  <c r="K333" i="2"/>
  <c r="K335" i="2"/>
  <c r="K337" i="2"/>
  <c r="K339" i="2"/>
  <c r="K341" i="2"/>
  <c r="K343" i="2"/>
  <c r="K345" i="2"/>
  <c r="K347" i="2"/>
  <c r="K349" i="2"/>
  <c r="K351" i="2"/>
  <c r="K353" i="2"/>
  <c r="K355" i="2"/>
  <c r="K357" i="2"/>
  <c r="K359" i="2"/>
  <c r="K361" i="2"/>
  <c r="K363" i="2"/>
  <c r="K365" i="2"/>
  <c r="K367" i="2"/>
  <c r="K369" i="2"/>
  <c r="K371" i="2"/>
  <c r="K373" i="2"/>
  <c r="K375" i="2"/>
  <c r="K377" i="2"/>
  <c r="K379" i="2"/>
  <c r="K381" i="2"/>
  <c r="K383" i="2"/>
  <c r="K385" i="2"/>
  <c r="K387" i="2"/>
  <c r="K389" i="2"/>
  <c r="K391" i="2"/>
  <c r="K393" i="2"/>
  <c r="K24" i="2"/>
  <c r="K330" i="2"/>
  <c r="K332" i="2"/>
  <c r="K334" i="2"/>
  <c r="K336" i="2"/>
  <c r="K338" i="2"/>
  <c r="K344" i="2"/>
  <c r="K346" i="2"/>
  <c r="K348" i="2"/>
  <c r="K350" i="2"/>
  <c r="K352" i="2"/>
  <c r="K354" i="2"/>
  <c r="K362" i="2"/>
  <c r="K364" i="2"/>
  <c r="K366" i="2"/>
  <c r="K368" i="2"/>
  <c r="K382" i="2"/>
  <c r="K386" i="2"/>
  <c r="K388" i="2"/>
  <c r="K390" i="2"/>
  <c r="K392" i="2"/>
  <c r="K8" i="2"/>
  <c r="K72" i="2"/>
  <c r="K88" i="2"/>
  <c r="K308" i="2"/>
  <c r="K310" i="2"/>
  <c r="K312" i="2"/>
  <c r="K314" i="2"/>
  <c r="K316" i="2"/>
  <c r="K318" i="2"/>
  <c r="K320" i="2"/>
  <c r="K322" i="2"/>
  <c r="K324" i="2"/>
  <c r="K326" i="2"/>
  <c r="K342" i="2"/>
  <c r="K356" i="2"/>
  <c r="K358" i="2"/>
  <c r="K370" i="2"/>
  <c r="K372" i="2"/>
  <c r="K374" i="2"/>
  <c r="K376" i="2"/>
  <c r="K378" i="2"/>
  <c r="K380" i="2"/>
  <c r="K384" i="2"/>
  <c r="K40" i="2"/>
  <c r="K306" i="2"/>
  <c r="K328" i="2"/>
  <c r="K340" i="2"/>
  <c r="K360" i="2"/>
  <c r="X68" i="28"/>
  <c r="X70" i="28"/>
  <c r="X72" i="28"/>
  <c r="X74" i="28"/>
  <c r="X76" i="28"/>
  <c r="X78" i="28"/>
  <c r="X80" i="28"/>
  <c r="X82" i="28"/>
  <c r="X84" i="28"/>
  <c r="X86" i="28"/>
  <c r="X43" i="28"/>
  <c r="X45" i="28"/>
  <c r="X47" i="28"/>
  <c r="X49" i="28"/>
  <c r="X51" i="28"/>
  <c r="X53" i="28"/>
  <c r="X62" i="28"/>
  <c r="X69" i="28"/>
  <c r="X73" i="28"/>
  <c r="X77" i="28"/>
  <c r="X81" i="28"/>
  <c r="X85" i="28"/>
  <c r="X55" i="28"/>
  <c r="X57" i="28"/>
  <c r="X59" i="28"/>
  <c r="X61" i="28"/>
  <c r="X63" i="28"/>
  <c r="X65" i="28"/>
  <c r="X67" i="28"/>
  <c r="X56" i="28"/>
  <c r="X60" i="28"/>
  <c r="X64" i="28"/>
  <c r="X88" i="28"/>
  <c r="X90" i="28"/>
  <c r="X92" i="28"/>
  <c r="X94" i="28"/>
  <c r="X96" i="28"/>
  <c r="X98" i="28"/>
  <c r="X100" i="28"/>
  <c r="X102" i="28"/>
  <c r="X104" i="28"/>
  <c r="X106" i="28"/>
  <c r="X108" i="28"/>
  <c r="X110" i="28"/>
  <c r="X112" i="28"/>
  <c r="X114" i="28"/>
  <c r="X116" i="28"/>
  <c r="X118" i="28"/>
  <c r="X120" i="28"/>
  <c r="X122" i="28"/>
  <c r="X42" i="28"/>
  <c r="X44" i="28"/>
  <c r="X46" i="28"/>
  <c r="X48" i="28"/>
  <c r="X50" i="28"/>
  <c r="X52" i="28"/>
  <c r="X54" i="28"/>
  <c r="X127" i="28"/>
  <c r="X129" i="28"/>
  <c r="X131" i="28"/>
  <c r="X133" i="28"/>
  <c r="X135" i="28"/>
  <c r="X137" i="28"/>
  <c r="X139" i="28"/>
  <c r="X141" i="28"/>
  <c r="X143" i="28"/>
  <c r="X145" i="28"/>
  <c r="X147" i="28"/>
  <c r="X149" i="28"/>
  <c r="X151" i="28"/>
  <c r="X153" i="28"/>
  <c r="X155" i="28"/>
  <c r="X157" i="28"/>
  <c r="X159" i="28"/>
  <c r="X161" i="28"/>
  <c r="X163" i="28"/>
  <c r="X165" i="28"/>
  <c r="X167" i="28"/>
  <c r="X169" i="28"/>
  <c r="X171" i="28"/>
  <c r="X173" i="28"/>
  <c r="X175" i="28"/>
  <c r="X177" i="28"/>
  <c r="X179" i="28"/>
  <c r="X181" i="28"/>
  <c r="X183" i="28"/>
  <c r="X185" i="28"/>
  <c r="X187" i="28"/>
  <c r="X189" i="28"/>
  <c r="X191" i="28"/>
  <c r="X193" i="28"/>
  <c r="X195" i="28"/>
  <c r="X197" i="28"/>
  <c r="X199" i="28"/>
  <c r="X201" i="28"/>
  <c r="X203" i="28"/>
  <c r="X205" i="28"/>
  <c r="X71" i="28"/>
  <c r="X79" i="28"/>
  <c r="X87" i="28"/>
  <c r="X91" i="28"/>
  <c r="X95" i="28"/>
  <c r="X99" i="28"/>
  <c r="X103" i="28"/>
  <c r="X107" i="28"/>
  <c r="X111" i="28"/>
  <c r="X115" i="28"/>
  <c r="X119" i="28"/>
  <c r="X123" i="28"/>
  <c r="X58" i="28"/>
  <c r="X207" i="28"/>
  <c r="X209" i="28"/>
  <c r="X211" i="28"/>
  <c r="X213" i="28"/>
  <c r="X215" i="28"/>
  <c r="X217" i="28"/>
  <c r="X219" i="28"/>
  <c r="X221" i="28"/>
  <c r="X223" i="28"/>
  <c r="X225" i="28"/>
  <c r="X227" i="28"/>
  <c r="X229" i="28"/>
  <c r="X231" i="28"/>
  <c r="X233" i="28"/>
  <c r="X235" i="28"/>
  <c r="X237" i="28"/>
  <c r="X239" i="28"/>
  <c r="X241" i="28"/>
  <c r="X243" i="28"/>
  <c r="X245" i="28"/>
  <c r="X247" i="28"/>
  <c r="X249" i="28"/>
  <c r="X251" i="28"/>
  <c r="X253" i="28"/>
  <c r="X255" i="28"/>
  <c r="X257" i="28"/>
  <c r="X259" i="28"/>
  <c r="X261" i="28"/>
  <c r="X263" i="28"/>
  <c r="X265" i="28"/>
  <c r="X267" i="28"/>
  <c r="X269" i="28"/>
  <c r="X271" i="28"/>
  <c r="X124" i="28"/>
  <c r="X126" i="28"/>
  <c r="X66" i="28"/>
  <c r="X75" i="28"/>
  <c r="X89" i="28"/>
  <c r="X97" i="28"/>
  <c r="X105" i="28"/>
  <c r="X113" i="28"/>
  <c r="X121" i="28"/>
  <c r="X128" i="28"/>
  <c r="X132" i="28"/>
  <c r="X136" i="28"/>
  <c r="X140" i="28"/>
  <c r="X144" i="28"/>
  <c r="X148" i="28"/>
  <c r="X152" i="28"/>
  <c r="X156" i="28"/>
  <c r="X160" i="28"/>
  <c r="X164" i="28"/>
  <c r="X168" i="28"/>
  <c r="X172" i="28"/>
  <c r="X176" i="28"/>
  <c r="X180" i="28"/>
  <c r="X184" i="28"/>
  <c r="X188" i="28"/>
  <c r="X192" i="28"/>
  <c r="X196" i="28"/>
  <c r="X200" i="28"/>
  <c r="X204" i="28"/>
  <c r="X130" i="28"/>
  <c r="X138" i="28"/>
  <c r="X146" i="28"/>
  <c r="X154" i="28"/>
  <c r="X162" i="28"/>
  <c r="X170" i="28"/>
  <c r="X178" i="28"/>
  <c r="X186" i="28"/>
  <c r="X194" i="28"/>
  <c r="X202" i="28"/>
  <c r="X273" i="28"/>
  <c r="X275" i="28"/>
  <c r="X277" i="28"/>
  <c r="X279" i="28"/>
  <c r="X281" i="28"/>
  <c r="X283" i="28"/>
  <c r="X285" i="28"/>
  <c r="X287" i="28"/>
  <c r="X289" i="28"/>
  <c r="X291" i="28"/>
  <c r="X293" i="28"/>
  <c r="X295" i="28"/>
  <c r="X297" i="28"/>
  <c r="X299" i="28"/>
  <c r="X301" i="28"/>
  <c r="X303" i="28"/>
  <c r="X305" i="28"/>
  <c r="X307" i="28"/>
  <c r="X309" i="28"/>
  <c r="X311" i="28"/>
  <c r="X313" i="28"/>
  <c r="X315" i="28"/>
  <c r="X317" i="28"/>
  <c r="X319" i="28"/>
  <c r="X321" i="28"/>
  <c r="X323" i="28"/>
  <c r="X325" i="28"/>
  <c r="X327" i="28"/>
  <c r="X329" i="28"/>
  <c r="X331" i="28"/>
  <c r="X333" i="28"/>
  <c r="X335" i="28"/>
  <c r="X337" i="28"/>
  <c r="X339" i="28"/>
  <c r="X341" i="28"/>
  <c r="X343" i="28"/>
  <c r="X345" i="28"/>
  <c r="X347" i="28"/>
  <c r="X349" i="28"/>
  <c r="X351" i="28"/>
  <c r="X353" i="28"/>
  <c r="X355" i="28"/>
  <c r="X357" i="28"/>
  <c r="X359" i="28"/>
  <c r="X361" i="28"/>
  <c r="X93" i="28"/>
  <c r="X109" i="28"/>
  <c r="X125" i="28"/>
  <c r="X364" i="28"/>
  <c r="X366" i="28"/>
  <c r="X368" i="28"/>
  <c r="X370" i="28"/>
  <c r="X372" i="28"/>
  <c r="X374" i="28"/>
  <c r="X376" i="28"/>
  <c r="X206" i="28"/>
  <c r="X210" i="28"/>
  <c r="X214" i="28"/>
  <c r="X218" i="28"/>
  <c r="X222" i="28"/>
  <c r="X226" i="28"/>
  <c r="X230" i="28"/>
  <c r="X234" i="28"/>
  <c r="X238" i="28"/>
  <c r="X242" i="28"/>
  <c r="X246" i="28"/>
  <c r="X250" i="28"/>
  <c r="X254" i="28"/>
  <c r="X258" i="28"/>
  <c r="X262" i="28"/>
  <c r="X266" i="28"/>
  <c r="X270" i="28"/>
  <c r="X274" i="28"/>
  <c r="X278" i="28"/>
  <c r="X282" i="28"/>
  <c r="X286" i="28"/>
  <c r="X290" i="28"/>
  <c r="X294" i="28"/>
  <c r="X298" i="28"/>
  <c r="X302" i="28"/>
  <c r="X306" i="28"/>
  <c r="X310" i="28"/>
  <c r="X314" i="28"/>
  <c r="X318" i="28"/>
  <c r="X322" i="28"/>
  <c r="X326" i="28"/>
  <c r="X330" i="28"/>
  <c r="X334" i="28"/>
  <c r="X338" i="28"/>
  <c r="X342" i="28"/>
  <c r="X346" i="28"/>
  <c r="X350" i="28"/>
  <c r="X354" i="28"/>
  <c r="X358" i="28"/>
  <c r="X362" i="28"/>
  <c r="X380" i="28"/>
  <c r="X384" i="28"/>
  <c r="X388" i="28"/>
  <c r="X392" i="28"/>
  <c r="X101" i="28"/>
  <c r="X117" i="28"/>
  <c r="X352" i="28"/>
  <c r="X356" i="28"/>
  <c r="X360" i="28"/>
  <c r="X405" i="28"/>
  <c r="X423" i="28"/>
  <c r="X425" i="28"/>
  <c r="X373" i="28"/>
  <c r="X389" i="28"/>
  <c r="X409" i="28"/>
  <c r="X375" i="28"/>
  <c r="X419" i="28"/>
  <c r="X348" i="28"/>
  <c r="X381" i="28"/>
  <c r="X401" i="28"/>
  <c r="X83" i="28"/>
  <c r="X208" i="28"/>
  <c r="X212" i="28"/>
  <c r="X216" i="28"/>
  <c r="X220" i="28"/>
  <c r="X224" i="28"/>
  <c r="X228" i="28"/>
  <c r="X232" i="28"/>
  <c r="X236" i="28"/>
  <c r="X240" i="28"/>
  <c r="X244" i="28"/>
  <c r="X248" i="28"/>
  <c r="X252" i="28"/>
  <c r="X256" i="28"/>
  <c r="X260" i="28"/>
  <c r="X264" i="28"/>
  <c r="X268" i="28"/>
  <c r="X272" i="28"/>
  <c r="X276" i="28"/>
  <c r="X280" i="28"/>
  <c r="X284" i="28"/>
  <c r="X288" i="28"/>
  <c r="X292" i="28"/>
  <c r="X296" i="28"/>
  <c r="X300" i="28"/>
  <c r="X304" i="28"/>
  <c r="X308" i="28"/>
  <c r="X312" i="28"/>
  <c r="X316" i="28"/>
  <c r="X320" i="28"/>
  <c r="X324" i="28"/>
  <c r="X328" i="28"/>
  <c r="X332" i="28"/>
  <c r="X336" i="28"/>
  <c r="X340" i="28"/>
  <c r="X344" i="28"/>
  <c r="X379" i="28"/>
  <c r="X385" i="28"/>
  <c r="X397" i="28"/>
  <c r="X399" i="28"/>
  <c r="X407" i="28"/>
  <c r="X429" i="28"/>
  <c r="X431" i="28"/>
  <c r="X377" i="28"/>
  <c r="X387" i="28"/>
  <c r="X417" i="28"/>
  <c r="X427" i="28"/>
  <c r="X391" i="28"/>
  <c r="X421" i="28"/>
  <c r="X413" i="28"/>
  <c r="X378" i="28"/>
  <c r="X382" i="28"/>
  <c r="X386" i="28"/>
  <c r="X390" i="28"/>
  <c r="X394" i="28"/>
  <c r="X396" i="28"/>
  <c r="X398" i="28"/>
  <c r="X400" i="28"/>
  <c r="X402" i="28"/>
  <c r="X404" i="28"/>
  <c r="X406" i="28"/>
  <c r="X408" i="28"/>
  <c r="X410" i="28"/>
  <c r="X412" i="28"/>
  <c r="X414" i="28"/>
  <c r="X416" i="28"/>
  <c r="X418" i="28"/>
  <c r="X420" i="28"/>
  <c r="X422" i="28"/>
  <c r="X424" i="28"/>
  <c r="X426" i="28"/>
  <c r="X428" i="28"/>
  <c r="X430" i="28"/>
  <c r="X432" i="28"/>
  <c r="X134" i="28"/>
  <c r="X142" i="28"/>
  <c r="X150" i="28"/>
  <c r="X158" i="28"/>
  <c r="X166" i="28"/>
  <c r="X174" i="28"/>
  <c r="X182" i="28"/>
  <c r="X190" i="28"/>
  <c r="X198" i="28"/>
  <c r="X363" i="28"/>
  <c r="X365" i="28"/>
  <c r="X367" i="28"/>
  <c r="X369" i="28"/>
  <c r="X371" i="28"/>
  <c r="X393" i="28"/>
  <c r="X395" i="28"/>
  <c r="X411" i="28"/>
  <c r="X403" i="28"/>
  <c r="X415" i="28"/>
  <c r="X383" i="28"/>
  <c r="V43" i="28"/>
  <c r="V45" i="28"/>
  <c r="V47" i="28"/>
  <c r="V49" i="28"/>
  <c r="V51" i="28"/>
  <c r="V53" i="28"/>
  <c r="V58" i="28"/>
  <c r="V62" i="28"/>
  <c r="V66" i="28"/>
  <c r="V56" i="28"/>
  <c r="V64" i="28"/>
  <c r="V55" i="28"/>
  <c r="V57" i="28"/>
  <c r="V59" i="28"/>
  <c r="V61" i="28"/>
  <c r="V63" i="28"/>
  <c r="V65" i="28"/>
  <c r="V67" i="28"/>
  <c r="V88" i="28"/>
  <c r="V90" i="28"/>
  <c r="V92" i="28"/>
  <c r="V94" i="28"/>
  <c r="V96" i="28"/>
  <c r="V98" i="28"/>
  <c r="V100" i="28"/>
  <c r="V102" i="28"/>
  <c r="V104" i="28"/>
  <c r="V106" i="28"/>
  <c r="V108" i="28"/>
  <c r="V110" i="28"/>
  <c r="V112" i="28"/>
  <c r="V114" i="28"/>
  <c r="V116" i="28"/>
  <c r="V118" i="28"/>
  <c r="V120" i="28"/>
  <c r="V122" i="28"/>
  <c r="V42" i="28"/>
  <c r="V44" i="28"/>
  <c r="V46" i="28"/>
  <c r="V48" i="28"/>
  <c r="V50" i="28"/>
  <c r="V52" i="28"/>
  <c r="V54" i="28"/>
  <c r="V68" i="28"/>
  <c r="V70" i="28"/>
  <c r="V72" i="28"/>
  <c r="V74" i="28"/>
  <c r="V76" i="28"/>
  <c r="V78" i="28"/>
  <c r="V80" i="28"/>
  <c r="V82" i="28"/>
  <c r="V84" i="28"/>
  <c r="V86" i="28"/>
  <c r="V71" i="28"/>
  <c r="V75" i="28"/>
  <c r="V79" i="28"/>
  <c r="V83" i="28"/>
  <c r="V87" i="28"/>
  <c r="V89" i="28"/>
  <c r="V93" i="28"/>
  <c r="V97" i="28"/>
  <c r="V101" i="28"/>
  <c r="V105" i="28"/>
  <c r="V109" i="28"/>
  <c r="V113" i="28"/>
  <c r="V117" i="28"/>
  <c r="V121" i="28"/>
  <c r="V125" i="28"/>
  <c r="V73" i="28"/>
  <c r="V81" i="28"/>
  <c r="V130" i="28"/>
  <c r="V134" i="28"/>
  <c r="V138" i="28"/>
  <c r="V142" i="28"/>
  <c r="V146" i="28"/>
  <c r="V150" i="28"/>
  <c r="V154" i="28"/>
  <c r="V158" i="28"/>
  <c r="V162" i="28"/>
  <c r="V166" i="28"/>
  <c r="V170" i="28"/>
  <c r="V174" i="28"/>
  <c r="V178" i="28"/>
  <c r="V182" i="28"/>
  <c r="V186" i="28"/>
  <c r="V190" i="28"/>
  <c r="V194" i="28"/>
  <c r="V198" i="28"/>
  <c r="V202" i="28"/>
  <c r="V207" i="28"/>
  <c r="V209" i="28"/>
  <c r="V211" i="28"/>
  <c r="V213" i="28"/>
  <c r="V215" i="28"/>
  <c r="V217" i="28"/>
  <c r="V219" i="28"/>
  <c r="V221" i="28"/>
  <c r="V223" i="28"/>
  <c r="V225" i="28"/>
  <c r="V227" i="28"/>
  <c r="V229" i="28"/>
  <c r="V231" i="28"/>
  <c r="V233" i="28"/>
  <c r="V235" i="28"/>
  <c r="V237" i="28"/>
  <c r="V239" i="28"/>
  <c r="V241" i="28"/>
  <c r="V243" i="28"/>
  <c r="V245" i="28"/>
  <c r="V247" i="28"/>
  <c r="V249" i="28"/>
  <c r="V251" i="28"/>
  <c r="V253" i="28"/>
  <c r="V255" i="28"/>
  <c r="V257" i="28"/>
  <c r="V259" i="28"/>
  <c r="V261" i="28"/>
  <c r="V263" i="28"/>
  <c r="V265" i="28"/>
  <c r="V267" i="28"/>
  <c r="V269" i="28"/>
  <c r="V271" i="28"/>
  <c r="V124" i="28"/>
  <c r="V126" i="28"/>
  <c r="V60" i="28"/>
  <c r="V69" i="28"/>
  <c r="V85" i="28"/>
  <c r="V91" i="28"/>
  <c r="V99" i="28"/>
  <c r="V107" i="28"/>
  <c r="V115" i="28"/>
  <c r="V123" i="28"/>
  <c r="V127" i="28"/>
  <c r="V129" i="28"/>
  <c r="V131" i="28"/>
  <c r="V133" i="28"/>
  <c r="V135" i="28"/>
  <c r="V137" i="28"/>
  <c r="V139" i="28"/>
  <c r="V141" i="28"/>
  <c r="V143" i="28"/>
  <c r="V145" i="28"/>
  <c r="V147" i="28"/>
  <c r="V149" i="28"/>
  <c r="V151" i="28"/>
  <c r="V153" i="28"/>
  <c r="V155" i="28"/>
  <c r="V157" i="28"/>
  <c r="V159" i="28"/>
  <c r="V161" i="28"/>
  <c r="V163" i="28"/>
  <c r="V165" i="28"/>
  <c r="V167" i="28"/>
  <c r="V169" i="28"/>
  <c r="V171" i="28"/>
  <c r="V173" i="28"/>
  <c r="V175" i="28"/>
  <c r="V177" i="28"/>
  <c r="V179" i="28"/>
  <c r="V181" i="28"/>
  <c r="V183" i="28"/>
  <c r="V185" i="28"/>
  <c r="V187" i="28"/>
  <c r="V189" i="28"/>
  <c r="V191" i="28"/>
  <c r="V193" i="28"/>
  <c r="V195" i="28"/>
  <c r="V197" i="28"/>
  <c r="V199" i="28"/>
  <c r="V201" i="28"/>
  <c r="V203" i="28"/>
  <c r="V205" i="28"/>
  <c r="V273" i="28"/>
  <c r="V275" i="28"/>
  <c r="V277" i="28"/>
  <c r="V279" i="28"/>
  <c r="V281" i="28"/>
  <c r="V283" i="28"/>
  <c r="V285" i="28"/>
  <c r="V287" i="28"/>
  <c r="V289" i="28"/>
  <c r="V291" i="28"/>
  <c r="V293" i="28"/>
  <c r="V295" i="28"/>
  <c r="V297" i="28"/>
  <c r="V299" i="28"/>
  <c r="V301" i="28"/>
  <c r="V303" i="28"/>
  <c r="V305" i="28"/>
  <c r="V307" i="28"/>
  <c r="V309" i="28"/>
  <c r="V311" i="28"/>
  <c r="V313" i="28"/>
  <c r="V315" i="28"/>
  <c r="V317" i="28"/>
  <c r="V319" i="28"/>
  <c r="V321" i="28"/>
  <c r="V323" i="28"/>
  <c r="V325" i="28"/>
  <c r="V327" i="28"/>
  <c r="V329" i="28"/>
  <c r="V331" i="28"/>
  <c r="V333" i="28"/>
  <c r="V335" i="28"/>
  <c r="V337" i="28"/>
  <c r="V339" i="28"/>
  <c r="V341" i="28"/>
  <c r="V343" i="28"/>
  <c r="V345" i="28"/>
  <c r="V347" i="28"/>
  <c r="V349" i="28"/>
  <c r="V351" i="28"/>
  <c r="V353" i="28"/>
  <c r="V355" i="28"/>
  <c r="V357" i="28"/>
  <c r="V359" i="28"/>
  <c r="V361" i="28"/>
  <c r="V77" i="28"/>
  <c r="V103" i="28"/>
  <c r="V119" i="28"/>
  <c r="V208" i="28"/>
  <c r="V212" i="28"/>
  <c r="V216" i="28"/>
  <c r="V220" i="28"/>
  <c r="V224" i="28"/>
  <c r="V228" i="28"/>
  <c r="V232" i="28"/>
  <c r="V236" i="28"/>
  <c r="V240" i="28"/>
  <c r="V244" i="28"/>
  <c r="V248" i="28"/>
  <c r="V252" i="28"/>
  <c r="V256" i="28"/>
  <c r="V260" i="28"/>
  <c r="V264" i="28"/>
  <c r="V268" i="28"/>
  <c r="V272" i="28"/>
  <c r="V276" i="28"/>
  <c r="V280" i="28"/>
  <c r="V284" i="28"/>
  <c r="V288" i="28"/>
  <c r="V292" i="28"/>
  <c r="V296" i="28"/>
  <c r="V300" i="28"/>
  <c r="V304" i="28"/>
  <c r="V308" i="28"/>
  <c r="V312" i="28"/>
  <c r="V316" i="28"/>
  <c r="V320" i="28"/>
  <c r="V324" i="28"/>
  <c r="V328" i="28"/>
  <c r="V332" i="28"/>
  <c r="V336" i="28"/>
  <c r="V340" i="28"/>
  <c r="V344" i="28"/>
  <c r="V348" i="28"/>
  <c r="V352" i="28"/>
  <c r="V356" i="28"/>
  <c r="V360" i="28"/>
  <c r="V364" i="28"/>
  <c r="V366" i="28"/>
  <c r="V368" i="28"/>
  <c r="V370" i="28"/>
  <c r="V372" i="28"/>
  <c r="V374" i="28"/>
  <c r="V376" i="28"/>
  <c r="V378" i="28"/>
  <c r="V132" i="28"/>
  <c r="V140" i="28"/>
  <c r="V148" i="28"/>
  <c r="V156" i="28"/>
  <c r="V164" i="28"/>
  <c r="V172" i="28"/>
  <c r="V180" i="28"/>
  <c r="V188" i="28"/>
  <c r="V196" i="28"/>
  <c r="V204" i="28"/>
  <c r="V377" i="28"/>
  <c r="V385" i="28"/>
  <c r="V387" i="28"/>
  <c r="V417" i="28"/>
  <c r="V427" i="28"/>
  <c r="V429" i="28"/>
  <c r="V379" i="28"/>
  <c r="V397" i="28"/>
  <c r="V399" i="28"/>
  <c r="V407" i="28"/>
  <c r="V431" i="28"/>
  <c r="V380" i="28"/>
  <c r="V95" i="28"/>
  <c r="V111" i="28"/>
  <c r="V222" i="28"/>
  <c r="V226" i="28"/>
  <c r="V242" i="28"/>
  <c r="V246" i="28"/>
  <c r="V266" i="28"/>
  <c r="V270" i="28"/>
  <c r="V306" i="28"/>
  <c r="V310" i="28"/>
  <c r="V314" i="28"/>
  <c r="V330" i="28"/>
  <c r="V334" i="28"/>
  <c r="V423" i="28"/>
  <c r="V382" i="28"/>
  <c r="V386" i="28"/>
  <c r="V390" i="28"/>
  <c r="V394" i="28"/>
  <c r="V396" i="28"/>
  <c r="V398" i="28"/>
  <c r="V400" i="28"/>
  <c r="V402" i="28"/>
  <c r="V404" i="28"/>
  <c r="V406" i="28"/>
  <c r="V408" i="28"/>
  <c r="V410" i="28"/>
  <c r="V412" i="28"/>
  <c r="V414" i="28"/>
  <c r="V416" i="28"/>
  <c r="V418" i="28"/>
  <c r="V420" i="28"/>
  <c r="V422" i="28"/>
  <c r="V424" i="28"/>
  <c r="V426" i="28"/>
  <c r="V428" i="28"/>
  <c r="V430" i="28"/>
  <c r="V432" i="28"/>
  <c r="V128" i="28"/>
  <c r="V136" i="28"/>
  <c r="V144" i="28"/>
  <c r="V152" i="28"/>
  <c r="V160" i="28"/>
  <c r="V168" i="28"/>
  <c r="V176" i="28"/>
  <c r="V184" i="28"/>
  <c r="V192" i="28"/>
  <c r="V200" i="28"/>
  <c r="V363" i="28"/>
  <c r="V365" i="28"/>
  <c r="V367" i="28"/>
  <c r="V369" i="28"/>
  <c r="V371" i="28"/>
  <c r="V373" i="28"/>
  <c r="V389" i="28"/>
  <c r="V393" i="28"/>
  <c r="V395" i="28"/>
  <c r="V409" i="28"/>
  <c r="V411" i="28"/>
  <c r="V405" i="28"/>
  <c r="V425" i="28"/>
  <c r="V206" i="28"/>
  <c r="V234" i="28"/>
  <c r="V238" i="28"/>
  <c r="V254" i="28"/>
  <c r="V258" i="28"/>
  <c r="V274" i="28"/>
  <c r="V278" i="28"/>
  <c r="V282" i="28"/>
  <c r="V286" i="28"/>
  <c r="V294" i="28"/>
  <c r="V298" i="28"/>
  <c r="V318" i="28"/>
  <c r="V322" i="28"/>
  <c r="V342" i="28"/>
  <c r="V346" i="28"/>
  <c r="V350" i="28"/>
  <c r="V354" i="28"/>
  <c r="V358" i="28"/>
  <c r="V362" i="28"/>
  <c r="V375" i="28"/>
  <c r="V381" i="28"/>
  <c r="V391" i="28"/>
  <c r="V401" i="28"/>
  <c r="V413" i="28"/>
  <c r="V383" i="28"/>
  <c r="V419" i="28"/>
  <c r="V421" i="28"/>
  <c r="V384" i="28"/>
  <c r="V388" i="28"/>
  <c r="V392" i="28"/>
  <c r="V210" i="28"/>
  <c r="V214" i="28"/>
  <c r="V218" i="28"/>
  <c r="V230" i="28"/>
  <c r="V250" i="28"/>
  <c r="V262" i="28"/>
  <c r="V290" i="28"/>
  <c r="V302" i="28"/>
  <c r="V326" i="28"/>
  <c r="V338" i="28"/>
  <c r="V403" i="28"/>
  <c r="V415" i="28"/>
  <c r="U69" i="28"/>
  <c r="U71" i="28"/>
  <c r="U73" i="28"/>
  <c r="U75" i="28"/>
  <c r="U77" i="28"/>
  <c r="U79" i="28"/>
  <c r="U81" i="28"/>
  <c r="U83" i="28"/>
  <c r="U85" i="28"/>
  <c r="U87" i="28"/>
  <c r="U42" i="28"/>
  <c r="U44" i="28"/>
  <c r="U46" i="28"/>
  <c r="U48" i="28"/>
  <c r="U50" i="28"/>
  <c r="U52" i="28"/>
  <c r="U54" i="28"/>
  <c r="U68" i="28"/>
  <c r="U72" i="28"/>
  <c r="U76" i="28"/>
  <c r="U80" i="28"/>
  <c r="U84" i="28"/>
  <c r="U56" i="28"/>
  <c r="U58" i="28"/>
  <c r="U60" i="28"/>
  <c r="U62" i="28"/>
  <c r="U64" i="28"/>
  <c r="U66" i="28"/>
  <c r="U55" i="28"/>
  <c r="U59" i="28"/>
  <c r="U63" i="28"/>
  <c r="U67" i="28"/>
  <c r="U89" i="28"/>
  <c r="U91" i="28"/>
  <c r="U93" i="28"/>
  <c r="U95" i="28"/>
  <c r="U97" i="28"/>
  <c r="U99" i="28"/>
  <c r="U101" i="28"/>
  <c r="U103" i="28"/>
  <c r="U105" i="28"/>
  <c r="U107" i="28"/>
  <c r="U109" i="28"/>
  <c r="U111" i="28"/>
  <c r="U113" i="28"/>
  <c r="U115" i="28"/>
  <c r="U117" i="28"/>
  <c r="U119" i="28"/>
  <c r="U121" i="28"/>
  <c r="U43" i="28"/>
  <c r="U45" i="28"/>
  <c r="U47" i="28"/>
  <c r="U49" i="28"/>
  <c r="U51" i="28"/>
  <c r="U53" i="28"/>
  <c r="U61" i="28"/>
  <c r="U123" i="28"/>
  <c r="U70" i="28"/>
  <c r="U78" i="28"/>
  <c r="U86" i="28"/>
  <c r="U128" i="28"/>
  <c r="U130" i="28"/>
  <c r="U132" i="28"/>
  <c r="U134" i="28"/>
  <c r="U136" i="28"/>
  <c r="U138" i="28"/>
  <c r="U140" i="28"/>
  <c r="U142" i="28"/>
  <c r="U144" i="28"/>
  <c r="U146" i="28"/>
  <c r="U148" i="28"/>
  <c r="U150" i="28"/>
  <c r="U152" i="28"/>
  <c r="U154" i="28"/>
  <c r="U156" i="28"/>
  <c r="U158" i="28"/>
  <c r="U160" i="28"/>
  <c r="U162" i="28"/>
  <c r="U164" i="28"/>
  <c r="U166" i="28"/>
  <c r="U168" i="28"/>
  <c r="U170" i="28"/>
  <c r="U172" i="28"/>
  <c r="U174" i="28"/>
  <c r="U176" i="28"/>
  <c r="U178" i="28"/>
  <c r="U180" i="28"/>
  <c r="U182" i="28"/>
  <c r="U184" i="28"/>
  <c r="U186" i="28"/>
  <c r="U188" i="28"/>
  <c r="U190" i="28"/>
  <c r="U192" i="28"/>
  <c r="U194" i="28"/>
  <c r="U196" i="28"/>
  <c r="U198" i="28"/>
  <c r="U200" i="28"/>
  <c r="U202" i="28"/>
  <c r="U204" i="28"/>
  <c r="U88" i="28"/>
  <c r="U96" i="28"/>
  <c r="U104" i="28"/>
  <c r="U112" i="28"/>
  <c r="U120" i="28"/>
  <c r="U65" i="28"/>
  <c r="U90" i="28"/>
  <c r="U94" i="28"/>
  <c r="U98" i="28"/>
  <c r="U102" i="28"/>
  <c r="U106" i="28"/>
  <c r="U110" i="28"/>
  <c r="U114" i="28"/>
  <c r="U118" i="28"/>
  <c r="U122" i="28"/>
  <c r="U126" i="28"/>
  <c r="U74" i="28"/>
  <c r="U206" i="28"/>
  <c r="U208" i="28"/>
  <c r="U210" i="28"/>
  <c r="U212" i="28"/>
  <c r="U214" i="28"/>
  <c r="U216" i="28"/>
  <c r="U218" i="28"/>
  <c r="U220" i="28"/>
  <c r="U222" i="28"/>
  <c r="U224" i="28"/>
  <c r="U226" i="28"/>
  <c r="U228" i="28"/>
  <c r="U230" i="28"/>
  <c r="U232" i="28"/>
  <c r="U234" i="28"/>
  <c r="U236" i="28"/>
  <c r="U238" i="28"/>
  <c r="U240" i="28"/>
  <c r="U242" i="28"/>
  <c r="U244" i="28"/>
  <c r="U246" i="28"/>
  <c r="U248" i="28"/>
  <c r="U250" i="28"/>
  <c r="U252" i="28"/>
  <c r="U254" i="28"/>
  <c r="U256" i="28"/>
  <c r="U258" i="28"/>
  <c r="U260" i="28"/>
  <c r="U262" i="28"/>
  <c r="U264" i="28"/>
  <c r="U266" i="28"/>
  <c r="U268" i="28"/>
  <c r="U270" i="28"/>
  <c r="U125" i="28"/>
  <c r="U127" i="28"/>
  <c r="U131" i="28"/>
  <c r="U135" i="28"/>
  <c r="U139" i="28"/>
  <c r="U143" i="28"/>
  <c r="U147" i="28"/>
  <c r="U151" i="28"/>
  <c r="U155" i="28"/>
  <c r="U159" i="28"/>
  <c r="U163" i="28"/>
  <c r="U167" i="28"/>
  <c r="U171" i="28"/>
  <c r="U175" i="28"/>
  <c r="U179" i="28"/>
  <c r="U183" i="28"/>
  <c r="U187" i="28"/>
  <c r="U191" i="28"/>
  <c r="U195" i="28"/>
  <c r="U199" i="28"/>
  <c r="U203" i="28"/>
  <c r="U92" i="28"/>
  <c r="U108" i="28"/>
  <c r="U124" i="28"/>
  <c r="U272" i="28"/>
  <c r="U274" i="28"/>
  <c r="U276" i="28"/>
  <c r="U278" i="28"/>
  <c r="U280" i="28"/>
  <c r="U282" i="28"/>
  <c r="U284" i="28"/>
  <c r="U286" i="28"/>
  <c r="U288" i="28"/>
  <c r="U290" i="28"/>
  <c r="U292" i="28"/>
  <c r="U294" i="28"/>
  <c r="U296" i="28"/>
  <c r="U298" i="28"/>
  <c r="U300" i="28"/>
  <c r="U302" i="28"/>
  <c r="U304" i="28"/>
  <c r="U306" i="28"/>
  <c r="U308" i="28"/>
  <c r="U310" i="28"/>
  <c r="U312" i="28"/>
  <c r="U314" i="28"/>
  <c r="U316" i="28"/>
  <c r="U318" i="28"/>
  <c r="U320" i="28"/>
  <c r="U322" i="28"/>
  <c r="U324" i="28"/>
  <c r="U326" i="28"/>
  <c r="U328" i="28"/>
  <c r="U330" i="28"/>
  <c r="U332" i="28"/>
  <c r="U334" i="28"/>
  <c r="U336" i="28"/>
  <c r="U338" i="28"/>
  <c r="U340" i="28"/>
  <c r="U342" i="28"/>
  <c r="U344" i="28"/>
  <c r="U346" i="28"/>
  <c r="U348" i="28"/>
  <c r="U350" i="28"/>
  <c r="U352" i="28"/>
  <c r="U354" i="28"/>
  <c r="U356" i="28"/>
  <c r="U358" i="28"/>
  <c r="U360" i="28"/>
  <c r="U362" i="28"/>
  <c r="U82" i="28"/>
  <c r="U129" i="28"/>
  <c r="U137" i="28"/>
  <c r="U145" i="28"/>
  <c r="U153" i="28"/>
  <c r="U161" i="28"/>
  <c r="U169" i="28"/>
  <c r="U177" i="28"/>
  <c r="U185" i="28"/>
  <c r="U193" i="28"/>
  <c r="U201" i="28"/>
  <c r="U363" i="28"/>
  <c r="U365" i="28"/>
  <c r="U367" i="28"/>
  <c r="U369" i="28"/>
  <c r="U371" i="28"/>
  <c r="U373" i="28"/>
  <c r="U375" i="28"/>
  <c r="U57" i="28"/>
  <c r="U209" i="28"/>
  <c r="U213" i="28"/>
  <c r="U217" i="28"/>
  <c r="U221" i="28"/>
  <c r="U225" i="28"/>
  <c r="U229" i="28"/>
  <c r="U233" i="28"/>
  <c r="U237" i="28"/>
  <c r="U241" i="28"/>
  <c r="U245" i="28"/>
  <c r="U249" i="28"/>
  <c r="U253" i="28"/>
  <c r="U257" i="28"/>
  <c r="U261" i="28"/>
  <c r="U265" i="28"/>
  <c r="U269" i="28"/>
  <c r="U273" i="28"/>
  <c r="U277" i="28"/>
  <c r="U281" i="28"/>
  <c r="U285" i="28"/>
  <c r="U289" i="28"/>
  <c r="U293" i="28"/>
  <c r="U297" i="28"/>
  <c r="U301" i="28"/>
  <c r="U305" i="28"/>
  <c r="U309" i="28"/>
  <c r="U313" i="28"/>
  <c r="U317" i="28"/>
  <c r="U321" i="28"/>
  <c r="U325" i="28"/>
  <c r="U329" i="28"/>
  <c r="U333" i="28"/>
  <c r="U337" i="28"/>
  <c r="U341" i="28"/>
  <c r="U345" i="28"/>
  <c r="U349" i="28"/>
  <c r="U353" i="28"/>
  <c r="U357" i="28"/>
  <c r="U361" i="28"/>
  <c r="U377" i="28"/>
  <c r="U379" i="28"/>
  <c r="U383" i="28"/>
  <c r="U387" i="28"/>
  <c r="U391" i="28"/>
  <c r="U133" i="28"/>
  <c r="U141" i="28"/>
  <c r="U149" i="28"/>
  <c r="U157" i="28"/>
  <c r="U165" i="28"/>
  <c r="U173" i="28"/>
  <c r="U181" i="28"/>
  <c r="U189" i="28"/>
  <c r="U197" i="28"/>
  <c r="U205" i="28"/>
  <c r="U351" i="28"/>
  <c r="U355" i="28"/>
  <c r="U359" i="28"/>
  <c r="U398" i="28"/>
  <c r="U408" i="28"/>
  <c r="U430" i="28"/>
  <c r="U378" i="28"/>
  <c r="U386" i="28"/>
  <c r="U388" i="28"/>
  <c r="U406" i="28"/>
  <c r="U418" i="28"/>
  <c r="U428" i="28"/>
  <c r="U426" i="28"/>
  <c r="U207" i="28"/>
  <c r="U211" i="28"/>
  <c r="U215" i="28"/>
  <c r="U219" i="28"/>
  <c r="U223" i="28"/>
  <c r="U227" i="28"/>
  <c r="U231" i="28"/>
  <c r="U235" i="28"/>
  <c r="U239" i="28"/>
  <c r="U243" i="28"/>
  <c r="U247" i="28"/>
  <c r="U251" i="28"/>
  <c r="U255" i="28"/>
  <c r="U259" i="28"/>
  <c r="U263" i="28"/>
  <c r="U267" i="28"/>
  <c r="U271" i="28"/>
  <c r="U275" i="28"/>
  <c r="U279" i="28"/>
  <c r="U283" i="28"/>
  <c r="U287" i="28"/>
  <c r="U291" i="28"/>
  <c r="U295" i="28"/>
  <c r="U299" i="28"/>
  <c r="U303" i="28"/>
  <c r="U307" i="28"/>
  <c r="U311" i="28"/>
  <c r="U315" i="28"/>
  <c r="U319" i="28"/>
  <c r="U323" i="28"/>
  <c r="U327" i="28"/>
  <c r="U331" i="28"/>
  <c r="U335" i="28"/>
  <c r="U339" i="28"/>
  <c r="U343" i="28"/>
  <c r="U347" i="28"/>
  <c r="U374" i="28"/>
  <c r="U412" i="28"/>
  <c r="U376" i="28"/>
  <c r="U384" i="28"/>
  <c r="U404" i="28"/>
  <c r="U416" i="28"/>
  <c r="U422" i="28"/>
  <c r="U100" i="28"/>
  <c r="U116" i="28"/>
  <c r="U424" i="28"/>
  <c r="U400" i="28"/>
  <c r="U410" i="28"/>
  <c r="U432" i="28"/>
  <c r="U381" i="28"/>
  <c r="U385" i="28"/>
  <c r="U389" i="28"/>
  <c r="U393" i="28"/>
  <c r="U395" i="28"/>
  <c r="U397" i="28"/>
  <c r="U399" i="28"/>
  <c r="U401" i="28"/>
  <c r="U403" i="28"/>
  <c r="U405" i="28"/>
  <c r="U407" i="28"/>
  <c r="U409" i="28"/>
  <c r="U411" i="28"/>
  <c r="U413" i="28"/>
  <c r="U415" i="28"/>
  <c r="U417" i="28"/>
  <c r="U419" i="28"/>
  <c r="U421" i="28"/>
  <c r="U423" i="28"/>
  <c r="U425" i="28"/>
  <c r="U427" i="28"/>
  <c r="U429" i="28"/>
  <c r="U431" i="28"/>
  <c r="U364" i="28"/>
  <c r="U366" i="28"/>
  <c r="U368" i="28"/>
  <c r="U370" i="28"/>
  <c r="U372" i="28"/>
  <c r="U392" i="28"/>
  <c r="U394" i="28"/>
  <c r="U396" i="28"/>
  <c r="U382" i="28"/>
  <c r="U402" i="28"/>
  <c r="U414" i="28"/>
  <c r="U420" i="28"/>
  <c r="U380" i="28"/>
  <c r="U390" i="28"/>
  <c r="T55" i="28"/>
  <c r="T57" i="28"/>
  <c r="T59" i="28"/>
  <c r="T61" i="28"/>
  <c r="T63" i="28"/>
  <c r="T65" i="28"/>
  <c r="T67" i="28"/>
  <c r="T69" i="28"/>
  <c r="T73" i="28"/>
  <c r="T77" i="28"/>
  <c r="T81" i="28"/>
  <c r="T85" i="28"/>
  <c r="T88" i="28"/>
  <c r="T90" i="28"/>
  <c r="T92" i="28"/>
  <c r="T94" i="28"/>
  <c r="T96" i="28"/>
  <c r="T98" i="28"/>
  <c r="T100" i="28"/>
  <c r="T102" i="28"/>
  <c r="T104" i="28"/>
  <c r="T106" i="28"/>
  <c r="T108" i="28"/>
  <c r="T110" i="28"/>
  <c r="T112" i="28"/>
  <c r="T114" i="28"/>
  <c r="T116" i="28"/>
  <c r="T118" i="28"/>
  <c r="T120" i="28"/>
  <c r="T122" i="28"/>
  <c r="T42" i="28"/>
  <c r="T44" i="28"/>
  <c r="T46" i="28"/>
  <c r="T48" i="28"/>
  <c r="T50" i="28"/>
  <c r="T52" i="28"/>
  <c r="T54" i="28"/>
  <c r="T56" i="28"/>
  <c r="T60" i="28"/>
  <c r="T64" i="28"/>
  <c r="T68" i="28"/>
  <c r="T70" i="28"/>
  <c r="T72" i="28"/>
  <c r="T74" i="28"/>
  <c r="T76" i="28"/>
  <c r="T78" i="28"/>
  <c r="T80" i="28"/>
  <c r="T82" i="28"/>
  <c r="T84" i="28"/>
  <c r="T86" i="28"/>
  <c r="T58" i="28"/>
  <c r="T66" i="28"/>
  <c r="T43" i="28"/>
  <c r="T45" i="28"/>
  <c r="T47" i="28"/>
  <c r="T49" i="28"/>
  <c r="T51" i="28"/>
  <c r="T53" i="28"/>
  <c r="T93" i="28"/>
  <c r="T101" i="28"/>
  <c r="T109" i="28"/>
  <c r="T117" i="28"/>
  <c r="T125" i="28"/>
  <c r="T207" i="28"/>
  <c r="T209" i="28"/>
  <c r="T211" i="28"/>
  <c r="T213" i="28"/>
  <c r="T215" i="28"/>
  <c r="T217" i="28"/>
  <c r="T219" i="28"/>
  <c r="T221" i="28"/>
  <c r="T223" i="28"/>
  <c r="T225" i="28"/>
  <c r="T227" i="28"/>
  <c r="T229" i="28"/>
  <c r="T231" i="28"/>
  <c r="T233" i="28"/>
  <c r="T235" i="28"/>
  <c r="T237" i="28"/>
  <c r="T239" i="28"/>
  <c r="T241" i="28"/>
  <c r="T243" i="28"/>
  <c r="T245" i="28"/>
  <c r="T247" i="28"/>
  <c r="T249" i="28"/>
  <c r="T251" i="28"/>
  <c r="T253" i="28"/>
  <c r="T255" i="28"/>
  <c r="T257" i="28"/>
  <c r="T259" i="28"/>
  <c r="T261" i="28"/>
  <c r="T263" i="28"/>
  <c r="T265" i="28"/>
  <c r="T267" i="28"/>
  <c r="T269" i="28"/>
  <c r="T271" i="28"/>
  <c r="T124" i="28"/>
  <c r="T126" i="28"/>
  <c r="T91" i="28"/>
  <c r="T95" i="28"/>
  <c r="T99" i="28"/>
  <c r="T103" i="28"/>
  <c r="T107" i="28"/>
  <c r="T111" i="28"/>
  <c r="T115" i="28"/>
  <c r="T119" i="28"/>
  <c r="T123" i="28"/>
  <c r="T79" i="28"/>
  <c r="T127" i="28"/>
  <c r="T129" i="28"/>
  <c r="T131" i="28"/>
  <c r="T133" i="28"/>
  <c r="T135" i="28"/>
  <c r="T137" i="28"/>
  <c r="T139" i="28"/>
  <c r="T141" i="28"/>
  <c r="T143" i="28"/>
  <c r="T145" i="28"/>
  <c r="T147" i="28"/>
  <c r="T149" i="28"/>
  <c r="T151" i="28"/>
  <c r="T153" i="28"/>
  <c r="T155" i="28"/>
  <c r="T157" i="28"/>
  <c r="T159" i="28"/>
  <c r="T161" i="28"/>
  <c r="T163" i="28"/>
  <c r="T165" i="28"/>
  <c r="T167" i="28"/>
  <c r="T169" i="28"/>
  <c r="T171" i="28"/>
  <c r="T173" i="28"/>
  <c r="T175" i="28"/>
  <c r="T177" i="28"/>
  <c r="T179" i="28"/>
  <c r="T181" i="28"/>
  <c r="T183" i="28"/>
  <c r="T185" i="28"/>
  <c r="T187" i="28"/>
  <c r="T189" i="28"/>
  <c r="T191" i="28"/>
  <c r="T193" i="28"/>
  <c r="T195" i="28"/>
  <c r="T197" i="28"/>
  <c r="T199" i="28"/>
  <c r="T201" i="28"/>
  <c r="T203" i="28"/>
  <c r="T205" i="28"/>
  <c r="T128" i="28"/>
  <c r="T132" i="28"/>
  <c r="T136" i="28"/>
  <c r="T140" i="28"/>
  <c r="T144" i="28"/>
  <c r="T148" i="28"/>
  <c r="T152" i="28"/>
  <c r="T156" i="28"/>
  <c r="T160" i="28"/>
  <c r="T164" i="28"/>
  <c r="T168" i="28"/>
  <c r="T172" i="28"/>
  <c r="T176" i="28"/>
  <c r="T180" i="28"/>
  <c r="T184" i="28"/>
  <c r="T188" i="28"/>
  <c r="T192" i="28"/>
  <c r="T196" i="28"/>
  <c r="T200" i="28"/>
  <c r="T204" i="28"/>
  <c r="T75" i="28"/>
  <c r="T83" i="28"/>
  <c r="T62" i="28"/>
  <c r="T87" i="28"/>
  <c r="T364" i="28"/>
  <c r="T366" i="28"/>
  <c r="T368" i="28"/>
  <c r="T370" i="28"/>
  <c r="T372" i="28"/>
  <c r="T374" i="28"/>
  <c r="T376" i="28"/>
  <c r="T378" i="28"/>
  <c r="T380" i="28"/>
  <c r="T382" i="28"/>
  <c r="T384" i="28"/>
  <c r="T386" i="28"/>
  <c r="T388" i="28"/>
  <c r="T390" i="28"/>
  <c r="T392" i="28"/>
  <c r="T394" i="28"/>
  <c r="T134" i="28"/>
  <c r="T142" i="28"/>
  <c r="T150" i="28"/>
  <c r="T158" i="28"/>
  <c r="T166" i="28"/>
  <c r="T174" i="28"/>
  <c r="T182" i="28"/>
  <c r="T190" i="28"/>
  <c r="T198" i="28"/>
  <c r="T206" i="28"/>
  <c r="T210" i="28"/>
  <c r="T214" i="28"/>
  <c r="T218" i="28"/>
  <c r="T222" i="28"/>
  <c r="T226" i="28"/>
  <c r="T230" i="28"/>
  <c r="T234" i="28"/>
  <c r="T238" i="28"/>
  <c r="T242" i="28"/>
  <c r="T246" i="28"/>
  <c r="T250" i="28"/>
  <c r="T254" i="28"/>
  <c r="T258" i="28"/>
  <c r="T262" i="28"/>
  <c r="T266" i="28"/>
  <c r="T270" i="28"/>
  <c r="T274" i="28"/>
  <c r="T278" i="28"/>
  <c r="T282" i="28"/>
  <c r="T286" i="28"/>
  <c r="T290" i="28"/>
  <c r="T294" i="28"/>
  <c r="T298" i="28"/>
  <c r="T302" i="28"/>
  <c r="T306" i="28"/>
  <c r="T310" i="28"/>
  <c r="T314" i="28"/>
  <c r="T318" i="28"/>
  <c r="T322" i="28"/>
  <c r="T326" i="28"/>
  <c r="T330" i="28"/>
  <c r="T334" i="28"/>
  <c r="T338" i="28"/>
  <c r="T342" i="28"/>
  <c r="T346" i="28"/>
  <c r="T350" i="28"/>
  <c r="T354" i="28"/>
  <c r="T358" i="28"/>
  <c r="T362" i="28"/>
  <c r="T273" i="28"/>
  <c r="T275" i="28"/>
  <c r="T277" i="28"/>
  <c r="T279" i="28"/>
  <c r="T281" i="28"/>
  <c r="T283" i="28"/>
  <c r="T285" i="28"/>
  <c r="T287" i="28"/>
  <c r="T289" i="28"/>
  <c r="T291" i="28"/>
  <c r="T293" i="28"/>
  <c r="T295" i="28"/>
  <c r="T297" i="28"/>
  <c r="T299" i="28"/>
  <c r="T301" i="28"/>
  <c r="T303" i="28"/>
  <c r="T305" i="28"/>
  <c r="T307" i="28"/>
  <c r="T309" i="28"/>
  <c r="T311" i="28"/>
  <c r="T313" i="28"/>
  <c r="T315" i="28"/>
  <c r="T317" i="28"/>
  <c r="T319" i="28"/>
  <c r="T321" i="28"/>
  <c r="T323" i="28"/>
  <c r="T325" i="28"/>
  <c r="T327" i="28"/>
  <c r="T329" i="28"/>
  <c r="T331" i="28"/>
  <c r="T333" i="28"/>
  <c r="T335" i="28"/>
  <c r="T337" i="28"/>
  <c r="T339" i="28"/>
  <c r="T341" i="28"/>
  <c r="T343" i="28"/>
  <c r="T345" i="28"/>
  <c r="T347" i="28"/>
  <c r="T349" i="28"/>
  <c r="T351" i="28"/>
  <c r="T353" i="28"/>
  <c r="T355" i="28"/>
  <c r="T357" i="28"/>
  <c r="T359" i="28"/>
  <c r="T361" i="28"/>
  <c r="T97" i="28"/>
  <c r="T113" i="28"/>
  <c r="T396" i="28"/>
  <c r="T398" i="28"/>
  <c r="T400" i="28"/>
  <c r="T402" i="28"/>
  <c r="T404" i="28"/>
  <c r="T406" i="28"/>
  <c r="T408" i="28"/>
  <c r="T410" i="28"/>
  <c r="T412" i="28"/>
  <c r="T414" i="28"/>
  <c r="T416" i="28"/>
  <c r="T418" i="28"/>
  <c r="T420" i="28"/>
  <c r="T422" i="28"/>
  <c r="T424" i="28"/>
  <c r="T426" i="28"/>
  <c r="T428" i="28"/>
  <c r="T430" i="28"/>
  <c r="T432" i="28"/>
  <c r="T71" i="28"/>
  <c r="T208" i="28"/>
  <c r="T212" i="28"/>
  <c r="T216" i="28"/>
  <c r="T220" i="28"/>
  <c r="T224" i="28"/>
  <c r="T228" i="28"/>
  <c r="T232" i="28"/>
  <c r="T236" i="28"/>
  <c r="T240" i="28"/>
  <c r="T244" i="28"/>
  <c r="T248" i="28"/>
  <c r="T252" i="28"/>
  <c r="T256" i="28"/>
  <c r="T260" i="28"/>
  <c r="T264" i="28"/>
  <c r="T268" i="28"/>
  <c r="T272" i="28"/>
  <c r="T276" i="28"/>
  <c r="T280" i="28"/>
  <c r="T284" i="28"/>
  <c r="T288" i="28"/>
  <c r="T292" i="28"/>
  <c r="T296" i="28"/>
  <c r="T300" i="28"/>
  <c r="T304" i="28"/>
  <c r="T308" i="28"/>
  <c r="T312" i="28"/>
  <c r="T316" i="28"/>
  <c r="T320" i="28"/>
  <c r="T324" i="28"/>
  <c r="T328" i="28"/>
  <c r="T332" i="28"/>
  <c r="T336" i="28"/>
  <c r="T340" i="28"/>
  <c r="T344" i="28"/>
  <c r="T348" i="28"/>
  <c r="T363" i="28"/>
  <c r="T365" i="28"/>
  <c r="T367" i="28"/>
  <c r="T369" i="28"/>
  <c r="T371" i="28"/>
  <c r="T373" i="28"/>
  <c r="T379" i="28"/>
  <c r="T393" i="28"/>
  <c r="T395" i="28"/>
  <c r="T397" i="28"/>
  <c r="T399" i="28"/>
  <c r="T407" i="28"/>
  <c r="T409" i="28"/>
  <c r="T431" i="28"/>
  <c r="T377" i="28"/>
  <c r="T385" i="28"/>
  <c r="T387" i="28"/>
  <c r="T427" i="28"/>
  <c r="T429" i="28"/>
  <c r="T138" i="28"/>
  <c r="T146" i="28"/>
  <c r="T170" i="28"/>
  <c r="T178" i="28"/>
  <c r="T405" i="28"/>
  <c r="T417" i="28"/>
  <c r="T389" i="28"/>
  <c r="T411" i="28"/>
  <c r="T381" i="28"/>
  <c r="T415" i="28"/>
  <c r="T423" i="28"/>
  <c r="T130" i="28"/>
  <c r="T162" i="28"/>
  <c r="T186" i="28"/>
  <c r="T356" i="28"/>
  <c r="T360" i="28"/>
  <c r="T89" i="28"/>
  <c r="T105" i="28"/>
  <c r="T121" i="28"/>
  <c r="T383" i="28"/>
  <c r="T403" i="28"/>
  <c r="T419" i="28"/>
  <c r="T421" i="28"/>
  <c r="T375" i="28"/>
  <c r="T391" i="28"/>
  <c r="T401" i="28"/>
  <c r="T413" i="28"/>
  <c r="T154" i="28"/>
  <c r="T194" i="28"/>
  <c r="T202" i="28"/>
  <c r="T352" i="28"/>
  <c r="T425" i="28"/>
  <c r="D139" i="28"/>
  <c r="E139" i="28" s="1"/>
  <c r="F139" i="28" s="1"/>
  <c r="G139" i="28" s="1"/>
  <c r="H139" i="28" s="1"/>
  <c r="I139" i="28" s="1"/>
  <c r="J139" i="28" s="1"/>
  <c r="K139" i="28" s="1"/>
  <c r="L139" i="28" s="1"/>
  <c r="D264" i="28"/>
  <c r="E264" i="28" s="1"/>
  <c r="F264" i="28" s="1"/>
  <c r="G264" i="28" s="1"/>
  <c r="H264" i="28" s="1"/>
  <c r="I264" i="28" s="1"/>
  <c r="J264" i="28" s="1"/>
  <c r="K264" i="28" s="1"/>
  <c r="L264" i="28" s="1"/>
  <c r="D132" i="28"/>
  <c r="E132" i="28" s="1"/>
  <c r="F132" i="28" s="1"/>
  <c r="G132" i="28" s="1"/>
  <c r="H132" i="28" s="1"/>
  <c r="I132" i="28" s="1"/>
  <c r="J132" i="28" s="1"/>
  <c r="K132" i="28" s="1"/>
  <c r="L132" i="28" s="1"/>
  <c r="D257" i="28"/>
  <c r="E257" i="28" s="1"/>
  <c r="F257" i="28" s="1"/>
  <c r="G257" i="28" s="1"/>
  <c r="H257" i="28" s="1"/>
  <c r="I257" i="28" s="1"/>
  <c r="J257" i="28" s="1"/>
  <c r="K257" i="28" s="1"/>
  <c r="L257" i="28" s="1"/>
  <c r="D144" i="28"/>
  <c r="E144" i="28" s="1"/>
  <c r="F144" i="28" s="1"/>
  <c r="G144" i="28" s="1"/>
  <c r="H144" i="28" s="1"/>
  <c r="I144" i="28" s="1"/>
  <c r="J144" i="28" s="1"/>
  <c r="K144" i="28" s="1"/>
  <c r="L144" i="28" s="1"/>
  <c r="D251" i="28"/>
  <c r="E251" i="28" s="1"/>
  <c r="F251" i="28" s="1"/>
  <c r="G251" i="28" s="1"/>
  <c r="H251" i="28" s="1"/>
  <c r="I251" i="28" s="1"/>
  <c r="J251" i="28" s="1"/>
  <c r="K251" i="28" s="1"/>
  <c r="L251" i="28" s="1"/>
  <c r="D260" i="28"/>
  <c r="E260" i="28" s="1"/>
  <c r="F260" i="28" s="1"/>
  <c r="G260" i="28" s="1"/>
  <c r="H260" i="28" s="1"/>
  <c r="I260" i="28" s="1"/>
  <c r="J260" i="28" s="1"/>
  <c r="K260" i="28" s="1"/>
  <c r="L260" i="28" s="1"/>
  <c r="D134" i="28"/>
  <c r="E134" i="28" s="1"/>
  <c r="F134" i="28" s="1"/>
  <c r="G134" i="28" s="1"/>
  <c r="H134" i="28" s="1"/>
  <c r="I134" i="28" s="1"/>
  <c r="J134" i="28" s="1"/>
  <c r="K134" i="28" s="1"/>
  <c r="L134" i="28" s="1"/>
  <c r="D141" i="28"/>
  <c r="E141" i="28" s="1"/>
  <c r="F141" i="28" s="1"/>
  <c r="G141" i="28" s="1"/>
  <c r="H141" i="28" s="1"/>
  <c r="I141" i="28" s="1"/>
  <c r="J141" i="28" s="1"/>
  <c r="K141" i="28" s="1"/>
  <c r="L141" i="28" s="1"/>
  <c r="D269" i="28"/>
  <c r="E269" i="28" s="1"/>
  <c r="F269" i="28" s="1"/>
  <c r="G269" i="28" s="1"/>
  <c r="H269" i="28" s="1"/>
  <c r="I269" i="28" s="1"/>
  <c r="J269" i="28" s="1"/>
  <c r="K269" i="28" s="1"/>
  <c r="L269" i="28" s="1"/>
  <c r="D145" i="28"/>
  <c r="E145" i="28" s="1"/>
  <c r="F145" i="28" s="1"/>
  <c r="G145" i="28" s="1"/>
  <c r="H145" i="28" s="1"/>
  <c r="I145" i="28" s="1"/>
  <c r="J145" i="28" s="1"/>
  <c r="K145" i="28" s="1"/>
  <c r="L145" i="28" s="1"/>
  <c r="D129" i="28"/>
  <c r="E129" i="28" s="1"/>
  <c r="F129" i="28" s="1"/>
  <c r="G129" i="28" s="1"/>
  <c r="H129" i="28" s="1"/>
  <c r="I129" i="28" s="1"/>
  <c r="J129" i="28" s="1"/>
  <c r="K129" i="28" s="1"/>
  <c r="L129" i="28" s="1"/>
  <c r="D77" i="28"/>
  <c r="E77" i="28" s="1"/>
  <c r="F77" i="28" s="1"/>
  <c r="G77" i="28" s="1"/>
  <c r="H77" i="28" s="1"/>
  <c r="I77" i="28" s="1"/>
  <c r="J77" i="28" s="1"/>
  <c r="K77" i="28" s="1"/>
  <c r="L77" i="28" s="1"/>
  <c r="D147" i="28"/>
  <c r="E147" i="28" s="1"/>
  <c r="F147" i="28" s="1"/>
  <c r="G147" i="28" s="1"/>
  <c r="H147" i="28" s="1"/>
  <c r="I147" i="28" s="1"/>
  <c r="J147" i="28" s="1"/>
  <c r="K147" i="28" s="1"/>
  <c r="L147" i="28" s="1"/>
  <c r="D258" i="28"/>
  <c r="E258" i="28" s="1"/>
  <c r="F258" i="28" s="1"/>
  <c r="G258" i="28" s="1"/>
  <c r="H258" i="28" s="1"/>
  <c r="I258" i="28" s="1"/>
  <c r="J258" i="28" s="1"/>
  <c r="K258" i="28" s="1"/>
  <c r="L258" i="28" s="1"/>
  <c r="D142" i="28"/>
  <c r="E142" i="28" s="1"/>
  <c r="F142" i="28" s="1"/>
  <c r="G142" i="28" s="1"/>
  <c r="H142" i="28" s="1"/>
  <c r="I142" i="28" s="1"/>
  <c r="J142" i="28" s="1"/>
  <c r="K142" i="28" s="1"/>
  <c r="L142" i="28" s="1"/>
  <c r="D128" i="28"/>
  <c r="E128" i="28" s="1"/>
  <c r="F128" i="28" s="1"/>
  <c r="G128" i="28" s="1"/>
  <c r="H128" i="28" s="1"/>
  <c r="I128" i="28" s="1"/>
  <c r="J128" i="28" s="1"/>
  <c r="K128" i="28" s="1"/>
  <c r="L128" i="28" s="1"/>
  <c r="D261" i="28"/>
  <c r="E261" i="28" s="1"/>
  <c r="F261" i="28" s="1"/>
  <c r="G261" i="28" s="1"/>
  <c r="H261" i="28" s="1"/>
  <c r="I261" i="28" s="1"/>
  <c r="J261" i="28" s="1"/>
  <c r="K261" i="28" s="1"/>
  <c r="L261" i="28" s="1"/>
  <c r="D133" i="28"/>
  <c r="E133" i="28" s="1"/>
  <c r="F133" i="28" s="1"/>
  <c r="G133" i="28" s="1"/>
  <c r="H133" i="28" s="1"/>
  <c r="I133" i="28" s="1"/>
  <c r="J133" i="28" s="1"/>
  <c r="K133" i="28" s="1"/>
  <c r="L133" i="28" s="1"/>
  <c r="D430" i="28"/>
  <c r="E430" i="28" s="1"/>
  <c r="F430" i="28" s="1"/>
  <c r="G430" i="28" s="1"/>
  <c r="H430" i="28" s="1"/>
  <c r="I430" i="28" s="1"/>
  <c r="J430" i="28" s="1"/>
  <c r="K430" i="28" s="1"/>
  <c r="L430" i="28" s="1"/>
  <c r="D422" i="28"/>
  <c r="E422" i="28" s="1"/>
  <c r="F422" i="28" s="1"/>
  <c r="G422" i="28" s="1"/>
  <c r="H422" i="28" s="1"/>
  <c r="I422" i="28" s="1"/>
  <c r="J422" i="28" s="1"/>
  <c r="K422" i="28" s="1"/>
  <c r="L422" i="28" s="1"/>
  <c r="D414" i="28"/>
  <c r="E414" i="28" s="1"/>
  <c r="F414" i="28" s="1"/>
  <c r="G414" i="28" s="1"/>
  <c r="H414" i="28" s="1"/>
  <c r="I414" i="28" s="1"/>
  <c r="J414" i="28" s="1"/>
  <c r="K414" i="28" s="1"/>
  <c r="L414" i="28" s="1"/>
  <c r="D126" i="28"/>
  <c r="E126" i="28" s="1"/>
  <c r="F126" i="28" s="1"/>
  <c r="G126" i="28" s="1"/>
  <c r="H126" i="28" s="1"/>
  <c r="I126" i="28" s="1"/>
  <c r="J126" i="28" s="1"/>
  <c r="K126" i="28" s="1"/>
  <c r="L126" i="28" s="1"/>
  <c r="D112" i="28"/>
  <c r="E112" i="28" s="1"/>
  <c r="F112" i="28" s="1"/>
  <c r="G112" i="28" s="1"/>
  <c r="H112" i="28" s="1"/>
  <c r="I112" i="28" s="1"/>
  <c r="J112" i="28" s="1"/>
  <c r="K112" i="28" s="1"/>
  <c r="L112" i="28" s="1"/>
  <c r="D104" i="28"/>
  <c r="E104" i="28" s="1"/>
  <c r="F104" i="28" s="1"/>
  <c r="G104" i="28" s="1"/>
  <c r="H104" i="28" s="1"/>
  <c r="I104" i="28" s="1"/>
  <c r="J104" i="28" s="1"/>
  <c r="K104" i="28" s="1"/>
  <c r="L104" i="28" s="1"/>
  <c r="D72" i="28"/>
  <c r="E72" i="28" s="1"/>
  <c r="F72" i="28" s="1"/>
  <c r="G72" i="28" s="1"/>
  <c r="H72" i="28" s="1"/>
  <c r="I72" i="28" s="1"/>
  <c r="J72" i="28" s="1"/>
  <c r="K72" i="28" s="1"/>
  <c r="L72" i="28" s="1"/>
  <c r="D405" i="28"/>
  <c r="E405" i="28" s="1"/>
  <c r="F405" i="28" s="1"/>
  <c r="G405" i="28" s="1"/>
  <c r="H405" i="28" s="1"/>
  <c r="I405" i="28" s="1"/>
  <c r="J405" i="28" s="1"/>
  <c r="K405" i="28" s="1"/>
  <c r="L405" i="28" s="1"/>
  <c r="D397" i="28"/>
  <c r="E397" i="28" s="1"/>
  <c r="F397" i="28" s="1"/>
  <c r="G397" i="28" s="1"/>
  <c r="H397" i="28" s="1"/>
  <c r="I397" i="28" s="1"/>
  <c r="J397" i="28" s="1"/>
  <c r="K397" i="28" s="1"/>
  <c r="L397" i="28" s="1"/>
  <c r="D389" i="28"/>
  <c r="E389" i="28" s="1"/>
  <c r="F389" i="28" s="1"/>
  <c r="G389" i="28" s="1"/>
  <c r="H389" i="28" s="1"/>
  <c r="I389" i="28" s="1"/>
  <c r="J389" i="28" s="1"/>
  <c r="K389" i="28" s="1"/>
  <c r="L389" i="28" s="1"/>
  <c r="D381" i="28"/>
  <c r="E381" i="28" s="1"/>
  <c r="F381" i="28" s="1"/>
  <c r="G381" i="28" s="1"/>
  <c r="H381" i="28" s="1"/>
  <c r="I381" i="28" s="1"/>
  <c r="J381" i="28" s="1"/>
  <c r="K381" i="28" s="1"/>
  <c r="L381" i="28" s="1"/>
  <c r="D373" i="28"/>
  <c r="E373" i="28" s="1"/>
  <c r="F373" i="28" s="1"/>
  <c r="G373" i="28" s="1"/>
  <c r="H373" i="28" s="1"/>
  <c r="I373" i="28" s="1"/>
  <c r="J373" i="28" s="1"/>
  <c r="K373" i="28" s="1"/>
  <c r="L373" i="28" s="1"/>
  <c r="D365" i="28"/>
  <c r="E365" i="28" s="1"/>
  <c r="F365" i="28" s="1"/>
  <c r="G365" i="28" s="1"/>
  <c r="H365" i="28" s="1"/>
  <c r="I365" i="28" s="1"/>
  <c r="J365" i="28" s="1"/>
  <c r="K365" i="28" s="1"/>
  <c r="L365" i="28" s="1"/>
  <c r="D357" i="28"/>
  <c r="E357" i="28" s="1"/>
  <c r="F357" i="28" s="1"/>
  <c r="G357" i="28" s="1"/>
  <c r="H357" i="28" s="1"/>
  <c r="I357" i="28" s="1"/>
  <c r="J357" i="28" s="1"/>
  <c r="K357" i="28" s="1"/>
  <c r="L357" i="28" s="1"/>
  <c r="D349" i="28"/>
  <c r="E349" i="28" s="1"/>
  <c r="F349" i="28" s="1"/>
  <c r="G349" i="28" s="1"/>
  <c r="H349" i="28" s="1"/>
  <c r="I349" i="28" s="1"/>
  <c r="J349" i="28" s="1"/>
  <c r="K349" i="28" s="1"/>
  <c r="L349" i="28" s="1"/>
  <c r="D341" i="28"/>
  <c r="E341" i="28" s="1"/>
  <c r="F341" i="28" s="1"/>
  <c r="G341" i="28" s="1"/>
  <c r="H341" i="28" s="1"/>
  <c r="I341" i="28" s="1"/>
  <c r="J341" i="28" s="1"/>
  <c r="K341" i="28" s="1"/>
  <c r="L341" i="28" s="1"/>
  <c r="D333" i="28"/>
  <c r="E333" i="28" s="1"/>
  <c r="F333" i="28" s="1"/>
  <c r="G333" i="28" s="1"/>
  <c r="H333" i="28" s="1"/>
  <c r="I333" i="28" s="1"/>
  <c r="J333" i="28" s="1"/>
  <c r="K333" i="28" s="1"/>
  <c r="L333" i="28" s="1"/>
  <c r="D325" i="28"/>
  <c r="E325" i="28" s="1"/>
  <c r="F325" i="28" s="1"/>
  <c r="G325" i="28" s="1"/>
  <c r="H325" i="28" s="1"/>
  <c r="I325" i="28" s="1"/>
  <c r="J325" i="28" s="1"/>
  <c r="K325" i="28" s="1"/>
  <c r="L325" i="28" s="1"/>
  <c r="D317" i="28"/>
  <c r="E317" i="28" s="1"/>
  <c r="F317" i="28" s="1"/>
  <c r="G317" i="28" s="1"/>
  <c r="H317" i="28" s="1"/>
  <c r="I317" i="28" s="1"/>
  <c r="J317" i="28" s="1"/>
  <c r="K317" i="28" s="1"/>
  <c r="L317" i="28" s="1"/>
  <c r="D309" i="28"/>
  <c r="E309" i="28" s="1"/>
  <c r="F309" i="28" s="1"/>
  <c r="G309" i="28" s="1"/>
  <c r="H309" i="28" s="1"/>
  <c r="I309" i="28" s="1"/>
  <c r="J309" i="28" s="1"/>
  <c r="K309" i="28" s="1"/>
  <c r="L309" i="28" s="1"/>
  <c r="D301" i="28"/>
  <c r="E301" i="28" s="1"/>
  <c r="F301" i="28" s="1"/>
  <c r="G301" i="28" s="1"/>
  <c r="H301" i="28" s="1"/>
  <c r="I301" i="28" s="1"/>
  <c r="J301" i="28" s="1"/>
  <c r="K301" i="28" s="1"/>
  <c r="L301" i="28" s="1"/>
  <c r="D100" i="28"/>
  <c r="E100" i="28" s="1"/>
  <c r="F100" i="28" s="1"/>
  <c r="G100" i="28" s="1"/>
  <c r="H100" i="28" s="1"/>
  <c r="I100" i="28" s="1"/>
  <c r="J100" i="28" s="1"/>
  <c r="K100" i="28" s="1"/>
  <c r="L100" i="28" s="1"/>
  <c r="D84" i="28"/>
  <c r="E84" i="28" s="1"/>
  <c r="F84" i="28" s="1"/>
  <c r="G84" i="28" s="1"/>
  <c r="H84" i="28" s="1"/>
  <c r="I84" i="28" s="1"/>
  <c r="J84" i="28" s="1"/>
  <c r="K84" i="28" s="1"/>
  <c r="L84" i="28" s="1"/>
  <c r="D68" i="28"/>
  <c r="E68" i="28" s="1"/>
  <c r="F68" i="28" s="1"/>
  <c r="G68" i="28" s="1"/>
  <c r="H68" i="28" s="1"/>
  <c r="I68" i="28" s="1"/>
  <c r="J68" i="28" s="1"/>
  <c r="K68" i="28" s="1"/>
  <c r="L68" i="28" s="1"/>
  <c r="D55" i="28"/>
  <c r="E55" i="28" s="1"/>
  <c r="F55" i="28" s="1"/>
  <c r="G55" i="28" s="1"/>
  <c r="H55" i="28" s="1"/>
  <c r="I55" i="28" s="1"/>
  <c r="J55" i="28" s="1"/>
  <c r="K55" i="28" s="1"/>
  <c r="L55" i="28" s="1"/>
  <c r="D47" i="28"/>
  <c r="E47" i="28" s="1"/>
  <c r="F47" i="28" s="1"/>
  <c r="G47" i="28" s="1"/>
  <c r="H47" i="28" s="1"/>
  <c r="I47" i="28" s="1"/>
  <c r="J47" i="28" s="1"/>
  <c r="K47" i="28" s="1"/>
  <c r="L47" i="28" s="1"/>
  <c r="D291" i="28"/>
  <c r="E291" i="28" s="1"/>
  <c r="F291" i="28" s="1"/>
  <c r="G291" i="28" s="1"/>
  <c r="H291" i="28" s="1"/>
  <c r="I291" i="28" s="1"/>
  <c r="J291" i="28" s="1"/>
  <c r="K291" i="28" s="1"/>
  <c r="L291" i="28" s="1"/>
  <c r="D283" i="28"/>
  <c r="E283" i="28" s="1"/>
  <c r="F283" i="28" s="1"/>
  <c r="G283" i="28" s="1"/>
  <c r="H283" i="28" s="1"/>
  <c r="I283" i="28" s="1"/>
  <c r="J283" i="28" s="1"/>
  <c r="K283" i="28" s="1"/>
  <c r="L283" i="28" s="1"/>
  <c r="D275" i="28"/>
  <c r="E275" i="28" s="1"/>
  <c r="F275" i="28" s="1"/>
  <c r="G275" i="28" s="1"/>
  <c r="H275" i="28" s="1"/>
  <c r="I275" i="28" s="1"/>
  <c r="J275" i="28" s="1"/>
  <c r="K275" i="28" s="1"/>
  <c r="L275" i="28" s="1"/>
  <c r="D102" i="28"/>
  <c r="E102" i="28" s="1"/>
  <c r="F102" i="28" s="1"/>
  <c r="G102" i="28" s="1"/>
  <c r="H102" i="28" s="1"/>
  <c r="I102" i="28" s="1"/>
  <c r="J102" i="28" s="1"/>
  <c r="K102" i="28" s="1"/>
  <c r="L102" i="28" s="1"/>
  <c r="D94" i="28"/>
  <c r="E94" i="28" s="1"/>
  <c r="F94" i="28" s="1"/>
  <c r="G94" i="28" s="1"/>
  <c r="H94" i="28" s="1"/>
  <c r="I94" i="28" s="1"/>
  <c r="J94" i="28" s="1"/>
  <c r="K94" i="28" s="1"/>
  <c r="L94" i="28" s="1"/>
  <c r="D86" i="28"/>
  <c r="E86" i="28" s="1"/>
  <c r="F86" i="28" s="1"/>
  <c r="G86" i="28" s="1"/>
  <c r="H86" i="28" s="1"/>
  <c r="I86" i="28" s="1"/>
  <c r="J86" i="28" s="1"/>
  <c r="K86" i="28" s="1"/>
  <c r="L86" i="28" s="1"/>
  <c r="D78" i="28"/>
  <c r="E78" i="28" s="1"/>
  <c r="F78" i="28" s="1"/>
  <c r="G78" i="28" s="1"/>
  <c r="H78" i="28" s="1"/>
  <c r="I78" i="28" s="1"/>
  <c r="J78" i="28" s="1"/>
  <c r="K78" i="28" s="1"/>
  <c r="L78" i="28" s="1"/>
  <c r="D70" i="28"/>
  <c r="E70" i="28" s="1"/>
  <c r="F70" i="28" s="1"/>
  <c r="G70" i="28" s="1"/>
  <c r="H70" i="28" s="1"/>
  <c r="I70" i="28" s="1"/>
  <c r="J70" i="28" s="1"/>
  <c r="K70" i="28" s="1"/>
  <c r="L70" i="28" s="1"/>
  <c r="D62" i="28"/>
  <c r="E62" i="28" s="1"/>
  <c r="F62" i="28" s="1"/>
  <c r="G62" i="28" s="1"/>
  <c r="H62" i="28" s="1"/>
  <c r="I62" i="28" s="1"/>
  <c r="J62" i="28" s="1"/>
  <c r="K62" i="28" s="1"/>
  <c r="L62" i="28" s="1"/>
  <c r="D52" i="28"/>
  <c r="E52" i="28" s="1"/>
  <c r="F52" i="28" s="1"/>
  <c r="G52" i="28" s="1"/>
  <c r="H52" i="28" s="1"/>
  <c r="I52" i="28" s="1"/>
  <c r="J52" i="28" s="1"/>
  <c r="K52" i="28" s="1"/>
  <c r="L52" i="28" s="1"/>
  <c r="D44" i="28"/>
  <c r="E44" i="28" s="1"/>
  <c r="F44" i="28" s="1"/>
  <c r="G44" i="28" s="1"/>
  <c r="H44" i="28" s="1"/>
  <c r="I44" i="28" s="1"/>
  <c r="J44" i="28" s="1"/>
  <c r="K44" i="28" s="1"/>
  <c r="L44" i="28" s="1"/>
  <c r="D431" i="28"/>
  <c r="E431" i="28" s="1"/>
  <c r="F431" i="28" s="1"/>
  <c r="G431" i="28" s="1"/>
  <c r="H431" i="28" s="1"/>
  <c r="I431" i="28" s="1"/>
  <c r="J431" i="28" s="1"/>
  <c r="D423" i="28"/>
  <c r="E423" i="28" s="1"/>
  <c r="F423" i="28" s="1"/>
  <c r="G423" i="28" s="1"/>
  <c r="H423" i="28" s="1"/>
  <c r="I423" i="28" s="1"/>
  <c r="J423" i="28" s="1"/>
  <c r="K423" i="28" s="1"/>
  <c r="L423" i="28" s="1"/>
  <c r="D415" i="28"/>
  <c r="E415" i="28" s="1"/>
  <c r="F415" i="28" s="1"/>
  <c r="G415" i="28" s="1"/>
  <c r="H415" i="28" s="1"/>
  <c r="I415" i="28" s="1"/>
  <c r="J415" i="28" s="1"/>
  <c r="K415" i="28" s="1"/>
  <c r="L415" i="28" s="1"/>
  <c r="D407" i="28"/>
  <c r="E407" i="28" s="1"/>
  <c r="F407" i="28" s="1"/>
  <c r="G407" i="28" s="1"/>
  <c r="H407" i="28" s="1"/>
  <c r="I407" i="28" s="1"/>
  <c r="J407" i="28" s="1"/>
  <c r="K407" i="28" s="1"/>
  <c r="L407" i="28" s="1"/>
  <c r="D400" i="28"/>
  <c r="E400" i="28" s="1"/>
  <c r="F400" i="28" s="1"/>
  <c r="G400" i="28" s="1"/>
  <c r="H400" i="28" s="1"/>
  <c r="I400" i="28" s="1"/>
  <c r="J400" i="28" s="1"/>
  <c r="K400" i="28" s="1"/>
  <c r="L400" i="28" s="1"/>
  <c r="D392" i="28"/>
  <c r="E392" i="28" s="1"/>
  <c r="F392" i="28" s="1"/>
  <c r="G392" i="28" s="1"/>
  <c r="H392" i="28" s="1"/>
  <c r="I392" i="28" s="1"/>
  <c r="J392" i="28" s="1"/>
  <c r="K392" i="28" s="1"/>
  <c r="L392" i="28" s="1"/>
  <c r="D384" i="28"/>
  <c r="E384" i="28" s="1"/>
  <c r="F384" i="28" s="1"/>
  <c r="G384" i="28" s="1"/>
  <c r="H384" i="28" s="1"/>
  <c r="I384" i="28" s="1"/>
  <c r="J384" i="28" s="1"/>
  <c r="K384" i="28" s="1"/>
  <c r="L384" i="28" s="1"/>
  <c r="D376" i="28"/>
  <c r="E376" i="28" s="1"/>
  <c r="F376" i="28" s="1"/>
  <c r="G376" i="28" s="1"/>
  <c r="H376" i="28" s="1"/>
  <c r="I376" i="28" s="1"/>
  <c r="J376" i="28" s="1"/>
  <c r="K376" i="28" s="1"/>
  <c r="L376" i="28" s="1"/>
  <c r="D368" i="28"/>
  <c r="E368" i="28" s="1"/>
  <c r="F368" i="28" s="1"/>
  <c r="G368" i="28" s="1"/>
  <c r="H368" i="28" s="1"/>
  <c r="I368" i="28" s="1"/>
  <c r="J368" i="28" s="1"/>
  <c r="K368" i="28" s="1"/>
  <c r="L368" i="28" s="1"/>
  <c r="D360" i="28"/>
  <c r="E360" i="28" s="1"/>
  <c r="F360" i="28" s="1"/>
  <c r="G360" i="28" s="1"/>
  <c r="H360" i="28" s="1"/>
  <c r="I360" i="28" s="1"/>
  <c r="J360" i="28" s="1"/>
  <c r="K360" i="28" s="1"/>
  <c r="L360" i="28" s="1"/>
  <c r="D352" i="28"/>
  <c r="E352" i="28" s="1"/>
  <c r="F352" i="28" s="1"/>
  <c r="G352" i="28" s="1"/>
  <c r="H352" i="28" s="1"/>
  <c r="I352" i="28" s="1"/>
  <c r="J352" i="28" s="1"/>
  <c r="K352" i="28" s="1"/>
  <c r="L352" i="28" s="1"/>
  <c r="D344" i="28"/>
  <c r="E344" i="28" s="1"/>
  <c r="F344" i="28" s="1"/>
  <c r="G344" i="28" s="1"/>
  <c r="H344" i="28" s="1"/>
  <c r="I344" i="28" s="1"/>
  <c r="J344" i="28" s="1"/>
  <c r="K344" i="28" s="1"/>
  <c r="L344" i="28" s="1"/>
  <c r="D336" i="28"/>
  <c r="E336" i="28" s="1"/>
  <c r="F336" i="28" s="1"/>
  <c r="G336" i="28" s="1"/>
  <c r="H336" i="28" s="1"/>
  <c r="I336" i="28" s="1"/>
  <c r="J336" i="28" s="1"/>
  <c r="K336" i="28" s="1"/>
  <c r="L336" i="28" s="1"/>
  <c r="D328" i="28"/>
  <c r="E328" i="28" s="1"/>
  <c r="F328" i="28" s="1"/>
  <c r="G328" i="28" s="1"/>
  <c r="H328" i="28" s="1"/>
  <c r="I328" i="28" s="1"/>
  <c r="J328" i="28" s="1"/>
  <c r="K328" i="28" s="1"/>
  <c r="L328" i="28" s="1"/>
  <c r="D320" i="28"/>
  <c r="E320" i="28" s="1"/>
  <c r="F320" i="28" s="1"/>
  <c r="G320" i="28" s="1"/>
  <c r="H320" i="28" s="1"/>
  <c r="I320" i="28" s="1"/>
  <c r="J320" i="28" s="1"/>
  <c r="K320" i="28" s="1"/>
  <c r="L320" i="28" s="1"/>
  <c r="D312" i="28"/>
  <c r="E312" i="28" s="1"/>
  <c r="F312" i="28" s="1"/>
  <c r="G312" i="28" s="1"/>
  <c r="H312" i="28" s="1"/>
  <c r="I312" i="28" s="1"/>
  <c r="J312" i="28" s="1"/>
  <c r="K312" i="28" s="1"/>
  <c r="L312" i="28" s="1"/>
  <c r="D304" i="28"/>
  <c r="E304" i="28" s="1"/>
  <c r="F304" i="28" s="1"/>
  <c r="G304" i="28" s="1"/>
  <c r="H304" i="28" s="1"/>
  <c r="I304" i="28" s="1"/>
  <c r="J304" i="28" s="1"/>
  <c r="K304" i="28" s="1"/>
  <c r="L304" i="28" s="1"/>
  <c r="D296" i="28"/>
  <c r="E296" i="28" s="1"/>
  <c r="F296" i="28" s="1"/>
  <c r="G296" i="28" s="1"/>
  <c r="H296" i="28" s="1"/>
  <c r="I296" i="28" s="1"/>
  <c r="J296" i="28" s="1"/>
  <c r="K296" i="28" s="1"/>
  <c r="L296" i="28" s="1"/>
  <c r="D288" i="28"/>
  <c r="E288" i="28" s="1"/>
  <c r="F288" i="28" s="1"/>
  <c r="G288" i="28" s="1"/>
  <c r="H288" i="28" s="1"/>
  <c r="I288" i="28" s="1"/>
  <c r="J288" i="28" s="1"/>
  <c r="K288" i="28" s="1"/>
  <c r="L288" i="28" s="1"/>
  <c r="D280" i="28"/>
  <c r="E280" i="28" s="1"/>
  <c r="F280" i="28" s="1"/>
  <c r="G280" i="28" s="1"/>
  <c r="H280" i="28" s="1"/>
  <c r="I280" i="28" s="1"/>
  <c r="J280" i="28" s="1"/>
  <c r="K280" i="28" s="1"/>
  <c r="L280" i="28" s="1"/>
  <c r="D272" i="28"/>
  <c r="E272" i="28" s="1"/>
  <c r="F272" i="28" s="1"/>
  <c r="G272" i="28" s="1"/>
  <c r="H272" i="28" s="1"/>
  <c r="I272" i="28" s="1"/>
  <c r="J272" i="28" s="1"/>
  <c r="K272" i="28" s="1"/>
  <c r="L272" i="28" s="1"/>
  <c r="D247" i="28"/>
  <c r="E247" i="28" s="1"/>
  <c r="F247" i="28" s="1"/>
  <c r="G247" i="28" s="1"/>
  <c r="H247" i="28" s="1"/>
  <c r="I247" i="28" s="1"/>
  <c r="J247" i="28" s="1"/>
  <c r="K247" i="28" s="1"/>
  <c r="L247" i="28" s="1"/>
  <c r="D243" i="28"/>
  <c r="E243" i="28" s="1"/>
  <c r="F243" i="28" s="1"/>
  <c r="G243" i="28" s="1"/>
  <c r="H243" i="28" s="1"/>
  <c r="I243" i="28" s="1"/>
  <c r="J243" i="28" s="1"/>
  <c r="K243" i="28" s="1"/>
  <c r="L243" i="28" s="1"/>
  <c r="D239" i="28"/>
  <c r="E239" i="28" s="1"/>
  <c r="F239" i="28" s="1"/>
  <c r="G239" i="28" s="1"/>
  <c r="H239" i="28" s="1"/>
  <c r="I239" i="28" s="1"/>
  <c r="J239" i="28" s="1"/>
  <c r="K239" i="28" s="1"/>
  <c r="L239" i="28" s="1"/>
  <c r="D235" i="28"/>
  <c r="E235" i="28" s="1"/>
  <c r="F235" i="28" s="1"/>
  <c r="G235" i="28" s="1"/>
  <c r="H235" i="28" s="1"/>
  <c r="I235" i="28" s="1"/>
  <c r="J235" i="28" s="1"/>
  <c r="K235" i="28" s="1"/>
  <c r="L235" i="28" s="1"/>
  <c r="D231" i="28"/>
  <c r="E231" i="28" s="1"/>
  <c r="F231" i="28" s="1"/>
  <c r="G231" i="28" s="1"/>
  <c r="H231" i="28" s="1"/>
  <c r="I231" i="28" s="1"/>
  <c r="J231" i="28" s="1"/>
  <c r="K231" i="28" s="1"/>
  <c r="L231" i="28" s="1"/>
  <c r="D227" i="28"/>
  <c r="E227" i="28" s="1"/>
  <c r="F227" i="28" s="1"/>
  <c r="G227" i="28" s="1"/>
  <c r="H227" i="28" s="1"/>
  <c r="I227" i="28" s="1"/>
  <c r="J227" i="28" s="1"/>
  <c r="K227" i="28" s="1"/>
  <c r="L227" i="28" s="1"/>
  <c r="D223" i="28"/>
  <c r="E223" i="28" s="1"/>
  <c r="F223" i="28" s="1"/>
  <c r="G223" i="28" s="1"/>
  <c r="H223" i="28" s="1"/>
  <c r="I223" i="28" s="1"/>
  <c r="J223" i="28" s="1"/>
  <c r="K223" i="28" s="1"/>
  <c r="L223" i="28" s="1"/>
  <c r="D219" i="28"/>
  <c r="E219" i="28" s="1"/>
  <c r="F219" i="28" s="1"/>
  <c r="G219" i="28" s="1"/>
  <c r="H219" i="28" s="1"/>
  <c r="I219" i="28" s="1"/>
  <c r="J219" i="28" s="1"/>
  <c r="K219" i="28" s="1"/>
  <c r="L219" i="28" s="1"/>
  <c r="D215" i="28"/>
  <c r="E215" i="28" s="1"/>
  <c r="F215" i="28" s="1"/>
  <c r="G215" i="28" s="1"/>
  <c r="H215" i="28" s="1"/>
  <c r="I215" i="28" s="1"/>
  <c r="J215" i="28" s="1"/>
  <c r="K215" i="28" s="1"/>
  <c r="L215" i="28" s="1"/>
  <c r="D211" i="28"/>
  <c r="E211" i="28" s="1"/>
  <c r="F211" i="28" s="1"/>
  <c r="G211" i="28" s="1"/>
  <c r="H211" i="28" s="1"/>
  <c r="I211" i="28" s="1"/>
  <c r="J211" i="28" s="1"/>
  <c r="K211" i="28" s="1"/>
  <c r="L211" i="28" s="1"/>
  <c r="D207" i="28"/>
  <c r="E207" i="28" s="1"/>
  <c r="F207" i="28" s="1"/>
  <c r="G207" i="28" s="1"/>
  <c r="H207" i="28" s="1"/>
  <c r="I207" i="28" s="1"/>
  <c r="J207" i="28" s="1"/>
  <c r="K207" i="28" s="1"/>
  <c r="L207" i="28" s="1"/>
  <c r="D203" i="28"/>
  <c r="E203" i="28" s="1"/>
  <c r="F203" i="28" s="1"/>
  <c r="G203" i="28" s="1"/>
  <c r="H203" i="28" s="1"/>
  <c r="I203" i="28" s="1"/>
  <c r="J203" i="28" s="1"/>
  <c r="K203" i="28" s="1"/>
  <c r="L203" i="28" s="1"/>
  <c r="D199" i="28"/>
  <c r="E199" i="28" s="1"/>
  <c r="F199" i="28" s="1"/>
  <c r="G199" i="28" s="1"/>
  <c r="H199" i="28" s="1"/>
  <c r="I199" i="28" s="1"/>
  <c r="J199" i="28" s="1"/>
  <c r="K199" i="28" s="1"/>
  <c r="L199" i="28" s="1"/>
  <c r="D195" i="28"/>
  <c r="E195" i="28" s="1"/>
  <c r="F195" i="28" s="1"/>
  <c r="G195" i="28" s="1"/>
  <c r="H195" i="28" s="1"/>
  <c r="I195" i="28" s="1"/>
  <c r="J195" i="28" s="1"/>
  <c r="K195" i="28" s="1"/>
  <c r="L195" i="28" s="1"/>
  <c r="D191" i="28"/>
  <c r="E191" i="28" s="1"/>
  <c r="F191" i="28" s="1"/>
  <c r="G191" i="28" s="1"/>
  <c r="H191" i="28" s="1"/>
  <c r="I191" i="28" s="1"/>
  <c r="J191" i="28" s="1"/>
  <c r="K191" i="28" s="1"/>
  <c r="L191" i="28" s="1"/>
  <c r="D187" i="28"/>
  <c r="E187" i="28" s="1"/>
  <c r="F187" i="28" s="1"/>
  <c r="G187" i="28" s="1"/>
  <c r="H187" i="28" s="1"/>
  <c r="I187" i="28" s="1"/>
  <c r="J187" i="28" s="1"/>
  <c r="K187" i="28" s="1"/>
  <c r="L187" i="28" s="1"/>
  <c r="D183" i="28"/>
  <c r="E183" i="28" s="1"/>
  <c r="F183" i="28" s="1"/>
  <c r="G183" i="28" s="1"/>
  <c r="H183" i="28" s="1"/>
  <c r="I183" i="28" s="1"/>
  <c r="J183" i="28" s="1"/>
  <c r="K183" i="28" s="1"/>
  <c r="L183" i="28" s="1"/>
  <c r="D179" i="28"/>
  <c r="E179" i="28" s="1"/>
  <c r="F179" i="28" s="1"/>
  <c r="G179" i="28" s="1"/>
  <c r="H179" i="28" s="1"/>
  <c r="I179" i="28" s="1"/>
  <c r="J179" i="28" s="1"/>
  <c r="K179" i="28" s="1"/>
  <c r="L179" i="28" s="1"/>
  <c r="D175" i="28"/>
  <c r="E175" i="28" s="1"/>
  <c r="F175" i="28" s="1"/>
  <c r="G175" i="28" s="1"/>
  <c r="H175" i="28" s="1"/>
  <c r="I175" i="28" s="1"/>
  <c r="J175" i="28" s="1"/>
  <c r="K175" i="28" s="1"/>
  <c r="L175" i="28" s="1"/>
  <c r="D171" i="28"/>
  <c r="E171" i="28" s="1"/>
  <c r="F171" i="28" s="1"/>
  <c r="G171" i="28" s="1"/>
  <c r="H171" i="28" s="1"/>
  <c r="I171" i="28" s="1"/>
  <c r="J171" i="28" s="1"/>
  <c r="K171" i="28" s="1"/>
  <c r="L171" i="28" s="1"/>
  <c r="D167" i="28"/>
  <c r="E167" i="28" s="1"/>
  <c r="F167" i="28" s="1"/>
  <c r="G167" i="28" s="1"/>
  <c r="H167" i="28" s="1"/>
  <c r="I167" i="28" s="1"/>
  <c r="J167" i="28" s="1"/>
  <c r="K167" i="28" s="1"/>
  <c r="L167" i="28" s="1"/>
  <c r="D163" i="28"/>
  <c r="E163" i="28" s="1"/>
  <c r="F163" i="28" s="1"/>
  <c r="G163" i="28" s="1"/>
  <c r="H163" i="28" s="1"/>
  <c r="I163" i="28" s="1"/>
  <c r="J163" i="28" s="1"/>
  <c r="K163" i="28" s="1"/>
  <c r="L163" i="28" s="1"/>
  <c r="D159" i="28"/>
  <c r="E159" i="28" s="1"/>
  <c r="F159" i="28" s="1"/>
  <c r="G159" i="28" s="1"/>
  <c r="H159" i="28" s="1"/>
  <c r="I159" i="28" s="1"/>
  <c r="J159" i="28" s="1"/>
  <c r="K159" i="28" s="1"/>
  <c r="L159" i="28" s="1"/>
  <c r="D155" i="28"/>
  <c r="E155" i="28" s="1"/>
  <c r="F155" i="28" s="1"/>
  <c r="G155" i="28" s="1"/>
  <c r="H155" i="28" s="1"/>
  <c r="I155" i="28" s="1"/>
  <c r="J155" i="28" s="1"/>
  <c r="K155" i="28" s="1"/>
  <c r="L155" i="28" s="1"/>
  <c r="D151" i="28"/>
  <c r="E151" i="28" s="1"/>
  <c r="F151" i="28" s="1"/>
  <c r="G151" i="28" s="1"/>
  <c r="H151" i="28" s="1"/>
  <c r="I151" i="28" s="1"/>
  <c r="J151" i="28" s="1"/>
  <c r="K151" i="28" s="1"/>
  <c r="L151" i="28" s="1"/>
  <c r="D125" i="28"/>
  <c r="E125" i="28" s="1"/>
  <c r="F125" i="28" s="1"/>
  <c r="G125" i="28" s="1"/>
  <c r="H125" i="28" s="1"/>
  <c r="I125" i="28" s="1"/>
  <c r="J125" i="28" s="1"/>
  <c r="K125" i="28" s="1"/>
  <c r="L125" i="28" s="1"/>
  <c r="D115" i="28"/>
  <c r="E115" i="28" s="1"/>
  <c r="F115" i="28" s="1"/>
  <c r="G115" i="28" s="1"/>
  <c r="H115" i="28" s="1"/>
  <c r="I115" i="28" s="1"/>
  <c r="J115" i="28" s="1"/>
  <c r="K115" i="28" s="1"/>
  <c r="L115" i="28" s="1"/>
  <c r="D116" i="28"/>
  <c r="E116" i="28" s="1"/>
  <c r="F116" i="28" s="1"/>
  <c r="G116" i="28" s="1"/>
  <c r="H116" i="28" s="1"/>
  <c r="I116" i="28" s="1"/>
  <c r="J116" i="28" s="1"/>
  <c r="K116" i="28" s="1"/>
  <c r="L116" i="28" s="1"/>
  <c r="D107" i="28"/>
  <c r="E107" i="28" s="1"/>
  <c r="F107" i="28" s="1"/>
  <c r="G107" i="28" s="1"/>
  <c r="H107" i="28" s="1"/>
  <c r="I107" i="28" s="1"/>
  <c r="J107" i="28" s="1"/>
  <c r="K107" i="28" s="1"/>
  <c r="L107" i="28" s="1"/>
  <c r="D271" i="28"/>
  <c r="E271" i="28" s="1"/>
  <c r="F271" i="28" s="1"/>
  <c r="G271" i="28" s="1"/>
  <c r="H271" i="28" s="1"/>
  <c r="I271" i="28" s="1"/>
  <c r="J271" i="28" s="1"/>
  <c r="K271" i="28" s="1"/>
  <c r="L271" i="28" s="1"/>
  <c r="D252" i="28"/>
  <c r="E252" i="28" s="1"/>
  <c r="F252" i="28" s="1"/>
  <c r="G252" i="28" s="1"/>
  <c r="H252" i="28" s="1"/>
  <c r="I252" i="28" s="1"/>
  <c r="J252" i="28" s="1"/>
  <c r="K252" i="28" s="1"/>
  <c r="L252" i="28" s="1"/>
  <c r="D101" i="28"/>
  <c r="E101" i="28" s="1"/>
  <c r="F101" i="28" s="1"/>
  <c r="G101" i="28" s="1"/>
  <c r="H101" i="28" s="1"/>
  <c r="I101" i="28" s="1"/>
  <c r="J101" i="28" s="1"/>
  <c r="K101" i="28" s="1"/>
  <c r="L101" i="28" s="1"/>
  <c r="D69" i="28"/>
  <c r="E69" i="28" s="1"/>
  <c r="F69" i="28" s="1"/>
  <c r="G69" i="28" s="1"/>
  <c r="H69" i="28" s="1"/>
  <c r="I69" i="28" s="1"/>
  <c r="J69" i="28" s="1"/>
  <c r="K69" i="28" s="1"/>
  <c r="L69" i="28" s="1"/>
  <c r="D136" i="28"/>
  <c r="E136" i="28" s="1"/>
  <c r="F136" i="28" s="1"/>
  <c r="G136" i="28" s="1"/>
  <c r="H136" i="28" s="1"/>
  <c r="I136" i="28" s="1"/>
  <c r="J136" i="28" s="1"/>
  <c r="K136" i="28" s="1"/>
  <c r="L136" i="28" s="1"/>
  <c r="D256" i="28"/>
  <c r="E256" i="28" s="1"/>
  <c r="F256" i="28" s="1"/>
  <c r="G256" i="28" s="1"/>
  <c r="H256" i="28" s="1"/>
  <c r="I256" i="28" s="1"/>
  <c r="J256" i="28" s="1"/>
  <c r="K256" i="28" s="1"/>
  <c r="L256" i="28" s="1"/>
  <c r="D140" i="28"/>
  <c r="E140" i="28" s="1"/>
  <c r="F140" i="28" s="1"/>
  <c r="G140" i="28" s="1"/>
  <c r="H140" i="28" s="1"/>
  <c r="I140" i="28" s="1"/>
  <c r="J140" i="28" s="1"/>
  <c r="K140" i="28" s="1"/>
  <c r="L140" i="28" s="1"/>
  <c r="D267" i="28"/>
  <c r="E267" i="28" s="1"/>
  <c r="F267" i="28" s="1"/>
  <c r="G267" i="28" s="1"/>
  <c r="H267" i="28" s="1"/>
  <c r="I267" i="28" s="1"/>
  <c r="J267" i="28" s="1"/>
  <c r="K267" i="28" s="1"/>
  <c r="L267" i="28" s="1"/>
  <c r="D259" i="28"/>
  <c r="E259" i="28" s="1"/>
  <c r="F259" i="28" s="1"/>
  <c r="G259" i="28" s="1"/>
  <c r="H259" i="28" s="1"/>
  <c r="I259" i="28" s="1"/>
  <c r="J259" i="28" s="1"/>
  <c r="K259" i="28" s="1"/>
  <c r="L259" i="28" s="1"/>
  <c r="D131" i="28"/>
  <c r="E131" i="28" s="1"/>
  <c r="F131" i="28" s="1"/>
  <c r="G131" i="28" s="1"/>
  <c r="H131" i="28" s="1"/>
  <c r="I131" i="28" s="1"/>
  <c r="J131" i="28" s="1"/>
  <c r="K131" i="28" s="1"/>
  <c r="L131" i="28" s="1"/>
  <c r="D428" i="28"/>
  <c r="E428" i="28" s="1"/>
  <c r="F428" i="28" s="1"/>
  <c r="G428" i="28" s="1"/>
  <c r="H428" i="28" s="1"/>
  <c r="I428" i="28" s="1"/>
  <c r="J428" i="28" s="1"/>
  <c r="K428" i="28" s="1"/>
  <c r="L428" i="28" s="1"/>
  <c r="D420" i="28"/>
  <c r="E420" i="28" s="1"/>
  <c r="F420" i="28" s="1"/>
  <c r="G420" i="28" s="1"/>
  <c r="H420" i="28" s="1"/>
  <c r="I420" i="28" s="1"/>
  <c r="J420" i="28" s="1"/>
  <c r="K420" i="28" s="1"/>
  <c r="L420" i="28" s="1"/>
  <c r="D412" i="28"/>
  <c r="E412" i="28" s="1"/>
  <c r="F412" i="28" s="1"/>
  <c r="G412" i="28" s="1"/>
  <c r="H412" i="28" s="1"/>
  <c r="I412" i="28" s="1"/>
  <c r="J412" i="28" s="1"/>
  <c r="K412" i="28" s="1"/>
  <c r="L412" i="28" s="1"/>
  <c r="D122" i="28"/>
  <c r="E122" i="28" s="1"/>
  <c r="F122" i="28" s="1"/>
  <c r="G122" i="28" s="1"/>
  <c r="H122" i="28" s="1"/>
  <c r="I122" i="28" s="1"/>
  <c r="J122" i="28" s="1"/>
  <c r="K122" i="28" s="1"/>
  <c r="L122" i="28" s="1"/>
  <c r="D110" i="28"/>
  <c r="E110" i="28" s="1"/>
  <c r="F110" i="28" s="1"/>
  <c r="G110" i="28" s="1"/>
  <c r="H110" i="28" s="1"/>
  <c r="I110" i="28" s="1"/>
  <c r="J110" i="28" s="1"/>
  <c r="K110" i="28" s="1"/>
  <c r="L110" i="28" s="1"/>
  <c r="D96" i="28"/>
  <c r="E96" i="28" s="1"/>
  <c r="F96" i="28" s="1"/>
  <c r="G96" i="28" s="1"/>
  <c r="H96" i="28" s="1"/>
  <c r="I96" i="28" s="1"/>
  <c r="J96" i="28" s="1"/>
  <c r="K96" i="28" s="1"/>
  <c r="L96" i="28" s="1"/>
  <c r="D64" i="28"/>
  <c r="E64" i="28" s="1"/>
  <c r="F64" i="28" s="1"/>
  <c r="G64" i="28" s="1"/>
  <c r="H64" i="28" s="1"/>
  <c r="I64" i="28" s="1"/>
  <c r="J64" i="28" s="1"/>
  <c r="K64" i="28" s="1"/>
  <c r="L64" i="28" s="1"/>
  <c r="D403" i="28"/>
  <c r="E403" i="28" s="1"/>
  <c r="F403" i="28" s="1"/>
  <c r="G403" i="28" s="1"/>
  <c r="H403" i="28" s="1"/>
  <c r="I403" i="28" s="1"/>
  <c r="J403" i="28" s="1"/>
  <c r="K403" i="28" s="1"/>
  <c r="L403" i="28" s="1"/>
  <c r="D395" i="28"/>
  <c r="E395" i="28" s="1"/>
  <c r="F395" i="28" s="1"/>
  <c r="G395" i="28" s="1"/>
  <c r="H395" i="28" s="1"/>
  <c r="I395" i="28" s="1"/>
  <c r="J395" i="28" s="1"/>
  <c r="K395" i="28" s="1"/>
  <c r="L395" i="28" s="1"/>
  <c r="D387" i="28"/>
  <c r="E387" i="28" s="1"/>
  <c r="F387" i="28" s="1"/>
  <c r="G387" i="28" s="1"/>
  <c r="H387" i="28" s="1"/>
  <c r="I387" i="28" s="1"/>
  <c r="J387" i="28" s="1"/>
  <c r="K387" i="28" s="1"/>
  <c r="L387" i="28" s="1"/>
  <c r="D379" i="28"/>
  <c r="E379" i="28" s="1"/>
  <c r="F379" i="28" s="1"/>
  <c r="G379" i="28" s="1"/>
  <c r="H379" i="28" s="1"/>
  <c r="I379" i="28" s="1"/>
  <c r="J379" i="28" s="1"/>
  <c r="K379" i="28" s="1"/>
  <c r="L379" i="28" s="1"/>
  <c r="D371" i="28"/>
  <c r="E371" i="28" s="1"/>
  <c r="F371" i="28" s="1"/>
  <c r="G371" i="28" s="1"/>
  <c r="H371" i="28" s="1"/>
  <c r="I371" i="28" s="1"/>
  <c r="J371" i="28" s="1"/>
  <c r="K371" i="28" s="1"/>
  <c r="L371" i="28" s="1"/>
  <c r="D363" i="28"/>
  <c r="E363" i="28" s="1"/>
  <c r="F363" i="28" s="1"/>
  <c r="G363" i="28" s="1"/>
  <c r="H363" i="28" s="1"/>
  <c r="I363" i="28" s="1"/>
  <c r="J363" i="28" s="1"/>
  <c r="K363" i="28" s="1"/>
  <c r="L363" i="28" s="1"/>
  <c r="D355" i="28"/>
  <c r="E355" i="28" s="1"/>
  <c r="F355" i="28" s="1"/>
  <c r="G355" i="28" s="1"/>
  <c r="H355" i="28" s="1"/>
  <c r="I355" i="28" s="1"/>
  <c r="J355" i="28" s="1"/>
  <c r="K355" i="28" s="1"/>
  <c r="L355" i="28" s="1"/>
  <c r="D347" i="28"/>
  <c r="E347" i="28" s="1"/>
  <c r="F347" i="28" s="1"/>
  <c r="G347" i="28" s="1"/>
  <c r="H347" i="28" s="1"/>
  <c r="I347" i="28" s="1"/>
  <c r="J347" i="28" s="1"/>
  <c r="K347" i="28" s="1"/>
  <c r="L347" i="28" s="1"/>
  <c r="D339" i="28"/>
  <c r="E339" i="28" s="1"/>
  <c r="F339" i="28" s="1"/>
  <c r="G339" i="28" s="1"/>
  <c r="H339" i="28" s="1"/>
  <c r="I339" i="28" s="1"/>
  <c r="J339" i="28" s="1"/>
  <c r="K339" i="28" s="1"/>
  <c r="L339" i="28" s="1"/>
  <c r="D331" i="28"/>
  <c r="E331" i="28" s="1"/>
  <c r="F331" i="28" s="1"/>
  <c r="G331" i="28" s="1"/>
  <c r="H331" i="28" s="1"/>
  <c r="I331" i="28" s="1"/>
  <c r="J331" i="28" s="1"/>
  <c r="K331" i="28" s="1"/>
  <c r="L331" i="28" s="1"/>
  <c r="D323" i="28"/>
  <c r="E323" i="28" s="1"/>
  <c r="F323" i="28" s="1"/>
  <c r="G323" i="28" s="1"/>
  <c r="H323" i="28" s="1"/>
  <c r="I323" i="28" s="1"/>
  <c r="J323" i="28" s="1"/>
  <c r="K323" i="28" s="1"/>
  <c r="L323" i="28" s="1"/>
  <c r="D315" i="28"/>
  <c r="E315" i="28" s="1"/>
  <c r="F315" i="28" s="1"/>
  <c r="G315" i="28" s="1"/>
  <c r="H315" i="28" s="1"/>
  <c r="I315" i="28" s="1"/>
  <c r="J315" i="28" s="1"/>
  <c r="K315" i="28" s="1"/>
  <c r="L315" i="28" s="1"/>
  <c r="D307" i="28"/>
  <c r="E307" i="28" s="1"/>
  <c r="F307" i="28" s="1"/>
  <c r="G307" i="28" s="1"/>
  <c r="H307" i="28" s="1"/>
  <c r="I307" i="28" s="1"/>
  <c r="J307" i="28" s="1"/>
  <c r="K307" i="28" s="1"/>
  <c r="L307" i="28" s="1"/>
  <c r="D299" i="28"/>
  <c r="E299" i="28" s="1"/>
  <c r="F299" i="28" s="1"/>
  <c r="G299" i="28" s="1"/>
  <c r="H299" i="28" s="1"/>
  <c r="I299" i="28" s="1"/>
  <c r="J299" i="28" s="1"/>
  <c r="K299" i="28" s="1"/>
  <c r="L299" i="28" s="1"/>
  <c r="D97" i="28"/>
  <c r="E97" i="28" s="1"/>
  <c r="F97" i="28" s="1"/>
  <c r="G97" i="28" s="1"/>
  <c r="H97" i="28" s="1"/>
  <c r="I97" i="28" s="1"/>
  <c r="J97" i="28" s="1"/>
  <c r="K97" i="28" s="1"/>
  <c r="L97" i="28" s="1"/>
  <c r="D81" i="28"/>
  <c r="E81" i="28" s="1"/>
  <c r="F81" i="28" s="1"/>
  <c r="G81" i="28" s="1"/>
  <c r="H81" i="28" s="1"/>
  <c r="I81" i="28" s="1"/>
  <c r="J81" i="28" s="1"/>
  <c r="K81" i="28" s="1"/>
  <c r="L81" i="28" s="1"/>
  <c r="D65" i="28"/>
  <c r="E65" i="28" s="1"/>
  <c r="F65" i="28" s="1"/>
  <c r="G65" i="28" s="1"/>
  <c r="H65" i="28" s="1"/>
  <c r="I65" i="28" s="1"/>
  <c r="J65" i="28" s="1"/>
  <c r="K65" i="28" s="1"/>
  <c r="L65" i="28" s="1"/>
  <c r="D53" i="28"/>
  <c r="E53" i="28" s="1"/>
  <c r="F53" i="28" s="1"/>
  <c r="G53" i="28" s="1"/>
  <c r="H53" i="28" s="1"/>
  <c r="I53" i="28" s="1"/>
  <c r="D45" i="28"/>
  <c r="E45" i="28" s="1"/>
  <c r="F45" i="28" s="1"/>
  <c r="G45" i="28" s="1"/>
  <c r="H45" i="28" s="1"/>
  <c r="I45" i="28" s="1"/>
  <c r="J45" i="28" s="1"/>
  <c r="K45" i="28" s="1"/>
  <c r="L45" i="28" s="1"/>
  <c r="D289" i="28"/>
  <c r="E289" i="28" s="1"/>
  <c r="F289" i="28" s="1"/>
  <c r="G289" i="28" s="1"/>
  <c r="H289" i="28" s="1"/>
  <c r="I289" i="28" s="1"/>
  <c r="J289" i="28" s="1"/>
  <c r="K289" i="28" s="1"/>
  <c r="L289" i="28" s="1"/>
  <c r="D281" i="28"/>
  <c r="E281" i="28" s="1"/>
  <c r="F281" i="28" s="1"/>
  <c r="G281" i="28" s="1"/>
  <c r="H281" i="28" s="1"/>
  <c r="I281" i="28" s="1"/>
  <c r="J281" i="28" s="1"/>
  <c r="K281" i="28" s="1"/>
  <c r="L281" i="28" s="1"/>
  <c r="D273" i="28"/>
  <c r="E273" i="28" s="1"/>
  <c r="F273" i="28" s="1"/>
  <c r="G273" i="28" s="1"/>
  <c r="H273" i="28" s="1"/>
  <c r="I273" i="28" s="1"/>
  <c r="J273" i="28" s="1"/>
  <c r="K273" i="28" s="1"/>
  <c r="L273" i="28" s="1"/>
  <c r="D99" i="28"/>
  <c r="E99" i="28" s="1"/>
  <c r="F99" i="28" s="1"/>
  <c r="G99" i="28" s="1"/>
  <c r="H99" i="28" s="1"/>
  <c r="I99" i="28" s="1"/>
  <c r="J99" i="28" s="1"/>
  <c r="K99" i="28" s="1"/>
  <c r="L99" i="28" s="1"/>
  <c r="D91" i="28"/>
  <c r="E91" i="28" s="1"/>
  <c r="F91" i="28" s="1"/>
  <c r="G91" i="28" s="1"/>
  <c r="H91" i="28" s="1"/>
  <c r="I91" i="28" s="1"/>
  <c r="J91" i="28" s="1"/>
  <c r="K91" i="28" s="1"/>
  <c r="L91" i="28" s="1"/>
  <c r="D83" i="28"/>
  <c r="E83" i="28" s="1"/>
  <c r="F83" i="28" s="1"/>
  <c r="G83" i="28" s="1"/>
  <c r="H83" i="28" s="1"/>
  <c r="I83" i="28" s="1"/>
  <c r="J83" i="28" s="1"/>
  <c r="K83" i="28" s="1"/>
  <c r="L83" i="28" s="1"/>
  <c r="D75" i="28"/>
  <c r="E75" i="28" s="1"/>
  <c r="F75" i="28" s="1"/>
  <c r="G75" i="28" s="1"/>
  <c r="H75" i="28" s="1"/>
  <c r="I75" i="28" s="1"/>
  <c r="J75" i="28" s="1"/>
  <c r="K75" i="28" s="1"/>
  <c r="L75" i="28" s="1"/>
  <c r="D67" i="28"/>
  <c r="E67" i="28" s="1"/>
  <c r="F67" i="28" s="1"/>
  <c r="G67" i="28" s="1"/>
  <c r="H67" i="28" s="1"/>
  <c r="I67" i="28" s="1"/>
  <c r="J67" i="28" s="1"/>
  <c r="K67" i="28" s="1"/>
  <c r="L67" i="28" s="1"/>
  <c r="D59" i="28"/>
  <c r="E59" i="28" s="1"/>
  <c r="F59" i="28" s="1"/>
  <c r="G59" i="28" s="1"/>
  <c r="H59" i="28" s="1"/>
  <c r="I59" i="28" s="1"/>
  <c r="J59" i="28" s="1"/>
  <c r="K59" i="28" s="1"/>
  <c r="L59" i="28" s="1"/>
  <c r="D50" i="28"/>
  <c r="E50" i="28" s="1"/>
  <c r="F50" i="28" s="1"/>
  <c r="G50" i="28" s="1"/>
  <c r="H50" i="28" s="1"/>
  <c r="I50" i="28" s="1"/>
  <c r="J50" i="28" s="1"/>
  <c r="K50" i="28" s="1"/>
  <c r="L50" i="28" s="1"/>
  <c r="D42" i="28"/>
  <c r="E42" i="28" s="1"/>
  <c r="F42" i="28" s="1"/>
  <c r="G42" i="28" s="1"/>
  <c r="H42" i="28" s="1"/>
  <c r="I42" i="28" s="1"/>
  <c r="J42" i="28" s="1"/>
  <c r="K42" i="28" s="1"/>
  <c r="L42" i="28" s="1"/>
  <c r="D429" i="28"/>
  <c r="E429" i="28" s="1"/>
  <c r="F429" i="28" s="1"/>
  <c r="G429" i="28" s="1"/>
  <c r="H429" i="28" s="1"/>
  <c r="I429" i="28" s="1"/>
  <c r="J429" i="28" s="1"/>
  <c r="K429" i="28" s="1"/>
  <c r="L429" i="28" s="1"/>
  <c r="D421" i="28"/>
  <c r="E421" i="28" s="1"/>
  <c r="F421" i="28" s="1"/>
  <c r="G421" i="28" s="1"/>
  <c r="H421" i="28" s="1"/>
  <c r="I421" i="28" s="1"/>
  <c r="J421" i="28" s="1"/>
  <c r="K421" i="28" s="1"/>
  <c r="L421" i="28" s="1"/>
  <c r="D413" i="28"/>
  <c r="E413" i="28" s="1"/>
  <c r="F413" i="28" s="1"/>
  <c r="G413" i="28" s="1"/>
  <c r="H413" i="28" s="1"/>
  <c r="I413" i="28" s="1"/>
  <c r="J413" i="28" s="1"/>
  <c r="K413" i="28" s="1"/>
  <c r="L413" i="28" s="1"/>
  <c r="D406" i="28"/>
  <c r="E406" i="28" s="1"/>
  <c r="F406" i="28" s="1"/>
  <c r="G406" i="28" s="1"/>
  <c r="H406" i="28" s="1"/>
  <c r="I406" i="28" s="1"/>
  <c r="J406" i="28" s="1"/>
  <c r="K406" i="28" s="1"/>
  <c r="L406" i="28" s="1"/>
  <c r="D398" i="28"/>
  <c r="E398" i="28" s="1"/>
  <c r="F398" i="28" s="1"/>
  <c r="G398" i="28" s="1"/>
  <c r="H398" i="28" s="1"/>
  <c r="I398" i="28" s="1"/>
  <c r="J398" i="28" s="1"/>
  <c r="K398" i="28" s="1"/>
  <c r="L398" i="28" s="1"/>
  <c r="D390" i="28"/>
  <c r="E390" i="28" s="1"/>
  <c r="F390" i="28" s="1"/>
  <c r="G390" i="28" s="1"/>
  <c r="H390" i="28" s="1"/>
  <c r="I390" i="28" s="1"/>
  <c r="J390" i="28" s="1"/>
  <c r="K390" i="28" s="1"/>
  <c r="L390" i="28" s="1"/>
  <c r="D382" i="28"/>
  <c r="E382" i="28" s="1"/>
  <c r="F382" i="28" s="1"/>
  <c r="G382" i="28" s="1"/>
  <c r="H382" i="28" s="1"/>
  <c r="I382" i="28" s="1"/>
  <c r="J382" i="28" s="1"/>
  <c r="K382" i="28" s="1"/>
  <c r="L382" i="28" s="1"/>
  <c r="D374" i="28"/>
  <c r="E374" i="28" s="1"/>
  <c r="F374" i="28" s="1"/>
  <c r="G374" i="28" s="1"/>
  <c r="H374" i="28" s="1"/>
  <c r="I374" i="28" s="1"/>
  <c r="J374" i="28" s="1"/>
  <c r="K374" i="28" s="1"/>
  <c r="L374" i="28" s="1"/>
  <c r="D366" i="28"/>
  <c r="E366" i="28" s="1"/>
  <c r="F366" i="28" s="1"/>
  <c r="G366" i="28" s="1"/>
  <c r="H366" i="28" s="1"/>
  <c r="I366" i="28" s="1"/>
  <c r="J366" i="28" s="1"/>
  <c r="K366" i="28" s="1"/>
  <c r="L366" i="28" s="1"/>
  <c r="D358" i="28"/>
  <c r="E358" i="28" s="1"/>
  <c r="F358" i="28" s="1"/>
  <c r="G358" i="28" s="1"/>
  <c r="H358" i="28" s="1"/>
  <c r="I358" i="28" s="1"/>
  <c r="J358" i="28" s="1"/>
  <c r="K358" i="28" s="1"/>
  <c r="L358" i="28" s="1"/>
  <c r="D350" i="28"/>
  <c r="E350" i="28" s="1"/>
  <c r="F350" i="28" s="1"/>
  <c r="G350" i="28" s="1"/>
  <c r="H350" i="28" s="1"/>
  <c r="I350" i="28" s="1"/>
  <c r="J350" i="28" s="1"/>
  <c r="K350" i="28" s="1"/>
  <c r="L350" i="28" s="1"/>
  <c r="D342" i="28"/>
  <c r="E342" i="28" s="1"/>
  <c r="F342" i="28" s="1"/>
  <c r="G342" i="28" s="1"/>
  <c r="H342" i="28" s="1"/>
  <c r="I342" i="28" s="1"/>
  <c r="J342" i="28" s="1"/>
  <c r="K342" i="28" s="1"/>
  <c r="L342" i="28" s="1"/>
  <c r="D334" i="28"/>
  <c r="E334" i="28" s="1"/>
  <c r="F334" i="28" s="1"/>
  <c r="G334" i="28" s="1"/>
  <c r="H334" i="28" s="1"/>
  <c r="I334" i="28" s="1"/>
  <c r="J334" i="28" s="1"/>
  <c r="K334" i="28" s="1"/>
  <c r="L334" i="28" s="1"/>
  <c r="D326" i="28"/>
  <c r="E326" i="28" s="1"/>
  <c r="F326" i="28" s="1"/>
  <c r="G326" i="28" s="1"/>
  <c r="H326" i="28" s="1"/>
  <c r="I326" i="28" s="1"/>
  <c r="J326" i="28" s="1"/>
  <c r="K326" i="28" s="1"/>
  <c r="L326" i="28" s="1"/>
  <c r="D318" i="28"/>
  <c r="E318" i="28" s="1"/>
  <c r="F318" i="28" s="1"/>
  <c r="G318" i="28" s="1"/>
  <c r="H318" i="28" s="1"/>
  <c r="I318" i="28" s="1"/>
  <c r="J318" i="28" s="1"/>
  <c r="K318" i="28" s="1"/>
  <c r="L318" i="28" s="1"/>
  <c r="D310" i="28"/>
  <c r="E310" i="28" s="1"/>
  <c r="F310" i="28" s="1"/>
  <c r="G310" i="28" s="1"/>
  <c r="H310" i="28" s="1"/>
  <c r="I310" i="28" s="1"/>
  <c r="J310" i="28" s="1"/>
  <c r="K310" i="28" s="1"/>
  <c r="L310" i="28" s="1"/>
  <c r="D302" i="28"/>
  <c r="E302" i="28" s="1"/>
  <c r="F302" i="28" s="1"/>
  <c r="G302" i="28" s="1"/>
  <c r="H302" i="28" s="1"/>
  <c r="I302" i="28" s="1"/>
  <c r="J302" i="28" s="1"/>
  <c r="K302" i="28" s="1"/>
  <c r="L302" i="28" s="1"/>
  <c r="D294" i="28"/>
  <c r="E294" i="28" s="1"/>
  <c r="F294" i="28" s="1"/>
  <c r="G294" i="28" s="1"/>
  <c r="H294" i="28" s="1"/>
  <c r="I294" i="28" s="1"/>
  <c r="J294" i="28" s="1"/>
  <c r="K294" i="28" s="1"/>
  <c r="L294" i="28" s="1"/>
  <c r="D286" i="28"/>
  <c r="E286" i="28" s="1"/>
  <c r="F286" i="28" s="1"/>
  <c r="G286" i="28" s="1"/>
  <c r="H286" i="28" s="1"/>
  <c r="I286" i="28" s="1"/>
  <c r="J286" i="28" s="1"/>
  <c r="K286" i="28" s="1"/>
  <c r="L286" i="28" s="1"/>
  <c r="D278" i="28"/>
  <c r="E278" i="28" s="1"/>
  <c r="F278" i="28" s="1"/>
  <c r="G278" i="28" s="1"/>
  <c r="H278" i="28" s="1"/>
  <c r="I278" i="28" s="1"/>
  <c r="J278" i="28" s="1"/>
  <c r="K278" i="28" s="1"/>
  <c r="L278" i="28" s="1"/>
  <c r="D250" i="28"/>
  <c r="E250" i="28" s="1"/>
  <c r="F250" i="28" s="1"/>
  <c r="G250" i="28" s="1"/>
  <c r="H250" i="28" s="1"/>
  <c r="I250" i="28" s="1"/>
  <c r="J250" i="28" s="1"/>
  <c r="K250" i="28" s="1"/>
  <c r="L250" i="28" s="1"/>
  <c r="D246" i="28"/>
  <c r="E246" i="28" s="1"/>
  <c r="F246" i="28" s="1"/>
  <c r="G246" i="28" s="1"/>
  <c r="H246" i="28" s="1"/>
  <c r="I246" i="28" s="1"/>
  <c r="J246" i="28" s="1"/>
  <c r="K246" i="28" s="1"/>
  <c r="L246" i="28" s="1"/>
  <c r="D242" i="28"/>
  <c r="E242" i="28" s="1"/>
  <c r="F242" i="28" s="1"/>
  <c r="G242" i="28" s="1"/>
  <c r="H242" i="28" s="1"/>
  <c r="I242" i="28" s="1"/>
  <c r="J242" i="28" s="1"/>
  <c r="K242" i="28" s="1"/>
  <c r="L242" i="28" s="1"/>
  <c r="D238" i="28"/>
  <c r="E238" i="28" s="1"/>
  <c r="F238" i="28" s="1"/>
  <c r="G238" i="28" s="1"/>
  <c r="H238" i="28" s="1"/>
  <c r="I238" i="28" s="1"/>
  <c r="J238" i="28" s="1"/>
  <c r="K238" i="28" s="1"/>
  <c r="L238" i="28" s="1"/>
  <c r="D234" i="28"/>
  <c r="E234" i="28" s="1"/>
  <c r="F234" i="28" s="1"/>
  <c r="G234" i="28" s="1"/>
  <c r="H234" i="28" s="1"/>
  <c r="I234" i="28" s="1"/>
  <c r="J234" i="28" s="1"/>
  <c r="K234" i="28" s="1"/>
  <c r="L234" i="28" s="1"/>
  <c r="D230" i="28"/>
  <c r="E230" i="28" s="1"/>
  <c r="F230" i="28" s="1"/>
  <c r="G230" i="28" s="1"/>
  <c r="H230" i="28" s="1"/>
  <c r="I230" i="28" s="1"/>
  <c r="J230" i="28" s="1"/>
  <c r="K230" i="28" s="1"/>
  <c r="L230" i="28" s="1"/>
  <c r="D226" i="28"/>
  <c r="E226" i="28" s="1"/>
  <c r="F226" i="28" s="1"/>
  <c r="G226" i="28" s="1"/>
  <c r="H226" i="28" s="1"/>
  <c r="I226" i="28" s="1"/>
  <c r="J226" i="28" s="1"/>
  <c r="K226" i="28" s="1"/>
  <c r="L226" i="28" s="1"/>
  <c r="D222" i="28"/>
  <c r="E222" i="28" s="1"/>
  <c r="F222" i="28" s="1"/>
  <c r="G222" i="28" s="1"/>
  <c r="H222" i="28" s="1"/>
  <c r="I222" i="28" s="1"/>
  <c r="J222" i="28" s="1"/>
  <c r="K222" i="28" s="1"/>
  <c r="L222" i="28" s="1"/>
  <c r="D266" i="28"/>
  <c r="E266" i="28" s="1"/>
  <c r="F266" i="28" s="1"/>
  <c r="G266" i="28" s="1"/>
  <c r="H266" i="28" s="1"/>
  <c r="I266" i="28" s="1"/>
  <c r="J266" i="28" s="1"/>
  <c r="K266" i="28" s="1"/>
  <c r="L266" i="28" s="1"/>
  <c r="D255" i="28"/>
  <c r="E255" i="28" s="1"/>
  <c r="F255" i="28" s="1"/>
  <c r="G255" i="28" s="1"/>
  <c r="H255" i="28" s="1"/>
  <c r="I255" i="28" s="1"/>
  <c r="J255" i="28" s="1"/>
  <c r="K255" i="28" s="1"/>
  <c r="L255" i="28" s="1"/>
  <c r="D93" i="28"/>
  <c r="E93" i="28" s="1"/>
  <c r="F93" i="28" s="1"/>
  <c r="G93" i="28" s="1"/>
  <c r="H93" i="28" s="1"/>
  <c r="I93" i="28" s="1"/>
  <c r="J93" i="28" s="1"/>
  <c r="K93" i="28" s="1"/>
  <c r="L93" i="28" s="1"/>
  <c r="D61" i="28"/>
  <c r="E61" i="28" s="1"/>
  <c r="F61" i="28" s="1"/>
  <c r="G61" i="28" s="1"/>
  <c r="H61" i="28" s="1"/>
  <c r="I61" i="28" s="1"/>
  <c r="J61" i="28" s="1"/>
  <c r="K61" i="28" s="1"/>
  <c r="L61" i="28" s="1"/>
  <c r="D270" i="28"/>
  <c r="E270" i="28" s="1"/>
  <c r="F270" i="28" s="1"/>
  <c r="G270" i="28" s="1"/>
  <c r="H270" i="28" s="1"/>
  <c r="I270" i="28" s="1"/>
  <c r="J270" i="28" s="1"/>
  <c r="K270" i="28" s="1"/>
  <c r="L270" i="28" s="1"/>
  <c r="D254" i="28"/>
  <c r="E254" i="28" s="1"/>
  <c r="F254" i="28" s="1"/>
  <c r="G254" i="28" s="1"/>
  <c r="H254" i="28" s="1"/>
  <c r="I254" i="28" s="1"/>
  <c r="J254" i="28" s="1"/>
  <c r="K254" i="28" s="1"/>
  <c r="L254" i="28" s="1"/>
  <c r="D138" i="28"/>
  <c r="E138" i="28" s="1"/>
  <c r="F138" i="28" s="1"/>
  <c r="G138" i="28" s="1"/>
  <c r="H138" i="28" s="1"/>
  <c r="I138" i="28" s="1"/>
  <c r="J138" i="28" s="1"/>
  <c r="K138" i="28" s="1"/>
  <c r="L138" i="28" s="1"/>
  <c r="D265" i="28"/>
  <c r="E265" i="28" s="1"/>
  <c r="F265" i="28" s="1"/>
  <c r="G265" i="28" s="1"/>
  <c r="H265" i="28" s="1"/>
  <c r="I265" i="28" s="1"/>
  <c r="J265" i="28" s="1"/>
  <c r="K265" i="28" s="1"/>
  <c r="L265" i="28" s="1"/>
  <c r="D143" i="28"/>
  <c r="E143" i="28" s="1"/>
  <c r="F143" i="28" s="1"/>
  <c r="G143" i="28" s="1"/>
  <c r="H143" i="28" s="1"/>
  <c r="I143" i="28" s="1"/>
  <c r="J143" i="28" s="1"/>
  <c r="K143" i="28" s="1"/>
  <c r="L143" i="28" s="1"/>
  <c r="D127" i="28"/>
  <c r="E127" i="28" s="1"/>
  <c r="F127" i="28" s="1"/>
  <c r="G127" i="28" s="1"/>
  <c r="H127" i="28" s="1"/>
  <c r="I127" i="28" s="1"/>
  <c r="J127" i="28" s="1"/>
  <c r="K127" i="28" s="1"/>
  <c r="L127" i="28" s="1"/>
  <c r="D426" i="28"/>
  <c r="E426" i="28" s="1"/>
  <c r="F426" i="28" s="1"/>
  <c r="G426" i="28" s="1"/>
  <c r="H426" i="28" s="1"/>
  <c r="I426" i="28" s="1"/>
  <c r="J426" i="28" s="1"/>
  <c r="K426" i="28" s="1"/>
  <c r="L426" i="28" s="1"/>
  <c r="D418" i="28"/>
  <c r="E418" i="28" s="1"/>
  <c r="F418" i="28" s="1"/>
  <c r="G418" i="28" s="1"/>
  <c r="H418" i="28" s="1"/>
  <c r="I418" i="28" s="1"/>
  <c r="J418" i="28" s="1"/>
  <c r="K418" i="28" s="1"/>
  <c r="L418" i="28" s="1"/>
  <c r="D410" i="28"/>
  <c r="E410" i="28" s="1"/>
  <c r="F410" i="28" s="1"/>
  <c r="G410" i="28" s="1"/>
  <c r="H410" i="28" s="1"/>
  <c r="I410" i="28" s="1"/>
  <c r="J410" i="28" s="1"/>
  <c r="K410" i="28" s="1"/>
  <c r="L410" i="28" s="1"/>
  <c r="D118" i="28"/>
  <c r="E118" i="28" s="1"/>
  <c r="F118" i="28" s="1"/>
  <c r="G118" i="28" s="1"/>
  <c r="H118" i="28" s="1"/>
  <c r="I118" i="28" s="1"/>
  <c r="J118" i="28" s="1"/>
  <c r="K118" i="28" s="1"/>
  <c r="L118" i="28" s="1"/>
  <c r="D108" i="28"/>
  <c r="E108" i="28" s="1"/>
  <c r="F108" i="28" s="1"/>
  <c r="G108" i="28" s="1"/>
  <c r="H108" i="28" s="1"/>
  <c r="I108" i="28" s="1"/>
  <c r="J108" i="28" s="1"/>
  <c r="K108" i="28" s="1"/>
  <c r="L108" i="28" s="1"/>
  <c r="D88" i="28"/>
  <c r="E88" i="28" s="1"/>
  <c r="F88" i="28" s="1"/>
  <c r="G88" i="28" s="1"/>
  <c r="H88" i="28" s="1"/>
  <c r="I88" i="28" s="1"/>
  <c r="D56" i="28"/>
  <c r="E56" i="28" s="1"/>
  <c r="F56" i="28" s="1"/>
  <c r="G56" i="28" s="1"/>
  <c r="H56" i="28" s="1"/>
  <c r="I56" i="28" s="1"/>
  <c r="J56" i="28" s="1"/>
  <c r="K56" i="28" s="1"/>
  <c r="L56" i="28" s="1"/>
  <c r="D253" i="28"/>
  <c r="E253" i="28" s="1"/>
  <c r="F253" i="28" s="1"/>
  <c r="G253" i="28" s="1"/>
  <c r="H253" i="28" s="1"/>
  <c r="I253" i="28" s="1"/>
  <c r="J253" i="28" s="1"/>
  <c r="K253" i="28" s="1"/>
  <c r="L253" i="28" s="1"/>
  <c r="D137" i="28"/>
  <c r="E137" i="28" s="1"/>
  <c r="F137" i="28" s="1"/>
  <c r="G137" i="28" s="1"/>
  <c r="H137" i="28" s="1"/>
  <c r="I137" i="28" s="1"/>
  <c r="J137" i="28" s="1"/>
  <c r="K137" i="28" s="1"/>
  <c r="L137" i="28" s="1"/>
  <c r="D85" i="28"/>
  <c r="E85" i="28" s="1"/>
  <c r="F85" i="28" s="1"/>
  <c r="G85" i="28" s="1"/>
  <c r="H85" i="28" s="1"/>
  <c r="I85" i="28" s="1"/>
  <c r="D262" i="28"/>
  <c r="E262" i="28" s="1"/>
  <c r="F262" i="28" s="1"/>
  <c r="G262" i="28" s="1"/>
  <c r="H262" i="28" s="1"/>
  <c r="I262" i="28" s="1"/>
  <c r="J262" i="28" s="1"/>
  <c r="K262" i="28" s="1"/>
  <c r="L262" i="28" s="1"/>
  <c r="D268" i="28"/>
  <c r="E268" i="28" s="1"/>
  <c r="F268" i="28" s="1"/>
  <c r="G268" i="28" s="1"/>
  <c r="H268" i="28" s="1"/>
  <c r="I268" i="28" s="1"/>
  <c r="J268" i="28" s="1"/>
  <c r="K268" i="28" s="1"/>
  <c r="L268" i="28" s="1"/>
  <c r="D146" i="28"/>
  <c r="E146" i="28" s="1"/>
  <c r="F146" i="28" s="1"/>
  <c r="G146" i="28" s="1"/>
  <c r="H146" i="28" s="1"/>
  <c r="I146" i="28" s="1"/>
  <c r="J146" i="28" s="1"/>
  <c r="K146" i="28" s="1"/>
  <c r="L146" i="28" s="1"/>
  <c r="D130" i="28"/>
  <c r="E130" i="28" s="1"/>
  <c r="F130" i="28" s="1"/>
  <c r="G130" i="28" s="1"/>
  <c r="H130" i="28" s="1"/>
  <c r="I130" i="28" s="1"/>
  <c r="J130" i="28" s="1"/>
  <c r="K130" i="28" s="1"/>
  <c r="L130" i="28" s="1"/>
  <c r="D263" i="28"/>
  <c r="E263" i="28" s="1"/>
  <c r="F263" i="28" s="1"/>
  <c r="G263" i="28" s="1"/>
  <c r="H263" i="28" s="1"/>
  <c r="I263" i="28" s="1"/>
  <c r="J263" i="28" s="1"/>
  <c r="K263" i="28" s="1"/>
  <c r="L263" i="28" s="1"/>
  <c r="D135" i="28"/>
  <c r="E135" i="28" s="1"/>
  <c r="F135" i="28" s="1"/>
  <c r="G135" i="28" s="1"/>
  <c r="H135" i="28" s="1"/>
  <c r="I135" i="28" s="1"/>
  <c r="J135" i="28" s="1"/>
  <c r="K135" i="28" s="1"/>
  <c r="L135" i="28" s="1"/>
  <c r="D432" i="28"/>
  <c r="E432" i="28" s="1"/>
  <c r="F432" i="28" s="1"/>
  <c r="G432" i="28" s="1"/>
  <c r="H432" i="28" s="1"/>
  <c r="I432" i="28" s="1"/>
  <c r="J432" i="28" s="1"/>
  <c r="D424" i="28"/>
  <c r="E424" i="28" s="1"/>
  <c r="F424" i="28" s="1"/>
  <c r="G424" i="28" s="1"/>
  <c r="H424" i="28" s="1"/>
  <c r="I424" i="28" s="1"/>
  <c r="J424" i="28" s="1"/>
  <c r="K424" i="28" s="1"/>
  <c r="L424" i="28" s="1"/>
  <c r="D416" i="28"/>
  <c r="E416" i="28" s="1"/>
  <c r="F416" i="28" s="1"/>
  <c r="G416" i="28" s="1"/>
  <c r="H416" i="28" s="1"/>
  <c r="I416" i="28" s="1"/>
  <c r="J416" i="28" s="1"/>
  <c r="K416" i="28" s="1"/>
  <c r="L416" i="28" s="1"/>
  <c r="D408" i="28"/>
  <c r="E408" i="28" s="1"/>
  <c r="F408" i="28" s="1"/>
  <c r="G408" i="28" s="1"/>
  <c r="H408" i="28" s="1"/>
  <c r="I408" i="28" s="1"/>
  <c r="J408" i="28" s="1"/>
  <c r="K408" i="28" s="1"/>
  <c r="L408" i="28" s="1"/>
  <c r="D114" i="28"/>
  <c r="E114" i="28" s="1"/>
  <c r="F114" i="28" s="1"/>
  <c r="G114" i="28" s="1"/>
  <c r="H114" i="28" s="1"/>
  <c r="I114" i="28" s="1"/>
  <c r="J114" i="28" s="1"/>
  <c r="K114" i="28" s="1"/>
  <c r="L114" i="28" s="1"/>
  <c r="D106" i="28"/>
  <c r="E106" i="28" s="1"/>
  <c r="F106" i="28" s="1"/>
  <c r="G106" i="28" s="1"/>
  <c r="H106" i="28" s="1"/>
  <c r="I106" i="28" s="1"/>
  <c r="J106" i="28" s="1"/>
  <c r="K106" i="28" s="1"/>
  <c r="L106" i="28" s="1"/>
  <c r="D80" i="28"/>
  <c r="E80" i="28" s="1"/>
  <c r="F80" i="28" s="1"/>
  <c r="G80" i="28" s="1"/>
  <c r="H80" i="28" s="1"/>
  <c r="I80" i="28" s="1"/>
  <c r="J80" i="28" s="1"/>
  <c r="K80" i="28" s="1"/>
  <c r="L80" i="28" s="1"/>
  <c r="D399" i="28"/>
  <c r="E399" i="28" s="1"/>
  <c r="F399" i="28" s="1"/>
  <c r="G399" i="28" s="1"/>
  <c r="H399" i="28" s="1"/>
  <c r="I399" i="28" s="1"/>
  <c r="J399" i="28" s="1"/>
  <c r="K399" i="28" s="1"/>
  <c r="L399" i="28" s="1"/>
  <c r="D391" i="28"/>
  <c r="E391" i="28" s="1"/>
  <c r="F391" i="28" s="1"/>
  <c r="G391" i="28" s="1"/>
  <c r="H391" i="28" s="1"/>
  <c r="I391" i="28" s="1"/>
  <c r="J391" i="28" s="1"/>
  <c r="K391" i="28" s="1"/>
  <c r="L391" i="28" s="1"/>
  <c r="D383" i="28"/>
  <c r="E383" i="28" s="1"/>
  <c r="F383" i="28" s="1"/>
  <c r="G383" i="28" s="1"/>
  <c r="H383" i="28" s="1"/>
  <c r="I383" i="28" s="1"/>
  <c r="J383" i="28" s="1"/>
  <c r="K383" i="28" s="1"/>
  <c r="L383" i="28" s="1"/>
  <c r="D375" i="28"/>
  <c r="E375" i="28" s="1"/>
  <c r="F375" i="28" s="1"/>
  <c r="G375" i="28" s="1"/>
  <c r="H375" i="28" s="1"/>
  <c r="I375" i="28" s="1"/>
  <c r="J375" i="28" s="1"/>
  <c r="K375" i="28" s="1"/>
  <c r="L375" i="28" s="1"/>
  <c r="D367" i="28"/>
  <c r="E367" i="28" s="1"/>
  <c r="F367" i="28" s="1"/>
  <c r="G367" i="28" s="1"/>
  <c r="H367" i="28" s="1"/>
  <c r="I367" i="28" s="1"/>
  <c r="J367" i="28" s="1"/>
  <c r="K367" i="28" s="1"/>
  <c r="L367" i="28" s="1"/>
  <c r="D359" i="28"/>
  <c r="E359" i="28" s="1"/>
  <c r="F359" i="28" s="1"/>
  <c r="G359" i="28" s="1"/>
  <c r="H359" i="28" s="1"/>
  <c r="I359" i="28" s="1"/>
  <c r="J359" i="28" s="1"/>
  <c r="K359" i="28" s="1"/>
  <c r="L359" i="28" s="1"/>
  <c r="D351" i="28"/>
  <c r="E351" i="28" s="1"/>
  <c r="F351" i="28" s="1"/>
  <c r="G351" i="28" s="1"/>
  <c r="H351" i="28" s="1"/>
  <c r="I351" i="28" s="1"/>
  <c r="J351" i="28" s="1"/>
  <c r="K351" i="28" s="1"/>
  <c r="L351" i="28" s="1"/>
  <c r="D343" i="28"/>
  <c r="E343" i="28" s="1"/>
  <c r="F343" i="28" s="1"/>
  <c r="G343" i="28" s="1"/>
  <c r="H343" i="28" s="1"/>
  <c r="I343" i="28" s="1"/>
  <c r="J343" i="28" s="1"/>
  <c r="K343" i="28" s="1"/>
  <c r="L343" i="28" s="1"/>
  <c r="D335" i="28"/>
  <c r="E335" i="28" s="1"/>
  <c r="F335" i="28" s="1"/>
  <c r="G335" i="28" s="1"/>
  <c r="H335" i="28" s="1"/>
  <c r="I335" i="28" s="1"/>
  <c r="J335" i="28" s="1"/>
  <c r="K335" i="28" s="1"/>
  <c r="L335" i="28" s="1"/>
  <c r="D327" i="28"/>
  <c r="E327" i="28" s="1"/>
  <c r="F327" i="28" s="1"/>
  <c r="G327" i="28" s="1"/>
  <c r="H327" i="28" s="1"/>
  <c r="I327" i="28" s="1"/>
  <c r="J327" i="28" s="1"/>
  <c r="K327" i="28" s="1"/>
  <c r="L327" i="28" s="1"/>
  <c r="D319" i="28"/>
  <c r="E319" i="28" s="1"/>
  <c r="F319" i="28" s="1"/>
  <c r="G319" i="28" s="1"/>
  <c r="H319" i="28" s="1"/>
  <c r="I319" i="28" s="1"/>
  <c r="J319" i="28" s="1"/>
  <c r="K319" i="28" s="1"/>
  <c r="L319" i="28" s="1"/>
  <c r="D311" i="28"/>
  <c r="E311" i="28" s="1"/>
  <c r="F311" i="28" s="1"/>
  <c r="G311" i="28" s="1"/>
  <c r="H311" i="28" s="1"/>
  <c r="I311" i="28" s="1"/>
  <c r="J311" i="28" s="1"/>
  <c r="K311" i="28" s="1"/>
  <c r="L311" i="28" s="1"/>
  <c r="D303" i="28"/>
  <c r="E303" i="28" s="1"/>
  <c r="F303" i="28" s="1"/>
  <c r="G303" i="28" s="1"/>
  <c r="H303" i="28" s="1"/>
  <c r="I303" i="28" s="1"/>
  <c r="J303" i="28" s="1"/>
  <c r="K303" i="28" s="1"/>
  <c r="L303" i="28" s="1"/>
  <c r="D295" i="28"/>
  <c r="E295" i="28" s="1"/>
  <c r="F295" i="28" s="1"/>
  <c r="G295" i="28" s="1"/>
  <c r="H295" i="28" s="1"/>
  <c r="I295" i="28" s="1"/>
  <c r="J295" i="28" s="1"/>
  <c r="K295" i="28" s="1"/>
  <c r="L295" i="28" s="1"/>
  <c r="D89" i="28"/>
  <c r="E89" i="28" s="1"/>
  <c r="F89" i="28" s="1"/>
  <c r="G89" i="28" s="1"/>
  <c r="H89" i="28" s="1"/>
  <c r="I89" i="28" s="1"/>
  <c r="J89" i="28" s="1"/>
  <c r="K89" i="28" s="1"/>
  <c r="L89" i="28" s="1"/>
  <c r="D73" i="28"/>
  <c r="E73" i="28" s="1"/>
  <c r="F73" i="28" s="1"/>
  <c r="G73" i="28" s="1"/>
  <c r="H73" i="28" s="1"/>
  <c r="I73" i="28" s="1"/>
  <c r="J73" i="28" s="1"/>
  <c r="K73" i="28" s="1"/>
  <c r="L73" i="28" s="1"/>
  <c r="D58" i="28"/>
  <c r="E58" i="28" s="1"/>
  <c r="F58" i="28" s="1"/>
  <c r="G58" i="28" s="1"/>
  <c r="H58" i="28" s="1"/>
  <c r="I58" i="28" s="1"/>
  <c r="J58" i="28" s="1"/>
  <c r="K58" i="28" s="1"/>
  <c r="L58" i="28" s="1"/>
  <c r="D49" i="28"/>
  <c r="E49" i="28" s="1"/>
  <c r="F49" i="28" s="1"/>
  <c r="G49" i="28" s="1"/>
  <c r="H49" i="28" s="1"/>
  <c r="I49" i="28" s="1"/>
  <c r="J49" i="28" s="1"/>
  <c r="K49" i="28" s="1"/>
  <c r="L49" i="28" s="1"/>
  <c r="D293" i="28"/>
  <c r="E293" i="28" s="1"/>
  <c r="F293" i="28" s="1"/>
  <c r="G293" i="28" s="1"/>
  <c r="H293" i="28" s="1"/>
  <c r="I293" i="28" s="1"/>
  <c r="J293" i="28" s="1"/>
  <c r="K293" i="28" s="1"/>
  <c r="L293" i="28" s="1"/>
  <c r="D285" i="28"/>
  <c r="E285" i="28" s="1"/>
  <c r="F285" i="28" s="1"/>
  <c r="G285" i="28" s="1"/>
  <c r="H285" i="28" s="1"/>
  <c r="I285" i="28" s="1"/>
  <c r="J285" i="28" s="1"/>
  <c r="K285" i="28" s="1"/>
  <c r="L285" i="28" s="1"/>
  <c r="D277" i="28"/>
  <c r="E277" i="28" s="1"/>
  <c r="F277" i="28" s="1"/>
  <c r="G277" i="28" s="1"/>
  <c r="H277" i="28" s="1"/>
  <c r="I277" i="28" s="1"/>
  <c r="J277" i="28" s="1"/>
  <c r="K277" i="28" s="1"/>
  <c r="L277" i="28" s="1"/>
  <c r="D119" i="28"/>
  <c r="E119" i="28" s="1"/>
  <c r="F119" i="28" s="1"/>
  <c r="G119" i="28" s="1"/>
  <c r="H119" i="28" s="1"/>
  <c r="I119" i="28" s="1"/>
  <c r="J119" i="28" s="1"/>
  <c r="K119" i="28" s="1"/>
  <c r="L119" i="28" s="1"/>
  <c r="D95" i="28"/>
  <c r="E95" i="28" s="1"/>
  <c r="F95" i="28" s="1"/>
  <c r="G95" i="28" s="1"/>
  <c r="H95" i="28" s="1"/>
  <c r="I95" i="28" s="1"/>
  <c r="J95" i="28" s="1"/>
  <c r="K95" i="28" s="1"/>
  <c r="L95" i="28" s="1"/>
  <c r="D87" i="28"/>
  <c r="E87" i="28" s="1"/>
  <c r="F87" i="28" s="1"/>
  <c r="G87" i="28" s="1"/>
  <c r="H87" i="28" s="1"/>
  <c r="I87" i="28" s="1"/>
  <c r="J87" i="28" s="1"/>
  <c r="K87" i="28" s="1"/>
  <c r="L87" i="28" s="1"/>
  <c r="D79" i="28"/>
  <c r="E79" i="28" s="1"/>
  <c r="F79" i="28" s="1"/>
  <c r="G79" i="28" s="1"/>
  <c r="H79" i="28" s="1"/>
  <c r="I79" i="28" s="1"/>
  <c r="J79" i="28" s="1"/>
  <c r="K79" i="28" s="1"/>
  <c r="L79" i="28" s="1"/>
  <c r="D71" i="28"/>
  <c r="E71" i="28" s="1"/>
  <c r="F71" i="28" s="1"/>
  <c r="G71" i="28" s="1"/>
  <c r="H71" i="28" s="1"/>
  <c r="I71" i="28" s="1"/>
  <c r="J71" i="28" s="1"/>
  <c r="K71" i="28" s="1"/>
  <c r="L71" i="28" s="1"/>
  <c r="D63" i="28"/>
  <c r="E63" i="28" s="1"/>
  <c r="F63" i="28" s="1"/>
  <c r="G63" i="28" s="1"/>
  <c r="H63" i="28" s="1"/>
  <c r="I63" i="28" s="1"/>
  <c r="J63" i="28" s="1"/>
  <c r="K63" i="28" s="1"/>
  <c r="L63" i="28" s="1"/>
  <c r="D54" i="28"/>
  <c r="E54" i="28" s="1"/>
  <c r="F54" i="28" s="1"/>
  <c r="G54" i="28" s="1"/>
  <c r="H54" i="28" s="1"/>
  <c r="I54" i="28" s="1"/>
  <c r="J54" i="28" s="1"/>
  <c r="K54" i="28" s="1"/>
  <c r="L54" i="28" s="1"/>
  <c r="D46" i="28"/>
  <c r="E46" i="28" s="1"/>
  <c r="F46" i="28" s="1"/>
  <c r="G46" i="28" s="1"/>
  <c r="H46" i="28" s="1"/>
  <c r="I46" i="28" s="1"/>
  <c r="J46" i="28" s="1"/>
  <c r="K46" i="28" s="1"/>
  <c r="L46" i="28" s="1"/>
  <c r="D425" i="28"/>
  <c r="E425" i="28" s="1"/>
  <c r="F425" i="28" s="1"/>
  <c r="G425" i="28" s="1"/>
  <c r="H425" i="28" s="1"/>
  <c r="I425" i="28" s="1"/>
  <c r="J425" i="28" s="1"/>
  <c r="K425" i="28" s="1"/>
  <c r="L425" i="28" s="1"/>
  <c r="D417" i="28"/>
  <c r="E417" i="28" s="1"/>
  <c r="F417" i="28" s="1"/>
  <c r="G417" i="28" s="1"/>
  <c r="H417" i="28" s="1"/>
  <c r="I417" i="28" s="1"/>
  <c r="J417" i="28" s="1"/>
  <c r="K417" i="28" s="1"/>
  <c r="L417" i="28" s="1"/>
  <c r="D409" i="28"/>
  <c r="E409" i="28" s="1"/>
  <c r="F409" i="28" s="1"/>
  <c r="G409" i="28" s="1"/>
  <c r="H409" i="28" s="1"/>
  <c r="I409" i="28" s="1"/>
  <c r="J409" i="28" s="1"/>
  <c r="K409" i="28" s="1"/>
  <c r="L409" i="28" s="1"/>
  <c r="D402" i="28"/>
  <c r="E402" i="28" s="1"/>
  <c r="F402" i="28" s="1"/>
  <c r="G402" i="28" s="1"/>
  <c r="H402" i="28" s="1"/>
  <c r="I402" i="28" s="1"/>
  <c r="J402" i="28" s="1"/>
  <c r="K402" i="28" s="1"/>
  <c r="L402" i="28" s="1"/>
  <c r="D394" i="28"/>
  <c r="E394" i="28" s="1"/>
  <c r="F394" i="28" s="1"/>
  <c r="G394" i="28" s="1"/>
  <c r="H394" i="28" s="1"/>
  <c r="I394" i="28" s="1"/>
  <c r="J394" i="28" s="1"/>
  <c r="K394" i="28" s="1"/>
  <c r="L394" i="28" s="1"/>
  <c r="D386" i="28"/>
  <c r="E386" i="28" s="1"/>
  <c r="F386" i="28" s="1"/>
  <c r="G386" i="28" s="1"/>
  <c r="H386" i="28" s="1"/>
  <c r="I386" i="28" s="1"/>
  <c r="J386" i="28" s="1"/>
  <c r="K386" i="28" s="1"/>
  <c r="L386" i="28" s="1"/>
  <c r="D378" i="28"/>
  <c r="E378" i="28" s="1"/>
  <c r="F378" i="28" s="1"/>
  <c r="G378" i="28" s="1"/>
  <c r="H378" i="28" s="1"/>
  <c r="I378" i="28" s="1"/>
  <c r="J378" i="28" s="1"/>
  <c r="K378" i="28" s="1"/>
  <c r="L378" i="28" s="1"/>
  <c r="D370" i="28"/>
  <c r="E370" i="28" s="1"/>
  <c r="F370" i="28" s="1"/>
  <c r="G370" i="28" s="1"/>
  <c r="H370" i="28" s="1"/>
  <c r="I370" i="28" s="1"/>
  <c r="J370" i="28" s="1"/>
  <c r="K370" i="28" s="1"/>
  <c r="L370" i="28" s="1"/>
  <c r="D362" i="28"/>
  <c r="E362" i="28" s="1"/>
  <c r="F362" i="28" s="1"/>
  <c r="G362" i="28" s="1"/>
  <c r="H362" i="28" s="1"/>
  <c r="I362" i="28" s="1"/>
  <c r="J362" i="28" s="1"/>
  <c r="K362" i="28" s="1"/>
  <c r="L362" i="28" s="1"/>
  <c r="D354" i="28"/>
  <c r="E354" i="28" s="1"/>
  <c r="F354" i="28" s="1"/>
  <c r="G354" i="28" s="1"/>
  <c r="H354" i="28" s="1"/>
  <c r="I354" i="28" s="1"/>
  <c r="J354" i="28" s="1"/>
  <c r="K354" i="28" s="1"/>
  <c r="L354" i="28" s="1"/>
  <c r="D346" i="28"/>
  <c r="E346" i="28" s="1"/>
  <c r="F346" i="28" s="1"/>
  <c r="G346" i="28" s="1"/>
  <c r="H346" i="28" s="1"/>
  <c r="I346" i="28" s="1"/>
  <c r="J346" i="28" s="1"/>
  <c r="K346" i="28" s="1"/>
  <c r="L346" i="28" s="1"/>
  <c r="D338" i="28"/>
  <c r="E338" i="28" s="1"/>
  <c r="F338" i="28" s="1"/>
  <c r="G338" i="28" s="1"/>
  <c r="H338" i="28" s="1"/>
  <c r="I338" i="28" s="1"/>
  <c r="J338" i="28" s="1"/>
  <c r="K338" i="28" s="1"/>
  <c r="L338" i="28" s="1"/>
  <c r="D330" i="28"/>
  <c r="E330" i="28" s="1"/>
  <c r="F330" i="28" s="1"/>
  <c r="G330" i="28" s="1"/>
  <c r="H330" i="28" s="1"/>
  <c r="I330" i="28" s="1"/>
  <c r="J330" i="28" s="1"/>
  <c r="K330" i="28" s="1"/>
  <c r="L330" i="28" s="1"/>
  <c r="D322" i="28"/>
  <c r="E322" i="28" s="1"/>
  <c r="F322" i="28" s="1"/>
  <c r="G322" i="28" s="1"/>
  <c r="H322" i="28" s="1"/>
  <c r="I322" i="28" s="1"/>
  <c r="J322" i="28" s="1"/>
  <c r="K322" i="28" s="1"/>
  <c r="L322" i="28" s="1"/>
  <c r="D314" i="28"/>
  <c r="E314" i="28" s="1"/>
  <c r="F314" i="28" s="1"/>
  <c r="G314" i="28" s="1"/>
  <c r="H314" i="28" s="1"/>
  <c r="I314" i="28" s="1"/>
  <c r="J314" i="28" s="1"/>
  <c r="K314" i="28" s="1"/>
  <c r="L314" i="28" s="1"/>
  <c r="D306" i="28"/>
  <c r="E306" i="28" s="1"/>
  <c r="F306" i="28" s="1"/>
  <c r="G306" i="28" s="1"/>
  <c r="H306" i="28" s="1"/>
  <c r="I306" i="28" s="1"/>
  <c r="J306" i="28" s="1"/>
  <c r="K306" i="28" s="1"/>
  <c r="L306" i="28" s="1"/>
  <c r="D298" i="28"/>
  <c r="E298" i="28" s="1"/>
  <c r="F298" i="28" s="1"/>
  <c r="G298" i="28" s="1"/>
  <c r="H298" i="28" s="1"/>
  <c r="I298" i="28" s="1"/>
  <c r="J298" i="28" s="1"/>
  <c r="K298" i="28" s="1"/>
  <c r="L298" i="28" s="1"/>
  <c r="D290" i="28"/>
  <c r="E290" i="28" s="1"/>
  <c r="F290" i="28" s="1"/>
  <c r="G290" i="28" s="1"/>
  <c r="H290" i="28" s="1"/>
  <c r="I290" i="28" s="1"/>
  <c r="J290" i="28" s="1"/>
  <c r="K290" i="28" s="1"/>
  <c r="L290" i="28" s="1"/>
  <c r="D282" i="28"/>
  <c r="E282" i="28" s="1"/>
  <c r="F282" i="28" s="1"/>
  <c r="G282" i="28" s="1"/>
  <c r="H282" i="28" s="1"/>
  <c r="I282" i="28" s="1"/>
  <c r="J282" i="28" s="1"/>
  <c r="K282" i="28" s="1"/>
  <c r="L282" i="28" s="1"/>
  <c r="D274" i="28"/>
  <c r="E274" i="28" s="1"/>
  <c r="F274" i="28" s="1"/>
  <c r="G274" i="28" s="1"/>
  <c r="H274" i="28" s="1"/>
  <c r="I274" i="28" s="1"/>
  <c r="J274" i="28" s="1"/>
  <c r="K274" i="28" s="1"/>
  <c r="L274" i="28" s="1"/>
  <c r="D248" i="28"/>
  <c r="E248" i="28" s="1"/>
  <c r="F248" i="28" s="1"/>
  <c r="G248" i="28" s="1"/>
  <c r="H248" i="28" s="1"/>
  <c r="I248" i="28" s="1"/>
  <c r="J248" i="28" s="1"/>
  <c r="K248" i="28" s="1"/>
  <c r="L248" i="28" s="1"/>
  <c r="D244" i="28"/>
  <c r="E244" i="28" s="1"/>
  <c r="F244" i="28" s="1"/>
  <c r="G244" i="28" s="1"/>
  <c r="H244" i="28" s="1"/>
  <c r="I244" i="28" s="1"/>
  <c r="J244" i="28" s="1"/>
  <c r="K244" i="28" s="1"/>
  <c r="L244" i="28" s="1"/>
  <c r="D240" i="28"/>
  <c r="E240" i="28" s="1"/>
  <c r="F240" i="28" s="1"/>
  <c r="G240" i="28" s="1"/>
  <c r="H240" i="28" s="1"/>
  <c r="I240" i="28" s="1"/>
  <c r="J240" i="28" s="1"/>
  <c r="K240" i="28" s="1"/>
  <c r="L240" i="28" s="1"/>
  <c r="D236" i="28"/>
  <c r="E236" i="28" s="1"/>
  <c r="F236" i="28" s="1"/>
  <c r="G236" i="28" s="1"/>
  <c r="H236" i="28" s="1"/>
  <c r="I236" i="28" s="1"/>
  <c r="J236" i="28" s="1"/>
  <c r="K236" i="28" s="1"/>
  <c r="L236" i="28" s="1"/>
  <c r="D232" i="28"/>
  <c r="E232" i="28" s="1"/>
  <c r="F232" i="28" s="1"/>
  <c r="G232" i="28" s="1"/>
  <c r="H232" i="28" s="1"/>
  <c r="I232" i="28" s="1"/>
  <c r="J232" i="28" s="1"/>
  <c r="K232" i="28" s="1"/>
  <c r="L232" i="28" s="1"/>
  <c r="D228" i="28"/>
  <c r="E228" i="28" s="1"/>
  <c r="F228" i="28" s="1"/>
  <c r="G228" i="28" s="1"/>
  <c r="H228" i="28" s="1"/>
  <c r="I228" i="28" s="1"/>
  <c r="J228" i="28" s="1"/>
  <c r="K228" i="28" s="1"/>
  <c r="L228" i="28" s="1"/>
  <c r="D224" i="28"/>
  <c r="E224" i="28" s="1"/>
  <c r="F224" i="28" s="1"/>
  <c r="G224" i="28" s="1"/>
  <c r="H224" i="28" s="1"/>
  <c r="I224" i="28" s="1"/>
  <c r="J224" i="28" s="1"/>
  <c r="K224" i="28" s="1"/>
  <c r="L224" i="28" s="1"/>
  <c r="D220" i="28"/>
  <c r="E220" i="28" s="1"/>
  <c r="F220" i="28" s="1"/>
  <c r="G220" i="28" s="1"/>
  <c r="H220" i="28" s="1"/>
  <c r="I220" i="28" s="1"/>
  <c r="J220" i="28" s="1"/>
  <c r="K220" i="28" s="1"/>
  <c r="L220" i="28" s="1"/>
  <c r="D216" i="28"/>
  <c r="E216" i="28" s="1"/>
  <c r="F216" i="28" s="1"/>
  <c r="G216" i="28" s="1"/>
  <c r="H216" i="28" s="1"/>
  <c r="I216" i="28" s="1"/>
  <c r="J216" i="28" s="1"/>
  <c r="K216" i="28" s="1"/>
  <c r="L216" i="28" s="1"/>
  <c r="D377" i="28"/>
  <c r="E377" i="28" s="1"/>
  <c r="F377" i="28" s="1"/>
  <c r="G377" i="28" s="1"/>
  <c r="H377" i="28" s="1"/>
  <c r="I377" i="28" s="1"/>
  <c r="J377" i="28" s="1"/>
  <c r="K377" i="28" s="1"/>
  <c r="L377" i="28" s="1"/>
  <c r="D345" i="28"/>
  <c r="E345" i="28" s="1"/>
  <c r="F345" i="28" s="1"/>
  <c r="G345" i="28" s="1"/>
  <c r="H345" i="28" s="1"/>
  <c r="I345" i="28" s="1"/>
  <c r="J345" i="28" s="1"/>
  <c r="K345" i="28" s="1"/>
  <c r="L345" i="28" s="1"/>
  <c r="D313" i="28"/>
  <c r="E313" i="28" s="1"/>
  <c r="F313" i="28" s="1"/>
  <c r="G313" i="28" s="1"/>
  <c r="H313" i="28" s="1"/>
  <c r="I313" i="28" s="1"/>
  <c r="J313" i="28" s="1"/>
  <c r="K313" i="28" s="1"/>
  <c r="L313" i="28" s="1"/>
  <c r="D76" i="28"/>
  <c r="E76" i="28" s="1"/>
  <c r="F76" i="28" s="1"/>
  <c r="G76" i="28" s="1"/>
  <c r="H76" i="28" s="1"/>
  <c r="I76" i="28" s="1"/>
  <c r="J76" i="28" s="1"/>
  <c r="K76" i="28" s="1"/>
  <c r="L76" i="28" s="1"/>
  <c r="D287" i="28"/>
  <c r="E287" i="28" s="1"/>
  <c r="F287" i="28" s="1"/>
  <c r="G287" i="28" s="1"/>
  <c r="H287" i="28" s="1"/>
  <c r="I287" i="28" s="1"/>
  <c r="J287" i="28" s="1"/>
  <c r="K287" i="28" s="1"/>
  <c r="L287" i="28" s="1"/>
  <c r="D90" i="28"/>
  <c r="E90" i="28" s="1"/>
  <c r="F90" i="28" s="1"/>
  <c r="G90" i="28" s="1"/>
  <c r="H90" i="28" s="1"/>
  <c r="I90" i="28" s="1"/>
  <c r="J90" i="28" s="1"/>
  <c r="K90" i="28" s="1"/>
  <c r="L90" i="28" s="1"/>
  <c r="D57" i="28"/>
  <c r="E57" i="28" s="1"/>
  <c r="F57" i="28" s="1"/>
  <c r="G57" i="28" s="1"/>
  <c r="H57" i="28" s="1"/>
  <c r="I57" i="28" s="1"/>
  <c r="J57" i="28" s="1"/>
  <c r="K57" i="28" s="1"/>
  <c r="L57" i="28" s="1"/>
  <c r="D411" i="28"/>
  <c r="E411" i="28" s="1"/>
  <c r="F411" i="28" s="1"/>
  <c r="G411" i="28" s="1"/>
  <c r="H411" i="28" s="1"/>
  <c r="I411" i="28" s="1"/>
  <c r="J411" i="28" s="1"/>
  <c r="K411" i="28" s="1"/>
  <c r="L411" i="28" s="1"/>
  <c r="D380" i="28"/>
  <c r="E380" i="28" s="1"/>
  <c r="F380" i="28" s="1"/>
  <c r="G380" i="28" s="1"/>
  <c r="H380" i="28" s="1"/>
  <c r="I380" i="28" s="1"/>
  <c r="J380" i="28" s="1"/>
  <c r="K380" i="28" s="1"/>
  <c r="L380" i="28" s="1"/>
  <c r="D348" i="28"/>
  <c r="E348" i="28" s="1"/>
  <c r="F348" i="28" s="1"/>
  <c r="G348" i="28" s="1"/>
  <c r="H348" i="28" s="1"/>
  <c r="I348" i="28" s="1"/>
  <c r="J348" i="28" s="1"/>
  <c r="K348" i="28" s="1"/>
  <c r="L348" i="28" s="1"/>
  <c r="D316" i="28"/>
  <c r="E316" i="28" s="1"/>
  <c r="F316" i="28" s="1"/>
  <c r="G316" i="28" s="1"/>
  <c r="H316" i="28" s="1"/>
  <c r="I316" i="28" s="1"/>
  <c r="J316" i="28" s="1"/>
  <c r="K316" i="28" s="1"/>
  <c r="L316" i="28" s="1"/>
  <c r="D284" i="28"/>
  <c r="E284" i="28" s="1"/>
  <c r="F284" i="28" s="1"/>
  <c r="G284" i="28" s="1"/>
  <c r="H284" i="28" s="1"/>
  <c r="I284" i="28" s="1"/>
  <c r="J284" i="28" s="1"/>
  <c r="K284" i="28" s="1"/>
  <c r="L284" i="28" s="1"/>
  <c r="D241" i="28"/>
  <c r="E241" i="28" s="1"/>
  <c r="F241" i="28" s="1"/>
  <c r="G241" i="28" s="1"/>
  <c r="H241" i="28" s="1"/>
  <c r="I241" i="28" s="1"/>
  <c r="J241" i="28" s="1"/>
  <c r="K241" i="28" s="1"/>
  <c r="L241" i="28" s="1"/>
  <c r="D225" i="28"/>
  <c r="E225" i="28" s="1"/>
  <c r="F225" i="28" s="1"/>
  <c r="G225" i="28" s="1"/>
  <c r="H225" i="28" s="1"/>
  <c r="I225" i="28" s="1"/>
  <c r="J225" i="28" s="1"/>
  <c r="K225" i="28" s="1"/>
  <c r="L225" i="28" s="1"/>
  <c r="D214" i="28"/>
  <c r="E214" i="28" s="1"/>
  <c r="F214" i="28" s="1"/>
  <c r="G214" i="28" s="1"/>
  <c r="H214" i="28" s="1"/>
  <c r="I214" i="28" s="1"/>
  <c r="J214" i="28" s="1"/>
  <c r="K214" i="28" s="1"/>
  <c r="L214" i="28" s="1"/>
  <c r="D209" i="28"/>
  <c r="E209" i="28" s="1"/>
  <c r="F209" i="28" s="1"/>
  <c r="G209" i="28" s="1"/>
  <c r="H209" i="28" s="1"/>
  <c r="I209" i="28" s="1"/>
  <c r="J209" i="28" s="1"/>
  <c r="K209" i="28" s="1"/>
  <c r="L209" i="28" s="1"/>
  <c r="D204" i="28"/>
  <c r="E204" i="28" s="1"/>
  <c r="F204" i="28" s="1"/>
  <c r="G204" i="28" s="1"/>
  <c r="H204" i="28" s="1"/>
  <c r="I204" i="28" s="1"/>
  <c r="J204" i="28" s="1"/>
  <c r="K204" i="28" s="1"/>
  <c r="L204" i="28" s="1"/>
  <c r="D198" i="28"/>
  <c r="E198" i="28" s="1"/>
  <c r="F198" i="28" s="1"/>
  <c r="G198" i="28" s="1"/>
  <c r="H198" i="28" s="1"/>
  <c r="I198" i="28" s="1"/>
  <c r="J198" i="28" s="1"/>
  <c r="K198" i="28" s="1"/>
  <c r="L198" i="28" s="1"/>
  <c r="D193" i="28"/>
  <c r="E193" i="28" s="1"/>
  <c r="F193" i="28" s="1"/>
  <c r="G193" i="28" s="1"/>
  <c r="H193" i="28" s="1"/>
  <c r="I193" i="28" s="1"/>
  <c r="J193" i="28" s="1"/>
  <c r="K193" i="28" s="1"/>
  <c r="L193" i="28" s="1"/>
  <c r="D188" i="28"/>
  <c r="E188" i="28" s="1"/>
  <c r="F188" i="28" s="1"/>
  <c r="G188" i="28" s="1"/>
  <c r="H188" i="28" s="1"/>
  <c r="I188" i="28" s="1"/>
  <c r="J188" i="28" s="1"/>
  <c r="K188" i="28" s="1"/>
  <c r="L188" i="28" s="1"/>
  <c r="D182" i="28"/>
  <c r="E182" i="28" s="1"/>
  <c r="F182" i="28" s="1"/>
  <c r="G182" i="28" s="1"/>
  <c r="H182" i="28" s="1"/>
  <c r="I182" i="28" s="1"/>
  <c r="J182" i="28" s="1"/>
  <c r="K182" i="28" s="1"/>
  <c r="L182" i="28" s="1"/>
  <c r="D177" i="28"/>
  <c r="E177" i="28" s="1"/>
  <c r="F177" i="28" s="1"/>
  <c r="G177" i="28" s="1"/>
  <c r="H177" i="28" s="1"/>
  <c r="I177" i="28" s="1"/>
  <c r="J177" i="28" s="1"/>
  <c r="K177" i="28" s="1"/>
  <c r="L177" i="28" s="1"/>
  <c r="D172" i="28"/>
  <c r="E172" i="28" s="1"/>
  <c r="F172" i="28" s="1"/>
  <c r="G172" i="28" s="1"/>
  <c r="H172" i="28" s="1"/>
  <c r="I172" i="28" s="1"/>
  <c r="J172" i="28" s="1"/>
  <c r="K172" i="28" s="1"/>
  <c r="L172" i="28" s="1"/>
  <c r="D166" i="28"/>
  <c r="E166" i="28" s="1"/>
  <c r="F166" i="28" s="1"/>
  <c r="G166" i="28" s="1"/>
  <c r="H166" i="28" s="1"/>
  <c r="I166" i="28" s="1"/>
  <c r="J166" i="28" s="1"/>
  <c r="K166" i="28" s="1"/>
  <c r="L166" i="28" s="1"/>
  <c r="D161" i="28"/>
  <c r="E161" i="28" s="1"/>
  <c r="F161" i="28" s="1"/>
  <c r="G161" i="28" s="1"/>
  <c r="H161" i="28" s="1"/>
  <c r="I161" i="28" s="1"/>
  <c r="J161" i="28" s="1"/>
  <c r="K161" i="28" s="1"/>
  <c r="L161" i="28" s="1"/>
  <c r="D156" i="28"/>
  <c r="E156" i="28" s="1"/>
  <c r="F156" i="28" s="1"/>
  <c r="G156" i="28" s="1"/>
  <c r="H156" i="28" s="1"/>
  <c r="I156" i="28" s="1"/>
  <c r="J156" i="28" s="1"/>
  <c r="K156" i="28" s="1"/>
  <c r="L156" i="28" s="1"/>
  <c r="D150" i="28"/>
  <c r="E150" i="28" s="1"/>
  <c r="F150" i="28" s="1"/>
  <c r="G150" i="28" s="1"/>
  <c r="H150" i="28" s="1"/>
  <c r="I150" i="28" s="1"/>
  <c r="J150" i="28" s="1"/>
  <c r="K150" i="28" s="1"/>
  <c r="L150" i="28" s="1"/>
  <c r="D121" i="28"/>
  <c r="E121" i="28" s="1"/>
  <c r="F121" i="28" s="1"/>
  <c r="G121" i="28" s="1"/>
  <c r="H121" i="28" s="1"/>
  <c r="I121" i="28" s="1"/>
  <c r="J121" i="28" s="1"/>
  <c r="K121" i="28" s="1"/>
  <c r="L121" i="28" s="1"/>
  <c r="D111" i="28"/>
  <c r="E111" i="28" s="1"/>
  <c r="F111" i="28" s="1"/>
  <c r="G111" i="28" s="1"/>
  <c r="H111" i="28" s="1"/>
  <c r="I111" i="28" s="1"/>
  <c r="D401" i="28"/>
  <c r="E401" i="28" s="1"/>
  <c r="F401" i="28" s="1"/>
  <c r="G401" i="28" s="1"/>
  <c r="H401" i="28" s="1"/>
  <c r="I401" i="28" s="1"/>
  <c r="J401" i="28" s="1"/>
  <c r="K401" i="28" s="1"/>
  <c r="L401" i="28" s="1"/>
  <c r="D369" i="28"/>
  <c r="E369" i="28" s="1"/>
  <c r="F369" i="28" s="1"/>
  <c r="G369" i="28" s="1"/>
  <c r="H369" i="28" s="1"/>
  <c r="I369" i="28" s="1"/>
  <c r="J369" i="28" s="1"/>
  <c r="K369" i="28" s="1"/>
  <c r="L369" i="28" s="1"/>
  <c r="D337" i="28"/>
  <c r="E337" i="28" s="1"/>
  <c r="F337" i="28" s="1"/>
  <c r="G337" i="28" s="1"/>
  <c r="H337" i="28" s="1"/>
  <c r="I337" i="28" s="1"/>
  <c r="J337" i="28" s="1"/>
  <c r="K337" i="28" s="1"/>
  <c r="L337" i="28" s="1"/>
  <c r="D305" i="28"/>
  <c r="E305" i="28" s="1"/>
  <c r="F305" i="28" s="1"/>
  <c r="G305" i="28" s="1"/>
  <c r="H305" i="28" s="1"/>
  <c r="I305" i="28" s="1"/>
  <c r="J305" i="28" s="1"/>
  <c r="K305" i="28" s="1"/>
  <c r="L305" i="28" s="1"/>
  <c r="D60" i="28"/>
  <c r="E60" i="28" s="1"/>
  <c r="F60" i="28" s="1"/>
  <c r="G60" i="28" s="1"/>
  <c r="H60" i="28" s="1"/>
  <c r="I60" i="28" s="1"/>
  <c r="J60" i="28" s="1"/>
  <c r="K60" i="28" s="1"/>
  <c r="L60" i="28" s="1"/>
  <c r="D279" i="28"/>
  <c r="E279" i="28" s="1"/>
  <c r="F279" i="28" s="1"/>
  <c r="G279" i="28" s="1"/>
  <c r="H279" i="28" s="1"/>
  <c r="I279" i="28" s="1"/>
  <c r="J279" i="28" s="1"/>
  <c r="K279" i="28" s="1"/>
  <c r="L279" i="28" s="1"/>
  <c r="D82" i="28"/>
  <c r="E82" i="28" s="1"/>
  <c r="F82" i="28" s="1"/>
  <c r="G82" i="28" s="1"/>
  <c r="H82" i="28" s="1"/>
  <c r="I82" i="28" s="1"/>
  <c r="J82" i="28" s="1"/>
  <c r="K82" i="28" s="1"/>
  <c r="L82" i="28" s="1"/>
  <c r="D48" i="28"/>
  <c r="E48" i="28" s="1"/>
  <c r="F48" i="28" s="1"/>
  <c r="G48" i="28" s="1"/>
  <c r="H48" i="28" s="1"/>
  <c r="I48" i="28" s="1"/>
  <c r="J48" i="28" s="1"/>
  <c r="K48" i="28" s="1"/>
  <c r="L48" i="28" s="1"/>
  <c r="D404" i="28"/>
  <c r="E404" i="28" s="1"/>
  <c r="F404" i="28" s="1"/>
  <c r="G404" i="28" s="1"/>
  <c r="H404" i="28" s="1"/>
  <c r="I404" i="28" s="1"/>
  <c r="J404" i="28" s="1"/>
  <c r="K404" i="28" s="1"/>
  <c r="L404" i="28" s="1"/>
  <c r="D372" i="28"/>
  <c r="E372" i="28" s="1"/>
  <c r="F372" i="28" s="1"/>
  <c r="G372" i="28" s="1"/>
  <c r="H372" i="28" s="1"/>
  <c r="I372" i="28" s="1"/>
  <c r="J372" i="28" s="1"/>
  <c r="K372" i="28" s="1"/>
  <c r="L372" i="28" s="1"/>
  <c r="D340" i="28"/>
  <c r="E340" i="28" s="1"/>
  <c r="F340" i="28" s="1"/>
  <c r="G340" i="28" s="1"/>
  <c r="H340" i="28" s="1"/>
  <c r="I340" i="28" s="1"/>
  <c r="J340" i="28" s="1"/>
  <c r="K340" i="28" s="1"/>
  <c r="L340" i="28" s="1"/>
  <c r="D308" i="28"/>
  <c r="E308" i="28" s="1"/>
  <c r="F308" i="28" s="1"/>
  <c r="G308" i="28" s="1"/>
  <c r="H308" i="28" s="1"/>
  <c r="I308" i="28" s="1"/>
  <c r="J308" i="28" s="1"/>
  <c r="K308" i="28" s="1"/>
  <c r="L308" i="28" s="1"/>
  <c r="D276" i="28"/>
  <c r="E276" i="28" s="1"/>
  <c r="F276" i="28" s="1"/>
  <c r="G276" i="28" s="1"/>
  <c r="H276" i="28" s="1"/>
  <c r="I276" i="28" s="1"/>
  <c r="J276" i="28" s="1"/>
  <c r="K276" i="28" s="1"/>
  <c r="L276" i="28" s="1"/>
  <c r="D237" i="28"/>
  <c r="E237" i="28" s="1"/>
  <c r="F237" i="28" s="1"/>
  <c r="G237" i="28" s="1"/>
  <c r="H237" i="28" s="1"/>
  <c r="I237" i="28" s="1"/>
  <c r="J237" i="28" s="1"/>
  <c r="K237" i="28" s="1"/>
  <c r="L237" i="28" s="1"/>
  <c r="D221" i="28"/>
  <c r="E221" i="28" s="1"/>
  <c r="F221" i="28" s="1"/>
  <c r="G221" i="28" s="1"/>
  <c r="H221" i="28" s="1"/>
  <c r="I221" i="28" s="1"/>
  <c r="J221" i="28" s="1"/>
  <c r="K221" i="28" s="1"/>
  <c r="L221" i="28" s="1"/>
  <c r="D213" i="28"/>
  <c r="E213" i="28" s="1"/>
  <c r="F213" i="28" s="1"/>
  <c r="G213" i="28" s="1"/>
  <c r="H213" i="28" s="1"/>
  <c r="I213" i="28" s="1"/>
  <c r="J213" i="28" s="1"/>
  <c r="K213" i="28" s="1"/>
  <c r="L213" i="28" s="1"/>
  <c r="D208" i="28"/>
  <c r="E208" i="28" s="1"/>
  <c r="F208" i="28" s="1"/>
  <c r="G208" i="28" s="1"/>
  <c r="H208" i="28" s="1"/>
  <c r="I208" i="28" s="1"/>
  <c r="J208" i="28" s="1"/>
  <c r="K208" i="28" s="1"/>
  <c r="L208" i="28" s="1"/>
  <c r="D202" i="28"/>
  <c r="E202" i="28" s="1"/>
  <c r="F202" i="28" s="1"/>
  <c r="G202" i="28" s="1"/>
  <c r="H202" i="28" s="1"/>
  <c r="I202" i="28" s="1"/>
  <c r="J202" i="28" s="1"/>
  <c r="K202" i="28" s="1"/>
  <c r="L202" i="28" s="1"/>
  <c r="D197" i="28"/>
  <c r="E197" i="28" s="1"/>
  <c r="F197" i="28" s="1"/>
  <c r="G197" i="28" s="1"/>
  <c r="H197" i="28" s="1"/>
  <c r="I197" i="28" s="1"/>
  <c r="J197" i="28" s="1"/>
  <c r="K197" i="28" s="1"/>
  <c r="L197" i="28" s="1"/>
  <c r="D192" i="28"/>
  <c r="E192" i="28" s="1"/>
  <c r="F192" i="28" s="1"/>
  <c r="G192" i="28" s="1"/>
  <c r="H192" i="28" s="1"/>
  <c r="I192" i="28" s="1"/>
  <c r="J192" i="28" s="1"/>
  <c r="K192" i="28" s="1"/>
  <c r="L192" i="28" s="1"/>
  <c r="D186" i="28"/>
  <c r="E186" i="28" s="1"/>
  <c r="F186" i="28" s="1"/>
  <c r="G186" i="28" s="1"/>
  <c r="H186" i="28" s="1"/>
  <c r="I186" i="28" s="1"/>
  <c r="J186" i="28" s="1"/>
  <c r="K186" i="28" s="1"/>
  <c r="L186" i="28" s="1"/>
  <c r="D181" i="28"/>
  <c r="E181" i="28" s="1"/>
  <c r="F181" i="28" s="1"/>
  <c r="G181" i="28" s="1"/>
  <c r="H181" i="28" s="1"/>
  <c r="I181" i="28" s="1"/>
  <c r="J181" i="28" s="1"/>
  <c r="K181" i="28" s="1"/>
  <c r="L181" i="28" s="1"/>
  <c r="D176" i="28"/>
  <c r="E176" i="28" s="1"/>
  <c r="F176" i="28" s="1"/>
  <c r="G176" i="28" s="1"/>
  <c r="H176" i="28" s="1"/>
  <c r="I176" i="28" s="1"/>
  <c r="J176" i="28" s="1"/>
  <c r="K176" i="28" s="1"/>
  <c r="L176" i="28" s="1"/>
  <c r="D170" i="28"/>
  <c r="E170" i="28" s="1"/>
  <c r="F170" i="28" s="1"/>
  <c r="G170" i="28" s="1"/>
  <c r="H170" i="28" s="1"/>
  <c r="I170" i="28" s="1"/>
  <c r="J170" i="28" s="1"/>
  <c r="K170" i="28" s="1"/>
  <c r="L170" i="28" s="1"/>
  <c r="D165" i="28"/>
  <c r="E165" i="28" s="1"/>
  <c r="F165" i="28" s="1"/>
  <c r="G165" i="28" s="1"/>
  <c r="H165" i="28" s="1"/>
  <c r="I165" i="28" s="1"/>
  <c r="J165" i="28" s="1"/>
  <c r="K165" i="28" s="1"/>
  <c r="L165" i="28" s="1"/>
  <c r="D160" i="28"/>
  <c r="E160" i="28" s="1"/>
  <c r="F160" i="28" s="1"/>
  <c r="G160" i="28" s="1"/>
  <c r="H160" i="28" s="1"/>
  <c r="I160" i="28" s="1"/>
  <c r="J160" i="28" s="1"/>
  <c r="K160" i="28" s="1"/>
  <c r="L160" i="28" s="1"/>
  <c r="D154" i="28"/>
  <c r="E154" i="28" s="1"/>
  <c r="F154" i="28" s="1"/>
  <c r="G154" i="28" s="1"/>
  <c r="H154" i="28" s="1"/>
  <c r="I154" i="28" s="1"/>
  <c r="J154" i="28" s="1"/>
  <c r="K154" i="28" s="1"/>
  <c r="L154" i="28" s="1"/>
  <c r="D149" i="28"/>
  <c r="E149" i="28" s="1"/>
  <c r="F149" i="28" s="1"/>
  <c r="G149" i="28" s="1"/>
  <c r="H149" i="28" s="1"/>
  <c r="I149" i="28" s="1"/>
  <c r="J149" i="28" s="1"/>
  <c r="K149" i="28" s="1"/>
  <c r="L149" i="28" s="1"/>
  <c r="D120" i="28"/>
  <c r="E120" i="28" s="1"/>
  <c r="F120" i="28" s="1"/>
  <c r="G120" i="28" s="1"/>
  <c r="H120" i="28" s="1"/>
  <c r="I120" i="28" s="1"/>
  <c r="J120" i="28" s="1"/>
  <c r="K120" i="28" s="1"/>
  <c r="L120" i="28" s="1"/>
  <c r="D109" i="28"/>
  <c r="E109" i="28" s="1"/>
  <c r="F109" i="28" s="1"/>
  <c r="G109" i="28" s="1"/>
  <c r="H109" i="28" s="1"/>
  <c r="I109" i="28" s="1"/>
  <c r="J109" i="28" s="1"/>
  <c r="K109" i="28" s="1"/>
  <c r="L109" i="28" s="1"/>
  <c r="D353" i="28"/>
  <c r="E353" i="28" s="1"/>
  <c r="F353" i="28" s="1"/>
  <c r="G353" i="28" s="1"/>
  <c r="H353" i="28" s="1"/>
  <c r="I353" i="28" s="1"/>
  <c r="J353" i="28" s="1"/>
  <c r="K353" i="28" s="1"/>
  <c r="L353" i="28" s="1"/>
  <c r="D388" i="28"/>
  <c r="E388" i="28" s="1"/>
  <c r="F388" i="28" s="1"/>
  <c r="G388" i="28" s="1"/>
  <c r="H388" i="28" s="1"/>
  <c r="I388" i="28" s="1"/>
  <c r="J388" i="28" s="1"/>
  <c r="K388" i="28" s="1"/>
  <c r="L388" i="28" s="1"/>
  <c r="D324" i="28"/>
  <c r="E324" i="28" s="1"/>
  <c r="F324" i="28" s="1"/>
  <c r="G324" i="28" s="1"/>
  <c r="H324" i="28" s="1"/>
  <c r="I324" i="28" s="1"/>
  <c r="J324" i="28" s="1"/>
  <c r="K324" i="28" s="1"/>
  <c r="L324" i="28" s="1"/>
  <c r="D245" i="28"/>
  <c r="E245" i="28" s="1"/>
  <c r="F245" i="28" s="1"/>
  <c r="G245" i="28" s="1"/>
  <c r="H245" i="28" s="1"/>
  <c r="I245" i="28" s="1"/>
  <c r="J245" i="28" s="1"/>
  <c r="K245" i="28" s="1"/>
  <c r="L245" i="28" s="1"/>
  <c r="D217" i="28"/>
  <c r="E217" i="28" s="1"/>
  <c r="F217" i="28" s="1"/>
  <c r="G217" i="28" s="1"/>
  <c r="H217" i="28" s="1"/>
  <c r="I217" i="28" s="1"/>
  <c r="J217" i="28" s="1"/>
  <c r="K217" i="28" s="1"/>
  <c r="L217" i="28" s="1"/>
  <c r="D205" i="28"/>
  <c r="E205" i="28" s="1"/>
  <c r="F205" i="28" s="1"/>
  <c r="G205" i="28" s="1"/>
  <c r="H205" i="28" s="1"/>
  <c r="I205" i="28" s="1"/>
  <c r="J205" i="28" s="1"/>
  <c r="K205" i="28" s="1"/>
  <c r="L205" i="28" s="1"/>
  <c r="D194" i="28"/>
  <c r="E194" i="28" s="1"/>
  <c r="F194" i="28" s="1"/>
  <c r="G194" i="28" s="1"/>
  <c r="H194" i="28" s="1"/>
  <c r="I194" i="28" s="1"/>
  <c r="J194" i="28" s="1"/>
  <c r="K194" i="28" s="1"/>
  <c r="L194" i="28" s="1"/>
  <c r="D184" i="28"/>
  <c r="E184" i="28" s="1"/>
  <c r="F184" i="28" s="1"/>
  <c r="G184" i="28" s="1"/>
  <c r="H184" i="28" s="1"/>
  <c r="I184" i="28" s="1"/>
  <c r="J184" i="28" s="1"/>
  <c r="K184" i="28" s="1"/>
  <c r="L184" i="28" s="1"/>
  <c r="D173" i="28"/>
  <c r="E173" i="28" s="1"/>
  <c r="F173" i="28" s="1"/>
  <c r="G173" i="28" s="1"/>
  <c r="H173" i="28" s="1"/>
  <c r="I173" i="28" s="1"/>
  <c r="J173" i="28" s="1"/>
  <c r="K173" i="28" s="1"/>
  <c r="L173" i="28" s="1"/>
  <c r="D162" i="28"/>
  <c r="E162" i="28" s="1"/>
  <c r="F162" i="28" s="1"/>
  <c r="G162" i="28" s="1"/>
  <c r="H162" i="28" s="1"/>
  <c r="I162" i="28" s="1"/>
  <c r="D152" i="28"/>
  <c r="E152" i="28" s="1"/>
  <c r="F152" i="28" s="1"/>
  <c r="G152" i="28" s="1"/>
  <c r="H152" i="28" s="1"/>
  <c r="I152" i="28" s="1"/>
  <c r="J152" i="28" s="1"/>
  <c r="K152" i="28" s="1"/>
  <c r="L152" i="28" s="1"/>
  <c r="D113" i="28"/>
  <c r="E113" i="28" s="1"/>
  <c r="F113" i="28" s="1"/>
  <c r="G113" i="28" s="1"/>
  <c r="H113" i="28" s="1"/>
  <c r="I113" i="28" s="1"/>
  <c r="J113" i="28" s="1"/>
  <c r="K113" i="28" s="1"/>
  <c r="L113" i="28" s="1"/>
  <c r="D393" i="28"/>
  <c r="E393" i="28" s="1"/>
  <c r="F393" i="28" s="1"/>
  <c r="G393" i="28" s="1"/>
  <c r="H393" i="28" s="1"/>
  <c r="I393" i="28" s="1"/>
  <c r="J393" i="28" s="1"/>
  <c r="K393" i="28" s="1"/>
  <c r="L393" i="28" s="1"/>
  <c r="D361" i="28"/>
  <c r="E361" i="28" s="1"/>
  <c r="F361" i="28" s="1"/>
  <c r="G361" i="28" s="1"/>
  <c r="H361" i="28" s="1"/>
  <c r="I361" i="28" s="1"/>
  <c r="J361" i="28" s="1"/>
  <c r="K361" i="28" s="1"/>
  <c r="L361" i="28" s="1"/>
  <c r="D329" i="28"/>
  <c r="E329" i="28" s="1"/>
  <c r="F329" i="28" s="1"/>
  <c r="G329" i="28" s="1"/>
  <c r="H329" i="28" s="1"/>
  <c r="I329" i="28" s="1"/>
  <c r="J329" i="28" s="1"/>
  <c r="K329" i="28" s="1"/>
  <c r="L329" i="28" s="1"/>
  <c r="D297" i="28"/>
  <c r="E297" i="28" s="1"/>
  <c r="F297" i="28" s="1"/>
  <c r="G297" i="28" s="1"/>
  <c r="H297" i="28" s="1"/>
  <c r="I297" i="28" s="1"/>
  <c r="J297" i="28" s="1"/>
  <c r="K297" i="28" s="1"/>
  <c r="L297" i="28" s="1"/>
  <c r="D51" i="28"/>
  <c r="E51" i="28" s="1"/>
  <c r="F51" i="28" s="1"/>
  <c r="G51" i="28" s="1"/>
  <c r="H51" i="28" s="1"/>
  <c r="I51" i="28" s="1"/>
  <c r="J51" i="28" s="1"/>
  <c r="K51" i="28" s="1"/>
  <c r="L51" i="28" s="1"/>
  <c r="D123" i="28"/>
  <c r="E123" i="28" s="1"/>
  <c r="F123" i="28" s="1"/>
  <c r="G123" i="28" s="1"/>
  <c r="H123" i="28" s="1"/>
  <c r="I123" i="28" s="1"/>
  <c r="J123" i="28" s="1"/>
  <c r="K123" i="28" s="1"/>
  <c r="L123" i="28" s="1"/>
  <c r="D74" i="28"/>
  <c r="E74" i="28" s="1"/>
  <c r="F74" i="28" s="1"/>
  <c r="G74" i="28" s="1"/>
  <c r="H74" i="28" s="1"/>
  <c r="I74" i="28" s="1"/>
  <c r="J74" i="28" s="1"/>
  <c r="K74" i="28" s="1"/>
  <c r="L74" i="28" s="1"/>
  <c r="D427" i="28"/>
  <c r="E427" i="28" s="1"/>
  <c r="F427" i="28" s="1"/>
  <c r="G427" i="28" s="1"/>
  <c r="H427" i="28" s="1"/>
  <c r="I427" i="28" s="1"/>
  <c r="J427" i="28" s="1"/>
  <c r="K427" i="28" s="1"/>
  <c r="L427" i="28" s="1"/>
  <c r="D396" i="28"/>
  <c r="E396" i="28" s="1"/>
  <c r="F396" i="28" s="1"/>
  <c r="G396" i="28" s="1"/>
  <c r="H396" i="28" s="1"/>
  <c r="I396" i="28" s="1"/>
  <c r="J396" i="28" s="1"/>
  <c r="K396" i="28" s="1"/>
  <c r="L396" i="28" s="1"/>
  <c r="D364" i="28"/>
  <c r="E364" i="28" s="1"/>
  <c r="F364" i="28" s="1"/>
  <c r="G364" i="28" s="1"/>
  <c r="H364" i="28" s="1"/>
  <c r="I364" i="28" s="1"/>
  <c r="J364" i="28" s="1"/>
  <c r="K364" i="28" s="1"/>
  <c r="L364" i="28" s="1"/>
  <c r="D332" i="28"/>
  <c r="E332" i="28" s="1"/>
  <c r="F332" i="28" s="1"/>
  <c r="G332" i="28" s="1"/>
  <c r="H332" i="28" s="1"/>
  <c r="I332" i="28" s="1"/>
  <c r="J332" i="28" s="1"/>
  <c r="K332" i="28" s="1"/>
  <c r="L332" i="28" s="1"/>
  <c r="D300" i="28"/>
  <c r="E300" i="28" s="1"/>
  <c r="F300" i="28" s="1"/>
  <c r="G300" i="28" s="1"/>
  <c r="H300" i="28" s="1"/>
  <c r="I300" i="28" s="1"/>
  <c r="J300" i="28" s="1"/>
  <c r="K300" i="28" s="1"/>
  <c r="L300" i="28" s="1"/>
  <c r="D249" i="28"/>
  <c r="E249" i="28" s="1"/>
  <c r="F249" i="28" s="1"/>
  <c r="G249" i="28" s="1"/>
  <c r="H249" i="28" s="1"/>
  <c r="I249" i="28" s="1"/>
  <c r="J249" i="28" s="1"/>
  <c r="K249" i="28" s="1"/>
  <c r="L249" i="28" s="1"/>
  <c r="D233" i="28"/>
  <c r="E233" i="28" s="1"/>
  <c r="F233" i="28" s="1"/>
  <c r="G233" i="28" s="1"/>
  <c r="H233" i="28" s="1"/>
  <c r="I233" i="28" s="1"/>
  <c r="J233" i="28" s="1"/>
  <c r="K233" i="28" s="1"/>
  <c r="L233" i="28" s="1"/>
  <c r="D218" i="28"/>
  <c r="E218" i="28" s="1"/>
  <c r="F218" i="28" s="1"/>
  <c r="G218" i="28" s="1"/>
  <c r="H218" i="28" s="1"/>
  <c r="I218" i="28" s="1"/>
  <c r="J218" i="28" s="1"/>
  <c r="K218" i="28" s="1"/>
  <c r="L218" i="28" s="1"/>
  <c r="D212" i="28"/>
  <c r="E212" i="28" s="1"/>
  <c r="F212" i="28" s="1"/>
  <c r="G212" i="28" s="1"/>
  <c r="H212" i="28" s="1"/>
  <c r="I212" i="28" s="1"/>
  <c r="J212" i="28" s="1"/>
  <c r="K212" i="28" s="1"/>
  <c r="L212" i="28" s="1"/>
  <c r="D206" i="28"/>
  <c r="E206" i="28" s="1"/>
  <c r="F206" i="28" s="1"/>
  <c r="G206" i="28" s="1"/>
  <c r="H206" i="28" s="1"/>
  <c r="I206" i="28" s="1"/>
  <c r="J206" i="28" s="1"/>
  <c r="K206" i="28" s="1"/>
  <c r="L206" i="28" s="1"/>
  <c r="D201" i="28"/>
  <c r="E201" i="28" s="1"/>
  <c r="F201" i="28" s="1"/>
  <c r="G201" i="28" s="1"/>
  <c r="H201" i="28" s="1"/>
  <c r="I201" i="28" s="1"/>
  <c r="J201" i="28" s="1"/>
  <c r="K201" i="28" s="1"/>
  <c r="L201" i="28" s="1"/>
  <c r="D196" i="28"/>
  <c r="E196" i="28" s="1"/>
  <c r="F196" i="28" s="1"/>
  <c r="G196" i="28" s="1"/>
  <c r="H196" i="28" s="1"/>
  <c r="I196" i="28" s="1"/>
  <c r="J196" i="28" s="1"/>
  <c r="K196" i="28" s="1"/>
  <c r="L196" i="28" s="1"/>
  <c r="D190" i="28"/>
  <c r="E190" i="28" s="1"/>
  <c r="F190" i="28" s="1"/>
  <c r="G190" i="28" s="1"/>
  <c r="H190" i="28" s="1"/>
  <c r="I190" i="28" s="1"/>
  <c r="J190" i="28" s="1"/>
  <c r="K190" i="28" s="1"/>
  <c r="L190" i="28" s="1"/>
  <c r="D185" i="28"/>
  <c r="E185" i="28" s="1"/>
  <c r="F185" i="28" s="1"/>
  <c r="G185" i="28" s="1"/>
  <c r="H185" i="28" s="1"/>
  <c r="I185" i="28" s="1"/>
  <c r="J185" i="28" s="1"/>
  <c r="K185" i="28" s="1"/>
  <c r="L185" i="28" s="1"/>
  <c r="D180" i="28"/>
  <c r="E180" i="28" s="1"/>
  <c r="F180" i="28" s="1"/>
  <c r="G180" i="28" s="1"/>
  <c r="H180" i="28" s="1"/>
  <c r="I180" i="28" s="1"/>
  <c r="J180" i="28" s="1"/>
  <c r="K180" i="28" s="1"/>
  <c r="L180" i="28" s="1"/>
  <c r="D174" i="28"/>
  <c r="E174" i="28" s="1"/>
  <c r="F174" i="28" s="1"/>
  <c r="G174" i="28" s="1"/>
  <c r="H174" i="28" s="1"/>
  <c r="I174" i="28" s="1"/>
  <c r="J174" i="28" s="1"/>
  <c r="K174" i="28" s="1"/>
  <c r="L174" i="28" s="1"/>
  <c r="D169" i="28"/>
  <c r="E169" i="28" s="1"/>
  <c r="F169" i="28" s="1"/>
  <c r="G169" i="28" s="1"/>
  <c r="H169" i="28" s="1"/>
  <c r="I169" i="28" s="1"/>
  <c r="J169" i="28" s="1"/>
  <c r="K169" i="28" s="1"/>
  <c r="L169" i="28" s="1"/>
  <c r="D164" i="28"/>
  <c r="E164" i="28" s="1"/>
  <c r="F164" i="28" s="1"/>
  <c r="G164" i="28" s="1"/>
  <c r="H164" i="28" s="1"/>
  <c r="I164" i="28" s="1"/>
  <c r="J164" i="28" s="1"/>
  <c r="K164" i="28" s="1"/>
  <c r="L164" i="28" s="1"/>
  <c r="D158" i="28"/>
  <c r="E158" i="28" s="1"/>
  <c r="F158" i="28" s="1"/>
  <c r="G158" i="28" s="1"/>
  <c r="H158" i="28" s="1"/>
  <c r="I158" i="28" s="1"/>
  <c r="J158" i="28" s="1"/>
  <c r="K158" i="28" s="1"/>
  <c r="L158" i="28" s="1"/>
  <c r="D153" i="28"/>
  <c r="E153" i="28" s="1"/>
  <c r="F153" i="28" s="1"/>
  <c r="G153" i="28" s="1"/>
  <c r="H153" i="28" s="1"/>
  <c r="I153" i="28" s="1"/>
  <c r="J153" i="28" s="1"/>
  <c r="K153" i="28" s="1"/>
  <c r="L153" i="28" s="1"/>
  <c r="D148" i="28"/>
  <c r="E148" i="28" s="1"/>
  <c r="F148" i="28" s="1"/>
  <c r="G148" i="28" s="1"/>
  <c r="H148" i="28" s="1"/>
  <c r="I148" i="28" s="1"/>
  <c r="J148" i="28" s="1"/>
  <c r="K148" i="28" s="1"/>
  <c r="L148" i="28" s="1"/>
  <c r="D103" i="28"/>
  <c r="E103" i="28" s="1"/>
  <c r="F103" i="28" s="1"/>
  <c r="G103" i="28" s="1"/>
  <c r="H103" i="28" s="1"/>
  <c r="I103" i="28" s="1"/>
  <c r="J103" i="28" s="1"/>
  <c r="K103" i="28" s="1"/>
  <c r="L103" i="28" s="1"/>
  <c r="D117" i="28"/>
  <c r="E117" i="28" s="1"/>
  <c r="F117" i="28" s="1"/>
  <c r="G117" i="28" s="1"/>
  <c r="H117" i="28" s="1"/>
  <c r="I117" i="28" s="1"/>
  <c r="J117" i="28" s="1"/>
  <c r="K117" i="28" s="1"/>
  <c r="L117" i="28" s="1"/>
  <c r="D105" i="28"/>
  <c r="E105" i="28" s="1"/>
  <c r="F105" i="28" s="1"/>
  <c r="G105" i="28" s="1"/>
  <c r="H105" i="28" s="1"/>
  <c r="I105" i="28" s="1"/>
  <c r="J105" i="28" s="1"/>
  <c r="K105" i="28" s="1"/>
  <c r="L105" i="28" s="1"/>
  <c r="D385" i="28"/>
  <c r="E385" i="28" s="1"/>
  <c r="F385" i="28" s="1"/>
  <c r="G385" i="28" s="1"/>
  <c r="H385" i="28" s="1"/>
  <c r="I385" i="28" s="1"/>
  <c r="J385" i="28" s="1"/>
  <c r="K385" i="28" s="1"/>
  <c r="L385" i="28" s="1"/>
  <c r="D321" i="28"/>
  <c r="E321" i="28" s="1"/>
  <c r="F321" i="28" s="1"/>
  <c r="G321" i="28" s="1"/>
  <c r="H321" i="28" s="1"/>
  <c r="I321" i="28" s="1"/>
  <c r="J321" i="28" s="1"/>
  <c r="K321" i="28" s="1"/>
  <c r="L321" i="28" s="1"/>
  <c r="D92" i="28"/>
  <c r="E92" i="28" s="1"/>
  <c r="F92" i="28" s="1"/>
  <c r="G92" i="28" s="1"/>
  <c r="H92" i="28" s="1"/>
  <c r="I92" i="28" s="1"/>
  <c r="J92" i="28" s="1"/>
  <c r="K92" i="28" s="1"/>
  <c r="L92" i="28" s="1"/>
  <c r="D43" i="28"/>
  <c r="E43" i="28" s="1"/>
  <c r="F43" i="28" s="1"/>
  <c r="G43" i="28" s="1"/>
  <c r="H43" i="28" s="1"/>
  <c r="I43" i="28" s="1"/>
  <c r="J43" i="28" s="1"/>
  <c r="K43" i="28" s="1"/>
  <c r="L43" i="28" s="1"/>
  <c r="D98" i="28"/>
  <c r="E98" i="28" s="1"/>
  <c r="F98" i="28" s="1"/>
  <c r="G98" i="28" s="1"/>
  <c r="H98" i="28" s="1"/>
  <c r="I98" i="28" s="1"/>
  <c r="J98" i="28" s="1"/>
  <c r="K98" i="28" s="1"/>
  <c r="L98" i="28" s="1"/>
  <c r="D66" i="28"/>
  <c r="E66" i="28" s="1"/>
  <c r="F66" i="28" s="1"/>
  <c r="G66" i="28" s="1"/>
  <c r="H66" i="28" s="1"/>
  <c r="I66" i="28" s="1"/>
  <c r="J66" i="28" s="1"/>
  <c r="K66" i="28" s="1"/>
  <c r="L66" i="28" s="1"/>
  <c r="D419" i="28"/>
  <c r="E419" i="28" s="1"/>
  <c r="F419" i="28" s="1"/>
  <c r="G419" i="28" s="1"/>
  <c r="H419" i="28" s="1"/>
  <c r="I419" i="28" s="1"/>
  <c r="J419" i="28" s="1"/>
  <c r="K419" i="28" s="1"/>
  <c r="L419" i="28" s="1"/>
  <c r="D356" i="28"/>
  <c r="E356" i="28" s="1"/>
  <c r="F356" i="28" s="1"/>
  <c r="G356" i="28" s="1"/>
  <c r="H356" i="28" s="1"/>
  <c r="I356" i="28" s="1"/>
  <c r="J356" i="28" s="1"/>
  <c r="K356" i="28" s="1"/>
  <c r="L356" i="28" s="1"/>
  <c r="D292" i="28"/>
  <c r="E292" i="28" s="1"/>
  <c r="F292" i="28" s="1"/>
  <c r="G292" i="28" s="1"/>
  <c r="H292" i="28" s="1"/>
  <c r="I292" i="28" s="1"/>
  <c r="J292" i="28" s="1"/>
  <c r="K292" i="28" s="1"/>
  <c r="L292" i="28" s="1"/>
  <c r="D229" i="28"/>
  <c r="E229" i="28" s="1"/>
  <c r="F229" i="28" s="1"/>
  <c r="G229" i="28" s="1"/>
  <c r="H229" i="28" s="1"/>
  <c r="I229" i="28" s="1"/>
  <c r="J229" i="28" s="1"/>
  <c r="K229" i="28" s="1"/>
  <c r="L229" i="28" s="1"/>
  <c r="D210" i="28"/>
  <c r="E210" i="28" s="1"/>
  <c r="F210" i="28" s="1"/>
  <c r="G210" i="28" s="1"/>
  <c r="H210" i="28" s="1"/>
  <c r="I210" i="28" s="1"/>
  <c r="J210" i="28" s="1"/>
  <c r="K210" i="28" s="1"/>
  <c r="L210" i="28" s="1"/>
  <c r="D200" i="28"/>
  <c r="E200" i="28" s="1"/>
  <c r="F200" i="28" s="1"/>
  <c r="G200" i="28" s="1"/>
  <c r="H200" i="28" s="1"/>
  <c r="I200" i="28" s="1"/>
  <c r="J200" i="28" s="1"/>
  <c r="K200" i="28" s="1"/>
  <c r="L200" i="28" s="1"/>
  <c r="D189" i="28"/>
  <c r="E189" i="28" s="1"/>
  <c r="F189" i="28" s="1"/>
  <c r="G189" i="28" s="1"/>
  <c r="H189" i="28" s="1"/>
  <c r="I189" i="28" s="1"/>
  <c r="J189" i="28" s="1"/>
  <c r="K189" i="28" s="1"/>
  <c r="L189" i="28" s="1"/>
  <c r="D178" i="28"/>
  <c r="E178" i="28" s="1"/>
  <c r="F178" i="28" s="1"/>
  <c r="G178" i="28" s="1"/>
  <c r="H178" i="28" s="1"/>
  <c r="I178" i="28" s="1"/>
  <c r="J178" i="28" s="1"/>
  <c r="K178" i="28" s="1"/>
  <c r="L178" i="28" s="1"/>
  <c r="D168" i="28"/>
  <c r="E168" i="28" s="1"/>
  <c r="F168" i="28" s="1"/>
  <c r="G168" i="28" s="1"/>
  <c r="H168" i="28" s="1"/>
  <c r="I168" i="28" s="1"/>
  <c r="J168" i="28" s="1"/>
  <c r="K168" i="28" s="1"/>
  <c r="L168" i="28" s="1"/>
  <c r="D157" i="28"/>
  <c r="E157" i="28" s="1"/>
  <c r="F157" i="28" s="1"/>
  <c r="G157" i="28" s="1"/>
  <c r="H157" i="28" s="1"/>
  <c r="I157" i="28" s="1"/>
  <c r="D124" i="28"/>
  <c r="E124" i="28" s="1"/>
  <c r="F124" i="28" s="1"/>
  <c r="G124" i="28" s="1"/>
  <c r="H124" i="28" s="1"/>
  <c r="I124" i="28" s="1"/>
  <c r="J124" i="28" s="1"/>
  <c r="K124" i="28" s="1"/>
  <c r="L124" i="28" s="1"/>
  <c r="W43" i="28"/>
  <c r="W45" i="28"/>
  <c r="W47" i="28"/>
  <c r="W49" i="28"/>
  <c r="W51" i="28"/>
  <c r="W53" i="28"/>
  <c r="W59" i="28"/>
  <c r="W67" i="28"/>
  <c r="W70" i="28"/>
  <c r="W74" i="28"/>
  <c r="W78" i="28"/>
  <c r="W82" i="28"/>
  <c r="W86" i="28"/>
  <c r="W57" i="28"/>
  <c r="W61" i="28"/>
  <c r="W65" i="28"/>
  <c r="W69" i="28"/>
  <c r="W71" i="28"/>
  <c r="W73" i="28"/>
  <c r="W75" i="28"/>
  <c r="W77" i="28"/>
  <c r="W79" i="28"/>
  <c r="W81" i="28"/>
  <c r="W83" i="28"/>
  <c r="W85" i="28"/>
  <c r="W87" i="28"/>
  <c r="W42" i="28"/>
  <c r="W44" i="28"/>
  <c r="W46" i="28"/>
  <c r="W48" i="28"/>
  <c r="W50" i="28"/>
  <c r="W52" i="28"/>
  <c r="W54" i="28"/>
  <c r="W56" i="28"/>
  <c r="W58" i="28"/>
  <c r="W60" i="28"/>
  <c r="W62" i="28"/>
  <c r="W64" i="28"/>
  <c r="W66" i="28"/>
  <c r="W89" i="28"/>
  <c r="W91" i="28"/>
  <c r="W93" i="28"/>
  <c r="W95" i="28"/>
  <c r="W97" i="28"/>
  <c r="W99" i="28"/>
  <c r="W101" i="28"/>
  <c r="W103" i="28"/>
  <c r="W105" i="28"/>
  <c r="W107" i="28"/>
  <c r="W109" i="28"/>
  <c r="W111" i="28"/>
  <c r="W113" i="28"/>
  <c r="W115" i="28"/>
  <c r="W117" i="28"/>
  <c r="W119" i="28"/>
  <c r="W121" i="28"/>
  <c r="W125" i="28"/>
  <c r="W123" i="28"/>
  <c r="W68" i="28"/>
  <c r="W76" i="28"/>
  <c r="W84" i="28"/>
  <c r="W88" i="28"/>
  <c r="W92" i="28"/>
  <c r="W96" i="28"/>
  <c r="W100" i="28"/>
  <c r="W104" i="28"/>
  <c r="W108" i="28"/>
  <c r="W112" i="28"/>
  <c r="W116" i="28"/>
  <c r="W120" i="28"/>
  <c r="W124" i="28"/>
  <c r="W128" i="28"/>
  <c r="W130" i="28"/>
  <c r="W132" i="28"/>
  <c r="W134" i="28"/>
  <c r="W136" i="28"/>
  <c r="W138" i="28"/>
  <c r="W140" i="28"/>
  <c r="W142" i="28"/>
  <c r="W144" i="28"/>
  <c r="W146" i="28"/>
  <c r="W148" i="28"/>
  <c r="W150" i="28"/>
  <c r="W152" i="28"/>
  <c r="W154" i="28"/>
  <c r="W156" i="28"/>
  <c r="W158" i="28"/>
  <c r="W160" i="28"/>
  <c r="W162" i="28"/>
  <c r="W164" i="28"/>
  <c r="W166" i="28"/>
  <c r="W168" i="28"/>
  <c r="W170" i="28"/>
  <c r="W172" i="28"/>
  <c r="W174" i="28"/>
  <c r="W176" i="28"/>
  <c r="W178" i="28"/>
  <c r="W180" i="28"/>
  <c r="W182" i="28"/>
  <c r="W184" i="28"/>
  <c r="W186" i="28"/>
  <c r="W188" i="28"/>
  <c r="W190" i="28"/>
  <c r="W192" i="28"/>
  <c r="W194" i="28"/>
  <c r="W196" i="28"/>
  <c r="W198" i="28"/>
  <c r="W200" i="28"/>
  <c r="W202" i="28"/>
  <c r="W204" i="28"/>
  <c r="W55" i="28"/>
  <c r="W80" i="28"/>
  <c r="W94" i="28"/>
  <c r="W102" i="28"/>
  <c r="W110" i="28"/>
  <c r="W118" i="28"/>
  <c r="W126" i="28"/>
  <c r="W129" i="28"/>
  <c r="W133" i="28"/>
  <c r="W137" i="28"/>
  <c r="W141" i="28"/>
  <c r="W145" i="28"/>
  <c r="W149" i="28"/>
  <c r="W153" i="28"/>
  <c r="W157" i="28"/>
  <c r="W161" i="28"/>
  <c r="W165" i="28"/>
  <c r="W169" i="28"/>
  <c r="W173" i="28"/>
  <c r="W177" i="28"/>
  <c r="W181" i="28"/>
  <c r="W185" i="28"/>
  <c r="W189" i="28"/>
  <c r="W193" i="28"/>
  <c r="W197" i="28"/>
  <c r="W201" i="28"/>
  <c r="W205" i="28"/>
  <c r="W63" i="28"/>
  <c r="W206" i="28"/>
  <c r="W208" i="28"/>
  <c r="W210" i="28"/>
  <c r="W212" i="28"/>
  <c r="W214" i="28"/>
  <c r="W216" i="28"/>
  <c r="W218" i="28"/>
  <c r="W220" i="28"/>
  <c r="W222" i="28"/>
  <c r="W224" i="28"/>
  <c r="W226" i="28"/>
  <c r="W228" i="28"/>
  <c r="W230" i="28"/>
  <c r="W232" i="28"/>
  <c r="W234" i="28"/>
  <c r="W236" i="28"/>
  <c r="W238" i="28"/>
  <c r="W240" i="28"/>
  <c r="W242" i="28"/>
  <c r="W244" i="28"/>
  <c r="W246" i="28"/>
  <c r="W248" i="28"/>
  <c r="W250" i="28"/>
  <c r="W252" i="28"/>
  <c r="W254" i="28"/>
  <c r="W256" i="28"/>
  <c r="W258" i="28"/>
  <c r="W260" i="28"/>
  <c r="W262" i="28"/>
  <c r="W264" i="28"/>
  <c r="W266" i="28"/>
  <c r="W268" i="28"/>
  <c r="W270" i="28"/>
  <c r="W98" i="28"/>
  <c r="W114" i="28"/>
  <c r="W272" i="28"/>
  <c r="W274" i="28"/>
  <c r="W276" i="28"/>
  <c r="W278" i="28"/>
  <c r="W280" i="28"/>
  <c r="W282" i="28"/>
  <c r="W284" i="28"/>
  <c r="W286" i="28"/>
  <c r="W288" i="28"/>
  <c r="W290" i="28"/>
  <c r="W292" i="28"/>
  <c r="W294" i="28"/>
  <c r="W296" i="28"/>
  <c r="W298" i="28"/>
  <c r="W300" i="28"/>
  <c r="W302" i="28"/>
  <c r="W304" i="28"/>
  <c r="W306" i="28"/>
  <c r="W308" i="28"/>
  <c r="W310" i="28"/>
  <c r="W312" i="28"/>
  <c r="W314" i="28"/>
  <c r="W316" i="28"/>
  <c r="W318" i="28"/>
  <c r="W320" i="28"/>
  <c r="W322" i="28"/>
  <c r="W324" i="28"/>
  <c r="W326" i="28"/>
  <c r="W328" i="28"/>
  <c r="W330" i="28"/>
  <c r="W332" i="28"/>
  <c r="W334" i="28"/>
  <c r="W336" i="28"/>
  <c r="W338" i="28"/>
  <c r="W340" i="28"/>
  <c r="W342" i="28"/>
  <c r="W344" i="28"/>
  <c r="W346" i="28"/>
  <c r="W348" i="28"/>
  <c r="W350" i="28"/>
  <c r="W352" i="28"/>
  <c r="W354" i="28"/>
  <c r="W356" i="28"/>
  <c r="W358" i="28"/>
  <c r="W360" i="28"/>
  <c r="W362" i="28"/>
  <c r="W72" i="28"/>
  <c r="W207" i="28"/>
  <c r="W211" i="28"/>
  <c r="W215" i="28"/>
  <c r="W219" i="28"/>
  <c r="W223" i="28"/>
  <c r="W227" i="28"/>
  <c r="W231" i="28"/>
  <c r="W235" i="28"/>
  <c r="W239" i="28"/>
  <c r="W243" i="28"/>
  <c r="W247" i="28"/>
  <c r="W251" i="28"/>
  <c r="W255" i="28"/>
  <c r="W259" i="28"/>
  <c r="W263" i="28"/>
  <c r="W267" i="28"/>
  <c r="W271" i="28"/>
  <c r="W275" i="28"/>
  <c r="W279" i="28"/>
  <c r="W283" i="28"/>
  <c r="W287" i="28"/>
  <c r="W291" i="28"/>
  <c r="W295" i="28"/>
  <c r="W299" i="28"/>
  <c r="W303" i="28"/>
  <c r="W307" i="28"/>
  <c r="W311" i="28"/>
  <c r="W315" i="28"/>
  <c r="W319" i="28"/>
  <c r="W323" i="28"/>
  <c r="W327" i="28"/>
  <c r="W331" i="28"/>
  <c r="W335" i="28"/>
  <c r="W339" i="28"/>
  <c r="W343" i="28"/>
  <c r="W347" i="28"/>
  <c r="W351" i="28"/>
  <c r="W355" i="28"/>
  <c r="W359" i="28"/>
  <c r="W127" i="28"/>
  <c r="W135" i="28"/>
  <c r="W143" i="28"/>
  <c r="W151" i="28"/>
  <c r="W159" i="28"/>
  <c r="W167" i="28"/>
  <c r="W175" i="28"/>
  <c r="W183" i="28"/>
  <c r="W191" i="28"/>
  <c r="W199" i="28"/>
  <c r="W363" i="28"/>
  <c r="W365" i="28"/>
  <c r="W367" i="28"/>
  <c r="W369" i="28"/>
  <c r="W371" i="28"/>
  <c r="W373" i="28"/>
  <c r="W375" i="28"/>
  <c r="W377" i="28"/>
  <c r="W379" i="28"/>
  <c r="W381" i="28"/>
  <c r="W383" i="28"/>
  <c r="W385" i="28"/>
  <c r="W387" i="28"/>
  <c r="W389" i="28"/>
  <c r="W391" i="28"/>
  <c r="W393" i="28"/>
  <c r="W209" i="28"/>
  <c r="W213" i="28"/>
  <c r="W217" i="28"/>
  <c r="W221" i="28"/>
  <c r="W225" i="28"/>
  <c r="W229" i="28"/>
  <c r="W233" i="28"/>
  <c r="W237" i="28"/>
  <c r="W241" i="28"/>
  <c r="W245" i="28"/>
  <c r="W249" i="28"/>
  <c r="W253" i="28"/>
  <c r="W257" i="28"/>
  <c r="W261" i="28"/>
  <c r="W265" i="28"/>
  <c r="W269" i="28"/>
  <c r="W273" i="28"/>
  <c r="W277" i="28"/>
  <c r="W281" i="28"/>
  <c r="W285" i="28"/>
  <c r="W289" i="28"/>
  <c r="W293" i="28"/>
  <c r="W297" i="28"/>
  <c r="W301" i="28"/>
  <c r="W305" i="28"/>
  <c r="W309" i="28"/>
  <c r="W313" i="28"/>
  <c r="W317" i="28"/>
  <c r="W321" i="28"/>
  <c r="W325" i="28"/>
  <c r="W329" i="28"/>
  <c r="W333" i="28"/>
  <c r="W337" i="28"/>
  <c r="W341" i="28"/>
  <c r="W345" i="28"/>
  <c r="W414" i="28"/>
  <c r="W424" i="28"/>
  <c r="W426" i="28"/>
  <c r="W380" i="28"/>
  <c r="W400" i="28"/>
  <c r="W410" i="28"/>
  <c r="W432" i="28"/>
  <c r="W409" i="28"/>
  <c r="W411" i="28"/>
  <c r="W417" i="28"/>
  <c r="W419" i="28"/>
  <c r="W122" i="28"/>
  <c r="W357" i="28"/>
  <c r="W361" i="28"/>
  <c r="W366" i="28"/>
  <c r="W368" i="28"/>
  <c r="W390" i="28"/>
  <c r="W392" i="28"/>
  <c r="W394" i="28"/>
  <c r="W131" i="28"/>
  <c r="W139" i="28"/>
  <c r="W147" i="28"/>
  <c r="W155" i="28"/>
  <c r="W163" i="28"/>
  <c r="W171" i="28"/>
  <c r="W179" i="28"/>
  <c r="W187" i="28"/>
  <c r="W195" i="28"/>
  <c r="W203" i="28"/>
  <c r="W384" i="28"/>
  <c r="W398" i="28"/>
  <c r="W408" i="28"/>
  <c r="W430" i="28"/>
  <c r="W378" i="28"/>
  <c r="W386" i="28"/>
  <c r="W388" i="28"/>
  <c r="W406" i="28"/>
  <c r="W428" i="28"/>
  <c r="W416" i="28"/>
  <c r="W403" i="28"/>
  <c r="W405" i="28"/>
  <c r="W423" i="28"/>
  <c r="W425" i="28"/>
  <c r="W427" i="28"/>
  <c r="W429" i="28"/>
  <c r="W431" i="28"/>
  <c r="W349" i="28"/>
  <c r="W353" i="28"/>
  <c r="W370" i="28"/>
  <c r="W372" i="28"/>
  <c r="W396" i="28"/>
  <c r="W382" i="28"/>
  <c r="W420" i="28"/>
  <c r="W374" i="28"/>
  <c r="W412" i="28"/>
  <c r="W418" i="28"/>
  <c r="W376" i="28"/>
  <c r="W404" i="28"/>
  <c r="W422" i="28"/>
  <c r="W395" i="28"/>
  <c r="W397" i="28"/>
  <c r="W399" i="28"/>
  <c r="W401" i="28"/>
  <c r="W407" i="28"/>
  <c r="W413" i="28"/>
  <c r="W415" i="28"/>
  <c r="W421" i="28"/>
  <c r="W90" i="28"/>
  <c r="W106" i="28"/>
  <c r="W364" i="28"/>
  <c r="W402" i="28"/>
  <c r="N5" i="2"/>
  <c r="D41" i="28"/>
  <c r="E41" i="28" s="1"/>
  <c r="F41" i="28" s="1"/>
  <c r="G41" i="28" s="1"/>
  <c r="H41" i="28" s="1"/>
  <c r="I41" i="28" s="1"/>
  <c r="O4" i="2"/>
  <c r="F4" i="2"/>
  <c r="F5" i="2"/>
  <c r="H4" i="2"/>
  <c r="H5" i="2"/>
  <c r="O5" i="2"/>
  <c r="I5" i="2"/>
  <c r="I4" i="2"/>
  <c r="Q4" i="2"/>
  <c r="Q5" i="2"/>
  <c r="L5" i="2"/>
  <c r="J4" i="2"/>
  <c r="P4" i="2"/>
  <c r="K5" i="2"/>
  <c r="G5" i="2"/>
  <c r="L4" i="2"/>
  <c r="M5" i="2"/>
  <c r="M4" i="2"/>
  <c r="K4" i="2"/>
  <c r="P5" i="2"/>
  <c r="J5" i="2"/>
  <c r="X41" i="28"/>
  <c r="C39" i="28"/>
  <c r="Z41" i="28"/>
  <c r="AB41" i="28"/>
  <c r="T41" i="28"/>
  <c r="R39" i="28"/>
  <c r="Q38" i="28"/>
  <c r="V41" i="28"/>
  <c r="F41" i="31"/>
  <c r="H37" i="32" s="1"/>
  <c r="G37" i="32"/>
  <c r="M39" i="31"/>
  <c r="T41" i="31"/>
  <c r="L40" i="31"/>
  <c r="S43" i="31"/>
  <c r="E42" i="31"/>
  <c r="D3" i="27"/>
  <c r="D4" i="27"/>
  <c r="C4" i="27"/>
  <c r="F4" i="27"/>
  <c r="H4" i="27"/>
  <c r="H3" i="27"/>
  <c r="F3" i="27"/>
  <c r="C3" i="27"/>
  <c r="R433" i="28" l="1"/>
  <c r="AD433" i="28" s="1"/>
  <c r="R435" i="28"/>
  <c r="AD435" i="28" s="1"/>
  <c r="R437" i="28"/>
  <c r="AD437" i="28" s="1"/>
  <c r="R439" i="28"/>
  <c r="AD439" i="28" s="1"/>
  <c r="R434" i="28"/>
  <c r="AD434" i="28" s="1"/>
  <c r="R452" i="28"/>
  <c r="AD452" i="28" s="1"/>
  <c r="R454" i="28"/>
  <c r="AD454" i="28" s="1"/>
  <c r="R456" i="28"/>
  <c r="AD456" i="28" s="1"/>
  <c r="R458" i="28"/>
  <c r="AD458" i="28" s="1"/>
  <c r="R460" i="28"/>
  <c r="AD460" i="28" s="1"/>
  <c r="R462" i="28"/>
  <c r="AD462" i="28" s="1"/>
  <c r="R464" i="28"/>
  <c r="AD464" i="28" s="1"/>
  <c r="R466" i="28"/>
  <c r="AD466" i="28" s="1"/>
  <c r="R468" i="28"/>
  <c r="AD468" i="28" s="1"/>
  <c r="R470" i="28"/>
  <c r="AD470" i="28" s="1"/>
  <c r="R472" i="28"/>
  <c r="AD472" i="28" s="1"/>
  <c r="R475" i="28"/>
  <c r="AD475" i="28" s="1"/>
  <c r="R479" i="28"/>
  <c r="AD479" i="28" s="1"/>
  <c r="R483" i="28"/>
  <c r="AD483" i="28" s="1"/>
  <c r="R487" i="28"/>
  <c r="AD487" i="28" s="1"/>
  <c r="R491" i="28"/>
  <c r="AD491" i="28" s="1"/>
  <c r="R495" i="28"/>
  <c r="AD495" i="28" s="1"/>
  <c r="R499" i="28"/>
  <c r="AD499" i="28" s="1"/>
  <c r="R503" i="28"/>
  <c r="AD503" i="28" s="1"/>
  <c r="R507" i="28"/>
  <c r="AD507" i="28" s="1"/>
  <c r="R511" i="28"/>
  <c r="AD511" i="28" s="1"/>
  <c r="R515" i="28"/>
  <c r="AD515" i="28" s="1"/>
  <c r="R436" i="28"/>
  <c r="AD436" i="28" s="1"/>
  <c r="R440" i="28"/>
  <c r="AD440" i="28" s="1"/>
  <c r="R442" i="28"/>
  <c r="AD442" i="28" s="1"/>
  <c r="R444" i="28"/>
  <c r="AD444" i="28" s="1"/>
  <c r="R446" i="28"/>
  <c r="AD446" i="28" s="1"/>
  <c r="R448" i="28"/>
  <c r="AD448" i="28" s="1"/>
  <c r="R450" i="28"/>
  <c r="AD450" i="28" s="1"/>
  <c r="R473" i="28"/>
  <c r="AD473" i="28" s="1"/>
  <c r="R477" i="28"/>
  <c r="AD477" i="28" s="1"/>
  <c r="R481" i="28"/>
  <c r="AD481" i="28" s="1"/>
  <c r="R485" i="28"/>
  <c r="AD485" i="28" s="1"/>
  <c r="R489" i="28"/>
  <c r="AD489" i="28" s="1"/>
  <c r="R493" i="28"/>
  <c r="AD493" i="28" s="1"/>
  <c r="R497" i="28"/>
  <c r="AD497" i="28" s="1"/>
  <c r="R501" i="28"/>
  <c r="AD501" i="28" s="1"/>
  <c r="R505" i="28"/>
  <c r="AD505" i="28" s="1"/>
  <c r="R509" i="28"/>
  <c r="AD509" i="28" s="1"/>
  <c r="R513" i="28"/>
  <c r="AD513" i="28" s="1"/>
  <c r="R445" i="28"/>
  <c r="AD445" i="28" s="1"/>
  <c r="R459" i="28"/>
  <c r="AD459" i="28" s="1"/>
  <c r="R467" i="28"/>
  <c r="AD467" i="28" s="1"/>
  <c r="R476" i="28"/>
  <c r="AD476" i="28" s="1"/>
  <c r="R484" i="28"/>
  <c r="AD484" i="28" s="1"/>
  <c r="R492" i="28"/>
  <c r="AD492" i="28" s="1"/>
  <c r="R500" i="28"/>
  <c r="AD500" i="28" s="1"/>
  <c r="R508" i="28"/>
  <c r="AD508" i="28" s="1"/>
  <c r="R518" i="28"/>
  <c r="AD518" i="28" s="1"/>
  <c r="R526" i="28"/>
  <c r="AD526" i="28" s="1"/>
  <c r="R534" i="28"/>
  <c r="AD534" i="28" s="1"/>
  <c r="R542" i="28"/>
  <c r="AD542" i="28" s="1"/>
  <c r="R550" i="28"/>
  <c r="AD550" i="28" s="1"/>
  <c r="R558" i="28"/>
  <c r="AD558" i="28" s="1"/>
  <c r="R566" i="28"/>
  <c r="AD566" i="28" s="1"/>
  <c r="R517" i="28"/>
  <c r="AD517" i="28" s="1"/>
  <c r="R519" i="28"/>
  <c r="AD519" i="28" s="1"/>
  <c r="R521" i="28"/>
  <c r="AD521" i="28" s="1"/>
  <c r="R523" i="28"/>
  <c r="AD523" i="28" s="1"/>
  <c r="R525" i="28"/>
  <c r="AD525" i="28" s="1"/>
  <c r="R527" i="28"/>
  <c r="AD527" i="28" s="1"/>
  <c r="R529" i="28"/>
  <c r="AD529" i="28" s="1"/>
  <c r="R531" i="28"/>
  <c r="AD531" i="28" s="1"/>
  <c r="R533" i="28"/>
  <c r="AD533" i="28" s="1"/>
  <c r="R535" i="28"/>
  <c r="AD535" i="28" s="1"/>
  <c r="R539" i="28"/>
  <c r="AD539" i="28" s="1"/>
  <c r="R543" i="28"/>
  <c r="AD543" i="28" s="1"/>
  <c r="R547" i="28"/>
  <c r="AD547" i="28" s="1"/>
  <c r="R551" i="28"/>
  <c r="AD551" i="28" s="1"/>
  <c r="R555" i="28"/>
  <c r="AD555" i="28" s="1"/>
  <c r="R559" i="28"/>
  <c r="AD559" i="28" s="1"/>
  <c r="R563" i="28"/>
  <c r="AD563" i="28" s="1"/>
  <c r="R567" i="28"/>
  <c r="AD567" i="28" s="1"/>
  <c r="R571" i="28"/>
  <c r="AD571" i="28" s="1"/>
  <c r="R438" i="28"/>
  <c r="AD438" i="28" s="1"/>
  <c r="R447" i="28"/>
  <c r="AD447" i="28" s="1"/>
  <c r="R461" i="28"/>
  <c r="AD461" i="28" s="1"/>
  <c r="R478" i="28"/>
  <c r="AD478" i="28" s="1"/>
  <c r="R486" i="28"/>
  <c r="AD486" i="28" s="1"/>
  <c r="R494" i="28"/>
  <c r="AD494" i="28" s="1"/>
  <c r="R510" i="28"/>
  <c r="AD510" i="28" s="1"/>
  <c r="R560" i="28"/>
  <c r="AD560" i="28" s="1"/>
  <c r="R568" i="28"/>
  <c r="AD568" i="28" s="1"/>
  <c r="R443" i="28"/>
  <c r="AD443" i="28" s="1"/>
  <c r="R451" i="28"/>
  <c r="AD451" i="28" s="1"/>
  <c r="R457" i="28"/>
  <c r="AD457" i="28" s="1"/>
  <c r="R465" i="28"/>
  <c r="AD465" i="28" s="1"/>
  <c r="R474" i="28"/>
  <c r="AD474" i="28" s="1"/>
  <c r="R482" i="28"/>
  <c r="AD482" i="28" s="1"/>
  <c r="R490" i="28"/>
  <c r="AD490" i="28" s="1"/>
  <c r="R498" i="28"/>
  <c r="AD498" i="28" s="1"/>
  <c r="R506" i="28"/>
  <c r="AD506" i="28" s="1"/>
  <c r="R514" i="28"/>
  <c r="AD514" i="28" s="1"/>
  <c r="R516" i="28"/>
  <c r="AD516" i="28" s="1"/>
  <c r="R524" i="28"/>
  <c r="AD524" i="28" s="1"/>
  <c r="R532" i="28"/>
  <c r="AD532" i="28" s="1"/>
  <c r="R540" i="28"/>
  <c r="AD540" i="28" s="1"/>
  <c r="R548" i="28"/>
  <c r="AD548" i="28" s="1"/>
  <c r="R556" i="28"/>
  <c r="AD556" i="28" s="1"/>
  <c r="R564" i="28"/>
  <c r="AD564" i="28" s="1"/>
  <c r="R572" i="28"/>
  <c r="AD572" i="28" s="1"/>
  <c r="R453" i="28"/>
  <c r="AD453" i="28" s="1"/>
  <c r="R469" i="28"/>
  <c r="AD469" i="28" s="1"/>
  <c r="R441" i="28"/>
  <c r="AD441" i="28" s="1"/>
  <c r="R449" i="28"/>
  <c r="AD449" i="28" s="1"/>
  <c r="R455" i="28"/>
  <c r="AD455" i="28" s="1"/>
  <c r="R463" i="28"/>
  <c r="AD463" i="28" s="1"/>
  <c r="R471" i="28"/>
  <c r="AD471" i="28" s="1"/>
  <c r="R480" i="28"/>
  <c r="AD480" i="28" s="1"/>
  <c r="R488" i="28"/>
  <c r="AD488" i="28" s="1"/>
  <c r="R496" i="28"/>
  <c r="AD496" i="28" s="1"/>
  <c r="R504" i="28"/>
  <c r="AD504" i="28" s="1"/>
  <c r="R512" i="28"/>
  <c r="AD512" i="28" s="1"/>
  <c r="R522" i="28"/>
  <c r="AD522" i="28" s="1"/>
  <c r="R530" i="28"/>
  <c r="AD530" i="28" s="1"/>
  <c r="R538" i="28"/>
  <c r="AD538" i="28" s="1"/>
  <c r="R546" i="28"/>
  <c r="AD546" i="28" s="1"/>
  <c r="R554" i="28"/>
  <c r="AD554" i="28" s="1"/>
  <c r="R562" i="28"/>
  <c r="AD562" i="28" s="1"/>
  <c r="R570" i="28"/>
  <c r="AD570" i="28" s="1"/>
  <c r="R537" i="28"/>
  <c r="AD537" i="28" s="1"/>
  <c r="R541" i="28"/>
  <c r="AD541" i="28" s="1"/>
  <c r="R545" i="28"/>
  <c r="AD545" i="28" s="1"/>
  <c r="R549" i="28"/>
  <c r="AD549" i="28" s="1"/>
  <c r="R553" i="28"/>
  <c r="AD553" i="28" s="1"/>
  <c r="R557" i="28"/>
  <c r="AD557" i="28" s="1"/>
  <c r="R561" i="28"/>
  <c r="AD561" i="28" s="1"/>
  <c r="R565" i="28"/>
  <c r="AD565" i="28" s="1"/>
  <c r="R569" i="28"/>
  <c r="AD569" i="28" s="1"/>
  <c r="R502" i="28"/>
  <c r="AD502" i="28" s="1"/>
  <c r="R520" i="28"/>
  <c r="AD520" i="28" s="1"/>
  <c r="R528" i="28"/>
  <c r="AD528" i="28" s="1"/>
  <c r="R536" i="28"/>
  <c r="AD536" i="28" s="1"/>
  <c r="R544" i="28"/>
  <c r="AD544" i="28" s="1"/>
  <c r="R552" i="28"/>
  <c r="AD552" i="28" s="1"/>
  <c r="T572" i="2"/>
  <c r="R572" i="2" s="1"/>
  <c r="T556" i="2"/>
  <c r="R556" i="2" s="1"/>
  <c r="S558" i="8" s="1"/>
  <c r="Y558" i="8" s="1"/>
  <c r="T539" i="2"/>
  <c r="R539" i="2" s="1"/>
  <c r="S541" i="8" s="1"/>
  <c r="W541" i="8" s="1"/>
  <c r="T410" i="2"/>
  <c r="R410" i="2" s="1"/>
  <c r="S412" i="8" s="1"/>
  <c r="W412" i="8" s="1"/>
  <c r="T545" i="2"/>
  <c r="R545" i="2" s="1"/>
  <c r="S547" i="8" s="1"/>
  <c r="Y547" i="8" s="1"/>
  <c r="T567" i="2"/>
  <c r="R567" i="2" s="1"/>
  <c r="S569" i="8" s="1"/>
  <c r="W569" i="8" s="1"/>
  <c r="T551" i="2"/>
  <c r="R551" i="2" s="1"/>
  <c r="S553" i="8" s="1"/>
  <c r="W553" i="8" s="1"/>
  <c r="T536" i="2"/>
  <c r="R536" i="2" s="1"/>
  <c r="S538" i="8" s="1"/>
  <c r="Y538" i="8" s="1"/>
  <c r="T527" i="2"/>
  <c r="R527" i="2" s="1"/>
  <c r="S529" i="8" s="1"/>
  <c r="Y529" i="8" s="1"/>
  <c r="T558" i="2"/>
  <c r="R558" i="2" s="1"/>
  <c r="S560" i="8" s="1"/>
  <c r="W560" i="8" s="1"/>
  <c r="T542" i="2"/>
  <c r="R542" i="2" s="1"/>
  <c r="S544" i="8" s="1"/>
  <c r="Y544" i="8" s="1"/>
  <c r="T526" i="2"/>
  <c r="R526" i="2" s="1"/>
  <c r="S528" i="8" s="1"/>
  <c r="W528" i="8" s="1"/>
  <c r="T432" i="2"/>
  <c r="R432" i="2" s="1"/>
  <c r="S434" i="8" s="1"/>
  <c r="Y434" i="8" s="1"/>
  <c r="T529" i="2"/>
  <c r="R529" i="2" s="1"/>
  <c r="S531" i="8" s="1"/>
  <c r="Y531" i="8" s="1"/>
  <c r="T513" i="2"/>
  <c r="R513" i="2" s="1"/>
  <c r="S515" i="8" s="1"/>
  <c r="W515" i="8" s="1"/>
  <c r="T497" i="2"/>
  <c r="R497" i="2" s="1"/>
  <c r="S499" i="8" s="1"/>
  <c r="Y499" i="8" s="1"/>
  <c r="T481" i="2"/>
  <c r="R481" i="2" s="1"/>
  <c r="S483" i="8" s="1"/>
  <c r="W483" i="8" s="1"/>
  <c r="T520" i="2"/>
  <c r="R520" i="2" s="1"/>
  <c r="S522" i="8" s="1"/>
  <c r="Y522" i="8" s="1"/>
  <c r="T506" i="2"/>
  <c r="R506" i="2" s="1"/>
  <c r="S508" i="8" s="1"/>
  <c r="T490" i="2"/>
  <c r="R490" i="2" s="1"/>
  <c r="S492" i="8" s="1"/>
  <c r="T431" i="2"/>
  <c r="R431" i="2" s="1"/>
  <c r="S433" i="8" s="1"/>
  <c r="Y433" i="8" s="1"/>
  <c r="T468" i="2"/>
  <c r="R468" i="2" s="1"/>
  <c r="S470" i="8" s="1"/>
  <c r="W470" i="8" s="1"/>
  <c r="T460" i="2"/>
  <c r="R460" i="2" s="1"/>
  <c r="S462" i="8" s="1"/>
  <c r="W462" i="8" s="1"/>
  <c r="T504" i="2"/>
  <c r="R504" i="2" s="1"/>
  <c r="S506" i="8" s="1"/>
  <c r="T488" i="2"/>
  <c r="R488" i="2" s="1"/>
  <c r="S490" i="8" s="1"/>
  <c r="T452" i="2"/>
  <c r="R452" i="2" s="1"/>
  <c r="S454" i="8" s="1"/>
  <c r="W454" i="8" s="1"/>
  <c r="T418" i="2"/>
  <c r="R418" i="2" s="1"/>
  <c r="S420" i="8" s="1"/>
  <c r="Y420" i="8" s="1"/>
  <c r="T503" i="2"/>
  <c r="R503" i="2" s="1"/>
  <c r="S505" i="8" s="1"/>
  <c r="W505" i="8" s="1"/>
  <c r="T487" i="2"/>
  <c r="R487" i="2" s="1"/>
  <c r="S489" i="8" s="1"/>
  <c r="W489" i="8" s="1"/>
  <c r="T469" i="2"/>
  <c r="R469" i="2" s="1"/>
  <c r="S471" i="8" s="1"/>
  <c r="W471" i="8" s="1"/>
  <c r="T453" i="2"/>
  <c r="R453" i="2" s="1"/>
  <c r="S455" i="8" s="1"/>
  <c r="T475" i="2"/>
  <c r="R475" i="2" s="1"/>
  <c r="S477" i="8" s="1"/>
  <c r="W477" i="8" s="1"/>
  <c r="T459" i="2"/>
  <c r="R459" i="2" s="1"/>
  <c r="S461" i="8" s="1"/>
  <c r="W461" i="8" s="1"/>
  <c r="T428" i="2"/>
  <c r="R428" i="2" s="1"/>
  <c r="S430" i="8" s="1"/>
  <c r="W430" i="8" s="1"/>
  <c r="T454" i="2"/>
  <c r="R454" i="2" s="1"/>
  <c r="S456" i="8" s="1"/>
  <c r="W456" i="8" s="1"/>
  <c r="T442" i="2"/>
  <c r="R442" i="2" s="1"/>
  <c r="S444" i="8" s="1"/>
  <c r="W444" i="8" s="1"/>
  <c r="T434" i="2"/>
  <c r="R434" i="2" s="1"/>
  <c r="S436" i="8" s="1"/>
  <c r="W436" i="8" s="1"/>
  <c r="T409" i="2"/>
  <c r="R409" i="2" s="1"/>
  <c r="S411" i="8" s="1"/>
  <c r="Y411" i="8" s="1"/>
  <c r="T441" i="2"/>
  <c r="R441" i="2" s="1"/>
  <c r="S443" i="8" s="1"/>
  <c r="Y443" i="8" s="1"/>
  <c r="T425" i="2"/>
  <c r="R425" i="2" s="1"/>
  <c r="S427" i="8" s="1"/>
  <c r="T406" i="2"/>
  <c r="R406" i="2" s="1"/>
  <c r="S408" i="8" s="1"/>
  <c r="T408" i="2"/>
  <c r="R408" i="2" s="1"/>
  <c r="S410" i="8" s="1"/>
  <c r="W410" i="8" s="1"/>
  <c r="T427" i="2"/>
  <c r="R427" i="2" s="1"/>
  <c r="S429" i="8" s="1"/>
  <c r="W429" i="8" s="1"/>
  <c r="T411" i="2"/>
  <c r="R411" i="2" s="1"/>
  <c r="S413" i="8" s="1"/>
  <c r="W413" i="8" s="1"/>
  <c r="T395" i="2"/>
  <c r="R395" i="2" s="1"/>
  <c r="S397" i="8" s="1"/>
  <c r="Y483" i="8"/>
  <c r="W547" i="8"/>
  <c r="W558" i="8"/>
  <c r="T568" i="2"/>
  <c r="R568" i="2" s="1"/>
  <c r="S570" i="8" s="1"/>
  <c r="T552" i="2"/>
  <c r="R552" i="2" s="1"/>
  <c r="S554" i="8" s="1"/>
  <c r="Y554" i="8" s="1"/>
  <c r="T535" i="2"/>
  <c r="R535" i="2" s="1"/>
  <c r="S537" i="8" s="1"/>
  <c r="W537" i="8" s="1"/>
  <c r="T565" i="2"/>
  <c r="R565" i="2" s="1"/>
  <c r="S567" i="8" s="1"/>
  <c r="W567" i="8" s="1"/>
  <c r="T523" i="2"/>
  <c r="R523" i="2" s="1"/>
  <c r="S525" i="8" s="1"/>
  <c r="T563" i="2"/>
  <c r="R563" i="2" s="1"/>
  <c r="S565" i="8" s="1"/>
  <c r="W565" i="8" s="1"/>
  <c r="T547" i="2"/>
  <c r="R547" i="2" s="1"/>
  <c r="S549" i="8" s="1"/>
  <c r="Y549" i="8" s="1"/>
  <c r="T532" i="2"/>
  <c r="R532" i="2" s="1"/>
  <c r="S534" i="8" s="1"/>
  <c r="T570" i="2"/>
  <c r="R570" i="2" s="1"/>
  <c r="S572" i="8" s="1"/>
  <c r="T554" i="2"/>
  <c r="R554" i="2" s="1"/>
  <c r="S556" i="8" s="1"/>
  <c r="Y556" i="8" s="1"/>
  <c r="T538" i="2"/>
  <c r="R538" i="2" s="1"/>
  <c r="S540" i="8" s="1"/>
  <c r="Y540" i="8" s="1"/>
  <c r="T522" i="2"/>
  <c r="R522" i="2" s="1"/>
  <c r="S524" i="8" s="1"/>
  <c r="W524" i="8" s="1"/>
  <c r="T541" i="2"/>
  <c r="R541" i="2" s="1"/>
  <c r="S543" i="8" s="1"/>
  <c r="Y543" i="8" s="1"/>
  <c r="T525" i="2"/>
  <c r="R525" i="2" s="1"/>
  <c r="S527" i="8" s="1"/>
  <c r="W527" i="8" s="1"/>
  <c r="T509" i="2"/>
  <c r="R509" i="2" s="1"/>
  <c r="S511" i="8" s="1"/>
  <c r="W511" i="8" s="1"/>
  <c r="T493" i="2"/>
  <c r="R493" i="2" s="1"/>
  <c r="S495" i="8" s="1"/>
  <c r="Y495" i="8" s="1"/>
  <c r="T477" i="2"/>
  <c r="R477" i="2" s="1"/>
  <c r="S479" i="8" s="1"/>
  <c r="Y479" i="8" s="1"/>
  <c r="T516" i="2"/>
  <c r="R516" i="2" s="1"/>
  <c r="S518" i="8" s="1"/>
  <c r="Y518" i="8" s="1"/>
  <c r="T502" i="2"/>
  <c r="R502" i="2" s="1"/>
  <c r="S504" i="8" s="1"/>
  <c r="T486" i="2"/>
  <c r="R486" i="2" s="1"/>
  <c r="S488" i="8" s="1"/>
  <c r="Y488" i="8" s="1"/>
  <c r="T426" i="2"/>
  <c r="R426" i="2" s="1"/>
  <c r="S428" i="8" s="1"/>
  <c r="Y428" i="8" s="1"/>
  <c r="T466" i="2"/>
  <c r="R466" i="2" s="1"/>
  <c r="S468" i="8" s="1"/>
  <c r="Y468" i="8" s="1"/>
  <c r="T416" i="2"/>
  <c r="R416" i="2" s="1"/>
  <c r="S418" i="8" s="1"/>
  <c r="W418" i="8" s="1"/>
  <c r="T500" i="2"/>
  <c r="R500" i="2" s="1"/>
  <c r="S502" i="8" s="1"/>
  <c r="T484" i="2"/>
  <c r="R484" i="2" s="1"/>
  <c r="S486" i="8" s="1"/>
  <c r="W486" i="8" s="1"/>
  <c r="T448" i="2"/>
  <c r="R448" i="2" s="1"/>
  <c r="S450" i="8" s="1"/>
  <c r="Y450" i="8" s="1"/>
  <c r="T515" i="2"/>
  <c r="R515" i="2" s="1"/>
  <c r="S517" i="8" s="1"/>
  <c r="Y517" i="8" s="1"/>
  <c r="T499" i="2"/>
  <c r="R499" i="2" s="1"/>
  <c r="S501" i="8" s="1"/>
  <c r="W501" i="8" s="1"/>
  <c r="T483" i="2"/>
  <c r="R483" i="2" s="1"/>
  <c r="S485" i="8" s="1"/>
  <c r="T465" i="2"/>
  <c r="R465" i="2" s="1"/>
  <c r="S467" i="8" s="1"/>
  <c r="W467" i="8" s="1"/>
  <c r="T449" i="2"/>
  <c r="R449" i="2" s="1"/>
  <c r="S451" i="8" s="1"/>
  <c r="W451" i="8" s="1"/>
  <c r="T471" i="2"/>
  <c r="R471" i="2" s="1"/>
  <c r="S473" i="8" s="1"/>
  <c r="W473" i="8" s="1"/>
  <c r="T455" i="2"/>
  <c r="R455" i="2" s="1"/>
  <c r="S457" i="8" s="1"/>
  <c r="T420" i="2"/>
  <c r="R420" i="2" s="1"/>
  <c r="S422" i="8" s="1"/>
  <c r="W422" i="8" s="1"/>
  <c r="T450" i="2"/>
  <c r="R450" i="2" s="1"/>
  <c r="S452" i="8" s="1"/>
  <c r="Y452" i="8" s="1"/>
  <c r="T440" i="2"/>
  <c r="R440" i="2" s="1"/>
  <c r="S442" i="8" s="1"/>
  <c r="T430" i="2"/>
  <c r="R430" i="2" s="1"/>
  <c r="S432" i="8" s="1"/>
  <c r="Y432" i="8" s="1"/>
  <c r="T405" i="2"/>
  <c r="R405" i="2" s="1"/>
  <c r="S407" i="8" s="1"/>
  <c r="Y407" i="8" s="1"/>
  <c r="T437" i="2"/>
  <c r="R437" i="2" s="1"/>
  <c r="S439" i="8" s="1"/>
  <c r="W439" i="8" s="1"/>
  <c r="T421" i="2"/>
  <c r="R421" i="2" s="1"/>
  <c r="S423" i="8" s="1"/>
  <c r="T402" i="2"/>
  <c r="R402" i="2" s="1"/>
  <c r="S404" i="8" s="1"/>
  <c r="T404" i="2"/>
  <c r="R404" i="2" s="1"/>
  <c r="S406" i="8" s="1"/>
  <c r="T423" i="2"/>
  <c r="R423" i="2" s="1"/>
  <c r="S425" i="8" s="1"/>
  <c r="Y425" i="8" s="1"/>
  <c r="T407" i="2"/>
  <c r="R407" i="2" s="1"/>
  <c r="S409" i="8" s="1"/>
  <c r="Y409" i="8" s="1"/>
  <c r="Y490" i="8"/>
  <c r="W490" i="8"/>
  <c r="Y471" i="8"/>
  <c r="T569" i="2"/>
  <c r="R569" i="2" s="1"/>
  <c r="S571" i="8" s="1"/>
  <c r="W571" i="8" s="1"/>
  <c r="T564" i="2"/>
  <c r="R564" i="2" s="1"/>
  <c r="S566" i="8" s="1"/>
  <c r="T548" i="2"/>
  <c r="R548" i="2" s="1"/>
  <c r="S550" i="8" s="1"/>
  <c r="W550" i="8" s="1"/>
  <c r="T474" i="2"/>
  <c r="R474" i="2" s="1"/>
  <c r="S476" i="8" s="1"/>
  <c r="Y476" i="8" s="1"/>
  <c r="T561" i="2"/>
  <c r="R561" i="2" s="1"/>
  <c r="S563" i="8" s="1"/>
  <c r="W563" i="8" s="1"/>
  <c r="T519" i="2"/>
  <c r="R519" i="2" s="1"/>
  <c r="S521" i="8" s="1"/>
  <c r="T559" i="2"/>
  <c r="R559" i="2" s="1"/>
  <c r="S561" i="8" s="1"/>
  <c r="T544" i="2"/>
  <c r="R544" i="2" s="1"/>
  <c r="S546" i="8" s="1"/>
  <c r="Y546" i="8" s="1"/>
  <c r="T557" i="2"/>
  <c r="R557" i="2" s="1"/>
  <c r="S559" i="8" s="1"/>
  <c r="Y559" i="8" s="1"/>
  <c r="T566" i="2"/>
  <c r="R566" i="2" s="1"/>
  <c r="S568" i="8" s="1"/>
  <c r="T550" i="2"/>
  <c r="R550" i="2" s="1"/>
  <c r="S552" i="8" s="1"/>
  <c r="Y552" i="8" s="1"/>
  <c r="T534" i="2"/>
  <c r="R534" i="2" s="1"/>
  <c r="S536" i="8" s="1"/>
  <c r="T518" i="2"/>
  <c r="R518" i="2" s="1"/>
  <c r="S520" i="8" s="1"/>
  <c r="W520" i="8" s="1"/>
  <c r="T537" i="2"/>
  <c r="R537" i="2" s="1"/>
  <c r="S539" i="8" s="1"/>
  <c r="W539" i="8" s="1"/>
  <c r="T521" i="2"/>
  <c r="R521" i="2" s="1"/>
  <c r="S523" i="8" s="1"/>
  <c r="T505" i="2"/>
  <c r="R505" i="2" s="1"/>
  <c r="S507" i="8" s="1"/>
  <c r="W507" i="8" s="1"/>
  <c r="T489" i="2"/>
  <c r="R489" i="2" s="1"/>
  <c r="S491" i="8" s="1"/>
  <c r="T528" i="2"/>
  <c r="R528" i="2" s="1"/>
  <c r="S530" i="8" s="1"/>
  <c r="W530" i="8" s="1"/>
  <c r="T514" i="2"/>
  <c r="R514" i="2" s="1"/>
  <c r="S516" i="8" s="1"/>
  <c r="W516" i="8" s="1"/>
  <c r="T498" i="2"/>
  <c r="R498" i="2" s="1"/>
  <c r="S500" i="8" s="1"/>
  <c r="W500" i="8" s="1"/>
  <c r="T482" i="2"/>
  <c r="R482" i="2" s="1"/>
  <c r="S484" i="8" s="1"/>
  <c r="W484" i="8" s="1"/>
  <c r="T472" i="2"/>
  <c r="R472" i="2" s="1"/>
  <c r="S474" i="8" s="1"/>
  <c r="T464" i="2"/>
  <c r="R464" i="2" s="1"/>
  <c r="S466" i="8" s="1"/>
  <c r="Y466" i="8" s="1"/>
  <c r="T512" i="2"/>
  <c r="R512" i="2" s="1"/>
  <c r="S514" i="8" s="1"/>
  <c r="W514" i="8" s="1"/>
  <c r="T496" i="2"/>
  <c r="R496" i="2" s="1"/>
  <c r="S498" i="8" s="1"/>
  <c r="W498" i="8" s="1"/>
  <c r="T480" i="2"/>
  <c r="R480" i="2" s="1"/>
  <c r="S482" i="8" s="1"/>
  <c r="Y482" i="8" s="1"/>
  <c r="T443" i="2"/>
  <c r="R443" i="2" s="1"/>
  <c r="S445" i="8" s="1"/>
  <c r="Y445" i="8" s="1"/>
  <c r="T511" i="2"/>
  <c r="R511" i="2" s="1"/>
  <c r="S513" i="8" s="1"/>
  <c r="W513" i="8" s="1"/>
  <c r="T495" i="2"/>
  <c r="R495" i="2" s="1"/>
  <c r="S497" i="8" s="1"/>
  <c r="W497" i="8" s="1"/>
  <c r="T479" i="2"/>
  <c r="R479" i="2" s="1"/>
  <c r="S481" i="8" s="1"/>
  <c r="W481" i="8" s="1"/>
  <c r="T461" i="2"/>
  <c r="R461" i="2" s="1"/>
  <c r="S463" i="8" s="1"/>
  <c r="Y463" i="8" s="1"/>
  <c r="T445" i="2"/>
  <c r="R445" i="2" s="1"/>
  <c r="S447" i="8" s="1"/>
  <c r="Y447" i="8" s="1"/>
  <c r="T467" i="2"/>
  <c r="R467" i="2" s="1"/>
  <c r="S469" i="8" s="1"/>
  <c r="Y469" i="8" s="1"/>
  <c r="T451" i="2"/>
  <c r="R451" i="2" s="1"/>
  <c r="S453" i="8" s="1"/>
  <c r="T412" i="2"/>
  <c r="R412" i="2" s="1"/>
  <c r="S414" i="8" s="1"/>
  <c r="W414" i="8" s="1"/>
  <c r="T446" i="2"/>
  <c r="R446" i="2" s="1"/>
  <c r="S448" i="8" s="1"/>
  <c r="Y448" i="8" s="1"/>
  <c r="T438" i="2"/>
  <c r="R438" i="2" s="1"/>
  <c r="S440" i="8" s="1"/>
  <c r="T422" i="2"/>
  <c r="R422" i="2" s="1"/>
  <c r="S424" i="8" s="1"/>
  <c r="W424" i="8" s="1"/>
  <c r="T401" i="2"/>
  <c r="R401" i="2" s="1"/>
  <c r="S403" i="8" s="1"/>
  <c r="Y403" i="8" s="1"/>
  <c r="T433" i="2"/>
  <c r="R433" i="2" s="1"/>
  <c r="S435" i="8" s="1"/>
  <c r="Y435" i="8" s="1"/>
  <c r="T417" i="2"/>
  <c r="R417" i="2" s="1"/>
  <c r="S419" i="8" s="1"/>
  <c r="Y419" i="8" s="1"/>
  <c r="T398" i="2"/>
  <c r="R398" i="2" s="1"/>
  <c r="S400" i="8" s="1"/>
  <c r="Y400" i="8" s="1"/>
  <c r="T400" i="2"/>
  <c r="R400" i="2" s="1"/>
  <c r="S402" i="8" s="1"/>
  <c r="W402" i="8" s="1"/>
  <c r="T419" i="2"/>
  <c r="R419" i="2" s="1"/>
  <c r="S421" i="8" s="1"/>
  <c r="T403" i="2"/>
  <c r="R403" i="2" s="1"/>
  <c r="S405" i="8" s="1"/>
  <c r="W405" i="8" s="1"/>
  <c r="W433" i="8"/>
  <c r="W529" i="8"/>
  <c r="Y565" i="8"/>
  <c r="Y461" i="8"/>
  <c r="Y397" i="8"/>
  <c r="W397" i="8"/>
  <c r="T549" i="2"/>
  <c r="R549" i="2" s="1"/>
  <c r="S551" i="8" s="1"/>
  <c r="T560" i="2"/>
  <c r="R560" i="2" s="1"/>
  <c r="S562" i="8" s="1"/>
  <c r="W562" i="8" s="1"/>
  <c r="T543" i="2"/>
  <c r="R543" i="2" s="1"/>
  <c r="S545" i="8" s="1"/>
  <c r="Y545" i="8" s="1"/>
  <c r="T439" i="2"/>
  <c r="R439" i="2" s="1"/>
  <c r="S441" i="8" s="1"/>
  <c r="Y441" i="8" s="1"/>
  <c r="T553" i="2"/>
  <c r="R553" i="2" s="1"/>
  <c r="S555" i="8" s="1"/>
  <c r="W555" i="8" s="1"/>
  <c r="T571" i="2"/>
  <c r="R571" i="2" s="1"/>
  <c r="T555" i="2"/>
  <c r="R555" i="2" s="1"/>
  <c r="S557" i="8" s="1"/>
  <c r="T540" i="2"/>
  <c r="R540" i="2" s="1"/>
  <c r="S542" i="8" s="1"/>
  <c r="Y542" i="8" s="1"/>
  <c r="T531" i="2"/>
  <c r="R531" i="2" s="1"/>
  <c r="S533" i="8" s="1"/>
  <c r="W533" i="8" s="1"/>
  <c r="T562" i="2"/>
  <c r="R562" i="2" s="1"/>
  <c r="S564" i="8" s="1"/>
  <c r="W564" i="8" s="1"/>
  <c r="T546" i="2"/>
  <c r="R546" i="2" s="1"/>
  <c r="S548" i="8" s="1"/>
  <c r="Y548" i="8" s="1"/>
  <c r="T530" i="2"/>
  <c r="R530" i="2" s="1"/>
  <c r="S532" i="8" s="1"/>
  <c r="Y532" i="8" s="1"/>
  <c r="T476" i="2"/>
  <c r="R476" i="2" s="1"/>
  <c r="S478" i="8" s="1"/>
  <c r="W478" i="8" s="1"/>
  <c r="T533" i="2"/>
  <c r="R533" i="2" s="1"/>
  <c r="S535" i="8" s="1"/>
  <c r="Y535" i="8" s="1"/>
  <c r="T517" i="2"/>
  <c r="R517" i="2" s="1"/>
  <c r="S519" i="8" s="1"/>
  <c r="T501" i="2"/>
  <c r="R501" i="2" s="1"/>
  <c r="S503" i="8" s="1"/>
  <c r="Y503" i="8" s="1"/>
  <c r="T485" i="2"/>
  <c r="R485" i="2" s="1"/>
  <c r="S487" i="8" s="1"/>
  <c r="T524" i="2"/>
  <c r="R524" i="2" s="1"/>
  <c r="S526" i="8" s="1"/>
  <c r="W526" i="8" s="1"/>
  <c r="T510" i="2"/>
  <c r="R510" i="2" s="1"/>
  <c r="S512" i="8" s="1"/>
  <c r="Y512" i="8" s="1"/>
  <c r="T494" i="2"/>
  <c r="R494" i="2" s="1"/>
  <c r="S496" i="8" s="1"/>
  <c r="Y496" i="8" s="1"/>
  <c r="T478" i="2"/>
  <c r="R478" i="2" s="1"/>
  <c r="S480" i="8" s="1"/>
  <c r="Y480" i="8" s="1"/>
  <c r="T470" i="2"/>
  <c r="R470" i="2" s="1"/>
  <c r="S472" i="8" s="1"/>
  <c r="T462" i="2"/>
  <c r="R462" i="2" s="1"/>
  <c r="S464" i="8" s="1"/>
  <c r="Y464" i="8" s="1"/>
  <c r="T508" i="2"/>
  <c r="R508" i="2" s="1"/>
  <c r="S510" i="8" s="1"/>
  <c r="Y510" i="8" s="1"/>
  <c r="T492" i="2"/>
  <c r="R492" i="2" s="1"/>
  <c r="S494" i="8" s="1"/>
  <c r="W494" i="8" s="1"/>
  <c r="T456" i="2"/>
  <c r="R456" i="2" s="1"/>
  <c r="S458" i="8" s="1"/>
  <c r="W458" i="8" s="1"/>
  <c r="T435" i="2"/>
  <c r="R435" i="2" s="1"/>
  <c r="S437" i="8" s="1"/>
  <c r="Y437" i="8" s="1"/>
  <c r="T507" i="2"/>
  <c r="R507" i="2" s="1"/>
  <c r="S509" i="8" s="1"/>
  <c r="Y509" i="8" s="1"/>
  <c r="T491" i="2"/>
  <c r="R491" i="2" s="1"/>
  <c r="S493" i="8" s="1"/>
  <c r="T473" i="2"/>
  <c r="R473" i="2" s="1"/>
  <c r="S475" i="8" s="1"/>
  <c r="W475" i="8" s="1"/>
  <c r="T457" i="2"/>
  <c r="R457" i="2" s="1"/>
  <c r="S459" i="8" s="1"/>
  <c r="T424" i="2"/>
  <c r="R424" i="2" s="1"/>
  <c r="S426" i="8" s="1"/>
  <c r="W426" i="8" s="1"/>
  <c r="T463" i="2"/>
  <c r="R463" i="2" s="1"/>
  <c r="S465" i="8" s="1"/>
  <c r="W465" i="8" s="1"/>
  <c r="T447" i="2"/>
  <c r="R447" i="2" s="1"/>
  <c r="S449" i="8" s="1"/>
  <c r="W449" i="8" s="1"/>
  <c r="T458" i="2"/>
  <c r="R458" i="2" s="1"/>
  <c r="S460" i="8" s="1"/>
  <c r="Y460" i="8" s="1"/>
  <c r="T444" i="2"/>
  <c r="R444" i="2" s="1"/>
  <c r="S446" i="8" s="1"/>
  <c r="W446" i="8" s="1"/>
  <c r="T436" i="2"/>
  <c r="R436" i="2" s="1"/>
  <c r="S438" i="8" s="1"/>
  <c r="T414" i="2"/>
  <c r="R414" i="2" s="1"/>
  <c r="S416" i="8" s="1"/>
  <c r="W416" i="8" s="1"/>
  <c r="T397" i="2"/>
  <c r="R397" i="2" s="1"/>
  <c r="S399" i="8" s="1"/>
  <c r="Y399" i="8" s="1"/>
  <c r="T429" i="2"/>
  <c r="R429" i="2" s="1"/>
  <c r="S431" i="8" s="1"/>
  <c r="Y431" i="8" s="1"/>
  <c r="T413" i="2"/>
  <c r="R413" i="2" s="1"/>
  <c r="S415" i="8" s="1"/>
  <c r="Y415" i="8" s="1"/>
  <c r="T394" i="2"/>
  <c r="R394" i="2" s="1"/>
  <c r="S396" i="8" s="1"/>
  <c r="T396" i="2"/>
  <c r="R396" i="2" s="1"/>
  <c r="S398" i="8" s="1"/>
  <c r="Y398" i="8" s="1"/>
  <c r="T415" i="2"/>
  <c r="R415" i="2" s="1"/>
  <c r="S417" i="8" s="1"/>
  <c r="Y417" i="8" s="1"/>
  <c r="T399" i="2"/>
  <c r="R399" i="2" s="1"/>
  <c r="S401" i="8" s="1"/>
  <c r="Y401" i="8" s="1"/>
  <c r="M168" i="28"/>
  <c r="N168" i="28" s="1"/>
  <c r="M210" i="28"/>
  <c r="N210" i="28" s="1"/>
  <c r="M419" i="28"/>
  <c r="N419" i="28" s="1"/>
  <c r="M92" i="28"/>
  <c r="N92" i="28" s="1"/>
  <c r="M117" i="28"/>
  <c r="N117" i="28" s="1"/>
  <c r="M158" i="28"/>
  <c r="N158" i="28" s="1"/>
  <c r="M180" i="28"/>
  <c r="N180" i="28" s="1"/>
  <c r="M201" i="28"/>
  <c r="N201" i="28" s="1"/>
  <c r="M212" i="28"/>
  <c r="N212" i="28" s="1"/>
  <c r="M300" i="28"/>
  <c r="N300" i="28" s="1"/>
  <c r="M427" i="28"/>
  <c r="N427" i="28" s="1"/>
  <c r="M297" i="28"/>
  <c r="N297" i="28" s="1"/>
  <c r="M113" i="28"/>
  <c r="N113" i="28" s="1"/>
  <c r="M184" i="28"/>
  <c r="N184" i="28" s="1"/>
  <c r="M245" i="28"/>
  <c r="N245" i="28" s="1"/>
  <c r="M109" i="28"/>
  <c r="N109" i="28" s="1"/>
  <c r="M160" i="28"/>
  <c r="N160" i="28" s="1"/>
  <c r="M181" i="28"/>
  <c r="N181" i="28" s="1"/>
  <c r="M202" i="28"/>
  <c r="N202" i="28" s="1"/>
  <c r="M213" i="28"/>
  <c r="N213" i="28" s="1"/>
  <c r="M372" i="28"/>
  <c r="N372" i="28" s="1"/>
  <c r="M48" i="28"/>
  <c r="N48" i="28" s="1"/>
  <c r="M305" i="28"/>
  <c r="N305" i="28" s="1"/>
  <c r="M161" i="28"/>
  <c r="N161" i="28" s="1"/>
  <c r="M182" i="28"/>
  <c r="N182" i="28" s="1"/>
  <c r="M204" i="28"/>
  <c r="N204" i="28" s="1"/>
  <c r="M241" i="28"/>
  <c r="N241" i="28" s="1"/>
  <c r="M380" i="28"/>
  <c r="N380" i="28" s="1"/>
  <c r="M287" i="28"/>
  <c r="N287" i="28" s="1"/>
  <c r="M377" i="28"/>
  <c r="N377" i="28" s="1"/>
  <c r="M228" i="28"/>
  <c r="N228" i="28" s="1"/>
  <c r="M244" i="28"/>
  <c r="N244" i="28" s="1"/>
  <c r="M290" i="28"/>
  <c r="N290" i="28" s="1"/>
  <c r="M322" i="28"/>
  <c r="N322" i="28" s="1"/>
  <c r="M370" i="28"/>
  <c r="N370" i="28" s="1"/>
  <c r="M402" i="28"/>
  <c r="N402" i="28" s="1"/>
  <c r="M46" i="28"/>
  <c r="N46" i="28" s="1"/>
  <c r="M79" i="28"/>
  <c r="N79" i="28" s="1"/>
  <c r="M277" i="28"/>
  <c r="N277" i="28" s="1"/>
  <c r="M58" i="28"/>
  <c r="N58" i="28" s="1"/>
  <c r="M303" i="28"/>
  <c r="N303" i="28" s="1"/>
  <c r="M335" i="28"/>
  <c r="N335" i="28" s="1"/>
  <c r="M383" i="28"/>
  <c r="N383" i="28" s="1"/>
  <c r="M399" i="28"/>
  <c r="N399" i="28" s="1"/>
  <c r="M424" i="28"/>
  <c r="N424" i="28" s="1"/>
  <c r="M130" i="28"/>
  <c r="N130" i="28" s="1"/>
  <c r="M253" i="28"/>
  <c r="N253" i="28" s="1"/>
  <c r="M418" i="28"/>
  <c r="N418" i="28" s="1"/>
  <c r="M127" i="28"/>
  <c r="N127" i="28" s="1"/>
  <c r="M254" i="28"/>
  <c r="N254" i="28" s="1"/>
  <c r="M255" i="28"/>
  <c r="N255" i="28" s="1"/>
  <c r="M230" i="28"/>
  <c r="N230" i="28" s="1"/>
  <c r="M278" i="28"/>
  <c r="N278" i="28" s="1"/>
  <c r="M310" i="28"/>
  <c r="N310" i="28" s="1"/>
  <c r="M326" i="28"/>
  <c r="N326" i="28" s="1"/>
  <c r="M342" i="28"/>
  <c r="N342" i="28" s="1"/>
  <c r="M358" i="28"/>
  <c r="N358" i="28" s="1"/>
  <c r="M374" i="28"/>
  <c r="N374" i="28" s="1"/>
  <c r="M390" i="28"/>
  <c r="N390" i="28" s="1"/>
  <c r="M406" i="28"/>
  <c r="N406" i="28" s="1"/>
  <c r="M421" i="28"/>
  <c r="N421" i="28" s="1"/>
  <c r="M42" i="28"/>
  <c r="N42" i="28" s="1"/>
  <c r="M59" i="28"/>
  <c r="N59" i="28" s="1"/>
  <c r="M75" i="28"/>
  <c r="N75" i="28" s="1"/>
  <c r="M91" i="28"/>
  <c r="N91" i="28" s="1"/>
  <c r="M273" i="28"/>
  <c r="N273" i="28" s="1"/>
  <c r="M289" i="28"/>
  <c r="N289" i="28" s="1"/>
  <c r="M81" i="28"/>
  <c r="N81" i="28" s="1"/>
  <c r="M299" i="28"/>
  <c r="N299" i="28" s="1"/>
  <c r="M315" i="28"/>
  <c r="N315" i="28" s="1"/>
  <c r="M331" i="28"/>
  <c r="N331" i="28" s="1"/>
  <c r="M347" i="28"/>
  <c r="N347" i="28" s="1"/>
  <c r="M363" i="28"/>
  <c r="N363" i="28" s="1"/>
  <c r="M379" i="28"/>
  <c r="N379" i="28" s="1"/>
  <c r="M395" i="28"/>
  <c r="N395" i="28" s="1"/>
  <c r="M64" i="28"/>
  <c r="N64" i="28" s="1"/>
  <c r="M110" i="28"/>
  <c r="N110" i="28" s="1"/>
  <c r="M412" i="28"/>
  <c r="N412" i="28" s="1"/>
  <c r="M428" i="28"/>
  <c r="N428" i="28" s="1"/>
  <c r="M259" i="28"/>
  <c r="N259" i="28" s="1"/>
  <c r="M140" i="28"/>
  <c r="N140" i="28" s="1"/>
  <c r="M136" i="28"/>
  <c r="N136" i="28" s="1"/>
  <c r="M101" i="28"/>
  <c r="N101" i="28" s="1"/>
  <c r="M271" i="28"/>
  <c r="N271" i="28" s="1"/>
  <c r="M116" i="28"/>
  <c r="N116" i="28" s="1"/>
  <c r="M125" i="28"/>
  <c r="N125" i="28" s="1"/>
  <c r="M155" i="28"/>
  <c r="N155" i="28" s="1"/>
  <c r="M163" i="28"/>
  <c r="N163" i="28" s="1"/>
  <c r="M171" i="28"/>
  <c r="N171" i="28" s="1"/>
  <c r="M179" i="28"/>
  <c r="N179" i="28" s="1"/>
  <c r="M187" i="28"/>
  <c r="N187" i="28" s="1"/>
  <c r="M195" i="28"/>
  <c r="N195" i="28" s="1"/>
  <c r="M203" i="28"/>
  <c r="N203" i="28" s="1"/>
  <c r="M211" i="28"/>
  <c r="N211" i="28" s="1"/>
  <c r="M219" i="28"/>
  <c r="N219" i="28" s="1"/>
  <c r="M227" i="28"/>
  <c r="N227" i="28" s="1"/>
  <c r="M235" i="28"/>
  <c r="N235" i="28" s="1"/>
  <c r="M243" i="28"/>
  <c r="N243" i="28" s="1"/>
  <c r="M272" i="28"/>
  <c r="N272" i="28" s="1"/>
  <c r="M288" i="28"/>
  <c r="N288" i="28" s="1"/>
  <c r="M304" i="28"/>
  <c r="N304" i="28" s="1"/>
  <c r="M320" i="28"/>
  <c r="N320" i="28" s="1"/>
  <c r="M336" i="28"/>
  <c r="N336" i="28" s="1"/>
  <c r="M352" i="28"/>
  <c r="N352" i="28" s="1"/>
  <c r="M368" i="28"/>
  <c r="N368" i="28" s="1"/>
  <c r="M384" i="28"/>
  <c r="N384" i="28" s="1"/>
  <c r="M400" i="28"/>
  <c r="N400" i="28" s="1"/>
  <c r="M415" i="28"/>
  <c r="N415" i="28" s="1"/>
  <c r="M52" i="28"/>
  <c r="N52" i="28" s="1"/>
  <c r="M70" i="28"/>
  <c r="N70" i="28" s="1"/>
  <c r="M86" i="28"/>
  <c r="N86" i="28" s="1"/>
  <c r="M102" i="28"/>
  <c r="N102" i="28" s="1"/>
  <c r="M283" i="28"/>
  <c r="N283" i="28" s="1"/>
  <c r="M47" i="28"/>
  <c r="N47" i="28" s="1"/>
  <c r="M68" i="28"/>
  <c r="N68" i="28" s="1"/>
  <c r="M100" i="28"/>
  <c r="N100" i="28" s="1"/>
  <c r="M309" i="28"/>
  <c r="N309" i="28" s="1"/>
  <c r="M325" i="28"/>
  <c r="N325" i="28" s="1"/>
  <c r="M341" i="28"/>
  <c r="N341" i="28" s="1"/>
  <c r="M357" i="28"/>
  <c r="N357" i="28" s="1"/>
  <c r="M373" i="28"/>
  <c r="N373" i="28" s="1"/>
  <c r="M389" i="28"/>
  <c r="N389" i="28" s="1"/>
  <c r="M405" i="28"/>
  <c r="N405" i="28" s="1"/>
  <c r="M104" i="28"/>
  <c r="N104" i="28" s="1"/>
  <c r="M126" i="28"/>
  <c r="N126" i="28" s="1"/>
  <c r="M422" i="28"/>
  <c r="N422" i="28" s="1"/>
  <c r="M133" i="28"/>
  <c r="N133" i="28" s="1"/>
  <c r="M128" i="28"/>
  <c r="N128" i="28" s="1"/>
  <c r="M258" i="28"/>
  <c r="N258" i="28" s="1"/>
  <c r="M77" i="28"/>
  <c r="N77" i="28" s="1"/>
  <c r="M145" i="28"/>
  <c r="N145" i="28" s="1"/>
  <c r="M141" i="28"/>
  <c r="N141" i="28" s="1"/>
  <c r="M260" i="28"/>
  <c r="N260" i="28" s="1"/>
  <c r="M144" i="28"/>
  <c r="N144" i="28" s="1"/>
  <c r="M132" i="28"/>
  <c r="N132" i="28" s="1"/>
  <c r="M139" i="28"/>
  <c r="N139" i="28" s="1"/>
  <c r="M124" i="28"/>
  <c r="N124" i="28" s="1"/>
  <c r="M189" i="28"/>
  <c r="N189" i="28" s="1"/>
  <c r="M292" i="28"/>
  <c r="N292" i="28" s="1"/>
  <c r="M98" i="28"/>
  <c r="N98" i="28" s="1"/>
  <c r="M385" i="28"/>
  <c r="N385" i="28" s="1"/>
  <c r="M148" i="28"/>
  <c r="N148" i="28" s="1"/>
  <c r="M169" i="28"/>
  <c r="N169" i="28" s="1"/>
  <c r="M190" i="28"/>
  <c r="N190" i="28" s="1"/>
  <c r="M233" i="28"/>
  <c r="N233" i="28" s="1"/>
  <c r="M364" i="28"/>
  <c r="N364" i="28" s="1"/>
  <c r="M123" i="28"/>
  <c r="N123" i="28" s="1"/>
  <c r="M361" i="28"/>
  <c r="N361" i="28" s="1"/>
  <c r="M205" i="28"/>
  <c r="N205" i="28" s="1"/>
  <c r="M388" i="28"/>
  <c r="N388" i="28" s="1"/>
  <c r="M149" i="28"/>
  <c r="N149" i="28" s="1"/>
  <c r="M170" i="28"/>
  <c r="N170" i="28" s="1"/>
  <c r="M192" i="28"/>
  <c r="N192" i="28" s="1"/>
  <c r="M237" i="28"/>
  <c r="N237" i="28" s="1"/>
  <c r="M308" i="28"/>
  <c r="N308" i="28" s="1"/>
  <c r="M279" i="28"/>
  <c r="N279" i="28" s="1"/>
  <c r="M369" i="28"/>
  <c r="N369" i="28" s="1"/>
  <c r="M150" i="28"/>
  <c r="N150" i="28" s="1"/>
  <c r="M172" i="28"/>
  <c r="N172" i="28" s="1"/>
  <c r="M193" i="28"/>
  <c r="N193" i="28" s="1"/>
  <c r="M214" i="28"/>
  <c r="N214" i="28" s="1"/>
  <c r="M316" i="28"/>
  <c r="N316" i="28" s="1"/>
  <c r="M57" i="28"/>
  <c r="N57" i="28" s="1"/>
  <c r="M313" i="28"/>
  <c r="N313" i="28" s="1"/>
  <c r="M220" i="28"/>
  <c r="N220" i="28" s="1"/>
  <c r="M236" i="28"/>
  <c r="N236" i="28" s="1"/>
  <c r="M274" i="28"/>
  <c r="N274" i="28" s="1"/>
  <c r="M306" i="28"/>
  <c r="N306" i="28" s="1"/>
  <c r="M338" i="28"/>
  <c r="N338" i="28" s="1"/>
  <c r="M354" i="28"/>
  <c r="N354" i="28" s="1"/>
  <c r="M386" i="28"/>
  <c r="N386" i="28" s="1"/>
  <c r="M417" i="28"/>
  <c r="N417" i="28" s="1"/>
  <c r="M63" i="28"/>
  <c r="N63" i="28" s="1"/>
  <c r="M95" i="28"/>
  <c r="N95" i="28" s="1"/>
  <c r="M293" i="28"/>
  <c r="N293" i="28" s="1"/>
  <c r="M89" i="28"/>
  <c r="N89" i="28" s="1"/>
  <c r="M319" i="28"/>
  <c r="N319" i="28" s="1"/>
  <c r="M351" i="28"/>
  <c r="N351" i="28" s="1"/>
  <c r="M367" i="28"/>
  <c r="N367" i="28" s="1"/>
  <c r="M106" i="28"/>
  <c r="N106" i="28" s="1"/>
  <c r="M408" i="28"/>
  <c r="N408" i="28" s="1"/>
  <c r="M135" i="28"/>
  <c r="N135" i="28" s="1"/>
  <c r="M268" i="28"/>
  <c r="N268" i="28" s="1"/>
  <c r="M118" i="28"/>
  <c r="N118" i="28" s="1"/>
  <c r="M265" i="28"/>
  <c r="N265" i="28" s="1"/>
  <c r="M61" i="28"/>
  <c r="N61" i="28" s="1"/>
  <c r="M222" i="28"/>
  <c r="N222" i="28" s="1"/>
  <c r="M238" i="28"/>
  <c r="N238" i="28" s="1"/>
  <c r="M246" i="28"/>
  <c r="N246" i="28" s="1"/>
  <c r="M294" i="28"/>
  <c r="N294" i="28" s="1"/>
  <c r="M178" i="28"/>
  <c r="N178" i="28" s="1"/>
  <c r="M200" i="28"/>
  <c r="N200" i="28" s="1"/>
  <c r="M229" i="28"/>
  <c r="N229" i="28" s="1"/>
  <c r="M356" i="28"/>
  <c r="N356" i="28" s="1"/>
  <c r="M66" i="28"/>
  <c r="N66" i="28" s="1"/>
  <c r="M43" i="28"/>
  <c r="N43" i="28" s="1"/>
  <c r="M321" i="28"/>
  <c r="N321" i="28" s="1"/>
  <c r="M105" i="28"/>
  <c r="N105" i="28" s="1"/>
  <c r="M103" i="28"/>
  <c r="N103" i="28" s="1"/>
  <c r="M153" i="28"/>
  <c r="N153" i="28" s="1"/>
  <c r="M164" i="28"/>
  <c r="N164" i="28" s="1"/>
  <c r="M174" i="28"/>
  <c r="N174" i="28" s="1"/>
  <c r="M185" i="28"/>
  <c r="N185" i="28" s="1"/>
  <c r="M196" i="28"/>
  <c r="N196" i="28" s="1"/>
  <c r="M206" i="28"/>
  <c r="N206" i="28" s="1"/>
  <c r="M218" i="28"/>
  <c r="N218" i="28" s="1"/>
  <c r="M249" i="28"/>
  <c r="N249" i="28" s="1"/>
  <c r="M332" i="28"/>
  <c r="N332" i="28" s="1"/>
  <c r="M396" i="28"/>
  <c r="N396" i="28" s="1"/>
  <c r="M74" i="28"/>
  <c r="N74" i="28" s="1"/>
  <c r="M51" i="28"/>
  <c r="N51" i="28" s="1"/>
  <c r="M329" i="28"/>
  <c r="N329" i="28" s="1"/>
  <c r="M393" i="28"/>
  <c r="N393" i="28" s="1"/>
  <c r="M152" i="28"/>
  <c r="N152" i="28" s="1"/>
  <c r="M173" i="28"/>
  <c r="N173" i="28" s="1"/>
  <c r="M194" i="28"/>
  <c r="N194" i="28" s="1"/>
  <c r="M217" i="28"/>
  <c r="N217" i="28" s="1"/>
  <c r="M324" i="28"/>
  <c r="N324" i="28" s="1"/>
  <c r="M353" i="28"/>
  <c r="N353" i="28" s="1"/>
  <c r="M120" i="28"/>
  <c r="N120" i="28" s="1"/>
  <c r="M154" i="28"/>
  <c r="N154" i="28" s="1"/>
  <c r="M165" i="28"/>
  <c r="N165" i="28" s="1"/>
  <c r="M176" i="28"/>
  <c r="N176" i="28" s="1"/>
  <c r="M186" i="28"/>
  <c r="N186" i="28" s="1"/>
  <c r="M197" i="28"/>
  <c r="N197" i="28" s="1"/>
  <c r="M208" i="28"/>
  <c r="N208" i="28" s="1"/>
  <c r="M221" i="28"/>
  <c r="N221" i="28" s="1"/>
  <c r="M276" i="28"/>
  <c r="N276" i="28" s="1"/>
  <c r="M340" i="28"/>
  <c r="N340" i="28" s="1"/>
  <c r="M404" i="28"/>
  <c r="N404" i="28" s="1"/>
  <c r="M82" i="28"/>
  <c r="N82" i="28" s="1"/>
  <c r="M60" i="28"/>
  <c r="N60" i="28" s="1"/>
  <c r="M337" i="28"/>
  <c r="N337" i="28" s="1"/>
  <c r="M401" i="28"/>
  <c r="N401" i="28" s="1"/>
  <c r="M121" i="28"/>
  <c r="N121" i="28" s="1"/>
  <c r="M156" i="28"/>
  <c r="N156" i="28" s="1"/>
  <c r="M166" i="28"/>
  <c r="N166" i="28" s="1"/>
  <c r="M177" i="28"/>
  <c r="N177" i="28" s="1"/>
  <c r="M188" i="28"/>
  <c r="N188" i="28" s="1"/>
  <c r="M198" i="28"/>
  <c r="N198" i="28" s="1"/>
  <c r="M209" i="28"/>
  <c r="N209" i="28" s="1"/>
  <c r="M225" i="28"/>
  <c r="N225" i="28" s="1"/>
  <c r="M284" i="28"/>
  <c r="N284" i="28" s="1"/>
  <c r="M348" i="28"/>
  <c r="N348" i="28" s="1"/>
  <c r="M411" i="28"/>
  <c r="N411" i="28" s="1"/>
  <c r="M90" i="28"/>
  <c r="N90" i="28" s="1"/>
  <c r="M76" i="28"/>
  <c r="N76" i="28" s="1"/>
  <c r="M345" i="28"/>
  <c r="N345" i="28" s="1"/>
  <c r="M216" i="28"/>
  <c r="N216" i="28" s="1"/>
  <c r="M224" i="28"/>
  <c r="N224" i="28" s="1"/>
  <c r="M232" i="28"/>
  <c r="N232" i="28" s="1"/>
  <c r="M240" i="28"/>
  <c r="N240" i="28" s="1"/>
  <c r="M248" i="28"/>
  <c r="N248" i="28" s="1"/>
  <c r="M282" i="28"/>
  <c r="N282" i="28" s="1"/>
  <c r="M298" i="28"/>
  <c r="N298" i="28" s="1"/>
  <c r="M314" i="28"/>
  <c r="N314" i="28" s="1"/>
  <c r="M330" i="28"/>
  <c r="N330" i="28" s="1"/>
  <c r="M346" i="28"/>
  <c r="N346" i="28" s="1"/>
  <c r="M362" i="28"/>
  <c r="N362" i="28" s="1"/>
  <c r="M378" i="28"/>
  <c r="N378" i="28" s="1"/>
  <c r="M394" i="28"/>
  <c r="N394" i="28" s="1"/>
  <c r="M409" i="28"/>
  <c r="N409" i="28" s="1"/>
  <c r="M425" i="28"/>
  <c r="N425" i="28" s="1"/>
  <c r="M54" i="28"/>
  <c r="N54" i="28" s="1"/>
  <c r="M71" i="28"/>
  <c r="N71" i="28" s="1"/>
  <c r="M87" i="28"/>
  <c r="N87" i="28" s="1"/>
  <c r="M119" i="28"/>
  <c r="N119" i="28" s="1"/>
  <c r="M285" i="28"/>
  <c r="N285" i="28" s="1"/>
  <c r="M49" i="28"/>
  <c r="N49" i="28" s="1"/>
  <c r="M73" i="28"/>
  <c r="N73" i="28" s="1"/>
  <c r="M295" i="28"/>
  <c r="N295" i="28" s="1"/>
  <c r="M311" i="28"/>
  <c r="N311" i="28" s="1"/>
  <c r="M327" i="28"/>
  <c r="N327" i="28" s="1"/>
  <c r="M343" i="28"/>
  <c r="N343" i="28" s="1"/>
  <c r="M359" i="28"/>
  <c r="N359" i="28" s="1"/>
  <c r="M375" i="28"/>
  <c r="N375" i="28" s="1"/>
  <c r="M391" i="28"/>
  <c r="N391" i="28" s="1"/>
  <c r="M80" i="28"/>
  <c r="N80" i="28" s="1"/>
  <c r="M114" i="28"/>
  <c r="N114" i="28" s="1"/>
  <c r="M416" i="28"/>
  <c r="N416" i="28" s="1"/>
  <c r="M263" i="28"/>
  <c r="N263" i="28" s="1"/>
  <c r="M146" i="28"/>
  <c r="N146" i="28" s="1"/>
  <c r="M262" i="28"/>
  <c r="N262" i="28" s="1"/>
  <c r="M137" i="28"/>
  <c r="N137" i="28" s="1"/>
  <c r="M56" i="28"/>
  <c r="N56" i="28" s="1"/>
  <c r="M108" i="28"/>
  <c r="N108" i="28" s="1"/>
  <c r="M410" i="28"/>
  <c r="N410" i="28" s="1"/>
  <c r="M426" i="28"/>
  <c r="N426" i="28" s="1"/>
  <c r="M143" i="28"/>
  <c r="N143" i="28" s="1"/>
  <c r="M138" i="28"/>
  <c r="N138" i="28" s="1"/>
  <c r="M270" i="28"/>
  <c r="N270" i="28" s="1"/>
  <c r="M93" i="28"/>
  <c r="N93" i="28" s="1"/>
  <c r="M266" i="28"/>
  <c r="N266" i="28" s="1"/>
  <c r="M226" i="28"/>
  <c r="N226" i="28" s="1"/>
  <c r="M234" i="28"/>
  <c r="N234" i="28" s="1"/>
  <c r="M242" i="28"/>
  <c r="N242" i="28" s="1"/>
  <c r="M250" i="28"/>
  <c r="N250" i="28" s="1"/>
  <c r="M286" i="28"/>
  <c r="N286" i="28" s="1"/>
  <c r="M302" i="28"/>
  <c r="N302" i="28" s="1"/>
  <c r="M318" i="28"/>
  <c r="N318" i="28" s="1"/>
  <c r="M334" i="28"/>
  <c r="N334" i="28" s="1"/>
  <c r="M350" i="28"/>
  <c r="N350" i="28" s="1"/>
  <c r="M366" i="28"/>
  <c r="N366" i="28" s="1"/>
  <c r="M382" i="28"/>
  <c r="N382" i="28" s="1"/>
  <c r="M398" i="28"/>
  <c r="N398" i="28" s="1"/>
  <c r="M413" i="28"/>
  <c r="N413" i="28" s="1"/>
  <c r="M429" i="28"/>
  <c r="N429" i="28" s="1"/>
  <c r="M50" i="28"/>
  <c r="N50" i="28" s="1"/>
  <c r="M67" i="28"/>
  <c r="N67" i="28" s="1"/>
  <c r="M83" i="28"/>
  <c r="N83" i="28" s="1"/>
  <c r="M99" i="28"/>
  <c r="N99" i="28" s="1"/>
  <c r="M281" i="28"/>
  <c r="N281" i="28" s="1"/>
  <c r="M45" i="28"/>
  <c r="N45" i="28" s="1"/>
  <c r="M65" i="28"/>
  <c r="N65" i="28" s="1"/>
  <c r="M97" i="28"/>
  <c r="N97" i="28" s="1"/>
  <c r="M307" i="28"/>
  <c r="N307" i="28" s="1"/>
  <c r="M323" i="28"/>
  <c r="N323" i="28" s="1"/>
  <c r="M339" i="28"/>
  <c r="N339" i="28" s="1"/>
  <c r="M355" i="28"/>
  <c r="N355" i="28" s="1"/>
  <c r="M371" i="28"/>
  <c r="N371" i="28" s="1"/>
  <c r="M387" i="28"/>
  <c r="N387" i="28" s="1"/>
  <c r="M403" i="28"/>
  <c r="N403" i="28" s="1"/>
  <c r="M96" i="28"/>
  <c r="N96" i="28" s="1"/>
  <c r="M122" i="28"/>
  <c r="N122" i="28" s="1"/>
  <c r="M420" i="28"/>
  <c r="N420" i="28" s="1"/>
  <c r="M131" i="28"/>
  <c r="N131" i="28" s="1"/>
  <c r="M267" i="28"/>
  <c r="N267" i="28" s="1"/>
  <c r="M256" i="28"/>
  <c r="N256" i="28" s="1"/>
  <c r="M69" i="28"/>
  <c r="N69" i="28" s="1"/>
  <c r="M252" i="28"/>
  <c r="N252" i="28" s="1"/>
  <c r="M107" i="28"/>
  <c r="N107" i="28" s="1"/>
  <c r="M115" i="28"/>
  <c r="N115" i="28" s="1"/>
  <c r="M151" i="28"/>
  <c r="N151" i="28" s="1"/>
  <c r="M159" i="28"/>
  <c r="N159" i="28" s="1"/>
  <c r="M167" i="28"/>
  <c r="N167" i="28" s="1"/>
  <c r="M175" i="28"/>
  <c r="N175" i="28" s="1"/>
  <c r="M183" i="28"/>
  <c r="N183" i="28" s="1"/>
  <c r="M191" i="28"/>
  <c r="N191" i="28" s="1"/>
  <c r="M199" i="28"/>
  <c r="N199" i="28" s="1"/>
  <c r="M207" i="28"/>
  <c r="N207" i="28" s="1"/>
  <c r="M215" i="28"/>
  <c r="N215" i="28" s="1"/>
  <c r="M223" i="28"/>
  <c r="N223" i="28" s="1"/>
  <c r="M231" i="28"/>
  <c r="N231" i="28" s="1"/>
  <c r="M239" i="28"/>
  <c r="N239" i="28" s="1"/>
  <c r="M247" i="28"/>
  <c r="N247" i="28" s="1"/>
  <c r="M280" i="28"/>
  <c r="N280" i="28" s="1"/>
  <c r="M296" i="28"/>
  <c r="N296" i="28" s="1"/>
  <c r="M312" i="28"/>
  <c r="N312" i="28" s="1"/>
  <c r="M328" i="28"/>
  <c r="N328" i="28" s="1"/>
  <c r="M344" i="28"/>
  <c r="N344" i="28" s="1"/>
  <c r="M360" i="28"/>
  <c r="N360" i="28" s="1"/>
  <c r="M376" i="28"/>
  <c r="N376" i="28" s="1"/>
  <c r="M392" i="28"/>
  <c r="N392" i="28" s="1"/>
  <c r="M407" i="28"/>
  <c r="N407" i="28" s="1"/>
  <c r="M423" i="28"/>
  <c r="N423" i="28" s="1"/>
  <c r="M44" i="28"/>
  <c r="N44" i="28" s="1"/>
  <c r="M62" i="28"/>
  <c r="N62" i="28" s="1"/>
  <c r="M78" i="28"/>
  <c r="N78" i="28" s="1"/>
  <c r="M94" i="28"/>
  <c r="N94" i="28" s="1"/>
  <c r="M275" i="28"/>
  <c r="N275" i="28" s="1"/>
  <c r="M291" i="28"/>
  <c r="N291" i="28" s="1"/>
  <c r="M55" i="28"/>
  <c r="N55" i="28" s="1"/>
  <c r="M84" i="28"/>
  <c r="N84" i="28" s="1"/>
  <c r="M301" i="28"/>
  <c r="N301" i="28" s="1"/>
  <c r="M317" i="28"/>
  <c r="N317" i="28" s="1"/>
  <c r="M333" i="28"/>
  <c r="N333" i="28" s="1"/>
  <c r="M349" i="28"/>
  <c r="N349" i="28" s="1"/>
  <c r="M365" i="28"/>
  <c r="N365" i="28" s="1"/>
  <c r="M381" i="28"/>
  <c r="N381" i="28" s="1"/>
  <c r="M397" i="28"/>
  <c r="N397" i="28" s="1"/>
  <c r="M72" i="28"/>
  <c r="N72" i="28" s="1"/>
  <c r="M112" i="28"/>
  <c r="N112" i="28" s="1"/>
  <c r="M414" i="28"/>
  <c r="N414" i="28" s="1"/>
  <c r="M430" i="28"/>
  <c r="N430" i="28" s="1"/>
  <c r="M261" i="28"/>
  <c r="N261" i="28" s="1"/>
  <c r="M142" i="28"/>
  <c r="N142" i="28" s="1"/>
  <c r="M147" i="28"/>
  <c r="N147" i="28" s="1"/>
  <c r="M129" i="28"/>
  <c r="N129" i="28" s="1"/>
  <c r="M269" i="28"/>
  <c r="N269" i="28" s="1"/>
  <c r="M134" i="28"/>
  <c r="N134" i="28" s="1"/>
  <c r="M251" i="28"/>
  <c r="N251" i="28" s="1"/>
  <c r="M257" i="28"/>
  <c r="N257" i="28" s="1"/>
  <c r="M264" i="28"/>
  <c r="N264" i="28" s="1"/>
  <c r="K431" i="28"/>
  <c r="L431" i="28" s="1"/>
  <c r="K432" i="28"/>
  <c r="L432" i="28" s="1"/>
  <c r="J162" i="28"/>
  <c r="K162" i="28" s="1"/>
  <c r="L162" i="28" s="1"/>
  <c r="J53" i="28"/>
  <c r="K53" i="28" s="1"/>
  <c r="L53" i="28" s="1"/>
  <c r="J111" i="28"/>
  <c r="K111" i="28" s="1"/>
  <c r="L111" i="28" s="1"/>
  <c r="J85" i="28"/>
  <c r="K85" i="28" s="1"/>
  <c r="L85" i="28" s="1"/>
  <c r="J88" i="28"/>
  <c r="K88" i="28" s="1"/>
  <c r="L88" i="28" s="1"/>
  <c r="R42" i="28"/>
  <c r="AD42" i="28" s="1"/>
  <c r="R44" i="28"/>
  <c r="AD44" i="28" s="1"/>
  <c r="R46" i="28"/>
  <c r="AD46" i="28" s="1"/>
  <c r="R48" i="28"/>
  <c r="AD48" i="28" s="1"/>
  <c r="R50" i="28"/>
  <c r="AD50" i="28" s="1"/>
  <c r="R52" i="28"/>
  <c r="AD52" i="28" s="1"/>
  <c r="R54" i="28"/>
  <c r="AD54" i="28" s="1"/>
  <c r="R68" i="28"/>
  <c r="AD68" i="28" s="1"/>
  <c r="R70" i="28"/>
  <c r="AD70" i="28" s="1"/>
  <c r="R72" i="28"/>
  <c r="AD72" i="28" s="1"/>
  <c r="R74" i="28"/>
  <c r="AD74" i="28" s="1"/>
  <c r="R76" i="28"/>
  <c r="AD76" i="28" s="1"/>
  <c r="R78" i="28"/>
  <c r="AD78" i="28" s="1"/>
  <c r="R80" i="28"/>
  <c r="AD80" i="28" s="1"/>
  <c r="R82" i="28"/>
  <c r="AD82" i="28" s="1"/>
  <c r="R84" i="28"/>
  <c r="AD84" i="28" s="1"/>
  <c r="R86" i="28"/>
  <c r="AD86" i="28" s="1"/>
  <c r="R60" i="28"/>
  <c r="AD60" i="28" s="1"/>
  <c r="R43" i="28"/>
  <c r="AD43" i="28" s="1"/>
  <c r="R45" i="28"/>
  <c r="AD45" i="28" s="1"/>
  <c r="R47" i="28"/>
  <c r="AD47" i="28" s="1"/>
  <c r="R49" i="28"/>
  <c r="AD49" i="28" s="1"/>
  <c r="R51" i="28"/>
  <c r="AD51" i="28" s="1"/>
  <c r="R53" i="28"/>
  <c r="AD53" i="28" s="1"/>
  <c r="R55" i="28"/>
  <c r="AD55" i="28" s="1"/>
  <c r="R71" i="28"/>
  <c r="AD71" i="28" s="1"/>
  <c r="R75" i="28"/>
  <c r="AD75" i="28" s="1"/>
  <c r="R79" i="28"/>
  <c r="AD79" i="28" s="1"/>
  <c r="R83" i="28"/>
  <c r="AD83" i="28" s="1"/>
  <c r="R87" i="28"/>
  <c r="AD87" i="28" s="1"/>
  <c r="R57" i="28"/>
  <c r="AD57" i="28" s="1"/>
  <c r="R59" i="28"/>
  <c r="AD59" i="28" s="1"/>
  <c r="R61" i="28"/>
  <c r="AD61" i="28" s="1"/>
  <c r="R63" i="28"/>
  <c r="AD63" i="28" s="1"/>
  <c r="R65" i="28"/>
  <c r="AD65" i="28" s="1"/>
  <c r="R67" i="28"/>
  <c r="AD67" i="28" s="1"/>
  <c r="R58" i="28"/>
  <c r="AD58" i="28" s="1"/>
  <c r="R62" i="28"/>
  <c r="AD62" i="28" s="1"/>
  <c r="R66" i="28"/>
  <c r="AD66" i="28" s="1"/>
  <c r="R88" i="28"/>
  <c r="AD88" i="28" s="1"/>
  <c r="R90" i="28"/>
  <c r="AD90" i="28" s="1"/>
  <c r="R92" i="28"/>
  <c r="AD92" i="28" s="1"/>
  <c r="R94" i="28"/>
  <c r="AD94" i="28" s="1"/>
  <c r="R96" i="28"/>
  <c r="AD96" i="28" s="1"/>
  <c r="R98" i="28"/>
  <c r="AD98" i="28" s="1"/>
  <c r="R100" i="28"/>
  <c r="AD100" i="28" s="1"/>
  <c r="R102" i="28"/>
  <c r="AD102" i="28" s="1"/>
  <c r="R104" i="28"/>
  <c r="AD104" i="28" s="1"/>
  <c r="R106" i="28"/>
  <c r="AD106" i="28" s="1"/>
  <c r="R108" i="28"/>
  <c r="AD108" i="28" s="1"/>
  <c r="R110" i="28"/>
  <c r="AD110" i="28" s="1"/>
  <c r="R112" i="28"/>
  <c r="AD112" i="28" s="1"/>
  <c r="R114" i="28"/>
  <c r="AD114" i="28" s="1"/>
  <c r="R116" i="28"/>
  <c r="AD116" i="28" s="1"/>
  <c r="R118" i="28"/>
  <c r="AD118" i="28" s="1"/>
  <c r="R120" i="28"/>
  <c r="AD120" i="28" s="1"/>
  <c r="R122" i="28"/>
  <c r="AD122" i="28" s="1"/>
  <c r="R124" i="28"/>
  <c r="AD124" i="28" s="1"/>
  <c r="R126" i="28"/>
  <c r="AD126" i="28" s="1"/>
  <c r="R130" i="28"/>
  <c r="AD130" i="28" s="1"/>
  <c r="R134" i="28"/>
  <c r="AD134" i="28" s="1"/>
  <c r="R138" i="28"/>
  <c r="AD138" i="28" s="1"/>
  <c r="R142" i="28"/>
  <c r="AD142" i="28" s="1"/>
  <c r="R146" i="28"/>
  <c r="AD146" i="28" s="1"/>
  <c r="R150" i="28"/>
  <c r="AD150" i="28" s="1"/>
  <c r="R154" i="28"/>
  <c r="AD154" i="28" s="1"/>
  <c r="R158" i="28"/>
  <c r="AD158" i="28" s="1"/>
  <c r="R162" i="28"/>
  <c r="AD162" i="28" s="1"/>
  <c r="R166" i="28"/>
  <c r="AD166" i="28" s="1"/>
  <c r="R170" i="28"/>
  <c r="AD170" i="28" s="1"/>
  <c r="R174" i="28"/>
  <c r="AD174" i="28" s="1"/>
  <c r="R178" i="28"/>
  <c r="AD178" i="28" s="1"/>
  <c r="R182" i="28"/>
  <c r="AD182" i="28" s="1"/>
  <c r="R186" i="28"/>
  <c r="AD186" i="28" s="1"/>
  <c r="R190" i="28"/>
  <c r="AD190" i="28" s="1"/>
  <c r="R194" i="28"/>
  <c r="AD194" i="28" s="1"/>
  <c r="R198" i="28"/>
  <c r="AD198" i="28" s="1"/>
  <c r="R202" i="28"/>
  <c r="AD202" i="28" s="1"/>
  <c r="R64" i="28"/>
  <c r="AD64" i="28" s="1"/>
  <c r="R127" i="28"/>
  <c r="AD127" i="28" s="1"/>
  <c r="R129" i="28"/>
  <c r="AD129" i="28" s="1"/>
  <c r="R131" i="28"/>
  <c r="AD131" i="28" s="1"/>
  <c r="R133" i="28"/>
  <c r="AD133" i="28" s="1"/>
  <c r="R135" i="28"/>
  <c r="AD135" i="28" s="1"/>
  <c r="R137" i="28"/>
  <c r="AD137" i="28" s="1"/>
  <c r="R139" i="28"/>
  <c r="AD139" i="28" s="1"/>
  <c r="R141" i="28"/>
  <c r="AD141" i="28" s="1"/>
  <c r="R143" i="28"/>
  <c r="AD143" i="28" s="1"/>
  <c r="R145" i="28"/>
  <c r="AD145" i="28" s="1"/>
  <c r="R147" i="28"/>
  <c r="AD147" i="28" s="1"/>
  <c r="R149" i="28"/>
  <c r="AD149" i="28" s="1"/>
  <c r="R151" i="28"/>
  <c r="AD151" i="28" s="1"/>
  <c r="R153" i="28"/>
  <c r="AD153" i="28" s="1"/>
  <c r="R155" i="28"/>
  <c r="AD155" i="28" s="1"/>
  <c r="R157" i="28"/>
  <c r="AD157" i="28" s="1"/>
  <c r="R159" i="28"/>
  <c r="AD159" i="28" s="1"/>
  <c r="R161" i="28"/>
  <c r="AD161" i="28" s="1"/>
  <c r="R163" i="28"/>
  <c r="AD163" i="28" s="1"/>
  <c r="R165" i="28"/>
  <c r="AD165" i="28" s="1"/>
  <c r="R167" i="28"/>
  <c r="AD167" i="28" s="1"/>
  <c r="R169" i="28"/>
  <c r="AD169" i="28" s="1"/>
  <c r="R171" i="28"/>
  <c r="AD171" i="28" s="1"/>
  <c r="R173" i="28"/>
  <c r="AD173" i="28" s="1"/>
  <c r="R175" i="28"/>
  <c r="AD175" i="28" s="1"/>
  <c r="R177" i="28"/>
  <c r="AD177" i="28" s="1"/>
  <c r="R179" i="28"/>
  <c r="AD179" i="28" s="1"/>
  <c r="R181" i="28"/>
  <c r="AD181" i="28" s="1"/>
  <c r="R183" i="28"/>
  <c r="AD183" i="28" s="1"/>
  <c r="R185" i="28"/>
  <c r="AD185" i="28" s="1"/>
  <c r="R187" i="28"/>
  <c r="AD187" i="28" s="1"/>
  <c r="R189" i="28"/>
  <c r="AD189" i="28" s="1"/>
  <c r="R191" i="28"/>
  <c r="AD191" i="28" s="1"/>
  <c r="R193" i="28"/>
  <c r="AD193" i="28" s="1"/>
  <c r="R195" i="28"/>
  <c r="AD195" i="28" s="1"/>
  <c r="R197" i="28"/>
  <c r="AD197" i="28" s="1"/>
  <c r="R199" i="28"/>
  <c r="AD199" i="28" s="1"/>
  <c r="R201" i="28"/>
  <c r="AD201" i="28" s="1"/>
  <c r="R203" i="28"/>
  <c r="AD203" i="28" s="1"/>
  <c r="R205" i="28"/>
  <c r="AD205" i="28" s="1"/>
  <c r="R56" i="28"/>
  <c r="AD56" i="28" s="1"/>
  <c r="R73" i="28"/>
  <c r="AD73" i="28" s="1"/>
  <c r="R69" i="28"/>
  <c r="AD69" i="28" s="1"/>
  <c r="R77" i="28"/>
  <c r="AD77" i="28" s="1"/>
  <c r="R85" i="28"/>
  <c r="AD85" i="28" s="1"/>
  <c r="R89" i="28"/>
  <c r="AD89" i="28" s="1"/>
  <c r="R93" i="28"/>
  <c r="AD93" i="28" s="1"/>
  <c r="R97" i="28"/>
  <c r="AD97" i="28" s="1"/>
  <c r="R101" i="28"/>
  <c r="AD101" i="28" s="1"/>
  <c r="R105" i="28"/>
  <c r="AD105" i="28" s="1"/>
  <c r="R109" i="28"/>
  <c r="AD109" i="28" s="1"/>
  <c r="R113" i="28"/>
  <c r="AD113" i="28" s="1"/>
  <c r="R117" i="28"/>
  <c r="AD117" i="28" s="1"/>
  <c r="R121" i="28"/>
  <c r="AD121" i="28" s="1"/>
  <c r="R125" i="28"/>
  <c r="AD125" i="28" s="1"/>
  <c r="R95" i="28"/>
  <c r="AD95" i="28" s="1"/>
  <c r="R103" i="28"/>
  <c r="AD103" i="28" s="1"/>
  <c r="R111" i="28"/>
  <c r="AD111" i="28" s="1"/>
  <c r="R119" i="28"/>
  <c r="AD119" i="28" s="1"/>
  <c r="R207" i="28"/>
  <c r="AD207" i="28" s="1"/>
  <c r="R209" i="28"/>
  <c r="AD209" i="28" s="1"/>
  <c r="R211" i="28"/>
  <c r="AD211" i="28" s="1"/>
  <c r="R213" i="28"/>
  <c r="AD213" i="28" s="1"/>
  <c r="R215" i="28"/>
  <c r="AD215" i="28" s="1"/>
  <c r="R217" i="28"/>
  <c r="AD217" i="28" s="1"/>
  <c r="R219" i="28"/>
  <c r="AD219" i="28" s="1"/>
  <c r="R221" i="28"/>
  <c r="AD221" i="28" s="1"/>
  <c r="R223" i="28"/>
  <c r="AD223" i="28" s="1"/>
  <c r="R225" i="28"/>
  <c r="AD225" i="28" s="1"/>
  <c r="R227" i="28"/>
  <c r="AD227" i="28" s="1"/>
  <c r="R229" i="28"/>
  <c r="AD229" i="28" s="1"/>
  <c r="R231" i="28"/>
  <c r="AD231" i="28" s="1"/>
  <c r="R233" i="28"/>
  <c r="AD233" i="28" s="1"/>
  <c r="R235" i="28"/>
  <c r="AD235" i="28" s="1"/>
  <c r="R237" i="28"/>
  <c r="AD237" i="28" s="1"/>
  <c r="R239" i="28"/>
  <c r="AD239" i="28" s="1"/>
  <c r="R241" i="28"/>
  <c r="AD241" i="28" s="1"/>
  <c r="R243" i="28"/>
  <c r="AD243" i="28" s="1"/>
  <c r="R245" i="28"/>
  <c r="AD245" i="28" s="1"/>
  <c r="R247" i="28"/>
  <c r="AD247" i="28" s="1"/>
  <c r="R249" i="28"/>
  <c r="AD249" i="28" s="1"/>
  <c r="R251" i="28"/>
  <c r="AD251" i="28" s="1"/>
  <c r="R253" i="28"/>
  <c r="AD253" i="28" s="1"/>
  <c r="R255" i="28"/>
  <c r="AD255" i="28" s="1"/>
  <c r="R257" i="28"/>
  <c r="AD257" i="28" s="1"/>
  <c r="R259" i="28"/>
  <c r="AD259" i="28" s="1"/>
  <c r="R261" i="28"/>
  <c r="AD261" i="28" s="1"/>
  <c r="R263" i="28"/>
  <c r="AD263" i="28" s="1"/>
  <c r="R265" i="28"/>
  <c r="AD265" i="28" s="1"/>
  <c r="R267" i="28"/>
  <c r="AD267" i="28" s="1"/>
  <c r="R269" i="28"/>
  <c r="AD269" i="28" s="1"/>
  <c r="R271" i="28"/>
  <c r="AD271" i="28" s="1"/>
  <c r="R128" i="28"/>
  <c r="AD128" i="28" s="1"/>
  <c r="R136" i="28"/>
  <c r="AD136" i="28" s="1"/>
  <c r="R144" i="28"/>
  <c r="AD144" i="28" s="1"/>
  <c r="R152" i="28"/>
  <c r="AD152" i="28" s="1"/>
  <c r="R160" i="28"/>
  <c r="AD160" i="28" s="1"/>
  <c r="R168" i="28"/>
  <c r="AD168" i="28" s="1"/>
  <c r="R176" i="28"/>
  <c r="AD176" i="28" s="1"/>
  <c r="R184" i="28"/>
  <c r="AD184" i="28" s="1"/>
  <c r="R192" i="28"/>
  <c r="AD192" i="28" s="1"/>
  <c r="R200" i="28"/>
  <c r="AD200" i="28" s="1"/>
  <c r="R208" i="28"/>
  <c r="AD208" i="28" s="1"/>
  <c r="R212" i="28"/>
  <c r="AD212" i="28" s="1"/>
  <c r="R216" i="28"/>
  <c r="AD216" i="28" s="1"/>
  <c r="R220" i="28"/>
  <c r="AD220" i="28" s="1"/>
  <c r="R224" i="28"/>
  <c r="AD224" i="28" s="1"/>
  <c r="R228" i="28"/>
  <c r="AD228" i="28" s="1"/>
  <c r="R232" i="28"/>
  <c r="AD232" i="28" s="1"/>
  <c r="R236" i="28"/>
  <c r="AD236" i="28" s="1"/>
  <c r="R240" i="28"/>
  <c r="AD240" i="28" s="1"/>
  <c r="R244" i="28"/>
  <c r="AD244" i="28" s="1"/>
  <c r="R248" i="28"/>
  <c r="AD248" i="28" s="1"/>
  <c r="R252" i="28"/>
  <c r="AD252" i="28" s="1"/>
  <c r="R256" i="28"/>
  <c r="AD256" i="28" s="1"/>
  <c r="R260" i="28"/>
  <c r="AD260" i="28" s="1"/>
  <c r="R264" i="28"/>
  <c r="AD264" i="28" s="1"/>
  <c r="R268" i="28"/>
  <c r="AD268" i="28" s="1"/>
  <c r="R272" i="28"/>
  <c r="AD272" i="28" s="1"/>
  <c r="R276" i="28"/>
  <c r="AD276" i="28" s="1"/>
  <c r="R280" i="28"/>
  <c r="AD280" i="28" s="1"/>
  <c r="R284" i="28"/>
  <c r="AD284" i="28" s="1"/>
  <c r="R288" i="28"/>
  <c r="AD288" i="28" s="1"/>
  <c r="R292" i="28"/>
  <c r="AD292" i="28" s="1"/>
  <c r="R296" i="28"/>
  <c r="AD296" i="28" s="1"/>
  <c r="R300" i="28"/>
  <c r="AD300" i="28" s="1"/>
  <c r="R304" i="28"/>
  <c r="AD304" i="28" s="1"/>
  <c r="R308" i="28"/>
  <c r="AD308" i="28" s="1"/>
  <c r="R312" i="28"/>
  <c r="AD312" i="28" s="1"/>
  <c r="R316" i="28"/>
  <c r="AD316" i="28" s="1"/>
  <c r="R320" i="28"/>
  <c r="AD320" i="28" s="1"/>
  <c r="R324" i="28"/>
  <c r="AD324" i="28" s="1"/>
  <c r="R328" i="28"/>
  <c r="AD328" i="28" s="1"/>
  <c r="R332" i="28"/>
  <c r="AD332" i="28" s="1"/>
  <c r="R336" i="28"/>
  <c r="AD336" i="28" s="1"/>
  <c r="R340" i="28"/>
  <c r="AD340" i="28" s="1"/>
  <c r="R344" i="28"/>
  <c r="AD344" i="28" s="1"/>
  <c r="R348" i="28"/>
  <c r="AD348" i="28" s="1"/>
  <c r="R352" i="28"/>
  <c r="AD352" i="28" s="1"/>
  <c r="R356" i="28"/>
  <c r="AD356" i="28" s="1"/>
  <c r="R360" i="28"/>
  <c r="AD360" i="28" s="1"/>
  <c r="R273" i="28"/>
  <c r="AD273" i="28" s="1"/>
  <c r="R275" i="28"/>
  <c r="AD275" i="28" s="1"/>
  <c r="R277" i="28"/>
  <c r="AD277" i="28" s="1"/>
  <c r="R279" i="28"/>
  <c r="AD279" i="28" s="1"/>
  <c r="R281" i="28"/>
  <c r="AD281" i="28" s="1"/>
  <c r="R283" i="28"/>
  <c r="AD283" i="28" s="1"/>
  <c r="R285" i="28"/>
  <c r="AD285" i="28" s="1"/>
  <c r="R287" i="28"/>
  <c r="AD287" i="28" s="1"/>
  <c r="R289" i="28"/>
  <c r="AD289" i="28" s="1"/>
  <c r="R291" i="28"/>
  <c r="AD291" i="28" s="1"/>
  <c r="R293" i="28"/>
  <c r="AD293" i="28" s="1"/>
  <c r="R295" i="28"/>
  <c r="AD295" i="28" s="1"/>
  <c r="R297" i="28"/>
  <c r="AD297" i="28" s="1"/>
  <c r="R299" i="28"/>
  <c r="AD299" i="28" s="1"/>
  <c r="R301" i="28"/>
  <c r="AD301" i="28" s="1"/>
  <c r="R303" i="28"/>
  <c r="AD303" i="28" s="1"/>
  <c r="R305" i="28"/>
  <c r="AD305" i="28" s="1"/>
  <c r="R307" i="28"/>
  <c r="AD307" i="28" s="1"/>
  <c r="R309" i="28"/>
  <c r="AD309" i="28" s="1"/>
  <c r="R311" i="28"/>
  <c r="AD311" i="28" s="1"/>
  <c r="R313" i="28"/>
  <c r="AD313" i="28" s="1"/>
  <c r="R315" i="28"/>
  <c r="AD315" i="28" s="1"/>
  <c r="R317" i="28"/>
  <c r="AD317" i="28" s="1"/>
  <c r="R319" i="28"/>
  <c r="AD319" i="28" s="1"/>
  <c r="R321" i="28"/>
  <c r="AD321" i="28" s="1"/>
  <c r="R323" i="28"/>
  <c r="AD323" i="28" s="1"/>
  <c r="R325" i="28"/>
  <c r="AD325" i="28" s="1"/>
  <c r="R327" i="28"/>
  <c r="AD327" i="28" s="1"/>
  <c r="R329" i="28"/>
  <c r="AD329" i="28" s="1"/>
  <c r="R331" i="28"/>
  <c r="AD331" i="28" s="1"/>
  <c r="R333" i="28"/>
  <c r="AD333" i="28" s="1"/>
  <c r="R335" i="28"/>
  <c r="AD335" i="28" s="1"/>
  <c r="R337" i="28"/>
  <c r="AD337" i="28" s="1"/>
  <c r="R339" i="28"/>
  <c r="AD339" i="28" s="1"/>
  <c r="R341" i="28"/>
  <c r="AD341" i="28" s="1"/>
  <c r="R343" i="28"/>
  <c r="AD343" i="28" s="1"/>
  <c r="R345" i="28"/>
  <c r="AD345" i="28" s="1"/>
  <c r="R347" i="28"/>
  <c r="AD347" i="28" s="1"/>
  <c r="R349" i="28"/>
  <c r="AD349" i="28" s="1"/>
  <c r="R351" i="28"/>
  <c r="AD351" i="28" s="1"/>
  <c r="R353" i="28"/>
  <c r="AD353" i="28" s="1"/>
  <c r="R355" i="28"/>
  <c r="AD355" i="28" s="1"/>
  <c r="R357" i="28"/>
  <c r="AD357" i="28" s="1"/>
  <c r="R359" i="28"/>
  <c r="AD359" i="28" s="1"/>
  <c r="R361" i="28"/>
  <c r="AD361" i="28" s="1"/>
  <c r="R363" i="28"/>
  <c r="AD363" i="28" s="1"/>
  <c r="R91" i="28"/>
  <c r="AD91" i="28" s="1"/>
  <c r="R107" i="28"/>
  <c r="AD107" i="28" s="1"/>
  <c r="R123" i="28"/>
  <c r="AD123" i="28" s="1"/>
  <c r="R364" i="28"/>
  <c r="AD364" i="28" s="1"/>
  <c r="R366" i="28"/>
  <c r="AD366" i="28" s="1"/>
  <c r="R368" i="28"/>
  <c r="AD368" i="28" s="1"/>
  <c r="R370" i="28"/>
  <c r="AD370" i="28" s="1"/>
  <c r="R372" i="28"/>
  <c r="AD372" i="28" s="1"/>
  <c r="R374" i="28"/>
  <c r="AD374" i="28" s="1"/>
  <c r="R376" i="28"/>
  <c r="AD376" i="28" s="1"/>
  <c r="R378" i="28"/>
  <c r="AD378" i="28" s="1"/>
  <c r="R380" i="28"/>
  <c r="AD380" i="28" s="1"/>
  <c r="R382" i="28"/>
  <c r="AD382" i="28" s="1"/>
  <c r="R384" i="28"/>
  <c r="AD384" i="28" s="1"/>
  <c r="R386" i="28"/>
  <c r="AD386" i="28" s="1"/>
  <c r="R388" i="28"/>
  <c r="AD388" i="28" s="1"/>
  <c r="R390" i="28"/>
  <c r="AD390" i="28" s="1"/>
  <c r="R392" i="28"/>
  <c r="AD392" i="28" s="1"/>
  <c r="R394" i="28"/>
  <c r="AD394" i="28" s="1"/>
  <c r="R81" i="28"/>
  <c r="AD81" i="28" s="1"/>
  <c r="R389" i="28"/>
  <c r="AD389" i="28" s="1"/>
  <c r="R405" i="28"/>
  <c r="AD405" i="28" s="1"/>
  <c r="R417" i="28"/>
  <c r="AD417" i="28" s="1"/>
  <c r="R425" i="28"/>
  <c r="AD425" i="28" s="1"/>
  <c r="R396" i="28"/>
  <c r="AD396" i="28" s="1"/>
  <c r="R404" i="28"/>
  <c r="AD404" i="28" s="1"/>
  <c r="R406" i="28"/>
  <c r="AD406" i="28" s="1"/>
  <c r="R408" i="28"/>
  <c r="AD408" i="28" s="1"/>
  <c r="R416" i="28"/>
  <c r="AD416" i="28" s="1"/>
  <c r="R373" i="28"/>
  <c r="AD373" i="28" s="1"/>
  <c r="R385" i="28"/>
  <c r="AD385" i="28" s="1"/>
  <c r="R399" i="28"/>
  <c r="AD399" i="28" s="1"/>
  <c r="R350" i="28"/>
  <c r="AD350" i="28" s="1"/>
  <c r="R354" i="28"/>
  <c r="AD354" i="28" s="1"/>
  <c r="R358" i="28"/>
  <c r="AD358" i="28" s="1"/>
  <c r="R362" i="28"/>
  <c r="AD362" i="28" s="1"/>
  <c r="R375" i="28"/>
  <c r="AD375" i="28" s="1"/>
  <c r="R391" i="28"/>
  <c r="AD391" i="28" s="1"/>
  <c r="R401" i="28"/>
  <c r="AD401" i="28" s="1"/>
  <c r="R413" i="28"/>
  <c r="AD413" i="28" s="1"/>
  <c r="R419" i="28"/>
  <c r="AD419" i="28" s="1"/>
  <c r="R383" i="28"/>
  <c r="AD383" i="28" s="1"/>
  <c r="R403" i="28"/>
  <c r="AD403" i="28" s="1"/>
  <c r="R421" i="28"/>
  <c r="AD421" i="28" s="1"/>
  <c r="R398" i="28"/>
  <c r="AD398" i="28" s="1"/>
  <c r="R400" i="28"/>
  <c r="AD400" i="28" s="1"/>
  <c r="R402" i="28"/>
  <c r="AD402" i="28" s="1"/>
  <c r="R410" i="28"/>
  <c r="AD410" i="28" s="1"/>
  <c r="R412" i="28"/>
  <c r="AD412" i="28" s="1"/>
  <c r="R414" i="28"/>
  <c r="AD414" i="28" s="1"/>
  <c r="R418" i="28"/>
  <c r="AD418" i="28" s="1"/>
  <c r="R420" i="28"/>
  <c r="AD420" i="28" s="1"/>
  <c r="R422" i="28"/>
  <c r="AD422" i="28" s="1"/>
  <c r="R365" i="28"/>
  <c r="AD365" i="28" s="1"/>
  <c r="R367" i="28"/>
  <c r="AD367" i="28" s="1"/>
  <c r="R369" i="28"/>
  <c r="AD369" i="28" s="1"/>
  <c r="R377" i="28"/>
  <c r="AD377" i="28" s="1"/>
  <c r="R387" i="28"/>
  <c r="AD387" i="28" s="1"/>
  <c r="R393" i="28"/>
  <c r="AD393" i="28" s="1"/>
  <c r="R395" i="28"/>
  <c r="AD395" i="28" s="1"/>
  <c r="R407" i="28"/>
  <c r="AD407" i="28" s="1"/>
  <c r="R427" i="28"/>
  <c r="AD427" i="28" s="1"/>
  <c r="R379" i="28"/>
  <c r="AD379" i="28" s="1"/>
  <c r="R429" i="28"/>
  <c r="AD429" i="28" s="1"/>
  <c r="R99" i="28"/>
  <c r="AD99" i="28" s="1"/>
  <c r="R115" i="28"/>
  <c r="AD115" i="28" s="1"/>
  <c r="R132" i="28"/>
  <c r="AD132" i="28" s="1"/>
  <c r="R140" i="28"/>
  <c r="AD140" i="28" s="1"/>
  <c r="R148" i="28"/>
  <c r="AD148" i="28" s="1"/>
  <c r="R156" i="28"/>
  <c r="AD156" i="28" s="1"/>
  <c r="R164" i="28"/>
  <c r="AD164" i="28" s="1"/>
  <c r="R172" i="28"/>
  <c r="AD172" i="28" s="1"/>
  <c r="R180" i="28"/>
  <c r="AD180" i="28" s="1"/>
  <c r="R188" i="28"/>
  <c r="AD188" i="28" s="1"/>
  <c r="R196" i="28"/>
  <c r="AD196" i="28" s="1"/>
  <c r="R204" i="28"/>
  <c r="AD204" i="28" s="1"/>
  <c r="R206" i="28"/>
  <c r="AD206" i="28" s="1"/>
  <c r="R210" i="28"/>
  <c r="AD210" i="28" s="1"/>
  <c r="R214" i="28"/>
  <c r="AD214" i="28" s="1"/>
  <c r="R218" i="28"/>
  <c r="AD218" i="28" s="1"/>
  <c r="R222" i="28"/>
  <c r="AD222" i="28" s="1"/>
  <c r="R226" i="28"/>
  <c r="AD226" i="28" s="1"/>
  <c r="R230" i="28"/>
  <c r="AD230" i="28" s="1"/>
  <c r="R234" i="28"/>
  <c r="AD234" i="28" s="1"/>
  <c r="R238" i="28"/>
  <c r="AD238" i="28" s="1"/>
  <c r="R242" i="28"/>
  <c r="AD242" i="28" s="1"/>
  <c r="R246" i="28"/>
  <c r="AD246" i="28" s="1"/>
  <c r="R250" i="28"/>
  <c r="AD250" i="28" s="1"/>
  <c r="R254" i="28"/>
  <c r="AD254" i="28" s="1"/>
  <c r="R258" i="28"/>
  <c r="AD258" i="28" s="1"/>
  <c r="R262" i="28"/>
  <c r="AD262" i="28" s="1"/>
  <c r="R266" i="28"/>
  <c r="AD266" i="28" s="1"/>
  <c r="R270" i="28"/>
  <c r="AD270" i="28" s="1"/>
  <c r="R274" i="28"/>
  <c r="AD274" i="28" s="1"/>
  <c r="R278" i="28"/>
  <c r="AD278" i="28" s="1"/>
  <c r="R282" i="28"/>
  <c r="AD282" i="28" s="1"/>
  <c r="R286" i="28"/>
  <c r="AD286" i="28" s="1"/>
  <c r="R290" i="28"/>
  <c r="AD290" i="28" s="1"/>
  <c r="R294" i="28"/>
  <c r="AD294" i="28" s="1"/>
  <c r="R298" i="28"/>
  <c r="AD298" i="28" s="1"/>
  <c r="R302" i="28"/>
  <c r="AD302" i="28" s="1"/>
  <c r="R306" i="28"/>
  <c r="AD306" i="28" s="1"/>
  <c r="R310" i="28"/>
  <c r="AD310" i="28" s="1"/>
  <c r="R314" i="28"/>
  <c r="AD314" i="28" s="1"/>
  <c r="R318" i="28"/>
  <c r="AD318" i="28" s="1"/>
  <c r="R322" i="28"/>
  <c r="AD322" i="28" s="1"/>
  <c r="R326" i="28"/>
  <c r="AD326" i="28" s="1"/>
  <c r="R330" i="28"/>
  <c r="AD330" i="28" s="1"/>
  <c r="R334" i="28"/>
  <c r="AD334" i="28" s="1"/>
  <c r="R338" i="28"/>
  <c r="AD338" i="28" s="1"/>
  <c r="R342" i="28"/>
  <c r="AD342" i="28" s="1"/>
  <c r="R346" i="28"/>
  <c r="AD346" i="28" s="1"/>
  <c r="R415" i="28"/>
  <c r="AD415" i="28" s="1"/>
  <c r="R423" i="28"/>
  <c r="AD423" i="28" s="1"/>
  <c r="R381" i="28"/>
  <c r="AD381" i="28" s="1"/>
  <c r="R411" i="28"/>
  <c r="AD411" i="28" s="1"/>
  <c r="R424" i="28"/>
  <c r="AD424" i="28" s="1"/>
  <c r="R426" i="28"/>
  <c r="AD426" i="28" s="1"/>
  <c r="R428" i="28"/>
  <c r="AD428" i="28" s="1"/>
  <c r="R430" i="28"/>
  <c r="AD430" i="28" s="1"/>
  <c r="R432" i="28"/>
  <c r="AD432" i="28" s="1"/>
  <c r="R371" i="28"/>
  <c r="AD371" i="28" s="1"/>
  <c r="R397" i="28"/>
  <c r="AD397" i="28" s="1"/>
  <c r="R409" i="28"/>
  <c r="AD409" i="28" s="1"/>
  <c r="R431" i="28"/>
  <c r="AD431" i="28" s="1"/>
  <c r="J157" i="28"/>
  <c r="K157" i="28" s="1"/>
  <c r="L157" i="28" s="1"/>
  <c r="J41" i="28"/>
  <c r="K41" i="28" s="1"/>
  <c r="L41" i="28" s="1"/>
  <c r="T358" i="2"/>
  <c r="R358" i="2" s="1"/>
  <c r="S360" i="8" s="1"/>
  <c r="T334" i="2"/>
  <c r="R334" i="2" s="1"/>
  <c r="S336" i="8" s="1"/>
  <c r="T326" i="2"/>
  <c r="R326" i="2" s="1"/>
  <c r="S328" i="8" s="1"/>
  <c r="T318" i="2"/>
  <c r="R318" i="2" s="1"/>
  <c r="S320" i="8" s="1"/>
  <c r="T310" i="2"/>
  <c r="R310" i="2" s="1"/>
  <c r="S312" i="8" s="1"/>
  <c r="T302" i="2"/>
  <c r="R302" i="2" s="1"/>
  <c r="S304" i="8" s="1"/>
  <c r="T294" i="2"/>
  <c r="R294" i="2" s="1"/>
  <c r="S296" i="8" s="1"/>
  <c r="T286" i="2"/>
  <c r="R286" i="2" s="1"/>
  <c r="S288" i="8" s="1"/>
  <c r="T278" i="2"/>
  <c r="R278" i="2" s="1"/>
  <c r="S280" i="8" s="1"/>
  <c r="T270" i="2"/>
  <c r="R270" i="2" s="1"/>
  <c r="S272" i="8" s="1"/>
  <c r="T262" i="2"/>
  <c r="R262" i="2" s="1"/>
  <c r="S264" i="8" s="1"/>
  <c r="T258" i="2"/>
  <c r="R258" i="2" s="1"/>
  <c r="S260" i="8" s="1"/>
  <c r="T254" i="2"/>
  <c r="R254" i="2" s="1"/>
  <c r="S256" i="8" s="1"/>
  <c r="T250" i="2"/>
  <c r="R250" i="2" s="1"/>
  <c r="S252" i="8" s="1"/>
  <c r="T246" i="2"/>
  <c r="R246" i="2" s="1"/>
  <c r="S248" i="8" s="1"/>
  <c r="T242" i="2"/>
  <c r="R242" i="2" s="1"/>
  <c r="S244" i="8" s="1"/>
  <c r="T238" i="2"/>
  <c r="R238" i="2" s="1"/>
  <c r="S240" i="8" s="1"/>
  <c r="T234" i="2"/>
  <c r="R234" i="2" s="1"/>
  <c r="S236" i="8" s="1"/>
  <c r="T230" i="2"/>
  <c r="R230" i="2" s="1"/>
  <c r="S232" i="8" s="1"/>
  <c r="T226" i="2"/>
  <c r="R226" i="2" s="1"/>
  <c r="S228" i="8" s="1"/>
  <c r="T222" i="2"/>
  <c r="R222" i="2" s="1"/>
  <c r="S224" i="8" s="1"/>
  <c r="T374" i="2"/>
  <c r="R374" i="2" s="1"/>
  <c r="S376" i="8" s="1"/>
  <c r="T366" i="2"/>
  <c r="R366" i="2" s="1"/>
  <c r="S368" i="8" s="1"/>
  <c r="T370" i="2"/>
  <c r="R370" i="2" s="1"/>
  <c r="S372" i="8" s="1"/>
  <c r="T362" i="2"/>
  <c r="R362" i="2" s="1"/>
  <c r="S364" i="8" s="1"/>
  <c r="T354" i="2"/>
  <c r="R354" i="2" s="1"/>
  <c r="S356" i="8" s="1"/>
  <c r="T350" i="2"/>
  <c r="R350" i="2" s="1"/>
  <c r="S352" i="8" s="1"/>
  <c r="T346" i="2"/>
  <c r="R346" i="2" s="1"/>
  <c r="S348" i="8" s="1"/>
  <c r="T342" i="2"/>
  <c r="R342" i="2" s="1"/>
  <c r="S344" i="8" s="1"/>
  <c r="T338" i="2"/>
  <c r="R338" i="2" s="1"/>
  <c r="S340" i="8" s="1"/>
  <c r="T330" i="2"/>
  <c r="R330" i="2" s="1"/>
  <c r="S332" i="8" s="1"/>
  <c r="T322" i="2"/>
  <c r="R322" i="2" s="1"/>
  <c r="S324" i="8" s="1"/>
  <c r="T314" i="2"/>
  <c r="R314" i="2" s="1"/>
  <c r="S316" i="8" s="1"/>
  <c r="T306" i="2"/>
  <c r="R306" i="2" s="1"/>
  <c r="S308" i="8" s="1"/>
  <c r="T298" i="2"/>
  <c r="R298" i="2" s="1"/>
  <c r="S300" i="8" s="1"/>
  <c r="T290" i="2"/>
  <c r="R290" i="2" s="1"/>
  <c r="S292" i="8" s="1"/>
  <c r="T282" i="2"/>
  <c r="R282" i="2" s="1"/>
  <c r="S284" i="8" s="1"/>
  <c r="T274" i="2"/>
  <c r="R274" i="2" s="1"/>
  <c r="S276" i="8" s="1"/>
  <c r="T266" i="2"/>
  <c r="R266" i="2" s="1"/>
  <c r="S268" i="8" s="1"/>
  <c r="T200" i="2"/>
  <c r="R200" i="2" s="1"/>
  <c r="S202" i="8" s="1"/>
  <c r="T225" i="2"/>
  <c r="R225" i="2" s="1"/>
  <c r="S227" i="8" s="1"/>
  <c r="T391" i="2"/>
  <c r="R391" i="2" s="1"/>
  <c r="S393" i="8" s="1"/>
  <c r="T387" i="2"/>
  <c r="R387" i="2" s="1"/>
  <c r="S389" i="8" s="1"/>
  <c r="T383" i="2"/>
  <c r="R383" i="2" s="1"/>
  <c r="S385" i="8" s="1"/>
  <c r="T379" i="2"/>
  <c r="R379" i="2" s="1"/>
  <c r="S381" i="8" s="1"/>
  <c r="T216" i="2"/>
  <c r="R216" i="2" s="1"/>
  <c r="S218" i="8" s="1"/>
  <c r="T202" i="2"/>
  <c r="R202" i="2" s="1"/>
  <c r="S204" i="8" s="1"/>
  <c r="T213" i="2"/>
  <c r="R213" i="2" s="1"/>
  <c r="S215" i="8" s="1"/>
  <c r="T363" i="2"/>
  <c r="R363" i="2" s="1"/>
  <c r="S365" i="8" s="1"/>
  <c r="T347" i="2"/>
  <c r="R347" i="2" s="1"/>
  <c r="S349" i="8" s="1"/>
  <c r="T335" i="2"/>
  <c r="R335" i="2" s="1"/>
  <c r="S337" i="8" s="1"/>
  <c r="T331" i="2"/>
  <c r="R331" i="2" s="1"/>
  <c r="S333" i="8" s="1"/>
  <c r="T323" i="2"/>
  <c r="R323" i="2" s="1"/>
  <c r="S325" i="8" s="1"/>
  <c r="T319" i="2"/>
  <c r="R319" i="2" s="1"/>
  <c r="S321" i="8" s="1"/>
  <c r="T315" i="2"/>
  <c r="R315" i="2" s="1"/>
  <c r="S317" i="8" s="1"/>
  <c r="T303" i="2"/>
  <c r="R303" i="2" s="1"/>
  <c r="S305" i="8" s="1"/>
  <c r="T299" i="2"/>
  <c r="R299" i="2" s="1"/>
  <c r="S301" i="8" s="1"/>
  <c r="T251" i="2"/>
  <c r="R251" i="2" s="1"/>
  <c r="S253" i="8" s="1"/>
  <c r="T247" i="2"/>
  <c r="R247" i="2" s="1"/>
  <c r="S249" i="8" s="1"/>
  <c r="T235" i="2"/>
  <c r="R235" i="2" s="1"/>
  <c r="S237" i="8" s="1"/>
  <c r="T231" i="2"/>
  <c r="R231" i="2" s="1"/>
  <c r="S233" i="8" s="1"/>
  <c r="T227" i="2"/>
  <c r="R227" i="2" s="1"/>
  <c r="S229" i="8" s="1"/>
  <c r="T386" i="2"/>
  <c r="R386" i="2" s="1"/>
  <c r="S388" i="8" s="1"/>
  <c r="T209" i="2"/>
  <c r="R209" i="2" s="1"/>
  <c r="S211" i="8" s="1"/>
  <c r="T382" i="2"/>
  <c r="R382" i="2" s="1"/>
  <c r="S384" i="8" s="1"/>
  <c r="T378" i="2"/>
  <c r="R378" i="2" s="1"/>
  <c r="S380" i="8" s="1"/>
  <c r="T367" i="2"/>
  <c r="R367" i="2" s="1"/>
  <c r="S369" i="8" s="1"/>
  <c r="T355" i="2"/>
  <c r="R355" i="2" s="1"/>
  <c r="S357" i="8" s="1"/>
  <c r="T351" i="2"/>
  <c r="R351" i="2" s="1"/>
  <c r="S353" i="8" s="1"/>
  <c r="T339" i="2"/>
  <c r="R339" i="2" s="1"/>
  <c r="S341" i="8" s="1"/>
  <c r="T307" i="2"/>
  <c r="R307" i="2" s="1"/>
  <c r="S309" i="8" s="1"/>
  <c r="T243" i="2"/>
  <c r="R243" i="2" s="1"/>
  <c r="S245" i="8" s="1"/>
  <c r="T388" i="2"/>
  <c r="R388" i="2" s="1"/>
  <c r="S390" i="8" s="1"/>
  <c r="T224" i="2"/>
  <c r="R224" i="2" s="1"/>
  <c r="S226" i="8" s="1"/>
  <c r="T220" i="2"/>
  <c r="R220" i="2" s="1"/>
  <c r="S222" i="8" s="1"/>
  <c r="T211" i="2"/>
  <c r="R211" i="2" s="1"/>
  <c r="S213" i="8" s="1"/>
  <c r="T390" i="2"/>
  <c r="R390" i="2" s="1"/>
  <c r="S392" i="8" s="1"/>
  <c r="T380" i="2"/>
  <c r="R380" i="2" s="1"/>
  <c r="S382" i="8" s="1"/>
  <c r="T375" i="2"/>
  <c r="R375" i="2" s="1"/>
  <c r="S377" i="8" s="1"/>
  <c r="T371" i="2"/>
  <c r="R371" i="2" s="1"/>
  <c r="S373" i="8" s="1"/>
  <c r="T359" i="2"/>
  <c r="R359" i="2" s="1"/>
  <c r="S361" i="8" s="1"/>
  <c r="T343" i="2"/>
  <c r="R343" i="2" s="1"/>
  <c r="S345" i="8" s="1"/>
  <c r="T327" i="2"/>
  <c r="R327" i="2" s="1"/>
  <c r="S329" i="8" s="1"/>
  <c r="T311" i="2"/>
  <c r="R311" i="2" s="1"/>
  <c r="S313" i="8" s="1"/>
  <c r="T295" i="2"/>
  <c r="R295" i="2" s="1"/>
  <c r="S297" i="8" s="1"/>
  <c r="T291" i="2"/>
  <c r="R291" i="2" s="1"/>
  <c r="S293" i="8" s="1"/>
  <c r="T287" i="2"/>
  <c r="R287" i="2" s="1"/>
  <c r="S289" i="8" s="1"/>
  <c r="T283" i="2"/>
  <c r="R283" i="2" s="1"/>
  <c r="S285" i="8" s="1"/>
  <c r="T279" i="2"/>
  <c r="R279" i="2" s="1"/>
  <c r="S281" i="8" s="1"/>
  <c r="T275" i="2"/>
  <c r="R275" i="2" s="1"/>
  <c r="S277" i="8" s="1"/>
  <c r="T271" i="2"/>
  <c r="R271" i="2" s="1"/>
  <c r="S273" i="8" s="1"/>
  <c r="T267" i="2"/>
  <c r="R267" i="2" s="1"/>
  <c r="S269" i="8" s="1"/>
  <c r="T263" i="2"/>
  <c r="R263" i="2" s="1"/>
  <c r="S265" i="8" s="1"/>
  <c r="T259" i="2"/>
  <c r="R259" i="2" s="1"/>
  <c r="S261" i="8" s="1"/>
  <c r="T255" i="2"/>
  <c r="R255" i="2" s="1"/>
  <c r="S257" i="8" s="1"/>
  <c r="T239" i="2"/>
  <c r="R239" i="2" s="1"/>
  <c r="S241" i="8" s="1"/>
  <c r="T223" i="2"/>
  <c r="R223" i="2" s="1"/>
  <c r="S225" i="8" s="1"/>
  <c r="T219" i="2"/>
  <c r="R219" i="2" s="1"/>
  <c r="S221" i="8" s="1"/>
  <c r="T215" i="2"/>
  <c r="R215" i="2" s="1"/>
  <c r="S217" i="8" s="1"/>
  <c r="T393" i="2"/>
  <c r="R393" i="2" s="1"/>
  <c r="S395" i="8" s="1"/>
  <c r="T389" i="2"/>
  <c r="R389" i="2" s="1"/>
  <c r="S391" i="8" s="1"/>
  <c r="T385" i="2"/>
  <c r="R385" i="2" s="1"/>
  <c r="S387" i="8" s="1"/>
  <c r="T381" i="2"/>
  <c r="R381" i="2" s="1"/>
  <c r="S383" i="8" s="1"/>
  <c r="T373" i="2"/>
  <c r="R373" i="2" s="1"/>
  <c r="S375" i="8" s="1"/>
  <c r="T369" i="2"/>
  <c r="R369" i="2" s="1"/>
  <c r="S371" i="8" s="1"/>
  <c r="T357" i="2"/>
  <c r="R357" i="2" s="1"/>
  <c r="S359" i="8" s="1"/>
  <c r="T353" i="2"/>
  <c r="R353" i="2" s="1"/>
  <c r="S355" i="8" s="1"/>
  <c r="T349" i="2"/>
  <c r="R349" i="2" s="1"/>
  <c r="S351" i="8" s="1"/>
  <c r="T341" i="2"/>
  <c r="R341" i="2" s="1"/>
  <c r="S343" i="8" s="1"/>
  <c r="T333" i="2"/>
  <c r="R333" i="2" s="1"/>
  <c r="S335" i="8" s="1"/>
  <c r="T329" i="2"/>
  <c r="R329" i="2" s="1"/>
  <c r="S331" i="8" s="1"/>
  <c r="T321" i="2"/>
  <c r="R321" i="2" s="1"/>
  <c r="S323" i="8" s="1"/>
  <c r="T317" i="2"/>
  <c r="R317" i="2" s="1"/>
  <c r="S319" i="8" s="1"/>
  <c r="T313" i="2"/>
  <c r="R313" i="2" s="1"/>
  <c r="S315" i="8" s="1"/>
  <c r="T309" i="2"/>
  <c r="R309" i="2" s="1"/>
  <c r="S311" i="8" s="1"/>
  <c r="T301" i="2"/>
  <c r="R301" i="2" s="1"/>
  <c r="S303" i="8" s="1"/>
  <c r="T297" i="2"/>
  <c r="R297" i="2" s="1"/>
  <c r="S299" i="8" s="1"/>
  <c r="T289" i="2"/>
  <c r="R289" i="2" s="1"/>
  <c r="S291" i="8" s="1"/>
  <c r="T285" i="2"/>
  <c r="R285" i="2" s="1"/>
  <c r="S287" i="8" s="1"/>
  <c r="T281" i="2"/>
  <c r="R281" i="2" s="1"/>
  <c r="S283" i="8" s="1"/>
  <c r="T277" i="2"/>
  <c r="R277" i="2" s="1"/>
  <c r="S279" i="8" s="1"/>
  <c r="T269" i="2"/>
  <c r="R269" i="2" s="1"/>
  <c r="S271" i="8" s="1"/>
  <c r="T265" i="2"/>
  <c r="R265" i="2" s="1"/>
  <c r="S267" i="8" s="1"/>
  <c r="T261" i="2"/>
  <c r="R261" i="2" s="1"/>
  <c r="S263" i="8" s="1"/>
  <c r="T257" i="2"/>
  <c r="R257" i="2" s="1"/>
  <c r="S259" i="8" s="1"/>
  <c r="T249" i="2"/>
  <c r="R249" i="2" s="1"/>
  <c r="S251" i="8" s="1"/>
  <c r="T245" i="2"/>
  <c r="R245" i="2" s="1"/>
  <c r="S247" i="8" s="1"/>
  <c r="T241" i="2"/>
  <c r="R241" i="2" s="1"/>
  <c r="S243" i="8" s="1"/>
  <c r="T237" i="2"/>
  <c r="R237" i="2" s="1"/>
  <c r="S239" i="8" s="1"/>
  <c r="T221" i="2"/>
  <c r="R221" i="2" s="1"/>
  <c r="S223" i="8" s="1"/>
  <c r="T212" i="2"/>
  <c r="R212" i="2" s="1"/>
  <c r="S214" i="8" s="1"/>
  <c r="T208" i="2"/>
  <c r="R208" i="2" s="1"/>
  <c r="S210" i="8" s="1"/>
  <c r="T204" i="2"/>
  <c r="R204" i="2" s="1"/>
  <c r="S206" i="8" s="1"/>
  <c r="T392" i="2"/>
  <c r="R392" i="2" s="1"/>
  <c r="S394" i="8" s="1"/>
  <c r="T365" i="2"/>
  <c r="R365" i="2" s="1"/>
  <c r="S367" i="8" s="1"/>
  <c r="T205" i="2"/>
  <c r="R205" i="2" s="1"/>
  <c r="S207" i="8" s="1"/>
  <c r="T210" i="2"/>
  <c r="R210" i="2" s="1"/>
  <c r="S212" i="8" s="1"/>
  <c r="T144" i="2"/>
  <c r="R144" i="2" s="1"/>
  <c r="S146" i="8" s="1"/>
  <c r="T325" i="2"/>
  <c r="R325" i="2" s="1"/>
  <c r="S327" i="8" s="1"/>
  <c r="T293" i="2"/>
  <c r="R293" i="2" s="1"/>
  <c r="S295" i="8" s="1"/>
  <c r="T253" i="2"/>
  <c r="R253" i="2" s="1"/>
  <c r="S255" i="8" s="1"/>
  <c r="T384" i="2"/>
  <c r="R384" i="2" s="1"/>
  <c r="S386" i="8" s="1"/>
  <c r="T337" i="2"/>
  <c r="R337" i="2" s="1"/>
  <c r="S339" i="8" s="1"/>
  <c r="T305" i="2"/>
  <c r="R305" i="2" s="1"/>
  <c r="S307" i="8" s="1"/>
  <c r="T273" i="2"/>
  <c r="R273" i="2" s="1"/>
  <c r="S275" i="8" s="1"/>
  <c r="T229" i="2"/>
  <c r="R229" i="2" s="1"/>
  <c r="S231" i="8" s="1"/>
  <c r="T233" i="2"/>
  <c r="R233" i="2" s="1"/>
  <c r="S235" i="8" s="1"/>
  <c r="T377" i="2"/>
  <c r="R377" i="2" s="1"/>
  <c r="S379" i="8" s="1"/>
  <c r="T361" i="2"/>
  <c r="R361" i="2" s="1"/>
  <c r="S363" i="8" s="1"/>
  <c r="T345" i="2"/>
  <c r="R345" i="2" s="1"/>
  <c r="S347" i="8" s="1"/>
  <c r="T218" i="2"/>
  <c r="R218" i="2" s="1"/>
  <c r="S220" i="8" s="1"/>
  <c r="T217" i="2"/>
  <c r="R217" i="2" s="1"/>
  <c r="S219" i="8" s="1"/>
  <c r="T376" i="2"/>
  <c r="R376" i="2" s="1"/>
  <c r="S378" i="8" s="1"/>
  <c r="T372" i="2"/>
  <c r="R372" i="2" s="1"/>
  <c r="S374" i="8" s="1"/>
  <c r="T368" i="2"/>
  <c r="R368" i="2" s="1"/>
  <c r="S370" i="8" s="1"/>
  <c r="T364" i="2"/>
  <c r="R364" i="2" s="1"/>
  <c r="S366" i="8" s="1"/>
  <c r="T360" i="2"/>
  <c r="R360" i="2" s="1"/>
  <c r="S362" i="8" s="1"/>
  <c r="T356" i="2"/>
  <c r="R356" i="2" s="1"/>
  <c r="S358" i="8" s="1"/>
  <c r="T352" i="2"/>
  <c r="R352" i="2" s="1"/>
  <c r="S354" i="8" s="1"/>
  <c r="T348" i="2"/>
  <c r="R348" i="2" s="1"/>
  <c r="S350" i="8" s="1"/>
  <c r="T344" i="2"/>
  <c r="R344" i="2" s="1"/>
  <c r="S346" i="8" s="1"/>
  <c r="T340" i="2"/>
  <c r="R340" i="2" s="1"/>
  <c r="S342" i="8" s="1"/>
  <c r="T336" i="2"/>
  <c r="R336" i="2" s="1"/>
  <c r="S338" i="8" s="1"/>
  <c r="T332" i="2"/>
  <c r="R332" i="2" s="1"/>
  <c r="S334" i="8" s="1"/>
  <c r="T328" i="2"/>
  <c r="R328" i="2" s="1"/>
  <c r="S330" i="8" s="1"/>
  <c r="T324" i="2"/>
  <c r="R324" i="2" s="1"/>
  <c r="S326" i="8" s="1"/>
  <c r="T320" i="2"/>
  <c r="R320" i="2" s="1"/>
  <c r="S322" i="8" s="1"/>
  <c r="T316" i="2"/>
  <c r="R316" i="2" s="1"/>
  <c r="S318" i="8" s="1"/>
  <c r="T312" i="2"/>
  <c r="R312" i="2" s="1"/>
  <c r="S314" i="8" s="1"/>
  <c r="T308" i="2"/>
  <c r="R308" i="2" s="1"/>
  <c r="S310" i="8" s="1"/>
  <c r="T304" i="2"/>
  <c r="R304" i="2" s="1"/>
  <c r="S306" i="8" s="1"/>
  <c r="T300" i="2"/>
  <c r="R300" i="2" s="1"/>
  <c r="S302" i="8" s="1"/>
  <c r="T296" i="2"/>
  <c r="R296" i="2" s="1"/>
  <c r="S298" i="8" s="1"/>
  <c r="T292" i="2"/>
  <c r="R292" i="2" s="1"/>
  <c r="S294" i="8" s="1"/>
  <c r="T288" i="2"/>
  <c r="R288" i="2" s="1"/>
  <c r="S290" i="8" s="1"/>
  <c r="T284" i="2"/>
  <c r="R284" i="2" s="1"/>
  <c r="S286" i="8" s="1"/>
  <c r="T280" i="2"/>
  <c r="R280" i="2" s="1"/>
  <c r="S282" i="8" s="1"/>
  <c r="T276" i="2"/>
  <c r="R276" i="2" s="1"/>
  <c r="S278" i="8" s="1"/>
  <c r="T272" i="2"/>
  <c r="R272" i="2" s="1"/>
  <c r="S274" i="8" s="1"/>
  <c r="T268" i="2"/>
  <c r="R268" i="2" s="1"/>
  <c r="S270" i="8" s="1"/>
  <c r="T264" i="2"/>
  <c r="R264" i="2" s="1"/>
  <c r="S266" i="8" s="1"/>
  <c r="T260" i="2"/>
  <c r="R260" i="2" s="1"/>
  <c r="S262" i="8" s="1"/>
  <c r="T256" i="2"/>
  <c r="R256" i="2" s="1"/>
  <c r="S258" i="8" s="1"/>
  <c r="T252" i="2"/>
  <c r="R252" i="2" s="1"/>
  <c r="S254" i="8" s="1"/>
  <c r="T248" i="2"/>
  <c r="R248" i="2" s="1"/>
  <c r="S250" i="8" s="1"/>
  <c r="T244" i="2"/>
  <c r="R244" i="2" s="1"/>
  <c r="S246" i="8" s="1"/>
  <c r="T240" i="2"/>
  <c r="R240" i="2" s="1"/>
  <c r="S242" i="8" s="1"/>
  <c r="T236" i="2"/>
  <c r="R236" i="2" s="1"/>
  <c r="S238" i="8" s="1"/>
  <c r="T232" i="2"/>
  <c r="R232" i="2" s="1"/>
  <c r="S234" i="8" s="1"/>
  <c r="T228" i="2"/>
  <c r="R228" i="2" s="1"/>
  <c r="S230" i="8" s="1"/>
  <c r="T149" i="2"/>
  <c r="R149" i="2" s="1"/>
  <c r="S151" i="8" s="1"/>
  <c r="T168" i="2"/>
  <c r="R168" i="2" s="1"/>
  <c r="S170" i="8" s="1"/>
  <c r="T59" i="2"/>
  <c r="R59" i="2" s="1"/>
  <c r="S61" i="8" s="1"/>
  <c r="T78" i="2"/>
  <c r="R78" i="2" s="1"/>
  <c r="S80" i="8" s="1"/>
  <c r="T184" i="2"/>
  <c r="R184" i="2" s="1"/>
  <c r="S186" i="8" s="1"/>
  <c r="T154" i="2"/>
  <c r="R154" i="2" s="1"/>
  <c r="S156" i="8" s="1"/>
  <c r="T75" i="2"/>
  <c r="R75" i="2" s="1"/>
  <c r="S77" i="8" s="1"/>
  <c r="T153" i="2"/>
  <c r="R153" i="2" s="1"/>
  <c r="S155" i="8" s="1"/>
  <c r="T161" i="2"/>
  <c r="R161" i="2" s="1"/>
  <c r="S163" i="8" s="1"/>
  <c r="T169" i="2"/>
  <c r="R169" i="2" s="1"/>
  <c r="S171" i="8" s="1"/>
  <c r="T150" i="2"/>
  <c r="R150" i="2" s="1"/>
  <c r="S152" i="8" s="1"/>
  <c r="T138" i="2"/>
  <c r="R138" i="2" s="1"/>
  <c r="S140" i="8" s="1"/>
  <c r="T130" i="2"/>
  <c r="R130" i="2" s="1"/>
  <c r="S132" i="8" s="1"/>
  <c r="T122" i="2"/>
  <c r="R122" i="2" s="1"/>
  <c r="S124" i="8" s="1"/>
  <c r="T114" i="2"/>
  <c r="R114" i="2" s="1"/>
  <c r="S116" i="8" s="1"/>
  <c r="T106" i="2"/>
  <c r="R106" i="2" s="1"/>
  <c r="S108" i="8" s="1"/>
  <c r="T98" i="2"/>
  <c r="R98" i="2" s="1"/>
  <c r="S100" i="8" s="1"/>
  <c r="T90" i="2"/>
  <c r="R90" i="2" s="1"/>
  <c r="S92" i="8" s="1"/>
  <c r="T82" i="2"/>
  <c r="R82" i="2" s="1"/>
  <c r="S84" i="8" s="1"/>
  <c r="T76" i="2"/>
  <c r="R76" i="2" s="1"/>
  <c r="S78" i="8" s="1"/>
  <c r="T155" i="2"/>
  <c r="R155" i="2" s="1"/>
  <c r="S157" i="8" s="1"/>
  <c r="T163" i="2"/>
  <c r="R163" i="2" s="1"/>
  <c r="S165" i="8" s="1"/>
  <c r="T171" i="2"/>
  <c r="R171" i="2" s="1"/>
  <c r="S173" i="8" s="1"/>
  <c r="T179" i="2"/>
  <c r="R179" i="2" s="1"/>
  <c r="S181" i="8" s="1"/>
  <c r="T187" i="2"/>
  <c r="R187" i="2" s="1"/>
  <c r="S189" i="8" s="1"/>
  <c r="T137" i="2"/>
  <c r="R137" i="2" s="1"/>
  <c r="S139" i="8" s="1"/>
  <c r="T129" i="2"/>
  <c r="R129" i="2" s="1"/>
  <c r="S131" i="8" s="1"/>
  <c r="T121" i="2"/>
  <c r="R121" i="2" s="1"/>
  <c r="S123" i="8" s="1"/>
  <c r="T113" i="2"/>
  <c r="R113" i="2" s="1"/>
  <c r="S115" i="8" s="1"/>
  <c r="T105" i="2"/>
  <c r="R105" i="2" s="1"/>
  <c r="S107" i="8" s="1"/>
  <c r="T97" i="2"/>
  <c r="R97" i="2" s="1"/>
  <c r="S99" i="8" s="1"/>
  <c r="T89" i="2"/>
  <c r="R89" i="2" s="1"/>
  <c r="S91" i="8" s="1"/>
  <c r="T81" i="2"/>
  <c r="R81" i="2" s="1"/>
  <c r="S83" i="8" s="1"/>
  <c r="T196" i="2"/>
  <c r="R196" i="2" s="1"/>
  <c r="S198" i="8" s="1"/>
  <c r="T192" i="2"/>
  <c r="R192" i="2" s="1"/>
  <c r="S194" i="8" s="1"/>
  <c r="T188" i="2"/>
  <c r="R188" i="2" s="1"/>
  <c r="S190" i="8" s="1"/>
  <c r="T180" i="2"/>
  <c r="R180" i="2" s="1"/>
  <c r="S182" i="8" s="1"/>
  <c r="T176" i="2"/>
  <c r="R176" i="2" s="1"/>
  <c r="S178" i="8" s="1"/>
  <c r="T172" i="2"/>
  <c r="R172" i="2" s="1"/>
  <c r="S174" i="8" s="1"/>
  <c r="T164" i="2"/>
  <c r="R164" i="2" s="1"/>
  <c r="S166" i="8" s="1"/>
  <c r="T160" i="2"/>
  <c r="R160" i="2" s="1"/>
  <c r="S162" i="8" s="1"/>
  <c r="T156" i="2"/>
  <c r="R156" i="2" s="1"/>
  <c r="S158" i="8" s="1"/>
  <c r="T152" i="2"/>
  <c r="R152" i="2" s="1"/>
  <c r="S154" i="8" s="1"/>
  <c r="T66" i="2"/>
  <c r="R66" i="2" s="1"/>
  <c r="S68" i="8" s="1"/>
  <c r="T195" i="2"/>
  <c r="R195" i="2" s="1"/>
  <c r="S197" i="8" s="1"/>
  <c r="T107" i="2"/>
  <c r="R107" i="2" s="1"/>
  <c r="S109" i="8" s="1"/>
  <c r="T201" i="2"/>
  <c r="R201" i="2" s="1"/>
  <c r="S203" i="8" s="1"/>
  <c r="T177" i="2"/>
  <c r="R177" i="2" s="1"/>
  <c r="S179" i="8" s="1"/>
  <c r="T185" i="2"/>
  <c r="R185" i="2" s="1"/>
  <c r="S187" i="8" s="1"/>
  <c r="T193" i="2"/>
  <c r="R193" i="2" s="1"/>
  <c r="S195" i="8" s="1"/>
  <c r="T147" i="2"/>
  <c r="R147" i="2" s="1"/>
  <c r="S149" i="8" s="1"/>
  <c r="T102" i="2"/>
  <c r="R102" i="2" s="1"/>
  <c r="S104" i="8" s="1"/>
  <c r="T94" i="2"/>
  <c r="R94" i="2" s="1"/>
  <c r="S96" i="8" s="1"/>
  <c r="T86" i="2"/>
  <c r="R86" i="2" s="1"/>
  <c r="S88" i="8" s="1"/>
  <c r="T73" i="2"/>
  <c r="R73" i="2" s="1"/>
  <c r="S75" i="8" s="1"/>
  <c r="T63" i="2"/>
  <c r="R63" i="2" s="1"/>
  <c r="S65" i="8" s="1"/>
  <c r="T142" i="2"/>
  <c r="R142" i="2" s="1"/>
  <c r="S144" i="8" s="1"/>
  <c r="T134" i="2"/>
  <c r="R134" i="2" s="1"/>
  <c r="S136" i="8" s="1"/>
  <c r="T126" i="2"/>
  <c r="R126" i="2" s="1"/>
  <c r="S128" i="8" s="1"/>
  <c r="T118" i="2"/>
  <c r="R118" i="2" s="1"/>
  <c r="S120" i="8" s="1"/>
  <c r="T110" i="2"/>
  <c r="R110" i="2" s="1"/>
  <c r="S112" i="8" s="1"/>
  <c r="T170" i="2"/>
  <c r="R170" i="2" s="1"/>
  <c r="S172" i="8" s="1"/>
  <c r="T57" i="2"/>
  <c r="R57" i="2" s="1"/>
  <c r="S59" i="8" s="1"/>
  <c r="T181" i="2"/>
  <c r="R181" i="2" s="1"/>
  <c r="S183" i="8" s="1"/>
  <c r="T186" i="2"/>
  <c r="R186" i="2" s="1"/>
  <c r="S188" i="8" s="1"/>
  <c r="T52" i="2"/>
  <c r="R52" i="2" s="1"/>
  <c r="S54" i="8" s="1"/>
  <c r="T45" i="2"/>
  <c r="R45" i="2" s="1"/>
  <c r="S47" i="8" s="1"/>
  <c r="T145" i="2"/>
  <c r="R145" i="2" s="1"/>
  <c r="S147" i="8" s="1"/>
  <c r="T146" i="2"/>
  <c r="R146" i="2" s="1"/>
  <c r="S148" i="8" s="1"/>
  <c r="T197" i="2"/>
  <c r="R197" i="2" s="1"/>
  <c r="S199" i="8" s="1"/>
  <c r="T189" i="2"/>
  <c r="R189" i="2" s="1"/>
  <c r="S191" i="8" s="1"/>
  <c r="T173" i="2"/>
  <c r="R173" i="2" s="1"/>
  <c r="S175" i="8" s="1"/>
  <c r="T165" i="2"/>
  <c r="R165" i="2" s="1"/>
  <c r="S167" i="8" s="1"/>
  <c r="T157" i="2"/>
  <c r="R157" i="2" s="1"/>
  <c r="S159" i="8" s="1"/>
  <c r="T74" i="2"/>
  <c r="R74" i="2" s="1"/>
  <c r="S76" i="8" s="1"/>
  <c r="T69" i="2"/>
  <c r="R69" i="2" s="1"/>
  <c r="S71" i="8" s="1"/>
  <c r="T70" i="2"/>
  <c r="R70" i="2" s="1"/>
  <c r="S72" i="8" s="1"/>
  <c r="T214" i="2"/>
  <c r="R214" i="2" s="1"/>
  <c r="S216" i="8" s="1"/>
  <c r="T206" i="2"/>
  <c r="R206" i="2" s="1"/>
  <c r="S208" i="8" s="1"/>
  <c r="T198" i="2"/>
  <c r="R198" i="2" s="1"/>
  <c r="S200" i="8" s="1"/>
  <c r="T194" i="2"/>
  <c r="R194" i="2" s="1"/>
  <c r="S196" i="8" s="1"/>
  <c r="T190" i="2"/>
  <c r="R190" i="2" s="1"/>
  <c r="S192" i="8" s="1"/>
  <c r="T182" i="2"/>
  <c r="R182" i="2" s="1"/>
  <c r="S184" i="8" s="1"/>
  <c r="T178" i="2"/>
  <c r="R178" i="2" s="1"/>
  <c r="S180" i="8" s="1"/>
  <c r="T174" i="2"/>
  <c r="R174" i="2" s="1"/>
  <c r="S176" i="8" s="1"/>
  <c r="T166" i="2"/>
  <c r="R166" i="2" s="1"/>
  <c r="S168" i="8" s="1"/>
  <c r="T162" i="2"/>
  <c r="R162" i="2" s="1"/>
  <c r="S164" i="8" s="1"/>
  <c r="T158" i="2"/>
  <c r="R158" i="2" s="1"/>
  <c r="S160" i="8" s="1"/>
  <c r="T131" i="2"/>
  <c r="R131" i="2" s="1"/>
  <c r="S133" i="8" s="1"/>
  <c r="T123" i="2"/>
  <c r="R123" i="2" s="1"/>
  <c r="S125" i="8" s="1"/>
  <c r="T115" i="2"/>
  <c r="R115" i="2" s="1"/>
  <c r="S117" i="8" s="1"/>
  <c r="T99" i="2"/>
  <c r="R99" i="2" s="1"/>
  <c r="S101" i="8" s="1"/>
  <c r="T91" i="2"/>
  <c r="R91" i="2" s="1"/>
  <c r="S93" i="8" s="1"/>
  <c r="T83" i="2"/>
  <c r="R83" i="2" s="1"/>
  <c r="S85" i="8" s="1"/>
  <c r="T64" i="2"/>
  <c r="R64" i="2" s="1"/>
  <c r="S66" i="8" s="1"/>
  <c r="T62" i="2"/>
  <c r="R62" i="2" s="1"/>
  <c r="S64" i="8" s="1"/>
  <c r="T48" i="2"/>
  <c r="R48" i="2" s="1"/>
  <c r="S50" i="8" s="1"/>
  <c r="T143" i="2"/>
  <c r="R143" i="2" s="1"/>
  <c r="S145" i="8" s="1"/>
  <c r="T141" i="2"/>
  <c r="R141" i="2" s="1"/>
  <c r="S143" i="8" s="1"/>
  <c r="T133" i="2"/>
  <c r="R133" i="2" s="1"/>
  <c r="S135" i="8" s="1"/>
  <c r="T125" i="2"/>
  <c r="R125" i="2" s="1"/>
  <c r="S127" i="8" s="1"/>
  <c r="T117" i="2"/>
  <c r="R117" i="2" s="1"/>
  <c r="S119" i="8" s="1"/>
  <c r="T109" i="2"/>
  <c r="R109" i="2" s="1"/>
  <c r="S111" i="8" s="1"/>
  <c r="T101" i="2"/>
  <c r="R101" i="2" s="1"/>
  <c r="S103" i="8" s="1"/>
  <c r="T93" i="2"/>
  <c r="R93" i="2" s="1"/>
  <c r="S95" i="8" s="1"/>
  <c r="T85" i="2"/>
  <c r="R85" i="2" s="1"/>
  <c r="S87" i="8" s="1"/>
  <c r="T50" i="2"/>
  <c r="R50" i="2" s="1"/>
  <c r="S52" i="8" s="1"/>
  <c r="T54" i="2"/>
  <c r="R54" i="2" s="1"/>
  <c r="S56" i="8" s="1"/>
  <c r="T68" i="2"/>
  <c r="R68" i="2" s="1"/>
  <c r="S70" i="8" s="1"/>
  <c r="T151" i="2"/>
  <c r="R151" i="2" s="1"/>
  <c r="S153" i="8" s="1"/>
  <c r="T139" i="2"/>
  <c r="R139" i="2" s="1"/>
  <c r="S141" i="8" s="1"/>
  <c r="T51" i="2"/>
  <c r="R51" i="2" s="1"/>
  <c r="S53" i="8" s="1"/>
  <c r="T53" i="2"/>
  <c r="R53" i="2" s="1"/>
  <c r="S55" i="8" s="1"/>
  <c r="T37" i="2"/>
  <c r="R37" i="2" s="1"/>
  <c r="S39" i="8" s="1"/>
  <c r="T41" i="2"/>
  <c r="R41" i="2" s="1"/>
  <c r="S43" i="8" s="1"/>
  <c r="T58" i="2"/>
  <c r="R58" i="2" s="1"/>
  <c r="S60" i="8" s="1"/>
  <c r="T65" i="2"/>
  <c r="R65" i="2" s="1"/>
  <c r="S67" i="8" s="1"/>
  <c r="T71" i="2"/>
  <c r="R71" i="2" s="1"/>
  <c r="S73" i="8" s="1"/>
  <c r="T67" i="2"/>
  <c r="R67" i="2" s="1"/>
  <c r="S69" i="8" s="1"/>
  <c r="T136" i="2"/>
  <c r="R136" i="2" s="1"/>
  <c r="S138" i="8" s="1"/>
  <c r="T128" i="2"/>
  <c r="R128" i="2" s="1"/>
  <c r="S130" i="8" s="1"/>
  <c r="T120" i="2"/>
  <c r="R120" i="2" s="1"/>
  <c r="S122" i="8" s="1"/>
  <c r="T112" i="2"/>
  <c r="R112" i="2" s="1"/>
  <c r="S114" i="8" s="1"/>
  <c r="T104" i="2"/>
  <c r="R104" i="2" s="1"/>
  <c r="S106" i="8" s="1"/>
  <c r="T96" i="2"/>
  <c r="R96" i="2" s="1"/>
  <c r="S98" i="8" s="1"/>
  <c r="T88" i="2"/>
  <c r="R88" i="2" s="1"/>
  <c r="S90" i="8" s="1"/>
  <c r="T80" i="2"/>
  <c r="R80" i="2" s="1"/>
  <c r="S82" i="8" s="1"/>
  <c r="T32" i="2"/>
  <c r="R32" i="2" s="1"/>
  <c r="S34" i="8" s="1"/>
  <c r="T36" i="2"/>
  <c r="R36" i="2" s="1"/>
  <c r="S38" i="8" s="1"/>
  <c r="T40" i="2"/>
  <c r="R40" i="2" s="1"/>
  <c r="S42" i="8" s="1"/>
  <c r="T44" i="2"/>
  <c r="R44" i="2" s="1"/>
  <c r="S46" i="8" s="1"/>
  <c r="T56" i="2"/>
  <c r="R56" i="2" s="1"/>
  <c r="S58" i="8" s="1"/>
  <c r="T60" i="2"/>
  <c r="R60" i="2" s="1"/>
  <c r="S62" i="8" s="1"/>
  <c r="T33" i="2"/>
  <c r="R33" i="2" s="1"/>
  <c r="S35" i="8" s="1"/>
  <c r="T49" i="2"/>
  <c r="R49" i="2" s="1"/>
  <c r="S51" i="8" s="1"/>
  <c r="T207" i="2"/>
  <c r="R207" i="2" s="1"/>
  <c r="S209" i="8" s="1"/>
  <c r="T203" i="2"/>
  <c r="R203" i="2" s="1"/>
  <c r="S205" i="8" s="1"/>
  <c r="T77" i="2"/>
  <c r="R77" i="2" s="1"/>
  <c r="S79" i="8" s="1"/>
  <c r="T135" i="2"/>
  <c r="R135" i="2" s="1"/>
  <c r="S137" i="8" s="1"/>
  <c r="T127" i="2"/>
  <c r="R127" i="2" s="1"/>
  <c r="S129" i="8" s="1"/>
  <c r="T119" i="2"/>
  <c r="R119" i="2" s="1"/>
  <c r="S121" i="8" s="1"/>
  <c r="T111" i="2"/>
  <c r="R111" i="2" s="1"/>
  <c r="S113" i="8" s="1"/>
  <c r="T103" i="2"/>
  <c r="R103" i="2" s="1"/>
  <c r="S105" i="8" s="1"/>
  <c r="T95" i="2"/>
  <c r="R95" i="2" s="1"/>
  <c r="S97" i="8" s="1"/>
  <c r="T87" i="2"/>
  <c r="R87" i="2" s="1"/>
  <c r="S89" i="8" s="1"/>
  <c r="T79" i="2"/>
  <c r="R79" i="2" s="1"/>
  <c r="S81" i="8" s="1"/>
  <c r="T61" i="2"/>
  <c r="R61" i="2" s="1"/>
  <c r="S63" i="8" s="1"/>
  <c r="T199" i="2"/>
  <c r="R199" i="2" s="1"/>
  <c r="S201" i="8" s="1"/>
  <c r="T191" i="2"/>
  <c r="R191" i="2" s="1"/>
  <c r="S193" i="8" s="1"/>
  <c r="T183" i="2"/>
  <c r="R183" i="2" s="1"/>
  <c r="S185" i="8" s="1"/>
  <c r="T175" i="2"/>
  <c r="R175" i="2" s="1"/>
  <c r="S177" i="8" s="1"/>
  <c r="T167" i="2"/>
  <c r="R167" i="2" s="1"/>
  <c r="S169" i="8" s="1"/>
  <c r="T159" i="2"/>
  <c r="R159" i="2" s="1"/>
  <c r="S161" i="8" s="1"/>
  <c r="T148" i="2"/>
  <c r="R148" i="2" s="1"/>
  <c r="S150" i="8" s="1"/>
  <c r="T140" i="2"/>
  <c r="R140" i="2" s="1"/>
  <c r="S142" i="8" s="1"/>
  <c r="T132" i="2"/>
  <c r="R132" i="2" s="1"/>
  <c r="S134" i="8" s="1"/>
  <c r="T124" i="2"/>
  <c r="R124" i="2" s="1"/>
  <c r="S126" i="8" s="1"/>
  <c r="T116" i="2"/>
  <c r="R116" i="2" s="1"/>
  <c r="S118" i="8" s="1"/>
  <c r="T108" i="2"/>
  <c r="R108" i="2" s="1"/>
  <c r="S110" i="8" s="1"/>
  <c r="T100" i="2"/>
  <c r="R100" i="2" s="1"/>
  <c r="S102" i="8" s="1"/>
  <c r="T92" i="2"/>
  <c r="R92" i="2" s="1"/>
  <c r="S94" i="8" s="1"/>
  <c r="T84" i="2"/>
  <c r="R84" i="2" s="1"/>
  <c r="S86" i="8" s="1"/>
  <c r="T30" i="2"/>
  <c r="R30" i="2" s="1"/>
  <c r="S32" i="8" s="1"/>
  <c r="T34" i="2"/>
  <c r="R34" i="2" s="1"/>
  <c r="S36" i="8" s="1"/>
  <c r="T38" i="2"/>
  <c r="R38" i="2" s="1"/>
  <c r="S40" i="8" s="1"/>
  <c r="T42" i="2"/>
  <c r="R42" i="2" s="1"/>
  <c r="S44" i="8" s="1"/>
  <c r="T46" i="2"/>
  <c r="R46" i="2" s="1"/>
  <c r="S48" i="8" s="1"/>
  <c r="T55" i="2"/>
  <c r="R55" i="2" s="1"/>
  <c r="S57" i="8" s="1"/>
  <c r="T31" i="2"/>
  <c r="R31" i="2" s="1"/>
  <c r="S33" i="8" s="1"/>
  <c r="T35" i="2"/>
  <c r="R35" i="2" s="1"/>
  <c r="S37" i="8" s="1"/>
  <c r="T39" i="2"/>
  <c r="R39" i="2" s="1"/>
  <c r="S41" i="8" s="1"/>
  <c r="T43" i="2"/>
  <c r="R43" i="2" s="1"/>
  <c r="S45" i="8" s="1"/>
  <c r="T47" i="2"/>
  <c r="R47" i="2" s="1"/>
  <c r="S49" i="8" s="1"/>
  <c r="T6" i="2"/>
  <c r="R6" i="2" s="1"/>
  <c r="S8" i="8" s="1"/>
  <c r="T7" i="2"/>
  <c r="R7" i="2" s="1"/>
  <c r="S9" i="8" s="1"/>
  <c r="T8" i="2"/>
  <c r="R8" i="2" s="1"/>
  <c r="S10" i="8" s="1"/>
  <c r="T9" i="2"/>
  <c r="R9" i="2" s="1"/>
  <c r="S11" i="8" s="1"/>
  <c r="T10" i="2"/>
  <c r="R10" i="2" s="1"/>
  <c r="S12" i="8" s="1"/>
  <c r="T12" i="2"/>
  <c r="R12" i="2" s="1"/>
  <c r="S14" i="8" s="1"/>
  <c r="T13" i="2"/>
  <c r="R13" i="2" s="1"/>
  <c r="S15" i="8" s="1"/>
  <c r="T14" i="2"/>
  <c r="R14" i="2" s="1"/>
  <c r="S16" i="8" s="1"/>
  <c r="T15" i="2"/>
  <c r="R15" i="2" s="1"/>
  <c r="S17" i="8" s="1"/>
  <c r="T16" i="2"/>
  <c r="R16" i="2" s="1"/>
  <c r="S18" i="8" s="1"/>
  <c r="T17" i="2"/>
  <c r="R17" i="2" s="1"/>
  <c r="S19" i="8" s="1"/>
  <c r="T18" i="2"/>
  <c r="R18" i="2" s="1"/>
  <c r="S20" i="8" s="1"/>
  <c r="T19" i="2"/>
  <c r="R19" i="2" s="1"/>
  <c r="S21" i="8" s="1"/>
  <c r="T20" i="2"/>
  <c r="R20" i="2" s="1"/>
  <c r="S22" i="8" s="1"/>
  <c r="T21" i="2"/>
  <c r="R21" i="2" s="1"/>
  <c r="S23" i="8" s="1"/>
  <c r="T22" i="2"/>
  <c r="R22" i="2" s="1"/>
  <c r="S24" i="8" s="1"/>
  <c r="T23" i="2"/>
  <c r="R23" i="2" s="1"/>
  <c r="S25" i="8" s="1"/>
  <c r="T24" i="2"/>
  <c r="R24" i="2" s="1"/>
  <c r="S26" i="8" s="1"/>
  <c r="T25" i="2"/>
  <c r="R25" i="2" s="1"/>
  <c r="S27" i="8" s="1"/>
  <c r="T26" i="2"/>
  <c r="R26" i="2" s="1"/>
  <c r="S28" i="8" s="1"/>
  <c r="T27" i="2"/>
  <c r="R27" i="2" s="1"/>
  <c r="S29" i="8" s="1"/>
  <c r="T28" i="2"/>
  <c r="R28" i="2" s="1"/>
  <c r="S30" i="8" s="1"/>
  <c r="T29" i="2"/>
  <c r="R29" i="2" s="1"/>
  <c r="S31" i="8" s="1"/>
  <c r="T5" i="2"/>
  <c r="R5" i="2" s="1"/>
  <c r="T72" i="2"/>
  <c r="R72" i="2" s="1"/>
  <c r="S74" i="8" s="1"/>
  <c r="T11" i="2"/>
  <c r="R11" i="2" s="1"/>
  <c r="S13" i="8" s="1"/>
  <c r="R41" i="28"/>
  <c r="AD41" i="28" s="1"/>
  <c r="F42" i="31"/>
  <c r="H38" i="32" s="1"/>
  <c r="G38" i="32"/>
  <c r="M40" i="31"/>
  <c r="T42" i="31"/>
  <c r="L41" i="31"/>
  <c r="S44" i="31"/>
  <c r="E43" i="31"/>
  <c r="C4" i="28"/>
  <c r="C6" i="28"/>
  <c r="C8" i="28"/>
  <c r="C12" i="28"/>
  <c r="C14" i="28"/>
  <c r="C5" i="28"/>
  <c r="C9" i="28"/>
  <c r="C11" i="28"/>
  <c r="C13" i="28"/>
  <c r="J1" i="27"/>
  <c r="D4" i="28"/>
  <c r="AB1" i="25"/>
  <c r="AC1" i="25" s="1"/>
  <c r="AD1" i="25" s="1"/>
  <c r="AE1" i="25" s="1"/>
  <c r="Y2" i="25"/>
  <c r="H117" i="23"/>
  <c r="D117" i="23" s="1"/>
  <c r="H105" i="23"/>
  <c r="D105" i="23" s="1"/>
  <c r="Y527" i="8" l="1"/>
  <c r="W556" i="8"/>
  <c r="Y569" i="8"/>
  <c r="W531" i="8"/>
  <c r="Y454" i="8"/>
  <c r="W522" i="8"/>
  <c r="W450" i="8"/>
  <c r="W407" i="8"/>
  <c r="W411" i="8"/>
  <c r="W434" i="8"/>
  <c r="Y430" i="8"/>
  <c r="W554" i="8"/>
  <c r="Y560" i="8"/>
  <c r="W518" i="8"/>
  <c r="W544" i="8"/>
  <c r="Y467" i="8"/>
  <c r="Y429" i="8"/>
  <c r="Y514" i="8"/>
  <c r="Y456" i="8"/>
  <c r="W443" i="8"/>
  <c r="Y462" i="8"/>
  <c r="W476" i="8"/>
  <c r="Y414" i="8"/>
  <c r="W546" i="8"/>
  <c r="Y567" i="8"/>
  <c r="W448" i="8"/>
  <c r="Y422" i="8"/>
  <c r="Y412" i="8"/>
  <c r="W499" i="8"/>
  <c r="Y516" i="8"/>
  <c r="W420" i="8"/>
  <c r="Y541" i="8"/>
  <c r="Y505" i="8"/>
  <c r="Y515" i="8"/>
  <c r="W463" i="8"/>
  <c r="W403" i="8"/>
  <c r="W452" i="8"/>
  <c r="Y418" i="8"/>
  <c r="Y439" i="8"/>
  <c r="Y537" i="8"/>
  <c r="W559" i="8"/>
  <c r="Y444" i="8"/>
  <c r="Y524" i="8"/>
  <c r="Y413" i="8"/>
  <c r="Y528" i="8"/>
  <c r="W495" i="8"/>
  <c r="Y477" i="8"/>
  <c r="Y550" i="8"/>
  <c r="W482" i="8"/>
  <c r="W435" i="8"/>
  <c r="Y486" i="8"/>
  <c r="W409" i="8"/>
  <c r="W552" i="8"/>
  <c r="Y555" i="8"/>
  <c r="W488" i="8"/>
  <c r="W543" i="8"/>
  <c r="Y501" i="8"/>
  <c r="Y473" i="8"/>
  <c r="Y489" i="8"/>
  <c r="Y497" i="8"/>
  <c r="Y472" i="8"/>
  <c r="W472" i="8"/>
  <c r="W510" i="8"/>
  <c r="Y478" i="8"/>
  <c r="W431" i="8"/>
  <c r="W401" i="8"/>
  <c r="Y465" i="8"/>
  <c r="W548" i="8"/>
  <c r="Y523" i="8"/>
  <c r="W523" i="8"/>
  <c r="Y561" i="8"/>
  <c r="W561" i="8"/>
  <c r="Y484" i="8"/>
  <c r="W437" i="8"/>
  <c r="W503" i="8"/>
  <c r="Y563" i="8"/>
  <c r="Y520" i="8"/>
  <c r="Y424" i="8"/>
  <c r="W441" i="8"/>
  <c r="Y539" i="8"/>
  <c r="Y426" i="8"/>
  <c r="W509" i="8"/>
  <c r="W406" i="8"/>
  <c r="Y406" i="8"/>
  <c r="Y494" i="8"/>
  <c r="W445" i="8"/>
  <c r="W398" i="8"/>
  <c r="W479" i="8"/>
  <c r="W432" i="8"/>
  <c r="Y562" i="8"/>
  <c r="W466" i="8"/>
  <c r="W419" i="8"/>
  <c r="W549" i="8"/>
  <c r="Y438" i="8"/>
  <c r="W438" i="8"/>
  <c r="W487" i="8"/>
  <c r="Y487" i="8"/>
  <c r="W551" i="8"/>
  <c r="Y551" i="8"/>
  <c r="Y453" i="8"/>
  <c r="W453" i="8"/>
  <c r="Y474" i="8"/>
  <c r="W474" i="8"/>
  <c r="W568" i="8"/>
  <c r="Y568" i="8"/>
  <c r="W521" i="8"/>
  <c r="Y521" i="8"/>
  <c r="W566" i="8"/>
  <c r="Y566" i="8"/>
  <c r="Y405" i="8"/>
  <c r="W469" i="8"/>
  <c r="W535" i="8"/>
  <c r="Y458" i="8"/>
  <c r="W404" i="8"/>
  <c r="Y404" i="8"/>
  <c r="Y457" i="8"/>
  <c r="W457" i="8"/>
  <c r="W485" i="8"/>
  <c r="Y485" i="8"/>
  <c r="W572" i="8"/>
  <c r="Y572" i="8"/>
  <c r="Y525" i="8"/>
  <c r="W525" i="8"/>
  <c r="W570" i="8"/>
  <c r="Y570" i="8"/>
  <c r="Y526" i="8"/>
  <c r="Y513" i="8"/>
  <c r="W464" i="8"/>
  <c r="W417" i="8"/>
  <c r="Y500" i="8"/>
  <c r="Y451" i="8"/>
  <c r="W408" i="8"/>
  <c r="Y408" i="8"/>
  <c r="W542" i="8"/>
  <c r="Y446" i="8"/>
  <c r="W512" i="8"/>
  <c r="W399" i="8"/>
  <c r="Y416" i="8"/>
  <c r="W480" i="8"/>
  <c r="Y533" i="8"/>
  <c r="W440" i="8"/>
  <c r="Y440" i="8"/>
  <c r="W491" i="8"/>
  <c r="Y491" i="8"/>
  <c r="Y571" i="8"/>
  <c r="Y475" i="8"/>
  <c r="Y423" i="8"/>
  <c r="W423" i="8"/>
  <c r="Y442" i="8"/>
  <c r="W442" i="8"/>
  <c r="Y502" i="8"/>
  <c r="W502" i="8"/>
  <c r="Y534" i="8"/>
  <c r="W534" i="8"/>
  <c r="W428" i="8"/>
  <c r="Y511" i="8"/>
  <c r="W415" i="8"/>
  <c r="W545" i="8"/>
  <c r="Y498" i="8"/>
  <c r="Y449" i="8"/>
  <c r="Y402" i="8"/>
  <c r="W532" i="8"/>
  <c r="Y427" i="8"/>
  <c r="W427" i="8"/>
  <c r="Y506" i="8"/>
  <c r="W506" i="8"/>
  <c r="W459" i="8"/>
  <c r="Y459" i="8"/>
  <c r="Y519" i="8"/>
  <c r="W519" i="8"/>
  <c r="Y557" i="8"/>
  <c r="W557" i="8"/>
  <c r="W421" i="8"/>
  <c r="Y421" i="8"/>
  <c r="W536" i="8"/>
  <c r="Y536" i="8"/>
  <c r="Y507" i="8"/>
  <c r="W504" i="8"/>
  <c r="Y504" i="8"/>
  <c r="W460" i="8"/>
  <c r="W496" i="8"/>
  <c r="W447" i="8"/>
  <c r="W400" i="8"/>
  <c r="Y530" i="8"/>
  <c r="Y481" i="8"/>
  <c r="Y564" i="8"/>
  <c r="W517" i="8"/>
  <c r="W455" i="8"/>
  <c r="Y455" i="8"/>
  <c r="Y508" i="8"/>
  <c r="W508" i="8"/>
  <c r="Y436" i="8"/>
  <c r="Y470" i="8"/>
  <c r="Y553" i="8"/>
  <c r="Y410" i="8"/>
  <c r="W540" i="8"/>
  <c r="W468" i="8"/>
  <c r="W538" i="8"/>
  <c r="W425" i="8"/>
  <c r="W493" i="8"/>
  <c r="Y493" i="8"/>
  <c r="W492" i="8"/>
  <c r="Y492" i="8"/>
  <c r="G397" i="6"/>
  <c r="G398" i="6"/>
  <c r="G410" i="6"/>
  <c r="G418" i="6"/>
  <c r="G426" i="6"/>
  <c r="G434" i="6"/>
  <c r="G441" i="6"/>
  <c r="G449" i="6"/>
  <c r="G457" i="6"/>
  <c r="G400" i="6"/>
  <c r="G409" i="6"/>
  <c r="G417" i="6"/>
  <c r="G425" i="6"/>
  <c r="G433" i="6"/>
  <c r="G442" i="6"/>
  <c r="G450" i="6"/>
  <c r="G458" i="6"/>
  <c r="G399" i="6"/>
  <c r="G404" i="6"/>
  <c r="G412" i="6"/>
  <c r="G420" i="6"/>
  <c r="G428" i="6"/>
  <c r="G436" i="6"/>
  <c r="G443" i="6"/>
  <c r="G451" i="6"/>
  <c r="G459" i="6"/>
  <c r="G407" i="6"/>
  <c r="G415" i="6"/>
  <c r="G423" i="6"/>
  <c r="G431" i="6"/>
  <c r="G440" i="6"/>
  <c r="G448" i="6"/>
  <c r="G456" i="6"/>
  <c r="G463" i="6"/>
  <c r="G467" i="6"/>
  <c r="G471" i="6"/>
  <c r="G475" i="6"/>
  <c r="G479" i="6"/>
  <c r="G483" i="6"/>
  <c r="G487" i="6"/>
  <c r="G491" i="6"/>
  <c r="G495" i="6"/>
  <c r="G499" i="6"/>
  <c r="G503" i="6"/>
  <c r="G507" i="6"/>
  <c r="G511" i="6"/>
  <c r="G515" i="6"/>
  <c r="G519" i="6"/>
  <c r="G523" i="6"/>
  <c r="G527" i="6"/>
  <c r="G531" i="6"/>
  <c r="G535" i="6"/>
  <c r="G539" i="6"/>
  <c r="G543" i="6"/>
  <c r="G547" i="6"/>
  <c r="G551" i="6"/>
  <c r="G555" i="6"/>
  <c r="G559" i="6"/>
  <c r="G563" i="6"/>
  <c r="G567" i="6"/>
  <c r="G571" i="6"/>
  <c r="G466" i="6"/>
  <c r="G470" i="6"/>
  <c r="G474" i="6"/>
  <c r="G478" i="6"/>
  <c r="G482" i="6"/>
  <c r="G486" i="6"/>
  <c r="G490" i="6"/>
  <c r="G498" i="6"/>
  <c r="G506" i="6"/>
  <c r="G538" i="6"/>
  <c r="G546" i="6"/>
  <c r="G554" i="6"/>
  <c r="G558" i="6"/>
  <c r="G562" i="6"/>
  <c r="G566" i="6"/>
  <c r="G570" i="6"/>
  <c r="G492" i="6"/>
  <c r="G500" i="6"/>
  <c r="G508" i="6"/>
  <c r="G512" i="6"/>
  <c r="G516" i="6"/>
  <c r="G520" i="6"/>
  <c r="G524" i="6"/>
  <c r="G528" i="6"/>
  <c r="G401" i="6"/>
  <c r="G406" i="6"/>
  <c r="G414" i="6"/>
  <c r="G422" i="6"/>
  <c r="G430" i="6"/>
  <c r="G437" i="6"/>
  <c r="G445" i="6"/>
  <c r="G453" i="6"/>
  <c r="G461" i="6"/>
  <c r="G405" i="6"/>
  <c r="G413" i="6"/>
  <c r="G421" i="6"/>
  <c r="G429" i="6"/>
  <c r="G438" i="6"/>
  <c r="G446" i="6"/>
  <c r="G454" i="6"/>
  <c r="G462" i="6"/>
  <c r="G403" i="6"/>
  <c r="G408" i="6"/>
  <c r="G416" i="6"/>
  <c r="G424" i="6"/>
  <c r="G432" i="6"/>
  <c r="G439" i="6"/>
  <c r="G447" i="6"/>
  <c r="G455" i="6"/>
  <c r="G402" i="6"/>
  <c r="G411" i="6"/>
  <c r="G419" i="6"/>
  <c r="G427" i="6"/>
  <c r="G435" i="6"/>
  <c r="G444" i="6"/>
  <c r="G452" i="6"/>
  <c r="G460" i="6"/>
  <c r="G465" i="6"/>
  <c r="G469" i="6"/>
  <c r="G473" i="6"/>
  <c r="G477" i="6"/>
  <c r="G481" i="6"/>
  <c r="G485" i="6"/>
  <c r="G489" i="6"/>
  <c r="G493" i="6"/>
  <c r="G497" i="6"/>
  <c r="G501" i="6"/>
  <c r="G505" i="6"/>
  <c r="G509" i="6"/>
  <c r="G513" i="6"/>
  <c r="G517" i="6"/>
  <c r="G521" i="6"/>
  <c r="G525" i="6"/>
  <c r="G529" i="6"/>
  <c r="G533" i="6"/>
  <c r="G537" i="6"/>
  <c r="G541" i="6"/>
  <c r="G545" i="6"/>
  <c r="G549" i="6"/>
  <c r="G553" i="6"/>
  <c r="G557" i="6"/>
  <c r="G561" i="6"/>
  <c r="G565" i="6"/>
  <c r="G569" i="6"/>
  <c r="G464" i="6"/>
  <c r="G468" i="6"/>
  <c r="G472" i="6"/>
  <c r="G476" i="6"/>
  <c r="G480" i="6"/>
  <c r="G484" i="6"/>
  <c r="G488" i="6"/>
  <c r="G494" i="6"/>
  <c r="G502" i="6"/>
  <c r="G532" i="6"/>
  <c r="G542" i="6"/>
  <c r="G550" i="6"/>
  <c r="G556" i="6"/>
  <c r="G560" i="6"/>
  <c r="G564" i="6"/>
  <c r="G568" i="6"/>
  <c r="G572" i="6"/>
  <c r="G496" i="6"/>
  <c r="G504" i="6"/>
  <c r="G510" i="6"/>
  <c r="G514" i="6"/>
  <c r="G518" i="6"/>
  <c r="G522" i="6"/>
  <c r="G526" i="6"/>
  <c r="G530" i="6"/>
  <c r="G534" i="6"/>
  <c r="G540" i="6"/>
  <c r="G548" i="6"/>
  <c r="G536" i="6"/>
  <c r="G544" i="6"/>
  <c r="G552" i="6"/>
  <c r="G395" i="6"/>
  <c r="G361" i="6"/>
  <c r="G396" i="6"/>
  <c r="G392" i="6"/>
  <c r="G388" i="6"/>
  <c r="G345" i="6"/>
  <c r="G379" i="6"/>
  <c r="G306" i="6"/>
  <c r="G298" i="6"/>
  <c r="G290" i="6"/>
  <c r="G282" i="6"/>
  <c r="G274" i="6"/>
  <c r="G266" i="6"/>
  <c r="G258" i="6"/>
  <c r="G250" i="6"/>
  <c r="G242" i="6"/>
  <c r="G234" i="6"/>
  <c r="G226" i="6"/>
  <c r="G218" i="6"/>
  <c r="G210" i="6"/>
  <c r="G202" i="6"/>
  <c r="G194" i="6"/>
  <c r="G186" i="6"/>
  <c r="G178" i="6"/>
  <c r="G170" i="6"/>
  <c r="G160" i="6"/>
  <c r="G144" i="6"/>
  <c r="G128" i="6"/>
  <c r="G112" i="6"/>
  <c r="G96" i="6"/>
  <c r="G63" i="6"/>
  <c r="G343" i="6"/>
  <c r="G371" i="6"/>
  <c r="G357" i="6"/>
  <c r="G341" i="6"/>
  <c r="G331" i="6"/>
  <c r="G386" i="6"/>
  <c r="G382" i="6"/>
  <c r="G376" i="6"/>
  <c r="G366" i="6"/>
  <c r="G362" i="6"/>
  <c r="G367" i="6"/>
  <c r="G383" i="6"/>
  <c r="G365" i="6"/>
  <c r="G339" i="6"/>
  <c r="G322" i="6"/>
  <c r="G314" i="6"/>
  <c r="G349" i="6"/>
  <c r="G380" i="6"/>
  <c r="G370" i="6"/>
  <c r="G360" i="6"/>
  <c r="G381" i="6"/>
  <c r="G353" i="6"/>
  <c r="G358" i="6"/>
  <c r="G354" i="6"/>
  <c r="G350" i="6"/>
  <c r="G346" i="6"/>
  <c r="G342" i="6"/>
  <c r="G338" i="6"/>
  <c r="G334" i="6"/>
  <c r="G330" i="6"/>
  <c r="G87" i="6"/>
  <c r="G55" i="6"/>
  <c r="G325" i="6"/>
  <c r="G321" i="6"/>
  <c r="G317" i="6"/>
  <c r="G313" i="6"/>
  <c r="G309" i="6"/>
  <c r="G373" i="6"/>
  <c r="G335" i="6"/>
  <c r="G394" i="6"/>
  <c r="G390" i="6"/>
  <c r="G375" i="6"/>
  <c r="G387" i="6"/>
  <c r="G310" i="6"/>
  <c r="G302" i="6"/>
  <c r="G294" i="6"/>
  <c r="G286" i="6"/>
  <c r="G278" i="6"/>
  <c r="G270" i="6"/>
  <c r="G262" i="6"/>
  <c r="G254" i="6"/>
  <c r="G246" i="6"/>
  <c r="G238" i="6"/>
  <c r="G230" i="6"/>
  <c r="G222" i="6"/>
  <c r="G214" i="6"/>
  <c r="G206" i="6"/>
  <c r="G198" i="6"/>
  <c r="G190" i="6"/>
  <c r="G182" i="6"/>
  <c r="G174" i="6"/>
  <c r="G168" i="6"/>
  <c r="G152" i="6"/>
  <c r="G136" i="6"/>
  <c r="G120" i="6"/>
  <c r="G104" i="6"/>
  <c r="G79" i="6"/>
  <c r="G393" i="6"/>
  <c r="G391" i="6"/>
  <c r="G359" i="6"/>
  <c r="G351" i="6"/>
  <c r="G333" i="6"/>
  <c r="G329" i="6"/>
  <c r="G384" i="6"/>
  <c r="G378" i="6"/>
  <c r="G374" i="6"/>
  <c r="G364" i="6"/>
  <c r="G385" i="6"/>
  <c r="G347" i="6"/>
  <c r="G377" i="6"/>
  <c r="G355" i="6"/>
  <c r="G326" i="6"/>
  <c r="G318" i="6"/>
  <c r="G363" i="6"/>
  <c r="G337" i="6"/>
  <c r="G372" i="6"/>
  <c r="G368" i="6"/>
  <c r="G389" i="6"/>
  <c r="G369" i="6"/>
  <c r="G305" i="6"/>
  <c r="G301" i="6"/>
  <c r="G297" i="6"/>
  <c r="G293" i="6"/>
  <c r="G289" i="6"/>
  <c r="G285" i="6"/>
  <c r="G281" i="6"/>
  <c r="G277" i="6"/>
  <c r="G273" i="6"/>
  <c r="G269" i="6"/>
  <c r="G265" i="6"/>
  <c r="G261" i="6"/>
  <c r="G257" i="6"/>
  <c r="G253" i="6"/>
  <c r="G249" i="6"/>
  <c r="G245" i="6"/>
  <c r="G241" i="6"/>
  <c r="G237" i="6"/>
  <c r="G320" i="6"/>
  <c r="G312" i="6"/>
  <c r="G304" i="6"/>
  <c r="G296" i="6"/>
  <c r="G288" i="6"/>
  <c r="G280" i="6"/>
  <c r="G272" i="6"/>
  <c r="G264" i="6"/>
  <c r="G256" i="6"/>
  <c r="G248" i="6"/>
  <c r="G240" i="6"/>
  <c r="G232" i="6"/>
  <c r="G224" i="6"/>
  <c r="G216" i="6"/>
  <c r="G208" i="6"/>
  <c r="G200" i="6"/>
  <c r="G192" i="6"/>
  <c r="G184" i="6"/>
  <c r="G176" i="6"/>
  <c r="G164" i="6"/>
  <c r="G148" i="6"/>
  <c r="G132" i="6"/>
  <c r="G116" i="6"/>
  <c r="G100" i="6"/>
  <c r="G235" i="6"/>
  <c r="G231" i="6"/>
  <c r="G227" i="6"/>
  <c r="G223" i="6"/>
  <c r="G219" i="6"/>
  <c r="G215" i="6"/>
  <c r="G211" i="6"/>
  <c r="G207" i="6"/>
  <c r="G203" i="6"/>
  <c r="G199" i="6"/>
  <c r="G195" i="6"/>
  <c r="G191" i="6"/>
  <c r="G187" i="6"/>
  <c r="G183" i="6"/>
  <c r="G179" i="6"/>
  <c r="G175" i="6"/>
  <c r="G171" i="6"/>
  <c r="G75" i="6"/>
  <c r="G59" i="6"/>
  <c r="G85" i="6"/>
  <c r="G77" i="6"/>
  <c r="G69" i="6"/>
  <c r="G61" i="6"/>
  <c r="G53" i="6"/>
  <c r="G41" i="6"/>
  <c r="G37" i="6"/>
  <c r="G169" i="6"/>
  <c r="G165" i="6"/>
  <c r="G161" i="6"/>
  <c r="G157" i="6"/>
  <c r="G153" i="6"/>
  <c r="G149" i="6"/>
  <c r="G145" i="6"/>
  <c r="G141" i="6"/>
  <c r="G137" i="6"/>
  <c r="G133" i="6"/>
  <c r="G129" i="6"/>
  <c r="G125" i="6"/>
  <c r="G121" i="6"/>
  <c r="G117" i="6"/>
  <c r="G113" i="6"/>
  <c r="G109" i="6"/>
  <c r="G105" i="6"/>
  <c r="G101" i="6"/>
  <c r="G97" i="6"/>
  <c r="G93" i="6"/>
  <c r="G28" i="6"/>
  <c r="G162" i="6"/>
  <c r="G154" i="6"/>
  <c r="G146" i="6"/>
  <c r="G138" i="6"/>
  <c r="G130" i="6"/>
  <c r="G122" i="6"/>
  <c r="G114" i="6"/>
  <c r="G106" i="6"/>
  <c r="G98" i="6"/>
  <c r="G90" i="6"/>
  <c r="G86" i="6"/>
  <c r="G82" i="6"/>
  <c r="G78" i="6"/>
  <c r="G74" i="6"/>
  <c r="G70" i="6"/>
  <c r="G66" i="6"/>
  <c r="G62" i="6"/>
  <c r="G58" i="6"/>
  <c r="G54" i="6"/>
  <c r="G30" i="6"/>
  <c r="G22" i="6"/>
  <c r="G29" i="6"/>
  <c r="G25" i="6"/>
  <c r="G21" i="6"/>
  <c r="G47" i="6"/>
  <c r="G39" i="6"/>
  <c r="G19" i="6"/>
  <c r="G15" i="6"/>
  <c r="G11" i="6"/>
  <c r="G7" i="6"/>
  <c r="G50" i="6"/>
  <c r="G46" i="6"/>
  <c r="G42" i="6"/>
  <c r="G38" i="6"/>
  <c r="G34" i="6"/>
  <c r="G18" i="6"/>
  <c r="G14" i="6"/>
  <c r="G10" i="6"/>
  <c r="G6" i="6"/>
  <c r="G45" i="6"/>
  <c r="G356" i="6"/>
  <c r="G352" i="6"/>
  <c r="G348" i="6"/>
  <c r="G344" i="6"/>
  <c r="G340" i="6"/>
  <c r="G336" i="6"/>
  <c r="G332" i="6"/>
  <c r="G328" i="6"/>
  <c r="G71" i="6"/>
  <c r="G327" i="6"/>
  <c r="G323" i="6"/>
  <c r="G319" i="6"/>
  <c r="G315" i="6"/>
  <c r="G311" i="6"/>
  <c r="G307" i="6"/>
  <c r="G303" i="6"/>
  <c r="G299" i="6"/>
  <c r="G295" i="6"/>
  <c r="G291" i="6"/>
  <c r="G287" i="6"/>
  <c r="G283" i="6"/>
  <c r="G279" i="6"/>
  <c r="G275" i="6"/>
  <c r="G271" i="6"/>
  <c r="G267" i="6"/>
  <c r="G263" i="6"/>
  <c r="G259" i="6"/>
  <c r="G255" i="6"/>
  <c r="G251" i="6"/>
  <c r="G247" i="6"/>
  <c r="G243" i="6"/>
  <c r="G239" i="6"/>
  <c r="G324" i="6"/>
  <c r="G316" i="6"/>
  <c r="G308" i="6"/>
  <c r="G300" i="6"/>
  <c r="G292" i="6"/>
  <c r="G284" i="6"/>
  <c r="G276" i="6"/>
  <c r="G268" i="6"/>
  <c r="G260" i="6"/>
  <c r="G252" i="6"/>
  <c r="G244" i="6"/>
  <c r="G236" i="6"/>
  <c r="G228" i="6"/>
  <c r="G220" i="6"/>
  <c r="G212" i="6"/>
  <c r="G204" i="6"/>
  <c r="G196" i="6"/>
  <c r="G188" i="6"/>
  <c r="G180" i="6"/>
  <c r="G172" i="6"/>
  <c r="G156" i="6"/>
  <c r="G140" i="6"/>
  <c r="G124" i="6"/>
  <c r="G108" i="6"/>
  <c r="G92" i="6"/>
  <c r="G233" i="6"/>
  <c r="G229" i="6"/>
  <c r="G225" i="6"/>
  <c r="G221" i="6"/>
  <c r="G217" i="6"/>
  <c r="G213" i="6"/>
  <c r="G209" i="6"/>
  <c r="G205" i="6"/>
  <c r="G201" i="6"/>
  <c r="G197" i="6"/>
  <c r="G193" i="6"/>
  <c r="G189" i="6"/>
  <c r="G185" i="6"/>
  <c r="G181" i="6"/>
  <c r="G177" i="6"/>
  <c r="G173" i="6"/>
  <c r="G83" i="6"/>
  <c r="G67" i="6"/>
  <c r="G89" i="6"/>
  <c r="G81" i="6"/>
  <c r="G73" i="6"/>
  <c r="G65" i="6"/>
  <c r="G57" i="6"/>
  <c r="G49" i="6"/>
  <c r="G33" i="6"/>
  <c r="G20" i="6"/>
  <c r="G167" i="6"/>
  <c r="G163" i="6"/>
  <c r="G159" i="6"/>
  <c r="G155" i="6"/>
  <c r="G151" i="6"/>
  <c r="G147" i="6"/>
  <c r="G143" i="6"/>
  <c r="G139" i="6"/>
  <c r="G135" i="6"/>
  <c r="G131" i="6"/>
  <c r="G127" i="6"/>
  <c r="G123" i="6"/>
  <c r="G119" i="6"/>
  <c r="G115" i="6"/>
  <c r="G111" i="6"/>
  <c r="G107" i="6"/>
  <c r="G103" i="6"/>
  <c r="G99" i="6"/>
  <c r="G95" i="6"/>
  <c r="G91" i="6"/>
  <c r="G166" i="6"/>
  <c r="G158" i="6"/>
  <c r="G150" i="6"/>
  <c r="G142" i="6"/>
  <c r="G134" i="6"/>
  <c r="G126" i="6"/>
  <c r="G118" i="6"/>
  <c r="G110" i="6"/>
  <c r="G102" i="6"/>
  <c r="G94" i="6"/>
  <c r="G88" i="6"/>
  <c r="G84" i="6"/>
  <c r="G80" i="6"/>
  <c r="G76" i="6"/>
  <c r="G72" i="6"/>
  <c r="G68" i="6"/>
  <c r="G64" i="6"/>
  <c r="G60" i="6"/>
  <c r="G56" i="6"/>
  <c r="G52" i="6"/>
  <c r="G26" i="6"/>
  <c r="G31" i="6"/>
  <c r="G27" i="6"/>
  <c r="G23" i="6"/>
  <c r="G51" i="6"/>
  <c r="G43" i="6"/>
  <c r="G35" i="6"/>
  <c r="G17" i="6"/>
  <c r="G13" i="6"/>
  <c r="G9" i="6"/>
  <c r="G24" i="6"/>
  <c r="G48" i="6"/>
  <c r="G44" i="6"/>
  <c r="G40" i="6"/>
  <c r="G36" i="6"/>
  <c r="G32" i="6"/>
  <c r="G16" i="6"/>
  <c r="G12" i="6"/>
  <c r="G8" i="6"/>
  <c r="M41" i="28"/>
  <c r="C272" i="8" s="1"/>
  <c r="X272" i="8" s="1"/>
  <c r="M85" i="28"/>
  <c r="N85" i="28" s="1"/>
  <c r="M53" i="28"/>
  <c r="N53" i="28" s="1"/>
  <c r="M432" i="28"/>
  <c r="N432" i="28" s="1"/>
  <c r="M157" i="28"/>
  <c r="N157" i="28" s="1"/>
  <c r="M88" i="28"/>
  <c r="N88" i="28" s="1"/>
  <c r="M111" i="28"/>
  <c r="N111" i="28" s="1"/>
  <c r="M162" i="28"/>
  <c r="N162" i="28" s="1"/>
  <c r="M431" i="28"/>
  <c r="N431" i="28" s="1"/>
  <c r="C10" i="28"/>
  <c r="C7" i="28"/>
  <c r="C15" i="28"/>
  <c r="I1" i="27"/>
  <c r="F43" i="31"/>
  <c r="H39" i="32" s="1"/>
  <c r="G39" i="32"/>
  <c r="M41" i="31"/>
  <c r="T43" i="31"/>
  <c r="L42" i="31"/>
  <c r="S45" i="31"/>
  <c r="E44" i="31"/>
  <c r="D9" i="23"/>
  <c r="F4" i="28"/>
  <c r="Y3" i="25"/>
  <c r="Y1" i="25"/>
  <c r="AM8" i="23"/>
  <c r="AM7" i="23"/>
  <c r="AM6" i="23"/>
  <c r="AM5" i="23"/>
  <c r="AM4" i="23"/>
  <c r="H93" i="23"/>
  <c r="D93" i="23" s="1"/>
  <c r="C95" i="8" l="1"/>
  <c r="X95" i="8" s="1"/>
  <c r="C21" i="8"/>
  <c r="X21" i="8" s="1"/>
  <c r="C246" i="8"/>
  <c r="X246" i="8" s="1"/>
  <c r="C218" i="8"/>
  <c r="X218" i="8" s="1"/>
  <c r="C31" i="8"/>
  <c r="X31" i="8" s="1"/>
  <c r="C252" i="8"/>
  <c r="X252" i="8" s="1"/>
  <c r="C112" i="8"/>
  <c r="X112" i="8" s="1"/>
  <c r="C53" i="8"/>
  <c r="X53" i="8" s="1"/>
  <c r="C190" i="8"/>
  <c r="X190" i="8" s="1"/>
  <c r="C367" i="8"/>
  <c r="X367" i="8" s="1"/>
  <c r="C290" i="8"/>
  <c r="X290" i="8" s="1"/>
  <c r="C140" i="8"/>
  <c r="X140" i="8" s="1"/>
  <c r="C27" i="8"/>
  <c r="X27" i="8" s="1"/>
  <c r="C320" i="8"/>
  <c r="X320" i="8" s="1"/>
  <c r="C396" i="8"/>
  <c r="X396" i="8" s="1"/>
  <c r="C44" i="8"/>
  <c r="X44" i="8" s="1"/>
  <c r="C189" i="8"/>
  <c r="X189" i="8" s="1"/>
  <c r="C97" i="8"/>
  <c r="X97" i="8" s="1"/>
  <c r="C49" i="8"/>
  <c r="X49" i="8" s="1"/>
  <c r="C192" i="8"/>
  <c r="X192" i="8" s="1"/>
  <c r="C46" i="8"/>
  <c r="X46" i="8" s="1"/>
  <c r="C375" i="8"/>
  <c r="X375" i="8" s="1"/>
  <c r="C56" i="8"/>
  <c r="X56" i="8" s="1"/>
  <c r="C370" i="8"/>
  <c r="X370" i="8" s="1"/>
  <c r="C118" i="8"/>
  <c r="X118" i="8" s="1"/>
  <c r="C71" i="8"/>
  <c r="X71" i="8" s="1"/>
  <c r="C101" i="8"/>
  <c r="X101" i="8" s="1"/>
  <c r="C363" i="8"/>
  <c r="X363" i="8" s="1"/>
  <c r="C373" i="8"/>
  <c r="X373" i="8" s="1"/>
  <c r="C157" i="8"/>
  <c r="X157" i="8" s="1"/>
  <c r="C369" i="8"/>
  <c r="X369" i="8" s="1"/>
  <c r="C379" i="8"/>
  <c r="X379" i="8" s="1"/>
  <c r="C104" i="8"/>
  <c r="X104" i="8" s="1"/>
  <c r="C309" i="8"/>
  <c r="X309" i="8" s="1"/>
  <c r="C312" i="8"/>
  <c r="X312" i="8" s="1"/>
  <c r="C191" i="8"/>
  <c r="X191" i="8" s="1"/>
  <c r="C174" i="8"/>
  <c r="X174" i="8" s="1"/>
  <c r="C40" i="8"/>
  <c r="X40" i="8" s="1"/>
  <c r="C322" i="8"/>
  <c r="X322" i="8" s="1"/>
  <c r="C317" i="8"/>
  <c r="X317" i="8" s="1"/>
  <c r="C223" i="8"/>
  <c r="X223" i="8" s="1"/>
  <c r="C299" i="8"/>
  <c r="X299" i="8" s="1"/>
  <c r="C310" i="8"/>
  <c r="X310" i="8" s="1"/>
  <c r="C125" i="8"/>
  <c r="X125" i="8" s="1"/>
  <c r="C305" i="8"/>
  <c r="X305" i="8" s="1"/>
  <c r="C316" i="8"/>
  <c r="X316" i="8" s="1"/>
  <c r="C74" i="8"/>
  <c r="X74" i="8" s="1"/>
  <c r="C39" i="8"/>
  <c r="X39" i="8" s="1"/>
  <c r="C248" i="8"/>
  <c r="X248" i="8" s="1"/>
  <c r="C143" i="8"/>
  <c r="X143" i="8" s="1"/>
  <c r="C131" i="8"/>
  <c r="X131" i="8" s="1"/>
  <c r="C184" i="8"/>
  <c r="X184" i="8" s="1"/>
  <c r="C260" i="8"/>
  <c r="X260" i="8" s="1"/>
  <c r="C61" i="8"/>
  <c r="X61" i="8" s="1"/>
  <c r="C77" i="8"/>
  <c r="X77" i="8" s="1"/>
  <c r="C397" i="8"/>
  <c r="X397" i="8" s="1"/>
  <c r="C19" i="8"/>
  <c r="X19" i="8" s="1"/>
  <c r="C123" i="8"/>
  <c r="X123" i="8" s="1"/>
  <c r="C128" i="8"/>
  <c r="X128" i="8" s="1"/>
  <c r="C54" i="8"/>
  <c r="X54" i="8" s="1"/>
  <c r="C398" i="8"/>
  <c r="X398" i="8" s="1"/>
  <c r="C51" i="8"/>
  <c r="X51" i="8" s="1"/>
  <c r="C217" i="8"/>
  <c r="X217" i="8" s="1"/>
  <c r="C113" i="8"/>
  <c r="X113" i="8" s="1"/>
  <c r="C380" i="8"/>
  <c r="X380" i="8" s="1"/>
  <c r="C347" i="8"/>
  <c r="X347" i="8" s="1"/>
  <c r="C283" i="8"/>
  <c r="X283" i="8" s="1"/>
  <c r="C257" i="8"/>
  <c r="X257" i="8" s="1"/>
  <c r="C28" i="8"/>
  <c r="X28" i="8" s="1"/>
  <c r="C358" i="8"/>
  <c r="X358" i="8" s="1"/>
  <c r="C294" i="8"/>
  <c r="X294" i="8" s="1"/>
  <c r="C213" i="8"/>
  <c r="X213" i="8" s="1"/>
  <c r="C181" i="8"/>
  <c r="X181" i="8" s="1"/>
  <c r="C149" i="8"/>
  <c r="X149" i="8" s="1"/>
  <c r="C117" i="8"/>
  <c r="X117" i="8" s="1"/>
  <c r="C35" i="8"/>
  <c r="X35" i="8" s="1"/>
  <c r="C386" i="8"/>
  <c r="X386" i="8" s="1"/>
  <c r="C353" i="8"/>
  <c r="X353" i="8" s="1"/>
  <c r="C289" i="8"/>
  <c r="X289" i="8" s="1"/>
  <c r="C11" i="8"/>
  <c r="X11" i="8" s="1"/>
  <c r="C33" i="8"/>
  <c r="X33" i="8" s="1"/>
  <c r="C364" i="8"/>
  <c r="X364" i="8" s="1"/>
  <c r="C300" i="8"/>
  <c r="X300" i="8" s="1"/>
  <c r="C216" i="8"/>
  <c r="X216" i="8" s="1"/>
  <c r="C232" i="8"/>
  <c r="X232" i="8" s="1"/>
  <c r="C109" i="8"/>
  <c r="X109" i="8" s="1"/>
  <c r="C22" i="8"/>
  <c r="X22" i="8" s="1"/>
  <c r="C229" i="8"/>
  <c r="X229" i="8" s="1"/>
  <c r="C357" i="8"/>
  <c r="X357" i="8" s="1"/>
  <c r="C293" i="8"/>
  <c r="X293" i="8" s="1"/>
  <c r="C15" i="8"/>
  <c r="X15" i="8" s="1"/>
  <c r="C37" i="8"/>
  <c r="X37" i="8" s="1"/>
  <c r="C360" i="8"/>
  <c r="X360" i="8" s="1"/>
  <c r="C296" i="8"/>
  <c r="X296" i="8" s="1"/>
  <c r="C214" i="8"/>
  <c r="X214" i="8" s="1"/>
  <c r="C182" i="8"/>
  <c r="X182" i="8" s="1"/>
  <c r="C377" i="8"/>
  <c r="X377" i="8" s="1"/>
  <c r="C175" i="8"/>
  <c r="X175" i="8" s="1"/>
  <c r="C132" i="8"/>
  <c r="X132" i="8" s="1"/>
  <c r="C303" i="8"/>
  <c r="X303" i="8" s="1"/>
  <c r="C306" i="8"/>
  <c r="X306" i="8" s="1"/>
  <c r="C163" i="8"/>
  <c r="X163" i="8" s="1"/>
  <c r="C120" i="8"/>
  <c r="X120" i="8" s="1"/>
  <c r="C183" i="8"/>
  <c r="X183" i="8" s="1"/>
  <c r="C359" i="8"/>
  <c r="X359" i="8" s="1"/>
  <c r="C362" i="8"/>
  <c r="X362" i="8" s="1"/>
  <c r="C172" i="8"/>
  <c r="X172" i="8" s="1"/>
  <c r="C130" i="8"/>
  <c r="X130" i="8" s="1"/>
  <c r="C287" i="8"/>
  <c r="X287" i="8" s="1"/>
  <c r="C195" i="8"/>
  <c r="X195" i="8" s="1"/>
  <c r="C212" i="8"/>
  <c r="X212" i="8" s="1"/>
  <c r="C231" i="8"/>
  <c r="X231" i="8" s="1"/>
  <c r="C374" i="8"/>
  <c r="X374" i="8" s="1"/>
  <c r="C285" i="8"/>
  <c r="X285" i="8" s="1"/>
  <c r="C29" i="8"/>
  <c r="X29" i="8" s="1"/>
  <c r="C304" i="8"/>
  <c r="X304" i="8" s="1"/>
  <c r="C100" i="8"/>
  <c r="X100" i="8" s="1"/>
  <c r="C108" i="8"/>
  <c r="X108" i="8" s="1"/>
  <c r="C78" i="8"/>
  <c r="X78" i="8" s="1"/>
  <c r="C331" i="8"/>
  <c r="X331" i="8" s="1"/>
  <c r="C267" i="8"/>
  <c r="X267" i="8" s="1"/>
  <c r="C241" i="8"/>
  <c r="X241" i="8" s="1"/>
  <c r="C10" i="8"/>
  <c r="X10" i="8" s="1"/>
  <c r="C342" i="8"/>
  <c r="X342" i="8" s="1"/>
  <c r="C278" i="8"/>
  <c r="X278" i="8" s="1"/>
  <c r="C205" i="8"/>
  <c r="X205" i="8" s="1"/>
  <c r="C173" i="8"/>
  <c r="X173" i="8" s="1"/>
  <c r="C141" i="8"/>
  <c r="X141" i="8" s="1"/>
  <c r="C81" i="8"/>
  <c r="X81" i="8" s="1"/>
  <c r="C222" i="8"/>
  <c r="X222" i="8" s="1"/>
  <c r="C88" i="8"/>
  <c r="X88" i="8" s="1"/>
  <c r="C337" i="8"/>
  <c r="X337" i="8" s="1"/>
  <c r="C273" i="8"/>
  <c r="X273" i="8" s="1"/>
  <c r="C247" i="8"/>
  <c r="X247" i="8" s="1"/>
  <c r="C16" i="8"/>
  <c r="X16" i="8" s="1"/>
  <c r="C348" i="8"/>
  <c r="X348" i="8" s="1"/>
  <c r="C284" i="8"/>
  <c r="X284" i="8" s="1"/>
  <c r="C208" i="8"/>
  <c r="X208" i="8" s="1"/>
  <c r="C59" i="8"/>
  <c r="X59" i="8" s="1"/>
  <c r="C392" i="8"/>
  <c r="X392" i="8" s="1"/>
  <c r="C103" i="8"/>
  <c r="X103" i="8" s="1"/>
  <c r="C382" i="8"/>
  <c r="X382" i="8" s="1"/>
  <c r="C341" i="8"/>
  <c r="X341" i="8" s="1"/>
  <c r="C277" i="8"/>
  <c r="X277" i="8" s="1"/>
  <c r="C251" i="8"/>
  <c r="X251" i="8" s="1"/>
  <c r="C20" i="8"/>
  <c r="X20" i="8" s="1"/>
  <c r="C344" i="8"/>
  <c r="X344" i="8" s="1"/>
  <c r="C280" i="8"/>
  <c r="X280" i="8" s="1"/>
  <c r="C206" i="8"/>
  <c r="X206" i="8" s="1"/>
  <c r="C311" i="8"/>
  <c r="X311" i="8" s="1"/>
  <c r="C314" i="8"/>
  <c r="X314" i="8" s="1"/>
  <c r="C164" i="8"/>
  <c r="X164" i="8" s="1"/>
  <c r="C122" i="8"/>
  <c r="X122" i="8" s="1"/>
  <c r="C26" i="8"/>
  <c r="X26" i="8" s="1"/>
  <c r="C242" i="8"/>
  <c r="X242" i="8" s="1"/>
  <c r="C152" i="8"/>
  <c r="X152" i="8" s="1"/>
  <c r="C86" i="8"/>
  <c r="X86" i="8" s="1"/>
  <c r="C160" i="8"/>
  <c r="X160" i="8" s="1"/>
  <c r="C295" i="8"/>
  <c r="X295" i="8" s="1"/>
  <c r="C298" i="8"/>
  <c r="X298" i="8" s="1"/>
  <c r="C162" i="8"/>
  <c r="X162" i="8" s="1"/>
  <c r="C119" i="8"/>
  <c r="X119" i="8" s="1"/>
  <c r="C9" i="8"/>
  <c r="X9" i="8" s="1"/>
  <c r="C166" i="8"/>
  <c r="X166" i="8" s="1"/>
  <c r="C204" i="8"/>
  <c r="X204" i="8" s="1"/>
  <c r="C84" i="8"/>
  <c r="X84" i="8" s="1"/>
  <c r="C72" i="8"/>
  <c r="X72" i="8" s="1"/>
  <c r="C55" i="8"/>
  <c r="X55" i="8" s="1"/>
  <c r="C383" i="8"/>
  <c r="X383" i="8" s="1"/>
  <c r="N41" i="28"/>
  <c r="C462" i="8"/>
  <c r="Q462" i="8" s="1"/>
  <c r="C446" i="8"/>
  <c r="Q446" i="8" s="1"/>
  <c r="C495" i="8"/>
  <c r="X495" i="8" s="1"/>
  <c r="C527" i="8"/>
  <c r="X527" i="8" s="1"/>
  <c r="C559" i="8"/>
  <c r="Q559" i="8" s="1"/>
  <c r="C484" i="8"/>
  <c r="X484" i="8" s="1"/>
  <c r="C516" i="8"/>
  <c r="Q516" i="8" s="1"/>
  <c r="C548" i="8"/>
  <c r="X548" i="8" s="1"/>
  <c r="C411" i="8"/>
  <c r="X411" i="8" s="1"/>
  <c r="C425" i="8"/>
  <c r="Q425" i="8" s="1"/>
  <c r="C400" i="8"/>
  <c r="Q400" i="8" s="1"/>
  <c r="C430" i="8"/>
  <c r="X430" i="8" s="1"/>
  <c r="C447" i="8"/>
  <c r="X447" i="8" s="1"/>
  <c r="C407" i="8"/>
  <c r="X407" i="8" s="1"/>
  <c r="C426" i="8"/>
  <c r="Q426" i="8" s="1"/>
  <c r="C477" i="8"/>
  <c r="X477" i="8" s="1"/>
  <c r="C509" i="8"/>
  <c r="Q509" i="8" s="1"/>
  <c r="C541" i="8"/>
  <c r="X541" i="8" s="1"/>
  <c r="C466" i="8"/>
  <c r="Q466" i="8" s="1"/>
  <c r="C498" i="8"/>
  <c r="X498" i="8" s="1"/>
  <c r="C530" i="8"/>
  <c r="Q530" i="8" s="1"/>
  <c r="C562" i="8"/>
  <c r="X562" i="8" s="1"/>
  <c r="C475" i="8"/>
  <c r="X475" i="8" s="1"/>
  <c r="C450" i="8"/>
  <c r="X450" i="8" s="1"/>
  <c r="C491" i="8"/>
  <c r="X491" i="8" s="1"/>
  <c r="C523" i="8"/>
  <c r="X523" i="8" s="1"/>
  <c r="C555" i="8"/>
  <c r="X555" i="8" s="1"/>
  <c r="C480" i="8"/>
  <c r="X480" i="8" s="1"/>
  <c r="C512" i="8"/>
  <c r="X512" i="8" s="1"/>
  <c r="C544" i="8"/>
  <c r="Q544" i="8" s="1"/>
  <c r="C403" i="8"/>
  <c r="X403" i="8" s="1"/>
  <c r="C420" i="8"/>
  <c r="X420" i="8" s="1"/>
  <c r="C442" i="8"/>
  <c r="X442" i="8" s="1"/>
  <c r="C416" i="8"/>
  <c r="X416" i="8" s="1"/>
  <c r="C440" i="8"/>
  <c r="X440" i="8" s="1"/>
  <c r="C455" i="8"/>
  <c r="X455" i="8" s="1"/>
  <c r="C418" i="8"/>
  <c r="X418" i="8" s="1"/>
  <c r="C473" i="8"/>
  <c r="X473" i="8" s="1"/>
  <c r="C505" i="8"/>
  <c r="X505" i="8" s="1"/>
  <c r="C537" i="8"/>
  <c r="X537" i="8" s="1"/>
  <c r="C569" i="8"/>
  <c r="Q569" i="8" s="1"/>
  <c r="C494" i="8"/>
  <c r="Q494" i="8" s="1"/>
  <c r="C526" i="8"/>
  <c r="X526" i="8" s="1"/>
  <c r="C558" i="8"/>
  <c r="X558" i="8" s="1"/>
  <c r="C385" i="8"/>
  <c r="X385" i="8" s="1"/>
  <c r="C146" i="8"/>
  <c r="X146" i="8" s="1"/>
  <c r="C393" i="8"/>
  <c r="X393" i="8" s="1"/>
  <c r="C211" i="8"/>
  <c r="X211" i="8" s="1"/>
  <c r="C168" i="8"/>
  <c r="X168" i="8" s="1"/>
  <c r="C271" i="8"/>
  <c r="X271" i="8" s="1"/>
  <c r="C207" i="8"/>
  <c r="X207" i="8" s="1"/>
  <c r="C194" i="8"/>
  <c r="X194" i="8" s="1"/>
  <c r="C336" i="8"/>
  <c r="X336" i="8" s="1"/>
  <c r="C243" i="8"/>
  <c r="X243" i="8" s="1"/>
  <c r="C349" i="8"/>
  <c r="X349" i="8" s="1"/>
  <c r="C219" i="8"/>
  <c r="X219" i="8" s="1"/>
  <c r="C221" i="8"/>
  <c r="X221" i="8" s="1"/>
  <c r="C292" i="8"/>
  <c r="X292" i="8" s="1"/>
  <c r="C356" i="8"/>
  <c r="X356" i="8" s="1"/>
  <c r="C25" i="8"/>
  <c r="X25" i="8" s="1"/>
  <c r="C255" i="8"/>
  <c r="X255" i="8" s="1"/>
  <c r="C297" i="8"/>
  <c r="X297" i="8" s="1"/>
  <c r="C361" i="8"/>
  <c r="X361" i="8" s="1"/>
  <c r="C394" i="8"/>
  <c r="X394" i="8" s="1"/>
  <c r="C67" i="8"/>
  <c r="X67" i="8" s="1"/>
  <c r="C121" i="8"/>
  <c r="X121" i="8" s="1"/>
  <c r="C153" i="8"/>
  <c r="X153" i="8" s="1"/>
  <c r="C185" i="8"/>
  <c r="X185" i="8" s="1"/>
  <c r="C238" i="8"/>
  <c r="X238" i="8" s="1"/>
  <c r="C302" i="8"/>
  <c r="X302" i="8" s="1"/>
  <c r="C366" i="8"/>
  <c r="X366" i="8" s="1"/>
  <c r="C52" i="8"/>
  <c r="X52" i="8" s="1"/>
  <c r="C34" i="8"/>
  <c r="X34" i="8" s="1"/>
  <c r="C307" i="8"/>
  <c r="X307" i="8" s="1"/>
  <c r="C371" i="8"/>
  <c r="X371" i="8" s="1"/>
  <c r="C99" i="8"/>
  <c r="X99" i="8" s="1"/>
  <c r="C111" i="8"/>
  <c r="X111" i="8" s="1"/>
  <c r="C98" i="8"/>
  <c r="X98" i="8" s="1"/>
  <c r="C258" i="8"/>
  <c r="X258" i="8" s="1"/>
  <c r="C135" i="8"/>
  <c r="X135" i="8" s="1"/>
  <c r="C89" i="8"/>
  <c r="X89" i="8" s="1"/>
  <c r="C115" i="8"/>
  <c r="X115" i="8" s="1"/>
  <c r="C274" i="8"/>
  <c r="X274" i="8" s="1"/>
  <c r="C138" i="8"/>
  <c r="X138" i="8" s="1"/>
  <c r="C23" i="8"/>
  <c r="X23" i="8" s="1"/>
  <c r="C448" i="8"/>
  <c r="X448" i="8" s="1"/>
  <c r="C431" i="8"/>
  <c r="X431" i="8" s="1"/>
  <c r="C503" i="8"/>
  <c r="Q503" i="8" s="1"/>
  <c r="C535" i="8"/>
  <c r="Q535" i="8" s="1"/>
  <c r="C567" i="8"/>
  <c r="Q567" i="8" s="1"/>
  <c r="C492" i="8"/>
  <c r="X492" i="8" s="1"/>
  <c r="C524" i="8"/>
  <c r="Q524" i="8" s="1"/>
  <c r="C556" i="8"/>
  <c r="X556" i="8" s="1"/>
  <c r="C427" i="8"/>
  <c r="Q427" i="8" s="1"/>
  <c r="C451" i="8"/>
  <c r="X451" i="8" s="1"/>
  <c r="C422" i="8"/>
  <c r="Q422" i="8" s="1"/>
  <c r="C461" i="8"/>
  <c r="X461" i="8" s="1"/>
  <c r="C463" i="8"/>
  <c r="X463" i="8" s="1"/>
  <c r="C421" i="8"/>
  <c r="X421" i="8" s="1"/>
  <c r="C441" i="8"/>
  <c r="Q441" i="8" s="1"/>
  <c r="C485" i="8"/>
  <c r="X485" i="8" s="1"/>
  <c r="C517" i="8"/>
  <c r="Q517" i="8" s="1"/>
  <c r="C549" i="8"/>
  <c r="X549" i="8" s="1"/>
  <c r="C474" i="8"/>
  <c r="Q474" i="8" s="1"/>
  <c r="C506" i="8"/>
  <c r="X506" i="8" s="1"/>
  <c r="C538" i="8"/>
  <c r="Q538" i="8" s="1"/>
  <c r="C570" i="8"/>
  <c r="Q570" i="8" s="1"/>
  <c r="C454" i="8"/>
  <c r="Q454" i="8" s="1"/>
  <c r="C437" i="8"/>
  <c r="X437" i="8" s="1"/>
  <c r="C499" i="8"/>
  <c r="Q499" i="8" s="1"/>
  <c r="C531" i="8"/>
  <c r="Q531" i="8" s="1"/>
  <c r="C563" i="8"/>
  <c r="Q563" i="8" s="1"/>
  <c r="C488" i="8"/>
  <c r="Q488" i="8" s="1"/>
  <c r="C520" i="8"/>
  <c r="Q520" i="8" s="1"/>
  <c r="C552" i="8"/>
  <c r="Q552" i="8" s="1"/>
  <c r="C419" i="8"/>
  <c r="Q419" i="8" s="1"/>
  <c r="C439" i="8"/>
  <c r="X439" i="8" s="1"/>
  <c r="C412" i="8"/>
  <c r="X412" i="8" s="1"/>
  <c r="C445" i="8"/>
  <c r="X445" i="8" s="1"/>
  <c r="C456" i="8"/>
  <c r="X456" i="8" s="1"/>
  <c r="C415" i="8"/>
  <c r="Q415" i="8" s="1"/>
  <c r="C434" i="8"/>
  <c r="Q434" i="8" s="1"/>
  <c r="C481" i="8"/>
  <c r="X481" i="8" s="1"/>
  <c r="C513" i="8"/>
  <c r="Q513" i="8" s="1"/>
  <c r="C545" i="8"/>
  <c r="Q545" i="8" s="1"/>
  <c r="C470" i="8"/>
  <c r="Q470" i="8" s="1"/>
  <c r="C502" i="8"/>
  <c r="X502" i="8" s="1"/>
  <c r="C534" i="8"/>
  <c r="Q534" i="8" s="1"/>
  <c r="C467" i="8"/>
  <c r="Q467" i="8" s="1"/>
  <c r="C58" i="8"/>
  <c r="X58" i="8" s="1"/>
  <c r="C167" i="8"/>
  <c r="X167" i="8" s="1"/>
  <c r="C263" i="8"/>
  <c r="X263" i="8" s="1"/>
  <c r="C75" i="8"/>
  <c r="X75" i="8" s="1"/>
  <c r="C179" i="8"/>
  <c r="X179" i="8" s="1"/>
  <c r="C127" i="8"/>
  <c r="X127" i="8" s="1"/>
  <c r="C346" i="8"/>
  <c r="X346" i="8" s="1"/>
  <c r="C210" i="8"/>
  <c r="X210" i="8" s="1"/>
  <c r="C368" i="8"/>
  <c r="X368" i="8" s="1"/>
  <c r="C24" i="8"/>
  <c r="X24" i="8" s="1"/>
  <c r="C365" i="8"/>
  <c r="X365" i="8" s="1"/>
  <c r="C384" i="8"/>
  <c r="X384" i="8" s="1"/>
  <c r="C196" i="8"/>
  <c r="X196" i="8" s="1"/>
  <c r="C308" i="8"/>
  <c r="X308" i="8" s="1"/>
  <c r="C372" i="8"/>
  <c r="X372" i="8" s="1"/>
  <c r="C41" i="8"/>
  <c r="X41" i="8" s="1"/>
  <c r="C47" i="8"/>
  <c r="X47" i="8" s="1"/>
  <c r="C313" i="8"/>
  <c r="X313" i="8" s="1"/>
  <c r="C30" i="8"/>
  <c r="X30" i="8" s="1"/>
  <c r="C225" i="8"/>
  <c r="X225" i="8" s="1"/>
  <c r="C237" i="8"/>
  <c r="X237" i="8" s="1"/>
  <c r="C129" i="8"/>
  <c r="X129" i="8" s="1"/>
  <c r="C161" i="8"/>
  <c r="X161" i="8" s="1"/>
  <c r="C193" i="8"/>
  <c r="X193" i="8" s="1"/>
  <c r="C254" i="8"/>
  <c r="X254" i="8" s="1"/>
  <c r="C318" i="8"/>
  <c r="X318" i="8" s="1"/>
  <c r="C381" i="8"/>
  <c r="X381" i="8" s="1"/>
  <c r="C68" i="8"/>
  <c r="X68" i="8" s="1"/>
  <c r="C66" i="8"/>
  <c r="X66" i="8" s="1"/>
  <c r="C323" i="8"/>
  <c r="X323" i="8" s="1"/>
  <c r="C70" i="8"/>
  <c r="X70" i="8" s="1"/>
  <c r="C94" i="8"/>
  <c r="X94" i="8" s="1"/>
  <c r="C107" i="8"/>
  <c r="X107" i="8" s="1"/>
  <c r="C105" i="8"/>
  <c r="X105" i="8" s="1"/>
  <c r="C64" i="8"/>
  <c r="X64" i="8" s="1"/>
  <c r="C156" i="8"/>
  <c r="X156" i="8" s="1"/>
  <c r="C327" i="8"/>
  <c r="X327" i="8" s="1"/>
  <c r="C136" i="8"/>
  <c r="X136" i="8" s="1"/>
  <c r="C245" i="8"/>
  <c r="X245" i="8" s="1"/>
  <c r="C159" i="8"/>
  <c r="X159" i="8" s="1"/>
  <c r="C279" i="8"/>
  <c r="X279" i="8" s="1"/>
  <c r="C433" i="8"/>
  <c r="X433" i="8" s="1"/>
  <c r="C479" i="8"/>
  <c r="Q479" i="8" s="1"/>
  <c r="C511" i="8"/>
  <c r="Q511" i="8" s="1"/>
  <c r="C543" i="8"/>
  <c r="X543" i="8" s="1"/>
  <c r="C468" i="8"/>
  <c r="X468" i="8" s="1"/>
  <c r="C500" i="8"/>
  <c r="Q500" i="8" s="1"/>
  <c r="C532" i="8"/>
  <c r="X532" i="8" s="1"/>
  <c r="C564" i="8"/>
  <c r="Q564" i="8" s="1"/>
  <c r="C443" i="8"/>
  <c r="Q443" i="8" s="1"/>
  <c r="C404" i="8"/>
  <c r="Q404" i="8" s="1"/>
  <c r="C453" i="8"/>
  <c r="X453" i="8" s="1"/>
  <c r="C406" i="8"/>
  <c r="X406" i="8" s="1"/>
  <c r="C423" i="8"/>
  <c r="X423" i="8" s="1"/>
  <c r="C402" i="8"/>
  <c r="Q402" i="8" s="1"/>
  <c r="C457" i="8"/>
  <c r="Q457" i="8" s="1"/>
  <c r="C493" i="8"/>
  <c r="X493" i="8" s="1"/>
  <c r="C525" i="8"/>
  <c r="X525" i="8" s="1"/>
  <c r="C557" i="8"/>
  <c r="Q557" i="8" s="1"/>
  <c r="C482" i="8"/>
  <c r="Q482" i="8" s="1"/>
  <c r="C514" i="8"/>
  <c r="Q514" i="8" s="1"/>
  <c r="C546" i="8"/>
  <c r="X546" i="8" s="1"/>
  <c r="C471" i="8"/>
  <c r="Q471" i="8" s="1"/>
  <c r="C428" i="8"/>
  <c r="X428" i="8" s="1"/>
  <c r="C405" i="8"/>
  <c r="X405" i="8" s="1"/>
  <c r="C507" i="8"/>
  <c r="Q507" i="8" s="1"/>
  <c r="C539" i="8"/>
  <c r="Q539" i="8" s="1"/>
  <c r="C571" i="8"/>
  <c r="X571" i="8" s="1"/>
  <c r="C496" i="8"/>
  <c r="X496" i="8" s="1"/>
  <c r="C528" i="8"/>
  <c r="X528" i="8" s="1"/>
  <c r="C560" i="8"/>
  <c r="Q560" i="8" s="1"/>
  <c r="C435" i="8"/>
  <c r="X435" i="8" s="1"/>
  <c r="C460" i="8"/>
  <c r="Q460" i="8" s="1"/>
  <c r="C438" i="8"/>
  <c r="X438" i="8" s="1"/>
  <c r="C401" i="8"/>
  <c r="Q401" i="8" s="1"/>
  <c r="C399" i="8"/>
  <c r="X399" i="8" s="1"/>
  <c r="C464" i="8"/>
  <c r="Q464" i="8" s="1"/>
  <c r="C449" i="8"/>
  <c r="Q449" i="8" s="1"/>
  <c r="C489" i="8"/>
  <c r="Q489" i="8" s="1"/>
  <c r="C521" i="8"/>
  <c r="Q521" i="8" s="1"/>
  <c r="C553" i="8"/>
  <c r="X553" i="8" s="1"/>
  <c r="C478" i="8"/>
  <c r="Q478" i="8" s="1"/>
  <c r="C510" i="8"/>
  <c r="Q510" i="8" s="1"/>
  <c r="C542" i="8"/>
  <c r="Q542" i="8" s="1"/>
  <c r="C134" i="8"/>
  <c r="X134" i="8" s="1"/>
  <c r="C83" i="8"/>
  <c r="X83" i="8" s="1"/>
  <c r="C178" i="8"/>
  <c r="X178" i="8" s="1"/>
  <c r="C79" i="8"/>
  <c r="X79" i="8" s="1"/>
  <c r="C126" i="8"/>
  <c r="X126" i="8" s="1"/>
  <c r="C338" i="8"/>
  <c r="X338" i="8" s="1"/>
  <c r="C148" i="8"/>
  <c r="X148" i="8" s="1"/>
  <c r="C253" i="8"/>
  <c r="X253" i="8" s="1"/>
  <c r="C256" i="8"/>
  <c r="X256" i="8" s="1"/>
  <c r="C12" i="8"/>
  <c r="X12" i="8" s="1"/>
  <c r="C269" i="8"/>
  <c r="X269" i="8" s="1"/>
  <c r="C390" i="8"/>
  <c r="X390" i="8" s="1"/>
  <c r="C93" i="8"/>
  <c r="X93" i="8" s="1"/>
  <c r="C244" i="8"/>
  <c r="X244" i="8" s="1"/>
  <c r="C324" i="8"/>
  <c r="X324" i="8" s="1"/>
  <c r="C387" i="8"/>
  <c r="X387" i="8" s="1"/>
  <c r="C57" i="8"/>
  <c r="X57" i="8" s="1"/>
  <c r="C265" i="8"/>
  <c r="X265" i="8" s="1"/>
  <c r="C329" i="8"/>
  <c r="X329" i="8" s="1"/>
  <c r="C76" i="8"/>
  <c r="X76" i="8" s="1"/>
  <c r="C106" i="8"/>
  <c r="X106" i="8" s="1"/>
  <c r="C82" i="8"/>
  <c r="X82" i="8" s="1"/>
  <c r="C137" i="8"/>
  <c r="X137" i="8" s="1"/>
  <c r="C169" i="8"/>
  <c r="X169" i="8" s="1"/>
  <c r="C201" i="8"/>
  <c r="X201" i="8" s="1"/>
  <c r="C270" i="8"/>
  <c r="X270" i="8" s="1"/>
  <c r="C334" i="8"/>
  <c r="X334" i="8" s="1"/>
  <c r="C18" i="8"/>
  <c r="X18" i="8" s="1"/>
  <c r="C249" i="8"/>
  <c r="X249" i="8" s="1"/>
  <c r="C275" i="8"/>
  <c r="X275" i="8" s="1"/>
  <c r="C339" i="8"/>
  <c r="X339" i="8" s="1"/>
  <c r="C92" i="8"/>
  <c r="X92" i="8" s="1"/>
  <c r="C224" i="8"/>
  <c r="X224" i="8" s="1"/>
  <c r="C226" i="8"/>
  <c r="X226" i="8" s="1"/>
  <c r="C90" i="8"/>
  <c r="X90" i="8" s="1"/>
  <c r="C351" i="8"/>
  <c r="X351" i="8" s="1"/>
  <c r="C199" i="8"/>
  <c r="X199" i="8" s="1"/>
  <c r="C171" i="8"/>
  <c r="X171" i="8" s="1"/>
  <c r="C158" i="8"/>
  <c r="X158" i="8" s="1"/>
  <c r="C335" i="8"/>
  <c r="X335" i="8" s="1"/>
  <c r="C180" i="8"/>
  <c r="X180" i="8" s="1"/>
  <c r="C186" i="8"/>
  <c r="X186" i="8" s="1"/>
  <c r="C458" i="8"/>
  <c r="Q458" i="8" s="1"/>
  <c r="C487" i="8"/>
  <c r="X487" i="8" s="1"/>
  <c r="C519" i="8"/>
  <c r="X519" i="8" s="1"/>
  <c r="C551" i="8"/>
  <c r="X551" i="8" s="1"/>
  <c r="C476" i="8"/>
  <c r="X476" i="8" s="1"/>
  <c r="C508" i="8"/>
  <c r="X508" i="8" s="1"/>
  <c r="C540" i="8"/>
  <c r="Q540" i="8" s="1"/>
  <c r="C572" i="8"/>
  <c r="X572" i="8" s="1"/>
  <c r="C459" i="8"/>
  <c r="X459" i="8" s="1"/>
  <c r="C417" i="8"/>
  <c r="X417" i="8" s="1"/>
  <c r="C408" i="8"/>
  <c r="Q408" i="8" s="1"/>
  <c r="C432" i="8"/>
  <c r="X432" i="8" s="1"/>
  <c r="C444" i="8"/>
  <c r="X444" i="8" s="1"/>
  <c r="C414" i="8"/>
  <c r="X414" i="8" s="1"/>
  <c r="C469" i="8"/>
  <c r="Q469" i="8" s="1"/>
  <c r="C501" i="8"/>
  <c r="X501" i="8" s="1"/>
  <c r="C533" i="8"/>
  <c r="Q533" i="8" s="1"/>
  <c r="C565" i="8"/>
  <c r="X565" i="8" s="1"/>
  <c r="C490" i="8"/>
  <c r="Q490" i="8" s="1"/>
  <c r="C522" i="8"/>
  <c r="Q522" i="8" s="1"/>
  <c r="C554" i="8"/>
  <c r="X554" i="8" s="1"/>
  <c r="C566" i="8"/>
  <c r="X566" i="8" s="1"/>
  <c r="C429" i="8"/>
  <c r="X429" i="8" s="1"/>
  <c r="C483" i="8"/>
  <c r="X483" i="8" s="1"/>
  <c r="C515" i="8"/>
  <c r="Q515" i="8" s="1"/>
  <c r="C547" i="8"/>
  <c r="Q547" i="8" s="1"/>
  <c r="C472" i="8"/>
  <c r="X472" i="8" s="1"/>
  <c r="C504" i="8"/>
  <c r="X504" i="8" s="1"/>
  <c r="C536" i="8"/>
  <c r="Q536" i="8" s="1"/>
  <c r="C568" i="8"/>
  <c r="Q568" i="8" s="1"/>
  <c r="C452" i="8"/>
  <c r="X452" i="8" s="1"/>
  <c r="C409" i="8"/>
  <c r="X409" i="8" s="1"/>
  <c r="C413" i="8"/>
  <c r="Q413" i="8" s="1"/>
  <c r="C424" i="8"/>
  <c r="X424" i="8" s="1"/>
  <c r="C436" i="8"/>
  <c r="Q436" i="8" s="1"/>
  <c r="C410" i="8"/>
  <c r="X410" i="8" s="1"/>
  <c r="C465" i="8"/>
  <c r="Q465" i="8" s="1"/>
  <c r="C497" i="8"/>
  <c r="X497" i="8" s="1"/>
  <c r="C529" i="8"/>
  <c r="Q529" i="8" s="1"/>
  <c r="C561" i="8"/>
  <c r="X561" i="8" s="1"/>
  <c r="C486" i="8"/>
  <c r="Q486" i="8" s="1"/>
  <c r="C518" i="8"/>
  <c r="Q518" i="8" s="1"/>
  <c r="C550" i="8"/>
  <c r="Q550" i="8" s="1"/>
  <c r="C176" i="8"/>
  <c r="X176" i="8" s="1"/>
  <c r="C124" i="8"/>
  <c r="X124" i="8" s="1"/>
  <c r="C266" i="8"/>
  <c r="X266" i="8" s="1"/>
  <c r="C150" i="8"/>
  <c r="X150" i="8" s="1"/>
  <c r="C147" i="8"/>
  <c r="X147" i="8" s="1"/>
  <c r="C14" i="8"/>
  <c r="X14" i="8" s="1"/>
  <c r="C170" i="8"/>
  <c r="X170" i="8" s="1"/>
  <c r="C343" i="8"/>
  <c r="X343" i="8" s="1"/>
  <c r="C288" i="8"/>
  <c r="X288" i="8" s="1"/>
  <c r="C45" i="8"/>
  <c r="X45" i="8" s="1"/>
  <c r="C301" i="8"/>
  <c r="X301" i="8" s="1"/>
  <c r="C96" i="8"/>
  <c r="X96" i="8" s="1"/>
  <c r="C220" i="8"/>
  <c r="X220" i="8" s="1"/>
  <c r="C276" i="8"/>
  <c r="X276" i="8" s="1"/>
  <c r="C340" i="8"/>
  <c r="X340" i="8" s="1"/>
  <c r="C8" i="8"/>
  <c r="X8" i="8" s="1"/>
  <c r="C239" i="8"/>
  <c r="X239" i="8" s="1"/>
  <c r="C281" i="8"/>
  <c r="X281" i="8" s="1"/>
  <c r="C345" i="8"/>
  <c r="X345" i="8" s="1"/>
  <c r="C378" i="8"/>
  <c r="X378" i="8" s="1"/>
  <c r="C102" i="8"/>
  <c r="X102" i="8" s="1"/>
  <c r="C91" i="8"/>
  <c r="X91" i="8" s="1"/>
  <c r="C145" i="8"/>
  <c r="X145" i="8" s="1"/>
  <c r="C177" i="8"/>
  <c r="X177" i="8" s="1"/>
  <c r="C209" i="8"/>
  <c r="X209" i="8" s="1"/>
  <c r="C286" i="8"/>
  <c r="X286" i="8" s="1"/>
  <c r="C350" i="8"/>
  <c r="X350" i="8" s="1"/>
  <c r="C36" i="8"/>
  <c r="X36" i="8" s="1"/>
  <c r="C13" i="8"/>
  <c r="X13" i="8" s="1"/>
  <c r="C291" i="8"/>
  <c r="X291" i="8" s="1"/>
  <c r="C355" i="8"/>
  <c r="X355" i="8" s="1"/>
  <c r="C388" i="8"/>
  <c r="X388" i="8" s="1"/>
  <c r="C43" i="8"/>
  <c r="X43" i="8" s="1"/>
  <c r="C110" i="8"/>
  <c r="X110" i="8" s="1"/>
  <c r="C155" i="8"/>
  <c r="X155" i="8" s="1"/>
  <c r="C114" i="8"/>
  <c r="X114" i="8" s="1"/>
  <c r="C330" i="8"/>
  <c r="X330" i="8" s="1"/>
  <c r="C354" i="8"/>
  <c r="X354" i="8" s="1"/>
  <c r="C203" i="8"/>
  <c r="X203" i="8" s="1"/>
  <c r="C116" i="8"/>
  <c r="X116" i="8" s="1"/>
  <c r="C282" i="8"/>
  <c r="X282" i="8" s="1"/>
  <c r="C202" i="8"/>
  <c r="X202" i="8" s="1"/>
  <c r="C230" i="8"/>
  <c r="X230" i="8" s="1"/>
  <c r="C235" i="8"/>
  <c r="X235" i="8" s="1"/>
  <c r="C227" i="8"/>
  <c r="X227" i="8" s="1"/>
  <c r="C38" i="8"/>
  <c r="X38" i="8" s="1"/>
  <c r="C315" i="8"/>
  <c r="X315" i="8" s="1"/>
  <c r="C50" i="8"/>
  <c r="X50" i="8" s="1"/>
  <c r="C60" i="8"/>
  <c r="X60" i="8" s="1"/>
  <c r="C389" i="8"/>
  <c r="X389" i="8" s="1"/>
  <c r="C326" i="8"/>
  <c r="X326" i="8" s="1"/>
  <c r="C262" i="8"/>
  <c r="X262" i="8" s="1"/>
  <c r="C197" i="8"/>
  <c r="X197" i="8" s="1"/>
  <c r="C165" i="8"/>
  <c r="X165" i="8" s="1"/>
  <c r="C133" i="8"/>
  <c r="X133" i="8" s="1"/>
  <c r="C73" i="8"/>
  <c r="X73" i="8" s="1"/>
  <c r="C233" i="8"/>
  <c r="X233" i="8" s="1"/>
  <c r="C62" i="8"/>
  <c r="X62" i="8" s="1"/>
  <c r="C321" i="8"/>
  <c r="X321" i="8" s="1"/>
  <c r="C63" i="8"/>
  <c r="X63" i="8" s="1"/>
  <c r="C65" i="8"/>
  <c r="X65" i="8" s="1"/>
  <c r="C395" i="8"/>
  <c r="X395" i="8" s="1"/>
  <c r="C332" i="8"/>
  <c r="X332" i="8" s="1"/>
  <c r="C268" i="8"/>
  <c r="X268" i="8" s="1"/>
  <c r="C200" i="8"/>
  <c r="X200" i="8" s="1"/>
  <c r="C236" i="8"/>
  <c r="X236" i="8" s="1"/>
  <c r="C376" i="8"/>
  <c r="X376" i="8" s="1"/>
  <c r="C228" i="8"/>
  <c r="X228" i="8" s="1"/>
  <c r="C80" i="8"/>
  <c r="X80" i="8" s="1"/>
  <c r="C325" i="8"/>
  <c r="X325" i="8" s="1"/>
  <c r="C261" i="8"/>
  <c r="X261" i="8" s="1"/>
  <c r="C85" i="8"/>
  <c r="X85" i="8" s="1"/>
  <c r="C391" i="8"/>
  <c r="X391" i="8" s="1"/>
  <c r="C328" i="8"/>
  <c r="X328" i="8" s="1"/>
  <c r="C264" i="8"/>
  <c r="X264" i="8" s="1"/>
  <c r="C198" i="8"/>
  <c r="X198" i="8" s="1"/>
  <c r="C42" i="8"/>
  <c r="X42" i="8" s="1"/>
  <c r="C250" i="8"/>
  <c r="X250" i="8" s="1"/>
  <c r="C154" i="8"/>
  <c r="X154" i="8" s="1"/>
  <c r="C87" i="8"/>
  <c r="X87" i="8" s="1"/>
  <c r="C48" i="8"/>
  <c r="X48" i="8" s="1"/>
  <c r="C187" i="8"/>
  <c r="X187" i="8" s="1"/>
  <c r="C142" i="8"/>
  <c r="X142" i="8" s="1"/>
  <c r="C319" i="8"/>
  <c r="X319" i="8" s="1"/>
  <c r="C139" i="8"/>
  <c r="X139" i="8" s="1"/>
  <c r="C17" i="8"/>
  <c r="X17" i="8" s="1"/>
  <c r="C215" i="8"/>
  <c r="X215" i="8" s="1"/>
  <c r="C151" i="8"/>
  <c r="X151" i="8" s="1"/>
  <c r="C69" i="8"/>
  <c r="X69" i="8" s="1"/>
  <c r="C32" i="8"/>
  <c r="X32" i="8" s="1"/>
  <c r="C144" i="8"/>
  <c r="X144" i="8" s="1"/>
  <c r="C188" i="8"/>
  <c r="X188" i="8" s="1"/>
  <c r="C234" i="8"/>
  <c r="X234" i="8" s="1"/>
  <c r="C333" i="8"/>
  <c r="X333" i="8" s="1"/>
  <c r="C259" i="8"/>
  <c r="X259" i="8" s="1"/>
  <c r="C352" i="8"/>
  <c r="X352" i="8" s="1"/>
  <c r="C240" i="8"/>
  <c r="X240" i="8" s="1"/>
  <c r="X530" i="8"/>
  <c r="Q398" i="8"/>
  <c r="C396" i="6" s="1"/>
  <c r="F44" i="31"/>
  <c r="H40" i="32" s="1"/>
  <c r="G40" i="32"/>
  <c r="M42" i="31"/>
  <c r="T44" i="31"/>
  <c r="L43" i="31"/>
  <c r="S46" i="31"/>
  <c r="E45" i="31"/>
  <c r="D5" i="28"/>
  <c r="B9" i="23"/>
  <c r="G4" i="28"/>
  <c r="I4" i="28"/>
  <c r="AM11" i="23"/>
  <c r="AL11" i="23"/>
  <c r="AL12" i="23"/>
  <c r="AM12" i="23"/>
  <c r="AL13" i="23"/>
  <c r="AM13" i="23"/>
  <c r="AM14" i="23"/>
  <c r="AL14" i="23"/>
  <c r="AM15" i="23"/>
  <c r="AL15" i="23"/>
  <c r="AM10" i="23"/>
  <c r="AL10" i="23"/>
  <c r="AM9" i="23"/>
  <c r="AL9" i="23"/>
  <c r="AL7" i="23"/>
  <c r="AL8" i="23"/>
  <c r="AL6" i="23"/>
  <c r="AL5" i="23"/>
  <c r="X569" i="8" l="1"/>
  <c r="X545" i="8"/>
  <c r="X462" i="8"/>
  <c r="Q541" i="8"/>
  <c r="C539" i="6" s="1"/>
  <c r="X446" i="8"/>
  <c r="Q397" i="8"/>
  <c r="T397" i="8" s="1"/>
  <c r="Z397" i="8" s="1"/>
  <c r="AA397" i="8" s="1"/>
  <c r="Q523" i="8"/>
  <c r="T523" i="8" s="1"/>
  <c r="Z523" i="8" s="1"/>
  <c r="AA523" i="8" s="1"/>
  <c r="Q463" i="8"/>
  <c r="C461" i="6" s="1"/>
  <c r="X559" i="8"/>
  <c r="X425" i="8"/>
  <c r="Q473" i="8"/>
  <c r="C471" i="6" s="1"/>
  <c r="X517" i="8"/>
  <c r="Q407" i="8"/>
  <c r="T407" i="8" s="1"/>
  <c r="Z407" i="8" s="1"/>
  <c r="AA407" i="8" s="1"/>
  <c r="Q562" i="8"/>
  <c r="C560" i="6" s="1"/>
  <c r="Q416" i="8"/>
  <c r="C414" i="6" s="1"/>
  <c r="X499" i="8"/>
  <c r="X470" i="8"/>
  <c r="Q484" i="8"/>
  <c r="T484" i="8" s="1"/>
  <c r="Z484" i="8" s="1"/>
  <c r="AA484" i="8" s="1"/>
  <c r="X494" i="8"/>
  <c r="Q448" i="8"/>
  <c r="C446" i="6" s="1"/>
  <c r="X509" i="8"/>
  <c r="Q412" i="8"/>
  <c r="C410" i="6" s="1"/>
  <c r="X427" i="8"/>
  <c r="Q495" i="8"/>
  <c r="C493" i="6" s="1"/>
  <c r="X400" i="8"/>
  <c r="X426" i="8"/>
  <c r="X466" i="8"/>
  <c r="Q475" i="8"/>
  <c r="C473" i="6" s="1"/>
  <c r="X544" i="8"/>
  <c r="X567" i="8"/>
  <c r="X538" i="8"/>
  <c r="X516" i="8"/>
  <c r="Q543" i="8"/>
  <c r="T543" i="8" s="1"/>
  <c r="Z543" i="8" s="1"/>
  <c r="AA543" i="8" s="1"/>
  <c r="Q406" i="8"/>
  <c r="T406" i="8" s="1"/>
  <c r="Z406" i="8" s="1"/>
  <c r="AA406" i="8" s="1"/>
  <c r="X464" i="8"/>
  <c r="X434" i="8"/>
  <c r="X520" i="8"/>
  <c r="Q438" i="8"/>
  <c r="Q481" i="8"/>
  <c r="T481" i="8" s="1"/>
  <c r="Z481" i="8" s="1"/>
  <c r="AA481" i="8" s="1"/>
  <c r="Q431" i="8"/>
  <c r="C429" i="6" s="1"/>
  <c r="X518" i="8"/>
  <c r="X547" i="8"/>
  <c r="Q528" i="8"/>
  <c r="C526" i="6" s="1"/>
  <c r="Q525" i="8"/>
  <c r="C523" i="6" s="1"/>
  <c r="X564" i="8"/>
  <c r="X514" i="8"/>
  <c r="Q493" i="8"/>
  <c r="T493" i="8" s="1"/>
  <c r="Z493" i="8" s="1"/>
  <c r="AA493" i="8" s="1"/>
  <c r="Q405" i="8"/>
  <c r="C403" i="6" s="1"/>
  <c r="Q496" i="8"/>
  <c r="T496" i="8" s="1"/>
  <c r="Z496" i="8" s="1"/>
  <c r="AA496" i="8" s="1"/>
  <c r="X460" i="8"/>
  <c r="Q553" i="8"/>
  <c r="T553" i="8" s="1"/>
  <c r="Z553" i="8" s="1"/>
  <c r="AA553" i="8" s="1"/>
  <c r="X568" i="8"/>
  <c r="X408" i="8"/>
  <c r="X529" i="8"/>
  <c r="X413" i="8"/>
  <c r="Q433" i="8"/>
  <c r="C431" i="6" s="1"/>
  <c r="X489" i="8"/>
  <c r="X457" i="8"/>
  <c r="X521" i="8"/>
  <c r="Q487" i="8"/>
  <c r="T487" i="8" s="1"/>
  <c r="Z487" i="8" s="1"/>
  <c r="AA487" i="8" s="1"/>
  <c r="X540" i="8"/>
  <c r="X469" i="8"/>
  <c r="Q472" i="8"/>
  <c r="C470" i="6" s="1"/>
  <c r="X550" i="8"/>
  <c r="X511" i="8"/>
  <c r="X482" i="8"/>
  <c r="X542" i="8"/>
  <c r="X467" i="8"/>
  <c r="Q519" i="8"/>
  <c r="T519" i="8" s="1"/>
  <c r="Z519" i="8" s="1"/>
  <c r="AA519" i="8" s="1"/>
  <c r="Q429" i="8"/>
  <c r="T429" i="8" s="1"/>
  <c r="X488" i="8"/>
  <c r="Q497" i="8"/>
  <c r="T497" i="8" s="1"/>
  <c r="Z497" i="8" s="1"/>
  <c r="AA497" i="8" s="1"/>
  <c r="X479" i="8"/>
  <c r="X557" i="8"/>
  <c r="X490" i="8"/>
  <c r="Q452" i="8"/>
  <c r="T452" i="8" s="1"/>
  <c r="Z452" i="8" s="1"/>
  <c r="AA452" i="8" s="1"/>
  <c r="X500" i="8"/>
  <c r="X404" i="8"/>
  <c r="Q555" i="8"/>
  <c r="C553" i="6" s="1"/>
  <c r="X443" i="8"/>
  <c r="Q423" i="8"/>
  <c r="T423" i="8" s="1"/>
  <c r="Z423" i="8" s="1"/>
  <c r="AA423" i="8" s="1"/>
  <c r="X507" i="8"/>
  <c r="Q403" i="8"/>
  <c r="T403" i="8" s="1"/>
  <c r="Z403" i="8" s="1"/>
  <c r="AA403" i="8" s="1"/>
  <c r="X552" i="8"/>
  <c r="X471" i="8"/>
  <c r="X560" i="8"/>
  <c r="X402" i="8"/>
  <c r="X524" i="8"/>
  <c r="X422" i="8"/>
  <c r="X441" i="8"/>
  <c r="X474" i="8"/>
  <c r="X454" i="8"/>
  <c r="X531" i="8"/>
  <c r="Q571" i="8"/>
  <c r="T571" i="8" s="1"/>
  <c r="Z571" i="8" s="1"/>
  <c r="AA571" i="8" s="1"/>
  <c r="Q512" i="8"/>
  <c r="T512" i="8" s="1"/>
  <c r="Z512" i="8" s="1"/>
  <c r="AA512" i="8" s="1"/>
  <c r="Q435" i="8"/>
  <c r="T435" i="8" s="1"/>
  <c r="Z435" i="8" s="1"/>
  <c r="AA435" i="8" s="1"/>
  <c r="Q442" i="8"/>
  <c r="C440" i="6" s="1"/>
  <c r="Q439" i="8"/>
  <c r="T439" i="8" s="1"/>
  <c r="Z439" i="8" s="1"/>
  <c r="AA439" i="8" s="1"/>
  <c r="Q453" i="8"/>
  <c r="C451" i="6" s="1"/>
  <c r="Q447" i="8"/>
  <c r="C445" i="6" s="1"/>
  <c r="Q428" i="8"/>
  <c r="T428" i="8" s="1"/>
  <c r="Q491" i="8"/>
  <c r="T491" i="8" s="1"/>
  <c r="Z491" i="8" s="1"/>
  <c r="AA491" i="8" s="1"/>
  <c r="Q399" i="8"/>
  <c r="C397" i="6" s="1"/>
  <c r="Q418" i="8"/>
  <c r="C416" i="6" s="1"/>
  <c r="X535" i="8"/>
  <c r="X415" i="8"/>
  <c r="Q508" i="8"/>
  <c r="T508" i="8" s="1"/>
  <c r="Z508" i="8" s="1"/>
  <c r="AA508" i="8" s="1"/>
  <c r="Q556" i="8"/>
  <c r="C554" i="6" s="1"/>
  <c r="Q417" i="8"/>
  <c r="T417" i="8" s="1"/>
  <c r="Z417" i="8" s="1"/>
  <c r="AA417" i="8" s="1"/>
  <c r="Q461" i="8"/>
  <c r="C459" i="6" s="1"/>
  <c r="Q414" i="8"/>
  <c r="T414" i="8" s="1"/>
  <c r="Z414" i="8" s="1"/>
  <c r="AA414" i="8" s="1"/>
  <c r="Q485" i="8"/>
  <c r="C483" i="6" s="1"/>
  <c r="Q565" i="8"/>
  <c r="T565" i="8" s="1"/>
  <c r="Q506" i="8"/>
  <c r="C504" i="6" s="1"/>
  <c r="Q566" i="8"/>
  <c r="T566" i="8" s="1"/>
  <c r="Z566" i="8" s="1"/>
  <c r="AA566" i="8" s="1"/>
  <c r="Q437" i="8"/>
  <c r="C435" i="6" s="1"/>
  <c r="Q424" i="8"/>
  <c r="C422" i="6" s="1"/>
  <c r="Q532" i="8"/>
  <c r="C530" i="6" s="1"/>
  <c r="Q411" i="8"/>
  <c r="C409" i="6" s="1"/>
  <c r="Q504" i="8"/>
  <c r="C502" i="6" s="1"/>
  <c r="Q410" i="8"/>
  <c r="T410" i="8" s="1"/>
  <c r="X510" i="8"/>
  <c r="X458" i="8"/>
  <c r="X401" i="8"/>
  <c r="X436" i="8"/>
  <c r="X563" i="8"/>
  <c r="X486" i="8"/>
  <c r="Q440" i="8"/>
  <c r="C438" i="6" s="1"/>
  <c r="X478" i="8"/>
  <c r="Q526" i="8"/>
  <c r="C524" i="6" s="1"/>
  <c r="Q451" i="8"/>
  <c r="C449" i="6" s="1"/>
  <c r="Q421" i="8"/>
  <c r="T421" i="8" s="1"/>
  <c r="Z421" i="8" s="1"/>
  <c r="AA421" i="8" s="1"/>
  <c r="Q549" i="8"/>
  <c r="C547" i="6" s="1"/>
  <c r="Q483" i="8"/>
  <c r="T483" i="8" s="1"/>
  <c r="Z483" i="8" s="1"/>
  <c r="AA483" i="8" s="1"/>
  <c r="Q468" i="8"/>
  <c r="C466" i="6" s="1"/>
  <c r="Q546" i="8"/>
  <c r="C544" i="6" s="1"/>
  <c r="X449" i="8"/>
  <c r="Q505" i="8"/>
  <c r="T505" i="8" s="1"/>
  <c r="Q445" i="8"/>
  <c r="C443" i="6" s="1"/>
  <c r="Q502" i="8"/>
  <c r="T502" i="8" s="1"/>
  <c r="Z502" i="8" s="1"/>
  <c r="AA502" i="8" s="1"/>
  <c r="Q492" i="8"/>
  <c r="C490" i="6" s="1"/>
  <c r="X570" i="8"/>
  <c r="X465" i="8"/>
  <c r="X539" i="8"/>
  <c r="Q551" i="8"/>
  <c r="T551" i="8" s="1"/>
  <c r="Z551" i="8" s="1"/>
  <c r="AA551" i="8" s="1"/>
  <c r="Q572" i="8"/>
  <c r="C570" i="6" s="1"/>
  <c r="Q432" i="8"/>
  <c r="T432" i="8" s="1"/>
  <c r="Q501" i="8"/>
  <c r="T501" i="8" s="1"/>
  <c r="Z501" i="8" s="1"/>
  <c r="AA501" i="8" s="1"/>
  <c r="X522" i="8"/>
  <c r="Q409" i="8"/>
  <c r="C407" i="6" s="1"/>
  <c r="Q561" i="8"/>
  <c r="T561" i="8" s="1"/>
  <c r="Q527" i="8"/>
  <c r="C525" i="6" s="1"/>
  <c r="Q548" i="8"/>
  <c r="T548" i="8" s="1"/>
  <c r="Z548" i="8" s="1"/>
  <c r="AA548" i="8" s="1"/>
  <c r="Q430" i="8"/>
  <c r="T430" i="8" s="1"/>
  <c r="Z430" i="8" s="1"/>
  <c r="AA430" i="8" s="1"/>
  <c r="Q477" i="8"/>
  <c r="C475" i="6" s="1"/>
  <c r="Q498" i="8"/>
  <c r="C496" i="6" s="1"/>
  <c r="Q450" i="8"/>
  <c r="C448" i="6" s="1"/>
  <c r="Q480" i="8"/>
  <c r="T480" i="8" s="1"/>
  <c r="Z480" i="8" s="1"/>
  <c r="AA480" i="8" s="1"/>
  <c r="Q420" i="8"/>
  <c r="T420" i="8" s="1"/>
  <c r="Z420" i="8" s="1"/>
  <c r="AA420" i="8" s="1"/>
  <c r="Q455" i="8"/>
  <c r="T455" i="8" s="1"/>
  <c r="Z455" i="8" s="1"/>
  <c r="AA455" i="8" s="1"/>
  <c r="Q537" i="8"/>
  <c r="C535" i="6" s="1"/>
  <c r="Q558" i="8"/>
  <c r="T558" i="8" s="1"/>
  <c r="Z558" i="8" s="1"/>
  <c r="AA558" i="8" s="1"/>
  <c r="Q456" i="8"/>
  <c r="T456" i="8" s="1"/>
  <c r="Z456" i="8" s="1"/>
  <c r="AA456" i="8" s="1"/>
  <c r="Q476" i="8"/>
  <c r="T476" i="8" s="1"/>
  <c r="Z476" i="8" s="1"/>
  <c r="AA476" i="8" s="1"/>
  <c r="Q459" i="8"/>
  <c r="C457" i="6" s="1"/>
  <c r="Q444" i="8"/>
  <c r="T444" i="8" s="1"/>
  <c r="Z444" i="8" s="1"/>
  <c r="AA444" i="8" s="1"/>
  <c r="Q554" i="8"/>
  <c r="C552" i="6" s="1"/>
  <c r="X513" i="8"/>
  <c r="X534" i="8"/>
  <c r="X503" i="8"/>
  <c r="X533" i="8"/>
  <c r="X515" i="8"/>
  <c r="X536" i="8"/>
  <c r="X419" i="8"/>
  <c r="C460" i="6"/>
  <c r="T462" i="8"/>
  <c r="Z462" i="8" s="1"/>
  <c r="AA462" i="8" s="1"/>
  <c r="C444" i="6"/>
  <c r="T446" i="8"/>
  <c r="Z446" i="8" s="1"/>
  <c r="AA446" i="8" s="1"/>
  <c r="C477" i="6"/>
  <c r="T479" i="8"/>
  <c r="Z479" i="8" s="1"/>
  <c r="AA479" i="8" s="1"/>
  <c r="T511" i="8"/>
  <c r="Z511" i="8" s="1"/>
  <c r="AA511" i="8" s="1"/>
  <c r="C509" i="6"/>
  <c r="C557" i="6"/>
  <c r="T559" i="8"/>
  <c r="Z559" i="8" s="1"/>
  <c r="AA559" i="8" s="1"/>
  <c r="C482" i="6"/>
  <c r="T500" i="8"/>
  <c r="Z500" i="8" s="1"/>
  <c r="AA500" i="8" s="1"/>
  <c r="C498" i="6"/>
  <c r="T516" i="8"/>
  <c r="Z516" i="8" s="1"/>
  <c r="AA516" i="8" s="1"/>
  <c r="C514" i="6"/>
  <c r="T564" i="8"/>
  <c r="C562" i="6"/>
  <c r="T443" i="8"/>
  <c r="Z443" i="8" s="1"/>
  <c r="AA443" i="8" s="1"/>
  <c r="C441" i="6"/>
  <c r="C423" i="6"/>
  <c r="T425" i="8"/>
  <c r="Z425" i="8" s="1"/>
  <c r="AA425" i="8" s="1"/>
  <c r="T404" i="8"/>
  <c r="Z404" i="8" s="1"/>
  <c r="AA404" i="8" s="1"/>
  <c r="C402" i="6"/>
  <c r="C398" i="6"/>
  <c r="T400" i="8"/>
  <c r="Z400" i="8" s="1"/>
  <c r="AA400" i="8" s="1"/>
  <c r="C404" i="6"/>
  <c r="C400" i="6"/>
  <c r="T402" i="8"/>
  <c r="Z402" i="8" s="1"/>
  <c r="AA402" i="8" s="1"/>
  <c r="C424" i="6"/>
  <c r="T426" i="8"/>
  <c r="Z426" i="8" s="1"/>
  <c r="AA426" i="8" s="1"/>
  <c r="C455" i="6"/>
  <c r="T457" i="8"/>
  <c r="Z457" i="8" s="1"/>
  <c r="AA457" i="8" s="1"/>
  <c r="T509" i="8"/>
  <c r="Z509" i="8" s="1"/>
  <c r="AA509" i="8" s="1"/>
  <c r="C507" i="6"/>
  <c r="C555" i="6"/>
  <c r="T557" i="8"/>
  <c r="Z557" i="8" s="1"/>
  <c r="AA557" i="8" s="1"/>
  <c r="C464" i="6"/>
  <c r="T466" i="8"/>
  <c r="Z466" i="8" s="1"/>
  <c r="AA466" i="8" s="1"/>
  <c r="T482" i="8"/>
  <c r="Z482" i="8" s="1"/>
  <c r="AA482" i="8" s="1"/>
  <c r="C480" i="6"/>
  <c r="T514" i="8"/>
  <c r="Z514" i="8" s="1"/>
  <c r="AA514" i="8" s="1"/>
  <c r="C512" i="6"/>
  <c r="T530" i="8"/>
  <c r="Z530" i="8" s="1"/>
  <c r="AA530" i="8" s="1"/>
  <c r="C528" i="6"/>
  <c r="T562" i="8"/>
  <c r="Z562" i="8" s="1"/>
  <c r="AA562" i="8" s="1"/>
  <c r="T471" i="8"/>
  <c r="Z471" i="8" s="1"/>
  <c r="AA471" i="8" s="1"/>
  <c r="C469" i="6"/>
  <c r="C505" i="6"/>
  <c r="T507" i="8"/>
  <c r="Z507" i="8" s="1"/>
  <c r="AA507" i="8" s="1"/>
  <c r="C537" i="6"/>
  <c r="T539" i="8"/>
  <c r="Z539" i="8" s="1"/>
  <c r="AA539" i="8" s="1"/>
  <c r="C542" i="6"/>
  <c r="T544" i="8"/>
  <c r="Z544" i="8" s="1"/>
  <c r="AA544" i="8" s="1"/>
  <c r="C558" i="6"/>
  <c r="T560" i="8"/>
  <c r="Z560" i="8" s="1"/>
  <c r="AA560" i="8" s="1"/>
  <c r="C458" i="6"/>
  <c r="T460" i="8"/>
  <c r="Z460" i="8" s="1"/>
  <c r="AA460" i="8" s="1"/>
  <c r="T438" i="8"/>
  <c r="Z438" i="8" s="1"/>
  <c r="AA438" i="8" s="1"/>
  <c r="C436" i="6"/>
  <c r="C399" i="6"/>
  <c r="T401" i="8"/>
  <c r="Z401" i="8" s="1"/>
  <c r="AA401" i="8" s="1"/>
  <c r="T464" i="8"/>
  <c r="Z464" i="8" s="1"/>
  <c r="AA464" i="8" s="1"/>
  <c r="C462" i="6"/>
  <c r="C447" i="6"/>
  <c r="T449" i="8"/>
  <c r="Z449" i="8" s="1"/>
  <c r="AA449" i="8" s="1"/>
  <c r="C487" i="6"/>
  <c r="T489" i="8"/>
  <c r="Z489" i="8" s="1"/>
  <c r="AA489" i="8" s="1"/>
  <c r="T521" i="8"/>
  <c r="Z521" i="8" s="1"/>
  <c r="AA521" i="8" s="1"/>
  <c r="C519" i="6"/>
  <c r="T569" i="8"/>
  <c r="Z569" i="8" s="1"/>
  <c r="AA569" i="8" s="1"/>
  <c r="C567" i="6"/>
  <c r="C476" i="6"/>
  <c r="T478" i="8"/>
  <c r="Z478" i="8" s="1"/>
  <c r="AA478" i="8" s="1"/>
  <c r="T494" i="8"/>
  <c r="Z494" i="8" s="1"/>
  <c r="AA494" i="8" s="1"/>
  <c r="C492" i="6"/>
  <c r="T510" i="8"/>
  <c r="Z510" i="8" s="1"/>
  <c r="AA510" i="8" s="1"/>
  <c r="C508" i="6"/>
  <c r="T542" i="8"/>
  <c r="Z542" i="8" s="1"/>
  <c r="AA542" i="8" s="1"/>
  <c r="C540" i="6"/>
  <c r="C533" i="6"/>
  <c r="T535" i="8"/>
  <c r="Z535" i="8" s="1"/>
  <c r="AA535" i="8" s="1"/>
  <c r="C566" i="6"/>
  <c r="T568" i="8"/>
  <c r="T412" i="8"/>
  <c r="Z412" i="8" s="1"/>
  <c r="AA412" i="8" s="1"/>
  <c r="T415" i="8"/>
  <c r="Z415" i="8" s="1"/>
  <c r="AA415" i="8" s="1"/>
  <c r="C413" i="6"/>
  <c r="C432" i="6"/>
  <c r="T434" i="8"/>
  <c r="Z434" i="8" s="1"/>
  <c r="AA434" i="8" s="1"/>
  <c r="C511" i="6"/>
  <c r="T513" i="8"/>
  <c r="Z513" i="8" s="1"/>
  <c r="AA513" i="8" s="1"/>
  <c r="C543" i="6"/>
  <c r="T545" i="8"/>
  <c r="Z545" i="8" s="1"/>
  <c r="AA545" i="8" s="1"/>
  <c r="C468" i="6"/>
  <c r="T470" i="8"/>
  <c r="Z470" i="8" s="1"/>
  <c r="AA470" i="8" s="1"/>
  <c r="C532" i="6"/>
  <c r="T534" i="8"/>
  <c r="Z534" i="8" s="1"/>
  <c r="AA534" i="8" s="1"/>
  <c r="T467" i="8"/>
  <c r="Z467" i="8" s="1"/>
  <c r="AA467" i="8" s="1"/>
  <c r="C465" i="6"/>
  <c r="C456" i="6"/>
  <c r="T458" i="8"/>
  <c r="Z458" i="8" s="1"/>
  <c r="AA458" i="8" s="1"/>
  <c r="T503" i="8"/>
  <c r="Z503" i="8" s="1"/>
  <c r="AA503" i="8" s="1"/>
  <c r="C501" i="6"/>
  <c r="C565" i="6"/>
  <c r="T567" i="8"/>
  <c r="Z567" i="8" s="1"/>
  <c r="AA567" i="8" s="1"/>
  <c r="C522" i="6"/>
  <c r="T524" i="8"/>
  <c r="Z524" i="8" s="1"/>
  <c r="AA524" i="8" s="1"/>
  <c r="C538" i="6"/>
  <c r="T540" i="8"/>
  <c r="Z540" i="8" s="1"/>
  <c r="AA540" i="8" s="1"/>
  <c r="C425" i="6"/>
  <c r="T427" i="8"/>
  <c r="Z427" i="8" s="1"/>
  <c r="AA427" i="8" s="1"/>
  <c r="C420" i="6"/>
  <c r="T422" i="8"/>
  <c r="Z422" i="8" s="1"/>
  <c r="AA422" i="8" s="1"/>
  <c r="T408" i="8"/>
  <c r="Z408" i="8" s="1"/>
  <c r="AA408" i="8" s="1"/>
  <c r="C406" i="6"/>
  <c r="T441" i="8"/>
  <c r="Z441" i="8" s="1"/>
  <c r="AA441" i="8" s="1"/>
  <c r="C439" i="6"/>
  <c r="T469" i="8"/>
  <c r="Z469" i="8" s="1"/>
  <c r="AA469" i="8" s="1"/>
  <c r="C467" i="6"/>
  <c r="C515" i="6"/>
  <c r="T517" i="8"/>
  <c r="Z517" i="8" s="1"/>
  <c r="AA517" i="8" s="1"/>
  <c r="C531" i="6"/>
  <c r="T533" i="8"/>
  <c r="Z533" i="8" s="1"/>
  <c r="AA533" i="8" s="1"/>
  <c r="T474" i="8"/>
  <c r="Z474" i="8" s="1"/>
  <c r="AA474" i="8" s="1"/>
  <c r="C472" i="6"/>
  <c r="T490" i="8"/>
  <c r="Z490" i="8" s="1"/>
  <c r="AA490" i="8" s="1"/>
  <c r="C488" i="6"/>
  <c r="T538" i="8"/>
  <c r="Z538" i="8" s="1"/>
  <c r="AA538" i="8" s="1"/>
  <c r="C536" i="6"/>
  <c r="T570" i="8"/>
  <c r="Z570" i="8" s="1"/>
  <c r="AA570" i="8" s="1"/>
  <c r="C568" i="6"/>
  <c r="T454" i="8"/>
  <c r="Z454" i="8" s="1"/>
  <c r="AA454" i="8" s="1"/>
  <c r="C452" i="6"/>
  <c r="C497" i="6"/>
  <c r="T499" i="8"/>
  <c r="Z499" i="8" s="1"/>
  <c r="AA499" i="8" s="1"/>
  <c r="T515" i="8"/>
  <c r="Z515" i="8" s="1"/>
  <c r="AA515" i="8" s="1"/>
  <c r="C513" i="6"/>
  <c r="C529" i="6"/>
  <c r="T531" i="8"/>
  <c r="Z531" i="8" s="1"/>
  <c r="AA531" i="8" s="1"/>
  <c r="C545" i="6"/>
  <c r="T547" i="8"/>
  <c r="Z547" i="8" s="1"/>
  <c r="AA547" i="8" s="1"/>
  <c r="C561" i="6"/>
  <c r="T563" i="8"/>
  <c r="Z563" i="8" s="1"/>
  <c r="AA563" i="8" s="1"/>
  <c r="T488" i="8"/>
  <c r="Z488" i="8" s="1"/>
  <c r="AA488" i="8" s="1"/>
  <c r="C486" i="6"/>
  <c r="T520" i="8"/>
  <c r="Z520" i="8" s="1"/>
  <c r="AA520" i="8" s="1"/>
  <c r="C518" i="6"/>
  <c r="T536" i="8"/>
  <c r="Z536" i="8" s="1"/>
  <c r="AA536" i="8" s="1"/>
  <c r="C534" i="6"/>
  <c r="C550" i="6"/>
  <c r="T552" i="8"/>
  <c r="Z552" i="8" s="1"/>
  <c r="AA552" i="8" s="1"/>
  <c r="T419" i="8"/>
  <c r="Z419" i="8" s="1"/>
  <c r="AA419" i="8" s="1"/>
  <c r="C417" i="6"/>
  <c r="T413" i="8"/>
  <c r="Z413" i="8" s="1"/>
  <c r="AA413" i="8" s="1"/>
  <c r="C411" i="6"/>
  <c r="C434" i="6"/>
  <c r="T436" i="8"/>
  <c r="Z436" i="8" s="1"/>
  <c r="AA436" i="8" s="1"/>
  <c r="T465" i="8"/>
  <c r="Z465" i="8" s="1"/>
  <c r="AA465" i="8" s="1"/>
  <c r="C463" i="6"/>
  <c r="T529" i="8"/>
  <c r="Z529" i="8" s="1"/>
  <c r="AA529" i="8" s="1"/>
  <c r="C527" i="6"/>
  <c r="T486" i="8"/>
  <c r="Z486" i="8" s="1"/>
  <c r="AA486" i="8" s="1"/>
  <c r="C484" i="6"/>
  <c r="T518" i="8"/>
  <c r="Z518" i="8" s="1"/>
  <c r="AA518" i="8" s="1"/>
  <c r="C516" i="6"/>
  <c r="T550" i="8"/>
  <c r="Z550" i="8" s="1"/>
  <c r="AA550" i="8" s="1"/>
  <c r="C548" i="6"/>
  <c r="T522" i="8"/>
  <c r="Z522" i="8" s="1"/>
  <c r="AA522" i="8" s="1"/>
  <c r="C520" i="6"/>
  <c r="T398" i="8"/>
  <c r="Z398" i="8" s="1"/>
  <c r="AA398" i="8" s="1"/>
  <c r="F45" i="31"/>
  <c r="H41" i="32" s="1"/>
  <c r="G41" i="32"/>
  <c r="M43" i="31"/>
  <c r="T45" i="31"/>
  <c r="L44" i="31"/>
  <c r="S47" i="31"/>
  <c r="E46" i="31"/>
  <c r="F102" i="23"/>
  <c r="G102" i="23" s="1"/>
  <c r="J4" i="28"/>
  <c r="C9" i="23"/>
  <c r="E9" i="23"/>
  <c r="H4" i="28"/>
  <c r="F9" i="23" s="1"/>
  <c r="T541" i="8" l="1"/>
  <c r="Z541" i="8" s="1"/>
  <c r="AA541" i="8" s="1"/>
  <c r="C405" i="6"/>
  <c r="C541" i="6"/>
  <c r="AB397" i="8"/>
  <c r="AC397" i="8" s="1"/>
  <c r="AD397" i="8" s="1"/>
  <c r="C521" i="6"/>
  <c r="T473" i="8"/>
  <c r="Z473" i="8" s="1"/>
  <c r="AA473" i="8" s="1"/>
  <c r="C395" i="6"/>
  <c r="T416" i="8"/>
  <c r="Z416" i="8" s="1"/>
  <c r="AA416" i="8" s="1"/>
  <c r="T555" i="8"/>
  <c r="Z555" i="8" s="1"/>
  <c r="AA555" i="8" s="1"/>
  <c r="T463" i="8"/>
  <c r="Z463" i="8" s="1"/>
  <c r="AA463" i="8" s="1"/>
  <c r="T431" i="8"/>
  <c r="Z431" i="8" s="1"/>
  <c r="AA431" i="8" s="1"/>
  <c r="T448" i="8"/>
  <c r="Z448" i="8" s="1"/>
  <c r="AA448" i="8" s="1"/>
  <c r="T475" i="8"/>
  <c r="Z475" i="8" s="1"/>
  <c r="AA475" i="8" s="1"/>
  <c r="T495" i="8"/>
  <c r="Z495" i="8" s="1"/>
  <c r="AA495" i="8" s="1"/>
  <c r="C564" i="6"/>
  <c r="T399" i="8"/>
  <c r="Z399" i="8" s="1"/>
  <c r="AA399" i="8" s="1"/>
  <c r="C506" i="6"/>
  <c r="T453" i="8"/>
  <c r="Z453" i="8" s="1"/>
  <c r="AA453" i="8" s="1"/>
  <c r="C551" i="6"/>
  <c r="T528" i="8"/>
  <c r="Z528" i="8" s="1"/>
  <c r="AA528" i="8" s="1"/>
  <c r="C491" i="6"/>
  <c r="T472" i="8"/>
  <c r="Z472" i="8" s="1"/>
  <c r="AA472" i="8" s="1"/>
  <c r="C412" i="6"/>
  <c r="C479" i="6"/>
  <c r="C401" i="6"/>
  <c r="C510" i="6"/>
  <c r="T411" i="8"/>
  <c r="Z411" i="8" s="1"/>
  <c r="AA411" i="8" s="1"/>
  <c r="C517" i="6"/>
  <c r="T451" i="8"/>
  <c r="Z451" i="8" s="1"/>
  <c r="AA451" i="8" s="1"/>
  <c r="C494" i="6"/>
  <c r="C421" i="6"/>
  <c r="T424" i="8"/>
  <c r="Z424" i="8" s="1"/>
  <c r="AA424" i="8" s="1"/>
  <c r="C408" i="6"/>
  <c r="C563" i="6"/>
  <c r="T405" i="8"/>
  <c r="Z405" i="8" s="1"/>
  <c r="AA405" i="8" s="1"/>
  <c r="T498" i="8"/>
  <c r="Z498" i="8" s="1"/>
  <c r="AA498" i="8" s="1"/>
  <c r="T445" i="8"/>
  <c r="Z445" i="8" s="1"/>
  <c r="AA445" i="8" s="1"/>
  <c r="T525" i="8"/>
  <c r="Z525" i="8" s="1"/>
  <c r="AA525" i="8" s="1"/>
  <c r="C481" i="6"/>
  <c r="C569" i="6"/>
  <c r="C428" i="6"/>
  <c r="T461" i="8"/>
  <c r="Z461" i="8" s="1"/>
  <c r="AA461" i="8" s="1"/>
  <c r="T572" i="8"/>
  <c r="AB572" i="8" s="1"/>
  <c r="AC572" i="8" s="1"/>
  <c r="AD572" i="8" s="1"/>
  <c r="T506" i="8"/>
  <c r="Z506" i="8" s="1"/>
  <c r="AA506" i="8" s="1"/>
  <c r="C556" i="6"/>
  <c r="C442" i="6"/>
  <c r="T526" i="8"/>
  <c r="Z526" i="8" s="1"/>
  <c r="AA526" i="8" s="1"/>
  <c r="T532" i="8"/>
  <c r="Z532" i="8" s="1"/>
  <c r="AA532" i="8" s="1"/>
  <c r="C495" i="6"/>
  <c r="T433" i="8"/>
  <c r="Z433" i="8" s="1"/>
  <c r="AA433" i="8" s="1"/>
  <c r="C450" i="6"/>
  <c r="C485" i="6"/>
  <c r="T477" i="8"/>
  <c r="Z477" i="8" s="1"/>
  <c r="AA477" i="8" s="1"/>
  <c r="AB514" i="8"/>
  <c r="AC514" i="8" s="1"/>
  <c r="AD514" i="8" s="1"/>
  <c r="AB566" i="8"/>
  <c r="AC566" i="8" s="1"/>
  <c r="AD566" i="8" s="1"/>
  <c r="T492" i="8"/>
  <c r="Z492" i="8" s="1"/>
  <c r="AA492" i="8" s="1"/>
  <c r="T440" i="8"/>
  <c r="Z440" i="8" s="1"/>
  <c r="AA440" i="8" s="1"/>
  <c r="T450" i="8"/>
  <c r="Z450" i="8" s="1"/>
  <c r="AA450" i="8" s="1"/>
  <c r="AB441" i="8"/>
  <c r="AC441" i="8" s="1"/>
  <c r="AD441" i="8" s="1"/>
  <c r="AB482" i="8"/>
  <c r="AC482" i="8" s="1"/>
  <c r="AD482" i="8" s="1"/>
  <c r="Z505" i="8"/>
  <c r="AA505" i="8" s="1"/>
  <c r="AB505" i="8"/>
  <c r="AC505" i="8" s="1"/>
  <c r="AD505" i="8" s="1"/>
  <c r="Z429" i="8"/>
  <c r="AA429" i="8" s="1"/>
  <c r="AB429" i="8"/>
  <c r="AC429" i="8" s="1"/>
  <c r="AD429" i="8" s="1"/>
  <c r="C503" i="6"/>
  <c r="C427" i="6"/>
  <c r="C489" i="6"/>
  <c r="AB423" i="8"/>
  <c r="AC423" i="8" s="1"/>
  <c r="AD423" i="8" s="1"/>
  <c r="T409" i="8"/>
  <c r="Z409" i="8" s="1"/>
  <c r="AA409" i="8" s="1"/>
  <c r="C437" i="6"/>
  <c r="C478" i="6"/>
  <c r="AB471" i="8"/>
  <c r="AC471" i="8" s="1"/>
  <c r="AD471" i="8" s="1"/>
  <c r="AB500" i="8"/>
  <c r="AC500" i="8" s="1"/>
  <c r="AD500" i="8" s="1"/>
  <c r="C546" i="6"/>
  <c r="AB419" i="8"/>
  <c r="AC419" i="8" s="1"/>
  <c r="AD419" i="8" s="1"/>
  <c r="AB404" i="8"/>
  <c r="AC404" i="8" s="1"/>
  <c r="AD404" i="8" s="1"/>
  <c r="T437" i="8"/>
  <c r="C453" i="6"/>
  <c r="C419" i="6"/>
  <c r="T418" i="8"/>
  <c r="Z418" i="8" s="1"/>
  <c r="AA418" i="8" s="1"/>
  <c r="T447" i="8"/>
  <c r="Z447" i="8" s="1"/>
  <c r="AA447" i="8" s="1"/>
  <c r="AB493" i="8"/>
  <c r="AC493" i="8" s="1"/>
  <c r="AD493" i="8" s="1"/>
  <c r="T485" i="8"/>
  <c r="Z485" i="8" s="1"/>
  <c r="AA485" i="8" s="1"/>
  <c r="AB515" i="8"/>
  <c r="AC515" i="8" s="1"/>
  <c r="AD515" i="8" s="1"/>
  <c r="AB443" i="8"/>
  <c r="AC443" i="8" s="1"/>
  <c r="AD443" i="8" s="1"/>
  <c r="AB558" i="8"/>
  <c r="AC558" i="8" s="1"/>
  <c r="AD558" i="8" s="1"/>
  <c r="T527" i="8"/>
  <c r="Z527" i="8" s="1"/>
  <c r="AA527" i="8" s="1"/>
  <c r="AB518" i="8"/>
  <c r="AC518" i="8" s="1"/>
  <c r="AD518" i="8" s="1"/>
  <c r="T504" i="8"/>
  <c r="Z504" i="8" s="1"/>
  <c r="AA504" i="8" s="1"/>
  <c r="T556" i="8"/>
  <c r="Z556" i="8" s="1"/>
  <c r="AA556" i="8" s="1"/>
  <c r="C433" i="6"/>
  <c r="AB534" i="8"/>
  <c r="AC534" i="8" s="1"/>
  <c r="AD534" i="8" s="1"/>
  <c r="C499" i="6"/>
  <c r="C474" i="6"/>
  <c r="C500" i="6"/>
  <c r="T546" i="8"/>
  <c r="AB536" i="8"/>
  <c r="AC536" i="8" s="1"/>
  <c r="AD536" i="8" s="1"/>
  <c r="AB476" i="8"/>
  <c r="AC476" i="8" s="1"/>
  <c r="AD476" i="8" s="1"/>
  <c r="Z410" i="8"/>
  <c r="AA410" i="8" s="1"/>
  <c r="AB410" i="8"/>
  <c r="AC410" i="8" s="1"/>
  <c r="AD410" i="8" s="1"/>
  <c r="Z565" i="8"/>
  <c r="AA565" i="8" s="1"/>
  <c r="AB565" i="8"/>
  <c r="AC565" i="8" s="1"/>
  <c r="AD565" i="8" s="1"/>
  <c r="Z428" i="8"/>
  <c r="AA428" i="8" s="1"/>
  <c r="AB428" i="8"/>
  <c r="AC428" i="8" s="1"/>
  <c r="AD428" i="8" s="1"/>
  <c r="T459" i="8"/>
  <c r="Z459" i="8" s="1"/>
  <c r="AA459" i="8" s="1"/>
  <c r="C549" i="6"/>
  <c r="T549" i="8"/>
  <c r="Z549" i="8" s="1"/>
  <c r="AA549" i="8" s="1"/>
  <c r="C415" i="6"/>
  <c r="T537" i="8"/>
  <c r="Z537" i="8" s="1"/>
  <c r="AA537" i="8" s="1"/>
  <c r="T442" i="8"/>
  <c r="Z442" i="8" s="1"/>
  <c r="AA442" i="8" s="1"/>
  <c r="C426" i="6"/>
  <c r="AB543" i="8"/>
  <c r="AC543" i="8" s="1"/>
  <c r="AD543" i="8" s="1"/>
  <c r="AB511" i="8"/>
  <c r="AC511" i="8" s="1"/>
  <c r="AD511" i="8" s="1"/>
  <c r="Z561" i="8"/>
  <c r="AA561" i="8" s="1"/>
  <c r="AB561" i="8"/>
  <c r="AC561" i="8" s="1"/>
  <c r="AD561" i="8" s="1"/>
  <c r="Z432" i="8"/>
  <c r="AA432" i="8" s="1"/>
  <c r="AB432" i="8"/>
  <c r="AC432" i="8" s="1"/>
  <c r="AD432" i="8" s="1"/>
  <c r="C418" i="6"/>
  <c r="T468" i="8"/>
  <c r="Z468" i="8" s="1"/>
  <c r="AA468" i="8" s="1"/>
  <c r="C559" i="6"/>
  <c r="C430" i="6"/>
  <c r="C454" i="6"/>
  <c r="AB570" i="8"/>
  <c r="AC570" i="8" s="1"/>
  <c r="AD570" i="8" s="1"/>
  <c r="AB474" i="8"/>
  <c r="AC474" i="8" s="1"/>
  <c r="AD474" i="8" s="1"/>
  <c r="AB465" i="8"/>
  <c r="AC465" i="8" s="1"/>
  <c r="AD465" i="8" s="1"/>
  <c r="AB520" i="8"/>
  <c r="AC520" i="8" s="1"/>
  <c r="AD520" i="8" s="1"/>
  <c r="AB486" i="8"/>
  <c r="AC486" i="8" s="1"/>
  <c r="AD486" i="8" s="1"/>
  <c r="AB501" i="8"/>
  <c r="AC501" i="8" s="1"/>
  <c r="AD501" i="8" s="1"/>
  <c r="AB413" i="8"/>
  <c r="AC413" i="8" s="1"/>
  <c r="AD413" i="8" s="1"/>
  <c r="AB488" i="8"/>
  <c r="AC488" i="8" s="1"/>
  <c r="AD488" i="8" s="1"/>
  <c r="AB454" i="8"/>
  <c r="AC454" i="8" s="1"/>
  <c r="AD454" i="8" s="1"/>
  <c r="AB538" i="8"/>
  <c r="AC538" i="8" s="1"/>
  <c r="AD538" i="8" s="1"/>
  <c r="AB490" i="8"/>
  <c r="AC490" i="8" s="1"/>
  <c r="AD490" i="8" s="1"/>
  <c r="AB417" i="8"/>
  <c r="AC417" i="8" s="1"/>
  <c r="AD417" i="8" s="1"/>
  <c r="AB503" i="8"/>
  <c r="AC503" i="8" s="1"/>
  <c r="AD503" i="8" s="1"/>
  <c r="AB494" i="8"/>
  <c r="AC494" i="8" s="1"/>
  <c r="AD494" i="8" s="1"/>
  <c r="AB512" i="8"/>
  <c r="AC512" i="8" s="1"/>
  <c r="AD512" i="8" s="1"/>
  <c r="T554" i="8"/>
  <c r="AB408" i="8"/>
  <c r="AC408" i="8" s="1"/>
  <c r="AD408" i="8" s="1"/>
  <c r="AB551" i="8"/>
  <c r="AC551" i="8" s="1"/>
  <c r="AD551" i="8" s="1"/>
  <c r="AB473" i="8"/>
  <c r="AC473" i="8" s="1"/>
  <c r="AD473" i="8" s="1"/>
  <c r="AB403" i="8"/>
  <c r="AC403" i="8" s="1"/>
  <c r="AD403" i="8" s="1"/>
  <c r="AB550" i="8"/>
  <c r="AC550" i="8" s="1"/>
  <c r="AD550" i="8" s="1"/>
  <c r="AB529" i="8"/>
  <c r="AC529" i="8" s="1"/>
  <c r="AD529" i="8" s="1"/>
  <c r="AB414" i="8"/>
  <c r="AC414" i="8" s="1"/>
  <c r="AD414" i="8" s="1"/>
  <c r="AB508" i="8"/>
  <c r="AC508" i="8" s="1"/>
  <c r="AD508" i="8" s="1"/>
  <c r="AB569" i="8"/>
  <c r="AC569" i="8" s="1"/>
  <c r="AD569" i="8" s="1"/>
  <c r="AB531" i="8"/>
  <c r="AC531" i="8" s="1"/>
  <c r="AD531" i="8" s="1"/>
  <c r="AB499" i="8"/>
  <c r="AC499" i="8" s="1"/>
  <c r="AD499" i="8" s="1"/>
  <c r="AB533" i="8"/>
  <c r="AC533" i="8" s="1"/>
  <c r="AD533" i="8" s="1"/>
  <c r="AB444" i="8"/>
  <c r="AC444" i="8" s="1"/>
  <c r="AD444" i="8" s="1"/>
  <c r="AB456" i="8"/>
  <c r="AC456" i="8" s="1"/>
  <c r="AD456" i="8" s="1"/>
  <c r="AB420" i="8"/>
  <c r="AC420" i="8" s="1"/>
  <c r="AD420" i="8" s="1"/>
  <c r="AB544" i="8"/>
  <c r="AC544" i="8" s="1"/>
  <c r="AD544" i="8" s="1"/>
  <c r="AB571" i="8"/>
  <c r="AC571" i="8" s="1"/>
  <c r="AD571" i="8" s="1"/>
  <c r="AB436" i="8"/>
  <c r="AC436" i="8" s="1"/>
  <c r="AD436" i="8" s="1"/>
  <c r="AB452" i="8"/>
  <c r="AC452" i="8" s="1"/>
  <c r="AD452" i="8" s="1"/>
  <c r="AB552" i="8"/>
  <c r="AC552" i="8" s="1"/>
  <c r="AD552" i="8" s="1"/>
  <c r="AB563" i="8"/>
  <c r="AC563" i="8" s="1"/>
  <c r="AD563" i="8" s="1"/>
  <c r="AB513" i="8"/>
  <c r="AC513" i="8" s="1"/>
  <c r="AD513" i="8" s="1"/>
  <c r="AB455" i="8"/>
  <c r="AC455" i="8" s="1"/>
  <c r="AD455" i="8" s="1"/>
  <c r="AB507" i="8"/>
  <c r="AC507" i="8" s="1"/>
  <c r="AD507" i="8" s="1"/>
  <c r="AB457" i="8"/>
  <c r="AC457" i="8" s="1"/>
  <c r="AD457" i="8" s="1"/>
  <c r="AB453" i="8"/>
  <c r="AC453" i="8" s="1"/>
  <c r="AD453" i="8" s="1"/>
  <c r="AB479" i="8"/>
  <c r="AC479" i="8" s="1"/>
  <c r="AD479" i="8" s="1"/>
  <c r="AB398" i="8"/>
  <c r="AC398" i="8" s="1"/>
  <c r="AD398" i="8" s="1"/>
  <c r="AB497" i="8"/>
  <c r="AC497" i="8" s="1"/>
  <c r="AD497" i="8" s="1"/>
  <c r="AB472" i="8"/>
  <c r="AC472" i="8" s="1"/>
  <c r="AD472" i="8" s="1"/>
  <c r="AB547" i="8"/>
  <c r="AC547" i="8" s="1"/>
  <c r="AD547" i="8" s="1"/>
  <c r="AB483" i="8"/>
  <c r="AC483" i="8" s="1"/>
  <c r="AD483" i="8" s="1"/>
  <c r="AB517" i="8"/>
  <c r="AC517" i="8" s="1"/>
  <c r="AD517" i="8" s="1"/>
  <c r="AB540" i="8"/>
  <c r="AC540" i="8" s="1"/>
  <c r="AD540" i="8" s="1"/>
  <c r="AB470" i="8"/>
  <c r="AC470" i="8" s="1"/>
  <c r="AD470" i="8" s="1"/>
  <c r="AB434" i="8"/>
  <c r="AC434" i="8" s="1"/>
  <c r="AD434" i="8" s="1"/>
  <c r="AB412" i="8"/>
  <c r="AC412" i="8" s="1"/>
  <c r="AD412" i="8" s="1"/>
  <c r="AB539" i="8"/>
  <c r="AC539" i="8" s="1"/>
  <c r="AD539" i="8" s="1"/>
  <c r="AB557" i="8"/>
  <c r="AC557" i="8" s="1"/>
  <c r="AD557" i="8" s="1"/>
  <c r="AB402" i="8"/>
  <c r="AC402" i="8" s="1"/>
  <c r="AD402" i="8" s="1"/>
  <c r="AB406" i="8"/>
  <c r="AC406" i="8" s="1"/>
  <c r="AD406" i="8" s="1"/>
  <c r="AB568" i="8"/>
  <c r="AC568" i="8" s="1"/>
  <c r="AD568" i="8" s="1"/>
  <c r="Z568" i="8"/>
  <c r="AA568" i="8" s="1"/>
  <c r="AB469" i="8"/>
  <c r="AC469" i="8" s="1"/>
  <c r="AD469" i="8" s="1"/>
  <c r="AB422" i="8"/>
  <c r="AC422" i="8" s="1"/>
  <c r="AD422" i="8" s="1"/>
  <c r="AB427" i="8"/>
  <c r="AC427" i="8" s="1"/>
  <c r="AD427" i="8" s="1"/>
  <c r="AB524" i="8"/>
  <c r="AC524" i="8" s="1"/>
  <c r="AD524" i="8" s="1"/>
  <c r="AB567" i="8"/>
  <c r="AC567" i="8" s="1"/>
  <c r="AD567" i="8" s="1"/>
  <c r="AB487" i="8"/>
  <c r="AC487" i="8" s="1"/>
  <c r="AD487" i="8" s="1"/>
  <c r="AB467" i="8"/>
  <c r="AC467" i="8" s="1"/>
  <c r="AD467" i="8" s="1"/>
  <c r="AB545" i="8"/>
  <c r="AC545" i="8" s="1"/>
  <c r="AD545" i="8" s="1"/>
  <c r="AB415" i="8"/>
  <c r="AC415" i="8" s="1"/>
  <c r="AD415" i="8" s="1"/>
  <c r="AB439" i="8"/>
  <c r="AC439" i="8" s="1"/>
  <c r="AD439" i="8" s="1"/>
  <c r="AB542" i="8"/>
  <c r="AC542" i="8" s="1"/>
  <c r="AD542" i="8" s="1"/>
  <c r="AB478" i="8"/>
  <c r="AC478" i="8" s="1"/>
  <c r="AD478" i="8" s="1"/>
  <c r="AB521" i="8"/>
  <c r="AC521" i="8" s="1"/>
  <c r="AD521" i="8" s="1"/>
  <c r="AB449" i="8"/>
  <c r="AC449" i="8" s="1"/>
  <c r="AD449" i="8" s="1"/>
  <c r="AB438" i="8"/>
  <c r="AC438" i="8" s="1"/>
  <c r="AD438" i="8" s="1"/>
  <c r="AB435" i="8"/>
  <c r="AC435" i="8" s="1"/>
  <c r="AD435" i="8" s="1"/>
  <c r="AB480" i="8"/>
  <c r="AC480" i="8" s="1"/>
  <c r="AD480" i="8" s="1"/>
  <c r="AB523" i="8"/>
  <c r="AC523" i="8" s="1"/>
  <c r="AD523" i="8" s="1"/>
  <c r="AB562" i="8"/>
  <c r="AC562" i="8" s="1"/>
  <c r="AD562" i="8" s="1"/>
  <c r="AB541" i="8"/>
  <c r="AC541" i="8" s="1"/>
  <c r="AD541" i="8" s="1"/>
  <c r="AB407" i="8"/>
  <c r="AC407" i="8" s="1"/>
  <c r="AD407" i="8" s="1"/>
  <c r="AB430" i="8"/>
  <c r="AC430" i="8" s="1"/>
  <c r="AD430" i="8" s="1"/>
  <c r="AB425" i="8"/>
  <c r="AC425" i="8" s="1"/>
  <c r="AD425" i="8" s="1"/>
  <c r="AB548" i="8"/>
  <c r="AC548" i="8" s="1"/>
  <c r="AD548" i="8" s="1"/>
  <c r="AB484" i="8"/>
  <c r="AC484" i="8" s="1"/>
  <c r="AD484" i="8" s="1"/>
  <c r="AB446" i="8"/>
  <c r="AC446" i="8" s="1"/>
  <c r="AD446" i="8" s="1"/>
  <c r="AB522" i="8"/>
  <c r="AC522" i="8" s="1"/>
  <c r="AD522" i="8" s="1"/>
  <c r="AB564" i="8"/>
  <c r="AC564" i="8" s="1"/>
  <c r="AD564" i="8" s="1"/>
  <c r="Z564" i="8"/>
  <c r="AA564" i="8" s="1"/>
  <c r="AB421" i="8"/>
  <c r="AC421" i="8" s="1"/>
  <c r="AD421" i="8" s="1"/>
  <c r="AB519" i="8"/>
  <c r="AC519" i="8" s="1"/>
  <c r="AD519" i="8" s="1"/>
  <c r="AB458" i="8"/>
  <c r="AC458" i="8" s="1"/>
  <c r="AD458" i="8" s="1"/>
  <c r="AB502" i="8"/>
  <c r="AC502" i="8" s="1"/>
  <c r="AD502" i="8" s="1"/>
  <c r="AB481" i="8"/>
  <c r="AC481" i="8" s="1"/>
  <c r="AD481" i="8" s="1"/>
  <c r="AB535" i="8"/>
  <c r="AC535" i="8" s="1"/>
  <c r="AD535" i="8" s="1"/>
  <c r="AB510" i="8"/>
  <c r="AC510" i="8" s="1"/>
  <c r="AD510" i="8" s="1"/>
  <c r="AB553" i="8"/>
  <c r="AC553" i="8" s="1"/>
  <c r="AD553" i="8" s="1"/>
  <c r="AB489" i="8"/>
  <c r="AC489" i="8" s="1"/>
  <c r="AD489" i="8" s="1"/>
  <c r="AB464" i="8"/>
  <c r="AC464" i="8" s="1"/>
  <c r="AD464" i="8" s="1"/>
  <c r="AB401" i="8"/>
  <c r="AC401" i="8" s="1"/>
  <c r="AD401" i="8" s="1"/>
  <c r="AB460" i="8"/>
  <c r="AC460" i="8" s="1"/>
  <c r="AD460" i="8" s="1"/>
  <c r="AB560" i="8"/>
  <c r="AC560" i="8" s="1"/>
  <c r="AD560" i="8" s="1"/>
  <c r="AB496" i="8"/>
  <c r="AC496" i="8" s="1"/>
  <c r="AD496" i="8" s="1"/>
  <c r="AB491" i="8"/>
  <c r="AC491" i="8" s="1"/>
  <c r="AD491" i="8" s="1"/>
  <c r="AB530" i="8"/>
  <c r="AC530" i="8" s="1"/>
  <c r="AD530" i="8" s="1"/>
  <c r="AB466" i="8"/>
  <c r="AC466" i="8" s="1"/>
  <c r="AD466" i="8" s="1"/>
  <c r="AB509" i="8"/>
  <c r="AC509" i="8" s="1"/>
  <c r="AD509" i="8" s="1"/>
  <c r="AB426" i="8"/>
  <c r="AC426" i="8" s="1"/>
  <c r="AD426" i="8" s="1"/>
  <c r="AB400" i="8"/>
  <c r="AC400" i="8" s="1"/>
  <c r="AD400" i="8" s="1"/>
  <c r="AB516" i="8"/>
  <c r="AC516" i="8" s="1"/>
  <c r="AD516" i="8" s="1"/>
  <c r="AB559" i="8"/>
  <c r="AC559" i="8" s="1"/>
  <c r="AD559" i="8" s="1"/>
  <c r="AB495" i="8"/>
  <c r="AC495" i="8" s="1"/>
  <c r="AD495" i="8" s="1"/>
  <c r="AB462" i="8"/>
  <c r="AC462" i="8" s="1"/>
  <c r="AD462" i="8" s="1"/>
  <c r="F46" i="31"/>
  <c r="H42" i="32" s="1"/>
  <c r="G42" i="32"/>
  <c r="M44" i="31"/>
  <c r="T46" i="31"/>
  <c r="L45" i="31"/>
  <c r="S48" i="31"/>
  <c r="E47" i="31"/>
  <c r="B109" i="23"/>
  <c r="H109" i="23" s="1"/>
  <c r="G9" i="23"/>
  <c r="K4" i="28"/>
  <c r="B73" i="23"/>
  <c r="H81" i="23"/>
  <c r="D81" i="23" s="1"/>
  <c r="AB399" i="8" l="1"/>
  <c r="AC399" i="8" s="1"/>
  <c r="AD399" i="8" s="1"/>
  <c r="AB416" i="8"/>
  <c r="AC416" i="8" s="1"/>
  <c r="AD416" i="8" s="1"/>
  <c r="AB555" i="8"/>
  <c r="AC555" i="8" s="1"/>
  <c r="AD555" i="8" s="1"/>
  <c r="AB463" i="8"/>
  <c r="AC463" i="8" s="1"/>
  <c r="AD463" i="8" s="1"/>
  <c r="AB431" i="8"/>
  <c r="AC431" i="8" s="1"/>
  <c r="AD431" i="8" s="1"/>
  <c r="AB411" i="8"/>
  <c r="AC411" i="8" s="1"/>
  <c r="AD411" i="8" s="1"/>
  <c r="AB528" i="8"/>
  <c r="AC528" i="8" s="1"/>
  <c r="AD528" i="8" s="1"/>
  <c r="AB448" i="8"/>
  <c r="AC448" i="8" s="1"/>
  <c r="AD448" i="8" s="1"/>
  <c r="AB492" i="8"/>
  <c r="AC492" i="8" s="1"/>
  <c r="AD492" i="8" s="1"/>
  <c r="AB475" i="8"/>
  <c r="AC475" i="8" s="1"/>
  <c r="AD475" i="8" s="1"/>
  <c r="AB451" i="8"/>
  <c r="AC451" i="8" s="1"/>
  <c r="AD451" i="8" s="1"/>
  <c r="AB418" i="8"/>
  <c r="AC418" i="8" s="1"/>
  <c r="AD418" i="8" s="1"/>
  <c r="Z572" i="8"/>
  <c r="AA572" i="8" s="1"/>
  <c r="AB405" i="8"/>
  <c r="AC405" i="8" s="1"/>
  <c r="AD405" i="8" s="1"/>
  <c r="AB526" i="8"/>
  <c r="AC526" i="8" s="1"/>
  <c r="AD526" i="8" s="1"/>
  <c r="AB498" i="8"/>
  <c r="AC498" i="8" s="1"/>
  <c r="AD498" i="8" s="1"/>
  <c r="AB532" i="8"/>
  <c r="AC532" i="8" s="1"/>
  <c r="AD532" i="8" s="1"/>
  <c r="AB549" i="8"/>
  <c r="AC549" i="8" s="1"/>
  <c r="AD549" i="8" s="1"/>
  <c r="AB424" i="8"/>
  <c r="AC424" i="8" s="1"/>
  <c r="AD424" i="8" s="1"/>
  <c r="AB506" i="8"/>
  <c r="AC506" i="8" s="1"/>
  <c r="AD506" i="8" s="1"/>
  <c r="AB445" i="8"/>
  <c r="AC445" i="8" s="1"/>
  <c r="AD445" i="8" s="1"/>
  <c r="AB477" i="8"/>
  <c r="AC477" i="8" s="1"/>
  <c r="AD477" i="8" s="1"/>
  <c r="AB525" i="8"/>
  <c r="AC525" i="8" s="1"/>
  <c r="AD525" i="8" s="1"/>
  <c r="AB450" i="8"/>
  <c r="AC450" i="8" s="1"/>
  <c r="AD450" i="8" s="1"/>
  <c r="AB461" i="8"/>
  <c r="AC461" i="8" s="1"/>
  <c r="AD461" i="8" s="1"/>
  <c r="AB433" i="8"/>
  <c r="AC433" i="8" s="1"/>
  <c r="AD433" i="8" s="1"/>
  <c r="AB409" i="8"/>
  <c r="AC409" i="8" s="1"/>
  <c r="AD409" i="8" s="1"/>
  <c r="AB440" i="8"/>
  <c r="AC440" i="8" s="1"/>
  <c r="AD440" i="8" s="1"/>
  <c r="AB447" i="8"/>
  <c r="AC447" i="8" s="1"/>
  <c r="AD447" i="8" s="1"/>
  <c r="AB468" i="8"/>
  <c r="AC468" i="8" s="1"/>
  <c r="AD468" i="8" s="1"/>
  <c r="AB485" i="8"/>
  <c r="AC485" i="8" s="1"/>
  <c r="AD485" i="8" s="1"/>
  <c r="AB556" i="8"/>
  <c r="AC556" i="8" s="1"/>
  <c r="AD556" i="8" s="1"/>
  <c r="AB527" i="8"/>
  <c r="AC527" i="8" s="1"/>
  <c r="AD527" i="8" s="1"/>
  <c r="AB442" i="8"/>
  <c r="AC442" i="8" s="1"/>
  <c r="AD442" i="8" s="1"/>
  <c r="AB504" i="8"/>
  <c r="AC504" i="8" s="1"/>
  <c r="AD504" i="8" s="1"/>
  <c r="Z437" i="8"/>
  <c r="AA437" i="8" s="1"/>
  <c r="AB437" i="8"/>
  <c r="AC437" i="8" s="1"/>
  <c r="AD437" i="8" s="1"/>
  <c r="AB459" i="8"/>
  <c r="AC459" i="8" s="1"/>
  <c r="AD459" i="8" s="1"/>
  <c r="AB537" i="8"/>
  <c r="AC537" i="8" s="1"/>
  <c r="AD537" i="8" s="1"/>
  <c r="Z546" i="8"/>
  <c r="AA546" i="8" s="1"/>
  <c r="AB546" i="8"/>
  <c r="AC546" i="8" s="1"/>
  <c r="AD546" i="8" s="1"/>
  <c r="Z554" i="8"/>
  <c r="AA554" i="8" s="1"/>
  <c r="AB554" i="8"/>
  <c r="AC554" i="8" s="1"/>
  <c r="AD554" i="8" s="1"/>
  <c r="F47" i="31"/>
  <c r="H43" i="32" s="1"/>
  <c r="G43" i="32"/>
  <c r="M45" i="31"/>
  <c r="T47" i="31"/>
  <c r="L46" i="31"/>
  <c r="S49" i="31"/>
  <c r="E48" i="31"/>
  <c r="I109" i="23"/>
  <c r="D109" i="23"/>
  <c r="E109" i="23"/>
  <c r="H9" i="23"/>
  <c r="B74" i="23"/>
  <c r="F48" i="31" l="1"/>
  <c r="H44" i="32" s="1"/>
  <c r="G44" i="32"/>
  <c r="M46" i="31"/>
  <c r="T48" i="31"/>
  <c r="L47" i="31"/>
  <c r="S50" i="31"/>
  <c r="E49" i="31"/>
  <c r="A6" i="8"/>
  <c r="B6" i="8"/>
  <c r="D6" i="8"/>
  <c r="A7" i="8"/>
  <c r="B7" i="8"/>
  <c r="D7" i="8"/>
  <c r="A5" i="6" l="1"/>
  <c r="S7" i="8"/>
  <c r="C7" i="8"/>
  <c r="X7" i="8" s="1"/>
  <c r="O7" i="8"/>
  <c r="I7" i="8"/>
  <c r="F49" i="31"/>
  <c r="H45" i="32" s="1"/>
  <c r="G45" i="32"/>
  <c r="M47" i="31"/>
  <c r="T49" i="31"/>
  <c r="L48" i="31"/>
  <c r="S51" i="31"/>
  <c r="E50" i="31"/>
  <c r="D20" i="23"/>
  <c r="D18" i="23"/>
  <c r="D14" i="23"/>
  <c r="D12" i="23"/>
  <c r="D19" i="23"/>
  <c r="D15" i="23"/>
  <c r="D13" i="23"/>
  <c r="C6" i="8"/>
  <c r="X6" i="8" s="1"/>
  <c r="D11" i="23"/>
  <c r="B5" i="6"/>
  <c r="G5" i="6" s="1"/>
  <c r="R7" i="8"/>
  <c r="D5" i="6" s="1"/>
  <c r="D5" i="8"/>
  <c r="B5" i="8"/>
  <c r="A5" i="8"/>
  <c r="AQ33" i="5"/>
  <c r="AP33" i="5"/>
  <c r="AQ32" i="5"/>
  <c r="AP32" i="5"/>
  <c r="AQ31" i="5"/>
  <c r="AP31" i="5"/>
  <c r="AQ30" i="5"/>
  <c r="AP30" i="5"/>
  <c r="AQ29" i="5"/>
  <c r="AP29" i="5"/>
  <c r="AQ28" i="5"/>
  <c r="AP28" i="5"/>
  <c r="AQ27" i="5"/>
  <c r="AP27" i="5"/>
  <c r="AQ26" i="5"/>
  <c r="AP26" i="5"/>
  <c r="AQ25" i="5"/>
  <c r="AP25" i="5"/>
  <c r="AQ24" i="5"/>
  <c r="AP24" i="5"/>
  <c r="AQ23" i="5"/>
  <c r="AP23" i="5"/>
  <c r="AQ22" i="5"/>
  <c r="AP22" i="5"/>
  <c r="AQ21" i="5"/>
  <c r="AP21" i="5"/>
  <c r="AQ20" i="5"/>
  <c r="AP20" i="5"/>
  <c r="AQ19" i="5"/>
  <c r="AP19" i="5"/>
  <c r="AQ18" i="5"/>
  <c r="AP18" i="5"/>
  <c r="AQ17" i="5"/>
  <c r="AP17" i="5"/>
  <c r="AQ16" i="5"/>
  <c r="AQ15" i="5"/>
  <c r="AP15" i="5"/>
  <c r="AQ14" i="5"/>
  <c r="AP14" i="5"/>
  <c r="AQ13" i="5"/>
  <c r="AP13" i="5"/>
  <c r="AQ12" i="5"/>
  <c r="AP12" i="5"/>
  <c r="AQ11" i="5"/>
  <c r="AP11" i="5"/>
  <c r="AQ10" i="5"/>
  <c r="AP10" i="5"/>
  <c r="AQ9" i="5"/>
  <c r="AP9" i="5"/>
  <c r="AQ8" i="5"/>
  <c r="AP8" i="5"/>
  <c r="AQ7" i="5"/>
  <c r="AP7" i="5"/>
  <c r="AQ6" i="5"/>
  <c r="AP6" i="5"/>
  <c r="AQ5" i="5"/>
  <c r="AP5" i="5"/>
  <c r="B5" i="5"/>
  <c r="A5" i="5"/>
  <c r="AQ4" i="5"/>
  <c r="AP4" i="5"/>
  <c r="B4" i="5"/>
  <c r="A4" i="5"/>
  <c r="AQ3" i="5"/>
  <c r="AP3" i="5"/>
  <c r="B3" i="5"/>
  <c r="A3" i="5"/>
  <c r="B2" i="5"/>
  <c r="A2" i="5"/>
  <c r="Q396" i="6"/>
  <c r="P396" i="6"/>
  <c r="E396" i="6" s="1"/>
  <c r="Q395" i="6"/>
  <c r="P395" i="6"/>
  <c r="E395" i="6" l="1"/>
  <c r="K395" i="6" s="1"/>
  <c r="P15" i="6"/>
  <c r="E15" i="6" s="1"/>
  <c r="F50" i="31"/>
  <c r="H46" i="32" s="1"/>
  <c r="G46" i="32"/>
  <c r="M48" i="31"/>
  <c r="T50" i="31"/>
  <c r="L49" i="31"/>
  <c r="S52" i="31"/>
  <c r="E51" i="31"/>
  <c r="P51" i="6"/>
  <c r="E51" i="6" s="1"/>
  <c r="C5" i="8"/>
  <c r="X5" i="8" s="1"/>
  <c r="X4" i="8" s="1"/>
  <c r="I3" i="2"/>
  <c r="U3" i="2" s="1"/>
  <c r="M3" i="2"/>
  <c r="Y3" i="2" s="1"/>
  <c r="O3" i="2"/>
  <c r="AA3" i="2" s="1"/>
  <c r="G3" i="2"/>
  <c r="S3" i="2" s="1"/>
  <c r="K3" i="2"/>
  <c r="Q3" i="2"/>
  <c r="F3" i="2"/>
  <c r="R3" i="2" s="1"/>
  <c r="H3" i="2"/>
  <c r="T3" i="2" s="1"/>
  <c r="J3" i="2"/>
  <c r="V3" i="2" s="1"/>
  <c r="L3" i="2"/>
  <c r="X3" i="2" s="1"/>
  <c r="N3" i="2"/>
  <c r="P3" i="2"/>
  <c r="AB3" i="2" s="1"/>
  <c r="K396" i="6"/>
  <c r="I396" i="6"/>
  <c r="L396" i="6" s="1"/>
  <c r="H2" i="5"/>
  <c r="X2" i="5"/>
  <c r="H5" i="8"/>
  <c r="C2" i="5"/>
  <c r="C5" i="5" s="1"/>
  <c r="R2" i="5"/>
  <c r="R5" i="5" s="1"/>
  <c r="J2" i="5"/>
  <c r="L2" i="5"/>
  <c r="K86" i="8"/>
  <c r="F2" i="5"/>
  <c r="F5" i="5" s="1"/>
  <c r="V2" i="5"/>
  <c r="N2" i="5"/>
  <c r="P2" i="5"/>
  <c r="P5" i="5" s="1"/>
  <c r="D2" i="5"/>
  <c r="T2" i="5"/>
  <c r="L37" i="8"/>
  <c r="K32" i="8"/>
  <c r="N124" i="8"/>
  <c r="M136" i="8"/>
  <c r="N150" i="8"/>
  <c r="N249" i="8"/>
  <c r="N269" i="8"/>
  <c r="N297" i="8"/>
  <c r="N155" i="8"/>
  <c r="N329" i="8"/>
  <c r="K80" i="8"/>
  <c r="K145" i="8"/>
  <c r="N112" i="8"/>
  <c r="M58" i="8"/>
  <c r="K111" i="8"/>
  <c r="K107" i="8"/>
  <c r="M15" i="8"/>
  <c r="N24" i="8"/>
  <c r="N213" i="8"/>
  <c r="N241" i="8"/>
  <c r="N261" i="8"/>
  <c r="N273" i="8"/>
  <c r="N309" i="8"/>
  <c r="N337" i="8"/>
  <c r="N357" i="8"/>
  <c r="N373" i="8"/>
  <c r="K6" i="8"/>
  <c r="K89" i="8"/>
  <c r="N154" i="8"/>
  <c r="N160" i="8"/>
  <c r="M17" i="8"/>
  <c r="N30" i="8"/>
  <c r="K41" i="8"/>
  <c r="N61" i="8"/>
  <c r="K38" i="8"/>
  <c r="L60" i="8"/>
  <c r="N67" i="8"/>
  <c r="N69" i="8"/>
  <c r="L69" i="8"/>
  <c r="N73" i="8"/>
  <c r="K75" i="8"/>
  <c r="K79" i="8"/>
  <c r="K83" i="8"/>
  <c r="N92" i="8"/>
  <c r="K114" i="8"/>
  <c r="K116" i="8"/>
  <c r="L126" i="8"/>
  <c r="L128" i="8"/>
  <c r="K130" i="8"/>
  <c r="K132" i="8"/>
  <c r="N135" i="8"/>
  <c r="L135" i="8"/>
  <c r="N174" i="8"/>
  <c r="L174" i="8"/>
  <c r="N199" i="8"/>
  <c r="L199" i="8"/>
  <c r="N207" i="8"/>
  <c r="L207" i="8"/>
  <c r="N223" i="8"/>
  <c r="N231" i="8"/>
  <c r="L231" i="8"/>
  <c r="N247" i="8"/>
  <c r="L247" i="8"/>
  <c r="L255" i="8"/>
  <c r="N263" i="8"/>
  <c r="N271" i="8"/>
  <c r="L271" i="8"/>
  <c r="N279" i="8"/>
  <c r="N287" i="8"/>
  <c r="L287" i="8"/>
  <c r="N303" i="8"/>
  <c r="N311" i="8"/>
  <c r="L311" i="8"/>
  <c r="N319" i="8"/>
  <c r="L319" i="8"/>
  <c r="N327" i="8"/>
  <c r="N335" i="8"/>
  <c r="L335" i="8"/>
  <c r="L343" i="8"/>
  <c r="N351" i="8"/>
  <c r="L359" i="8"/>
  <c r="L367" i="8"/>
  <c r="N375" i="8"/>
  <c r="N383" i="8"/>
  <c r="L383" i="8"/>
  <c r="L68" i="8"/>
  <c r="N70" i="8"/>
  <c r="L70" i="8"/>
  <c r="L72" i="8"/>
  <c r="K87" i="8"/>
  <c r="N91" i="8"/>
  <c r="N113" i="8"/>
  <c r="L113" i="8"/>
  <c r="K120" i="8"/>
  <c r="L125" i="8"/>
  <c r="L127" i="8"/>
  <c r="N129" i="8"/>
  <c r="L129" i="8"/>
  <c r="K136" i="8"/>
  <c r="M138" i="8"/>
  <c r="K138" i="8"/>
  <c r="N192" i="8"/>
  <c r="L192" i="8"/>
  <c r="N203" i="8"/>
  <c r="L203" i="8"/>
  <c r="L211" i="8"/>
  <c r="N219" i="8"/>
  <c r="L219" i="8"/>
  <c r="N227" i="8"/>
  <c r="N235" i="8"/>
  <c r="L235" i="8"/>
  <c r="N243" i="8"/>
  <c r="L243" i="8"/>
  <c r="N259" i="8"/>
  <c r="N267" i="8"/>
  <c r="L267" i="8"/>
  <c r="N283" i="8"/>
  <c r="L283" i="8"/>
  <c r="L291" i="8"/>
  <c r="N299" i="8"/>
  <c r="N307" i="8"/>
  <c r="L307" i="8"/>
  <c r="N315" i="8"/>
  <c r="L315" i="8"/>
  <c r="N323" i="8"/>
  <c r="L323" i="8"/>
  <c r="L331" i="8"/>
  <c r="L339" i="8"/>
  <c r="L347" i="8"/>
  <c r="N355" i="8"/>
  <c r="N363" i="8"/>
  <c r="N371" i="8"/>
  <c r="N379" i="8"/>
  <c r="L379" i="8"/>
  <c r="N395" i="8"/>
  <c r="L395" i="8"/>
  <c r="M6" i="8"/>
  <c r="V6" i="8"/>
  <c r="L8" i="8"/>
  <c r="M9" i="8"/>
  <c r="K15" i="8"/>
  <c r="L20" i="8"/>
  <c r="L21" i="8"/>
  <c r="L22" i="8"/>
  <c r="L23" i="8"/>
  <c r="M25" i="8"/>
  <c r="L34" i="8"/>
  <c r="M35" i="8"/>
  <c r="M51" i="8"/>
  <c r="L53" i="8"/>
  <c r="L56" i="8"/>
  <c r="L57" i="8"/>
  <c r="K58" i="8"/>
  <c r="L65" i="8"/>
  <c r="M99" i="8"/>
  <c r="L101" i="8"/>
  <c r="L102" i="8"/>
  <c r="M145" i="8"/>
  <c r="L150" i="8"/>
  <c r="L153" i="8"/>
  <c r="L154" i="8"/>
  <c r="L155" i="8"/>
  <c r="L160" i="8"/>
  <c r="K161" i="8"/>
  <c r="L166" i="8"/>
  <c r="K171" i="8"/>
  <c r="L197" i="8"/>
  <c r="L201" i="8"/>
  <c r="L205" i="8"/>
  <c r="L213" i="8"/>
  <c r="L217" i="8"/>
  <c r="L221" i="8"/>
  <c r="L225" i="8"/>
  <c r="L229" i="8"/>
  <c r="L233" i="8"/>
  <c r="L237" i="8"/>
  <c r="L245" i="8"/>
  <c r="L249" i="8"/>
  <c r="L253" i="8"/>
  <c r="L257" i="8"/>
  <c r="L261" i="8"/>
  <c r="L265" i="8"/>
  <c r="L269" i="8"/>
  <c r="L277" i="8"/>
  <c r="L281" i="8"/>
  <c r="L285" i="8"/>
  <c r="L289" i="8"/>
  <c r="L293" i="8"/>
  <c r="L297" i="8"/>
  <c r="L301" i="8"/>
  <c r="L309" i="8"/>
  <c r="L313" i="8"/>
  <c r="L317" i="8"/>
  <c r="L321" i="8"/>
  <c r="L325" i="8"/>
  <c r="L329" i="8"/>
  <c r="L333" i="8"/>
  <c r="L341" i="8"/>
  <c r="L345" i="8"/>
  <c r="L349" i="8"/>
  <c r="L353" i="8"/>
  <c r="L357" i="8"/>
  <c r="L361" i="8"/>
  <c r="L365" i="8"/>
  <c r="L373" i="8"/>
  <c r="L377" i="8"/>
  <c r="L381" i="8"/>
  <c r="L385" i="8"/>
  <c r="L389" i="8"/>
  <c r="L393" i="8"/>
  <c r="V5" i="8"/>
  <c r="M10" i="8"/>
  <c r="K10" i="8"/>
  <c r="N10" i="8"/>
  <c r="N42" i="8"/>
  <c r="L42" i="8"/>
  <c r="M42" i="8"/>
  <c r="N43" i="8"/>
  <c r="L43" i="8"/>
  <c r="M43" i="8"/>
  <c r="N44" i="8"/>
  <c r="L44" i="8"/>
  <c r="M44" i="8"/>
  <c r="N45" i="8"/>
  <c r="L45" i="8"/>
  <c r="M45" i="8"/>
  <c r="N46" i="8"/>
  <c r="L46" i="8"/>
  <c r="M46" i="8"/>
  <c r="M47" i="8"/>
  <c r="K47" i="8"/>
  <c r="N47" i="8"/>
  <c r="M78" i="8"/>
  <c r="K78" i="8"/>
  <c r="N78" i="8"/>
  <c r="M82" i="8"/>
  <c r="K82" i="8"/>
  <c r="N82" i="8"/>
  <c r="M85" i="8"/>
  <c r="K85" i="8"/>
  <c r="L85" i="8"/>
  <c r="M96" i="8"/>
  <c r="K96" i="8"/>
  <c r="N96" i="8"/>
  <c r="M98" i="8"/>
  <c r="K98" i="8"/>
  <c r="N98" i="8"/>
  <c r="M109" i="8"/>
  <c r="K109" i="8"/>
  <c r="N109" i="8"/>
  <c r="M117" i="8"/>
  <c r="K117" i="8"/>
  <c r="N117" i="8"/>
  <c r="R5" i="8"/>
  <c r="M7" i="8"/>
  <c r="K7" i="8"/>
  <c r="V7" i="8"/>
  <c r="N7" i="8"/>
  <c r="L10" i="8"/>
  <c r="M19" i="8"/>
  <c r="K19" i="8"/>
  <c r="L19" i="8"/>
  <c r="N26" i="8"/>
  <c r="L26" i="8"/>
  <c r="M26" i="8"/>
  <c r="N27" i="8"/>
  <c r="L27" i="8"/>
  <c r="M27" i="8"/>
  <c r="M28" i="8"/>
  <c r="K28" i="8"/>
  <c r="N28" i="8"/>
  <c r="N32" i="8"/>
  <c r="L32" i="8"/>
  <c r="M32" i="8"/>
  <c r="M33" i="8"/>
  <c r="K33" i="8"/>
  <c r="L33" i="8"/>
  <c r="N36" i="8"/>
  <c r="L36" i="8"/>
  <c r="M36" i="8"/>
  <c r="M37" i="8"/>
  <c r="K37" i="8"/>
  <c r="N37" i="8"/>
  <c r="M40" i="8"/>
  <c r="K40" i="8"/>
  <c r="N40" i="8"/>
  <c r="K42" i="8"/>
  <c r="K43" i="8"/>
  <c r="K44" i="8"/>
  <c r="K45" i="8"/>
  <c r="K46" i="8"/>
  <c r="L47" i="8"/>
  <c r="M49" i="8"/>
  <c r="K49" i="8"/>
  <c r="N49" i="8"/>
  <c r="M52" i="8"/>
  <c r="K52" i="8"/>
  <c r="N52" i="8"/>
  <c r="N63" i="8"/>
  <c r="L63" i="8"/>
  <c r="M63" i="8"/>
  <c r="M64" i="8"/>
  <c r="K64" i="8"/>
  <c r="N64" i="8"/>
  <c r="N76" i="8"/>
  <c r="L76" i="8"/>
  <c r="M76" i="8"/>
  <c r="L78" i="8"/>
  <c r="N80" i="8"/>
  <c r="L80" i="8"/>
  <c r="M80" i="8"/>
  <c r="L82" i="8"/>
  <c r="N85" i="8"/>
  <c r="N88" i="8"/>
  <c r="L88" i="8"/>
  <c r="M88" i="8"/>
  <c r="N89" i="8"/>
  <c r="L89" i="8"/>
  <c r="M89" i="8"/>
  <c r="L96" i="8"/>
  <c r="L98" i="8"/>
  <c r="M100" i="8"/>
  <c r="K100" i="8"/>
  <c r="N100" i="8"/>
  <c r="N107" i="8"/>
  <c r="L107" i="8"/>
  <c r="M107" i="8"/>
  <c r="L109" i="8"/>
  <c r="N111" i="8"/>
  <c r="L111" i="8"/>
  <c r="M111" i="8"/>
  <c r="M112" i="8"/>
  <c r="K112" i="8"/>
  <c r="L112" i="8"/>
  <c r="M115" i="8"/>
  <c r="K115" i="8"/>
  <c r="N115" i="8"/>
  <c r="M119" i="8"/>
  <c r="K119" i="8"/>
  <c r="N119" i="8"/>
  <c r="L6" i="8"/>
  <c r="N6" i="8"/>
  <c r="R6" i="8"/>
  <c r="K8" i="8"/>
  <c r="M8" i="8"/>
  <c r="L9" i="8"/>
  <c r="N9" i="8"/>
  <c r="L15" i="8"/>
  <c r="N15" i="8"/>
  <c r="L17" i="8"/>
  <c r="N17" i="8"/>
  <c r="K20" i="8"/>
  <c r="M20" i="8"/>
  <c r="K21" i="8"/>
  <c r="M21" i="8"/>
  <c r="K22" i="8"/>
  <c r="M22" i="8"/>
  <c r="K23" i="8"/>
  <c r="M23" i="8"/>
  <c r="K24" i="8"/>
  <c r="M24" i="8"/>
  <c r="L25" i="8"/>
  <c r="N25" i="8"/>
  <c r="K30" i="8"/>
  <c r="M30" i="8"/>
  <c r="L31" i="8"/>
  <c r="N31" i="8"/>
  <c r="K34" i="8"/>
  <c r="M34" i="8"/>
  <c r="L35" i="8"/>
  <c r="N35" i="8"/>
  <c r="L38" i="8"/>
  <c r="N38" i="8"/>
  <c r="L41" i="8"/>
  <c r="N41" i="8"/>
  <c r="L51" i="8"/>
  <c r="N51" i="8"/>
  <c r="K53" i="8"/>
  <c r="M53" i="8"/>
  <c r="K56" i="8"/>
  <c r="M56" i="8"/>
  <c r="K57" i="8"/>
  <c r="M57" i="8"/>
  <c r="L58" i="8"/>
  <c r="N58" i="8"/>
  <c r="K60" i="8"/>
  <c r="M60" i="8"/>
  <c r="K61" i="8"/>
  <c r="M61" i="8"/>
  <c r="K65" i="8"/>
  <c r="M65" i="8"/>
  <c r="K67" i="8"/>
  <c r="M67" i="8"/>
  <c r="K68" i="8"/>
  <c r="M68" i="8"/>
  <c r="K69" i="8"/>
  <c r="M69" i="8"/>
  <c r="K70" i="8"/>
  <c r="M70" i="8"/>
  <c r="K71" i="8"/>
  <c r="M71" i="8"/>
  <c r="K72" i="8"/>
  <c r="M72" i="8"/>
  <c r="K73" i="8"/>
  <c r="M73" i="8"/>
  <c r="K74" i="8"/>
  <c r="M74" i="8"/>
  <c r="L75" i="8"/>
  <c r="N75" i="8"/>
  <c r="L79" i="8"/>
  <c r="N79" i="8"/>
  <c r="L83" i="8"/>
  <c r="N83" i="8"/>
  <c r="L87" i="8"/>
  <c r="N87" i="8"/>
  <c r="K91" i="8"/>
  <c r="M91" i="8"/>
  <c r="K92" i="8"/>
  <c r="M92" i="8"/>
  <c r="L97" i="8"/>
  <c r="N97" i="8"/>
  <c r="L99" i="8"/>
  <c r="N99" i="8"/>
  <c r="K101" i="8"/>
  <c r="M101" i="8"/>
  <c r="K102" i="8"/>
  <c r="M102" i="8"/>
  <c r="L104" i="8"/>
  <c r="N104" i="8"/>
  <c r="K113" i="8"/>
  <c r="M113" i="8"/>
  <c r="L114" i="8"/>
  <c r="N114" i="8"/>
  <c r="L116" i="8"/>
  <c r="N116" i="8"/>
  <c r="L118" i="8"/>
  <c r="N118" i="8"/>
  <c r="L120" i="8"/>
  <c r="N120" i="8"/>
  <c r="L121" i="8"/>
  <c r="N121" i="8"/>
  <c r="K122" i="8"/>
  <c r="M122" i="8"/>
  <c r="K124" i="8"/>
  <c r="M124" i="8"/>
  <c r="K125" i="8"/>
  <c r="M125" i="8"/>
  <c r="K126" i="8"/>
  <c r="M126" i="8"/>
  <c r="K127" i="8"/>
  <c r="M127" i="8"/>
  <c r="K128" i="8"/>
  <c r="M128" i="8"/>
  <c r="K129" i="8"/>
  <c r="M129" i="8"/>
  <c r="L130" i="8"/>
  <c r="N130" i="8"/>
  <c r="L132" i="8"/>
  <c r="N132" i="8"/>
  <c r="L133" i="8"/>
  <c r="N133" i="8"/>
  <c r="K134" i="8"/>
  <c r="M134" i="8"/>
  <c r="K135" i="8"/>
  <c r="M135" i="8"/>
  <c r="L136" i="8"/>
  <c r="N136" i="8"/>
  <c r="K137" i="8"/>
  <c r="M137" i="8"/>
  <c r="L138" i="8"/>
  <c r="N138" i="8"/>
  <c r="L139" i="8"/>
  <c r="N139" i="8"/>
  <c r="L140" i="8"/>
  <c r="N140" i="8"/>
  <c r="L141" i="8"/>
  <c r="N141" i="8"/>
  <c r="L142" i="8"/>
  <c r="N142" i="8"/>
  <c r="L143" i="8"/>
  <c r="N143" i="8"/>
  <c r="K144" i="8"/>
  <c r="M144" i="8"/>
  <c r="L145" i="8"/>
  <c r="N145" i="8"/>
  <c r="L147" i="8"/>
  <c r="N147" i="8"/>
  <c r="L148" i="8"/>
  <c r="N148" i="8"/>
  <c r="K149" i="8"/>
  <c r="M149" i="8"/>
  <c r="K150" i="8"/>
  <c r="M150" i="8"/>
  <c r="K153" i="8"/>
  <c r="M153" i="8"/>
  <c r="K154" i="8"/>
  <c r="M154" i="8"/>
  <c r="K155" i="8"/>
  <c r="M155" i="8"/>
  <c r="L157" i="8"/>
  <c r="N157" i="8"/>
  <c r="L158" i="8"/>
  <c r="N158" i="8"/>
  <c r="K159" i="8"/>
  <c r="M159" i="8"/>
  <c r="K160" i="8"/>
  <c r="M160" i="8"/>
  <c r="L161" i="8"/>
  <c r="N161" i="8"/>
  <c r="K162" i="8"/>
  <c r="M162" i="8"/>
  <c r="L163" i="8"/>
  <c r="N163" i="8"/>
  <c r="L164" i="8"/>
  <c r="N164" i="8"/>
  <c r="K165" i="8"/>
  <c r="M165" i="8"/>
  <c r="K166" i="8"/>
  <c r="M166" i="8"/>
  <c r="L169" i="8"/>
  <c r="N169" i="8"/>
  <c r="K170" i="8"/>
  <c r="M170" i="8"/>
  <c r="L171" i="8"/>
  <c r="N171" i="8"/>
  <c r="L172" i="8"/>
  <c r="N172" i="8"/>
  <c r="K173" i="8"/>
  <c r="M173" i="8"/>
  <c r="K174" i="8"/>
  <c r="M174" i="8"/>
  <c r="L176" i="8"/>
  <c r="N176" i="8"/>
  <c r="L177" i="8"/>
  <c r="N177" i="8"/>
  <c r="L178" i="8"/>
  <c r="N178" i="8"/>
  <c r="L179" i="8"/>
  <c r="N179" i="8"/>
  <c r="L184" i="8"/>
  <c r="N184" i="8"/>
  <c r="K185" i="8"/>
  <c r="M185" i="8"/>
  <c r="L186" i="8"/>
  <c r="N186" i="8"/>
  <c r="L187" i="8"/>
  <c r="N187" i="8"/>
  <c r="L188" i="8"/>
  <c r="N188" i="8"/>
  <c r="L189" i="8"/>
  <c r="N189" i="8"/>
  <c r="K190" i="8"/>
  <c r="M190" i="8"/>
  <c r="K191" i="8"/>
  <c r="M191" i="8"/>
  <c r="K192" i="8"/>
  <c r="M192" i="8"/>
  <c r="L193" i="8"/>
  <c r="N193" i="8"/>
  <c r="L194" i="8"/>
  <c r="N194" i="8"/>
  <c r="N195" i="8"/>
  <c r="L196" i="8"/>
  <c r="N196" i="8"/>
  <c r="K197" i="8"/>
  <c r="M197" i="8"/>
  <c r="L198" i="8"/>
  <c r="N198" i="8"/>
  <c r="K199" i="8"/>
  <c r="M199" i="8"/>
  <c r="L200" i="8"/>
  <c r="N200" i="8"/>
  <c r="K201" i="8"/>
  <c r="M201" i="8"/>
  <c r="L202" i="8"/>
  <c r="N202" i="8"/>
  <c r="K203" i="8"/>
  <c r="M203" i="8"/>
  <c r="L204" i="8"/>
  <c r="N204" i="8"/>
  <c r="K205" i="8"/>
  <c r="M205" i="8"/>
  <c r="L206" i="8"/>
  <c r="N206" i="8"/>
  <c r="K207" i="8"/>
  <c r="M207" i="8"/>
  <c r="L208" i="8"/>
  <c r="N208" i="8"/>
  <c r="K209" i="8"/>
  <c r="M209" i="8"/>
  <c r="L210" i="8"/>
  <c r="N210" i="8"/>
  <c r="K211" i="8"/>
  <c r="M211" i="8"/>
  <c r="L212" i="8"/>
  <c r="N212" i="8"/>
  <c r="K213" i="8"/>
  <c r="M213" i="8"/>
  <c r="L214" i="8"/>
  <c r="N214" i="8"/>
  <c r="K215" i="8"/>
  <c r="M215" i="8"/>
  <c r="L216" i="8"/>
  <c r="N216" i="8"/>
  <c r="K217" i="8"/>
  <c r="M217" i="8"/>
  <c r="L218" i="8"/>
  <c r="N218" i="8"/>
  <c r="K219" i="8"/>
  <c r="M219" i="8"/>
  <c r="L220" i="8"/>
  <c r="N220" i="8"/>
  <c r="K221" i="8"/>
  <c r="M221" i="8"/>
  <c r="L222" i="8"/>
  <c r="N222" i="8"/>
  <c r="K223" i="8"/>
  <c r="M223" i="8"/>
  <c r="L224" i="8"/>
  <c r="N224" i="8"/>
  <c r="K225" i="8"/>
  <c r="M225" i="8"/>
  <c r="L226" i="8"/>
  <c r="N226" i="8"/>
  <c r="K227" i="8"/>
  <c r="M227" i="8"/>
  <c r="L228" i="8"/>
  <c r="N228" i="8"/>
  <c r="K229" i="8"/>
  <c r="M229" i="8"/>
  <c r="L230" i="8"/>
  <c r="N230" i="8"/>
  <c r="K231" i="8"/>
  <c r="M231" i="8"/>
  <c r="L232" i="8"/>
  <c r="N232" i="8"/>
  <c r="K233" i="8"/>
  <c r="M233" i="8"/>
  <c r="L234" i="8"/>
  <c r="N234" i="8"/>
  <c r="K235" i="8"/>
  <c r="M235" i="8"/>
  <c r="L236" i="8"/>
  <c r="N236" i="8"/>
  <c r="K237" i="8"/>
  <c r="M237" i="8"/>
  <c r="L238" i="8"/>
  <c r="N238" i="8"/>
  <c r="K239" i="8"/>
  <c r="M239" i="8"/>
  <c r="L240" i="8"/>
  <c r="N240" i="8"/>
  <c r="K241" i="8"/>
  <c r="M241" i="8"/>
  <c r="L242" i="8"/>
  <c r="N242" i="8"/>
  <c r="K243" i="8"/>
  <c r="M243" i="8"/>
  <c r="L244" i="8"/>
  <c r="N244" i="8"/>
  <c r="K245" i="8"/>
  <c r="M245" i="8"/>
  <c r="L246" i="8"/>
  <c r="N246" i="8"/>
  <c r="K247" i="8"/>
  <c r="M247" i="8"/>
  <c r="L248" i="8"/>
  <c r="N248" i="8"/>
  <c r="K249" i="8"/>
  <c r="M249" i="8"/>
  <c r="L250" i="8"/>
  <c r="N250" i="8"/>
  <c r="K251" i="8"/>
  <c r="M251" i="8"/>
  <c r="L252" i="8"/>
  <c r="N252" i="8"/>
  <c r="K253" i="8"/>
  <c r="M253" i="8"/>
  <c r="L254" i="8"/>
  <c r="N254" i="8"/>
  <c r="K255" i="8"/>
  <c r="M255" i="8"/>
  <c r="L256" i="8"/>
  <c r="N256" i="8"/>
  <c r="K257" i="8"/>
  <c r="M257" i="8"/>
  <c r="L258" i="8"/>
  <c r="N258" i="8"/>
  <c r="K259" i="8"/>
  <c r="M259" i="8"/>
  <c r="L260" i="8"/>
  <c r="N260" i="8"/>
  <c r="K261" i="8"/>
  <c r="M261" i="8"/>
  <c r="L262" i="8"/>
  <c r="N262" i="8"/>
  <c r="K263" i="8"/>
  <c r="M263" i="8"/>
  <c r="L264" i="8"/>
  <c r="N264" i="8"/>
  <c r="K265" i="8"/>
  <c r="M265" i="8"/>
  <c r="L266" i="8"/>
  <c r="N266" i="8"/>
  <c r="K267" i="8"/>
  <c r="M267" i="8"/>
  <c r="L268" i="8"/>
  <c r="N268" i="8"/>
  <c r="K269" i="8"/>
  <c r="M269" i="8"/>
  <c r="L270" i="8"/>
  <c r="N270" i="8"/>
  <c r="K271" i="8"/>
  <c r="M271" i="8"/>
  <c r="L272" i="8"/>
  <c r="N272" i="8"/>
  <c r="K273" i="8"/>
  <c r="M273" i="8"/>
  <c r="L274" i="8"/>
  <c r="N274" i="8"/>
  <c r="K275" i="8"/>
  <c r="M275" i="8"/>
  <c r="L276" i="8"/>
  <c r="N276" i="8"/>
  <c r="K277" i="8"/>
  <c r="M277" i="8"/>
  <c r="L278" i="8"/>
  <c r="N278" i="8"/>
  <c r="K279" i="8"/>
  <c r="M279" i="8"/>
  <c r="L280" i="8"/>
  <c r="N280" i="8"/>
  <c r="K281" i="8"/>
  <c r="M281" i="8"/>
  <c r="L282" i="8"/>
  <c r="N282" i="8"/>
  <c r="K283" i="8"/>
  <c r="M283" i="8"/>
  <c r="L284" i="8"/>
  <c r="N284" i="8"/>
  <c r="K285" i="8"/>
  <c r="M285" i="8"/>
  <c r="L286" i="8"/>
  <c r="N286" i="8"/>
  <c r="K287" i="8"/>
  <c r="M287" i="8"/>
  <c r="L288" i="8"/>
  <c r="N288" i="8"/>
  <c r="K289" i="8"/>
  <c r="M289" i="8"/>
  <c r="L290" i="8"/>
  <c r="N290" i="8"/>
  <c r="K291" i="8"/>
  <c r="M291" i="8"/>
  <c r="L292" i="8"/>
  <c r="N292" i="8"/>
  <c r="K293" i="8"/>
  <c r="M293" i="8"/>
  <c r="L294" i="8"/>
  <c r="N294" i="8"/>
  <c r="K295" i="8"/>
  <c r="M295" i="8"/>
  <c r="L296" i="8"/>
  <c r="N296" i="8"/>
  <c r="K297" i="8"/>
  <c r="M297" i="8"/>
  <c r="L298" i="8"/>
  <c r="N298" i="8"/>
  <c r="K299" i="8"/>
  <c r="M299" i="8"/>
  <c r="L300" i="8"/>
  <c r="N300" i="8"/>
  <c r="K301" i="8"/>
  <c r="M301" i="8"/>
  <c r="L302" i="8"/>
  <c r="N302" i="8"/>
  <c r="K303" i="8"/>
  <c r="M303" i="8"/>
  <c r="L304" i="8"/>
  <c r="N304" i="8"/>
  <c r="K305" i="8"/>
  <c r="M305" i="8"/>
  <c r="L306" i="8"/>
  <c r="N306" i="8"/>
  <c r="K307" i="8"/>
  <c r="M307" i="8"/>
  <c r="L308" i="8"/>
  <c r="N308" i="8"/>
  <c r="K309" i="8"/>
  <c r="M309" i="8"/>
  <c r="L310" i="8"/>
  <c r="N310" i="8"/>
  <c r="K311" i="8"/>
  <c r="M311" i="8"/>
  <c r="L312" i="8"/>
  <c r="N312" i="8"/>
  <c r="K313" i="8"/>
  <c r="M313" i="8"/>
  <c r="L314" i="8"/>
  <c r="N314" i="8"/>
  <c r="K315" i="8"/>
  <c r="M315" i="8"/>
  <c r="L316" i="8"/>
  <c r="N316" i="8"/>
  <c r="K317" i="8"/>
  <c r="M317" i="8"/>
  <c r="L318" i="8"/>
  <c r="N318" i="8"/>
  <c r="K319" i="8"/>
  <c r="M319" i="8"/>
  <c r="L320" i="8"/>
  <c r="N320" i="8"/>
  <c r="K321" i="8"/>
  <c r="M321" i="8"/>
  <c r="L322" i="8"/>
  <c r="N322" i="8"/>
  <c r="K323" i="8"/>
  <c r="M323" i="8"/>
  <c r="L324" i="8"/>
  <c r="N324" i="8"/>
  <c r="K325" i="8"/>
  <c r="M325" i="8"/>
  <c r="L326" i="8"/>
  <c r="N326" i="8"/>
  <c r="K327" i="8"/>
  <c r="M327" i="8"/>
  <c r="L328" i="8"/>
  <c r="N328" i="8"/>
  <c r="K329" i="8"/>
  <c r="M329" i="8"/>
  <c r="L330" i="8"/>
  <c r="N330" i="8"/>
  <c r="K331" i="8"/>
  <c r="M331" i="8"/>
  <c r="L332" i="8"/>
  <c r="N332" i="8"/>
  <c r="K333" i="8"/>
  <c r="M333" i="8"/>
  <c r="L334" i="8"/>
  <c r="N334" i="8"/>
  <c r="K335" i="8"/>
  <c r="M335" i="8"/>
  <c r="L336" i="8"/>
  <c r="N336" i="8"/>
  <c r="K337" i="8"/>
  <c r="M337" i="8"/>
  <c r="L338" i="8"/>
  <c r="N338" i="8"/>
  <c r="K339" i="8"/>
  <c r="M339" i="8"/>
  <c r="L340" i="8"/>
  <c r="N340" i="8"/>
  <c r="K341" i="8"/>
  <c r="M341" i="8"/>
  <c r="L342" i="8"/>
  <c r="N342" i="8"/>
  <c r="K343" i="8"/>
  <c r="M343" i="8"/>
  <c r="L344" i="8"/>
  <c r="N344" i="8"/>
  <c r="K345" i="8"/>
  <c r="M345" i="8"/>
  <c r="L346" i="8"/>
  <c r="N346" i="8"/>
  <c r="K347" i="8"/>
  <c r="M347" i="8"/>
  <c r="L348" i="8"/>
  <c r="N348" i="8"/>
  <c r="K349" i="8"/>
  <c r="M349" i="8"/>
  <c r="L350" i="8"/>
  <c r="N350" i="8"/>
  <c r="K351" i="8"/>
  <c r="M351" i="8"/>
  <c r="L352" i="8"/>
  <c r="N352" i="8"/>
  <c r="K353" i="8"/>
  <c r="M353" i="8"/>
  <c r="L354" i="8"/>
  <c r="N354" i="8"/>
  <c r="K355" i="8"/>
  <c r="M355" i="8"/>
  <c r="L356" i="8"/>
  <c r="N356" i="8"/>
  <c r="K357" i="8"/>
  <c r="M357" i="8"/>
  <c r="L358" i="8"/>
  <c r="N358" i="8"/>
  <c r="K359" i="8"/>
  <c r="M359" i="8"/>
  <c r="L360" i="8"/>
  <c r="N360" i="8"/>
  <c r="K361" i="8"/>
  <c r="M361" i="8"/>
  <c r="L362" i="8"/>
  <c r="N362" i="8"/>
  <c r="K363" i="8"/>
  <c r="M363" i="8"/>
  <c r="L364" i="8"/>
  <c r="N364" i="8"/>
  <c r="K365" i="8"/>
  <c r="M365" i="8"/>
  <c r="L366" i="8"/>
  <c r="N366" i="8"/>
  <c r="K367" i="8"/>
  <c r="M367" i="8"/>
  <c r="L368" i="8"/>
  <c r="N368" i="8"/>
  <c r="K369" i="8"/>
  <c r="M369" i="8"/>
  <c r="L370" i="8"/>
  <c r="N370" i="8"/>
  <c r="K371" i="8"/>
  <c r="M371" i="8"/>
  <c r="L372" i="8"/>
  <c r="N372" i="8"/>
  <c r="K373" i="8"/>
  <c r="M373" i="8"/>
  <c r="L374" i="8"/>
  <c r="N374" i="8"/>
  <c r="K375" i="8"/>
  <c r="M375" i="8"/>
  <c r="L376" i="8"/>
  <c r="N376" i="8"/>
  <c r="K377" i="8"/>
  <c r="M377" i="8"/>
  <c r="L378" i="8"/>
  <c r="N378" i="8"/>
  <c r="K379" i="8"/>
  <c r="M379" i="8"/>
  <c r="L380" i="8"/>
  <c r="N380" i="8"/>
  <c r="K381" i="8"/>
  <c r="M381" i="8"/>
  <c r="L382" i="8"/>
  <c r="N382" i="8"/>
  <c r="K383" i="8"/>
  <c r="M383" i="8"/>
  <c r="L384" i="8"/>
  <c r="N384" i="8"/>
  <c r="K385" i="8"/>
  <c r="M385" i="8"/>
  <c r="L386" i="8"/>
  <c r="N386" i="8"/>
  <c r="K387" i="8"/>
  <c r="M387" i="8"/>
  <c r="L388" i="8"/>
  <c r="N388" i="8"/>
  <c r="K389" i="8"/>
  <c r="M389" i="8"/>
  <c r="L390" i="8"/>
  <c r="N390" i="8"/>
  <c r="K391" i="8"/>
  <c r="M391" i="8"/>
  <c r="L392" i="8"/>
  <c r="N392" i="8"/>
  <c r="K393" i="8"/>
  <c r="M393" i="8"/>
  <c r="L394" i="8"/>
  <c r="N394" i="8"/>
  <c r="K395" i="8"/>
  <c r="M395" i="8"/>
  <c r="L396" i="8"/>
  <c r="N396" i="8"/>
  <c r="K121" i="8"/>
  <c r="M121" i="8"/>
  <c r="L122" i="8"/>
  <c r="L124" i="8"/>
  <c r="K133" i="8"/>
  <c r="M133" i="8"/>
  <c r="L134" i="8"/>
  <c r="N134" i="8"/>
  <c r="L137" i="8"/>
  <c r="N137" i="8"/>
  <c r="K139" i="8"/>
  <c r="M139" i="8"/>
  <c r="K140" i="8"/>
  <c r="M140" i="8"/>
  <c r="K141" i="8"/>
  <c r="M141" i="8"/>
  <c r="K142" i="8"/>
  <c r="M142" i="8"/>
  <c r="K143" i="8"/>
  <c r="M143" i="8"/>
  <c r="L144" i="8"/>
  <c r="N144" i="8"/>
  <c r="K147" i="8"/>
  <c r="M147" i="8"/>
  <c r="K148" i="8"/>
  <c r="M148" i="8"/>
  <c r="L149" i="8"/>
  <c r="K157" i="8"/>
  <c r="M157" i="8"/>
  <c r="K158" i="8"/>
  <c r="M158" i="8"/>
  <c r="L159" i="8"/>
  <c r="N159" i="8"/>
  <c r="L162" i="8"/>
  <c r="K164" i="8"/>
  <c r="M164" i="8"/>
  <c r="L165" i="8"/>
  <c r="K169" i="8"/>
  <c r="M169" i="8"/>
  <c r="L170" i="8"/>
  <c r="N170" i="8"/>
  <c r="K172" i="8"/>
  <c r="M172" i="8"/>
  <c r="L173" i="8"/>
  <c r="N173" i="8"/>
  <c r="K176" i="8"/>
  <c r="M176" i="8"/>
  <c r="K177" i="8"/>
  <c r="M177" i="8"/>
  <c r="K178" i="8"/>
  <c r="M178" i="8"/>
  <c r="K179" i="8"/>
  <c r="M179" i="8"/>
  <c r="K184" i="8"/>
  <c r="M184" i="8"/>
  <c r="L185" i="8"/>
  <c r="K187" i="8"/>
  <c r="M187" i="8"/>
  <c r="K188" i="8"/>
  <c r="M188" i="8"/>
  <c r="K189" i="8"/>
  <c r="M189" i="8"/>
  <c r="L190" i="8"/>
  <c r="N190" i="8"/>
  <c r="K193" i="8"/>
  <c r="M193" i="8"/>
  <c r="K194" i="8"/>
  <c r="M194" i="8"/>
  <c r="M195" i="8"/>
  <c r="K196" i="8"/>
  <c r="M196" i="8"/>
  <c r="K198" i="8"/>
  <c r="M198" i="8"/>
  <c r="K200" i="8"/>
  <c r="M200" i="8"/>
  <c r="K202" i="8"/>
  <c r="M202" i="8"/>
  <c r="K204" i="8"/>
  <c r="M204" i="8"/>
  <c r="K206" i="8"/>
  <c r="M206" i="8"/>
  <c r="K208" i="8"/>
  <c r="M208" i="8"/>
  <c r="K210" i="8"/>
  <c r="M210" i="8"/>
  <c r="K212" i="8"/>
  <c r="M212" i="8"/>
  <c r="K214" i="8"/>
  <c r="M214" i="8"/>
  <c r="K216" i="8"/>
  <c r="M216" i="8"/>
  <c r="K218" i="8"/>
  <c r="M218" i="8"/>
  <c r="K220" i="8"/>
  <c r="M220" i="8"/>
  <c r="K222" i="8"/>
  <c r="M222" i="8"/>
  <c r="K224" i="8"/>
  <c r="M224" i="8"/>
  <c r="K226" i="8"/>
  <c r="M226" i="8"/>
  <c r="K228" i="8"/>
  <c r="M228" i="8"/>
  <c r="K230" i="8"/>
  <c r="M230" i="8"/>
  <c r="K232" i="8"/>
  <c r="M232" i="8"/>
  <c r="K234" i="8"/>
  <c r="M234" i="8"/>
  <c r="K236" i="8"/>
  <c r="M236" i="8"/>
  <c r="K238" i="8"/>
  <c r="M238" i="8"/>
  <c r="K240" i="8"/>
  <c r="M240" i="8"/>
  <c r="K242" i="8"/>
  <c r="M242" i="8"/>
  <c r="K244" i="8"/>
  <c r="M244" i="8"/>
  <c r="K246" i="8"/>
  <c r="M246" i="8"/>
  <c r="K248" i="8"/>
  <c r="M248" i="8"/>
  <c r="K250" i="8"/>
  <c r="M250" i="8"/>
  <c r="K252" i="8"/>
  <c r="M252" i="8"/>
  <c r="K254" i="8"/>
  <c r="M254" i="8"/>
  <c r="K256" i="8"/>
  <c r="M256" i="8"/>
  <c r="K258" i="8"/>
  <c r="M258" i="8"/>
  <c r="K260" i="8"/>
  <c r="M260" i="8"/>
  <c r="K262" i="8"/>
  <c r="M262" i="8"/>
  <c r="K264" i="8"/>
  <c r="M264" i="8"/>
  <c r="K266" i="8"/>
  <c r="M266" i="8"/>
  <c r="K268" i="8"/>
  <c r="M268" i="8"/>
  <c r="K270" i="8"/>
  <c r="M270" i="8"/>
  <c r="K272" i="8"/>
  <c r="M272" i="8"/>
  <c r="K274" i="8"/>
  <c r="M274" i="8"/>
  <c r="K276" i="8"/>
  <c r="M276" i="8"/>
  <c r="K278" i="8"/>
  <c r="M278" i="8"/>
  <c r="K280" i="8"/>
  <c r="M280" i="8"/>
  <c r="K282" i="8"/>
  <c r="M282" i="8"/>
  <c r="K284" i="8"/>
  <c r="M284" i="8"/>
  <c r="K286" i="8"/>
  <c r="M286" i="8"/>
  <c r="K288" i="8"/>
  <c r="M288" i="8"/>
  <c r="K290" i="8"/>
  <c r="M290" i="8"/>
  <c r="K292" i="8"/>
  <c r="M292" i="8"/>
  <c r="K294" i="8"/>
  <c r="M294" i="8"/>
  <c r="K296" i="8"/>
  <c r="M296" i="8"/>
  <c r="K298" i="8"/>
  <c r="M298" i="8"/>
  <c r="K300" i="8"/>
  <c r="M300" i="8"/>
  <c r="K302" i="8"/>
  <c r="M302" i="8"/>
  <c r="K304" i="8"/>
  <c r="M304" i="8"/>
  <c r="K306" i="8"/>
  <c r="M306" i="8"/>
  <c r="K308" i="8"/>
  <c r="M308" i="8"/>
  <c r="K310" i="8"/>
  <c r="M310" i="8"/>
  <c r="K312" i="8"/>
  <c r="M312" i="8"/>
  <c r="K314" i="8"/>
  <c r="M314" i="8"/>
  <c r="K316" i="8"/>
  <c r="M316" i="8"/>
  <c r="K318" i="8"/>
  <c r="M318" i="8"/>
  <c r="K320" i="8"/>
  <c r="M320" i="8"/>
  <c r="K322" i="8"/>
  <c r="M322" i="8"/>
  <c r="K324" i="8"/>
  <c r="M324" i="8"/>
  <c r="K326" i="8"/>
  <c r="M326" i="8"/>
  <c r="K328" i="8"/>
  <c r="M328" i="8"/>
  <c r="K330" i="8"/>
  <c r="M330" i="8"/>
  <c r="K332" i="8"/>
  <c r="M332" i="8"/>
  <c r="K334" i="8"/>
  <c r="M334" i="8"/>
  <c r="K336" i="8"/>
  <c r="M336" i="8"/>
  <c r="K338" i="8"/>
  <c r="M338" i="8"/>
  <c r="K340" i="8"/>
  <c r="M340" i="8"/>
  <c r="K342" i="8"/>
  <c r="M342" i="8"/>
  <c r="K344" i="8"/>
  <c r="M344" i="8"/>
  <c r="K346" i="8"/>
  <c r="M346" i="8"/>
  <c r="K348" i="8"/>
  <c r="M348" i="8"/>
  <c r="K350" i="8"/>
  <c r="M350" i="8"/>
  <c r="K352" i="8"/>
  <c r="M352" i="8"/>
  <c r="K354" i="8"/>
  <c r="M354" i="8"/>
  <c r="K356" i="8"/>
  <c r="M356" i="8"/>
  <c r="K358" i="8"/>
  <c r="M358" i="8"/>
  <c r="K360" i="8"/>
  <c r="M360" i="8"/>
  <c r="K362" i="8"/>
  <c r="M362" i="8"/>
  <c r="K364" i="8"/>
  <c r="M364" i="8"/>
  <c r="K366" i="8"/>
  <c r="M366" i="8"/>
  <c r="K368" i="8"/>
  <c r="M368" i="8"/>
  <c r="K370" i="8"/>
  <c r="M370" i="8"/>
  <c r="K372" i="8"/>
  <c r="M372" i="8"/>
  <c r="K374" i="8"/>
  <c r="M374" i="8"/>
  <c r="K376" i="8"/>
  <c r="M376" i="8"/>
  <c r="K378" i="8"/>
  <c r="M378" i="8"/>
  <c r="K380" i="8"/>
  <c r="M380" i="8"/>
  <c r="K382" i="8"/>
  <c r="M382" i="8"/>
  <c r="K384" i="8"/>
  <c r="M384" i="8"/>
  <c r="K386" i="8"/>
  <c r="M386" i="8"/>
  <c r="K388" i="8"/>
  <c r="M388" i="8"/>
  <c r="K390" i="8"/>
  <c r="M390" i="8"/>
  <c r="K392" i="8"/>
  <c r="M392" i="8"/>
  <c r="K394" i="8"/>
  <c r="M394" i="8"/>
  <c r="K396" i="8"/>
  <c r="M396" i="8"/>
  <c r="L93" i="8"/>
  <c r="L59" i="8"/>
  <c r="L84" i="8"/>
  <c r="K146" i="8"/>
  <c r="N54" i="8"/>
  <c r="K95" i="8"/>
  <c r="M81" i="8"/>
  <c r="M18" i="8"/>
  <c r="N77" i="8"/>
  <c r="L94" i="8"/>
  <c r="L151" i="8"/>
  <c r="N16" i="8"/>
  <c r="M39" i="8"/>
  <c r="N168" i="8"/>
  <c r="M110" i="8"/>
  <c r="M66" i="8"/>
  <c r="N167" i="8"/>
  <c r="N13" i="8"/>
  <c r="M50" i="8"/>
  <c r="N11" i="8"/>
  <c r="K12" i="8"/>
  <c r="K18" i="8"/>
  <c r="N39" i="8"/>
  <c r="M48" i="8"/>
  <c r="N81" i="8"/>
  <c r="M84" i="8"/>
  <c r="N90" i="8"/>
  <c r="M93" i="8"/>
  <c r="M94" i="8"/>
  <c r="L95" i="8"/>
  <c r="N110" i="8"/>
  <c r="M123" i="8"/>
  <c r="M151" i="8"/>
  <c r="L12" i="8"/>
  <c r="L18" i="8"/>
  <c r="N48" i="8"/>
  <c r="K66" i="8"/>
  <c r="N84" i="8"/>
  <c r="N93" i="8"/>
  <c r="N94" i="8"/>
  <c r="M95" i="8"/>
  <c r="K105" i="8"/>
  <c r="N123" i="8"/>
  <c r="L146" i="8"/>
  <c r="N151" i="8"/>
  <c r="K152" i="8"/>
  <c r="K175" i="8"/>
  <c r="K180" i="8"/>
  <c r="K5" i="8"/>
  <c r="M12" i="8"/>
  <c r="K54" i="8"/>
  <c r="K55" i="8"/>
  <c r="N95" i="8"/>
  <c r="L105" i="8"/>
  <c r="K108" i="8"/>
  <c r="K131" i="8"/>
  <c r="M146" i="8"/>
  <c r="L152" i="8"/>
  <c r="L175" i="8"/>
  <c r="L180" i="8"/>
  <c r="L5" i="8"/>
  <c r="N12" i="8"/>
  <c r="K13" i="8"/>
  <c r="N18" i="8"/>
  <c r="L54" i="8"/>
  <c r="L55" i="8"/>
  <c r="K59" i="8"/>
  <c r="K62" i="8"/>
  <c r="L86" i="8"/>
  <c r="M105" i="8"/>
  <c r="L108" i="8"/>
  <c r="L131" i="8"/>
  <c r="N146" i="8"/>
  <c r="M152" i="8"/>
  <c r="M175" i="8"/>
  <c r="M180" i="8"/>
  <c r="K183" i="8"/>
  <c r="M5" i="8"/>
  <c r="L13" i="8"/>
  <c r="K16" i="8"/>
  <c r="K50" i="8"/>
  <c r="M54" i="8"/>
  <c r="M55" i="8"/>
  <c r="L62" i="8"/>
  <c r="M86" i="8"/>
  <c r="N105" i="8"/>
  <c r="M108" i="8"/>
  <c r="M131" i="8"/>
  <c r="N152" i="8"/>
  <c r="K167" i="8"/>
  <c r="K168" i="8"/>
  <c r="N175" i="8"/>
  <c r="N180" i="8"/>
  <c r="K181" i="8"/>
  <c r="L183" i="8"/>
  <c r="N5" i="8"/>
  <c r="K11" i="8"/>
  <c r="M13" i="8"/>
  <c r="L16" i="8"/>
  <c r="K39" i="8"/>
  <c r="L50" i="8"/>
  <c r="N55" i="8"/>
  <c r="M59" i="8"/>
  <c r="M62" i="8"/>
  <c r="L77" i="8"/>
  <c r="K81" i="8"/>
  <c r="N86" i="8"/>
  <c r="K90" i="8"/>
  <c r="N108" i="8"/>
  <c r="K110" i="8"/>
  <c r="N131" i="8"/>
  <c r="L167" i="8"/>
  <c r="L168" i="8"/>
  <c r="L181" i="8"/>
  <c r="M183" i="8"/>
  <c r="O5" i="8"/>
  <c r="L11" i="8"/>
  <c r="K14" i="8"/>
  <c r="M16" i="8"/>
  <c r="L39" i="8"/>
  <c r="K48" i="8"/>
  <c r="N59" i="8"/>
  <c r="N62" i="8"/>
  <c r="M77" i="8"/>
  <c r="L81" i="8"/>
  <c r="K84" i="8"/>
  <c r="K93" i="8"/>
  <c r="K94" i="8"/>
  <c r="L110" i="8"/>
  <c r="K123" i="8"/>
  <c r="K151" i="8"/>
  <c r="M167" i="8"/>
  <c r="M168" i="8"/>
  <c r="N183" i="8"/>
  <c r="L48" i="8"/>
  <c r="N50" i="8"/>
  <c r="M90" i="8"/>
  <c r="N103" i="8"/>
  <c r="N181" i="8"/>
  <c r="N66" i="8"/>
  <c r="L66" i="8"/>
  <c r="K182" i="8"/>
  <c r="L182" i="8"/>
  <c r="M182" i="8"/>
  <c r="N182" i="8"/>
  <c r="K106" i="8"/>
  <c r="L106" i="8"/>
  <c r="M106" i="8"/>
  <c r="N106" i="8"/>
  <c r="M103" i="8"/>
  <c r="K103" i="8"/>
  <c r="L103" i="8"/>
  <c r="L14" i="8"/>
  <c r="M14" i="8"/>
  <c r="N14" i="8"/>
  <c r="L29" i="8"/>
  <c r="M29" i="8"/>
  <c r="N29" i="8"/>
  <c r="K29" i="8"/>
  <c r="M156" i="8"/>
  <c r="L156" i="8"/>
  <c r="K156" i="8"/>
  <c r="N156" i="8"/>
  <c r="K195" i="8"/>
  <c r="N546" i="5" l="1"/>
  <c r="O546" i="5" s="1"/>
  <c r="N554" i="5"/>
  <c r="O554" i="5" s="1"/>
  <c r="N562" i="5"/>
  <c r="O562" i="5" s="1"/>
  <c r="N570" i="5"/>
  <c r="O570" i="5" s="1"/>
  <c r="N544" i="5"/>
  <c r="O544" i="5" s="1"/>
  <c r="N552" i="5"/>
  <c r="O552" i="5" s="1"/>
  <c r="N560" i="5"/>
  <c r="O560" i="5" s="1"/>
  <c r="N568" i="5"/>
  <c r="O568" i="5" s="1"/>
  <c r="N550" i="5"/>
  <c r="O550" i="5" s="1"/>
  <c r="N566" i="5"/>
  <c r="O566" i="5" s="1"/>
  <c r="N556" i="5"/>
  <c r="O556" i="5" s="1"/>
  <c r="N572" i="5"/>
  <c r="O572" i="5" s="1"/>
  <c r="N542" i="5"/>
  <c r="O542" i="5" s="1"/>
  <c r="N564" i="5"/>
  <c r="O564" i="5" s="1"/>
  <c r="N558" i="5"/>
  <c r="O558" i="5" s="1"/>
  <c r="N548" i="5"/>
  <c r="O548" i="5" s="1"/>
  <c r="N571" i="5"/>
  <c r="O571" i="5" s="1"/>
  <c r="N563" i="5"/>
  <c r="O563" i="5" s="1"/>
  <c r="N555" i="5"/>
  <c r="O555" i="5" s="1"/>
  <c r="N547" i="5"/>
  <c r="O547" i="5" s="1"/>
  <c r="N401" i="5"/>
  <c r="O401" i="5" s="1"/>
  <c r="N499" i="5"/>
  <c r="O499" i="5" s="1"/>
  <c r="N496" i="5"/>
  <c r="O496" i="5" s="1"/>
  <c r="N492" i="5"/>
  <c r="O492" i="5" s="1"/>
  <c r="N486" i="5"/>
  <c r="O486" i="5" s="1"/>
  <c r="N482" i="5"/>
  <c r="O482" i="5" s="1"/>
  <c r="N478" i="5"/>
  <c r="O478" i="5" s="1"/>
  <c r="N476" i="5"/>
  <c r="O476" i="5" s="1"/>
  <c r="N471" i="5"/>
  <c r="O471" i="5" s="1"/>
  <c r="N468" i="5"/>
  <c r="O468" i="5" s="1"/>
  <c r="N565" i="5"/>
  <c r="O565" i="5" s="1"/>
  <c r="N557" i="5"/>
  <c r="O557" i="5" s="1"/>
  <c r="N549" i="5"/>
  <c r="O549" i="5" s="1"/>
  <c r="N540" i="5"/>
  <c r="O540" i="5" s="1"/>
  <c r="N538" i="5"/>
  <c r="O538" i="5" s="1"/>
  <c r="N536" i="5"/>
  <c r="O536" i="5" s="1"/>
  <c r="N534" i="5"/>
  <c r="O534" i="5" s="1"/>
  <c r="N532" i="5"/>
  <c r="O532" i="5" s="1"/>
  <c r="N530" i="5"/>
  <c r="O530" i="5" s="1"/>
  <c r="N528" i="5"/>
  <c r="O528" i="5" s="1"/>
  <c r="N526" i="5"/>
  <c r="O526" i="5" s="1"/>
  <c r="N524" i="5"/>
  <c r="O524" i="5" s="1"/>
  <c r="N522" i="5"/>
  <c r="O522" i="5" s="1"/>
  <c r="N520" i="5"/>
  <c r="O520" i="5" s="1"/>
  <c r="N518" i="5"/>
  <c r="O518" i="5" s="1"/>
  <c r="N516" i="5"/>
  <c r="O516" i="5" s="1"/>
  <c r="N514" i="5"/>
  <c r="O514" i="5" s="1"/>
  <c r="N512" i="5"/>
  <c r="O512" i="5" s="1"/>
  <c r="N510" i="5"/>
  <c r="O510" i="5" s="1"/>
  <c r="N508" i="5"/>
  <c r="O508" i="5" s="1"/>
  <c r="N506" i="5"/>
  <c r="O506" i="5" s="1"/>
  <c r="N504" i="5"/>
  <c r="O504" i="5" s="1"/>
  <c r="N502" i="5"/>
  <c r="O502" i="5" s="1"/>
  <c r="N500" i="5"/>
  <c r="O500" i="5" s="1"/>
  <c r="N495" i="5"/>
  <c r="O495" i="5" s="1"/>
  <c r="N489" i="5"/>
  <c r="O489" i="5" s="1"/>
  <c r="N485" i="5"/>
  <c r="O485" i="5" s="1"/>
  <c r="N481" i="5"/>
  <c r="O481" i="5" s="1"/>
  <c r="N477" i="5"/>
  <c r="O477" i="5" s="1"/>
  <c r="N474" i="5"/>
  <c r="O474" i="5" s="1"/>
  <c r="N469" i="5"/>
  <c r="O469" i="5" s="1"/>
  <c r="N466" i="5"/>
  <c r="O466" i="5" s="1"/>
  <c r="N567" i="5"/>
  <c r="O567" i="5" s="1"/>
  <c r="N559" i="5"/>
  <c r="O559" i="5" s="1"/>
  <c r="N551" i="5"/>
  <c r="O551" i="5" s="1"/>
  <c r="N543" i="5"/>
  <c r="O543" i="5" s="1"/>
  <c r="N498" i="5"/>
  <c r="O498" i="5" s="1"/>
  <c r="N494" i="5"/>
  <c r="O494" i="5" s="1"/>
  <c r="N488" i="5"/>
  <c r="O488" i="5" s="1"/>
  <c r="N484" i="5"/>
  <c r="O484" i="5" s="1"/>
  <c r="N480" i="5"/>
  <c r="O480" i="5" s="1"/>
  <c r="N475" i="5"/>
  <c r="O475" i="5" s="1"/>
  <c r="N472" i="5"/>
  <c r="O472" i="5" s="1"/>
  <c r="N467" i="5"/>
  <c r="O467" i="5" s="1"/>
  <c r="N464" i="5"/>
  <c r="O464" i="5" s="1"/>
  <c r="N569" i="5"/>
  <c r="O569" i="5" s="1"/>
  <c r="N561" i="5"/>
  <c r="O561" i="5" s="1"/>
  <c r="N553" i="5"/>
  <c r="O553" i="5" s="1"/>
  <c r="N545" i="5"/>
  <c r="O545" i="5" s="1"/>
  <c r="N399" i="5"/>
  <c r="O399" i="5" s="1"/>
  <c r="N397" i="5"/>
  <c r="O397" i="5" s="1"/>
  <c r="N539" i="5"/>
  <c r="O539" i="5" s="1"/>
  <c r="N531" i="5"/>
  <c r="O531" i="5" s="1"/>
  <c r="N523" i="5"/>
  <c r="O523" i="5" s="1"/>
  <c r="N515" i="5"/>
  <c r="O515" i="5" s="1"/>
  <c r="N507" i="5"/>
  <c r="O507" i="5" s="1"/>
  <c r="N497" i="5"/>
  <c r="O497" i="5" s="1"/>
  <c r="N479" i="5"/>
  <c r="O479" i="5" s="1"/>
  <c r="N473" i="5"/>
  <c r="O473" i="5" s="1"/>
  <c r="N470" i="5"/>
  <c r="O470" i="5" s="1"/>
  <c r="N463" i="5"/>
  <c r="O463" i="5" s="1"/>
  <c r="N541" i="5"/>
  <c r="O541" i="5" s="1"/>
  <c r="N533" i="5"/>
  <c r="O533" i="5" s="1"/>
  <c r="N525" i="5"/>
  <c r="O525" i="5" s="1"/>
  <c r="N517" i="5"/>
  <c r="O517" i="5" s="1"/>
  <c r="N509" i="5"/>
  <c r="O509" i="5" s="1"/>
  <c r="N501" i="5"/>
  <c r="O501" i="5" s="1"/>
  <c r="N493" i="5"/>
  <c r="O493" i="5" s="1"/>
  <c r="N465" i="5"/>
  <c r="O465" i="5" s="1"/>
  <c r="N535" i="5"/>
  <c r="O535" i="5" s="1"/>
  <c r="N527" i="5"/>
  <c r="O527" i="5" s="1"/>
  <c r="N519" i="5"/>
  <c r="O519" i="5" s="1"/>
  <c r="N511" i="5"/>
  <c r="O511" i="5" s="1"/>
  <c r="N503" i="5"/>
  <c r="O503" i="5" s="1"/>
  <c r="N487" i="5"/>
  <c r="O487" i="5" s="1"/>
  <c r="N537" i="5"/>
  <c r="O537" i="5" s="1"/>
  <c r="N529" i="5"/>
  <c r="O529" i="5" s="1"/>
  <c r="N521" i="5"/>
  <c r="O521" i="5" s="1"/>
  <c r="N513" i="5"/>
  <c r="O513" i="5" s="1"/>
  <c r="N505" i="5"/>
  <c r="O505" i="5" s="1"/>
  <c r="N483" i="5"/>
  <c r="O483" i="5" s="1"/>
  <c r="N396" i="5"/>
  <c r="O396" i="5" s="1"/>
  <c r="N394" i="5"/>
  <c r="O394" i="5" s="1"/>
  <c r="N395" i="5"/>
  <c r="O395" i="5" s="1"/>
  <c r="N490" i="5"/>
  <c r="O490" i="5" s="1"/>
  <c r="N79" i="5"/>
  <c r="O79" i="5" s="1"/>
  <c r="N54" i="5"/>
  <c r="O54" i="5" s="1"/>
  <c r="N379" i="5"/>
  <c r="O379" i="5" s="1"/>
  <c r="N363" i="5"/>
  <c r="O363" i="5" s="1"/>
  <c r="N347" i="5"/>
  <c r="O347" i="5" s="1"/>
  <c r="N331" i="5"/>
  <c r="O331" i="5" s="1"/>
  <c r="N315" i="5"/>
  <c r="O315" i="5" s="1"/>
  <c r="N305" i="5"/>
  <c r="O305" i="5" s="1"/>
  <c r="N289" i="5"/>
  <c r="O289" i="5" s="1"/>
  <c r="N273" i="5"/>
  <c r="O273" i="5" s="1"/>
  <c r="N257" i="5"/>
  <c r="O257" i="5" s="1"/>
  <c r="N241" i="5"/>
  <c r="O241" i="5" s="1"/>
  <c r="N225" i="5"/>
  <c r="O225" i="5" s="1"/>
  <c r="N209" i="5"/>
  <c r="O209" i="5" s="1"/>
  <c r="N193" i="5"/>
  <c r="O193" i="5" s="1"/>
  <c r="N177" i="5"/>
  <c r="O177" i="5" s="1"/>
  <c r="N161" i="5"/>
  <c r="O161" i="5" s="1"/>
  <c r="N145" i="5"/>
  <c r="O145" i="5" s="1"/>
  <c r="N35" i="5"/>
  <c r="O35" i="5" s="1"/>
  <c r="N133" i="5"/>
  <c r="O133" i="5" s="1"/>
  <c r="N117" i="5"/>
  <c r="O117" i="5" s="1"/>
  <c r="N93" i="5"/>
  <c r="O93" i="5" s="1"/>
  <c r="N13" i="5"/>
  <c r="O13" i="5" s="1"/>
  <c r="N44" i="5"/>
  <c r="O44" i="5" s="1"/>
  <c r="N460" i="5"/>
  <c r="O460" i="5" s="1"/>
  <c r="N430" i="5"/>
  <c r="O430" i="5" s="1"/>
  <c r="N448" i="5"/>
  <c r="O448" i="5" s="1"/>
  <c r="N439" i="5"/>
  <c r="O439" i="5" s="1"/>
  <c r="N86" i="5"/>
  <c r="O86" i="5" s="1"/>
  <c r="N380" i="5"/>
  <c r="O380" i="5" s="1"/>
  <c r="N364" i="5"/>
  <c r="O364" i="5" s="1"/>
  <c r="N348" i="5"/>
  <c r="O348" i="5" s="1"/>
  <c r="N332" i="5"/>
  <c r="O332" i="5" s="1"/>
  <c r="N316" i="5"/>
  <c r="O316" i="5" s="1"/>
  <c r="N14" i="5"/>
  <c r="O14" i="5" s="1"/>
  <c r="N290" i="5"/>
  <c r="O290" i="5" s="1"/>
  <c r="N274" i="5"/>
  <c r="O274" i="5" s="1"/>
  <c r="N258" i="5"/>
  <c r="O258" i="5" s="1"/>
  <c r="N242" i="5"/>
  <c r="O242" i="5" s="1"/>
  <c r="N226" i="5"/>
  <c r="O226" i="5" s="1"/>
  <c r="N210" i="5"/>
  <c r="O210" i="5" s="1"/>
  <c r="N194" i="5"/>
  <c r="O194" i="5" s="1"/>
  <c r="N102" i="5"/>
  <c r="O102" i="5" s="1"/>
  <c r="N391" i="5"/>
  <c r="O391" i="5" s="1"/>
  <c r="N375" i="5"/>
  <c r="O375" i="5" s="1"/>
  <c r="N359" i="5"/>
  <c r="O359" i="5" s="1"/>
  <c r="N343" i="5"/>
  <c r="O343" i="5" s="1"/>
  <c r="N327" i="5"/>
  <c r="O327" i="5" s="1"/>
  <c r="N311" i="5"/>
  <c r="O311" i="5" s="1"/>
  <c r="N301" i="5"/>
  <c r="O301" i="5" s="1"/>
  <c r="N285" i="5"/>
  <c r="O285" i="5" s="1"/>
  <c r="N269" i="5"/>
  <c r="O269" i="5" s="1"/>
  <c r="N253" i="5"/>
  <c r="O253" i="5" s="1"/>
  <c r="N237" i="5"/>
  <c r="O237" i="5" s="1"/>
  <c r="N221" i="5"/>
  <c r="O221" i="5" s="1"/>
  <c r="N205" i="5"/>
  <c r="O205" i="5" s="1"/>
  <c r="N189" i="5"/>
  <c r="O189" i="5" s="1"/>
  <c r="N173" i="5"/>
  <c r="O173" i="5" s="1"/>
  <c r="N157" i="5"/>
  <c r="O157" i="5" s="1"/>
  <c r="N141" i="5"/>
  <c r="O141" i="5" s="1"/>
  <c r="N98" i="5"/>
  <c r="O98" i="5" s="1"/>
  <c r="N129" i="5"/>
  <c r="O129" i="5" s="1"/>
  <c r="N113" i="5"/>
  <c r="O113" i="5" s="1"/>
  <c r="N77" i="5"/>
  <c r="O77" i="5" s="1"/>
  <c r="N92" i="5"/>
  <c r="O92" i="5" s="1"/>
  <c r="N28" i="5"/>
  <c r="O28" i="5" s="1"/>
  <c r="N416" i="5"/>
  <c r="O416" i="5" s="1"/>
  <c r="N459" i="5"/>
  <c r="O459" i="5" s="1"/>
  <c r="N428" i="5"/>
  <c r="O428" i="5" s="1"/>
  <c r="N423" i="5"/>
  <c r="O423" i="5" s="1"/>
  <c r="N47" i="5"/>
  <c r="O47" i="5" s="1"/>
  <c r="N392" i="5"/>
  <c r="O392" i="5" s="1"/>
  <c r="N376" i="5"/>
  <c r="O376" i="5" s="1"/>
  <c r="N360" i="5"/>
  <c r="O360" i="5" s="1"/>
  <c r="N344" i="5"/>
  <c r="O344" i="5" s="1"/>
  <c r="N328" i="5"/>
  <c r="O328" i="5" s="1"/>
  <c r="N312" i="5"/>
  <c r="O312" i="5" s="1"/>
  <c r="N302" i="5"/>
  <c r="O302" i="5" s="1"/>
  <c r="N286" i="5"/>
  <c r="O286" i="5" s="1"/>
  <c r="N270" i="5"/>
  <c r="O270" i="5" s="1"/>
  <c r="N254" i="5"/>
  <c r="O254" i="5" s="1"/>
  <c r="N238" i="5"/>
  <c r="O238" i="5" s="1"/>
  <c r="N222" i="5"/>
  <c r="O222" i="5" s="1"/>
  <c r="N206" i="5"/>
  <c r="O206" i="5" s="1"/>
  <c r="N190" i="5"/>
  <c r="O190" i="5" s="1"/>
  <c r="N103" i="5"/>
  <c r="O103" i="5" s="1"/>
  <c r="N387" i="5"/>
  <c r="O387" i="5" s="1"/>
  <c r="N371" i="5"/>
  <c r="O371" i="5" s="1"/>
  <c r="N355" i="5"/>
  <c r="O355" i="5" s="1"/>
  <c r="N339" i="5"/>
  <c r="O339" i="5" s="1"/>
  <c r="N323" i="5"/>
  <c r="O323" i="5" s="1"/>
  <c r="N307" i="5"/>
  <c r="O307" i="5" s="1"/>
  <c r="N297" i="5"/>
  <c r="O297" i="5" s="1"/>
  <c r="N281" i="5"/>
  <c r="O281" i="5" s="1"/>
  <c r="N265" i="5"/>
  <c r="O265" i="5" s="1"/>
  <c r="N249" i="5"/>
  <c r="O249" i="5" s="1"/>
  <c r="N233" i="5"/>
  <c r="O233" i="5" s="1"/>
  <c r="N217" i="5"/>
  <c r="O217" i="5" s="1"/>
  <c r="N201" i="5"/>
  <c r="O201" i="5" s="1"/>
  <c r="N185" i="5"/>
  <c r="O185" i="5" s="1"/>
  <c r="N169" i="5"/>
  <c r="O169" i="5" s="1"/>
  <c r="N153" i="5"/>
  <c r="O153" i="5" s="1"/>
  <c r="N137" i="5"/>
  <c r="O137" i="5" s="1"/>
  <c r="N66" i="5"/>
  <c r="O66" i="5" s="1"/>
  <c r="N125" i="5"/>
  <c r="O125" i="5" s="1"/>
  <c r="N109" i="5"/>
  <c r="O109" i="5" s="1"/>
  <c r="N61" i="5"/>
  <c r="O61" i="5" s="1"/>
  <c r="N383" i="5"/>
  <c r="O383" i="5" s="1"/>
  <c r="N319" i="5"/>
  <c r="O319" i="5" s="1"/>
  <c r="N261" i="5"/>
  <c r="O261" i="5" s="1"/>
  <c r="N197" i="5"/>
  <c r="O197" i="5" s="1"/>
  <c r="N99" i="5"/>
  <c r="O99" i="5" s="1"/>
  <c r="N45" i="5"/>
  <c r="O45" i="5" s="1"/>
  <c r="N60" i="5"/>
  <c r="O60" i="5" s="1"/>
  <c r="N438" i="5"/>
  <c r="O438" i="5" s="1"/>
  <c r="N429" i="5"/>
  <c r="O429" i="5" s="1"/>
  <c r="N384" i="5"/>
  <c r="O384" i="5" s="1"/>
  <c r="N352" i="5"/>
  <c r="O352" i="5" s="1"/>
  <c r="N320" i="5"/>
  <c r="O320" i="5" s="1"/>
  <c r="N294" i="5"/>
  <c r="O294" i="5" s="1"/>
  <c r="N262" i="5"/>
  <c r="O262" i="5" s="1"/>
  <c r="N230" i="5"/>
  <c r="O230" i="5" s="1"/>
  <c r="N198" i="5"/>
  <c r="O198" i="5" s="1"/>
  <c r="N71" i="5"/>
  <c r="O71" i="5" s="1"/>
  <c r="N385" i="5"/>
  <c r="O385" i="5" s="1"/>
  <c r="N369" i="5"/>
  <c r="O369" i="5" s="1"/>
  <c r="N353" i="5"/>
  <c r="O353" i="5" s="1"/>
  <c r="N337" i="5"/>
  <c r="O337" i="5" s="1"/>
  <c r="N321" i="5"/>
  <c r="O321" i="5" s="1"/>
  <c r="N94" i="5"/>
  <c r="O94" i="5" s="1"/>
  <c r="N295" i="5"/>
  <c r="O295" i="5" s="1"/>
  <c r="N279" i="5"/>
  <c r="O279" i="5" s="1"/>
  <c r="N263" i="5"/>
  <c r="O263" i="5" s="1"/>
  <c r="N247" i="5"/>
  <c r="O247" i="5" s="1"/>
  <c r="N231" i="5"/>
  <c r="O231" i="5" s="1"/>
  <c r="N215" i="5"/>
  <c r="O215" i="5" s="1"/>
  <c r="N199" i="5"/>
  <c r="O199" i="5" s="1"/>
  <c r="N183" i="5"/>
  <c r="O183" i="5" s="1"/>
  <c r="N167" i="5"/>
  <c r="O167" i="5" s="1"/>
  <c r="N151" i="5"/>
  <c r="O151" i="5" s="1"/>
  <c r="N135" i="5"/>
  <c r="O135" i="5" s="1"/>
  <c r="N82" i="5"/>
  <c r="O82" i="5" s="1"/>
  <c r="N127" i="5"/>
  <c r="O127" i="5" s="1"/>
  <c r="N111" i="5"/>
  <c r="O111" i="5" s="1"/>
  <c r="N69" i="5"/>
  <c r="O69" i="5" s="1"/>
  <c r="N100" i="5"/>
  <c r="O100" i="5" s="1"/>
  <c r="N20" i="5"/>
  <c r="O20" i="5" s="1"/>
  <c r="N186" i="5"/>
  <c r="O186" i="5" s="1"/>
  <c r="N170" i="5"/>
  <c r="O170" i="5" s="1"/>
  <c r="N154" i="5"/>
  <c r="O154" i="5" s="1"/>
  <c r="N138" i="5"/>
  <c r="O138" i="5" s="1"/>
  <c r="N11" i="5"/>
  <c r="O11" i="5" s="1"/>
  <c r="N130" i="5"/>
  <c r="O130" i="5" s="1"/>
  <c r="N114" i="5"/>
  <c r="O114" i="5" s="1"/>
  <c r="N81" i="5"/>
  <c r="O81" i="5" s="1"/>
  <c r="N17" i="5"/>
  <c r="O17" i="5" s="1"/>
  <c r="N48" i="5"/>
  <c r="O48" i="5" s="1"/>
  <c r="N70" i="5"/>
  <c r="O70" i="5" s="1"/>
  <c r="N390" i="5"/>
  <c r="O390" i="5" s="1"/>
  <c r="N374" i="5"/>
  <c r="O374" i="5" s="1"/>
  <c r="N358" i="5"/>
  <c r="O358" i="5" s="1"/>
  <c r="N342" i="5"/>
  <c r="O342" i="5" s="1"/>
  <c r="N326" i="5"/>
  <c r="O326" i="5" s="1"/>
  <c r="N310" i="5"/>
  <c r="O310" i="5" s="1"/>
  <c r="N300" i="5"/>
  <c r="O300" i="5" s="1"/>
  <c r="N284" i="5"/>
  <c r="O284" i="5" s="1"/>
  <c r="N268" i="5"/>
  <c r="O268" i="5" s="1"/>
  <c r="N252" i="5"/>
  <c r="O252" i="5" s="1"/>
  <c r="N236" i="5"/>
  <c r="O236" i="5" s="1"/>
  <c r="N220" i="5"/>
  <c r="O220" i="5" s="1"/>
  <c r="N204" i="5"/>
  <c r="O204" i="5" s="1"/>
  <c r="N188" i="5"/>
  <c r="O188" i="5" s="1"/>
  <c r="N172" i="5"/>
  <c r="O172" i="5" s="1"/>
  <c r="N156" i="5"/>
  <c r="O156" i="5" s="1"/>
  <c r="N140" i="5"/>
  <c r="O140" i="5" s="1"/>
  <c r="N27" i="5"/>
  <c r="O27" i="5" s="1"/>
  <c r="N132" i="5"/>
  <c r="O132" i="5" s="1"/>
  <c r="N116" i="5"/>
  <c r="O116" i="5" s="1"/>
  <c r="N89" i="5"/>
  <c r="O89" i="5" s="1"/>
  <c r="N25" i="5"/>
  <c r="O25" i="5" s="1"/>
  <c r="N56" i="5"/>
  <c r="O56" i="5" s="1"/>
  <c r="N455" i="5"/>
  <c r="O455" i="5" s="1"/>
  <c r="N449" i="5"/>
  <c r="O449" i="5" s="1"/>
  <c r="N410" i="5"/>
  <c r="O410" i="5" s="1"/>
  <c r="N402" i="5"/>
  <c r="O402" i="5" s="1"/>
  <c r="N367" i="5"/>
  <c r="O367" i="5" s="1"/>
  <c r="N62" i="5"/>
  <c r="O62" i="5" s="1"/>
  <c r="N245" i="5"/>
  <c r="O245" i="5" s="1"/>
  <c r="N181" i="5"/>
  <c r="O181" i="5" s="1"/>
  <c r="N34" i="5"/>
  <c r="O34" i="5" s="1"/>
  <c r="N12" i="5"/>
  <c r="O12" i="5" s="1"/>
  <c r="N458" i="5"/>
  <c r="O458" i="5" s="1"/>
  <c r="N412" i="5"/>
  <c r="O412" i="5" s="1"/>
  <c r="N63" i="5"/>
  <c r="O63" i="5" s="1"/>
  <c r="N372" i="5"/>
  <c r="O372" i="5" s="1"/>
  <c r="N340" i="5"/>
  <c r="O340" i="5" s="1"/>
  <c r="N308" i="5"/>
  <c r="O308" i="5" s="1"/>
  <c r="N282" i="5"/>
  <c r="O282" i="5" s="1"/>
  <c r="N250" i="5"/>
  <c r="O250" i="5" s="1"/>
  <c r="N218" i="5"/>
  <c r="O218" i="5" s="1"/>
  <c r="N31" i="5"/>
  <c r="O31" i="5" s="1"/>
  <c r="N7" i="5"/>
  <c r="O7" i="5" s="1"/>
  <c r="N381" i="5"/>
  <c r="O381" i="5" s="1"/>
  <c r="N365" i="5"/>
  <c r="O365" i="5" s="1"/>
  <c r="N349" i="5"/>
  <c r="O349" i="5" s="1"/>
  <c r="N333" i="5"/>
  <c r="O333" i="5" s="1"/>
  <c r="N317" i="5"/>
  <c r="O317" i="5" s="1"/>
  <c r="N30" i="5"/>
  <c r="O30" i="5" s="1"/>
  <c r="N291" i="5"/>
  <c r="O291" i="5" s="1"/>
  <c r="N275" i="5"/>
  <c r="O275" i="5" s="1"/>
  <c r="N259" i="5"/>
  <c r="O259" i="5" s="1"/>
  <c r="N243" i="5"/>
  <c r="O243" i="5" s="1"/>
  <c r="N227" i="5"/>
  <c r="O227" i="5" s="1"/>
  <c r="N211" i="5"/>
  <c r="O211" i="5" s="1"/>
  <c r="N195" i="5"/>
  <c r="O195" i="5" s="1"/>
  <c r="N179" i="5"/>
  <c r="O179" i="5" s="1"/>
  <c r="N163" i="5"/>
  <c r="O163" i="5" s="1"/>
  <c r="N147" i="5"/>
  <c r="O147" i="5" s="1"/>
  <c r="N83" i="5"/>
  <c r="O83" i="5" s="1"/>
  <c r="N50" i="5"/>
  <c r="O50" i="5" s="1"/>
  <c r="N123" i="5"/>
  <c r="O123" i="5" s="1"/>
  <c r="N107" i="5"/>
  <c r="O107" i="5" s="1"/>
  <c r="N53" i="5"/>
  <c r="O53" i="5" s="1"/>
  <c r="N84" i="5"/>
  <c r="O84" i="5" s="1"/>
  <c r="N182" i="5"/>
  <c r="O182" i="5" s="1"/>
  <c r="N166" i="5"/>
  <c r="O166" i="5" s="1"/>
  <c r="N150" i="5"/>
  <c r="O150" i="5" s="1"/>
  <c r="N134" i="5"/>
  <c r="O134" i="5" s="1"/>
  <c r="N74" i="5"/>
  <c r="O74" i="5" s="1"/>
  <c r="N126" i="5"/>
  <c r="O126" i="5" s="1"/>
  <c r="N110" i="5"/>
  <c r="O110" i="5" s="1"/>
  <c r="N65" i="5"/>
  <c r="O65" i="5" s="1"/>
  <c r="N96" i="5"/>
  <c r="O96" i="5" s="1"/>
  <c r="N32" i="5"/>
  <c r="O32" i="5" s="1"/>
  <c r="N413" i="5"/>
  <c r="O413" i="5" s="1"/>
  <c r="N87" i="5"/>
  <c r="O87" i="5" s="1"/>
  <c r="N386" i="5"/>
  <c r="O386" i="5" s="1"/>
  <c r="N370" i="5"/>
  <c r="O370" i="5" s="1"/>
  <c r="N354" i="5"/>
  <c r="O354" i="5" s="1"/>
  <c r="N338" i="5"/>
  <c r="O338" i="5" s="1"/>
  <c r="N322" i="5"/>
  <c r="O322" i="5" s="1"/>
  <c r="N306" i="5"/>
  <c r="O306" i="5" s="1"/>
  <c r="N296" i="5"/>
  <c r="O296" i="5" s="1"/>
  <c r="N280" i="5"/>
  <c r="O280" i="5" s="1"/>
  <c r="N264" i="5"/>
  <c r="O264" i="5" s="1"/>
  <c r="N248" i="5"/>
  <c r="O248" i="5" s="1"/>
  <c r="N232" i="5"/>
  <c r="O232" i="5" s="1"/>
  <c r="N216" i="5"/>
  <c r="O216" i="5" s="1"/>
  <c r="N200" i="5"/>
  <c r="O200" i="5" s="1"/>
  <c r="N184" i="5"/>
  <c r="O184" i="5" s="1"/>
  <c r="N168" i="5"/>
  <c r="O168" i="5" s="1"/>
  <c r="N152" i="5"/>
  <c r="O152" i="5" s="1"/>
  <c r="N136" i="5"/>
  <c r="O136" i="5" s="1"/>
  <c r="N90" i="5"/>
  <c r="O90" i="5" s="1"/>
  <c r="N128" i="5"/>
  <c r="O128" i="5" s="1"/>
  <c r="N112" i="5"/>
  <c r="O112" i="5" s="1"/>
  <c r="N73" i="5"/>
  <c r="O73" i="5" s="1"/>
  <c r="N9" i="5"/>
  <c r="O9" i="5" s="1"/>
  <c r="N40" i="5"/>
  <c r="O40" i="5" s="1"/>
  <c r="N447" i="5"/>
  <c r="O447" i="5" s="1"/>
  <c r="N434" i="5"/>
  <c r="O434" i="5" s="1"/>
  <c r="N404" i="5"/>
  <c r="O404" i="5" s="1"/>
  <c r="N425" i="5"/>
  <c r="O425" i="5" s="1"/>
  <c r="N454" i="5"/>
  <c r="O454" i="5" s="1"/>
  <c r="N445" i="5"/>
  <c r="O445" i="5" s="1"/>
  <c r="N432" i="5"/>
  <c r="O432" i="5" s="1"/>
  <c r="N398" i="5"/>
  <c r="O398" i="5" s="1"/>
  <c r="N351" i="5"/>
  <c r="O351" i="5" s="1"/>
  <c r="N293" i="5"/>
  <c r="O293" i="5" s="1"/>
  <c r="N229" i="5"/>
  <c r="O229" i="5" s="1"/>
  <c r="N165" i="5"/>
  <c r="O165" i="5" s="1"/>
  <c r="N121" i="5"/>
  <c r="O121" i="5" s="1"/>
  <c r="N29" i="5"/>
  <c r="O29" i="5" s="1"/>
  <c r="N450" i="5"/>
  <c r="O450" i="5" s="1"/>
  <c r="N407" i="5"/>
  <c r="O407" i="5" s="1"/>
  <c r="N55" i="5"/>
  <c r="O55" i="5" s="1"/>
  <c r="N368" i="5"/>
  <c r="O368" i="5" s="1"/>
  <c r="N336" i="5"/>
  <c r="O336" i="5" s="1"/>
  <c r="N78" i="5"/>
  <c r="O78" i="5" s="1"/>
  <c r="N278" i="5"/>
  <c r="O278" i="5" s="1"/>
  <c r="N246" i="5"/>
  <c r="O246" i="5" s="1"/>
  <c r="N214" i="5"/>
  <c r="O214" i="5" s="1"/>
  <c r="N95" i="5"/>
  <c r="O95" i="5" s="1"/>
  <c r="N393" i="5"/>
  <c r="O393" i="5" s="1"/>
  <c r="N377" i="5"/>
  <c r="O377" i="5" s="1"/>
  <c r="N361" i="5"/>
  <c r="O361" i="5" s="1"/>
  <c r="N345" i="5"/>
  <c r="O345" i="5" s="1"/>
  <c r="N329" i="5"/>
  <c r="O329" i="5" s="1"/>
  <c r="N313" i="5"/>
  <c r="O313" i="5" s="1"/>
  <c r="N303" i="5"/>
  <c r="O303" i="5" s="1"/>
  <c r="N287" i="5"/>
  <c r="O287" i="5" s="1"/>
  <c r="N271" i="5"/>
  <c r="O271" i="5" s="1"/>
  <c r="N255" i="5"/>
  <c r="O255" i="5" s="1"/>
  <c r="N239" i="5"/>
  <c r="O239" i="5" s="1"/>
  <c r="N223" i="5"/>
  <c r="O223" i="5" s="1"/>
  <c r="N207" i="5"/>
  <c r="O207" i="5" s="1"/>
  <c r="N191" i="5"/>
  <c r="O191" i="5" s="1"/>
  <c r="N175" i="5"/>
  <c r="O175" i="5" s="1"/>
  <c r="N159" i="5"/>
  <c r="O159" i="5" s="1"/>
  <c r="N143" i="5"/>
  <c r="O143" i="5" s="1"/>
  <c r="N51" i="5"/>
  <c r="O51" i="5" s="1"/>
  <c r="N18" i="5"/>
  <c r="O18" i="5" s="1"/>
  <c r="N119" i="5"/>
  <c r="O119" i="5" s="1"/>
  <c r="N101" i="5"/>
  <c r="O101" i="5" s="1"/>
  <c r="N37" i="5"/>
  <c r="O37" i="5" s="1"/>
  <c r="N52" i="5"/>
  <c r="O52" i="5" s="1"/>
  <c r="N178" i="5"/>
  <c r="O178" i="5" s="1"/>
  <c r="N162" i="5"/>
  <c r="O162" i="5" s="1"/>
  <c r="N146" i="5"/>
  <c r="O146" i="5" s="1"/>
  <c r="N75" i="5"/>
  <c r="O75" i="5" s="1"/>
  <c r="N42" i="5"/>
  <c r="O42" i="5" s="1"/>
  <c r="N122" i="5"/>
  <c r="O122" i="5" s="1"/>
  <c r="N106" i="5"/>
  <c r="O106" i="5" s="1"/>
  <c r="N49" i="5"/>
  <c r="O49" i="5" s="1"/>
  <c r="N80" i="5"/>
  <c r="O80" i="5" s="1"/>
  <c r="N16" i="5"/>
  <c r="O16" i="5" s="1"/>
  <c r="N23" i="5"/>
  <c r="O23" i="5" s="1"/>
  <c r="N382" i="5"/>
  <c r="O382" i="5" s="1"/>
  <c r="N366" i="5"/>
  <c r="O366" i="5" s="1"/>
  <c r="N350" i="5"/>
  <c r="O350" i="5" s="1"/>
  <c r="N334" i="5"/>
  <c r="O334" i="5" s="1"/>
  <c r="N318" i="5"/>
  <c r="O318" i="5" s="1"/>
  <c r="N46" i="5"/>
  <c r="O46" i="5" s="1"/>
  <c r="N292" i="5"/>
  <c r="O292" i="5" s="1"/>
  <c r="N276" i="5"/>
  <c r="O276" i="5" s="1"/>
  <c r="N260" i="5"/>
  <c r="O260" i="5" s="1"/>
  <c r="N244" i="5"/>
  <c r="O244" i="5" s="1"/>
  <c r="N228" i="5"/>
  <c r="O228" i="5" s="1"/>
  <c r="N212" i="5"/>
  <c r="O212" i="5" s="1"/>
  <c r="N196" i="5"/>
  <c r="O196" i="5" s="1"/>
  <c r="N180" i="5"/>
  <c r="O180" i="5" s="1"/>
  <c r="N164" i="5"/>
  <c r="O164" i="5" s="1"/>
  <c r="N148" i="5"/>
  <c r="O148" i="5" s="1"/>
  <c r="N91" i="5"/>
  <c r="O91" i="5" s="1"/>
  <c r="N58" i="5"/>
  <c r="O58" i="5" s="1"/>
  <c r="N124" i="5"/>
  <c r="O124" i="5" s="1"/>
  <c r="N108" i="5"/>
  <c r="O108" i="5" s="1"/>
  <c r="N57" i="5"/>
  <c r="O57" i="5" s="1"/>
  <c r="N88" i="5"/>
  <c r="O88" i="5" s="1"/>
  <c r="N24" i="5"/>
  <c r="O24" i="5" s="1"/>
  <c r="N424" i="5"/>
  <c r="O424" i="5" s="1"/>
  <c r="N444" i="5"/>
  <c r="O444" i="5" s="1"/>
  <c r="N435" i="5"/>
  <c r="O435" i="5" s="1"/>
  <c r="N409" i="5"/>
  <c r="O409" i="5" s="1"/>
  <c r="N277" i="5"/>
  <c r="O277" i="5" s="1"/>
  <c r="N356" i="5"/>
  <c r="O356" i="5" s="1"/>
  <c r="N234" i="5"/>
  <c r="O234" i="5" s="1"/>
  <c r="N373" i="5"/>
  <c r="O373" i="5" s="1"/>
  <c r="N309" i="5"/>
  <c r="O309" i="5" s="1"/>
  <c r="N251" i="5"/>
  <c r="O251" i="5" s="1"/>
  <c r="N187" i="5"/>
  <c r="O187" i="5" s="1"/>
  <c r="N19" i="5"/>
  <c r="O19" i="5" s="1"/>
  <c r="N21" i="5"/>
  <c r="O21" i="5" s="1"/>
  <c r="N142" i="5"/>
  <c r="O142" i="5" s="1"/>
  <c r="N97" i="5"/>
  <c r="O97" i="5" s="1"/>
  <c r="N378" i="5"/>
  <c r="O378" i="5" s="1"/>
  <c r="N314" i="5"/>
  <c r="O314" i="5" s="1"/>
  <c r="N256" i="5"/>
  <c r="O256" i="5" s="1"/>
  <c r="N192" i="5"/>
  <c r="O192" i="5" s="1"/>
  <c r="N59" i="5"/>
  <c r="O59" i="5" s="1"/>
  <c r="N41" i="5"/>
  <c r="O41" i="5" s="1"/>
  <c r="N426" i="5"/>
  <c r="O426" i="5" s="1"/>
  <c r="N422" i="5"/>
  <c r="O422" i="5" s="1"/>
  <c r="N456" i="5"/>
  <c r="O456" i="5" s="1"/>
  <c r="N431" i="5"/>
  <c r="O431" i="5" s="1"/>
  <c r="N451" i="5"/>
  <c r="O451" i="5" s="1"/>
  <c r="N452" i="5"/>
  <c r="O452" i="5" s="1"/>
  <c r="N400" i="5"/>
  <c r="O400" i="5" s="1"/>
  <c r="N417" i="5"/>
  <c r="O417" i="5" s="1"/>
  <c r="N68" i="5"/>
  <c r="O68" i="5" s="1"/>
  <c r="N105" i="5"/>
  <c r="O105" i="5" s="1"/>
  <c r="N406" i="5"/>
  <c r="O406" i="5" s="1"/>
  <c r="N266" i="5"/>
  <c r="O266" i="5" s="1"/>
  <c r="N389" i="5"/>
  <c r="O389" i="5" s="1"/>
  <c r="N203" i="5"/>
  <c r="O203" i="5" s="1"/>
  <c r="N118" i="5"/>
  <c r="O118" i="5" s="1"/>
  <c r="N330" i="5"/>
  <c r="O330" i="5" s="1"/>
  <c r="N208" i="5"/>
  <c r="O208" i="5" s="1"/>
  <c r="N104" i="5"/>
  <c r="O104" i="5" s="1"/>
  <c r="N441" i="5"/>
  <c r="O441" i="5" s="1"/>
  <c r="N461" i="5"/>
  <c r="O461" i="5" s="1"/>
  <c r="N408" i="5"/>
  <c r="O408" i="5" s="1"/>
  <c r="N213" i="5"/>
  <c r="O213" i="5" s="1"/>
  <c r="N76" i="5"/>
  <c r="O76" i="5" s="1"/>
  <c r="N324" i="5"/>
  <c r="O324" i="5" s="1"/>
  <c r="N202" i="5"/>
  <c r="O202" i="5" s="1"/>
  <c r="N357" i="5"/>
  <c r="O357" i="5" s="1"/>
  <c r="N299" i="5"/>
  <c r="O299" i="5" s="1"/>
  <c r="N235" i="5"/>
  <c r="O235" i="5" s="1"/>
  <c r="N171" i="5"/>
  <c r="O171" i="5" s="1"/>
  <c r="N131" i="5"/>
  <c r="O131" i="5" s="1"/>
  <c r="N36" i="5"/>
  <c r="O36" i="5" s="1"/>
  <c r="N43" i="5"/>
  <c r="O43" i="5" s="1"/>
  <c r="N33" i="5"/>
  <c r="O33" i="5" s="1"/>
  <c r="N362" i="5"/>
  <c r="O362" i="5" s="1"/>
  <c r="N304" i="5"/>
  <c r="O304" i="5" s="1"/>
  <c r="N240" i="5"/>
  <c r="O240" i="5" s="1"/>
  <c r="N176" i="5"/>
  <c r="O176" i="5" s="1"/>
  <c r="N26" i="5"/>
  <c r="O26" i="5" s="1"/>
  <c r="N72" i="5"/>
  <c r="O72" i="5" s="1"/>
  <c r="N419" i="5"/>
  <c r="O419" i="5" s="1"/>
  <c r="N446" i="5"/>
  <c r="O446" i="5" s="1"/>
  <c r="N440" i="5"/>
  <c r="O440" i="5" s="1"/>
  <c r="N415" i="5"/>
  <c r="O415" i="5" s="1"/>
  <c r="N433" i="5"/>
  <c r="O433" i="5" s="1"/>
  <c r="N436" i="5"/>
  <c r="O436" i="5" s="1"/>
  <c r="N443" i="5"/>
  <c r="O443" i="5" s="1"/>
  <c r="N67" i="5"/>
  <c r="O67" i="5" s="1"/>
  <c r="N267" i="5"/>
  <c r="O267" i="5" s="1"/>
  <c r="N85" i="5"/>
  <c r="O85" i="5" s="1"/>
  <c r="N158" i="5"/>
  <c r="O158" i="5" s="1"/>
  <c r="N405" i="5"/>
  <c r="O405" i="5" s="1"/>
  <c r="N491" i="5"/>
  <c r="O491" i="5" s="1"/>
  <c r="N39" i="5"/>
  <c r="O39" i="5" s="1"/>
  <c r="N149" i="5"/>
  <c r="O149" i="5" s="1"/>
  <c r="N453" i="5"/>
  <c r="O453" i="5" s="1"/>
  <c r="N298" i="5"/>
  <c r="O298" i="5" s="1"/>
  <c r="N22" i="5"/>
  <c r="O22" i="5" s="1"/>
  <c r="N341" i="5"/>
  <c r="O341" i="5" s="1"/>
  <c r="N283" i="5"/>
  <c r="O283" i="5" s="1"/>
  <c r="N219" i="5"/>
  <c r="O219" i="5" s="1"/>
  <c r="N155" i="5"/>
  <c r="O155" i="5" s="1"/>
  <c r="N115" i="5"/>
  <c r="O115" i="5" s="1"/>
  <c r="N174" i="5"/>
  <c r="O174" i="5" s="1"/>
  <c r="N10" i="5"/>
  <c r="O10" i="5" s="1"/>
  <c r="N64" i="5"/>
  <c r="O64" i="5" s="1"/>
  <c r="N15" i="5"/>
  <c r="O15" i="5" s="1"/>
  <c r="N346" i="5"/>
  <c r="O346" i="5" s="1"/>
  <c r="N288" i="5"/>
  <c r="O288" i="5" s="1"/>
  <c r="N224" i="5"/>
  <c r="O224" i="5" s="1"/>
  <c r="N160" i="5"/>
  <c r="O160" i="5" s="1"/>
  <c r="N120" i="5"/>
  <c r="O120" i="5" s="1"/>
  <c r="N8" i="5"/>
  <c r="O8" i="5" s="1"/>
  <c r="N437" i="5"/>
  <c r="O437" i="5" s="1"/>
  <c r="N414" i="5"/>
  <c r="O414" i="5" s="1"/>
  <c r="N420" i="5"/>
  <c r="O420" i="5" s="1"/>
  <c r="N421" i="5"/>
  <c r="O421" i="5" s="1"/>
  <c r="N457" i="5"/>
  <c r="O457" i="5" s="1"/>
  <c r="N418" i="5"/>
  <c r="O418" i="5" s="1"/>
  <c r="N427" i="5"/>
  <c r="O427" i="5" s="1"/>
  <c r="N6" i="5"/>
  <c r="O6" i="5" s="1"/>
  <c r="N335" i="5"/>
  <c r="O335" i="5" s="1"/>
  <c r="N388" i="5"/>
  <c r="O388" i="5" s="1"/>
  <c r="N325" i="5"/>
  <c r="O325" i="5" s="1"/>
  <c r="N139" i="5"/>
  <c r="O139" i="5" s="1"/>
  <c r="N38" i="5"/>
  <c r="O38" i="5" s="1"/>
  <c r="N272" i="5"/>
  <c r="O272" i="5" s="1"/>
  <c r="N144" i="5"/>
  <c r="O144" i="5" s="1"/>
  <c r="N403" i="5"/>
  <c r="O403" i="5" s="1"/>
  <c r="N462" i="5"/>
  <c r="O462" i="5" s="1"/>
  <c r="N442" i="5"/>
  <c r="O442" i="5" s="1"/>
  <c r="N411" i="5"/>
  <c r="O411" i="5" s="1"/>
  <c r="L492" i="5"/>
  <c r="M492" i="5" s="1"/>
  <c r="L480" i="5"/>
  <c r="M480" i="5" s="1"/>
  <c r="L486" i="5"/>
  <c r="M486" i="5" s="1"/>
  <c r="L494" i="5"/>
  <c r="M494" i="5" s="1"/>
  <c r="L498" i="5"/>
  <c r="M498" i="5" s="1"/>
  <c r="L482" i="5"/>
  <c r="M482" i="5" s="1"/>
  <c r="L496" i="5"/>
  <c r="M496" i="5" s="1"/>
  <c r="L484" i="5"/>
  <c r="M484" i="5" s="1"/>
  <c r="L488" i="5"/>
  <c r="M488" i="5" s="1"/>
  <c r="L478" i="5"/>
  <c r="M478" i="5" s="1"/>
  <c r="L477" i="5"/>
  <c r="M477" i="5" s="1"/>
  <c r="L474" i="5"/>
  <c r="M474" i="5" s="1"/>
  <c r="L469" i="5"/>
  <c r="M469" i="5" s="1"/>
  <c r="L466" i="5"/>
  <c r="M466" i="5" s="1"/>
  <c r="L572" i="5"/>
  <c r="M572" i="5" s="1"/>
  <c r="L568" i="5"/>
  <c r="M568" i="5" s="1"/>
  <c r="L564" i="5"/>
  <c r="M564" i="5" s="1"/>
  <c r="L560" i="5"/>
  <c r="M560" i="5" s="1"/>
  <c r="L556" i="5"/>
  <c r="M556" i="5" s="1"/>
  <c r="L552" i="5"/>
  <c r="M552" i="5" s="1"/>
  <c r="L548" i="5"/>
  <c r="M548" i="5" s="1"/>
  <c r="L544" i="5"/>
  <c r="M544" i="5" s="1"/>
  <c r="L539" i="5"/>
  <c r="M539" i="5" s="1"/>
  <c r="L535" i="5"/>
  <c r="M535" i="5" s="1"/>
  <c r="L531" i="5"/>
  <c r="M531" i="5" s="1"/>
  <c r="L527" i="5"/>
  <c r="M527" i="5" s="1"/>
  <c r="L523" i="5"/>
  <c r="M523" i="5" s="1"/>
  <c r="L519" i="5"/>
  <c r="M519" i="5" s="1"/>
  <c r="L515" i="5"/>
  <c r="M515" i="5" s="1"/>
  <c r="L511" i="5"/>
  <c r="M511" i="5" s="1"/>
  <c r="L507" i="5"/>
  <c r="M507" i="5" s="1"/>
  <c r="L503" i="5"/>
  <c r="M503" i="5" s="1"/>
  <c r="L499" i="5"/>
  <c r="M499" i="5" s="1"/>
  <c r="L489" i="5"/>
  <c r="M489" i="5" s="1"/>
  <c r="L481" i="5"/>
  <c r="M481" i="5" s="1"/>
  <c r="L475" i="5"/>
  <c r="M475" i="5" s="1"/>
  <c r="L472" i="5"/>
  <c r="M472" i="5" s="1"/>
  <c r="L467" i="5"/>
  <c r="M467" i="5" s="1"/>
  <c r="L464" i="5"/>
  <c r="M464" i="5" s="1"/>
  <c r="L571" i="5"/>
  <c r="M571" i="5" s="1"/>
  <c r="L567" i="5"/>
  <c r="M567" i="5" s="1"/>
  <c r="L563" i="5"/>
  <c r="M563" i="5" s="1"/>
  <c r="L559" i="5"/>
  <c r="M559" i="5" s="1"/>
  <c r="L555" i="5"/>
  <c r="M555" i="5" s="1"/>
  <c r="L551" i="5"/>
  <c r="M551" i="5" s="1"/>
  <c r="L547" i="5"/>
  <c r="M547" i="5" s="1"/>
  <c r="L543" i="5"/>
  <c r="M543" i="5" s="1"/>
  <c r="L540" i="5"/>
  <c r="M540" i="5" s="1"/>
  <c r="L536" i="5"/>
  <c r="M536" i="5" s="1"/>
  <c r="L532" i="5"/>
  <c r="M532" i="5" s="1"/>
  <c r="L528" i="5"/>
  <c r="M528" i="5" s="1"/>
  <c r="L524" i="5"/>
  <c r="M524" i="5" s="1"/>
  <c r="L520" i="5"/>
  <c r="M520" i="5" s="1"/>
  <c r="L516" i="5"/>
  <c r="M516" i="5" s="1"/>
  <c r="L512" i="5"/>
  <c r="M512" i="5" s="1"/>
  <c r="L508" i="5"/>
  <c r="M508" i="5" s="1"/>
  <c r="L504" i="5"/>
  <c r="M504" i="5" s="1"/>
  <c r="L500" i="5"/>
  <c r="M500" i="5" s="1"/>
  <c r="L493" i="5"/>
  <c r="M493" i="5" s="1"/>
  <c r="L483" i="5"/>
  <c r="M483" i="5" s="1"/>
  <c r="L400" i="5"/>
  <c r="M400" i="5" s="1"/>
  <c r="L398" i="5"/>
  <c r="M398" i="5" s="1"/>
  <c r="L473" i="5"/>
  <c r="M473" i="5" s="1"/>
  <c r="L470" i="5"/>
  <c r="M470" i="5" s="1"/>
  <c r="L465" i="5"/>
  <c r="M465" i="5" s="1"/>
  <c r="L570" i="5"/>
  <c r="M570" i="5" s="1"/>
  <c r="L566" i="5"/>
  <c r="M566" i="5" s="1"/>
  <c r="L562" i="5"/>
  <c r="M562" i="5" s="1"/>
  <c r="L558" i="5"/>
  <c r="M558" i="5" s="1"/>
  <c r="L554" i="5"/>
  <c r="M554" i="5" s="1"/>
  <c r="L550" i="5"/>
  <c r="M550" i="5" s="1"/>
  <c r="L546" i="5"/>
  <c r="M546" i="5" s="1"/>
  <c r="L542" i="5"/>
  <c r="M542" i="5" s="1"/>
  <c r="L541" i="5"/>
  <c r="M541" i="5" s="1"/>
  <c r="L537" i="5"/>
  <c r="M537" i="5" s="1"/>
  <c r="L533" i="5"/>
  <c r="M533" i="5" s="1"/>
  <c r="L529" i="5"/>
  <c r="M529" i="5" s="1"/>
  <c r="L525" i="5"/>
  <c r="M525" i="5" s="1"/>
  <c r="L521" i="5"/>
  <c r="M521" i="5" s="1"/>
  <c r="L517" i="5"/>
  <c r="M517" i="5" s="1"/>
  <c r="L513" i="5"/>
  <c r="M513" i="5" s="1"/>
  <c r="L509" i="5"/>
  <c r="M509" i="5" s="1"/>
  <c r="L505" i="5"/>
  <c r="M505" i="5" s="1"/>
  <c r="L501" i="5"/>
  <c r="M501" i="5" s="1"/>
  <c r="L495" i="5"/>
  <c r="M495" i="5" s="1"/>
  <c r="L485" i="5"/>
  <c r="M485" i="5" s="1"/>
  <c r="L402" i="5"/>
  <c r="M402" i="5" s="1"/>
  <c r="L471" i="5"/>
  <c r="M471" i="5" s="1"/>
  <c r="L468" i="5"/>
  <c r="M468" i="5" s="1"/>
  <c r="L557" i="5"/>
  <c r="M557" i="5" s="1"/>
  <c r="L530" i="5"/>
  <c r="M530" i="5" s="1"/>
  <c r="L514" i="5"/>
  <c r="M514" i="5" s="1"/>
  <c r="L497" i="5"/>
  <c r="M497" i="5" s="1"/>
  <c r="L463" i="5"/>
  <c r="M463" i="5" s="1"/>
  <c r="L569" i="5"/>
  <c r="M569" i="5" s="1"/>
  <c r="L553" i="5"/>
  <c r="M553" i="5" s="1"/>
  <c r="L534" i="5"/>
  <c r="M534" i="5" s="1"/>
  <c r="L518" i="5"/>
  <c r="M518" i="5" s="1"/>
  <c r="L502" i="5"/>
  <c r="M502" i="5" s="1"/>
  <c r="L565" i="5"/>
  <c r="M565" i="5" s="1"/>
  <c r="L549" i="5"/>
  <c r="M549" i="5" s="1"/>
  <c r="L538" i="5"/>
  <c r="M538" i="5" s="1"/>
  <c r="L522" i="5"/>
  <c r="M522" i="5" s="1"/>
  <c r="L506" i="5"/>
  <c r="M506" i="5" s="1"/>
  <c r="L479" i="5"/>
  <c r="M479" i="5" s="1"/>
  <c r="L476" i="5"/>
  <c r="M476" i="5" s="1"/>
  <c r="L561" i="5"/>
  <c r="M561" i="5" s="1"/>
  <c r="L545" i="5"/>
  <c r="M545" i="5" s="1"/>
  <c r="L526" i="5"/>
  <c r="M526" i="5" s="1"/>
  <c r="L510" i="5"/>
  <c r="M510" i="5" s="1"/>
  <c r="L487" i="5"/>
  <c r="M487" i="5" s="1"/>
  <c r="L395" i="5"/>
  <c r="M395" i="5" s="1"/>
  <c r="L396" i="5"/>
  <c r="M396" i="5" s="1"/>
  <c r="L394" i="5"/>
  <c r="M394" i="5" s="1"/>
  <c r="L490" i="5"/>
  <c r="M490" i="5" s="1"/>
  <c r="L324" i="5"/>
  <c r="M324" i="5" s="1"/>
  <c r="L387" i="5"/>
  <c r="M387" i="5" s="1"/>
  <c r="L315" i="5"/>
  <c r="M315" i="5" s="1"/>
  <c r="L20" i="5"/>
  <c r="M20" i="5" s="1"/>
  <c r="L267" i="5"/>
  <c r="M267" i="5" s="1"/>
  <c r="L251" i="5"/>
  <c r="M251" i="5" s="1"/>
  <c r="L235" i="5"/>
  <c r="M235" i="5" s="1"/>
  <c r="L215" i="5"/>
  <c r="M215" i="5" s="1"/>
  <c r="L199" i="5"/>
  <c r="M199" i="5" s="1"/>
  <c r="L183" i="5"/>
  <c r="M183" i="5" s="1"/>
  <c r="L167" i="5"/>
  <c r="M167" i="5" s="1"/>
  <c r="L151" i="5"/>
  <c r="M151" i="5" s="1"/>
  <c r="L135" i="5"/>
  <c r="M135" i="5" s="1"/>
  <c r="L98" i="5"/>
  <c r="M98" i="5" s="1"/>
  <c r="L358" i="5"/>
  <c r="M358" i="5" s="1"/>
  <c r="L348" i="5"/>
  <c r="M348" i="5" s="1"/>
  <c r="L355" i="5"/>
  <c r="M355" i="5" s="1"/>
  <c r="L47" i="5"/>
  <c r="M47" i="5" s="1"/>
  <c r="L303" i="5"/>
  <c r="M303" i="5" s="1"/>
  <c r="L275" i="5"/>
  <c r="M275" i="5" s="1"/>
  <c r="L34" i="5"/>
  <c r="M34" i="5" s="1"/>
  <c r="L123" i="5"/>
  <c r="M123" i="5" s="1"/>
  <c r="L107" i="5"/>
  <c r="M107" i="5" s="1"/>
  <c r="L53" i="5"/>
  <c r="M53" i="5" s="1"/>
  <c r="L328" i="5"/>
  <c r="M328" i="5" s="1"/>
  <c r="L320" i="5"/>
  <c r="M320" i="5" s="1"/>
  <c r="L366" i="5"/>
  <c r="M366" i="5" s="1"/>
  <c r="L391" i="5"/>
  <c r="M391" i="5" s="1"/>
  <c r="L359" i="5"/>
  <c r="M359" i="5" s="1"/>
  <c r="L327" i="5"/>
  <c r="M327" i="5" s="1"/>
  <c r="L80" i="5"/>
  <c r="M80" i="5" s="1"/>
  <c r="L100" i="5"/>
  <c r="M100" i="5" s="1"/>
  <c r="L297" i="5"/>
  <c r="M297" i="5" s="1"/>
  <c r="L281" i="5"/>
  <c r="M281" i="5" s="1"/>
  <c r="L265" i="5"/>
  <c r="M265" i="5" s="1"/>
  <c r="L306" i="5"/>
  <c r="M306" i="5" s="1"/>
  <c r="L318" i="5"/>
  <c r="M318" i="5" s="1"/>
  <c r="L364" i="5"/>
  <c r="M364" i="5" s="1"/>
  <c r="L389" i="5"/>
  <c r="M389" i="5" s="1"/>
  <c r="L357" i="5"/>
  <c r="M357" i="5" s="1"/>
  <c r="L325" i="5"/>
  <c r="M325" i="5" s="1"/>
  <c r="L64" i="5"/>
  <c r="M64" i="5" s="1"/>
  <c r="L92" i="5"/>
  <c r="M92" i="5" s="1"/>
  <c r="L300" i="5"/>
  <c r="M300" i="5" s="1"/>
  <c r="L284" i="5"/>
  <c r="M284" i="5" s="1"/>
  <c r="L268" i="5"/>
  <c r="M268" i="5" s="1"/>
  <c r="L252" i="5"/>
  <c r="M252" i="5" s="1"/>
  <c r="L236" i="5"/>
  <c r="M236" i="5" s="1"/>
  <c r="L220" i="5"/>
  <c r="M220" i="5" s="1"/>
  <c r="L204" i="5"/>
  <c r="M204" i="5" s="1"/>
  <c r="L188" i="5"/>
  <c r="M188" i="5" s="1"/>
  <c r="L172" i="5"/>
  <c r="M172" i="5" s="1"/>
  <c r="L156" i="5"/>
  <c r="M156" i="5" s="1"/>
  <c r="L140" i="5"/>
  <c r="M140" i="5" s="1"/>
  <c r="L102" i="5"/>
  <c r="M102" i="5" s="1"/>
  <c r="L38" i="5"/>
  <c r="M38" i="5" s="1"/>
  <c r="L120" i="5"/>
  <c r="M120" i="5" s="1"/>
  <c r="L104" i="5"/>
  <c r="M104" i="5" s="1"/>
  <c r="L41" i="5"/>
  <c r="M41" i="5" s="1"/>
  <c r="L340" i="5"/>
  <c r="M340" i="5" s="1"/>
  <c r="L322" i="5"/>
  <c r="M322" i="5" s="1"/>
  <c r="L368" i="5"/>
  <c r="M368" i="5" s="1"/>
  <c r="L393" i="5"/>
  <c r="M393" i="5" s="1"/>
  <c r="L361" i="5"/>
  <c r="M361" i="5" s="1"/>
  <c r="L329" i="5"/>
  <c r="M329" i="5" s="1"/>
  <c r="L96" i="5"/>
  <c r="M96" i="5" s="1"/>
  <c r="L133" i="5"/>
  <c r="M133" i="5" s="1"/>
  <c r="L302" i="5"/>
  <c r="M302" i="5" s="1"/>
  <c r="L286" i="5"/>
  <c r="M286" i="5" s="1"/>
  <c r="L270" i="5"/>
  <c r="M270" i="5" s="1"/>
  <c r="L254" i="5"/>
  <c r="M254" i="5" s="1"/>
  <c r="L238" i="5"/>
  <c r="M238" i="5" s="1"/>
  <c r="L222" i="5"/>
  <c r="M222" i="5" s="1"/>
  <c r="L206" i="5"/>
  <c r="M206" i="5" s="1"/>
  <c r="L190" i="5"/>
  <c r="M190" i="5" s="1"/>
  <c r="L174" i="5"/>
  <c r="M174" i="5" s="1"/>
  <c r="L158" i="5"/>
  <c r="M158" i="5" s="1"/>
  <c r="L142" i="5"/>
  <c r="M142" i="5" s="1"/>
  <c r="L51" i="5"/>
  <c r="M51" i="5" s="1"/>
  <c r="L62" i="5"/>
  <c r="M62" i="5" s="1"/>
  <c r="L130" i="5"/>
  <c r="M130" i="5" s="1"/>
  <c r="L114" i="5"/>
  <c r="M114" i="5" s="1"/>
  <c r="L81" i="5"/>
  <c r="M81" i="5" s="1"/>
  <c r="L17" i="5"/>
  <c r="M17" i="5" s="1"/>
  <c r="L237" i="5"/>
  <c r="M237" i="5" s="1"/>
  <c r="L221" i="5"/>
  <c r="M221" i="5" s="1"/>
  <c r="L205" i="5"/>
  <c r="M205" i="5" s="1"/>
  <c r="L189" i="5"/>
  <c r="M189" i="5" s="1"/>
  <c r="L173" i="5"/>
  <c r="M173" i="5" s="1"/>
  <c r="L157" i="5"/>
  <c r="M157" i="5" s="1"/>
  <c r="L141" i="5"/>
  <c r="M141" i="5" s="1"/>
  <c r="L43" i="5"/>
  <c r="M43" i="5" s="1"/>
  <c r="L58" i="5"/>
  <c r="M58" i="5" s="1"/>
  <c r="L129" i="5"/>
  <c r="M129" i="5" s="1"/>
  <c r="L113" i="5"/>
  <c r="M113" i="5" s="1"/>
  <c r="L77" i="5"/>
  <c r="M77" i="5" s="1"/>
  <c r="L13" i="5"/>
  <c r="M13" i="5" s="1"/>
  <c r="L308" i="5"/>
  <c r="M308" i="5" s="1"/>
  <c r="L363" i="5"/>
  <c r="M363" i="5" s="1"/>
  <c r="L48" i="5"/>
  <c r="M48" i="5" s="1"/>
  <c r="L295" i="5"/>
  <c r="M295" i="5" s="1"/>
  <c r="L263" i="5"/>
  <c r="M263" i="5" s="1"/>
  <c r="L247" i="5"/>
  <c r="M247" i="5" s="1"/>
  <c r="L231" i="5"/>
  <c r="M231" i="5" s="1"/>
  <c r="L211" i="5"/>
  <c r="M211" i="5" s="1"/>
  <c r="L195" i="5"/>
  <c r="M195" i="5" s="1"/>
  <c r="L179" i="5"/>
  <c r="M179" i="5" s="1"/>
  <c r="L163" i="5"/>
  <c r="M163" i="5" s="1"/>
  <c r="L147" i="5"/>
  <c r="M147" i="5" s="1"/>
  <c r="L91" i="5"/>
  <c r="M91" i="5" s="1"/>
  <c r="L82" i="5"/>
  <c r="M82" i="5" s="1"/>
  <c r="L316" i="5"/>
  <c r="M316" i="5" s="1"/>
  <c r="L24" i="5"/>
  <c r="M24" i="5" s="1"/>
  <c r="L339" i="5"/>
  <c r="M339" i="5" s="1"/>
  <c r="L31" i="5"/>
  <c r="M31" i="5" s="1"/>
  <c r="L299" i="5"/>
  <c r="M299" i="5" s="1"/>
  <c r="L271" i="5"/>
  <c r="M271" i="5" s="1"/>
  <c r="L18" i="5"/>
  <c r="M18" i="5" s="1"/>
  <c r="L119" i="5"/>
  <c r="M119" i="5" s="1"/>
  <c r="L101" i="5"/>
  <c r="M101" i="5" s="1"/>
  <c r="L37" i="5"/>
  <c r="M37" i="5" s="1"/>
  <c r="L380" i="5"/>
  <c r="M380" i="5" s="1"/>
  <c r="L312" i="5"/>
  <c r="M312" i="5" s="1"/>
  <c r="L352" i="5"/>
  <c r="M352" i="5" s="1"/>
  <c r="L383" i="5"/>
  <c r="M383" i="5" s="1"/>
  <c r="L351" i="5"/>
  <c r="M351" i="5" s="1"/>
  <c r="L319" i="5"/>
  <c r="M319" i="5" s="1"/>
  <c r="L16" i="5"/>
  <c r="M16" i="5" s="1"/>
  <c r="L36" i="5"/>
  <c r="M36" i="5" s="1"/>
  <c r="L293" i="5"/>
  <c r="M293" i="5" s="1"/>
  <c r="L277" i="5"/>
  <c r="M277" i="5" s="1"/>
  <c r="L261" i="5"/>
  <c r="M261" i="5" s="1"/>
  <c r="L378" i="5"/>
  <c r="M378" i="5" s="1"/>
  <c r="L310" i="5"/>
  <c r="M310" i="5" s="1"/>
  <c r="L350" i="5"/>
  <c r="M350" i="5" s="1"/>
  <c r="L381" i="5"/>
  <c r="M381" i="5" s="1"/>
  <c r="L349" i="5"/>
  <c r="M349" i="5" s="1"/>
  <c r="L317" i="5"/>
  <c r="M317" i="5" s="1"/>
  <c r="L79" i="5"/>
  <c r="M79" i="5" s="1"/>
  <c r="L60" i="5"/>
  <c r="M60" i="5" s="1"/>
  <c r="L296" i="5"/>
  <c r="M296" i="5" s="1"/>
  <c r="L280" i="5"/>
  <c r="M280" i="5" s="1"/>
  <c r="L264" i="5"/>
  <c r="M264" i="5" s="1"/>
  <c r="L248" i="5"/>
  <c r="M248" i="5" s="1"/>
  <c r="L232" i="5"/>
  <c r="M232" i="5" s="1"/>
  <c r="L216" i="5"/>
  <c r="M216" i="5" s="1"/>
  <c r="L200" i="5"/>
  <c r="M200" i="5" s="1"/>
  <c r="L184" i="5"/>
  <c r="M184" i="5" s="1"/>
  <c r="L168" i="5"/>
  <c r="M168" i="5" s="1"/>
  <c r="L152" i="5"/>
  <c r="M152" i="5" s="1"/>
  <c r="L136" i="5"/>
  <c r="M136" i="5" s="1"/>
  <c r="L86" i="5"/>
  <c r="M86" i="5" s="1"/>
  <c r="L22" i="5"/>
  <c r="M22" i="5" s="1"/>
  <c r="L116" i="5"/>
  <c r="M116" i="5" s="1"/>
  <c r="L89" i="5"/>
  <c r="M89" i="5" s="1"/>
  <c r="L25" i="5"/>
  <c r="M25" i="5" s="1"/>
  <c r="L384" i="5"/>
  <c r="M384" i="5" s="1"/>
  <c r="L314" i="5"/>
  <c r="M314" i="5" s="1"/>
  <c r="L354" i="5"/>
  <c r="M354" i="5" s="1"/>
  <c r="L385" i="5"/>
  <c r="M385" i="5" s="1"/>
  <c r="L353" i="5"/>
  <c r="M353" i="5" s="1"/>
  <c r="L321" i="5"/>
  <c r="M321" i="5" s="1"/>
  <c r="L32" i="5"/>
  <c r="M32" i="5" s="1"/>
  <c r="L76" i="5"/>
  <c r="M76" i="5" s="1"/>
  <c r="L298" i="5"/>
  <c r="M298" i="5" s="1"/>
  <c r="L282" i="5"/>
  <c r="M282" i="5" s="1"/>
  <c r="L266" i="5"/>
  <c r="M266" i="5" s="1"/>
  <c r="L250" i="5"/>
  <c r="M250" i="5" s="1"/>
  <c r="L234" i="5"/>
  <c r="M234" i="5" s="1"/>
  <c r="L218" i="5"/>
  <c r="M218" i="5" s="1"/>
  <c r="L202" i="5"/>
  <c r="M202" i="5" s="1"/>
  <c r="L186" i="5"/>
  <c r="M186" i="5" s="1"/>
  <c r="L170" i="5"/>
  <c r="M170" i="5" s="1"/>
  <c r="L154" i="5"/>
  <c r="M154" i="5" s="1"/>
  <c r="L138" i="5"/>
  <c r="M138" i="5" s="1"/>
  <c r="L19" i="5"/>
  <c r="M19" i="5" s="1"/>
  <c r="L46" i="5"/>
  <c r="M46" i="5" s="1"/>
  <c r="L126" i="5"/>
  <c r="M126" i="5" s="1"/>
  <c r="L110" i="5"/>
  <c r="M110" i="5" s="1"/>
  <c r="L65" i="5"/>
  <c r="M65" i="5" s="1"/>
  <c r="L249" i="5"/>
  <c r="M249" i="5" s="1"/>
  <c r="L233" i="5"/>
  <c r="M233" i="5" s="1"/>
  <c r="L217" i="5"/>
  <c r="M217" i="5" s="1"/>
  <c r="L201" i="5"/>
  <c r="M201" i="5" s="1"/>
  <c r="L185" i="5"/>
  <c r="M185" i="5" s="1"/>
  <c r="L169" i="5"/>
  <c r="M169" i="5" s="1"/>
  <c r="L153" i="5"/>
  <c r="M153" i="5" s="1"/>
  <c r="L137" i="5"/>
  <c r="M137" i="5" s="1"/>
  <c r="L11" i="5"/>
  <c r="M11" i="5" s="1"/>
  <c r="L42" i="5"/>
  <c r="M42" i="5" s="1"/>
  <c r="L125" i="5"/>
  <c r="M125" i="5" s="1"/>
  <c r="L109" i="5"/>
  <c r="M109" i="5" s="1"/>
  <c r="L61" i="5"/>
  <c r="M61" i="5" s="1"/>
  <c r="L362" i="5"/>
  <c r="M362" i="5" s="1"/>
  <c r="L347" i="5"/>
  <c r="M347" i="5" s="1"/>
  <c r="L71" i="5"/>
  <c r="M71" i="5" s="1"/>
  <c r="L287" i="5"/>
  <c r="M287" i="5" s="1"/>
  <c r="L259" i="5"/>
  <c r="M259" i="5" s="1"/>
  <c r="L243" i="5"/>
  <c r="M243" i="5" s="1"/>
  <c r="L227" i="5"/>
  <c r="M227" i="5" s="1"/>
  <c r="L207" i="5"/>
  <c r="M207" i="5" s="1"/>
  <c r="L191" i="5"/>
  <c r="M191" i="5" s="1"/>
  <c r="L175" i="5"/>
  <c r="M175" i="5" s="1"/>
  <c r="L159" i="5"/>
  <c r="M159" i="5" s="1"/>
  <c r="L143" i="5"/>
  <c r="M143" i="5" s="1"/>
  <c r="L59" i="5"/>
  <c r="M59" i="5" s="1"/>
  <c r="L360" i="5"/>
  <c r="M360" i="5" s="1"/>
  <c r="L392" i="5"/>
  <c r="M392" i="5" s="1"/>
  <c r="L379" i="5"/>
  <c r="M379" i="5" s="1"/>
  <c r="L323" i="5"/>
  <c r="M323" i="5" s="1"/>
  <c r="L7" i="5"/>
  <c r="M7" i="5" s="1"/>
  <c r="L291" i="5"/>
  <c r="M291" i="5" s="1"/>
  <c r="L219" i="5"/>
  <c r="M219" i="5" s="1"/>
  <c r="L66" i="5"/>
  <c r="M66" i="5" s="1"/>
  <c r="L131" i="5"/>
  <c r="M131" i="5" s="1"/>
  <c r="L115" i="5"/>
  <c r="M115" i="5" s="1"/>
  <c r="L85" i="5"/>
  <c r="M85" i="5" s="1"/>
  <c r="L21" i="5"/>
  <c r="M21" i="5" s="1"/>
  <c r="L372" i="5"/>
  <c r="M372" i="5" s="1"/>
  <c r="L72" i="5"/>
  <c r="M72" i="5" s="1"/>
  <c r="L344" i="5"/>
  <c r="M344" i="5" s="1"/>
  <c r="L375" i="5"/>
  <c r="M375" i="5" s="1"/>
  <c r="L343" i="5"/>
  <c r="M343" i="5" s="1"/>
  <c r="L311" i="5"/>
  <c r="M311" i="5" s="1"/>
  <c r="L103" i="5"/>
  <c r="M103" i="5" s="1"/>
  <c r="L305" i="5"/>
  <c r="M305" i="5" s="1"/>
  <c r="L289" i="5"/>
  <c r="M289" i="5" s="1"/>
  <c r="L273" i="5"/>
  <c r="M273" i="5" s="1"/>
  <c r="L257" i="5"/>
  <c r="M257" i="5" s="1"/>
  <c r="L370" i="5"/>
  <c r="M370" i="5" s="1"/>
  <c r="L8" i="5"/>
  <c r="M8" i="5" s="1"/>
  <c r="L338" i="5"/>
  <c r="M338" i="5" s="1"/>
  <c r="L373" i="5"/>
  <c r="M373" i="5" s="1"/>
  <c r="L341" i="5"/>
  <c r="M341" i="5" s="1"/>
  <c r="L309" i="5"/>
  <c r="M309" i="5" s="1"/>
  <c r="L87" i="5"/>
  <c r="M87" i="5" s="1"/>
  <c r="L28" i="5"/>
  <c r="M28" i="5" s="1"/>
  <c r="L292" i="5"/>
  <c r="M292" i="5" s="1"/>
  <c r="L276" i="5"/>
  <c r="M276" i="5" s="1"/>
  <c r="L260" i="5"/>
  <c r="M260" i="5" s="1"/>
  <c r="L244" i="5"/>
  <c r="M244" i="5" s="1"/>
  <c r="L228" i="5"/>
  <c r="M228" i="5" s="1"/>
  <c r="L212" i="5"/>
  <c r="M212" i="5" s="1"/>
  <c r="L196" i="5"/>
  <c r="M196" i="5" s="1"/>
  <c r="L180" i="5"/>
  <c r="M180" i="5" s="1"/>
  <c r="L164" i="5"/>
  <c r="M164" i="5" s="1"/>
  <c r="L148" i="5"/>
  <c r="M148" i="5" s="1"/>
  <c r="L99" i="5"/>
  <c r="M99" i="5" s="1"/>
  <c r="L70" i="5"/>
  <c r="M70" i="5" s="1"/>
  <c r="L128" i="5"/>
  <c r="M128" i="5" s="1"/>
  <c r="L112" i="5"/>
  <c r="M112" i="5" s="1"/>
  <c r="L73" i="5"/>
  <c r="M73" i="5" s="1"/>
  <c r="L9" i="5"/>
  <c r="M9" i="5" s="1"/>
  <c r="L40" i="5"/>
  <c r="M40" i="5" s="1"/>
  <c r="L279" i="5"/>
  <c r="M279" i="5" s="1"/>
  <c r="L203" i="5"/>
  <c r="M203" i="5" s="1"/>
  <c r="L139" i="5"/>
  <c r="M139" i="5" s="1"/>
  <c r="L371" i="5"/>
  <c r="M371" i="5" s="1"/>
  <c r="L111" i="5"/>
  <c r="M111" i="5" s="1"/>
  <c r="L367" i="5"/>
  <c r="M367" i="5" s="1"/>
  <c r="L301" i="5"/>
  <c r="M301" i="5" s="1"/>
  <c r="L326" i="5"/>
  <c r="M326" i="5" s="1"/>
  <c r="L333" i="5"/>
  <c r="M333" i="5" s="1"/>
  <c r="L288" i="5"/>
  <c r="M288" i="5" s="1"/>
  <c r="L224" i="5"/>
  <c r="M224" i="5" s="1"/>
  <c r="L160" i="5"/>
  <c r="M160" i="5" s="1"/>
  <c r="L124" i="5"/>
  <c r="M124" i="5" s="1"/>
  <c r="L390" i="5"/>
  <c r="M390" i="5" s="1"/>
  <c r="L369" i="5"/>
  <c r="M369" i="5" s="1"/>
  <c r="L56" i="5"/>
  <c r="M56" i="5" s="1"/>
  <c r="L12" i="5"/>
  <c r="M12" i="5" s="1"/>
  <c r="L274" i="5"/>
  <c r="M274" i="5" s="1"/>
  <c r="L242" i="5"/>
  <c r="M242" i="5" s="1"/>
  <c r="L210" i="5"/>
  <c r="M210" i="5" s="1"/>
  <c r="L178" i="5"/>
  <c r="M178" i="5" s="1"/>
  <c r="L146" i="5"/>
  <c r="M146" i="5" s="1"/>
  <c r="L78" i="5"/>
  <c r="M78" i="5" s="1"/>
  <c r="L118" i="5"/>
  <c r="M118" i="5" s="1"/>
  <c r="L33" i="5"/>
  <c r="M33" i="5" s="1"/>
  <c r="L225" i="5"/>
  <c r="M225" i="5" s="1"/>
  <c r="L193" i="5"/>
  <c r="M193" i="5" s="1"/>
  <c r="L161" i="5"/>
  <c r="M161" i="5" s="1"/>
  <c r="L75" i="5"/>
  <c r="M75" i="5" s="1"/>
  <c r="L10" i="5"/>
  <c r="M10" i="5" s="1"/>
  <c r="L93" i="5"/>
  <c r="M93" i="5" s="1"/>
  <c r="L452" i="5"/>
  <c r="M452" i="5" s="1"/>
  <c r="L416" i="5"/>
  <c r="M416" i="5" s="1"/>
  <c r="L421" i="5"/>
  <c r="M421" i="5" s="1"/>
  <c r="L406" i="5"/>
  <c r="M406" i="5" s="1"/>
  <c r="L451" i="5"/>
  <c r="M451" i="5" s="1"/>
  <c r="L411" i="5"/>
  <c r="M411" i="5" s="1"/>
  <c r="L417" i="5"/>
  <c r="M417" i="5" s="1"/>
  <c r="L418" i="5"/>
  <c r="M418" i="5" s="1"/>
  <c r="L336" i="5"/>
  <c r="M336" i="5" s="1"/>
  <c r="L255" i="5"/>
  <c r="M255" i="5" s="1"/>
  <c r="L187" i="5"/>
  <c r="M187" i="5" s="1"/>
  <c r="L27" i="5"/>
  <c r="M27" i="5" s="1"/>
  <c r="L307" i="5"/>
  <c r="M307" i="5" s="1"/>
  <c r="L69" i="5"/>
  <c r="M69" i="5" s="1"/>
  <c r="L342" i="5"/>
  <c r="M342" i="5" s="1"/>
  <c r="L335" i="5"/>
  <c r="M335" i="5" s="1"/>
  <c r="L285" i="5"/>
  <c r="M285" i="5" s="1"/>
  <c r="L386" i="5"/>
  <c r="M386" i="5" s="1"/>
  <c r="L63" i="5"/>
  <c r="M63" i="5" s="1"/>
  <c r="L272" i="5"/>
  <c r="M272" i="5" s="1"/>
  <c r="L208" i="5"/>
  <c r="M208" i="5" s="1"/>
  <c r="L144" i="5"/>
  <c r="M144" i="5" s="1"/>
  <c r="L108" i="5"/>
  <c r="M108" i="5" s="1"/>
  <c r="L374" i="5"/>
  <c r="M374" i="5" s="1"/>
  <c r="L346" i="5"/>
  <c r="M346" i="5" s="1"/>
  <c r="L345" i="5"/>
  <c r="M345" i="5" s="1"/>
  <c r="L15" i="5"/>
  <c r="M15" i="5" s="1"/>
  <c r="L294" i="5"/>
  <c r="M294" i="5" s="1"/>
  <c r="L262" i="5"/>
  <c r="M262" i="5" s="1"/>
  <c r="L230" i="5"/>
  <c r="M230" i="5" s="1"/>
  <c r="L198" i="5"/>
  <c r="M198" i="5" s="1"/>
  <c r="L166" i="5"/>
  <c r="M166" i="5" s="1"/>
  <c r="L134" i="5"/>
  <c r="M134" i="5" s="1"/>
  <c r="L30" i="5"/>
  <c r="M30" i="5" s="1"/>
  <c r="L106" i="5"/>
  <c r="M106" i="5" s="1"/>
  <c r="L245" i="5"/>
  <c r="M245" i="5" s="1"/>
  <c r="L213" i="5"/>
  <c r="M213" i="5" s="1"/>
  <c r="L181" i="5"/>
  <c r="M181" i="5" s="1"/>
  <c r="L149" i="5"/>
  <c r="M149" i="5" s="1"/>
  <c r="L90" i="5"/>
  <c r="M90" i="5" s="1"/>
  <c r="L121" i="5"/>
  <c r="M121" i="5" s="1"/>
  <c r="L45" i="5"/>
  <c r="M45" i="5" s="1"/>
  <c r="L431" i="5"/>
  <c r="M431" i="5" s="1"/>
  <c r="L449" i="5"/>
  <c r="M449" i="5" s="1"/>
  <c r="L408" i="5"/>
  <c r="M408" i="5" s="1"/>
  <c r="L435" i="5"/>
  <c r="M435" i="5" s="1"/>
  <c r="L430" i="5"/>
  <c r="M430" i="5" s="1"/>
  <c r="L445" i="5"/>
  <c r="M445" i="5" s="1"/>
  <c r="L405" i="5"/>
  <c r="M405" i="5" s="1"/>
  <c r="L412" i="5"/>
  <c r="M412" i="5" s="1"/>
  <c r="L456" i="5"/>
  <c r="M456" i="5" s="1"/>
  <c r="L446" i="5"/>
  <c r="M446" i="5" s="1"/>
  <c r="L444" i="5"/>
  <c r="M444" i="5" s="1"/>
  <c r="L414" i="5"/>
  <c r="M414" i="5" s="1"/>
  <c r="L331" i="5"/>
  <c r="M331" i="5" s="1"/>
  <c r="L239" i="5"/>
  <c r="M239" i="5" s="1"/>
  <c r="L171" i="5"/>
  <c r="M171" i="5" s="1"/>
  <c r="L376" i="5"/>
  <c r="M376" i="5" s="1"/>
  <c r="L52" i="5"/>
  <c r="M52" i="5" s="1"/>
  <c r="L50" i="5"/>
  <c r="M50" i="5" s="1"/>
  <c r="L388" i="5"/>
  <c r="M388" i="5" s="1"/>
  <c r="L95" i="5"/>
  <c r="M95" i="5" s="1"/>
  <c r="L269" i="5"/>
  <c r="M269" i="5" s="1"/>
  <c r="L330" i="5"/>
  <c r="M330" i="5" s="1"/>
  <c r="L23" i="5"/>
  <c r="M23" i="5" s="1"/>
  <c r="L256" i="5"/>
  <c r="M256" i="5" s="1"/>
  <c r="L192" i="5"/>
  <c r="M192" i="5" s="1"/>
  <c r="L35" i="5"/>
  <c r="M35" i="5" s="1"/>
  <c r="L57" i="5"/>
  <c r="M57" i="5" s="1"/>
  <c r="L356" i="5"/>
  <c r="M356" i="5" s="1"/>
  <c r="L334" i="5"/>
  <c r="M334" i="5" s="1"/>
  <c r="L337" i="5"/>
  <c r="M337" i="5" s="1"/>
  <c r="L55" i="5"/>
  <c r="M55" i="5" s="1"/>
  <c r="L290" i="5"/>
  <c r="M290" i="5" s="1"/>
  <c r="L258" i="5"/>
  <c r="M258" i="5" s="1"/>
  <c r="L226" i="5"/>
  <c r="M226" i="5" s="1"/>
  <c r="L194" i="5"/>
  <c r="M194" i="5" s="1"/>
  <c r="L162" i="5"/>
  <c r="M162" i="5" s="1"/>
  <c r="L83" i="5"/>
  <c r="M83" i="5" s="1"/>
  <c r="L14" i="5"/>
  <c r="M14" i="5" s="1"/>
  <c r="L97" i="5"/>
  <c r="M97" i="5" s="1"/>
  <c r="L241" i="5"/>
  <c r="M241" i="5" s="1"/>
  <c r="L209" i="5"/>
  <c r="M209" i="5" s="1"/>
  <c r="L177" i="5"/>
  <c r="M177" i="5" s="1"/>
  <c r="L145" i="5"/>
  <c r="M145" i="5" s="1"/>
  <c r="L74" i="5"/>
  <c r="M74" i="5" s="1"/>
  <c r="L117" i="5"/>
  <c r="M117" i="5" s="1"/>
  <c r="L29" i="5"/>
  <c r="M29" i="5" s="1"/>
  <c r="L454" i="5"/>
  <c r="M454" i="5" s="1"/>
  <c r="L434" i="5"/>
  <c r="M434" i="5" s="1"/>
  <c r="L403" i="5"/>
  <c r="M403" i="5" s="1"/>
  <c r="L443" i="5"/>
  <c r="M443" i="5" s="1"/>
  <c r="L450" i="5"/>
  <c r="M450" i="5" s="1"/>
  <c r="L433" i="5"/>
  <c r="M433" i="5" s="1"/>
  <c r="L397" i="5"/>
  <c r="M397" i="5" s="1"/>
  <c r="L84" i="5"/>
  <c r="M84" i="5" s="1"/>
  <c r="L283" i="5"/>
  <c r="M283" i="5" s="1"/>
  <c r="L332" i="5"/>
  <c r="M332" i="5" s="1"/>
  <c r="L304" i="5"/>
  <c r="M304" i="5" s="1"/>
  <c r="L88" i="5"/>
  <c r="M88" i="5" s="1"/>
  <c r="L278" i="5"/>
  <c r="M278" i="5" s="1"/>
  <c r="L150" i="5"/>
  <c r="M150" i="5" s="1"/>
  <c r="L165" i="5"/>
  <c r="M165" i="5" s="1"/>
  <c r="L436" i="5"/>
  <c r="M436" i="5" s="1"/>
  <c r="L432" i="5"/>
  <c r="M432" i="5" s="1"/>
  <c r="L439" i="5"/>
  <c r="M439" i="5" s="1"/>
  <c r="L424" i="5"/>
  <c r="M424" i="5" s="1"/>
  <c r="L413" i="5"/>
  <c r="M413" i="5" s="1"/>
  <c r="L459" i="5"/>
  <c r="M459" i="5" s="1"/>
  <c r="L447" i="5"/>
  <c r="M447" i="5" s="1"/>
  <c r="L453" i="5"/>
  <c r="M453" i="5" s="1"/>
  <c r="L409" i="5"/>
  <c r="M409" i="5" s="1"/>
  <c r="L410" i="5"/>
  <c r="M410" i="5" s="1"/>
  <c r="L54" i="5"/>
  <c r="M54" i="5" s="1"/>
  <c r="L182" i="5"/>
  <c r="M182" i="5" s="1"/>
  <c r="L427" i="5"/>
  <c r="M427" i="5" s="1"/>
  <c r="L462" i="5"/>
  <c r="M462" i="5" s="1"/>
  <c r="L419" i="5"/>
  <c r="M419" i="5" s="1"/>
  <c r="L426" i="5"/>
  <c r="M426" i="5" s="1"/>
  <c r="L223" i="5"/>
  <c r="M223" i="5" s="1"/>
  <c r="L127" i="5"/>
  <c r="M127" i="5" s="1"/>
  <c r="L39" i="5"/>
  <c r="M39" i="5" s="1"/>
  <c r="L240" i="5"/>
  <c r="M240" i="5" s="1"/>
  <c r="L377" i="5"/>
  <c r="M377" i="5" s="1"/>
  <c r="L246" i="5"/>
  <c r="M246" i="5" s="1"/>
  <c r="L94" i="5"/>
  <c r="M94" i="5" s="1"/>
  <c r="L132" i="5"/>
  <c r="M132" i="5" s="1"/>
  <c r="L422" i="5"/>
  <c r="M422" i="5" s="1"/>
  <c r="L399" i="5"/>
  <c r="M399" i="5" s="1"/>
  <c r="L448" i="5"/>
  <c r="M448" i="5" s="1"/>
  <c r="L457" i="5"/>
  <c r="M457" i="5" s="1"/>
  <c r="L404" i="5"/>
  <c r="M404" i="5" s="1"/>
  <c r="L423" i="5"/>
  <c r="M423" i="5" s="1"/>
  <c r="L458" i="5"/>
  <c r="M458" i="5" s="1"/>
  <c r="L438" i="5"/>
  <c r="M438" i="5" s="1"/>
  <c r="L401" i="5"/>
  <c r="M401" i="5" s="1"/>
  <c r="L49" i="5"/>
  <c r="M49" i="5" s="1"/>
  <c r="L105" i="5"/>
  <c r="M105" i="5" s="1"/>
  <c r="L437" i="5"/>
  <c r="M437" i="5" s="1"/>
  <c r="L460" i="5"/>
  <c r="M460" i="5" s="1"/>
  <c r="L429" i="5"/>
  <c r="M429" i="5" s="1"/>
  <c r="L155" i="5"/>
  <c r="M155" i="5" s="1"/>
  <c r="L253" i="5"/>
  <c r="M253" i="5" s="1"/>
  <c r="L176" i="5"/>
  <c r="M176" i="5" s="1"/>
  <c r="L313" i="5"/>
  <c r="M313" i="5" s="1"/>
  <c r="L214" i="5"/>
  <c r="M214" i="5" s="1"/>
  <c r="L122" i="5"/>
  <c r="M122" i="5" s="1"/>
  <c r="L229" i="5"/>
  <c r="M229" i="5" s="1"/>
  <c r="L26" i="5"/>
  <c r="M26" i="5" s="1"/>
  <c r="L461" i="5"/>
  <c r="M461" i="5" s="1"/>
  <c r="L428" i="5"/>
  <c r="M428" i="5" s="1"/>
  <c r="L415" i="5"/>
  <c r="M415" i="5" s="1"/>
  <c r="L442" i="5"/>
  <c r="M442" i="5" s="1"/>
  <c r="L420" i="5"/>
  <c r="M420" i="5" s="1"/>
  <c r="L441" i="5"/>
  <c r="M441" i="5" s="1"/>
  <c r="L440" i="5"/>
  <c r="M440" i="5" s="1"/>
  <c r="L407" i="5"/>
  <c r="M407" i="5" s="1"/>
  <c r="L6" i="5"/>
  <c r="M6" i="5" s="1"/>
  <c r="L68" i="5"/>
  <c r="M68" i="5" s="1"/>
  <c r="L382" i="5"/>
  <c r="M382" i="5" s="1"/>
  <c r="L365" i="5"/>
  <c r="M365" i="5" s="1"/>
  <c r="L44" i="5"/>
  <c r="M44" i="5" s="1"/>
  <c r="L197" i="5"/>
  <c r="M197" i="5" s="1"/>
  <c r="L455" i="5"/>
  <c r="M455" i="5" s="1"/>
  <c r="L425" i="5"/>
  <c r="M425" i="5" s="1"/>
  <c r="L491" i="5"/>
  <c r="M491" i="5" s="1"/>
  <c r="L67" i="5"/>
  <c r="M67" i="5" s="1"/>
  <c r="L5" i="5"/>
  <c r="T497" i="5"/>
  <c r="U497" i="5" s="1"/>
  <c r="T487" i="5"/>
  <c r="U487" i="5" s="1"/>
  <c r="T495" i="5"/>
  <c r="U495" i="5" s="1"/>
  <c r="T481" i="5"/>
  <c r="U481" i="5" s="1"/>
  <c r="T479" i="5"/>
  <c r="U479" i="5" s="1"/>
  <c r="T483" i="5"/>
  <c r="U483" i="5" s="1"/>
  <c r="T400" i="5"/>
  <c r="U400" i="5" s="1"/>
  <c r="T398" i="5"/>
  <c r="U398" i="5" s="1"/>
  <c r="T473" i="5"/>
  <c r="U473" i="5" s="1"/>
  <c r="T470" i="5"/>
  <c r="U470" i="5" s="1"/>
  <c r="T465" i="5"/>
  <c r="U465" i="5" s="1"/>
  <c r="T570" i="5"/>
  <c r="U570" i="5" s="1"/>
  <c r="T566" i="5"/>
  <c r="U566" i="5" s="1"/>
  <c r="T562" i="5"/>
  <c r="U562" i="5" s="1"/>
  <c r="T558" i="5"/>
  <c r="U558" i="5" s="1"/>
  <c r="T554" i="5"/>
  <c r="U554" i="5" s="1"/>
  <c r="T550" i="5"/>
  <c r="U550" i="5" s="1"/>
  <c r="T546" i="5"/>
  <c r="U546" i="5" s="1"/>
  <c r="T542" i="5"/>
  <c r="U542" i="5" s="1"/>
  <c r="T540" i="5"/>
  <c r="U540" i="5" s="1"/>
  <c r="T536" i="5"/>
  <c r="U536" i="5" s="1"/>
  <c r="T532" i="5"/>
  <c r="U532" i="5" s="1"/>
  <c r="T528" i="5"/>
  <c r="U528" i="5" s="1"/>
  <c r="T524" i="5"/>
  <c r="U524" i="5" s="1"/>
  <c r="T520" i="5"/>
  <c r="U520" i="5" s="1"/>
  <c r="T516" i="5"/>
  <c r="U516" i="5" s="1"/>
  <c r="T512" i="5"/>
  <c r="U512" i="5" s="1"/>
  <c r="T508" i="5"/>
  <c r="U508" i="5" s="1"/>
  <c r="T504" i="5"/>
  <c r="U504" i="5" s="1"/>
  <c r="T500" i="5"/>
  <c r="U500" i="5" s="1"/>
  <c r="T496" i="5"/>
  <c r="U496" i="5" s="1"/>
  <c r="T486" i="5"/>
  <c r="U486" i="5" s="1"/>
  <c r="T478" i="5"/>
  <c r="U478" i="5" s="1"/>
  <c r="T493" i="5"/>
  <c r="U493" i="5" s="1"/>
  <c r="T402" i="5"/>
  <c r="U402" i="5" s="1"/>
  <c r="T476" i="5"/>
  <c r="U476" i="5" s="1"/>
  <c r="T471" i="5"/>
  <c r="U471" i="5" s="1"/>
  <c r="T468" i="5"/>
  <c r="U468" i="5" s="1"/>
  <c r="T569" i="5"/>
  <c r="U569" i="5" s="1"/>
  <c r="T565" i="5"/>
  <c r="U565" i="5" s="1"/>
  <c r="T561" i="5"/>
  <c r="U561" i="5" s="1"/>
  <c r="T557" i="5"/>
  <c r="U557" i="5" s="1"/>
  <c r="T553" i="5"/>
  <c r="U553" i="5" s="1"/>
  <c r="T549" i="5"/>
  <c r="U549" i="5" s="1"/>
  <c r="T545" i="5"/>
  <c r="U545" i="5" s="1"/>
  <c r="T541" i="5"/>
  <c r="U541" i="5" s="1"/>
  <c r="T537" i="5"/>
  <c r="U537" i="5" s="1"/>
  <c r="T533" i="5"/>
  <c r="U533" i="5" s="1"/>
  <c r="T529" i="5"/>
  <c r="U529" i="5" s="1"/>
  <c r="T525" i="5"/>
  <c r="U525" i="5" s="1"/>
  <c r="T521" i="5"/>
  <c r="U521" i="5" s="1"/>
  <c r="T517" i="5"/>
  <c r="U517" i="5" s="1"/>
  <c r="T513" i="5"/>
  <c r="U513" i="5" s="1"/>
  <c r="T509" i="5"/>
  <c r="U509" i="5" s="1"/>
  <c r="T505" i="5"/>
  <c r="U505" i="5" s="1"/>
  <c r="T501" i="5"/>
  <c r="U501" i="5" s="1"/>
  <c r="T498" i="5"/>
  <c r="U498" i="5" s="1"/>
  <c r="T488" i="5"/>
  <c r="U488" i="5" s="1"/>
  <c r="T480" i="5"/>
  <c r="U480" i="5" s="1"/>
  <c r="T489" i="5"/>
  <c r="U489" i="5" s="1"/>
  <c r="T477" i="5"/>
  <c r="U477" i="5" s="1"/>
  <c r="T474" i="5"/>
  <c r="U474" i="5" s="1"/>
  <c r="T469" i="5"/>
  <c r="U469" i="5" s="1"/>
  <c r="T466" i="5"/>
  <c r="U466" i="5" s="1"/>
  <c r="T572" i="5"/>
  <c r="U572" i="5" s="1"/>
  <c r="T568" i="5"/>
  <c r="U568" i="5" s="1"/>
  <c r="T564" i="5"/>
  <c r="U564" i="5" s="1"/>
  <c r="T560" i="5"/>
  <c r="U560" i="5" s="1"/>
  <c r="T556" i="5"/>
  <c r="U556" i="5" s="1"/>
  <c r="T552" i="5"/>
  <c r="U552" i="5" s="1"/>
  <c r="T548" i="5"/>
  <c r="U548" i="5" s="1"/>
  <c r="T544" i="5"/>
  <c r="U544" i="5" s="1"/>
  <c r="T538" i="5"/>
  <c r="U538" i="5" s="1"/>
  <c r="T534" i="5"/>
  <c r="U534" i="5" s="1"/>
  <c r="T530" i="5"/>
  <c r="U530" i="5" s="1"/>
  <c r="T526" i="5"/>
  <c r="U526" i="5" s="1"/>
  <c r="T522" i="5"/>
  <c r="U522" i="5" s="1"/>
  <c r="T518" i="5"/>
  <c r="U518" i="5" s="1"/>
  <c r="T514" i="5"/>
  <c r="U514" i="5" s="1"/>
  <c r="T510" i="5"/>
  <c r="U510" i="5" s="1"/>
  <c r="T506" i="5"/>
  <c r="U506" i="5" s="1"/>
  <c r="T502" i="5"/>
  <c r="U502" i="5" s="1"/>
  <c r="T492" i="5"/>
  <c r="U492" i="5" s="1"/>
  <c r="T482" i="5"/>
  <c r="U482" i="5" s="1"/>
  <c r="T485" i="5"/>
  <c r="U485" i="5" s="1"/>
  <c r="T563" i="5"/>
  <c r="U563" i="5" s="1"/>
  <c r="T547" i="5"/>
  <c r="U547" i="5" s="1"/>
  <c r="T535" i="5"/>
  <c r="U535" i="5" s="1"/>
  <c r="T519" i="5"/>
  <c r="U519" i="5" s="1"/>
  <c r="T503" i="5"/>
  <c r="U503" i="5" s="1"/>
  <c r="T484" i="5"/>
  <c r="U484" i="5" s="1"/>
  <c r="T559" i="5"/>
  <c r="U559" i="5" s="1"/>
  <c r="T543" i="5"/>
  <c r="U543" i="5" s="1"/>
  <c r="T539" i="5"/>
  <c r="U539" i="5" s="1"/>
  <c r="T523" i="5"/>
  <c r="U523" i="5" s="1"/>
  <c r="T507" i="5"/>
  <c r="U507" i="5" s="1"/>
  <c r="T494" i="5"/>
  <c r="U494" i="5" s="1"/>
  <c r="T475" i="5"/>
  <c r="U475" i="5" s="1"/>
  <c r="T472" i="5"/>
  <c r="U472" i="5" s="1"/>
  <c r="T571" i="5"/>
  <c r="U571" i="5" s="1"/>
  <c r="T555" i="5"/>
  <c r="U555" i="5" s="1"/>
  <c r="T527" i="5"/>
  <c r="U527" i="5" s="1"/>
  <c r="T511" i="5"/>
  <c r="U511" i="5" s="1"/>
  <c r="T467" i="5"/>
  <c r="U467" i="5" s="1"/>
  <c r="T464" i="5"/>
  <c r="U464" i="5" s="1"/>
  <c r="T567" i="5"/>
  <c r="U567" i="5" s="1"/>
  <c r="T551" i="5"/>
  <c r="U551" i="5" s="1"/>
  <c r="T531" i="5"/>
  <c r="U531" i="5" s="1"/>
  <c r="T515" i="5"/>
  <c r="U515" i="5" s="1"/>
  <c r="T499" i="5"/>
  <c r="U499" i="5" s="1"/>
  <c r="T463" i="5"/>
  <c r="U463" i="5" s="1"/>
  <c r="T396" i="5"/>
  <c r="U396" i="5" s="1"/>
  <c r="T394" i="5"/>
  <c r="U394" i="5" s="1"/>
  <c r="T395" i="5"/>
  <c r="U395" i="5" s="1"/>
  <c r="T452" i="5"/>
  <c r="U452" i="5" s="1"/>
  <c r="T443" i="5"/>
  <c r="U443" i="5" s="1"/>
  <c r="T433" i="5"/>
  <c r="U433" i="5" s="1"/>
  <c r="T444" i="5"/>
  <c r="U444" i="5" s="1"/>
  <c r="T453" i="5"/>
  <c r="U453" i="5" s="1"/>
  <c r="T416" i="5"/>
  <c r="U416" i="5" s="1"/>
  <c r="T458" i="5"/>
  <c r="U458" i="5" s="1"/>
  <c r="T414" i="5"/>
  <c r="U414" i="5" s="1"/>
  <c r="T397" i="5"/>
  <c r="U397" i="5" s="1"/>
  <c r="T419" i="5"/>
  <c r="U419" i="5" s="1"/>
  <c r="T431" i="5"/>
  <c r="U431" i="5" s="1"/>
  <c r="T407" i="5"/>
  <c r="U407" i="5" s="1"/>
  <c r="T404" i="5"/>
  <c r="U404" i="5" s="1"/>
  <c r="T437" i="5"/>
  <c r="U437" i="5" s="1"/>
  <c r="T459" i="5"/>
  <c r="U459" i="5" s="1"/>
  <c r="T454" i="5"/>
  <c r="U454" i="5" s="1"/>
  <c r="T417" i="5"/>
  <c r="U417" i="5" s="1"/>
  <c r="T426" i="5"/>
  <c r="U426" i="5" s="1"/>
  <c r="T434" i="5"/>
  <c r="U434" i="5" s="1"/>
  <c r="T408" i="5"/>
  <c r="U408" i="5" s="1"/>
  <c r="T430" i="5"/>
  <c r="U430" i="5" s="1"/>
  <c r="T403" i="5"/>
  <c r="U403" i="5" s="1"/>
  <c r="T405" i="5"/>
  <c r="U405" i="5" s="1"/>
  <c r="T423" i="5"/>
  <c r="U423" i="5" s="1"/>
  <c r="T67" i="5"/>
  <c r="U67" i="5" s="1"/>
  <c r="T451" i="5"/>
  <c r="U451" i="5" s="1"/>
  <c r="T439" i="5"/>
  <c r="U439" i="5" s="1"/>
  <c r="T428" i="5"/>
  <c r="U428" i="5" s="1"/>
  <c r="T410" i="5"/>
  <c r="U410" i="5" s="1"/>
  <c r="T438" i="5"/>
  <c r="U438" i="5" s="1"/>
  <c r="T449" i="5"/>
  <c r="U449" i="5" s="1"/>
  <c r="T442" i="5"/>
  <c r="U442" i="5" s="1"/>
  <c r="T450" i="5"/>
  <c r="U450" i="5" s="1"/>
  <c r="T424" i="5"/>
  <c r="U424" i="5" s="1"/>
  <c r="T455" i="5"/>
  <c r="U455" i="5" s="1"/>
  <c r="T421" i="5"/>
  <c r="U421" i="5" s="1"/>
  <c r="T441" i="5"/>
  <c r="U441" i="5" s="1"/>
  <c r="T436" i="5"/>
  <c r="U436" i="5" s="1"/>
  <c r="T490" i="5"/>
  <c r="U490" i="5" s="1"/>
  <c r="T491" i="5"/>
  <c r="U491" i="5" s="1"/>
  <c r="T379" i="5"/>
  <c r="U379" i="5" s="1"/>
  <c r="T363" i="5"/>
  <c r="U363" i="5" s="1"/>
  <c r="T325" i="5"/>
  <c r="U325" i="5" s="1"/>
  <c r="T389" i="5"/>
  <c r="U389" i="5" s="1"/>
  <c r="T343" i="5"/>
  <c r="U343" i="5" s="1"/>
  <c r="T341" i="5"/>
  <c r="U341" i="5" s="1"/>
  <c r="T390" i="5"/>
  <c r="U390" i="5" s="1"/>
  <c r="T374" i="5"/>
  <c r="U374" i="5" s="1"/>
  <c r="T358" i="5"/>
  <c r="U358" i="5" s="1"/>
  <c r="T342" i="5"/>
  <c r="U342" i="5" s="1"/>
  <c r="T326" i="5"/>
  <c r="U326" i="5" s="1"/>
  <c r="T310" i="5"/>
  <c r="U310" i="5" s="1"/>
  <c r="T132" i="5"/>
  <c r="U132" i="5" s="1"/>
  <c r="T92" i="5"/>
  <c r="U92" i="5" s="1"/>
  <c r="T81" i="5"/>
  <c r="U81" i="5" s="1"/>
  <c r="T17" i="5"/>
  <c r="U17" i="5" s="1"/>
  <c r="T299" i="5"/>
  <c r="U299" i="5" s="1"/>
  <c r="T291" i="5"/>
  <c r="U291" i="5" s="1"/>
  <c r="T283" i="5"/>
  <c r="U283" i="5" s="1"/>
  <c r="T275" i="5"/>
  <c r="U275" i="5" s="1"/>
  <c r="T267" i="5"/>
  <c r="U267" i="5" s="1"/>
  <c r="T259" i="5"/>
  <c r="U259" i="5" s="1"/>
  <c r="T251" i="5"/>
  <c r="U251" i="5" s="1"/>
  <c r="T243" i="5"/>
  <c r="U243" i="5" s="1"/>
  <c r="T235" i="5"/>
  <c r="U235" i="5" s="1"/>
  <c r="T227" i="5"/>
  <c r="U227" i="5" s="1"/>
  <c r="T219" i="5"/>
  <c r="U219" i="5" s="1"/>
  <c r="T211" i="5"/>
  <c r="U211" i="5" s="1"/>
  <c r="T203" i="5"/>
  <c r="U203" i="5" s="1"/>
  <c r="T195" i="5"/>
  <c r="U195" i="5" s="1"/>
  <c r="T187" i="5"/>
  <c r="U187" i="5" s="1"/>
  <c r="T179" i="5"/>
  <c r="U179" i="5" s="1"/>
  <c r="T171" i="5"/>
  <c r="U171" i="5" s="1"/>
  <c r="T163" i="5"/>
  <c r="U163" i="5" s="1"/>
  <c r="T155" i="5"/>
  <c r="U155" i="5" s="1"/>
  <c r="T147" i="5"/>
  <c r="U147" i="5" s="1"/>
  <c r="T139" i="5"/>
  <c r="U139" i="5" s="1"/>
  <c r="T88" i="5"/>
  <c r="U88" i="5" s="1"/>
  <c r="T24" i="5"/>
  <c r="U24" i="5" s="1"/>
  <c r="T83" i="5"/>
  <c r="U83" i="5" s="1"/>
  <c r="T51" i="5"/>
  <c r="U51" i="5" s="1"/>
  <c r="T19" i="5"/>
  <c r="U19" i="5" s="1"/>
  <c r="T127" i="5"/>
  <c r="U127" i="5" s="1"/>
  <c r="T119" i="5"/>
  <c r="U119" i="5" s="1"/>
  <c r="T111" i="5"/>
  <c r="U111" i="5" s="1"/>
  <c r="T102" i="5"/>
  <c r="U102" i="5" s="1"/>
  <c r="T70" i="5"/>
  <c r="U70" i="5" s="1"/>
  <c r="T38" i="5"/>
  <c r="U38" i="5" s="1"/>
  <c r="T6" i="5"/>
  <c r="U6" i="5" s="1"/>
  <c r="T369" i="5"/>
  <c r="U369" i="5" s="1"/>
  <c r="T337" i="5"/>
  <c r="U337" i="5" s="1"/>
  <c r="T61" i="5"/>
  <c r="U61" i="5" s="1"/>
  <c r="T349" i="5"/>
  <c r="U349" i="5" s="1"/>
  <c r="T93" i="5"/>
  <c r="U93" i="5" s="1"/>
  <c r="T309" i="5"/>
  <c r="U309" i="5" s="1"/>
  <c r="T380" i="5"/>
  <c r="U380" i="5" s="1"/>
  <c r="T364" i="5"/>
  <c r="U364" i="5" s="1"/>
  <c r="T348" i="5"/>
  <c r="U348" i="5" s="1"/>
  <c r="T332" i="5"/>
  <c r="U332" i="5" s="1"/>
  <c r="T316" i="5"/>
  <c r="U316" i="5" s="1"/>
  <c r="T84" i="5"/>
  <c r="U84" i="5" s="1"/>
  <c r="T37" i="5"/>
  <c r="U37" i="5" s="1"/>
  <c r="T44" i="5"/>
  <c r="U44" i="5" s="1"/>
  <c r="T57" i="5"/>
  <c r="U57" i="5" s="1"/>
  <c r="T304" i="5"/>
  <c r="U304" i="5" s="1"/>
  <c r="T296" i="5"/>
  <c r="U296" i="5" s="1"/>
  <c r="T288" i="5"/>
  <c r="U288" i="5" s="1"/>
  <c r="T280" i="5"/>
  <c r="U280" i="5" s="1"/>
  <c r="T272" i="5"/>
  <c r="U272" i="5" s="1"/>
  <c r="T264" i="5"/>
  <c r="U264" i="5" s="1"/>
  <c r="T256" i="5"/>
  <c r="U256" i="5" s="1"/>
  <c r="T248" i="5"/>
  <c r="U248" i="5" s="1"/>
  <c r="T240" i="5"/>
  <c r="U240" i="5" s="1"/>
  <c r="T232" i="5"/>
  <c r="U232" i="5" s="1"/>
  <c r="T224" i="5"/>
  <c r="U224" i="5" s="1"/>
  <c r="T216" i="5"/>
  <c r="U216" i="5" s="1"/>
  <c r="T208" i="5"/>
  <c r="U208" i="5" s="1"/>
  <c r="T200" i="5"/>
  <c r="U200" i="5" s="1"/>
  <c r="T192" i="5"/>
  <c r="U192" i="5" s="1"/>
  <c r="T184" i="5"/>
  <c r="U184" i="5" s="1"/>
  <c r="T176" i="5"/>
  <c r="U176" i="5" s="1"/>
  <c r="T168" i="5"/>
  <c r="U168" i="5" s="1"/>
  <c r="T160" i="5"/>
  <c r="U160" i="5" s="1"/>
  <c r="T152" i="5"/>
  <c r="U152" i="5" s="1"/>
  <c r="T144" i="5"/>
  <c r="U144" i="5" s="1"/>
  <c r="T136" i="5"/>
  <c r="U136" i="5" s="1"/>
  <c r="T64" i="5"/>
  <c r="U64" i="5" s="1"/>
  <c r="T103" i="5"/>
  <c r="U103" i="5" s="1"/>
  <c r="T71" i="5"/>
  <c r="U71" i="5" s="1"/>
  <c r="T39" i="5"/>
  <c r="U39" i="5" s="1"/>
  <c r="T7" i="5"/>
  <c r="U7" i="5" s="1"/>
  <c r="T124" i="5"/>
  <c r="U124" i="5" s="1"/>
  <c r="T116" i="5"/>
  <c r="U116" i="5" s="1"/>
  <c r="T108" i="5"/>
  <c r="U108" i="5" s="1"/>
  <c r="T90" i="5"/>
  <c r="U90" i="5" s="1"/>
  <c r="T58" i="5"/>
  <c r="U58" i="5" s="1"/>
  <c r="T26" i="5"/>
  <c r="U26" i="5" s="1"/>
  <c r="T413" i="5"/>
  <c r="U413" i="5" s="1"/>
  <c r="T411" i="5"/>
  <c r="U411" i="5" s="1"/>
  <c r="T420" i="5"/>
  <c r="U420" i="5" s="1"/>
  <c r="T173" i="5"/>
  <c r="U173" i="5" s="1"/>
  <c r="T91" i="5"/>
  <c r="U91" i="5" s="1"/>
  <c r="T129" i="5"/>
  <c r="U129" i="5" s="1"/>
  <c r="T105" i="5"/>
  <c r="U105" i="5" s="1"/>
  <c r="T14" i="5"/>
  <c r="U14" i="5" s="1"/>
  <c r="T319" i="5"/>
  <c r="U319" i="5" s="1"/>
  <c r="T327" i="5"/>
  <c r="U327" i="5" s="1"/>
  <c r="T368" i="5"/>
  <c r="U368" i="5" s="1"/>
  <c r="T320" i="5"/>
  <c r="U320" i="5" s="1"/>
  <c r="T73" i="5"/>
  <c r="U73" i="5" s="1"/>
  <c r="T290" i="5"/>
  <c r="U290" i="5" s="1"/>
  <c r="T274" i="5"/>
  <c r="U274" i="5" s="1"/>
  <c r="T250" i="5"/>
  <c r="U250" i="5" s="1"/>
  <c r="T234" i="5"/>
  <c r="U234" i="5" s="1"/>
  <c r="T210" i="5"/>
  <c r="U210" i="5" s="1"/>
  <c r="T186" i="5"/>
  <c r="U186" i="5" s="1"/>
  <c r="T178" i="5"/>
  <c r="U178" i="5" s="1"/>
  <c r="T154" i="5"/>
  <c r="U154" i="5" s="1"/>
  <c r="T80" i="5"/>
  <c r="U80" i="5" s="1"/>
  <c r="T79" i="5"/>
  <c r="U79" i="5" s="1"/>
  <c r="T126" i="5"/>
  <c r="U126" i="5" s="1"/>
  <c r="T110" i="5"/>
  <c r="U110" i="5" s="1"/>
  <c r="T34" i="5"/>
  <c r="U34" i="5" s="1"/>
  <c r="T432" i="5"/>
  <c r="U432" i="5" s="1"/>
  <c r="T412" i="5"/>
  <c r="U412" i="5" s="1"/>
  <c r="T456" i="5"/>
  <c r="U456" i="5" s="1"/>
  <c r="T435" i="5"/>
  <c r="U435" i="5" s="1"/>
  <c r="T440" i="5"/>
  <c r="U440" i="5" s="1"/>
  <c r="T447" i="5"/>
  <c r="U447" i="5" s="1"/>
  <c r="T462" i="5"/>
  <c r="U462" i="5" s="1"/>
  <c r="T425" i="5"/>
  <c r="U425" i="5" s="1"/>
  <c r="T399" i="5"/>
  <c r="U399" i="5" s="1"/>
  <c r="T375" i="5"/>
  <c r="U375" i="5" s="1"/>
  <c r="T355" i="5"/>
  <c r="U355" i="5" s="1"/>
  <c r="T321" i="5"/>
  <c r="U321" i="5" s="1"/>
  <c r="T385" i="5"/>
  <c r="U385" i="5" s="1"/>
  <c r="T329" i="5"/>
  <c r="U329" i="5" s="1"/>
  <c r="T315" i="5"/>
  <c r="U315" i="5" s="1"/>
  <c r="T386" i="5"/>
  <c r="U386" i="5" s="1"/>
  <c r="T370" i="5"/>
  <c r="U370" i="5" s="1"/>
  <c r="T354" i="5"/>
  <c r="U354" i="5" s="1"/>
  <c r="T338" i="5"/>
  <c r="U338" i="5" s="1"/>
  <c r="T322" i="5"/>
  <c r="U322" i="5" s="1"/>
  <c r="T306" i="5"/>
  <c r="U306" i="5" s="1"/>
  <c r="T85" i="5"/>
  <c r="U85" i="5" s="1"/>
  <c r="T60" i="5"/>
  <c r="U60" i="5" s="1"/>
  <c r="T65" i="5"/>
  <c r="U65" i="5" s="1"/>
  <c r="T305" i="5"/>
  <c r="U305" i="5" s="1"/>
  <c r="T297" i="5"/>
  <c r="U297" i="5" s="1"/>
  <c r="T289" i="5"/>
  <c r="U289" i="5" s="1"/>
  <c r="T281" i="5"/>
  <c r="U281" i="5" s="1"/>
  <c r="T273" i="5"/>
  <c r="U273" i="5" s="1"/>
  <c r="T265" i="5"/>
  <c r="U265" i="5" s="1"/>
  <c r="T257" i="5"/>
  <c r="U257" i="5" s="1"/>
  <c r="T249" i="5"/>
  <c r="U249" i="5" s="1"/>
  <c r="T241" i="5"/>
  <c r="U241" i="5" s="1"/>
  <c r="T233" i="5"/>
  <c r="U233" i="5" s="1"/>
  <c r="T225" i="5"/>
  <c r="U225" i="5" s="1"/>
  <c r="T217" i="5"/>
  <c r="U217" i="5" s="1"/>
  <c r="T209" i="5"/>
  <c r="U209" i="5" s="1"/>
  <c r="T201" i="5"/>
  <c r="U201" i="5" s="1"/>
  <c r="T193" i="5"/>
  <c r="U193" i="5" s="1"/>
  <c r="T185" i="5"/>
  <c r="U185" i="5" s="1"/>
  <c r="T177" i="5"/>
  <c r="U177" i="5" s="1"/>
  <c r="T169" i="5"/>
  <c r="U169" i="5" s="1"/>
  <c r="T161" i="5"/>
  <c r="U161" i="5" s="1"/>
  <c r="T153" i="5"/>
  <c r="U153" i="5" s="1"/>
  <c r="T145" i="5"/>
  <c r="U145" i="5" s="1"/>
  <c r="T137" i="5"/>
  <c r="U137" i="5" s="1"/>
  <c r="T72" i="5"/>
  <c r="U72" i="5" s="1"/>
  <c r="T8" i="5"/>
  <c r="U8" i="5" s="1"/>
  <c r="T75" i="5"/>
  <c r="U75" i="5" s="1"/>
  <c r="T43" i="5"/>
  <c r="U43" i="5" s="1"/>
  <c r="T11" i="5"/>
  <c r="U11" i="5" s="1"/>
  <c r="T125" i="5"/>
  <c r="U125" i="5" s="1"/>
  <c r="T117" i="5"/>
  <c r="U117" i="5" s="1"/>
  <c r="T109" i="5"/>
  <c r="U109" i="5" s="1"/>
  <c r="T94" i="5"/>
  <c r="U94" i="5" s="1"/>
  <c r="T62" i="5"/>
  <c r="U62" i="5" s="1"/>
  <c r="T30" i="5"/>
  <c r="U30" i="5" s="1"/>
  <c r="T381" i="5"/>
  <c r="U381" i="5" s="1"/>
  <c r="T365" i="5"/>
  <c r="U365" i="5" s="1"/>
  <c r="T333" i="5"/>
  <c r="U333" i="5" s="1"/>
  <c r="T391" i="5"/>
  <c r="U391" i="5" s="1"/>
  <c r="T345" i="5"/>
  <c r="U345" i="5" s="1"/>
  <c r="T383" i="5"/>
  <c r="U383" i="5" s="1"/>
  <c r="T392" i="5"/>
  <c r="U392" i="5" s="1"/>
  <c r="T376" i="5"/>
  <c r="U376" i="5" s="1"/>
  <c r="T360" i="5"/>
  <c r="U360" i="5" s="1"/>
  <c r="T344" i="5"/>
  <c r="U344" i="5" s="1"/>
  <c r="T328" i="5"/>
  <c r="U328" i="5" s="1"/>
  <c r="T312" i="5"/>
  <c r="U312" i="5" s="1"/>
  <c r="T36" i="5"/>
  <c r="U36" i="5" s="1"/>
  <c r="T100" i="5"/>
  <c r="U100" i="5" s="1"/>
  <c r="T12" i="5"/>
  <c r="U12" i="5" s="1"/>
  <c r="T41" i="5"/>
  <c r="U41" i="5" s="1"/>
  <c r="T302" i="5"/>
  <c r="U302" i="5" s="1"/>
  <c r="T294" i="5"/>
  <c r="U294" i="5" s="1"/>
  <c r="T286" i="5"/>
  <c r="U286" i="5" s="1"/>
  <c r="T278" i="5"/>
  <c r="U278" i="5" s="1"/>
  <c r="T270" i="5"/>
  <c r="U270" i="5" s="1"/>
  <c r="T262" i="5"/>
  <c r="U262" i="5" s="1"/>
  <c r="T254" i="5"/>
  <c r="U254" i="5" s="1"/>
  <c r="T246" i="5"/>
  <c r="U246" i="5" s="1"/>
  <c r="T238" i="5"/>
  <c r="U238" i="5" s="1"/>
  <c r="T230" i="5"/>
  <c r="U230" i="5" s="1"/>
  <c r="T222" i="5"/>
  <c r="U222" i="5" s="1"/>
  <c r="T214" i="5"/>
  <c r="U214" i="5" s="1"/>
  <c r="T206" i="5"/>
  <c r="U206" i="5" s="1"/>
  <c r="T198" i="5"/>
  <c r="U198" i="5" s="1"/>
  <c r="T190" i="5"/>
  <c r="U190" i="5" s="1"/>
  <c r="T182" i="5"/>
  <c r="U182" i="5" s="1"/>
  <c r="T174" i="5"/>
  <c r="U174" i="5" s="1"/>
  <c r="T166" i="5"/>
  <c r="U166" i="5" s="1"/>
  <c r="T158" i="5"/>
  <c r="U158" i="5" s="1"/>
  <c r="T150" i="5"/>
  <c r="U150" i="5" s="1"/>
  <c r="T142" i="5"/>
  <c r="U142" i="5" s="1"/>
  <c r="T134" i="5"/>
  <c r="U134" i="5" s="1"/>
  <c r="T48" i="5"/>
  <c r="U48" i="5" s="1"/>
  <c r="T95" i="5"/>
  <c r="U95" i="5" s="1"/>
  <c r="T63" i="5"/>
  <c r="U63" i="5" s="1"/>
  <c r="T31" i="5"/>
  <c r="U31" i="5" s="1"/>
  <c r="T130" i="5"/>
  <c r="U130" i="5" s="1"/>
  <c r="T122" i="5"/>
  <c r="U122" i="5" s="1"/>
  <c r="T114" i="5"/>
  <c r="U114" i="5" s="1"/>
  <c r="T106" i="5"/>
  <c r="U106" i="5" s="1"/>
  <c r="T82" i="5"/>
  <c r="U82" i="5" s="1"/>
  <c r="T50" i="5"/>
  <c r="U50" i="5" s="1"/>
  <c r="T18" i="5"/>
  <c r="U18" i="5" s="1"/>
  <c r="T415" i="5"/>
  <c r="U415" i="5" s="1"/>
  <c r="T457" i="5"/>
  <c r="U457" i="5" s="1"/>
  <c r="T367" i="5"/>
  <c r="U367" i="5" s="1"/>
  <c r="T347" i="5"/>
  <c r="U347" i="5" s="1"/>
  <c r="T307" i="5"/>
  <c r="U307" i="5" s="1"/>
  <c r="T362" i="5"/>
  <c r="U362" i="5" s="1"/>
  <c r="T314" i="5"/>
  <c r="U314" i="5" s="1"/>
  <c r="T21" i="5"/>
  <c r="U21" i="5" s="1"/>
  <c r="T33" i="5"/>
  <c r="U33" i="5" s="1"/>
  <c r="T293" i="5"/>
  <c r="U293" i="5" s="1"/>
  <c r="T277" i="5"/>
  <c r="U277" i="5" s="1"/>
  <c r="T261" i="5"/>
  <c r="U261" i="5" s="1"/>
  <c r="T245" i="5"/>
  <c r="U245" i="5" s="1"/>
  <c r="T229" i="5"/>
  <c r="U229" i="5" s="1"/>
  <c r="T213" i="5"/>
  <c r="U213" i="5" s="1"/>
  <c r="T197" i="5"/>
  <c r="U197" i="5" s="1"/>
  <c r="T181" i="5"/>
  <c r="U181" i="5" s="1"/>
  <c r="T157" i="5"/>
  <c r="U157" i="5" s="1"/>
  <c r="T141" i="5"/>
  <c r="U141" i="5" s="1"/>
  <c r="T40" i="5"/>
  <c r="U40" i="5" s="1"/>
  <c r="T59" i="5"/>
  <c r="U59" i="5" s="1"/>
  <c r="T113" i="5"/>
  <c r="U113" i="5" s="1"/>
  <c r="T46" i="5"/>
  <c r="U46" i="5" s="1"/>
  <c r="T353" i="5"/>
  <c r="U353" i="5" s="1"/>
  <c r="T384" i="5"/>
  <c r="U384" i="5" s="1"/>
  <c r="T336" i="5"/>
  <c r="U336" i="5" s="1"/>
  <c r="T76" i="5"/>
  <c r="U76" i="5" s="1"/>
  <c r="T298" i="5"/>
  <c r="U298" i="5" s="1"/>
  <c r="T258" i="5"/>
  <c r="U258" i="5" s="1"/>
  <c r="T226" i="5"/>
  <c r="U226" i="5" s="1"/>
  <c r="T202" i="5"/>
  <c r="U202" i="5" s="1"/>
  <c r="T162" i="5"/>
  <c r="U162" i="5" s="1"/>
  <c r="T138" i="5"/>
  <c r="U138" i="5" s="1"/>
  <c r="T15" i="5"/>
  <c r="U15" i="5" s="1"/>
  <c r="T98" i="5"/>
  <c r="U98" i="5" s="1"/>
  <c r="T461" i="5"/>
  <c r="U461" i="5" s="1"/>
  <c r="T448" i="5"/>
  <c r="U448" i="5" s="1"/>
  <c r="T445" i="5"/>
  <c r="U445" i="5" s="1"/>
  <c r="T422" i="5"/>
  <c r="U422" i="5" s="1"/>
  <c r="T427" i="5"/>
  <c r="U427" i="5" s="1"/>
  <c r="T460" i="5"/>
  <c r="U460" i="5" s="1"/>
  <c r="T446" i="5"/>
  <c r="U446" i="5" s="1"/>
  <c r="T409" i="5"/>
  <c r="U409" i="5" s="1"/>
  <c r="T418" i="5"/>
  <c r="U418" i="5" s="1"/>
  <c r="T371" i="5"/>
  <c r="U371" i="5" s="1"/>
  <c r="T351" i="5"/>
  <c r="U351" i="5" s="1"/>
  <c r="T317" i="5"/>
  <c r="U317" i="5" s="1"/>
  <c r="T359" i="5"/>
  <c r="U359" i="5" s="1"/>
  <c r="T45" i="5"/>
  <c r="U45" i="5" s="1"/>
  <c r="T311" i="5"/>
  <c r="U311" i="5" s="1"/>
  <c r="T382" i="5"/>
  <c r="U382" i="5" s="1"/>
  <c r="T366" i="5"/>
  <c r="U366" i="5" s="1"/>
  <c r="T350" i="5"/>
  <c r="U350" i="5" s="1"/>
  <c r="T334" i="5"/>
  <c r="U334" i="5" s="1"/>
  <c r="T318" i="5"/>
  <c r="U318" i="5" s="1"/>
  <c r="T13" i="5"/>
  <c r="U13" i="5" s="1"/>
  <c r="T53" i="5"/>
  <c r="U53" i="5" s="1"/>
  <c r="T28" i="5"/>
  <c r="U28" i="5" s="1"/>
  <c r="T49" i="5"/>
  <c r="U49" i="5" s="1"/>
  <c r="T303" i="5"/>
  <c r="U303" i="5" s="1"/>
  <c r="T295" i="5"/>
  <c r="U295" i="5" s="1"/>
  <c r="T287" i="5"/>
  <c r="U287" i="5" s="1"/>
  <c r="T279" i="5"/>
  <c r="U279" i="5" s="1"/>
  <c r="T271" i="5"/>
  <c r="U271" i="5" s="1"/>
  <c r="T263" i="5"/>
  <c r="U263" i="5" s="1"/>
  <c r="T255" i="5"/>
  <c r="U255" i="5" s="1"/>
  <c r="T247" i="5"/>
  <c r="U247" i="5" s="1"/>
  <c r="T239" i="5"/>
  <c r="U239" i="5" s="1"/>
  <c r="T231" i="5"/>
  <c r="U231" i="5" s="1"/>
  <c r="T223" i="5"/>
  <c r="U223" i="5" s="1"/>
  <c r="T215" i="5"/>
  <c r="U215" i="5" s="1"/>
  <c r="T207" i="5"/>
  <c r="U207" i="5" s="1"/>
  <c r="T199" i="5"/>
  <c r="U199" i="5" s="1"/>
  <c r="T191" i="5"/>
  <c r="U191" i="5" s="1"/>
  <c r="T183" i="5"/>
  <c r="U183" i="5" s="1"/>
  <c r="T175" i="5"/>
  <c r="U175" i="5" s="1"/>
  <c r="T167" i="5"/>
  <c r="U167" i="5" s="1"/>
  <c r="T159" i="5"/>
  <c r="U159" i="5" s="1"/>
  <c r="T151" i="5"/>
  <c r="U151" i="5" s="1"/>
  <c r="T143" i="5"/>
  <c r="U143" i="5" s="1"/>
  <c r="T135" i="5"/>
  <c r="U135" i="5" s="1"/>
  <c r="T56" i="5"/>
  <c r="U56" i="5" s="1"/>
  <c r="T99" i="5"/>
  <c r="U99" i="5" s="1"/>
  <c r="T68" i="5"/>
  <c r="U68" i="5" s="1"/>
  <c r="T35" i="5"/>
  <c r="U35" i="5" s="1"/>
  <c r="T131" i="5"/>
  <c r="U131" i="5" s="1"/>
  <c r="T123" i="5"/>
  <c r="U123" i="5" s="1"/>
  <c r="T115" i="5"/>
  <c r="U115" i="5" s="1"/>
  <c r="T107" i="5"/>
  <c r="U107" i="5" s="1"/>
  <c r="T86" i="5"/>
  <c r="U86" i="5" s="1"/>
  <c r="T54" i="5"/>
  <c r="U54" i="5" s="1"/>
  <c r="T22" i="5"/>
  <c r="U22" i="5" s="1"/>
  <c r="T377" i="5"/>
  <c r="U377" i="5" s="1"/>
  <c r="T357" i="5"/>
  <c r="U357" i="5" s="1"/>
  <c r="T323" i="5"/>
  <c r="U323" i="5" s="1"/>
  <c r="T387" i="5"/>
  <c r="U387" i="5" s="1"/>
  <c r="T331" i="5"/>
  <c r="U331" i="5" s="1"/>
  <c r="T339" i="5"/>
  <c r="U339" i="5" s="1"/>
  <c r="T388" i="5"/>
  <c r="U388" i="5" s="1"/>
  <c r="T372" i="5"/>
  <c r="U372" i="5" s="1"/>
  <c r="T356" i="5"/>
  <c r="U356" i="5" s="1"/>
  <c r="T340" i="5"/>
  <c r="U340" i="5" s="1"/>
  <c r="T324" i="5"/>
  <c r="U324" i="5" s="1"/>
  <c r="T308" i="5"/>
  <c r="U308" i="5" s="1"/>
  <c r="T101" i="5"/>
  <c r="U101" i="5" s="1"/>
  <c r="T20" i="5"/>
  <c r="U20" i="5" s="1"/>
  <c r="T89" i="5"/>
  <c r="U89" i="5" s="1"/>
  <c r="T25" i="5"/>
  <c r="U25" i="5" s="1"/>
  <c r="T300" i="5"/>
  <c r="U300" i="5" s="1"/>
  <c r="T292" i="5"/>
  <c r="U292" i="5" s="1"/>
  <c r="T284" i="5"/>
  <c r="U284" i="5" s="1"/>
  <c r="T276" i="5"/>
  <c r="U276" i="5" s="1"/>
  <c r="T268" i="5"/>
  <c r="U268" i="5" s="1"/>
  <c r="T260" i="5"/>
  <c r="U260" i="5" s="1"/>
  <c r="T252" i="5"/>
  <c r="U252" i="5" s="1"/>
  <c r="T244" i="5"/>
  <c r="U244" i="5" s="1"/>
  <c r="T236" i="5"/>
  <c r="U236" i="5" s="1"/>
  <c r="T228" i="5"/>
  <c r="U228" i="5" s="1"/>
  <c r="T220" i="5"/>
  <c r="U220" i="5" s="1"/>
  <c r="T212" i="5"/>
  <c r="U212" i="5" s="1"/>
  <c r="T204" i="5"/>
  <c r="U204" i="5" s="1"/>
  <c r="T196" i="5"/>
  <c r="U196" i="5" s="1"/>
  <c r="T188" i="5"/>
  <c r="U188" i="5" s="1"/>
  <c r="T180" i="5"/>
  <c r="U180" i="5" s="1"/>
  <c r="T172" i="5"/>
  <c r="U172" i="5" s="1"/>
  <c r="T164" i="5"/>
  <c r="U164" i="5" s="1"/>
  <c r="T156" i="5"/>
  <c r="U156" i="5" s="1"/>
  <c r="T148" i="5"/>
  <c r="U148" i="5" s="1"/>
  <c r="T140" i="5"/>
  <c r="U140" i="5" s="1"/>
  <c r="T96" i="5"/>
  <c r="U96" i="5" s="1"/>
  <c r="T32" i="5"/>
  <c r="U32" i="5" s="1"/>
  <c r="T87" i="5"/>
  <c r="U87" i="5" s="1"/>
  <c r="T55" i="5"/>
  <c r="U55" i="5" s="1"/>
  <c r="T23" i="5"/>
  <c r="U23" i="5" s="1"/>
  <c r="T128" i="5"/>
  <c r="U128" i="5" s="1"/>
  <c r="T120" i="5"/>
  <c r="U120" i="5" s="1"/>
  <c r="T112" i="5"/>
  <c r="U112" i="5" s="1"/>
  <c r="T104" i="5"/>
  <c r="U104" i="5" s="1"/>
  <c r="T74" i="5"/>
  <c r="U74" i="5" s="1"/>
  <c r="T42" i="5"/>
  <c r="U42" i="5" s="1"/>
  <c r="T10" i="5"/>
  <c r="U10" i="5" s="1"/>
  <c r="T429" i="5"/>
  <c r="U429" i="5" s="1"/>
  <c r="T406" i="5"/>
  <c r="U406" i="5" s="1"/>
  <c r="T401" i="5"/>
  <c r="U401" i="5" s="1"/>
  <c r="T335" i="5"/>
  <c r="U335" i="5" s="1"/>
  <c r="T393" i="5"/>
  <c r="U393" i="5" s="1"/>
  <c r="T29" i="5"/>
  <c r="U29" i="5" s="1"/>
  <c r="T378" i="5"/>
  <c r="U378" i="5" s="1"/>
  <c r="T346" i="5"/>
  <c r="U346" i="5" s="1"/>
  <c r="T330" i="5"/>
  <c r="U330" i="5" s="1"/>
  <c r="T52" i="5"/>
  <c r="U52" i="5" s="1"/>
  <c r="T97" i="5"/>
  <c r="U97" i="5" s="1"/>
  <c r="T301" i="5"/>
  <c r="U301" i="5" s="1"/>
  <c r="T285" i="5"/>
  <c r="U285" i="5" s="1"/>
  <c r="T269" i="5"/>
  <c r="U269" i="5" s="1"/>
  <c r="T253" i="5"/>
  <c r="U253" i="5" s="1"/>
  <c r="T237" i="5"/>
  <c r="U237" i="5" s="1"/>
  <c r="T221" i="5"/>
  <c r="U221" i="5" s="1"/>
  <c r="T205" i="5"/>
  <c r="U205" i="5" s="1"/>
  <c r="T189" i="5"/>
  <c r="U189" i="5" s="1"/>
  <c r="T165" i="5"/>
  <c r="U165" i="5" s="1"/>
  <c r="T149" i="5"/>
  <c r="U149" i="5" s="1"/>
  <c r="T133" i="5"/>
  <c r="U133" i="5" s="1"/>
  <c r="T27" i="5"/>
  <c r="U27" i="5" s="1"/>
  <c r="T121" i="5"/>
  <c r="U121" i="5" s="1"/>
  <c r="T78" i="5"/>
  <c r="U78" i="5" s="1"/>
  <c r="T373" i="5"/>
  <c r="U373" i="5" s="1"/>
  <c r="T361" i="5"/>
  <c r="U361" i="5" s="1"/>
  <c r="T313" i="5"/>
  <c r="U313" i="5" s="1"/>
  <c r="T352" i="5"/>
  <c r="U352" i="5" s="1"/>
  <c r="T77" i="5"/>
  <c r="U77" i="5" s="1"/>
  <c r="T69" i="5"/>
  <c r="U69" i="5" s="1"/>
  <c r="T9" i="5"/>
  <c r="U9" i="5" s="1"/>
  <c r="T282" i="5"/>
  <c r="U282" i="5" s="1"/>
  <c r="T266" i="5"/>
  <c r="U266" i="5" s="1"/>
  <c r="T242" i="5"/>
  <c r="U242" i="5" s="1"/>
  <c r="T218" i="5"/>
  <c r="U218" i="5" s="1"/>
  <c r="T194" i="5"/>
  <c r="U194" i="5" s="1"/>
  <c r="T170" i="5"/>
  <c r="U170" i="5" s="1"/>
  <c r="T146" i="5"/>
  <c r="U146" i="5" s="1"/>
  <c r="T16" i="5"/>
  <c r="U16" i="5" s="1"/>
  <c r="T47" i="5"/>
  <c r="U47" i="5" s="1"/>
  <c r="T118" i="5"/>
  <c r="U118" i="5" s="1"/>
  <c r="T66" i="5"/>
  <c r="U66" i="5" s="1"/>
  <c r="V543" i="5"/>
  <c r="W543" i="5" s="1"/>
  <c r="V551" i="5"/>
  <c r="W551" i="5" s="1"/>
  <c r="V559" i="5"/>
  <c r="W559" i="5" s="1"/>
  <c r="V567" i="5"/>
  <c r="W567" i="5" s="1"/>
  <c r="V549" i="5"/>
  <c r="W549" i="5" s="1"/>
  <c r="V557" i="5"/>
  <c r="W557" i="5" s="1"/>
  <c r="V565" i="5"/>
  <c r="W565" i="5" s="1"/>
  <c r="V555" i="5"/>
  <c r="W555" i="5" s="1"/>
  <c r="V571" i="5"/>
  <c r="W571" i="5" s="1"/>
  <c r="V545" i="5"/>
  <c r="W545" i="5" s="1"/>
  <c r="V561" i="5"/>
  <c r="W561" i="5" s="1"/>
  <c r="V563" i="5"/>
  <c r="W563" i="5" s="1"/>
  <c r="V553" i="5"/>
  <c r="W553" i="5" s="1"/>
  <c r="V547" i="5"/>
  <c r="W547" i="5" s="1"/>
  <c r="V569" i="5"/>
  <c r="W569" i="5" s="1"/>
  <c r="V568" i="5"/>
  <c r="W568" i="5" s="1"/>
  <c r="V560" i="5"/>
  <c r="W560" i="5" s="1"/>
  <c r="V552" i="5"/>
  <c r="W552" i="5" s="1"/>
  <c r="V544" i="5"/>
  <c r="W544" i="5" s="1"/>
  <c r="V498" i="5"/>
  <c r="W498" i="5" s="1"/>
  <c r="V494" i="5"/>
  <c r="W494" i="5" s="1"/>
  <c r="V488" i="5"/>
  <c r="W488" i="5" s="1"/>
  <c r="V484" i="5"/>
  <c r="W484" i="5" s="1"/>
  <c r="V480" i="5"/>
  <c r="W480" i="5" s="1"/>
  <c r="V473" i="5"/>
  <c r="W473" i="5" s="1"/>
  <c r="V470" i="5"/>
  <c r="W470" i="5" s="1"/>
  <c r="V465" i="5"/>
  <c r="W465" i="5" s="1"/>
  <c r="V570" i="5"/>
  <c r="W570" i="5" s="1"/>
  <c r="V562" i="5"/>
  <c r="W562" i="5" s="1"/>
  <c r="V554" i="5"/>
  <c r="W554" i="5" s="1"/>
  <c r="V546" i="5"/>
  <c r="W546" i="5" s="1"/>
  <c r="V399" i="5"/>
  <c r="W399" i="5" s="1"/>
  <c r="V397" i="5"/>
  <c r="W397" i="5" s="1"/>
  <c r="V541" i="5"/>
  <c r="W541" i="5" s="1"/>
  <c r="V539" i="5"/>
  <c r="W539" i="5" s="1"/>
  <c r="V537" i="5"/>
  <c r="W537" i="5" s="1"/>
  <c r="V535" i="5"/>
  <c r="W535" i="5" s="1"/>
  <c r="V533" i="5"/>
  <c r="W533" i="5" s="1"/>
  <c r="V531" i="5"/>
  <c r="W531" i="5" s="1"/>
  <c r="V529" i="5"/>
  <c r="W529" i="5" s="1"/>
  <c r="V527" i="5"/>
  <c r="W527" i="5" s="1"/>
  <c r="V525" i="5"/>
  <c r="W525" i="5" s="1"/>
  <c r="V523" i="5"/>
  <c r="W523" i="5" s="1"/>
  <c r="V521" i="5"/>
  <c r="W521" i="5" s="1"/>
  <c r="V519" i="5"/>
  <c r="W519" i="5" s="1"/>
  <c r="V517" i="5"/>
  <c r="W517" i="5" s="1"/>
  <c r="V515" i="5"/>
  <c r="W515" i="5" s="1"/>
  <c r="V513" i="5"/>
  <c r="W513" i="5" s="1"/>
  <c r="V511" i="5"/>
  <c r="W511" i="5" s="1"/>
  <c r="V509" i="5"/>
  <c r="W509" i="5" s="1"/>
  <c r="V507" i="5"/>
  <c r="W507" i="5" s="1"/>
  <c r="V505" i="5"/>
  <c r="W505" i="5" s="1"/>
  <c r="V503" i="5"/>
  <c r="W503" i="5" s="1"/>
  <c r="V501" i="5"/>
  <c r="W501" i="5" s="1"/>
  <c r="V497" i="5"/>
  <c r="W497" i="5" s="1"/>
  <c r="V493" i="5"/>
  <c r="W493" i="5" s="1"/>
  <c r="V487" i="5"/>
  <c r="W487" i="5" s="1"/>
  <c r="V483" i="5"/>
  <c r="W483" i="5" s="1"/>
  <c r="V479" i="5"/>
  <c r="W479" i="5" s="1"/>
  <c r="V476" i="5"/>
  <c r="W476" i="5" s="1"/>
  <c r="V471" i="5"/>
  <c r="W471" i="5" s="1"/>
  <c r="V468" i="5"/>
  <c r="W468" i="5" s="1"/>
  <c r="V572" i="5"/>
  <c r="W572" i="5" s="1"/>
  <c r="V564" i="5"/>
  <c r="W564" i="5" s="1"/>
  <c r="V556" i="5"/>
  <c r="W556" i="5" s="1"/>
  <c r="V548" i="5"/>
  <c r="W548" i="5" s="1"/>
  <c r="V401" i="5"/>
  <c r="W401" i="5" s="1"/>
  <c r="V499" i="5"/>
  <c r="W499" i="5" s="1"/>
  <c r="V496" i="5"/>
  <c r="W496" i="5" s="1"/>
  <c r="V492" i="5"/>
  <c r="W492" i="5" s="1"/>
  <c r="V486" i="5"/>
  <c r="W486" i="5" s="1"/>
  <c r="V482" i="5"/>
  <c r="W482" i="5" s="1"/>
  <c r="V478" i="5"/>
  <c r="W478" i="5" s="1"/>
  <c r="V477" i="5"/>
  <c r="W477" i="5" s="1"/>
  <c r="V474" i="5"/>
  <c r="W474" i="5" s="1"/>
  <c r="V469" i="5"/>
  <c r="W469" i="5" s="1"/>
  <c r="V466" i="5"/>
  <c r="W466" i="5" s="1"/>
  <c r="V566" i="5"/>
  <c r="W566" i="5" s="1"/>
  <c r="V558" i="5"/>
  <c r="W558" i="5" s="1"/>
  <c r="V550" i="5"/>
  <c r="W550" i="5" s="1"/>
  <c r="V542" i="5"/>
  <c r="W542" i="5" s="1"/>
  <c r="V534" i="5"/>
  <c r="W534" i="5" s="1"/>
  <c r="V526" i="5"/>
  <c r="W526" i="5" s="1"/>
  <c r="V518" i="5"/>
  <c r="W518" i="5" s="1"/>
  <c r="V510" i="5"/>
  <c r="W510" i="5" s="1"/>
  <c r="V502" i="5"/>
  <c r="W502" i="5" s="1"/>
  <c r="V481" i="5"/>
  <c r="W481" i="5" s="1"/>
  <c r="V467" i="5"/>
  <c r="W467" i="5" s="1"/>
  <c r="V464" i="5"/>
  <c r="W464" i="5" s="1"/>
  <c r="V536" i="5"/>
  <c r="W536" i="5" s="1"/>
  <c r="V528" i="5"/>
  <c r="W528" i="5" s="1"/>
  <c r="V520" i="5"/>
  <c r="W520" i="5" s="1"/>
  <c r="V512" i="5"/>
  <c r="W512" i="5" s="1"/>
  <c r="V504" i="5"/>
  <c r="W504" i="5" s="1"/>
  <c r="V495" i="5"/>
  <c r="W495" i="5" s="1"/>
  <c r="V538" i="5"/>
  <c r="W538" i="5" s="1"/>
  <c r="V530" i="5"/>
  <c r="W530" i="5" s="1"/>
  <c r="V522" i="5"/>
  <c r="W522" i="5" s="1"/>
  <c r="V514" i="5"/>
  <c r="W514" i="5" s="1"/>
  <c r="V506" i="5"/>
  <c r="W506" i="5" s="1"/>
  <c r="V489" i="5"/>
  <c r="W489" i="5" s="1"/>
  <c r="V463" i="5"/>
  <c r="W463" i="5" s="1"/>
  <c r="V540" i="5"/>
  <c r="W540" i="5" s="1"/>
  <c r="V532" i="5"/>
  <c r="W532" i="5" s="1"/>
  <c r="V524" i="5"/>
  <c r="W524" i="5" s="1"/>
  <c r="V516" i="5"/>
  <c r="W516" i="5" s="1"/>
  <c r="V508" i="5"/>
  <c r="W508" i="5" s="1"/>
  <c r="V500" i="5"/>
  <c r="W500" i="5" s="1"/>
  <c r="V485" i="5"/>
  <c r="W485" i="5" s="1"/>
  <c r="V475" i="5"/>
  <c r="W475" i="5" s="1"/>
  <c r="V472" i="5"/>
  <c r="W472" i="5" s="1"/>
  <c r="V396" i="5"/>
  <c r="W396" i="5" s="1"/>
  <c r="V394" i="5"/>
  <c r="W394" i="5" s="1"/>
  <c r="V395" i="5"/>
  <c r="W395" i="5" s="1"/>
  <c r="V43" i="5"/>
  <c r="W43" i="5" s="1"/>
  <c r="V387" i="5"/>
  <c r="W387" i="5" s="1"/>
  <c r="V371" i="5"/>
  <c r="W371" i="5" s="1"/>
  <c r="V355" i="5"/>
  <c r="W355" i="5" s="1"/>
  <c r="V339" i="5"/>
  <c r="W339" i="5" s="1"/>
  <c r="V323" i="5"/>
  <c r="W323" i="5" s="1"/>
  <c r="V307" i="5"/>
  <c r="W307" i="5" s="1"/>
  <c r="V293" i="5"/>
  <c r="W293" i="5" s="1"/>
  <c r="V277" i="5"/>
  <c r="W277" i="5" s="1"/>
  <c r="V261" i="5"/>
  <c r="W261" i="5" s="1"/>
  <c r="V245" i="5"/>
  <c r="W245" i="5" s="1"/>
  <c r="V229" i="5"/>
  <c r="W229" i="5" s="1"/>
  <c r="V213" i="5"/>
  <c r="W213" i="5" s="1"/>
  <c r="V197" i="5"/>
  <c r="W197" i="5" s="1"/>
  <c r="V181" i="5"/>
  <c r="W181" i="5" s="1"/>
  <c r="V165" i="5"/>
  <c r="W165" i="5" s="1"/>
  <c r="V149" i="5"/>
  <c r="W149" i="5" s="1"/>
  <c r="V133" i="5"/>
  <c r="W133" i="5" s="1"/>
  <c r="V79" i="5"/>
  <c r="W79" i="5" s="1"/>
  <c r="V126" i="5"/>
  <c r="W126" i="5" s="1"/>
  <c r="V110" i="5"/>
  <c r="W110" i="5" s="1"/>
  <c r="V66" i="5"/>
  <c r="W66" i="5" s="1"/>
  <c r="V101" i="5"/>
  <c r="W101" i="5" s="1"/>
  <c r="V37" i="5"/>
  <c r="W37" i="5" s="1"/>
  <c r="V59" i="5"/>
  <c r="W59" i="5" s="1"/>
  <c r="V388" i="5"/>
  <c r="W388" i="5" s="1"/>
  <c r="V372" i="5"/>
  <c r="W372" i="5" s="1"/>
  <c r="V356" i="5"/>
  <c r="W356" i="5" s="1"/>
  <c r="V340" i="5"/>
  <c r="W340" i="5" s="1"/>
  <c r="V324" i="5"/>
  <c r="W324" i="5" s="1"/>
  <c r="V308" i="5"/>
  <c r="W308" i="5" s="1"/>
  <c r="V298" i="5"/>
  <c r="W298" i="5" s="1"/>
  <c r="V282" i="5"/>
  <c r="W282" i="5" s="1"/>
  <c r="V266" i="5"/>
  <c r="W266" i="5" s="1"/>
  <c r="V250" i="5"/>
  <c r="W250" i="5" s="1"/>
  <c r="V234" i="5"/>
  <c r="W234" i="5" s="1"/>
  <c r="V218" i="5"/>
  <c r="W218" i="5" s="1"/>
  <c r="V202" i="5"/>
  <c r="W202" i="5" s="1"/>
  <c r="V186" i="5"/>
  <c r="W186" i="5" s="1"/>
  <c r="V170" i="5"/>
  <c r="W170" i="5" s="1"/>
  <c r="V154" i="5"/>
  <c r="W154" i="5" s="1"/>
  <c r="V138" i="5"/>
  <c r="W138" i="5" s="1"/>
  <c r="V16" i="5"/>
  <c r="W16" i="5" s="1"/>
  <c r="V131" i="5"/>
  <c r="W131" i="5" s="1"/>
  <c r="V115" i="5"/>
  <c r="W115" i="5" s="1"/>
  <c r="V86" i="5"/>
  <c r="W86" i="5" s="1"/>
  <c r="V22" i="5"/>
  <c r="W22" i="5" s="1"/>
  <c r="V41" i="5"/>
  <c r="W41" i="5" s="1"/>
  <c r="V92" i="5"/>
  <c r="W92" i="5" s="1"/>
  <c r="V386" i="5"/>
  <c r="W386" i="5" s="1"/>
  <c r="V370" i="5"/>
  <c r="W370" i="5" s="1"/>
  <c r="V354" i="5"/>
  <c r="W354" i="5" s="1"/>
  <c r="V338" i="5"/>
  <c r="W338" i="5" s="1"/>
  <c r="V322" i="5"/>
  <c r="W322" i="5" s="1"/>
  <c r="V306" i="5"/>
  <c r="W306" i="5" s="1"/>
  <c r="V296" i="5"/>
  <c r="W296" i="5" s="1"/>
  <c r="V280" i="5"/>
  <c r="W280" i="5" s="1"/>
  <c r="V264" i="5"/>
  <c r="W264" i="5" s="1"/>
  <c r="V248" i="5"/>
  <c r="W248" i="5" s="1"/>
  <c r="V232" i="5"/>
  <c r="W232" i="5" s="1"/>
  <c r="V216" i="5"/>
  <c r="W216" i="5" s="1"/>
  <c r="V200" i="5"/>
  <c r="W200" i="5" s="1"/>
  <c r="V184" i="5"/>
  <c r="W184" i="5" s="1"/>
  <c r="V168" i="5"/>
  <c r="W168" i="5" s="1"/>
  <c r="V152" i="5"/>
  <c r="W152" i="5" s="1"/>
  <c r="V136" i="5"/>
  <c r="W136" i="5" s="1"/>
  <c r="V103" i="5"/>
  <c r="W103" i="5" s="1"/>
  <c r="V129" i="5"/>
  <c r="W129" i="5" s="1"/>
  <c r="V113" i="5"/>
  <c r="W113" i="5" s="1"/>
  <c r="V78" i="5"/>
  <c r="W78" i="5" s="1"/>
  <c r="V14" i="5"/>
  <c r="W14" i="5" s="1"/>
  <c r="V49" i="5"/>
  <c r="W49" i="5" s="1"/>
  <c r="V12" i="5"/>
  <c r="W12" i="5" s="1"/>
  <c r="V381" i="5"/>
  <c r="W381" i="5" s="1"/>
  <c r="V365" i="5"/>
  <c r="W365" i="5" s="1"/>
  <c r="V349" i="5"/>
  <c r="W349" i="5" s="1"/>
  <c r="V333" i="5"/>
  <c r="W333" i="5" s="1"/>
  <c r="V317" i="5"/>
  <c r="W317" i="5" s="1"/>
  <c r="V35" i="5"/>
  <c r="W35" i="5" s="1"/>
  <c r="V291" i="5"/>
  <c r="W291" i="5" s="1"/>
  <c r="V275" i="5"/>
  <c r="W275" i="5" s="1"/>
  <c r="V259" i="5"/>
  <c r="W259" i="5" s="1"/>
  <c r="V243" i="5"/>
  <c r="W243" i="5" s="1"/>
  <c r="V227" i="5"/>
  <c r="W227" i="5" s="1"/>
  <c r="V211" i="5"/>
  <c r="W211" i="5" s="1"/>
  <c r="V195" i="5"/>
  <c r="W195" i="5" s="1"/>
  <c r="V179" i="5"/>
  <c r="W179" i="5" s="1"/>
  <c r="V163" i="5"/>
  <c r="W163" i="5" s="1"/>
  <c r="V147" i="5"/>
  <c r="W147" i="5" s="1"/>
  <c r="V88" i="5"/>
  <c r="W88" i="5" s="1"/>
  <c r="V63" i="5"/>
  <c r="W63" i="5" s="1"/>
  <c r="V124" i="5"/>
  <c r="W124" i="5" s="1"/>
  <c r="V108" i="5"/>
  <c r="W108" i="5" s="1"/>
  <c r="V58" i="5"/>
  <c r="W58" i="5" s="1"/>
  <c r="V93" i="5"/>
  <c r="W93" i="5" s="1"/>
  <c r="V29" i="5"/>
  <c r="W29" i="5" s="1"/>
  <c r="V44" i="5"/>
  <c r="W44" i="5" s="1"/>
  <c r="V383" i="5"/>
  <c r="W383" i="5" s="1"/>
  <c r="V367" i="5"/>
  <c r="W367" i="5" s="1"/>
  <c r="V351" i="5"/>
  <c r="W351" i="5" s="1"/>
  <c r="V335" i="5"/>
  <c r="W335" i="5" s="1"/>
  <c r="V319" i="5"/>
  <c r="W319" i="5" s="1"/>
  <c r="V305" i="5"/>
  <c r="W305" i="5" s="1"/>
  <c r="V289" i="5"/>
  <c r="W289" i="5" s="1"/>
  <c r="V273" i="5"/>
  <c r="W273" i="5" s="1"/>
  <c r="V257" i="5"/>
  <c r="W257" i="5" s="1"/>
  <c r="V241" i="5"/>
  <c r="W241" i="5" s="1"/>
  <c r="V225" i="5"/>
  <c r="W225" i="5" s="1"/>
  <c r="V209" i="5"/>
  <c r="W209" i="5" s="1"/>
  <c r="V193" i="5"/>
  <c r="W193" i="5" s="1"/>
  <c r="V177" i="5"/>
  <c r="W177" i="5" s="1"/>
  <c r="V161" i="5"/>
  <c r="W161" i="5" s="1"/>
  <c r="V145" i="5"/>
  <c r="W145" i="5" s="1"/>
  <c r="V72" i="5"/>
  <c r="W72" i="5" s="1"/>
  <c r="V47" i="5"/>
  <c r="W47" i="5" s="1"/>
  <c r="V122" i="5"/>
  <c r="W122" i="5" s="1"/>
  <c r="V106" i="5"/>
  <c r="W106" i="5" s="1"/>
  <c r="V50" i="5"/>
  <c r="W50" i="5" s="1"/>
  <c r="V85" i="5"/>
  <c r="W85" i="5" s="1"/>
  <c r="V21" i="5"/>
  <c r="W21" i="5" s="1"/>
  <c r="V60" i="5"/>
  <c r="W60" i="5" s="1"/>
  <c r="V384" i="5"/>
  <c r="W384" i="5" s="1"/>
  <c r="V368" i="5"/>
  <c r="W368" i="5" s="1"/>
  <c r="V352" i="5"/>
  <c r="W352" i="5" s="1"/>
  <c r="V336" i="5"/>
  <c r="W336" i="5" s="1"/>
  <c r="V320" i="5"/>
  <c r="W320" i="5" s="1"/>
  <c r="V83" i="5"/>
  <c r="W83" i="5" s="1"/>
  <c r="V294" i="5"/>
  <c r="W294" i="5" s="1"/>
  <c r="V278" i="5"/>
  <c r="W278" i="5" s="1"/>
  <c r="V262" i="5"/>
  <c r="W262" i="5" s="1"/>
  <c r="V246" i="5"/>
  <c r="W246" i="5" s="1"/>
  <c r="V230" i="5"/>
  <c r="W230" i="5" s="1"/>
  <c r="V214" i="5"/>
  <c r="W214" i="5" s="1"/>
  <c r="V198" i="5"/>
  <c r="W198" i="5" s="1"/>
  <c r="V182" i="5"/>
  <c r="W182" i="5" s="1"/>
  <c r="V166" i="5"/>
  <c r="W166" i="5" s="1"/>
  <c r="V150" i="5"/>
  <c r="W150" i="5" s="1"/>
  <c r="V134" i="5"/>
  <c r="W134" i="5" s="1"/>
  <c r="V87" i="5"/>
  <c r="W87" i="5" s="1"/>
  <c r="V127" i="5"/>
  <c r="W127" i="5" s="1"/>
  <c r="V111" i="5"/>
  <c r="W111" i="5" s="1"/>
  <c r="V70" i="5"/>
  <c r="W70" i="5" s="1"/>
  <c r="V89" i="5"/>
  <c r="W89" i="5" s="1"/>
  <c r="V25" i="5"/>
  <c r="W25" i="5" s="1"/>
  <c r="V28" i="5"/>
  <c r="W28" i="5" s="1"/>
  <c r="V382" i="5"/>
  <c r="W382" i="5" s="1"/>
  <c r="V366" i="5"/>
  <c r="W366" i="5" s="1"/>
  <c r="V350" i="5"/>
  <c r="W350" i="5" s="1"/>
  <c r="V334" i="5"/>
  <c r="W334" i="5" s="1"/>
  <c r="V318" i="5"/>
  <c r="W318" i="5" s="1"/>
  <c r="V51" i="5"/>
  <c r="W51" i="5" s="1"/>
  <c r="V292" i="5"/>
  <c r="W292" i="5" s="1"/>
  <c r="V276" i="5"/>
  <c r="W276" i="5" s="1"/>
  <c r="V260" i="5"/>
  <c r="W260" i="5" s="1"/>
  <c r="V244" i="5"/>
  <c r="W244" i="5" s="1"/>
  <c r="V228" i="5"/>
  <c r="W228" i="5" s="1"/>
  <c r="V212" i="5"/>
  <c r="W212" i="5" s="1"/>
  <c r="V196" i="5"/>
  <c r="W196" i="5" s="1"/>
  <c r="V180" i="5"/>
  <c r="W180" i="5" s="1"/>
  <c r="V164" i="5"/>
  <c r="W164" i="5" s="1"/>
  <c r="V148" i="5"/>
  <c r="W148" i="5" s="1"/>
  <c r="V96" i="5"/>
  <c r="W96" i="5" s="1"/>
  <c r="V71" i="5"/>
  <c r="W71" i="5" s="1"/>
  <c r="V125" i="5"/>
  <c r="W125" i="5" s="1"/>
  <c r="V109" i="5"/>
  <c r="W109" i="5" s="1"/>
  <c r="V62" i="5"/>
  <c r="W62" i="5" s="1"/>
  <c r="V97" i="5"/>
  <c r="W97" i="5" s="1"/>
  <c r="V33" i="5"/>
  <c r="W33" i="5" s="1"/>
  <c r="V393" i="5"/>
  <c r="W393" i="5" s="1"/>
  <c r="V377" i="5"/>
  <c r="W377" i="5" s="1"/>
  <c r="V361" i="5"/>
  <c r="W361" i="5" s="1"/>
  <c r="V345" i="5"/>
  <c r="W345" i="5" s="1"/>
  <c r="V329" i="5"/>
  <c r="W329" i="5" s="1"/>
  <c r="V313" i="5"/>
  <c r="W313" i="5" s="1"/>
  <c r="V303" i="5"/>
  <c r="W303" i="5" s="1"/>
  <c r="V287" i="5"/>
  <c r="W287" i="5" s="1"/>
  <c r="V271" i="5"/>
  <c r="W271" i="5" s="1"/>
  <c r="V255" i="5"/>
  <c r="W255" i="5" s="1"/>
  <c r="V239" i="5"/>
  <c r="W239" i="5" s="1"/>
  <c r="V223" i="5"/>
  <c r="W223" i="5" s="1"/>
  <c r="V207" i="5"/>
  <c r="W207" i="5" s="1"/>
  <c r="V191" i="5"/>
  <c r="W191" i="5" s="1"/>
  <c r="V175" i="5"/>
  <c r="W175" i="5" s="1"/>
  <c r="V159" i="5"/>
  <c r="W159" i="5" s="1"/>
  <c r="V143" i="5"/>
  <c r="W143" i="5" s="1"/>
  <c r="V56" i="5"/>
  <c r="W56" i="5" s="1"/>
  <c r="V31" i="5"/>
  <c r="W31" i="5" s="1"/>
  <c r="V120" i="5"/>
  <c r="W120" i="5" s="1"/>
  <c r="V104" i="5"/>
  <c r="W104" i="5" s="1"/>
  <c r="V42" i="5"/>
  <c r="W42" i="5" s="1"/>
  <c r="V77" i="5"/>
  <c r="W77" i="5" s="1"/>
  <c r="V13" i="5"/>
  <c r="W13" i="5" s="1"/>
  <c r="V100" i="5"/>
  <c r="W100" i="5" s="1"/>
  <c r="V27" i="5"/>
  <c r="W27" i="5" s="1"/>
  <c r="V379" i="5"/>
  <c r="W379" i="5" s="1"/>
  <c r="V363" i="5"/>
  <c r="W363" i="5" s="1"/>
  <c r="V347" i="5"/>
  <c r="W347" i="5" s="1"/>
  <c r="V331" i="5"/>
  <c r="W331" i="5" s="1"/>
  <c r="V315" i="5"/>
  <c r="W315" i="5" s="1"/>
  <c r="V301" i="5"/>
  <c r="W301" i="5" s="1"/>
  <c r="V285" i="5"/>
  <c r="W285" i="5" s="1"/>
  <c r="V269" i="5"/>
  <c r="W269" i="5" s="1"/>
  <c r="V253" i="5"/>
  <c r="W253" i="5" s="1"/>
  <c r="V237" i="5"/>
  <c r="W237" i="5" s="1"/>
  <c r="V221" i="5"/>
  <c r="W221" i="5" s="1"/>
  <c r="V205" i="5"/>
  <c r="W205" i="5" s="1"/>
  <c r="V189" i="5"/>
  <c r="W189" i="5" s="1"/>
  <c r="V173" i="5"/>
  <c r="W173" i="5" s="1"/>
  <c r="V157" i="5"/>
  <c r="W157" i="5" s="1"/>
  <c r="V141" i="5"/>
  <c r="W141" i="5" s="1"/>
  <c r="V40" i="5"/>
  <c r="W40" i="5" s="1"/>
  <c r="V15" i="5"/>
  <c r="W15" i="5" s="1"/>
  <c r="V118" i="5"/>
  <c r="W118" i="5" s="1"/>
  <c r="V98" i="5"/>
  <c r="W98" i="5" s="1"/>
  <c r="V34" i="5"/>
  <c r="W34" i="5" s="1"/>
  <c r="V69" i="5"/>
  <c r="W69" i="5" s="1"/>
  <c r="V75" i="5"/>
  <c r="W75" i="5" s="1"/>
  <c r="V380" i="5"/>
  <c r="W380" i="5" s="1"/>
  <c r="V364" i="5"/>
  <c r="W364" i="5" s="1"/>
  <c r="V348" i="5"/>
  <c r="W348" i="5" s="1"/>
  <c r="V332" i="5"/>
  <c r="W332" i="5" s="1"/>
  <c r="V316" i="5"/>
  <c r="W316" i="5" s="1"/>
  <c r="V19" i="5"/>
  <c r="W19" i="5" s="1"/>
  <c r="V290" i="5"/>
  <c r="W290" i="5" s="1"/>
  <c r="V274" i="5"/>
  <c r="W274" i="5" s="1"/>
  <c r="V258" i="5"/>
  <c r="W258" i="5" s="1"/>
  <c r="V242" i="5"/>
  <c r="W242" i="5" s="1"/>
  <c r="V226" i="5"/>
  <c r="W226" i="5" s="1"/>
  <c r="V210" i="5"/>
  <c r="W210" i="5" s="1"/>
  <c r="V194" i="5"/>
  <c r="W194" i="5" s="1"/>
  <c r="V178" i="5"/>
  <c r="W178" i="5" s="1"/>
  <c r="V375" i="5"/>
  <c r="W375" i="5" s="1"/>
  <c r="V311" i="5"/>
  <c r="W311" i="5" s="1"/>
  <c r="V249" i="5"/>
  <c r="W249" i="5" s="1"/>
  <c r="V185" i="5"/>
  <c r="W185" i="5" s="1"/>
  <c r="V8" i="5"/>
  <c r="W8" i="5" s="1"/>
  <c r="V18" i="5"/>
  <c r="W18" i="5" s="1"/>
  <c r="V392" i="5"/>
  <c r="W392" i="5" s="1"/>
  <c r="V328" i="5"/>
  <c r="W328" i="5" s="1"/>
  <c r="V270" i="5"/>
  <c r="W270" i="5" s="1"/>
  <c r="V206" i="5"/>
  <c r="W206" i="5" s="1"/>
  <c r="V158" i="5"/>
  <c r="W158" i="5" s="1"/>
  <c r="V48" i="5"/>
  <c r="W48" i="5" s="1"/>
  <c r="V119" i="5"/>
  <c r="W119" i="5" s="1"/>
  <c r="V38" i="5"/>
  <c r="W38" i="5" s="1"/>
  <c r="V390" i="5"/>
  <c r="W390" i="5" s="1"/>
  <c r="V358" i="5"/>
  <c r="W358" i="5" s="1"/>
  <c r="V326" i="5"/>
  <c r="W326" i="5" s="1"/>
  <c r="V300" i="5"/>
  <c r="W300" i="5" s="1"/>
  <c r="V268" i="5"/>
  <c r="W268" i="5" s="1"/>
  <c r="V236" i="5"/>
  <c r="W236" i="5" s="1"/>
  <c r="V204" i="5"/>
  <c r="W204" i="5" s="1"/>
  <c r="V172" i="5"/>
  <c r="W172" i="5" s="1"/>
  <c r="V140" i="5"/>
  <c r="W140" i="5" s="1"/>
  <c r="V7" i="5"/>
  <c r="W7" i="5" s="1"/>
  <c r="V94" i="5"/>
  <c r="W94" i="5" s="1"/>
  <c r="V65" i="5"/>
  <c r="W65" i="5" s="1"/>
  <c r="V76" i="5"/>
  <c r="W76" i="5" s="1"/>
  <c r="V369" i="5"/>
  <c r="W369" i="5" s="1"/>
  <c r="V337" i="5"/>
  <c r="W337" i="5" s="1"/>
  <c r="V99" i="5"/>
  <c r="W99" i="5" s="1"/>
  <c r="V279" i="5"/>
  <c r="W279" i="5" s="1"/>
  <c r="V247" i="5"/>
  <c r="W247" i="5" s="1"/>
  <c r="V215" i="5"/>
  <c r="W215" i="5" s="1"/>
  <c r="V183" i="5"/>
  <c r="W183" i="5" s="1"/>
  <c r="V151" i="5"/>
  <c r="W151" i="5" s="1"/>
  <c r="V95" i="5"/>
  <c r="W95" i="5" s="1"/>
  <c r="V112" i="5"/>
  <c r="W112" i="5" s="1"/>
  <c r="V10" i="5"/>
  <c r="W10" i="5" s="1"/>
  <c r="V451" i="5"/>
  <c r="W451" i="5" s="1"/>
  <c r="V440" i="5"/>
  <c r="W440" i="5" s="1"/>
  <c r="V420" i="5"/>
  <c r="W420" i="5" s="1"/>
  <c r="V443" i="5"/>
  <c r="W443" i="5" s="1"/>
  <c r="V424" i="5"/>
  <c r="W424" i="5" s="1"/>
  <c r="V430" i="5"/>
  <c r="W430" i="5" s="1"/>
  <c r="V418" i="5"/>
  <c r="W418" i="5" s="1"/>
  <c r="V409" i="5"/>
  <c r="W409" i="5" s="1"/>
  <c r="V359" i="5"/>
  <c r="W359" i="5" s="1"/>
  <c r="V297" i="5"/>
  <c r="W297" i="5" s="1"/>
  <c r="V233" i="5"/>
  <c r="W233" i="5" s="1"/>
  <c r="V169" i="5"/>
  <c r="W169" i="5" s="1"/>
  <c r="V130" i="5"/>
  <c r="W130" i="5" s="1"/>
  <c r="V53" i="5"/>
  <c r="W53" i="5" s="1"/>
  <c r="V376" i="5"/>
  <c r="W376" i="5" s="1"/>
  <c r="V312" i="5"/>
  <c r="W312" i="5" s="1"/>
  <c r="V254" i="5"/>
  <c r="W254" i="5" s="1"/>
  <c r="V190" i="5"/>
  <c r="W190" i="5" s="1"/>
  <c r="V146" i="5"/>
  <c r="W146" i="5" s="1"/>
  <c r="V55" i="5"/>
  <c r="W55" i="5" s="1"/>
  <c r="V107" i="5"/>
  <c r="W107" i="5" s="1"/>
  <c r="V73" i="5"/>
  <c r="W73" i="5" s="1"/>
  <c r="V36" i="5"/>
  <c r="W36" i="5" s="1"/>
  <c r="V378" i="5"/>
  <c r="W378" i="5" s="1"/>
  <c r="V346" i="5"/>
  <c r="W346" i="5" s="1"/>
  <c r="V314" i="5"/>
  <c r="W314" i="5" s="1"/>
  <c r="V288" i="5"/>
  <c r="W288" i="5" s="1"/>
  <c r="V256" i="5"/>
  <c r="W256" i="5" s="1"/>
  <c r="V224" i="5"/>
  <c r="W224" i="5" s="1"/>
  <c r="V192" i="5"/>
  <c r="W192" i="5" s="1"/>
  <c r="V160" i="5"/>
  <c r="W160" i="5" s="1"/>
  <c r="V64" i="5"/>
  <c r="W64" i="5" s="1"/>
  <c r="V121" i="5"/>
  <c r="W121" i="5" s="1"/>
  <c r="V46" i="5"/>
  <c r="W46" i="5" s="1"/>
  <c r="V17" i="5"/>
  <c r="W17" i="5" s="1"/>
  <c r="V389" i="5"/>
  <c r="W389" i="5" s="1"/>
  <c r="V357" i="5"/>
  <c r="W357" i="5" s="1"/>
  <c r="V325" i="5"/>
  <c r="W325" i="5" s="1"/>
  <c r="V299" i="5"/>
  <c r="W299" i="5" s="1"/>
  <c r="V267" i="5"/>
  <c r="W267" i="5" s="1"/>
  <c r="V235" i="5"/>
  <c r="W235" i="5" s="1"/>
  <c r="V203" i="5"/>
  <c r="W203" i="5" s="1"/>
  <c r="V171" i="5"/>
  <c r="W171" i="5" s="1"/>
  <c r="V139" i="5"/>
  <c r="W139" i="5" s="1"/>
  <c r="V132" i="5"/>
  <c r="W132" i="5" s="1"/>
  <c r="V90" i="5"/>
  <c r="W90" i="5" s="1"/>
  <c r="V61" i="5"/>
  <c r="W61" i="5" s="1"/>
  <c r="V436" i="5"/>
  <c r="W436" i="5" s="1"/>
  <c r="V404" i="5"/>
  <c r="W404" i="5" s="1"/>
  <c r="V452" i="5"/>
  <c r="W452" i="5" s="1"/>
  <c r="V406" i="5"/>
  <c r="W406" i="5" s="1"/>
  <c r="V427" i="5"/>
  <c r="W427" i="5" s="1"/>
  <c r="V415" i="5"/>
  <c r="W415" i="5" s="1"/>
  <c r="V439" i="5"/>
  <c r="W439" i="5" s="1"/>
  <c r="V446" i="5"/>
  <c r="W446" i="5" s="1"/>
  <c r="V416" i="5"/>
  <c r="W416" i="5" s="1"/>
  <c r="V412" i="5"/>
  <c r="W412" i="5" s="1"/>
  <c r="V435" i="5"/>
  <c r="W435" i="5" s="1"/>
  <c r="V84" i="5"/>
  <c r="W84" i="5" s="1"/>
  <c r="V343" i="5"/>
  <c r="W343" i="5" s="1"/>
  <c r="V281" i="5"/>
  <c r="W281" i="5" s="1"/>
  <c r="V217" i="5"/>
  <c r="W217" i="5" s="1"/>
  <c r="V153" i="5"/>
  <c r="W153" i="5" s="1"/>
  <c r="V114" i="5"/>
  <c r="W114" i="5" s="1"/>
  <c r="V360" i="5"/>
  <c r="W360" i="5" s="1"/>
  <c r="V302" i="5"/>
  <c r="W302" i="5" s="1"/>
  <c r="V238" i="5"/>
  <c r="W238" i="5" s="1"/>
  <c r="V174" i="5"/>
  <c r="W174" i="5" s="1"/>
  <c r="V142" i="5"/>
  <c r="W142" i="5" s="1"/>
  <c r="V23" i="5"/>
  <c r="W23" i="5" s="1"/>
  <c r="V102" i="5"/>
  <c r="W102" i="5" s="1"/>
  <c r="V57" i="5"/>
  <c r="W57" i="5" s="1"/>
  <c r="V20" i="5"/>
  <c r="W20" i="5" s="1"/>
  <c r="V374" i="5"/>
  <c r="W374" i="5" s="1"/>
  <c r="V342" i="5"/>
  <c r="W342" i="5" s="1"/>
  <c r="V310" i="5"/>
  <c r="W310" i="5" s="1"/>
  <c r="V284" i="5"/>
  <c r="W284" i="5" s="1"/>
  <c r="V252" i="5"/>
  <c r="W252" i="5" s="1"/>
  <c r="V220" i="5"/>
  <c r="W220" i="5" s="1"/>
  <c r="V188" i="5"/>
  <c r="W188" i="5" s="1"/>
  <c r="V156" i="5"/>
  <c r="W156" i="5" s="1"/>
  <c r="V32" i="5"/>
  <c r="W32" i="5" s="1"/>
  <c r="V117" i="5"/>
  <c r="W117" i="5" s="1"/>
  <c r="V30" i="5"/>
  <c r="W30" i="5" s="1"/>
  <c r="V385" i="5"/>
  <c r="W385" i="5" s="1"/>
  <c r="V353" i="5"/>
  <c r="W353" i="5" s="1"/>
  <c r="V321" i="5"/>
  <c r="W321" i="5" s="1"/>
  <c r="V295" i="5"/>
  <c r="W295" i="5" s="1"/>
  <c r="V263" i="5"/>
  <c r="W263" i="5" s="1"/>
  <c r="V231" i="5"/>
  <c r="W231" i="5" s="1"/>
  <c r="V199" i="5"/>
  <c r="W199" i="5" s="1"/>
  <c r="V167" i="5"/>
  <c r="W167" i="5" s="1"/>
  <c r="V135" i="5"/>
  <c r="W135" i="5" s="1"/>
  <c r="V128" i="5"/>
  <c r="W128" i="5" s="1"/>
  <c r="V74" i="5"/>
  <c r="W74" i="5" s="1"/>
  <c r="V45" i="5"/>
  <c r="W45" i="5" s="1"/>
  <c r="V400" i="5"/>
  <c r="W400" i="5" s="1"/>
  <c r="V449" i="5"/>
  <c r="W449" i="5" s="1"/>
  <c r="V438" i="5"/>
  <c r="W438" i="5" s="1"/>
  <c r="V429" i="5"/>
  <c r="W429" i="5" s="1"/>
  <c r="V461" i="5"/>
  <c r="W461" i="5" s="1"/>
  <c r="V448" i="5"/>
  <c r="W448" i="5" s="1"/>
  <c r="V402" i="5"/>
  <c r="W402" i="5" s="1"/>
  <c r="V391" i="5"/>
  <c r="W391" i="5" s="1"/>
  <c r="V137" i="5"/>
  <c r="W137" i="5" s="1"/>
  <c r="V286" i="5"/>
  <c r="W286" i="5" s="1"/>
  <c r="V123" i="5"/>
  <c r="W123" i="5" s="1"/>
  <c r="V11" i="5"/>
  <c r="W11" i="5" s="1"/>
  <c r="V272" i="5"/>
  <c r="W272" i="5" s="1"/>
  <c r="V144" i="5"/>
  <c r="W144" i="5" s="1"/>
  <c r="V91" i="5"/>
  <c r="W91" i="5" s="1"/>
  <c r="V283" i="5"/>
  <c r="W283" i="5" s="1"/>
  <c r="V155" i="5"/>
  <c r="W155" i="5" s="1"/>
  <c r="V433" i="5"/>
  <c r="W433" i="5" s="1"/>
  <c r="V434" i="5"/>
  <c r="W434" i="5" s="1"/>
  <c r="V462" i="5"/>
  <c r="W462" i="5" s="1"/>
  <c r="V444" i="5"/>
  <c r="W444" i="5" s="1"/>
  <c r="V421" i="5"/>
  <c r="W421" i="5" s="1"/>
  <c r="V407" i="5"/>
  <c r="W407" i="5" s="1"/>
  <c r="V408" i="5"/>
  <c r="W408" i="5" s="1"/>
  <c r="V437" i="5"/>
  <c r="W437" i="5" s="1"/>
  <c r="V426" i="5"/>
  <c r="W426" i="5" s="1"/>
  <c r="V6" i="5"/>
  <c r="W6" i="5" s="1"/>
  <c r="V68" i="5"/>
  <c r="W68" i="5" s="1"/>
  <c r="V201" i="5"/>
  <c r="W201" i="5" s="1"/>
  <c r="V344" i="5"/>
  <c r="W344" i="5" s="1"/>
  <c r="V304" i="5"/>
  <c r="W304" i="5" s="1"/>
  <c r="V26" i="5"/>
  <c r="W26" i="5" s="1"/>
  <c r="V419" i="5"/>
  <c r="W419" i="5" s="1"/>
  <c r="V398" i="5"/>
  <c r="W398" i="5" s="1"/>
  <c r="V460" i="5"/>
  <c r="W460" i="5" s="1"/>
  <c r="V417" i="5"/>
  <c r="W417" i="5" s="1"/>
  <c r="V327" i="5"/>
  <c r="W327" i="5" s="1"/>
  <c r="V82" i="5"/>
  <c r="W82" i="5" s="1"/>
  <c r="V222" i="5"/>
  <c r="W222" i="5" s="1"/>
  <c r="V54" i="5"/>
  <c r="W54" i="5" s="1"/>
  <c r="V362" i="5"/>
  <c r="W362" i="5" s="1"/>
  <c r="V240" i="5"/>
  <c r="W240" i="5" s="1"/>
  <c r="V39" i="5"/>
  <c r="W39" i="5" s="1"/>
  <c r="V373" i="5"/>
  <c r="W373" i="5" s="1"/>
  <c r="V251" i="5"/>
  <c r="W251" i="5" s="1"/>
  <c r="V24" i="5"/>
  <c r="W24" i="5" s="1"/>
  <c r="V422" i="5"/>
  <c r="W422" i="5" s="1"/>
  <c r="V425" i="5"/>
  <c r="W425" i="5" s="1"/>
  <c r="V457" i="5"/>
  <c r="W457" i="5" s="1"/>
  <c r="V432" i="5"/>
  <c r="W432" i="5" s="1"/>
  <c r="V405" i="5"/>
  <c r="W405" i="5" s="1"/>
  <c r="V455" i="5"/>
  <c r="W455" i="5" s="1"/>
  <c r="V458" i="5"/>
  <c r="W458" i="5" s="1"/>
  <c r="V423" i="5"/>
  <c r="W423" i="5" s="1"/>
  <c r="V410" i="5"/>
  <c r="W410" i="5" s="1"/>
  <c r="V491" i="5"/>
  <c r="W491" i="5" s="1"/>
  <c r="V67" i="5"/>
  <c r="W67" i="5" s="1"/>
  <c r="V176" i="5"/>
  <c r="W176" i="5" s="1"/>
  <c r="V309" i="5"/>
  <c r="W309" i="5" s="1"/>
  <c r="V428" i="5"/>
  <c r="W428" i="5" s="1"/>
  <c r="V442" i="5"/>
  <c r="W442" i="5" s="1"/>
  <c r="V265" i="5"/>
  <c r="W265" i="5" s="1"/>
  <c r="V52" i="5"/>
  <c r="W52" i="5" s="1"/>
  <c r="V162" i="5"/>
  <c r="W162" i="5" s="1"/>
  <c r="V9" i="5"/>
  <c r="W9" i="5" s="1"/>
  <c r="V330" i="5"/>
  <c r="W330" i="5" s="1"/>
  <c r="V208" i="5"/>
  <c r="W208" i="5" s="1"/>
  <c r="V105" i="5"/>
  <c r="W105" i="5" s="1"/>
  <c r="V341" i="5"/>
  <c r="W341" i="5" s="1"/>
  <c r="V219" i="5"/>
  <c r="W219" i="5" s="1"/>
  <c r="V116" i="5"/>
  <c r="W116" i="5" s="1"/>
  <c r="V447" i="5"/>
  <c r="W447" i="5" s="1"/>
  <c r="V413" i="5"/>
  <c r="W413" i="5" s="1"/>
  <c r="V450" i="5"/>
  <c r="W450" i="5" s="1"/>
  <c r="V454" i="5"/>
  <c r="W454" i="5" s="1"/>
  <c r="V441" i="5"/>
  <c r="W441" i="5" s="1"/>
  <c r="V414" i="5"/>
  <c r="W414" i="5" s="1"/>
  <c r="V459" i="5"/>
  <c r="W459" i="5" s="1"/>
  <c r="V411" i="5"/>
  <c r="W411" i="5" s="1"/>
  <c r="V456" i="5"/>
  <c r="W456" i="5" s="1"/>
  <c r="V431" i="5"/>
  <c r="W431" i="5" s="1"/>
  <c r="V490" i="5"/>
  <c r="W490" i="5" s="1"/>
  <c r="V80" i="5"/>
  <c r="W80" i="5" s="1"/>
  <c r="V81" i="5"/>
  <c r="W81" i="5" s="1"/>
  <c r="V187" i="5"/>
  <c r="W187" i="5" s="1"/>
  <c r="V403" i="5"/>
  <c r="W403" i="5" s="1"/>
  <c r="V445" i="5"/>
  <c r="W445" i="5" s="1"/>
  <c r="V453" i="5"/>
  <c r="W453" i="5" s="1"/>
  <c r="J469" i="5"/>
  <c r="K469" i="5" s="1"/>
  <c r="J465" i="5"/>
  <c r="K465" i="5" s="1"/>
  <c r="J477" i="5"/>
  <c r="K477" i="5" s="1"/>
  <c r="J473" i="5"/>
  <c r="K473" i="5" s="1"/>
  <c r="J399" i="5"/>
  <c r="K399" i="5" s="1"/>
  <c r="J397" i="5"/>
  <c r="K397" i="5" s="1"/>
  <c r="J540" i="5"/>
  <c r="K540" i="5" s="1"/>
  <c r="J538" i="5"/>
  <c r="K538" i="5" s="1"/>
  <c r="J536" i="5"/>
  <c r="K536" i="5" s="1"/>
  <c r="J534" i="5"/>
  <c r="K534" i="5" s="1"/>
  <c r="J532" i="5"/>
  <c r="K532" i="5" s="1"/>
  <c r="J530" i="5"/>
  <c r="K530" i="5" s="1"/>
  <c r="J528" i="5"/>
  <c r="K528" i="5" s="1"/>
  <c r="J526" i="5"/>
  <c r="K526" i="5" s="1"/>
  <c r="J524" i="5"/>
  <c r="K524" i="5" s="1"/>
  <c r="J522" i="5"/>
  <c r="K522" i="5" s="1"/>
  <c r="J520" i="5"/>
  <c r="K520" i="5" s="1"/>
  <c r="J518" i="5"/>
  <c r="K518" i="5" s="1"/>
  <c r="J516" i="5"/>
  <c r="K516" i="5" s="1"/>
  <c r="J514" i="5"/>
  <c r="K514" i="5" s="1"/>
  <c r="J512" i="5"/>
  <c r="K512" i="5" s="1"/>
  <c r="J510" i="5"/>
  <c r="K510" i="5" s="1"/>
  <c r="J508" i="5"/>
  <c r="K508" i="5" s="1"/>
  <c r="J506" i="5"/>
  <c r="K506" i="5" s="1"/>
  <c r="J504" i="5"/>
  <c r="K504" i="5" s="1"/>
  <c r="J502" i="5"/>
  <c r="K502" i="5" s="1"/>
  <c r="J500" i="5"/>
  <c r="K500" i="5" s="1"/>
  <c r="J495" i="5"/>
  <c r="K495" i="5" s="1"/>
  <c r="J489" i="5"/>
  <c r="K489" i="5" s="1"/>
  <c r="J485" i="5"/>
  <c r="K485" i="5" s="1"/>
  <c r="J481" i="5"/>
  <c r="K481" i="5" s="1"/>
  <c r="J472" i="5"/>
  <c r="K472" i="5" s="1"/>
  <c r="J464" i="5"/>
  <c r="K464" i="5" s="1"/>
  <c r="J542" i="5"/>
  <c r="K542" i="5" s="1"/>
  <c r="J401" i="5"/>
  <c r="K401" i="5" s="1"/>
  <c r="J498" i="5"/>
  <c r="K498" i="5" s="1"/>
  <c r="J494" i="5"/>
  <c r="K494" i="5" s="1"/>
  <c r="J488" i="5"/>
  <c r="K488" i="5" s="1"/>
  <c r="J484" i="5"/>
  <c r="K484" i="5" s="1"/>
  <c r="J480" i="5"/>
  <c r="K480" i="5" s="1"/>
  <c r="J470" i="5"/>
  <c r="K470" i="5" s="1"/>
  <c r="J467" i="5"/>
  <c r="K467" i="5" s="1"/>
  <c r="J572" i="5"/>
  <c r="K572" i="5" s="1"/>
  <c r="J571" i="5"/>
  <c r="K571" i="5" s="1"/>
  <c r="J570" i="5"/>
  <c r="K570" i="5" s="1"/>
  <c r="J569" i="5"/>
  <c r="K569" i="5" s="1"/>
  <c r="J568" i="5"/>
  <c r="K568" i="5" s="1"/>
  <c r="J567" i="5"/>
  <c r="K567" i="5" s="1"/>
  <c r="J566" i="5"/>
  <c r="K566" i="5" s="1"/>
  <c r="J565" i="5"/>
  <c r="K565" i="5" s="1"/>
  <c r="J564" i="5"/>
  <c r="K564" i="5" s="1"/>
  <c r="J563" i="5"/>
  <c r="K563" i="5" s="1"/>
  <c r="J562" i="5"/>
  <c r="K562" i="5" s="1"/>
  <c r="J561" i="5"/>
  <c r="K561" i="5" s="1"/>
  <c r="J560" i="5"/>
  <c r="K560" i="5" s="1"/>
  <c r="J559" i="5"/>
  <c r="K559" i="5" s="1"/>
  <c r="J558" i="5"/>
  <c r="K558" i="5" s="1"/>
  <c r="J557" i="5"/>
  <c r="K557" i="5" s="1"/>
  <c r="J556" i="5"/>
  <c r="K556" i="5" s="1"/>
  <c r="J555" i="5"/>
  <c r="K555" i="5" s="1"/>
  <c r="J554" i="5"/>
  <c r="K554" i="5" s="1"/>
  <c r="J553" i="5"/>
  <c r="K553" i="5" s="1"/>
  <c r="J552" i="5"/>
  <c r="K552" i="5" s="1"/>
  <c r="J551" i="5"/>
  <c r="K551" i="5" s="1"/>
  <c r="J550" i="5"/>
  <c r="K550" i="5" s="1"/>
  <c r="J549" i="5"/>
  <c r="K549" i="5" s="1"/>
  <c r="J548" i="5"/>
  <c r="K548" i="5" s="1"/>
  <c r="J547" i="5"/>
  <c r="K547" i="5" s="1"/>
  <c r="J546" i="5"/>
  <c r="K546" i="5" s="1"/>
  <c r="J545" i="5"/>
  <c r="K545" i="5" s="1"/>
  <c r="J544" i="5"/>
  <c r="K544" i="5" s="1"/>
  <c r="J543" i="5"/>
  <c r="K543" i="5" s="1"/>
  <c r="J541" i="5"/>
  <c r="K541" i="5" s="1"/>
  <c r="J539" i="5"/>
  <c r="K539" i="5" s="1"/>
  <c r="J537" i="5"/>
  <c r="K537" i="5" s="1"/>
  <c r="J535" i="5"/>
  <c r="K535" i="5" s="1"/>
  <c r="J533" i="5"/>
  <c r="K533" i="5" s="1"/>
  <c r="J531" i="5"/>
  <c r="K531" i="5" s="1"/>
  <c r="J529" i="5"/>
  <c r="K529" i="5" s="1"/>
  <c r="J527" i="5"/>
  <c r="K527" i="5" s="1"/>
  <c r="J525" i="5"/>
  <c r="K525" i="5" s="1"/>
  <c r="J523" i="5"/>
  <c r="K523" i="5" s="1"/>
  <c r="J521" i="5"/>
  <c r="K521" i="5" s="1"/>
  <c r="J519" i="5"/>
  <c r="K519" i="5" s="1"/>
  <c r="J517" i="5"/>
  <c r="K517" i="5" s="1"/>
  <c r="J515" i="5"/>
  <c r="K515" i="5" s="1"/>
  <c r="J513" i="5"/>
  <c r="K513" i="5" s="1"/>
  <c r="J511" i="5"/>
  <c r="K511" i="5" s="1"/>
  <c r="J509" i="5"/>
  <c r="K509" i="5" s="1"/>
  <c r="J507" i="5"/>
  <c r="K507" i="5" s="1"/>
  <c r="J505" i="5"/>
  <c r="K505" i="5" s="1"/>
  <c r="J503" i="5"/>
  <c r="K503" i="5" s="1"/>
  <c r="J501" i="5"/>
  <c r="K501" i="5" s="1"/>
  <c r="J499" i="5"/>
  <c r="K499" i="5" s="1"/>
  <c r="J497" i="5"/>
  <c r="K497" i="5" s="1"/>
  <c r="J493" i="5"/>
  <c r="K493" i="5" s="1"/>
  <c r="J487" i="5"/>
  <c r="K487" i="5" s="1"/>
  <c r="J483" i="5"/>
  <c r="K483" i="5" s="1"/>
  <c r="J479" i="5"/>
  <c r="K479" i="5" s="1"/>
  <c r="J476" i="5"/>
  <c r="K476" i="5" s="1"/>
  <c r="J468" i="5"/>
  <c r="K468" i="5" s="1"/>
  <c r="J471" i="5"/>
  <c r="K471" i="5" s="1"/>
  <c r="J486" i="5"/>
  <c r="K486" i="5" s="1"/>
  <c r="J482" i="5"/>
  <c r="K482" i="5" s="1"/>
  <c r="J496" i="5"/>
  <c r="K496" i="5" s="1"/>
  <c r="J478" i="5"/>
  <c r="K478" i="5" s="1"/>
  <c r="J474" i="5"/>
  <c r="K474" i="5" s="1"/>
  <c r="J492" i="5"/>
  <c r="K492" i="5" s="1"/>
  <c r="J466" i="5"/>
  <c r="K466" i="5" s="1"/>
  <c r="J475" i="5"/>
  <c r="K475" i="5" s="1"/>
  <c r="J463" i="5"/>
  <c r="K463" i="5" s="1"/>
  <c r="J396" i="5"/>
  <c r="K396" i="5" s="1"/>
  <c r="J394" i="5"/>
  <c r="K394" i="5" s="1"/>
  <c r="J395" i="5"/>
  <c r="K395" i="5" s="1"/>
  <c r="J365" i="5"/>
  <c r="K365" i="5" s="1"/>
  <c r="J391" i="5"/>
  <c r="K391" i="5" s="1"/>
  <c r="J313" i="5"/>
  <c r="K313" i="5" s="1"/>
  <c r="J225" i="5"/>
  <c r="K225" i="5" s="1"/>
  <c r="J380" i="5"/>
  <c r="K380" i="5" s="1"/>
  <c r="J348" i="5"/>
  <c r="K348" i="5" s="1"/>
  <c r="J316" i="5"/>
  <c r="K316" i="5" s="1"/>
  <c r="J309" i="5"/>
  <c r="K309" i="5" s="1"/>
  <c r="J193" i="5"/>
  <c r="K193" i="5" s="1"/>
  <c r="J263" i="5"/>
  <c r="K263" i="5" s="1"/>
  <c r="J199" i="5"/>
  <c r="K199" i="5" s="1"/>
  <c r="J300" i="5"/>
  <c r="K300" i="5" s="1"/>
  <c r="J268" i="5"/>
  <c r="K268" i="5" s="1"/>
  <c r="J236" i="5"/>
  <c r="K236" i="5" s="1"/>
  <c r="J204" i="5"/>
  <c r="K204" i="5" s="1"/>
  <c r="J172" i="5"/>
  <c r="K172" i="5" s="1"/>
  <c r="J140" i="5"/>
  <c r="K140" i="5" s="1"/>
  <c r="J121" i="5"/>
  <c r="K121" i="5" s="1"/>
  <c r="J97" i="5"/>
  <c r="K97" i="5" s="1"/>
  <c r="J81" i="5"/>
  <c r="K81" i="5" s="1"/>
  <c r="J65" i="5"/>
  <c r="K65" i="5" s="1"/>
  <c r="J49" i="5"/>
  <c r="K49" i="5" s="1"/>
  <c r="J33" i="5"/>
  <c r="K33" i="5" s="1"/>
  <c r="J17" i="5"/>
  <c r="K17" i="5" s="1"/>
  <c r="J369" i="5"/>
  <c r="K369" i="5" s="1"/>
  <c r="J237" i="5"/>
  <c r="K237" i="5" s="1"/>
  <c r="J317" i="5"/>
  <c r="K317" i="5" s="1"/>
  <c r="J241" i="5"/>
  <c r="K241" i="5" s="1"/>
  <c r="J384" i="5"/>
  <c r="K384" i="5" s="1"/>
  <c r="J352" i="5"/>
  <c r="K352" i="5" s="1"/>
  <c r="J320" i="5"/>
  <c r="K320" i="5" s="1"/>
  <c r="J339" i="5"/>
  <c r="K339" i="5" s="1"/>
  <c r="J209" i="5"/>
  <c r="K209" i="5" s="1"/>
  <c r="J271" i="5"/>
  <c r="K271" i="5" s="1"/>
  <c r="J207" i="5"/>
  <c r="K207" i="5" s="1"/>
  <c r="J304" i="5"/>
  <c r="K304" i="5" s="1"/>
  <c r="J272" i="5"/>
  <c r="K272" i="5" s="1"/>
  <c r="J240" i="5"/>
  <c r="K240" i="5" s="1"/>
  <c r="J208" i="5"/>
  <c r="K208" i="5" s="1"/>
  <c r="J176" i="5"/>
  <c r="K176" i="5" s="1"/>
  <c r="J144" i="5"/>
  <c r="K144" i="5" s="1"/>
  <c r="J125" i="5"/>
  <c r="K125" i="5" s="1"/>
  <c r="J99" i="5"/>
  <c r="K99" i="5" s="1"/>
  <c r="J83" i="5"/>
  <c r="K83" i="5" s="1"/>
  <c r="J63" i="5"/>
  <c r="K63" i="5" s="1"/>
  <c r="J47" i="5"/>
  <c r="K47" i="5" s="1"/>
  <c r="J31" i="5"/>
  <c r="K31" i="5" s="1"/>
  <c r="J15" i="5"/>
  <c r="K15" i="5" s="1"/>
  <c r="J383" i="5"/>
  <c r="K383" i="5" s="1"/>
  <c r="J343" i="5"/>
  <c r="K343" i="5" s="1"/>
  <c r="J323" i="5"/>
  <c r="K323" i="5" s="1"/>
  <c r="J265" i="5"/>
  <c r="K265" i="5" s="1"/>
  <c r="J390" i="5"/>
  <c r="K390" i="5" s="1"/>
  <c r="J358" i="5"/>
  <c r="K358" i="5" s="1"/>
  <c r="J326" i="5"/>
  <c r="K326" i="5" s="1"/>
  <c r="J128" i="5"/>
  <c r="K128" i="5" s="1"/>
  <c r="J233" i="5"/>
  <c r="K233" i="5" s="1"/>
  <c r="J283" i="5"/>
  <c r="K283" i="5" s="1"/>
  <c r="J219" i="5"/>
  <c r="K219" i="5" s="1"/>
  <c r="J135" i="5"/>
  <c r="K135" i="5" s="1"/>
  <c r="J278" i="5"/>
  <c r="K278" i="5" s="1"/>
  <c r="J246" i="5"/>
  <c r="K246" i="5" s="1"/>
  <c r="J214" i="5"/>
  <c r="K214" i="5" s="1"/>
  <c r="J182" i="5"/>
  <c r="K182" i="5" s="1"/>
  <c r="J150" i="5"/>
  <c r="K150" i="5" s="1"/>
  <c r="J131" i="5"/>
  <c r="K131" i="5" s="1"/>
  <c r="J102" i="5"/>
  <c r="K102" i="5" s="1"/>
  <c r="J86" i="5"/>
  <c r="K86" i="5" s="1"/>
  <c r="J70" i="5"/>
  <c r="K70" i="5" s="1"/>
  <c r="J54" i="5"/>
  <c r="K54" i="5" s="1"/>
  <c r="J38" i="5"/>
  <c r="K38" i="5" s="1"/>
  <c r="J22" i="5"/>
  <c r="K22" i="5" s="1"/>
  <c r="J355" i="5"/>
  <c r="K355" i="5" s="1"/>
  <c r="J335" i="5"/>
  <c r="K335" i="5" s="1"/>
  <c r="J490" i="5"/>
  <c r="K490" i="5" s="1"/>
  <c r="J357" i="5"/>
  <c r="K357" i="5" s="1"/>
  <c r="J373" i="5"/>
  <c r="K373" i="5" s="1"/>
  <c r="J137" i="5"/>
  <c r="K137" i="5" s="1"/>
  <c r="J189" i="5"/>
  <c r="K189" i="5" s="1"/>
  <c r="J372" i="5"/>
  <c r="K372" i="5" s="1"/>
  <c r="J340" i="5"/>
  <c r="K340" i="5" s="1"/>
  <c r="J308" i="5"/>
  <c r="K308" i="5" s="1"/>
  <c r="J120" i="5"/>
  <c r="K120" i="5" s="1"/>
  <c r="J147" i="5"/>
  <c r="K147" i="5" s="1"/>
  <c r="J247" i="5"/>
  <c r="K247" i="5" s="1"/>
  <c r="J183" i="5"/>
  <c r="K183" i="5" s="1"/>
  <c r="J292" i="5"/>
  <c r="K292" i="5" s="1"/>
  <c r="J260" i="5"/>
  <c r="K260" i="5" s="1"/>
  <c r="J228" i="5"/>
  <c r="K228" i="5" s="1"/>
  <c r="J196" i="5"/>
  <c r="K196" i="5" s="1"/>
  <c r="J164" i="5"/>
  <c r="K164" i="5" s="1"/>
  <c r="J130" i="5"/>
  <c r="K130" i="5" s="1"/>
  <c r="J113" i="5"/>
  <c r="K113" i="5" s="1"/>
  <c r="J93" i="5"/>
  <c r="K93" i="5" s="1"/>
  <c r="J77" i="5"/>
  <c r="K77" i="5" s="1"/>
  <c r="J61" i="5"/>
  <c r="K61" i="5" s="1"/>
  <c r="J45" i="5"/>
  <c r="K45" i="5" s="1"/>
  <c r="J29" i="5"/>
  <c r="K29" i="5" s="1"/>
  <c r="J13" i="5"/>
  <c r="K13" i="5" s="1"/>
  <c r="J361" i="5"/>
  <c r="K361" i="5" s="1"/>
  <c r="J377" i="5"/>
  <c r="K377" i="5" s="1"/>
  <c r="J161" i="5"/>
  <c r="K161" i="5" s="1"/>
  <c r="J205" i="5"/>
  <c r="K205" i="5" s="1"/>
  <c r="J376" i="5"/>
  <c r="K376" i="5" s="1"/>
  <c r="J344" i="5"/>
  <c r="K344" i="5" s="1"/>
  <c r="J312" i="5"/>
  <c r="K312" i="5" s="1"/>
  <c r="J169" i="5"/>
  <c r="K169" i="5" s="1"/>
  <c r="J171" i="5"/>
  <c r="K171" i="5" s="1"/>
  <c r="J255" i="5"/>
  <c r="K255" i="5" s="1"/>
  <c r="J191" i="5"/>
  <c r="K191" i="5" s="1"/>
  <c r="J296" i="5"/>
  <c r="K296" i="5" s="1"/>
  <c r="J264" i="5"/>
  <c r="K264" i="5" s="1"/>
  <c r="J232" i="5"/>
  <c r="K232" i="5" s="1"/>
  <c r="J200" i="5"/>
  <c r="K200" i="5" s="1"/>
  <c r="J168" i="5"/>
  <c r="K168" i="5" s="1"/>
  <c r="J136" i="5"/>
  <c r="K136" i="5" s="1"/>
  <c r="J117" i="5"/>
  <c r="K117" i="5" s="1"/>
  <c r="J95" i="5"/>
  <c r="K95" i="5" s="1"/>
  <c r="J79" i="5"/>
  <c r="K79" i="5" s="1"/>
  <c r="J59" i="5"/>
  <c r="K59" i="5" s="1"/>
  <c r="J43" i="5"/>
  <c r="K43" i="5" s="1"/>
  <c r="J27" i="5"/>
  <c r="K27" i="5" s="1"/>
  <c r="J11" i="5"/>
  <c r="K11" i="5" s="1"/>
  <c r="J367" i="5"/>
  <c r="K367" i="5" s="1"/>
  <c r="J393" i="5"/>
  <c r="K393" i="5" s="1"/>
  <c r="J315" i="5"/>
  <c r="K315" i="5" s="1"/>
  <c r="J229" i="5"/>
  <c r="K229" i="5" s="1"/>
  <c r="J382" i="5"/>
  <c r="K382" i="5" s="1"/>
  <c r="J350" i="5"/>
  <c r="K350" i="5" s="1"/>
  <c r="J318" i="5"/>
  <c r="K318" i="5" s="1"/>
  <c r="J337" i="5"/>
  <c r="K337" i="5" s="1"/>
  <c r="J201" i="5"/>
  <c r="K201" i="5" s="1"/>
  <c r="J267" i="5"/>
  <c r="K267" i="5" s="1"/>
  <c r="J203" i="5"/>
  <c r="K203" i="5" s="1"/>
  <c r="J302" i="5"/>
  <c r="K302" i="5" s="1"/>
  <c r="J270" i="5"/>
  <c r="K270" i="5" s="1"/>
  <c r="J238" i="5"/>
  <c r="K238" i="5" s="1"/>
  <c r="J206" i="5"/>
  <c r="K206" i="5" s="1"/>
  <c r="J174" i="5"/>
  <c r="K174" i="5" s="1"/>
  <c r="J142" i="5"/>
  <c r="K142" i="5" s="1"/>
  <c r="J123" i="5"/>
  <c r="K123" i="5" s="1"/>
  <c r="J98" i="5"/>
  <c r="K98" i="5" s="1"/>
  <c r="J82" i="5"/>
  <c r="K82" i="5" s="1"/>
  <c r="J66" i="5"/>
  <c r="K66" i="5" s="1"/>
  <c r="J50" i="5"/>
  <c r="K50" i="5" s="1"/>
  <c r="J34" i="5"/>
  <c r="K34" i="5" s="1"/>
  <c r="J18" i="5"/>
  <c r="K18" i="5" s="1"/>
  <c r="J387" i="5"/>
  <c r="K387" i="5" s="1"/>
  <c r="J347" i="5"/>
  <c r="K347" i="5" s="1"/>
  <c r="J327" i="5"/>
  <c r="K327" i="5" s="1"/>
  <c r="J389" i="5"/>
  <c r="K389" i="5" s="1"/>
  <c r="J349" i="5"/>
  <c r="K349" i="5" s="1"/>
  <c r="J329" i="5"/>
  <c r="K329" i="5" s="1"/>
  <c r="J289" i="5"/>
  <c r="K289" i="5" s="1"/>
  <c r="J139" i="5"/>
  <c r="K139" i="5" s="1"/>
  <c r="J364" i="5"/>
  <c r="K364" i="5" s="1"/>
  <c r="J332" i="5"/>
  <c r="K332" i="5" s="1"/>
  <c r="J157" i="5"/>
  <c r="K157" i="5" s="1"/>
  <c r="J257" i="5"/>
  <c r="K257" i="5" s="1"/>
  <c r="J295" i="5"/>
  <c r="K295" i="5" s="1"/>
  <c r="J231" i="5"/>
  <c r="K231" i="5" s="1"/>
  <c r="J159" i="5"/>
  <c r="K159" i="5" s="1"/>
  <c r="J284" i="5"/>
  <c r="K284" i="5" s="1"/>
  <c r="J252" i="5"/>
  <c r="K252" i="5" s="1"/>
  <c r="J220" i="5"/>
  <c r="K220" i="5" s="1"/>
  <c r="J188" i="5"/>
  <c r="K188" i="5" s="1"/>
  <c r="J156" i="5"/>
  <c r="K156" i="5" s="1"/>
  <c r="J114" i="5"/>
  <c r="K114" i="5" s="1"/>
  <c r="J105" i="5"/>
  <c r="K105" i="5" s="1"/>
  <c r="J89" i="5"/>
  <c r="K89" i="5" s="1"/>
  <c r="J73" i="5"/>
  <c r="K73" i="5" s="1"/>
  <c r="J57" i="5"/>
  <c r="K57" i="5" s="1"/>
  <c r="J41" i="5"/>
  <c r="K41" i="5" s="1"/>
  <c r="J25" i="5"/>
  <c r="K25" i="5" s="1"/>
  <c r="J9" i="5"/>
  <c r="K9" i="5" s="1"/>
  <c r="J321" i="5"/>
  <c r="K321" i="5" s="1"/>
  <c r="J324" i="5"/>
  <c r="K324" i="5" s="1"/>
  <c r="J215" i="5"/>
  <c r="K215" i="5" s="1"/>
  <c r="J212" i="5"/>
  <c r="K212" i="5" s="1"/>
  <c r="J101" i="5"/>
  <c r="K101" i="5" s="1"/>
  <c r="J37" i="5"/>
  <c r="K37" i="5" s="1"/>
  <c r="J385" i="5"/>
  <c r="K385" i="5" s="1"/>
  <c r="J325" i="5"/>
  <c r="K325" i="5" s="1"/>
  <c r="J392" i="5"/>
  <c r="K392" i="5" s="1"/>
  <c r="J328" i="5"/>
  <c r="K328" i="5" s="1"/>
  <c r="J245" i="5"/>
  <c r="K245" i="5" s="1"/>
  <c r="J223" i="5"/>
  <c r="K223" i="5" s="1"/>
  <c r="J280" i="5"/>
  <c r="K280" i="5" s="1"/>
  <c r="J216" i="5"/>
  <c r="K216" i="5" s="1"/>
  <c r="J152" i="5"/>
  <c r="K152" i="5" s="1"/>
  <c r="J103" i="5"/>
  <c r="K103" i="5" s="1"/>
  <c r="J71" i="5"/>
  <c r="K71" i="5" s="1"/>
  <c r="J35" i="5"/>
  <c r="K35" i="5" s="1"/>
  <c r="J331" i="5"/>
  <c r="K331" i="5" s="1"/>
  <c r="J155" i="5"/>
  <c r="K155" i="5" s="1"/>
  <c r="J334" i="5"/>
  <c r="K334" i="5" s="1"/>
  <c r="J273" i="5"/>
  <c r="K273" i="5" s="1"/>
  <c r="J235" i="5"/>
  <c r="K235" i="5" s="1"/>
  <c r="J286" i="5"/>
  <c r="K286" i="5" s="1"/>
  <c r="J222" i="5"/>
  <c r="K222" i="5" s="1"/>
  <c r="J158" i="5"/>
  <c r="K158" i="5" s="1"/>
  <c r="J107" i="5"/>
  <c r="K107" i="5" s="1"/>
  <c r="J74" i="5"/>
  <c r="K74" i="5" s="1"/>
  <c r="J42" i="5"/>
  <c r="K42" i="5" s="1"/>
  <c r="J10" i="5"/>
  <c r="K10" i="5" s="1"/>
  <c r="J363" i="5"/>
  <c r="K363" i="5" s="1"/>
  <c r="J311" i="5"/>
  <c r="K311" i="5" s="1"/>
  <c r="J213" i="5"/>
  <c r="K213" i="5" s="1"/>
  <c r="J378" i="5"/>
  <c r="K378" i="5" s="1"/>
  <c r="J346" i="5"/>
  <c r="K346" i="5" s="1"/>
  <c r="J314" i="5"/>
  <c r="K314" i="5" s="1"/>
  <c r="J307" i="5"/>
  <c r="K307" i="5" s="1"/>
  <c r="J181" i="5"/>
  <c r="K181" i="5" s="1"/>
  <c r="J259" i="5"/>
  <c r="K259" i="5" s="1"/>
  <c r="J195" i="5"/>
  <c r="K195" i="5" s="1"/>
  <c r="J298" i="5"/>
  <c r="K298" i="5" s="1"/>
  <c r="J266" i="5"/>
  <c r="K266" i="5" s="1"/>
  <c r="J234" i="5"/>
  <c r="K234" i="5" s="1"/>
  <c r="J202" i="5"/>
  <c r="K202" i="5" s="1"/>
  <c r="J170" i="5"/>
  <c r="K170" i="5" s="1"/>
  <c r="J138" i="5"/>
  <c r="K138" i="5" s="1"/>
  <c r="J119" i="5"/>
  <c r="K119" i="5" s="1"/>
  <c r="J96" i="5"/>
  <c r="K96" i="5" s="1"/>
  <c r="J80" i="5"/>
  <c r="K80" i="5" s="1"/>
  <c r="J60" i="5"/>
  <c r="K60" i="5" s="1"/>
  <c r="J44" i="5"/>
  <c r="K44" i="5" s="1"/>
  <c r="J28" i="5"/>
  <c r="K28" i="5" s="1"/>
  <c r="J12" i="5"/>
  <c r="K12" i="5" s="1"/>
  <c r="J444" i="5"/>
  <c r="K444" i="5" s="1"/>
  <c r="J430" i="5"/>
  <c r="K430" i="5" s="1"/>
  <c r="J400" i="5"/>
  <c r="K400" i="5" s="1"/>
  <c r="J261" i="5"/>
  <c r="K261" i="5" s="1"/>
  <c r="J112" i="5"/>
  <c r="K112" i="5" s="1"/>
  <c r="J132" i="5"/>
  <c r="K132" i="5" s="1"/>
  <c r="J180" i="5"/>
  <c r="K180" i="5" s="1"/>
  <c r="J85" i="5"/>
  <c r="K85" i="5" s="1"/>
  <c r="J21" i="5"/>
  <c r="K21" i="5" s="1"/>
  <c r="J353" i="5"/>
  <c r="K353" i="5" s="1"/>
  <c r="J301" i="5"/>
  <c r="K301" i="5" s="1"/>
  <c r="J368" i="5"/>
  <c r="K368" i="5" s="1"/>
  <c r="J173" i="5"/>
  <c r="K173" i="5" s="1"/>
  <c r="J303" i="5"/>
  <c r="K303" i="5" s="1"/>
  <c r="J175" i="5"/>
  <c r="K175" i="5" s="1"/>
  <c r="J256" i="5"/>
  <c r="K256" i="5" s="1"/>
  <c r="J192" i="5"/>
  <c r="K192" i="5" s="1"/>
  <c r="J122" i="5"/>
  <c r="K122" i="5" s="1"/>
  <c r="J91" i="5"/>
  <c r="K91" i="5" s="1"/>
  <c r="J55" i="5"/>
  <c r="K55" i="5" s="1"/>
  <c r="J23" i="5"/>
  <c r="K23" i="5" s="1"/>
  <c r="J359" i="5"/>
  <c r="K359" i="5" s="1"/>
  <c r="J153" i="5"/>
  <c r="K153" i="5" s="1"/>
  <c r="J374" i="5"/>
  <c r="K374" i="5" s="1"/>
  <c r="J310" i="5"/>
  <c r="K310" i="5" s="1"/>
  <c r="J163" i="5"/>
  <c r="K163" i="5" s="1"/>
  <c r="J187" i="5"/>
  <c r="K187" i="5" s="1"/>
  <c r="J262" i="5"/>
  <c r="K262" i="5" s="1"/>
  <c r="J198" i="5"/>
  <c r="K198" i="5" s="1"/>
  <c r="J134" i="5"/>
  <c r="K134" i="5" s="1"/>
  <c r="J94" i="5"/>
  <c r="K94" i="5" s="1"/>
  <c r="J62" i="5"/>
  <c r="K62" i="5" s="1"/>
  <c r="J30" i="5"/>
  <c r="K30" i="5" s="1"/>
  <c r="J269" i="5"/>
  <c r="K269" i="5" s="1"/>
  <c r="J104" i="5"/>
  <c r="K104" i="5" s="1"/>
  <c r="J185" i="5"/>
  <c r="K185" i="5" s="1"/>
  <c r="J370" i="5"/>
  <c r="K370" i="5" s="1"/>
  <c r="J338" i="5"/>
  <c r="K338" i="5" s="1"/>
  <c r="J306" i="5"/>
  <c r="K306" i="5" s="1"/>
  <c r="J305" i="5"/>
  <c r="K305" i="5" s="1"/>
  <c r="J108" i="5"/>
  <c r="K108" i="5" s="1"/>
  <c r="J243" i="5"/>
  <c r="K243" i="5" s="1"/>
  <c r="J179" i="5"/>
  <c r="K179" i="5" s="1"/>
  <c r="J290" i="5"/>
  <c r="K290" i="5" s="1"/>
  <c r="J258" i="5"/>
  <c r="K258" i="5" s="1"/>
  <c r="J226" i="5"/>
  <c r="K226" i="5" s="1"/>
  <c r="J194" i="5"/>
  <c r="K194" i="5" s="1"/>
  <c r="J162" i="5"/>
  <c r="K162" i="5" s="1"/>
  <c r="J126" i="5"/>
  <c r="K126" i="5" s="1"/>
  <c r="J111" i="5"/>
  <c r="K111" i="5" s="1"/>
  <c r="J92" i="5"/>
  <c r="K92" i="5" s="1"/>
  <c r="J76" i="5"/>
  <c r="K76" i="5" s="1"/>
  <c r="J56" i="5"/>
  <c r="K56" i="5" s="1"/>
  <c r="J40" i="5"/>
  <c r="K40" i="5" s="1"/>
  <c r="J24" i="5"/>
  <c r="K24" i="5" s="1"/>
  <c r="J8" i="5"/>
  <c r="K8" i="5" s="1"/>
  <c r="J448" i="5"/>
  <c r="K448" i="5" s="1"/>
  <c r="J447" i="5"/>
  <c r="K447" i="5" s="1"/>
  <c r="J422" i="5"/>
  <c r="K422" i="5" s="1"/>
  <c r="J419" i="5"/>
  <c r="K419" i="5" s="1"/>
  <c r="J461" i="5"/>
  <c r="K461" i="5" s="1"/>
  <c r="J434" i="5"/>
  <c r="K434" i="5" s="1"/>
  <c r="J406" i="5"/>
  <c r="K406" i="5" s="1"/>
  <c r="J420" i="5"/>
  <c r="K420" i="5" s="1"/>
  <c r="J381" i="5"/>
  <c r="K381" i="5" s="1"/>
  <c r="J388" i="5"/>
  <c r="K388" i="5" s="1"/>
  <c r="J221" i="5"/>
  <c r="K221" i="5" s="1"/>
  <c r="J276" i="5"/>
  <c r="K276" i="5" s="1"/>
  <c r="J148" i="5"/>
  <c r="K148" i="5" s="1"/>
  <c r="J69" i="5"/>
  <c r="K69" i="5" s="1"/>
  <c r="J345" i="5"/>
  <c r="K345" i="5" s="1"/>
  <c r="J281" i="5"/>
  <c r="K281" i="5" s="1"/>
  <c r="J360" i="5"/>
  <c r="K360" i="5" s="1"/>
  <c r="J141" i="5"/>
  <c r="K141" i="5" s="1"/>
  <c r="J287" i="5"/>
  <c r="K287" i="5" s="1"/>
  <c r="J143" i="5"/>
  <c r="K143" i="5" s="1"/>
  <c r="J248" i="5"/>
  <c r="K248" i="5" s="1"/>
  <c r="J184" i="5"/>
  <c r="K184" i="5" s="1"/>
  <c r="J106" i="5"/>
  <c r="K106" i="5" s="1"/>
  <c r="J87" i="5"/>
  <c r="K87" i="5" s="1"/>
  <c r="J51" i="5"/>
  <c r="K51" i="5" s="1"/>
  <c r="J19" i="5"/>
  <c r="K19" i="5" s="1"/>
  <c r="J351" i="5"/>
  <c r="K351" i="5" s="1"/>
  <c r="J297" i="5"/>
  <c r="K297" i="5" s="1"/>
  <c r="J366" i="5"/>
  <c r="K366" i="5" s="1"/>
  <c r="J165" i="5"/>
  <c r="K165" i="5" s="1"/>
  <c r="J299" i="5"/>
  <c r="K299" i="5" s="1"/>
  <c r="J167" i="5"/>
  <c r="K167" i="5" s="1"/>
  <c r="J254" i="5"/>
  <c r="K254" i="5" s="1"/>
  <c r="J190" i="5"/>
  <c r="K190" i="5" s="1"/>
  <c r="J118" i="5"/>
  <c r="K118" i="5" s="1"/>
  <c r="J90" i="5"/>
  <c r="K90" i="5" s="1"/>
  <c r="J58" i="5"/>
  <c r="K58" i="5" s="1"/>
  <c r="J26" i="5"/>
  <c r="K26" i="5" s="1"/>
  <c r="J379" i="5"/>
  <c r="K379" i="5" s="1"/>
  <c r="J285" i="5"/>
  <c r="K285" i="5" s="1"/>
  <c r="J124" i="5"/>
  <c r="K124" i="5" s="1"/>
  <c r="J362" i="5"/>
  <c r="K362" i="5" s="1"/>
  <c r="J330" i="5"/>
  <c r="K330" i="5" s="1"/>
  <c r="J149" i="5"/>
  <c r="K149" i="5" s="1"/>
  <c r="J253" i="5"/>
  <c r="K253" i="5" s="1"/>
  <c r="J291" i="5"/>
  <c r="K291" i="5" s="1"/>
  <c r="J227" i="5"/>
  <c r="K227" i="5" s="1"/>
  <c r="J151" i="5"/>
  <c r="K151" i="5" s="1"/>
  <c r="J282" i="5"/>
  <c r="K282" i="5" s="1"/>
  <c r="J250" i="5"/>
  <c r="K250" i="5" s="1"/>
  <c r="J218" i="5"/>
  <c r="K218" i="5" s="1"/>
  <c r="J186" i="5"/>
  <c r="K186" i="5" s="1"/>
  <c r="J154" i="5"/>
  <c r="K154" i="5" s="1"/>
  <c r="J110" i="5"/>
  <c r="K110" i="5" s="1"/>
  <c r="J133" i="5"/>
  <c r="K133" i="5" s="1"/>
  <c r="J88" i="5"/>
  <c r="K88" i="5" s="1"/>
  <c r="J72" i="5"/>
  <c r="K72" i="5" s="1"/>
  <c r="J52" i="5"/>
  <c r="K52" i="5" s="1"/>
  <c r="J36" i="5"/>
  <c r="K36" i="5" s="1"/>
  <c r="J20" i="5"/>
  <c r="K20" i="5" s="1"/>
  <c r="J445" i="5"/>
  <c r="K445" i="5" s="1"/>
  <c r="J431" i="5"/>
  <c r="K431" i="5" s="1"/>
  <c r="J414" i="5"/>
  <c r="K414" i="5" s="1"/>
  <c r="J403" i="5"/>
  <c r="K403" i="5" s="1"/>
  <c r="J293" i="5"/>
  <c r="K293" i="5" s="1"/>
  <c r="J129" i="5"/>
  <c r="K129" i="5" s="1"/>
  <c r="J277" i="5"/>
  <c r="K277" i="5" s="1"/>
  <c r="J160" i="5"/>
  <c r="K160" i="5" s="1"/>
  <c r="J7" i="5"/>
  <c r="K7" i="5" s="1"/>
  <c r="J197" i="5"/>
  <c r="K197" i="5" s="1"/>
  <c r="J294" i="5"/>
  <c r="K294" i="5" s="1"/>
  <c r="J78" i="5"/>
  <c r="K78" i="5" s="1"/>
  <c r="J371" i="5"/>
  <c r="K371" i="5" s="1"/>
  <c r="J354" i="5"/>
  <c r="K354" i="5" s="1"/>
  <c r="J275" i="5"/>
  <c r="K275" i="5" s="1"/>
  <c r="J242" i="5"/>
  <c r="K242" i="5" s="1"/>
  <c r="J127" i="5"/>
  <c r="K127" i="5" s="1"/>
  <c r="J48" i="5"/>
  <c r="K48" i="5" s="1"/>
  <c r="J432" i="5"/>
  <c r="K432" i="5" s="1"/>
  <c r="J462" i="5"/>
  <c r="K462" i="5" s="1"/>
  <c r="J454" i="5"/>
  <c r="K454" i="5" s="1"/>
  <c r="J433" i="5"/>
  <c r="K433" i="5" s="1"/>
  <c r="J417" i="5"/>
  <c r="K417" i="5" s="1"/>
  <c r="J439" i="5"/>
  <c r="K439" i="5" s="1"/>
  <c r="J426" i="5"/>
  <c r="K426" i="5" s="1"/>
  <c r="J427" i="5"/>
  <c r="K427" i="5" s="1"/>
  <c r="J456" i="5"/>
  <c r="K456" i="5" s="1"/>
  <c r="J409" i="5"/>
  <c r="K409" i="5" s="1"/>
  <c r="J446" i="5"/>
  <c r="K446" i="5" s="1"/>
  <c r="J441" i="5"/>
  <c r="K441" i="5" s="1"/>
  <c r="J6" i="5"/>
  <c r="K6" i="5" s="1"/>
  <c r="J68" i="5"/>
  <c r="K68" i="5" s="1"/>
  <c r="J39" i="5"/>
  <c r="K39" i="5" s="1"/>
  <c r="J115" i="5"/>
  <c r="K115" i="5" s="1"/>
  <c r="J386" i="5"/>
  <c r="K386" i="5" s="1"/>
  <c r="J146" i="5"/>
  <c r="K146" i="5" s="1"/>
  <c r="J442" i="5"/>
  <c r="K442" i="5" s="1"/>
  <c r="J443" i="5"/>
  <c r="K443" i="5" s="1"/>
  <c r="J455" i="5"/>
  <c r="K455" i="5" s="1"/>
  <c r="J408" i="5"/>
  <c r="K408" i="5" s="1"/>
  <c r="J452" i="5"/>
  <c r="K452" i="5" s="1"/>
  <c r="J416" i="5"/>
  <c r="K416" i="5" s="1"/>
  <c r="J356" i="5"/>
  <c r="K356" i="5" s="1"/>
  <c r="J53" i="5"/>
  <c r="K53" i="5" s="1"/>
  <c r="J333" i="5"/>
  <c r="K333" i="5" s="1"/>
  <c r="J239" i="5"/>
  <c r="K239" i="5" s="1"/>
  <c r="J109" i="5"/>
  <c r="K109" i="5" s="1"/>
  <c r="J342" i="5"/>
  <c r="K342" i="5" s="1"/>
  <c r="J230" i="5"/>
  <c r="K230" i="5" s="1"/>
  <c r="J46" i="5"/>
  <c r="K46" i="5" s="1"/>
  <c r="J319" i="5"/>
  <c r="K319" i="5" s="1"/>
  <c r="J322" i="5"/>
  <c r="K322" i="5" s="1"/>
  <c r="J211" i="5"/>
  <c r="K211" i="5" s="1"/>
  <c r="J210" i="5"/>
  <c r="K210" i="5" s="1"/>
  <c r="J100" i="5"/>
  <c r="K100" i="5" s="1"/>
  <c r="J32" i="5"/>
  <c r="K32" i="5" s="1"/>
  <c r="J437" i="5"/>
  <c r="K437" i="5" s="1"/>
  <c r="J436" i="5"/>
  <c r="K436" i="5" s="1"/>
  <c r="J429" i="5"/>
  <c r="K429" i="5" s="1"/>
  <c r="J415" i="5"/>
  <c r="K415" i="5" s="1"/>
  <c r="J460" i="5"/>
  <c r="K460" i="5" s="1"/>
  <c r="J402" i="5"/>
  <c r="K402" i="5" s="1"/>
  <c r="J418" i="5"/>
  <c r="K418" i="5" s="1"/>
  <c r="J411" i="5"/>
  <c r="K411" i="5" s="1"/>
  <c r="J449" i="5"/>
  <c r="K449" i="5" s="1"/>
  <c r="J451" i="5"/>
  <c r="K451" i="5" s="1"/>
  <c r="J413" i="5"/>
  <c r="K413" i="5" s="1"/>
  <c r="J404" i="5"/>
  <c r="K404" i="5" s="1"/>
  <c r="J491" i="5"/>
  <c r="K491" i="5" s="1"/>
  <c r="J67" i="5"/>
  <c r="K67" i="5" s="1"/>
  <c r="J244" i="5"/>
  <c r="K244" i="5" s="1"/>
  <c r="J336" i="5"/>
  <c r="K336" i="5" s="1"/>
  <c r="J375" i="5"/>
  <c r="K375" i="5" s="1"/>
  <c r="J274" i="5"/>
  <c r="K274" i="5" s="1"/>
  <c r="J453" i="5"/>
  <c r="K453" i="5" s="1"/>
  <c r="J398" i="5"/>
  <c r="K398" i="5" s="1"/>
  <c r="J279" i="5"/>
  <c r="K279" i="5" s="1"/>
  <c r="J177" i="5"/>
  <c r="K177" i="5" s="1"/>
  <c r="J288" i="5"/>
  <c r="K288" i="5" s="1"/>
  <c r="J75" i="5"/>
  <c r="K75" i="5" s="1"/>
  <c r="J145" i="5"/>
  <c r="K145" i="5" s="1"/>
  <c r="J166" i="5"/>
  <c r="K166" i="5" s="1"/>
  <c r="J14" i="5"/>
  <c r="K14" i="5" s="1"/>
  <c r="J249" i="5"/>
  <c r="K249" i="5" s="1"/>
  <c r="J341" i="5"/>
  <c r="K341" i="5" s="1"/>
  <c r="J116" i="5"/>
  <c r="K116" i="5" s="1"/>
  <c r="J178" i="5"/>
  <c r="K178" i="5" s="1"/>
  <c r="J84" i="5"/>
  <c r="K84" i="5" s="1"/>
  <c r="J16" i="5"/>
  <c r="K16" i="5" s="1"/>
  <c r="J457" i="5"/>
  <c r="K457" i="5" s="1"/>
  <c r="J459" i="5"/>
  <c r="K459" i="5" s="1"/>
  <c r="J428" i="5"/>
  <c r="K428" i="5" s="1"/>
  <c r="J438" i="5"/>
  <c r="K438" i="5" s="1"/>
  <c r="J425" i="5"/>
  <c r="K425" i="5" s="1"/>
  <c r="J450" i="5"/>
  <c r="K450" i="5" s="1"/>
  <c r="J410" i="5"/>
  <c r="K410" i="5" s="1"/>
  <c r="J405" i="5"/>
  <c r="K405" i="5" s="1"/>
  <c r="J435" i="5"/>
  <c r="K435" i="5" s="1"/>
  <c r="J424" i="5"/>
  <c r="K424" i="5" s="1"/>
  <c r="J423" i="5"/>
  <c r="K423" i="5" s="1"/>
  <c r="J224" i="5"/>
  <c r="K224" i="5" s="1"/>
  <c r="J251" i="5"/>
  <c r="K251" i="5" s="1"/>
  <c r="J217" i="5"/>
  <c r="K217" i="5" s="1"/>
  <c r="J64" i="5"/>
  <c r="K64" i="5" s="1"/>
  <c r="J440" i="5"/>
  <c r="K440" i="5" s="1"/>
  <c r="J412" i="5"/>
  <c r="K412" i="5" s="1"/>
  <c r="J421" i="5"/>
  <c r="K421" i="5" s="1"/>
  <c r="J458" i="5"/>
  <c r="K458" i="5" s="1"/>
  <c r="J407" i="5"/>
  <c r="K407" i="5" s="1"/>
  <c r="X527" i="5"/>
  <c r="Y527" i="5" s="1"/>
  <c r="X519" i="5"/>
  <c r="Y519" i="5" s="1"/>
  <c r="X511" i="5"/>
  <c r="Y511" i="5" s="1"/>
  <c r="X535" i="5"/>
  <c r="Y535" i="5" s="1"/>
  <c r="X503" i="5"/>
  <c r="Y503" i="5" s="1"/>
  <c r="X541" i="5"/>
  <c r="Y541" i="5" s="1"/>
  <c r="X534" i="5"/>
  <c r="Y534" i="5" s="1"/>
  <c r="X532" i="5"/>
  <c r="Y532" i="5" s="1"/>
  <c r="X525" i="5"/>
  <c r="Y525" i="5" s="1"/>
  <c r="X518" i="5"/>
  <c r="Y518" i="5" s="1"/>
  <c r="X516" i="5"/>
  <c r="Y516" i="5" s="1"/>
  <c r="X509" i="5"/>
  <c r="Y509" i="5" s="1"/>
  <c r="X502" i="5"/>
  <c r="Y502" i="5" s="1"/>
  <c r="X500" i="5"/>
  <c r="Y500" i="5" s="1"/>
  <c r="X531" i="5"/>
  <c r="Y531" i="5" s="1"/>
  <c r="X499" i="5"/>
  <c r="Y499" i="5" s="1"/>
  <c r="X402" i="5"/>
  <c r="Y402" i="5" s="1"/>
  <c r="X497" i="5"/>
  <c r="Y497" i="5" s="1"/>
  <c r="X493" i="5"/>
  <c r="Y493" i="5" s="1"/>
  <c r="X487" i="5"/>
  <c r="Y487" i="5" s="1"/>
  <c r="X483" i="5"/>
  <c r="Y483" i="5" s="1"/>
  <c r="X479" i="5"/>
  <c r="Y479" i="5" s="1"/>
  <c r="X475" i="5"/>
  <c r="Y475" i="5" s="1"/>
  <c r="X472" i="5"/>
  <c r="Y472" i="5" s="1"/>
  <c r="X467" i="5"/>
  <c r="Y467" i="5" s="1"/>
  <c r="X464" i="5"/>
  <c r="Y464" i="5" s="1"/>
  <c r="X569" i="5"/>
  <c r="Y569" i="5" s="1"/>
  <c r="X565" i="5"/>
  <c r="Y565" i="5" s="1"/>
  <c r="X561" i="5"/>
  <c r="Y561" i="5" s="1"/>
  <c r="X557" i="5"/>
  <c r="Y557" i="5" s="1"/>
  <c r="X553" i="5"/>
  <c r="Y553" i="5" s="1"/>
  <c r="X549" i="5"/>
  <c r="Y549" i="5" s="1"/>
  <c r="X545" i="5"/>
  <c r="Y545" i="5" s="1"/>
  <c r="X537" i="5"/>
  <c r="Y537" i="5" s="1"/>
  <c r="X530" i="5"/>
  <c r="Y530" i="5" s="1"/>
  <c r="X528" i="5"/>
  <c r="Y528" i="5" s="1"/>
  <c r="X521" i="5"/>
  <c r="Y521" i="5" s="1"/>
  <c r="X514" i="5"/>
  <c r="Y514" i="5" s="1"/>
  <c r="X512" i="5"/>
  <c r="Y512" i="5" s="1"/>
  <c r="X505" i="5"/>
  <c r="Y505" i="5" s="1"/>
  <c r="X539" i="5"/>
  <c r="Y539" i="5" s="1"/>
  <c r="X507" i="5"/>
  <c r="Y507" i="5" s="1"/>
  <c r="X496" i="5"/>
  <c r="Y496" i="5" s="1"/>
  <c r="X492" i="5"/>
  <c r="Y492" i="5" s="1"/>
  <c r="X486" i="5"/>
  <c r="Y486" i="5" s="1"/>
  <c r="X482" i="5"/>
  <c r="Y482" i="5" s="1"/>
  <c r="X478" i="5"/>
  <c r="Y478" i="5" s="1"/>
  <c r="X473" i="5"/>
  <c r="Y473" i="5" s="1"/>
  <c r="X470" i="5"/>
  <c r="Y470" i="5" s="1"/>
  <c r="X465" i="5"/>
  <c r="Y465" i="5" s="1"/>
  <c r="X572" i="5"/>
  <c r="Y572" i="5" s="1"/>
  <c r="X568" i="5"/>
  <c r="Y568" i="5" s="1"/>
  <c r="X564" i="5"/>
  <c r="Y564" i="5" s="1"/>
  <c r="X560" i="5"/>
  <c r="Y560" i="5" s="1"/>
  <c r="X556" i="5"/>
  <c r="Y556" i="5" s="1"/>
  <c r="X552" i="5"/>
  <c r="Y552" i="5" s="1"/>
  <c r="X548" i="5"/>
  <c r="Y548" i="5" s="1"/>
  <c r="X544" i="5"/>
  <c r="Y544" i="5" s="1"/>
  <c r="X540" i="5"/>
  <c r="Y540" i="5" s="1"/>
  <c r="X533" i="5"/>
  <c r="Y533" i="5" s="1"/>
  <c r="X526" i="5"/>
  <c r="Y526" i="5" s="1"/>
  <c r="X524" i="5"/>
  <c r="Y524" i="5" s="1"/>
  <c r="X517" i="5"/>
  <c r="Y517" i="5" s="1"/>
  <c r="X510" i="5"/>
  <c r="Y510" i="5" s="1"/>
  <c r="X508" i="5"/>
  <c r="Y508" i="5" s="1"/>
  <c r="X501" i="5"/>
  <c r="Y501" i="5" s="1"/>
  <c r="X515" i="5"/>
  <c r="Y515" i="5" s="1"/>
  <c r="X495" i="5"/>
  <c r="Y495" i="5" s="1"/>
  <c r="X489" i="5"/>
  <c r="Y489" i="5" s="1"/>
  <c r="X485" i="5"/>
  <c r="Y485" i="5" s="1"/>
  <c r="X481" i="5"/>
  <c r="Y481" i="5" s="1"/>
  <c r="X476" i="5"/>
  <c r="Y476" i="5" s="1"/>
  <c r="X471" i="5"/>
  <c r="Y471" i="5" s="1"/>
  <c r="X468" i="5"/>
  <c r="Y468" i="5" s="1"/>
  <c r="X571" i="5"/>
  <c r="Y571" i="5" s="1"/>
  <c r="X567" i="5"/>
  <c r="Y567" i="5" s="1"/>
  <c r="X563" i="5"/>
  <c r="Y563" i="5" s="1"/>
  <c r="X559" i="5"/>
  <c r="Y559" i="5" s="1"/>
  <c r="X555" i="5"/>
  <c r="Y555" i="5" s="1"/>
  <c r="X551" i="5"/>
  <c r="Y551" i="5" s="1"/>
  <c r="X547" i="5"/>
  <c r="Y547" i="5" s="1"/>
  <c r="X543" i="5"/>
  <c r="Y543" i="5" s="1"/>
  <c r="X538" i="5"/>
  <c r="Y538" i="5" s="1"/>
  <c r="X536" i="5"/>
  <c r="Y536" i="5" s="1"/>
  <c r="X529" i="5"/>
  <c r="Y529" i="5" s="1"/>
  <c r="X522" i="5"/>
  <c r="Y522" i="5" s="1"/>
  <c r="X520" i="5"/>
  <c r="Y520" i="5" s="1"/>
  <c r="X513" i="5"/>
  <c r="Y513" i="5" s="1"/>
  <c r="X506" i="5"/>
  <c r="Y506" i="5" s="1"/>
  <c r="X504" i="5"/>
  <c r="Y504" i="5" s="1"/>
  <c r="X523" i="5"/>
  <c r="Y523" i="5" s="1"/>
  <c r="X400" i="5"/>
  <c r="Y400" i="5" s="1"/>
  <c r="X398" i="5"/>
  <c r="Y398" i="5" s="1"/>
  <c r="X494" i="5"/>
  <c r="Y494" i="5" s="1"/>
  <c r="X566" i="5"/>
  <c r="Y566" i="5" s="1"/>
  <c r="X550" i="5"/>
  <c r="Y550" i="5" s="1"/>
  <c r="X488" i="5"/>
  <c r="Y488" i="5" s="1"/>
  <c r="X477" i="5"/>
  <c r="Y477" i="5" s="1"/>
  <c r="X474" i="5"/>
  <c r="Y474" i="5" s="1"/>
  <c r="X562" i="5"/>
  <c r="Y562" i="5" s="1"/>
  <c r="X546" i="5"/>
  <c r="Y546" i="5" s="1"/>
  <c r="X484" i="5"/>
  <c r="Y484" i="5" s="1"/>
  <c r="X469" i="5"/>
  <c r="Y469" i="5" s="1"/>
  <c r="X466" i="5"/>
  <c r="Y466" i="5" s="1"/>
  <c r="X558" i="5"/>
  <c r="Y558" i="5" s="1"/>
  <c r="X542" i="5"/>
  <c r="Y542" i="5" s="1"/>
  <c r="X498" i="5"/>
  <c r="Y498" i="5" s="1"/>
  <c r="X480" i="5"/>
  <c r="Y480" i="5" s="1"/>
  <c r="X570" i="5"/>
  <c r="Y570" i="5" s="1"/>
  <c r="X554" i="5"/>
  <c r="Y554" i="5" s="1"/>
  <c r="X463" i="5"/>
  <c r="Y463" i="5" s="1"/>
  <c r="X395" i="5"/>
  <c r="Y395" i="5" s="1"/>
  <c r="X396" i="5"/>
  <c r="Y396" i="5" s="1"/>
  <c r="X394" i="5"/>
  <c r="Y394" i="5" s="1"/>
  <c r="X490" i="5"/>
  <c r="Y490" i="5" s="1"/>
  <c r="X281" i="5"/>
  <c r="Y281" i="5" s="1"/>
  <c r="X233" i="5"/>
  <c r="Y233" i="5" s="1"/>
  <c r="X267" i="5"/>
  <c r="Y267" i="5" s="1"/>
  <c r="X203" i="5"/>
  <c r="Y203" i="5" s="1"/>
  <c r="X91" i="5"/>
  <c r="Y91" i="5" s="1"/>
  <c r="X66" i="5"/>
  <c r="Y66" i="5" s="1"/>
  <c r="X378" i="5"/>
  <c r="Y378" i="5" s="1"/>
  <c r="X362" i="5"/>
  <c r="Y362" i="5" s="1"/>
  <c r="X346" i="5"/>
  <c r="Y346" i="5" s="1"/>
  <c r="X330" i="5"/>
  <c r="Y330" i="5" s="1"/>
  <c r="X314" i="5"/>
  <c r="Y314" i="5" s="1"/>
  <c r="X167" i="5"/>
  <c r="Y167" i="5" s="1"/>
  <c r="X18" i="5"/>
  <c r="Y18" i="5" s="1"/>
  <c r="X276" i="5"/>
  <c r="Y276" i="5" s="1"/>
  <c r="X244" i="5"/>
  <c r="Y244" i="5" s="1"/>
  <c r="X212" i="5"/>
  <c r="Y212" i="5" s="1"/>
  <c r="X180" i="5"/>
  <c r="Y180" i="5" s="1"/>
  <c r="X148" i="5"/>
  <c r="Y148" i="5" s="1"/>
  <c r="X74" i="5"/>
  <c r="Y74" i="5" s="1"/>
  <c r="X15" i="5"/>
  <c r="Y15" i="5" s="1"/>
  <c r="X105" i="5"/>
  <c r="Y105" i="5" s="1"/>
  <c r="X93" i="5"/>
  <c r="Y93" i="5" s="1"/>
  <c r="X29" i="5"/>
  <c r="Y29" i="5" s="1"/>
  <c r="X60" i="5"/>
  <c r="Y60" i="5" s="1"/>
  <c r="X213" i="5"/>
  <c r="Y213" i="5" s="1"/>
  <c r="X193" i="5"/>
  <c r="Y193" i="5" s="1"/>
  <c r="X251" i="5"/>
  <c r="Y251" i="5" s="1"/>
  <c r="X187" i="5"/>
  <c r="Y187" i="5" s="1"/>
  <c r="X165" i="5"/>
  <c r="Y165" i="5" s="1"/>
  <c r="X390" i="5"/>
  <c r="Y390" i="5" s="1"/>
  <c r="X374" i="5"/>
  <c r="Y374" i="5" s="1"/>
  <c r="X358" i="5"/>
  <c r="Y358" i="5" s="1"/>
  <c r="X342" i="5"/>
  <c r="Y342" i="5" s="1"/>
  <c r="X326" i="5"/>
  <c r="Y326" i="5" s="1"/>
  <c r="X310" i="5"/>
  <c r="Y310" i="5" s="1"/>
  <c r="X151" i="5"/>
  <c r="Y151" i="5" s="1"/>
  <c r="X300" i="5"/>
  <c r="Y300" i="5" s="1"/>
  <c r="X268" i="5"/>
  <c r="Y268" i="5" s="1"/>
  <c r="X236" i="5"/>
  <c r="Y236" i="5" s="1"/>
  <c r="X204" i="5"/>
  <c r="Y204" i="5" s="1"/>
  <c r="X172" i="5"/>
  <c r="Y172" i="5" s="1"/>
  <c r="X140" i="5"/>
  <c r="Y140" i="5" s="1"/>
  <c r="X10" i="5"/>
  <c r="Y10" i="5" s="1"/>
  <c r="X129" i="5"/>
  <c r="Y129" i="5" s="1"/>
  <c r="X78" i="5"/>
  <c r="Y78" i="5" s="1"/>
  <c r="X77" i="5"/>
  <c r="Y77" i="5" s="1"/>
  <c r="X13" i="5"/>
  <c r="Y13" i="5" s="1"/>
  <c r="X44" i="5"/>
  <c r="Y44" i="5" s="1"/>
  <c r="X249" i="5"/>
  <c r="Y249" i="5" s="1"/>
  <c r="X219" i="5"/>
  <c r="Y219" i="5" s="1"/>
  <c r="X126" i="5"/>
  <c r="Y126" i="5" s="1"/>
  <c r="X366" i="5"/>
  <c r="Y366" i="5" s="1"/>
  <c r="X334" i="5"/>
  <c r="Y334" i="5" s="1"/>
  <c r="X51" i="5"/>
  <c r="Y51" i="5" s="1"/>
  <c r="X284" i="5"/>
  <c r="Y284" i="5" s="1"/>
  <c r="X220" i="5"/>
  <c r="Y220" i="5" s="1"/>
  <c r="X156" i="5"/>
  <c r="Y156" i="5" s="1"/>
  <c r="X47" i="5"/>
  <c r="Y47" i="5" s="1"/>
  <c r="X14" i="5"/>
  <c r="Y14" i="5" s="1"/>
  <c r="X76" i="5"/>
  <c r="Y76" i="5" s="1"/>
  <c r="X301" i="5"/>
  <c r="Y301" i="5" s="1"/>
  <c r="X257" i="5"/>
  <c r="Y257" i="5" s="1"/>
  <c r="X287" i="5"/>
  <c r="Y287" i="5" s="1"/>
  <c r="X223" i="5"/>
  <c r="Y223" i="5" s="1"/>
  <c r="X189" i="5"/>
  <c r="Y189" i="5" s="1"/>
  <c r="X133" i="5"/>
  <c r="Y133" i="5" s="1"/>
  <c r="X383" i="5"/>
  <c r="Y383" i="5" s="1"/>
  <c r="X367" i="5"/>
  <c r="Y367" i="5" s="1"/>
  <c r="X351" i="5"/>
  <c r="Y351" i="5" s="1"/>
  <c r="X335" i="5"/>
  <c r="Y335" i="5" s="1"/>
  <c r="X319" i="5"/>
  <c r="Y319" i="5" s="1"/>
  <c r="X171" i="5"/>
  <c r="Y171" i="5" s="1"/>
  <c r="X34" i="5"/>
  <c r="Y34" i="5" s="1"/>
  <c r="X278" i="5"/>
  <c r="Y278" i="5" s="1"/>
  <c r="X246" i="5"/>
  <c r="Y246" i="5" s="1"/>
  <c r="X214" i="5"/>
  <c r="Y214" i="5" s="1"/>
  <c r="X182" i="5"/>
  <c r="Y182" i="5" s="1"/>
  <c r="X150" i="5"/>
  <c r="Y150" i="5" s="1"/>
  <c r="X90" i="5"/>
  <c r="Y90" i="5" s="1"/>
  <c r="X23" i="5"/>
  <c r="Y23" i="5" s="1"/>
  <c r="X107" i="5"/>
  <c r="Y107" i="5" s="1"/>
  <c r="X97" i="5"/>
  <c r="Y97" i="5" s="1"/>
  <c r="X33" i="5"/>
  <c r="Y33" i="5" s="1"/>
  <c r="X64" i="5"/>
  <c r="Y64" i="5" s="1"/>
  <c r="X454" i="5"/>
  <c r="Y454" i="5" s="1"/>
  <c r="X406" i="5"/>
  <c r="Y406" i="5" s="1"/>
  <c r="X413" i="5"/>
  <c r="Y413" i="5" s="1"/>
  <c r="X404" i="5"/>
  <c r="Y404" i="5" s="1"/>
  <c r="X277" i="5"/>
  <c r="Y277" i="5" s="1"/>
  <c r="X221" i="5"/>
  <c r="Y221" i="5" s="1"/>
  <c r="X263" i="5"/>
  <c r="Y263" i="5" s="1"/>
  <c r="X199" i="5"/>
  <c r="Y199" i="5" s="1"/>
  <c r="X27" i="5"/>
  <c r="Y27" i="5" s="1"/>
  <c r="X50" i="5"/>
  <c r="Y50" i="5" s="1"/>
  <c r="X377" i="5"/>
  <c r="Y377" i="5" s="1"/>
  <c r="X361" i="5"/>
  <c r="Y361" i="5" s="1"/>
  <c r="X345" i="5"/>
  <c r="Y345" i="5" s="1"/>
  <c r="X329" i="5"/>
  <c r="Y329" i="5" s="1"/>
  <c r="X313" i="5"/>
  <c r="Y313" i="5" s="1"/>
  <c r="X163" i="5"/>
  <c r="Y163" i="5" s="1"/>
  <c r="X393" i="5"/>
  <c r="Y393" i="5" s="1"/>
  <c r="X274" i="5"/>
  <c r="Y274" i="5" s="1"/>
  <c r="X242" i="5"/>
  <c r="Y242" i="5" s="1"/>
  <c r="X210" i="5"/>
  <c r="Y210" i="5" s="1"/>
  <c r="X178" i="5"/>
  <c r="Y178" i="5" s="1"/>
  <c r="X146" i="5"/>
  <c r="Y146" i="5" s="1"/>
  <c r="X58" i="5"/>
  <c r="Y58" i="5" s="1"/>
  <c r="X7" i="5"/>
  <c r="Y7" i="5" s="1"/>
  <c r="X102" i="5"/>
  <c r="Y102" i="5" s="1"/>
  <c r="X73" i="5"/>
  <c r="Y73" i="5" s="1"/>
  <c r="X9" i="5"/>
  <c r="Y9" i="5" s="1"/>
  <c r="X40" i="5"/>
  <c r="Y40" i="5" s="1"/>
  <c r="X443" i="5"/>
  <c r="Y443" i="5" s="1"/>
  <c r="X422" i="5"/>
  <c r="Y422" i="5" s="1"/>
  <c r="X411" i="5"/>
  <c r="Y411" i="5" s="1"/>
  <c r="X299" i="5"/>
  <c r="Y299" i="5" s="1"/>
  <c r="X43" i="5"/>
  <c r="Y43" i="5" s="1"/>
  <c r="X386" i="5"/>
  <c r="Y386" i="5" s="1"/>
  <c r="X354" i="5"/>
  <c r="Y354" i="5" s="1"/>
  <c r="X322" i="5"/>
  <c r="Y322" i="5" s="1"/>
  <c r="X137" i="5"/>
  <c r="Y137" i="5" s="1"/>
  <c r="X260" i="5"/>
  <c r="Y260" i="5" s="1"/>
  <c r="X196" i="5"/>
  <c r="Y196" i="5" s="1"/>
  <c r="X128" i="5"/>
  <c r="Y128" i="5" s="1"/>
  <c r="X121" i="5"/>
  <c r="Y121" i="5" s="1"/>
  <c r="X61" i="5"/>
  <c r="Y61" i="5" s="1"/>
  <c r="X28" i="5"/>
  <c r="Y28" i="5" s="1"/>
  <c r="X285" i="5"/>
  <c r="Y285" i="5" s="1"/>
  <c r="X237" i="5"/>
  <c r="Y237" i="5" s="1"/>
  <c r="X271" i="5"/>
  <c r="Y271" i="5" s="1"/>
  <c r="X207" i="5"/>
  <c r="Y207" i="5" s="1"/>
  <c r="X11" i="5"/>
  <c r="Y11" i="5" s="1"/>
  <c r="X98" i="5"/>
  <c r="Y98" i="5" s="1"/>
  <c r="X379" i="5"/>
  <c r="Y379" i="5" s="1"/>
  <c r="X363" i="5"/>
  <c r="Y363" i="5" s="1"/>
  <c r="X347" i="5"/>
  <c r="Y347" i="5" s="1"/>
  <c r="X331" i="5"/>
  <c r="Y331" i="5" s="1"/>
  <c r="X315" i="5"/>
  <c r="Y315" i="5" s="1"/>
  <c r="X157" i="5"/>
  <c r="Y157" i="5" s="1"/>
  <c r="X302" i="5"/>
  <c r="Y302" i="5" s="1"/>
  <c r="X270" i="5"/>
  <c r="Y270" i="5" s="1"/>
  <c r="X238" i="5"/>
  <c r="Y238" i="5" s="1"/>
  <c r="X206" i="5"/>
  <c r="Y206" i="5" s="1"/>
  <c r="X174" i="5"/>
  <c r="Y174" i="5" s="1"/>
  <c r="X142" i="5"/>
  <c r="Y142" i="5" s="1"/>
  <c r="X26" i="5"/>
  <c r="Y26" i="5" s="1"/>
  <c r="X131" i="5"/>
  <c r="Y131" i="5" s="1"/>
  <c r="X86" i="5"/>
  <c r="Y86" i="5" s="1"/>
  <c r="X81" i="5"/>
  <c r="Y81" i="5" s="1"/>
  <c r="X17" i="5"/>
  <c r="Y17" i="5" s="1"/>
  <c r="X48" i="5"/>
  <c r="Y48" i="5" s="1"/>
  <c r="X441" i="5"/>
  <c r="Y441" i="5" s="1"/>
  <c r="X456" i="5"/>
  <c r="Y456" i="5" s="1"/>
  <c r="X442" i="5"/>
  <c r="Y442" i="5" s="1"/>
  <c r="X403" i="5"/>
  <c r="Y403" i="5" s="1"/>
  <c r="X209" i="5"/>
  <c r="Y209" i="5" s="1"/>
  <c r="X75" i="5"/>
  <c r="Y75" i="5" s="1"/>
  <c r="X247" i="5"/>
  <c r="Y247" i="5" s="1"/>
  <c r="X183" i="5"/>
  <c r="Y183" i="5" s="1"/>
  <c r="X159" i="5"/>
  <c r="Y159" i="5" s="1"/>
  <c r="X389" i="5"/>
  <c r="Y389" i="5" s="1"/>
  <c r="X373" i="5"/>
  <c r="Y373" i="5" s="1"/>
  <c r="X357" i="5"/>
  <c r="Y357" i="5" s="1"/>
  <c r="X341" i="5"/>
  <c r="Y341" i="5" s="1"/>
  <c r="X325" i="5"/>
  <c r="Y325" i="5" s="1"/>
  <c r="X309" i="5"/>
  <c r="Y309" i="5" s="1"/>
  <c r="X147" i="5"/>
  <c r="Y147" i="5" s="1"/>
  <c r="X298" i="5"/>
  <c r="Y298" i="5" s="1"/>
  <c r="X266" i="5"/>
  <c r="Y266" i="5" s="1"/>
  <c r="X234" i="5"/>
  <c r="Y234" i="5" s="1"/>
  <c r="X202" i="5"/>
  <c r="Y202" i="5" s="1"/>
  <c r="X170" i="5"/>
  <c r="Y170" i="5" s="1"/>
  <c r="X138" i="5"/>
  <c r="Y138" i="5" s="1"/>
  <c r="X103" i="5"/>
  <c r="Y103" i="5" s="1"/>
  <c r="X127" i="5"/>
  <c r="Y127" i="5" s="1"/>
  <c r="X70" i="5"/>
  <c r="Y70" i="5" s="1"/>
  <c r="X57" i="5"/>
  <c r="Y57" i="5" s="1"/>
  <c r="X88" i="5"/>
  <c r="Y88" i="5" s="1"/>
  <c r="X24" i="5"/>
  <c r="Y24" i="5" s="1"/>
  <c r="X418" i="5"/>
  <c r="Y418" i="5" s="1"/>
  <c r="X450" i="5"/>
  <c r="Y450" i="5" s="1"/>
  <c r="X438" i="5"/>
  <c r="Y438" i="5" s="1"/>
  <c r="X399" i="5"/>
  <c r="Y399" i="5" s="1"/>
  <c r="X273" i="5"/>
  <c r="Y273" i="5" s="1"/>
  <c r="X217" i="5"/>
  <c r="Y217" i="5" s="1"/>
  <c r="X259" i="5"/>
  <c r="Y259" i="5" s="1"/>
  <c r="X195" i="5"/>
  <c r="Y195" i="5" s="1"/>
  <c r="X173" i="5"/>
  <c r="Y173" i="5" s="1"/>
  <c r="X392" i="5"/>
  <c r="Y392" i="5" s="1"/>
  <c r="X376" i="5"/>
  <c r="Y376" i="5" s="1"/>
  <c r="X360" i="5"/>
  <c r="Y360" i="5" s="1"/>
  <c r="X344" i="5"/>
  <c r="Y344" i="5" s="1"/>
  <c r="X328" i="5"/>
  <c r="Y328" i="5" s="1"/>
  <c r="X312" i="5"/>
  <c r="Y312" i="5" s="1"/>
  <c r="X161" i="5"/>
  <c r="Y161" i="5" s="1"/>
  <c r="X304" i="5"/>
  <c r="Y304" i="5" s="1"/>
  <c r="X272" i="5"/>
  <c r="Y272" i="5" s="1"/>
  <c r="X240" i="5"/>
  <c r="Y240" i="5" s="1"/>
  <c r="X208" i="5"/>
  <c r="Y208" i="5" s="1"/>
  <c r="X176" i="5"/>
  <c r="Y176" i="5" s="1"/>
  <c r="X144" i="5"/>
  <c r="Y144" i="5" s="1"/>
  <c r="X42" i="5"/>
  <c r="Y42" i="5" s="1"/>
  <c r="X132" i="5"/>
  <c r="Y132" i="5" s="1"/>
  <c r="X94" i="5"/>
  <c r="Y94" i="5" s="1"/>
  <c r="X85" i="5"/>
  <c r="Y85" i="5" s="1"/>
  <c r="X21" i="5"/>
  <c r="Y21" i="5" s="1"/>
  <c r="X36" i="5"/>
  <c r="Y36" i="5" s="1"/>
  <c r="X453" i="5"/>
  <c r="Y453" i="5" s="1"/>
  <c r="X448" i="5"/>
  <c r="Y448" i="5" s="1"/>
  <c r="X425" i="5"/>
  <c r="Y425" i="5" s="1"/>
  <c r="X412" i="5"/>
  <c r="Y412" i="5" s="1"/>
  <c r="X297" i="5"/>
  <c r="Y297" i="5" s="1"/>
  <c r="X283" i="5"/>
  <c r="Y283" i="5" s="1"/>
  <c r="X185" i="5"/>
  <c r="Y185" i="5" s="1"/>
  <c r="X382" i="5"/>
  <c r="Y382" i="5" s="1"/>
  <c r="X350" i="5"/>
  <c r="Y350" i="5" s="1"/>
  <c r="X318" i="5"/>
  <c r="Y318" i="5" s="1"/>
  <c r="X114" i="5"/>
  <c r="Y114" i="5" s="1"/>
  <c r="X252" i="5"/>
  <c r="Y252" i="5" s="1"/>
  <c r="X188" i="5"/>
  <c r="Y188" i="5" s="1"/>
  <c r="X112" i="5"/>
  <c r="Y112" i="5" s="1"/>
  <c r="X113" i="5"/>
  <c r="Y113" i="5" s="1"/>
  <c r="X45" i="5"/>
  <c r="Y45" i="5" s="1"/>
  <c r="X12" i="5"/>
  <c r="Y12" i="5" s="1"/>
  <c r="X225" i="5"/>
  <c r="Y225" i="5" s="1"/>
  <c r="X197" i="5"/>
  <c r="Y197" i="5" s="1"/>
  <c r="X255" i="5"/>
  <c r="Y255" i="5" s="1"/>
  <c r="X191" i="5"/>
  <c r="Y191" i="5" s="1"/>
  <c r="X169" i="5"/>
  <c r="Y169" i="5" s="1"/>
  <c r="X391" i="5"/>
  <c r="Y391" i="5" s="1"/>
  <c r="X375" i="5"/>
  <c r="Y375" i="5" s="1"/>
  <c r="X359" i="5"/>
  <c r="Y359" i="5" s="1"/>
  <c r="X343" i="5"/>
  <c r="Y343" i="5" s="1"/>
  <c r="X327" i="5"/>
  <c r="Y327" i="5" s="1"/>
  <c r="X311" i="5"/>
  <c r="Y311" i="5" s="1"/>
  <c r="X139" i="5"/>
  <c r="Y139" i="5" s="1"/>
  <c r="X294" i="5"/>
  <c r="Y294" i="5" s="1"/>
  <c r="X262" i="5"/>
  <c r="Y262" i="5" s="1"/>
  <c r="X230" i="5"/>
  <c r="Y230" i="5" s="1"/>
  <c r="X198" i="5"/>
  <c r="Y198" i="5" s="1"/>
  <c r="X166" i="5"/>
  <c r="Y166" i="5" s="1"/>
  <c r="X134" i="5"/>
  <c r="Y134" i="5" s="1"/>
  <c r="X87" i="5"/>
  <c r="Y87" i="5" s="1"/>
  <c r="X123" i="5"/>
  <c r="Y123" i="5" s="1"/>
  <c r="X54" i="5"/>
  <c r="Y54" i="5" s="1"/>
  <c r="X65" i="5"/>
  <c r="Y65" i="5" s="1"/>
  <c r="X96" i="5"/>
  <c r="Y96" i="5" s="1"/>
  <c r="X32" i="5"/>
  <c r="Y32" i="5" s="1"/>
  <c r="X445" i="5"/>
  <c r="Y445" i="5" s="1"/>
  <c r="X455" i="5"/>
  <c r="Y455" i="5" s="1"/>
  <c r="X429" i="5"/>
  <c r="Y429" i="5" s="1"/>
  <c r="X401" i="5"/>
  <c r="Y401" i="5" s="1"/>
  <c r="X265" i="5"/>
  <c r="Y265" i="5" s="1"/>
  <c r="X295" i="5"/>
  <c r="Y295" i="5" s="1"/>
  <c r="X231" i="5"/>
  <c r="Y231" i="5" s="1"/>
  <c r="X253" i="5"/>
  <c r="Y253" i="5" s="1"/>
  <c r="X145" i="5"/>
  <c r="Y145" i="5" s="1"/>
  <c r="X385" i="5"/>
  <c r="Y385" i="5" s="1"/>
  <c r="X369" i="5"/>
  <c r="Y369" i="5" s="1"/>
  <c r="X353" i="5"/>
  <c r="Y353" i="5" s="1"/>
  <c r="X337" i="5"/>
  <c r="Y337" i="5" s="1"/>
  <c r="X321" i="5"/>
  <c r="Y321" i="5" s="1"/>
  <c r="X99" i="5"/>
  <c r="Y99" i="5" s="1"/>
  <c r="X135" i="5"/>
  <c r="Y135" i="5" s="1"/>
  <c r="X290" i="5"/>
  <c r="Y290" i="5" s="1"/>
  <c r="X258" i="5"/>
  <c r="Y258" i="5" s="1"/>
  <c r="X226" i="5"/>
  <c r="Y226" i="5" s="1"/>
  <c r="X194" i="5"/>
  <c r="Y194" i="5" s="1"/>
  <c r="X162" i="5"/>
  <c r="Y162" i="5" s="1"/>
  <c r="X124" i="5"/>
  <c r="Y124" i="5" s="1"/>
  <c r="X71" i="5"/>
  <c r="Y71" i="5" s="1"/>
  <c r="X119" i="5"/>
  <c r="Y119" i="5" s="1"/>
  <c r="X38" i="5"/>
  <c r="Y38" i="5" s="1"/>
  <c r="X41" i="5"/>
  <c r="Y41" i="5" s="1"/>
  <c r="X72" i="5"/>
  <c r="Y72" i="5" s="1"/>
  <c r="X8" i="5"/>
  <c r="Y8" i="5" s="1"/>
  <c r="X433" i="5"/>
  <c r="Y433" i="5" s="1"/>
  <c r="X452" i="5"/>
  <c r="Y452" i="5" s="1"/>
  <c r="X427" i="5"/>
  <c r="Y427" i="5" s="1"/>
  <c r="X397" i="5"/>
  <c r="Y397" i="5" s="1"/>
  <c r="X149" i="5"/>
  <c r="Y149" i="5" s="1"/>
  <c r="X292" i="5"/>
  <c r="Y292" i="5" s="1"/>
  <c r="X46" i="5"/>
  <c r="Y46" i="5" s="1"/>
  <c r="X201" i="5"/>
  <c r="Y201" i="5" s="1"/>
  <c r="X153" i="5"/>
  <c r="Y153" i="5" s="1"/>
  <c r="X339" i="5"/>
  <c r="Y339" i="5" s="1"/>
  <c r="X286" i="5"/>
  <c r="Y286" i="5" s="1"/>
  <c r="X158" i="5"/>
  <c r="Y158" i="5" s="1"/>
  <c r="X22" i="5"/>
  <c r="Y22" i="5" s="1"/>
  <c r="X436" i="5"/>
  <c r="Y436" i="5" s="1"/>
  <c r="X279" i="5"/>
  <c r="Y279" i="5" s="1"/>
  <c r="X381" i="5"/>
  <c r="Y381" i="5" s="1"/>
  <c r="X317" i="5"/>
  <c r="Y317" i="5" s="1"/>
  <c r="X250" i="5"/>
  <c r="Y250" i="5" s="1"/>
  <c r="X108" i="5"/>
  <c r="Y108" i="5" s="1"/>
  <c r="X25" i="5"/>
  <c r="Y25" i="5" s="1"/>
  <c r="X451" i="5"/>
  <c r="Y451" i="5" s="1"/>
  <c r="X289" i="5"/>
  <c r="Y289" i="5" s="1"/>
  <c r="X59" i="5"/>
  <c r="Y59" i="5" s="1"/>
  <c r="X227" i="5"/>
  <c r="Y227" i="5" s="1"/>
  <c r="X177" i="5"/>
  <c r="Y177" i="5" s="1"/>
  <c r="X388" i="5"/>
  <c r="Y388" i="5" s="1"/>
  <c r="X368" i="5"/>
  <c r="Y368" i="5" s="1"/>
  <c r="X348" i="5"/>
  <c r="Y348" i="5" s="1"/>
  <c r="X324" i="5"/>
  <c r="Y324" i="5" s="1"/>
  <c r="X83" i="5"/>
  <c r="Y83" i="5" s="1"/>
  <c r="X82" i="5"/>
  <c r="Y82" i="5" s="1"/>
  <c r="X264" i="5"/>
  <c r="Y264" i="5" s="1"/>
  <c r="X224" i="5"/>
  <c r="Y224" i="5" s="1"/>
  <c r="X184" i="5"/>
  <c r="Y184" i="5" s="1"/>
  <c r="X136" i="5"/>
  <c r="Y136" i="5" s="1"/>
  <c r="X63" i="5"/>
  <c r="Y63" i="5" s="1"/>
  <c r="X109" i="5"/>
  <c r="Y109" i="5" s="1"/>
  <c r="X69" i="5"/>
  <c r="Y69" i="5" s="1"/>
  <c r="X84" i="5"/>
  <c r="Y84" i="5" s="1"/>
  <c r="X432" i="5"/>
  <c r="Y432" i="5" s="1"/>
  <c r="X447" i="5"/>
  <c r="Y447" i="5" s="1"/>
  <c r="X409" i="5"/>
  <c r="Y409" i="5" s="1"/>
  <c r="X439" i="5"/>
  <c r="Y439" i="5" s="1"/>
  <c r="X459" i="5"/>
  <c r="Y459" i="5" s="1"/>
  <c r="X440" i="5"/>
  <c r="Y440" i="5" s="1"/>
  <c r="X415" i="5"/>
  <c r="Y415" i="5" s="1"/>
  <c r="X408" i="5"/>
  <c r="Y408" i="5" s="1"/>
  <c r="X68" i="5"/>
  <c r="Y68" i="5" s="1"/>
  <c r="X306" i="5"/>
  <c r="Y306" i="5" s="1"/>
  <c r="X122" i="5"/>
  <c r="Y122" i="5" s="1"/>
  <c r="X115" i="5"/>
  <c r="Y115" i="5" s="1"/>
  <c r="X245" i="5"/>
  <c r="Y245" i="5" s="1"/>
  <c r="X333" i="5"/>
  <c r="Y333" i="5" s="1"/>
  <c r="X89" i="5"/>
  <c r="Y89" i="5" s="1"/>
  <c r="X457" i="5"/>
  <c r="Y457" i="5" s="1"/>
  <c r="X241" i="5"/>
  <c r="Y241" i="5" s="1"/>
  <c r="X110" i="5"/>
  <c r="Y110" i="5" s="1"/>
  <c r="X352" i="5"/>
  <c r="Y352" i="5" s="1"/>
  <c r="X130" i="5"/>
  <c r="Y130" i="5" s="1"/>
  <c r="X192" i="5"/>
  <c r="Y192" i="5" s="1"/>
  <c r="X95" i="5"/>
  <c r="Y95" i="5" s="1"/>
  <c r="X100" i="5"/>
  <c r="Y100" i="5" s="1"/>
  <c r="X462" i="5"/>
  <c r="Y462" i="5" s="1"/>
  <c r="X417" i="5"/>
  <c r="Y417" i="5" s="1"/>
  <c r="X423" i="5"/>
  <c r="Y423" i="5" s="1"/>
  <c r="X370" i="5"/>
  <c r="Y370" i="5" s="1"/>
  <c r="X228" i="5"/>
  <c r="Y228" i="5" s="1"/>
  <c r="X92" i="5"/>
  <c r="Y92" i="5" s="1"/>
  <c r="X303" i="5"/>
  <c r="Y303" i="5" s="1"/>
  <c r="X387" i="5"/>
  <c r="Y387" i="5" s="1"/>
  <c r="X323" i="5"/>
  <c r="Y323" i="5" s="1"/>
  <c r="X254" i="5"/>
  <c r="Y254" i="5" s="1"/>
  <c r="X116" i="5"/>
  <c r="Y116" i="5" s="1"/>
  <c r="X49" i="5"/>
  <c r="Y49" i="5" s="1"/>
  <c r="X421" i="5"/>
  <c r="Y421" i="5" s="1"/>
  <c r="X215" i="5"/>
  <c r="Y215" i="5" s="1"/>
  <c r="X365" i="5"/>
  <c r="Y365" i="5" s="1"/>
  <c r="X35" i="5"/>
  <c r="Y35" i="5" s="1"/>
  <c r="X218" i="5"/>
  <c r="Y218" i="5" s="1"/>
  <c r="X39" i="5"/>
  <c r="Y39" i="5" s="1"/>
  <c r="X56" i="5"/>
  <c r="Y56" i="5" s="1"/>
  <c r="X419" i="5"/>
  <c r="Y419" i="5" s="1"/>
  <c r="X205" i="5"/>
  <c r="Y205" i="5" s="1"/>
  <c r="X291" i="5"/>
  <c r="Y291" i="5" s="1"/>
  <c r="X211" i="5"/>
  <c r="Y211" i="5" s="1"/>
  <c r="X155" i="5"/>
  <c r="Y155" i="5" s="1"/>
  <c r="X384" i="5"/>
  <c r="Y384" i="5" s="1"/>
  <c r="X364" i="5"/>
  <c r="Y364" i="5" s="1"/>
  <c r="X340" i="5"/>
  <c r="Y340" i="5" s="1"/>
  <c r="X320" i="5"/>
  <c r="Y320" i="5" s="1"/>
  <c r="X19" i="5"/>
  <c r="Y19" i="5" s="1"/>
  <c r="X296" i="5"/>
  <c r="Y296" i="5" s="1"/>
  <c r="X256" i="5"/>
  <c r="Y256" i="5" s="1"/>
  <c r="X216" i="5"/>
  <c r="Y216" i="5" s="1"/>
  <c r="X168" i="5"/>
  <c r="Y168" i="5" s="1"/>
  <c r="X120" i="5"/>
  <c r="Y120" i="5" s="1"/>
  <c r="X31" i="5"/>
  <c r="Y31" i="5" s="1"/>
  <c r="X62" i="5"/>
  <c r="Y62" i="5" s="1"/>
  <c r="X53" i="5"/>
  <c r="Y53" i="5" s="1"/>
  <c r="X52" i="5"/>
  <c r="Y52" i="5" s="1"/>
  <c r="X435" i="5"/>
  <c r="Y435" i="5" s="1"/>
  <c r="X414" i="5"/>
  <c r="Y414" i="5" s="1"/>
  <c r="X428" i="5"/>
  <c r="Y428" i="5" s="1"/>
  <c r="X458" i="5"/>
  <c r="Y458" i="5" s="1"/>
  <c r="X437" i="5"/>
  <c r="Y437" i="5" s="1"/>
  <c r="X431" i="5"/>
  <c r="Y431" i="5" s="1"/>
  <c r="X407" i="5"/>
  <c r="Y407" i="5" s="1"/>
  <c r="X67" i="5"/>
  <c r="Y67" i="5" s="1"/>
  <c r="X79" i="5"/>
  <c r="Y79" i="5" s="1"/>
  <c r="X355" i="5"/>
  <c r="Y355" i="5" s="1"/>
  <c r="X154" i="5"/>
  <c r="Y154" i="5" s="1"/>
  <c r="X229" i="5"/>
  <c r="Y229" i="5" s="1"/>
  <c r="X332" i="5"/>
  <c r="Y332" i="5" s="1"/>
  <c r="X232" i="5"/>
  <c r="Y232" i="5" s="1"/>
  <c r="X101" i="5"/>
  <c r="Y101" i="5" s="1"/>
  <c r="X446" i="5"/>
  <c r="Y446" i="5" s="1"/>
  <c r="X444" i="5"/>
  <c r="Y444" i="5" s="1"/>
  <c r="X269" i="5"/>
  <c r="Y269" i="5" s="1"/>
  <c r="X338" i="5"/>
  <c r="Y338" i="5" s="1"/>
  <c r="X164" i="5"/>
  <c r="Y164" i="5" s="1"/>
  <c r="X239" i="5"/>
  <c r="Y239" i="5" s="1"/>
  <c r="X371" i="5"/>
  <c r="Y371" i="5" s="1"/>
  <c r="X307" i="5"/>
  <c r="Y307" i="5" s="1"/>
  <c r="X222" i="5"/>
  <c r="Y222" i="5" s="1"/>
  <c r="X55" i="5"/>
  <c r="Y55" i="5" s="1"/>
  <c r="X80" i="5"/>
  <c r="Y80" i="5" s="1"/>
  <c r="X420" i="5"/>
  <c r="Y420" i="5" s="1"/>
  <c r="X293" i="5"/>
  <c r="Y293" i="5" s="1"/>
  <c r="X181" i="5"/>
  <c r="Y181" i="5" s="1"/>
  <c r="X349" i="5"/>
  <c r="Y349" i="5" s="1"/>
  <c r="X106" i="5"/>
  <c r="Y106" i="5" s="1"/>
  <c r="X186" i="5"/>
  <c r="Y186" i="5" s="1"/>
  <c r="X111" i="5"/>
  <c r="Y111" i="5" s="1"/>
  <c r="X416" i="5"/>
  <c r="Y416" i="5" s="1"/>
  <c r="X261" i="5"/>
  <c r="Y261" i="5" s="1"/>
  <c r="X275" i="5"/>
  <c r="Y275" i="5" s="1"/>
  <c r="X179" i="5"/>
  <c r="Y179" i="5" s="1"/>
  <c r="X141" i="5"/>
  <c r="Y141" i="5" s="1"/>
  <c r="X380" i="5"/>
  <c r="Y380" i="5" s="1"/>
  <c r="X356" i="5"/>
  <c r="Y356" i="5" s="1"/>
  <c r="X336" i="5"/>
  <c r="Y336" i="5" s="1"/>
  <c r="X316" i="5"/>
  <c r="Y316" i="5" s="1"/>
  <c r="X143" i="5"/>
  <c r="Y143" i="5" s="1"/>
  <c r="X288" i="5"/>
  <c r="Y288" i="5" s="1"/>
  <c r="X248" i="5"/>
  <c r="Y248" i="5" s="1"/>
  <c r="X200" i="5"/>
  <c r="Y200" i="5" s="1"/>
  <c r="X160" i="5"/>
  <c r="Y160" i="5" s="1"/>
  <c r="X104" i="5"/>
  <c r="Y104" i="5" s="1"/>
  <c r="X125" i="5"/>
  <c r="Y125" i="5" s="1"/>
  <c r="X30" i="5"/>
  <c r="Y30" i="5" s="1"/>
  <c r="X37" i="5"/>
  <c r="Y37" i="5" s="1"/>
  <c r="X20" i="5"/>
  <c r="Y20" i="5" s="1"/>
  <c r="X461" i="5"/>
  <c r="Y461" i="5" s="1"/>
  <c r="X434" i="5"/>
  <c r="Y434" i="5" s="1"/>
  <c r="X449" i="5"/>
  <c r="Y449" i="5" s="1"/>
  <c r="X460" i="5"/>
  <c r="Y460" i="5" s="1"/>
  <c r="X430" i="5"/>
  <c r="Y430" i="5" s="1"/>
  <c r="X405" i="5"/>
  <c r="Y405" i="5" s="1"/>
  <c r="X6" i="5"/>
  <c r="Y6" i="5" s="1"/>
  <c r="X235" i="5"/>
  <c r="Y235" i="5" s="1"/>
  <c r="X175" i="5"/>
  <c r="Y175" i="5" s="1"/>
  <c r="X190" i="5"/>
  <c r="Y190" i="5" s="1"/>
  <c r="X16" i="5"/>
  <c r="Y16" i="5" s="1"/>
  <c r="X410" i="5"/>
  <c r="Y410" i="5" s="1"/>
  <c r="X118" i="5"/>
  <c r="Y118" i="5" s="1"/>
  <c r="X282" i="5"/>
  <c r="Y282" i="5" s="1"/>
  <c r="X305" i="5"/>
  <c r="Y305" i="5" s="1"/>
  <c r="X243" i="5"/>
  <c r="Y243" i="5" s="1"/>
  <c r="X372" i="5"/>
  <c r="Y372" i="5" s="1"/>
  <c r="X308" i="5"/>
  <c r="Y308" i="5" s="1"/>
  <c r="X280" i="5"/>
  <c r="Y280" i="5" s="1"/>
  <c r="X152" i="5"/>
  <c r="Y152" i="5" s="1"/>
  <c r="X117" i="5"/>
  <c r="Y117" i="5" s="1"/>
  <c r="X426" i="5"/>
  <c r="Y426" i="5" s="1"/>
  <c r="X424" i="5"/>
  <c r="Y424" i="5" s="1"/>
  <c r="X491" i="5"/>
  <c r="Y491" i="5" s="1"/>
  <c r="T5" i="5"/>
  <c r="U5" i="5" s="1"/>
  <c r="D481" i="5"/>
  <c r="E481" i="5" s="1"/>
  <c r="D487" i="5"/>
  <c r="E487" i="5" s="1"/>
  <c r="D497" i="5"/>
  <c r="E497" i="5" s="1"/>
  <c r="D489" i="5"/>
  <c r="E489" i="5" s="1"/>
  <c r="D572" i="5"/>
  <c r="E572" i="5" s="1"/>
  <c r="D571" i="5"/>
  <c r="E571" i="5" s="1"/>
  <c r="D570" i="5"/>
  <c r="E570" i="5" s="1"/>
  <c r="D569" i="5"/>
  <c r="E569" i="5" s="1"/>
  <c r="D568" i="5"/>
  <c r="E568" i="5" s="1"/>
  <c r="D567" i="5"/>
  <c r="E567" i="5" s="1"/>
  <c r="D566" i="5"/>
  <c r="E566" i="5" s="1"/>
  <c r="D565" i="5"/>
  <c r="E565" i="5" s="1"/>
  <c r="D564" i="5"/>
  <c r="E564" i="5" s="1"/>
  <c r="D563" i="5"/>
  <c r="E563" i="5" s="1"/>
  <c r="D562" i="5"/>
  <c r="E562" i="5" s="1"/>
  <c r="D561" i="5"/>
  <c r="E561" i="5" s="1"/>
  <c r="D560" i="5"/>
  <c r="E560" i="5" s="1"/>
  <c r="D559" i="5"/>
  <c r="E559" i="5" s="1"/>
  <c r="D558" i="5"/>
  <c r="E558" i="5" s="1"/>
  <c r="D557" i="5"/>
  <c r="E557" i="5" s="1"/>
  <c r="D556" i="5"/>
  <c r="E556" i="5" s="1"/>
  <c r="D555" i="5"/>
  <c r="E555" i="5" s="1"/>
  <c r="D554" i="5"/>
  <c r="E554" i="5" s="1"/>
  <c r="D553" i="5"/>
  <c r="E553" i="5" s="1"/>
  <c r="D552" i="5"/>
  <c r="E552" i="5" s="1"/>
  <c r="D551" i="5"/>
  <c r="E551" i="5" s="1"/>
  <c r="D550" i="5"/>
  <c r="E550" i="5" s="1"/>
  <c r="D549" i="5"/>
  <c r="E549" i="5" s="1"/>
  <c r="D548" i="5"/>
  <c r="E548" i="5" s="1"/>
  <c r="D547" i="5"/>
  <c r="E547" i="5" s="1"/>
  <c r="D546" i="5"/>
  <c r="E546" i="5" s="1"/>
  <c r="D545" i="5"/>
  <c r="E545" i="5" s="1"/>
  <c r="D544" i="5"/>
  <c r="E544" i="5" s="1"/>
  <c r="D543" i="5"/>
  <c r="E543" i="5" s="1"/>
  <c r="D493" i="5"/>
  <c r="E493" i="5" s="1"/>
  <c r="D400" i="5"/>
  <c r="E400" i="5" s="1"/>
  <c r="D398" i="5"/>
  <c r="E398" i="5" s="1"/>
  <c r="D473" i="5"/>
  <c r="E473" i="5" s="1"/>
  <c r="D470" i="5"/>
  <c r="E470" i="5" s="1"/>
  <c r="D465" i="5"/>
  <c r="E465" i="5" s="1"/>
  <c r="D542" i="5"/>
  <c r="E542" i="5" s="1"/>
  <c r="D538" i="5"/>
  <c r="E538" i="5" s="1"/>
  <c r="D534" i="5"/>
  <c r="E534" i="5" s="1"/>
  <c r="D530" i="5"/>
  <c r="E530" i="5" s="1"/>
  <c r="D526" i="5"/>
  <c r="E526" i="5" s="1"/>
  <c r="D522" i="5"/>
  <c r="E522" i="5" s="1"/>
  <c r="D518" i="5"/>
  <c r="E518" i="5" s="1"/>
  <c r="D514" i="5"/>
  <c r="E514" i="5" s="1"/>
  <c r="D510" i="5"/>
  <c r="E510" i="5" s="1"/>
  <c r="D506" i="5"/>
  <c r="E506" i="5" s="1"/>
  <c r="D502" i="5"/>
  <c r="E502" i="5" s="1"/>
  <c r="D494" i="5"/>
  <c r="E494" i="5" s="1"/>
  <c r="D484" i="5"/>
  <c r="E484" i="5" s="1"/>
  <c r="D483" i="5"/>
  <c r="E483" i="5" s="1"/>
  <c r="D495" i="5"/>
  <c r="E495" i="5" s="1"/>
  <c r="D402" i="5"/>
  <c r="E402" i="5" s="1"/>
  <c r="D478" i="5"/>
  <c r="E478" i="5" s="1"/>
  <c r="D476" i="5"/>
  <c r="E476" i="5" s="1"/>
  <c r="D471" i="5"/>
  <c r="E471" i="5" s="1"/>
  <c r="D468" i="5"/>
  <c r="E468" i="5" s="1"/>
  <c r="D539" i="5"/>
  <c r="E539" i="5" s="1"/>
  <c r="D535" i="5"/>
  <c r="E535" i="5" s="1"/>
  <c r="D531" i="5"/>
  <c r="E531" i="5" s="1"/>
  <c r="D527" i="5"/>
  <c r="E527" i="5" s="1"/>
  <c r="D523" i="5"/>
  <c r="E523" i="5" s="1"/>
  <c r="D519" i="5"/>
  <c r="E519" i="5" s="1"/>
  <c r="D515" i="5"/>
  <c r="E515" i="5" s="1"/>
  <c r="D511" i="5"/>
  <c r="E511" i="5" s="1"/>
  <c r="D507" i="5"/>
  <c r="E507" i="5" s="1"/>
  <c r="D503" i="5"/>
  <c r="E503" i="5" s="1"/>
  <c r="D496" i="5"/>
  <c r="E496" i="5" s="1"/>
  <c r="D486" i="5"/>
  <c r="E486" i="5" s="1"/>
  <c r="D485" i="5"/>
  <c r="E485" i="5" s="1"/>
  <c r="D477" i="5"/>
  <c r="E477" i="5" s="1"/>
  <c r="D474" i="5"/>
  <c r="E474" i="5" s="1"/>
  <c r="D469" i="5"/>
  <c r="E469" i="5" s="1"/>
  <c r="D466" i="5"/>
  <c r="E466" i="5" s="1"/>
  <c r="D540" i="5"/>
  <c r="E540" i="5" s="1"/>
  <c r="D536" i="5"/>
  <c r="E536" i="5" s="1"/>
  <c r="D532" i="5"/>
  <c r="E532" i="5" s="1"/>
  <c r="D528" i="5"/>
  <c r="E528" i="5" s="1"/>
  <c r="D524" i="5"/>
  <c r="E524" i="5" s="1"/>
  <c r="D520" i="5"/>
  <c r="E520" i="5" s="1"/>
  <c r="D516" i="5"/>
  <c r="E516" i="5" s="1"/>
  <c r="D512" i="5"/>
  <c r="E512" i="5" s="1"/>
  <c r="D508" i="5"/>
  <c r="E508" i="5" s="1"/>
  <c r="D504" i="5"/>
  <c r="E504" i="5" s="1"/>
  <c r="D500" i="5"/>
  <c r="E500" i="5" s="1"/>
  <c r="D498" i="5"/>
  <c r="E498" i="5" s="1"/>
  <c r="D488" i="5"/>
  <c r="E488" i="5" s="1"/>
  <c r="D480" i="5"/>
  <c r="E480" i="5" s="1"/>
  <c r="D499" i="5"/>
  <c r="E499" i="5" s="1"/>
  <c r="D479" i="5"/>
  <c r="E479" i="5" s="1"/>
  <c r="D541" i="5"/>
  <c r="E541" i="5" s="1"/>
  <c r="D525" i="5"/>
  <c r="E525" i="5" s="1"/>
  <c r="D509" i="5"/>
  <c r="E509" i="5" s="1"/>
  <c r="D475" i="5"/>
  <c r="E475" i="5" s="1"/>
  <c r="D472" i="5"/>
  <c r="E472" i="5" s="1"/>
  <c r="D529" i="5"/>
  <c r="E529" i="5" s="1"/>
  <c r="D513" i="5"/>
  <c r="E513" i="5" s="1"/>
  <c r="D482" i="5"/>
  <c r="E482" i="5" s="1"/>
  <c r="D463" i="5"/>
  <c r="E463" i="5" s="1"/>
  <c r="D467" i="5"/>
  <c r="E467" i="5" s="1"/>
  <c r="D464" i="5"/>
  <c r="E464" i="5" s="1"/>
  <c r="D533" i="5"/>
  <c r="E533" i="5" s="1"/>
  <c r="D517" i="5"/>
  <c r="E517" i="5" s="1"/>
  <c r="D501" i="5"/>
  <c r="E501" i="5" s="1"/>
  <c r="D492" i="5"/>
  <c r="E492" i="5" s="1"/>
  <c r="D537" i="5"/>
  <c r="E537" i="5" s="1"/>
  <c r="D521" i="5"/>
  <c r="E521" i="5" s="1"/>
  <c r="D505" i="5"/>
  <c r="E505" i="5" s="1"/>
  <c r="D395" i="5"/>
  <c r="E395" i="5" s="1"/>
  <c r="D396" i="5"/>
  <c r="E396" i="5" s="1"/>
  <c r="D394" i="5"/>
  <c r="E394" i="5" s="1"/>
  <c r="D389" i="5"/>
  <c r="E389" i="5" s="1"/>
  <c r="D365" i="5"/>
  <c r="E365" i="5" s="1"/>
  <c r="D375" i="5"/>
  <c r="E375" i="5" s="1"/>
  <c r="D388" i="5"/>
  <c r="E388" i="5" s="1"/>
  <c r="D356" i="5"/>
  <c r="E356" i="5" s="1"/>
  <c r="D324" i="5"/>
  <c r="E324" i="5" s="1"/>
  <c r="D59" i="5"/>
  <c r="E59" i="5" s="1"/>
  <c r="D87" i="5"/>
  <c r="E87" i="5" s="1"/>
  <c r="D301" i="5"/>
  <c r="E301" i="5" s="1"/>
  <c r="D285" i="5"/>
  <c r="E285" i="5" s="1"/>
  <c r="D269" i="5"/>
  <c r="E269" i="5" s="1"/>
  <c r="D253" i="5"/>
  <c r="E253" i="5" s="1"/>
  <c r="D237" i="5"/>
  <c r="E237" i="5" s="1"/>
  <c r="D221" i="5"/>
  <c r="E221" i="5" s="1"/>
  <c r="D205" i="5"/>
  <c r="E205" i="5" s="1"/>
  <c r="D189" i="5"/>
  <c r="E189" i="5" s="1"/>
  <c r="D173" i="5"/>
  <c r="E173" i="5" s="1"/>
  <c r="D157" i="5"/>
  <c r="E157" i="5" s="1"/>
  <c r="D141" i="5"/>
  <c r="E141" i="5" s="1"/>
  <c r="D38" i="5"/>
  <c r="E38" i="5" s="1"/>
  <c r="D41" i="5"/>
  <c r="E41" i="5" s="1"/>
  <c r="D125" i="5"/>
  <c r="E125" i="5" s="1"/>
  <c r="D109" i="5"/>
  <c r="E109" i="5" s="1"/>
  <c r="D60" i="5"/>
  <c r="E60" i="5" s="1"/>
  <c r="D460" i="5"/>
  <c r="E460" i="5" s="1"/>
  <c r="D458" i="5"/>
  <c r="E458" i="5" s="1"/>
  <c r="D424" i="5"/>
  <c r="E424" i="5" s="1"/>
  <c r="D411" i="5"/>
  <c r="E411" i="5" s="1"/>
  <c r="D391" i="5"/>
  <c r="E391" i="5" s="1"/>
  <c r="D367" i="5"/>
  <c r="E367" i="5" s="1"/>
  <c r="D377" i="5"/>
  <c r="E377" i="5" s="1"/>
  <c r="D390" i="5"/>
  <c r="E390" i="5" s="1"/>
  <c r="D358" i="5"/>
  <c r="E358" i="5" s="1"/>
  <c r="D326" i="5"/>
  <c r="E326" i="5" s="1"/>
  <c r="D75" i="5"/>
  <c r="E75" i="5" s="1"/>
  <c r="D95" i="5"/>
  <c r="E95" i="5" s="1"/>
  <c r="D302" i="5"/>
  <c r="E302" i="5" s="1"/>
  <c r="D286" i="5"/>
  <c r="E286" i="5" s="1"/>
  <c r="D270" i="5"/>
  <c r="E270" i="5" s="1"/>
  <c r="D254" i="5"/>
  <c r="E254" i="5" s="1"/>
  <c r="D238" i="5"/>
  <c r="E238" i="5" s="1"/>
  <c r="D222" i="5"/>
  <c r="E222" i="5" s="1"/>
  <c r="D206" i="5"/>
  <c r="E206" i="5" s="1"/>
  <c r="D190" i="5"/>
  <c r="E190" i="5" s="1"/>
  <c r="D174" i="5"/>
  <c r="E174" i="5" s="1"/>
  <c r="D158" i="5"/>
  <c r="E158" i="5" s="1"/>
  <c r="D142" i="5"/>
  <c r="E142" i="5" s="1"/>
  <c r="D46" i="5"/>
  <c r="E46" i="5" s="1"/>
  <c r="D61" i="5"/>
  <c r="E61" i="5" s="1"/>
  <c r="D130" i="5"/>
  <c r="E130" i="5" s="1"/>
  <c r="D114" i="5"/>
  <c r="E114" i="5" s="1"/>
  <c r="D80" i="5"/>
  <c r="E80" i="5" s="1"/>
  <c r="D16" i="5"/>
  <c r="E16" i="5" s="1"/>
  <c r="D347" i="5"/>
  <c r="E347" i="5" s="1"/>
  <c r="D351" i="5"/>
  <c r="E351" i="5" s="1"/>
  <c r="D359" i="5"/>
  <c r="E359" i="5" s="1"/>
  <c r="D380" i="5"/>
  <c r="E380" i="5" s="1"/>
  <c r="D348" i="5"/>
  <c r="E348" i="5" s="1"/>
  <c r="D316" i="5"/>
  <c r="E316" i="5" s="1"/>
  <c r="D133" i="5"/>
  <c r="E133" i="5" s="1"/>
  <c r="D55" i="5"/>
  <c r="E55" i="5" s="1"/>
  <c r="D297" i="5"/>
  <c r="E297" i="5" s="1"/>
  <c r="D281" i="5"/>
  <c r="E281" i="5" s="1"/>
  <c r="D265" i="5"/>
  <c r="E265" i="5" s="1"/>
  <c r="D249" i="5"/>
  <c r="E249" i="5" s="1"/>
  <c r="D233" i="5"/>
  <c r="E233" i="5" s="1"/>
  <c r="D217" i="5"/>
  <c r="E217" i="5" s="1"/>
  <c r="D201" i="5"/>
  <c r="E201" i="5" s="1"/>
  <c r="D185" i="5"/>
  <c r="E185" i="5" s="1"/>
  <c r="D169" i="5"/>
  <c r="E169" i="5" s="1"/>
  <c r="D153" i="5"/>
  <c r="E153" i="5" s="1"/>
  <c r="D137" i="5"/>
  <c r="E137" i="5" s="1"/>
  <c r="D89" i="5"/>
  <c r="E89" i="5" s="1"/>
  <c r="D25" i="5"/>
  <c r="E25" i="5" s="1"/>
  <c r="D121" i="5"/>
  <c r="E121" i="5" s="1"/>
  <c r="D105" i="5"/>
  <c r="E105" i="5" s="1"/>
  <c r="D44" i="5"/>
  <c r="E44" i="5" s="1"/>
  <c r="D451" i="5"/>
  <c r="E451" i="5" s="1"/>
  <c r="D442" i="5"/>
  <c r="E442" i="5" s="1"/>
  <c r="D425" i="5"/>
  <c r="E425" i="5" s="1"/>
  <c r="D418" i="5"/>
  <c r="E418" i="5" s="1"/>
  <c r="D349" i="5"/>
  <c r="E349" i="5" s="1"/>
  <c r="D353" i="5"/>
  <c r="E353" i="5" s="1"/>
  <c r="D361" i="5"/>
  <c r="E361" i="5" s="1"/>
  <c r="D382" i="5"/>
  <c r="E382" i="5" s="1"/>
  <c r="D350" i="5"/>
  <c r="E350" i="5" s="1"/>
  <c r="D318" i="5"/>
  <c r="E318" i="5" s="1"/>
  <c r="D11" i="5"/>
  <c r="E11" i="5" s="1"/>
  <c r="D63" i="5"/>
  <c r="E63" i="5" s="1"/>
  <c r="D298" i="5"/>
  <c r="E298" i="5" s="1"/>
  <c r="D282" i="5"/>
  <c r="E282" i="5" s="1"/>
  <c r="D266" i="5"/>
  <c r="E266" i="5" s="1"/>
  <c r="D250" i="5"/>
  <c r="E250" i="5" s="1"/>
  <c r="D234" i="5"/>
  <c r="E234" i="5" s="1"/>
  <c r="D218" i="5"/>
  <c r="E218" i="5" s="1"/>
  <c r="D202" i="5"/>
  <c r="E202" i="5" s="1"/>
  <c r="D186" i="5"/>
  <c r="E186" i="5" s="1"/>
  <c r="D170" i="5"/>
  <c r="E170" i="5" s="1"/>
  <c r="D154" i="5"/>
  <c r="E154" i="5" s="1"/>
  <c r="D138" i="5"/>
  <c r="E138" i="5" s="1"/>
  <c r="D14" i="5"/>
  <c r="E14" i="5" s="1"/>
  <c r="D45" i="5"/>
  <c r="E45" i="5" s="1"/>
  <c r="D126" i="5"/>
  <c r="E126" i="5" s="1"/>
  <c r="D110" i="5"/>
  <c r="E110" i="5" s="1"/>
  <c r="D64" i="5"/>
  <c r="E64" i="5" s="1"/>
  <c r="D315" i="5"/>
  <c r="E315" i="5" s="1"/>
  <c r="D335" i="5"/>
  <c r="E335" i="5" s="1"/>
  <c r="D325" i="5"/>
  <c r="E325" i="5" s="1"/>
  <c r="D372" i="5"/>
  <c r="E372" i="5" s="1"/>
  <c r="D340" i="5"/>
  <c r="E340" i="5" s="1"/>
  <c r="D308" i="5"/>
  <c r="E308" i="5" s="1"/>
  <c r="D98" i="5"/>
  <c r="E98" i="5" s="1"/>
  <c r="D23" i="5"/>
  <c r="E23" i="5" s="1"/>
  <c r="D293" i="5"/>
  <c r="E293" i="5" s="1"/>
  <c r="D277" i="5"/>
  <c r="E277" i="5" s="1"/>
  <c r="D261" i="5"/>
  <c r="E261" i="5" s="1"/>
  <c r="D245" i="5"/>
  <c r="E245" i="5" s="1"/>
  <c r="D229" i="5"/>
  <c r="E229" i="5" s="1"/>
  <c r="D213" i="5"/>
  <c r="E213" i="5" s="1"/>
  <c r="D197" i="5"/>
  <c r="E197" i="5" s="1"/>
  <c r="D181" i="5"/>
  <c r="E181" i="5" s="1"/>
  <c r="D165" i="5"/>
  <c r="E165" i="5" s="1"/>
  <c r="D149" i="5"/>
  <c r="E149" i="5" s="1"/>
  <c r="D102" i="5"/>
  <c r="E102" i="5" s="1"/>
  <c r="D73" i="5"/>
  <c r="E73" i="5" s="1"/>
  <c r="D9" i="5"/>
  <c r="E9" i="5" s="1"/>
  <c r="D117" i="5"/>
  <c r="E117" i="5" s="1"/>
  <c r="D92" i="5"/>
  <c r="E92" i="5" s="1"/>
  <c r="D28" i="5"/>
  <c r="E28" i="5" s="1"/>
  <c r="D490" i="5"/>
  <c r="E490" i="5" s="1"/>
  <c r="D83" i="5"/>
  <c r="E83" i="5" s="1"/>
  <c r="D26" i="5"/>
  <c r="E26" i="5" s="1"/>
  <c r="D273" i="5"/>
  <c r="E273" i="5" s="1"/>
  <c r="D209" i="5"/>
  <c r="E209" i="5" s="1"/>
  <c r="D145" i="5"/>
  <c r="E145" i="5" s="1"/>
  <c r="D113" i="5"/>
  <c r="E113" i="5" s="1"/>
  <c r="D459" i="5"/>
  <c r="E459" i="5" s="1"/>
  <c r="D427" i="5"/>
  <c r="E427" i="5" s="1"/>
  <c r="D51" i="5"/>
  <c r="E51" i="5" s="1"/>
  <c r="D366" i="5"/>
  <c r="E366" i="5" s="1"/>
  <c r="D74" i="5"/>
  <c r="E74" i="5" s="1"/>
  <c r="D306" i="5"/>
  <c r="E306" i="5" s="1"/>
  <c r="D274" i="5"/>
  <c r="E274" i="5" s="1"/>
  <c r="D242" i="5"/>
  <c r="E242" i="5" s="1"/>
  <c r="D210" i="5"/>
  <c r="E210" i="5" s="1"/>
  <c r="D178" i="5"/>
  <c r="E178" i="5" s="1"/>
  <c r="D146" i="5"/>
  <c r="E146" i="5" s="1"/>
  <c r="D77" i="5"/>
  <c r="E77" i="5" s="1"/>
  <c r="D118" i="5"/>
  <c r="E118" i="5" s="1"/>
  <c r="D32" i="5"/>
  <c r="E32" i="5" s="1"/>
  <c r="D313" i="5"/>
  <c r="E313" i="5" s="1"/>
  <c r="D333" i="5"/>
  <c r="E333" i="5" s="1"/>
  <c r="D323" i="5"/>
  <c r="E323" i="5" s="1"/>
  <c r="D362" i="5"/>
  <c r="E362" i="5" s="1"/>
  <c r="D330" i="5"/>
  <c r="E330" i="5" s="1"/>
  <c r="D10" i="5"/>
  <c r="E10" i="5" s="1"/>
  <c r="D18" i="5"/>
  <c r="E18" i="5" s="1"/>
  <c r="D304" i="5"/>
  <c r="E304" i="5" s="1"/>
  <c r="D288" i="5"/>
  <c r="E288" i="5" s="1"/>
  <c r="D272" i="5"/>
  <c r="E272" i="5" s="1"/>
  <c r="D256" i="5"/>
  <c r="E256" i="5" s="1"/>
  <c r="D240" i="5"/>
  <c r="E240" i="5" s="1"/>
  <c r="D224" i="5"/>
  <c r="E224" i="5" s="1"/>
  <c r="D208" i="5"/>
  <c r="E208" i="5" s="1"/>
  <c r="D192" i="5"/>
  <c r="E192" i="5" s="1"/>
  <c r="D176" i="5"/>
  <c r="E176" i="5" s="1"/>
  <c r="D160" i="5"/>
  <c r="E160" i="5" s="1"/>
  <c r="D144" i="5"/>
  <c r="E144" i="5" s="1"/>
  <c r="D62" i="5"/>
  <c r="E62" i="5" s="1"/>
  <c r="D69" i="5"/>
  <c r="E69" i="5" s="1"/>
  <c r="D132" i="5"/>
  <c r="E132" i="5" s="1"/>
  <c r="D116" i="5"/>
  <c r="E116" i="5" s="1"/>
  <c r="D88" i="5"/>
  <c r="E88" i="5" s="1"/>
  <c r="D24" i="5"/>
  <c r="E24" i="5" s="1"/>
  <c r="D311" i="5"/>
  <c r="E311" i="5" s="1"/>
  <c r="D307" i="5"/>
  <c r="E307" i="5" s="1"/>
  <c r="D321" i="5"/>
  <c r="E321" i="5" s="1"/>
  <c r="D368" i="5"/>
  <c r="E368" i="5" s="1"/>
  <c r="D336" i="5"/>
  <c r="E336" i="5" s="1"/>
  <c r="D35" i="5"/>
  <c r="E35" i="5" s="1"/>
  <c r="D66" i="5"/>
  <c r="E66" i="5" s="1"/>
  <c r="D7" i="5"/>
  <c r="E7" i="5" s="1"/>
  <c r="D291" i="5"/>
  <c r="E291" i="5" s="1"/>
  <c r="D275" i="5"/>
  <c r="E275" i="5" s="1"/>
  <c r="D259" i="5"/>
  <c r="E259" i="5" s="1"/>
  <c r="D243" i="5"/>
  <c r="E243" i="5" s="1"/>
  <c r="D227" i="5"/>
  <c r="E227" i="5" s="1"/>
  <c r="D211" i="5"/>
  <c r="E211" i="5" s="1"/>
  <c r="D195" i="5"/>
  <c r="E195" i="5" s="1"/>
  <c r="D179" i="5"/>
  <c r="E179" i="5" s="1"/>
  <c r="D163" i="5"/>
  <c r="E163" i="5" s="1"/>
  <c r="D147" i="5"/>
  <c r="E147" i="5" s="1"/>
  <c r="D86" i="5"/>
  <c r="E86" i="5" s="1"/>
  <c r="D81" i="5"/>
  <c r="E81" i="5" s="1"/>
  <c r="D17" i="5"/>
  <c r="E17" i="5" s="1"/>
  <c r="D119" i="5"/>
  <c r="E119" i="5" s="1"/>
  <c r="D100" i="5"/>
  <c r="E100" i="5" s="1"/>
  <c r="D20" i="5"/>
  <c r="E20" i="5" s="1"/>
  <c r="D452" i="5"/>
  <c r="E452" i="5" s="1"/>
  <c r="D462" i="5"/>
  <c r="E462" i="5" s="1"/>
  <c r="D431" i="5"/>
  <c r="E431" i="5" s="1"/>
  <c r="D432" i="5"/>
  <c r="E432" i="5" s="1"/>
  <c r="D448" i="5"/>
  <c r="E448" i="5" s="1"/>
  <c r="D454" i="5"/>
  <c r="E454" i="5" s="1"/>
  <c r="D416" i="5"/>
  <c r="E416" i="5" s="1"/>
  <c r="D407" i="5"/>
  <c r="E407" i="5" s="1"/>
  <c r="D317" i="5"/>
  <c r="E317" i="5" s="1"/>
  <c r="D34" i="5"/>
  <c r="E34" i="5" s="1"/>
  <c r="D257" i="5"/>
  <c r="E257" i="5" s="1"/>
  <c r="D193" i="5"/>
  <c r="E193" i="5" s="1"/>
  <c r="D70" i="5"/>
  <c r="E70" i="5" s="1"/>
  <c r="D76" i="5"/>
  <c r="E76" i="5" s="1"/>
  <c r="D405" i="5"/>
  <c r="E405" i="5" s="1"/>
  <c r="D331" i="5"/>
  <c r="E331" i="5" s="1"/>
  <c r="D327" i="5"/>
  <c r="E327" i="5" s="1"/>
  <c r="D342" i="5"/>
  <c r="E342" i="5" s="1"/>
  <c r="D42" i="5"/>
  <c r="E42" i="5" s="1"/>
  <c r="D294" i="5"/>
  <c r="E294" i="5" s="1"/>
  <c r="D262" i="5"/>
  <c r="E262" i="5" s="1"/>
  <c r="D230" i="5"/>
  <c r="E230" i="5" s="1"/>
  <c r="D198" i="5"/>
  <c r="E198" i="5" s="1"/>
  <c r="D166" i="5"/>
  <c r="E166" i="5" s="1"/>
  <c r="D134" i="5"/>
  <c r="E134" i="5" s="1"/>
  <c r="D29" i="5"/>
  <c r="E29" i="5" s="1"/>
  <c r="D106" i="5"/>
  <c r="E106" i="5" s="1"/>
  <c r="D383" i="5"/>
  <c r="E383" i="5" s="1"/>
  <c r="D381" i="5"/>
  <c r="E381" i="5" s="1"/>
  <c r="D386" i="5"/>
  <c r="E386" i="5" s="1"/>
  <c r="D354" i="5"/>
  <c r="E354" i="5" s="1"/>
  <c r="D322" i="5"/>
  <c r="E322" i="5" s="1"/>
  <c r="D43" i="5"/>
  <c r="E43" i="5" s="1"/>
  <c r="D79" i="5"/>
  <c r="E79" i="5" s="1"/>
  <c r="D300" i="5"/>
  <c r="E300" i="5" s="1"/>
  <c r="D284" i="5"/>
  <c r="E284" i="5" s="1"/>
  <c r="D268" i="5"/>
  <c r="E268" i="5" s="1"/>
  <c r="D252" i="5"/>
  <c r="E252" i="5" s="1"/>
  <c r="D236" i="5"/>
  <c r="E236" i="5" s="1"/>
  <c r="D220" i="5"/>
  <c r="E220" i="5" s="1"/>
  <c r="D204" i="5"/>
  <c r="E204" i="5" s="1"/>
  <c r="D188" i="5"/>
  <c r="E188" i="5" s="1"/>
  <c r="D172" i="5"/>
  <c r="E172" i="5" s="1"/>
  <c r="D156" i="5"/>
  <c r="E156" i="5" s="1"/>
  <c r="D140" i="5"/>
  <c r="E140" i="5" s="1"/>
  <c r="D30" i="5"/>
  <c r="E30" i="5" s="1"/>
  <c r="D53" i="5"/>
  <c r="E53" i="5" s="1"/>
  <c r="D128" i="5"/>
  <c r="E128" i="5" s="1"/>
  <c r="D112" i="5"/>
  <c r="E112" i="5" s="1"/>
  <c r="D72" i="5"/>
  <c r="E72" i="5" s="1"/>
  <c r="D8" i="5"/>
  <c r="E8" i="5" s="1"/>
  <c r="D393" i="5"/>
  <c r="E393" i="5" s="1"/>
  <c r="D369" i="5"/>
  <c r="E369" i="5" s="1"/>
  <c r="D379" i="5"/>
  <c r="E379" i="5" s="1"/>
  <c r="D392" i="5"/>
  <c r="E392" i="5" s="1"/>
  <c r="D360" i="5"/>
  <c r="E360" i="5" s="1"/>
  <c r="D328" i="5"/>
  <c r="E328" i="5" s="1"/>
  <c r="D91" i="5"/>
  <c r="E91" i="5" s="1"/>
  <c r="D103" i="5"/>
  <c r="E103" i="5" s="1"/>
  <c r="D303" i="5"/>
  <c r="E303" i="5" s="1"/>
  <c r="D287" i="5"/>
  <c r="E287" i="5" s="1"/>
  <c r="D271" i="5"/>
  <c r="E271" i="5" s="1"/>
  <c r="D255" i="5"/>
  <c r="E255" i="5" s="1"/>
  <c r="D239" i="5"/>
  <c r="E239" i="5" s="1"/>
  <c r="D223" i="5"/>
  <c r="E223" i="5" s="1"/>
  <c r="D207" i="5"/>
  <c r="E207" i="5" s="1"/>
  <c r="D191" i="5"/>
  <c r="E191" i="5" s="1"/>
  <c r="D175" i="5"/>
  <c r="E175" i="5" s="1"/>
  <c r="D159" i="5"/>
  <c r="E159" i="5" s="1"/>
  <c r="D143" i="5"/>
  <c r="E143" i="5" s="1"/>
  <c r="D54" i="5"/>
  <c r="E54" i="5" s="1"/>
  <c r="D65" i="5"/>
  <c r="E65" i="5" s="1"/>
  <c r="D131" i="5"/>
  <c r="E131" i="5" s="1"/>
  <c r="D115" i="5"/>
  <c r="E115" i="5" s="1"/>
  <c r="D84" i="5"/>
  <c r="E84" i="5" s="1"/>
  <c r="D443" i="5"/>
  <c r="E443" i="5" s="1"/>
  <c r="D446" i="5"/>
  <c r="E446" i="5" s="1"/>
  <c r="D404" i="5"/>
  <c r="E404" i="5" s="1"/>
  <c r="D435" i="5"/>
  <c r="E435" i="5" s="1"/>
  <c r="D438" i="5"/>
  <c r="E438" i="5" s="1"/>
  <c r="D421" i="5"/>
  <c r="E421" i="5" s="1"/>
  <c r="D430" i="5"/>
  <c r="E430" i="5" s="1"/>
  <c r="D447" i="5"/>
  <c r="E447" i="5" s="1"/>
  <c r="D434" i="5"/>
  <c r="E434" i="5" s="1"/>
  <c r="D433" i="5"/>
  <c r="E433" i="5" s="1"/>
  <c r="D403" i="5"/>
  <c r="E403" i="5" s="1"/>
  <c r="D364" i="5"/>
  <c r="E364" i="5" s="1"/>
  <c r="D305" i="5"/>
  <c r="E305" i="5" s="1"/>
  <c r="D241" i="5"/>
  <c r="E241" i="5" s="1"/>
  <c r="D177" i="5"/>
  <c r="E177" i="5" s="1"/>
  <c r="D57" i="5"/>
  <c r="E57" i="5" s="1"/>
  <c r="D12" i="5"/>
  <c r="E12" i="5" s="1"/>
  <c r="D453" i="5"/>
  <c r="E453" i="5" s="1"/>
  <c r="D309" i="5"/>
  <c r="E309" i="5" s="1"/>
  <c r="D319" i="5"/>
  <c r="E319" i="5" s="1"/>
  <c r="D334" i="5"/>
  <c r="E334" i="5" s="1"/>
  <c r="D50" i="5"/>
  <c r="E50" i="5" s="1"/>
  <c r="D290" i="5"/>
  <c r="E290" i="5" s="1"/>
  <c r="D258" i="5"/>
  <c r="E258" i="5" s="1"/>
  <c r="D226" i="5"/>
  <c r="E226" i="5" s="1"/>
  <c r="D194" i="5"/>
  <c r="E194" i="5" s="1"/>
  <c r="D162" i="5"/>
  <c r="E162" i="5" s="1"/>
  <c r="D78" i="5"/>
  <c r="E78" i="5" s="1"/>
  <c r="D13" i="5"/>
  <c r="E13" i="5" s="1"/>
  <c r="D96" i="5"/>
  <c r="E96" i="5" s="1"/>
  <c r="D387" i="5"/>
  <c r="E387" i="5" s="1"/>
  <c r="D363" i="5"/>
  <c r="E363" i="5" s="1"/>
  <c r="D373" i="5"/>
  <c r="E373" i="5" s="1"/>
  <c r="D378" i="5"/>
  <c r="E378" i="5" s="1"/>
  <c r="D346" i="5"/>
  <c r="E346" i="5" s="1"/>
  <c r="D314" i="5"/>
  <c r="E314" i="5" s="1"/>
  <c r="D90" i="5"/>
  <c r="E90" i="5" s="1"/>
  <c r="D47" i="5"/>
  <c r="E47" i="5" s="1"/>
  <c r="D296" i="5"/>
  <c r="E296" i="5" s="1"/>
  <c r="D280" i="5"/>
  <c r="E280" i="5" s="1"/>
  <c r="D264" i="5"/>
  <c r="E264" i="5" s="1"/>
  <c r="D248" i="5"/>
  <c r="E248" i="5" s="1"/>
  <c r="D232" i="5"/>
  <c r="E232" i="5" s="1"/>
  <c r="D216" i="5"/>
  <c r="E216" i="5" s="1"/>
  <c r="D200" i="5"/>
  <c r="E200" i="5" s="1"/>
  <c r="D184" i="5"/>
  <c r="E184" i="5" s="1"/>
  <c r="D168" i="5"/>
  <c r="E168" i="5" s="1"/>
  <c r="D152" i="5"/>
  <c r="E152" i="5" s="1"/>
  <c r="D136" i="5"/>
  <c r="E136" i="5" s="1"/>
  <c r="D101" i="5"/>
  <c r="E101" i="5" s="1"/>
  <c r="D37" i="5"/>
  <c r="E37" i="5" s="1"/>
  <c r="D124" i="5"/>
  <c r="E124" i="5" s="1"/>
  <c r="D108" i="5"/>
  <c r="E108" i="5" s="1"/>
  <c r="D56" i="5"/>
  <c r="E56" i="5" s="1"/>
  <c r="D385" i="5"/>
  <c r="E385" i="5" s="1"/>
  <c r="D355" i="5"/>
  <c r="E355" i="5" s="1"/>
  <c r="D371" i="5"/>
  <c r="E371" i="5" s="1"/>
  <c r="D384" i="5"/>
  <c r="E384" i="5" s="1"/>
  <c r="D352" i="5"/>
  <c r="E352" i="5" s="1"/>
  <c r="D320" i="5"/>
  <c r="E320" i="5" s="1"/>
  <c r="D27" i="5"/>
  <c r="E27" i="5" s="1"/>
  <c r="D71" i="5"/>
  <c r="E71" i="5" s="1"/>
  <c r="D299" i="5"/>
  <c r="E299" i="5" s="1"/>
  <c r="D283" i="5"/>
  <c r="E283" i="5" s="1"/>
  <c r="D267" i="5"/>
  <c r="E267" i="5" s="1"/>
  <c r="D251" i="5"/>
  <c r="E251" i="5" s="1"/>
  <c r="D235" i="5"/>
  <c r="E235" i="5" s="1"/>
  <c r="D219" i="5"/>
  <c r="E219" i="5" s="1"/>
  <c r="D203" i="5"/>
  <c r="E203" i="5" s="1"/>
  <c r="D187" i="5"/>
  <c r="E187" i="5" s="1"/>
  <c r="D171" i="5"/>
  <c r="E171" i="5" s="1"/>
  <c r="D155" i="5"/>
  <c r="E155" i="5" s="1"/>
  <c r="D139" i="5"/>
  <c r="E139" i="5" s="1"/>
  <c r="D22" i="5"/>
  <c r="E22" i="5" s="1"/>
  <c r="D49" i="5"/>
  <c r="E49" i="5" s="1"/>
  <c r="D127" i="5"/>
  <c r="E127" i="5" s="1"/>
  <c r="D111" i="5"/>
  <c r="E111" i="5" s="1"/>
  <c r="D52" i="5"/>
  <c r="E52" i="5" s="1"/>
  <c r="D412" i="5"/>
  <c r="E412" i="5" s="1"/>
  <c r="D409" i="5"/>
  <c r="E409" i="5" s="1"/>
  <c r="D429" i="5"/>
  <c r="E429" i="5" s="1"/>
  <c r="D461" i="5"/>
  <c r="E461" i="5" s="1"/>
  <c r="D401" i="5"/>
  <c r="E401" i="5" s="1"/>
  <c r="D440" i="5"/>
  <c r="E440" i="5" s="1"/>
  <c r="D414" i="5"/>
  <c r="E414" i="5" s="1"/>
  <c r="D19" i="5"/>
  <c r="E19" i="5" s="1"/>
  <c r="D161" i="5"/>
  <c r="E161" i="5" s="1"/>
  <c r="D374" i="5"/>
  <c r="E374" i="5" s="1"/>
  <c r="D246" i="5"/>
  <c r="E246" i="5" s="1"/>
  <c r="D93" i="5"/>
  <c r="E93" i="5" s="1"/>
  <c r="D341" i="5"/>
  <c r="E341" i="5" s="1"/>
  <c r="D99" i="5"/>
  <c r="E99" i="5" s="1"/>
  <c r="D276" i="5"/>
  <c r="E276" i="5" s="1"/>
  <c r="D212" i="5"/>
  <c r="E212" i="5" s="1"/>
  <c r="D148" i="5"/>
  <c r="E148" i="5" s="1"/>
  <c r="D120" i="5"/>
  <c r="E120" i="5" s="1"/>
  <c r="D329" i="5"/>
  <c r="E329" i="5" s="1"/>
  <c r="D58" i="5"/>
  <c r="E58" i="5" s="1"/>
  <c r="D263" i="5"/>
  <c r="E263" i="5" s="1"/>
  <c r="D199" i="5"/>
  <c r="E199" i="5" s="1"/>
  <c r="D135" i="5"/>
  <c r="E135" i="5" s="1"/>
  <c r="D107" i="5"/>
  <c r="E107" i="5" s="1"/>
  <c r="D420" i="5"/>
  <c r="E420" i="5" s="1"/>
  <c r="D449" i="5"/>
  <c r="E449" i="5" s="1"/>
  <c r="D455" i="5"/>
  <c r="E455" i="5" s="1"/>
  <c r="D397" i="5"/>
  <c r="E397" i="5" s="1"/>
  <c r="D436" i="5"/>
  <c r="E436" i="5" s="1"/>
  <c r="D422" i="5"/>
  <c r="E422" i="5" s="1"/>
  <c r="D6" i="5"/>
  <c r="E6" i="5" s="1"/>
  <c r="D68" i="5"/>
  <c r="E68" i="5" s="1"/>
  <c r="D225" i="5"/>
  <c r="E225" i="5" s="1"/>
  <c r="D278" i="5"/>
  <c r="E278" i="5" s="1"/>
  <c r="D228" i="5"/>
  <c r="E228" i="5" s="1"/>
  <c r="D164" i="5"/>
  <c r="E164" i="5" s="1"/>
  <c r="D312" i="5"/>
  <c r="E312" i="5" s="1"/>
  <c r="D151" i="5"/>
  <c r="E151" i="5" s="1"/>
  <c r="D410" i="5"/>
  <c r="E410" i="5" s="1"/>
  <c r="D332" i="5"/>
  <c r="E332" i="5" s="1"/>
  <c r="D129" i="5"/>
  <c r="E129" i="5" s="1"/>
  <c r="D310" i="5"/>
  <c r="E310" i="5" s="1"/>
  <c r="D214" i="5"/>
  <c r="E214" i="5" s="1"/>
  <c r="D122" i="5"/>
  <c r="E122" i="5" s="1"/>
  <c r="D357" i="5"/>
  <c r="E357" i="5" s="1"/>
  <c r="D82" i="5"/>
  <c r="E82" i="5" s="1"/>
  <c r="D260" i="5"/>
  <c r="E260" i="5" s="1"/>
  <c r="D196" i="5"/>
  <c r="E196" i="5" s="1"/>
  <c r="D94" i="5"/>
  <c r="E94" i="5" s="1"/>
  <c r="D104" i="5"/>
  <c r="E104" i="5" s="1"/>
  <c r="D376" i="5"/>
  <c r="E376" i="5" s="1"/>
  <c r="D39" i="5"/>
  <c r="E39" i="5" s="1"/>
  <c r="D247" i="5"/>
  <c r="E247" i="5" s="1"/>
  <c r="D183" i="5"/>
  <c r="E183" i="5" s="1"/>
  <c r="D97" i="5"/>
  <c r="E97" i="5" s="1"/>
  <c r="D36" i="5"/>
  <c r="E36" i="5" s="1"/>
  <c r="D457" i="5"/>
  <c r="E457" i="5" s="1"/>
  <c r="D423" i="5"/>
  <c r="E423" i="5" s="1"/>
  <c r="D428" i="5"/>
  <c r="E428" i="5" s="1"/>
  <c r="D445" i="5"/>
  <c r="E445" i="5" s="1"/>
  <c r="D419" i="5"/>
  <c r="E419" i="5" s="1"/>
  <c r="D406" i="5"/>
  <c r="E406" i="5" s="1"/>
  <c r="D491" i="5"/>
  <c r="E491" i="5" s="1"/>
  <c r="D67" i="5"/>
  <c r="E67" i="5" s="1"/>
  <c r="D150" i="5"/>
  <c r="E150" i="5" s="1"/>
  <c r="D338" i="5"/>
  <c r="E338" i="5" s="1"/>
  <c r="D279" i="5"/>
  <c r="E279" i="5" s="1"/>
  <c r="D123" i="5"/>
  <c r="E123" i="5" s="1"/>
  <c r="D439" i="5"/>
  <c r="E439" i="5" s="1"/>
  <c r="D450" i="5"/>
  <c r="E450" i="5" s="1"/>
  <c r="D289" i="5"/>
  <c r="E289" i="5" s="1"/>
  <c r="D441" i="5"/>
  <c r="E441" i="5" s="1"/>
  <c r="D31" i="5"/>
  <c r="E31" i="5" s="1"/>
  <c r="D182" i="5"/>
  <c r="E182" i="5" s="1"/>
  <c r="D48" i="5"/>
  <c r="E48" i="5" s="1"/>
  <c r="D370" i="5"/>
  <c r="E370" i="5" s="1"/>
  <c r="D15" i="5"/>
  <c r="E15" i="5" s="1"/>
  <c r="D244" i="5"/>
  <c r="E244" i="5" s="1"/>
  <c r="D180" i="5"/>
  <c r="E180" i="5" s="1"/>
  <c r="D85" i="5"/>
  <c r="E85" i="5" s="1"/>
  <c r="D40" i="5"/>
  <c r="E40" i="5" s="1"/>
  <c r="D343" i="5"/>
  <c r="E343" i="5" s="1"/>
  <c r="D344" i="5"/>
  <c r="E344" i="5" s="1"/>
  <c r="D295" i="5"/>
  <c r="E295" i="5" s="1"/>
  <c r="D231" i="5"/>
  <c r="E231" i="5" s="1"/>
  <c r="D167" i="5"/>
  <c r="E167" i="5" s="1"/>
  <c r="D33" i="5"/>
  <c r="E33" i="5" s="1"/>
  <c r="D413" i="5"/>
  <c r="E413" i="5" s="1"/>
  <c r="D456" i="5"/>
  <c r="E456" i="5" s="1"/>
  <c r="D437" i="5"/>
  <c r="E437" i="5" s="1"/>
  <c r="D408" i="5"/>
  <c r="E408" i="5" s="1"/>
  <c r="D426" i="5"/>
  <c r="E426" i="5" s="1"/>
  <c r="D415" i="5"/>
  <c r="E415" i="5" s="1"/>
  <c r="D444" i="5"/>
  <c r="E444" i="5" s="1"/>
  <c r="D337" i="5"/>
  <c r="E337" i="5" s="1"/>
  <c r="D345" i="5"/>
  <c r="E345" i="5" s="1"/>
  <c r="D292" i="5"/>
  <c r="E292" i="5" s="1"/>
  <c r="D21" i="5"/>
  <c r="E21" i="5" s="1"/>
  <c r="D339" i="5"/>
  <c r="E339" i="5" s="1"/>
  <c r="D215" i="5"/>
  <c r="E215" i="5" s="1"/>
  <c r="D417" i="5"/>
  <c r="E417" i="5" s="1"/>
  <c r="D399" i="5"/>
  <c r="E399" i="5" s="1"/>
  <c r="F549" i="5"/>
  <c r="G549" i="5" s="1"/>
  <c r="F557" i="5"/>
  <c r="G557" i="5" s="1"/>
  <c r="F565" i="5"/>
  <c r="G565" i="5" s="1"/>
  <c r="F547" i="5"/>
  <c r="G547" i="5" s="1"/>
  <c r="F555" i="5"/>
  <c r="G555" i="5" s="1"/>
  <c r="F563" i="5"/>
  <c r="G563" i="5" s="1"/>
  <c r="F571" i="5"/>
  <c r="G571" i="5" s="1"/>
  <c r="F545" i="5"/>
  <c r="G545" i="5" s="1"/>
  <c r="F561" i="5"/>
  <c r="G561" i="5" s="1"/>
  <c r="F551" i="5"/>
  <c r="G551" i="5" s="1"/>
  <c r="F567" i="5"/>
  <c r="G567" i="5" s="1"/>
  <c r="F553" i="5"/>
  <c r="G553" i="5" s="1"/>
  <c r="F543" i="5"/>
  <c r="G543" i="5" s="1"/>
  <c r="F559" i="5"/>
  <c r="G559" i="5" s="1"/>
  <c r="F569" i="5"/>
  <c r="G569" i="5" s="1"/>
  <c r="F566" i="5"/>
  <c r="G566" i="5" s="1"/>
  <c r="F558" i="5"/>
  <c r="G558" i="5" s="1"/>
  <c r="F550" i="5"/>
  <c r="G550" i="5" s="1"/>
  <c r="F542" i="5"/>
  <c r="G542" i="5" s="1"/>
  <c r="F498" i="5"/>
  <c r="G498" i="5" s="1"/>
  <c r="F494" i="5"/>
  <c r="G494" i="5" s="1"/>
  <c r="F488" i="5"/>
  <c r="G488" i="5" s="1"/>
  <c r="F484" i="5"/>
  <c r="G484" i="5" s="1"/>
  <c r="F480" i="5"/>
  <c r="G480" i="5" s="1"/>
  <c r="F477" i="5"/>
  <c r="G477" i="5" s="1"/>
  <c r="F474" i="5"/>
  <c r="G474" i="5" s="1"/>
  <c r="F469" i="5"/>
  <c r="G469" i="5" s="1"/>
  <c r="F466" i="5"/>
  <c r="G466" i="5" s="1"/>
  <c r="F568" i="5"/>
  <c r="G568" i="5" s="1"/>
  <c r="F560" i="5"/>
  <c r="G560" i="5" s="1"/>
  <c r="F552" i="5"/>
  <c r="G552" i="5" s="1"/>
  <c r="F544" i="5"/>
  <c r="G544" i="5" s="1"/>
  <c r="F399" i="5"/>
  <c r="G399" i="5" s="1"/>
  <c r="F397" i="5"/>
  <c r="G397" i="5" s="1"/>
  <c r="F541" i="5"/>
  <c r="G541" i="5" s="1"/>
  <c r="F539" i="5"/>
  <c r="G539" i="5" s="1"/>
  <c r="F537" i="5"/>
  <c r="G537" i="5" s="1"/>
  <c r="F535" i="5"/>
  <c r="G535" i="5" s="1"/>
  <c r="F533" i="5"/>
  <c r="G533" i="5" s="1"/>
  <c r="F531" i="5"/>
  <c r="G531" i="5" s="1"/>
  <c r="F529" i="5"/>
  <c r="G529" i="5" s="1"/>
  <c r="F527" i="5"/>
  <c r="G527" i="5" s="1"/>
  <c r="F525" i="5"/>
  <c r="G525" i="5" s="1"/>
  <c r="F523" i="5"/>
  <c r="G523" i="5" s="1"/>
  <c r="F521" i="5"/>
  <c r="G521" i="5" s="1"/>
  <c r="F519" i="5"/>
  <c r="G519" i="5" s="1"/>
  <c r="F517" i="5"/>
  <c r="G517" i="5" s="1"/>
  <c r="F515" i="5"/>
  <c r="G515" i="5" s="1"/>
  <c r="F513" i="5"/>
  <c r="G513" i="5" s="1"/>
  <c r="F511" i="5"/>
  <c r="G511" i="5" s="1"/>
  <c r="F509" i="5"/>
  <c r="G509" i="5" s="1"/>
  <c r="F507" i="5"/>
  <c r="G507" i="5" s="1"/>
  <c r="F505" i="5"/>
  <c r="G505" i="5" s="1"/>
  <c r="F503" i="5"/>
  <c r="G503" i="5" s="1"/>
  <c r="F501" i="5"/>
  <c r="G501" i="5" s="1"/>
  <c r="F499" i="5"/>
  <c r="G499" i="5" s="1"/>
  <c r="F497" i="5"/>
  <c r="G497" i="5" s="1"/>
  <c r="F493" i="5"/>
  <c r="G493" i="5" s="1"/>
  <c r="F487" i="5"/>
  <c r="G487" i="5" s="1"/>
  <c r="F483" i="5"/>
  <c r="G483" i="5" s="1"/>
  <c r="F479" i="5"/>
  <c r="G479" i="5" s="1"/>
  <c r="F475" i="5"/>
  <c r="G475" i="5" s="1"/>
  <c r="F472" i="5"/>
  <c r="G472" i="5" s="1"/>
  <c r="F467" i="5"/>
  <c r="G467" i="5" s="1"/>
  <c r="F464" i="5"/>
  <c r="G464" i="5" s="1"/>
  <c r="F570" i="5"/>
  <c r="G570" i="5" s="1"/>
  <c r="F562" i="5"/>
  <c r="G562" i="5" s="1"/>
  <c r="F554" i="5"/>
  <c r="G554" i="5" s="1"/>
  <c r="F546" i="5"/>
  <c r="G546" i="5" s="1"/>
  <c r="F401" i="5"/>
  <c r="G401" i="5" s="1"/>
  <c r="F496" i="5"/>
  <c r="G496" i="5" s="1"/>
  <c r="F492" i="5"/>
  <c r="G492" i="5" s="1"/>
  <c r="F486" i="5"/>
  <c r="G486" i="5" s="1"/>
  <c r="F482" i="5"/>
  <c r="G482" i="5" s="1"/>
  <c r="F478" i="5"/>
  <c r="G478" i="5" s="1"/>
  <c r="F473" i="5"/>
  <c r="G473" i="5" s="1"/>
  <c r="F470" i="5"/>
  <c r="G470" i="5" s="1"/>
  <c r="F465" i="5"/>
  <c r="G465" i="5" s="1"/>
  <c r="F572" i="5"/>
  <c r="G572" i="5" s="1"/>
  <c r="F564" i="5"/>
  <c r="G564" i="5" s="1"/>
  <c r="F556" i="5"/>
  <c r="G556" i="5" s="1"/>
  <c r="F548" i="5"/>
  <c r="G548" i="5" s="1"/>
  <c r="F536" i="5"/>
  <c r="G536" i="5" s="1"/>
  <c r="F528" i="5"/>
  <c r="G528" i="5" s="1"/>
  <c r="F520" i="5"/>
  <c r="G520" i="5" s="1"/>
  <c r="F512" i="5"/>
  <c r="G512" i="5" s="1"/>
  <c r="F504" i="5"/>
  <c r="G504" i="5" s="1"/>
  <c r="F495" i="5"/>
  <c r="G495" i="5" s="1"/>
  <c r="F476" i="5"/>
  <c r="G476" i="5" s="1"/>
  <c r="F538" i="5"/>
  <c r="G538" i="5" s="1"/>
  <c r="F530" i="5"/>
  <c r="G530" i="5" s="1"/>
  <c r="F522" i="5"/>
  <c r="G522" i="5" s="1"/>
  <c r="F514" i="5"/>
  <c r="G514" i="5" s="1"/>
  <c r="F506" i="5"/>
  <c r="G506" i="5" s="1"/>
  <c r="F489" i="5"/>
  <c r="G489" i="5" s="1"/>
  <c r="F471" i="5"/>
  <c r="G471" i="5" s="1"/>
  <c r="F468" i="5"/>
  <c r="G468" i="5" s="1"/>
  <c r="F540" i="5"/>
  <c r="G540" i="5" s="1"/>
  <c r="F532" i="5"/>
  <c r="G532" i="5" s="1"/>
  <c r="F524" i="5"/>
  <c r="G524" i="5" s="1"/>
  <c r="F516" i="5"/>
  <c r="G516" i="5" s="1"/>
  <c r="F508" i="5"/>
  <c r="G508" i="5" s="1"/>
  <c r="F500" i="5"/>
  <c r="G500" i="5" s="1"/>
  <c r="F485" i="5"/>
  <c r="G485" i="5" s="1"/>
  <c r="F463" i="5"/>
  <c r="G463" i="5" s="1"/>
  <c r="F534" i="5"/>
  <c r="G534" i="5" s="1"/>
  <c r="F526" i="5"/>
  <c r="G526" i="5" s="1"/>
  <c r="F518" i="5"/>
  <c r="G518" i="5" s="1"/>
  <c r="F510" i="5"/>
  <c r="G510" i="5" s="1"/>
  <c r="F502" i="5"/>
  <c r="G502" i="5" s="1"/>
  <c r="F481" i="5"/>
  <c r="G481" i="5" s="1"/>
  <c r="F395" i="5"/>
  <c r="G395" i="5" s="1"/>
  <c r="F396" i="5"/>
  <c r="G396" i="5" s="1"/>
  <c r="F394" i="5"/>
  <c r="G394" i="5" s="1"/>
  <c r="F10" i="5"/>
  <c r="G10" i="5" s="1"/>
  <c r="F391" i="5"/>
  <c r="G391" i="5" s="1"/>
  <c r="F375" i="5"/>
  <c r="G375" i="5" s="1"/>
  <c r="F359" i="5"/>
  <c r="G359" i="5" s="1"/>
  <c r="F343" i="5"/>
  <c r="G343" i="5" s="1"/>
  <c r="F327" i="5"/>
  <c r="G327" i="5" s="1"/>
  <c r="F311" i="5"/>
  <c r="G311" i="5" s="1"/>
  <c r="F301" i="5"/>
  <c r="G301" i="5" s="1"/>
  <c r="F285" i="5"/>
  <c r="G285" i="5" s="1"/>
  <c r="F269" i="5"/>
  <c r="G269" i="5" s="1"/>
  <c r="F253" i="5"/>
  <c r="G253" i="5" s="1"/>
  <c r="F237" i="5"/>
  <c r="G237" i="5" s="1"/>
  <c r="F221" i="5"/>
  <c r="G221" i="5" s="1"/>
  <c r="F205" i="5"/>
  <c r="G205" i="5" s="1"/>
  <c r="F189" i="5"/>
  <c r="G189" i="5" s="1"/>
  <c r="F173" i="5"/>
  <c r="G173" i="5" s="1"/>
  <c r="F157" i="5"/>
  <c r="G157" i="5" s="1"/>
  <c r="F141" i="5"/>
  <c r="G141" i="5" s="1"/>
  <c r="F38" i="5"/>
  <c r="G38" i="5" s="1"/>
  <c r="F130" i="5"/>
  <c r="G130" i="5" s="1"/>
  <c r="F114" i="5"/>
  <c r="G114" i="5" s="1"/>
  <c r="F80" i="5"/>
  <c r="G80" i="5" s="1"/>
  <c r="F16" i="5"/>
  <c r="G16" i="5" s="1"/>
  <c r="F35" i="5"/>
  <c r="G35" i="5" s="1"/>
  <c r="F33" i="5"/>
  <c r="G33" i="5" s="1"/>
  <c r="F388" i="5"/>
  <c r="G388" i="5" s="1"/>
  <c r="F372" i="5"/>
  <c r="G372" i="5" s="1"/>
  <c r="F356" i="5"/>
  <c r="G356" i="5" s="1"/>
  <c r="F340" i="5"/>
  <c r="G340" i="5" s="1"/>
  <c r="F324" i="5"/>
  <c r="G324" i="5" s="1"/>
  <c r="F308" i="5"/>
  <c r="G308" i="5" s="1"/>
  <c r="F298" i="5"/>
  <c r="G298" i="5" s="1"/>
  <c r="F282" i="5"/>
  <c r="G282" i="5" s="1"/>
  <c r="F266" i="5"/>
  <c r="G266" i="5" s="1"/>
  <c r="F250" i="5"/>
  <c r="G250" i="5" s="1"/>
  <c r="F234" i="5"/>
  <c r="G234" i="5" s="1"/>
  <c r="F218" i="5"/>
  <c r="G218" i="5" s="1"/>
  <c r="F202" i="5"/>
  <c r="G202" i="5" s="1"/>
  <c r="F186" i="5"/>
  <c r="G186" i="5" s="1"/>
  <c r="F170" i="5"/>
  <c r="G170" i="5" s="1"/>
  <c r="F154" i="5"/>
  <c r="G154" i="5" s="1"/>
  <c r="F138" i="5"/>
  <c r="G138" i="5" s="1"/>
  <c r="F14" i="5"/>
  <c r="G14" i="5" s="1"/>
  <c r="F131" i="5"/>
  <c r="G131" i="5" s="1"/>
  <c r="F115" i="5"/>
  <c r="G115" i="5" s="1"/>
  <c r="F84" i="5"/>
  <c r="G84" i="5" s="1"/>
  <c r="F103" i="5"/>
  <c r="G103" i="5" s="1"/>
  <c r="F39" i="5"/>
  <c r="G39" i="5" s="1"/>
  <c r="F34" i="5"/>
  <c r="G34" i="5" s="1"/>
  <c r="F382" i="5"/>
  <c r="G382" i="5" s="1"/>
  <c r="F366" i="5"/>
  <c r="G366" i="5" s="1"/>
  <c r="F350" i="5"/>
  <c r="G350" i="5" s="1"/>
  <c r="F334" i="5"/>
  <c r="G334" i="5" s="1"/>
  <c r="F318" i="5"/>
  <c r="G318" i="5" s="1"/>
  <c r="F41" i="5"/>
  <c r="G41" i="5" s="1"/>
  <c r="F292" i="5"/>
  <c r="G292" i="5" s="1"/>
  <c r="F276" i="5"/>
  <c r="G276" i="5" s="1"/>
  <c r="F260" i="5"/>
  <c r="G260" i="5" s="1"/>
  <c r="F244" i="5"/>
  <c r="G244" i="5" s="1"/>
  <c r="F228" i="5"/>
  <c r="G228" i="5" s="1"/>
  <c r="F212" i="5"/>
  <c r="G212" i="5" s="1"/>
  <c r="F196" i="5"/>
  <c r="G196" i="5" s="1"/>
  <c r="F180" i="5"/>
  <c r="G180" i="5" s="1"/>
  <c r="F164" i="5"/>
  <c r="G164" i="5" s="1"/>
  <c r="F148" i="5"/>
  <c r="G148" i="5" s="1"/>
  <c r="F94" i="5"/>
  <c r="G94" i="5" s="1"/>
  <c r="F69" i="5"/>
  <c r="G69" i="5" s="1"/>
  <c r="F125" i="5"/>
  <c r="G125" i="5" s="1"/>
  <c r="F109" i="5"/>
  <c r="G109" i="5" s="1"/>
  <c r="F60" i="5"/>
  <c r="G60" i="5" s="1"/>
  <c r="F95" i="5"/>
  <c r="G95" i="5" s="1"/>
  <c r="F31" i="5"/>
  <c r="G31" i="5" s="1"/>
  <c r="F18" i="5"/>
  <c r="G18" i="5" s="1"/>
  <c r="F381" i="5"/>
  <c r="G381" i="5" s="1"/>
  <c r="F365" i="5"/>
  <c r="G365" i="5" s="1"/>
  <c r="F349" i="5"/>
  <c r="G349" i="5" s="1"/>
  <c r="F333" i="5"/>
  <c r="G333" i="5" s="1"/>
  <c r="F317" i="5"/>
  <c r="G317" i="5" s="1"/>
  <c r="F25" i="5"/>
  <c r="G25" i="5" s="1"/>
  <c r="F291" i="5"/>
  <c r="G291" i="5" s="1"/>
  <c r="F275" i="5"/>
  <c r="G275" i="5" s="1"/>
  <c r="F259" i="5"/>
  <c r="G259" i="5" s="1"/>
  <c r="F243" i="5"/>
  <c r="G243" i="5" s="1"/>
  <c r="F227" i="5"/>
  <c r="G227" i="5" s="1"/>
  <c r="F211" i="5"/>
  <c r="G211" i="5" s="1"/>
  <c r="F195" i="5"/>
  <c r="G195" i="5" s="1"/>
  <c r="F179" i="5"/>
  <c r="G179" i="5" s="1"/>
  <c r="F163" i="5"/>
  <c r="G163" i="5" s="1"/>
  <c r="F147" i="5"/>
  <c r="G147" i="5" s="1"/>
  <c r="F86" i="5"/>
  <c r="G86" i="5" s="1"/>
  <c r="F61" i="5"/>
  <c r="G61" i="5" s="1"/>
  <c r="F124" i="5"/>
  <c r="G124" i="5" s="1"/>
  <c r="F108" i="5"/>
  <c r="G108" i="5" s="1"/>
  <c r="F56" i="5"/>
  <c r="G56" i="5" s="1"/>
  <c r="F91" i="5"/>
  <c r="G91" i="5" s="1"/>
  <c r="F27" i="5"/>
  <c r="G27" i="5" s="1"/>
  <c r="F17" i="5"/>
  <c r="G17" i="5" s="1"/>
  <c r="F387" i="5"/>
  <c r="G387" i="5" s="1"/>
  <c r="F371" i="5"/>
  <c r="G371" i="5" s="1"/>
  <c r="F355" i="5"/>
  <c r="G355" i="5" s="1"/>
  <c r="F339" i="5"/>
  <c r="G339" i="5" s="1"/>
  <c r="F323" i="5"/>
  <c r="G323" i="5" s="1"/>
  <c r="F307" i="5"/>
  <c r="G307" i="5" s="1"/>
  <c r="F297" i="5"/>
  <c r="G297" i="5" s="1"/>
  <c r="F281" i="5"/>
  <c r="G281" i="5" s="1"/>
  <c r="F265" i="5"/>
  <c r="G265" i="5" s="1"/>
  <c r="F249" i="5"/>
  <c r="G249" i="5" s="1"/>
  <c r="F233" i="5"/>
  <c r="G233" i="5" s="1"/>
  <c r="F217" i="5"/>
  <c r="G217" i="5" s="1"/>
  <c r="F201" i="5"/>
  <c r="G201" i="5" s="1"/>
  <c r="F185" i="5"/>
  <c r="G185" i="5" s="1"/>
  <c r="F169" i="5"/>
  <c r="G169" i="5" s="1"/>
  <c r="F153" i="5"/>
  <c r="G153" i="5" s="1"/>
  <c r="F137" i="5"/>
  <c r="G137" i="5" s="1"/>
  <c r="F77" i="5"/>
  <c r="G77" i="5" s="1"/>
  <c r="F126" i="5"/>
  <c r="G126" i="5" s="1"/>
  <c r="F110" i="5"/>
  <c r="G110" i="5" s="1"/>
  <c r="F64" i="5"/>
  <c r="G64" i="5" s="1"/>
  <c r="F99" i="5"/>
  <c r="G99" i="5" s="1"/>
  <c r="F19" i="5"/>
  <c r="G19" i="5" s="1"/>
  <c r="F66" i="5"/>
  <c r="G66" i="5" s="1"/>
  <c r="F384" i="5"/>
  <c r="G384" i="5" s="1"/>
  <c r="F368" i="5"/>
  <c r="G368" i="5" s="1"/>
  <c r="F352" i="5"/>
  <c r="G352" i="5" s="1"/>
  <c r="F336" i="5"/>
  <c r="G336" i="5" s="1"/>
  <c r="F320" i="5"/>
  <c r="G320" i="5" s="1"/>
  <c r="F73" i="5"/>
  <c r="G73" i="5" s="1"/>
  <c r="F294" i="5"/>
  <c r="G294" i="5" s="1"/>
  <c r="F278" i="5"/>
  <c r="G278" i="5" s="1"/>
  <c r="F262" i="5"/>
  <c r="G262" i="5" s="1"/>
  <c r="F246" i="5"/>
  <c r="G246" i="5" s="1"/>
  <c r="F230" i="5"/>
  <c r="G230" i="5" s="1"/>
  <c r="F214" i="5"/>
  <c r="G214" i="5" s="1"/>
  <c r="F198" i="5"/>
  <c r="G198" i="5" s="1"/>
  <c r="F182" i="5"/>
  <c r="G182" i="5" s="1"/>
  <c r="F166" i="5"/>
  <c r="G166" i="5" s="1"/>
  <c r="F150" i="5"/>
  <c r="G150" i="5" s="1"/>
  <c r="F134" i="5"/>
  <c r="G134" i="5" s="1"/>
  <c r="F85" i="5"/>
  <c r="G85" i="5" s="1"/>
  <c r="F127" i="5"/>
  <c r="G127" i="5" s="1"/>
  <c r="F111" i="5"/>
  <c r="G111" i="5" s="1"/>
  <c r="F52" i="5"/>
  <c r="G52" i="5" s="1"/>
  <c r="F87" i="5"/>
  <c r="G87" i="5" s="1"/>
  <c r="F23" i="5"/>
  <c r="G23" i="5" s="1"/>
  <c r="F74" i="5"/>
  <c r="G74" i="5" s="1"/>
  <c r="F49" i="5"/>
  <c r="G49" i="5" s="1"/>
  <c r="F378" i="5"/>
  <c r="G378" i="5" s="1"/>
  <c r="F362" i="5"/>
  <c r="G362" i="5" s="1"/>
  <c r="F346" i="5"/>
  <c r="G346" i="5" s="1"/>
  <c r="F330" i="5"/>
  <c r="G330" i="5" s="1"/>
  <c r="F314" i="5"/>
  <c r="G314" i="5" s="1"/>
  <c r="F304" i="5"/>
  <c r="G304" i="5" s="1"/>
  <c r="F288" i="5"/>
  <c r="G288" i="5" s="1"/>
  <c r="F272" i="5"/>
  <c r="G272" i="5" s="1"/>
  <c r="F256" i="5"/>
  <c r="G256" i="5" s="1"/>
  <c r="F240" i="5"/>
  <c r="G240" i="5" s="1"/>
  <c r="F224" i="5"/>
  <c r="G224" i="5" s="1"/>
  <c r="F208" i="5"/>
  <c r="G208" i="5" s="1"/>
  <c r="F192" i="5"/>
  <c r="G192" i="5" s="1"/>
  <c r="F176" i="5"/>
  <c r="G176" i="5" s="1"/>
  <c r="F160" i="5"/>
  <c r="G160" i="5" s="1"/>
  <c r="F144" i="5"/>
  <c r="G144" i="5" s="1"/>
  <c r="F62" i="5"/>
  <c r="G62" i="5" s="1"/>
  <c r="F37" i="5"/>
  <c r="G37" i="5" s="1"/>
  <c r="F121" i="5"/>
  <c r="G121" i="5" s="1"/>
  <c r="F105" i="5"/>
  <c r="G105" i="5" s="1"/>
  <c r="F44" i="5"/>
  <c r="G44" i="5" s="1"/>
  <c r="F79" i="5"/>
  <c r="G79" i="5" s="1"/>
  <c r="F15" i="5"/>
  <c r="G15" i="5" s="1"/>
  <c r="F58" i="5"/>
  <c r="G58" i="5" s="1"/>
  <c r="F393" i="5"/>
  <c r="G393" i="5" s="1"/>
  <c r="F377" i="5"/>
  <c r="G377" i="5" s="1"/>
  <c r="F361" i="5"/>
  <c r="G361" i="5" s="1"/>
  <c r="F345" i="5"/>
  <c r="G345" i="5" s="1"/>
  <c r="F329" i="5"/>
  <c r="G329" i="5" s="1"/>
  <c r="F313" i="5"/>
  <c r="G313" i="5" s="1"/>
  <c r="F303" i="5"/>
  <c r="G303" i="5" s="1"/>
  <c r="F287" i="5"/>
  <c r="G287" i="5" s="1"/>
  <c r="F271" i="5"/>
  <c r="G271" i="5" s="1"/>
  <c r="F255" i="5"/>
  <c r="G255" i="5" s="1"/>
  <c r="F239" i="5"/>
  <c r="G239" i="5" s="1"/>
  <c r="F223" i="5"/>
  <c r="G223" i="5" s="1"/>
  <c r="F207" i="5"/>
  <c r="G207" i="5" s="1"/>
  <c r="F191" i="5"/>
  <c r="G191" i="5" s="1"/>
  <c r="F175" i="5"/>
  <c r="G175" i="5" s="1"/>
  <c r="F159" i="5"/>
  <c r="G159" i="5" s="1"/>
  <c r="F143" i="5"/>
  <c r="G143" i="5" s="1"/>
  <c r="F54" i="5"/>
  <c r="G54" i="5" s="1"/>
  <c r="F29" i="5"/>
  <c r="G29" i="5" s="1"/>
  <c r="F120" i="5"/>
  <c r="G120" i="5" s="1"/>
  <c r="F104" i="5"/>
  <c r="G104" i="5" s="1"/>
  <c r="F40" i="5"/>
  <c r="G40" i="5" s="1"/>
  <c r="F75" i="5"/>
  <c r="G75" i="5" s="1"/>
  <c r="F11" i="5"/>
  <c r="G11" i="5" s="1"/>
  <c r="F490" i="5"/>
  <c r="G490" i="5" s="1"/>
  <c r="F50" i="5"/>
  <c r="G50" i="5" s="1"/>
  <c r="F383" i="5"/>
  <c r="G383" i="5" s="1"/>
  <c r="F367" i="5"/>
  <c r="G367" i="5" s="1"/>
  <c r="F351" i="5"/>
  <c r="G351" i="5" s="1"/>
  <c r="F335" i="5"/>
  <c r="G335" i="5" s="1"/>
  <c r="F319" i="5"/>
  <c r="G319" i="5" s="1"/>
  <c r="F57" i="5"/>
  <c r="G57" i="5" s="1"/>
  <c r="F293" i="5"/>
  <c r="G293" i="5" s="1"/>
  <c r="F277" i="5"/>
  <c r="G277" i="5" s="1"/>
  <c r="F261" i="5"/>
  <c r="G261" i="5" s="1"/>
  <c r="F245" i="5"/>
  <c r="G245" i="5" s="1"/>
  <c r="F229" i="5"/>
  <c r="G229" i="5" s="1"/>
  <c r="F213" i="5"/>
  <c r="G213" i="5" s="1"/>
  <c r="F197" i="5"/>
  <c r="G197" i="5" s="1"/>
  <c r="F181" i="5"/>
  <c r="G181" i="5" s="1"/>
  <c r="F165" i="5"/>
  <c r="G165" i="5" s="1"/>
  <c r="F149" i="5"/>
  <c r="G149" i="5" s="1"/>
  <c r="F102" i="5"/>
  <c r="G102" i="5" s="1"/>
  <c r="F45" i="5"/>
  <c r="G45" i="5" s="1"/>
  <c r="F122" i="5"/>
  <c r="G122" i="5" s="1"/>
  <c r="F106" i="5"/>
  <c r="G106" i="5" s="1"/>
  <c r="F48" i="5"/>
  <c r="G48" i="5" s="1"/>
  <c r="F83" i="5"/>
  <c r="G83" i="5" s="1"/>
  <c r="F97" i="5"/>
  <c r="G97" i="5" s="1"/>
  <c r="F380" i="5"/>
  <c r="G380" i="5" s="1"/>
  <c r="F364" i="5"/>
  <c r="G364" i="5" s="1"/>
  <c r="F348" i="5"/>
  <c r="G348" i="5" s="1"/>
  <c r="F332" i="5"/>
  <c r="G332" i="5" s="1"/>
  <c r="F316" i="5"/>
  <c r="G316" i="5" s="1"/>
  <c r="F9" i="5"/>
  <c r="G9" i="5" s="1"/>
  <c r="F290" i="5"/>
  <c r="G290" i="5" s="1"/>
  <c r="F274" i="5"/>
  <c r="G274" i="5" s="1"/>
  <c r="F258" i="5"/>
  <c r="G258" i="5" s="1"/>
  <c r="F242" i="5"/>
  <c r="G242" i="5" s="1"/>
  <c r="F226" i="5"/>
  <c r="G226" i="5" s="1"/>
  <c r="F210" i="5"/>
  <c r="G210" i="5" s="1"/>
  <c r="F194" i="5"/>
  <c r="G194" i="5" s="1"/>
  <c r="F178" i="5"/>
  <c r="G178" i="5" s="1"/>
  <c r="F162" i="5"/>
  <c r="G162" i="5" s="1"/>
  <c r="F146" i="5"/>
  <c r="G146" i="5" s="1"/>
  <c r="F78" i="5"/>
  <c r="G78" i="5" s="1"/>
  <c r="F53" i="5"/>
  <c r="G53" i="5" s="1"/>
  <c r="F123" i="5"/>
  <c r="G123" i="5" s="1"/>
  <c r="F107" i="5"/>
  <c r="G107" i="5" s="1"/>
  <c r="F36" i="5"/>
  <c r="G36" i="5" s="1"/>
  <c r="F71" i="5"/>
  <c r="G71" i="5" s="1"/>
  <c r="F7" i="5"/>
  <c r="G7" i="5" s="1"/>
  <c r="F379" i="5"/>
  <c r="G379" i="5" s="1"/>
  <c r="F315" i="5"/>
  <c r="G315" i="5" s="1"/>
  <c r="F257" i="5"/>
  <c r="G257" i="5" s="1"/>
  <c r="F193" i="5"/>
  <c r="G193" i="5" s="1"/>
  <c r="F70" i="5"/>
  <c r="G70" i="5" s="1"/>
  <c r="F32" i="5"/>
  <c r="G32" i="5" s="1"/>
  <c r="F392" i="5"/>
  <c r="G392" i="5" s="1"/>
  <c r="F328" i="5"/>
  <c r="G328" i="5" s="1"/>
  <c r="F270" i="5"/>
  <c r="G270" i="5" s="1"/>
  <c r="F206" i="5"/>
  <c r="G206" i="5" s="1"/>
  <c r="F142" i="5"/>
  <c r="G142" i="5" s="1"/>
  <c r="F100" i="5"/>
  <c r="G100" i="5" s="1"/>
  <c r="F386" i="5"/>
  <c r="G386" i="5" s="1"/>
  <c r="F354" i="5"/>
  <c r="G354" i="5" s="1"/>
  <c r="F322" i="5"/>
  <c r="G322" i="5" s="1"/>
  <c r="F296" i="5"/>
  <c r="G296" i="5" s="1"/>
  <c r="F264" i="5"/>
  <c r="G264" i="5" s="1"/>
  <c r="F232" i="5"/>
  <c r="G232" i="5" s="1"/>
  <c r="F200" i="5"/>
  <c r="G200" i="5" s="1"/>
  <c r="F168" i="5"/>
  <c r="G168" i="5" s="1"/>
  <c r="F136" i="5"/>
  <c r="G136" i="5" s="1"/>
  <c r="F129" i="5"/>
  <c r="G129" i="5" s="1"/>
  <c r="F76" i="5"/>
  <c r="G76" i="5" s="1"/>
  <c r="F47" i="5"/>
  <c r="G47" i="5" s="1"/>
  <c r="F82" i="5"/>
  <c r="G82" i="5" s="1"/>
  <c r="F369" i="5"/>
  <c r="G369" i="5" s="1"/>
  <c r="F337" i="5"/>
  <c r="G337" i="5" s="1"/>
  <c r="F89" i="5"/>
  <c r="G89" i="5" s="1"/>
  <c r="F279" i="5"/>
  <c r="G279" i="5" s="1"/>
  <c r="F247" i="5"/>
  <c r="G247" i="5" s="1"/>
  <c r="F215" i="5"/>
  <c r="G215" i="5" s="1"/>
  <c r="F183" i="5"/>
  <c r="G183" i="5" s="1"/>
  <c r="F151" i="5"/>
  <c r="G151" i="5" s="1"/>
  <c r="F93" i="5"/>
  <c r="G93" i="5" s="1"/>
  <c r="F112" i="5"/>
  <c r="G112" i="5" s="1"/>
  <c r="F8" i="5"/>
  <c r="G8" i="5" s="1"/>
  <c r="F441" i="5"/>
  <c r="G441" i="5" s="1"/>
  <c r="F414" i="5"/>
  <c r="G414" i="5" s="1"/>
  <c r="F435" i="5"/>
  <c r="G435" i="5" s="1"/>
  <c r="F409" i="5"/>
  <c r="G409" i="5" s="1"/>
  <c r="F438" i="5"/>
  <c r="G438" i="5" s="1"/>
  <c r="F461" i="5"/>
  <c r="G461" i="5" s="1"/>
  <c r="F363" i="5"/>
  <c r="G363" i="5" s="1"/>
  <c r="F305" i="5"/>
  <c r="G305" i="5" s="1"/>
  <c r="F241" i="5"/>
  <c r="G241" i="5" s="1"/>
  <c r="F177" i="5"/>
  <c r="G177" i="5" s="1"/>
  <c r="F13" i="5"/>
  <c r="G13" i="5" s="1"/>
  <c r="F51" i="5"/>
  <c r="G51" i="5" s="1"/>
  <c r="F376" i="5"/>
  <c r="G376" i="5" s="1"/>
  <c r="F312" i="5"/>
  <c r="G312" i="5" s="1"/>
  <c r="F254" i="5"/>
  <c r="G254" i="5" s="1"/>
  <c r="F190" i="5"/>
  <c r="G190" i="5" s="1"/>
  <c r="F46" i="5"/>
  <c r="G46" i="5" s="1"/>
  <c r="F20" i="5"/>
  <c r="G20" i="5" s="1"/>
  <c r="F42" i="5"/>
  <c r="G42" i="5" s="1"/>
  <c r="F374" i="5"/>
  <c r="G374" i="5" s="1"/>
  <c r="F342" i="5"/>
  <c r="G342" i="5" s="1"/>
  <c r="F310" i="5"/>
  <c r="G310" i="5" s="1"/>
  <c r="F284" i="5"/>
  <c r="G284" i="5" s="1"/>
  <c r="F252" i="5"/>
  <c r="G252" i="5" s="1"/>
  <c r="F220" i="5"/>
  <c r="G220" i="5" s="1"/>
  <c r="F188" i="5"/>
  <c r="G188" i="5" s="1"/>
  <c r="F156" i="5"/>
  <c r="G156" i="5" s="1"/>
  <c r="F30" i="5"/>
  <c r="G30" i="5" s="1"/>
  <c r="F117" i="5"/>
  <c r="G117" i="5" s="1"/>
  <c r="F28" i="5"/>
  <c r="G28" i="5" s="1"/>
  <c r="F389" i="5"/>
  <c r="G389" i="5" s="1"/>
  <c r="F357" i="5"/>
  <c r="G357" i="5" s="1"/>
  <c r="F325" i="5"/>
  <c r="G325" i="5" s="1"/>
  <c r="F299" i="5"/>
  <c r="G299" i="5" s="1"/>
  <c r="F267" i="5"/>
  <c r="G267" i="5" s="1"/>
  <c r="F235" i="5"/>
  <c r="G235" i="5" s="1"/>
  <c r="F203" i="5"/>
  <c r="G203" i="5" s="1"/>
  <c r="F171" i="5"/>
  <c r="G171" i="5" s="1"/>
  <c r="F139" i="5"/>
  <c r="G139" i="5" s="1"/>
  <c r="F132" i="5"/>
  <c r="G132" i="5" s="1"/>
  <c r="F88" i="5"/>
  <c r="G88" i="5" s="1"/>
  <c r="F59" i="5"/>
  <c r="G59" i="5" s="1"/>
  <c r="F426" i="5"/>
  <c r="G426" i="5" s="1"/>
  <c r="F407" i="5"/>
  <c r="G407" i="5" s="1"/>
  <c r="F420" i="5"/>
  <c r="G420" i="5" s="1"/>
  <c r="F459" i="5"/>
  <c r="G459" i="5" s="1"/>
  <c r="F445" i="5"/>
  <c r="G445" i="5" s="1"/>
  <c r="F403" i="5"/>
  <c r="G403" i="5" s="1"/>
  <c r="F416" i="5"/>
  <c r="G416" i="5" s="1"/>
  <c r="F90" i="5"/>
  <c r="G90" i="5" s="1"/>
  <c r="F347" i="5"/>
  <c r="G347" i="5" s="1"/>
  <c r="F289" i="5"/>
  <c r="G289" i="5" s="1"/>
  <c r="F225" i="5"/>
  <c r="G225" i="5" s="1"/>
  <c r="F161" i="5"/>
  <c r="G161" i="5" s="1"/>
  <c r="F118" i="5"/>
  <c r="G118" i="5" s="1"/>
  <c r="F360" i="5"/>
  <c r="G360" i="5" s="1"/>
  <c r="F302" i="5"/>
  <c r="G302" i="5" s="1"/>
  <c r="F238" i="5"/>
  <c r="G238" i="5" s="1"/>
  <c r="F174" i="5"/>
  <c r="G174" i="5" s="1"/>
  <c r="F21" i="5"/>
  <c r="G21" i="5" s="1"/>
  <c r="F55" i="5"/>
  <c r="G55" i="5" s="1"/>
  <c r="F98" i="5"/>
  <c r="G98" i="5" s="1"/>
  <c r="F370" i="5"/>
  <c r="G370" i="5" s="1"/>
  <c r="F338" i="5"/>
  <c r="G338" i="5" s="1"/>
  <c r="F306" i="5"/>
  <c r="G306" i="5" s="1"/>
  <c r="F280" i="5"/>
  <c r="G280" i="5" s="1"/>
  <c r="F248" i="5"/>
  <c r="G248" i="5" s="1"/>
  <c r="F216" i="5"/>
  <c r="G216" i="5" s="1"/>
  <c r="F184" i="5"/>
  <c r="G184" i="5" s="1"/>
  <c r="F152" i="5"/>
  <c r="G152" i="5" s="1"/>
  <c r="F101" i="5"/>
  <c r="G101" i="5" s="1"/>
  <c r="F113" i="5"/>
  <c r="G113" i="5" s="1"/>
  <c r="F12" i="5"/>
  <c r="G12" i="5" s="1"/>
  <c r="F385" i="5"/>
  <c r="G385" i="5" s="1"/>
  <c r="F353" i="5"/>
  <c r="G353" i="5" s="1"/>
  <c r="F321" i="5"/>
  <c r="G321" i="5" s="1"/>
  <c r="F295" i="5"/>
  <c r="G295" i="5" s="1"/>
  <c r="F263" i="5"/>
  <c r="G263" i="5" s="1"/>
  <c r="F231" i="5"/>
  <c r="G231" i="5" s="1"/>
  <c r="F199" i="5"/>
  <c r="G199" i="5" s="1"/>
  <c r="F167" i="5"/>
  <c r="G167" i="5" s="1"/>
  <c r="F135" i="5"/>
  <c r="G135" i="5" s="1"/>
  <c r="F128" i="5"/>
  <c r="G128" i="5" s="1"/>
  <c r="F72" i="5"/>
  <c r="G72" i="5" s="1"/>
  <c r="F43" i="5"/>
  <c r="G43" i="5" s="1"/>
  <c r="F446" i="5"/>
  <c r="G446" i="5" s="1"/>
  <c r="F449" i="5"/>
  <c r="G449" i="5" s="1"/>
  <c r="F432" i="5"/>
  <c r="G432" i="5" s="1"/>
  <c r="F402" i="5"/>
  <c r="G402" i="5" s="1"/>
  <c r="F273" i="5"/>
  <c r="G273" i="5" s="1"/>
  <c r="F26" i="5"/>
  <c r="G26" i="5" s="1"/>
  <c r="F158" i="5"/>
  <c r="G158" i="5" s="1"/>
  <c r="F390" i="5"/>
  <c r="G390" i="5" s="1"/>
  <c r="F268" i="5"/>
  <c r="G268" i="5" s="1"/>
  <c r="F140" i="5"/>
  <c r="G140" i="5" s="1"/>
  <c r="F81" i="5"/>
  <c r="G81" i="5" s="1"/>
  <c r="F283" i="5"/>
  <c r="G283" i="5" s="1"/>
  <c r="F155" i="5"/>
  <c r="G155" i="5" s="1"/>
  <c r="F436" i="5"/>
  <c r="G436" i="5" s="1"/>
  <c r="F410" i="5"/>
  <c r="G410" i="5" s="1"/>
  <c r="F427" i="5"/>
  <c r="G427" i="5" s="1"/>
  <c r="F421" i="5"/>
  <c r="G421" i="5" s="1"/>
  <c r="F458" i="5"/>
  <c r="G458" i="5" s="1"/>
  <c r="F457" i="5"/>
  <c r="G457" i="5" s="1"/>
  <c r="F452" i="5"/>
  <c r="G452" i="5" s="1"/>
  <c r="F412" i="5"/>
  <c r="G412" i="5" s="1"/>
  <c r="F453" i="5"/>
  <c r="G453" i="5" s="1"/>
  <c r="F448" i="5"/>
  <c r="G448" i="5" s="1"/>
  <c r="F406" i="5"/>
  <c r="G406" i="5" s="1"/>
  <c r="F331" i="5"/>
  <c r="G331" i="5" s="1"/>
  <c r="F172" i="5"/>
  <c r="G172" i="5" s="1"/>
  <c r="F309" i="5"/>
  <c r="G309" i="5" s="1"/>
  <c r="F24" i="5"/>
  <c r="G24" i="5" s="1"/>
  <c r="F451" i="5"/>
  <c r="G451" i="5" s="1"/>
  <c r="F404" i="5"/>
  <c r="G404" i="5" s="1"/>
  <c r="F400" i="5"/>
  <c r="G400" i="5" s="1"/>
  <c r="F209" i="5"/>
  <c r="G209" i="5" s="1"/>
  <c r="F344" i="5"/>
  <c r="G344" i="5" s="1"/>
  <c r="F119" i="5"/>
  <c r="G119" i="5" s="1"/>
  <c r="F358" i="5"/>
  <c r="G358" i="5" s="1"/>
  <c r="F236" i="5"/>
  <c r="G236" i="5" s="1"/>
  <c r="F133" i="5"/>
  <c r="G133" i="5" s="1"/>
  <c r="F373" i="5"/>
  <c r="G373" i="5" s="1"/>
  <c r="F251" i="5"/>
  <c r="G251" i="5" s="1"/>
  <c r="F22" i="5"/>
  <c r="G22" i="5" s="1"/>
  <c r="F415" i="5"/>
  <c r="G415" i="5" s="1"/>
  <c r="F447" i="5"/>
  <c r="G447" i="5" s="1"/>
  <c r="F433" i="5"/>
  <c r="G433" i="5" s="1"/>
  <c r="F411" i="5"/>
  <c r="G411" i="5" s="1"/>
  <c r="F405" i="5"/>
  <c r="G405" i="5" s="1"/>
  <c r="F418" i="5"/>
  <c r="G418" i="5" s="1"/>
  <c r="F444" i="5"/>
  <c r="G444" i="5" s="1"/>
  <c r="F423" i="5"/>
  <c r="G423" i="5" s="1"/>
  <c r="F417" i="5"/>
  <c r="G417" i="5" s="1"/>
  <c r="F454" i="5"/>
  <c r="G454" i="5" s="1"/>
  <c r="F440" i="5"/>
  <c r="G440" i="5" s="1"/>
  <c r="F419" i="5"/>
  <c r="G419" i="5" s="1"/>
  <c r="F429" i="5"/>
  <c r="G429" i="5" s="1"/>
  <c r="F456" i="5"/>
  <c r="G456" i="5" s="1"/>
  <c r="F65" i="5"/>
  <c r="G65" i="5" s="1"/>
  <c r="F145" i="5"/>
  <c r="G145" i="5" s="1"/>
  <c r="F286" i="5"/>
  <c r="G286" i="5" s="1"/>
  <c r="F326" i="5"/>
  <c r="G326" i="5" s="1"/>
  <c r="F204" i="5"/>
  <c r="G204" i="5" s="1"/>
  <c r="F92" i="5"/>
  <c r="G92" i="5" s="1"/>
  <c r="F341" i="5"/>
  <c r="G341" i="5" s="1"/>
  <c r="F219" i="5"/>
  <c r="G219" i="5" s="1"/>
  <c r="F116" i="5"/>
  <c r="G116" i="5" s="1"/>
  <c r="F425" i="5"/>
  <c r="G425" i="5" s="1"/>
  <c r="F462" i="5"/>
  <c r="G462" i="5" s="1"/>
  <c r="F408" i="5"/>
  <c r="G408" i="5" s="1"/>
  <c r="F431" i="5"/>
  <c r="G431" i="5" s="1"/>
  <c r="F437" i="5"/>
  <c r="G437" i="5" s="1"/>
  <c r="F430" i="5"/>
  <c r="G430" i="5" s="1"/>
  <c r="F443" i="5"/>
  <c r="G443" i="5" s="1"/>
  <c r="F450" i="5"/>
  <c r="G450" i="5" s="1"/>
  <c r="F422" i="5"/>
  <c r="G422" i="5" s="1"/>
  <c r="F439" i="5"/>
  <c r="G439" i="5" s="1"/>
  <c r="F413" i="5"/>
  <c r="G413" i="5" s="1"/>
  <c r="F6" i="5"/>
  <c r="G6" i="5" s="1"/>
  <c r="F68" i="5"/>
  <c r="G68" i="5" s="1"/>
  <c r="F96" i="5"/>
  <c r="G96" i="5" s="1"/>
  <c r="F222" i="5"/>
  <c r="G222" i="5" s="1"/>
  <c r="F300" i="5"/>
  <c r="G300" i="5" s="1"/>
  <c r="F63" i="5"/>
  <c r="G63" i="5" s="1"/>
  <c r="F187" i="5"/>
  <c r="G187" i="5" s="1"/>
  <c r="F455" i="5"/>
  <c r="G455" i="5" s="1"/>
  <c r="F460" i="5"/>
  <c r="G460" i="5" s="1"/>
  <c r="F398" i="5"/>
  <c r="G398" i="5" s="1"/>
  <c r="F442" i="5"/>
  <c r="G442" i="5" s="1"/>
  <c r="F428" i="5"/>
  <c r="G428" i="5" s="1"/>
  <c r="F434" i="5"/>
  <c r="G434" i="5" s="1"/>
  <c r="F424" i="5"/>
  <c r="G424" i="5" s="1"/>
  <c r="F491" i="5"/>
  <c r="G491" i="5" s="1"/>
  <c r="F67" i="5"/>
  <c r="G67" i="5" s="1"/>
  <c r="R474" i="5"/>
  <c r="S474" i="5" s="1"/>
  <c r="R470" i="5"/>
  <c r="S470" i="5" s="1"/>
  <c r="R466" i="5"/>
  <c r="S466" i="5" s="1"/>
  <c r="R541" i="5"/>
  <c r="S541" i="5" s="1"/>
  <c r="R539" i="5"/>
  <c r="S539" i="5" s="1"/>
  <c r="R537" i="5"/>
  <c r="S537" i="5" s="1"/>
  <c r="R535" i="5"/>
  <c r="S535" i="5" s="1"/>
  <c r="R533" i="5"/>
  <c r="S533" i="5" s="1"/>
  <c r="R531" i="5"/>
  <c r="S531" i="5" s="1"/>
  <c r="R529" i="5"/>
  <c r="S529" i="5" s="1"/>
  <c r="R527" i="5"/>
  <c r="S527" i="5" s="1"/>
  <c r="R525" i="5"/>
  <c r="S525" i="5" s="1"/>
  <c r="R523" i="5"/>
  <c r="S523" i="5" s="1"/>
  <c r="R521" i="5"/>
  <c r="S521" i="5" s="1"/>
  <c r="R519" i="5"/>
  <c r="S519" i="5" s="1"/>
  <c r="R517" i="5"/>
  <c r="S517" i="5" s="1"/>
  <c r="R515" i="5"/>
  <c r="S515" i="5" s="1"/>
  <c r="R513" i="5"/>
  <c r="S513" i="5" s="1"/>
  <c r="R511" i="5"/>
  <c r="S511" i="5" s="1"/>
  <c r="R509" i="5"/>
  <c r="S509" i="5" s="1"/>
  <c r="R507" i="5"/>
  <c r="S507" i="5" s="1"/>
  <c r="R505" i="5"/>
  <c r="S505" i="5" s="1"/>
  <c r="R503" i="5"/>
  <c r="S503" i="5" s="1"/>
  <c r="R501" i="5"/>
  <c r="S501" i="5" s="1"/>
  <c r="R497" i="5"/>
  <c r="S497" i="5" s="1"/>
  <c r="R493" i="5"/>
  <c r="S493" i="5" s="1"/>
  <c r="R487" i="5"/>
  <c r="S487" i="5" s="1"/>
  <c r="R483" i="5"/>
  <c r="S483" i="5" s="1"/>
  <c r="R479" i="5"/>
  <c r="S479" i="5" s="1"/>
  <c r="R477" i="5"/>
  <c r="S477" i="5" s="1"/>
  <c r="R469" i="5"/>
  <c r="S469" i="5" s="1"/>
  <c r="R468" i="5"/>
  <c r="S468" i="5" s="1"/>
  <c r="R499" i="5"/>
  <c r="S499" i="5" s="1"/>
  <c r="R496" i="5"/>
  <c r="S496" i="5" s="1"/>
  <c r="R492" i="5"/>
  <c r="S492" i="5" s="1"/>
  <c r="R486" i="5"/>
  <c r="S486" i="5" s="1"/>
  <c r="R482" i="5"/>
  <c r="S482" i="5" s="1"/>
  <c r="R478" i="5"/>
  <c r="S478" i="5" s="1"/>
  <c r="R475" i="5"/>
  <c r="S475" i="5" s="1"/>
  <c r="R467" i="5"/>
  <c r="S467" i="5" s="1"/>
  <c r="R472" i="5"/>
  <c r="S472" i="5" s="1"/>
  <c r="R542" i="5"/>
  <c r="S542" i="5" s="1"/>
  <c r="R399" i="5"/>
  <c r="S399" i="5" s="1"/>
  <c r="R397" i="5"/>
  <c r="S397" i="5" s="1"/>
  <c r="R540" i="5"/>
  <c r="S540" i="5" s="1"/>
  <c r="R538" i="5"/>
  <c r="S538" i="5" s="1"/>
  <c r="R536" i="5"/>
  <c r="S536" i="5" s="1"/>
  <c r="R534" i="5"/>
  <c r="S534" i="5" s="1"/>
  <c r="R532" i="5"/>
  <c r="S532" i="5" s="1"/>
  <c r="R530" i="5"/>
  <c r="S530" i="5" s="1"/>
  <c r="R528" i="5"/>
  <c r="S528" i="5" s="1"/>
  <c r="R526" i="5"/>
  <c r="S526" i="5" s="1"/>
  <c r="R524" i="5"/>
  <c r="S524" i="5" s="1"/>
  <c r="R522" i="5"/>
  <c r="S522" i="5" s="1"/>
  <c r="R520" i="5"/>
  <c r="S520" i="5" s="1"/>
  <c r="R518" i="5"/>
  <c r="S518" i="5" s="1"/>
  <c r="R516" i="5"/>
  <c r="S516" i="5" s="1"/>
  <c r="R514" i="5"/>
  <c r="S514" i="5" s="1"/>
  <c r="R512" i="5"/>
  <c r="S512" i="5" s="1"/>
  <c r="R510" i="5"/>
  <c r="S510" i="5" s="1"/>
  <c r="R508" i="5"/>
  <c r="S508" i="5" s="1"/>
  <c r="R506" i="5"/>
  <c r="S506" i="5" s="1"/>
  <c r="R504" i="5"/>
  <c r="S504" i="5" s="1"/>
  <c r="R502" i="5"/>
  <c r="S502" i="5" s="1"/>
  <c r="R500" i="5"/>
  <c r="S500" i="5" s="1"/>
  <c r="R495" i="5"/>
  <c r="S495" i="5" s="1"/>
  <c r="R489" i="5"/>
  <c r="S489" i="5" s="1"/>
  <c r="R485" i="5"/>
  <c r="S485" i="5" s="1"/>
  <c r="R481" i="5"/>
  <c r="S481" i="5" s="1"/>
  <c r="R473" i="5"/>
  <c r="S473" i="5" s="1"/>
  <c r="R465" i="5"/>
  <c r="S465" i="5" s="1"/>
  <c r="R476" i="5"/>
  <c r="S476" i="5" s="1"/>
  <c r="R572" i="5"/>
  <c r="S572" i="5" s="1"/>
  <c r="R571" i="5"/>
  <c r="S571" i="5" s="1"/>
  <c r="R570" i="5"/>
  <c r="S570" i="5" s="1"/>
  <c r="R569" i="5"/>
  <c r="S569" i="5" s="1"/>
  <c r="R568" i="5"/>
  <c r="S568" i="5" s="1"/>
  <c r="R567" i="5"/>
  <c r="S567" i="5" s="1"/>
  <c r="R566" i="5"/>
  <c r="S566" i="5" s="1"/>
  <c r="R565" i="5"/>
  <c r="S565" i="5" s="1"/>
  <c r="R564" i="5"/>
  <c r="S564" i="5" s="1"/>
  <c r="R563" i="5"/>
  <c r="S563" i="5" s="1"/>
  <c r="R562" i="5"/>
  <c r="S562" i="5" s="1"/>
  <c r="R561" i="5"/>
  <c r="S561" i="5" s="1"/>
  <c r="R560" i="5"/>
  <c r="S560" i="5" s="1"/>
  <c r="R559" i="5"/>
  <c r="S559" i="5" s="1"/>
  <c r="R558" i="5"/>
  <c r="S558" i="5" s="1"/>
  <c r="R557" i="5"/>
  <c r="S557" i="5" s="1"/>
  <c r="R556" i="5"/>
  <c r="S556" i="5" s="1"/>
  <c r="R555" i="5"/>
  <c r="S555" i="5" s="1"/>
  <c r="R554" i="5"/>
  <c r="S554" i="5" s="1"/>
  <c r="R553" i="5"/>
  <c r="S553" i="5" s="1"/>
  <c r="R552" i="5"/>
  <c r="S552" i="5" s="1"/>
  <c r="R551" i="5"/>
  <c r="S551" i="5" s="1"/>
  <c r="R550" i="5"/>
  <c r="S550" i="5" s="1"/>
  <c r="R549" i="5"/>
  <c r="S549" i="5" s="1"/>
  <c r="R548" i="5"/>
  <c r="S548" i="5" s="1"/>
  <c r="R547" i="5"/>
  <c r="S547" i="5" s="1"/>
  <c r="R546" i="5"/>
  <c r="S546" i="5" s="1"/>
  <c r="R545" i="5"/>
  <c r="S545" i="5" s="1"/>
  <c r="R544" i="5"/>
  <c r="S544" i="5" s="1"/>
  <c r="R543" i="5"/>
  <c r="S543" i="5" s="1"/>
  <c r="R401" i="5"/>
  <c r="S401" i="5" s="1"/>
  <c r="R488" i="5"/>
  <c r="S488" i="5" s="1"/>
  <c r="R484" i="5"/>
  <c r="S484" i="5" s="1"/>
  <c r="R464" i="5"/>
  <c r="S464" i="5" s="1"/>
  <c r="R463" i="5"/>
  <c r="S463" i="5" s="1"/>
  <c r="R498" i="5"/>
  <c r="S498" i="5" s="1"/>
  <c r="R480" i="5"/>
  <c r="S480" i="5" s="1"/>
  <c r="R471" i="5"/>
  <c r="S471" i="5" s="1"/>
  <c r="R494" i="5"/>
  <c r="S494" i="5" s="1"/>
  <c r="R395" i="5"/>
  <c r="S395" i="5" s="1"/>
  <c r="R396" i="5"/>
  <c r="S396" i="5" s="1"/>
  <c r="R394" i="5"/>
  <c r="S394" i="5" s="1"/>
  <c r="R340" i="5"/>
  <c r="S340" i="5" s="1"/>
  <c r="R388" i="5"/>
  <c r="S388" i="5" s="1"/>
  <c r="R125" i="5"/>
  <c r="S125" i="5" s="1"/>
  <c r="R144" i="5"/>
  <c r="S144" i="5" s="1"/>
  <c r="R365" i="5"/>
  <c r="S365" i="5" s="1"/>
  <c r="R333" i="5"/>
  <c r="S333" i="5" s="1"/>
  <c r="R154" i="5"/>
  <c r="S154" i="5" s="1"/>
  <c r="R336" i="5"/>
  <c r="S336" i="5" s="1"/>
  <c r="R242" i="5"/>
  <c r="S242" i="5" s="1"/>
  <c r="R284" i="5"/>
  <c r="S284" i="5" s="1"/>
  <c r="R220" i="5"/>
  <c r="S220" i="5" s="1"/>
  <c r="R140" i="5"/>
  <c r="S140" i="5" s="1"/>
  <c r="R279" i="5"/>
  <c r="S279" i="5" s="1"/>
  <c r="R247" i="5"/>
  <c r="S247" i="5" s="1"/>
  <c r="R215" i="5"/>
  <c r="S215" i="5" s="1"/>
  <c r="R183" i="5"/>
  <c r="S183" i="5" s="1"/>
  <c r="R151" i="5"/>
  <c r="S151" i="5" s="1"/>
  <c r="R107" i="5"/>
  <c r="S107" i="5" s="1"/>
  <c r="R103" i="5"/>
  <c r="S103" i="5" s="1"/>
  <c r="R87" i="5"/>
  <c r="S87" i="5" s="1"/>
  <c r="R71" i="5"/>
  <c r="S71" i="5" s="1"/>
  <c r="R51" i="5"/>
  <c r="S51" i="5" s="1"/>
  <c r="R35" i="5"/>
  <c r="S35" i="5" s="1"/>
  <c r="R19" i="5"/>
  <c r="S19" i="5" s="1"/>
  <c r="R324" i="5"/>
  <c r="S324" i="5" s="1"/>
  <c r="R380" i="5"/>
  <c r="S380" i="5" s="1"/>
  <c r="R258" i="5"/>
  <c r="S258" i="5" s="1"/>
  <c r="R389" i="5"/>
  <c r="S389" i="5" s="1"/>
  <c r="R357" i="5"/>
  <c r="S357" i="5" s="1"/>
  <c r="R325" i="5"/>
  <c r="S325" i="5" s="1"/>
  <c r="R392" i="5"/>
  <c r="S392" i="5" s="1"/>
  <c r="R312" i="5"/>
  <c r="S312" i="5" s="1"/>
  <c r="R206" i="5"/>
  <c r="S206" i="5" s="1"/>
  <c r="R268" i="5"/>
  <c r="S268" i="5" s="1"/>
  <c r="R204" i="5"/>
  <c r="S204" i="5" s="1"/>
  <c r="R303" i="5"/>
  <c r="S303" i="5" s="1"/>
  <c r="R271" i="5"/>
  <c r="S271" i="5" s="1"/>
  <c r="R239" i="5"/>
  <c r="S239" i="5" s="1"/>
  <c r="R207" i="5"/>
  <c r="S207" i="5" s="1"/>
  <c r="R175" i="5"/>
  <c r="S175" i="5" s="1"/>
  <c r="R143" i="5"/>
  <c r="S143" i="5" s="1"/>
  <c r="R126" i="5"/>
  <c r="S126" i="5" s="1"/>
  <c r="R99" i="5"/>
  <c r="S99" i="5" s="1"/>
  <c r="R83" i="5"/>
  <c r="S83" i="5" s="1"/>
  <c r="R63" i="5"/>
  <c r="S63" i="5" s="1"/>
  <c r="R47" i="5"/>
  <c r="S47" i="5" s="1"/>
  <c r="R31" i="5"/>
  <c r="S31" i="5" s="1"/>
  <c r="R15" i="5"/>
  <c r="S15" i="5" s="1"/>
  <c r="R262" i="5"/>
  <c r="S262" i="5" s="1"/>
  <c r="R194" i="5"/>
  <c r="S194" i="5" s="1"/>
  <c r="R341" i="5"/>
  <c r="S341" i="5" s="1"/>
  <c r="R348" i="5"/>
  <c r="S348" i="5" s="1"/>
  <c r="R300" i="5"/>
  <c r="S300" i="5" s="1"/>
  <c r="R172" i="5"/>
  <c r="S172" i="5" s="1"/>
  <c r="R255" i="5"/>
  <c r="S255" i="5" s="1"/>
  <c r="R191" i="5"/>
  <c r="S191" i="5" s="1"/>
  <c r="R123" i="5"/>
  <c r="S123" i="5" s="1"/>
  <c r="R91" i="5"/>
  <c r="S91" i="5" s="1"/>
  <c r="R55" i="5"/>
  <c r="S55" i="5" s="1"/>
  <c r="R23" i="5"/>
  <c r="S23" i="5" s="1"/>
  <c r="R376" i="5"/>
  <c r="S376" i="5" s="1"/>
  <c r="R390" i="5"/>
  <c r="S390" i="5" s="1"/>
  <c r="R142" i="5"/>
  <c r="S142" i="5" s="1"/>
  <c r="R160" i="5"/>
  <c r="S160" i="5" s="1"/>
  <c r="R367" i="5"/>
  <c r="S367" i="5" s="1"/>
  <c r="R335" i="5"/>
  <c r="S335" i="5" s="1"/>
  <c r="R162" i="5"/>
  <c r="S162" i="5" s="1"/>
  <c r="R342" i="5"/>
  <c r="S342" i="5" s="1"/>
  <c r="R250" i="5"/>
  <c r="S250" i="5" s="1"/>
  <c r="R288" i="5"/>
  <c r="S288" i="5" s="1"/>
  <c r="R224" i="5"/>
  <c r="S224" i="5" s="1"/>
  <c r="R148" i="5"/>
  <c r="S148" i="5" s="1"/>
  <c r="R281" i="5"/>
  <c r="S281" i="5" s="1"/>
  <c r="R249" i="5"/>
  <c r="S249" i="5" s="1"/>
  <c r="R217" i="5"/>
  <c r="S217" i="5" s="1"/>
  <c r="R185" i="5"/>
  <c r="S185" i="5" s="1"/>
  <c r="R153" i="5"/>
  <c r="S153" i="5" s="1"/>
  <c r="R111" i="5"/>
  <c r="S111" i="5" s="1"/>
  <c r="R104" i="5"/>
  <c r="S104" i="5" s="1"/>
  <c r="R88" i="5"/>
  <c r="S88" i="5" s="1"/>
  <c r="R72" i="5"/>
  <c r="S72" i="5" s="1"/>
  <c r="R52" i="5"/>
  <c r="S52" i="5" s="1"/>
  <c r="R36" i="5"/>
  <c r="S36" i="5" s="1"/>
  <c r="R20" i="5"/>
  <c r="S20" i="5" s="1"/>
  <c r="R460" i="5"/>
  <c r="S460" i="5" s="1"/>
  <c r="R446" i="5"/>
  <c r="S446" i="5" s="1"/>
  <c r="R418" i="5"/>
  <c r="S418" i="5" s="1"/>
  <c r="R322" i="5"/>
  <c r="S322" i="5" s="1"/>
  <c r="R372" i="5"/>
  <c r="S372" i="5" s="1"/>
  <c r="R254" i="5"/>
  <c r="S254" i="5" s="1"/>
  <c r="R387" i="5"/>
  <c r="S387" i="5" s="1"/>
  <c r="R355" i="5"/>
  <c r="S355" i="5" s="1"/>
  <c r="R323" i="5"/>
  <c r="S323" i="5" s="1"/>
  <c r="R374" i="5"/>
  <c r="S374" i="5" s="1"/>
  <c r="R310" i="5"/>
  <c r="S310" i="5" s="1"/>
  <c r="R198" i="5"/>
  <c r="S198" i="5" s="1"/>
  <c r="R264" i="5"/>
  <c r="S264" i="5" s="1"/>
  <c r="R200" i="5"/>
  <c r="S200" i="5" s="1"/>
  <c r="R301" i="5"/>
  <c r="S301" i="5" s="1"/>
  <c r="R269" i="5"/>
  <c r="S269" i="5" s="1"/>
  <c r="R237" i="5"/>
  <c r="S237" i="5" s="1"/>
  <c r="R205" i="5"/>
  <c r="S205" i="5" s="1"/>
  <c r="R173" i="5"/>
  <c r="S173" i="5" s="1"/>
  <c r="R141" i="5"/>
  <c r="S141" i="5" s="1"/>
  <c r="R124" i="5"/>
  <c r="S124" i="5" s="1"/>
  <c r="R98" i="5"/>
  <c r="S98" i="5" s="1"/>
  <c r="R82" i="5"/>
  <c r="S82" i="5" s="1"/>
  <c r="R66" i="5"/>
  <c r="S66" i="5" s="1"/>
  <c r="R50" i="5"/>
  <c r="S50" i="5" s="1"/>
  <c r="R34" i="5"/>
  <c r="S34" i="5" s="1"/>
  <c r="R18" i="5"/>
  <c r="S18" i="5" s="1"/>
  <c r="R448" i="5"/>
  <c r="S448" i="5" s="1"/>
  <c r="R451" i="5"/>
  <c r="S451" i="5" s="1"/>
  <c r="R437" i="5"/>
  <c r="S437" i="5" s="1"/>
  <c r="R408" i="5"/>
  <c r="S408" i="5" s="1"/>
  <c r="R490" i="5"/>
  <c r="S490" i="5" s="1"/>
  <c r="R362" i="5"/>
  <c r="S362" i="5" s="1"/>
  <c r="R381" i="5"/>
  <c r="S381" i="5" s="1"/>
  <c r="R317" i="5"/>
  <c r="S317" i="5" s="1"/>
  <c r="R109" i="5"/>
  <c r="S109" i="5" s="1"/>
  <c r="R252" i="5"/>
  <c r="S252" i="5" s="1"/>
  <c r="R295" i="5"/>
  <c r="S295" i="5" s="1"/>
  <c r="R231" i="5"/>
  <c r="S231" i="5" s="1"/>
  <c r="R167" i="5"/>
  <c r="S167" i="5" s="1"/>
  <c r="R118" i="5"/>
  <c r="S118" i="5" s="1"/>
  <c r="R79" i="5"/>
  <c r="S79" i="5" s="1"/>
  <c r="R43" i="5"/>
  <c r="S43" i="5" s="1"/>
  <c r="R11" i="5"/>
  <c r="S11" i="5" s="1"/>
  <c r="R326" i="5"/>
  <c r="S326" i="5" s="1"/>
  <c r="R382" i="5"/>
  <c r="S382" i="5" s="1"/>
  <c r="R274" i="5"/>
  <c r="S274" i="5" s="1"/>
  <c r="R391" i="5"/>
  <c r="S391" i="5" s="1"/>
  <c r="R359" i="5"/>
  <c r="S359" i="5" s="1"/>
  <c r="R327" i="5"/>
  <c r="S327" i="5" s="1"/>
  <c r="R117" i="5"/>
  <c r="S117" i="5" s="1"/>
  <c r="R314" i="5"/>
  <c r="S314" i="5" s="1"/>
  <c r="R214" i="5"/>
  <c r="S214" i="5" s="1"/>
  <c r="R272" i="5"/>
  <c r="S272" i="5" s="1"/>
  <c r="R208" i="5"/>
  <c r="S208" i="5" s="1"/>
  <c r="R305" i="5"/>
  <c r="S305" i="5" s="1"/>
  <c r="R273" i="5"/>
  <c r="S273" i="5" s="1"/>
  <c r="R241" i="5"/>
  <c r="S241" i="5" s="1"/>
  <c r="R209" i="5"/>
  <c r="S209" i="5" s="1"/>
  <c r="R177" i="5"/>
  <c r="S177" i="5" s="1"/>
  <c r="R145" i="5"/>
  <c r="S145" i="5" s="1"/>
  <c r="R128" i="5"/>
  <c r="S128" i="5" s="1"/>
  <c r="R100" i="5"/>
  <c r="S100" i="5" s="1"/>
  <c r="R84" i="5"/>
  <c r="S84" i="5" s="1"/>
  <c r="R64" i="5"/>
  <c r="S64" i="5" s="1"/>
  <c r="R48" i="5"/>
  <c r="S48" i="5" s="1"/>
  <c r="R32" i="5"/>
  <c r="S32" i="5" s="1"/>
  <c r="R16" i="5"/>
  <c r="S16" i="5" s="1"/>
  <c r="R434" i="5"/>
  <c r="S434" i="5" s="1"/>
  <c r="R449" i="5"/>
  <c r="S449" i="5" s="1"/>
  <c r="R430" i="5"/>
  <c r="S430" i="5" s="1"/>
  <c r="R410" i="5"/>
  <c r="S410" i="5" s="1"/>
  <c r="R158" i="5"/>
  <c r="S158" i="5" s="1"/>
  <c r="R356" i="5"/>
  <c r="S356" i="5" s="1"/>
  <c r="R218" i="5"/>
  <c r="S218" i="5" s="1"/>
  <c r="R379" i="5"/>
  <c r="S379" i="5" s="1"/>
  <c r="R347" i="5"/>
  <c r="S347" i="5" s="1"/>
  <c r="R315" i="5"/>
  <c r="S315" i="5" s="1"/>
  <c r="R358" i="5"/>
  <c r="S358" i="5" s="1"/>
  <c r="R302" i="5"/>
  <c r="S302" i="5" s="1"/>
  <c r="R136" i="5"/>
  <c r="S136" i="5" s="1"/>
  <c r="R248" i="5"/>
  <c r="S248" i="5" s="1"/>
  <c r="R184" i="5"/>
  <c r="S184" i="5" s="1"/>
  <c r="R293" i="5"/>
  <c r="S293" i="5" s="1"/>
  <c r="R261" i="5"/>
  <c r="S261" i="5" s="1"/>
  <c r="R229" i="5"/>
  <c r="S229" i="5" s="1"/>
  <c r="R197" i="5"/>
  <c r="S197" i="5" s="1"/>
  <c r="R165" i="5"/>
  <c r="S165" i="5" s="1"/>
  <c r="R133" i="5"/>
  <c r="S133" i="5" s="1"/>
  <c r="R116" i="5"/>
  <c r="S116" i="5" s="1"/>
  <c r="R94" i="5"/>
  <c r="S94" i="5" s="1"/>
  <c r="R78" i="5"/>
  <c r="S78" i="5" s="1"/>
  <c r="R62" i="5"/>
  <c r="S62" i="5" s="1"/>
  <c r="R46" i="5"/>
  <c r="S46" i="5" s="1"/>
  <c r="R30" i="5"/>
  <c r="S30" i="5" s="1"/>
  <c r="R14" i="5"/>
  <c r="S14" i="5" s="1"/>
  <c r="R431" i="5"/>
  <c r="S431" i="5" s="1"/>
  <c r="R413" i="5"/>
  <c r="S413" i="5" s="1"/>
  <c r="R424" i="5"/>
  <c r="S424" i="5" s="1"/>
  <c r="R427" i="5"/>
  <c r="S427" i="5" s="1"/>
  <c r="R320" i="5"/>
  <c r="S320" i="5" s="1"/>
  <c r="R368" i="5"/>
  <c r="S368" i="5" s="1"/>
  <c r="R238" i="5"/>
  <c r="S238" i="5" s="1"/>
  <c r="R385" i="5"/>
  <c r="S385" i="5" s="1"/>
  <c r="R353" i="5"/>
  <c r="S353" i="5" s="1"/>
  <c r="R321" i="5"/>
  <c r="S321" i="5" s="1"/>
  <c r="R370" i="5"/>
  <c r="S370" i="5" s="1"/>
  <c r="R174" i="5"/>
  <c r="S174" i="5" s="1"/>
  <c r="R190" i="5"/>
  <c r="S190" i="5" s="1"/>
  <c r="R260" i="5"/>
  <c r="S260" i="5" s="1"/>
  <c r="R196" i="5"/>
  <c r="S196" i="5" s="1"/>
  <c r="R299" i="5"/>
  <c r="S299" i="5" s="1"/>
  <c r="R267" i="5"/>
  <c r="S267" i="5" s="1"/>
  <c r="R235" i="5"/>
  <c r="S235" i="5" s="1"/>
  <c r="R203" i="5"/>
  <c r="S203" i="5" s="1"/>
  <c r="R171" i="5"/>
  <c r="S171" i="5" s="1"/>
  <c r="R139" i="5"/>
  <c r="S139" i="5" s="1"/>
  <c r="R122" i="5"/>
  <c r="S122" i="5" s="1"/>
  <c r="R97" i="5"/>
  <c r="S97" i="5" s="1"/>
  <c r="R81" i="5"/>
  <c r="S81" i="5" s="1"/>
  <c r="R65" i="5"/>
  <c r="S65" i="5" s="1"/>
  <c r="R49" i="5"/>
  <c r="S49" i="5" s="1"/>
  <c r="R33" i="5"/>
  <c r="S33" i="5" s="1"/>
  <c r="R17" i="5"/>
  <c r="S17" i="5" s="1"/>
  <c r="R457" i="5"/>
  <c r="S457" i="5" s="1"/>
  <c r="R439" i="5"/>
  <c r="S439" i="5" s="1"/>
  <c r="R402" i="5"/>
  <c r="S402" i="5" s="1"/>
  <c r="R308" i="5"/>
  <c r="S308" i="5" s="1"/>
  <c r="R373" i="5"/>
  <c r="S373" i="5" s="1"/>
  <c r="R309" i="5"/>
  <c r="S309" i="5" s="1"/>
  <c r="R286" i="5"/>
  <c r="S286" i="5" s="1"/>
  <c r="R236" i="5"/>
  <c r="S236" i="5" s="1"/>
  <c r="R287" i="5"/>
  <c r="S287" i="5" s="1"/>
  <c r="R223" i="5"/>
  <c r="S223" i="5" s="1"/>
  <c r="R159" i="5"/>
  <c r="S159" i="5" s="1"/>
  <c r="R110" i="5"/>
  <c r="S110" i="5" s="1"/>
  <c r="R75" i="5"/>
  <c r="S75" i="5" s="1"/>
  <c r="R39" i="5"/>
  <c r="S39" i="5" s="1"/>
  <c r="R7" i="5"/>
  <c r="S7" i="5" s="1"/>
  <c r="R318" i="5"/>
  <c r="S318" i="5" s="1"/>
  <c r="R366" i="5"/>
  <c r="S366" i="5" s="1"/>
  <c r="R226" i="5"/>
  <c r="S226" i="5" s="1"/>
  <c r="R383" i="5"/>
  <c r="S383" i="5" s="1"/>
  <c r="R351" i="5"/>
  <c r="S351" i="5" s="1"/>
  <c r="R319" i="5"/>
  <c r="S319" i="5" s="1"/>
  <c r="R364" i="5"/>
  <c r="S364" i="5" s="1"/>
  <c r="R150" i="5"/>
  <c r="S150" i="5" s="1"/>
  <c r="R168" i="5"/>
  <c r="S168" i="5" s="1"/>
  <c r="R256" i="5"/>
  <c r="S256" i="5" s="1"/>
  <c r="R192" i="5"/>
  <c r="S192" i="5" s="1"/>
  <c r="R297" i="5"/>
  <c r="S297" i="5" s="1"/>
  <c r="R265" i="5"/>
  <c r="S265" i="5" s="1"/>
  <c r="R233" i="5"/>
  <c r="S233" i="5" s="1"/>
  <c r="R201" i="5"/>
  <c r="S201" i="5" s="1"/>
  <c r="R169" i="5"/>
  <c r="S169" i="5" s="1"/>
  <c r="R137" i="5"/>
  <c r="S137" i="5" s="1"/>
  <c r="R120" i="5"/>
  <c r="S120" i="5" s="1"/>
  <c r="R96" i="5"/>
  <c r="S96" i="5" s="1"/>
  <c r="R80" i="5"/>
  <c r="S80" i="5" s="1"/>
  <c r="R60" i="5"/>
  <c r="S60" i="5" s="1"/>
  <c r="R44" i="5"/>
  <c r="S44" i="5" s="1"/>
  <c r="R28" i="5"/>
  <c r="S28" i="5" s="1"/>
  <c r="R12" i="5"/>
  <c r="S12" i="5" s="1"/>
  <c r="R452" i="5"/>
  <c r="S452" i="5" s="1"/>
  <c r="R455" i="5"/>
  <c r="S455" i="5" s="1"/>
  <c r="R441" i="5"/>
  <c r="S441" i="5" s="1"/>
  <c r="R415" i="5"/>
  <c r="S415" i="5" s="1"/>
  <c r="R246" i="5"/>
  <c r="S246" i="5" s="1"/>
  <c r="R306" i="5"/>
  <c r="S306" i="5" s="1"/>
  <c r="R182" i="5"/>
  <c r="S182" i="5" s="1"/>
  <c r="R371" i="5"/>
  <c r="S371" i="5" s="1"/>
  <c r="R339" i="5"/>
  <c r="S339" i="5" s="1"/>
  <c r="R307" i="5"/>
  <c r="S307" i="5" s="1"/>
  <c r="R346" i="5"/>
  <c r="S346" i="5" s="1"/>
  <c r="R270" i="5"/>
  <c r="S270" i="5" s="1"/>
  <c r="R296" i="5"/>
  <c r="S296" i="5" s="1"/>
  <c r="R232" i="5"/>
  <c r="S232" i="5" s="1"/>
  <c r="R164" i="5"/>
  <c r="S164" i="5" s="1"/>
  <c r="R285" i="5"/>
  <c r="S285" i="5" s="1"/>
  <c r="R253" i="5"/>
  <c r="S253" i="5" s="1"/>
  <c r="R221" i="5"/>
  <c r="S221" i="5" s="1"/>
  <c r="R189" i="5"/>
  <c r="S189" i="5" s="1"/>
  <c r="R157" i="5"/>
  <c r="S157" i="5" s="1"/>
  <c r="R119" i="5"/>
  <c r="S119" i="5" s="1"/>
  <c r="R108" i="5"/>
  <c r="S108" i="5" s="1"/>
  <c r="R90" i="5"/>
  <c r="S90" i="5" s="1"/>
  <c r="R74" i="5"/>
  <c r="S74" i="5" s="1"/>
  <c r="R58" i="5"/>
  <c r="S58" i="5" s="1"/>
  <c r="R42" i="5"/>
  <c r="S42" i="5" s="1"/>
  <c r="R26" i="5"/>
  <c r="S26" i="5" s="1"/>
  <c r="R10" i="5"/>
  <c r="S10" i="5" s="1"/>
  <c r="R458" i="5"/>
  <c r="S458" i="5" s="1"/>
  <c r="R443" i="5"/>
  <c r="S443" i="5" s="1"/>
  <c r="R416" i="5"/>
  <c r="S416" i="5" s="1"/>
  <c r="R411" i="5"/>
  <c r="S411" i="5" s="1"/>
  <c r="R349" i="5"/>
  <c r="S349" i="5" s="1"/>
  <c r="R263" i="5"/>
  <c r="S263" i="5" s="1"/>
  <c r="R59" i="5"/>
  <c r="S59" i="5" s="1"/>
  <c r="R282" i="5"/>
  <c r="S282" i="5" s="1"/>
  <c r="R343" i="5"/>
  <c r="S343" i="5" s="1"/>
  <c r="R304" i="5"/>
  <c r="S304" i="5" s="1"/>
  <c r="R257" i="5"/>
  <c r="S257" i="5" s="1"/>
  <c r="R127" i="5"/>
  <c r="S127" i="5" s="1"/>
  <c r="R56" i="5"/>
  <c r="S56" i="5" s="1"/>
  <c r="R421" i="5"/>
  <c r="S421" i="5" s="1"/>
  <c r="R294" i="5"/>
  <c r="S294" i="5" s="1"/>
  <c r="R146" i="5"/>
  <c r="S146" i="5" s="1"/>
  <c r="R216" i="5"/>
  <c r="S216" i="5" s="1"/>
  <c r="R213" i="5"/>
  <c r="S213" i="5" s="1"/>
  <c r="R102" i="5"/>
  <c r="S102" i="5" s="1"/>
  <c r="R38" i="5"/>
  <c r="S38" i="5" s="1"/>
  <c r="R405" i="5"/>
  <c r="S405" i="5" s="1"/>
  <c r="R328" i="5"/>
  <c r="S328" i="5" s="1"/>
  <c r="R354" i="5"/>
  <c r="S354" i="5" s="1"/>
  <c r="R178" i="5"/>
  <c r="S178" i="5" s="1"/>
  <c r="R361" i="5"/>
  <c r="S361" i="5" s="1"/>
  <c r="R313" i="5"/>
  <c r="S313" i="5" s="1"/>
  <c r="R344" i="5"/>
  <c r="S344" i="5" s="1"/>
  <c r="R230" i="5"/>
  <c r="S230" i="5" s="1"/>
  <c r="R244" i="5"/>
  <c r="S244" i="5" s="1"/>
  <c r="R156" i="5"/>
  <c r="S156" i="5" s="1"/>
  <c r="R275" i="5"/>
  <c r="S275" i="5" s="1"/>
  <c r="R227" i="5"/>
  <c r="S227" i="5" s="1"/>
  <c r="R187" i="5"/>
  <c r="S187" i="5" s="1"/>
  <c r="R147" i="5"/>
  <c r="S147" i="5" s="1"/>
  <c r="R114" i="5"/>
  <c r="S114" i="5" s="1"/>
  <c r="R89" i="5"/>
  <c r="S89" i="5" s="1"/>
  <c r="R69" i="5"/>
  <c r="S69" i="5" s="1"/>
  <c r="R45" i="5"/>
  <c r="S45" i="5" s="1"/>
  <c r="R25" i="5"/>
  <c r="S25" i="5" s="1"/>
  <c r="R425" i="5"/>
  <c r="S425" i="5" s="1"/>
  <c r="R433" i="5"/>
  <c r="S433" i="5" s="1"/>
  <c r="R423" i="5"/>
  <c r="S423" i="5" s="1"/>
  <c r="R456" i="5"/>
  <c r="S456" i="5" s="1"/>
  <c r="R453" i="5"/>
  <c r="S453" i="5" s="1"/>
  <c r="R435" i="5"/>
  <c r="S435" i="5" s="1"/>
  <c r="R398" i="5"/>
  <c r="S398" i="5" s="1"/>
  <c r="R6" i="5"/>
  <c r="S6" i="5" s="1"/>
  <c r="R188" i="5"/>
  <c r="S188" i="5" s="1"/>
  <c r="R290" i="5"/>
  <c r="S290" i="5" s="1"/>
  <c r="R76" i="5"/>
  <c r="S76" i="5" s="1"/>
  <c r="R432" i="5"/>
  <c r="S432" i="5" s="1"/>
  <c r="R331" i="5"/>
  <c r="S331" i="5" s="1"/>
  <c r="R245" i="5"/>
  <c r="S245" i="5" s="1"/>
  <c r="R54" i="5"/>
  <c r="S54" i="5" s="1"/>
  <c r="R384" i="5"/>
  <c r="S384" i="5" s="1"/>
  <c r="R329" i="5"/>
  <c r="S329" i="5" s="1"/>
  <c r="R352" i="5"/>
  <c r="S352" i="5" s="1"/>
  <c r="R180" i="5"/>
  <c r="S180" i="5" s="1"/>
  <c r="R155" i="5"/>
  <c r="S155" i="5" s="1"/>
  <c r="R73" i="5"/>
  <c r="S73" i="5" s="1"/>
  <c r="R9" i="5"/>
  <c r="S9" i="5" s="1"/>
  <c r="R454" i="5"/>
  <c r="S454" i="5" s="1"/>
  <c r="R442" i="5"/>
  <c r="S442" i="5" s="1"/>
  <c r="R412" i="5"/>
  <c r="S412" i="5" s="1"/>
  <c r="R360" i="5"/>
  <c r="S360" i="5" s="1"/>
  <c r="R199" i="5"/>
  <c r="S199" i="5" s="1"/>
  <c r="R27" i="5"/>
  <c r="S27" i="5" s="1"/>
  <c r="R338" i="5"/>
  <c r="S338" i="5" s="1"/>
  <c r="R311" i="5"/>
  <c r="S311" i="5" s="1"/>
  <c r="R240" i="5"/>
  <c r="S240" i="5" s="1"/>
  <c r="R225" i="5"/>
  <c r="S225" i="5" s="1"/>
  <c r="R112" i="5"/>
  <c r="S112" i="5" s="1"/>
  <c r="R40" i="5"/>
  <c r="S40" i="5" s="1"/>
  <c r="R426" i="5"/>
  <c r="S426" i="5" s="1"/>
  <c r="R113" i="5"/>
  <c r="S113" i="5" s="1"/>
  <c r="R332" i="5"/>
  <c r="S332" i="5" s="1"/>
  <c r="R121" i="5"/>
  <c r="S121" i="5" s="1"/>
  <c r="R181" i="5"/>
  <c r="S181" i="5" s="1"/>
  <c r="R86" i="5"/>
  <c r="S86" i="5" s="1"/>
  <c r="R22" i="5"/>
  <c r="S22" i="5" s="1"/>
  <c r="R406" i="5"/>
  <c r="S406" i="5" s="1"/>
  <c r="R134" i="5"/>
  <c r="S134" i="5" s="1"/>
  <c r="R166" i="5"/>
  <c r="S166" i="5" s="1"/>
  <c r="R393" i="5"/>
  <c r="S393" i="5" s="1"/>
  <c r="R345" i="5"/>
  <c r="S345" i="5" s="1"/>
  <c r="R170" i="5"/>
  <c r="S170" i="5" s="1"/>
  <c r="R330" i="5"/>
  <c r="S330" i="5" s="1"/>
  <c r="R129" i="5"/>
  <c r="S129" i="5" s="1"/>
  <c r="R228" i="5"/>
  <c r="S228" i="5" s="1"/>
  <c r="R105" i="5"/>
  <c r="S105" i="5" s="1"/>
  <c r="R259" i="5"/>
  <c r="S259" i="5" s="1"/>
  <c r="R219" i="5"/>
  <c r="S219" i="5" s="1"/>
  <c r="R179" i="5"/>
  <c r="S179" i="5" s="1"/>
  <c r="R131" i="5"/>
  <c r="S131" i="5" s="1"/>
  <c r="R106" i="5"/>
  <c r="S106" i="5" s="1"/>
  <c r="R85" i="5"/>
  <c r="S85" i="5" s="1"/>
  <c r="R61" i="5"/>
  <c r="S61" i="5" s="1"/>
  <c r="R41" i="5"/>
  <c r="S41" i="5" s="1"/>
  <c r="R21" i="5"/>
  <c r="S21" i="5" s="1"/>
  <c r="R438" i="5"/>
  <c r="S438" i="5" s="1"/>
  <c r="R422" i="5"/>
  <c r="S422" i="5" s="1"/>
  <c r="R407" i="5"/>
  <c r="S407" i="5" s="1"/>
  <c r="R417" i="5"/>
  <c r="S417" i="5" s="1"/>
  <c r="R436" i="5"/>
  <c r="S436" i="5" s="1"/>
  <c r="R459" i="5"/>
  <c r="S459" i="5" s="1"/>
  <c r="R428" i="5"/>
  <c r="S428" i="5" s="1"/>
  <c r="R400" i="5"/>
  <c r="S400" i="5" s="1"/>
  <c r="R491" i="5"/>
  <c r="S491" i="5" s="1"/>
  <c r="R375" i="5"/>
  <c r="S375" i="5" s="1"/>
  <c r="R161" i="5"/>
  <c r="S161" i="5" s="1"/>
  <c r="R445" i="5"/>
  <c r="S445" i="5" s="1"/>
  <c r="R210" i="5"/>
  <c r="S210" i="5" s="1"/>
  <c r="R276" i="5"/>
  <c r="S276" i="5" s="1"/>
  <c r="R195" i="5"/>
  <c r="S195" i="5" s="1"/>
  <c r="R53" i="5"/>
  <c r="S53" i="5" s="1"/>
  <c r="R444" i="5"/>
  <c r="S444" i="5" s="1"/>
  <c r="R404" i="5"/>
  <c r="S404" i="5" s="1"/>
  <c r="R450" i="5"/>
  <c r="S450" i="5" s="1"/>
  <c r="R316" i="5"/>
  <c r="S316" i="5" s="1"/>
  <c r="R152" i="5"/>
  <c r="S152" i="5" s="1"/>
  <c r="R135" i="5"/>
  <c r="S135" i="5" s="1"/>
  <c r="R202" i="5"/>
  <c r="S202" i="5" s="1"/>
  <c r="R350" i="5"/>
  <c r="S350" i="5" s="1"/>
  <c r="R176" i="5"/>
  <c r="S176" i="5" s="1"/>
  <c r="R193" i="5"/>
  <c r="S193" i="5" s="1"/>
  <c r="R92" i="5"/>
  <c r="S92" i="5" s="1"/>
  <c r="R24" i="5"/>
  <c r="S24" i="5" s="1"/>
  <c r="R334" i="5"/>
  <c r="S334" i="5" s="1"/>
  <c r="R363" i="5"/>
  <c r="S363" i="5" s="1"/>
  <c r="R234" i="5"/>
  <c r="S234" i="5" s="1"/>
  <c r="R277" i="5"/>
  <c r="S277" i="5" s="1"/>
  <c r="R149" i="5"/>
  <c r="S149" i="5" s="1"/>
  <c r="R70" i="5"/>
  <c r="S70" i="5" s="1"/>
  <c r="R186" i="5"/>
  <c r="S186" i="5" s="1"/>
  <c r="R278" i="5"/>
  <c r="S278" i="5" s="1"/>
  <c r="R377" i="5"/>
  <c r="S377" i="5" s="1"/>
  <c r="R337" i="5"/>
  <c r="S337" i="5" s="1"/>
  <c r="R138" i="5"/>
  <c r="S138" i="5" s="1"/>
  <c r="R298" i="5"/>
  <c r="S298" i="5" s="1"/>
  <c r="R292" i="5"/>
  <c r="S292" i="5" s="1"/>
  <c r="R212" i="5"/>
  <c r="S212" i="5" s="1"/>
  <c r="R291" i="5"/>
  <c r="S291" i="5" s="1"/>
  <c r="R251" i="5"/>
  <c r="S251" i="5" s="1"/>
  <c r="R211" i="5"/>
  <c r="S211" i="5" s="1"/>
  <c r="R163" i="5"/>
  <c r="S163" i="5" s="1"/>
  <c r="R115" i="5"/>
  <c r="S115" i="5" s="1"/>
  <c r="R101" i="5"/>
  <c r="S101" i="5" s="1"/>
  <c r="R77" i="5"/>
  <c r="S77" i="5" s="1"/>
  <c r="R57" i="5"/>
  <c r="S57" i="5" s="1"/>
  <c r="R37" i="5"/>
  <c r="S37" i="5" s="1"/>
  <c r="R13" i="5"/>
  <c r="S13" i="5" s="1"/>
  <c r="R461" i="5"/>
  <c r="S461" i="5" s="1"/>
  <c r="R447" i="5"/>
  <c r="S447" i="5" s="1"/>
  <c r="R414" i="5"/>
  <c r="S414" i="5" s="1"/>
  <c r="R440" i="5"/>
  <c r="S440" i="5" s="1"/>
  <c r="R409" i="5"/>
  <c r="S409" i="5" s="1"/>
  <c r="R429" i="5"/>
  <c r="S429" i="5" s="1"/>
  <c r="R420" i="5"/>
  <c r="S420" i="5" s="1"/>
  <c r="R419" i="5"/>
  <c r="S419" i="5" s="1"/>
  <c r="R68" i="5"/>
  <c r="S68" i="5" s="1"/>
  <c r="R222" i="5"/>
  <c r="S222" i="5" s="1"/>
  <c r="R95" i="5"/>
  <c r="S95" i="5" s="1"/>
  <c r="R289" i="5"/>
  <c r="S289" i="5" s="1"/>
  <c r="R8" i="5"/>
  <c r="S8" i="5" s="1"/>
  <c r="R386" i="5"/>
  <c r="S386" i="5" s="1"/>
  <c r="R280" i="5"/>
  <c r="S280" i="5" s="1"/>
  <c r="R132" i="5"/>
  <c r="S132" i="5" s="1"/>
  <c r="R378" i="5"/>
  <c r="S378" i="5" s="1"/>
  <c r="R369" i="5"/>
  <c r="S369" i="5" s="1"/>
  <c r="R266" i="5"/>
  <c r="S266" i="5" s="1"/>
  <c r="R283" i="5"/>
  <c r="S283" i="5" s="1"/>
  <c r="R243" i="5"/>
  <c r="S243" i="5" s="1"/>
  <c r="R130" i="5"/>
  <c r="S130" i="5" s="1"/>
  <c r="R93" i="5"/>
  <c r="S93" i="5" s="1"/>
  <c r="R29" i="5"/>
  <c r="S29" i="5" s="1"/>
  <c r="R462" i="5"/>
  <c r="S462" i="5" s="1"/>
  <c r="R403" i="5"/>
  <c r="S403" i="5" s="1"/>
  <c r="R67" i="5"/>
  <c r="S67" i="5" s="1"/>
  <c r="H517" i="5"/>
  <c r="I517" i="5" s="1"/>
  <c r="H463" i="5"/>
  <c r="I463" i="5" s="1"/>
  <c r="H509" i="5"/>
  <c r="I509" i="5" s="1"/>
  <c r="H541" i="5"/>
  <c r="I541" i="5" s="1"/>
  <c r="H533" i="5"/>
  <c r="I533" i="5" s="1"/>
  <c r="H501" i="5"/>
  <c r="I501" i="5" s="1"/>
  <c r="H525" i="5"/>
  <c r="I525" i="5" s="1"/>
  <c r="H530" i="5"/>
  <c r="I530" i="5" s="1"/>
  <c r="H528" i="5"/>
  <c r="I528" i="5" s="1"/>
  <c r="H527" i="5"/>
  <c r="I527" i="5" s="1"/>
  <c r="H514" i="5"/>
  <c r="I514" i="5" s="1"/>
  <c r="H512" i="5"/>
  <c r="I512" i="5" s="1"/>
  <c r="H511" i="5"/>
  <c r="I511" i="5" s="1"/>
  <c r="H521" i="5"/>
  <c r="I521" i="5" s="1"/>
  <c r="H402" i="5"/>
  <c r="I402" i="5" s="1"/>
  <c r="H495" i="5"/>
  <c r="I495" i="5" s="1"/>
  <c r="H489" i="5"/>
  <c r="I489" i="5" s="1"/>
  <c r="H485" i="5"/>
  <c r="I485" i="5" s="1"/>
  <c r="H481" i="5"/>
  <c r="I481" i="5" s="1"/>
  <c r="H475" i="5"/>
  <c r="I475" i="5" s="1"/>
  <c r="H472" i="5"/>
  <c r="I472" i="5" s="1"/>
  <c r="H467" i="5"/>
  <c r="I467" i="5" s="1"/>
  <c r="H464" i="5"/>
  <c r="I464" i="5" s="1"/>
  <c r="H569" i="5"/>
  <c r="I569" i="5" s="1"/>
  <c r="H565" i="5"/>
  <c r="I565" i="5" s="1"/>
  <c r="H561" i="5"/>
  <c r="I561" i="5" s="1"/>
  <c r="H557" i="5"/>
  <c r="I557" i="5" s="1"/>
  <c r="H553" i="5"/>
  <c r="I553" i="5" s="1"/>
  <c r="H549" i="5"/>
  <c r="I549" i="5" s="1"/>
  <c r="H545" i="5"/>
  <c r="I545" i="5" s="1"/>
  <c r="H540" i="5"/>
  <c r="I540" i="5" s="1"/>
  <c r="H539" i="5"/>
  <c r="I539" i="5" s="1"/>
  <c r="H526" i="5"/>
  <c r="I526" i="5" s="1"/>
  <c r="H524" i="5"/>
  <c r="I524" i="5" s="1"/>
  <c r="H523" i="5"/>
  <c r="I523" i="5" s="1"/>
  <c r="H510" i="5"/>
  <c r="I510" i="5" s="1"/>
  <c r="H508" i="5"/>
  <c r="I508" i="5" s="1"/>
  <c r="H507" i="5"/>
  <c r="I507" i="5" s="1"/>
  <c r="H529" i="5"/>
  <c r="I529" i="5" s="1"/>
  <c r="H498" i="5"/>
  <c r="I498" i="5" s="1"/>
  <c r="H494" i="5"/>
  <c r="I494" i="5" s="1"/>
  <c r="H488" i="5"/>
  <c r="I488" i="5" s="1"/>
  <c r="H484" i="5"/>
  <c r="I484" i="5" s="1"/>
  <c r="H480" i="5"/>
  <c r="I480" i="5" s="1"/>
  <c r="H473" i="5"/>
  <c r="I473" i="5" s="1"/>
  <c r="H470" i="5"/>
  <c r="I470" i="5" s="1"/>
  <c r="H465" i="5"/>
  <c r="I465" i="5" s="1"/>
  <c r="H572" i="5"/>
  <c r="I572" i="5" s="1"/>
  <c r="H568" i="5"/>
  <c r="I568" i="5" s="1"/>
  <c r="H564" i="5"/>
  <c r="I564" i="5" s="1"/>
  <c r="H560" i="5"/>
  <c r="I560" i="5" s="1"/>
  <c r="H556" i="5"/>
  <c r="I556" i="5" s="1"/>
  <c r="H552" i="5"/>
  <c r="I552" i="5" s="1"/>
  <c r="H548" i="5"/>
  <c r="I548" i="5" s="1"/>
  <c r="H544" i="5"/>
  <c r="I544" i="5" s="1"/>
  <c r="H538" i="5"/>
  <c r="I538" i="5" s="1"/>
  <c r="H536" i="5"/>
  <c r="I536" i="5" s="1"/>
  <c r="H535" i="5"/>
  <c r="I535" i="5" s="1"/>
  <c r="H522" i="5"/>
  <c r="I522" i="5" s="1"/>
  <c r="H520" i="5"/>
  <c r="I520" i="5" s="1"/>
  <c r="H519" i="5"/>
  <c r="I519" i="5" s="1"/>
  <c r="H506" i="5"/>
  <c r="I506" i="5" s="1"/>
  <c r="H504" i="5"/>
  <c r="I504" i="5" s="1"/>
  <c r="H503" i="5"/>
  <c r="I503" i="5" s="1"/>
  <c r="H537" i="5"/>
  <c r="I537" i="5" s="1"/>
  <c r="H505" i="5"/>
  <c r="I505" i="5" s="1"/>
  <c r="H497" i="5"/>
  <c r="I497" i="5" s="1"/>
  <c r="H493" i="5"/>
  <c r="I493" i="5" s="1"/>
  <c r="H487" i="5"/>
  <c r="I487" i="5" s="1"/>
  <c r="H483" i="5"/>
  <c r="I483" i="5" s="1"/>
  <c r="H479" i="5"/>
  <c r="I479" i="5" s="1"/>
  <c r="H476" i="5"/>
  <c r="I476" i="5" s="1"/>
  <c r="H471" i="5"/>
  <c r="I471" i="5" s="1"/>
  <c r="H468" i="5"/>
  <c r="I468" i="5" s="1"/>
  <c r="H571" i="5"/>
  <c r="I571" i="5" s="1"/>
  <c r="H567" i="5"/>
  <c r="I567" i="5" s="1"/>
  <c r="H563" i="5"/>
  <c r="I563" i="5" s="1"/>
  <c r="H559" i="5"/>
  <c r="I559" i="5" s="1"/>
  <c r="H555" i="5"/>
  <c r="I555" i="5" s="1"/>
  <c r="H551" i="5"/>
  <c r="I551" i="5" s="1"/>
  <c r="H547" i="5"/>
  <c r="I547" i="5" s="1"/>
  <c r="H543" i="5"/>
  <c r="I543" i="5" s="1"/>
  <c r="H534" i="5"/>
  <c r="I534" i="5" s="1"/>
  <c r="H532" i="5"/>
  <c r="I532" i="5" s="1"/>
  <c r="H531" i="5"/>
  <c r="I531" i="5" s="1"/>
  <c r="H518" i="5"/>
  <c r="I518" i="5" s="1"/>
  <c r="H516" i="5"/>
  <c r="I516" i="5" s="1"/>
  <c r="H515" i="5"/>
  <c r="I515" i="5" s="1"/>
  <c r="H502" i="5"/>
  <c r="I502" i="5" s="1"/>
  <c r="H500" i="5"/>
  <c r="I500" i="5" s="1"/>
  <c r="H513" i="5"/>
  <c r="I513" i="5" s="1"/>
  <c r="H400" i="5"/>
  <c r="I400" i="5" s="1"/>
  <c r="H398" i="5"/>
  <c r="I398" i="5" s="1"/>
  <c r="H499" i="5"/>
  <c r="I499" i="5" s="1"/>
  <c r="H492" i="5"/>
  <c r="I492" i="5" s="1"/>
  <c r="H477" i="5"/>
  <c r="I477" i="5" s="1"/>
  <c r="H474" i="5"/>
  <c r="I474" i="5" s="1"/>
  <c r="H570" i="5"/>
  <c r="I570" i="5" s="1"/>
  <c r="H554" i="5"/>
  <c r="I554" i="5" s="1"/>
  <c r="H486" i="5"/>
  <c r="I486" i="5" s="1"/>
  <c r="H469" i="5"/>
  <c r="I469" i="5" s="1"/>
  <c r="H466" i="5"/>
  <c r="I466" i="5" s="1"/>
  <c r="H566" i="5"/>
  <c r="I566" i="5" s="1"/>
  <c r="H550" i="5"/>
  <c r="I550" i="5" s="1"/>
  <c r="H482" i="5"/>
  <c r="I482" i="5" s="1"/>
  <c r="H562" i="5"/>
  <c r="I562" i="5" s="1"/>
  <c r="H546" i="5"/>
  <c r="I546" i="5" s="1"/>
  <c r="H496" i="5"/>
  <c r="I496" i="5" s="1"/>
  <c r="H478" i="5"/>
  <c r="I478" i="5" s="1"/>
  <c r="H558" i="5"/>
  <c r="I558" i="5" s="1"/>
  <c r="H542" i="5"/>
  <c r="I542" i="5" s="1"/>
  <c r="H396" i="5"/>
  <c r="I396" i="5" s="1"/>
  <c r="H394" i="5"/>
  <c r="I394" i="5" s="1"/>
  <c r="H395" i="5"/>
  <c r="I395" i="5" s="1"/>
  <c r="H187" i="5"/>
  <c r="I187" i="5" s="1"/>
  <c r="H215" i="5"/>
  <c r="I215" i="5" s="1"/>
  <c r="H257" i="5"/>
  <c r="I257" i="5" s="1"/>
  <c r="H193" i="5"/>
  <c r="I193" i="5" s="1"/>
  <c r="H81" i="5"/>
  <c r="I81" i="5" s="1"/>
  <c r="H88" i="5"/>
  <c r="I88" i="5" s="1"/>
  <c r="H379" i="5"/>
  <c r="I379" i="5" s="1"/>
  <c r="H363" i="5"/>
  <c r="I363" i="5" s="1"/>
  <c r="H347" i="5"/>
  <c r="I347" i="5" s="1"/>
  <c r="H331" i="5"/>
  <c r="I331" i="5" s="1"/>
  <c r="H315" i="5"/>
  <c r="I315" i="5" s="1"/>
  <c r="H173" i="5"/>
  <c r="I173" i="5" s="1"/>
  <c r="H24" i="5"/>
  <c r="I24" i="5" s="1"/>
  <c r="H278" i="5"/>
  <c r="I278" i="5" s="1"/>
  <c r="H246" i="5"/>
  <c r="I246" i="5" s="1"/>
  <c r="H214" i="5"/>
  <c r="I214" i="5" s="1"/>
  <c r="H182" i="5"/>
  <c r="I182" i="5" s="1"/>
  <c r="H150" i="5"/>
  <c r="I150" i="5" s="1"/>
  <c r="H96" i="5"/>
  <c r="I96" i="5" s="1"/>
  <c r="H21" i="5"/>
  <c r="I21" i="5" s="1"/>
  <c r="H100" i="5"/>
  <c r="I100" i="5" s="1"/>
  <c r="H71" i="5"/>
  <c r="I71" i="5" s="1"/>
  <c r="H7" i="5"/>
  <c r="I7" i="5" s="1"/>
  <c r="H42" i="5"/>
  <c r="I42" i="5" s="1"/>
  <c r="H490" i="5"/>
  <c r="I490" i="5" s="1"/>
  <c r="H303" i="5"/>
  <c r="I303" i="5" s="1"/>
  <c r="H305" i="5"/>
  <c r="I305" i="5" s="1"/>
  <c r="H241" i="5"/>
  <c r="I241" i="5" s="1"/>
  <c r="H177" i="5"/>
  <c r="I177" i="5" s="1"/>
  <c r="H167" i="5"/>
  <c r="I167" i="5" s="1"/>
  <c r="H391" i="5"/>
  <c r="I391" i="5" s="1"/>
  <c r="H375" i="5"/>
  <c r="I375" i="5" s="1"/>
  <c r="H359" i="5"/>
  <c r="I359" i="5" s="1"/>
  <c r="H343" i="5"/>
  <c r="I343" i="5" s="1"/>
  <c r="H327" i="5"/>
  <c r="I327" i="5" s="1"/>
  <c r="H311" i="5"/>
  <c r="I311" i="5" s="1"/>
  <c r="H155" i="5"/>
  <c r="I155" i="5" s="1"/>
  <c r="H302" i="5"/>
  <c r="I302" i="5" s="1"/>
  <c r="H270" i="5"/>
  <c r="I270" i="5" s="1"/>
  <c r="H238" i="5"/>
  <c r="I238" i="5" s="1"/>
  <c r="H206" i="5"/>
  <c r="I206" i="5" s="1"/>
  <c r="H174" i="5"/>
  <c r="I174" i="5" s="1"/>
  <c r="H142" i="5"/>
  <c r="I142" i="5" s="1"/>
  <c r="H32" i="5"/>
  <c r="I32" i="5" s="1"/>
  <c r="H127" i="5"/>
  <c r="I127" i="5" s="1"/>
  <c r="H36" i="5"/>
  <c r="I36" i="5" s="1"/>
  <c r="H55" i="5"/>
  <c r="I55" i="5" s="1"/>
  <c r="H90" i="5"/>
  <c r="I90" i="5" s="1"/>
  <c r="H26" i="5"/>
  <c r="I26" i="5" s="1"/>
  <c r="H271" i="5"/>
  <c r="I271" i="5" s="1"/>
  <c r="H209" i="5"/>
  <c r="I209" i="5" s="1"/>
  <c r="H132" i="5"/>
  <c r="I132" i="5" s="1"/>
  <c r="H367" i="5"/>
  <c r="I367" i="5" s="1"/>
  <c r="H335" i="5"/>
  <c r="I335" i="5" s="1"/>
  <c r="H57" i="5"/>
  <c r="I57" i="5" s="1"/>
  <c r="H286" i="5"/>
  <c r="I286" i="5" s="1"/>
  <c r="H222" i="5"/>
  <c r="I222" i="5" s="1"/>
  <c r="H158" i="5"/>
  <c r="I158" i="5" s="1"/>
  <c r="H53" i="5"/>
  <c r="I53" i="5" s="1"/>
  <c r="H87" i="5"/>
  <c r="I87" i="5" s="1"/>
  <c r="H58" i="5"/>
  <c r="I58" i="5" s="1"/>
  <c r="H295" i="5"/>
  <c r="I295" i="5" s="1"/>
  <c r="H297" i="5"/>
  <c r="I297" i="5" s="1"/>
  <c r="H233" i="5"/>
  <c r="I233" i="5" s="1"/>
  <c r="H65" i="5"/>
  <c r="I65" i="5" s="1"/>
  <c r="H161" i="5"/>
  <c r="I161" i="5" s="1"/>
  <c r="H389" i="5"/>
  <c r="I389" i="5" s="1"/>
  <c r="H373" i="5"/>
  <c r="I373" i="5" s="1"/>
  <c r="H191" i="5"/>
  <c r="I191" i="5" s="1"/>
  <c r="H227" i="5"/>
  <c r="I227" i="5" s="1"/>
  <c r="H261" i="5"/>
  <c r="I261" i="5" s="1"/>
  <c r="H197" i="5"/>
  <c r="I197" i="5" s="1"/>
  <c r="H97" i="5"/>
  <c r="I97" i="5" s="1"/>
  <c r="H108" i="5"/>
  <c r="I108" i="5" s="1"/>
  <c r="H380" i="5"/>
  <c r="I380" i="5" s="1"/>
  <c r="H364" i="5"/>
  <c r="I364" i="5" s="1"/>
  <c r="H348" i="5"/>
  <c r="I348" i="5" s="1"/>
  <c r="H332" i="5"/>
  <c r="I332" i="5" s="1"/>
  <c r="H316" i="5"/>
  <c r="I316" i="5" s="1"/>
  <c r="H9" i="5"/>
  <c r="I9" i="5" s="1"/>
  <c r="H72" i="5"/>
  <c r="I72" i="5" s="1"/>
  <c r="H280" i="5"/>
  <c r="I280" i="5" s="1"/>
  <c r="H248" i="5"/>
  <c r="I248" i="5" s="1"/>
  <c r="H216" i="5"/>
  <c r="I216" i="5" s="1"/>
  <c r="H184" i="5"/>
  <c r="I184" i="5" s="1"/>
  <c r="H152" i="5"/>
  <c r="I152" i="5" s="1"/>
  <c r="H106" i="5"/>
  <c r="I106" i="5" s="1"/>
  <c r="H29" i="5"/>
  <c r="I29" i="5" s="1"/>
  <c r="H105" i="5"/>
  <c r="I105" i="5" s="1"/>
  <c r="H91" i="5"/>
  <c r="I91" i="5" s="1"/>
  <c r="H27" i="5"/>
  <c r="I27" i="5" s="1"/>
  <c r="H62" i="5"/>
  <c r="I62" i="5" s="1"/>
  <c r="H413" i="5"/>
  <c r="I413" i="5" s="1"/>
  <c r="H447" i="5"/>
  <c r="I447" i="5" s="1"/>
  <c r="H418" i="5"/>
  <c r="I418" i="5" s="1"/>
  <c r="H408" i="5"/>
  <c r="I408" i="5" s="1"/>
  <c r="H223" i="5"/>
  <c r="I223" i="5" s="1"/>
  <c r="H255" i="5"/>
  <c r="I255" i="5" s="1"/>
  <c r="H269" i="5"/>
  <c r="I269" i="5" s="1"/>
  <c r="H205" i="5"/>
  <c r="I205" i="5" s="1"/>
  <c r="H199" i="5"/>
  <c r="I199" i="5" s="1"/>
  <c r="H124" i="5"/>
  <c r="I124" i="5" s="1"/>
  <c r="H382" i="5"/>
  <c r="I382" i="5" s="1"/>
  <c r="H366" i="5"/>
  <c r="I366" i="5" s="1"/>
  <c r="H350" i="5"/>
  <c r="I350" i="5" s="1"/>
  <c r="H334" i="5"/>
  <c r="I334" i="5" s="1"/>
  <c r="H318" i="5"/>
  <c r="I318" i="5" s="1"/>
  <c r="H41" i="5"/>
  <c r="I41" i="5" s="1"/>
  <c r="H112" i="5"/>
  <c r="I112" i="5" s="1"/>
  <c r="H284" i="5"/>
  <c r="I284" i="5" s="1"/>
  <c r="H252" i="5"/>
  <c r="I252" i="5" s="1"/>
  <c r="H220" i="5"/>
  <c r="I220" i="5" s="1"/>
  <c r="H188" i="5"/>
  <c r="I188" i="5" s="1"/>
  <c r="H156" i="5"/>
  <c r="I156" i="5" s="1"/>
  <c r="H114" i="5"/>
  <c r="I114" i="5" s="1"/>
  <c r="H45" i="5"/>
  <c r="I45" i="5" s="1"/>
  <c r="H109" i="5"/>
  <c r="I109" i="5" s="1"/>
  <c r="H99" i="5"/>
  <c r="I99" i="5" s="1"/>
  <c r="H19" i="5"/>
  <c r="I19" i="5" s="1"/>
  <c r="H54" i="5"/>
  <c r="I54" i="5" s="1"/>
  <c r="H421" i="5"/>
  <c r="I421" i="5" s="1"/>
  <c r="H462" i="5"/>
  <c r="I462" i="5" s="1"/>
  <c r="H443" i="5"/>
  <c r="I443" i="5" s="1"/>
  <c r="H414" i="5"/>
  <c r="I414" i="5" s="1"/>
  <c r="H404" i="5"/>
  <c r="I404" i="5" s="1"/>
  <c r="H289" i="5"/>
  <c r="I289" i="5" s="1"/>
  <c r="H247" i="5"/>
  <c r="I247" i="5" s="1"/>
  <c r="H387" i="5"/>
  <c r="I387" i="5" s="1"/>
  <c r="H355" i="5"/>
  <c r="I355" i="5" s="1"/>
  <c r="H323" i="5"/>
  <c r="I323" i="5" s="1"/>
  <c r="H141" i="5"/>
  <c r="I141" i="5" s="1"/>
  <c r="H262" i="5"/>
  <c r="I262" i="5" s="1"/>
  <c r="H198" i="5"/>
  <c r="I198" i="5" s="1"/>
  <c r="H134" i="5"/>
  <c r="I134" i="5" s="1"/>
  <c r="H119" i="5"/>
  <c r="I119" i="5" s="1"/>
  <c r="H39" i="5"/>
  <c r="I39" i="5" s="1"/>
  <c r="H10" i="5"/>
  <c r="I10" i="5" s="1"/>
  <c r="H267" i="5"/>
  <c r="I267" i="5" s="1"/>
  <c r="H279" i="5"/>
  <c r="I279" i="5" s="1"/>
  <c r="H281" i="5"/>
  <c r="I281" i="5" s="1"/>
  <c r="H217" i="5"/>
  <c r="I217" i="5" s="1"/>
  <c r="H239" i="5"/>
  <c r="I239" i="5" s="1"/>
  <c r="H143" i="5"/>
  <c r="I143" i="5" s="1"/>
  <c r="H385" i="5"/>
  <c r="I385" i="5" s="1"/>
  <c r="H369" i="5"/>
  <c r="I369" i="5" s="1"/>
  <c r="H33" i="5"/>
  <c r="I33" i="5" s="1"/>
  <c r="H17" i="5"/>
  <c r="I17" i="5" s="1"/>
  <c r="H245" i="5"/>
  <c r="I245" i="5" s="1"/>
  <c r="H181" i="5"/>
  <c r="I181" i="5" s="1"/>
  <c r="H171" i="5"/>
  <c r="I171" i="5" s="1"/>
  <c r="H392" i="5"/>
  <c r="I392" i="5" s="1"/>
  <c r="H376" i="5"/>
  <c r="I376" i="5" s="1"/>
  <c r="H360" i="5"/>
  <c r="I360" i="5" s="1"/>
  <c r="H344" i="5"/>
  <c r="I344" i="5" s="1"/>
  <c r="H328" i="5"/>
  <c r="I328" i="5" s="1"/>
  <c r="H312" i="5"/>
  <c r="I312" i="5" s="1"/>
  <c r="H159" i="5"/>
  <c r="I159" i="5" s="1"/>
  <c r="H304" i="5"/>
  <c r="I304" i="5" s="1"/>
  <c r="H272" i="5"/>
  <c r="I272" i="5" s="1"/>
  <c r="H240" i="5"/>
  <c r="I240" i="5" s="1"/>
  <c r="H208" i="5"/>
  <c r="I208" i="5" s="1"/>
  <c r="H176" i="5"/>
  <c r="I176" i="5" s="1"/>
  <c r="H144" i="5"/>
  <c r="I144" i="5" s="1"/>
  <c r="H48" i="5"/>
  <c r="I48" i="5" s="1"/>
  <c r="H129" i="5"/>
  <c r="I129" i="5" s="1"/>
  <c r="H76" i="5"/>
  <c r="I76" i="5" s="1"/>
  <c r="H75" i="5"/>
  <c r="I75" i="5" s="1"/>
  <c r="H11" i="5"/>
  <c r="I11" i="5" s="1"/>
  <c r="H46" i="5"/>
  <c r="I46" i="5" s="1"/>
  <c r="H450" i="5"/>
  <c r="I450" i="5" s="1"/>
  <c r="H437" i="5"/>
  <c r="I437" i="5" s="1"/>
  <c r="H403" i="5"/>
  <c r="I403" i="5" s="1"/>
  <c r="H183" i="5"/>
  <c r="I183" i="5" s="1"/>
  <c r="H211" i="5"/>
  <c r="I211" i="5" s="1"/>
  <c r="H253" i="5"/>
  <c r="I253" i="5" s="1"/>
  <c r="H189" i="5"/>
  <c r="I189" i="5" s="1"/>
  <c r="H49" i="5"/>
  <c r="I49" i="5" s="1"/>
  <c r="H56" i="5"/>
  <c r="I56" i="5" s="1"/>
  <c r="H378" i="5"/>
  <c r="I378" i="5" s="1"/>
  <c r="H362" i="5"/>
  <c r="I362" i="5" s="1"/>
  <c r="H346" i="5"/>
  <c r="I346" i="5" s="1"/>
  <c r="H330" i="5"/>
  <c r="I330" i="5" s="1"/>
  <c r="H314" i="5"/>
  <c r="I314" i="5" s="1"/>
  <c r="H169" i="5"/>
  <c r="I169" i="5" s="1"/>
  <c r="H8" i="5"/>
  <c r="I8" i="5" s="1"/>
  <c r="H276" i="5"/>
  <c r="I276" i="5" s="1"/>
  <c r="H244" i="5"/>
  <c r="I244" i="5" s="1"/>
  <c r="H212" i="5"/>
  <c r="I212" i="5" s="1"/>
  <c r="H180" i="5"/>
  <c r="I180" i="5" s="1"/>
  <c r="H148" i="5"/>
  <c r="I148" i="5" s="1"/>
  <c r="H80" i="5"/>
  <c r="I80" i="5" s="1"/>
  <c r="H13" i="5"/>
  <c r="I13" i="5" s="1"/>
  <c r="H92" i="5"/>
  <c r="I92" i="5" s="1"/>
  <c r="H83" i="5"/>
  <c r="I83" i="5" s="1"/>
  <c r="H102" i="5"/>
  <c r="I102" i="5" s="1"/>
  <c r="H38" i="5"/>
  <c r="I38" i="5" s="1"/>
  <c r="H461" i="5"/>
  <c r="I461" i="5" s="1"/>
  <c r="H446" i="5"/>
  <c r="I446" i="5" s="1"/>
  <c r="H435" i="5"/>
  <c r="I435" i="5" s="1"/>
  <c r="H399" i="5"/>
  <c r="I399" i="5" s="1"/>
  <c r="H357" i="5"/>
  <c r="I357" i="5" s="1"/>
  <c r="H341" i="5"/>
  <c r="I341" i="5" s="1"/>
  <c r="H325" i="5"/>
  <c r="I325" i="5" s="1"/>
  <c r="H309" i="5"/>
  <c r="I309" i="5" s="1"/>
  <c r="H149" i="5"/>
  <c r="I149" i="5" s="1"/>
  <c r="H298" i="5"/>
  <c r="I298" i="5" s="1"/>
  <c r="H266" i="5"/>
  <c r="I266" i="5" s="1"/>
  <c r="H234" i="5"/>
  <c r="I234" i="5" s="1"/>
  <c r="H202" i="5"/>
  <c r="I202" i="5" s="1"/>
  <c r="H170" i="5"/>
  <c r="I170" i="5" s="1"/>
  <c r="H138" i="5"/>
  <c r="I138" i="5" s="1"/>
  <c r="H101" i="5"/>
  <c r="I101" i="5" s="1"/>
  <c r="H123" i="5"/>
  <c r="I123" i="5" s="1"/>
  <c r="H52" i="5"/>
  <c r="I52" i="5" s="1"/>
  <c r="H63" i="5"/>
  <c r="I63" i="5" s="1"/>
  <c r="H98" i="5"/>
  <c r="I98" i="5" s="1"/>
  <c r="H34" i="5"/>
  <c r="I34" i="5" s="1"/>
  <c r="H453" i="5"/>
  <c r="I453" i="5" s="1"/>
  <c r="H452" i="5"/>
  <c r="I452" i="5" s="1"/>
  <c r="H406" i="5"/>
  <c r="I406" i="5" s="1"/>
  <c r="H397" i="5"/>
  <c r="I397" i="5" s="1"/>
  <c r="H259" i="5"/>
  <c r="I259" i="5" s="1"/>
  <c r="H273" i="5"/>
  <c r="I273" i="5" s="1"/>
  <c r="H203" i="5"/>
  <c r="I203" i="5" s="1"/>
  <c r="H383" i="5"/>
  <c r="I383" i="5" s="1"/>
  <c r="H351" i="5"/>
  <c r="I351" i="5" s="1"/>
  <c r="H319" i="5"/>
  <c r="I319" i="5" s="1"/>
  <c r="H120" i="5"/>
  <c r="I120" i="5" s="1"/>
  <c r="H254" i="5"/>
  <c r="I254" i="5" s="1"/>
  <c r="H190" i="5"/>
  <c r="I190" i="5" s="1"/>
  <c r="H118" i="5"/>
  <c r="I118" i="5" s="1"/>
  <c r="H111" i="5"/>
  <c r="I111" i="5" s="1"/>
  <c r="H23" i="5"/>
  <c r="I23" i="5" s="1"/>
  <c r="H219" i="5"/>
  <c r="I219" i="5" s="1"/>
  <c r="H231" i="5"/>
  <c r="I231" i="5" s="1"/>
  <c r="H265" i="5"/>
  <c r="I265" i="5" s="1"/>
  <c r="H201" i="5"/>
  <c r="I201" i="5" s="1"/>
  <c r="H195" i="5"/>
  <c r="I195" i="5" s="1"/>
  <c r="H116" i="5"/>
  <c r="I116" i="5" s="1"/>
  <c r="H381" i="5"/>
  <c r="I381" i="5" s="1"/>
  <c r="H365" i="5"/>
  <c r="I365" i="5" s="1"/>
  <c r="H291" i="5"/>
  <c r="I291" i="5" s="1"/>
  <c r="H293" i="5"/>
  <c r="I293" i="5" s="1"/>
  <c r="H229" i="5"/>
  <c r="I229" i="5" s="1"/>
  <c r="H251" i="5"/>
  <c r="I251" i="5" s="1"/>
  <c r="H157" i="5"/>
  <c r="I157" i="5" s="1"/>
  <c r="H388" i="5"/>
  <c r="I388" i="5" s="1"/>
  <c r="H372" i="5"/>
  <c r="I372" i="5" s="1"/>
  <c r="H356" i="5"/>
  <c r="I356" i="5" s="1"/>
  <c r="H340" i="5"/>
  <c r="I340" i="5" s="1"/>
  <c r="H324" i="5"/>
  <c r="I324" i="5" s="1"/>
  <c r="H308" i="5"/>
  <c r="I308" i="5" s="1"/>
  <c r="H145" i="5"/>
  <c r="I145" i="5" s="1"/>
  <c r="H296" i="5"/>
  <c r="I296" i="5" s="1"/>
  <c r="H264" i="5"/>
  <c r="I264" i="5" s="1"/>
  <c r="H232" i="5"/>
  <c r="I232" i="5" s="1"/>
  <c r="H200" i="5"/>
  <c r="I200" i="5" s="1"/>
  <c r="H168" i="5"/>
  <c r="I168" i="5" s="1"/>
  <c r="H136" i="5"/>
  <c r="I136" i="5" s="1"/>
  <c r="H93" i="5"/>
  <c r="I93" i="5" s="1"/>
  <c r="H121" i="5"/>
  <c r="I121" i="5" s="1"/>
  <c r="H44" i="5"/>
  <c r="I44" i="5" s="1"/>
  <c r="H59" i="5"/>
  <c r="I59" i="5" s="1"/>
  <c r="H94" i="5"/>
  <c r="I94" i="5" s="1"/>
  <c r="H30" i="5"/>
  <c r="I30" i="5" s="1"/>
  <c r="H436" i="5"/>
  <c r="I436" i="5" s="1"/>
  <c r="H460" i="5"/>
  <c r="I460" i="5" s="1"/>
  <c r="H411" i="5"/>
  <c r="I411" i="5" s="1"/>
  <c r="H405" i="5"/>
  <c r="I405" i="5" s="1"/>
  <c r="H299" i="5"/>
  <c r="I299" i="5" s="1"/>
  <c r="H301" i="5"/>
  <c r="I301" i="5" s="1"/>
  <c r="H237" i="5"/>
  <c r="I237" i="5" s="1"/>
  <c r="H133" i="5"/>
  <c r="I133" i="5" s="1"/>
  <c r="H163" i="5"/>
  <c r="I163" i="5" s="1"/>
  <c r="H390" i="5"/>
  <c r="I390" i="5" s="1"/>
  <c r="H374" i="5"/>
  <c r="I374" i="5" s="1"/>
  <c r="H358" i="5"/>
  <c r="I358" i="5" s="1"/>
  <c r="H342" i="5"/>
  <c r="I342" i="5" s="1"/>
  <c r="H326" i="5"/>
  <c r="I326" i="5" s="1"/>
  <c r="H310" i="5"/>
  <c r="I310" i="5" s="1"/>
  <c r="H153" i="5"/>
  <c r="I153" i="5" s="1"/>
  <c r="H300" i="5"/>
  <c r="I300" i="5" s="1"/>
  <c r="H268" i="5"/>
  <c r="I268" i="5" s="1"/>
  <c r="H236" i="5"/>
  <c r="I236" i="5" s="1"/>
  <c r="H204" i="5"/>
  <c r="I204" i="5" s="1"/>
  <c r="H172" i="5"/>
  <c r="I172" i="5" s="1"/>
  <c r="H140" i="5"/>
  <c r="I140" i="5" s="1"/>
  <c r="H16" i="5"/>
  <c r="I16" i="5" s="1"/>
  <c r="H125" i="5"/>
  <c r="I125" i="5" s="1"/>
  <c r="H60" i="5"/>
  <c r="I60" i="5" s="1"/>
  <c r="H51" i="5"/>
  <c r="I51" i="5" s="1"/>
  <c r="H86" i="5"/>
  <c r="I86" i="5" s="1"/>
  <c r="H22" i="5"/>
  <c r="I22" i="5" s="1"/>
  <c r="H457" i="5"/>
  <c r="I457" i="5" s="1"/>
  <c r="H456" i="5"/>
  <c r="I456" i="5" s="1"/>
  <c r="H431" i="5"/>
  <c r="I431" i="5" s="1"/>
  <c r="H401" i="5"/>
  <c r="I401" i="5" s="1"/>
  <c r="H151" i="5"/>
  <c r="I151" i="5" s="1"/>
  <c r="H294" i="5"/>
  <c r="I294" i="5" s="1"/>
  <c r="H103" i="5"/>
  <c r="I103" i="5" s="1"/>
  <c r="H249" i="5"/>
  <c r="I249" i="5" s="1"/>
  <c r="H377" i="5"/>
  <c r="I377" i="5" s="1"/>
  <c r="H275" i="5"/>
  <c r="I275" i="5" s="1"/>
  <c r="H135" i="5"/>
  <c r="I135" i="5" s="1"/>
  <c r="H336" i="5"/>
  <c r="I336" i="5" s="1"/>
  <c r="H288" i="5"/>
  <c r="I288" i="5" s="1"/>
  <c r="H160" i="5"/>
  <c r="I160" i="5" s="1"/>
  <c r="H12" i="5"/>
  <c r="I12" i="5" s="1"/>
  <c r="H425" i="5"/>
  <c r="I425" i="5" s="1"/>
  <c r="H285" i="5"/>
  <c r="I285" i="5" s="1"/>
  <c r="H386" i="5"/>
  <c r="I386" i="5" s="1"/>
  <c r="H322" i="5"/>
  <c r="I322" i="5" s="1"/>
  <c r="H260" i="5"/>
  <c r="I260" i="5" s="1"/>
  <c r="H130" i="5"/>
  <c r="I130" i="5" s="1"/>
  <c r="H35" i="5"/>
  <c r="I35" i="5" s="1"/>
  <c r="H417" i="5"/>
  <c r="I417" i="5" s="1"/>
  <c r="H345" i="5"/>
  <c r="I345" i="5" s="1"/>
  <c r="H321" i="5"/>
  <c r="I321" i="5" s="1"/>
  <c r="H25" i="5"/>
  <c r="I25" i="5" s="1"/>
  <c r="H393" i="5"/>
  <c r="I393" i="5" s="1"/>
  <c r="H258" i="5"/>
  <c r="I258" i="5" s="1"/>
  <c r="H218" i="5"/>
  <c r="I218" i="5" s="1"/>
  <c r="H178" i="5"/>
  <c r="I178" i="5" s="1"/>
  <c r="H126" i="5"/>
  <c r="I126" i="5" s="1"/>
  <c r="H37" i="5"/>
  <c r="I37" i="5" s="1"/>
  <c r="H84" i="5"/>
  <c r="I84" i="5" s="1"/>
  <c r="H47" i="5"/>
  <c r="I47" i="5" s="1"/>
  <c r="H66" i="5"/>
  <c r="I66" i="5" s="1"/>
  <c r="H459" i="5"/>
  <c r="I459" i="5" s="1"/>
  <c r="H455" i="5"/>
  <c r="I455" i="5" s="1"/>
  <c r="H426" i="5"/>
  <c r="I426" i="5" s="1"/>
  <c r="H454" i="5"/>
  <c r="I454" i="5" s="1"/>
  <c r="H439" i="5"/>
  <c r="I439" i="5" s="1"/>
  <c r="H407" i="5"/>
  <c r="I407" i="5" s="1"/>
  <c r="H6" i="5"/>
  <c r="I6" i="5" s="1"/>
  <c r="H85" i="5"/>
  <c r="I85" i="5" s="1"/>
  <c r="H207" i="5"/>
  <c r="I207" i="5" s="1"/>
  <c r="H235" i="5"/>
  <c r="I235" i="5" s="1"/>
  <c r="H192" i="5"/>
  <c r="I192" i="5" s="1"/>
  <c r="H14" i="5"/>
  <c r="I14" i="5" s="1"/>
  <c r="H338" i="5"/>
  <c r="I338" i="5" s="1"/>
  <c r="H164" i="5"/>
  <c r="I164" i="5" s="1"/>
  <c r="H89" i="5"/>
  <c r="I89" i="5" s="1"/>
  <c r="H226" i="5"/>
  <c r="I226" i="5" s="1"/>
  <c r="H69" i="5"/>
  <c r="I69" i="5" s="1"/>
  <c r="H79" i="5"/>
  <c r="I79" i="5" s="1"/>
  <c r="H442" i="5"/>
  <c r="I442" i="5" s="1"/>
  <c r="H451" i="5"/>
  <c r="I451" i="5" s="1"/>
  <c r="H412" i="5"/>
  <c r="I412" i="5" s="1"/>
  <c r="H371" i="5"/>
  <c r="I371" i="5" s="1"/>
  <c r="H230" i="5"/>
  <c r="I230" i="5" s="1"/>
  <c r="H74" i="5"/>
  <c r="I74" i="5" s="1"/>
  <c r="H185" i="5"/>
  <c r="I185" i="5" s="1"/>
  <c r="H361" i="5"/>
  <c r="I361" i="5" s="1"/>
  <c r="H277" i="5"/>
  <c r="I277" i="5" s="1"/>
  <c r="H384" i="5"/>
  <c r="I384" i="5" s="1"/>
  <c r="H320" i="5"/>
  <c r="I320" i="5" s="1"/>
  <c r="H256" i="5"/>
  <c r="I256" i="5" s="1"/>
  <c r="H122" i="5"/>
  <c r="I122" i="5" s="1"/>
  <c r="H43" i="5"/>
  <c r="I43" i="5" s="1"/>
  <c r="H434" i="5"/>
  <c r="I434" i="5" s="1"/>
  <c r="H221" i="5"/>
  <c r="I221" i="5" s="1"/>
  <c r="H370" i="5"/>
  <c r="I370" i="5" s="1"/>
  <c r="H306" i="5"/>
  <c r="I306" i="5" s="1"/>
  <c r="H228" i="5"/>
  <c r="I228" i="5" s="1"/>
  <c r="H77" i="5"/>
  <c r="I77" i="5" s="1"/>
  <c r="H70" i="5"/>
  <c r="I70" i="5" s="1"/>
  <c r="H430" i="5"/>
  <c r="I430" i="5" s="1"/>
  <c r="H337" i="5"/>
  <c r="I337" i="5" s="1"/>
  <c r="H317" i="5"/>
  <c r="I317" i="5" s="1"/>
  <c r="H165" i="5"/>
  <c r="I165" i="5" s="1"/>
  <c r="H290" i="5"/>
  <c r="I290" i="5" s="1"/>
  <c r="H250" i="5"/>
  <c r="I250" i="5" s="1"/>
  <c r="H210" i="5"/>
  <c r="I210" i="5" s="1"/>
  <c r="H162" i="5"/>
  <c r="I162" i="5" s="1"/>
  <c r="H110" i="5"/>
  <c r="I110" i="5" s="1"/>
  <c r="H131" i="5"/>
  <c r="I131" i="5" s="1"/>
  <c r="H20" i="5"/>
  <c r="I20" i="5" s="1"/>
  <c r="H31" i="5"/>
  <c r="I31" i="5" s="1"/>
  <c r="H50" i="5"/>
  <c r="I50" i="5" s="1"/>
  <c r="H429" i="5"/>
  <c r="I429" i="5" s="1"/>
  <c r="H441" i="5"/>
  <c r="I441" i="5" s="1"/>
  <c r="H410" i="5"/>
  <c r="I410" i="5" s="1"/>
  <c r="H415" i="5"/>
  <c r="I415" i="5" s="1"/>
  <c r="H432" i="5"/>
  <c r="I432" i="5" s="1"/>
  <c r="H419" i="5"/>
  <c r="I419" i="5" s="1"/>
  <c r="H409" i="5"/>
  <c r="I409" i="5" s="1"/>
  <c r="H491" i="5"/>
  <c r="I491" i="5" s="1"/>
  <c r="H128" i="5"/>
  <c r="I128" i="5" s="1"/>
  <c r="H445" i="5"/>
  <c r="I445" i="5" s="1"/>
  <c r="H283" i="5"/>
  <c r="I283" i="5" s="1"/>
  <c r="H349" i="5"/>
  <c r="I349" i="5" s="1"/>
  <c r="H274" i="5"/>
  <c r="I274" i="5" s="1"/>
  <c r="H146" i="5"/>
  <c r="I146" i="5" s="1"/>
  <c r="H82" i="5"/>
  <c r="I82" i="5" s="1"/>
  <c r="H423" i="5"/>
  <c r="I423" i="5" s="1"/>
  <c r="H67" i="5"/>
  <c r="I67" i="5" s="1"/>
  <c r="H287" i="5"/>
  <c r="I287" i="5" s="1"/>
  <c r="H339" i="5"/>
  <c r="I339" i="5" s="1"/>
  <c r="H166" i="5"/>
  <c r="I166" i="5" s="1"/>
  <c r="H179" i="5"/>
  <c r="I179" i="5" s="1"/>
  <c r="H175" i="5"/>
  <c r="I175" i="5" s="1"/>
  <c r="H213" i="5"/>
  <c r="I213" i="5" s="1"/>
  <c r="H368" i="5"/>
  <c r="I368" i="5" s="1"/>
  <c r="H73" i="5"/>
  <c r="I73" i="5" s="1"/>
  <c r="H224" i="5"/>
  <c r="I224" i="5" s="1"/>
  <c r="H61" i="5"/>
  <c r="I61" i="5" s="1"/>
  <c r="H78" i="5"/>
  <c r="I78" i="5" s="1"/>
  <c r="H424" i="5"/>
  <c r="I424" i="5" s="1"/>
  <c r="H243" i="5"/>
  <c r="I243" i="5" s="1"/>
  <c r="H354" i="5"/>
  <c r="I354" i="5" s="1"/>
  <c r="H139" i="5"/>
  <c r="I139" i="5" s="1"/>
  <c r="H196" i="5"/>
  <c r="I196" i="5" s="1"/>
  <c r="H117" i="5"/>
  <c r="I117" i="5" s="1"/>
  <c r="H444" i="5"/>
  <c r="I444" i="5" s="1"/>
  <c r="H420" i="5"/>
  <c r="I420" i="5" s="1"/>
  <c r="H353" i="5"/>
  <c r="I353" i="5" s="1"/>
  <c r="H333" i="5"/>
  <c r="I333" i="5" s="1"/>
  <c r="H313" i="5"/>
  <c r="I313" i="5" s="1"/>
  <c r="H137" i="5"/>
  <c r="I137" i="5" s="1"/>
  <c r="H282" i="5"/>
  <c r="I282" i="5" s="1"/>
  <c r="H242" i="5"/>
  <c r="I242" i="5" s="1"/>
  <c r="H194" i="5"/>
  <c r="I194" i="5" s="1"/>
  <c r="H154" i="5"/>
  <c r="I154" i="5" s="1"/>
  <c r="H64" i="5"/>
  <c r="I64" i="5" s="1"/>
  <c r="H115" i="5"/>
  <c r="I115" i="5" s="1"/>
  <c r="H95" i="5"/>
  <c r="I95" i="5" s="1"/>
  <c r="H15" i="5"/>
  <c r="I15" i="5" s="1"/>
  <c r="H18" i="5"/>
  <c r="I18" i="5" s="1"/>
  <c r="H458" i="5"/>
  <c r="I458" i="5" s="1"/>
  <c r="H427" i="5"/>
  <c r="I427" i="5" s="1"/>
  <c r="H416" i="5"/>
  <c r="I416" i="5" s="1"/>
  <c r="H449" i="5"/>
  <c r="I449" i="5" s="1"/>
  <c r="H448" i="5"/>
  <c r="I448" i="5" s="1"/>
  <c r="H438" i="5"/>
  <c r="I438" i="5" s="1"/>
  <c r="H428" i="5"/>
  <c r="I428" i="5" s="1"/>
  <c r="H68" i="5"/>
  <c r="I68" i="5" s="1"/>
  <c r="H225" i="5"/>
  <c r="I225" i="5" s="1"/>
  <c r="H307" i="5"/>
  <c r="I307" i="5" s="1"/>
  <c r="H40" i="5"/>
  <c r="I40" i="5" s="1"/>
  <c r="H263" i="5"/>
  <c r="I263" i="5" s="1"/>
  <c r="H352" i="5"/>
  <c r="I352" i="5" s="1"/>
  <c r="H113" i="5"/>
  <c r="I113" i="5" s="1"/>
  <c r="H147" i="5"/>
  <c r="I147" i="5" s="1"/>
  <c r="H292" i="5"/>
  <c r="I292" i="5" s="1"/>
  <c r="H28" i="5"/>
  <c r="I28" i="5" s="1"/>
  <c r="H440" i="5"/>
  <c r="I440" i="5" s="1"/>
  <c r="H329" i="5"/>
  <c r="I329" i="5" s="1"/>
  <c r="H104" i="5"/>
  <c r="I104" i="5" s="1"/>
  <c r="H186" i="5"/>
  <c r="I186" i="5" s="1"/>
  <c r="H107" i="5"/>
  <c r="I107" i="5" s="1"/>
  <c r="H433" i="5"/>
  <c r="I433" i="5" s="1"/>
  <c r="H422" i="5"/>
  <c r="I422" i="5" s="1"/>
  <c r="H5" i="5"/>
  <c r="X5" i="5"/>
  <c r="D5" i="5"/>
  <c r="P506" i="5"/>
  <c r="Q506" i="5" s="1"/>
  <c r="P538" i="5"/>
  <c r="Q538" i="5" s="1"/>
  <c r="P530" i="5"/>
  <c r="Q530" i="5" s="1"/>
  <c r="P514" i="5"/>
  <c r="Q514" i="5" s="1"/>
  <c r="P522" i="5"/>
  <c r="Q522" i="5" s="1"/>
  <c r="P539" i="5"/>
  <c r="Q539" i="5" s="1"/>
  <c r="P537" i="5"/>
  <c r="Q537" i="5" s="1"/>
  <c r="P536" i="5"/>
  <c r="Q536" i="5" s="1"/>
  <c r="P523" i="5"/>
  <c r="Q523" i="5" s="1"/>
  <c r="P521" i="5"/>
  <c r="Q521" i="5" s="1"/>
  <c r="P520" i="5"/>
  <c r="Q520" i="5" s="1"/>
  <c r="P507" i="5"/>
  <c r="Q507" i="5" s="1"/>
  <c r="P505" i="5"/>
  <c r="Q505" i="5" s="1"/>
  <c r="P504" i="5"/>
  <c r="Q504" i="5" s="1"/>
  <c r="P510" i="5"/>
  <c r="Q510" i="5" s="1"/>
  <c r="P496" i="5"/>
  <c r="Q496" i="5" s="1"/>
  <c r="P492" i="5"/>
  <c r="Q492" i="5" s="1"/>
  <c r="P486" i="5"/>
  <c r="Q486" i="5" s="1"/>
  <c r="P482" i="5"/>
  <c r="Q482" i="5" s="1"/>
  <c r="P478" i="5"/>
  <c r="Q478" i="5" s="1"/>
  <c r="P476" i="5"/>
  <c r="Q476" i="5" s="1"/>
  <c r="P471" i="5"/>
  <c r="Q471" i="5" s="1"/>
  <c r="P468" i="5"/>
  <c r="Q468" i="5" s="1"/>
  <c r="P571" i="5"/>
  <c r="Q571" i="5" s="1"/>
  <c r="P567" i="5"/>
  <c r="Q567" i="5" s="1"/>
  <c r="P563" i="5"/>
  <c r="Q563" i="5" s="1"/>
  <c r="P559" i="5"/>
  <c r="Q559" i="5" s="1"/>
  <c r="P555" i="5"/>
  <c r="Q555" i="5" s="1"/>
  <c r="P551" i="5"/>
  <c r="Q551" i="5" s="1"/>
  <c r="P547" i="5"/>
  <c r="Q547" i="5" s="1"/>
  <c r="P543" i="5"/>
  <c r="Q543" i="5" s="1"/>
  <c r="P535" i="5"/>
  <c r="Q535" i="5" s="1"/>
  <c r="P533" i="5"/>
  <c r="Q533" i="5" s="1"/>
  <c r="P532" i="5"/>
  <c r="Q532" i="5" s="1"/>
  <c r="P519" i="5"/>
  <c r="Q519" i="5" s="1"/>
  <c r="P517" i="5"/>
  <c r="Q517" i="5" s="1"/>
  <c r="P516" i="5"/>
  <c r="Q516" i="5" s="1"/>
  <c r="P503" i="5"/>
  <c r="Q503" i="5" s="1"/>
  <c r="P501" i="5"/>
  <c r="Q501" i="5" s="1"/>
  <c r="P500" i="5"/>
  <c r="Q500" i="5" s="1"/>
  <c r="P518" i="5"/>
  <c r="Q518" i="5" s="1"/>
  <c r="P400" i="5"/>
  <c r="Q400" i="5" s="1"/>
  <c r="P398" i="5"/>
  <c r="Q398" i="5" s="1"/>
  <c r="P495" i="5"/>
  <c r="Q495" i="5" s="1"/>
  <c r="P489" i="5"/>
  <c r="Q489" i="5" s="1"/>
  <c r="P485" i="5"/>
  <c r="Q485" i="5" s="1"/>
  <c r="P481" i="5"/>
  <c r="Q481" i="5" s="1"/>
  <c r="P477" i="5"/>
  <c r="Q477" i="5" s="1"/>
  <c r="P474" i="5"/>
  <c r="Q474" i="5" s="1"/>
  <c r="P469" i="5"/>
  <c r="Q469" i="5" s="1"/>
  <c r="P466" i="5"/>
  <c r="Q466" i="5" s="1"/>
  <c r="P570" i="5"/>
  <c r="Q570" i="5" s="1"/>
  <c r="P566" i="5"/>
  <c r="Q566" i="5" s="1"/>
  <c r="P562" i="5"/>
  <c r="Q562" i="5" s="1"/>
  <c r="P558" i="5"/>
  <c r="Q558" i="5" s="1"/>
  <c r="P554" i="5"/>
  <c r="Q554" i="5" s="1"/>
  <c r="P550" i="5"/>
  <c r="Q550" i="5" s="1"/>
  <c r="P546" i="5"/>
  <c r="Q546" i="5" s="1"/>
  <c r="P542" i="5"/>
  <c r="Q542" i="5" s="1"/>
  <c r="P531" i="5"/>
  <c r="Q531" i="5" s="1"/>
  <c r="P529" i="5"/>
  <c r="Q529" i="5" s="1"/>
  <c r="P528" i="5"/>
  <c r="Q528" i="5" s="1"/>
  <c r="P515" i="5"/>
  <c r="Q515" i="5" s="1"/>
  <c r="P513" i="5"/>
  <c r="Q513" i="5" s="1"/>
  <c r="P512" i="5"/>
  <c r="Q512" i="5" s="1"/>
  <c r="P499" i="5"/>
  <c r="Q499" i="5" s="1"/>
  <c r="P526" i="5"/>
  <c r="Q526" i="5" s="1"/>
  <c r="P402" i="5"/>
  <c r="Q402" i="5" s="1"/>
  <c r="P498" i="5"/>
  <c r="Q498" i="5" s="1"/>
  <c r="P494" i="5"/>
  <c r="Q494" i="5" s="1"/>
  <c r="P488" i="5"/>
  <c r="Q488" i="5" s="1"/>
  <c r="P484" i="5"/>
  <c r="Q484" i="5" s="1"/>
  <c r="P480" i="5"/>
  <c r="Q480" i="5" s="1"/>
  <c r="P475" i="5"/>
  <c r="Q475" i="5" s="1"/>
  <c r="P472" i="5"/>
  <c r="Q472" i="5" s="1"/>
  <c r="P467" i="5"/>
  <c r="Q467" i="5" s="1"/>
  <c r="P464" i="5"/>
  <c r="Q464" i="5" s="1"/>
  <c r="P569" i="5"/>
  <c r="Q569" i="5" s="1"/>
  <c r="P565" i="5"/>
  <c r="Q565" i="5" s="1"/>
  <c r="P561" i="5"/>
  <c r="Q561" i="5" s="1"/>
  <c r="P557" i="5"/>
  <c r="Q557" i="5" s="1"/>
  <c r="P553" i="5"/>
  <c r="Q553" i="5" s="1"/>
  <c r="P549" i="5"/>
  <c r="Q549" i="5" s="1"/>
  <c r="P545" i="5"/>
  <c r="Q545" i="5" s="1"/>
  <c r="P541" i="5"/>
  <c r="Q541" i="5" s="1"/>
  <c r="P540" i="5"/>
  <c r="Q540" i="5" s="1"/>
  <c r="P527" i="5"/>
  <c r="Q527" i="5" s="1"/>
  <c r="P525" i="5"/>
  <c r="Q525" i="5" s="1"/>
  <c r="P524" i="5"/>
  <c r="Q524" i="5" s="1"/>
  <c r="P511" i="5"/>
  <c r="Q511" i="5" s="1"/>
  <c r="P509" i="5"/>
  <c r="Q509" i="5" s="1"/>
  <c r="P508" i="5"/>
  <c r="Q508" i="5" s="1"/>
  <c r="P534" i="5"/>
  <c r="Q534" i="5" s="1"/>
  <c r="P502" i="5"/>
  <c r="Q502" i="5" s="1"/>
  <c r="P483" i="5"/>
  <c r="Q483" i="5" s="1"/>
  <c r="P465" i="5"/>
  <c r="Q465" i="5" s="1"/>
  <c r="P560" i="5"/>
  <c r="Q560" i="5" s="1"/>
  <c r="P544" i="5"/>
  <c r="Q544" i="5" s="1"/>
  <c r="P497" i="5"/>
  <c r="Q497" i="5" s="1"/>
  <c r="P479" i="5"/>
  <c r="Q479" i="5" s="1"/>
  <c r="P572" i="5"/>
  <c r="Q572" i="5" s="1"/>
  <c r="P556" i="5"/>
  <c r="Q556" i="5" s="1"/>
  <c r="P493" i="5"/>
  <c r="Q493" i="5" s="1"/>
  <c r="P568" i="5"/>
  <c r="Q568" i="5" s="1"/>
  <c r="P552" i="5"/>
  <c r="Q552" i="5" s="1"/>
  <c r="P463" i="5"/>
  <c r="Q463" i="5" s="1"/>
  <c r="P487" i="5"/>
  <c r="Q487" i="5" s="1"/>
  <c r="P473" i="5"/>
  <c r="Q473" i="5" s="1"/>
  <c r="P470" i="5"/>
  <c r="Q470" i="5" s="1"/>
  <c r="P564" i="5"/>
  <c r="Q564" i="5" s="1"/>
  <c r="P548" i="5"/>
  <c r="Q548" i="5" s="1"/>
  <c r="P395" i="5"/>
  <c r="Q395" i="5" s="1"/>
  <c r="P396" i="5"/>
  <c r="Q396" i="5" s="1"/>
  <c r="P394" i="5"/>
  <c r="Q394" i="5" s="1"/>
  <c r="P216" i="5"/>
  <c r="Q216" i="5" s="1"/>
  <c r="P282" i="5"/>
  <c r="Q282" i="5" s="1"/>
  <c r="P218" i="5"/>
  <c r="Q218" i="5" s="1"/>
  <c r="P292" i="5"/>
  <c r="Q292" i="5" s="1"/>
  <c r="P172" i="5"/>
  <c r="Q172" i="5" s="1"/>
  <c r="P392" i="5"/>
  <c r="Q392" i="5" s="1"/>
  <c r="P376" i="5"/>
  <c r="Q376" i="5" s="1"/>
  <c r="P360" i="5"/>
  <c r="Q360" i="5" s="1"/>
  <c r="P344" i="5"/>
  <c r="Q344" i="5" s="1"/>
  <c r="P328" i="5"/>
  <c r="Q328" i="5" s="1"/>
  <c r="P312" i="5"/>
  <c r="Q312" i="5" s="1"/>
  <c r="P160" i="5"/>
  <c r="Q160" i="5" s="1"/>
  <c r="P305" i="5"/>
  <c r="Q305" i="5" s="1"/>
  <c r="P273" i="5"/>
  <c r="Q273" i="5" s="1"/>
  <c r="P241" i="5"/>
  <c r="Q241" i="5" s="1"/>
  <c r="P209" i="5"/>
  <c r="Q209" i="5" s="1"/>
  <c r="P177" i="5"/>
  <c r="Q177" i="5" s="1"/>
  <c r="P145" i="5"/>
  <c r="Q145" i="5" s="1"/>
  <c r="P69" i="5"/>
  <c r="Q69" i="5" s="1"/>
  <c r="P10" i="5"/>
  <c r="Q10" i="5" s="1"/>
  <c r="P89" i="5"/>
  <c r="Q89" i="5" s="1"/>
  <c r="P80" i="5"/>
  <c r="Q80" i="5" s="1"/>
  <c r="P16" i="5"/>
  <c r="Q16" i="5" s="1"/>
  <c r="P35" i="5"/>
  <c r="Q35" i="5" s="1"/>
  <c r="P220" i="5"/>
  <c r="Q220" i="5" s="1"/>
  <c r="P286" i="5"/>
  <c r="Q286" i="5" s="1"/>
  <c r="P222" i="5"/>
  <c r="Q222" i="5" s="1"/>
  <c r="P296" i="5"/>
  <c r="Q296" i="5" s="1"/>
  <c r="P162" i="5"/>
  <c r="Q162" i="5" s="1"/>
  <c r="P389" i="5"/>
  <c r="Q389" i="5" s="1"/>
  <c r="P373" i="5"/>
  <c r="Q373" i="5" s="1"/>
  <c r="P357" i="5"/>
  <c r="Q357" i="5" s="1"/>
  <c r="P341" i="5"/>
  <c r="Q341" i="5" s="1"/>
  <c r="P325" i="5"/>
  <c r="Q325" i="5" s="1"/>
  <c r="P309" i="5"/>
  <c r="Q309" i="5" s="1"/>
  <c r="P150" i="5"/>
  <c r="Q150" i="5" s="1"/>
  <c r="P299" i="5"/>
  <c r="Q299" i="5" s="1"/>
  <c r="P267" i="5"/>
  <c r="Q267" i="5" s="1"/>
  <c r="P235" i="5"/>
  <c r="Q235" i="5" s="1"/>
  <c r="P203" i="5"/>
  <c r="Q203" i="5" s="1"/>
  <c r="P171" i="5"/>
  <c r="Q171" i="5" s="1"/>
  <c r="P139" i="5"/>
  <c r="Q139" i="5" s="1"/>
  <c r="P21" i="5"/>
  <c r="Q21" i="5" s="1"/>
  <c r="P126" i="5"/>
  <c r="Q126" i="5" s="1"/>
  <c r="P65" i="5"/>
  <c r="Q65" i="5" s="1"/>
  <c r="P232" i="5"/>
  <c r="Q232" i="5" s="1"/>
  <c r="P294" i="5"/>
  <c r="Q294" i="5" s="1"/>
  <c r="P230" i="5"/>
  <c r="Q230" i="5" s="1"/>
  <c r="P304" i="5"/>
  <c r="Q304" i="5" s="1"/>
  <c r="P38" i="5"/>
  <c r="Q38" i="5" s="1"/>
  <c r="P29" i="5"/>
  <c r="Q29" i="5" s="1"/>
  <c r="P379" i="5"/>
  <c r="Q379" i="5" s="1"/>
  <c r="P363" i="5"/>
  <c r="Q363" i="5" s="1"/>
  <c r="P347" i="5"/>
  <c r="Q347" i="5" s="1"/>
  <c r="P331" i="5"/>
  <c r="Q331" i="5" s="1"/>
  <c r="P315" i="5"/>
  <c r="Q315" i="5" s="1"/>
  <c r="P174" i="5"/>
  <c r="Q174" i="5" s="1"/>
  <c r="P196" i="5"/>
  <c r="Q196" i="5" s="1"/>
  <c r="P274" i="5"/>
  <c r="Q274" i="5" s="1"/>
  <c r="P210" i="5"/>
  <c r="Q210" i="5" s="1"/>
  <c r="P284" i="5"/>
  <c r="Q284" i="5" s="1"/>
  <c r="P164" i="5"/>
  <c r="Q164" i="5" s="1"/>
  <c r="P390" i="5"/>
  <c r="Q390" i="5" s="1"/>
  <c r="P374" i="5"/>
  <c r="Q374" i="5" s="1"/>
  <c r="P358" i="5"/>
  <c r="Q358" i="5" s="1"/>
  <c r="P342" i="5"/>
  <c r="Q342" i="5" s="1"/>
  <c r="P326" i="5"/>
  <c r="Q326" i="5" s="1"/>
  <c r="P310" i="5"/>
  <c r="Q310" i="5" s="1"/>
  <c r="P154" i="5"/>
  <c r="Q154" i="5" s="1"/>
  <c r="P301" i="5"/>
  <c r="Q301" i="5" s="1"/>
  <c r="P269" i="5"/>
  <c r="Q269" i="5" s="1"/>
  <c r="P237" i="5"/>
  <c r="Q237" i="5" s="1"/>
  <c r="P205" i="5"/>
  <c r="Q205" i="5" s="1"/>
  <c r="P173" i="5"/>
  <c r="Q173" i="5" s="1"/>
  <c r="P141" i="5"/>
  <c r="Q141" i="5" s="1"/>
  <c r="P37" i="5"/>
  <c r="Q37" i="5" s="1"/>
  <c r="P128" i="5"/>
  <c r="Q128" i="5" s="1"/>
  <c r="P73" i="5"/>
  <c r="Q73" i="5" s="1"/>
  <c r="P72" i="5"/>
  <c r="Q72" i="5" s="1"/>
  <c r="P8" i="5"/>
  <c r="Q8" i="5" s="1"/>
  <c r="P43" i="5"/>
  <c r="Q43" i="5" s="1"/>
  <c r="P20" i="5"/>
  <c r="Q20" i="5" s="1"/>
  <c r="P55" i="5"/>
  <c r="Q55" i="5" s="1"/>
  <c r="P134" i="5"/>
  <c r="Q134" i="5" s="1"/>
  <c r="P287" i="5"/>
  <c r="Q287" i="5" s="1"/>
  <c r="P255" i="5"/>
  <c r="Q255" i="5" s="1"/>
  <c r="P223" i="5"/>
  <c r="Q223" i="5" s="1"/>
  <c r="P191" i="5"/>
  <c r="Q191" i="5" s="1"/>
  <c r="P159" i="5"/>
  <c r="Q159" i="5" s="1"/>
  <c r="P123" i="5"/>
  <c r="Q123" i="5" s="1"/>
  <c r="P66" i="5"/>
  <c r="Q66" i="5" s="1"/>
  <c r="P114" i="5"/>
  <c r="Q114" i="5" s="1"/>
  <c r="P17" i="5"/>
  <c r="Q17" i="5" s="1"/>
  <c r="P44" i="5"/>
  <c r="Q44" i="5" s="1"/>
  <c r="P79" i="5"/>
  <c r="Q79" i="5" s="1"/>
  <c r="P15" i="5"/>
  <c r="Q15" i="5" s="1"/>
  <c r="P490" i="5"/>
  <c r="Q490" i="5" s="1"/>
  <c r="P204" i="5"/>
  <c r="Q204" i="5" s="1"/>
  <c r="P266" i="5"/>
  <c r="Q266" i="5" s="1"/>
  <c r="P202" i="5"/>
  <c r="Q202" i="5" s="1"/>
  <c r="P276" i="5"/>
  <c r="Q276" i="5" s="1"/>
  <c r="P158" i="5"/>
  <c r="Q158" i="5" s="1"/>
  <c r="P388" i="5"/>
  <c r="Q388" i="5" s="1"/>
  <c r="P372" i="5"/>
  <c r="Q372" i="5" s="1"/>
  <c r="P356" i="5"/>
  <c r="Q356" i="5" s="1"/>
  <c r="P340" i="5"/>
  <c r="Q340" i="5" s="1"/>
  <c r="P324" i="5"/>
  <c r="Q324" i="5" s="1"/>
  <c r="P308" i="5"/>
  <c r="Q308" i="5" s="1"/>
  <c r="P146" i="5"/>
  <c r="Q146" i="5" s="1"/>
  <c r="P297" i="5"/>
  <c r="Q297" i="5" s="1"/>
  <c r="P265" i="5"/>
  <c r="Q265" i="5" s="1"/>
  <c r="P233" i="5"/>
  <c r="Q233" i="5" s="1"/>
  <c r="P201" i="5"/>
  <c r="Q201" i="5" s="1"/>
  <c r="P169" i="5"/>
  <c r="Q169" i="5" s="1"/>
  <c r="P137" i="5"/>
  <c r="Q137" i="5" s="1"/>
  <c r="P132" i="5"/>
  <c r="Q132" i="5" s="1"/>
  <c r="P124" i="5"/>
  <c r="Q124" i="5" s="1"/>
  <c r="P57" i="5"/>
  <c r="Q57" i="5" s="1"/>
  <c r="P64" i="5"/>
  <c r="Q64" i="5" s="1"/>
  <c r="P99" i="5"/>
  <c r="Q99" i="5" s="1"/>
  <c r="P19" i="5"/>
  <c r="Q19" i="5" s="1"/>
  <c r="P208" i="5"/>
  <c r="Q208" i="5" s="1"/>
  <c r="P270" i="5"/>
  <c r="Q270" i="5" s="1"/>
  <c r="P206" i="5"/>
  <c r="Q206" i="5" s="1"/>
  <c r="P280" i="5"/>
  <c r="Q280" i="5" s="1"/>
  <c r="P144" i="5"/>
  <c r="Q144" i="5" s="1"/>
  <c r="P385" i="5"/>
  <c r="Q385" i="5" s="1"/>
  <c r="P369" i="5"/>
  <c r="Q369" i="5" s="1"/>
  <c r="P353" i="5"/>
  <c r="Q353" i="5" s="1"/>
  <c r="P337" i="5"/>
  <c r="Q337" i="5" s="1"/>
  <c r="P321" i="5"/>
  <c r="Q321" i="5" s="1"/>
  <c r="P94" i="5"/>
  <c r="Q94" i="5" s="1"/>
  <c r="P138" i="5"/>
  <c r="Q138" i="5" s="1"/>
  <c r="P291" i="5"/>
  <c r="Q291" i="5" s="1"/>
  <c r="P259" i="5"/>
  <c r="Q259" i="5" s="1"/>
  <c r="P227" i="5"/>
  <c r="Q227" i="5" s="1"/>
  <c r="P195" i="5"/>
  <c r="Q195" i="5" s="1"/>
  <c r="P163" i="5"/>
  <c r="Q163" i="5" s="1"/>
  <c r="P131" i="5"/>
  <c r="Q131" i="5" s="1"/>
  <c r="P82" i="5"/>
  <c r="Q82" i="5" s="1"/>
  <c r="P118" i="5"/>
  <c r="Q118" i="5" s="1"/>
  <c r="P33" i="5"/>
  <c r="Q33" i="5" s="1"/>
  <c r="P212" i="5"/>
  <c r="Q212" i="5" s="1"/>
  <c r="P278" i="5"/>
  <c r="Q278" i="5" s="1"/>
  <c r="P214" i="5"/>
  <c r="Q214" i="5" s="1"/>
  <c r="P288" i="5"/>
  <c r="Q288" i="5" s="1"/>
  <c r="P168" i="5"/>
  <c r="Q168" i="5" s="1"/>
  <c r="P391" i="5"/>
  <c r="Q391" i="5" s="1"/>
  <c r="P375" i="5"/>
  <c r="Q375" i="5" s="1"/>
  <c r="P359" i="5"/>
  <c r="Q359" i="5" s="1"/>
  <c r="P343" i="5"/>
  <c r="Q343" i="5" s="1"/>
  <c r="P327" i="5"/>
  <c r="Q327" i="5" s="1"/>
  <c r="P311" i="5"/>
  <c r="Q311" i="5" s="1"/>
  <c r="P188" i="5"/>
  <c r="Q188" i="5" s="1"/>
  <c r="P258" i="5"/>
  <c r="Q258" i="5" s="1"/>
  <c r="P194" i="5"/>
  <c r="Q194" i="5" s="1"/>
  <c r="P268" i="5"/>
  <c r="Q268" i="5" s="1"/>
  <c r="P148" i="5"/>
  <c r="Q148" i="5" s="1"/>
  <c r="P386" i="5"/>
  <c r="Q386" i="5" s="1"/>
  <c r="P370" i="5"/>
  <c r="Q370" i="5" s="1"/>
  <c r="P354" i="5"/>
  <c r="Q354" i="5" s="1"/>
  <c r="P338" i="5"/>
  <c r="Q338" i="5" s="1"/>
  <c r="P322" i="5"/>
  <c r="Q322" i="5" s="1"/>
  <c r="P306" i="5"/>
  <c r="Q306" i="5" s="1"/>
  <c r="P140" i="5"/>
  <c r="Q140" i="5" s="1"/>
  <c r="P293" i="5"/>
  <c r="Q293" i="5" s="1"/>
  <c r="P261" i="5"/>
  <c r="Q261" i="5" s="1"/>
  <c r="P229" i="5"/>
  <c r="Q229" i="5" s="1"/>
  <c r="P197" i="5"/>
  <c r="Q197" i="5" s="1"/>
  <c r="P165" i="5"/>
  <c r="Q165" i="5" s="1"/>
  <c r="P133" i="5"/>
  <c r="Q133" i="5" s="1"/>
  <c r="P90" i="5"/>
  <c r="Q90" i="5" s="1"/>
  <c r="P120" i="5"/>
  <c r="Q120" i="5" s="1"/>
  <c r="P41" i="5"/>
  <c r="Q41" i="5" s="1"/>
  <c r="P56" i="5"/>
  <c r="Q56" i="5" s="1"/>
  <c r="P91" i="5"/>
  <c r="Q91" i="5" s="1"/>
  <c r="P27" i="5"/>
  <c r="Q27" i="5" s="1"/>
  <c r="P84" i="5"/>
  <c r="Q84" i="5" s="1"/>
  <c r="P103" i="5"/>
  <c r="Q103" i="5" s="1"/>
  <c r="P39" i="5"/>
  <c r="Q39" i="5" s="1"/>
  <c r="P93" i="5"/>
  <c r="Q93" i="5" s="1"/>
  <c r="P279" i="5"/>
  <c r="Q279" i="5" s="1"/>
  <c r="P247" i="5"/>
  <c r="Q247" i="5" s="1"/>
  <c r="P215" i="5"/>
  <c r="Q215" i="5" s="1"/>
  <c r="P183" i="5"/>
  <c r="Q183" i="5" s="1"/>
  <c r="P151" i="5"/>
  <c r="Q151" i="5" s="1"/>
  <c r="P107" i="5"/>
  <c r="Q107" i="5" s="1"/>
  <c r="P34" i="5"/>
  <c r="Q34" i="5" s="1"/>
  <c r="P106" i="5"/>
  <c r="Q106" i="5" s="1"/>
  <c r="P92" i="5"/>
  <c r="Q92" i="5" s="1"/>
  <c r="P28" i="5"/>
  <c r="Q28" i="5" s="1"/>
  <c r="P63" i="5"/>
  <c r="Q63" i="5" s="1"/>
  <c r="P252" i="5"/>
  <c r="Q252" i="5" s="1"/>
  <c r="P180" i="5"/>
  <c r="Q180" i="5" s="1"/>
  <c r="P250" i="5"/>
  <c r="Q250" i="5" s="1"/>
  <c r="P186" i="5"/>
  <c r="Q186" i="5" s="1"/>
  <c r="P260" i="5"/>
  <c r="Q260" i="5" s="1"/>
  <c r="P129" i="5"/>
  <c r="Q129" i="5" s="1"/>
  <c r="P384" i="5"/>
  <c r="Q384" i="5" s="1"/>
  <c r="P368" i="5"/>
  <c r="Q368" i="5" s="1"/>
  <c r="P352" i="5"/>
  <c r="Q352" i="5" s="1"/>
  <c r="P336" i="5"/>
  <c r="Q336" i="5" s="1"/>
  <c r="P320" i="5"/>
  <c r="Q320" i="5" s="1"/>
  <c r="P78" i="5"/>
  <c r="Q78" i="5" s="1"/>
  <c r="P136" i="5"/>
  <c r="Q136" i="5" s="1"/>
  <c r="P289" i="5"/>
  <c r="Q289" i="5" s="1"/>
  <c r="P257" i="5"/>
  <c r="Q257" i="5" s="1"/>
  <c r="P225" i="5"/>
  <c r="Q225" i="5" s="1"/>
  <c r="P193" i="5"/>
  <c r="Q193" i="5" s="1"/>
  <c r="P161" i="5"/>
  <c r="Q161" i="5" s="1"/>
  <c r="P127" i="5"/>
  <c r="Q127" i="5" s="1"/>
  <c r="P74" i="5"/>
  <c r="Q74" i="5" s="1"/>
  <c r="P116" i="5"/>
  <c r="Q116" i="5" s="1"/>
  <c r="P25" i="5"/>
  <c r="Q25" i="5" s="1"/>
  <c r="P48" i="5"/>
  <c r="Q48" i="5" s="1"/>
  <c r="P83" i="5"/>
  <c r="Q83" i="5" s="1"/>
  <c r="P234" i="5"/>
  <c r="Q234" i="5" s="1"/>
  <c r="P380" i="5"/>
  <c r="Q380" i="5" s="1"/>
  <c r="P316" i="5"/>
  <c r="Q316" i="5" s="1"/>
  <c r="P249" i="5"/>
  <c r="Q249" i="5" s="1"/>
  <c r="P111" i="5"/>
  <c r="Q111" i="5" s="1"/>
  <c r="P32" i="5"/>
  <c r="Q32" i="5" s="1"/>
  <c r="P240" i="5"/>
  <c r="Q240" i="5" s="1"/>
  <c r="P238" i="5"/>
  <c r="Q238" i="5" s="1"/>
  <c r="P192" i="5"/>
  <c r="Q192" i="5" s="1"/>
  <c r="P377" i="5"/>
  <c r="Q377" i="5" s="1"/>
  <c r="P345" i="5"/>
  <c r="Q345" i="5" s="1"/>
  <c r="P313" i="5"/>
  <c r="Q313" i="5" s="1"/>
  <c r="P45" i="5"/>
  <c r="Q45" i="5" s="1"/>
  <c r="P243" i="5"/>
  <c r="Q243" i="5" s="1"/>
  <c r="P179" i="5"/>
  <c r="Q179" i="5" s="1"/>
  <c r="P85" i="5"/>
  <c r="Q85" i="5" s="1"/>
  <c r="P97" i="5"/>
  <c r="Q97" i="5" s="1"/>
  <c r="P176" i="5"/>
  <c r="Q176" i="5" s="1"/>
  <c r="P182" i="5"/>
  <c r="Q182" i="5" s="1"/>
  <c r="P121" i="5"/>
  <c r="Q121" i="5" s="1"/>
  <c r="P367" i="5"/>
  <c r="Q367" i="5" s="1"/>
  <c r="P335" i="5"/>
  <c r="Q335" i="5" s="1"/>
  <c r="P62" i="5"/>
  <c r="Q62" i="5" s="1"/>
  <c r="P228" i="5"/>
  <c r="Q228" i="5" s="1"/>
  <c r="P226" i="5"/>
  <c r="Q226" i="5" s="1"/>
  <c r="P70" i="5"/>
  <c r="Q70" i="5" s="1"/>
  <c r="P378" i="5"/>
  <c r="Q378" i="5" s="1"/>
  <c r="P346" i="5"/>
  <c r="Q346" i="5" s="1"/>
  <c r="P314" i="5"/>
  <c r="Q314" i="5" s="1"/>
  <c r="P61" i="5"/>
  <c r="Q61" i="5" s="1"/>
  <c r="P245" i="5"/>
  <c r="Q245" i="5" s="1"/>
  <c r="P181" i="5"/>
  <c r="Q181" i="5" s="1"/>
  <c r="P101" i="5"/>
  <c r="Q101" i="5" s="1"/>
  <c r="P104" i="5"/>
  <c r="Q104" i="5" s="1"/>
  <c r="P24" i="5"/>
  <c r="Q24" i="5" s="1"/>
  <c r="P36" i="5"/>
  <c r="Q36" i="5" s="1"/>
  <c r="P7" i="5"/>
  <c r="Q7" i="5" s="1"/>
  <c r="P295" i="5"/>
  <c r="Q295" i="5" s="1"/>
  <c r="P231" i="5"/>
  <c r="Q231" i="5" s="1"/>
  <c r="P167" i="5"/>
  <c r="Q167" i="5" s="1"/>
  <c r="P98" i="5"/>
  <c r="Q98" i="5" s="1"/>
  <c r="P49" i="5"/>
  <c r="Q49" i="5" s="1"/>
  <c r="P95" i="5"/>
  <c r="Q95" i="5" s="1"/>
  <c r="P446" i="5"/>
  <c r="Q446" i="5" s="1"/>
  <c r="P444" i="5"/>
  <c r="Q444" i="5" s="1"/>
  <c r="P429" i="5"/>
  <c r="Q429" i="5" s="1"/>
  <c r="P401" i="5"/>
  <c r="Q401" i="5" s="1"/>
  <c r="P441" i="5"/>
  <c r="Q441" i="5" s="1"/>
  <c r="P399" i="5"/>
  <c r="Q399" i="5" s="1"/>
  <c r="P411" i="5"/>
  <c r="Q411" i="5" s="1"/>
  <c r="P22" i="5"/>
  <c r="Q22" i="5" s="1"/>
  <c r="P364" i="5"/>
  <c r="Q364" i="5" s="1"/>
  <c r="P14" i="5"/>
  <c r="Q14" i="5" s="1"/>
  <c r="P217" i="5"/>
  <c r="Q217" i="5" s="1"/>
  <c r="P42" i="5"/>
  <c r="Q42" i="5" s="1"/>
  <c r="P51" i="5"/>
  <c r="Q51" i="5" s="1"/>
  <c r="P184" i="5"/>
  <c r="Q184" i="5" s="1"/>
  <c r="P190" i="5"/>
  <c r="Q190" i="5" s="1"/>
  <c r="P105" i="5"/>
  <c r="Q105" i="5" s="1"/>
  <c r="P365" i="5"/>
  <c r="Q365" i="5" s="1"/>
  <c r="P333" i="5"/>
  <c r="Q333" i="5" s="1"/>
  <c r="P30" i="5"/>
  <c r="Q30" i="5" s="1"/>
  <c r="P283" i="5"/>
  <c r="Q283" i="5" s="1"/>
  <c r="P219" i="5"/>
  <c r="Q219" i="5" s="1"/>
  <c r="P155" i="5"/>
  <c r="Q155" i="5" s="1"/>
  <c r="P50" i="5"/>
  <c r="Q50" i="5" s="1"/>
  <c r="P100" i="5"/>
  <c r="Q100" i="5" s="1"/>
  <c r="P262" i="5"/>
  <c r="Q262" i="5" s="1"/>
  <c r="P272" i="5"/>
  <c r="Q272" i="5" s="1"/>
  <c r="P387" i="5"/>
  <c r="Q387" i="5" s="1"/>
  <c r="P355" i="5"/>
  <c r="Q355" i="5" s="1"/>
  <c r="P323" i="5"/>
  <c r="Q323" i="5" s="1"/>
  <c r="P102" i="5"/>
  <c r="Q102" i="5" s="1"/>
  <c r="P178" i="5"/>
  <c r="Q178" i="5" s="1"/>
  <c r="P113" i="5"/>
  <c r="Q113" i="5" s="1"/>
  <c r="P366" i="5"/>
  <c r="Q366" i="5" s="1"/>
  <c r="P334" i="5"/>
  <c r="Q334" i="5" s="1"/>
  <c r="P46" i="5"/>
  <c r="Q46" i="5" s="1"/>
  <c r="P285" i="5"/>
  <c r="Q285" i="5" s="1"/>
  <c r="P221" i="5"/>
  <c r="Q221" i="5" s="1"/>
  <c r="P157" i="5"/>
  <c r="Q157" i="5" s="1"/>
  <c r="P58" i="5"/>
  <c r="Q58" i="5" s="1"/>
  <c r="P9" i="5"/>
  <c r="Q9" i="5" s="1"/>
  <c r="P75" i="5"/>
  <c r="Q75" i="5" s="1"/>
  <c r="P87" i="5"/>
  <c r="Q87" i="5" s="1"/>
  <c r="P156" i="5"/>
  <c r="Q156" i="5" s="1"/>
  <c r="P271" i="5"/>
  <c r="Q271" i="5" s="1"/>
  <c r="P207" i="5"/>
  <c r="Q207" i="5" s="1"/>
  <c r="P143" i="5"/>
  <c r="Q143" i="5" s="1"/>
  <c r="P130" i="5"/>
  <c r="Q130" i="5" s="1"/>
  <c r="P76" i="5"/>
  <c r="Q76" i="5" s="1"/>
  <c r="P47" i="5"/>
  <c r="Q47" i="5" s="1"/>
  <c r="P437" i="5"/>
  <c r="Q437" i="5" s="1"/>
  <c r="P459" i="5"/>
  <c r="Q459" i="5" s="1"/>
  <c r="P426" i="5"/>
  <c r="Q426" i="5" s="1"/>
  <c r="P421" i="5"/>
  <c r="Q421" i="5" s="1"/>
  <c r="P420" i="5"/>
  <c r="Q420" i="5" s="1"/>
  <c r="P422" i="5"/>
  <c r="Q422" i="5" s="1"/>
  <c r="P456" i="5"/>
  <c r="Q456" i="5" s="1"/>
  <c r="P447" i="5"/>
  <c r="Q447" i="5" s="1"/>
  <c r="P434" i="5"/>
  <c r="Q434" i="5" s="1"/>
  <c r="P452" i="5"/>
  <c r="Q452" i="5" s="1"/>
  <c r="P425" i="5"/>
  <c r="Q425" i="5" s="1"/>
  <c r="P428" i="5"/>
  <c r="Q428" i="5" s="1"/>
  <c r="P236" i="5"/>
  <c r="Q236" i="5" s="1"/>
  <c r="P54" i="5"/>
  <c r="Q54" i="5" s="1"/>
  <c r="P348" i="5"/>
  <c r="Q348" i="5" s="1"/>
  <c r="P109" i="5"/>
  <c r="Q109" i="5" s="1"/>
  <c r="P185" i="5"/>
  <c r="Q185" i="5" s="1"/>
  <c r="P108" i="5"/>
  <c r="Q108" i="5" s="1"/>
  <c r="P302" i="5"/>
  <c r="Q302" i="5" s="1"/>
  <c r="P86" i="5"/>
  <c r="Q86" i="5" s="1"/>
  <c r="P393" i="5"/>
  <c r="Q393" i="5" s="1"/>
  <c r="P361" i="5"/>
  <c r="Q361" i="5" s="1"/>
  <c r="P329" i="5"/>
  <c r="Q329" i="5" s="1"/>
  <c r="P166" i="5"/>
  <c r="Q166" i="5" s="1"/>
  <c r="P275" i="5"/>
  <c r="Q275" i="5" s="1"/>
  <c r="P211" i="5"/>
  <c r="Q211" i="5" s="1"/>
  <c r="P147" i="5"/>
  <c r="Q147" i="5" s="1"/>
  <c r="P18" i="5"/>
  <c r="Q18" i="5" s="1"/>
  <c r="P248" i="5"/>
  <c r="Q248" i="5" s="1"/>
  <c r="P246" i="5"/>
  <c r="Q246" i="5" s="1"/>
  <c r="P256" i="5"/>
  <c r="Q256" i="5" s="1"/>
  <c r="P383" i="5"/>
  <c r="Q383" i="5" s="1"/>
  <c r="P351" i="5"/>
  <c r="Q351" i="5" s="1"/>
  <c r="P319" i="5"/>
  <c r="Q319" i="5" s="1"/>
  <c r="P290" i="5"/>
  <c r="Q290" i="5" s="1"/>
  <c r="P300" i="5"/>
  <c r="Q300" i="5" s="1"/>
  <c r="P13" i="5"/>
  <c r="Q13" i="5" s="1"/>
  <c r="P362" i="5"/>
  <c r="Q362" i="5" s="1"/>
  <c r="P330" i="5"/>
  <c r="Q330" i="5" s="1"/>
  <c r="P170" i="5"/>
  <c r="Q170" i="5" s="1"/>
  <c r="P277" i="5"/>
  <c r="Q277" i="5" s="1"/>
  <c r="P213" i="5"/>
  <c r="Q213" i="5" s="1"/>
  <c r="P149" i="5"/>
  <c r="Q149" i="5" s="1"/>
  <c r="P26" i="5"/>
  <c r="Q26" i="5" s="1"/>
  <c r="P88" i="5"/>
  <c r="Q88" i="5" s="1"/>
  <c r="P59" i="5"/>
  <c r="Q59" i="5" s="1"/>
  <c r="P71" i="5"/>
  <c r="Q71" i="5" s="1"/>
  <c r="P142" i="5"/>
  <c r="Q142" i="5" s="1"/>
  <c r="P263" i="5"/>
  <c r="Q263" i="5" s="1"/>
  <c r="P199" i="5"/>
  <c r="Q199" i="5" s="1"/>
  <c r="P135" i="5"/>
  <c r="Q135" i="5" s="1"/>
  <c r="P122" i="5"/>
  <c r="Q122" i="5" s="1"/>
  <c r="P60" i="5"/>
  <c r="Q60" i="5" s="1"/>
  <c r="P31" i="5"/>
  <c r="Q31" i="5" s="1"/>
  <c r="P449" i="5"/>
  <c r="Q449" i="5" s="1"/>
  <c r="P435" i="5"/>
  <c r="Q435" i="5" s="1"/>
  <c r="P403" i="5"/>
  <c r="Q403" i="5" s="1"/>
  <c r="P413" i="5"/>
  <c r="Q413" i="5" s="1"/>
  <c r="P404" i="5"/>
  <c r="Q404" i="5" s="1"/>
  <c r="P445" i="5"/>
  <c r="Q445" i="5" s="1"/>
  <c r="P440" i="5"/>
  <c r="Q440" i="5" s="1"/>
  <c r="P427" i="5"/>
  <c r="Q427" i="5" s="1"/>
  <c r="P397" i="5"/>
  <c r="Q397" i="5" s="1"/>
  <c r="P332" i="5"/>
  <c r="Q332" i="5" s="1"/>
  <c r="P264" i="5"/>
  <c r="Q264" i="5" s="1"/>
  <c r="P117" i="5"/>
  <c r="Q117" i="5" s="1"/>
  <c r="P110" i="5"/>
  <c r="Q110" i="5" s="1"/>
  <c r="P200" i="5"/>
  <c r="Q200" i="5" s="1"/>
  <c r="P339" i="5"/>
  <c r="Q339" i="5" s="1"/>
  <c r="P244" i="5"/>
  <c r="Q244" i="5" s="1"/>
  <c r="P350" i="5"/>
  <c r="Q350" i="5" s="1"/>
  <c r="P189" i="5"/>
  <c r="Q189" i="5" s="1"/>
  <c r="P11" i="5"/>
  <c r="Q11" i="5" s="1"/>
  <c r="P175" i="5"/>
  <c r="Q175" i="5" s="1"/>
  <c r="P451" i="5"/>
  <c r="Q451" i="5" s="1"/>
  <c r="P419" i="5"/>
  <c r="Q419" i="5" s="1"/>
  <c r="P414" i="5"/>
  <c r="Q414" i="5" s="1"/>
  <c r="P417" i="5"/>
  <c r="Q417" i="5" s="1"/>
  <c r="P461" i="5"/>
  <c r="Q461" i="5" s="1"/>
  <c r="P432" i="5"/>
  <c r="Q432" i="5" s="1"/>
  <c r="P423" i="5"/>
  <c r="Q423" i="5" s="1"/>
  <c r="P424" i="5"/>
  <c r="Q424" i="5" s="1"/>
  <c r="P77" i="5"/>
  <c r="Q77" i="5" s="1"/>
  <c r="P254" i="5"/>
  <c r="Q254" i="5" s="1"/>
  <c r="P115" i="5"/>
  <c r="Q115" i="5" s="1"/>
  <c r="P371" i="5"/>
  <c r="Q371" i="5" s="1"/>
  <c r="P40" i="5"/>
  <c r="Q40" i="5" s="1"/>
  <c r="P460" i="5"/>
  <c r="Q460" i="5" s="1"/>
  <c r="P454" i="5"/>
  <c r="Q454" i="5" s="1"/>
  <c r="P412" i="5"/>
  <c r="Q412" i="5" s="1"/>
  <c r="P431" i="5"/>
  <c r="Q431" i="5" s="1"/>
  <c r="P281" i="5"/>
  <c r="Q281" i="5" s="1"/>
  <c r="P381" i="5"/>
  <c r="Q381" i="5" s="1"/>
  <c r="P251" i="5"/>
  <c r="Q251" i="5" s="1"/>
  <c r="P198" i="5"/>
  <c r="Q198" i="5" s="1"/>
  <c r="P307" i="5"/>
  <c r="Q307" i="5" s="1"/>
  <c r="P242" i="5"/>
  <c r="Q242" i="5" s="1"/>
  <c r="P318" i="5"/>
  <c r="Q318" i="5" s="1"/>
  <c r="P119" i="5"/>
  <c r="Q119" i="5" s="1"/>
  <c r="P52" i="5"/>
  <c r="Q52" i="5" s="1"/>
  <c r="P53" i="5"/>
  <c r="Q53" i="5" s="1"/>
  <c r="P438" i="5"/>
  <c r="Q438" i="5" s="1"/>
  <c r="P416" i="5"/>
  <c r="Q416" i="5" s="1"/>
  <c r="P436" i="5"/>
  <c r="Q436" i="5" s="1"/>
  <c r="P409" i="5"/>
  <c r="Q409" i="5" s="1"/>
  <c r="P457" i="5"/>
  <c r="Q457" i="5" s="1"/>
  <c r="P406" i="5"/>
  <c r="Q406" i="5" s="1"/>
  <c r="P407" i="5"/>
  <c r="Q407" i="5" s="1"/>
  <c r="P415" i="5"/>
  <c r="Q415" i="5" s="1"/>
  <c r="P408" i="5"/>
  <c r="Q408" i="5" s="1"/>
  <c r="P382" i="5"/>
  <c r="Q382" i="5" s="1"/>
  <c r="P12" i="5"/>
  <c r="Q12" i="5" s="1"/>
  <c r="P433" i="5"/>
  <c r="Q433" i="5" s="1"/>
  <c r="P450" i="5"/>
  <c r="Q450" i="5" s="1"/>
  <c r="P298" i="5"/>
  <c r="Q298" i="5" s="1"/>
  <c r="P153" i="5"/>
  <c r="Q153" i="5" s="1"/>
  <c r="P349" i="5"/>
  <c r="Q349" i="5" s="1"/>
  <c r="P187" i="5"/>
  <c r="Q187" i="5" s="1"/>
  <c r="P152" i="5"/>
  <c r="Q152" i="5" s="1"/>
  <c r="P224" i="5"/>
  <c r="Q224" i="5" s="1"/>
  <c r="P125" i="5"/>
  <c r="Q125" i="5" s="1"/>
  <c r="P112" i="5"/>
  <c r="Q112" i="5" s="1"/>
  <c r="P23" i="5"/>
  <c r="Q23" i="5" s="1"/>
  <c r="P303" i="5"/>
  <c r="Q303" i="5" s="1"/>
  <c r="P81" i="5"/>
  <c r="Q81" i="5" s="1"/>
  <c r="P453" i="5"/>
  <c r="Q453" i="5" s="1"/>
  <c r="P439" i="5"/>
  <c r="Q439" i="5" s="1"/>
  <c r="P462" i="5"/>
  <c r="Q462" i="5" s="1"/>
  <c r="P410" i="5"/>
  <c r="Q410" i="5" s="1"/>
  <c r="P430" i="5"/>
  <c r="Q430" i="5" s="1"/>
  <c r="P458" i="5"/>
  <c r="Q458" i="5" s="1"/>
  <c r="P443" i="5"/>
  <c r="Q443" i="5" s="1"/>
  <c r="P455" i="5"/>
  <c r="Q455" i="5" s="1"/>
  <c r="P442" i="5"/>
  <c r="Q442" i="5" s="1"/>
  <c r="P6" i="5"/>
  <c r="Q6" i="5" s="1"/>
  <c r="P68" i="5"/>
  <c r="Q68" i="5" s="1"/>
  <c r="P96" i="5"/>
  <c r="Q96" i="5" s="1"/>
  <c r="P317" i="5"/>
  <c r="Q317" i="5" s="1"/>
  <c r="P253" i="5"/>
  <c r="Q253" i="5" s="1"/>
  <c r="P239" i="5"/>
  <c r="Q239" i="5" s="1"/>
  <c r="P418" i="5"/>
  <c r="Q418" i="5" s="1"/>
  <c r="P448" i="5"/>
  <c r="Q448" i="5" s="1"/>
  <c r="P405" i="5"/>
  <c r="Q405" i="5" s="1"/>
  <c r="P491" i="5"/>
  <c r="Q491" i="5" s="1"/>
  <c r="P67" i="5"/>
  <c r="Q67" i="5" s="1"/>
  <c r="C464" i="5"/>
  <c r="C476" i="5"/>
  <c r="C472" i="5"/>
  <c r="C468" i="5"/>
  <c r="C542" i="5"/>
  <c r="C541" i="5"/>
  <c r="C539" i="5"/>
  <c r="C537" i="5"/>
  <c r="C535" i="5"/>
  <c r="C533" i="5"/>
  <c r="C531" i="5"/>
  <c r="C529" i="5"/>
  <c r="C527" i="5"/>
  <c r="C525" i="5"/>
  <c r="C523" i="5"/>
  <c r="C521" i="5"/>
  <c r="C519" i="5"/>
  <c r="C517" i="5"/>
  <c r="C515" i="5"/>
  <c r="C513" i="5"/>
  <c r="C511" i="5"/>
  <c r="C509" i="5"/>
  <c r="C507" i="5"/>
  <c r="C505" i="5"/>
  <c r="C503" i="5"/>
  <c r="C501" i="5"/>
  <c r="C499" i="5"/>
  <c r="C497" i="5"/>
  <c r="C493" i="5"/>
  <c r="C487" i="5"/>
  <c r="C483" i="5"/>
  <c r="C479" i="5"/>
  <c r="C475" i="5"/>
  <c r="C467" i="5"/>
  <c r="C474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496" i="5"/>
  <c r="C492" i="5"/>
  <c r="C486" i="5"/>
  <c r="C482" i="5"/>
  <c r="C473" i="5"/>
  <c r="C465" i="5"/>
  <c r="C478" i="5"/>
  <c r="C399" i="5"/>
  <c r="C397" i="5"/>
  <c r="C540" i="5"/>
  <c r="C538" i="5"/>
  <c r="C536" i="5"/>
  <c r="C534" i="5"/>
  <c r="C532" i="5"/>
  <c r="C530" i="5"/>
  <c r="C528" i="5"/>
  <c r="C526" i="5"/>
  <c r="C524" i="5"/>
  <c r="C522" i="5"/>
  <c r="C520" i="5"/>
  <c r="C518" i="5"/>
  <c r="C516" i="5"/>
  <c r="C514" i="5"/>
  <c r="C512" i="5"/>
  <c r="C510" i="5"/>
  <c r="C508" i="5"/>
  <c r="C506" i="5"/>
  <c r="C504" i="5"/>
  <c r="C502" i="5"/>
  <c r="C500" i="5"/>
  <c r="C495" i="5"/>
  <c r="C489" i="5"/>
  <c r="C485" i="5"/>
  <c r="C481" i="5"/>
  <c r="C471" i="5"/>
  <c r="C466" i="5"/>
  <c r="C484" i="5"/>
  <c r="C470" i="5"/>
  <c r="C417" i="5"/>
  <c r="C498" i="5"/>
  <c r="C480" i="5"/>
  <c r="C401" i="5"/>
  <c r="C463" i="5"/>
  <c r="C494" i="5"/>
  <c r="C477" i="5"/>
  <c r="C441" i="5"/>
  <c r="C488" i="5"/>
  <c r="C469" i="5"/>
  <c r="C433" i="5"/>
  <c r="C396" i="5"/>
  <c r="C394" i="5"/>
  <c r="C395" i="5"/>
  <c r="C332" i="5"/>
  <c r="C352" i="5"/>
  <c r="C232" i="5"/>
  <c r="C379" i="5"/>
  <c r="C347" i="5"/>
  <c r="C315" i="5"/>
  <c r="C382" i="5"/>
  <c r="C318" i="5"/>
  <c r="C204" i="5"/>
  <c r="C278" i="5"/>
  <c r="C214" i="5"/>
  <c r="C111" i="5"/>
  <c r="C275" i="5"/>
  <c r="C243" i="5"/>
  <c r="C211" i="5"/>
  <c r="C179" i="5"/>
  <c r="C147" i="5"/>
  <c r="C130" i="5"/>
  <c r="C101" i="5"/>
  <c r="C85" i="5"/>
  <c r="C69" i="5"/>
  <c r="C53" i="5"/>
  <c r="C37" i="5"/>
  <c r="C21" i="5"/>
  <c r="C314" i="5"/>
  <c r="C348" i="5"/>
  <c r="C336" i="5"/>
  <c r="C358" i="5"/>
  <c r="C236" i="5"/>
  <c r="C381" i="5"/>
  <c r="C349" i="5"/>
  <c r="C317" i="5"/>
  <c r="C384" i="5"/>
  <c r="C320" i="5"/>
  <c r="C212" i="5"/>
  <c r="C282" i="5"/>
  <c r="C218" i="5"/>
  <c r="C127" i="5"/>
  <c r="C277" i="5"/>
  <c r="C245" i="5"/>
  <c r="C213" i="5"/>
  <c r="C181" i="5"/>
  <c r="C149" i="5"/>
  <c r="C132" i="5"/>
  <c r="C102" i="5"/>
  <c r="C86" i="5"/>
  <c r="C70" i="5"/>
  <c r="C54" i="5"/>
  <c r="C38" i="5"/>
  <c r="C22" i="5"/>
  <c r="C310" i="5"/>
  <c r="C344" i="5"/>
  <c r="C192" i="5"/>
  <c r="C371" i="5"/>
  <c r="C339" i="5"/>
  <c r="C307" i="5"/>
  <c r="C372" i="5"/>
  <c r="C140" i="5"/>
  <c r="C180" i="5"/>
  <c r="C262" i="5"/>
  <c r="C198" i="5"/>
  <c r="C299" i="5"/>
  <c r="C267" i="5"/>
  <c r="C235" i="5"/>
  <c r="C203" i="5"/>
  <c r="C171" i="5"/>
  <c r="C139" i="5"/>
  <c r="C122" i="5"/>
  <c r="C97" i="5"/>
  <c r="C81" i="5"/>
  <c r="C65" i="5"/>
  <c r="C49" i="5"/>
  <c r="C33" i="5"/>
  <c r="C17" i="5"/>
  <c r="C172" i="5"/>
  <c r="C312" i="5"/>
  <c r="C346" i="5"/>
  <c r="C200" i="5"/>
  <c r="C373" i="5"/>
  <c r="C341" i="5"/>
  <c r="C309" i="5"/>
  <c r="C376" i="5"/>
  <c r="C156" i="5"/>
  <c r="C184" i="5"/>
  <c r="C266" i="5"/>
  <c r="C202" i="5"/>
  <c r="C301" i="5"/>
  <c r="C269" i="5"/>
  <c r="C237" i="5"/>
  <c r="C205" i="5"/>
  <c r="C173" i="5"/>
  <c r="C141" i="5"/>
  <c r="C124" i="5"/>
  <c r="C98" i="5"/>
  <c r="C82" i="5"/>
  <c r="C66" i="5"/>
  <c r="C50" i="5"/>
  <c r="C34" i="5"/>
  <c r="C18" i="5"/>
  <c r="C490" i="5"/>
  <c r="C288" i="5"/>
  <c r="C115" i="5"/>
  <c r="C134" i="5"/>
  <c r="C363" i="5"/>
  <c r="C331" i="5"/>
  <c r="C144" i="5"/>
  <c r="C356" i="5"/>
  <c r="C280" i="5"/>
  <c r="C119" i="5"/>
  <c r="C246" i="5"/>
  <c r="C182" i="5"/>
  <c r="C291" i="5"/>
  <c r="C259" i="5"/>
  <c r="C227" i="5"/>
  <c r="C195" i="5"/>
  <c r="C163" i="5"/>
  <c r="C125" i="5"/>
  <c r="C114" i="5"/>
  <c r="C93" i="5"/>
  <c r="C77" i="5"/>
  <c r="C61" i="5"/>
  <c r="C45" i="5"/>
  <c r="C29" i="5"/>
  <c r="C13" i="5"/>
  <c r="C268" i="5"/>
  <c r="C390" i="5"/>
  <c r="C230" i="5"/>
  <c r="C219" i="5"/>
  <c r="C106" i="5"/>
  <c r="C41" i="5"/>
  <c r="C338" i="5"/>
  <c r="C272" i="5"/>
  <c r="C357" i="5"/>
  <c r="C107" i="5"/>
  <c r="C248" i="5"/>
  <c r="C234" i="5"/>
  <c r="C285" i="5"/>
  <c r="C221" i="5"/>
  <c r="C157" i="5"/>
  <c r="C108" i="5"/>
  <c r="C74" i="5"/>
  <c r="C42" i="5"/>
  <c r="C10" i="5"/>
  <c r="C308" i="5"/>
  <c r="C342" i="5"/>
  <c r="C174" i="5"/>
  <c r="C369" i="5"/>
  <c r="C337" i="5"/>
  <c r="C168" i="5"/>
  <c r="C368" i="5"/>
  <c r="C131" i="5"/>
  <c r="C176" i="5"/>
  <c r="C258" i="5"/>
  <c r="C194" i="5"/>
  <c r="C297" i="5"/>
  <c r="C265" i="5"/>
  <c r="C233" i="5"/>
  <c r="C201" i="5"/>
  <c r="C169" i="5"/>
  <c r="C137" i="5"/>
  <c r="C120" i="5"/>
  <c r="C96" i="5"/>
  <c r="C80" i="5"/>
  <c r="C60" i="5"/>
  <c r="C44" i="5"/>
  <c r="C28" i="5"/>
  <c r="C12" i="5"/>
  <c r="C292" i="5"/>
  <c r="C391" i="5"/>
  <c r="C359" i="5"/>
  <c r="C327" i="5"/>
  <c r="C123" i="5"/>
  <c r="C334" i="5"/>
  <c r="C260" i="5"/>
  <c r="C302" i="5"/>
  <c r="C238" i="5"/>
  <c r="C170" i="5"/>
  <c r="C287" i="5"/>
  <c r="C255" i="5"/>
  <c r="C223" i="5"/>
  <c r="C191" i="5"/>
  <c r="C159" i="5"/>
  <c r="C117" i="5"/>
  <c r="C110" i="5"/>
  <c r="C91" i="5"/>
  <c r="C75" i="5"/>
  <c r="C55" i="5"/>
  <c r="C39" i="5"/>
  <c r="C23" i="5"/>
  <c r="C7" i="5"/>
  <c r="C432" i="5"/>
  <c r="C460" i="5"/>
  <c r="C452" i="5"/>
  <c r="C428" i="5"/>
  <c r="C442" i="5"/>
  <c r="C409" i="5"/>
  <c r="C420" i="5"/>
  <c r="C440" i="5"/>
  <c r="C405" i="5"/>
  <c r="C421" i="5"/>
  <c r="C404" i="5"/>
  <c r="C407" i="5"/>
  <c r="C387" i="5"/>
  <c r="C326" i="5"/>
  <c r="C154" i="5"/>
  <c r="C187" i="5"/>
  <c r="C89" i="5"/>
  <c r="C25" i="5"/>
  <c r="C256" i="5"/>
  <c r="C300" i="5"/>
  <c r="C150" i="5"/>
  <c r="C333" i="5"/>
  <c r="C362" i="5"/>
  <c r="C142" i="5"/>
  <c r="C186" i="5"/>
  <c r="C261" i="5"/>
  <c r="C197" i="5"/>
  <c r="C129" i="5"/>
  <c r="C94" i="5"/>
  <c r="C62" i="5"/>
  <c r="C30" i="5"/>
  <c r="C276" i="5"/>
  <c r="C304" i="5"/>
  <c r="C393" i="5"/>
  <c r="C361" i="5"/>
  <c r="C329" i="5"/>
  <c r="C136" i="5"/>
  <c r="C354" i="5"/>
  <c r="C264" i="5"/>
  <c r="C306" i="5"/>
  <c r="C242" i="5"/>
  <c r="C178" i="5"/>
  <c r="C289" i="5"/>
  <c r="C257" i="5"/>
  <c r="C225" i="5"/>
  <c r="C193" i="5"/>
  <c r="C161" i="5"/>
  <c r="C121" i="5"/>
  <c r="C112" i="5"/>
  <c r="C92" i="5"/>
  <c r="C76" i="5"/>
  <c r="C56" i="5"/>
  <c r="C40" i="5"/>
  <c r="C24" i="5"/>
  <c r="C8" i="5"/>
  <c r="C244" i="5"/>
  <c r="C383" i="5"/>
  <c r="C351" i="5"/>
  <c r="C319" i="5"/>
  <c r="C386" i="5"/>
  <c r="C322" i="5"/>
  <c r="C224" i="5"/>
  <c r="C286" i="5"/>
  <c r="C222" i="5"/>
  <c r="C138" i="5"/>
  <c r="C279" i="5"/>
  <c r="C247" i="5"/>
  <c r="C215" i="5"/>
  <c r="C183" i="5"/>
  <c r="C151" i="5"/>
  <c r="C133" i="5"/>
  <c r="C103" i="5"/>
  <c r="C87" i="5"/>
  <c r="C71" i="5"/>
  <c r="C51" i="5"/>
  <c r="C35" i="5"/>
  <c r="C19" i="5"/>
  <c r="C431" i="5"/>
  <c r="C406" i="5"/>
  <c r="C427" i="5"/>
  <c r="C416" i="5"/>
  <c r="C448" i="5"/>
  <c r="C392" i="5"/>
  <c r="C355" i="5"/>
  <c r="C240" i="5"/>
  <c r="C283" i="5"/>
  <c r="C155" i="5"/>
  <c r="C73" i="5"/>
  <c r="C9" i="5"/>
  <c r="C360" i="5"/>
  <c r="C220" i="5"/>
  <c r="C389" i="5"/>
  <c r="C325" i="5"/>
  <c r="C328" i="5"/>
  <c r="C298" i="5"/>
  <c r="C162" i="5"/>
  <c r="C253" i="5"/>
  <c r="C189" i="5"/>
  <c r="C113" i="5"/>
  <c r="C90" i="5"/>
  <c r="C58" i="5"/>
  <c r="C26" i="5"/>
  <c r="C374" i="5"/>
  <c r="C364" i="5"/>
  <c r="C252" i="5"/>
  <c r="C385" i="5"/>
  <c r="C353" i="5"/>
  <c r="C321" i="5"/>
  <c r="C388" i="5"/>
  <c r="C324" i="5"/>
  <c r="C228" i="5"/>
  <c r="C290" i="5"/>
  <c r="C226" i="5"/>
  <c r="C146" i="5"/>
  <c r="C281" i="5"/>
  <c r="C249" i="5"/>
  <c r="C217" i="5"/>
  <c r="C185" i="5"/>
  <c r="C153" i="5"/>
  <c r="C105" i="5"/>
  <c r="C104" i="5"/>
  <c r="C88" i="5"/>
  <c r="C72" i="5"/>
  <c r="C52" i="5"/>
  <c r="C36" i="5"/>
  <c r="C20" i="5"/>
  <c r="C208" i="5"/>
  <c r="C375" i="5"/>
  <c r="C343" i="5"/>
  <c r="C311" i="5"/>
  <c r="C378" i="5"/>
  <c r="C164" i="5"/>
  <c r="C188" i="5"/>
  <c r="C270" i="5"/>
  <c r="C206" i="5"/>
  <c r="C303" i="5"/>
  <c r="C271" i="5"/>
  <c r="C239" i="5"/>
  <c r="C207" i="5"/>
  <c r="C175" i="5"/>
  <c r="C143" i="5"/>
  <c r="C126" i="5"/>
  <c r="C99" i="5"/>
  <c r="C83" i="5"/>
  <c r="C63" i="5"/>
  <c r="C47" i="5"/>
  <c r="C31" i="5"/>
  <c r="C15" i="5"/>
  <c r="C410" i="5"/>
  <c r="C418" i="5"/>
  <c r="C459" i="5"/>
  <c r="C454" i="5"/>
  <c r="C434" i="5"/>
  <c r="C426" i="5"/>
  <c r="C455" i="5"/>
  <c r="C450" i="5"/>
  <c r="C430" i="5"/>
  <c r="C437" i="5"/>
  <c r="C402" i="5"/>
  <c r="C423" i="5"/>
  <c r="C294" i="5"/>
  <c r="C365" i="5"/>
  <c r="C293" i="5"/>
  <c r="C78" i="5"/>
  <c r="C350" i="5"/>
  <c r="C313" i="5"/>
  <c r="C274" i="5"/>
  <c r="C241" i="5"/>
  <c r="C128" i="5"/>
  <c r="C48" i="5"/>
  <c r="C166" i="5"/>
  <c r="C366" i="5"/>
  <c r="C190" i="5"/>
  <c r="C199" i="5"/>
  <c r="C95" i="5"/>
  <c r="C27" i="5"/>
  <c r="C453" i="5"/>
  <c r="C411" i="5"/>
  <c r="C443" i="5"/>
  <c r="C412" i="5"/>
  <c r="C438" i="5"/>
  <c r="C457" i="5"/>
  <c r="C429" i="5"/>
  <c r="C323" i="5"/>
  <c r="C250" i="5"/>
  <c r="C330" i="5"/>
  <c r="C273" i="5"/>
  <c r="C64" i="5"/>
  <c r="C160" i="5"/>
  <c r="C43" i="5"/>
  <c r="C398" i="5"/>
  <c r="C458" i="5"/>
  <c r="C436" i="5"/>
  <c r="C251" i="5"/>
  <c r="C152" i="5"/>
  <c r="C229" i="5"/>
  <c r="C46" i="5"/>
  <c r="C216" i="5"/>
  <c r="C380" i="5"/>
  <c r="C210" i="5"/>
  <c r="C209" i="5"/>
  <c r="C100" i="5"/>
  <c r="C32" i="5"/>
  <c r="C367" i="5"/>
  <c r="C296" i="5"/>
  <c r="C295" i="5"/>
  <c r="C167" i="5"/>
  <c r="C79" i="5"/>
  <c r="C11" i="5"/>
  <c r="C408" i="5"/>
  <c r="C461" i="5"/>
  <c r="C400" i="5"/>
  <c r="C403" i="5"/>
  <c r="C439" i="5"/>
  <c r="C462" i="5"/>
  <c r="C456" i="5"/>
  <c r="C447" i="5"/>
  <c r="C444" i="5"/>
  <c r="C414" i="5"/>
  <c r="C116" i="5"/>
  <c r="C196" i="5"/>
  <c r="C340" i="5"/>
  <c r="C231" i="5"/>
  <c r="C445" i="5"/>
  <c r="C67" i="5"/>
  <c r="C370" i="5"/>
  <c r="C109" i="5"/>
  <c r="C284" i="5"/>
  <c r="C165" i="5"/>
  <c r="C14" i="5"/>
  <c r="C377" i="5"/>
  <c r="C316" i="5"/>
  <c r="C305" i="5"/>
  <c r="C177" i="5"/>
  <c r="C84" i="5"/>
  <c r="C16" i="5"/>
  <c r="C335" i="5"/>
  <c r="C158" i="5"/>
  <c r="C263" i="5"/>
  <c r="C135" i="5"/>
  <c r="C59" i="5"/>
  <c r="C425" i="5"/>
  <c r="C449" i="5"/>
  <c r="C451" i="5"/>
  <c r="C446" i="5"/>
  <c r="C422" i="5"/>
  <c r="C424" i="5"/>
  <c r="C413" i="5"/>
  <c r="C415" i="5"/>
  <c r="C6" i="5"/>
  <c r="C68" i="5"/>
  <c r="C57" i="5"/>
  <c r="C148" i="5"/>
  <c r="C345" i="5"/>
  <c r="C145" i="5"/>
  <c r="C254" i="5"/>
  <c r="C118" i="5"/>
  <c r="C419" i="5"/>
  <c r="C435" i="5"/>
  <c r="C491" i="5"/>
  <c r="N5" i="5"/>
  <c r="O5" i="5" s="1"/>
  <c r="V5" i="5"/>
  <c r="W5" i="5" s="1"/>
  <c r="J5" i="5"/>
  <c r="I395" i="6"/>
  <c r="J395" i="6" s="1"/>
  <c r="P37" i="8"/>
  <c r="F51" i="31"/>
  <c r="H47" i="32" s="1"/>
  <c r="G47" i="32"/>
  <c r="M49" i="31"/>
  <c r="T51" i="31"/>
  <c r="L50" i="31"/>
  <c r="S53" i="31"/>
  <c r="E52" i="31"/>
  <c r="P107" i="8"/>
  <c r="P42" i="8"/>
  <c r="Q51" i="6"/>
  <c r="K51" i="6"/>
  <c r="I51" i="6"/>
  <c r="J51" i="6" s="1"/>
  <c r="P393" i="6"/>
  <c r="Q393" i="6"/>
  <c r="P389" i="6"/>
  <c r="Q389" i="6"/>
  <c r="P385" i="6"/>
  <c r="E385" i="6" s="1"/>
  <c r="Q385" i="6"/>
  <c r="P381" i="6"/>
  <c r="E381" i="6" s="1"/>
  <c r="Q381" i="6"/>
  <c r="P377" i="6"/>
  <c r="Q377" i="6"/>
  <c r="P373" i="6"/>
  <c r="Q373" i="6"/>
  <c r="P369" i="6"/>
  <c r="Q369" i="6"/>
  <c r="P365" i="6"/>
  <c r="E365" i="6" s="1"/>
  <c r="Q365" i="6"/>
  <c r="P361" i="6"/>
  <c r="Q361" i="6"/>
  <c r="P357" i="6"/>
  <c r="E357" i="6" s="1"/>
  <c r="Q357" i="6"/>
  <c r="P353" i="6"/>
  <c r="Q353" i="6"/>
  <c r="P349" i="6"/>
  <c r="Q349" i="6"/>
  <c r="P345" i="6"/>
  <c r="Q345" i="6"/>
  <c r="P341" i="6"/>
  <c r="Q341" i="6"/>
  <c r="P337" i="6"/>
  <c r="E337" i="6" s="1"/>
  <c r="Q337" i="6"/>
  <c r="P333" i="6"/>
  <c r="E333" i="6" s="1"/>
  <c r="Q333" i="6"/>
  <c r="P329" i="6"/>
  <c r="Q329" i="6"/>
  <c r="P325" i="6"/>
  <c r="E325" i="6" s="1"/>
  <c r="Q325" i="6"/>
  <c r="P321" i="6"/>
  <c r="E321" i="6" s="1"/>
  <c r="Q321" i="6"/>
  <c r="P317" i="6"/>
  <c r="E317" i="6" s="1"/>
  <c r="Q317" i="6"/>
  <c r="P313" i="6"/>
  <c r="Q313" i="6"/>
  <c r="P309" i="6"/>
  <c r="Q309" i="6"/>
  <c r="P305" i="6"/>
  <c r="Q305" i="6"/>
  <c r="P301" i="6"/>
  <c r="E301" i="6" s="1"/>
  <c r="Q301" i="6"/>
  <c r="P297" i="6"/>
  <c r="E297" i="6" s="1"/>
  <c r="Q297" i="6"/>
  <c r="P293" i="6"/>
  <c r="E293" i="6" s="1"/>
  <c r="Q293" i="6"/>
  <c r="P289" i="6"/>
  <c r="Q289" i="6"/>
  <c r="P285" i="6"/>
  <c r="E285" i="6" s="1"/>
  <c r="Q285" i="6"/>
  <c r="P281" i="6"/>
  <c r="Q281" i="6"/>
  <c r="P277" i="6"/>
  <c r="E277" i="6" s="1"/>
  <c r="Q277" i="6"/>
  <c r="P273" i="6"/>
  <c r="Q273" i="6"/>
  <c r="P269" i="6"/>
  <c r="Q269" i="6"/>
  <c r="P265" i="6"/>
  <c r="Q265" i="6"/>
  <c r="P261" i="6"/>
  <c r="E261" i="6" s="1"/>
  <c r="Q261" i="6"/>
  <c r="P257" i="6"/>
  <c r="E257" i="6" s="1"/>
  <c r="Q257" i="6"/>
  <c r="P253" i="6"/>
  <c r="Q253" i="6"/>
  <c r="P249" i="6"/>
  <c r="Q249" i="6"/>
  <c r="P245" i="6"/>
  <c r="E245" i="6" s="1"/>
  <c r="Q245" i="6"/>
  <c r="P241" i="6"/>
  <c r="E241" i="6" s="1"/>
  <c r="Q241" i="6"/>
  <c r="P237" i="6"/>
  <c r="E237" i="6" s="1"/>
  <c r="Q237" i="6"/>
  <c r="P233" i="6"/>
  <c r="Q233" i="6"/>
  <c r="P229" i="6"/>
  <c r="E229" i="6" s="1"/>
  <c r="Q229" i="6"/>
  <c r="P225" i="6"/>
  <c r="Q225" i="6"/>
  <c r="P221" i="6"/>
  <c r="E221" i="6" s="1"/>
  <c r="Q221" i="6"/>
  <c r="P394" i="6"/>
  <c r="E394" i="6" s="1"/>
  <c r="Q394" i="6"/>
  <c r="P390" i="6"/>
  <c r="Q390" i="6"/>
  <c r="P386" i="6"/>
  <c r="Q386" i="6"/>
  <c r="P382" i="6"/>
  <c r="E382" i="6" s="1"/>
  <c r="Q382" i="6"/>
  <c r="P378" i="6"/>
  <c r="Q378" i="6"/>
  <c r="P374" i="6"/>
  <c r="E374" i="6" s="1"/>
  <c r="Q374" i="6"/>
  <c r="P370" i="6"/>
  <c r="E370" i="6" s="1"/>
  <c r="Q370" i="6"/>
  <c r="P366" i="6"/>
  <c r="Q366" i="6"/>
  <c r="P362" i="6"/>
  <c r="E362" i="6" s="1"/>
  <c r="Q362" i="6"/>
  <c r="P358" i="6"/>
  <c r="E358" i="6" s="1"/>
  <c r="Q358" i="6"/>
  <c r="P354" i="6"/>
  <c r="E354" i="6" s="1"/>
  <c r="Q354" i="6"/>
  <c r="P350" i="6"/>
  <c r="E350" i="6" s="1"/>
  <c r="Q350" i="6"/>
  <c r="P346" i="6"/>
  <c r="E346" i="6" s="1"/>
  <c r="Q346" i="6"/>
  <c r="P342" i="6"/>
  <c r="E342" i="6" s="1"/>
  <c r="Q342" i="6"/>
  <c r="P338" i="6"/>
  <c r="Q338" i="6"/>
  <c r="P334" i="6"/>
  <c r="Q334" i="6"/>
  <c r="P330" i="6"/>
  <c r="E330" i="6" s="1"/>
  <c r="Q330" i="6"/>
  <c r="P326" i="6"/>
  <c r="E326" i="6" s="1"/>
  <c r="Q326" i="6"/>
  <c r="P322" i="6"/>
  <c r="Q322" i="6"/>
  <c r="P318" i="6"/>
  <c r="E318" i="6" s="1"/>
  <c r="Q318" i="6"/>
  <c r="P314" i="6"/>
  <c r="Q314" i="6"/>
  <c r="P310" i="6"/>
  <c r="E310" i="6" s="1"/>
  <c r="Q310" i="6"/>
  <c r="P306" i="6"/>
  <c r="E306" i="6" s="1"/>
  <c r="Q306" i="6"/>
  <c r="P302" i="6"/>
  <c r="Q302" i="6"/>
  <c r="P298" i="6"/>
  <c r="Q298" i="6"/>
  <c r="P294" i="6"/>
  <c r="Q294" i="6"/>
  <c r="P290" i="6"/>
  <c r="E290" i="6" s="1"/>
  <c r="Q290" i="6"/>
  <c r="P286" i="6"/>
  <c r="Q286" i="6"/>
  <c r="P282" i="6"/>
  <c r="E282" i="6" s="1"/>
  <c r="Q282" i="6"/>
  <c r="P278" i="6"/>
  <c r="E278" i="6" s="1"/>
  <c r="Q278" i="6"/>
  <c r="P274" i="6"/>
  <c r="E274" i="6" s="1"/>
  <c r="Q274" i="6"/>
  <c r="P270" i="6"/>
  <c r="E270" i="6" s="1"/>
  <c r="Q270" i="6"/>
  <c r="P266" i="6"/>
  <c r="E266" i="6" s="1"/>
  <c r="Q266" i="6"/>
  <c r="P262" i="6"/>
  <c r="E262" i="6" s="1"/>
  <c r="Q262" i="6"/>
  <c r="P258" i="6"/>
  <c r="E258" i="6" s="1"/>
  <c r="Q258" i="6"/>
  <c r="P254" i="6"/>
  <c r="E254" i="6" s="1"/>
  <c r="Q254" i="6"/>
  <c r="P250" i="6"/>
  <c r="E250" i="6" s="1"/>
  <c r="Q250" i="6"/>
  <c r="P246" i="6"/>
  <c r="E246" i="6" s="1"/>
  <c r="Q246" i="6"/>
  <c r="P242" i="6"/>
  <c r="Q242" i="6"/>
  <c r="P238" i="6"/>
  <c r="E238" i="6" s="1"/>
  <c r="Q238" i="6"/>
  <c r="P234" i="6"/>
  <c r="Q234" i="6"/>
  <c r="P230" i="6"/>
  <c r="Q230" i="6"/>
  <c r="P226" i="6"/>
  <c r="E226" i="6" s="1"/>
  <c r="Q226" i="6"/>
  <c r="P222" i="6"/>
  <c r="E222" i="6" s="1"/>
  <c r="Q222" i="6"/>
  <c r="P218" i="6"/>
  <c r="Q218" i="6"/>
  <c r="D10" i="23"/>
  <c r="F5" i="28"/>
  <c r="P391" i="6"/>
  <c r="E391" i="6" s="1"/>
  <c r="Q391" i="6"/>
  <c r="P387" i="6"/>
  <c r="E387" i="6" s="1"/>
  <c r="Q387" i="6"/>
  <c r="P383" i="6"/>
  <c r="Q383" i="6"/>
  <c r="P379" i="6"/>
  <c r="E379" i="6" s="1"/>
  <c r="Q379" i="6"/>
  <c r="P375" i="6"/>
  <c r="E375" i="6" s="1"/>
  <c r="Q375" i="6"/>
  <c r="P371" i="6"/>
  <c r="E371" i="6" s="1"/>
  <c r="Q371" i="6"/>
  <c r="P367" i="6"/>
  <c r="E367" i="6" s="1"/>
  <c r="Q367" i="6"/>
  <c r="P363" i="6"/>
  <c r="E363" i="6" s="1"/>
  <c r="Q363" i="6"/>
  <c r="P359" i="6"/>
  <c r="E359" i="6" s="1"/>
  <c r="Q359" i="6"/>
  <c r="P355" i="6"/>
  <c r="E355" i="6" s="1"/>
  <c r="Q355" i="6"/>
  <c r="P351" i="6"/>
  <c r="E351" i="6" s="1"/>
  <c r="Q351" i="6"/>
  <c r="P347" i="6"/>
  <c r="E347" i="6" s="1"/>
  <c r="Q347" i="6"/>
  <c r="P343" i="6"/>
  <c r="E343" i="6" s="1"/>
  <c r="Q343" i="6"/>
  <c r="P339" i="6"/>
  <c r="Q339" i="6"/>
  <c r="P335" i="6"/>
  <c r="E335" i="6" s="1"/>
  <c r="Q335" i="6"/>
  <c r="P331" i="6"/>
  <c r="Q331" i="6"/>
  <c r="P327" i="6"/>
  <c r="E327" i="6" s="1"/>
  <c r="Q327" i="6"/>
  <c r="P323" i="6"/>
  <c r="E323" i="6" s="1"/>
  <c r="Q323" i="6"/>
  <c r="P319" i="6"/>
  <c r="E319" i="6" s="1"/>
  <c r="Q319" i="6"/>
  <c r="P315" i="6"/>
  <c r="E315" i="6" s="1"/>
  <c r="Q315" i="6"/>
  <c r="P311" i="6"/>
  <c r="E311" i="6" s="1"/>
  <c r="Q311" i="6"/>
  <c r="P307" i="6"/>
  <c r="E307" i="6" s="1"/>
  <c r="Q307" i="6"/>
  <c r="P303" i="6"/>
  <c r="E303" i="6" s="1"/>
  <c r="Q303" i="6"/>
  <c r="P299" i="6"/>
  <c r="Q299" i="6"/>
  <c r="P295" i="6"/>
  <c r="E295" i="6" s="1"/>
  <c r="Q295" i="6"/>
  <c r="P291" i="6"/>
  <c r="E291" i="6" s="1"/>
  <c r="Q291" i="6"/>
  <c r="P287" i="6"/>
  <c r="E287" i="6" s="1"/>
  <c r="Q287" i="6"/>
  <c r="P283" i="6"/>
  <c r="E283" i="6" s="1"/>
  <c r="Q283" i="6"/>
  <c r="P279" i="6"/>
  <c r="E279" i="6" s="1"/>
  <c r="Q279" i="6"/>
  <c r="P275" i="6"/>
  <c r="E275" i="6" s="1"/>
  <c r="Q275" i="6"/>
  <c r="P271" i="6"/>
  <c r="E271" i="6" s="1"/>
  <c r="Q271" i="6"/>
  <c r="P267" i="6"/>
  <c r="E267" i="6" s="1"/>
  <c r="Q267" i="6"/>
  <c r="P263" i="6"/>
  <c r="E263" i="6" s="1"/>
  <c r="Q263" i="6"/>
  <c r="P259" i="6"/>
  <c r="E259" i="6" s="1"/>
  <c r="Q259" i="6"/>
  <c r="P255" i="6"/>
  <c r="E255" i="6" s="1"/>
  <c r="Q255" i="6"/>
  <c r="P251" i="6"/>
  <c r="E251" i="6" s="1"/>
  <c r="Q251" i="6"/>
  <c r="P247" i="6"/>
  <c r="E247" i="6" s="1"/>
  <c r="Q247" i="6"/>
  <c r="P243" i="6"/>
  <c r="E243" i="6" s="1"/>
  <c r="Q243" i="6"/>
  <c r="P239" i="6"/>
  <c r="E239" i="6" s="1"/>
  <c r="Q239" i="6"/>
  <c r="P235" i="6"/>
  <c r="Q235" i="6"/>
  <c r="P231" i="6"/>
  <c r="E231" i="6" s="1"/>
  <c r="Q231" i="6"/>
  <c r="P227" i="6"/>
  <c r="Q227" i="6"/>
  <c r="P223" i="6"/>
  <c r="E223" i="6" s="1"/>
  <c r="Q223" i="6"/>
  <c r="P219" i="6"/>
  <c r="E219" i="6" s="1"/>
  <c r="Q219" i="6"/>
  <c r="P392" i="6"/>
  <c r="Q392" i="6"/>
  <c r="P388" i="6"/>
  <c r="E388" i="6" s="1"/>
  <c r="Q388" i="6"/>
  <c r="P384" i="6"/>
  <c r="Q384" i="6"/>
  <c r="P380" i="6"/>
  <c r="E380" i="6" s="1"/>
  <c r="Q380" i="6"/>
  <c r="P376" i="6"/>
  <c r="E376" i="6" s="1"/>
  <c r="Q376" i="6"/>
  <c r="P372" i="6"/>
  <c r="E372" i="6" s="1"/>
  <c r="Q372" i="6"/>
  <c r="P368" i="6"/>
  <c r="Q368" i="6"/>
  <c r="P364" i="6"/>
  <c r="Q364" i="6"/>
  <c r="P360" i="6"/>
  <c r="Q360" i="6"/>
  <c r="P356" i="6"/>
  <c r="Q356" i="6"/>
  <c r="P352" i="6"/>
  <c r="E352" i="6" s="1"/>
  <c r="Q352" i="6"/>
  <c r="P348" i="6"/>
  <c r="Q348" i="6"/>
  <c r="P344" i="6"/>
  <c r="E344" i="6" s="1"/>
  <c r="Q344" i="6"/>
  <c r="P340" i="6"/>
  <c r="Q340" i="6"/>
  <c r="P336" i="6"/>
  <c r="E336" i="6" s="1"/>
  <c r="Q336" i="6"/>
  <c r="P332" i="6"/>
  <c r="Q332" i="6"/>
  <c r="P328" i="6"/>
  <c r="E328" i="6" s="1"/>
  <c r="Q328" i="6"/>
  <c r="P324" i="6"/>
  <c r="E324" i="6" s="1"/>
  <c r="Q324" i="6"/>
  <c r="P320" i="6"/>
  <c r="E320" i="6" s="1"/>
  <c r="Q320" i="6"/>
  <c r="P316" i="6"/>
  <c r="Q316" i="6"/>
  <c r="P312" i="6"/>
  <c r="E312" i="6" s="1"/>
  <c r="Q312" i="6"/>
  <c r="P308" i="6"/>
  <c r="Q308" i="6"/>
  <c r="P304" i="6"/>
  <c r="E304" i="6" s="1"/>
  <c r="Q304" i="6"/>
  <c r="P300" i="6"/>
  <c r="Q300" i="6"/>
  <c r="P296" i="6"/>
  <c r="E296" i="6" s="1"/>
  <c r="Q296" i="6"/>
  <c r="P292" i="6"/>
  <c r="E292" i="6" s="1"/>
  <c r="Q292" i="6"/>
  <c r="P288" i="6"/>
  <c r="Q288" i="6"/>
  <c r="P284" i="6"/>
  <c r="Q284" i="6"/>
  <c r="P280" i="6"/>
  <c r="Q280" i="6"/>
  <c r="P276" i="6"/>
  <c r="Q276" i="6"/>
  <c r="P272" i="6"/>
  <c r="E272" i="6" s="1"/>
  <c r="Q272" i="6"/>
  <c r="P268" i="6"/>
  <c r="Q268" i="6"/>
  <c r="P264" i="6"/>
  <c r="E264" i="6" s="1"/>
  <c r="Q264" i="6"/>
  <c r="P260" i="6"/>
  <c r="Q260" i="6"/>
  <c r="P256" i="6"/>
  <c r="E256" i="6" s="1"/>
  <c r="Q256" i="6"/>
  <c r="P252" i="6"/>
  <c r="E252" i="6" s="1"/>
  <c r="Q252" i="6"/>
  <c r="P248" i="6"/>
  <c r="Q248" i="6"/>
  <c r="P244" i="6"/>
  <c r="Q244" i="6"/>
  <c r="P240" i="6"/>
  <c r="Q240" i="6"/>
  <c r="P236" i="6"/>
  <c r="Q236" i="6"/>
  <c r="P232" i="6"/>
  <c r="E232" i="6" s="1"/>
  <c r="Q232" i="6"/>
  <c r="P228" i="6"/>
  <c r="Q228" i="6"/>
  <c r="P224" i="6"/>
  <c r="E224" i="6" s="1"/>
  <c r="Q224" i="6"/>
  <c r="P220" i="6"/>
  <c r="Q220" i="6"/>
  <c r="P215" i="6"/>
  <c r="E215" i="6" s="1"/>
  <c r="Q215" i="6"/>
  <c r="P213" i="6"/>
  <c r="Q213" i="6"/>
  <c r="P211" i="6"/>
  <c r="E211" i="6" s="1"/>
  <c r="Q211" i="6"/>
  <c r="P209" i="6"/>
  <c r="Q209" i="6"/>
  <c r="P207" i="6"/>
  <c r="E207" i="6" s="1"/>
  <c r="Q207" i="6"/>
  <c r="P205" i="6"/>
  <c r="E205" i="6" s="1"/>
  <c r="Q205" i="6"/>
  <c r="P203" i="6"/>
  <c r="E203" i="6" s="1"/>
  <c r="Q203" i="6"/>
  <c r="P201" i="6"/>
  <c r="E201" i="6" s="1"/>
  <c r="Q201" i="6"/>
  <c r="Q199" i="6"/>
  <c r="P199" i="6"/>
  <c r="E199" i="6" s="1"/>
  <c r="P197" i="6"/>
  <c r="E197" i="6" s="1"/>
  <c r="Q197" i="6"/>
  <c r="P195" i="6"/>
  <c r="Q195" i="6"/>
  <c r="P193" i="6"/>
  <c r="Q193" i="6"/>
  <c r="P191" i="6"/>
  <c r="E191" i="6" s="1"/>
  <c r="Q191" i="6"/>
  <c r="P189" i="6"/>
  <c r="E189" i="6" s="1"/>
  <c r="Q189" i="6"/>
  <c r="P187" i="6"/>
  <c r="E187" i="6" s="1"/>
  <c r="Q187" i="6"/>
  <c r="P185" i="6"/>
  <c r="Q185" i="6"/>
  <c r="P183" i="6"/>
  <c r="Q183" i="6"/>
  <c r="P181" i="6"/>
  <c r="Q181" i="6"/>
  <c r="P179" i="6"/>
  <c r="E179" i="6" s="1"/>
  <c r="Q179" i="6"/>
  <c r="P175" i="6"/>
  <c r="E175" i="6" s="1"/>
  <c r="Q175" i="6"/>
  <c r="P173" i="6"/>
  <c r="E173" i="6" s="1"/>
  <c r="Q173" i="6"/>
  <c r="P167" i="6"/>
  <c r="Q167" i="6"/>
  <c r="P165" i="6"/>
  <c r="Q165" i="6"/>
  <c r="P161" i="6"/>
  <c r="E161" i="6" s="1"/>
  <c r="Q161" i="6"/>
  <c r="P159" i="6"/>
  <c r="E159" i="6" s="1"/>
  <c r="Q159" i="6"/>
  <c r="P155" i="6"/>
  <c r="Q155" i="6"/>
  <c r="P151" i="6"/>
  <c r="Q151" i="6"/>
  <c r="P149" i="6"/>
  <c r="E149" i="6" s="1"/>
  <c r="Q149" i="6"/>
  <c r="P147" i="6"/>
  <c r="Q147" i="6"/>
  <c r="P145" i="6"/>
  <c r="Q145" i="6"/>
  <c r="P143" i="6"/>
  <c r="E143" i="6" s="1"/>
  <c r="Q143" i="6"/>
  <c r="P141" i="6"/>
  <c r="Q141" i="6"/>
  <c r="P139" i="6"/>
  <c r="E139" i="6" s="1"/>
  <c r="Q139" i="6"/>
  <c r="P135" i="6"/>
  <c r="E135" i="6" s="1"/>
  <c r="Q135" i="6"/>
  <c r="Q133" i="6"/>
  <c r="P133" i="6"/>
  <c r="P131" i="6"/>
  <c r="E131" i="6" s="1"/>
  <c r="Q131" i="6"/>
  <c r="P127" i="6"/>
  <c r="E127" i="6" s="1"/>
  <c r="Q127" i="6"/>
  <c r="P125" i="6"/>
  <c r="E125" i="6" s="1"/>
  <c r="Q125" i="6"/>
  <c r="P121" i="6"/>
  <c r="E121" i="6" s="1"/>
  <c r="Q121" i="6"/>
  <c r="P119" i="6"/>
  <c r="E119" i="6" s="1"/>
  <c r="Q119" i="6"/>
  <c r="P115" i="6"/>
  <c r="E115" i="6" s="1"/>
  <c r="Q115" i="6"/>
  <c r="P113" i="6"/>
  <c r="E113" i="6" s="1"/>
  <c r="Q113" i="6"/>
  <c r="P111" i="6"/>
  <c r="Q111" i="6"/>
  <c r="Q107" i="6"/>
  <c r="P107" i="6"/>
  <c r="Q105" i="6"/>
  <c r="P105" i="6"/>
  <c r="E105" i="6" s="1"/>
  <c r="Q103" i="6"/>
  <c r="P103" i="6"/>
  <c r="E103" i="6" s="1"/>
  <c r="P101" i="6"/>
  <c r="Q101" i="6"/>
  <c r="P99" i="6"/>
  <c r="Q99" i="6"/>
  <c r="P97" i="6"/>
  <c r="E97" i="6" s="1"/>
  <c r="Q97" i="6"/>
  <c r="P95" i="6"/>
  <c r="E95" i="6" s="1"/>
  <c r="Q95" i="6"/>
  <c r="P93" i="6"/>
  <c r="E93" i="6" s="1"/>
  <c r="Q93" i="6"/>
  <c r="P91" i="6"/>
  <c r="E91" i="6" s="1"/>
  <c r="Q91" i="6"/>
  <c r="P87" i="6"/>
  <c r="E87" i="6" s="1"/>
  <c r="Q87" i="6"/>
  <c r="P85" i="6"/>
  <c r="E85" i="6" s="1"/>
  <c r="Q85" i="6"/>
  <c r="P83" i="6"/>
  <c r="E83" i="6" s="1"/>
  <c r="Q83" i="6"/>
  <c r="Q81" i="6"/>
  <c r="P81" i="6"/>
  <c r="E81" i="6" s="1"/>
  <c r="Q79" i="6"/>
  <c r="P79" i="6"/>
  <c r="E79" i="6" s="1"/>
  <c r="Q77" i="6"/>
  <c r="P77" i="6"/>
  <c r="E77" i="6" s="1"/>
  <c r="Q75" i="6"/>
  <c r="P75" i="6"/>
  <c r="E75" i="6" s="1"/>
  <c r="Q73" i="6"/>
  <c r="P73" i="6"/>
  <c r="E73" i="6" s="1"/>
  <c r="Q71" i="6"/>
  <c r="P71" i="6"/>
  <c r="E71" i="6" s="1"/>
  <c r="Q67" i="6"/>
  <c r="P67" i="6"/>
  <c r="Q65" i="6"/>
  <c r="P65" i="6"/>
  <c r="Q63" i="6"/>
  <c r="P63" i="6"/>
  <c r="E63" i="6" s="1"/>
  <c r="Q59" i="6"/>
  <c r="P59" i="6"/>
  <c r="E59" i="6" s="1"/>
  <c r="P55" i="6"/>
  <c r="E55" i="6" s="1"/>
  <c r="Q55" i="6"/>
  <c r="Q47" i="6"/>
  <c r="P47" i="6"/>
  <c r="E47" i="6" s="1"/>
  <c r="P43" i="6"/>
  <c r="E43" i="6" s="1"/>
  <c r="Q43" i="6"/>
  <c r="P39" i="6"/>
  <c r="E39" i="6" s="1"/>
  <c r="Q39" i="6"/>
  <c r="P37" i="6"/>
  <c r="E37" i="6" s="1"/>
  <c r="Q37" i="6"/>
  <c r="P35" i="6"/>
  <c r="Q35" i="6"/>
  <c r="Q31" i="6"/>
  <c r="P31" i="6"/>
  <c r="Q29" i="6"/>
  <c r="P29" i="6"/>
  <c r="E29" i="6" s="1"/>
  <c r="Q27" i="6"/>
  <c r="P27" i="6"/>
  <c r="Q25" i="6"/>
  <c r="P25" i="6"/>
  <c r="E25" i="6" s="1"/>
  <c r="P23" i="6"/>
  <c r="E23" i="6" s="1"/>
  <c r="Q23" i="6"/>
  <c r="Q19" i="6"/>
  <c r="P19" i="6"/>
  <c r="E19" i="6" s="1"/>
  <c r="Q15" i="6"/>
  <c r="Q13" i="6"/>
  <c r="P13" i="6"/>
  <c r="E13" i="6" s="1"/>
  <c r="Q11" i="6"/>
  <c r="P11" i="6"/>
  <c r="E11" i="6" s="1"/>
  <c r="Q9" i="6"/>
  <c r="P9" i="6"/>
  <c r="E9" i="6" s="1"/>
  <c r="Q7" i="6"/>
  <c r="P7" i="6"/>
  <c r="P216" i="6"/>
  <c r="E216" i="6" s="1"/>
  <c r="Q216" i="6"/>
  <c r="P214" i="6"/>
  <c r="E214" i="6" s="1"/>
  <c r="Q214" i="6"/>
  <c r="P210" i="6"/>
  <c r="Q210" i="6"/>
  <c r="P208" i="6"/>
  <c r="E208" i="6" s="1"/>
  <c r="Q208" i="6"/>
  <c r="P206" i="6"/>
  <c r="Q206" i="6"/>
  <c r="P204" i="6"/>
  <c r="Q204" i="6"/>
  <c r="P202" i="6"/>
  <c r="E202" i="6" s="1"/>
  <c r="Q202" i="6"/>
  <c r="P200" i="6"/>
  <c r="Q200" i="6"/>
  <c r="P198" i="6"/>
  <c r="E198" i="6" s="1"/>
  <c r="Q198" i="6"/>
  <c r="P196" i="6"/>
  <c r="Q196" i="6"/>
  <c r="P194" i="6"/>
  <c r="E194" i="6" s="1"/>
  <c r="Q194" i="6"/>
  <c r="P192" i="6"/>
  <c r="E192" i="6" s="1"/>
  <c r="Q192" i="6"/>
  <c r="P190" i="6"/>
  <c r="Q190" i="6"/>
  <c r="P188" i="6"/>
  <c r="E188" i="6" s="1"/>
  <c r="Q188" i="6"/>
  <c r="P184" i="6"/>
  <c r="Q184" i="6"/>
  <c r="P182" i="6"/>
  <c r="Q182" i="6"/>
  <c r="P180" i="6"/>
  <c r="E180" i="6" s="1"/>
  <c r="Q180" i="6"/>
  <c r="P176" i="6"/>
  <c r="Q176" i="6"/>
  <c r="P174" i="6"/>
  <c r="E174" i="6" s="1"/>
  <c r="Q174" i="6"/>
  <c r="P172" i="6"/>
  <c r="Q172" i="6"/>
  <c r="P168" i="6"/>
  <c r="E168" i="6" s="1"/>
  <c r="Q168" i="6"/>
  <c r="P164" i="6"/>
  <c r="E164" i="6" s="1"/>
  <c r="Q164" i="6"/>
  <c r="P160" i="6"/>
  <c r="E160" i="6" s="1"/>
  <c r="Q160" i="6"/>
  <c r="P154" i="6"/>
  <c r="Q154" i="6"/>
  <c r="P152" i="6"/>
  <c r="Q152" i="6"/>
  <c r="P150" i="6"/>
  <c r="E150" i="6" s="1"/>
  <c r="Q150" i="6"/>
  <c r="P148" i="6"/>
  <c r="E148" i="6" s="1"/>
  <c r="Q148" i="6"/>
  <c r="P144" i="6"/>
  <c r="Q144" i="6"/>
  <c r="P142" i="6"/>
  <c r="E142" i="6" s="1"/>
  <c r="Q142" i="6"/>
  <c r="P140" i="6"/>
  <c r="E140" i="6" s="1"/>
  <c r="Q140" i="6"/>
  <c r="P138" i="6"/>
  <c r="E138" i="6" s="1"/>
  <c r="Q138" i="6"/>
  <c r="P136" i="6"/>
  <c r="Q136" i="6"/>
  <c r="P134" i="6"/>
  <c r="E134" i="6" s="1"/>
  <c r="Q134" i="6"/>
  <c r="P132" i="6"/>
  <c r="E132" i="6" s="1"/>
  <c r="Q132" i="6"/>
  <c r="P128" i="6"/>
  <c r="Q128" i="6"/>
  <c r="P120" i="6"/>
  <c r="Q120" i="6"/>
  <c r="Q116" i="6"/>
  <c r="P116" i="6"/>
  <c r="E116" i="6" s="1"/>
  <c r="P114" i="6"/>
  <c r="E114" i="6" s="1"/>
  <c r="Q114" i="6"/>
  <c r="P112" i="6"/>
  <c r="E112" i="6" s="1"/>
  <c r="Q112" i="6"/>
  <c r="P106" i="6"/>
  <c r="Q106" i="6"/>
  <c r="P104" i="6"/>
  <c r="E104" i="6" s="1"/>
  <c r="Q104" i="6"/>
  <c r="P102" i="6"/>
  <c r="Q102" i="6"/>
  <c r="Q100" i="6"/>
  <c r="P100" i="6"/>
  <c r="E100" i="6" s="1"/>
  <c r="Q96" i="6"/>
  <c r="P96" i="6"/>
  <c r="E96" i="6" s="1"/>
  <c r="Q94" i="6"/>
  <c r="P94" i="6"/>
  <c r="E94" i="6" s="1"/>
  <c r="Q92" i="6"/>
  <c r="P92" i="6"/>
  <c r="E92" i="6" s="1"/>
  <c r="Q90" i="6"/>
  <c r="P90" i="6"/>
  <c r="Q88" i="6"/>
  <c r="P88" i="6"/>
  <c r="E88" i="6" s="1"/>
  <c r="Q86" i="6"/>
  <c r="P86" i="6"/>
  <c r="E86" i="6" s="1"/>
  <c r="Q84" i="6"/>
  <c r="P84" i="6"/>
  <c r="E84" i="6" s="1"/>
  <c r="P82" i="6"/>
  <c r="Q82" i="6"/>
  <c r="P80" i="6"/>
  <c r="E80" i="6" s="1"/>
  <c r="Q80" i="6"/>
  <c r="P78" i="6"/>
  <c r="E78" i="6" s="1"/>
  <c r="Q78" i="6"/>
  <c r="P76" i="6"/>
  <c r="Q76" i="6"/>
  <c r="P74" i="6"/>
  <c r="E74" i="6" s="1"/>
  <c r="Q74" i="6"/>
  <c r="P72" i="6"/>
  <c r="E72" i="6" s="1"/>
  <c r="Q72" i="6"/>
  <c r="P68" i="6"/>
  <c r="E68" i="6" s="1"/>
  <c r="Q68" i="6"/>
  <c r="P64" i="6"/>
  <c r="E64" i="6" s="1"/>
  <c r="Q64" i="6"/>
  <c r="Q56" i="6"/>
  <c r="P56" i="6"/>
  <c r="E56" i="6" s="1"/>
  <c r="Q54" i="6"/>
  <c r="P54" i="6"/>
  <c r="E54" i="6" s="1"/>
  <c r="Q52" i="6"/>
  <c r="P52" i="6"/>
  <c r="E52" i="6" s="1"/>
  <c r="Q50" i="6"/>
  <c r="P50" i="6"/>
  <c r="E50" i="6" s="1"/>
  <c r="Q48" i="6"/>
  <c r="P48" i="6"/>
  <c r="E48" i="6" s="1"/>
  <c r="Q46" i="6"/>
  <c r="P46" i="6"/>
  <c r="Q42" i="6"/>
  <c r="P42" i="6"/>
  <c r="E42" i="6" s="1"/>
  <c r="Q40" i="6"/>
  <c r="P40" i="6"/>
  <c r="E40" i="6" s="1"/>
  <c r="Q36" i="6"/>
  <c r="P36" i="6"/>
  <c r="E36" i="6" s="1"/>
  <c r="Q34" i="6"/>
  <c r="P34" i="6"/>
  <c r="E34" i="6" s="1"/>
  <c r="P32" i="6"/>
  <c r="E32" i="6" s="1"/>
  <c r="Q32" i="6"/>
  <c r="P30" i="6"/>
  <c r="E30" i="6" s="1"/>
  <c r="Q30" i="6"/>
  <c r="P26" i="6"/>
  <c r="E26" i="6" s="1"/>
  <c r="Q26" i="6"/>
  <c r="Q24" i="6"/>
  <c r="P24" i="6"/>
  <c r="Q22" i="6"/>
  <c r="P22" i="6"/>
  <c r="E22" i="6" s="1"/>
  <c r="P20" i="6"/>
  <c r="Q20" i="6"/>
  <c r="P18" i="6"/>
  <c r="E18" i="6" s="1"/>
  <c r="Q18" i="6"/>
  <c r="P16" i="6"/>
  <c r="E16" i="6" s="1"/>
  <c r="Q16" i="6"/>
  <c r="P12" i="6"/>
  <c r="E12" i="6" s="1"/>
  <c r="Q12" i="6"/>
  <c r="P10" i="6"/>
  <c r="E10" i="6" s="1"/>
  <c r="Q10" i="6"/>
  <c r="P8" i="6"/>
  <c r="E8" i="6" s="1"/>
  <c r="Q8" i="6"/>
  <c r="Q6" i="6"/>
  <c r="P6" i="6"/>
  <c r="P5" i="6"/>
  <c r="E5" i="6" s="1"/>
  <c r="Q5" i="6"/>
  <c r="P217" i="6"/>
  <c r="Q217" i="6"/>
  <c r="P177" i="6"/>
  <c r="E177" i="6" s="1"/>
  <c r="Q177" i="6"/>
  <c r="P171" i="6"/>
  <c r="Q171" i="6"/>
  <c r="P169" i="6"/>
  <c r="Q169" i="6"/>
  <c r="P163" i="6"/>
  <c r="Q163" i="6"/>
  <c r="P157" i="6"/>
  <c r="Q157" i="6"/>
  <c r="P153" i="6"/>
  <c r="E153" i="6" s="1"/>
  <c r="Q153" i="6"/>
  <c r="P137" i="6"/>
  <c r="E137" i="6" s="1"/>
  <c r="Q137" i="6"/>
  <c r="P129" i="6"/>
  <c r="E129" i="6" s="1"/>
  <c r="Q129" i="6"/>
  <c r="P123" i="6"/>
  <c r="E123" i="6" s="1"/>
  <c r="Q123" i="6"/>
  <c r="P117" i="6"/>
  <c r="E117" i="6" s="1"/>
  <c r="Q117" i="6"/>
  <c r="P109" i="6"/>
  <c r="E109" i="6" s="1"/>
  <c r="Q109" i="6"/>
  <c r="P89" i="6"/>
  <c r="E89" i="6" s="1"/>
  <c r="Q89" i="6"/>
  <c r="Q69" i="6"/>
  <c r="P69" i="6"/>
  <c r="Q61" i="6"/>
  <c r="P61" i="6"/>
  <c r="P57" i="6"/>
  <c r="E57" i="6" s="1"/>
  <c r="Q57" i="6"/>
  <c r="P53" i="6"/>
  <c r="E53" i="6" s="1"/>
  <c r="Q53" i="6"/>
  <c r="Q49" i="6"/>
  <c r="P49" i="6"/>
  <c r="E49" i="6" s="1"/>
  <c r="P45" i="6"/>
  <c r="E45" i="6" s="1"/>
  <c r="Q45" i="6"/>
  <c r="P41" i="6"/>
  <c r="E41" i="6" s="1"/>
  <c r="Q41" i="6"/>
  <c r="P33" i="6"/>
  <c r="E33" i="6" s="1"/>
  <c r="Q33" i="6"/>
  <c r="P21" i="6"/>
  <c r="E21" i="6" s="1"/>
  <c r="Q21" i="6"/>
  <c r="Q17" i="6"/>
  <c r="P17" i="6"/>
  <c r="E17" i="6" s="1"/>
  <c r="P212" i="6"/>
  <c r="Q212" i="6"/>
  <c r="P186" i="6"/>
  <c r="Q186" i="6"/>
  <c r="P178" i="6"/>
  <c r="E178" i="6" s="1"/>
  <c r="Q178" i="6"/>
  <c r="P170" i="6"/>
  <c r="Q170" i="6"/>
  <c r="P166" i="6"/>
  <c r="E166" i="6" s="1"/>
  <c r="Q166" i="6"/>
  <c r="P162" i="6"/>
  <c r="Q162" i="6"/>
  <c r="P158" i="6"/>
  <c r="E158" i="6" s="1"/>
  <c r="Q158" i="6"/>
  <c r="P156" i="6"/>
  <c r="E156" i="6" s="1"/>
  <c r="Q156" i="6"/>
  <c r="P146" i="6"/>
  <c r="E146" i="6" s="1"/>
  <c r="Q146" i="6"/>
  <c r="P130" i="6"/>
  <c r="E130" i="6" s="1"/>
  <c r="Q130" i="6"/>
  <c r="P126" i="6"/>
  <c r="E126" i="6" s="1"/>
  <c r="Q126" i="6"/>
  <c r="P124" i="6"/>
  <c r="E124" i="6" s="1"/>
  <c r="Q124" i="6"/>
  <c r="P122" i="6"/>
  <c r="E122" i="6" s="1"/>
  <c r="Q122" i="6"/>
  <c r="P118" i="6"/>
  <c r="E118" i="6" s="1"/>
  <c r="Q118" i="6"/>
  <c r="Q110" i="6"/>
  <c r="P110" i="6"/>
  <c r="P108" i="6"/>
  <c r="Q108" i="6"/>
  <c r="Q98" i="6"/>
  <c r="P98" i="6"/>
  <c r="P70" i="6"/>
  <c r="E70" i="6" s="1"/>
  <c r="Q70" i="6"/>
  <c r="P66" i="6"/>
  <c r="E66" i="6" s="1"/>
  <c r="Q66" i="6"/>
  <c r="P62" i="6"/>
  <c r="E62" i="6" s="1"/>
  <c r="Q62" i="6"/>
  <c r="P60" i="6"/>
  <c r="E60" i="6" s="1"/>
  <c r="Q60" i="6"/>
  <c r="Q58" i="6"/>
  <c r="P58" i="6"/>
  <c r="E58" i="6" s="1"/>
  <c r="Q44" i="6"/>
  <c r="P44" i="6"/>
  <c r="E44" i="6" s="1"/>
  <c r="Q38" i="6"/>
  <c r="P38" i="6"/>
  <c r="E38" i="6" s="1"/>
  <c r="P28" i="6"/>
  <c r="E28" i="6" s="1"/>
  <c r="Q28" i="6"/>
  <c r="P14" i="6"/>
  <c r="E14" i="6" s="1"/>
  <c r="Q14" i="6"/>
  <c r="D16" i="23"/>
  <c r="D17" i="23"/>
  <c r="J396" i="6"/>
  <c r="X3" i="5" a="1"/>
  <c r="X3" i="5" s="1"/>
  <c r="Y3" i="5" s="1"/>
  <c r="I5" i="8"/>
  <c r="H396" i="8"/>
  <c r="G396" i="8"/>
  <c r="E395" i="8"/>
  <c r="H395" i="8"/>
  <c r="H394" i="8"/>
  <c r="G394" i="8"/>
  <c r="E393" i="8"/>
  <c r="H393" i="8"/>
  <c r="H392" i="8"/>
  <c r="G392" i="8"/>
  <c r="E391" i="8"/>
  <c r="H391" i="8"/>
  <c r="H390" i="8"/>
  <c r="G390" i="8"/>
  <c r="E389" i="8"/>
  <c r="H389" i="8"/>
  <c r="H388" i="8"/>
  <c r="G388" i="8"/>
  <c r="E387" i="8"/>
  <c r="H387" i="8"/>
  <c r="H386" i="8"/>
  <c r="G386" i="8"/>
  <c r="E385" i="8"/>
  <c r="H385" i="8"/>
  <c r="H384" i="8"/>
  <c r="G384" i="8"/>
  <c r="E383" i="8"/>
  <c r="H383" i="8"/>
  <c r="H382" i="8"/>
  <c r="G382" i="8"/>
  <c r="E381" i="8"/>
  <c r="H381" i="8"/>
  <c r="H380" i="8"/>
  <c r="G380" i="8"/>
  <c r="E379" i="8"/>
  <c r="H379" i="8"/>
  <c r="H378" i="8"/>
  <c r="G378" i="8"/>
  <c r="E377" i="8"/>
  <c r="H377" i="8"/>
  <c r="H376" i="8"/>
  <c r="G376" i="8"/>
  <c r="E375" i="8"/>
  <c r="H375" i="8"/>
  <c r="H374" i="8"/>
  <c r="G374" i="8"/>
  <c r="E373" i="8"/>
  <c r="H373" i="8"/>
  <c r="H372" i="8"/>
  <c r="G372" i="8"/>
  <c r="E371" i="8"/>
  <c r="H371" i="8"/>
  <c r="H370" i="8"/>
  <c r="G370" i="8"/>
  <c r="E369" i="8"/>
  <c r="H369" i="8"/>
  <c r="H368" i="8"/>
  <c r="G368" i="8"/>
  <c r="E367" i="8"/>
  <c r="H367" i="8"/>
  <c r="H366" i="8"/>
  <c r="G366" i="8"/>
  <c r="E365" i="8"/>
  <c r="H365" i="8"/>
  <c r="H364" i="8"/>
  <c r="G364" i="8"/>
  <c r="E363" i="8"/>
  <c r="H363" i="8"/>
  <c r="E396" i="8"/>
  <c r="G395" i="8"/>
  <c r="F394" i="8"/>
  <c r="F393" i="8"/>
  <c r="E392" i="8"/>
  <c r="G391" i="8"/>
  <c r="F390" i="8"/>
  <c r="F389" i="8"/>
  <c r="E388" i="8"/>
  <c r="G387" i="8"/>
  <c r="F386" i="8"/>
  <c r="F385" i="8"/>
  <c r="E384" i="8"/>
  <c r="G383" i="8"/>
  <c r="F382" i="8"/>
  <c r="F381" i="8"/>
  <c r="E380" i="8"/>
  <c r="G379" i="8"/>
  <c r="F378" i="8"/>
  <c r="F377" i="8"/>
  <c r="E376" i="8"/>
  <c r="G375" i="8"/>
  <c r="F374" i="8"/>
  <c r="F373" i="8"/>
  <c r="E372" i="8"/>
  <c r="G371" i="8"/>
  <c r="F370" i="8"/>
  <c r="F369" i="8"/>
  <c r="E368" i="8"/>
  <c r="G367" i="8"/>
  <c r="F366" i="8"/>
  <c r="F365" i="8"/>
  <c r="E364" i="8"/>
  <c r="G363" i="8"/>
  <c r="F362" i="8"/>
  <c r="E362" i="8"/>
  <c r="G361" i="8"/>
  <c r="F361" i="8"/>
  <c r="F360" i="8"/>
  <c r="E360" i="8"/>
  <c r="G359" i="8"/>
  <c r="F359" i="8"/>
  <c r="F358" i="8"/>
  <c r="E358" i="8"/>
  <c r="G357" i="8"/>
  <c r="F357" i="8"/>
  <c r="F356" i="8"/>
  <c r="E356" i="8"/>
  <c r="G355" i="8"/>
  <c r="F355" i="8"/>
  <c r="F354" i="8"/>
  <c r="E354" i="8"/>
  <c r="G353" i="8"/>
  <c r="F353" i="8"/>
  <c r="F352" i="8"/>
  <c r="E352" i="8"/>
  <c r="G351" i="8"/>
  <c r="F351" i="8"/>
  <c r="F350" i="8"/>
  <c r="E350" i="8"/>
  <c r="G349" i="8"/>
  <c r="F349" i="8"/>
  <c r="F348" i="8"/>
  <c r="E348" i="8"/>
  <c r="G347" i="8"/>
  <c r="F347" i="8"/>
  <c r="F346" i="8"/>
  <c r="E346" i="8"/>
  <c r="G345" i="8"/>
  <c r="F345" i="8"/>
  <c r="F344" i="8"/>
  <c r="E344" i="8"/>
  <c r="G343" i="8"/>
  <c r="F343" i="8"/>
  <c r="F342" i="8"/>
  <c r="E342" i="8"/>
  <c r="G341" i="8"/>
  <c r="F341" i="8"/>
  <c r="F340" i="8"/>
  <c r="E340" i="8"/>
  <c r="G339" i="8"/>
  <c r="F339" i="8"/>
  <c r="F338" i="8"/>
  <c r="E338" i="8"/>
  <c r="G337" i="8"/>
  <c r="F337" i="8"/>
  <c r="F336" i="8"/>
  <c r="E336" i="8"/>
  <c r="G335" i="8"/>
  <c r="F335" i="8"/>
  <c r="F334" i="8"/>
  <c r="E334" i="8"/>
  <c r="G333" i="8"/>
  <c r="F333" i="8"/>
  <c r="F332" i="8"/>
  <c r="E332" i="8"/>
  <c r="G331" i="8"/>
  <c r="F331" i="8"/>
  <c r="F330" i="8"/>
  <c r="E330" i="8"/>
  <c r="G329" i="8"/>
  <c r="F329" i="8"/>
  <c r="F328" i="8"/>
  <c r="E328" i="8"/>
  <c r="G327" i="8"/>
  <c r="F327" i="8"/>
  <c r="F326" i="8"/>
  <c r="E326" i="8"/>
  <c r="G325" i="8"/>
  <c r="F325" i="8"/>
  <c r="F324" i="8"/>
  <c r="E324" i="8"/>
  <c r="G323" i="8"/>
  <c r="F323" i="8"/>
  <c r="F322" i="8"/>
  <c r="E322" i="8"/>
  <c r="G321" i="8"/>
  <c r="F321" i="8"/>
  <c r="F320" i="8"/>
  <c r="E320" i="8"/>
  <c r="G319" i="8"/>
  <c r="F319" i="8"/>
  <c r="F318" i="8"/>
  <c r="E318" i="8"/>
  <c r="G317" i="8"/>
  <c r="F317" i="8"/>
  <c r="F316" i="8"/>
  <c r="E316" i="8"/>
  <c r="G315" i="8"/>
  <c r="F315" i="8"/>
  <c r="F314" i="8"/>
  <c r="E314" i="8"/>
  <c r="G313" i="8"/>
  <c r="F313" i="8"/>
  <c r="F312" i="8"/>
  <c r="E312" i="8"/>
  <c r="E394" i="8"/>
  <c r="F392" i="8"/>
  <c r="F391" i="8"/>
  <c r="G389" i="8"/>
  <c r="E386" i="8"/>
  <c r="F384" i="8"/>
  <c r="F383" i="8"/>
  <c r="G381" i="8"/>
  <c r="E378" i="8"/>
  <c r="F376" i="8"/>
  <c r="F375" i="8"/>
  <c r="G373" i="8"/>
  <c r="E370" i="8"/>
  <c r="F368" i="8"/>
  <c r="F367" i="8"/>
  <c r="G365" i="8"/>
  <c r="H362" i="8"/>
  <c r="E361" i="8"/>
  <c r="H361" i="8"/>
  <c r="G360" i="8"/>
  <c r="H358" i="8"/>
  <c r="E357" i="8"/>
  <c r="H357" i="8"/>
  <c r="G356" i="8"/>
  <c r="H354" i="8"/>
  <c r="E353" i="8"/>
  <c r="H353" i="8"/>
  <c r="G352" i="8"/>
  <c r="H350" i="8"/>
  <c r="E349" i="8"/>
  <c r="H349" i="8"/>
  <c r="G348" i="8"/>
  <c r="H346" i="8"/>
  <c r="E345" i="8"/>
  <c r="H345" i="8"/>
  <c r="G344" i="8"/>
  <c r="H342" i="8"/>
  <c r="E341" i="8"/>
  <c r="H341" i="8"/>
  <c r="G340" i="8"/>
  <c r="H338" i="8"/>
  <c r="E337" i="8"/>
  <c r="H337" i="8"/>
  <c r="G336" i="8"/>
  <c r="H334" i="8"/>
  <c r="E333" i="8"/>
  <c r="H333" i="8"/>
  <c r="G332" i="8"/>
  <c r="H330" i="8"/>
  <c r="E329" i="8"/>
  <c r="H329" i="8"/>
  <c r="G328" i="8"/>
  <c r="H326" i="8"/>
  <c r="E325" i="8"/>
  <c r="H325" i="8"/>
  <c r="G324" i="8"/>
  <c r="H322" i="8"/>
  <c r="E321" i="8"/>
  <c r="H321" i="8"/>
  <c r="G320" i="8"/>
  <c r="H318" i="8"/>
  <c r="E317" i="8"/>
  <c r="H317" i="8"/>
  <c r="G316" i="8"/>
  <c r="H314" i="8"/>
  <c r="E313" i="8"/>
  <c r="H313" i="8"/>
  <c r="G312" i="8"/>
  <c r="G311" i="8"/>
  <c r="F311" i="8"/>
  <c r="F310" i="8"/>
  <c r="E310" i="8"/>
  <c r="G309" i="8"/>
  <c r="F309" i="8"/>
  <c r="F308" i="8"/>
  <c r="E308" i="8"/>
  <c r="G307" i="8"/>
  <c r="F307" i="8"/>
  <c r="F306" i="8"/>
  <c r="E306" i="8"/>
  <c r="G305" i="8"/>
  <c r="F305" i="8"/>
  <c r="F304" i="8"/>
  <c r="E304" i="8"/>
  <c r="G303" i="8"/>
  <c r="F303" i="8"/>
  <c r="F302" i="8"/>
  <c r="E302" i="8"/>
  <c r="G301" i="8"/>
  <c r="F301" i="8"/>
  <c r="F300" i="8"/>
  <c r="E300" i="8"/>
  <c r="G299" i="8"/>
  <c r="F299" i="8"/>
  <c r="F298" i="8"/>
  <c r="E298" i="8"/>
  <c r="G297" i="8"/>
  <c r="F297" i="8"/>
  <c r="F296" i="8"/>
  <c r="E296" i="8"/>
  <c r="G295" i="8"/>
  <c r="F295" i="8"/>
  <c r="F294" i="8"/>
  <c r="E294" i="8"/>
  <c r="G293" i="8"/>
  <c r="F293" i="8"/>
  <c r="F292" i="8"/>
  <c r="E292" i="8"/>
  <c r="G291" i="8"/>
  <c r="F291" i="8"/>
  <c r="F290" i="8"/>
  <c r="E290" i="8"/>
  <c r="G289" i="8"/>
  <c r="F289" i="8"/>
  <c r="F288" i="8"/>
  <c r="E288" i="8"/>
  <c r="G287" i="8"/>
  <c r="F287" i="8"/>
  <c r="F286" i="8"/>
  <c r="E286" i="8"/>
  <c r="G285" i="8"/>
  <c r="F285" i="8"/>
  <c r="F284" i="8"/>
  <c r="E284" i="8"/>
  <c r="G283" i="8"/>
  <c r="F283" i="8"/>
  <c r="F282" i="8"/>
  <c r="E282" i="8"/>
  <c r="G281" i="8"/>
  <c r="F281" i="8"/>
  <c r="F280" i="8"/>
  <c r="E280" i="8"/>
  <c r="G279" i="8"/>
  <c r="F279" i="8"/>
  <c r="F278" i="8"/>
  <c r="E278" i="8"/>
  <c r="G277" i="8"/>
  <c r="F277" i="8"/>
  <c r="F276" i="8"/>
  <c r="E276" i="8"/>
  <c r="G275" i="8"/>
  <c r="F275" i="8"/>
  <c r="F274" i="8"/>
  <c r="E274" i="8"/>
  <c r="G273" i="8"/>
  <c r="F273" i="8"/>
  <c r="F272" i="8"/>
  <c r="E272" i="8"/>
  <c r="G271" i="8"/>
  <c r="F271" i="8"/>
  <c r="F270" i="8"/>
  <c r="E270" i="8"/>
  <c r="G269" i="8"/>
  <c r="F269" i="8"/>
  <c r="F268" i="8"/>
  <c r="E268" i="8"/>
  <c r="G267" i="8"/>
  <c r="F267" i="8"/>
  <c r="F266" i="8"/>
  <c r="E266" i="8"/>
  <c r="G265" i="8"/>
  <c r="F265" i="8"/>
  <c r="F264" i="8"/>
  <c r="E264" i="8"/>
  <c r="G263" i="8"/>
  <c r="F263" i="8"/>
  <c r="F262" i="8"/>
  <c r="E262" i="8"/>
  <c r="G261" i="8"/>
  <c r="F261" i="8"/>
  <c r="F260" i="8"/>
  <c r="E260" i="8"/>
  <c r="G259" i="8"/>
  <c r="F259" i="8"/>
  <c r="F258" i="8"/>
  <c r="E258" i="8"/>
  <c r="G257" i="8"/>
  <c r="F257" i="8"/>
  <c r="F256" i="8"/>
  <c r="E256" i="8"/>
  <c r="G255" i="8"/>
  <c r="F255" i="8"/>
  <c r="F254" i="8"/>
  <c r="E254" i="8"/>
  <c r="G253" i="8"/>
  <c r="F253" i="8"/>
  <c r="F252" i="8"/>
  <c r="E252" i="8"/>
  <c r="G251" i="8"/>
  <c r="F251" i="8"/>
  <c r="F250" i="8"/>
  <c r="E250" i="8"/>
  <c r="G249" i="8"/>
  <c r="F249" i="8"/>
  <c r="F248" i="8"/>
  <c r="E248" i="8"/>
  <c r="G247" i="8"/>
  <c r="F247" i="8"/>
  <c r="F246" i="8"/>
  <c r="E246" i="8"/>
  <c r="G245" i="8"/>
  <c r="F245" i="8"/>
  <c r="F244" i="8"/>
  <c r="E244" i="8"/>
  <c r="G243" i="8"/>
  <c r="F243" i="8"/>
  <c r="F242" i="8"/>
  <c r="E242" i="8"/>
  <c r="G241" i="8"/>
  <c r="F241" i="8"/>
  <c r="F240" i="8"/>
  <c r="E240" i="8"/>
  <c r="G239" i="8"/>
  <c r="F239" i="8"/>
  <c r="F238" i="8"/>
  <c r="E238" i="8"/>
  <c r="G237" i="8"/>
  <c r="F237" i="8"/>
  <c r="F236" i="8"/>
  <c r="E236" i="8"/>
  <c r="G235" i="8"/>
  <c r="F235" i="8"/>
  <c r="F234" i="8"/>
  <c r="E234" i="8"/>
  <c r="G233" i="8"/>
  <c r="F233" i="8"/>
  <c r="F232" i="8"/>
  <c r="E232" i="8"/>
  <c r="G231" i="8"/>
  <c r="F231" i="8"/>
  <c r="F230" i="8"/>
  <c r="E230" i="8"/>
  <c r="G229" i="8"/>
  <c r="F229" i="8"/>
  <c r="F228" i="8"/>
  <c r="E228" i="8"/>
  <c r="G227" i="8"/>
  <c r="F227" i="8"/>
  <c r="F226" i="8"/>
  <c r="E226" i="8"/>
  <c r="G225" i="8"/>
  <c r="F225" i="8"/>
  <c r="F224" i="8"/>
  <c r="E224" i="8"/>
  <c r="G223" i="8"/>
  <c r="F223" i="8"/>
  <c r="F222" i="8"/>
  <c r="E222" i="8"/>
  <c r="G221" i="8"/>
  <c r="F221" i="8"/>
  <c r="F220" i="8"/>
  <c r="E220" i="8"/>
  <c r="G219" i="8"/>
  <c r="F219" i="8"/>
  <c r="F218" i="8"/>
  <c r="E218" i="8"/>
  <c r="G217" i="8"/>
  <c r="F217" i="8"/>
  <c r="F216" i="8"/>
  <c r="E216" i="8"/>
  <c r="G215" i="8"/>
  <c r="F215" i="8"/>
  <c r="F213" i="8"/>
  <c r="E213" i="8"/>
  <c r="G212" i="8"/>
  <c r="F212" i="8"/>
  <c r="F211" i="8"/>
  <c r="E211" i="8"/>
  <c r="G210" i="8"/>
  <c r="F210" i="8"/>
  <c r="F209" i="8"/>
  <c r="E209" i="8"/>
  <c r="G208" i="8"/>
  <c r="F395" i="8"/>
  <c r="F388" i="8"/>
  <c r="G385" i="8"/>
  <c r="E382" i="8"/>
  <c r="F379" i="8"/>
  <c r="F372" i="8"/>
  <c r="G369" i="8"/>
  <c r="E366" i="8"/>
  <c r="F363" i="8"/>
  <c r="E359" i="8"/>
  <c r="G358" i="8"/>
  <c r="H356" i="8"/>
  <c r="H355" i="8"/>
  <c r="E351" i="8"/>
  <c r="G350" i="8"/>
  <c r="H348" i="8"/>
  <c r="H347" i="8"/>
  <c r="E343" i="8"/>
  <c r="G342" i="8"/>
  <c r="H340" i="8"/>
  <c r="H339" i="8"/>
  <c r="E335" i="8"/>
  <c r="G334" i="8"/>
  <c r="H332" i="8"/>
  <c r="H331" i="8"/>
  <c r="E327" i="8"/>
  <c r="G326" i="8"/>
  <c r="H324" i="8"/>
  <c r="H323" i="8"/>
  <c r="E319" i="8"/>
  <c r="G318" i="8"/>
  <c r="H316" i="8"/>
  <c r="H315" i="8"/>
  <c r="E311" i="8"/>
  <c r="H311" i="8"/>
  <c r="G310" i="8"/>
  <c r="H308" i="8"/>
  <c r="E307" i="8"/>
  <c r="H307" i="8"/>
  <c r="G306" i="8"/>
  <c r="H304" i="8"/>
  <c r="E303" i="8"/>
  <c r="H303" i="8"/>
  <c r="G302" i="8"/>
  <c r="H300" i="8"/>
  <c r="E299" i="8"/>
  <c r="H299" i="8"/>
  <c r="G298" i="8"/>
  <c r="H296" i="8"/>
  <c r="E295" i="8"/>
  <c r="H295" i="8"/>
  <c r="G294" i="8"/>
  <c r="H292" i="8"/>
  <c r="E291" i="8"/>
  <c r="H291" i="8"/>
  <c r="G290" i="8"/>
  <c r="H288" i="8"/>
  <c r="E287" i="8"/>
  <c r="H287" i="8"/>
  <c r="G286" i="8"/>
  <c r="H284" i="8"/>
  <c r="E283" i="8"/>
  <c r="H283" i="8"/>
  <c r="G282" i="8"/>
  <c r="H280" i="8"/>
  <c r="E279" i="8"/>
  <c r="H279" i="8"/>
  <c r="G278" i="8"/>
  <c r="H276" i="8"/>
  <c r="E275" i="8"/>
  <c r="H275" i="8"/>
  <c r="G274" i="8"/>
  <c r="H272" i="8"/>
  <c r="E271" i="8"/>
  <c r="H271" i="8"/>
  <c r="G270" i="8"/>
  <c r="H268" i="8"/>
  <c r="E267" i="8"/>
  <c r="H267" i="8"/>
  <c r="G266" i="8"/>
  <c r="H264" i="8"/>
  <c r="E263" i="8"/>
  <c r="H263" i="8"/>
  <c r="G262" i="8"/>
  <c r="H260" i="8"/>
  <c r="E259" i="8"/>
  <c r="H259" i="8"/>
  <c r="G258" i="8"/>
  <c r="H256" i="8"/>
  <c r="E255" i="8"/>
  <c r="H255" i="8"/>
  <c r="G254" i="8"/>
  <c r="H252" i="8"/>
  <c r="E251" i="8"/>
  <c r="H251" i="8"/>
  <c r="G250" i="8"/>
  <c r="H248" i="8"/>
  <c r="E247" i="8"/>
  <c r="H247" i="8"/>
  <c r="G246" i="8"/>
  <c r="H244" i="8"/>
  <c r="E243" i="8"/>
  <c r="H243" i="8"/>
  <c r="G242" i="8"/>
  <c r="H240" i="8"/>
  <c r="E239" i="8"/>
  <c r="H239" i="8"/>
  <c r="G238" i="8"/>
  <c r="H236" i="8"/>
  <c r="E235" i="8"/>
  <c r="H235" i="8"/>
  <c r="G234" i="8"/>
  <c r="H232" i="8"/>
  <c r="E231" i="8"/>
  <c r="H231" i="8"/>
  <c r="G230" i="8"/>
  <c r="H228" i="8"/>
  <c r="E227" i="8"/>
  <c r="H227" i="8"/>
  <c r="G226" i="8"/>
  <c r="H224" i="8"/>
  <c r="E223" i="8"/>
  <c r="H223" i="8"/>
  <c r="G222" i="8"/>
  <c r="H220" i="8"/>
  <c r="E219" i="8"/>
  <c r="H219" i="8"/>
  <c r="G218" i="8"/>
  <c r="H216" i="8"/>
  <c r="E215" i="8"/>
  <c r="H215" i="8"/>
  <c r="G213" i="8"/>
  <c r="H211" i="8"/>
  <c r="E210" i="8"/>
  <c r="H210" i="8"/>
  <c r="G209" i="8"/>
  <c r="H208" i="8"/>
  <c r="H207" i="8"/>
  <c r="G207" i="8"/>
  <c r="E206" i="8"/>
  <c r="H206" i="8"/>
  <c r="H205" i="8"/>
  <c r="G205" i="8"/>
  <c r="E204" i="8"/>
  <c r="H204" i="8"/>
  <c r="H203" i="8"/>
  <c r="G203" i="8"/>
  <c r="E202" i="8"/>
  <c r="H202" i="8"/>
  <c r="H201" i="8"/>
  <c r="G201" i="8"/>
  <c r="E200" i="8"/>
  <c r="H200" i="8"/>
  <c r="H199" i="8"/>
  <c r="G199" i="8"/>
  <c r="E198" i="8"/>
  <c r="H198" i="8"/>
  <c r="H197" i="8"/>
  <c r="G197" i="8"/>
  <c r="E196" i="8"/>
  <c r="H196" i="8"/>
  <c r="H195" i="8"/>
  <c r="G195" i="8"/>
  <c r="E194" i="8"/>
  <c r="H194" i="8"/>
  <c r="H193" i="8"/>
  <c r="G193" i="8"/>
  <c r="E192" i="8"/>
  <c r="H192" i="8"/>
  <c r="H191" i="8"/>
  <c r="G191" i="8"/>
  <c r="E190" i="8"/>
  <c r="H190" i="8"/>
  <c r="H189" i="8"/>
  <c r="G189" i="8"/>
  <c r="E188" i="8"/>
  <c r="H188" i="8"/>
  <c r="H187" i="8"/>
  <c r="G187" i="8"/>
  <c r="E186" i="8"/>
  <c r="H186" i="8"/>
  <c r="H185" i="8"/>
  <c r="G185" i="8"/>
  <c r="E184" i="8"/>
  <c r="H184" i="8"/>
  <c r="H183" i="8"/>
  <c r="G183" i="8"/>
  <c r="E182" i="8"/>
  <c r="H182" i="8"/>
  <c r="H181" i="8"/>
  <c r="G181" i="8"/>
  <c r="E180" i="8"/>
  <c r="H180" i="8"/>
  <c r="H179" i="8"/>
  <c r="G179" i="8"/>
  <c r="E178" i="8"/>
  <c r="H178" i="8"/>
  <c r="H177" i="8"/>
  <c r="G177" i="8"/>
  <c r="E176" i="8"/>
  <c r="H176" i="8"/>
  <c r="H175" i="8"/>
  <c r="G175" i="8"/>
  <c r="E174" i="8"/>
  <c r="H174" i="8"/>
  <c r="H173" i="8"/>
  <c r="G173" i="8"/>
  <c r="E172" i="8"/>
  <c r="H172" i="8"/>
  <c r="H171" i="8"/>
  <c r="G171" i="8"/>
  <c r="E170" i="8"/>
  <c r="H170" i="8"/>
  <c r="H169" i="8"/>
  <c r="G169" i="8"/>
  <c r="E168" i="8"/>
  <c r="H168" i="8"/>
  <c r="H167" i="8"/>
  <c r="G167" i="8"/>
  <c r="E166" i="8"/>
  <c r="H166" i="8"/>
  <c r="H165" i="8"/>
  <c r="G165" i="8"/>
  <c r="E164" i="8"/>
  <c r="H164" i="8"/>
  <c r="H163" i="8"/>
  <c r="G163" i="8"/>
  <c r="E162" i="8"/>
  <c r="H162" i="8"/>
  <c r="H161" i="8"/>
  <c r="G161" i="8"/>
  <c r="E160" i="8"/>
  <c r="H160" i="8"/>
  <c r="H159" i="8"/>
  <c r="G159" i="8"/>
  <c r="E158" i="8"/>
  <c r="H158" i="8"/>
  <c r="H157" i="8"/>
  <c r="G157" i="8"/>
  <c r="E156" i="8"/>
  <c r="H156" i="8"/>
  <c r="H155" i="8"/>
  <c r="G155" i="8"/>
  <c r="E154" i="8"/>
  <c r="H154" i="8"/>
  <c r="H153" i="8"/>
  <c r="G153" i="8"/>
  <c r="E152" i="8"/>
  <c r="H152" i="8"/>
  <c r="H151" i="8"/>
  <c r="G151" i="8"/>
  <c r="E150" i="8"/>
  <c r="H150" i="8"/>
  <c r="H149" i="8"/>
  <c r="G149" i="8"/>
  <c r="E148" i="8"/>
  <c r="H148" i="8"/>
  <c r="H147" i="8"/>
  <c r="G147" i="8"/>
  <c r="E146" i="8"/>
  <c r="H146" i="8"/>
  <c r="H145" i="8"/>
  <c r="G145" i="8"/>
  <c r="E144" i="8"/>
  <c r="H144" i="8"/>
  <c r="H143" i="8"/>
  <c r="G143" i="8"/>
  <c r="E142" i="8"/>
  <c r="H142" i="8"/>
  <c r="H141" i="8"/>
  <c r="G141" i="8"/>
  <c r="E140" i="8"/>
  <c r="H140" i="8"/>
  <c r="H139" i="8"/>
  <c r="G139" i="8"/>
  <c r="E138" i="8"/>
  <c r="H138" i="8"/>
  <c r="H137" i="8"/>
  <c r="G137" i="8"/>
  <c r="E136" i="8"/>
  <c r="H136" i="8"/>
  <c r="H135" i="8"/>
  <c r="G135" i="8"/>
  <c r="E134" i="8"/>
  <c r="H134" i="8"/>
  <c r="H133" i="8"/>
  <c r="G133" i="8"/>
  <c r="E132" i="8"/>
  <c r="H132" i="8"/>
  <c r="H131" i="8"/>
  <c r="G131" i="8"/>
  <c r="E130" i="8"/>
  <c r="H130" i="8"/>
  <c r="H129" i="8"/>
  <c r="G129" i="8"/>
  <c r="E128" i="8"/>
  <c r="H128" i="8"/>
  <c r="H127" i="8"/>
  <c r="G127" i="8"/>
  <c r="E126" i="8"/>
  <c r="H126" i="8"/>
  <c r="H125" i="8"/>
  <c r="G125" i="8"/>
  <c r="E124" i="8"/>
  <c r="H124" i="8"/>
  <c r="H123" i="8"/>
  <c r="G123" i="8"/>
  <c r="E122" i="8"/>
  <c r="H122" i="8"/>
  <c r="H121" i="8"/>
  <c r="G121" i="8"/>
  <c r="E120" i="8"/>
  <c r="H120" i="8"/>
  <c r="H119" i="8"/>
  <c r="G119" i="8"/>
  <c r="E118" i="8"/>
  <c r="H118" i="8"/>
  <c r="H117" i="8"/>
  <c r="G117" i="8"/>
  <c r="E116" i="8"/>
  <c r="H116" i="8"/>
  <c r="H115" i="8"/>
  <c r="G115" i="8"/>
  <c r="E114" i="8"/>
  <c r="H114" i="8"/>
  <c r="H113" i="8"/>
  <c r="G113" i="8"/>
  <c r="E112" i="8"/>
  <c r="H112" i="8"/>
  <c r="H111" i="8"/>
  <c r="G111" i="8"/>
  <c r="E110" i="8"/>
  <c r="H110" i="8"/>
  <c r="H109" i="8"/>
  <c r="G109" i="8"/>
  <c r="E108" i="8"/>
  <c r="H108" i="8"/>
  <c r="H107" i="8"/>
  <c r="G107" i="8"/>
  <c r="E106" i="8"/>
  <c r="H106" i="8"/>
  <c r="H105" i="8"/>
  <c r="G105" i="8"/>
  <c r="E104" i="8"/>
  <c r="H104" i="8"/>
  <c r="H103" i="8"/>
  <c r="G103" i="8"/>
  <c r="E102" i="8"/>
  <c r="H102" i="8"/>
  <c r="H101" i="8"/>
  <c r="G101" i="8"/>
  <c r="E100" i="8"/>
  <c r="H100" i="8"/>
  <c r="H99" i="8"/>
  <c r="G99" i="8"/>
  <c r="E98" i="8"/>
  <c r="H98" i="8"/>
  <c r="H97" i="8"/>
  <c r="G97" i="8"/>
  <c r="E96" i="8"/>
  <c r="H96" i="8"/>
  <c r="H95" i="8"/>
  <c r="G95" i="8"/>
  <c r="E94" i="8"/>
  <c r="H94" i="8"/>
  <c r="H93" i="8"/>
  <c r="G93" i="8"/>
  <c r="E92" i="8"/>
  <c r="H92" i="8"/>
  <c r="H91" i="8"/>
  <c r="G91" i="8"/>
  <c r="E90" i="8"/>
  <c r="H90" i="8"/>
  <c r="H89" i="8"/>
  <c r="G89" i="8"/>
  <c r="E88" i="8"/>
  <c r="H88" i="8"/>
  <c r="H87" i="8"/>
  <c r="G87" i="8"/>
  <c r="E86" i="8"/>
  <c r="H86" i="8"/>
  <c r="H85" i="8"/>
  <c r="G85" i="8"/>
  <c r="E84" i="8"/>
  <c r="H84" i="8"/>
  <c r="H83" i="8"/>
  <c r="G83" i="8"/>
  <c r="E82" i="8"/>
  <c r="H82" i="8"/>
  <c r="H81" i="8"/>
  <c r="G81" i="8"/>
  <c r="E80" i="8"/>
  <c r="H80" i="8"/>
  <c r="H79" i="8"/>
  <c r="G79" i="8"/>
  <c r="E78" i="8"/>
  <c r="H78" i="8"/>
  <c r="H77" i="8"/>
  <c r="G77" i="8"/>
  <c r="E76" i="8"/>
  <c r="H76" i="8"/>
  <c r="H75" i="8"/>
  <c r="G75" i="8"/>
  <c r="E74" i="8"/>
  <c r="H74" i="8"/>
  <c r="H73" i="8"/>
  <c r="G73" i="8"/>
  <c r="E72" i="8"/>
  <c r="H72" i="8"/>
  <c r="H71" i="8"/>
  <c r="G71" i="8"/>
  <c r="E70" i="8"/>
  <c r="H70" i="8"/>
  <c r="H69" i="8"/>
  <c r="G69" i="8"/>
  <c r="E68" i="8"/>
  <c r="H68" i="8"/>
  <c r="H67" i="8"/>
  <c r="G67" i="8"/>
  <c r="E66" i="8"/>
  <c r="H66" i="8"/>
  <c r="H65" i="8"/>
  <c r="G65" i="8"/>
  <c r="E64" i="8"/>
  <c r="H64" i="8"/>
  <c r="H63" i="8"/>
  <c r="G63" i="8"/>
  <c r="E62" i="8"/>
  <c r="H62" i="8"/>
  <c r="H61" i="8"/>
  <c r="G61" i="8"/>
  <c r="E60" i="8"/>
  <c r="H60" i="8"/>
  <c r="H59" i="8"/>
  <c r="G59" i="8"/>
  <c r="E58" i="8"/>
  <c r="H58" i="8"/>
  <c r="H57" i="8"/>
  <c r="G57" i="8"/>
  <c r="E56" i="8"/>
  <c r="H56" i="8"/>
  <c r="H55" i="8"/>
  <c r="G55" i="8"/>
  <c r="E54" i="8"/>
  <c r="H54" i="8"/>
  <c r="H53" i="8"/>
  <c r="G53" i="8"/>
  <c r="E52" i="8"/>
  <c r="H52" i="8"/>
  <c r="H51" i="8"/>
  <c r="G51" i="8"/>
  <c r="E50" i="8"/>
  <c r="H50" i="8"/>
  <c r="H49" i="8"/>
  <c r="G49" i="8"/>
  <c r="E48" i="8"/>
  <c r="H48" i="8"/>
  <c r="H47" i="8"/>
  <c r="G47" i="8"/>
  <c r="E46" i="8"/>
  <c r="H46" i="8"/>
  <c r="H45" i="8"/>
  <c r="G45" i="8"/>
  <c r="E44" i="8"/>
  <c r="H44" i="8"/>
  <c r="H43" i="8"/>
  <c r="G43" i="8"/>
  <c r="E42" i="8"/>
  <c r="H42" i="8"/>
  <c r="H41" i="8"/>
  <c r="G41" i="8"/>
  <c r="E40" i="8"/>
  <c r="H40" i="8"/>
  <c r="H39" i="8"/>
  <c r="G39" i="8"/>
  <c r="E38" i="8"/>
  <c r="H38" i="8"/>
  <c r="H37" i="8"/>
  <c r="G37" i="8"/>
  <c r="E36" i="8"/>
  <c r="H36" i="8"/>
  <c r="H35" i="8"/>
  <c r="G35" i="8"/>
  <c r="E34" i="8"/>
  <c r="H34" i="8"/>
  <c r="H33" i="8"/>
  <c r="G33" i="8"/>
  <c r="E32" i="8"/>
  <c r="H32" i="8"/>
  <c r="H31" i="8"/>
  <c r="G31" i="8"/>
  <c r="E30" i="8"/>
  <c r="H30" i="8"/>
  <c r="H29" i="8"/>
  <c r="G29" i="8"/>
  <c r="E28" i="8"/>
  <c r="H28" i="8"/>
  <c r="H27" i="8"/>
  <c r="G27" i="8"/>
  <c r="E26" i="8"/>
  <c r="H26" i="8"/>
  <c r="H25" i="8"/>
  <c r="G25" i="8"/>
  <c r="E24" i="8"/>
  <c r="H24" i="8"/>
  <c r="H23" i="8"/>
  <c r="G23" i="8"/>
  <c r="E22" i="8"/>
  <c r="H22" i="8"/>
  <c r="H21" i="8"/>
  <c r="G21" i="8"/>
  <c r="E20" i="8"/>
  <c r="H20" i="8"/>
  <c r="H19" i="8"/>
  <c r="G19" i="8"/>
  <c r="E18" i="8"/>
  <c r="H18" i="8"/>
  <c r="H17" i="8"/>
  <c r="G17" i="8"/>
  <c r="E16" i="8"/>
  <c r="H16" i="8"/>
  <c r="H15" i="8"/>
  <c r="G15" i="8"/>
  <c r="E14" i="8"/>
  <c r="H14" i="8"/>
  <c r="H13" i="8"/>
  <c r="G13" i="8"/>
  <c r="E12" i="8"/>
  <c r="H12" i="8"/>
  <c r="H11" i="8"/>
  <c r="G11" i="8"/>
  <c r="E10" i="8"/>
  <c r="H10" i="8"/>
  <c r="H9" i="8"/>
  <c r="G9" i="8"/>
  <c r="E8" i="8"/>
  <c r="H8" i="8"/>
  <c r="G393" i="8"/>
  <c r="F387" i="8"/>
  <c r="F380" i="8"/>
  <c r="E374" i="8"/>
  <c r="G362" i="8"/>
  <c r="H359" i="8"/>
  <c r="E355" i="8"/>
  <c r="H352" i="8"/>
  <c r="G346" i="8"/>
  <c r="H343" i="8"/>
  <c r="E339" i="8"/>
  <c r="H336" i="8"/>
  <c r="G330" i="8"/>
  <c r="H327" i="8"/>
  <c r="E323" i="8"/>
  <c r="H320" i="8"/>
  <c r="G314" i="8"/>
  <c r="E309" i="8"/>
  <c r="G308" i="8"/>
  <c r="H306" i="8"/>
  <c r="H305" i="8"/>
  <c r="E301" i="8"/>
  <c r="G300" i="8"/>
  <c r="H298" i="8"/>
  <c r="H297" i="8"/>
  <c r="E293" i="8"/>
  <c r="G292" i="8"/>
  <c r="H290" i="8"/>
  <c r="H289" i="8"/>
  <c r="E285" i="8"/>
  <c r="G284" i="8"/>
  <c r="H282" i="8"/>
  <c r="H281" i="8"/>
  <c r="E277" i="8"/>
  <c r="G276" i="8"/>
  <c r="H274" i="8"/>
  <c r="H273" i="8"/>
  <c r="E269" i="8"/>
  <c r="G268" i="8"/>
  <c r="H266" i="8"/>
  <c r="H265" i="8"/>
  <c r="E261" i="8"/>
  <c r="G260" i="8"/>
  <c r="H258" i="8"/>
  <c r="H257" i="8"/>
  <c r="E253" i="8"/>
  <c r="G252" i="8"/>
  <c r="H250" i="8"/>
  <c r="H249" i="8"/>
  <c r="E245" i="8"/>
  <c r="G244" i="8"/>
  <c r="H242" i="8"/>
  <c r="H241" i="8"/>
  <c r="E237" i="8"/>
  <c r="G236" i="8"/>
  <c r="H234" i="8"/>
  <c r="H233" i="8"/>
  <c r="E229" i="8"/>
  <c r="G228" i="8"/>
  <c r="H226" i="8"/>
  <c r="H225" i="8"/>
  <c r="E221" i="8"/>
  <c r="G220" i="8"/>
  <c r="H218" i="8"/>
  <c r="H217" i="8"/>
  <c r="E212" i="8"/>
  <c r="G211" i="8"/>
  <c r="H209" i="8"/>
  <c r="F208" i="8"/>
  <c r="E207" i="8"/>
  <c r="G206" i="8"/>
  <c r="F205" i="8"/>
  <c r="F204" i="8"/>
  <c r="E203" i="8"/>
  <c r="G202" i="8"/>
  <c r="F201" i="8"/>
  <c r="F200" i="8"/>
  <c r="E199" i="8"/>
  <c r="G198" i="8"/>
  <c r="F197" i="8"/>
  <c r="F196" i="8"/>
  <c r="E195" i="8"/>
  <c r="G194" i="8"/>
  <c r="F193" i="8"/>
  <c r="F192" i="8"/>
  <c r="E191" i="8"/>
  <c r="G190" i="8"/>
  <c r="F189" i="8"/>
  <c r="F188" i="8"/>
  <c r="E187" i="8"/>
  <c r="G186" i="8"/>
  <c r="F185" i="8"/>
  <c r="F184" i="8"/>
  <c r="E183" i="8"/>
  <c r="G182" i="8"/>
  <c r="F181" i="8"/>
  <c r="F180" i="8"/>
  <c r="E179" i="8"/>
  <c r="G178" i="8"/>
  <c r="F177" i="8"/>
  <c r="F176" i="8"/>
  <c r="E175" i="8"/>
  <c r="G174" i="8"/>
  <c r="F173" i="8"/>
  <c r="F172" i="8"/>
  <c r="E171" i="8"/>
  <c r="G170" i="8"/>
  <c r="F169" i="8"/>
  <c r="F168" i="8"/>
  <c r="E167" i="8"/>
  <c r="G166" i="8"/>
  <c r="F165" i="8"/>
  <c r="F164" i="8"/>
  <c r="E163" i="8"/>
  <c r="G162" i="8"/>
  <c r="F161" i="8"/>
  <c r="F160" i="8"/>
  <c r="E159" i="8"/>
  <c r="G158" i="8"/>
  <c r="F157" i="8"/>
  <c r="F156" i="8"/>
  <c r="E155" i="8"/>
  <c r="G154" i="8"/>
  <c r="F153" i="8"/>
  <c r="F152" i="8"/>
  <c r="E151" i="8"/>
  <c r="G150" i="8"/>
  <c r="F149" i="8"/>
  <c r="F148" i="8"/>
  <c r="E147" i="8"/>
  <c r="G146" i="8"/>
  <c r="F145" i="8"/>
  <c r="F144" i="8"/>
  <c r="E143" i="8"/>
  <c r="G142" i="8"/>
  <c r="F141" i="8"/>
  <c r="F140" i="8"/>
  <c r="E139" i="8"/>
  <c r="G138" i="8"/>
  <c r="F137" i="8"/>
  <c r="F136" i="8"/>
  <c r="E135" i="8"/>
  <c r="G134" i="8"/>
  <c r="F133" i="8"/>
  <c r="F132" i="8"/>
  <c r="E131" i="8"/>
  <c r="G130" i="8"/>
  <c r="F129" i="8"/>
  <c r="F128" i="8"/>
  <c r="E127" i="8"/>
  <c r="G126" i="8"/>
  <c r="F125" i="8"/>
  <c r="F124" i="8"/>
  <c r="E123" i="8"/>
  <c r="G122" i="8"/>
  <c r="F121" i="8"/>
  <c r="F120" i="8"/>
  <c r="E119" i="8"/>
  <c r="G118" i="8"/>
  <c r="F117" i="8"/>
  <c r="F116" i="8"/>
  <c r="E115" i="8"/>
  <c r="G114" i="8"/>
  <c r="F113" i="8"/>
  <c r="F112" i="8"/>
  <c r="E111" i="8"/>
  <c r="G110" i="8"/>
  <c r="F109" i="8"/>
  <c r="F108" i="8"/>
  <c r="E107" i="8"/>
  <c r="G106" i="8"/>
  <c r="F105" i="8"/>
  <c r="F104" i="8"/>
  <c r="E103" i="8"/>
  <c r="G102" i="8"/>
  <c r="F101" i="8"/>
  <c r="F100" i="8"/>
  <c r="E99" i="8"/>
  <c r="G98" i="8"/>
  <c r="F97" i="8"/>
  <c r="F96" i="8"/>
  <c r="E95" i="8"/>
  <c r="G94" i="8"/>
  <c r="F93" i="8"/>
  <c r="F92" i="8"/>
  <c r="E91" i="8"/>
  <c r="G90" i="8"/>
  <c r="F89" i="8"/>
  <c r="F88" i="8"/>
  <c r="E87" i="8"/>
  <c r="G86" i="8"/>
  <c r="F85" i="8"/>
  <c r="F84" i="8"/>
  <c r="E83" i="8"/>
  <c r="G82" i="8"/>
  <c r="F81" i="8"/>
  <c r="F80" i="8"/>
  <c r="E79" i="8"/>
  <c r="G78" i="8"/>
  <c r="F77" i="8"/>
  <c r="F76" i="8"/>
  <c r="E75" i="8"/>
  <c r="G74" i="8"/>
  <c r="F73" i="8"/>
  <c r="F72" i="8"/>
  <c r="E71" i="8"/>
  <c r="G70" i="8"/>
  <c r="F69" i="8"/>
  <c r="F68" i="8"/>
  <c r="E67" i="8"/>
  <c r="G66" i="8"/>
  <c r="F65" i="8"/>
  <c r="F64" i="8"/>
  <c r="E63" i="8"/>
  <c r="G62" i="8"/>
  <c r="F61" i="8"/>
  <c r="F60" i="8"/>
  <c r="E59" i="8"/>
  <c r="G58" i="8"/>
  <c r="F57" i="8"/>
  <c r="F56" i="8"/>
  <c r="E55" i="8"/>
  <c r="G54" i="8"/>
  <c r="F53" i="8"/>
  <c r="F52" i="8"/>
  <c r="E51" i="8"/>
  <c r="G50" i="8"/>
  <c r="F49" i="8"/>
  <c r="F48" i="8"/>
  <c r="E47" i="8"/>
  <c r="G46" i="8"/>
  <c r="F45" i="8"/>
  <c r="F44" i="8"/>
  <c r="E43" i="8"/>
  <c r="G42" i="8"/>
  <c r="F41" i="8"/>
  <c r="F40" i="8"/>
  <c r="E39" i="8"/>
  <c r="G38" i="8"/>
  <c r="F37" i="8"/>
  <c r="F36" i="8"/>
  <c r="E35" i="8"/>
  <c r="G34" i="8"/>
  <c r="F33" i="8"/>
  <c r="F32" i="8"/>
  <c r="E31" i="8"/>
  <c r="G30" i="8"/>
  <c r="F29" i="8"/>
  <c r="F28" i="8"/>
  <c r="E27" i="8"/>
  <c r="G26" i="8"/>
  <c r="F25" i="8"/>
  <c r="F24" i="8"/>
  <c r="E23" i="8"/>
  <c r="G22" i="8"/>
  <c r="F21" i="8"/>
  <c r="F20" i="8"/>
  <c r="E19" i="8"/>
  <c r="G18" i="8"/>
  <c r="F17" i="8"/>
  <c r="F16" i="8"/>
  <c r="E15" i="8"/>
  <c r="G14" i="8"/>
  <c r="F13" i="8"/>
  <c r="F12" i="8"/>
  <c r="E11" i="8"/>
  <c r="G10" i="8"/>
  <c r="F9" i="8"/>
  <c r="F8" i="8"/>
  <c r="H7" i="8"/>
  <c r="G7" i="8"/>
  <c r="E6" i="8"/>
  <c r="I6" i="8"/>
  <c r="H6" i="8"/>
  <c r="H214" i="8"/>
  <c r="G214" i="8"/>
  <c r="F396" i="8"/>
  <c r="E390" i="8"/>
  <c r="G377" i="8"/>
  <c r="F371" i="8"/>
  <c r="F364" i="8"/>
  <c r="H360" i="8"/>
  <c r="G354" i="8"/>
  <c r="H351" i="8"/>
  <c r="E347" i="8"/>
  <c r="H344" i="8"/>
  <c r="G338" i="8"/>
  <c r="H335" i="8"/>
  <c r="E331" i="8"/>
  <c r="H328" i="8"/>
  <c r="G322" i="8"/>
  <c r="H319" i="8"/>
  <c r="E315" i="8"/>
  <c r="H312" i="8"/>
  <c r="H310" i="8"/>
  <c r="H309" i="8"/>
  <c r="E305" i="8"/>
  <c r="G304" i="8"/>
  <c r="H302" i="8"/>
  <c r="H301" i="8"/>
  <c r="E297" i="8"/>
  <c r="G296" i="8"/>
  <c r="H294" i="8"/>
  <c r="H293" i="8"/>
  <c r="E289" i="8"/>
  <c r="G288" i="8"/>
  <c r="H286" i="8"/>
  <c r="H285" i="8"/>
  <c r="E281" i="8"/>
  <c r="G280" i="8"/>
  <c r="H278" i="8"/>
  <c r="H277" i="8"/>
  <c r="E273" i="8"/>
  <c r="G272" i="8"/>
  <c r="H270" i="8"/>
  <c r="H269" i="8"/>
  <c r="E265" i="8"/>
  <c r="G264" i="8"/>
  <c r="H262" i="8"/>
  <c r="H261" i="8"/>
  <c r="E257" i="8"/>
  <c r="G256" i="8"/>
  <c r="H254" i="8"/>
  <c r="H253" i="8"/>
  <c r="E249" i="8"/>
  <c r="G248" i="8"/>
  <c r="H246" i="8"/>
  <c r="H245" i="8"/>
  <c r="E241" i="8"/>
  <c r="G240" i="8"/>
  <c r="H238" i="8"/>
  <c r="H237" i="8"/>
  <c r="E233" i="8"/>
  <c r="G232" i="8"/>
  <c r="H230" i="8"/>
  <c r="H229" i="8"/>
  <c r="E225" i="8"/>
  <c r="G224" i="8"/>
  <c r="H222" i="8"/>
  <c r="H221" i="8"/>
  <c r="E217" i="8"/>
  <c r="G216" i="8"/>
  <c r="H213" i="8"/>
  <c r="H212" i="8"/>
  <c r="E208" i="8"/>
  <c r="F207" i="8"/>
  <c r="F206" i="8"/>
  <c r="E205" i="8"/>
  <c r="G204" i="8"/>
  <c r="F203" i="8"/>
  <c r="F202" i="8"/>
  <c r="E201" i="8"/>
  <c r="G200" i="8"/>
  <c r="F199" i="8"/>
  <c r="F198" i="8"/>
  <c r="E197" i="8"/>
  <c r="G196" i="8"/>
  <c r="F195" i="8"/>
  <c r="F194" i="8"/>
  <c r="E193" i="8"/>
  <c r="G192" i="8"/>
  <c r="F191" i="8"/>
  <c r="F190" i="8"/>
  <c r="E189" i="8"/>
  <c r="G188" i="8"/>
  <c r="F187" i="8"/>
  <c r="F186" i="8"/>
  <c r="E185" i="8"/>
  <c r="G184" i="8"/>
  <c r="F183" i="8"/>
  <c r="F182" i="8"/>
  <c r="E181" i="8"/>
  <c r="G180" i="8"/>
  <c r="F179" i="8"/>
  <c r="F178" i="8"/>
  <c r="E177" i="8"/>
  <c r="G176" i="8"/>
  <c r="F175" i="8"/>
  <c r="F174" i="8"/>
  <c r="E173" i="8"/>
  <c r="G172" i="8"/>
  <c r="F171" i="8"/>
  <c r="F170" i="8"/>
  <c r="E169" i="8"/>
  <c r="G168" i="8"/>
  <c r="F167" i="8"/>
  <c r="F166" i="8"/>
  <c r="E165" i="8"/>
  <c r="G164" i="8"/>
  <c r="F163" i="8"/>
  <c r="F162" i="8"/>
  <c r="E161" i="8"/>
  <c r="G160" i="8"/>
  <c r="F159" i="8"/>
  <c r="F158" i="8"/>
  <c r="E157" i="8"/>
  <c r="G156" i="8"/>
  <c r="F155" i="8"/>
  <c r="F154" i="8"/>
  <c r="E153" i="8"/>
  <c r="G152" i="8"/>
  <c r="F151" i="8"/>
  <c r="F150" i="8"/>
  <c r="E149" i="8"/>
  <c r="G148" i="8"/>
  <c r="F147" i="8"/>
  <c r="F146" i="8"/>
  <c r="E145" i="8"/>
  <c r="G144" i="8"/>
  <c r="F143" i="8"/>
  <c r="F142" i="8"/>
  <c r="E141" i="8"/>
  <c r="G140" i="8"/>
  <c r="F139" i="8"/>
  <c r="F138" i="8"/>
  <c r="E137" i="8"/>
  <c r="G136" i="8"/>
  <c r="F135" i="8"/>
  <c r="F134" i="8"/>
  <c r="E133" i="8"/>
  <c r="G132" i="8"/>
  <c r="F131" i="8"/>
  <c r="F130" i="8"/>
  <c r="E129" i="8"/>
  <c r="G128" i="8"/>
  <c r="F127" i="8"/>
  <c r="F126" i="8"/>
  <c r="E125" i="8"/>
  <c r="G124" i="8"/>
  <c r="F123" i="8"/>
  <c r="F122" i="8"/>
  <c r="E121" i="8"/>
  <c r="G120" i="8"/>
  <c r="F119" i="8"/>
  <c r="F118" i="8"/>
  <c r="E117" i="8"/>
  <c r="G116" i="8"/>
  <c r="F115" i="8"/>
  <c r="F114" i="8"/>
  <c r="E113" i="8"/>
  <c r="G112" i="8"/>
  <c r="F111" i="8"/>
  <c r="F110" i="8"/>
  <c r="E109" i="8"/>
  <c r="G108" i="8"/>
  <c r="F107" i="8"/>
  <c r="F106" i="8"/>
  <c r="E105" i="8"/>
  <c r="G104" i="8"/>
  <c r="F103" i="8"/>
  <c r="F102" i="8"/>
  <c r="E101" i="8"/>
  <c r="G100" i="8"/>
  <c r="F99" i="8"/>
  <c r="F98" i="8"/>
  <c r="E97" i="8"/>
  <c r="G96" i="8"/>
  <c r="F95" i="8"/>
  <c r="F94" i="8"/>
  <c r="E93" i="8"/>
  <c r="G92" i="8"/>
  <c r="F91" i="8"/>
  <c r="F90" i="8"/>
  <c r="E89" i="8"/>
  <c r="G88" i="8"/>
  <c r="F87" i="8"/>
  <c r="F86" i="8"/>
  <c r="E85" i="8"/>
  <c r="G84" i="8"/>
  <c r="F83" i="8"/>
  <c r="F82" i="8"/>
  <c r="E81" i="8"/>
  <c r="G80" i="8"/>
  <c r="F79" i="8"/>
  <c r="F78" i="8"/>
  <c r="E77" i="8"/>
  <c r="G76" i="8"/>
  <c r="F75" i="8"/>
  <c r="F74" i="8"/>
  <c r="E73" i="8"/>
  <c r="G72" i="8"/>
  <c r="F71" i="8"/>
  <c r="F70" i="8"/>
  <c r="E69" i="8"/>
  <c r="G68" i="8"/>
  <c r="F67" i="8"/>
  <c r="F66" i="8"/>
  <c r="E65" i="8"/>
  <c r="G64" i="8"/>
  <c r="F63" i="8"/>
  <c r="F62" i="8"/>
  <c r="E61" i="8"/>
  <c r="G60" i="8"/>
  <c r="F59" i="8"/>
  <c r="F58" i="8"/>
  <c r="E57" i="8"/>
  <c r="G56" i="8"/>
  <c r="F55" i="8"/>
  <c r="F54" i="8"/>
  <c r="E53" i="8"/>
  <c r="G52" i="8"/>
  <c r="F51" i="8"/>
  <c r="F50" i="8"/>
  <c r="E49" i="8"/>
  <c r="G48" i="8"/>
  <c r="F47" i="8"/>
  <c r="F46" i="8"/>
  <c r="E45" i="8"/>
  <c r="G44" i="8"/>
  <c r="F43" i="8"/>
  <c r="F42" i="8"/>
  <c r="E41" i="8"/>
  <c r="G40" i="8"/>
  <c r="F39" i="8"/>
  <c r="F38" i="8"/>
  <c r="E37" i="8"/>
  <c r="G36" i="8"/>
  <c r="F35" i="8"/>
  <c r="F34" i="8"/>
  <c r="E33" i="8"/>
  <c r="G32" i="8"/>
  <c r="F31" i="8"/>
  <c r="F30" i="8"/>
  <c r="E29" i="8"/>
  <c r="G28" i="8"/>
  <c r="F27" i="8"/>
  <c r="F26" i="8"/>
  <c r="E25" i="8"/>
  <c r="G24" i="8"/>
  <c r="F23" i="8"/>
  <c r="F22" i="8"/>
  <c r="E21" i="8"/>
  <c r="G20" i="8"/>
  <c r="F19" i="8"/>
  <c r="F18" i="8"/>
  <c r="E17" i="8"/>
  <c r="G16" i="8"/>
  <c r="F15" i="8"/>
  <c r="F14" i="8"/>
  <c r="E13" i="8"/>
  <c r="G12" i="8"/>
  <c r="F11" i="8"/>
  <c r="F10" i="8"/>
  <c r="E9" i="8"/>
  <c r="G8" i="8"/>
  <c r="F7" i="8"/>
  <c r="E7" i="8"/>
  <c r="G6" i="8"/>
  <c r="F6" i="8"/>
  <c r="F214" i="8"/>
  <c r="E214" i="8"/>
  <c r="E5" i="8"/>
  <c r="G5" i="8"/>
  <c r="F5" i="8"/>
  <c r="P112" i="8"/>
  <c r="P32" i="8"/>
  <c r="P98" i="8"/>
  <c r="P85" i="8"/>
  <c r="P109" i="8"/>
  <c r="P96" i="8"/>
  <c r="P82" i="8"/>
  <c r="P78" i="8"/>
  <c r="P47" i="8"/>
  <c r="P10" i="8"/>
  <c r="P111" i="8"/>
  <c r="P46" i="8"/>
  <c r="P45" i="8"/>
  <c r="P44" i="8"/>
  <c r="P43" i="8"/>
  <c r="P249" i="8"/>
  <c r="P231" i="8"/>
  <c r="P129" i="8"/>
  <c r="P69" i="8"/>
  <c r="P207" i="8"/>
  <c r="P150" i="8"/>
  <c r="P329" i="8"/>
  <c r="P323" i="8"/>
  <c r="P136" i="8"/>
  <c r="P15" i="8"/>
  <c r="P297" i="8"/>
  <c r="P311" i="8"/>
  <c r="P307" i="8"/>
  <c r="P192" i="8"/>
  <c r="P155" i="8"/>
  <c r="R3" i="5" a="1"/>
  <c r="R3" i="5" s="1"/>
  <c r="S3" i="5" s="1"/>
  <c r="X4" i="5" a="1"/>
  <c r="X4" i="5" s="1"/>
  <c r="Y4" i="5" s="1"/>
  <c r="T4" i="5" a="1"/>
  <c r="T4" i="5" s="1"/>
  <c r="U4" i="5" s="1"/>
  <c r="D4" i="5" a="1"/>
  <c r="D4" i="5" s="1"/>
  <c r="E4" i="5" s="1"/>
  <c r="C4" i="5" a="1"/>
  <c r="C4" i="5" s="1"/>
  <c r="S6" i="8" a="1"/>
  <c r="S6" i="8" s="1"/>
  <c r="S5" i="8" a="1"/>
  <c r="S5" i="8" s="1"/>
  <c r="D3" i="5" a="1"/>
  <c r="D3" i="5" s="1"/>
  <c r="AC3" i="2"/>
  <c r="Z3" i="2"/>
  <c r="C3" i="5" a="1"/>
  <c r="C3" i="5" s="1"/>
  <c r="P4" i="5" a="1"/>
  <c r="P4" i="5" s="1"/>
  <c r="L90" i="8"/>
  <c r="P90" i="8" s="1"/>
  <c r="K63" i="8"/>
  <c r="P63" i="8" s="1"/>
  <c r="M87" i="8"/>
  <c r="P87" i="8" s="1"/>
  <c r="L49" i="8"/>
  <c r="P49" i="8" s="1"/>
  <c r="M83" i="8"/>
  <c r="P83" i="8" s="1"/>
  <c r="P172" i="8"/>
  <c r="N377" i="8"/>
  <c r="P377" i="8" s="1"/>
  <c r="N221" i="8"/>
  <c r="P221" i="8" s="1"/>
  <c r="M114" i="8"/>
  <c r="M130" i="8"/>
  <c r="P130" i="8" s="1"/>
  <c r="L52" i="8"/>
  <c r="N165" i="8"/>
  <c r="N185" i="8"/>
  <c r="P185" i="8" s="1"/>
  <c r="N20" i="8"/>
  <c r="P20" i="8" s="1"/>
  <c r="N225" i="8"/>
  <c r="P225" i="8" s="1"/>
  <c r="N289" i="8"/>
  <c r="P289" i="8" s="1"/>
  <c r="N353" i="8"/>
  <c r="P353" i="8" s="1"/>
  <c r="K26" i="8"/>
  <c r="N101" i="8"/>
  <c r="L123" i="8"/>
  <c r="P123" i="8" s="1"/>
  <c r="M75" i="8"/>
  <c r="M186" i="8"/>
  <c r="N22" i="8"/>
  <c r="P22" i="8" s="1"/>
  <c r="N162" i="8"/>
  <c r="P177" i="8"/>
  <c r="N317" i="8"/>
  <c r="P317" i="8" s="1"/>
  <c r="N34" i="8"/>
  <c r="N257" i="8"/>
  <c r="P257" i="8" s="1"/>
  <c r="N325" i="8"/>
  <c r="P325" i="8" s="1"/>
  <c r="O6" i="8"/>
  <c r="P6" i="8" s="1"/>
  <c r="K25" i="8"/>
  <c r="K35" i="8"/>
  <c r="M41" i="8"/>
  <c r="L67" i="8"/>
  <c r="L92" i="8"/>
  <c r="P92" i="8" s="1"/>
  <c r="N126" i="8"/>
  <c r="P126" i="8" s="1"/>
  <c r="N191" i="8"/>
  <c r="L215" i="8"/>
  <c r="N239" i="8"/>
  <c r="L279" i="8"/>
  <c r="N295" i="8"/>
  <c r="L327" i="8"/>
  <c r="P327" i="8" s="1"/>
  <c r="N359" i="8"/>
  <c r="P359" i="8" s="1"/>
  <c r="L375" i="8"/>
  <c r="P375" i="8" s="1"/>
  <c r="N72" i="8"/>
  <c r="L74" i="8"/>
  <c r="N211" i="8"/>
  <c r="P211" i="8" s="1"/>
  <c r="L251" i="8"/>
  <c r="N275" i="8"/>
  <c r="L299" i="8"/>
  <c r="P299" i="8" s="1"/>
  <c r="N331" i="8"/>
  <c r="P331" i="8" s="1"/>
  <c r="L363" i="8"/>
  <c r="P363" i="8" s="1"/>
  <c r="N387" i="8"/>
  <c r="L24" i="8"/>
  <c r="P24" i="8" s="1"/>
  <c r="P58" i="8"/>
  <c r="L209" i="8"/>
  <c r="L241" i="8"/>
  <c r="P241" i="8" s="1"/>
  <c r="L273" i="8"/>
  <c r="P273" i="8" s="1"/>
  <c r="L305" i="8"/>
  <c r="L337" i="8"/>
  <c r="P337" i="8" s="1"/>
  <c r="L369" i="8"/>
  <c r="N365" i="8"/>
  <c r="P365" i="8" s="1"/>
  <c r="N381" i="8"/>
  <c r="P381" i="8" s="1"/>
  <c r="N233" i="8"/>
  <c r="P233" i="8" s="1"/>
  <c r="M120" i="8"/>
  <c r="N253" i="8"/>
  <c r="P253" i="8" s="1"/>
  <c r="N301" i="8"/>
  <c r="P301" i="8" s="1"/>
  <c r="L115" i="8"/>
  <c r="P115" i="8" s="1"/>
  <c r="P139" i="8"/>
  <c r="L64" i="8"/>
  <c r="P64" i="8" s="1"/>
  <c r="N201" i="8"/>
  <c r="P201" i="8" s="1"/>
  <c r="K88" i="8"/>
  <c r="P88" i="8" s="1"/>
  <c r="K51" i="8"/>
  <c r="N361" i="8"/>
  <c r="M38" i="8"/>
  <c r="P38" i="8" s="1"/>
  <c r="M132" i="8"/>
  <c r="L119" i="8"/>
  <c r="P119" i="8" s="1"/>
  <c r="L100" i="8"/>
  <c r="P100" i="8" s="1"/>
  <c r="N197" i="8"/>
  <c r="P197" i="8" s="1"/>
  <c r="N277" i="8"/>
  <c r="P277" i="8" s="1"/>
  <c r="N369" i="8"/>
  <c r="N19" i="8"/>
  <c r="P19" i="8" s="1"/>
  <c r="N65" i="8"/>
  <c r="P65" i="8" s="1"/>
  <c r="N33" i="8"/>
  <c r="P33" i="8" s="1"/>
  <c r="P89" i="8"/>
  <c r="K27" i="8"/>
  <c r="L30" i="8"/>
  <c r="P30" i="8" s="1"/>
  <c r="M118" i="8"/>
  <c r="N265" i="8"/>
  <c r="P265" i="8" s="1"/>
  <c r="N285" i="8"/>
  <c r="P285" i="8" s="1"/>
  <c r="N153" i="8"/>
  <c r="P153" i="8" s="1"/>
  <c r="K17" i="8"/>
  <c r="M31" i="8"/>
  <c r="N349" i="8"/>
  <c r="P349" i="8" s="1"/>
  <c r="N149" i="8"/>
  <c r="K9" i="8"/>
  <c r="N229" i="8"/>
  <c r="P229" i="8" s="1"/>
  <c r="N321" i="8"/>
  <c r="P321" i="8" s="1"/>
  <c r="K36" i="8"/>
  <c r="N57" i="8"/>
  <c r="P57" i="8" s="1"/>
  <c r="M171" i="8"/>
  <c r="P171" i="8" s="1"/>
  <c r="M79" i="8"/>
  <c r="N166" i="8"/>
  <c r="P166" i="8" s="1"/>
  <c r="L40" i="8"/>
  <c r="P40" i="8" s="1"/>
  <c r="P138" i="8"/>
  <c r="P187" i="8"/>
  <c r="M104" i="8"/>
  <c r="K99" i="8"/>
  <c r="P99" i="8" s="1"/>
  <c r="N245" i="8"/>
  <c r="P245" i="8" s="1"/>
  <c r="N341" i="8"/>
  <c r="P341" i="8" s="1"/>
  <c r="N8" i="8"/>
  <c r="P8" i="8" s="1"/>
  <c r="K31" i="8"/>
  <c r="N71" i="8"/>
  <c r="L73" i="8"/>
  <c r="P73" i="8" s="1"/>
  <c r="K104" i="8"/>
  <c r="N128" i="8"/>
  <c r="P128" i="8" s="1"/>
  <c r="K163" i="8"/>
  <c r="L191" i="8"/>
  <c r="N215" i="8"/>
  <c r="L239" i="8"/>
  <c r="N255" i="8"/>
  <c r="P255" i="8" s="1"/>
  <c r="L303" i="8"/>
  <c r="P303" i="8" s="1"/>
  <c r="N367" i="8"/>
  <c r="P367" i="8" s="1"/>
  <c r="L391" i="8"/>
  <c r="N74" i="8"/>
  <c r="K97" i="8"/>
  <c r="K118" i="8"/>
  <c r="N127" i="8"/>
  <c r="P127" i="8" s="1"/>
  <c r="L227" i="8"/>
  <c r="P227" i="8" s="1"/>
  <c r="N251" i="8"/>
  <c r="L275" i="8"/>
  <c r="N291" i="8"/>
  <c r="P291" i="8" s="1"/>
  <c r="N347" i="8"/>
  <c r="P347" i="8" s="1"/>
  <c r="L355" i="8"/>
  <c r="P355" i="8" s="1"/>
  <c r="L387" i="8"/>
  <c r="M116" i="8"/>
  <c r="P116" i="8" s="1"/>
  <c r="N281" i="8"/>
  <c r="P281" i="8" s="1"/>
  <c r="K76" i="8"/>
  <c r="L195" i="8"/>
  <c r="P195" i="8" s="1"/>
  <c r="M161" i="8"/>
  <c r="P161" i="8" s="1"/>
  <c r="N293" i="8"/>
  <c r="P293" i="8" s="1"/>
  <c r="N385" i="8"/>
  <c r="N21" i="8"/>
  <c r="P21" i="8" s="1"/>
  <c r="N53" i="8"/>
  <c r="P53" i="8" s="1"/>
  <c r="N23" i="8"/>
  <c r="P23" i="8" s="1"/>
  <c r="P145" i="8"/>
  <c r="N60" i="8"/>
  <c r="P60" i="8" s="1"/>
  <c r="L71" i="8"/>
  <c r="M163" i="8"/>
  <c r="K186" i="8"/>
  <c r="L223" i="8"/>
  <c r="P223" i="8" s="1"/>
  <c r="L263" i="8"/>
  <c r="P263" i="8" s="1"/>
  <c r="L295" i="8"/>
  <c r="N343" i="8"/>
  <c r="P343" i="8" s="1"/>
  <c r="L351" i="8"/>
  <c r="P351" i="8" s="1"/>
  <c r="N391" i="8"/>
  <c r="N68" i="8"/>
  <c r="P68" i="8" s="1"/>
  <c r="L91" i="8"/>
  <c r="P91" i="8" s="1"/>
  <c r="M97" i="8"/>
  <c r="N125" i="8"/>
  <c r="P125" i="8" s="1"/>
  <c r="L259" i="8"/>
  <c r="P259" i="8" s="1"/>
  <c r="N339" i="8"/>
  <c r="L371" i="8"/>
  <c r="P371" i="8" s="1"/>
  <c r="K77" i="8"/>
  <c r="P77" i="8" s="1"/>
  <c r="M11" i="8"/>
  <c r="P11" i="8" s="1"/>
  <c r="L61" i="8"/>
  <c r="P61" i="8" s="1"/>
  <c r="N393" i="8"/>
  <c r="P393" i="8" s="1"/>
  <c r="L28" i="8"/>
  <c r="P28" i="8" s="1"/>
  <c r="N122" i="8"/>
  <c r="P122" i="8" s="1"/>
  <c r="L117" i="8"/>
  <c r="P117" i="8" s="1"/>
  <c r="L7" i="8"/>
  <c r="P7" i="8" s="1"/>
  <c r="N209" i="8"/>
  <c r="N305" i="8"/>
  <c r="N389" i="8"/>
  <c r="P389" i="8" s="1"/>
  <c r="N102" i="8"/>
  <c r="P102" i="8" s="1"/>
  <c r="H4" i="5" a="1"/>
  <c r="H4" i="5" s="1"/>
  <c r="I5" i="5"/>
  <c r="J4" i="5" a="1"/>
  <c r="J4" i="5" s="1"/>
  <c r="H3" i="5"/>
  <c r="P199" i="8"/>
  <c r="P247" i="8"/>
  <c r="P174" i="8"/>
  <c r="P190" i="8"/>
  <c r="P309" i="8"/>
  <c r="P319" i="8"/>
  <c r="P226" i="8"/>
  <c r="P296" i="8"/>
  <c r="P154" i="8"/>
  <c r="P121" i="8"/>
  <c r="P383" i="8"/>
  <c r="P193" i="8"/>
  <c r="P310" i="8"/>
  <c r="P218" i="8"/>
  <c r="P283" i="8"/>
  <c r="P164" i="8"/>
  <c r="P335" i="8"/>
  <c r="P287" i="8"/>
  <c r="P271" i="8"/>
  <c r="P314" i="8"/>
  <c r="P134" i="8"/>
  <c r="P176" i="8"/>
  <c r="P144" i="8"/>
  <c r="P269" i="8"/>
  <c r="P243" i="8"/>
  <c r="P248" i="8"/>
  <c r="P143" i="8"/>
  <c r="P137" i="8"/>
  <c r="P395" i="8"/>
  <c r="P379" i="8"/>
  <c r="P373" i="8"/>
  <c r="P267" i="8"/>
  <c r="P213" i="8"/>
  <c r="P113" i="8"/>
  <c r="P70" i="8"/>
  <c r="P242" i="8"/>
  <c r="P374" i="8"/>
  <c r="P159" i="8"/>
  <c r="P160" i="8"/>
  <c r="P135" i="8"/>
  <c r="P315" i="8"/>
  <c r="P235" i="8"/>
  <c r="P219" i="8"/>
  <c r="P203" i="8"/>
  <c r="P261" i="8"/>
  <c r="P328" i="8"/>
  <c r="P346" i="8"/>
  <c r="P141" i="8"/>
  <c r="P378" i="8"/>
  <c r="P370" i="8"/>
  <c r="P342" i="8"/>
  <c r="P284" i="8"/>
  <c r="P236" i="8"/>
  <c r="P204" i="8"/>
  <c r="P357" i="8"/>
  <c r="P364" i="8"/>
  <c r="P334" i="8"/>
  <c r="P300" i="8"/>
  <c r="P232" i="8"/>
  <c r="P222" i="8"/>
  <c r="P208" i="8"/>
  <c r="P306" i="8"/>
  <c r="P140" i="8"/>
  <c r="P254" i="8"/>
  <c r="P354" i="8"/>
  <c r="P318" i="8"/>
  <c r="P392" i="8"/>
  <c r="P350" i="8"/>
  <c r="P196" i="8"/>
  <c r="P268" i="8"/>
  <c r="P308" i="8"/>
  <c r="P202" i="8"/>
  <c r="P292" i="8"/>
  <c r="P206" i="8"/>
  <c r="P368" i="8"/>
  <c r="P188" i="8"/>
  <c r="P380" i="8"/>
  <c r="P286" i="8"/>
  <c r="P244" i="8"/>
  <c r="P238" i="8"/>
  <c r="P228" i="8"/>
  <c r="P382" i="8"/>
  <c r="P338" i="8"/>
  <c r="P332" i="8"/>
  <c r="P278" i="8"/>
  <c r="P147" i="8"/>
  <c r="P336" i="8"/>
  <c r="P276" i="8"/>
  <c r="P212" i="8"/>
  <c r="P158" i="8"/>
  <c r="P358" i="8"/>
  <c r="P280" i="8"/>
  <c r="P240" i="8"/>
  <c r="P230" i="8"/>
  <c r="P224" i="8"/>
  <c r="P214" i="8"/>
  <c r="P198" i="8"/>
  <c r="P194" i="8"/>
  <c r="P178" i="8"/>
  <c r="P170" i="8"/>
  <c r="P169" i="8"/>
  <c r="P340" i="8"/>
  <c r="P320" i="8"/>
  <c r="P220" i="8"/>
  <c r="P210" i="8"/>
  <c r="P266" i="8"/>
  <c r="P124" i="8"/>
  <c r="P216" i="8"/>
  <c r="P200" i="8"/>
  <c r="P173" i="8"/>
  <c r="P264" i="8"/>
  <c r="P290" i="8"/>
  <c r="P288" i="8"/>
  <c r="P256" i="8"/>
  <c r="P348" i="8"/>
  <c r="P294" i="8"/>
  <c r="P344" i="8"/>
  <c r="P330" i="8"/>
  <c r="P316" i="8"/>
  <c r="P302" i="8"/>
  <c r="P246" i="8"/>
  <c r="P362" i="8"/>
  <c r="P366" i="8"/>
  <c r="P396" i="8"/>
  <c r="P394" i="8"/>
  <c r="P386" i="8"/>
  <c r="P372" i="8"/>
  <c r="P352" i="8"/>
  <c r="P270" i="8"/>
  <c r="P262" i="8"/>
  <c r="P260" i="8"/>
  <c r="P390" i="8"/>
  <c r="P388" i="8"/>
  <c r="P250" i="8"/>
  <c r="P142" i="8"/>
  <c r="P360" i="8"/>
  <c r="P272" i="8"/>
  <c r="P324" i="8"/>
  <c r="P304" i="8"/>
  <c r="P282" i="8"/>
  <c r="P234" i="8"/>
  <c r="P148" i="8"/>
  <c r="P298" i="8"/>
  <c r="P184" i="8"/>
  <c r="P157" i="8"/>
  <c r="P322" i="8"/>
  <c r="P384" i="8"/>
  <c r="P326" i="8"/>
  <c r="P274" i="8"/>
  <c r="P258" i="8"/>
  <c r="P252" i="8"/>
  <c r="P180" i="8"/>
  <c r="P356" i="8"/>
  <c r="P312" i="8"/>
  <c r="P376" i="8"/>
  <c r="P59" i="8"/>
  <c r="P93" i="8"/>
  <c r="P16" i="8"/>
  <c r="P54" i="8"/>
  <c r="P13" i="8"/>
  <c r="P152" i="8"/>
  <c r="P55" i="8"/>
  <c r="P175" i="8"/>
  <c r="P62" i="8"/>
  <c r="P183" i="8"/>
  <c r="L3" i="5" a="1"/>
  <c r="L3" i="5" s="1"/>
  <c r="W3" i="2"/>
  <c r="P18" i="8"/>
  <c r="P86" i="8"/>
  <c r="P81" i="8"/>
  <c r="P168" i="8"/>
  <c r="P5" i="8"/>
  <c r="P105" i="8"/>
  <c r="P12" i="8"/>
  <c r="P110" i="8"/>
  <c r="P94" i="8"/>
  <c r="P167" i="8"/>
  <c r="P48" i="8"/>
  <c r="P146" i="8"/>
  <c r="P108" i="8"/>
  <c r="P151" i="8"/>
  <c r="P84" i="8"/>
  <c r="P39" i="8"/>
  <c r="P131" i="8"/>
  <c r="P95" i="8"/>
  <c r="P50" i="8"/>
  <c r="N4" i="5" a="1"/>
  <c r="N4" i="5" s="1"/>
  <c r="O4" i="5" s="1"/>
  <c r="P14" i="8"/>
  <c r="V4" i="5" a="1"/>
  <c r="V4" i="5" s="1"/>
  <c r="W4" i="5" s="1"/>
  <c r="F3" i="5" a="1"/>
  <c r="F3" i="5" s="1"/>
  <c r="G3" i="5" s="1"/>
  <c r="F4" i="5" a="1"/>
  <c r="F4" i="5" s="1"/>
  <c r="G4" i="5" s="1"/>
  <c r="N205" i="8"/>
  <c r="N345" i="8"/>
  <c r="N333" i="8"/>
  <c r="N237" i="8"/>
  <c r="N56" i="8"/>
  <c r="N313" i="8"/>
  <c r="N217" i="8"/>
  <c r="M181" i="8"/>
  <c r="P181" i="8" s="1"/>
  <c r="N3" i="5" a="1"/>
  <c r="N3" i="5" s="1"/>
  <c r="O3" i="5" s="1"/>
  <c r="V3" i="5" a="1"/>
  <c r="V3" i="5" s="1"/>
  <c r="W3" i="5" s="1"/>
  <c r="P3" i="5" a="1"/>
  <c r="P3" i="5" s="1"/>
  <c r="Q3" i="5" s="1"/>
  <c r="T3" i="5" a="1"/>
  <c r="T3" i="5" s="1"/>
  <c r="U3" i="5" s="1"/>
  <c r="R4" i="5" a="1"/>
  <c r="R4" i="5" s="1"/>
  <c r="S4" i="5" s="1"/>
  <c r="J3" i="5" a="1"/>
  <c r="J3" i="5" s="1"/>
  <c r="K3" i="5" s="1"/>
  <c r="P66" i="8"/>
  <c r="P106" i="8"/>
  <c r="P182" i="8"/>
  <c r="P103" i="8"/>
  <c r="P29" i="8"/>
  <c r="P156" i="8"/>
  <c r="L395" i="6" l="1"/>
  <c r="Y181" i="8"/>
  <c r="Y50" i="8"/>
  <c r="Y131" i="8"/>
  <c r="Y84" i="8"/>
  <c r="Y108" i="8"/>
  <c r="Y48" i="8"/>
  <c r="Y94" i="8"/>
  <c r="Y12" i="8"/>
  <c r="Y81" i="8"/>
  <c r="Y18" i="8"/>
  <c r="Y62" i="8"/>
  <c r="Y55" i="8"/>
  <c r="Y13" i="8"/>
  <c r="Y16" i="8"/>
  <c r="Y59" i="8"/>
  <c r="Y312" i="8"/>
  <c r="Y180" i="8"/>
  <c r="Y258" i="8"/>
  <c r="Y326" i="8"/>
  <c r="Y322" i="8"/>
  <c r="Y184" i="8"/>
  <c r="Y148" i="8"/>
  <c r="Y282" i="8"/>
  <c r="Y324" i="8"/>
  <c r="Y360" i="8"/>
  <c r="Y250" i="8"/>
  <c r="Y390" i="8"/>
  <c r="Y262" i="8"/>
  <c r="Y352" i="8"/>
  <c r="Y386" i="8"/>
  <c r="Y396" i="8"/>
  <c r="Y362" i="8"/>
  <c r="Y302" i="8"/>
  <c r="Y330" i="8"/>
  <c r="Y294" i="8"/>
  <c r="Y256" i="8"/>
  <c r="Y290" i="8"/>
  <c r="Y173" i="8"/>
  <c r="Y216" i="8"/>
  <c r="Y266" i="8"/>
  <c r="Y220" i="8"/>
  <c r="Y340" i="8"/>
  <c r="Y170" i="8"/>
  <c r="Y194" i="8"/>
  <c r="Y214" i="8"/>
  <c r="Y230" i="8"/>
  <c r="Y280" i="8"/>
  <c r="Y158" i="8"/>
  <c r="Y276" i="8"/>
  <c r="Y147" i="8"/>
  <c r="Y332" i="8"/>
  <c r="Y382" i="8"/>
  <c r="Y238" i="8"/>
  <c r="Y286" i="8"/>
  <c r="Y188" i="8"/>
  <c r="Y206" i="8"/>
  <c r="Y202" i="8"/>
  <c r="Y268" i="8"/>
  <c r="Y350" i="8"/>
  <c r="Y318" i="8"/>
  <c r="Y254" i="8"/>
  <c r="Y306" i="8"/>
  <c r="Y222" i="8"/>
  <c r="Y300" i="8"/>
  <c r="Y364" i="8"/>
  <c r="Y204" i="8"/>
  <c r="Y284" i="8"/>
  <c r="Y370" i="8"/>
  <c r="Y141" i="8"/>
  <c r="Y328" i="8"/>
  <c r="Y203" i="8"/>
  <c r="Y235" i="8"/>
  <c r="Y135" i="8"/>
  <c r="Y159" i="8"/>
  <c r="Y242" i="8"/>
  <c r="Y113" i="8"/>
  <c r="Y267" i="8"/>
  <c r="Y379" i="8"/>
  <c r="Y137" i="8"/>
  <c r="Y248" i="8"/>
  <c r="Y269" i="8"/>
  <c r="Y176" i="8"/>
  <c r="Y314" i="8"/>
  <c r="Y287" i="8"/>
  <c r="Y164" i="8"/>
  <c r="Y218" i="8"/>
  <c r="Y193" i="8"/>
  <c r="Y121" i="8"/>
  <c r="Y296" i="8"/>
  <c r="Y319" i="8"/>
  <c r="Y190" i="8"/>
  <c r="Y247" i="8"/>
  <c r="Y122" i="8"/>
  <c r="Y393" i="8"/>
  <c r="Y11" i="8"/>
  <c r="Y371" i="8"/>
  <c r="Y259" i="8"/>
  <c r="Y91" i="8"/>
  <c r="Y343" i="8"/>
  <c r="Y263" i="8"/>
  <c r="Y145" i="8"/>
  <c r="Y53" i="8"/>
  <c r="Y161" i="8"/>
  <c r="Y116" i="8"/>
  <c r="Y355" i="8"/>
  <c r="Y291" i="8"/>
  <c r="Y127" i="8"/>
  <c r="Y303" i="8"/>
  <c r="Y128" i="8"/>
  <c r="Y341" i="8"/>
  <c r="Y99" i="8"/>
  <c r="Y187" i="8"/>
  <c r="Y138" i="8"/>
  <c r="Y166" i="8"/>
  <c r="Y57" i="8"/>
  <c r="Y321" i="8"/>
  <c r="Y153" i="8"/>
  <c r="Y33" i="8"/>
  <c r="Y19" i="8"/>
  <c r="Y277" i="8"/>
  <c r="Y29" i="8"/>
  <c r="Y182" i="8"/>
  <c r="Y66" i="8"/>
  <c r="Y14" i="8"/>
  <c r="Y95" i="8"/>
  <c r="Y39" i="8"/>
  <c r="Y151" i="8"/>
  <c r="Y146" i="8"/>
  <c r="Y167" i="8"/>
  <c r="Y110" i="8"/>
  <c r="Y105" i="8"/>
  <c r="Y168" i="8"/>
  <c r="Y86" i="8"/>
  <c r="Y183" i="8"/>
  <c r="Y175" i="8"/>
  <c r="Y152" i="8"/>
  <c r="Y54" i="8"/>
  <c r="Y93" i="8"/>
  <c r="Y376" i="8"/>
  <c r="Y356" i="8"/>
  <c r="Y252" i="8"/>
  <c r="Y274" i="8"/>
  <c r="Y384" i="8"/>
  <c r="Y157" i="8"/>
  <c r="Y298" i="8"/>
  <c r="Y234" i="8"/>
  <c r="Y304" i="8"/>
  <c r="Y272" i="8"/>
  <c r="Y142" i="8"/>
  <c r="Y388" i="8"/>
  <c r="Y260" i="8"/>
  <c r="Y270" i="8"/>
  <c r="Y372" i="8"/>
  <c r="Y394" i="8"/>
  <c r="Y366" i="8"/>
  <c r="Y246" i="8"/>
  <c r="Y316" i="8"/>
  <c r="Y344" i="8"/>
  <c r="Y348" i="8"/>
  <c r="Y288" i="8"/>
  <c r="Y264" i="8"/>
  <c r="Y200" i="8"/>
  <c r="Y124" i="8"/>
  <c r="Y210" i="8"/>
  <c r="Y320" i="8"/>
  <c r="Y169" i="8"/>
  <c r="Y178" i="8"/>
  <c r="Y198" i="8"/>
  <c r="Y224" i="8"/>
  <c r="Y240" i="8"/>
  <c r="Y358" i="8"/>
  <c r="Y212" i="8"/>
  <c r="Y336" i="8"/>
  <c r="Y278" i="8"/>
  <c r="Y338" i="8"/>
  <c r="Y228" i="8"/>
  <c r="Y244" i="8"/>
  <c r="Y380" i="8"/>
  <c r="Y368" i="8"/>
  <c r="Y292" i="8"/>
  <c r="Y308" i="8"/>
  <c r="Y196" i="8"/>
  <c r="Y392" i="8"/>
  <c r="Y354" i="8"/>
  <c r="Y140" i="8"/>
  <c r="Y208" i="8"/>
  <c r="Y232" i="8"/>
  <c r="Y334" i="8"/>
  <c r="Y357" i="8"/>
  <c r="Y236" i="8"/>
  <c r="Y342" i="8"/>
  <c r="Y378" i="8"/>
  <c r="Y346" i="8"/>
  <c r="Y261" i="8"/>
  <c r="Y219" i="8"/>
  <c r="Y315" i="8"/>
  <c r="Y160" i="8"/>
  <c r="Y374" i="8"/>
  <c r="Y70" i="8"/>
  <c r="Y213" i="8"/>
  <c r="Y373" i="8"/>
  <c r="Y395" i="8"/>
  <c r="Y143" i="8"/>
  <c r="Y243" i="8"/>
  <c r="Y144" i="8"/>
  <c r="Y134" i="8"/>
  <c r="Y271" i="8"/>
  <c r="Y335" i="8"/>
  <c r="Y283" i="8"/>
  <c r="Y310" i="8"/>
  <c r="Y383" i="8"/>
  <c r="Y154" i="8"/>
  <c r="Y226" i="8"/>
  <c r="Y309" i="8"/>
  <c r="Y174" i="8"/>
  <c r="Y199" i="8"/>
  <c r="Y102" i="8"/>
  <c r="Y389" i="8"/>
  <c r="Y117" i="8"/>
  <c r="Y28" i="8"/>
  <c r="Y61" i="8"/>
  <c r="Y77" i="8"/>
  <c r="Y125" i="8"/>
  <c r="Y68" i="8"/>
  <c r="Y351" i="8"/>
  <c r="Y223" i="8"/>
  <c r="Y60" i="8"/>
  <c r="Y23" i="8"/>
  <c r="Y21" i="8"/>
  <c r="Y293" i="8"/>
  <c r="Y195" i="8"/>
  <c r="Y281" i="8"/>
  <c r="Y347" i="8"/>
  <c r="Y227" i="8"/>
  <c r="Y367" i="8"/>
  <c r="Y255" i="8"/>
  <c r="Y73" i="8"/>
  <c r="Y8" i="8"/>
  <c r="Y245" i="8"/>
  <c r="Y40" i="8"/>
  <c r="Y171" i="8"/>
  <c r="Y229" i="8"/>
  <c r="Y349" i="8"/>
  <c r="Y285" i="8"/>
  <c r="Y265" i="8"/>
  <c r="Y30" i="8"/>
  <c r="Y89" i="8"/>
  <c r="Y65" i="8"/>
  <c r="Y197" i="8"/>
  <c r="Y201" i="8"/>
  <c r="Y139" i="8"/>
  <c r="Y301" i="8"/>
  <c r="Y381" i="8"/>
  <c r="Y241" i="8"/>
  <c r="Y58" i="8"/>
  <c r="Y331" i="8"/>
  <c r="Y211" i="8"/>
  <c r="Y359" i="8"/>
  <c r="Y126" i="8"/>
  <c r="Y92" i="8"/>
  <c r="Y325" i="8"/>
  <c r="Y177" i="8"/>
  <c r="Y22" i="8"/>
  <c r="Y289" i="8"/>
  <c r="Y20" i="8"/>
  <c r="Y185" i="8"/>
  <c r="Y172" i="8"/>
  <c r="Y49" i="8"/>
  <c r="Y63" i="8"/>
  <c r="Y90" i="8"/>
  <c r="Y155" i="8"/>
  <c r="Y307" i="8"/>
  <c r="Y297" i="8"/>
  <c r="Y136" i="8"/>
  <c r="Y329" i="8"/>
  <c r="Y207" i="8"/>
  <c r="Y231" i="8"/>
  <c r="Y43" i="8"/>
  <c r="Y45" i="8"/>
  <c r="Y111" i="8"/>
  <c r="Y10" i="8"/>
  <c r="Y78" i="8"/>
  <c r="Y96" i="8"/>
  <c r="Y85" i="8"/>
  <c r="Y32" i="8"/>
  <c r="Y42" i="8"/>
  <c r="Y156" i="8"/>
  <c r="Y103" i="8"/>
  <c r="Y106" i="8"/>
  <c r="Y100" i="8"/>
  <c r="Y119" i="8"/>
  <c r="Y38" i="8"/>
  <c r="Y88" i="8"/>
  <c r="Y64" i="8"/>
  <c r="Y115" i="8"/>
  <c r="Y253" i="8"/>
  <c r="Y233" i="8"/>
  <c r="Y365" i="8"/>
  <c r="Y337" i="8"/>
  <c r="Y273" i="8"/>
  <c r="Y24" i="8"/>
  <c r="Y363" i="8"/>
  <c r="Y299" i="8"/>
  <c r="Y375" i="8"/>
  <c r="Y327" i="8"/>
  <c r="Y257" i="8"/>
  <c r="Y317" i="8"/>
  <c r="Y123" i="8"/>
  <c r="Y353" i="8"/>
  <c r="Y225" i="8"/>
  <c r="Y130" i="8"/>
  <c r="Y221" i="8"/>
  <c r="Y377" i="8"/>
  <c r="Y83" i="8"/>
  <c r="Y87" i="8"/>
  <c r="Y192" i="8"/>
  <c r="Y311" i="8"/>
  <c r="Y15" i="8"/>
  <c r="Y323" i="8"/>
  <c r="Y150" i="8"/>
  <c r="Y69" i="8"/>
  <c r="Y129" i="8"/>
  <c r="Y249" i="8"/>
  <c r="Y44" i="8"/>
  <c r="Y46" i="8"/>
  <c r="Y47" i="8"/>
  <c r="Y82" i="8"/>
  <c r="Y109" i="8"/>
  <c r="Y98" i="8"/>
  <c r="Y112" i="8"/>
  <c r="Y107" i="8"/>
  <c r="Y37" i="8"/>
  <c r="E108" i="6"/>
  <c r="K108" i="6" s="1"/>
  <c r="E162" i="6"/>
  <c r="K162" i="6" s="1"/>
  <c r="E170" i="6"/>
  <c r="K170" i="6" s="1"/>
  <c r="E186" i="6"/>
  <c r="I186" i="6" s="1"/>
  <c r="E212" i="6"/>
  <c r="I212" i="6" s="1"/>
  <c r="E157" i="6"/>
  <c r="I157" i="6" s="1"/>
  <c r="E163" i="6"/>
  <c r="I163" i="6" s="1"/>
  <c r="E169" i="6"/>
  <c r="K169" i="6" s="1"/>
  <c r="E171" i="6"/>
  <c r="I171" i="6" s="1"/>
  <c r="E217" i="6"/>
  <c r="K217" i="6" s="1"/>
  <c r="E20" i="6"/>
  <c r="K20" i="6" s="1"/>
  <c r="E76" i="6"/>
  <c r="K76" i="6" s="1"/>
  <c r="E82" i="6"/>
  <c r="I82" i="6" s="1"/>
  <c r="E102" i="6"/>
  <c r="K102" i="6" s="1"/>
  <c r="E106" i="6"/>
  <c r="I106" i="6" s="1"/>
  <c r="E120" i="6"/>
  <c r="I120" i="6" s="1"/>
  <c r="E128" i="6"/>
  <c r="K128" i="6" s="1"/>
  <c r="E136" i="6"/>
  <c r="I136" i="6" s="1"/>
  <c r="E144" i="6"/>
  <c r="K144" i="6" s="1"/>
  <c r="E152" i="6"/>
  <c r="I152" i="6" s="1"/>
  <c r="E154" i="6"/>
  <c r="K154" i="6" s="1"/>
  <c r="E172" i="6"/>
  <c r="I172" i="6" s="1"/>
  <c r="E176" i="6"/>
  <c r="K176" i="6" s="1"/>
  <c r="E182" i="6"/>
  <c r="K182" i="6" s="1"/>
  <c r="E184" i="6"/>
  <c r="K184" i="6" s="1"/>
  <c r="E190" i="6"/>
  <c r="K190" i="6" s="1"/>
  <c r="E196" i="6"/>
  <c r="I196" i="6" s="1"/>
  <c r="E200" i="6"/>
  <c r="I200" i="6" s="1"/>
  <c r="E204" i="6"/>
  <c r="I204" i="6" s="1"/>
  <c r="E206" i="6"/>
  <c r="I206" i="6" s="1"/>
  <c r="E210" i="6"/>
  <c r="I210" i="6" s="1"/>
  <c r="E35" i="6"/>
  <c r="I35" i="6" s="1"/>
  <c r="E99" i="6"/>
  <c r="K99" i="6" s="1"/>
  <c r="E101" i="6"/>
  <c r="K101" i="6" s="1"/>
  <c r="E111" i="6"/>
  <c r="I111" i="6" s="1"/>
  <c r="E141" i="6"/>
  <c r="K141" i="6" s="1"/>
  <c r="E145" i="6"/>
  <c r="K145" i="6" s="1"/>
  <c r="E147" i="6"/>
  <c r="I147" i="6" s="1"/>
  <c r="E151" i="6"/>
  <c r="I151" i="6" s="1"/>
  <c r="E155" i="6"/>
  <c r="I155" i="6" s="1"/>
  <c r="E165" i="6"/>
  <c r="I165" i="6" s="1"/>
  <c r="E167" i="6"/>
  <c r="I167" i="6" s="1"/>
  <c r="E181" i="6"/>
  <c r="I181" i="6" s="1"/>
  <c r="E183" i="6"/>
  <c r="K183" i="6" s="1"/>
  <c r="E185" i="6"/>
  <c r="K185" i="6" s="1"/>
  <c r="E193" i="6"/>
  <c r="K193" i="6" s="1"/>
  <c r="E195" i="6"/>
  <c r="K195" i="6" s="1"/>
  <c r="E209" i="6"/>
  <c r="I209" i="6" s="1"/>
  <c r="E213" i="6"/>
  <c r="K213" i="6" s="1"/>
  <c r="E220" i="6"/>
  <c r="I220" i="6" s="1"/>
  <c r="E228" i="6"/>
  <c r="I228" i="6" s="1"/>
  <c r="E236" i="6"/>
  <c r="K236" i="6" s="1"/>
  <c r="E240" i="6"/>
  <c r="I240" i="6" s="1"/>
  <c r="E244" i="6"/>
  <c r="K244" i="6" s="1"/>
  <c r="E248" i="6"/>
  <c r="I248" i="6" s="1"/>
  <c r="E260" i="6"/>
  <c r="I260" i="6" s="1"/>
  <c r="E268" i="6"/>
  <c r="I268" i="6" s="1"/>
  <c r="E276" i="6"/>
  <c r="I276" i="6" s="1"/>
  <c r="E280" i="6"/>
  <c r="I280" i="6" s="1"/>
  <c r="E284" i="6"/>
  <c r="K284" i="6" s="1"/>
  <c r="E288" i="6"/>
  <c r="I288" i="6" s="1"/>
  <c r="E300" i="6"/>
  <c r="K300" i="6" s="1"/>
  <c r="E308" i="6"/>
  <c r="I308" i="6" s="1"/>
  <c r="E316" i="6"/>
  <c r="K316" i="6" s="1"/>
  <c r="E332" i="6"/>
  <c r="I332" i="6" s="1"/>
  <c r="E340" i="6"/>
  <c r="K340" i="6" s="1"/>
  <c r="E348" i="6"/>
  <c r="I348" i="6" s="1"/>
  <c r="E356" i="6"/>
  <c r="I356" i="6" s="1"/>
  <c r="E360" i="6"/>
  <c r="I360" i="6" s="1"/>
  <c r="E364" i="6"/>
  <c r="K364" i="6" s="1"/>
  <c r="E368" i="6"/>
  <c r="I368" i="6" s="1"/>
  <c r="E384" i="6"/>
  <c r="I384" i="6" s="1"/>
  <c r="E392" i="6"/>
  <c r="K392" i="6" s="1"/>
  <c r="E227" i="6"/>
  <c r="K227" i="6" s="1"/>
  <c r="E235" i="6"/>
  <c r="K235" i="6" s="1"/>
  <c r="E299" i="6"/>
  <c r="K299" i="6" s="1"/>
  <c r="E331" i="6"/>
  <c r="K331" i="6" s="1"/>
  <c r="E339" i="6"/>
  <c r="K339" i="6" s="1"/>
  <c r="E383" i="6"/>
  <c r="I383" i="6" s="1"/>
  <c r="E218" i="6"/>
  <c r="K218" i="6" s="1"/>
  <c r="E230" i="6"/>
  <c r="I230" i="6" s="1"/>
  <c r="E234" i="6"/>
  <c r="K234" i="6" s="1"/>
  <c r="E242" i="6"/>
  <c r="K242" i="6" s="1"/>
  <c r="E286" i="6"/>
  <c r="K286" i="6" s="1"/>
  <c r="E294" i="6"/>
  <c r="K294" i="6" s="1"/>
  <c r="E298" i="6"/>
  <c r="K298" i="6" s="1"/>
  <c r="E302" i="6"/>
  <c r="I302" i="6" s="1"/>
  <c r="E314" i="6"/>
  <c r="K314" i="6" s="1"/>
  <c r="E322" i="6"/>
  <c r="K322" i="6" s="1"/>
  <c r="E334" i="6"/>
  <c r="I334" i="6" s="1"/>
  <c r="E338" i="6"/>
  <c r="K338" i="6" s="1"/>
  <c r="E366" i="6"/>
  <c r="K366" i="6" s="1"/>
  <c r="E378" i="6"/>
  <c r="K378" i="6" s="1"/>
  <c r="E386" i="6"/>
  <c r="I386" i="6" s="1"/>
  <c r="E390" i="6"/>
  <c r="I390" i="6" s="1"/>
  <c r="E225" i="6"/>
  <c r="K225" i="6" s="1"/>
  <c r="E233" i="6"/>
  <c r="I233" i="6" s="1"/>
  <c r="E249" i="6"/>
  <c r="K249" i="6" s="1"/>
  <c r="E253" i="6"/>
  <c r="I253" i="6" s="1"/>
  <c r="E265" i="6"/>
  <c r="K265" i="6" s="1"/>
  <c r="E269" i="6"/>
  <c r="K269" i="6" s="1"/>
  <c r="E273" i="6"/>
  <c r="K273" i="6" s="1"/>
  <c r="E281" i="6"/>
  <c r="K281" i="6" s="1"/>
  <c r="E289" i="6"/>
  <c r="K289" i="6" s="1"/>
  <c r="E305" i="6"/>
  <c r="K305" i="6" s="1"/>
  <c r="E309" i="6"/>
  <c r="K309" i="6" s="1"/>
  <c r="E313" i="6"/>
  <c r="K313" i="6" s="1"/>
  <c r="E329" i="6"/>
  <c r="K329" i="6" s="1"/>
  <c r="E341" i="6"/>
  <c r="K341" i="6" s="1"/>
  <c r="E345" i="6"/>
  <c r="K345" i="6" s="1"/>
  <c r="E349" i="6"/>
  <c r="K349" i="6" s="1"/>
  <c r="E353" i="6"/>
  <c r="K353" i="6" s="1"/>
  <c r="E361" i="6"/>
  <c r="K361" i="6" s="1"/>
  <c r="E369" i="6"/>
  <c r="K369" i="6" s="1"/>
  <c r="E373" i="6"/>
  <c r="I373" i="6" s="1"/>
  <c r="E377" i="6"/>
  <c r="I377" i="6" s="1"/>
  <c r="E389" i="6"/>
  <c r="I389" i="6" s="1"/>
  <c r="E393" i="6"/>
  <c r="I393" i="6" s="1"/>
  <c r="E98" i="6"/>
  <c r="K98" i="6" s="1"/>
  <c r="E110" i="6"/>
  <c r="I110" i="6" s="1"/>
  <c r="E61" i="6"/>
  <c r="K61" i="6" s="1"/>
  <c r="E69" i="6"/>
  <c r="I69" i="6" s="1"/>
  <c r="E6" i="6"/>
  <c r="K6" i="6" s="1"/>
  <c r="E24" i="6"/>
  <c r="I24" i="6" s="1"/>
  <c r="E46" i="6"/>
  <c r="K46" i="6" s="1"/>
  <c r="E90" i="6"/>
  <c r="K90" i="6" s="1"/>
  <c r="E7" i="6"/>
  <c r="I7" i="6" s="1"/>
  <c r="E27" i="6"/>
  <c r="I27" i="6" s="1"/>
  <c r="E31" i="6"/>
  <c r="K31" i="6" s="1"/>
  <c r="E65" i="6"/>
  <c r="K65" i="6" s="1"/>
  <c r="E67" i="6"/>
  <c r="K67" i="6" s="1"/>
  <c r="E107" i="6"/>
  <c r="I107" i="6" s="1"/>
  <c r="E133" i="6"/>
  <c r="I133" i="6" s="1"/>
  <c r="Y5" i="5"/>
  <c r="J376" i="8"/>
  <c r="J346" i="8"/>
  <c r="J352" i="8"/>
  <c r="F52" i="31"/>
  <c r="H48" i="32" s="1"/>
  <c r="G48" i="32"/>
  <c r="M50" i="31"/>
  <c r="T52" i="31"/>
  <c r="L51" i="31"/>
  <c r="S54" i="31"/>
  <c r="E53" i="31"/>
  <c r="J383" i="8"/>
  <c r="J324" i="8"/>
  <c r="J332" i="8"/>
  <c r="J378" i="8"/>
  <c r="J318" i="8"/>
  <c r="J326" i="8"/>
  <c r="J340" i="8"/>
  <c r="J391" i="8"/>
  <c r="J368" i="8"/>
  <c r="J381" i="8"/>
  <c r="J322" i="8"/>
  <c r="J384" i="8"/>
  <c r="J314" i="8"/>
  <c r="J359" i="8"/>
  <c r="J393" i="8"/>
  <c r="J382" i="8"/>
  <c r="J388" i="8"/>
  <c r="J292" i="8"/>
  <c r="J298" i="8"/>
  <c r="J394" i="8"/>
  <c r="J316" i="8"/>
  <c r="J342" i="8"/>
  <c r="J356" i="8"/>
  <c r="J373" i="8"/>
  <c r="J367" i="8"/>
  <c r="J372" i="8"/>
  <c r="J375" i="8"/>
  <c r="J386" i="8"/>
  <c r="J208" i="8"/>
  <c r="J232" i="8"/>
  <c r="J238" i="8"/>
  <c r="J248" i="8"/>
  <c r="J264" i="8"/>
  <c r="J273" i="8"/>
  <c r="J280" i="8"/>
  <c r="J286" i="8"/>
  <c r="J296" i="8"/>
  <c r="J299" i="8"/>
  <c r="J312" i="8"/>
  <c r="J338" i="8"/>
  <c r="J390" i="8"/>
  <c r="J266" i="8"/>
  <c r="J330" i="8"/>
  <c r="J362" i="8"/>
  <c r="J313" i="8"/>
  <c r="J348" i="8"/>
  <c r="J358" i="8"/>
  <c r="J366" i="8"/>
  <c r="J379" i="8"/>
  <c r="J370" i="8"/>
  <c r="J32" i="8"/>
  <c r="U32" i="8" s="1"/>
  <c r="W32" i="8" s="1"/>
  <c r="J40" i="8"/>
  <c r="U40" i="8" s="1"/>
  <c r="W40" i="8" s="1"/>
  <c r="J64" i="8"/>
  <c r="U64" i="8" s="1"/>
  <c r="W64" i="8" s="1"/>
  <c r="J72" i="8"/>
  <c r="J80" i="8"/>
  <c r="J96" i="8"/>
  <c r="J112" i="8"/>
  <c r="J120" i="8"/>
  <c r="J136" i="8"/>
  <c r="J176" i="8"/>
  <c r="J308" i="8"/>
  <c r="P9" i="8"/>
  <c r="L51" i="6"/>
  <c r="K224" i="6"/>
  <c r="I224" i="6"/>
  <c r="I232" i="6"/>
  <c r="K232" i="6"/>
  <c r="K252" i="6"/>
  <c r="I252" i="6"/>
  <c r="K256" i="6"/>
  <c r="I256" i="6"/>
  <c r="K264" i="6"/>
  <c r="I264" i="6"/>
  <c r="K272" i="6"/>
  <c r="I272" i="6"/>
  <c r="K292" i="6"/>
  <c r="I292" i="6"/>
  <c r="I296" i="6"/>
  <c r="K296" i="6"/>
  <c r="K304" i="6"/>
  <c r="I304" i="6"/>
  <c r="K312" i="6"/>
  <c r="I312" i="6"/>
  <c r="K320" i="6"/>
  <c r="I320" i="6"/>
  <c r="K324" i="6"/>
  <c r="I324" i="6"/>
  <c r="K328" i="6"/>
  <c r="I328" i="6"/>
  <c r="I336" i="6"/>
  <c r="K336" i="6"/>
  <c r="K344" i="6"/>
  <c r="I344" i="6"/>
  <c r="K352" i="6"/>
  <c r="I352" i="6"/>
  <c r="K372" i="6"/>
  <c r="I372" i="6"/>
  <c r="K376" i="6"/>
  <c r="I376" i="6"/>
  <c r="I380" i="6"/>
  <c r="K380" i="6"/>
  <c r="K388" i="6"/>
  <c r="I388" i="6"/>
  <c r="I219" i="6"/>
  <c r="K219" i="6"/>
  <c r="I223" i="6"/>
  <c r="K223" i="6"/>
  <c r="I231" i="6"/>
  <c r="K231" i="6"/>
  <c r="I239" i="6"/>
  <c r="K239" i="6"/>
  <c r="K243" i="6"/>
  <c r="I243" i="6"/>
  <c r="K247" i="6"/>
  <c r="I247" i="6"/>
  <c r="K251" i="6"/>
  <c r="I251" i="6"/>
  <c r="I255" i="6"/>
  <c r="K255" i="6"/>
  <c r="I259" i="6"/>
  <c r="K259" i="6"/>
  <c r="I263" i="6"/>
  <c r="K263" i="6"/>
  <c r="I267" i="6"/>
  <c r="K267" i="6"/>
  <c r="I271" i="6"/>
  <c r="K271" i="6"/>
  <c r="I275" i="6"/>
  <c r="K275" i="6"/>
  <c r="I279" i="6"/>
  <c r="K279" i="6"/>
  <c r="I283" i="6"/>
  <c r="K283" i="6"/>
  <c r="I287" i="6"/>
  <c r="K287" i="6"/>
  <c r="K291" i="6"/>
  <c r="I291" i="6"/>
  <c r="I295" i="6"/>
  <c r="K295" i="6"/>
  <c r="K303" i="6"/>
  <c r="I303" i="6"/>
  <c r="I307" i="6"/>
  <c r="K307" i="6"/>
  <c r="I311" i="6"/>
  <c r="K311" i="6"/>
  <c r="I315" i="6"/>
  <c r="K315" i="6"/>
  <c r="I319" i="6"/>
  <c r="K319" i="6"/>
  <c r="I323" i="6"/>
  <c r="K323" i="6"/>
  <c r="K327" i="6"/>
  <c r="I327" i="6"/>
  <c r="I335" i="6"/>
  <c r="K335" i="6"/>
  <c r="I343" i="6"/>
  <c r="K343" i="6"/>
  <c r="I347" i="6"/>
  <c r="K347" i="6"/>
  <c r="I351" i="6"/>
  <c r="K351" i="6"/>
  <c r="I355" i="6"/>
  <c r="K355" i="6"/>
  <c r="I359" i="6"/>
  <c r="K359" i="6"/>
  <c r="I363" i="6"/>
  <c r="K363" i="6"/>
  <c r="I367" i="6"/>
  <c r="K367" i="6"/>
  <c r="K371" i="6"/>
  <c r="I371" i="6"/>
  <c r="K375" i="6"/>
  <c r="I375" i="6"/>
  <c r="K379" i="6"/>
  <c r="I379" i="6"/>
  <c r="I387" i="6"/>
  <c r="K387" i="6"/>
  <c r="I391" i="6"/>
  <c r="K391" i="6"/>
  <c r="I222" i="6"/>
  <c r="K222" i="6"/>
  <c r="I226" i="6"/>
  <c r="K226" i="6"/>
  <c r="I238" i="6"/>
  <c r="K238" i="6"/>
  <c r="I246" i="6"/>
  <c r="K246" i="6"/>
  <c r="K250" i="6"/>
  <c r="I250" i="6"/>
  <c r="I254" i="6"/>
  <c r="K254" i="6"/>
  <c r="I258" i="6"/>
  <c r="K258" i="6"/>
  <c r="K262" i="6"/>
  <c r="I262" i="6"/>
  <c r="I266" i="6"/>
  <c r="K266" i="6"/>
  <c r="K270" i="6"/>
  <c r="I270" i="6"/>
  <c r="K274" i="6"/>
  <c r="I274" i="6"/>
  <c r="K278" i="6"/>
  <c r="I278" i="6"/>
  <c r="K282" i="6"/>
  <c r="I282" i="6"/>
  <c r="K290" i="6"/>
  <c r="I290" i="6"/>
  <c r="I306" i="6"/>
  <c r="K306" i="6"/>
  <c r="K310" i="6"/>
  <c r="I310" i="6"/>
  <c r="K318" i="6"/>
  <c r="I318" i="6"/>
  <c r="I326" i="6"/>
  <c r="K326" i="6"/>
  <c r="I330" i="6"/>
  <c r="K330" i="6"/>
  <c r="I342" i="6"/>
  <c r="K342" i="6"/>
  <c r="I346" i="6"/>
  <c r="K346" i="6"/>
  <c r="K350" i="6"/>
  <c r="I350" i="6"/>
  <c r="K354" i="6"/>
  <c r="I354" i="6"/>
  <c r="K358" i="6"/>
  <c r="I358" i="6"/>
  <c r="K362" i="6"/>
  <c r="I362" i="6"/>
  <c r="K370" i="6"/>
  <c r="I370" i="6"/>
  <c r="I374" i="6"/>
  <c r="K374" i="6"/>
  <c r="I382" i="6"/>
  <c r="K382" i="6"/>
  <c r="K394" i="6"/>
  <c r="I394" i="6"/>
  <c r="I221" i="6"/>
  <c r="K221" i="6"/>
  <c r="K229" i="6"/>
  <c r="I229" i="6"/>
  <c r="I237" i="6"/>
  <c r="K237" i="6"/>
  <c r="K241" i="6"/>
  <c r="I241" i="6"/>
  <c r="K245" i="6"/>
  <c r="I245" i="6"/>
  <c r="K257" i="6"/>
  <c r="I257" i="6"/>
  <c r="K261" i="6"/>
  <c r="I261" i="6"/>
  <c r="K277" i="6"/>
  <c r="I277" i="6"/>
  <c r="I285" i="6"/>
  <c r="K285" i="6"/>
  <c r="K293" i="6"/>
  <c r="I293" i="6"/>
  <c r="I297" i="6"/>
  <c r="K297" i="6"/>
  <c r="K301" i="6"/>
  <c r="I301" i="6"/>
  <c r="I317" i="6"/>
  <c r="K317" i="6"/>
  <c r="K321" i="6"/>
  <c r="I321" i="6"/>
  <c r="I325" i="6"/>
  <c r="K325" i="6"/>
  <c r="K333" i="6"/>
  <c r="I333" i="6"/>
  <c r="K337" i="6"/>
  <c r="I337" i="6"/>
  <c r="K357" i="6"/>
  <c r="I357" i="6"/>
  <c r="I365" i="6"/>
  <c r="K365" i="6"/>
  <c r="I381" i="6"/>
  <c r="K381" i="6"/>
  <c r="I385" i="6"/>
  <c r="K385" i="6"/>
  <c r="I5" i="28"/>
  <c r="B10" i="23"/>
  <c r="G5" i="28"/>
  <c r="D6" i="28"/>
  <c r="F6" i="28" s="1"/>
  <c r="I38" i="6"/>
  <c r="K38" i="6"/>
  <c r="K44" i="6"/>
  <c r="I44" i="6"/>
  <c r="K58" i="6"/>
  <c r="I58" i="6"/>
  <c r="I17" i="6"/>
  <c r="K49" i="6"/>
  <c r="I49" i="6"/>
  <c r="I8" i="6"/>
  <c r="K10" i="6"/>
  <c r="I10" i="6"/>
  <c r="I12" i="6"/>
  <c r="K12" i="6"/>
  <c r="K16" i="6"/>
  <c r="I16" i="6"/>
  <c r="K18" i="6"/>
  <c r="I18" i="6"/>
  <c r="K26" i="6"/>
  <c r="I26" i="6"/>
  <c r="K30" i="6"/>
  <c r="I30" i="6"/>
  <c r="K32" i="6"/>
  <c r="I32" i="6"/>
  <c r="K64" i="6"/>
  <c r="I64" i="6"/>
  <c r="K68" i="6"/>
  <c r="I68" i="6"/>
  <c r="I72" i="6"/>
  <c r="K72" i="6"/>
  <c r="K74" i="6"/>
  <c r="I74" i="6"/>
  <c r="K78" i="6"/>
  <c r="I78" i="6"/>
  <c r="I80" i="6"/>
  <c r="K80" i="6"/>
  <c r="K104" i="6"/>
  <c r="I104" i="6"/>
  <c r="K112" i="6"/>
  <c r="I112" i="6"/>
  <c r="I114" i="6"/>
  <c r="K114" i="6"/>
  <c r="I132" i="6"/>
  <c r="K132" i="6"/>
  <c r="I134" i="6"/>
  <c r="K134" i="6"/>
  <c r="K138" i="6"/>
  <c r="I138" i="6"/>
  <c r="I140" i="6"/>
  <c r="K140" i="6"/>
  <c r="I142" i="6"/>
  <c r="K142" i="6"/>
  <c r="K148" i="6"/>
  <c r="I148" i="6"/>
  <c r="K160" i="6"/>
  <c r="I160" i="6"/>
  <c r="K164" i="6"/>
  <c r="I164" i="6"/>
  <c r="I168" i="6"/>
  <c r="K168" i="6"/>
  <c r="I174" i="6"/>
  <c r="K174" i="6"/>
  <c r="K180" i="6"/>
  <c r="I180" i="6"/>
  <c r="I188" i="6"/>
  <c r="K188" i="6"/>
  <c r="K192" i="6"/>
  <c r="I192" i="6"/>
  <c r="K194" i="6"/>
  <c r="I194" i="6"/>
  <c r="K202" i="6"/>
  <c r="I202" i="6"/>
  <c r="I208" i="6"/>
  <c r="K208" i="6"/>
  <c r="I214" i="6"/>
  <c r="K214" i="6"/>
  <c r="I216" i="6"/>
  <c r="K216" i="6"/>
  <c r="I23" i="6"/>
  <c r="K23" i="6"/>
  <c r="K37" i="6"/>
  <c r="I37" i="6"/>
  <c r="K39" i="6"/>
  <c r="I39" i="6"/>
  <c r="K43" i="6"/>
  <c r="I43" i="6"/>
  <c r="K55" i="6"/>
  <c r="I55" i="6"/>
  <c r="I83" i="6"/>
  <c r="K83" i="6"/>
  <c r="I85" i="6"/>
  <c r="K85" i="6"/>
  <c r="K87" i="6"/>
  <c r="I87" i="6"/>
  <c r="K91" i="6"/>
  <c r="I91" i="6"/>
  <c r="I93" i="6"/>
  <c r="K93" i="6"/>
  <c r="K95" i="6"/>
  <c r="I95" i="6"/>
  <c r="K97" i="6"/>
  <c r="I97" i="6"/>
  <c r="I113" i="6"/>
  <c r="K113" i="6"/>
  <c r="K115" i="6"/>
  <c r="I115" i="6"/>
  <c r="K119" i="6"/>
  <c r="I119" i="6"/>
  <c r="K121" i="6"/>
  <c r="I121" i="6"/>
  <c r="K125" i="6"/>
  <c r="I125" i="6"/>
  <c r="K127" i="6"/>
  <c r="I127" i="6"/>
  <c r="I131" i="6"/>
  <c r="K131" i="6"/>
  <c r="K135" i="6"/>
  <c r="I135" i="6"/>
  <c r="I139" i="6"/>
  <c r="K139" i="6"/>
  <c r="K143" i="6"/>
  <c r="I143" i="6"/>
  <c r="I149" i="6"/>
  <c r="K149" i="6"/>
  <c r="I159" i="6"/>
  <c r="K159" i="6"/>
  <c r="K161" i="6"/>
  <c r="I161" i="6"/>
  <c r="K173" i="6"/>
  <c r="I173" i="6"/>
  <c r="I175" i="6"/>
  <c r="K175" i="6"/>
  <c r="K179" i="6"/>
  <c r="I179" i="6"/>
  <c r="K187" i="6"/>
  <c r="I187" i="6"/>
  <c r="I189" i="6"/>
  <c r="K189" i="6"/>
  <c r="I191" i="6"/>
  <c r="K191" i="6"/>
  <c r="I197" i="6"/>
  <c r="K197" i="6"/>
  <c r="K201" i="6"/>
  <c r="I201" i="6"/>
  <c r="K203" i="6"/>
  <c r="I203" i="6"/>
  <c r="I205" i="6"/>
  <c r="K205" i="6"/>
  <c r="I207" i="6"/>
  <c r="K207" i="6"/>
  <c r="K211" i="6"/>
  <c r="I211" i="6"/>
  <c r="K215" i="6"/>
  <c r="I215" i="6"/>
  <c r="K14" i="6"/>
  <c r="I14" i="6"/>
  <c r="K28" i="6"/>
  <c r="I28" i="6"/>
  <c r="K60" i="6"/>
  <c r="I60" i="6"/>
  <c r="K62" i="6"/>
  <c r="I62" i="6"/>
  <c r="I66" i="6"/>
  <c r="K66" i="6"/>
  <c r="K70" i="6"/>
  <c r="I70" i="6"/>
  <c r="K118" i="6"/>
  <c r="I118" i="6"/>
  <c r="I122" i="6"/>
  <c r="K122" i="6"/>
  <c r="K124" i="6"/>
  <c r="I124" i="6"/>
  <c r="K126" i="6"/>
  <c r="I126" i="6"/>
  <c r="K130" i="6"/>
  <c r="I130" i="6"/>
  <c r="K146" i="6"/>
  <c r="I146" i="6"/>
  <c r="K156" i="6"/>
  <c r="I156" i="6"/>
  <c r="K158" i="6"/>
  <c r="I158" i="6"/>
  <c r="K166" i="6"/>
  <c r="I166" i="6"/>
  <c r="K178" i="6"/>
  <c r="I178" i="6"/>
  <c r="K21" i="6"/>
  <c r="I21" i="6"/>
  <c r="K33" i="6"/>
  <c r="I33" i="6"/>
  <c r="K45" i="6"/>
  <c r="I45" i="6"/>
  <c r="I53" i="6"/>
  <c r="K53" i="6"/>
  <c r="K57" i="6"/>
  <c r="I57" i="6"/>
  <c r="K89" i="6"/>
  <c r="I89" i="6"/>
  <c r="K109" i="6"/>
  <c r="I109" i="6"/>
  <c r="K117" i="6"/>
  <c r="I117" i="6"/>
  <c r="I123" i="6"/>
  <c r="K123" i="6"/>
  <c r="I129" i="6"/>
  <c r="K129" i="6"/>
  <c r="K137" i="6"/>
  <c r="I137" i="6"/>
  <c r="K153" i="6"/>
  <c r="I153" i="6"/>
  <c r="I177" i="6"/>
  <c r="K177" i="6"/>
  <c r="K22" i="6"/>
  <c r="I22" i="6"/>
  <c r="K34" i="6"/>
  <c r="I34" i="6"/>
  <c r="K36" i="6"/>
  <c r="I36" i="6"/>
  <c r="I42" i="6"/>
  <c r="K42" i="6"/>
  <c r="K48" i="6"/>
  <c r="I48" i="6"/>
  <c r="K50" i="6"/>
  <c r="I50" i="6"/>
  <c r="I52" i="6"/>
  <c r="K52" i="6"/>
  <c r="K54" i="6"/>
  <c r="I54" i="6"/>
  <c r="K56" i="6"/>
  <c r="I56" i="6"/>
  <c r="I84" i="6"/>
  <c r="K84" i="6"/>
  <c r="I86" i="6"/>
  <c r="K86" i="6"/>
  <c r="K88" i="6"/>
  <c r="I88" i="6"/>
  <c r="K92" i="6"/>
  <c r="I92" i="6"/>
  <c r="I94" i="6"/>
  <c r="K94" i="6"/>
  <c r="K96" i="6"/>
  <c r="I96" i="6"/>
  <c r="K100" i="6"/>
  <c r="I100" i="6"/>
  <c r="K9" i="6"/>
  <c r="I9" i="6"/>
  <c r="K11" i="6"/>
  <c r="I11" i="6"/>
  <c r="K13" i="6"/>
  <c r="I13" i="6"/>
  <c r="K19" i="6"/>
  <c r="I19" i="6"/>
  <c r="K25" i="6"/>
  <c r="I25" i="6"/>
  <c r="K29" i="6"/>
  <c r="I29" i="6"/>
  <c r="K47" i="6"/>
  <c r="I47" i="6"/>
  <c r="K59" i="6"/>
  <c r="I59" i="6"/>
  <c r="K63" i="6"/>
  <c r="I63" i="6"/>
  <c r="I71" i="6"/>
  <c r="K71" i="6"/>
  <c r="K73" i="6"/>
  <c r="I73" i="6"/>
  <c r="I75" i="6"/>
  <c r="K75" i="6"/>
  <c r="I79" i="6"/>
  <c r="K79" i="6"/>
  <c r="K81" i="6"/>
  <c r="I81" i="6"/>
  <c r="K103" i="6"/>
  <c r="I103" i="6"/>
  <c r="K105" i="6"/>
  <c r="I105" i="6"/>
  <c r="K199" i="6"/>
  <c r="I199" i="6"/>
  <c r="J242" i="8"/>
  <c r="J271" i="8"/>
  <c r="J334" i="8"/>
  <c r="J336" i="8"/>
  <c r="J337" i="8"/>
  <c r="J350" i="8"/>
  <c r="J361" i="8"/>
  <c r="J380" i="8"/>
  <c r="J392" i="8"/>
  <c r="J374" i="8"/>
  <c r="J182" i="8"/>
  <c r="J246" i="8"/>
  <c r="J262" i="8"/>
  <c r="J265" i="8"/>
  <c r="J278" i="8"/>
  <c r="J294" i="8"/>
  <c r="J315" i="8"/>
  <c r="J341" i="8"/>
  <c r="J347" i="8"/>
  <c r="J360" i="8"/>
  <c r="J396" i="8"/>
  <c r="J236" i="8"/>
  <c r="J268" i="8"/>
  <c r="J284" i="8"/>
  <c r="J300" i="8"/>
  <c r="J320" i="8"/>
  <c r="J333" i="8"/>
  <c r="J180" i="8"/>
  <c r="J228" i="8"/>
  <c r="J244" i="8"/>
  <c r="J260" i="8"/>
  <c r="J276" i="8"/>
  <c r="J165" i="8"/>
  <c r="J181" i="8"/>
  <c r="J13" i="8"/>
  <c r="U13" i="8" s="1"/>
  <c r="W13" i="8" s="1"/>
  <c r="J29" i="8"/>
  <c r="U29" i="8" s="1"/>
  <c r="W29" i="8" s="1"/>
  <c r="J34" i="8"/>
  <c r="U34" i="8" s="1"/>
  <c r="W34" i="8" s="1"/>
  <c r="J42" i="8"/>
  <c r="U42" i="8" s="1"/>
  <c r="W42" i="8" s="1"/>
  <c r="J58" i="8"/>
  <c r="U58" i="8" s="1"/>
  <c r="W58" i="8" s="1"/>
  <c r="J77" i="8"/>
  <c r="J82" i="8"/>
  <c r="J93" i="8"/>
  <c r="J101" i="8"/>
  <c r="J114" i="8"/>
  <c r="J117" i="8"/>
  <c r="J122" i="8"/>
  <c r="J130" i="8"/>
  <c r="J133" i="8"/>
  <c r="J149" i="8"/>
  <c r="J157" i="8"/>
  <c r="J162" i="8"/>
  <c r="J173" i="8"/>
  <c r="J178" i="8"/>
  <c r="J186" i="8"/>
  <c r="J189" i="8"/>
  <c r="J194" i="8"/>
  <c r="J197" i="8"/>
  <c r="J277" i="8"/>
  <c r="J344" i="8"/>
  <c r="J270" i="8"/>
  <c r="J184" i="8"/>
  <c r="J187" i="8"/>
  <c r="J170" i="8"/>
  <c r="J302" i="8"/>
  <c r="J222" i="8"/>
  <c r="J364" i="8"/>
  <c r="J254" i="8"/>
  <c r="J216" i="8"/>
  <c r="J146" i="8"/>
  <c r="J230" i="8"/>
  <c r="J177" i="8"/>
  <c r="J206" i="8"/>
  <c r="J151" i="8"/>
  <c r="J191" i="8"/>
  <c r="J200" i="8"/>
  <c r="J218" i="8"/>
  <c r="J226" i="8"/>
  <c r="J234" i="8"/>
  <c r="J250" i="8"/>
  <c r="J258" i="8"/>
  <c r="J272" i="8"/>
  <c r="J274" i="8"/>
  <c r="J306" i="8"/>
  <c r="I198" i="6"/>
  <c r="L198" i="6" s="1"/>
  <c r="J171" i="8"/>
  <c r="J88" i="8"/>
  <c r="J168" i="8"/>
  <c r="J215" i="8"/>
  <c r="J219" i="8"/>
  <c r="J267" i="8"/>
  <c r="J279" i="8"/>
  <c r="J282" i="8"/>
  <c r="J9" i="8"/>
  <c r="U9" i="8" s="1"/>
  <c r="W9" i="8" s="1"/>
  <c r="J12" i="8"/>
  <c r="U12" i="8" s="1"/>
  <c r="W12" i="8" s="1"/>
  <c r="J14" i="8"/>
  <c r="U14" i="8" s="1"/>
  <c r="W14" i="8" s="1"/>
  <c r="J17" i="8"/>
  <c r="U17" i="8" s="1"/>
  <c r="W17" i="8" s="1"/>
  <c r="J22" i="8"/>
  <c r="U22" i="8" s="1"/>
  <c r="W22" i="8" s="1"/>
  <c r="J25" i="8"/>
  <c r="U25" i="8" s="1"/>
  <c r="W25" i="8" s="1"/>
  <c r="J28" i="8"/>
  <c r="U28" i="8" s="1"/>
  <c r="W28" i="8" s="1"/>
  <c r="J36" i="8"/>
  <c r="U36" i="8" s="1"/>
  <c r="W36" i="8" s="1"/>
  <c r="J38" i="8"/>
  <c r="U38" i="8" s="1"/>
  <c r="W38" i="8" s="1"/>
  <c r="J41" i="8"/>
  <c r="U41" i="8" s="1"/>
  <c r="W41" i="8" s="1"/>
  <c r="J46" i="8"/>
  <c r="U46" i="8" s="1"/>
  <c r="W46" i="8" s="1"/>
  <c r="J52" i="8"/>
  <c r="U52" i="8" s="1"/>
  <c r="W52" i="8" s="1"/>
  <c r="J57" i="8"/>
  <c r="U57" i="8" s="1"/>
  <c r="W57" i="8" s="1"/>
  <c r="J60" i="8"/>
  <c r="U60" i="8" s="1"/>
  <c r="W60" i="8" s="1"/>
  <c r="J65" i="8"/>
  <c r="U65" i="8" s="1"/>
  <c r="W65" i="8" s="1"/>
  <c r="J73" i="8"/>
  <c r="J76" i="8"/>
  <c r="J78" i="8"/>
  <c r="J81" i="8"/>
  <c r="J97" i="8"/>
  <c r="J100" i="8"/>
  <c r="J105" i="8"/>
  <c r="J116" i="8"/>
  <c r="J118" i="8"/>
  <c r="J124" i="8"/>
  <c r="J132" i="8"/>
  <c r="J137" i="8"/>
  <c r="J145" i="8"/>
  <c r="J148" i="8"/>
  <c r="J150" i="8"/>
  <c r="J158" i="8"/>
  <c r="J161" i="8"/>
  <c r="J164" i="8"/>
  <c r="J172" i="8"/>
  <c r="J174" i="8"/>
  <c r="J185" i="8"/>
  <c r="J198" i="8"/>
  <c r="J201" i="8"/>
  <c r="J217" i="8"/>
  <c r="J224" i="8"/>
  <c r="J237" i="8"/>
  <c r="J240" i="8"/>
  <c r="J304" i="8"/>
  <c r="J220" i="8"/>
  <c r="J223" i="8"/>
  <c r="J239" i="8"/>
  <c r="J252" i="8"/>
  <c r="J290" i="8"/>
  <c r="J339" i="8"/>
  <c r="J152" i="8"/>
  <c r="J144" i="8"/>
  <c r="J109" i="8"/>
  <c r="J159" i="8"/>
  <c r="S5" i="5"/>
  <c r="J37" i="8"/>
  <c r="U37" i="8" s="1"/>
  <c r="W37" i="8" s="1"/>
  <c r="J115" i="8"/>
  <c r="J147" i="8"/>
  <c r="J140" i="8"/>
  <c r="J103" i="8"/>
  <c r="J108" i="8"/>
  <c r="J31" i="8"/>
  <c r="U31" i="8" s="1"/>
  <c r="W31" i="8" s="1"/>
  <c r="J18" i="8"/>
  <c r="U18" i="8" s="1"/>
  <c r="W18" i="8" s="1"/>
  <c r="J50" i="8"/>
  <c r="U50" i="8" s="1"/>
  <c r="W50" i="8" s="1"/>
  <c r="Q5" i="5"/>
  <c r="J85" i="8"/>
  <c r="J16" i="8"/>
  <c r="U16" i="8" s="1"/>
  <c r="W16" i="8" s="1"/>
  <c r="J7" i="8"/>
  <c r="Q7" i="8" s="1"/>
  <c r="C5" i="6" s="1"/>
  <c r="J11" i="8"/>
  <c r="U11" i="8" s="1"/>
  <c r="W11" i="8" s="1"/>
  <c r="J91" i="8"/>
  <c r="J99" i="8"/>
  <c r="J111" i="8"/>
  <c r="J119" i="8"/>
  <c r="J123" i="8"/>
  <c r="J131" i="8"/>
  <c r="J139" i="8"/>
  <c r="J143" i="8"/>
  <c r="J175" i="8"/>
  <c r="J179" i="8"/>
  <c r="J297" i="8"/>
  <c r="Q5" i="8"/>
  <c r="U5" i="8" s="1"/>
  <c r="W5" i="8" s="1"/>
  <c r="J6" i="8"/>
  <c r="J23" i="8"/>
  <c r="U23" i="8" s="1"/>
  <c r="W23" i="8" s="1"/>
  <c r="J27" i="8"/>
  <c r="U27" i="8" s="1"/>
  <c r="W27" i="8" s="1"/>
  <c r="J35" i="8"/>
  <c r="U35" i="8" s="1"/>
  <c r="W35" i="8" s="1"/>
  <c r="J47" i="8"/>
  <c r="U47" i="8" s="1"/>
  <c r="W47" i="8" s="1"/>
  <c r="J51" i="8"/>
  <c r="U51" i="8" s="1"/>
  <c r="W51" i="8" s="1"/>
  <c r="J67" i="8"/>
  <c r="U67" i="8" s="1"/>
  <c r="W67" i="8" s="1"/>
  <c r="J75" i="8"/>
  <c r="J79" i="8"/>
  <c r="J83" i="8"/>
  <c r="J87" i="8"/>
  <c r="J5" i="8"/>
  <c r="J183" i="8"/>
  <c r="J195" i="8"/>
  <c r="J10" i="8"/>
  <c r="U10" i="8" s="1"/>
  <c r="W10" i="8" s="1"/>
  <c r="J21" i="8"/>
  <c r="U21" i="8" s="1"/>
  <c r="W21" i="8" s="1"/>
  <c r="J74" i="8"/>
  <c r="J90" i="8"/>
  <c r="J106" i="8"/>
  <c r="J138" i="8"/>
  <c r="J141" i="8"/>
  <c r="J212" i="8"/>
  <c r="J84" i="8"/>
  <c r="Q6" i="8"/>
  <c r="T6" i="8" s="1"/>
  <c r="J95" i="8"/>
  <c r="J121" i="8"/>
  <c r="J288" i="8"/>
  <c r="J354" i="8"/>
  <c r="J71" i="8"/>
  <c r="J188" i="8"/>
  <c r="J196" i="8"/>
  <c r="J202" i="8"/>
  <c r="J204" i="8"/>
  <c r="J207" i="8"/>
  <c r="J19" i="8"/>
  <c r="U19" i="8" s="1"/>
  <c r="W19" i="8" s="1"/>
  <c r="J134" i="8"/>
  <c r="J49" i="8"/>
  <c r="U49" i="8" s="1"/>
  <c r="W49" i="8" s="1"/>
  <c r="J190" i="8"/>
  <c r="J193" i="8"/>
  <c r="J214" i="8"/>
  <c r="J142" i="8"/>
  <c r="J169" i="8"/>
  <c r="J328" i="8"/>
  <c r="J310" i="8"/>
  <c r="J256" i="8"/>
  <c r="J210" i="8"/>
  <c r="J44" i="8"/>
  <c r="U44" i="8" s="1"/>
  <c r="W44" i="8" s="1"/>
  <c r="J59" i="8"/>
  <c r="U59" i="8" s="1"/>
  <c r="W59" i="8" s="1"/>
  <c r="J26" i="8"/>
  <c r="U26" i="8" s="1"/>
  <c r="W26" i="8" s="1"/>
  <c r="J43" i="8"/>
  <c r="U43" i="8" s="1"/>
  <c r="W43" i="8" s="1"/>
  <c r="J45" i="8"/>
  <c r="U45" i="8" s="1"/>
  <c r="W45" i="8" s="1"/>
  <c r="J55" i="8"/>
  <c r="U55" i="8" s="1"/>
  <c r="W55" i="8" s="1"/>
  <c r="Y7" i="8"/>
  <c r="Q4" i="5"/>
  <c r="P189" i="8"/>
  <c r="P101" i="8"/>
  <c r="P239" i="8"/>
  <c r="P179" i="8"/>
  <c r="P52" i="8"/>
  <c r="P165" i="8"/>
  <c r="P67" i="8"/>
  <c r="P275" i="8"/>
  <c r="P305" i="8"/>
  <c r="J69" i="8"/>
  <c r="U69" i="8" s="1"/>
  <c r="W69" i="8" s="1"/>
  <c r="J66" i="8"/>
  <c r="U66" i="8" s="1"/>
  <c r="W66" i="8" s="1"/>
  <c r="J156" i="8"/>
  <c r="J56" i="8"/>
  <c r="U56" i="8" s="1"/>
  <c r="W56" i="8" s="1"/>
  <c r="J33" i="8"/>
  <c r="U33" i="8" s="1"/>
  <c r="W33" i="8" s="1"/>
  <c r="J39" i="8"/>
  <c r="U39" i="8" s="1"/>
  <c r="W39" i="8" s="1"/>
  <c r="J86" i="8"/>
  <c r="J98" i="8"/>
  <c r="J309" i="8"/>
  <c r="J48" i="8"/>
  <c r="U48" i="8" s="1"/>
  <c r="W48" i="8" s="1"/>
  <c r="J255" i="8"/>
  <c r="M3" i="5"/>
  <c r="M5" i="5"/>
  <c r="P279" i="8"/>
  <c r="P34" i="8"/>
  <c r="P51" i="8"/>
  <c r="P251" i="8"/>
  <c r="P186" i="8"/>
  <c r="P295" i="8"/>
  <c r="P35" i="8"/>
  <c r="P387" i="8"/>
  <c r="P118" i="8"/>
  <c r="K4" i="5"/>
  <c r="P162" i="8"/>
  <c r="K5" i="5"/>
  <c r="P31" i="8"/>
  <c r="P41" i="8"/>
  <c r="P133" i="8"/>
  <c r="P361" i="8"/>
  <c r="P191" i="8"/>
  <c r="P79" i="8"/>
  <c r="E5" i="5"/>
  <c r="Y6" i="8"/>
  <c r="P149" i="8"/>
  <c r="P104" i="8"/>
  <c r="P369" i="8"/>
  <c r="P25" i="8"/>
  <c r="P132" i="8"/>
  <c r="Y5" i="8"/>
  <c r="E3" i="5"/>
  <c r="J289" i="8"/>
  <c r="J301" i="8"/>
  <c r="J231" i="8"/>
  <c r="J8" i="8"/>
  <c r="U8" i="8" s="1"/>
  <c r="W8" i="8" s="1"/>
  <c r="J325" i="8"/>
  <c r="J128" i="8"/>
  <c r="J293" i="8"/>
  <c r="J257" i="8"/>
  <c r="J203" i="8"/>
  <c r="J365" i="8"/>
  <c r="J283" i="8"/>
  <c r="J229" i="8"/>
  <c r="J24" i="8"/>
  <c r="U24" i="8" s="1"/>
  <c r="W24" i="8" s="1"/>
  <c r="J62" i="8"/>
  <c r="U62" i="8" s="1"/>
  <c r="W62" i="8" s="1"/>
  <c r="J285" i="8"/>
  <c r="J126" i="8"/>
  <c r="J261" i="8"/>
  <c r="J331" i="8"/>
  <c r="J389" i="8"/>
  <c r="J199" i="8"/>
  <c r="J104" i="8"/>
  <c r="J263" i="8"/>
  <c r="J395" i="8"/>
  <c r="J154" i="8"/>
  <c r="J30" i="8"/>
  <c r="U30" i="8" s="1"/>
  <c r="W30" i="8" s="1"/>
  <c r="J213" i="8"/>
  <c r="J349" i="8"/>
  <c r="J167" i="8"/>
  <c r="J363" i="8"/>
  <c r="J385" i="8"/>
  <c r="J245" i="8"/>
  <c r="J253" i="8"/>
  <c r="J15" i="8"/>
  <c r="U15" i="8" s="1"/>
  <c r="W15" i="8" s="1"/>
  <c r="J225" i="8"/>
  <c r="J89" i="8"/>
  <c r="J54" i="8"/>
  <c r="U54" i="8" s="1"/>
  <c r="W54" i="8" s="1"/>
  <c r="J160" i="8"/>
  <c r="J135" i="8"/>
  <c r="J209" i="8"/>
  <c r="J166" i="8"/>
  <c r="J20" i="8"/>
  <c r="U20" i="8" s="1"/>
  <c r="W20" i="8" s="1"/>
  <c r="J269" i="8"/>
  <c r="J94" i="8"/>
  <c r="J287" i="8"/>
  <c r="J92" i="8"/>
  <c r="J241" i="8"/>
  <c r="J357" i="8"/>
  <c r="P385" i="8"/>
  <c r="J317" i="8"/>
  <c r="J221" i="8"/>
  <c r="J247" i="8"/>
  <c r="P71" i="8"/>
  <c r="J305" i="8"/>
  <c r="J61" i="8"/>
  <c r="U61" i="8" s="1"/>
  <c r="W61" i="8" s="1"/>
  <c r="P27" i="8"/>
  <c r="P120" i="8"/>
  <c r="J355" i="8"/>
  <c r="J227" i="8"/>
  <c r="J387" i="8"/>
  <c r="J249" i="8"/>
  <c r="J321" i="8"/>
  <c r="J53" i="8"/>
  <c r="U53" i="8" s="1"/>
  <c r="W53" i="8" s="1"/>
  <c r="J243" i="8"/>
  <c r="P80" i="8"/>
  <c r="J251" i="8"/>
  <c r="J192" i="8"/>
  <c r="J353" i="8"/>
  <c r="J155" i="8"/>
  <c r="P97" i="8"/>
  <c r="J329" i="8"/>
  <c r="J113" i="8"/>
  <c r="J259" i="8"/>
  <c r="J335" i="8"/>
  <c r="P36" i="8"/>
  <c r="J235" i="8"/>
  <c r="J233" i="8"/>
  <c r="P339" i="8"/>
  <c r="J311" i="8"/>
  <c r="P163" i="8"/>
  <c r="J281" i="8"/>
  <c r="J291" i="8"/>
  <c r="J153" i="8"/>
  <c r="P26" i="8"/>
  <c r="J295" i="8"/>
  <c r="J63" i="8"/>
  <c r="U63" i="8" s="1"/>
  <c r="W63" i="8" s="1"/>
  <c r="P76" i="8"/>
  <c r="J371" i="8"/>
  <c r="J205" i="8"/>
  <c r="J107" i="8"/>
  <c r="J303" i="8"/>
  <c r="J275" i="8"/>
  <c r="P74" i="8"/>
  <c r="J70" i="8"/>
  <c r="J307" i="8"/>
  <c r="J125" i="8"/>
  <c r="J211" i="8"/>
  <c r="J327" i="8"/>
  <c r="P72" i="8"/>
  <c r="J351" i="8"/>
  <c r="J319" i="8"/>
  <c r="J129" i="8"/>
  <c r="J377" i="8"/>
  <c r="P391" i="8"/>
  <c r="J323" i="8"/>
  <c r="J369" i="8"/>
  <c r="P17" i="8"/>
  <c r="P209" i="8"/>
  <c r="J68" i="8"/>
  <c r="U68" i="8" s="1"/>
  <c r="W68" i="8" s="1"/>
  <c r="J343" i="8"/>
  <c r="P215" i="8"/>
  <c r="J102" i="8"/>
  <c r="J127" i="8"/>
  <c r="P75" i="8"/>
  <c r="J345" i="8"/>
  <c r="P114" i="8"/>
  <c r="I3" i="5"/>
  <c r="G5" i="5"/>
  <c r="I4" i="5"/>
  <c r="J163" i="8"/>
  <c r="J110" i="8"/>
  <c r="P237" i="8"/>
  <c r="P333" i="8"/>
  <c r="P217" i="8"/>
  <c r="P345" i="8"/>
  <c r="P313" i="8"/>
  <c r="P56" i="8"/>
  <c r="P205" i="8"/>
  <c r="U110" i="8" l="1"/>
  <c r="W110" i="8" s="1"/>
  <c r="Q110" i="8"/>
  <c r="U345" i="8"/>
  <c r="W345" i="8" s="1"/>
  <c r="Q345" i="8"/>
  <c r="U127" i="8"/>
  <c r="W127" i="8" s="1"/>
  <c r="Q127" i="8"/>
  <c r="U323" i="8"/>
  <c r="W323" i="8" s="1"/>
  <c r="Q323" i="8"/>
  <c r="U377" i="8"/>
  <c r="W377" i="8" s="1"/>
  <c r="Q377" i="8"/>
  <c r="U319" i="8"/>
  <c r="W319" i="8" s="1"/>
  <c r="Q319" i="8"/>
  <c r="U211" i="8"/>
  <c r="W211" i="8" s="1"/>
  <c r="Q211" i="8"/>
  <c r="U307" i="8"/>
  <c r="W307" i="8" s="1"/>
  <c r="Q307" i="8"/>
  <c r="U303" i="8"/>
  <c r="W303" i="8" s="1"/>
  <c r="Q303" i="8"/>
  <c r="U205" i="8"/>
  <c r="W205" i="8" s="1"/>
  <c r="Q205" i="8"/>
  <c r="U295" i="8"/>
  <c r="W295" i="8" s="1"/>
  <c r="Q295" i="8"/>
  <c r="U153" i="8"/>
  <c r="W153" i="8" s="1"/>
  <c r="Q153" i="8"/>
  <c r="U281" i="8"/>
  <c r="W281" i="8" s="1"/>
  <c r="Q281" i="8"/>
  <c r="U311" i="8"/>
  <c r="W311" i="8" s="1"/>
  <c r="Q311" i="8"/>
  <c r="U233" i="8"/>
  <c r="W233" i="8" s="1"/>
  <c r="Q233" i="8"/>
  <c r="U259" i="8"/>
  <c r="W259" i="8" s="1"/>
  <c r="Q259" i="8"/>
  <c r="U329" i="8"/>
  <c r="W329" i="8" s="1"/>
  <c r="Q329" i="8"/>
  <c r="U155" i="8"/>
  <c r="W155" i="8" s="1"/>
  <c r="Q155" i="8"/>
  <c r="U192" i="8"/>
  <c r="W192" i="8" s="1"/>
  <c r="Q192" i="8"/>
  <c r="U249" i="8"/>
  <c r="W249" i="8" s="1"/>
  <c r="Q249" i="8"/>
  <c r="U227" i="8"/>
  <c r="W227" i="8" s="1"/>
  <c r="Q227" i="8"/>
  <c r="U221" i="8"/>
  <c r="W221" i="8" s="1"/>
  <c r="Q221" i="8"/>
  <c r="U241" i="8"/>
  <c r="W241" i="8" s="1"/>
  <c r="Q241" i="8"/>
  <c r="U287" i="8"/>
  <c r="W287" i="8" s="1"/>
  <c r="Q287" i="8"/>
  <c r="U269" i="8"/>
  <c r="W269" i="8" s="1"/>
  <c r="Q269" i="8"/>
  <c r="U166" i="8"/>
  <c r="W166" i="8" s="1"/>
  <c r="Q166" i="8"/>
  <c r="U135" i="8"/>
  <c r="W135" i="8" s="1"/>
  <c r="Q135" i="8"/>
  <c r="U225" i="8"/>
  <c r="W225" i="8" s="1"/>
  <c r="Q225" i="8"/>
  <c r="U253" i="8"/>
  <c r="W253" i="8" s="1"/>
  <c r="Q253" i="8"/>
  <c r="U385" i="8"/>
  <c r="W385" i="8" s="1"/>
  <c r="Q385" i="8"/>
  <c r="U167" i="8"/>
  <c r="W167" i="8" s="1"/>
  <c r="Q167" i="8"/>
  <c r="U213" i="8"/>
  <c r="W213" i="8" s="1"/>
  <c r="Q213" i="8"/>
  <c r="U154" i="8"/>
  <c r="W154" i="8" s="1"/>
  <c r="Q154" i="8"/>
  <c r="U263" i="8"/>
  <c r="W263" i="8" s="1"/>
  <c r="Q263" i="8"/>
  <c r="U199" i="8"/>
  <c r="W199" i="8" s="1"/>
  <c r="Q199" i="8"/>
  <c r="U331" i="8"/>
  <c r="W331" i="8" s="1"/>
  <c r="Q331" i="8"/>
  <c r="U126" i="8"/>
  <c r="W126" i="8" s="1"/>
  <c r="Q126" i="8"/>
  <c r="U229" i="8"/>
  <c r="W229" i="8" s="1"/>
  <c r="Q229" i="8"/>
  <c r="U365" i="8"/>
  <c r="W365" i="8" s="1"/>
  <c r="Q365" i="8"/>
  <c r="U257" i="8"/>
  <c r="W257" i="8" s="1"/>
  <c r="Q257" i="8"/>
  <c r="U128" i="8"/>
  <c r="W128" i="8" s="1"/>
  <c r="Q128" i="8"/>
  <c r="U301" i="8"/>
  <c r="W301" i="8" s="1"/>
  <c r="Q301" i="8"/>
  <c r="U98" i="8"/>
  <c r="W98" i="8" s="1"/>
  <c r="Q98" i="8"/>
  <c r="U256" i="8"/>
  <c r="W256" i="8" s="1"/>
  <c r="Q256" i="8"/>
  <c r="U328" i="8"/>
  <c r="W328" i="8" s="1"/>
  <c r="Q328" i="8"/>
  <c r="U142" i="8"/>
  <c r="W142" i="8" s="1"/>
  <c r="Q142" i="8"/>
  <c r="U193" i="8"/>
  <c r="W193" i="8" s="1"/>
  <c r="Q193" i="8"/>
  <c r="U204" i="8"/>
  <c r="W204" i="8" s="1"/>
  <c r="Q204" i="8"/>
  <c r="U196" i="8"/>
  <c r="W196" i="8" s="1"/>
  <c r="Q196" i="8"/>
  <c r="U71" i="8"/>
  <c r="W71" i="8" s="1"/>
  <c r="Q71" i="8"/>
  <c r="U288" i="8"/>
  <c r="W288" i="8" s="1"/>
  <c r="Q288" i="8"/>
  <c r="U95" i="8"/>
  <c r="W95" i="8" s="1"/>
  <c r="Q95" i="8"/>
  <c r="U84" i="8"/>
  <c r="W84" i="8" s="1"/>
  <c r="Q84" i="8"/>
  <c r="U141" i="8"/>
  <c r="W141" i="8" s="1"/>
  <c r="Q141" i="8"/>
  <c r="U106" i="8"/>
  <c r="W106" i="8" s="1"/>
  <c r="Q106" i="8"/>
  <c r="U74" i="8"/>
  <c r="W74" i="8" s="1"/>
  <c r="Q74" i="8"/>
  <c r="U183" i="8"/>
  <c r="W183" i="8" s="1"/>
  <c r="Q183" i="8"/>
  <c r="U87" i="8"/>
  <c r="W87" i="8" s="1"/>
  <c r="Q87" i="8"/>
  <c r="U79" i="8"/>
  <c r="W79" i="8" s="1"/>
  <c r="Q79" i="8"/>
  <c r="U297" i="8"/>
  <c r="W297" i="8" s="1"/>
  <c r="Q297" i="8"/>
  <c r="U175" i="8"/>
  <c r="W175" i="8" s="1"/>
  <c r="Q175" i="8"/>
  <c r="U139" i="8"/>
  <c r="W139" i="8" s="1"/>
  <c r="Q139" i="8"/>
  <c r="U123" i="8"/>
  <c r="W123" i="8" s="1"/>
  <c r="Q123" i="8"/>
  <c r="U111" i="8"/>
  <c r="W111" i="8" s="1"/>
  <c r="Q111" i="8"/>
  <c r="U91" i="8"/>
  <c r="W91" i="8" s="1"/>
  <c r="Q91" i="8"/>
  <c r="U85" i="8"/>
  <c r="W85" i="8" s="1"/>
  <c r="Q85" i="8"/>
  <c r="U103" i="8"/>
  <c r="W103" i="8" s="1"/>
  <c r="Q103" i="8"/>
  <c r="U147" i="8"/>
  <c r="W147" i="8" s="1"/>
  <c r="Q147" i="8"/>
  <c r="U159" i="8"/>
  <c r="W159" i="8" s="1"/>
  <c r="Q159" i="8"/>
  <c r="U144" i="8"/>
  <c r="W144" i="8" s="1"/>
  <c r="Q144" i="8"/>
  <c r="U339" i="8"/>
  <c r="W339" i="8" s="1"/>
  <c r="Q339" i="8"/>
  <c r="U252" i="8"/>
  <c r="W252" i="8" s="1"/>
  <c r="Q252" i="8"/>
  <c r="U223" i="8"/>
  <c r="W223" i="8" s="1"/>
  <c r="Q223" i="8"/>
  <c r="U304" i="8"/>
  <c r="W304" i="8" s="1"/>
  <c r="Q304" i="8"/>
  <c r="U237" i="8"/>
  <c r="W237" i="8" s="1"/>
  <c r="Q237" i="8"/>
  <c r="U217" i="8"/>
  <c r="W217" i="8" s="1"/>
  <c r="Q217" i="8"/>
  <c r="U198" i="8"/>
  <c r="W198" i="8" s="1"/>
  <c r="Q198" i="8"/>
  <c r="U174" i="8"/>
  <c r="W174" i="8" s="1"/>
  <c r="Q174" i="8"/>
  <c r="U164" i="8"/>
  <c r="W164" i="8" s="1"/>
  <c r="Q164" i="8"/>
  <c r="U158" i="8"/>
  <c r="W158" i="8" s="1"/>
  <c r="Q158" i="8"/>
  <c r="U148" i="8"/>
  <c r="W148" i="8" s="1"/>
  <c r="Q148" i="8"/>
  <c r="U137" i="8"/>
  <c r="W137" i="8" s="1"/>
  <c r="Q137" i="8"/>
  <c r="U124" i="8"/>
  <c r="W124" i="8" s="1"/>
  <c r="Q124" i="8"/>
  <c r="U116" i="8"/>
  <c r="W116" i="8" s="1"/>
  <c r="Q116" i="8"/>
  <c r="U100" i="8"/>
  <c r="W100" i="8" s="1"/>
  <c r="Q100" i="8"/>
  <c r="U81" i="8"/>
  <c r="W81" i="8" s="1"/>
  <c r="Q81" i="8"/>
  <c r="U76" i="8"/>
  <c r="W76" i="8" s="1"/>
  <c r="Q76" i="8"/>
  <c r="U279" i="8"/>
  <c r="W279" i="8" s="1"/>
  <c r="Q279" i="8"/>
  <c r="U219" i="8"/>
  <c r="W219" i="8" s="1"/>
  <c r="Q219" i="8"/>
  <c r="U168" i="8"/>
  <c r="W168" i="8" s="1"/>
  <c r="Q168" i="8"/>
  <c r="U171" i="8"/>
  <c r="W171" i="8" s="1"/>
  <c r="Q171" i="8"/>
  <c r="U306" i="8"/>
  <c r="W306" i="8" s="1"/>
  <c r="Q306" i="8"/>
  <c r="U272" i="8"/>
  <c r="W272" i="8" s="1"/>
  <c r="Q272" i="8"/>
  <c r="U250" i="8"/>
  <c r="W250" i="8" s="1"/>
  <c r="Q250" i="8"/>
  <c r="U226" i="8"/>
  <c r="W226" i="8" s="1"/>
  <c r="Q226" i="8"/>
  <c r="U200" i="8"/>
  <c r="W200" i="8" s="1"/>
  <c r="Q200" i="8"/>
  <c r="U151" i="8"/>
  <c r="W151" i="8" s="1"/>
  <c r="Q151" i="8"/>
  <c r="U177" i="8"/>
  <c r="W177" i="8" s="1"/>
  <c r="Q177" i="8"/>
  <c r="U146" i="8"/>
  <c r="W146" i="8" s="1"/>
  <c r="Q146" i="8"/>
  <c r="U254" i="8"/>
  <c r="W254" i="8" s="1"/>
  <c r="Q254" i="8"/>
  <c r="U222" i="8"/>
  <c r="W222" i="8" s="1"/>
  <c r="Q222" i="8"/>
  <c r="U170" i="8"/>
  <c r="W170" i="8" s="1"/>
  <c r="Q170" i="8"/>
  <c r="U184" i="8"/>
  <c r="W184" i="8" s="1"/>
  <c r="Q184" i="8"/>
  <c r="U344" i="8"/>
  <c r="W344" i="8" s="1"/>
  <c r="Q344" i="8"/>
  <c r="U197" i="8"/>
  <c r="W197" i="8" s="1"/>
  <c r="Q197" i="8"/>
  <c r="U189" i="8"/>
  <c r="W189" i="8" s="1"/>
  <c r="Q189" i="8"/>
  <c r="U178" i="8"/>
  <c r="W178" i="8" s="1"/>
  <c r="Q178" i="8"/>
  <c r="U162" i="8"/>
  <c r="W162" i="8" s="1"/>
  <c r="Q162" i="8"/>
  <c r="U149" i="8"/>
  <c r="W149" i="8" s="1"/>
  <c r="Q149" i="8"/>
  <c r="U130" i="8"/>
  <c r="W130" i="8" s="1"/>
  <c r="Q130" i="8"/>
  <c r="U117" i="8"/>
  <c r="W117" i="8" s="1"/>
  <c r="Q117" i="8"/>
  <c r="U101" i="8"/>
  <c r="W101" i="8" s="1"/>
  <c r="Q101" i="8"/>
  <c r="U82" i="8"/>
  <c r="W82" i="8" s="1"/>
  <c r="Q82" i="8"/>
  <c r="U165" i="8"/>
  <c r="W165" i="8" s="1"/>
  <c r="Q165" i="8"/>
  <c r="U260" i="8"/>
  <c r="W260" i="8" s="1"/>
  <c r="Q260" i="8"/>
  <c r="U228" i="8"/>
  <c r="W228" i="8" s="1"/>
  <c r="Q228" i="8"/>
  <c r="U333" i="8"/>
  <c r="W333" i="8" s="1"/>
  <c r="Q333" i="8"/>
  <c r="U300" i="8"/>
  <c r="W300" i="8" s="1"/>
  <c r="Q300" i="8"/>
  <c r="U268" i="8"/>
  <c r="W268" i="8" s="1"/>
  <c r="Q268" i="8"/>
  <c r="U396" i="8"/>
  <c r="W396" i="8" s="1"/>
  <c r="Q396" i="8"/>
  <c r="U347" i="8"/>
  <c r="W347" i="8" s="1"/>
  <c r="Q347" i="8"/>
  <c r="U315" i="8"/>
  <c r="W315" i="8" s="1"/>
  <c r="Q315" i="8"/>
  <c r="U278" i="8"/>
  <c r="W278" i="8" s="1"/>
  <c r="Q278" i="8"/>
  <c r="U262" i="8"/>
  <c r="W262" i="8" s="1"/>
  <c r="Q262" i="8"/>
  <c r="U182" i="8"/>
  <c r="W182" i="8" s="1"/>
  <c r="Q182" i="8"/>
  <c r="U392" i="8"/>
  <c r="W392" i="8" s="1"/>
  <c r="Q392" i="8"/>
  <c r="U361" i="8"/>
  <c r="W361" i="8" s="1"/>
  <c r="Q361" i="8"/>
  <c r="U337" i="8"/>
  <c r="W337" i="8" s="1"/>
  <c r="Q337" i="8"/>
  <c r="U334" i="8"/>
  <c r="W334" i="8" s="1"/>
  <c r="Q334" i="8"/>
  <c r="U242" i="8"/>
  <c r="W242" i="8" s="1"/>
  <c r="Q242" i="8"/>
  <c r="U308" i="8"/>
  <c r="W308" i="8" s="1"/>
  <c r="Q308" i="8"/>
  <c r="U136" i="8"/>
  <c r="W136" i="8" s="1"/>
  <c r="Q136" i="8"/>
  <c r="U112" i="8"/>
  <c r="W112" i="8" s="1"/>
  <c r="Q112" i="8"/>
  <c r="U80" i="8"/>
  <c r="W80" i="8" s="1"/>
  <c r="Q80" i="8"/>
  <c r="U379" i="8"/>
  <c r="W379" i="8" s="1"/>
  <c r="Q379" i="8"/>
  <c r="U358" i="8"/>
  <c r="W358" i="8" s="1"/>
  <c r="Q358" i="8"/>
  <c r="U313" i="8"/>
  <c r="W313" i="8" s="1"/>
  <c r="Q313" i="8"/>
  <c r="U330" i="8"/>
  <c r="W330" i="8" s="1"/>
  <c r="Q330" i="8"/>
  <c r="U390" i="8"/>
  <c r="W390" i="8" s="1"/>
  <c r="Q390" i="8"/>
  <c r="U312" i="8"/>
  <c r="W312" i="8" s="1"/>
  <c r="Q312" i="8"/>
  <c r="U296" i="8"/>
  <c r="W296" i="8" s="1"/>
  <c r="Q296" i="8"/>
  <c r="U280" i="8"/>
  <c r="W280" i="8" s="1"/>
  <c r="Q280" i="8"/>
  <c r="U264" i="8"/>
  <c r="W264" i="8" s="1"/>
  <c r="Q264" i="8"/>
  <c r="U238" i="8"/>
  <c r="W238" i="8" s="1"/>
  <c r="Q238" i="8"/>
  <c r="U208" i="8"/>
  <c r="W208" i="8" s="1"/>
  <c r="Q208" i="8"/>
  <c r="U375" i="8"/>
  <c r="W375" i="8" s="1"/>
  <c r="Q375" i="8"/>
  <c r="U367" i="8"/>
  <c r="W367" i="8" s="1"/>
  <c r="Q367" i="8"/>
  <c r="U356" i="8"/>
  <c r="W356" i="8" s="1"/>
  <c r="Q356" i="8"/>
  <c r="U316" i="8"/>
  <c r="W316" i="8" s="1"/>
  <c r="Q316" i="8"/>
  <c r="U298" i="8"/>
  <c r="W298" i="8" s="1"/>
  <c r="Q298" i="8"/>
  <c r="U388" i="8"/>
  <c r="W388" i="8" s="1"/>
  <c r="Q388" i="8"/>
  <c r="U393" i="8"/>
  <c r="W393" i="8" s="1"/>
  <c r="Q393" i="8"/>
  <c r="U314" i="8"/>
  <c r="W314" i="8" s="1"/>
  <c r="Q314" i="8"/>
  <c r="U322" i="8"/>
  <c r="W322" i="8" s="1"/>
  <c r="Q322" i="8"/>
  <c r="U368" i="8"/>
  <c r="W368" i="8" s="1"/>
  <c r="Q368" i="8"/>
  <c r="U340" i="8"/>
  <c r="W340" i="8" s="1"/>
  <c r="Q340" i="8"/>
  <c r="U318" i="8"/>
  <c r="W318" i="8" s="1"/>
  <c r="Q318" i="8"/>
  <c r="U332" i="8"/>
  <c r="W332" i="8" s="1"/>
  <c r="Q332" i="8"/>
  <c r="U383" i="8"/>
  <c r="W383" i="8" s="1"/>
  <c r="Q383" i="8"/>
  <c r="U352" i="8"/>
  <c r="W352" i="8" s="1"/>
  <c r="Q352" i="8"/>
  <c r="U376" i="8"/>
  <c r="W376" i="8" s="1"/>
  <c r="Q376" i="8"/>
  <c r="U163" i="8"/>
  <c r="W163" i="8" s="1"/>
  <c r="Q163" i="8"/>
  <c r="U102" i="8"/>
  <c r="W102" i="8" s="1"/>
  <c r="Q102" i="8"/>
  <c r="U343" i="8"/>
  <c r="W343" i="8" s="1"/>
  <c r="Q343" i="8"/>
  <c r="U369" i="8"/>
  <c r="W369" i="8" s="1"/>
  <c r="Q369" i="8"/>
  <c r="U129" i="8"/>
  <c r="W129" i="8" s="1"/>
  <c r="Q129" i="8"/>
  <c r="U351" i="8"/>
  <c r="W351" i="8" s="1"/>
  <c r="Q351" i="8"/>
  <c r="U327" i="8"/>
  <c r="W327" i="8" s="1"/>
  <c r="Q327" i="8"/>
  <c r="U125" i="8"/>
  <c r="W125" i="8" s="1"/>
  <c r="Q125" i="8"/>
  <c r="U70" i="8"/>
  <c r="W70" i="8" s="1"/>
  <c r="Q70" i="8"/>
  <c r="U275" i="8"/>
  <c r="W275" i="8" s="1"/>
  <c r="Q275" i="8"/>
  <c r="U107" i="8"/>
  <c r="W107" i="8" s="1"/>
  <c r="Q107" i="8"/>
  <c r="U371" i="8"/>
  <c r="W371" i="8" s="1"/>
  <c r="Q371" i="8"/>
  <c r="U291" i="8"/>
  <c r="W291" i="8" s="1"/>
  <c r="Q291" i="8"/>
  <c r="U235" i="8"/>
  <c r="W235" i="8" s="1"/>
  <c r="Q235" i="8"/>
  <c r="U335" i="8"/>
  <c r="W335" i="8" s="1"/>
  <c r="Q335" i="8"/>
  <c r="U113" i="8"/>
  <c r="W113" i="8" s="1"/>
  <c r="Q113" i="8"/>
  <c r="U353" i="8"/>
  <c r="W353" i="8" s="1"/>
  <c r="Q353" i="8"/>
  <c r="U251" i="8"/>
  <c r="W251" i="8" s="1"/>
  <c r="Q251" i="8"/>
  <c r="U243" i="8"/>
  <c r="W243" i="8" s="1"/>
  <c r="Q243" i="8"/>
  <c r="U321" i="8"/>
  <c r="W321" i="8" s="1"/>
  <c r="Q321" i="8"/>
  <c r="U387" i="8"/>
  <c r="W387" i="8" s="1"/>
  <c r="Q387" i="8"/>
  <c r="U355" i="8"/>
  <c r="W355" i="8" s="1"/>
  <c r="Q355" i="8"/>
  <c r="U305" i="8"/>
  <c r="W305" i="8" s="1"/>
  <c r="Q305" i="8"/>
  <c r="U247" i="8"/>
  <c r="W247" i="8" s="1"/>
  <c r="Q247" i="8"/>
  <c r="U317" i="8"/>
  <c r="W317" i="8" s="1"/>
  <c r="Q317" i="8"/>
  <c r="U357" i="8"/>
  <c r="W357" i="8" s="1"/>
  <c r="Q357" i="8"/>
  <c r="U92" i="8"/>
  <c r="W92" i="8" s="1"/>
  <c r="Q92" i="8"/>
  <c r="U94" i="8"/>
  <c r="W94" i="8" s="1"/>
  <c r="Q94" i="8"/>
  <c r="U209" i="8"/>
  <c r="W209" i="8" s="1"/>
  <c r="Q209" i="8"/>
  <c r="U160" i="8"/>
  <c r="W160" i="8" s="1"/>
  <c r="Q160" i="8"/>
  <c r="U89" i="8"/>
  <c r="W89" i="8" s="1"/>
  <c r="Q89" i="8"/>
  <c r="U245" i="8"/>
  <c r="W245" i="8" s="1"/>
  <c r="Q245" i="8"/>
  <c r="U363" i="8"/>
  <c r="W363" i="8" s="1"/>
  <c r="Q363" i="8"/>
  <c r="U349" i="8"/>
  <c r="W349" i="8" s="1"/>
  <c r="Q349" i="8"/>
  <c r="U395" i="8"/>
  <c r="W395" i="8" s="1"/>
  <c r="Q395" i="8"/>
  <c r="U104" i="8"/>
  <c r="W104" i="8" s="1"/>
  <c r="Q104" i="8"/>
  <c r="U389" i="8"/>
  <c r="W389" i="8" s="1"/>
  <c r="Q389" i="8"/>
  <c r="U261" i="8"/>
  <c r="W261" i="8" s="1"/>
  <c r="Q261" i="8"/>
  <c r="U285" i="8"/>
  <c r="W285" i="8" s="1"/>
  <c r="Q285" i="8"/>
  <c r="U283" i="8"/>
  <c r="W283" i="8" s="1"/>
  <c r="Q283" i="8"/>
  <c r="U203" i="8"/>
  <c r="W203" i="8" s="1"/>
  <c r="Q203" i="8"/>
  <c r="U293" i="8"/>
  <c r="W293" i="8" s="1"/>
  <c r="Q293" i="8"/>
  <c r="U325" i="8"/>
  <c r="W325" i="8" s="1"/>
  <c r="Q325" i="8"/>
  <c r="U231" i="8"/>
  <c r="W231" i="8" s="1"/>
  <c r="Q231" i="8"/>
  <c r="U289" i="8"/>
  <c r="W289" i="8" s="1"/>
  <c r="Q289" i="8"/>
  <c r="U255" i="8"/>
  <c r="W255" i="8" s="1"/>
  <c r="Q255" i="8"/>
  <c r="U309" i="8"/>
  <c r="W309" i="8" s="1"/>
  <c r="Q309" i="8"/>
  <c r="U86" i="8"/>
  <c r="W86" i="8" s="1"/>
  <c r="Q86" i="8"/>
  <c r="U156" i="8"/>
  <c r="W156" i="8" s="1"/>
  <c r="Q156" i="8"/>
  <c r="U210" i="8"/>
  <c r="W210" i="8" s="1"/>
  <c r="Q210" i="8"/>
  <c r="U310" i="8"/>
  <c r="W310" i="8" s="1"/>
  <c r="Q310" i="8"/>
  <c r="U169" i="8"/>
  <c r="W169" i="8" s="1"/>
  <c r="Q169" i="8"/>
  <c r="U214" i="8"/>
  <c r="W214" i="8" s="1"/>
  <c r="Q214" i="8"/>
  <c r="U190" i="8"/>
  <c r="W190" i="8" s="1"/>
  <c r="Q190" i="8"/>
  <c r="U134" i="8"/>
  <c r="W134" i="8" s="1"/>
  <c r="Q134" i="8"/>
  <c r="U207" i="8"/>
  <c r="W207" i="8" s="1"/>
  <c r="Q207" i="8"/>
  <c r="U202" i="8"/>
  <c r="W202" i="8" s="1"/>
  <c r="Q202" i="8"/>
  <c r="U188" i="8"/>
  <c r="W188" i="8" s="1"/>
  <c r="Q188" i="8"/>
  <c r="U354" i="8"/>
  <c r="W354" i="8" s="1"/>
  <c r="Q354" i="8"/>
  <c r="U121" i="8"/>
  <c r="W121" i="8" s="1"/>
  <c r="Q121" i="8"/>
  <c r="U212" i="8"/>
  <c r="W212" i="8" s="1"/>
  <c r="Q212" i="8"/>
  <c r="U138" i="8"/>
  <c r="W138" i="8" s="1"/>
  <c r="Q138" i="8"/>
  <c r="U90" i="8"/>
  <c r="W90" i="8" s="1"/>
  <c r="Q90" i="8"/>
  <c r="U195" i="8"/>
  <c r="W195" i="8" s="1"/>
  <c r="Q195" i="8"/>
  <c r="U83" i="8"/>
  <c r="W83" i="8" s="1"/>
  <c r="Q83" i="8"/>
  <c r="U75" i="8"/>
  <c r="W75" i="8" s="1"/>
  <c r="Q75" i="8"/>
  <c r="U179" i="8"/>
  <c r="W179" i="8" s="1"/>
  <c r="Q179" i="8"/>
  <c r="U143" i="8"/>
  <c r="W143" i="8" s="1"/>
  <c r="Q143" i="8"/>
  <c r="U131" i="8"/>
  <c r="W131" i="8" s="1"/>
  <c r="Q131" i="8"/>
  <c r="U119" i="8"/>
  <c r="W119" i="8" s="1"/>
  <c r="Q119" i="8"/>
  <c r="U99" i="8"/>
  <c r="W99" i="8" s="1"/>
  <c r="Q99" i="8"/>
  <c r="U108" i="8"/>
  <c r="W108" i="8" s="1"/>
  <c r="Q108" i="8"/>
  <c r="U140" i="8"/>
  <c r="W140" i="8" s="1"/>
  <c r="Q140" i="8"/>
  <c r="U115" i="8"/>
  <c r="W115" i="8" s="1"/>
  <c r="Q115" i="8"/>
  <c r="U109" i="8"/>
  <c r="W109" i="8" s="1"/>
  <c r="Q109" i="8"/>
  <c r="U152" i="8"/>
  <c r="W152" i="8" s="1"/>
  <c r="Q152" i="8"/>
  <c r="U290" i="8"/>
  <c r="W290" i="8" s="1"/>
  <c r="Q290" i="8"/>
  <c r="U239" i="8"/>
  <c r="W239" i="8" s="1"/>
  <c r="Q239" i="8"/>
  <c r="U220" i="8"/>
  <c r="W220" i="8" s="1"/>
  <c r="Q220" i="8"/>
  <c r="U240" i="8"/>
  <c r="W240" i="8" s="1"/>
  <c r="Q240" i="8"/>
  <c r="U224" i="8"/>
  <c r="W224" i="8" s="1"/>
  <c r="Q224" i="8"/>
  <c r="U201" i="8"/>
  <c r="W201" i="8" s="1"/>
  <c r="Q201" i="8"/>
  <c r="U185" i="8"/>
  <c r="W185" i="8" s="1"/>
  <c r="Q185" i="8"/>
  <c r="U172" i="8"/>
  <c r="W172" i="8" s="1"/>
  <c r="Q172" i="8"/>
  <c r="U161" i="8"/>
  <c r="W161" i="8" s="1"/>
  <c r="Q161" i="8"/>
  <c r="U150" i="8"/>
  <c r="W150" i="8" s="1"/>
  <c r="Q150" i="8"/>
  <c r="U145" i="8"/>
  <c r="W145" i="8" s="1"/>
  <c r="Q145" i="8"/>
  <c r="U132" i="8"/>
  <c r="W132" i="8" s="1"/>
  <c r="Q132" i="8"/>
  <c r="U118" i="8"/>
  <c r="W118" i="8" s="1"/>
  <c r="Q118" i="8"/>
  <c r="U105" i="8"/>
  <c r="W105" i="8" s="1"/>
  <c r="Q105" i="8"/>
  <c r="U97" i="8"/>
  <c r="W97" i="8" s="1"/>
  <c r="Q97" i="8"/>
  <c r="U78" i="8"/>
  <c r="W78" i="8" s="1"/>
  <c r="Q78" i="8"/>
  <c r="U73" i="8"/>
  <c r="W73" i="8" s="1"/>
  <c r="Q73" i="8"/>
  <c r="U282" i="8"/>
  <c r="W282" i="8" s="1"/>
  <c r="Q282" i="8"/>
  <c r="U267" i="8"/>
  <c r="W267" i="8" s="1"/>
  <c r="Q267" i="8"/>
  <c r="U215" i="8"/>
  <c r="W215" i="8" s="1"/>
  <c r="Q215" i="8"/>
  <c r="U88" i="8"/>
  <c r="W88" i="8" s="1"/>
  <c r="Q88" i="8"/>
  <c r="U274" i="8"/>
  <c r="W274" i="8" s="1"/>
  <c r="Q274" i="8"/>
  <c r="U258" i="8"/>
  <c r="W258" i="8" s="1"/>
  <c r="Q258" i="8"/>
  <c r="U234" i="8"/>
  <c r="W234" i="8" s="1"/>
  <c r="Q234" i="8"/>
  <c r="U218" i="8"/>
  <c r="W218" i="8" s="1"/>
  <c r="Q218" i="8"/>
  <c r="U191" i="8"/>
  <c r="W191" i="8" s="1"/>
  <c r="Q191" i="8"/>
  <c r="U206" i="8"/>
  <c r="W206" i="8" s="1"/>
  <c r="Q206" i="8"/>
  <c r="U230" i="8"/>
  <c r="W230" i="8" s="1"/>
  <c r="Q230" i="8"/>
  <c r="U216" i="8"/>
  <c r="W216" i="8" s="1"/>
  <c r="Q216" i="8"/>
  <c r="U364" i="8"/>
  <c r="W364" i="8" s="1"/>
  <c r="Q364" i="8"/>
  <c r="U302" i="8"/>
  <c r="W302" i="8" s="1"/>
  <c r="Q302" i="8"/>
  <c r="U187" i="8"/>
  <c r="W187" i="8" s="1"/>
  <c r="Q187" i="8"/>
  <c r="U270" i="8"/>
  <c r="W270" i="8" s="1"/>
  <c r="Q270" i="8"/>
  <c r="U277" i="8"/>
  <c r="W277" i="8" s="1"/>
  <c r="Q277" i="8"/>
  <c r="U194" i="8"/>
  <c r="W194" i="8" s="1"/>
  <c r="Q194" i="8"/>
  <c r="U186" i="8"/>
  <c r="W186" i="8" s="1"/>
  <c r="Q186" i="8"/>
  <c r="U173" i="8"/>
  <c r="W173" i="8" s="1"/>
  <c r="Q173" i="8"/>
  <c r="U157" i="8"/>
  <c r="W157" i="8" s="1"/>
  <c r="Q157" i="8"/>
  <c r="U133" i="8"/>
  <c r="W133" i="8" s="1"/>
  <c r="Q133" i="8"/>
  <c r="U122" i="8"/>
  <c r="W122" i="8" s="1"/>
  <c r="Q122" i="8"/>
  <c r="U114" i="8"/>
  <c r="W114" i="8" s="1"/>
  <c r="Q114" i="8"/>
  <c r="U93" i="8"/>
  <c r="W93" i="8" s="1"/>
  <c r="Q93" i="8"/>
  <c r="U77" i="8"/>
  <c r="W77" i="8" s="1"/>
  <c r="Q77" i="8"/>
  <c r="U181" i="8"/>
  <c r="W181" i="8" s="1"/>
  <c r="Q181" i="8"/>
  <c r="U276" i="8"/>
  <c r="W276" i="8" s="1"/>
  <c r="Q276" i="8"/>
  <c r="U244" i="8"/>
  <c r="W244" i="8" s="1"/>
  <c r="Q244" i="8"/>
  <c r="U180" i="8"/>
  <c r="W180" i="8" s="1"/>
  <c r="Q180" i="8"/>
  <c r="U320" i="8"/>
  <c r="W320" i="8" s="1"/>
  <c r="Q320" i="8"/>
  <c r="U284" i="8"/>
  <c r="W284" i="8" s="1"/>
  <c r="Q284" i="8"/>
  <c r="U236" i="8"/>
  <c r="W236" i="8" s="1"/>
  <c r="Q236" i="8"/>
  <c r="U360" i="8"/>
  <c r="W360" i="8" s="1"/>
  <c r="Q360" i="8"/>
  <c r="U341" i="8"/>
  <c r="W341" i="8" s="1"/>
  <c r="Q341" i="8"/>
  <c r="U294" i="8"/>
  <c r="W294" i="8" s="1"/>
  <c r="Q294" i="8"/>
  <c r="U265" i="8"/>
  <c r="W265" i="8" s="1"/>
  <c r="Q265" i="8"/>
  <c r="U246" i="8"/>
  <c r="W246" i="8" s="1"/>
  <c r="Q246" i="8"/>
  <c r="U374" i="8"/>
  <c r="W374" i="8" s="1"/>
  <c r="Q374" i="8"/>
  <c r="U380" i="8"/>
  <c r="W380" i="8" s="1"/>
  <c r="Q380" i="8"/>
  <c r="U350" i="8"/>
  <c r="W350" i="8" s="1"/>
  <c r="Q350" i="8"/>
  <c r="U336" i="8"/>
  <c r="W336" i="8" s="1"/>
  <c r="Q336" i="8"/>
  <c r="U271" i="8"/>
  <c r="W271" i="8" s="1"/>
  <c r="Q271" i="8"/>
  <c r="U176" i="8"/>
  <c r="W176" i="8" s="1"/>
  <c r="Q176" i="8"/>
  <c r="U120" i="8"/>
  <c r="W120" i="8" s="1"/>
  <c r="Q120" i="8"/>
  <c r="U96" i="8"/>
  <c r="W96" i="8" s="1"/>
  <c r="Q96" i="8"/>
  <c r="U72" i="8"/>
  <c r="W72" i="8" s="1"/>
  <c r="Q72" i="8"/>
  <c r="U370" i="8"/>
  <c r="W370" i="8" s="1"/>
  <c r="Q370" i="8"/>
  <c r="U366" i="8"/>
  <c r="W366" i="8" s="1"/>
  <c r="Q366" i="8"/>
  <c r="U348" i="8"/>
  <c r="W348" i="8" s="1"/>
  <c r="Q348" i="8"/>
  <c r="U362" i="8"/>
  <c r="W362" i="8" s="1"/>
  <c r="Q362" i="8"/>
  <c r="U266" i="8"/>
  <c r="W266" i="8" s="1"/>
  <c r="Q266" i="8"/>
  <c r="U338" i="8"/>
  <c r="W338" i="8" s="1"/>
  <c r="Q338" i="8"/>
  <c r="U299" i="8"/>
  <c r="W299" i="8" s="1"/>
  <c r="Q299" i="8"/>
  <c r="U286" i="8"/>
  <c r="W286" i="8" s="1"/>
  <c r="Q286" i="8"/>
  <c r="U273" i="8"/>
  <c r="W273" i="8" s="1"/>
  <c r="Q273" i="8"/>
  <c r="U248" i="8"/>
  <c r="W248" i="8" s="1"/>
  <c r="Q248" i="8"/>
  <c r="U232" i="8"/>
  <c r="W232" i="8" s="1"/>
  <c r="Q232" i="8"/>
  <c r="U386" i="8"/>
  <c r="W386" i="8" s="1"/>
  <c r="Q386" i="8"/>
  <c r="U372" i="8"/>
  <c r="W372" i="8" s="1"/>
  <c r="Q372" i="8"/>
  <c r="U373" i="8"/>
  <c r="W373" i="8" s="1"/>
  <c r="Q373" i="8"/>
  <c r="U342" i="8"/>
  <c r="W342" i="8" s="1"/>
  <c r="Q342" i="8"/>
  <c r="U394" i="8"/>
  <c r="W394" i="8" s="1"/>
  <c r="Q394" i="8"/>
  <c r="U292" i="8"/>
  <c r="W292" i="8" s="1"/>
  <c r="Q292" i="8"/>
  <c r="U382" i="8"/>
  <c r="W382" i="8" s="1"/>
  <c r="Q382" i="8"/>
  <c r="U359" i="8"/>
  <c r="W359" i="8" s="1"/>
  <c r="Q359" i="8"/>
  <c r="U384" i="8"/>
  <c r="W384" i="8" s="1"/>
  <c r="Q384" i="8"/>
  <c r="U381" i="8"/>
  <c r="W381" i="8" s="1"/>
  <c r="Q381" i="8"/>
  <c r="U391" i="8"/>
  <c r="W391" i="8" s="1"/>
  <c r="Q391" i="8"/>
  <c r="U326" i="8"/>
  <c r="W326" i="8" s="1"/>
  <c r="Q326" i="8"/>
  <c r="U378" i="8"/>
  <c r="W378" i="8" s="1"/>
  <c r="Q378" i="8"/>
  <c r="U324" i="8"/>
  <c r="W324" i="8" s="1"/>
  <c r="Q324" i="8"/>
  <c r="U346" i="8"/>
  <c r="W346" i="8" s="1"/>
  <c r="Q346" i="8"/>
  <c r="K233" i="6"/>
  <c r="I185" i="6"/>
  <c r="L185" i="6" s="1"/>
  <c r="K171" i="6"/>
  <c r="I67" i="6"/>
  <c r="J67" i="6" s="1"/>
  <c r="I349" i="6"/>
  <c r="L349" i="6" s="1"/>
  <c r="I345" i="6"/>
  <c r="L345" i="6" s="1"/>
  <c r="I300" i="6"/>
  <c r="L300" i="6" s="1"/>
  <c r="I20" i="6"/>
  <c r="L20" i="6" s="1"/>
  <c r="I154" i="6"/>
  <c r="L154" i="6" s="1"/>
  <c r="I98" i="6"/>
  <c r="L98" i="6" s="1"/>
  <c r="I235" i="6"/>
  <c r="L235" i="6" s="1"/>
  <c r="K206" i="6"/>
  <c r="I99" i="6"/>
  <c r="J99" i="6" s="1"/>
  <c r="K111" i="6"/>
  <c r="K157" i="6"/>
  <c r="K368" i="6"/>
  <c r="Q37" i="8"/>
  <c r="C35" i="6" s="1"/>
  <c r="Q47" i="8"/>
  <c r="C45" i="6" s="1"/>
  <c r="Q46" i="8"/>
  <c r="C44" i="6" s="1"/>
  <c r="Q44" i="8"/>
  <c r="C42" i="6" s="1"/>
  <c r="Q69" i="8"/>
  <c r="C67" i="6" s="1"/>
  <c r="Q15" i="8"/>
  <c r="C13" i="6" s="1"/>
  <c r="Q24" i="8"/>
  <c r="C22" i="6" s="1"/>
  <c r="Q64" i="8"/>
  <c r="C62" i="6" s="1"/>
  <c r="Q38" i="8"/>
  <c r="C36" i="6" s="1"/>
  <c r="Q42" i="8"/>
  <c r="C40" i="6" s="1"/>
  <c r="Q32" i="8"/>
  <c r="C30" i="6" s="1"/>
  <c r="Q10" i="8"/>
  <c r="C8" i="6" s="1"/>
  <c r="Q45" i="8"/>
  <c r="C43" i="6" s="1"/>
  <c r="Q43" i="8"/>
  <c r="C41" i="6" s="1"/>
  <c r="Q63" i="8"/>
  <c r="C61" i="6" s="1"/>
  <c r="Q49" i="8"/>
  <c r="C47" i="6" s="1"/>
  <c r="Q20" i="8"/>
  <c r="C18" i="6" s="1"/>
  <c r="Q22" i="8"/>
  <c r="C20" i="6" s="1"/>
  <c r="Q58" i="8"/>
  <c r="C56" i="6" s="1"/>
  <c r="Q65" i="8"/>
  <c r="C63" i="6" s="1"/>
  <c r="Q30" i="8"/>
  <c r="C28" i="6" s="1"/>
  <c r="Q40" i="8"/>
  <c r="C38" i="6" s="1"/>
  <c r="Q8" i="8"/>
  <c r="C6" i="6" s="1"/>
  <c r="Q21" i="8"/>
  <c r="C19" i="6" s="1"/>
  <c r="Q23" i="8"/>
  <c r="C21" i="6" s="1"/>
  <c r="Q60" i="8"/>
  <c r="C58" i="6" s="1"/>
  <c r="Q68" i="8"/>
  <c r="C66" i="6" s="1"/>
  <c r="Q61" i="8"/>
  <c r="C59" i="6" s="1"/>
  <c r="Q28" i="8"/>
  <c r="C26" i="6" s="1"/>
  <c r="Q54" i="8"/>
  <c r="C52" i="6" s="1"/>
  <c r="Q39" i="8"/>
  <c r="C37" i="6" s="1"/>
  <c r="Q14" i="8"/>
  <c r="C12" i="6" s="1"/>
  <c r="Q66" i="8"/>
  <c r="C64" i="6" s="1"/>
  <c r="Q29" i="8"/>
  <c r="C27" i="6" s="1"/>
  <c r="Q19" i="8"/>
  <c r="C17" i="6" s="1"/>
  <c r="Q33" i="8"/>
  <c r="C31" i="6" s="1"/>
  <c r="Q57" i="8"/>
  <c r="C55" i="6" s="1"/>
  <c r="Q53" i="8"/>
  <c r="C51" i="6" s="1"/>
  <c r="Q11" i="8"/>
  <c r="C9" i="6" s="1"/>
  <c r="Q59" i="8"/>
  <c r="C57" i="6" s="1"/>
  <c r="Q16" i="8"/>
  <c r="C14" i="6" s="1"/>
  <c r="Q13" i="8"/>
  <c r="C11" i="6" s="1"/>
  <c r="Q55" i="8"/>
  <c r="C53" i="6" s="1"/>
  <c r="Q62" i="8"/>
  <c r="C60" i="6" s="1"/>
  <c r="Q18" i="8"/>
  <c r="C16" i="6" s="1"/>
  <c r="Q12" i="8"/>
  <c r="C10" i="6" s="1"/>
  <c r="Q48" i="8"/>
  <c r="C46" i="6" s="1"/>
  <c r="Q50" i="8"/>
  <c r="C48" i="6" s="1"/>
  <c r="Y345" i="8"/>
  <c r="Y215" i="8"/>
  <c r="Y72" i="8"/>
  <c r="Y74" i="8"/>
  <c r="Y76" i="8"/>
  <c r="Y80" i="8"/>
  <c r="Y120" i="8"/>
  <c r="Y71" i="8"/>
  <c r="Y385" i="8"/>
  <c r="Y132" i="8"/>
  <c r="Y361" i="8"/>
  <c r="Q41" i="8"/>
  <c r="C39" i="6" s="1"/>
  <c r="Y41" i="8"/>
  <c r="Q35" i="8"/>
  <c r="C33" i="6" s="1"/>
  <c r="Y35" i="8"/>
  <c r="Y186" i="8"/>
  <c r="Q51" i="8"/>
  <c r="C49" i="6" s="1"/>
  <c r="Y51" i="8"/>
  <c r="Q67" i="8"/>
  <c r="C65" i="6" s="1"/>
  <c r="Y67" i="8"/>
  <c r="Y239" i="8"/>
  <c r="Y205" i="8"/>
  <c r="Y313" i="8"/>
  <c r="Y217" i="8"/>
  <c r="Y237" i="8"/>
  <c r="Y114" i="8"/>
  <c r="Y75" i="8"/>
  <c r="Y209" i="8"/>
  <c r="Y391" i="8"/>
  <c r="Q26" i="8"/>
  <c r="C24" i="6" s="1"/>
  <c r="Y26" i="8"/>
  <c r="Y163" i="8"/>
  <c r="Y339" i="8"/>
  <c r="Y97" i="8"/>
  <c r="Q27" i="8"/>
  <c r="C25" i="6" s="1"/>
  <c r="Y27" i="8"/>
  <c r="Q25" i="8"/>
  <c r="C23" i="6" s="1"/>
  <c r="Y25" i="8"/>
  <c r="Y104" i="8"/>
  <c r="Y149" i="8"/>
  <c r="Y191" i="8"/>
  <c r="Y133" i="8"/>
  <c r="Q31" i="8"/>
  <c r="C29" i="6" s="1"/>
  <c r="Y31" i="8"/>
  <c r="Y162" i="8"/>
  <c r="Y387" i="8"/>
  <c r="Y295" i="8"/>
  <c r="Y251" i="8"/>
  <c r="Q34" i="8"/>
  <c r="C32" i="6" s="1"/>
  <c r="Y34" i="8"/>
  <c r="Y305" i="8"/>
  <c r="Y275" i="8"/>
  <c r="Y165" i="8"/>
  <c r="Y179" i="8"/>
  <c r="Y101" i="8"/>
  <c r="K212" i="6"/>
  <c r="I225" i="6"/>
  <c r="J225" i="6" s="1"/>
  <c r="I183" i="6"/>
  <c r="L183" i="6" s="1"/>
  <c r="Q56" i="8"/>
  <c r="C54" i="6" s="1"/>
  <c r="Y56" i="8"/>
  <c r="Y333" i="8"/>
  <c r="Q17" i="8"/>
  <c r="C15" i="6" s="1"/>
  <c r="Y17" i="8"/>
  <c r="Q36" i="8"/>
  <c r="C34" i="6" s="1"/>
  <c r="Y36" i="8"/>
  <c r="Y369" i="8"/>
  <c r="Y79" i="8"/>
  <c r="Y118" i="8"/>
  <c r="Y279" i="8"/>
  <c r="Q52" i="8"/>
  <c r="C50" i="6" s="1"/>
  <c r="Y52" i="8"/>
  <c r="Y189" i="8"/>
  <c r="Q9" i="8"/>
  <c r="C7" i="6" s="1"/>
  <c r="Y9" i="8"/>
  <c r="K200" i="6"/>
  <c r="I102" i="6"/>
  <c r="L102" i="6" s="1"/>
  <c r="K186" i="6"/>
  <c r="I6" i="6"/>
  <c r="J6" i="6" s="1"/>
  <c r="K302" i="6"/>
  <c r="K288" i="6"/>
  <c r="K390" i="6"/>
  <c r="I294" i="6"/>
  <c r="L294" i="6" s="1"/>
  <c r="I162" i="6"/>
  <c r="J162" i="6" s="1"/>
  <c r="I182" i="6"/>
  <c r="J182" i="6" s="1"/>
  <c r="K152" i="6"/>
  <c r="I378" i="6"/>
  <c r="L378" i="6" s="1"/>
  <c r="K209" i="6"/>
  <c r="I65" i="6"/>
  <c r="J65" i="6" s="1"/>
  <c r="I170" i="6"/>
  <c r="L170" i="6" s="1"/>
  <c r="I227" i="6"/>
  <c r="L227" i="6" s="1"/>
  <c r="K386" i="6"/>
  <c r="I141" i="6"/>
  <c r="J141" i="6" s="1"/>
  <c r="I339" i="6"/>
  <c r="J339" i="6" s="1"/>
  <c r="K384" i="6"/>
  <c r="K106" i="6"/>
  <c r="K167" i="6"/>
  <c r="I101" i="6"/>
  <c r="L101" i="6" s="1"/>
  <c r="K163" i="6"/>
  <c r="I108" i="6"/>
  <c r="L108" i="6" s="1"/>
  <c r="K107" i="6"/>
  <c r="I90" i="6"/>
  <c r="J90" i="6" s="1"/>
  <c r="I249" i="6"/>
  <c r="J249" i="6" s="1"/>
  <c r="K377" i="6"/>
  <c r="I286" i="6"/>
  <c r="L286" i="6" s="1"/>
  <c r="I298" i="6"/>
  <c r="L298" i="6" s="1"/>
  <c r="I364" i="6"/>
  <c r="L364" i="6" s="1"/>
  <c r="I366" i="6"/>
  <c r="J366" i="6" s="1"/>
  <c r="K24" i="6"/>
  <c r="I244" i="6"/>
  <c r="L244" i="6" s="1"/>
  <c r="I184" i="6"/>
  <c r="L184" i="6" s="1"/>
  <c r="I128" i="6"/>
  <c r="L128" i="6" s="1"/>
  <c r="I176" i="6"/>
  <c r="L176" i="6" s="1"/>
  <c r="K276" i="6"/>
  <c r="K147" i="6"/>
  <c r="I145" i="6"/>
  <c r="J145" i="6" s="1"/>
  <c r="K172" i="6"/>
  <c r="K181" i="6"/>
  <c r="I76" i="6"/>
  <c r="J76" i="6" s="1"/>
  <c r="K136" i="6"/>
  <c r="I190" i="6"/>
  <c r="L190" i="6" s="1"/>
  <c r="I31" i="6"/>
  <c r="J31" i="6" s="1"/>
  <c r="I46" i="6"/>
  <c r="J46" i="6" s="1"/>
  <c r="I169" i="6"/>
  <c r="J169" i="6" s="1"/>
  <c r="K133" i="6"/>
  <c r="I217" i="6"/>
  <c r="J217" i="6" s="1"/>
  <c r="K389" i="6"/>
  <c r="K7" i="6"/>
  <c r="I338" i="6"/>
  <c r="L338" i="6" s="1"/>
  <c r="K253" i="6"/>
  <c r="I341" i="6"/>
  <c r="L341" i="6" s="1"/>
  <c r="I331" i="6"/>
  <c r="J331" i="6" s="1"/>
  <c r="K151" i="6"/>
  <c r="K120" i="6"/>
  <c r="K268" i="6"/>
  <c r="I329" i="6"/>
  <c r="J329" i="6" s="1"/>
  <c r="I273" i="6"/>
  <c r="J273" i="6" s="1"/>
  <c r="K334" i="6"/>
  <c r="J133" i="6"/>
  <c r="L133" i="6"/>
  <c r="L7" i="6"/>
  <c r="J7" i="6"/>
  <c r="L389" i="6"/>
  <c r="J389" i="6"/>
  <c r="L373" i="6"/>
  <c r="J373" i="6"/>
  <c r="L253" i="6"/>
  <c r="J253" i="6"/>
  <c r="L233" i="6"/>
  <c r="J233" i="6"/>
  <c r="L390" i="6"/>
  <c r="J390" i="6"/>
  <c r="J302" i="6"/>
  <c r="L302" i="6"/>
  <c r="J230" i="6"/>
  <c r="L230" i="6"/>
  <c r="J383" i="6"/>
  <c r="L383" i="6"/>
  <c r="J368" i="6"/>
  <c r="L368" i="6"/>
  <c r="L360" i="6"/>
  <c r="J360" i="6"/>
  <c r="L348" i="6"/>
  <c r="J348" i="6"/>
  <c r="L332" i="6"/>
  <c r="J332" i="6"/>
  <c r="J308" i="6"/>
  <c r="L308" i="6"/>
  <c r="L288" i="6"/>
  <c r="J288" i="6"/>
  <c r="L280" i="6"/>
  <c r="J280" i="6"/>
  <c r="L268" i="6"/>
  <c r="J268" i="6"/>
  <c r="L248" i="6"/>
  <c r="J248" i="6"/>
  <c r="L240" i="6"/>
  <c r="J240" i="6"/>
  <c r="L228" i="6"/>
  <c r="J228" i="6"/>
  <c r="L181" i="6"/>
  <c r="J181" i="6"/>
  <c r="L165" i="6"/>
  <c r="J165" i="6"/>
  <c r="J151" i="6"/>
  <c r="L151" i="6"/>
  <c r="L111" i="6"/>
  <c r="J111" i="6"/>
  <c r="J206" i="6"/>
  <c r="L206" i="6"/>
  <c r="L200" i="6"/>
  <c r="J200" i="6"/>
  <c r="L172" i="6"/>
  <c r="J172" i="6"/>
  <c r="L152" i="6"/>
  <c r="J152" i="6"/>
  <c r="L136" i="6"/>
  <c r="J136" i="6"/>
  <c r="L120" i="6"/>
  <c r="J120" i="6"/>
  <c r="J157" i="6"/>
  <c r="L157" i="6"/>
  <c r="J186" i="6"/>
  <c r="L186" i="6"/>
  <c r="L107" i="6"/>
  <c r="J107" i="6"/>
  <c r="J27" i="6"/>
  <c r="L27" i="6"/>
  <c r="J24" i="6"/>
  <c r="L24" i="6"/>
  <c r="L69" i="6"/>
  <c r="J69" i="6"/>
  <c r="J110" i="6"/>
  <c r="L110" i="6"/>
  <c r="L393" i="6"/>
  <c r="J393" i="6"/>
  <c r="L377" i="6"/>
  <c r="J377" i="6"/>
  <c r="J386" i="6"/>
  <c r="L386" i="6"/>
  <c r="J334" i="6"/>
  <c r="L334" i="6"/>
  <c r="L384" i="6"/>
  <c r="J384" i="6"/>
  <c r="J356" i="6"/>
  <c r="L356" i="6"/>
  <c r="J276" i="6"/>
  <c r="L276" i="6"/>
  <c r="L260" i="6"/>
  <c r="J260" i="6"/>
  <c r="L220" i="6"/>
  <c r="J220" i="6"/>
  <c r="L209" i="6"/>
  <c r="J209" i="6"/>
  <c r="L167" i="6"/>
  <c r="J167" i="6"/>
  <c r="J155" i="6"/>
  <c r="L155" i="6"/>
  <c r="J147" i="6"/>
  <c r="L147" i="6"/>
  <c r="J35" i="6"/>
  <c r="L35" i="6"/>
  <c r="J210" i="6"/>
  <c r="L210" i="6"/>
  <c r="L204" i="6"/>
  <c r="J204" i="6"/>
  <c r="L196" i="6"/>
  <c r="J196" i="6"/>
  <c r="J106" i="6"/>
  <c r="L106" i="6"/>
  <c r="J82" i="6"/>
  <c r="L82" i="6"/>
  <c r="L171" i="6"/>
  <c r="J171" i="6"/>
  <c r="L163" i="6"/>
  <c r="J163" i="6"/>
  <c r="L212" i="6"/>
  <c r="J212" i="6"/>
  <c r="I299" i="6"/>
  <c r="J299" i="6" s="1"/>
  <c r="I242" i="6"/>
  <c r="J242" i="6" s="1"/>
  <c r="K230" i="6"/>
  <c r="I369" i="6"/>
  <c r="J369" i="6" s="1"/>
  <c r="K356" i="6"/>
  <c r="K360" i="6"/>
  <c r="K27" i="6"/>
  <c r="K248" i="6"/>
  <c r="I313" i="6"/>
  <c r="J313" i="6" s="1"/>
  <c r="K383" i="6"/>
  <c r="I353" i="6"/>
  <c r="L353" i="6" s="1"/>
  <c r="K220" i="6"/>
  <c r="I234" i="6"/>
  <c r="L234" i="6" s="1"/>
  <c r="I218" i="6"/>
  <c r="J218" i="6" s="1"/>
  <c r="I309" i="6"/>
  <c r="L309" i="6" s="1"/>
  <c r="K393" i="6"/>
  <c r="K373" i="6"/>
  <c r="I340" i="6"/>
  <c r="J340" i="6" s="1"/>
  <c r="I265" i="6"/>
  <c r="L265" i="6" s="1"/>
  <c r="I236" i="6"/>
  <c r="L236" i="6" s="1"/>
  <c r="I392" i="6"/>
  <c r="J392" i="6" s="1"/>
  <c r="I281" i="6"/>
  <c r="L281" i="6" s="1"/>
  <c r="K280" i="6"/>
  <c r="I269" i="6"/>
  <c r="L269" i="6" s="1"/>
  <c r="K228" i="6"/>
  <c r="I322" i="6"/>
  <c r="J322" i="6" s="1"/>
  <c r="I316" i="6"/>
  <c r="L316" i="6" s="1"/>
  <c r="I305" i="6"/>
  <c r="J305" i="6" s="1"/>
  <c r="K155" i="6"/>
  <c r="I144" i="6"/>
  <c r="J144" i="6" s="1"/>
  <c r="K165" i="6"/>
  <c r="I195" i="6"/>
  <c r="L195" i="6" s="1"/>
  <c r="I213" i="6"/>
  <c r="J213" i="6" s="1"/>
  <c r="K204" i="6"/>
  <c r="K110" i="6"/>
  <c r="I361" i="6"/>
  <c r="L361" i="6" s="1"/>
  <c r="I289" i="6"/>
  <c r="L289" i="6" s="1"/>
  <c r="K332" i="6"/>
  <c r="K240" i="6"/>
  <c r="I284" i="6"/>
  <c r="L284" i="6" s="1"/>
  <c r="K196" i="6"/>
  <c r="K35" i="6"/>
  <c r="K210" i="6"/>
  <c r="I193" i="6"/>
  <c r="J193" i="6" s="1"/>
  <c r="K69" i="6"/>
  <c r="K82" i="6"/>
  <c r="K308" i="6"/>
  <c r="K348" i="6"/>
  <c r="I314" i="6"/>
  <c r="L314" i="6" s="1"/>
  <c r="K260" i="6"/>
  <c r="I61" i="6"/>
  <c r="T7" i="8"/>
  <c r="U7" i="8"/>
  <c r="W7" i="8" s="1"/>
  <c r="F53" i="31"/>
  <c r="H49" i="32" s="1"/>
  <c r="G49" i="32"/>
  <c r="M51" i="31"/>
  <c r="T53" i="31"/>
  <c r="L52" i="31"/>
  <c r="S55" i="31"/>
  <c r="E54" i="31"/>
  <c r="I6" i="28"/>
  <c r="G6" i="28"/>
  <c r="D7" i="28"/>
  <c r="B11" i="23"/>
  <c r="L357" i="6"/>
  <c r="J357" i="6"/>
  <c r="J337" i="6"/>
  <c r="L337" i="6"/>
  <c r="L333" i="6"/>
  <c r="J333" i="6"/>
  <c r="J321" i="6"/>
  <c r="L321" i="6"/>
  <c r="L301" i="6"/>
  <c r="J301" i="6"/>
  <c r="L293" i="6"/>
  <c r="J293" i="6"/>
  <c r="L277" i="6"/>
  <c r="J277" i="6"/>
  <c r="L261" i="6"/>
  <c r="J261" i="6"/>
  <c r="L257" i="6"/>
  <c r="J257" i="6"/>
  <c r="L245" i="6"/>
  <c r="J245" i="6"/>
  <c r="L241" i="6"/>
  <c r="J241" i="6"/>
  <c r="L229" i="6"/>
  <c r="J229" i="6"/>
  <c r="J394" i="6"/>
  <c r="L394" i="6"/>
  <c r="J370" i="6"/>
  <c r="L370" i="6"/>
  <c r="J362" i="6"/>
  <c r="L362" i="6"/>
  <c r="L358" i="6"/>
  <c r="J358" i="6"/>
  <c r="J354" i="6"/>
  <c r="L354" i="6"/>
  <c r="J350" i="6"/>
  <c r="L350" i="6"/>
  <c r="L318" i="6"/>
  <c r="J318" i="6"/>
  <c r="J310" i="6"/>
  <c r="L310" i="6"/>
  <c r="L290" i="6"/>
  <c r="J290" i="6"/>
  <c r="J282" i="6"/>
  <c r="L282" i="6"/>
  <c r="J278" i="6"/>
  <c r="L278" i="6"/>
  <c r="J274" i="6"/>
  <c r="L274" i="6"/>
  <c r="L270" i="6"/>
  <c r="J270" i="6"/>
  <c r="J262" i="6"/>
  <c r="L262" i="6"/>
  <c r="J250" i="6"/>
  <c r="L250" i="6"/>
  <c r="J379" i="6"/>
  <c r="L379" i="6"/>
  <c r="L375" i="6"/>
  <c r="J375" i="6"/>
  <c r="L371" i="6"/>
  <c r="J371" i="6"/>
  <c r="L327" i="6"/>
  <c r="J327" i="6"/>
  <c r="J303" i="6"/>
  <c r="L303" i="6"/>
  <c r="L291" i="6"/>
  <c r="J291" i="6"/>
  <c r="L251" i="6"/>
  <c r="J251" i="6"/>
  <c r="L247" i="6"/>
  <c r="J247" i="6"/>
  <c r="L243" i="6"/>
  <c r="J243" i="6"/>
  <c r="J388" i="6"/>
  <c r="L388" i="6"/>
  <c r="L376" i="6"/>
  <c r="J376" i="6"/>
  <c r="J372" i="6"/>
  <c r="L372" i="6"/>
  <c r="L352" i="6"/>
  <c r="J352" i="6"/>
  <c r="L344" i="6"/>
  <c r="J344" i="6"/>
  <c r="L328" i="6"/>
  <c r="J328" i="6"/>
  <c r="J324" i="6"/>
  <c r="L324" i="6"/>
  <c r="L320" i="6"/>
  <c r="J320" i="6"/>
  <c r="L312" i="6"/>
  <c r="J312" i="6"/>
  <c r="L304" i="6"/>
  <c r="J304" i="6"/>
  <c r="J292" i="6"/>
  <c r="L292" i="6"/>
  <c r="J272" i="6"/>
  <c r="L272" i="6"/>
  <c r="L264" i="6"/>
  <c r="J264" i="6"/>
  <c r="L256" i="6"/>
  <c r="J256" i="6"/>
  <c r="L252" i="6"/>
  <c r="J252" i="6"/>
  <c r="L224" i="6"/>
  <c r="J224" i="6"/>
  <c r="E10" i="23"/>
  <c r="H5" i="28"/>
  <c r="F10" i="23" s="1"/>
  <c r="C10" i="23"/>
  <c r="J5" i="28"/>
  <c r="J385" i="6"/>
  <c r="L385" i="6"/>
  <c r="L381" i="6"/>
  <c r="J381" i="6"/>
  <c r="L365" i="6"/>
  <c r="J365" i="6"/>
  <c r="L325" i="6"/>
  <c r="J325" i="6"/>
  <c r="L317" i="6"/>
  <c r="J317" i="6"/>
  <c r="L297" i="6"/>
  <c r="J297" i="6"/>
  <c r="L285" i="6"/>
  <c r="J285" i="6"/>
  <c r="L237" i="6"/>
  <c r="J237" i="6"/>
  <c r="J221" i="6"/>
  <c r="L221" i="6"/>
  <c r="J382" i="6"/>
  <c r="L382" i="6"/>
  <c r="L374" i="6"/>
  <c r="J374" i="6"/>
  <c r="J346" i="6"/>
  <c r="L346" i="6"/>
  <c r="L342" i="6"/>
  <c r="J342" i="6"/>
  <c r="J330" i="6"/>
  <c r="L330" i="6"/>
  <c r="J326" i="6"/>
  <c r="L326" i="6"/>
  <c r="L306" i="6"/>
  <c r="J306" i="6"/>
  <c r="J266" i="6"/>
  <c r="L266" i="6"/>
  <c r="J258" i="6"/>
  <c r="L258" i="6"/>
  <c r="J254" i="6"/>
  <c r="L254" i="6"/>
  <c r="J246" i="6"/>
  <c r="L246" i="6"/>
  <c r="J238" i="6"/>
  <c r="L238" i="6"/>
  <c r="J226" i="6"/>
  <c r="L226" i="6"/>
  <c r="J222" i="6"/>
  <c r="L222" i="6"/>
  <c r="J391" i="6"/>
  <c r="L391" i="6"/>
  <c r="J387" i="6"/>
  <c r="L387" i="6"/>
  <c r="L367" i="6"/>
  <c r="J367" i="6"/>
  <c r="J363" i="6"/>
  <c r="L363" i="6"/>
  <c r="L359" i="6"/>
  <c r="J359" i="6"/>
  <c r="L355" i="6"/>
  <c r="J355" i="6"/>
  <c r="L351" i="6"/>
  <c r="J351" i="6"/>
  <c r="J347" i="6"/>
  <c r="L347" i="6"/>
  <c r="L343" i="6"/>
  <c r="J343" i="6"/>
  <c r="J335" i="6"/>
  <c r="L335" i="6"/>
  <c r="J323" i="6"/>
  <c r="L323" i="6"/>
  <c r="J319" i="6"/>
  <c r="L319" i="6"/>
  <c r="L315" i="6"/>
  <c r="J315" i="6"/>
  <c r="L311" i="6"/>
  <c r="J311" i="6"/>
  <c r="L307" i="6"/>
  <c r="J307" i="6"/>
  <c r="J295" i="6"/>
  <c r="L295" i="6"/>
  <c r="J287" i="6"/>
  <c r="L287" i="6"/>
  <c r="J283" i="6"/>
  <c r="L283" i="6"/>
  <c r="J279" i="6"/>
  <c r="L279" i="6"/>
  <c r="J275" i="6"/>
  <c r="L275" i="6"/>
  <c r="J271" i="6"/>
  <c r="L271" i="6"/>
  <c r="L267" i="6"/>
  <c r="J267" i="6"/>
  <c r="L263" i="6"/>
  <c r="J263" i="6"/>
  <c r="J259" i="6"/>
  <c r="L259" i="6"/>
  <c r="J255" i="6"/>
  <c r="L255" i="6"/>
  <c r="L239" i="6"/>
  <c r="J239" i="6"/>
  <c r="L231" i="6"/>
  <c r="J231" i="6"/>
  <c r="L223" i="6"/>
  <c r="J223" i="6"/>
  <c r="L219" i="6"/>
  <c r="J219" i="6"/>
  <c r="L380" i="6"/>
  <c r="J380" i="6"/>
  <c r="L336" i="6"/>
  <c r="J336" i="6"/>
  <c r="L296" i="6"/>
  <c r="J296" i="6"/>
  <c r="L232" i="6"/>
  <c r="J232" i="6"/>
  <c r="L79" i="6"/>
  <c r="J79" i="6"/>
  <c r="J75" i="6"/>
  <c r="L75" i="6"/>
  <c r="J71" i="6"/>
  <c r="L71" i="6"/>
  <c r="L94" i="6"/>
  <c r="J94" i="6"/>
  <c r="J86" i="6"/>
  <c r="L86" i="6"/>
  <c r="L84" i="6"/>
  <c r="J84" i="6"/>
  <c r="J52" i="6"/>
  <c r="L52" i="6"/>
  <c r="L42" i="6"/>
  <c r="J42" i="6"/>
  <c r="L177" i="6"/>
  <c r="J177" i="6"/>
  <c r="J129" i="6"/>
  <c r="L129" i="6"/>
  <c r="L123" i="6"/>
  <c r="J123" i="6"/>
  <c r="L53" i="6"/>
  <c r="J53" i="6"/>
  <c r="J122" i="6"/>
  <c r="L122" i="6"/>
  <c r="L66" i="6"/>
  <c r="J66" i="6"/>
  <c r="L215" i="6"/>
  <c r="J215" i="6"/>
  <c r="L211" i="6"/>
  <c r="J211" i="6"/>
  <c r="L203" i="6"/>
  <c r="J203" i="6"/>
  <c r="L201" i="6"/>
  <c r="J201" i="6"/>
  <c r="L187" i="6"/>
  <c r="J187" i="6"/>
  <c r="L179" i="6"/>
  <c r="J179" i="6"/>
  <c r="L173" i="6"/>
  <c r="J173" i="6"/>
  <c r="L161" i="6"/>
  <c r="J161" i="6"/>
  <c r="L143" i="6"/>
  <c r="J143" i="6"/>
  <c r="L135" i="6"/>
  <c r="J135" i="6"/>
  <c r="L127" i="6"/>
  <c r="J127" i="6"/>
  <c r="L125" i="6"/>
  <c r="J125" i="6"/>
  <c r="J121" i="6"/>
  <c r="L121" i="6"/>
  <c r="J119" i="6"/>
  <c r="L119" i="6"/>
  <c r="L115" i="6"/>
  <c r="J115" i="6"/>
  <c r="J97" i="6"/>
  <c r="L97" i="6"/>
  <c r="J95" i="6"/>
  <c r="L95" i="6"/>
  <c r="L91" i="6"/>
  <c r="J91" i="6"/>
  <c r="J87" i="6"/>
  <c r="L87" i="6"/>
  <c r="J55" i="6"/>
  <c r="L55" i="6"/>
  <c r="J43" i="6"/>
  <c r="L43" i="6"/>
  <c r="J39" i="6"/>
  <c r="L39" i="6"/>
  <c r="L37" i="6"/>
  <c r="J37" i="6"/>
  <c r="J202" i="6"/>
  <c r="L202" i="6"/>
  <c r="J194" i="6"/>
  <c r="L194" i="6"/>
  <c r="L192" i="6"/>
  <c r="J192" i="6"/>
  <c r="L180" i="6"/>
  <c r="J180" i="6"/>
  <c r="L164" i="6"/>
  <c r="J164" i="6"/>
  <c r="L160" i="6"/>
  <c r="J160" i="6"/>
  <c r="L148" i="6"/>
  <c r="J148" i="6"/>
  <c r="J138" i="6"/>
  <c r="L138" i="6"/>
  <c r="J112" i="6"/>
  <c r="L112" i="6"/>
  <c r="J104" i="6"/>
  <c r="L104" i="6"/>
  <c r="J78" i="6"/>
  <c r="L78" i="6"/>
  <c r="J74" i="6"/>
  <c r="L74" i="6"/>
  <c r="J68" i="6"/>
  <c r="L68" i="6"/>
  <c r="J64" i="6"/>
  <c r="L64" i="6"/>
  <c r="J32" i="6"/>
  <c r="L32" i="6"/>
  <c r="J30" i="6"/>
  <c r="L30" i="6"/>
  <c r="L26" i="6"/>
  <c r="J26" i="6"/>
  <c r="J18" i="6"/>
  <c r="L18" i="6"/>
  <c r="J16" i="6"/>
  <c r="L16" i="6"/>
  <c r="J10" i="6"/>
  <c r="L10" i="6"/>
  <c r="L8" i="6"/>
  <c r="L49" i="6"/>
  <c r="J49" i="6"/>
  <c r="L17" i="6"/>
  <c r="L58" i="6"/>
  <c r="J58" i="6"/>
  <c r="J44" i="6"/>
  <c r="L44" i="6"/>
  <c r="L199" i="6"/>
  <c r="J199" i="6"/>
  <c r="J105" i="6"/>
  <c r="L105" i="6"/>
  <c r="J103" i="6"/>
  <c r="L103" i="6"/>
  <c r="J81" i="6"/>
  <c r="L81" i="6"/>
  <c r="J73" i="6"/>
  <c r="L73" i="6"/>
  <c r="J63" i="6"/>
  <c r="L63" i="6"/>
  <c r="L59" i="6"/>
  <c r="J59" i="6"/>
  <c r="J47" i="6"/>
  <c r="L47" i="6"/>
  <c r="L29" i="6"/>
  <c r="J29" i="6"/>
  <c r="J25" i="6"/>
  <c r="L25" i="6"/>
  <c r="J19" i="6"/>
  <c r="L19" i="6"/>
  <c r="J13" i="6"/>
  <c r="L13" i="6"/>
  <c r="L11" i="6"/>
  <c r="J11" i="6"/>
  <c r="J9" i="6"/>
  <c r="L9" i="6"/>
  <c r="L100" i="6"/>
  <c r="J100" i="6"/>
  <c r="J96" i="6"/>
  <c r="L96" i="6"/>
  <c r="J92" i="6"/>
  <c r="L92" i="6"/>
  <c r="J88" i="6"/>
  <c r="L88" i="6"/>
  <c r="J56" i="6"/>
  <c r="L56" i="6"/>
  <c r="L54" i="6"/>
  <c r="J54" i="6"/>
  <c r="L50" i="6"/>
  <c r="J50" i="6"/>
  <c r="J48" i="6"/>
  <c r="L48" i="6"/>
  <c r="J36" i="6"/>
  <c r="L36" i="6"/>
  <c r="L34" i="6"/>
  <c r="J34" i="6"/>
  <c r="L22" i="6"/>
  <c r="J22" i="6"/>
  <c r="J153" i="6"/>
  <c r="L153" i="6"/>
  <c r="J137" i="6"/>
  <c r="L137" i="6"/>
  <c r="J117" i="6"/>
  <c r="L117" i="6"/>
  <c r="L109" i="6"/>
  <c r="J109" i="6"/>
  <c r="J89" i="6"/>
  <c r="L89" i="6"/>
  <c r="J57" i="6"/>
  <c r="L57" i="6"/>
  <c r="J45" i="6"/>
  <c r="L45" i="6"/>
  <c r="L33" i="6"/>
  <c r="J33" i="6"/>
  <c r="L21" i="6"/>
  <c r="J21" i="6"/>
  <c r="J178" i="6"/>
  <c r="L178" i="6"/>
  <c r="J166" i="6"/>
  <c r="L166" i="6"/>
  <c r="J158" i="6"/>
  <c r="L158" i="6"/>
  <c r="L156" i="6"/>
  <c r="J156" i="6"/>
  <c r="J146" i="6"/>
  <c r="L146" i="6"/>
  <c r="J130" i="6"/>
  <c r="L130" i="6"/>
  <c r="J126" i="6"/>
  <c r="L126" i="6"/>
  <c r="L124" i="6"/>
  <c r="J124" i="6"/>
  <c r="L118" i="6"/>
  <c r="J118" i="6"/>
  <c r="J70" i="6"/>
  <c r="L70" i="6"/>
  <c r="L62" i="6"/>
  <c r="J62" i="6"/>
  <c r="J60" i="6"/>
  <c r="L60" i="6"/>
  <c r="J28" i="6"/>
  <c r="L28" i="6"/>
  <c r="J14" i="6"/>
  <c r="L14" i="6"/>
  <c r="L207" i="6"/>
  <c r="J207" i="6"/>
  <c r="L205" i="6"/>
  <c r="J205" i="6"/>
  <c r="L197" i="6"/>
  <c r="J197" i="6"/>
  <c r="L191" i="6"/>
  <c r="J191" i="6"/>
  <c r="L189" i="6"/>
  <c r="J189" i="6"/>
  <c r="L175" i="6"/>
  <c r="J175" i="6"/>
  <c r="J159" i="6"/>
  <c r="L159" i="6"/>
  <c r="J149" i="6"/>
  <c r="L149" i="6"/>
  <c r="L139" i="6"/>
  <c r="J139" i="6"/>
  <c r="L131" i="6"/>
  <c r="J131" i="6"/>
  <c r="L113" i="6"/>
  <c r="J113" i="6"/>
  <c r="J93" i="6"/>
  <c r="L93" i="6"/>
  <c r="J85" i="6"/>
  <c r="L85" i="6"/>
  <c r="J83" i="6"/>
  <c r="L83" i="6"/>
  <c r="L23" i="6"/>
  <c r="J23" i="6"/>
  <c r="L216" i="6"/>
  <c r="J216" i="6"/>
  <c r="J214" i="6"/>
  <c r="L214" i="6"/>
  <c r="L208" i="6"/>
  <c r="J208" i="6"/>
  <c r="L188" i="6"/>
  <c r="J188" i="6"/>
  <c r="J174" i="6"/>
  <c r="L174" i="6"/>
  <c r="L168" i="6"/>
  <c r="J168" i="6"/>
  <c r="J142" i="6"/>
  <c r="L142" i="6"/>
  <c r="L140" i="6"/>
  <c r="J140" i="6"/>
  <c r="J134" i="6"/>
  <c r="L134" i="6"/>
  <c r="J132" i="6"/>
  <c r="L132" i="6"/>
  <c r="J114" i="6"/>
  <c r="L114" i="6"/>
  <c r="L80" i="6"/>
  <c r="J80" i="6"/>
  <c r="J72" i="6"/>
  <c r="L72" i="6"/>
  <c r="L12" i="6"/>
  <c r="J12" i="6"/>
  <c r="J38" i="6"/>
  <c r="L38" i="6"/>
  <c r="U6" i="8"/>
  <c r="W6" i="8" s="1"/>
  <c r="Z6" i="8" s="1"/>
  <c r="AA6" i="8" s="1"/>
  <c r="T5" i="8"/>
  <c r="AB6" i="8"/>
  <c r="Z7" i="8" l="1"/>
  <c r="Y4" i="8"/>
  <c r="AB5" i="8"/>
  <c r="W3" i="8"/>
  <c r="T324" i="8"/>
  <c r="AB324" i="8" s="1"/>
  <c r="AC324" i="8" s="1"/>
  <c r="AD324" i="8" s="1"/>
  <c r="C322" i="6"/>
  <c r="T381" i="8"/>
  <c r="C379" i="6"/>
  <c r="T292" i="8"/>
  <c r="C290" i="6"/>
  <c r="T372" i="8"/>
  <c r="C370" i="6"/>
  <c r="T273" i="8"/>
  <c r="Z273" i="8" s="1"/>
  <c r="AA273" i="8" s="1"/>
  <c r="C271" i="6"/>
  <c r="T266" i="8"/>
  <c r="C264" i="6"/>
  <c r="T370" i="8"/>
  <c r="Z370" i="8" s="1"/>
  <c r="AA370" i="8" s="1"/>
  <c r="C368" i="6"/>
  <c r="T176" i="8"/>
  <c r="AB176" i="8" s="1"/>
  <c r="AC176" i="8" s="1"/>
  <c r="AD176" i="8" s="1"/>
  <c r="C174" i="6"/>
  <c r="T336" i="8"/>
  <c r="C334" i="6"/>
  <c r="T246" i="8"/>
  <c r="Z246" i="8" s="1"/>
  <c r="AA246" i="8" s="1"/>
  <c r="C244" i="6"/>
  <c r="T284" i="8"/>
  <c r="C282" i="6"/>
  <c r="T180" i="8"/>
  <c r="C178" i="6"/>
  <c r="T114" i="8"/>
  <c r="AB114" i="8" s="1"/>
  <c r="AC114" i="8" s="1"/>
  <c r="AD114" i="8" s="1"/>
  <c r="C112" i="6"/>
  <c r="T173" i="8"/>
  <c r="C171" i="6"/>
  <c r="T194" i="8"/>
  <c r="C192" i="6"/>
  <c r="T216" i="8"/>
  <c r="C214" i="6"/>
  <c r="T218" i="8"/>
  <c r="AB218" i="8" s="1"/>
  <c r="AC218" i="8" s="1"/>
  <c r="AD218" i="8" s="1"/>
  <c r="C216" i="6"/>
  <c r="T88" i="8"/>
  <c r="C86" i="6"/>
  <c r="T73" i="8"/>
  <c r="Z73" i="8" s="1"/>
  <c r="AA73" i="8" s="1"/>
  <c r="C71" i="6"/>
  <c r="T118" i="8"/>
  <c r="AB118" i="8" s="1"/>
  <c r="AC118" i="8" s="1"/>
  <c r="AD118" i="8" s="1"/>
  <c r="C116" i="6"/>
  <c r="T161" i="8"/>
  <c r="Z161" i="8" s="1"/>
  <c r="AA161" i="8" s="1"/>
  <c r="C159" i="6"/>
  <c r="T224" i="8"/>
  <c r="C222" i="6"/>
  <c r="T290" i="8"/>
  <c r="Z290" i="8" s="1"/>
  <c r="AA290" i="8" s="1"/>
  <c r="C288" i="6"/>
  <c r="T140" i="8"/>
  <c r="C138" i="6"/>
  <c r="T131" i="8"/>
  <c r="AB131" i="8" s="1"/>
  <c r="AC131" i="8" s="1"/>
  <c r="AD131" i="8" s="1"/>
  <c r="C129" i="6"/>
  <c r="T83" i="8"/>
  <c r="Z83" i="8" s="1"/>
  <c r="AA83" i="8" s="1"/>
  <c r="C81" i="6"/>
  <c r="T212" i="8"/>
  <c r="C210" i="6"/>
  <c r="T354" i="8"/>
  <c r="Z354" i="8" s="1"/>
  <c r="AA354" i="8" s="1"/>
  <c r="C352" i="6"/>
  <c r="T214" i="8"/>
  <c r="C212" i="6"/>
  <c r="T209" i="8"/>
  <c r="Z209" i="8" s="1"/>
  <c r="AA209" i="8" s="1"/>
  <c r="C207" i="6"/>
  <c r="T317" i="8"/>
  <c r="C315" i="6"/>
  <c r="T305" i="8"/>
  <c r="AB305" i="8" s="1"/>
  <c r="AC305" i="8" s="1"/>
  <c r="AD305" i="8" s="1"/>
  <c r="C303" i="6"/>
  <c r="T243" i="8"/>
  <c r="C241" i="6"/>
  <c r="T291" i="8"/>
  <c r="C289" i="6"/>
  <c r="T70" i="8"/>
  <c r="C68" i="6"/>
  <c r="T129" i="8"/>
  <c r="C127" i="6"/>
  <c r="T163" i="8"/>
  <c r="AB163" i="8" s="1"/>
  <c r="AC163" i="8" s="1"/>
  <c r="AD163" i="8" s="1"/>
  <c r="C161" i="6"/>
  <c r="T332" i="8"/>
  <c r="Z332" i="8" s="1"/>
  <c r="AA332" i="8" s="1"/>
  <c r="C330" i="6"/>
  <c r="T322" i="8"/>
  <c r="Z322" i="8" s="1"/>
  <c r="AA322" i="8" s="1"/>
  <c r="C320" i="6"/>
  <c r="T298" i="8"/>
  <c r="Z298" i="8" s="1"/>
  <c r="AA298" i="8" s="1"/>
  <c r="C296" i="6"/>
  <c r="T375" i="8"/>
  <c r="C373" i="6"/>
  <c r="T280" i="8"/>
  <c r="Z280" i="8" s="1"/>
  <c r="AA280" i="8" s="1"/>
  <c r="C278" i="6"/>
  <c r="T330" i="8"/>
  <c r="Z330" i="8" s="1"/>
  <c r="AA330" i="8" s="1"/>
  <c r="C328" i="6"/>
  <c r="T358" i="8"/>
  <c r="C356" i="6"/>
  <c r="T136" i="8"/>
  <c r="C134" i="6"/>
  <c r="T392" i="8"/>
  <c r="C390" i="6"/>
  <c r="T315" i="8"/>
  <c r="C313" i="6"/>
  <c r="T396" i="8"/>
  <c r="C394" i="6"/>
  <c r="T300" i="8"/>
  <c r="Z300" i="8" s="1"/>
  <c r="AA300" i="8" s="1"/>
  <c r="C298" i="6"/>
  <c r="T228" i="8"/>
  <c r="AB228" i="8" s="1"/>
  <c r="AC228" i="8" s="1"/>
  <c r="AD228" i="8" s="1"/>
  <c r="C226" i="6"/>
  <c r="T165" i="8"/>
  <c r="AB165" i="8" s="1"/>
  <c r="AC165" i="8" s="1"/>
  <c r="AD165" i="8" s="1"/>
  <c r="C163" i="6"/>
  <c r="T130" i="8"/>
  <c r="Z130" i="8" s="1"/>
  <c r="AA130" i="8" s="1"/>
  <c r="C128" i="6"/>
  <c r="T189" i="8"/>
  <c r="AB189" i="8" s="1"/>
  <c r="AC189" i="8" s="1"/>
  <c r="AD189" i="8" s="1"/>
  <c r="C187" i="6"/>
  <c r="T170" i="8"/>
  <c r="C168" i="6"/>
  <c r="T177" i="8"/>
  <c r="Z177" i="8" s="1"/>
  <c r="AA177" i="8" s="1"/>
  <c r="C175" i="6"/>
  <c r="T250" i="8"/>
  <c r="C248" i="6"/>
  <c r="T168" i="8"/>
  <c r="C166" i="6"/>
  <c r="T116" i="8"/>
  <c r="C114" i="6"/>
  <c r="T158" i="8"/>
  <c r="C156" i="6"/>
  <c r="T217" i="8"/>
  <c r="Z217" i="8" s="1"/>
  <c r="AA217" i="8" s="1"/>
  <c r="C215" i="6"/>
  <c r="T252" i="8"/>
  <c r="C250" i="6"/>
  <c r="T147" i="8"/>
  <c r="C145" i="6"/>
  <c r="T111" i="8"/>
  <c r="C109" i="6"/>
  <c r="T297" i="8"/>
  <c r="C295" i="6"/>
  <c r="T74" i="8"/>
  <c r="AB74" i="8" s="1"/>
  <c r="AC74" i="8" s="1"/>
  <c r="AD74" i="8" s="1"/>
  <c r="C72" i="6"/>
  <c r="T95" i="8"/>
  <c r="C93" i="6"/>
  <c r="T142" i="8"/>
  <c r="Z142" i="8" s="1"/>
  <c r="AA142" i="8" s="1"/>
  <c r="C140" i="6"/>
  <c r="T256" i="8"/>
  <c r="C254" i="6"/>
  <c r="T229" i="8"/>
  <c r="C227" i="6"/>
  <c r="T263" i="8"/>
  <c r="C261" i="6"/>
  <c r="T385" i="8"/>
  <c r="AB385" i="8" s="1"/>
  <c r="AC385" i="8" s="1"/>
  <c r="AD385" i="8" s="1"/>
  <c r="C383" i="6"/>
  <c r="T166" i="8"/>
  <c r="C164" i="6"/>
  <c r="T287" i="8"/>
  <c r="C285" i="6"/>
  <c r="T249" i="8"/>
  <c r="AB249" i="8" s="1"/>
  <c r="AC249" i="8" s="1"/>
  <c r="AD249" i="8" s="1"/>
  <c r="C247" i="6"/>
  <c r="T259" i="8"/>
  <c r="C257" i="6"/>
  <c r="T205" i="8"/>
  <c r="AB205" i="8" s="1"/>
  <c r="AC205" i="8" s="1"/>
  <c r="AD205" i="8" s="1"/>
  <c r="C203" i="6"/>
  <c r="T319" i="8"/>
  <c r="C317" i="6"/>
  <c r="T345" i="8"/>
  <c r="AB345" i="8" s="1"/>
  <c r="AC345" i="8" s="1"/>
  <c r="AD345" i="8" s="1"/>
  <c r="C343" i="6"/>
  <c r="T346" i="8"/>
  <c r="C344" i="6"/>
  <c r="T391" i="8"/>
  <c r="AB391" i="8" s="1"/>
  <c r="AC391" i="8" s="1"/>
  <c r="AD391" i="8" s="1"/>
  <c r="C389" i="6"/>
  <c r="T384" i="8"/>
  <c r="C382" i="6"/>
  <c r="T382" i="8"/>
  <c r="Z382" i="8" s="1"/>
  <c r="AA382" i="8" s="1"/>
  <c r="C380" i="6"/>
  <c r="T394" i="8"/>
  <c r="C392" i="6"/>
  <c r="T373" i="8"/>
  <c r="C371" i="6"/>
  <c r="T386" i="8"/>
  <c r="C384" i="6"/>
  <c r="T248" i="8"/>
  <c r="C246" i="6"/>
  <c r="T338" i="8"/>
  <c r="C336" i="6"/>
  <c r="T362" i="8"/>
  <c r="Z362" i="8" s="1"/>
  <c r="AA362" i="8" s="1"/>
  <c r="C360" i="6"/>
  <c r="T366" i="8"/>
  <c r="AB366" i="8" s="1"/>
  <c r="AC366" i="8" s="1"/>
  <c r="AD366" i="8" s="1"/>
  <c r="C364" i="6"/>
  <c r="T72" i="8"/>
  <c r="AB72" i="8" s="1"/>
  <c r="AC72" i="8" s="1"/>
  <c r="AD72" i="8" s="1"/>
  <c r="C70" i="6"/>
  <c r="T120" i="8"/>
  <c r="AB120" i="8" s="1"/>
  <c r="AC120" i="8" s="1"/>
  <c r="AD120" i="8" s="1"/>
  <c r="C118" i="6"/>
  <c r="T271" i="8"/>
  <c r="C269" i="6"/>
  <c r="T350" i="8"/>
  <c r="C348" i="6"/>
  <c r="T374" i="8"/>
  <c r="Z374" i="8" s="1"/>
  <c r="AA374" i="8" s="1"/>
  <c r="C372" i="6"/>
  <c r="T265" i="8"/>
  <c r="C263" i="6"/>
  <c r="T341" i="8"/>
  <c r="C339" i="6"/>
  <c r="T236" i="8"/>
  <c r="Z236" i="8" s="1"/>
  <c r="AA236" i="8" s="1"/>
  <c r="C234" i="6"/>
  <c r="T320" i="8"/>
  <c r="AB320" i="8" s="1"/>
  <c r="AC320" i="8" s="1"/>
  <c r="AD320" i="8" s="1"/>
  <c r="C318" i="6"/>
  <c r="T244" i="8"/>
  <c r="C242" i="6"/>
  <c r="T181" i="8"/>
  <c r="AB181" i="8" s="1"/>
  <c r="AC181" i="8" s="1"/>
  <c r="AD181" i="8" s="1"/>
  <c r="C179" i="6"/>
  <c r="T93" i="8"/>
  <c r="Z93" i="8" s="1"/>
  <c r="AA93" i="8" s="1"/>
  <c r="C91" i="6"/>
  <c r="T122" i="8"/>
  <c r="C120" i="6"/>
  <c r="T157" i="8"/>
  <c r="C155" i="6"/>
  <c r="T186" i="8"/>
  <c r="C184" i="6"/>
  <c r="T277" i="8"/>
  <c r="C275" i="6"/>
  <c r="T187" i="8"/>
  <c r="Z187" i="8" s="1"/>
  <c r="AA187" i="8" s="1"/>
  <c r="C185" i="6"/>
  <c r="T364" i="8"/>
  <c r="C362" i="6"/>
  <c r="T230" i="8"/>
  <c r="C228" i="6"/>
  <c r="T191" i="8"/>
  <c r="Z191" i="8" s="1"/>
  <c r="AA191" i="8" s="1"/>
  <c r="C189" i="6"/>
  <c r="T234" i="8"/>
  <c r="Z234" i="8" s="1"/>
  <c r="AA234" i="8" s="1"/>
  <c r="C232" i="6"/>
  <c r="T274" i="8"/>
  <c r="Z274" i="8" s="1"/>
  <c r="AA274" i="8" s="1"/>
  <c r="C272" i="6"/>
  <c r="T215" i="8"/>
  <c r="AB215" i="8" s="1"/>
  <c r="AC215" i="8" s="1"/>
  <c r="AD215" i="8" s="1"/>
  <c r="C213" i="6"/>
  <c r="T282" i="8"/>
  <c r="C280" i="6"/>
  <c r="T78" i="8"/>
  <c r="C76" i="6"/>
  <c r="T105" i="8"/>
  <c r="C103" i="6"/>
  <c r="T132" i="8"/>
  <c r="AB132" i="8" s="1"/>
  <c r="AC132" i="8" s="1"/>
  <c r="AD132" i="8" s="1"/>
  <c r="C130" i="6"/>
  <c r="T150" i="8"/>
  <c r="C148" i="6"/>
  <c r="T172" i="8"/>
  <c r="C170" i="6"/>
  <c r="T201" i="8"/>
  <c r="C199" i="6"/>
  <c r="T240" i="8"/>
  <c r="C238" i="6"/>
  <c r="T239" i="8"/>
  <c r="AB239" i="8" s="1"/>
  <c r="AC239" i="8" s="1"/>
  <c r="AD239" i="8" s="1"/>
  <c r="C237" i="6"/>
  <c r="T152" i="8"/>
  <c r="C150" i="6"/>
  <c r="T115" i="8"/>
  <c r="C113" i="6"/>
  <c r="T108" i="8"/>
  <c r="C106" i="6"/>
  <c r="T119" i="8"/>
  <c r="Z119" i="8" s="1"/>
  <c r="AA119" i="8" s="1"/>
  <c r="C117" i="6"/>
  <c r="T143" i="8"/>
  <c r="C141" i="6"/>
  <c r="T75" i="8"/>
  <c r="AB75" i="8" s="1"/>
  <c r="AC75" i="8" s="1"/>
  <c r="AD75" i="8" s="1"/>
  <c r="C73" i="6"/>
  <c r="T195" i="8"/>
  <c r="AB195" i="8" s="1"/>
  <c r="AC195" i="8" s="1"/>
  <c r="AD195" i="8" s="1"/>
  <c r="C193" i="6"/>
  <c r="T138" i="8"/>
  <c r="C136" i="6"/>
  <c r="T121" i="8"/>
  <c r="C119" i="6"/>
  <c r="T188" i="8"/>
  <c r="Z188" i="8" s="1"/>
  <c r="AA188" i="8" s="1"/>
  <c r="C186" i="6"/>
  <c r="T207" i="8"/>
  <c r="AB207" i="8" s="1"/>
  <c r="AC207" i="8" s="1"/>
  <c r="AD207" i="8" s="1"/>
  <c r="C205" i="6"/>
  <c r="T190" i="8"/>
  <c r="Z190" i="8" s="1"/>
  <c r="AA190" i="8" s="1"/>
  <c r="C188" i="6"/>
  <c r="T169" i="8"/>
  <c r="C167" i="6"/>
  <c r="T210" i="8"/>
  <c r="AB210" i="8" s="1"/>
  <c r="AC210" i="8" s="1"/>
  <c r="AD210" i="8" s="1"/>
  <c r="C208" i="6"/>
  <c r="T86" i="8"/>
  <c r="C84" i="6"/>
  <c r="T255" i="8"/>
  <c r="C253" i="6"/>
  <c r="T231" i="8"/>
  <c r="C229" i="6"/>
  <c r="T293" i="8"/>
  <c r="C291" i="6"/>
  <c r="T283" i="8"/>
  <c r="AB283" i="8" s="1"/>
  <c r="AC283" i="8" s="1"/>
  <c r="AD283" i="8" s="1"/>
  <c r="C281" i="6"/>
  <c r="T261" i="8"/>
  <c r="C259" i="6"/>
  <c r="T104" i="8"/>
  <c r="AB104" i="8" s="1"/>
  <c r="AC104" i="8" s="1"/>
  <c r="AD104" i="8" s="1"/>
  <c r="C102" i="6"/>
  <c r="T349" i="8"/>
  <c r="C347" i="6"/>
  <c r="T245" i="8"/>
  <c r="C243" i="6"/>
  <c r="T160" i="8"/>
  <c r="C158" i="6"/>
  <c r="T94" i="8"/>
  <c r="Z94" i="8" s="1"/>
  <c r="AA94" i="8" s="1"/>
  <c r="C92" i="6"/>
  <c r="T357" i="8"/>
  <c r="C355" i="6"/>
  <c r="T247" i="8"/>
  <c r="Z247" i="8" s="1"/>
  <c r="AA247" i="8" s="1"/>
  <c r="C245" i="6"/>
  <c r="T355" i="8"/>
  <c r="Z355" i="8" s="1"/>
  <c r="AA355" i="8" s="1"/>
  <c r="C353" i="6"/>
  <c r="T321" i="8"/>
  <c r="Z321" i="8" s="1"/>
  <c r="AA321" i="8" s="1"/>
  <c r="C319" i="6"/>
  <c r="T251" i="8"/>
  <c r="AB251" i="8" s="1"/>
  <c r="AC251" i="8" s="1"/>
  <c r="AD251" i="8" s="1"/>
  <c r="C249" i="6"/>
  <c r="T113" i="8"/>
  <c r="Z113" i="8" s="1"/>
  <c r="AA113" i="8" s="1"/>
  <c r="C111" i="6"/>
  <c r="T235" i="8"/>
  <c r="AB235" i="8" s="1"/>
  <c r="AC235" i="8" s="1"/>
  <c r="AD235" i="8" s="1"/>
  <c r="C233" i="6"/>
  <c r="T371" i="8"/>
  <c r="AB371" i="8" s="1"/>
  <c r="AC371" i="8" s="1"/>
  <c r="AD371" i="8" s="1"/>
  <c r="C369" i="6"/>
  <c r="T275" i="8"/>
  <c r="AB275" i="8" s="1"/>
  <c r="AC275" i="8" s="1"/>
  <c r="AD275" i="8" s="1"/>
  <c r="C273" i="6"/>
  <c r="T125" i="8"/>
  <c r="Z125" i="8" s="1"/>
  <c r="C123" i="6"/>
  <c r="T351" i="8"/>
  <c r="C349" i="6"/>
  <c r="T369" i="8"/>
  <c r="AB369" i="8" s="1"/>
  <c r="AC369" i="8" s="1"/>
  <c r="AD369" i="8" s="1"/>
  <c r="C367" i="6"/>
  <c r="T102" i="8"/>
  <c r="AB102" i="8" s="1"/>
  <c r="AC102" i="8" s="1"/>
  <c r="AD102" i="8" s="1"/>
  <c r="C100" i="6"/>
  <c r="T376" i="8"/>
  <c r="C374" i="6"/>
  <c r="T383" i="8"/>
  <c r="C381" i="6"/>
  <c r="T318" i="8"/>
  <c r="C316" i="6"/>
  <c r="T368" i="8"/>
  <c r="AB368" i="8" s="1"/>
  <c r="AC368" i="8" s="1"/>
  <c r="AD368" i="8" s="1"/>
  <c r="C366" i="6"/>
  <c r="T314" i="8"/>
  <c r="C312" i="6"/>
  <c r="T388" i="8"/>
  <c r="C386" i="6"/>
  <c r="T316" i="8"/>
  <c r="C314" i="6"/>
  <c r="T367" i="8"/>
  <c r="Z367" i="8" s="1"/>
  <c r="AA367" i="8" s="1"/>
  <c r="C365" i="6"/>
  <c r="T208" i="8"/>
  <c r="C206" i="6"/>
  <c r="T264" i="8"/>
  <c r="C262" i="6"/>
  <c r="T296" i="8"/>
  <c r="Z296" i="8" s="1"/>
  <c r="AA296" i="8" s="1"/>
  <c r="C294" i="6"/>
  <c r="T390" i="8"/>
  <c r="Z390" i="8" s="1"/>
  <c r="AA390" i="8" s="1"/>
  <c r="C388" i="6"/>
  <c r="T313" i="8"/>
  <c r="C311" i="6"/>
  <c r="T379" i="8"/>
  <c r="Z379" i="8" s="1"/>
  <c r="AA379" i="8" s="1"/>
  <c r="C377" i="6"/>
  <c r="T112" i="8"/>
  <c r="Z112" i="8" s="1"/>
  <c r="AA112" i="8" s="1"/>
  <c r="C110" i="6"/>
  <c r="T308" i="8"/>
  <c r="AB308" i="8" s="1"/>
  <c r="AC308" i="8" s="1"/>
  <c r="AD308" i="8" s="1"/>
  <c r="C306" i="6"/>
  <c r="T334" i="8"/>
  <c r="Z334" i="8" s="1"/>
  <c r="AA334" i="8" s="1"/>
  <c r="C332" i="6"/>
  <c r="T361" i="8"/>
  <c r="AB361" i="8" s="1"/>
  <c r="AC361" i="8" s="1"/>
  <c r="AD361" i="8" s="1"/>
  <c r="C359" i="6"/>
  <c r="T182" i="8"/>
  <c r="AB182" i="8" s="1"/>
  <c r="AC182" i="8" s="1"/>
  <c r="AD182" i="8" s="1"/>
  <c r="C180" i="6"/>
  <c r="T278" i="8"/>
  <c r="C276" i="6"/>
  <c r="T347" i="8"/>
  <c r="C345" i="6"/>
  <c r="T268" i="8"/>
  <c r="C266" i="6"/>
  <c r="T333" i="8"/>
  <c r="C331" i="6"/>
  <c r="T260" i="8"/>
  <c r="C258" i="6"/>
  <c r="T82" i="8"/>
  <c r="C80" i="6"/>
  <c r="T117" i="8"/>
  <c r="Z117" i="8" s="1"/>
  <c r="AA117" i="8" s="1"/>
  <c r="C115" i="6"/>
  <c r="T149" i="8"/>
  <c r="AB149" i="8" s="1"/>
  <c r="AC149" i="8" s="1"/>
  <c r="AD149" i="8" s="1"/>
  <c r="C147" i="6"/>
  <c r="T178" i="8"/>
  <c r="Z178" i="8" s="1"/>
  <c r="AA178" i="8" s="1"/>
  <c r="C176" i="6"/>
  <c r="T197" i="8"/>
  <c r="AB197" i="8" s="1"/>
  <c r="AC197" i="8" s="1"/>
  <c r="AD197" i="8" s="1"/>
  <c r="C195" i="6"/>
  <c r="T184" i="8"/>
  <c r="C182" i="6"/>
  <c r="T222" i="8"/>
  <c r="Z222" i="8" s="1"/>
  <c r="AA222" i="8" s="1"/>
  <c r="C220" i="6"/>
  <c r="T146" i="8"/>
  <c r="Z146" i="8" s="1"/>
  <c r="AA146" i="8" s="1"/>
  <c r="C144" i="6"/>
  <c r="T151" i="8"/>
  <c r="AB151" i="8" s="1"/>
  <c r="AC151" i="8" s="1"/>
  <c r="AD151" i="8" s="1"/>
  <c r="C149" i="6"/>
  <c r="T226" i="8"/>
  <c r="C224" i="6"/>
  <c r="T272" i="8"/>
  <c r="Z272" i="8" s="1"/>
  <c r="AA272" i="8" s="1"/>
  <c r="C270" i="6"/>
  <c r="T171" i="8"/>
  <c r="C169" i="6"/>
  <c r="T219" i="8"/>
  <c r="AB219" i="8" s="1"/>
  <c r="AC219" i="8" s="1"/>
  <c r="AD219" i="8" s="1"/>
  <c r="C217" i="6"/>
  <c r="T76" i="8"/>
  <c r="AB76" i="8" s="1"/>
  <c r="AC76" i="8" s="1"/>
  <c r="AD76" i="8" s="1"/>
  <c r="C74" i="6"/>
  <c r="T100" i="8"/>
  <c r="C98" i="6"/>
  <c r="T124" i="8"/>
  <c r="C122" i="6"/>
  <c r="T148" i="8"/>
  <c r="C146" i="6"/>
  <c r="T164" i="8"/>
  <c r="AB164" i="8" s="1"/>
  <c r="AC164" i="8" s="1"/>
  <c r="AD164" i="8" s="1"/>
  <c r="C162" i="6"/>
  <c r="T198" i="8"/>
  <c r="Z198" i="8" s="1"/>
  <c r="AA198" i="8" s="1"/>
  <c r="C196" i="6"/>
  <c r="T237" i="8"/>
  <c r="Z237" i="8" s="1"/>
  <c r="AA237" i="8" s="1"/>
  <c r="C235" i="6"/>
  <c r="T223" i="8"/>
  <c r="AB223" i="8" s="1"/>
  <c r="AC223" i="8" s="1"/>
  <c r="AD223" i="8" s="1"/>
  <c r="C221" i="6"/>
  <c r="T339" i="8"/>
  <c r="C337" i="6"/>
  <c r="T159" i="8"/>
  <c r="AB159" i="8" s="1"/>
  <c r="AC159" i="8" s="1"/>
  <c r="AD159" i="8" s="1"/>
  <c r="C157" i="6"/>
  <c r="T103" i="8"/>
  <c r="C101" i="6"/>
  <c r="T91" i="8"/>
  <c r="C89" i="6"/>
  <c r="T123" i="8"/>
  <c r="C121" i="6"/>
  <c r="T175" i="8"/>
  <c r="Z175" i="8" s="1"/>
  <c r="AA175" i="8" s="1"/>
  <c r="C173" i="6"/>
  <c r="T79" i="8"/>
  <c r="Z79" i="8" s="1"/>
  <c r="AA79" i="8" s="1"/>
  <c r="C77" i="6"/>
  <c r="T183" i="8"/>
  <c r="C181" i="6"/>
  <c r="T106" i="8"/>
  <c r="Z106" i="8" s="1"/>
  <c r="AA106" i="8" s="1"/>
  <c r="C104" i="6"/>
  <c r="T84" i="8"/>
  <c r="AB84" i="8" s="1"/>
  <c r="AC84" i="8" s="1"/>
  <c r="AD84" i="8" s="1"/>
  <c r="C82" i="6"/>
  <c r="T288" i="8"/>
  <c r="C286" i="6"/>
  <c r="T196" i="8"/>
  <c r="Z196" i="8" s="1"/>
  <c r="AA196" i="8" s="1"/>
  <c r="C194" i="6"/>
  <c r="T193" i="8"/>
  <c r="Z193" i="8" s="1"/>
  <c r="AA193" i="8" s="1"/>
  <c r="C191" i="6"/>
  <c r="T328" i="8"/>
  <c r="Z328" i="8" s="1"/>
  <c r="AA328" i="8" s="1"/>
  <c r="C326" i="6"/>
  <c r="T98" i="8"/>
  <c r="C96" i="6"/>
  <c r="T128" i="8"/>
  <c r="C126" i="6"/>
  <c r="T365" i="8"/>
  <c r="Z365" i="8" s="1"/>
  <c r="AA365" i="8" s="1"/>
  <c r="C363" i="6"/>
  <c r="T126" i="8"/>
  <c r="Z126" i="8" s="1"/>
  <c r="AA126" i="8" s="1"/>
  <c r="C124" i="6"/>
  <c r="T199" i="8"/>
  <c r="C197" i="6"/>
  <c r="T154" i="8"/>
  <c r="C152" i="6"/>
  <c r="T167" i="8"/>
  <c r="AB167" i="8" s="1"/>
  <c r="AC167" i="8" s="1"/>
  <c r="AD167" i="8" s="1"/>
  <c r="C165" i="6"/>
  <c r="T253" i="8"/>
  <c r="C251" i="6"/>
  <c r="T135" i="8"/>
  <c r="C133" i="6"/>
  <c r="T269" i="8"/>
  <c r="C267" i="6"/>
  <c r="T241" i="8"/>
  <c r="Z241" i="8" s="1"/>
  <c r="AA241" i="8" s="1"/>
  <c r="C239" i="6"/>
  <c r="T227" i="8"/>
  <c r="C225" i="6"/>
  <c r="T192" i="8"/>
  <c r="C190" i="6"/>
  <c r="T329" i="8"/>
  <c r="Z329" i="8" s="1"/>
  <c r="AA329" i="8" s="1"/>
  <c r="C327" i="6"/>
  <c r="T233" i="8"/>
  <c r="AB233" i="8" s="1"/>
  <c r="AC233" i="8" s="1"/>
  <c r="AD233" i="8" s="1"/>
  <c r="C231" i="6"/>
  <c r="T281" i="8"/>
  <c r="Z281" i="8" s="1"/>
  <c r="AA281" i="8" s="1"/>
  <c r="C279" i="6"/>
  <c r="T295" i="8"/>
  <c r="AB295" i="8" s="1"/>
  <c r="AC295" i="8" s="1"/>
  <c r="AD295" i="8" s="1"/>
  <c r="C293" i="6"/>
  <c r="T303" i="8"/>
  <c r="C301" i="6"/>
  <c r="T211" i="8"/>
  <c r="C209" i="6"/>
  <c r="T377" i="8"/>
  <c r="Z377" i="8" s="1"/>
  <c r="AA377" i="8" s="1"/>
  <c r="C375" i="6"/>
  <c r="T127" i="8"/>
  <c r="C125" i="6"/>
  <c r="T110" i="8"/>
  <c r="C108" i="6"/>
  <c r="T326" i="8"/>
  <c r="C324" i="6"/>
  <c r="T359" i="8"/>
  <c r="Z359" i="8" s="1"/>
  <c r="AA359" i="8" s="1"/>
  <c r="C357" i="6"/>
  <c r="T342" i="8"/>
  <c r="C340" i="6"/>
  <c r="T232" i="8"/>
  <c r="C230" i="6"/>
  <c r="T299" i="8"/>
  <c r="C297" i="6"/>
  <c r="T348" i="8"/>
  <c r="C346" i="6"/>
  <c r="T96" i="8"/>
  <c r="C94" i="6"/>
  <c r="T380" i="8"/>
  <c r="AB380" i="8" s="1"/>
  <c r="AC380" i="8" s="1"/>
  <c r="AD380" i="8" s="1"/>
  <c r="C378" i="6"/>
  <c r="T294" i="8"/>
  <c r="Z294" i="8" s="1"/>
  <c r="AA294" i="8" s="1"/>
  <c r="C292" i="6"/>
  <c r="T360" i="8"/>
  <c r="AB360" i="8" s="1"/>
  <c r="AC360" i="8" s="1"/>
  <c r="AD360" i="8" s="1"/>
  <c r="C358" i="6"/>
  <c r="T276" i="8"/>
  <c r="Z276" i="8" s="1"/>
  <c r="AA276" i="8" s="1"/>
  <c r="C274" i="6"/>
  <c r="T77" i="8"/>
  <c r="C75" i="6"/>
  <c r="T133" i="8"/>
  <c r="AB133" i="8" s="1"/>
  <c r="AC133" i="8" s="1"/>
  <c r="AD133" i="8" s="1"/>
  <c r="C131" i="6"/>
  <c r="T270" i="8"/>
  <c r="C268" i="6"/>
  <c r="T302" i="8"/>
  <c r="C300" i="6"/>
  <c r="T206" i="8"/>
  <c r="AB206" i="8" s="1"/>
  <c r="AC206" i="8" s="1"/>
  <c r="AD206" i="8" s="1"/>
  <c r="C204" i="6"/>
  <c r="T258" i="8"/>
  <c r="C256" i="6"/>
  <c r="T267" i="8"/>
  <c r="C265" i="6"/>
  <c r="T97" i="8"/>
  <c r="AB97" i="8" s="1"/>
  <c r="AC97" i="8" s="1"/>
  <c r="AD97" i="8" s="1"/>
  <c r="C95" i="6"/>
  <c r="T145" i="8"/>
  <c r="Z145" i="8" s="1"/>
  <c r="AA145" i="8" s="1"/>
  <c r="C143" i="6"/>
  <c r="T185" i="8"/>
  <c r="C183" i="6"/>
  <c r="T220" i="8"/>
  <c r="C218" i="6"/>
  <c r="T109" i="8"/>
  <c r="Z109" i="8" s="1"/>
  <c r="AA109" i="8" s="1"/>
  <c r="C107" i="6"/>
  <c r="T99" i="8"/>
  <c r="AB99" i="8" s="1"/>
  <c r="AC99" i="8" s="1"/>
  <c r="AD99" i="8" s="1"/>
  <c r="C97" i="6"/>
  <c r="T179" i="8"/>
  <c r="AB179" i="8" s="1"/>
  <c r="AC179" i="8" s="1"/>
  <c r="AD179" i="8" s="1"/>
  <c r="C177" i="6"/>
  <c r="T90" i="8"/>
  <c r="Z90" i="8" s="1"/>
  <c r="AA90" i="8" s="1"/>
  <c r="C88" i="6"/>
  <c r="T202" i="8"/>
  <c r="Z202" i="8" s="1"/>
  <c r="AA202" i="8" s="1"/>
  <c r="C200" i="6"/>
  <c r="T134" i="8"/>
  <c r="C132" i="6"/>
  <c r="T310" i="8"/>
  <c r="Z310" i="8" s="1"/>
  <c r="AA310" i="8" s="1"/>
  <c r="C308" i="6"/>
  <c r="T156" i="8"/>
  <c r="C154" i="6"/>
  <c r="T309" i="8"/>
  <c r="Z309" i="8" s="1"/>
  <c r="AA309" i="8" s="1"/>
  <c r="C307" i="6"/>
  <c r="T289" i="8"/>
  <c r="C287" i="6"/>
  <c r="T325" i="8"/>
  <c r="C323" i="6"/>
  <c r="T203" i="8"/>
  <c r="C201" i="6"/>
  <c r="T285" i="8"/>
  <c r="C283" i="6"/>
  <c r="T389" i="8"/>
  <c r="AB389" i="8" s="1"/>
  <c r="AC389" i="8" s="1"/>
  <c r="AD389" i="8" s="1"/>
  <c r="C387" i="6"/>
  <c r="T395" i="8"/>
  <c r="C393" i="6"/>
  <c r="T363" i="8"/>
  <c r="AB363" i="8" s="1"/>
  <c r="AC363" i="8" s="1"/>
  <c r="AD363" i="8" s="1"/>
  <c r="C361" i="6"/>
  <c r="T89" i="8"/>
  <c r="C87" i="6"/>
  <c r="T92" i="8"/>
  <c r="C90" i="6"/>
  <c r="T387" i="8"/>
  <c r="Z387" i="8" s="1"/>
  <c r="AA387" i="8" s="1"/>
  <c r="C385" i="6"/>
  <c r="T353" i="8"/>
  <c r="C351" i="6"/>
  <c r="T335" i="8"/>
  <c r="C333" i="6"/>
  <c r="T107" i="8"/>
  <c r="Z107" i="8" s="1"/>
  <c r="AA107" i="8" s="1"/>
  <c r="C105" i="6"/>
  <c r="T327" i="8"/>
  <c r="C325" i="6"/>
  <c r="T343" i="8"/>
  <c r="C341" i="6"/>
  <c r="T352" i="8"/>
  <c r="C350" i="6"/>
  <c r="T340" i="8"/>
  <c r="C338" i="6"/>
  <c r="T393" i="8"/>
  <c r="AB393" i="8" s="1"/>
  <c r="AC393" i="8" s="1"/>
  <c r="AD393" i="8" s="1"/>
  <c r="C391" i="6"/>
  <c r="T356" i="8"/>
  <c r="C354" i="6"/>
  <c r="T238" i="8"/>
  <c r="AB238" i="8" s="1"/>
  <c r="AC238" i="8" s="1"/>
  <c r="AD238" i="8" s="1"/>
  <c r="C236" i="6"/>
  <c r="T312" i="8"/>
  <c r="C310" i="6"/>
  <c r="T80" i="8"/>
  <c r="AB80" i="8" s="1"/>
  <c r="AC80" i="8" s="1"/>
  <c r="AD80" i="8" s="1"/>
  <c r="C78" i="6"/>
  <c r="T242" i="8"/>
  <c r="Z242" i="8" s="1"/>
  <c r="AA242" i="8" s="1"/>
  <c r="C240" i="6"/>
  <c r="T337" i="8"/>
  <c r="Z337" i="8" s="1"/>
  <c r="AA337" i="8" s="1"/>
  <c r="C335" i="6"/>
  <c r="T262" i="8"/>
  <c r="C260" i="6"/>
  <c r="T101" i="8"/>
  <c r="C99" i="6"/>
  <c r="T162" i="8"/>
  <c r="C160" i="6"/>
  <c r="T344" i="8"/>
  <c r="AB344" i="8" s="1"/>
  <c r="AC344" i="8" s="1"/>
  <c r="AD344" i="8" s="1"/>
  <c r="C342" i="6"/>
  <c r="T254" i="8"/>
  <c r="Z254" i="8" s="1"/>
  <c r="AA254" i="8" s="1"/>
  <c r="C252" i="6"/>
  <c r="T200" i="8"/>
  <c r="C198" i="6"/>
  <c r="T306" i="8"/>
  <c r="C304" i="6"/>
  <c r="T279" i="8"/>
  <c r="C277" i="6"/>
  <c r="T81" i="8"/>
  <c r="C79" i="6"/>
  <c r="T137" i="8"/>
  <c r="C135" i="6"/>
  <c r="T174" i="8"/>
  <c r="AB174" i="8" s="1"/>
  <c r="AC174" i="8" s="1"/>
  <c r="AD174" i="8" s="1"/>
  <c r="C172" i="6"/>
  <c r="T304" i="8"/>
  <c r="C302" i="6"/>
  <c r="T144" i="8"/>
  <c r="C142" i="6"/>
  <c r="T85" i="8"/>
  <c r="AB85" i="8" s="1"/>
  <c r="AC85" i="8" s="1"/>
  <c r="AD85" i="8" s="1"/>
  <c r="C83" i="6"/>
  <c r="T139" i="8"/>
  <c r="Z139" i="8" s="1"/>
  <c r="AA139" i="8" s="1"/>
  <c r="C137" i="6"/>
  <c r="T87" i="8"/>
  <c r="C85" i="6"/>
  <c r="T141" i="8"/>
  <c r="C139" i="6"/>
  <c r="T71" i="8"/>
  <c r="AB71" i="8" s="1"/>
  <c r="AC71" i="8" s="1"/>
  <c r="AD71" i="8" s="1"/>
  <c r="C69" i="6"/>
  <c r="T204" i="8"/>
  <c r="C202" i="6"/>
  <c r="T301" i="8"/>
  <c r="Z301" i="8" s="1"/>
  <c r="AA301" i="8" s="1"/>
  <c r="C299" i="6"/>
  <c r="T257" i="8"/>
  <c r="Z257" i="8" s="1"/>
  <c r="AA257" i="8" s="1"/>
  <c r="C255" i="6"/>
  <c r="T331" i="8"/>
  <c r="C329" i="6"/>
  <c r="T213" i="8"/>
  <c r="C211" i="6"/>
  <c r="T225" i="8"/>
  <c r="C223" i="6"/>
  <c r="T221" i="8"/>
  <c r="AB221" i="8" s="1"/>
  <c r="AC221" i="8" s="1"/>
  <c r="AD221" i="8" s="1"/>
  <c r="C219" i="6"/>
  <c r="T155" i="8"/>
  <c r="C153" i="6"/>
  <c r="T311" i="8"/>
  <c r="C309" i="6"/>
  <c r="T153" i="8"/>
  <c r="C151" i="6"/>
  <c r="T307" i="8"/>
  <c r="C305" i="6"/>
  <c r="T323" i="8"/>
  <c r="AB323" i="8" s="1"/>
  <c r="AC323" i="8" s="1"/>
  <c r="AD323" i="8" s="1"/>
  <c r="C321" i="6"/>
  <c r="T378" i="8"/>
  <c r="C376" i="6"/>
  <c r="T286" i="8"/>
  <c r="C284" i="6"/>
  <c r="T9" i="8"/>
  <c r="AB9" i="8" s="1"/>
  <c r="AC9" i="8" s="1"/>
  <c r="AD9" i="8" s="1"/>
  <c r="T52" i="8"/>
  <c r="AB52" i="8" s="1"/>
  <c r="AC52" i="8" s="1"/>
  <c r="AD52" i="8" s="1"/>
  <c r="AB279" i="8"/>
  <c r="AC279" i="8" s="1"/>
  <c r="AD279" i="8" s="1"/>
  <c r="T36" i="8"/>
  <c r="AB36" i="8" s="1"/>
  <c r="AC36" i="8" s="1"/>
  <c r="AD36" i="8" s="1"/>
  <c r="T17" i="8"/>
  <c r="Z17" i="8" s="1"/>
  <c r="AA17" i="8" s="1"/>
  <c r="T56" i="8"/>
  <c r="AB56" i="8" s="1"/>
  <c r="AC56" i="8" s="1"/>
  <c r="AD56" i="8" s="1"/>
  <c r="AB101" i="8"/>
  <c r="AC101" i="8" s="1"/>
  <c r="AD101" i="8" s="1"/>
  <c r="T34" i="8"/>
  <c r="AB34" i="8" s="1"/>
  <c r="AC34" i="8" s="1"/>
  <c r="AD34" i="8" s="1"/>
  <c r="T31" i="8"/>
  <c r="AB31" i="8" s="1"/>
  <c r="AC31" i="8" s="1"/>
  <c r="AD31" i="8" s="1"/>
  <c r="T25" i="8"/>
  <c r="Z25" i="8" s="1"/>
  <c r="AA25" i="8" s="1"/>
  <c r="T27" i="8"/>
  <c r="AB27" i="8" s="1"/>
  <c r="AC27" i="8" s="1"/>
  <c r="AD27" i="8" s="1"/>
  <c r="T26" i="8"/>
  <c r="AB26" i="8" s="1"/>
  <c r="AC26" i="8" s="1"/>
  <c r="AD26" i="8" s="1"/>
  <c r="T67" i="8"/>
  <c r="AB67" i="8" s="1"/>
  <c r="AC67" i="8" s="1"/>
  <c r="AD67" i="8" s="1"/>
  <c r="T51" i="8"/>
  <c r="AB51" i="8" s="1"/>
  <c r="AC51" i="8" s="1"/>
  <c r="AD51" i="8" s="1"/>
  <c r="T35" i="8"/>
  <c r="AB35" i="8" s="1"/>
  <c r="AC35" i="8" s="1"/>
  <c r="AD35" i="8" s="1"/>
  <c r="T41" i="8"/>
  <c r="AB41" i="8" s="1"/>
  <c r="AC41" i="8" s="1"/>
  <c r="AD41" i="8" s="1"/>
  <c r="T62" i="8"/>
  <c r="T13" i="8"/>
  <c r="T59" i="8"/>
  <c r="T11" i="8"/>
  <c r="AB11" i="8" s="1"/>
  <c r="AC11" i="8" s="1"/>
  <c r="AD11" i="8" s="1"/>
  <c r="T53" i="8"/>
  <c r="T33" i="8"/>
  <c r="T66" i="8"/>
  <c r="Z66" i="8" s="1"/>
  <c r="AA66" i="8" s="1"/>
  <c r="T28" i="8"/>
  <c r="T68" i="8"/>
  <c r="AB68" i="8" s="1"/>
  <c r="AC68" i="8" s="1"/>
  <c r="AD68" i="8" s="1"/>
  <c r="T60" i="8"/>
  <c r="T21" i="8"/>
  <c r="T8" i="8"/>
  <c r="T40" i="8"/>
  <c r="T58" i="8"/>
  <c r="T22" i="8"/>
  <c r="T20" i="8"/>
  <c r="Z20" i="8" s="1"/>
  <c r="AA20" i="8" s="1"/>
  <c r="T63" i="8"/>
  <c r="T45" i="8"/>
  <c r="Z45" i="8" s="1"/>
  <c r="AA45" i="8" s="1"/>
  <c r="T10" i="8"/>
  <c r="Z10" i="8" s="1"/>
  <c r="AA10" i="8" s="1"/>
  <c r="T32" i="8"/>
  <c r="T15" i="8"/>
  <c r="Z15" i="8" s="1"/>
  <c r="AA15" i="8" s="1"/>
  <c r="T44" i="8"/>
  <c r="Z44" i="8" s="1"/>
  <c r="AA44" i="8" s="1"/>
  <c r="T50" i="8"/>
  <c r="Z50" i="8" s="1"/>
  <c r="AA50" i="8" s="1"/>
  <c r="T48" i="8"/>
  <c r="Z48" i="8" s="1"/>
  <c r="AA48" i="8" s="1"/>
  <c r="T12" i="8"/>
  <c r="Z12" i="8" s="1"/>
  <c r="AA12" i="8" s="1"/>
  <c r="T18" i="8"/>
  <c r="Z18" i="8" s="1"/>
  <c r="AA18" i="8" s="1"/>
  <c r="T55" i="8"/>
  <c r="T16" i="8"/>
  <c r="T57" i="8"/>
  <c r="T19" i="8"/>
  <c r="T29" i="8"/>
  <c r="Z29" i="8" s="1"/>
  <c r="AA29" i="8" s="1"/>
  <c r="T14" i="8"/>
  <c r="AB14" i="8" s="1"/>
  <c r="AC14" i="8" s="1"/>
  <c r="AD14" i="8" s="1"/>
  <c r="T39" i="8"/>
  <c r="T54" i="8"/>
  <c r="Z54" i="8" s="1"/>
  <c r="AA54" i="8" s="1"/>
  <c r="T61" i="8"/>
  <c r="T23" i="8"/>
  <c r="T30" i="8"/>
  <c r="AB30" i="8" s="1"/>
  <c r="AC30" i="8" s="1"/>
  <c r="AD30" i="8" s="1"/>
  <c r="T65" i="8"/>
  <c r="Z65" i="8" s="1"/>
  <c r="AA65" i="8" s="1"/>
  <c r="T49" i="8"/>
  <c r="AB49" i="8" s="1"/>
  <c r="AC49" i="8" s="1"/>
  <c r="AD49" i="8" s="1"/>
  <c r="T43" i="8"/>
  <c r="T42" i="8"/>
  <c r="Z42" i="8" s="1"/>
  <c r="AA42" i="8" s="1"/>
  <c r="T38" i="8"/>
  <c r="T64" i="8"/>
  <c r="Z64" i="8" s="1"/>
  <c r="AA64" i="8" s="1"/>
  <c r="T24" i="8"/>
  <c r="T69" i="8"/>
  <c r="AB69" i="8" s="1"/>
  <c r="AC69" i="8" s="1"/>
  <c r="AD69" i="8" s="1"/>
  <c r="T46" i="8"/>
  <c r="T47" i="8"/>
  <c r="T37" i="8"/>
  <c r="J185" i="6"/>
  <c r="J349" i="6"/>
  <c r="J98" i="6"/>
  <c r="L67" i="6"/>
  <c r="J154" i="6"/>
  <c r="L99" i="6"/>
  <c r="J345" i="6"/>
  <c r="J170" i="6"/>
  <c r="J235" i="6"/>
  <c r="J300" i="6"/>
  <c r="L65" i="6"/>
  <c r="L76" i="6"/>
  <c r="J20" i="6"/>
  <c r="L6" i="6"/>
  <c r="L46" i="6"/>
  <c r="J227" i="6"/>
  <c r="J183" i="6"/>
  <c r="J101" i="6"/>
  <c r="L145" i="6"/>
  <c r="L169" i="6"/>
  <c r="L31" i="6"/>
  <c r="L225" i="6"/>
  <c r="L340" i="6"/>
  <c r="J234" i="6"/>
  <c r="J294" i="6"/>
  <c r="L182" i="6"/>
  <c r="J184" i="6"/>
  <c r="J314" i="6"/>
  <c r="J265" i="6"/>
  <c r="J309" i="6"/>
  <c r="J286" i="6"/>
  <c r="L249" i="6"/>
  <c r="L392" i="6"/>
  <c r="L141" i="6"/>
  <c r="J378" i="6"/>
  <c r="J108" i="6"/>
  <c r="J102" i="6"/>
  <c r="L366" i="6"/>
  <c r="J298" i="6"/>
  <c r="J269" i="6"/>
  <c r="L331" i="6"/>
  <c r="J195" i="6"/>
  <c r="J128" i="6"/>
  <c r="J361" i="6"/>
  <c r="L217" i="6"/>
  <c r="L218" i="6"/>
  <c r="L369" i="6"/>
  <c r="L329" i="6"/>
  <c r="L162" i="6"/>
  <c r="L339" i="6"/>
  <c r="L242" i="6"/>
  <c r="L322" i="6"/>
  <c r="J281" i="6"/>
  <c r="J244" i="6"/>
  <c r="L144" i="6"/>
  <c r="L90" i="6"/>
  <c r="L313" i="6"/>
  <c r="J338" i="6"/>
  <c r="J353" i="6"/>
  <c r="L299" i="6"/>
  <c r="L273" i="6"/>
  <c r="L213" i="6"/>
  <c r="J176" i="6"/>
  <c r="J190" i="6"/>
  <c r="J364" i="6"/>
  <c r="J289" i="6"/>
  <c r="J341" i="6"/>
  <c r="J316" i="6"/>
  <c r="L305" i="6"/>
  <c r="J236" i="6"/>
  <c r="J284" i="6"/>
  <c r="L193" i="6"/>
  <c r="L61" i="6"/>
  <c r="J61" i="6"/>
  <c r="F54" i="31"/>
  <c r="H50" i="32" s="1"/>
  <c r="G50" i="32"/>
  <c r="M52" i="31"/>
  <c r="T54" i="31"/>
  <c r="L53" i="31"/>
  <c r="S56" i="31"/>
  <c r="E55" i="31"/>
  <c r="K5" i="28"/>
  <c r="H10" i="23" s="1"/>
  <c r="G10" i="23"/>
  <c r="H6" i="28"/>
  <c r="F11" i="23" s="1"/>
  <c r="E11" i="23"/>
  <c r="F7" i="28"/>
  <c r="I7" i="28" s="1"/>
  <c r="C11" i="23"/>
  <c r="J6" i="28"/>
  <c r="AC6" i="8"/>
  <c r="AD6" i="8" s="1"/>
  <c r="Z5" i="8"/>
  <c r="AA5" i="8" s="1"/>
  <c r="AB7" i="8"/>
  <c r="AC7" i="8" s="1"/>
  <c r="AD7" i="8" s="1"/>
  <c r="AA7" i="8"/>
  <c r="Z8" i="8" l="1"/>
  <c r="AA8" i="8" s="1"/>
  <c r="T3" i="8"/>
  <c r="AC5" i="8"/>
  <c r="AD5" i="8" s="1"/>
  <c r="Z174" i="8"/>
  <c r="AA174" i="8" s="1"/>
  <c r="AB42" i="8"/>
  <c r="AC42" i="8" s="1"/>
  <c r="AD42" i="8" s="1"/>
  <c r="Z369" i="8"/>
  <c r="AA369" i="8" s="1"/>
  <c r="AB117" i="8"/>
  <c r="AC117" i="8" s="1"/>
  <c r="AD117" i="8" s="1"/>
  <c r="Z215" i="8"/>
  <c r="AA215" i="8" s="1"/>
  <c r="Z71" i="8"/>
  <c r="AA71" i="8" s="1"/>
  <c r="Z67" i="8"/>
  <c r="AA67" i="8" s="1"/>
  <c r="Z295" i="8"/>
  <c r="AA295" i="8" s="1"/>
  <c r="AB330" i="8"/>
  <c r="AC330" i="8" s="1"/>
  <c r="AD330" i="8" s="1"/>
  <c r="Z68" i="8"/>
  <c r="AA68" i="8" s="1"/>
  <c r="AB20" i="8"/>
  <c r="AC20" i="8" s="1"/>
  <c r="AD20" i="8" s="1"/>
  <c r="Z163" i="8"/>
  <c r="AA163" i="8" s="1"/>
  <c r="AB321" i="8"/>
  <c r="AC321" i="8" s="1"/>
  <c r="AD321" i="8" s="1"/>
  <c r="Z74" i="8"/>
  <c r="AA74" i="8" s="1"/>
  <c r="Z361" i="8"/>
  <c r="AA361" i="8" s="1"/>
  <c r="Z75" i="8"/>
  <c r="AA75" i="8" s="1"/>
  <c r="Z104" i="8"/>
  <c r="AA104" i="8" s="1"/>
  <c r="Z275" i="8"/>
  <c r="AA275" i="8" s="1"/>
  <c r="Z52" i="8"/>
  <c r="AA52" i="8" s="1"/>
  <c r="Z99" i="8"/>
  <c r="AA99" i="8" s="1"/>
  <c r="AB191" i="8"/>
  <c r="AC191" i="8" s="1"/>
  <c r="AD191" i="8" s="1"/>
  <c r="Z345" i="8"/>
  <c r="AA345" i="8" s="1"/>
  <c r="Z72" i="8"/>
  <c r="AA72" i="8" s="1"/>
  <c r="Z80" i="8"/>
  <c r="AA80" i="8" s="1"/>
  <c r="Z132" i="8"/>
  <c r="AA132" i="8" s="1"/>
  <c r="Z35" i="8"/>
  <c r="AA35" i="8" s="1"/>
  <c r="AB217" i="8"/>
  <c r="AC217" i="8" s="1"/>
  <c r="AD217" i="8" s="1"/>
  <c r="Z391" i="8"/>
  <c r="AA391" i="8" s="1"/>
  <c r="Z27" i="8"/>
  <c r="AA27" i="8" s="1"/>
  <c r="Z133" i="8"/>
  <c r="AA133" i="8" s="1"/>
  <c r="Z34" i="8"/>
  <c r="AA34" i="8" s="1"/>
  <c r="Z179" i="8"/>
  <c r="AA179" i="8" s="1"/>
  <c r="AB17" i="8"/>
  <c r="AC17" i="8" s="1"/>
  <c r="AD17" i="8" s="1"/>
  <c r="Z118" i="8"/>
  <c r="AA118" i="8" s="1"/>
  <c r="AB119" i="8"/>
  <c r="AC119" i="8" s="1"/>
  <c r="AD119" i="8" s="1"/>
  <c r="AB94" i="8"/>
  <c r="AC94" i="8" s="1"/>
  <c r="AD94" i="8" s="1"/>
  <c r="AB280" i="8"/>
  <c r="AC280" i="8" s="1"/>
  <c r="AD280" i="8" s="1"/>
  <c r="Z389" i="8"/>
  <c r="AA389" i="8" s="1"/>
  <c r="Z11" i="8"/>
  <c r="AA11" i="8" s="1"/>
  <c r="AB196" i="8"/>
  <c r="AC196" i="8" s="1"/>
  <c r="AD196" i="8" s="1"/>
  <c r="Z164" i="8"/>
  <c r="AA164" i="8" s="1"/>
  <c r="Z76" i="8"/>
  <c r="AA76" i="8" s="1"/>
  <c r="Z120" i="8"/>
  <c r="AA120" i="8" s="1"/>
  <c r="Z385" i="8"/>
  <c r="AA385" i="8" s="1"/>
  <c r="Z41" i="8"/>
  <c r="AA41" i="8" s="1"/>
  <c r="Z51" i="8"/>
  <c r="AA51" i="8" s="1"/>
  <c r="Z239" i="8"/>
  <c r="AA239" i="8" s="1"/>
  <c r="Z114" i="8"/>
  <c r="AA114" i="8" s="1"/>
  <c r="AB209" i="8"/>
  <c r="AC209" i="8" s="1"/>
  <c r="AD209" i="8" s="1"/>
  <c r="Z26" i="8"/>
  <c r="AA26" i="8" s="1"/>
  <c r="Z97" i="8"/>
  <c r="AA97" i="8" s="1"/>
  <c r="AB25" i="8"/>
  <c r="AC25" i="8" s="1"/>
  <c r="AD25" i="8" s="1"/>
  <c r="Z149" i="8"/>
  <c r="AA149" i="8" s="1"/>
  <c r="Z31" i="8"/>
  <c r="AA31" i="8" s="1"/>
  <c r="Z251" i="8"/>
  <c r="AA251" i="8" s="1"/>
  <c r="Z305" i="8"/>
  <c r="AA305" i="8" s="1"/>
  <c r="Z165" i="8"/>
  <c r="AA165" i="8" s="1"/>
  <c r="Z101" i="8"/>
  <c r="AA101" i="8" s="1"/>
  <c r="Z56" i="8"/>
  <c r="AA56" i="8" s="1"/>
  <c r="Z36" i="8"/>
  <c r="AA36" i="8" s="1"/>
  <c r="AB79" i="8"/>
  <c r="AC79" i="8" s="1"/>
  <c r="AD79" i="8" s="1"/>
  <c r="Z279" i="8"/>
  <c r="AA279" i="8" s="1"/>
  <c r="Z9" i="8"/>
  <c r="AA9" i="8" s="1"/>
  <c r="AB126" i="8"/>
  <c r="AC126" i="8" s="1"/>
  <c r="AD126" i="8" s="1"/>
  <c r="AB113" i="8"/>
  <c r="AC113" i="8" s="1"/>
  <c r="AD113" i="8" s="1"/>
  <c r="AB45" i="8"/>
  <c r="AC45" i="8" s="1"/>
  <c r="AD45" i="8" s="1"/>
  <c r="Z131" i="8"/>
  <c r="AA131" i="8" s="1"/>
  <c r="Z176" i="8"/>
  <c r="AA176" i="8" s="1"/>
  <c r="AB236" i="8"/>
  <c r="AC236" i="8" s="1"/>
  <c r="AD236" i="8" s="1"/>
  <c r="Z360" i="8"/>
  <c r="AA360" i="8" s="1"/>
  <c r="AB44" i="8"/>
  <c r="AC44" i="8" s="1"/>
  <c r="AD44" i="8" s="1"/>
  <c r="AB8" i="8"/>
  <c r="AC8" i="8" s="1"/>
  <c r="AD8" i="8" s="1"/>
  <c r="Z205" i="8"/>
  <c r="AA205" i="8" s="1"/>
  <c r="AB222" i="8"/>
  <c r="AC222" i="8" s="1"/>
  <c r="AD222" i="8" s="1"/>
  <c r="AB186" i="8"/>
  <c r="AC186" i="8" s="1"/>
  <c r="AD186" i="8" s="1"/>
  <c r="Z186" i="8"/>
  <c r="AA186" i="8" s="1"/>
  <c r="Z162" i="8"/>
  <c r="AA162" i="8" s="1"/>
  <c r="AB162" i="8"/>
  <c r="AC162" i="8" s="1"/>
  <c r="AD162" i="8" s="1"/>
  <c r="Z333" i="8"/>
  <c r="AA333" i="8" s="1"/>
  <c r="AB333" i="8"/>
  <c r="AC333" i="8" s="1"/>
  <c r="AD333" i="8" s="1"/>
  <c r="Z189" i="8"/>
  <c r="AA189" i="8" s="1"/>
  <c r="AB237" i="8"/>
  <c r="AC237" i="8" s="1"/>
  <c r="AD237" i="8" s="1"/>
  <c r="AB387" i="8"/>
  <c r="AC387" i="8" s="1"/>
  <c r="AD387" i="8" s="1"/>
  <c r="AB130" i="8"/>
  <c r="AC130" i="8" s="1"/>
  <c r="AD130" i="8" s="1"/>
  <c r="Z207" i="8"/>
  <c r="AA207" i="8" s="1"/>
  <c r="AB178" i="8"/>
  <c r="AC178" i="8" s="1"/>
  <c r="AD178" i="8" s="1"/>
  <c r="Z195" i="8"/>
  <c r="AA195" i="8" s="1"/>
  <c r="AB93" i="8"/>
  <c r="AC93" i="8" s="1"/>
  <c r="AD93" i="8" s="1"/>
  <c r="Z181" i="8"/>
  <c r="AA181" i="8" s="1"/>
  <c r="Z228" i="8"/>
  <c r="AA228" i="8" s="1"/>
  <c r="Z380" i="8"/>
  <c r="AA380" i="8" s="1"/>
  <c r="AB66" i="8"/>
  <c r="AC66" i="8" s="1"/>
  <c r="AD66" i="8" s="1"/>
  <c r="Z197" i="8"/>
  <c r="AA197" i="8" s="1"/>
  <c r="AB106" i="8"/>
  <c r="AC106" i="8" s="1"/>
  <c r="AD106" i="8" s="1"/>
  <c r="Z151" i="8"/>
  <c r="AA151" i="8" s="1"/>
  <c r="Z313" i="8"/>
  <c r="AA313" i="8" s="1"/>
  <c r="AB313" i="8"/>
  <c r="AC313" i="8" s="1"/>
  <c r="AD313" i="8" s="1"/>
  <c r="AB339" i="8"/>
  <c r="AC339" i="8" s="1"/>
  <c r="AD339" i="8" s="1"/>
  <c r="Z339" i="8"/>
  <c r="AA339" i="8" s="1"/>
  <c r="Z265" i="8"/>
  <c r="AA265" i="8" s="1"/>
  <c r="AB265" i="8"/>
  <c r="AC265" i="8" s="1"/>
  <c r="AD265" i="8" s="1"/>
  <c r="Z350" i="8"/>
  <c r="AA350" i="8" s="1"/>
  <c r="AB350" i="8"/>
  <c r="AC350" i="8" s="1"/>
  <c r="AD350" i="8" s="1"/>
  <c r="Z220" i="8"/>
  <c r="AA220" i="8" s="1"/>
  <c r="AB220" i="8"/>
  <c r="AC220" i="8" s="1"/>
  <c r="AD220" i="8" s="1"/>
  <c r="AB82" i="8"/>
  <c r="AC82" i="8" s="1"/>
  <c r="AD82" i="8" s="1"/>
  <c r="Z82" i="8"/>
  <c r="AA82" i="8" s="1"/>
  <c r="Z129" i="8"/>
  <c r="AA129" i="8" s="1"/>
  <c r="AB129" i="8"/>
  <c r="AC129" i="8" s="1"/>
  <c r="AD129" i="8" s="1"/>
  <c r="Z299" i="8"/>
  <c r="AA299" i="8" s="1"/>
  <c r="AB299" i="8"/>
  <c r="AC299" i="8" s="1"/>
  <c r="AD299" i="8" s="1"/>
  <c r="Z115" i="8"/>
  <c r="AA115" i="8" s="1"/>
  <c r="AB115" i="8"/>
  <c r="AC115" i="8" s="1"/>
  <c r="AD115" i="8" s="1"/>
  <c r="Z32" i="8"/>
  <c r="AA32" i="8" s="1"/>
  <c r="AB32" i="8"/>
  <c r="AC32" i="8" s="1"/>
  <c r="AD32" i="8" s="1"/>
  <c r="AB96" i="8"/>
  <c r="AC96" i="8" s="1"/>
  <c r="AD96" i="8" s="1"/>
  <c r="Z96" i="8"/>
  <c r="AA96" i="8" s="1"/>
  <c r="Z63" i="8"/>
  <c r="AA63" i="8" s="1"/>
  <c r="AB63" i="8"/>
  <c r="AC63" i="8" s="1"/>
  <c r="AD63" i="8" s="1"/>
  <c r="Z172" i="8"/>
  <c r="AA172" i="8" s="1"/>
  <c r="AB172" i="8"/>
  <c r="AC172" i="8" s="1"/>
  <c r="AD172" i="8" s="1"/>
  <c r="Z22" i="8"/>
  <c r="AA22" i="8" s="1"/>
  <c r="AB22" i="8"/>
  <c r="AC22" i="8" s="1"/>
  <c r="AD22" i="8" s="1"/>
  <c r="Z89" i="8"/>
  <c r="AA89" i="8" s="1"/>
  <c r="AB89" i="8"/>
  <c r="AC89" i="8" s="1"/>
  <c r="AD89" i="8" s="1"/>
  <c r="AB229" i="8"/>
  <c r="AC229" i="8" s="1"/>
  <c r="AD229" i="8" s="1"/>
  <c r="Z229" i="8"/>
  <c r="AA229" i="8" s="1"/>
  <c r="AB255" i="8"/>
  <c r="AC255" i="8" s="1"/>
  <c r="AD255" i="8" s="1"/>
  <c r="Z255" i="8"/>
  <c r="AA255" i="8" s="1"/>
  <c r="AB199" i="8"/>
  <c r="AC199" i="8" s="1"/>
  <c r="AD199" i="8" s="1"/>
  <c r="Z199" i="8"/>
  <c r="AA199" i="8" s="1"/>
  <c r="Z383" i="8"/>
  <c r="AA383" i="8" s="1"/>
  <c r="AB383" i="8"/>
  <c r="AC383" i="8" s="1"/>
  <c r="AD383" i="8" s="1"/>
  <c r="AB243" i="8"/>
  <c r="AC243" i="8" s="1"/>
  <c r="AD243" i="8" s="1"/>
  <c r="Z243" i="8"/>
  <c r="AA243" i="8" s="1"/>
  <c r="AB315" i="8"/>
  <c r="AC315" i="8" s="1"/>
  <c r="AD315" i="8" s="1"/>
  <c r="Z315" i="8"/>
  <c r="AA315" i="8" s="1"/>
  <c r="AB261" i="8"/>
  <c r="AC261" i="8" s="1"/>
  <c r="AD261" i="8" s="1"/>
  <c r="Z261" i="8"/>
  <c r="AA261" i="8" s="1"/>
  <c r="AB240" i="8"/>
  <c r="AC240" i="8" s="1"/>
  <c r="AD240" i="8" s="1"/>
  <c r="Z240" i="8"/>
  <c r="AA240" i="8" s="1"/>
  <c r="Z169" i="8"/>
  <c r="AA169" i="8" s="1"/>
  <c r="AB169" i="8"/>
  <c r="AC169" i="8" s="1"/>
  <c r="AD169" i="8" s="1"/>
  <c r="AB316" i="8"/>
  <c r="AC316" i="8" s="1"/>
  <c r="AD316" i="8" s="1"/>
  <c r="Z316" i="8"/>
  <c r="AA316" i="8" s="1"/>
  <c r="AB384" i="8"/>
  <c r="AC384" i="8" s="1"/>
  <c r="AD384" i="8" s="1"/>
  <c r="Z384" i="8"/>
  <c r="AA384" i="8" s="1"/>
  <c r="Z277" i="8"/>
  <c r="AA277" i="8" s="1"/>
  <c r="AB277" i="8"/>
  <c r="AC277" i="8" s="1"/>
  <c r="AD277" i="8" s="1"/>
  <c r="AB33" i="8"/>
  <c r="AC33" i="8" s="1"/>
  <c r="AD33" i="8" s="1"/>
  <c r="Z33" i="8"/>
  <c r="AA33" i="8" s="1"/>
  <c r="Z53" i="8"/>
  <c r="AA53" i="8" s="1"/>
  <c r="AB53" i="8"/>
  <c r="AC53" i="8" s="1"/>
  <c r="AD53" i="8" s="1"/>
  <c r="AB263" i="8"/>
  <c r="AC263" i="8" s="1"/>
  <c r="AD263" i="8" s="1"/>
  <c r="Z263" i="8"/>
  <c r="AA263" i="8" s="1"/>
  <c r="Z91" i="8"/>
  <c r="AA91" i="8" s="1"/>
  <c r="AB91" i="8"/>
  <c r="AC91" i="8" s="1"/>
  <c r="AD91" i="8" s="1"/>
  <c r="AB135" i="8"/>
  <c r="AC135" i="8" s="1"/>
  <c r="AD135" i="8" s="1"/>
  <c r="Z135" i="8"/>
  <c r="AA135" i="8" s="1"/>
  <c r="AB141" i="8"/>
  <c r="AC141" i="8" s="1"/>
  <c r="AD141" i="8" s="1"/>
  <c r="Z141" i="8"/>
  <c r="AA141" i="8" s="1"/>
  <c r="AB364" i="8"/>
  <c r="AC364" i="8" s="1"/>
  <c r="AD364" i="8" s="1"/>
  <c r="Z364" i="8"/>
  <c r="AA364" i="8" s="1"/>
  <c r="Z256" i="8"/>
  <c r="AA256" i="8" s="1"/>
  <c r="AB256" i="8"/>
  <c r="AC256" i="8" s="1"/>
  <c r="AD256" i="8" s="1"/>
  <c r="AB13" i="8"/>
  <c r="AC13" i="8" s="1"/>
  <c r="AD13" i="8" s="1"/>
  <c r="Z13" i="8"/>
  <c r="AA13" i="8" s="1"/>
  <c r="Z62" i="8"/>
  <c r="AA62" i="8" s="1"/>
  <c r="AB62" i="8"/>
  <c r="AC62" i="8" s="1"/>
  <c r="AD62" i="8" s="1"/>
  <c r="AB50" i="8"/>
  <c r="AC50" i="8" s="1"/>
  <c r="AD50" i="8" s="1"/>
  <c r="AB242" i="8"/>
  <c r="AC242" i="8" s="1"/>
  <c r="AD242" i="8" s="1"/>
  <c r="Z218" i="8"/>
  <c r="AA218" i="8" s="1"/>
  <c r="AB241" i="8"/>
  <c r="AC241" i="8" s="1"/>
  <c r="AD241" i="8" s="1"/>
  <c r="AB355" i="8"/>
  <c r="AC355" i="8" s="1"/>
  <c r="AD355" i="8" s="1"/>
  <c r="AB274" i="8"/>
  <c r="AC274" i="8" s="1"/>
  <c r="AD274" i="8" s="1"/>
  <c r="Z182" i="8"/>
  <c r="AA182" i="8" s="1"/>
  <c r="AB300" i="8"/>
  <c r="AC300" i="8" s="1"/>
  <c r="AD300" i="8" s="1"/>
  <c r="AB272" i="8"/>
  <c r="AC272" i="8" s="1"/>
  <c r="AD272" i="8" s="1"/>
  <c r="Z393" i="8"/>
  <c r="AA393" i="8" s="1"/>
  <c r="AB109" i="8"/>
  <c r="AC109" i="8" s="1"/>
  <c r="AD109" i="8" s="1"/>
  <c r="AB177" i="8"/>
  <c r="AC177" i="8" s="1"/>
  <c r="AD177" i="8" s="1"/>
  <c r="AB175" i="8"/>
  <c r="AC175" i="8" s="1"/>
  <c r="AD175" i="8" s="1"/>
  <c r="Z210" i="8"/>
  <c r="AA210" i="8" s="1"/>
  <c r="AB332" i="8"/>
  <c r="AC332" i="8" s="1"/>
  <c r="AD332" i="8" s="1"/>
  <c r="AB374" i="8"/>
  <c r="AC374" i="8" s="1"/>
  <c r="AD374" i="8" s="1"/>
  <c r="Z84" i="8"/>
  <c r="AA84" i="8" s="1"/>
  <c r="AB142" i="8"/>
  <c r="AC142" i="8" s="1"/>
  <c r="AD142" i="8" s="1"/>
  <c r="AB359" i="8"/>
  <c r="AC359" i="8" s="1"/>
  <c r="AD359" i="8" s="1"/>
  <c r="Z366" i="8"/>
  <c r="AA366" i="8" s="1"/>
  <c r="Z159" i="8"/>
  <c r="AA159" i="8" s="1"/>
  <c r="Z49" i="8"/>
  <c r="AA49" i="8" s="1"/>
  <c r="AB309" i="8"/>
  <c r="AC309" i="8" s="1"/>
  <c r="AD309" i="8" s="1"/>
  <c r="AB90" i="8"/>
  <c r="AC90" i="8" s="1"/>
  <c r="AD90" i="8" s="1"/>
  <c r="AB146" i="8"/>
  <c r="AC146" i="8" s="1"/>
  <c r="AD146" i="8" s="1"/>
  <c r="Z381" i="8"/>
  <c r="AA381" i="8" s="1"/>
  <c r="AB381" i="8"/>
  <c r="AC381" i="8" s="1"/>
  <c r="AD381" i="8" s="1"/>
  <c r="AB347" i="8"/>
  <c r="AC347" i="8" s="1"/>
  <c r="AD347" i="8" s="1"/>
  <c r="Z347" i="8"/>
  <c r="AA347" i="8" s="1"/>
  <c r="Z214" i="8"/>
  <c r="AA214" i="8" s="1"/>
  <c r="AB214" i="8"/>
  <c r="AC214" i="8" s="1"/>
  <c r="AD214" i="8" s="1"/>
  <c r="AB302" i="8"/>
  <c r="AC302" i="8" s="1"/>
  <c r="AD302" i="8" s="1"/>
  <c r="Z302" i="8"/>
  <c r="AA302" i="8" s="1"/>
  <c r="AB37" i="8"/>
  <c r="AC37" i="8" s="1"/>
  <c r="AD37" i="8" s="1"/>
  <c r="Z37" i="8"/>
  <c r="AA37" i="8" s="1"/>
  <c r="Z353" i="8"/>
  <c r="AA353" i="8" s="1"/>
  <c r="AB353" i="8"/>
  <c r="AC353" i="8" s="1"/>
  <c r="AD353" i="8" s="1"/>
  <c r="Z100" i="8"/>
  <c r="AA100" i="8" s="1"/>
  <c r="AB100" i="8"/>
  <c r="AC100" i="8" s="1"/>
  <c r="AD100" i="8" s="1"/>
  <c r="AB78" i="8"/>
  <c r="AC78" i="8" s="1"/>
  <c r="AD78" i="8" s="1"/>
  <c r="Z78" i="8"/>
  <c r="AA78" i="8" s="1"/>
  <c r="Z92" i="8"/>
  <c r="AA92" i="8" s="1"/>
  <c r="AB92" i="8"/>
  <c r="AC92" i="8" s="1"/>
  <c r="AD92" i="8" s="1"/>
  <c r="Z271" i="8"/>
  <c r="AA271" i="8" s="1"/>
  <c r="AB271" i="8"/>
  <c r="AC271" i="8" s="1"/>
  <c r="AD271" i="8" s="1"/>
  <c r="Z144" i="8"/>
  <c r="AA144" i="8" s="1"/>
  <c r="AB144" i="8"/>
  <c r="AC144" i="8" s="1"/>
  <c r="AD144" i="8" s="1"/>
  <c r="Z357" i="8"/>
  <c r="AA357" i="8" s="1"/>
  <c r="AB357" i="8"/>
  <c r="AC357" i="8" s="1"/>
  <c r="AD357" i="8" s="1"/>
  <c r="Z208" i="8"/>
  <c r="AA208" i="8" s="1"/>
  <c r="AB208" i="8"/>
  <c r="AC208" i="8" s="1"/>
  <c r="AD208" i="8" s="1"/>
  <c r="Z224" i="8"/>
  <c r="AA224" i="8" s="1"/>
  <c r="AB224" i="8"/>
  <c r="AC224" i="8" s="1"/>
  <c r="AD224" i="8" s="1"/>
  <c r="AB19" i="8"/>
  <c r="AC19" i="8" s="1"/>
  <c r="AD19" i="8" s="1"/>
  <c r="Z19" i="8"/>
  <c r="AA19" i="8" s="1"/>
  <c r="AB153" i="8"/>
  <c r="AC153" i="8" s="1"/>
  <c r="AD153" i="8" s="1"/>
  <c r="Z153" i="8"/>
  <c r="AA153" i="8" s="1"/>
  <c r="Z303" i="8"/>
  <c r="AA303" i="8" s="1"/>
  <c r="AB303" i="8"/>
  <c r="AC303" i="8" s="1"/>
  <c r="AD303" i="8" s="1"/>
  <c r="Z259" i="8"/>
  <c r="AA259" i="8" s="1"/>
  <c r="AB259" i="8"/>
  <c r="AC259" i="8" s="1"/>
  <c r="AD259" i="8" s="1"/>
  <c r="Z352" i="8"/>
  <c r="AA352" i="8" s="1"/>
  <c r="AB352" i="8"/>
  <c r="AC352" i="8" s="1"/>
  <c r="AD352" i="8" s="1"/>
  <c r="AB312" i="8"/>
  <c r="AC312" i="8" s="1"/>
  <c r="AD312" i="8" s="1"/>
  <c r="Z312" i="8"/>
  <c r="AA312" i="8" s="1"/>
  <c r="Z55" i="8"/>
  <c r="AA55" i="8" s="1"/>
  <c r="AB55" i="8"/>
  <c r="AC55" i="8" s="1"/>
  <c r="AD55" i="8" s="1"/>
  <c r="Z253" i="8"/>
  <c r="AA253" i="8" s="1"/>
  <c r="AB253" i="8"/>
  <c r="AC253" i="8" s="1"/>
  <c r="AD253" i="8" s="1"/>
  <c r="Z342" i="8"/>
  <c r="AA342" i="8" s="1"/>
  <c r="AB342" i="8"/>
  <c r="AC342" i="8" s="1"/>
  <c r="AD342" i="8" s="1"/>
  <c r="Z278" i="8"/>
  <c r="AA278" i="8" s="1"/>
  <c r="AB278" i="8"/>
  <c r="AC278" i="8" s="1"/>
  <c r="AD278" i="8" s="1"/>
  <c r="Z270" i="8"/>
  <c r="AA270" i="8" s="1"/>
  <c r="AB270" i="8"/>
  <c r="AC270" i="8" s="1"/>
  <c r="AD270" i="8" s="1"/>
  <c r="Z314" i="8"/>
  <c r="AA314" i="8" s="1"/>
  <c r="AB314" i="8"/>
  <c r="AC314" i="8" s="1"/>
  <c r="AD314" i="8" s="1"/>
  <c r="AB203" i="8"/>
  <c r="AC203" i="8" s="1"/>
  <c r="AD203" i="8" s="1"/>
  <c r="Z203" i="8"/>
  <c r="AA203" i="8" s="1"/>
  <c r="Z286" i="8"/>
  <c r="AA286" i="8" s="1"/>
  <c r="AB286" i="8"/>
  <c r="AC286" i="8" s="1"/>
  <c r="AD286" i="8" s="1"/>
  <c r="Z230" i="8"/>
  <c r="AA230" i="8" s="1"/>
  <c r="AB230" i="8"/>
  <c r="AC230" i="8" s="1"/>
  <c r="AD230" i="8" s="1"/>
  <c r="AB194" i="8"/>
  <c r="AC194" i="8" s="1"/>
  <c r="AD194" i="8" s="1"/>
  <c r="Z194" i="8"/>
  <c r="AA194" i="8" s="1"/>
  <c r="Z386" i="8"/>
  <c r="AA386" i="8" s="1"/>
  <c r="AB386" i="8"/>
  <c r="AC386" i="8" s="1"/>
  <c r="AD386" i="8" s="1"/>
  <c r="Z282" i="8"/>
  <c r="AA282" i="8" s="1"/>
  <c r="AB282" i="8"/>
  <c r="AC282" i="8" s="1"/>
  <c r="AD282" i="8" s="1"/>
  <c r="Z326" i="8"/>
  <c r="AA326" i="8" s="1"/>
  <c r="AB326" i="8"/>
  <c r="AC326" i="8" s="1"/>
  <c r="AD326" i="8" s="1"/>
  <c r="AB98" i="8"/>
  <c r="AC98" i="8" s="1"/>
  <c r="AD98" i="8" s="1"/>
  <c r="Z98" i="8"/>
  <c r="AA98" i="8" s="1"/>
  <c r="AB192" i="8"/>
  <c r="AC192" i="8" s="1"/>
  <c r="AD192" i="8" s="1"/>
  <c r="Z192" i="8"/>
  <c r="AA192" i="8" s="1"/>
  <c r="Z225" i="8"/>
  <c r="AA225" i="8" s="1"/>
  <c r="AB225" i="8"/>
  <c r="AC225" i="8" s="1"/>
  <c r="AD225" i="8" s="1"/>
  <c r="Z123" i="8"/>
  <c r="AA123" i="8" s="1"/>
  <c r="AB123" i="8"/>
  <c r="AC123" i="8" s="1"/>
  <c r="AD123" i="8" s="1"/>
  <c r="AB327" i="8"/>
  <c r="AC327" i="8" s="1"/>
  <c r="AD327" i="8" s="1"/>
  <c r="Z327" i="8"/>
  <c r="AA327" i="8" s="1"/>
  <c r="Z88" i="8"/>
  <c r="AA88" i="8" s="1"/>
  <c r="AB88" i="8"/>
  <c r="AC88" i="8" s="1"/>
  <c r="AD88" i="8" s="1"/>
  <c r="Z156" i="8"/>
  <c r="AA156" i="8" s="1"/>
  <c r="AB156" i="8"/>
  <c r="AC156" i="8" s="1"/>
  <c r="AD156" i="8" s="1"/>
  <c r="Z231" i="8"/>
  <c r="AA231" i="8" s="1"/>
  <c r="AB231" i="8"/>
  <c r="AC231" i="8" s="1"/>
  <c r="AD231" i="8" s="1"/>
  <c r="Z136" i="8"/>
  <c r="AA136" i="8" s="1"/>
  <c r="AB136" i="8"/>
  <c r="AC136" i="8" s="1"/>
  <c r="AD136" i="8" s="1"/>
  <c r="Z155" i="8"/>
  <c r="AA155" i="8" s="1"/>
  <c r="AB155" i="8"/>
  <c r="AC155" i="8" s="1"/>
  <c r="AD155" i="8" s="1"/>
  <c r="Z325" i="8"/>
  <c r="AA325" i="8" s="1"/>
  <c r="AB325" i="8"/>
  <c r="AC325" i="8" s="1"/>
  <c r="AD325" i="8" s="1"/>
  <c r="Z211" i="8"/>
  <c r="AA211" i="8" s="1"/>
  <c r="AB211" i="8"/>
  <c r="AC211" i="8" s="1"/>
  <c r="AD211" i="8" s="1"/>
  <c r="Z58" i="8"/>
  <c r="AA58" i="8" s="1"/>
  <c r="AB58" i="8"/>
  <c r="AC58" i="8" s="1"/>
  <c r="AD58" i="8" s="1"/>
  <c r="Z40" i="8"/>
  <c r="AA40" i="8" s="1"/>
  <c r="AB40" i="8"/>
  <c r="AC40" i="8" s="1"/>
  <c r="AD40" i="8" s="1"/>
  <c r="Z227" i="8"/>
  <c r="AA227" i="8" s="1"/>
  <c r="AB227" i="8"/>
  <c r="AC227" i="8" s="1"/>
  <c r="AD227" i="8" s="1"/>
  <c r="AB21" i="8"/>
  <c r="AC21" i="8" s="1"/>
  <c r="AD21" i="8" s="1"/>
  <c r="Z21" i="8"/>
  <c r="AA21" i="8" s="1"/>
  <c r="AB60" i="8"/>
  <c r="AC60" i="8" s="1"/>
  <c r="AD60" i="8" s="1"/>
  <c r="Z60" i="8"/>
  <c r="AA60" i="8" s="1"/>
  <c r="Z77" i="8"/>
  <c r="AA77" i="8" s="1"/>
  <c r="AB77" i="8"/>
  <c r="AC77" i="8" s="1"/>
  <c r="AD77" i="8" s="1"/>
  <c r="AB28" i="8"/>
  <c r="AC28" i="8" s="1"/>
  <c r="AD28" i="8" s="1"/>
  <c r="Z28" i="8"/>
  <c r="AA28" i="8" s="1"/>
  <c r="Z335" i="8"/>
  <c r="AA335" i="8" s="1"/>
  <c r="AB335" i="8"/>
  <c r="AC335" i="8" s="1"/>
  <c r="AD335" i="8" s="1"/>
  <c r="AB134" i="8"/>
  <c r="AC134" i="8" s="1"/>
  <c r="AD134" i="8" s="1"/>
  <c r="Z134" i="8"/>
  <c r="AA134" i="8" s="1"/>
  <c r="Z373" i="8"/>
  <c r="AA373" i="8" s="1"/>
  <c r="AB373" i="8"/>
  <c r="AC373" i="8" s="1"/>
  <c r="AD373" i="8" s="1"/>
  <c r="AB70" i="8"/>
  <c r="AC70" i="8" s="1"/>
  <c r="AD70" i="8" s="1"/>
  <c r="Z70" i="8"/>
  <c r="AA70" i="8" s="1"/>
  <c r="AB232" i="8"/>
  <c r="AC232" i="8" s="1"/>
  <c r="AD232" i="8" s="1"/>
  <c r="Z232" i="8"/>
  <c r="AA232" i="8" s="1"/>
  <c r="AB140" i="8"/>
  <c r="AC140" i="8" s="1"/>
  <c r="AD140" i="8" s="1"/>
  <c r="Z140" i="8"/>
  <c r="AA140" i="8" s="1"/>
  <c r="Z292" i="8"/>
  <c r="AA292" i="8" s="1"/>
  <c r="AB292" i="8"/>
  <c r="AC292" i="8" s="1"/>
  <c r="AD292" i="8" s="1"/>
  <c r="Z200" i="8"/>
  <c r="AA200" i="8" s="1"/>
  <c r="AB200" i="8"/>
  <c r="AC200" i="8" s="1"/>
  <c r="AD200" i="8" s="1"/>
  <c r="AB288" i="8"/>
  <c r="AC288" i="8" s="1"/>
  <c r="AD288" i="8" s="1"/>
  <c r="Z288" i="8"/>
  <c r="AA288" i="8" s="1"/>
  <c r="Z388" i="8"/>
  <c r="AA388" i="8" s="1"/>
  <c r="AB388" i="8"/>
  <c r="AC388" i="8" s="1"/>
  <c r="AD388" i="8" s="1"/>
  <c r="AB304" i="8"/>
  <c r="AC304" i="8" s="1"/>
  <c r="AD304" i="8" s="1"/>
  <c r="Z304" i="8"/>
  <c r="AA304" i="8" s="1"/>
  <c r="AB356" i="8"/>
  <c r="AC356" i="8" s="1"/>
  <c r="AD356" i="8" s="1"/>
  <c r="Z356" i="8"/>
  <c r="AA356" i="8" s="1"/>
  <c r="AB152" i="8"/>
  <c r="AC152" i="8" s="1"/>
  <c r="AD152" i="8" s="1"/>
  <c r="Z152" i="8"/>
  <c r="AA152" i="8" s="1"/>
  <c r="AB183" i="8"/>
  <c r="AC183" i="8" s="1"/>
  <c r="AD183" i="8" s="1"/>
  <c r="Z183" i="8"/>
  <c r="AA183" i="8" s="1"/>
  <c r="AB168" i="8"/>
  <c r="AC168" i="8" s="1"/>
  <c r="AD168" i="8" s="1"/>
  <c r="Z168" i="8"/>
  <c r="AA168" i="8" s="1"/>
  <c r="Z110" i="8"/>
  <c r="AA110" i="8" s="1"/>
  <c r="AB110" i="8"/>
  <c r="AC110" i="8" s="1"/>
  <c r="AD110" i="8" s="1"/>
  <c r="AB95" i="8"/>
  <c r="AC95" i="8" s="1"/>
  <c r="AD95" i="8" s="1"/>
  <c r="Z95" i="8"/>
  <c r="AA95" i="8" s="1"/>
  <c r="AB138" i="8"/>
  <c r="AC138" i="8" s="1"/>
  <c r="AD138" i="8" s="1"/>
  <c r="Z138" i="8"/>
  <c r="AA138" i="8" s="1"/>
  <c r="AB128" i="8"/>
  <c r="AC128" i="8" s="1"/>
  <c r="AD128" i="8" s="1"/>
  <c r="Z128" i="8"/>
  <c r="AA128" i="8" s="1"/>
  <c r="AB127" i="8"/>
  <c r="AC127" i="8" s="1"/>
  <c r="AD127" i="8" s="1"/>
  <c r="Z127" i="8"/>
  <c r="AA127" i="8" s="1"/>
  <c r="AB116" i="8"/>
  <c r="AC116" i="8" s="1"/>
  <c r="AD116" i="8" s="1"/>
  <c r="Z116" i="8"/>
  <c r="AA116" i="8" s="1"/>
  <c r="AB122" i="8"/>
  <c r="AC122" i="8" s="1"/>
  <c r="AD122" i="8" s="1"/>
  <c r="Z122" i="8"/>
  <c r="AA122" i="8" s="1"/>
  <c r="Z319" i="8"/>
  <c r="AA319" i="8" s="1"/>
  <c r="AB319" i="8"/>
  <c r="AC319" i="8" s="1"/>
  <c r="AD319" i="8" s="1"/>
  <c r="AB121" i="8"/>
  <c r="AC121" i="8" s="1"/>
  <c r="AD121" i="8" s="1"/>
  <c r="Z121" i="8"/>
  <c r="AA121" i="8" s="1"/>
  <c r="AB137" i="8"/>
  <c r="AC137" i="8" s="1"/>
  <c r="AD137" i="8" s="1"/>
  <c r="Z137" i="8"/>
  <c r="AA137" i="8" s="1"/>
  <c r="AB268" i="8"/>
  <c r="AC268" i="8" s="1"/>
  <c r="AD268" i="8" s="1"/>
  <c r="Z268" i="8"/>
  <c r="AA268" i="8" s="1"/>
  <c r="AB147" i="8"/>
  <c r="AC147" i="8" s="1"/>
  <c r="AD147" i="8" s="1"/>
  <c r="Z147" i="8"/>
  <c r="AA147" i="8" s="1"/>
  <c r="Z216" i="8"/>
  <c r="AA216" i="8" s="1"/>
  <c r="AB216" i="8"/>
  <c r="AC216" i="8" s="1"/>
  <c r="AD216" i="8" s="1"/>
  <c r="AB148" i="8"/>
  <c r="AC148" i="8" s="1"/>
  <c r="AD148" i="8" s="1"/>
  <c r="Z148" i="8"/>
  <c r="AA148" i="8" s="1"/>
  <c r="Z180" i="8"/>
  <c r="AA180" i="8" s="1"/>
  <c r="AB180" i="8"/>
  <c r="AC180" i="8" s="1"/>
  <c r="AD180" i="8" s="1"/>
  <c r="AB59" i="8"/>
  <c r="AC59" i="8" s="1"/>
  <c r="AD59" i="8" s="1"/>
  <c r="Z59" i="8"/>
  <c r="AA59" i="8" s="1"/>
  <c r="AB81" i="8"/>
  <c r="AC81" i="8" s="1"/>
  <c r="AD81" i="8" s="1"/>
  <c r="Z81" i="8"/>
  <c r="AA81" i="8" s="1"/>
  <c r="AB108" i="8"/>
  <c r="AC108" i="8" s="1"/>
  <c r="AD108" i="8" s="1"/>
  <c r="Z108" i="8"/>
  <c r="AA108" i="8" s="1"/>
  <c r="Z323" i="8"/>
  <c r="AA323" i="8" s="1"/>
  <c r="Z223" i="8"/>
  <c r="AA223" i="8" s="1"/>
  <c r="AB273" i="8"/>
  <c r="AC273" i="8" s="1"/>
  <c r="AD273" i="8" s="1"/>
  <c r="AB310" i="8"/>
  <c r="AC310" i="8" s="1"/>
  <c r="AD310" i="8" s="1"/>
  <c r="AB246" i="8"/>
  <c r="AC246" i="8" s="1"/>
  <c r="AD246" i="8" s="1"/>
  <c r="AB296" i="8"/>
  <c r="AC296" i="8" s="1"/>
  <c r="AD296" i="8" s="1"/>
  <c r="AB12" i="8"/>
  <c r="AC12" i="8" s="1"/>
  <c r="AD12" i="8" s="1"/>
  <c r="AB187" i="8"/>
  <c r="AC187" i="8" s="1"/>
  <c r="AD187" i="8" s="1"/>
  <c r="Z235" i="8"/>
  <c r="AA235" i="8" s="1"/>
  <c r="AB276" i="8"/>
  <c r="AC276" i="8" s="1"/>
  <c r="AD276" i="8" s="1"/>
  <c r="AB334" i="8"/>
  <c r="AC334" i="8" s="1"/>
  <c r="AD334" i="8" s="1"/>
  <c r="AB328" i="8"/>
  <c r="AC328" i="8" s="1"/>
  <c r="AD328" i="8" s="1"/>
  <c r="AB322" i="8"/>
  <c r="AC322" i="8" s="1"/>
  <c r="AD322" i="8" s="1"/>
  <c r="AB329" i="8"/>
  <c r="AC329" i="8" s="1"/>
  <c r="AD329" i="8" s="1"/>
  <c r="AB367" i="8"/>
  <c r="AC367" i="8" s="1"/>
  <c r="AD367" i="8" s="1"/>
  <c r="Z219" i="8"/>
  <c r="AA219" i="8" s="1"/>
  <c r="AB247" i="8"/>
  <c r="AC247" i="8" s="1"/>
  <c r="AD247" i="8" s="1"/>
  <c r="Z233" i="8"/>
  <c r="AA233" i="8" s="1"/>
  <c r="Z238" i="8"/>
  <c r="AA238" i="8" s="1"/>
  <c r="AB64" i="8"/>
  <c r="AC64" i="8" s="1"/>
  <c r="AD64" i="8" s="1"/>
  <c r="Z283" i="8"/>
  <c r="AA283" i="8" s="1"/>
  <c r="AB193" i="8"/>
  <c r="AC193" i="8" s="1"/>
  <c r="AD193" i="8" s="1"/>
  <c r="AB48" i="8"/>
  <c r="AC48" i="8" s="1"/>
  <c r="AD48" i="8" s="1"/>
  <c r="AB54" i="8"/>
  <c r="AC54" i="8" s="1"/>
  <c r="AD54" i="8" s="1"/>
  <c r="AB112" i="8"/>
  <c r="AC112" i="8" s="1"/>
  <c r="AD112" i="8" s="1"/>
  <c r="AB298" i="8"/>
  <c r="AC298" i="8" s="1"/>
  <c r="AD298" i="8" s="1"/>
  <c r="AB294" i="8"/>
  <c r="AC294" i="8" s="1"/>
  <c r="AD294" i="8" s="1"/>
  <c r="AB365" i="8"/>
  <c r="AC365" i="8" s="1"/>
  <c r="AD365" i="8" s="1"/>
  <c r="AB281" i="8"/>
  <c r="AC281" i="8" s="1"/>
  <c r="AD281" i="8" s="1"/>
  <c r="Z308" i="8"/>
  <c r="AA308" i="8" s="1"/>
  <c r="Z324" i="8"/>
  <c r="AA324" i="8" s="1"/>
  <c r="AB354" i="8"/>
  <c r="AC354" i="8" s="1"/>
  <c r="AD354" i="8" s="1"/>
  <c r="AB382" i="8"/>
  <c r="AC382" i="8" s="1"/>
  <c r="AD382" i="8" s="1"/>
  <c r="AB107" i="8"/>
  <c r="AC107" i="8" s="1"/>
  <c r="AD107" i="8" s="1"/>
  <c r="AB83" i="8"/>
  <c r="AC83" i="8" s="1"/>
  <c r="AD83" i="8" s="1"/>
  <c r="AB301" i="8"/>
  <c r="AC301" i="8" s="1"/>
  <c r="AD301" i="8" s="1"/>
  <c r="AB190" i="8"/>
  <c r="AC190" i="8" s="1"/>
  <c r="AD190" i="8" s="1"/>
  <c r="AB18" i="8"/>
  <c r="AC18" i="8" s="1"/>
  <c r="AD18" i="8" s="1"/>
  <c r="AB337" i="8"/>
  <c r="AC337" i="8" s="1"/>
  <c r="AD337" i="8" s="1"/>
  <c r="AB10" i="8"/>
  <c r="AC10" i="8" s="1"/>
  <c r="AD10" i="8" s="1"/>
  <c r="AB15" i="8"/>
  <c r="AC15" i="8" s="1"/>
  <c r="AD15" i="8" s="1"/>
  <c r="AB65" i="8"/>
  <c r="AC65" i="8" s="1"/>
  <c r="AD65" i="8" s="1"/>
  <c r="AB161" i="8"/>
  <c r="AC161" i="8" s="1"/>
  <c r="AD161" i="8" s="1"/>
  <c r="AB29" i="8"/>
  <c r="AC29" i="8" s="1"/>
  <c r="AD29" i="8" s="1"/>
  <c r="Z371" i="8"/>
  <c r="AA371" i="8" s="1"/>
  <c r="AB257" i="8"/>
  <c r="AC257" i="8" s="1"/>
  <c r="AD257" i="8" s="1"/>
  <c r="Z102" i="8"/>
  <c r="AA102" i="8" s="1"/>
  <c r="AB188" i="8"/>
  <c r="AC188" i="8" s="1"/>
  <c r="AD188" i="8" s="1"/>
  <c r="Z368" i="8"/>
  <c r="AA368" i="8" s="1"/>
  <c r="AB145" i="8"/>
  <c r="AC145" i="8" s="1"/>
  <c r="AD145" i="8" s="1"/>
  <c r="AB198" i="8"/>
  <c r="AC198" i="8" s="1"/>
  <c r="AD198" i="8" s="1"/>
  <c r="Z363" i="8"/>
  <c r="AA363" i="8" s="1"/>
  <c r="Z221" i="8"/>
  <c r="AA221" i="8" s="1"/>
  <c r="Z320" i="8"/>
  <c r="AA320" i="8" s="1"/>
  <c r="AB202" i="8"/>
  <c r="AC202" i="8" s="1"/>
  <c r="AD202" i="8" s="1"/>
  <c r="Z249" i="8"/>
  <c r="AA249" i="8" s="1"/>
  <c r="Z85" i="8"/>
  <c r="AA85" i="8" s="1"/>
  <c r="Z30" i="8"/>
  <c r="AA30" i="8" s="1"/>
  <c r="Z14" i="8"/>
  <c r="AA14" i="8" s="1"/>
  <c r="Z344" i="8"/>
  <c r="AA344" i="8" s="1"/>
  <c r="Z69" i="8"/>
  <c r="AA69" i="8" s="1"/>
  <c r="AB73" i="8"/>
  <c r="AC73" i="8" s="1"/>
  <c r="AD73" i="8" s="1"/>
  <c r="Z167" i="8"/>
  <c r="AA167" i="8" s="1"/>
  <c r="AB377" i="8"/>
  <c r="AC377" i="8" s="1"/>
  <c r="AD377" i="8" s="1"/>
  <c r="AB139" i="8"/>
  <c r="AC139" i="8" s="1"/>
  <c r="AD139" i="8" s="1"/>
  <c r="AB150" i="8"/>
  <c r="AC150" i="8" s="1"/>
  <c r="AD150" i="8" s="1"/>
  <c r="Z150" i="8"/>
  <c r="AA150" i="8" s="1"/>
  <c r="Z297" i="8"/>
  <c r="AA297" i="8" s="1"/>
  <c r="AB297" i="8"/>
  <c r="AC297" i="8" s="1"/>
  <c r="AD297" i="8" s="1"/>
  <c r="AB201" i="8"/>
  <c r="AC201" i="8" s="1"/>
  <c r="AD201" i="8" s="1"/>
  <c r="Z201" i="8"/>
  <c r="AA201" i="8" s="1"/>
  <c r="Z285" i="8"/>
  <c r="AA285" i="8" s="1"/>
  <c r="AB285" i="8"/>
  <c r="AC285" i="8" s="1"/>
  <c r="AD285" i="8" s="1"/>
  <c r="Z154" i="8"/>
  <c r="AA154" i="8" s="1"/>
  <c r="AB154" i="8"/>
  <c r="AC154" i="8" s="1"/>
  <c r="AD154" i="8" s="1"/>
  <c r="AB395" i="8"/>
  <c r="AC395" i="8" s="1"/>
  <c r="AD395" i="8" s="1"/>
  <c r="Z395" i="8"/>
  <c r="AA395" i="8" s="1"/>
  <c r="Z378" i="8"/>
  <c r="AA378" i="8" s="1"/>
  <c r="AB378" i="8"/>
  <c r="AC378" i="8" s="1"/>
  <c r="AD378" i="8" s="1"/>
  <c r="AB338" i="8"/>
  <c r="AC338" i="8" s="1"/>
  <c r="AD338" i="8" s="1"/>
  <c r="Z338" i="8"/>
  <c r="AA338" i="8" s="1"/>
  <c r="Z336" i="8"/>
  <c r="AA336" i="8" s="1"/>
  <c r="AB336" i="8"/>
  <c r="AC336" i="8" s="1"/>
  <c r="AD336" i="8" s="1"/>
  <c r="Z372" i="8"/>
  <c r="AA372" i="8" s="1"/>
  <c r="AB372" i="8"/>
  <c r="AC372" i="8" s="1"/>
  <c r="AD372" i="8" s="1"/>
  <c r="Z166" i="8"/>
  <c r="AA166" i="8" s="1"/>
  <c r="AB166" i="8"/>
  <c r="AC166" i="8" s="1"/>
  <c r="AD166" i="8" s="1"/>
  <c r="AB269" i="8"/>
  <c r="AC269" i="8" s="1"/>
  <c r="AD269" i="8" s="1"/>
  <c r="Z269" i="8"/>
  <c r="AA269" i="8" s="1"/>
  <c r="Z204" i="8"/>
  <c r="AA204" i="8" s="1"/>
  <c r="AB204" i="8"/>
  <c r="AC204" i="8" s="1"/>
  <c r="AD204" i="8" s="1"/>
  <c r="Z306" i="8"/>
  <c r="AA306" i="8" s="1"/>
  <c r="AB306" i="8"/>
  <c r="AC306" i="8" s="1"/>
  <c r="AD306" i="8" s="1"/>
  <c r="AB318" i="8"/>
  <c r="AC318" i="8" s="1"/>
  <c r="AD318" i="8" s="1"/>
  <c r="Z318" i="8"/>
  <c r="AA318" i="8" s="1"/>
  <c r="Z158" i="8"/>
  <c r="AA158" i="8" s="1"/>
  <c r="AB158" i="8"/>
  <c r="AC158" i="8" s="1"/>
  <c r="AD158" i="8" s="1"/>
  <c r="Z170" i="8"/>
  <c r="AA170" i="8" s="1"/>
  <c r="AB170" i="8"/>
  <c r="AC170" i="8" s="1"/>
  <c r="AD170" i="8" s="1"/>
  <c r="Z266" i="8"/>
  <c r="AA266" i="8" s="1"/>
  <c r="AB266" i="8"/>
  <c r="AC266" i="8" s="1"/>
  <c r="AD266" i="8" s="1"/>
  <c r="Z396" i="8"/>
  <c r="AA396" i="8" s="1"/>
  <c r="AB396" i="8"/>
  <c r="AC396" i="8" s="1"/>
  <c r="AD396" i="8" s="1"/>
  <c r="AB262" i="8"/>
  <c r="AC262" i="8" s="1"/>
  <c r="AD262" i="8" s="1"/>
  <c r="Z262" i="8"/>
  <c r="AA262" i="8" s="1"/>
  <c r="Z250" i="8"/>
  <c r="AA250" i="8" s="1"/>
  <c r="AB250" i="8"/>
  <c r="AC250" i="8" s="1"/>
  <c r="AD250" i="8" s="1"/>
  <c r="AB258" i="8"/>
  <c r="AC258" i="8" s="1"/>
  <c r="AD258" i="8" s="1"/>
  <c r="Z258" i="8"/>
  <c r="AA258" i="8" s="1"/>
  <c r="Z47" i="8"/>
  <c r="AA47" i="8" s="1"/>
  <c r="AB47" i="8"/>
  <c r="AC47" i="8" s="1"/>
  <c r="AD47" i="8" s="1"/>
  <c r="Z46" i="8"/>
  <c r="AA46" i="8" s="1"/>
  <c r="AB46" i="8"/>
  <c r="AC46" i="8" s="1"/>
  <c r="AD46" i="8" s="1"/>
  <c r="AB311" i="8"/>
  <c r="AC311" i="8" s="1"/>
  <c r="AD311" i="8" s="1"/>
  <c r="Z311" i="8"/>
  <c r="AA311" i="8" s="1"/>
  <c r="AB87" i="8"/>
  <c r="AC87" i="8" s="1"/>
  <c r="AD87" i="8" s="1"/>
  <c r="Z87" i="8"/>
  <c r="AA87" i="8" s="1"/>
  <c r="Z375" i="8"/>
  <c r="AA375" i="8" s="1"/>
  <c r="AB375" i="8"/>
  <c r="AC375" i="8" s="1"/>
  <c r="AD375" i="8" s="1"/>
  <c r="AB24" i="8"/>
  <c r="AC24" i="8" s="1"/>
  <c r="AD24" i="8" s="1"/>
  <c r="Z24" i="8"/>
  <c r="AA24" i="8" s="1"/>
  <c r="Z38" i="8"/>
  <c r="AA38" i="8" s="1"/>
  <c r="AB38" i="8"/>
  <c r="AC38" i="8" s="1"/>
  <c r="AD38" i="8" s="1"/>
  <c r="AB103" i="8"/>
  <c r="AC103" i="8" s="1"/>
  <c r="AD103" i="8" s="1"/>
  <c r="Z103" i="8"/>
  <c r="AA103" i="8" s="1"/>
  <c r="AB111" i="8"/>
  <c r="AC111" i="8" s="1"/>
  <c r="AD111" i="8" s="1"/>
  <c r="Z111" i="8"/>
  <c r="AA111" i="8" s="1"/>
  <c r="AB43" i="8"/>
  <c r="AC43" i="8" s="1"/>
  <c r="AD43" i="8" s="1"/>
  <c r="Z43" i="8"/>
  <c r="AA43" i="8" s="1"/>
  <c r="Z307" i="8"/>
  <c r="AA307" i="8" s="1"/>
  <c r="AB307" i="8"/>
  <c r="AC307" i="8" s="1"/>
  <c r="AD307" i="8" s="1"/>
  <c r="Z185" i="8"/>
  <c r="AA185" i="8" s="1"/>
  <c r="AB185" i="8"/>
  <c r="AC185" i="8" s="1"/>
  <c r="AD185" i="8" s="1"/>
  <c r="Z289" i="8"/>
  <c r="AA289" i="8" s="1"/>
  <c r="AB289" i="8"/>
  <c r="AC289" i="8" s="1"/>
  <c r="AD289" i="8" s="1"/>
  <c r="Z331" i="8"/>
  <c r="AA331" i="8" s="1"/>
  <c r="AB331" i="8"/>
  <c r="AC331" i="8" s="1"/>
  <c r="AD331" i="8" s="1"/>
  <c r="AB171" i="8"/>
  <c r="AC171" i="8" s="1"/>
  <c r="AD171" i="8" s="1"/>
  <c r="Z171" i="8"/>
  <c r="AA171" i="8" s="1"/>
  <c r="AB245" i="8"/>
  <c r="AC245" i="8" s="1"/>
  <c r="AD245" i="8" s="1"/>
  <c r="Z245" i="8"/>
  <c r="AA245" i="8" s="1"/>
  <c r="Z293" i="8"/>
  <c r="AA293" i="8" s="1"/>
  <c r="AB293" i="8"/>
  <c r="AC293" i="8" s="1"/>
  <c r="AD293" i="8" s="1"/>
  <c r="Z23" i="8"/>
  <c r="AA23" i="8" s="1"/>
  <c r="AB23" i="8"/>
  <c r="AC23" i="8" s="1"/>
  <c r="AD23" i="8" s="1"/>
  <c r="AB351" i="8"/>
  <c r="AC351" i="8" s="1"/>
  <c r="AD351" i="8" s="1"/>
  <c r="Z351" i="8"/>
  <c r="AA351" i="8" s="1"/>
  <c r="AB125" i="8"/>
  <c r="AC125" i="8" s="1"/>
  <c r="AD125" i="8" s="1"/>
  <c r="AA125" i="8"/>
  <c r="Z61" i="8"/>
  <c r="AA61" i="8" s="1"/>
  <c r="AB61" i="8"/>
  <c r="AC61" i="8" s="1"/>
  <c r="AD61" i="8" s="1"/>
  <c r="AB143" i="8"/>
  <c r="AC143" i="8" s="1"/>
  <c r="AD143" i="8" s="1"/>
  <c r="Z143" i="8"/>
  <c r="AA143" i="8" s="1"/>
  <c r="AB213" i="8"/>
  <c r="AC213" i="8" s="1"/>
  <c r="AD213" i="8" s="1"/>
  <c r="Z213" i="8"/>
  <c r="AA213" i="8" s="1"/>
  <c r="Z160" i="8"/>
  <c r="AA160" i="8" s="1"/>
  <c r="AB160" i="8"/>
  <c r="AC160" i="8" s="1"/>
  <c r="AD160" i="8" s="1"/>
  <c r="Z346" i="8"/>
  <c r="AA346" i="8" s="1"/>
  <c r="AB346" i="8"/>
  <c r="AC346" i="8" s="1"/>
  <c r="AD346" i="8" s="1"/>
  <c r="AB392" i="8"/>
  <c r="AC392" i="8" s="1"/>
  <c r="AD392" i="8" s="1"/>
  <c r="Z392" i="8"/>
  <c r="AA392" i="8" s="1"/>
  <c r="Z244" i="8"/>
  <c r="AA244" i="8" s="1"/>
  <c r="AB244" i="8"/>
  <c r="AC244" i="8" s="1"/>
  <c r="AD244" i="8" s="1"/>
  <c r="Z212" i="8"/>
  <c r="AA212" i="8" s="1"/>
  <c r="AB212" i="8"/>
  <c r="AC212" i="8" s="1"/>
  <c r="AD212" i="8" s="1"/>
  <c r="AB124" i="8"/>
  <c r="AC124" i="8" s="1"/>
  <c r="AD124" i="8" s="1"/>
  <c r="Z124" i="8"/>
  <c r="AA124" i="8" s="1"/>
  <c r="AB264" i="8"/>
  <c r="AC264" i="8" s="1"/>
  <c r="AD264" i="8" s="1"/>
  <c r="Z264" i="8"/>
  <c r="AA264" i="8" s="1"/>
  <c r="Z348" i="8"/>
  <c r="AA348" i="8" s="1"/>
  <c r="AB348" i="8"/>
  <c r="AC348" i="8" s="1"/>
  <c r="AD348" i="8" s="1"/>
  <c r="AB260" i="8"/>
  <c r="AC260" i="8" s="1"/>
  <c r="AD260" i="8" s="1"/>
  <c r="Z260" i="8"/>
  <c r="AA260" i="8" s="1"/>
  <c r="Z157" i="8"/>
  <c r="AA157" i="8" s="1"/>
  <c r="AB157" i="8"/>
  <c r="AC157" i="8" s="1"/>
  <c r="AD157" i="8" s="1"/>
  <c r="Z252" i="8"/>
  <c r="AA252" i="8" s="1"/>
  <c r="AB252" i="8"/>
  <c r="AC252" i="8" s="1"/>
  <c r="AD252" i="8" s="1"/>
  <c r="Z376" i="8"/>
  <c r="AA376" i="8" s="1"/>
  <c r="AB376" i="8"/>
  <c r="AC376" i="8" s="1"/>
  <c r="AD376" i="8" s="1"/>
  <c r="AB86" i="8"/>
  <c r="AC86" i="8" s="1"/>
  <c r="AD86" i="8" s="1"/>
  <c r="Z86" i="8"/>
  <c r="AA86" i="8" s="1"/>
  <c r="AB105" i="8"/>
  <c r="AC105" i="8" s="1"/>
  <c r="AD105" i="8" s="1"/>
  <c r="Z105" i="8"/>
  <c r="AA105" i="8" s="1"/>
  <c r="Z39" i="8"/>
  <c r="AA39" i="8" s="1"/>
  <c r="AB39" i="8"/>
  <c r="AC39" i="8" s="1"/>
  <c r="AD39" i="8" s="1"/>
  <c r="Z57" i="8"/>
  <c r="AA57" i="8" s="1"/>
  <c r="AB57" i="8"/>
  <c r="AC57" i="8" s="1"/>
  <c r="AD57" i="8" s="1"/>
  <c r="AB341" i="8"/>
  <c r="AC341" i="8" s="1"/>
  <c r="AD341" i="8" s="1"/>
  <c r="Z341" i="8"/>
  <c r="AA341" i="8" s="1"/>
  <c r="Z291" i="8"/>
  <c r="AA291" i="8" s="1"/>
  <c r="AB291" i="8"/>
  <c r="AC291" i="8" s="1"/>
  <c r="AD291" i="8" s="1"/>
  <c r="AB343" i="8"/>
  <c r="AC343" i="8" s="1"/>
  <c r="AD343" i="8" s="1"/>
  <c r="Z343" i="8"/>
  <c r="AA343" i="8" s="1"/>
  <c r="Z287" i="8"/>
  <c r="AA287" i="8" s="1"/>
  <c r="AB287" i="8"/>
  <c r="AC287" i="8" s="1"/>
  <c r="AD287" i="8" s="1"/>
  <c r="AB248" i="8"/>
  <c r="AC248" i="8" s="1"/>
  <c r="AD248" i="8" s="1"/>
  <c r="Z248" i="8"/>
  <c r="AA248" i="8" s="1"/>
  <c r="AB267" i="8"/>
  <c r="AC267" i="8" s="1"/>
  <c r="AD267" i="8" s="1"/>
  <c r="Z267" i="8"/>
  <c r="AA267" i="8" s="1"/>
  <c r="AB284" i="8"/>
  <c r="AC284" i="8" s="1"/>
  <c r="AD284" i="8" s="1"/>
  <c r="Z284" i="8"/>
  <c r="AA284" i="8" s="1"/>
  <c r="Z340" i="8"/>
  <c r="AA340" i="8" s="1"/>
  <c r="AB340" i="8"/>
  <c r="AC340" i="8" s="1"/>
  <c r="AD340" i="8" s="1"/>
  <c r="Z173" i="8"/>
  <c r="AA173" i="8" s="1"/>
  <c r="AB173" i="8"/>
  <c r="AC173" i="8" s="1"/>
  <c r="AD173" i="8" s="1"/>
  <c r="AB184" i="8"/>
  <c r="AC184" i="8" s="1"/>
  <c r="AD184" i="8" s="1"/>
  <c r="Z184" i="8"/>
  <c r="AA184" i="8" s="1"/>
  <c r="AB16" i="8"/>
  <c r="AC16" i="8" s="1"/>
  <c r="AD16" i="8" s="1"/>
  <c r="Z16" i="8"/>
  <c r="AA16" i="8" s="1"/>
  <c r="Z317" i="8"/>
  <c r="AA317" i="8" s="1"/>
  <c r="AB317" i="8"/>
  <c r="AC317" i="8" s="1"/>
  <c r="AD317" i="8" s="1"/>
  <c r="Z349" i="8"/>
  <c r="AA349" i="8" s="1"/>
  <c r="AB349" i="8"/>
  <c r="AC349" i="8" s="1"/>
  <c r="AD349" i="8" s="1"/>
  <c r="Z226" i="8"/>
  <c r="AA226" i="8" s="1"/>
  <c r="AB226" i="8"/>
  <c r="AC226" i="8" s="1"/>
  <c r="AD226" i="8" s="1"/>
  <c r="Z358" i="8"/>
  <c r="AA358" i="8" s="1"/>
  <c r="AB358" i="8"/>
  <c r="AC358" i="8" s="1"/>
  <c r="AD358" i="8" s="1"/>
  <c r="Z394" i="8"/>
  <c r="AA394" i="8" s="1"/>
  <c r="AB394" i="8"/>
  <c r="AC394" i="8" s="1"/>
  <c r="AD394" i="8" s="1"/>
  <c r="AB370" i="8"/>
  <c r="AC370" i="8" s="1"/>
  <c r="AD370" i="8" s="1"/>
  <c r="AB290" i="8"/>
  <c r="AC290" i="8" s="1"/>
  <c r="AD290" i="8" s="1"/>
  <c r="AB234" i="8"/>
  <c r="AC234" i="8" s="1"/>
  <c r="AD234" i="8" s="1"/>
  <c r="Z206" i="8"/>
  <c r="AA206" i="8" s="1"/>
  <c r="AB362" i="8"/>
  <c r="AC362" i="8" s="1"/>
  <c r="AD362" i="8" s="1"/>
  <c r="AB379" i="8"/>
  <c r="AC379" i="8" s="1"/>
  <c r="AD379" i="8" s="1"/>
  <c r="AB390" i="8"/>
  <c r="AC390" i="8" s="1"/>
  <c r="AD390" i="8" s="1"/>
  <c r="AB254" i="8"/>
  <c r="AC254" i="8" s="1"/>
  <c r="AD254" i="8" s="1"/>
  <c r="T15" i="6"/>
  <c r="O15" i="6"/>
  <c r="F55" i="31"/>
  <c r="H51" i="32" s="1"/>
  <c r="G51" i="32"/>
  <c r="M53" i="31"/>
  <c r="T55" i="31"/>
  <c r="L54" i="31"/>
  <c r="S57" i="31"/>
  <c r="E56" i="31"/>
  <c r="X2" i="8"/>
  <c r="J7" i="28"/>
  <c r="C12" i="23"/>
  <c r="G11" i="23"/>
  <c r="K6" i="28"/>
  <c r="H11" i="23" s="1"/>
  <c r="G7" i="28"/>
  <c r="D8" i="28"/>
  <c r="B12" i="23"/>
  <c r="AG4" i="23"/>
  <c r="AN4" i="23" s="1"/>
  <c r="AB4" i="8" l="1"/>
  <c r="AC4" i="8" s="1"/>
  <c r="AD4" i="8" s="1"/>
  <c r="Z4" i="8"/>
  <c r="AA4" i="8" s="1"/>
  <c r="F56" i="31"/>
  <c r="H52" i="32" s="1"/>
  <c r="G52" i="32"/>
  <c r="M54" i="31"/>
  <c r="T56" i="31"/>
  <c r="L55" i="31"/>
  <c r="S58" i="31"/>
  <c r="E57" i="31"/>
  <c r="F8" i="28"/>
  <c r="I8" i="28" s="1"/>
  <c r="E12" i="23"/>
  <c r="H7" i="28"/>
  <c r="F12" i="23" s="1"/>
  <c r="K7" i="28"/>
  <c r="H12" i="23" s="1"/>
  <c r="G12" i="23"/>
  <c r="AJ4" i="23"/>
  <c r="AD4" i="23"/>
  <c r="F57" i="31" l="1"/>
  <c r="H53" i="32" s="1"/>
  <c r="G53" i="32"/>
  <c r="M55" i="31"/>
  <c r="T57" i="31"/>
  <c r="L56" i="31"/>
  <c r="S59" i="31"/>
  <c r="E58" i="31"/>
  <c r="C13" i="23"/>
  <c r="J8" i="28"/>
  <c r="B13" i="23"/>
  <c r="G8" i="28"/>
  <c r="D9" i="28"/>
  <c r="F9" i="28" s="1"/>
  <c r="AG5" i="23"/>
  <c r="AH5" i="23" s="1"/>
  <c r="AE4" i="23"/>
  <c r="AF4" i="23" s="1"/>
  <c r="M56" i="31" l="1"/>
  <c r="F58" i="31"/>
  <c r="H54" i="32" s="1"/>
  <c r="G54" i="32"/>
  <c r="T58" i="31"/>
  <c r="L57" i="31"/>
  <c r="M42" i="32" s="1"/>
  <c r="S60" i="31"/>
  <c r="E59" i="31"/>
  <c r="E13" i="23"/>
  <c r="H8" i="28"/>
  <c r="F13" i="23" s="1"/>
  <c r="G13" i="23"/>
  <c r="K8" i="28"/>
  <c r="H13" i="23" s="1"/>
  <c r="I9" i="28"/>
  <c r="D10" i="28"/>
  <c r="B14" i="23"/>
  <c r="G9" i="28"/>
  <c r="AG6" i="23"/>
  <c r="AJ5" i="23"/>
  <c r="AN5" i="23"/>
  <c r="AD5" i="23"/>
  <c r="F59" i="31" l="1"/>
  <c r="H55" i="32" s="1"/>
  <c r="G55" i="32"/>
  <c r="M57" i="31"/>
  <c r="T59" i="31"/>
  <c r="L58" i="31"/>
  <c r="S61" i="31"/>
  <c r="E60" i="31"/>
  <c r="H9" i="28"/>
  <c r="F14" i="23" s="1"/>
  <c r="E14" i="23"/>
  <c r="F10" i="28"/>
  <c r="I10" i="28" s="1"/>
  <c r="J9" i="28"/>
  <c r="C14" i="23"/>
  <c r="AH6" i="23"/>
  <c r="AN6" i="23"/>
  <c r="AJ6" i="23"/>
  <c r="AE5" i="23"/>
  <c r="AF5" i="23" s="1"/>
  <c r="N42" i="32" l="1"/>
  <c r="O42" i="32" s="1"/>
  <c r="F60" i="31"/>
  <c r="H56" i="32" s="1"/>
  <c r="G56" i="32"/>
  <c r="M58" i="31"/>
  <c r="T60" i="31"/>
  <c r="L59" i="31"/>
  <c r="S62" i="31"/>
  <c r="E61" i="31"/>
  <c r="C15" i="23"/>
  <c r="J10" i="28"/>
  <c r="K9" i="28"/>
  <c r="H14" i="23" s="1"/>
  <c r="G14" i="23"/>
  <c r="D11" i="28"/>
  <c r="F11" i="28" s="1"/>
  <c r="B15" i="23"/>
  <c r="G10" i="28"/>
  <c r="AG7" i="23"/>
  <c r="AD6" i="23"/>
  <c r="F61" i="31" l="1"/>
  <c r="H57" i="32" s="1"/>
  <c r="G57" i="32"/>
  <c r="M59" i="31"/>
  <c r="T61" i="31"/>
  <c r="L60" i="31"/>
  <c r="S63" i="31"/>
  <c r="E62" i="31"/>
  <c r="G15" i="23"/>
  <c r="K10" i="28"/>
  <c r="H15" i="23" s="1"/>
  <c r="H10" i="28"/>
  <c r="F15" i="23" s="1"/>
  <c r="E15" i="23"/>
  <c r="I11" i="28"/>
  <c r="D12" i="28"/>
  <c r="F12" i="28" s="1"/>
  <c r="B16" i="23"/>
  <c r="G11" i="28"/>
  <c r="AN7" i="23"/>
  <c r="AJ7" i="23"/>
  <c r="AH7" i="23"/>
  <c r="AE6" i="23"/>
  <c r="AF6" i="23" s="1"/>
  <c r="F62" i="31" l="1"/>
  <c r="H58" i="32" s="1"/>
  <c r="G58" i="32"/>
  <c r="M60" i="31"/>
  <c r="T62" i="31"/>
  <c r="L61" i="31"/>
  <c r="S64" i="31"/>
  <c r="E63" i="31"/>
  <c r="H11" i="28"/>
  <c r="F16" i="23" s="1"/>
  <c r="E16" i="23"/>
  <c r="I12" i="28"/>
  <c r="D13" i="28"/>
  <c r="F13" i="28" s="1"/>
  <c r="G12" i="28"/>
  <c r="B17" i="23"/>
  <c r="C16" i="23"/>
  <c r="J11" i="28"/>
  <c r="AD7" i="23"/>
  <c r="F63" i="31" l="1"/>
  <c r="H59" i="32" s="1"/>
  <c r="G59" i="32"/>
  <c r="M61" i="31"/>
  <c r="T63" i="31"/>
  <c r="L62" i="31"/>
  <c r="S65" i="31"/>
  <c r="E64" i="31"/>
  <c r="I13" i="28"/>
  <c r="D14" i="28"/>
  <c r="F14" i="28" s="1"/>
  <c r="G13" i="28"/>
  <c r="B18" i="23"/>
  <c r="AD13" i="23" s="1"/>
  <c r="G16" i="23"/>
  <c r="K11" i="28"/>
  <c r="H16" i="23" s="1"/>
  <c r="H12" i="28"/>
  <c r="F17" i="23" s="1"/>
  <c r="E17" i="23"/>
  <c r="C17" i="23"/>
  <c r="J12" i="28"/>
  <c r="AD8" i="23"/>
  <c r="AG8" i="23"/>
  <c r="AE7" i="23"/>
  <c r="AF7" i="23" s="1"/>
  <c r="T18" i="6"/>
  <c r="R18" i="6"/>
  <c r="O18" i="6"/>
  <c r="F64" i="31" l="1"/>
  <c r="H60" i="32" s="1"/>
  <c r="G60" i="32"/>
  <c r="M62" i="31"/>
  <c r="T64" i="31"/>
  <c r="L63" i="31"/>
  <c r="S66" i="31"/>
  <c r="E65" i="31"/>
  <c r="G17" i="23"/>
  <c r="K12" i="28"/>
  <c r="H17" i="23" s="1"/>
  <c r="I14" i="28"/>
  <c r="D15" i="28"/>
  <c r="F15" i="28" s="1"/>
  <c r="G14" i="28"/>
  <c r="B19" i="23"/>
  <c r="AD14" i="23" s="1"/>
  <c r="E18" i="23"/>
  <c r="H13" i="28"/>
  <c r="F18" i="23" s="1"/>
  <c r="C18" i="23"/>
  <c r="AE13" i="23" s="1"/>
  <c r="AF13" i="23" s="1"/>
  <c r="J13" i="28"/>
  <c r="AN8" i="23"/>
  <c r="AJ8" i="23"/>
  <c r="AH8" i="23"/>
  <c r="M63" i="31" l="1"/>
  <c r="F65" i="31"/>
  <c r="H61" i="32" s="1"/>
  <c r="G61" i="32"/>
  <c r="T65" i="31"/>
  <c r="L64" i="31"/>
  <c r="S67" i="31"/>
  <c r="E66" i="31"/>
  <c r="E19" i="23"/>
  <c r="F78" i="23" s="1"/>
  <c r="G78" i="23" s="1"/>
  <c r="H14" i="28"/>
  <c r="F19" i="23" s="1"/>
  <c r="C19" i="23"/>
  <c r="AE14" i="23" s="1"/>
  <c r="AF14" i="23" s="1"/>
  <c r="J14" i="28"/>
  <c r="G18" i="23"/>
  <c r="K13" i="28"/>
  <c r="H18" i="23" s="1"/>
  <c r="I15" i="28"/>
  <c r="G15" i="28"/>
  <c r="B20" i="23"/>
  <c r="AD15" i="23" s="1"/>
  <c r="AE8" i="23"/>
  <c r="AF8" i="23" s="1"/>
  <c r="M64" i="31" l="1"/>
  <c r="F66" i="31"/>
  <c r="H62" i="32" s="1"/>
  <c r="G62" i="32"/>
  <c r="T66" i="31"/>
  <c r="L65" i="31"/>
  <c r="S68" i="31"/>
  <c r="E67" i="31"/>
  <c r="J15" i="28"/>
  <c r="C20" i="23"/>
  <c r="AE15" i="23" s="1"/>
  <c r="AF15" i="23" s="1"/>
  <c r="G19" i="23"/>
  <c r="K14" i="28"/>
  <c r="H19" i="23" s="1"/>
  <c r="H15" i="28"/>
  <c r="F20" i="23" s="1"/>
  <c r="E20" i="23"/>
  <c r="O236" i="6"/>
  <c r="R238" i="6"/>
  <c r="F67" i="31" l="1"/>
  <c r="H63" i="32" s="1"/>
  <c r="G63" i="32"/>
  <c r="M65" i="31"/>
  <c r="T67" i="31"/>
  <c r="L66" i="31"/>
  <c r="S69" i="31"/>
  <c r="E68" i="31"/>
  <c r="K15" i="28"/>
  <c r="H20" i="23" s="1"/>
  <c r="G20" i="23"/>
  <c r="T234" i="6"/>
  <c r="T212" i="6"/>
  <c r="O220" i="6"/>
  <c r="T236" i="6"/>
  <c r="R236" i="6"/>
  <c r="T238" i="6"/>
  <c r="O238" i="6"/>
  <c r="O210" i="6"/>
  <c r="R232" i="6"/>
  <c r="T220" i="6"/>
  <c r="R378" i="6"/>
  <c r="T378" i="6"/>
  <c r="O378" i="6"/>
  <c r="R234" i="6"/>
  <c r="F68" i="31" l="1"/>
  <c r="H64" i="32" s="1"/>
  <c r="G64" i="32"/>
  <c r="M66" i="31"/>
  <c r="N9" i="32" s="1"/>
  <c r="O9" i="32" s="1"/>
  <c r="T68" i="31"/>
  <c r="L67" i="31"/>
  <c r="S70" i="31"/>
  <c r="E69" i="31"/>
  <c r="O234" i="6"/>
  <c r="O212" i="6"/>
  <c r="R220" i="6"/>
  <c r="R212" i="6"/>
  <c r="R366" i="6"/>
  <c r="T210" i="6"/>
  <c r="R210" i="6"/>
  <c r="T232" i="6"/>
  <c r="O232" i="6"/>
  <c r="R284" i="6"/>
  <c r="T288" i="6"/>
  <c r="T272" i="6"/>
  <c r="O366" i="6"/>
  <c r="F69" i="31" l="1"/>
  <c r="H65" i="32" s="1"/>
  <c r="G65" i="32"/>
  <c r="M67" i="31"/>
  <c r="T69" i="31"/>
  <c r="L68" i="31"/>
  <c r="S71" i="31"/>
  <c r="E70" i="31"/>
  <c r="O336" i="6"/>
  <c r="T336" i="6"/>
  <c r="R336" i="6"/>
  <c r="T286" i="6"/>
  <c r="O286" i="6"/>
  <c r="R286" i="6"/>
  <c r="R258" i="6"/>
  <c r="T258" i="6"/>
  <c r="O258" i="6"/>
  <c r="O256" i="6"/>
  <c r="T366" i="6"/>
  <c r="R288" i="6"/>
  <c r="O288" i="6"/>
  <c r="O272" i="6"/>
  <c r="R272" i="6"/>
  <c r="O284" i="6"/>
  <c r="T284" i="6"/>
  <c r="R213" i="6"/>
  <c r="T244" i="6"/>
  <c r="F70" i="31" l="1"/>
  <c r="H66" i="32" s="1"/>
  <c r="G66" i="32"/>
  <c r="M68" i="31"/>
  <c r="T70" i="31"/>
  <c r="L69" i="31"/>
  <c r="S72" i="31"/>
  <c r="E71" i="31"/>
  <c r="T256" i="6"/>
  <c r="R256" i="6"/>
  <c r="T213" i="6"/>
  <c r="O213" i="6"/>
  <c r="O248" i="6"/>
  <c r="R248" i="6"/>
  <c r="T248" i="6"/>
  <c r="O326" i="6"/>
  <c r="T326" i="6"/>
  <c r="R326" i="6"/>
  <c r="T308" i="6"/>
  <c r="R308" i="6"/>
  <c r="O308" i="6"/>
  <c r="R278" i="6"/>
  <c r="T278" i="6"/>
  <c r="O244" i="6"/>
  <c r="R244" i="6"/>
  <c r="O278" i="6"/>
  <c r="R141" i="6"/>
  <c r="T44" i="6"/>
  <c r="T42" i="6"/>
  <c r="T354" i="6"/>
  <c r="T392" i="6"/>
  <c r="O250" i="6"/>
  <c r="T250" i="6"/>
  <c r="R250" i="6"/>
  <c r="O300" i="6"/>
  <c r="T334" i="6"/>
  <c r="T300" i="6"/>
  <c r="O359" i="6"/>
  <c r="T359" i="6"/>
  <c r="R359" i="6"/>
  <c r="O203" i="6"/>
  <c r="T235" i="6"/>
  <c r="T214" i="6"/>
  <c r="R214" i="6"/>
  <c r="O214" i="6"/>
  <c r="R32" i="6"/>
  <c r="O354" i="6"/>
  <c r="F71" i="31" l="1"/>
  <c r="H67" i="32" s="1"/>
  <c r="G67" i="32"/>
  <c r="M69" i="31"/>
  <c r="T71" i="31"/>
  <c r="L70" i="31"/>
  <c r="S73" i="31"/>
  <c r="E72" i="31"/>
  <c r="R354" i="6"/>
  <c r="O141" i="6"/>
  <c r="T141" i="6"/>
  <c r="O392" i="6"/>
  <c r="R392" i="6"/>
  <c r="R300" i="6"/>
  <c r="R314" i="6"/>
  <c r="O314" i="6"/>
  <c r="T314" i="6"/>
  <c r="I116" i="6"/>
  <c r="O116" i="6"/>
  <c r="R116" i="6"/>
  <c r="T116" i="6"/>
  <c r="T208" i="6"/>
  <c r="R208" i="6"/>
  <c r="O208" i="6"/>
  <c r="T32" i="6"/>
  <c r="O262" i="6"/>
  <c r="T262" i="6"/>
  <c r="R262" i="6"/>
  <c r="R334" i="6"/>
  <c r="O348" i="6"/>
  <c r="T348" i="6"/>
  <c r="R348" i="6"/>
  <c r="R282" i="6"/>
  <c r="O282" i="6"/>
  <c r="T282" i="6"/>
  <c r="O32" i="6"/>
  <c r="R294" i="6"/>
  <c r="O294" i="6"/>
  <c r="T294" i="6"/>
  <c r="O218" i="6"/>
  <c r="T218" i="6"/>
  <c r="R218" i="6"/>
  <c r="R217" i="6"/>
  <c r="O217" i="6"/>
  <c r="T217" i="6"/>
  <c r="T204" i="6"/>
  <c r="R204" i="6"/>
  <c r="O204" i="6"/>
  <c r="O334" i="6"/>
  <c r="O270" i="6"/>
  <c r="R270" i="6"/>
  <c r="T270" i="6"/>
  <c r="R364" i="6"/>
  <c r="O364" i="6"/>
  <c r="T364" i="6"/>
  <c r="O312" i="6"/>
  <c r="T312" i="6"/>
  <c r="R312" i="6"/>
  <c r="R205" i="6"/>
  <c r="O205" i="6"/>
  <c r="T205" i="6"/>
  <c r="O267" i="6"/>
  <c r="T267" i="6"/>
  <c r="R267" i="6"/>
  <c r="R376" i="6"/>
  <c r="T376" i="6"/>
  <c r="O376" i="6"/>
  <c r="T46" i="6"/>
  <c r="O46" i="6"/>
  <c r="R46" i="6"/>
  <c r="R156" i="6"/>
  <c r="T47" i="6"/>
  <c r="T167" i="6"/>
  <c r="R31" i="6"/>
  <c r="T73" i="6"/>
  <c r="T140" i="6"/>
  <c r="I41" i="6"/>
  <c r="L41" i="6" s="1"/>
  <c r="T160" i="6"/>
  <c r="O144" i="6"/>
  <c r="T370" i="6"/>
  <c r="O226" i="6"/>
  <c r="R374" i="6"/>
  <c r="T170" i="6"/>
  <c r="O147" i="6"/>
  <c r="O99" i="6"/>
  <c r="R187" i="6"/>
  <c r="R276" i="6"/>
  <c r="R265" i="6"/>
  <c r="T242" i="6"/>
  <c r="R384" i="6"/>
  <c r="T304" i="6"/>
  <c r="O360" i="6"/>
  <c r="R360" i="6"/>
  <c r="T360" i="6"/>
  <c r="R254" i="6"/>
  <c r="T254" i="6"/>
  <c r="O254" i="6"/>
  <c r="O328" i="6"/>
  <c r="T328" i="6"/>
  <c r="R328" i="6"/>
  <c r="R235" i="6"/>
  <c r="O362" i="6"/>
  <c r="R362" i="6"/>
  <c r="T362" i="6"/>
  <c r="T41" i="6"/>
  <c r="O235" i="6"/>
  <c r="R42" i="6"/>
  <c r="O42" i="6"/>
  <c r="R203" i="6"/>
  <c r="T203" i="6"/>
  <c r="O44" i="6"/>
  <c r="T322" i="6"/>
  <c r="O322" i="6"/>
  <c r="R322" i="6"/>
  <c r="R44" i="6"/>
  <c r="T101" i="6"/>
  <c r="T324" i="6"/>
  <c r="O324" i="6"/>
  <c r="R324" i="6"/>
  <c r="T340" i="6"/>
  <c r="O340" i="6"/>
  <c r="R340" i="6"/>
  <c r="T93" i="6"/>
  <c r="T310" i="6"/>
  <c r="R310" i="6"/>
  <c r="O310" i="6"/>
  <c r="O358" i="6"/>
  <c r="R358" i="6"/>
  <c r="T358" i="6"/>
  <c r="R83" i="6"/>
  <c r="R109" i="6"/>
  <c r="R96" i="6"/>
  <c r="R390" i="6"/>
  <c r="O390" i="6"/>
  <c r="T390" i="6"/>
  <c r="R320" i="6"/>
  <c r="T320" i="6"/>
  <c r="O320" i="6"/>
  <c r="T265" i="6"/>
  <c r="T374" i="6"/>
  <c r="T246" i="6"/>
  <c r="R246" i="6"/>
  <c r="O246" i="6"/>
  <c r="R386" i="6"/>
  <c r="T386" i="6"/>
  <c r="O386" i="6"/>
  <c r="T338" i="6"/>
  <c r="O338" i="6"/>
  <c r="R338" i="6"/>
  <c r="T388" i="6"/>
  <c r="O388" i="6"/>
  <c r="R388" i="6"/>
  <c r="R162" i="6"/>
  <c r="T162" i="6"/>
  <c r="O162" i="6"/>
  <c r="R352" i="6"/>
  <c r="T352" i="6"/>
  <c r="O352" i="6"/>
  <c r="R242" i="6"/>
  <c r="R144" i="6"/>
  <c r="O189" i="6"/>
  <c r="T189" i="6"/>
  <c r="R189" i="6"/>
  <c r="R133" i="6"/>
  <c r="T133" i="6"/>
  <c r="O133" i="6"/>
  <c r="R56" i="6"/>
  <c r="T56" i="6"/>
  <c r="O56" i="6"/>
  <c r="T143" i="6"/>
  <c r="R143" i="6"/>
  <c r="O143" i="6"/>
  <c r="O187" i="6"/>
  <c r="T131" i="6"/>
  <c r="R131" i="6"/>
  <c r="O131" i="6"/>
  <c r="T147" i="6"/>
  <c r="F72" i="31" l="1"/>
  <c r="H68" i="32" s="1"/>
  <c r="G68" i="32"/>
  <c r="M70" i="31"/>
  <c r="T72" i="31"/>
  <c r="L71" i="31"/>
  <c r="S74" i="31"/>
  <c r="E73" i="31"/>
  <c r="O140" i="6"/>
  <c r="O41" i="6"/>
  <c r="O160" i="6"/>
  <c r="T384" i="6"/>
  <c r="O167" i="6"/>
  <c r="R226" i="6"/>
  <c r="O170" i="6"/>
  <c r="O156" i="6"/>
  <c r="T228" i="6"/>
  <c r="O157" i="6"/>
  <c r="R147" i="6"/>
  <c r="T187" i="6"/>
  <c r="R140" i="6"/>
  <c r="O242" i="6"/>
  <c r="O370" i="6"/>
  <c r="T99" i="6"/>
  <c r="O374" i="6"/>
  <c r="O265" i="6"/>
  <c r="R73" i="6"/>
  <c r="T276" i="6"/>
  <c r="R167" i="6"/>
  <c r="T144" i="6"/>
  <c r="O384" i="6"/>
  <c r="R370" i="6"/>
  <c r="R99" i="6"/>
  <c r="O73" i="6"/>
  <c r="O276" i="6"/>
  <c r="R41" i="6"/>
  <c r="J41" i="6" s="1"/>
  <c r="K41" i="6" s="1"/>
  <c r="O47" i="6"/>
  <c r="R47" i="6"/>
  <c r="R160" i="6"/>
  <c r="T226" i="6"/>
  <c r="T156" i="6"/>
  <c r="R170" i="6"/>
  <c r="T31" i="6"/>
  <c r="O31" i="6"/>
  <c r="O304" i="6"/>
  <c r="R304" i="6"/>
  <c r="O50" i="6"/>
  <c r="R50" i="6"/>
  <c r="T50" i="6"/>
  <c r="R295" i="6"/>
  <c r="O295" i="6"/>
  <c r="T295" i="6"/>
  <c r="O230" i="6"/>
  <c r="R230" i="6"/>
  <c r="T230" i="6"/>
  <c r="R201" i="6"/>
  <c r="O201" i="6"/>
  <c r="T201" i="6"/>
  <c r="T196" i="6"/>
  <c r="R196" i="6"/>
  <c r="O196" i="6"/>
  <c r="O54" i="6"/>
  <c r="T54" i="6"/>
  <c r="R54" i="6"/>
  <c r="T357" i="6"/>
  <c r="O357" i="6"/>
  <c r="R357" i="6"/>
  <c r="R195" i="6"/>
  <c r="T195" i="6"/>
  <c r="O195" i="6"/>
  <c r="L116" i="6"/>
  <c r="J116" i="6"/>
  <c r="K116" i="6" s="1"/>
  <c r="R194" i="6"/>
  <c r="O188" i="6"/>
  <c r="T81" i="6"/>
  <c r="T202" i="6"/>
  <c r="O268" i="6"/>
  <c r="R268" i="6"/>
  <c r="T268" i="6"/>
  <c r="O280" i="6"/>
  <c r="T280" i="6"/>
  <c r="R280" i="6"/>
  <c r="T346" i="6"/>
  <c r="R346" i="6"/>
  <c r="O346" i="6"/>
  <c r="T296" i="6"/>
  <c r="R296" i="6"/>
  <c r="O296" i="6"/>
  <c r="O264" i="6"/>
  <c r="R264" i="6"/>
  <c r="T264" i="6"/>
  <c r="T396" i="6"/>
  <c r="O396" i="6"/>
  <c r="R396" i="6"/>
  <c r="R177" i="6"/>
  <c r="T222" i="6"/>
  <c r="R222" i="6"/>
  <c r="O222" i="6"/>
  <c r="R350" i="6"/>
  <c r="T350" i="6"/>
  <c r="O350" i="6"/>
  <c r="R380" i="6"/>
  <c r="T380" i="6"/>
  <c r="O380" i="6"/>
  <c r="O316" i="6"/>
  <c r="T316" i="6"/>
  <c r="R316" i="6"/>
  <c r="T197" i="6"/>
  <c r="O197" i="6"/>
  <c r="R197" i="6"/>
  <c r="O298" i="6"/>
  <c r="R298" i="6"/>
  <c r="T298" i="6"/>
  <c r="R330" i="6"/>
  <c r="T330" i="6"/>
  <c r="O330" i="6"/>
  <c r="O344" i="6"/>
  <c r="R344" i="6"/>
  <c r="T344" i="6"/>
  <c r="O332" i="6"/>
  <c r="T332" i="6"/>
  <c r="R332" i="6"/>
  <c r="O394" i="6"/>
  <c r="R394" i="6"/>
  <c r="T394" i="6"/>
  <c r="R302" i="6"/>
  <c r="T302" i="6"/>
  <c r="O302" i="6"/>
  <c r="R260" i="6"/>
  <c r="O260" i="6"/>
  <c r="T260" i="6"/>
  <c r="O94" i="6"/>
  <c r="T94" i="6"/>
  <c r="R94" i="6"/>
  <c r="R318" i="6"/>
  <c r="T318" i="6"/>
  <c r="O318" i="6"/>
  <c r="O382" i="6"/>
  <c r="R382" i="6"/>
  <c r="T382" i="6"/>
  <c r="O240" i="6"/>
  <c r="R240" i="6"/>
  <c r="T240" i="6"/>
  <c r="R263" i="6"/>
  <c r="T263" i="6"/>
  <c r="O263" i="6"/>
  <c r="T215" i="6"/>
  <c r="R215" i="6"/>
  <c r="O215" i="6"/>
  <c r="T96" i="6"/>
  <c r="O101" i="6"/>
  <c r="O274" i="6"/>
  <c r="R274" i="6"/>
  <c r="T274" i="6"/>
  <c r="T154" i="6"/>
  <c r="T199" i="6"/>
  <c r="O199" i="6"/>
  <c r="R199" i="6"/>
  <c r="T90" i="6"/>
  <c r="O96" i="6"/>
  <c r="O83" i="6"/>
  <c r="T83" i="6"/>
  <c r="R342" i="6"/>
  <c r="O342" i="6"/>
  <c r="T342" i="6"/>
  <c r="R216" i="6"/>
  <c r="O216" i="6"/>
  <c r="T216" i="6"/>
  <c r="T109" i="6"/>
  <c r="O109" i="6"/>
  <c r="R101" i="6"/>
  <c r="R292" i="6"/>
  <c r="T292" i="6"/>
  <c r="O292" i="6"/>
  <c r="R93" i="6"/>
  <c r="O93" i="6"/>
  <c r="R28" i="6"/>
  <c r="T103" i="6"/>
  <c r="T97" i="6"/>
  <c r="O293" i="6"/>
  <c r="R71" i="6"/>
  <c r="R91" i="6"/>
  <c r="O150" i="6"/>
  <c r="T341" i="6"/>
  <c r="T129" i="6"/>
  <c r="R27" i="6"/>
  <c r="T206" i="6"/>
  <c r="R206" i="6"/>
  <c r="O206" i="6"/>
  <c r="O285" i="6"/>
  <c r="T285" i="6"/>
  <c r="R285" i="6"/>
  <c r="T79" i="6"/>
  <c r="R356" i="6"/>
  <c r="O356" i="6"/>
  <c r="T356" i="6"/>
  <c r="T110" i="6"/>
  <c r="R110" i="6"/>
  <c r="O110" i="6"/>
  <c r="O180" i="6"/>
  <c r="R180" i="6"/>
  <c r="T180" i="6"/>
  <c r="T10" i="6"/>
  <c r="O10" i="6"/>
  <c r="R10" i="6"/>
  <c r="T174" i="6"/>
  <c r="R174" i="6"/>
  <c r="O174" i="6"/>
  <c r="T168" i="6"/>
  <c r="O168" i="6"/>
  <c r="R168" i="6"/>
  <c r="R355" i="6"/>
  <c r="T355" i="6"/>
  <c r="O355" i="6"/>
  <c r="T224" i="6"/>
  <c r="O224" i="6"/>
  <c r="R224" i="6"/>
  <c r="T37" i="6"/>
  <c r="O37" i="6"/>
  <c r="R37" i="6"/>
  <c r="R252" i="6"/>
  <c r="T252" i="6"/>
  <c r="O252" i="6"/>
  <c r="O142" i="6"/>
  <c r="R142" i="6"/>
  <c r="T142" i="6"/>
  <c r="O35" i="6"/>
  <c r="R35" i="6"/>
  <c r="T35" i="6"/>
  <c r="O11" i="6"/>
  <c r="T11" i="6"/>
  <c r="R11" i="6"/>
  <c r="R145" i="6"/>
  <c r="T145" i="6"/>
  <c r="O145" i="6"/>
  <c r="O82" i="6"/>
  <c r="R82" i="6"/>
  <c r="T82" i="6"/>
  <c r="O128" i="6"/>
  <c r="R128" i="6"/>
  <c r="T128" i="6"/>
  <c r="T108" i="6"/>
  <c r="O108" i="6"/>
  <c r="R108" i="6"/>
  <c r="R134" i="6"/>
  <c r="O134" i="6"/>
  <c r="T134" i="6"/>
  <c r="O81" i="6"/>
  <c r="R81" i="6"/>
  <c r="T30" i="6"/>
  <c r="O30" i="6"/>
  <c r="R30" i="6"/>
  <c r="O7" i="6"/>
  <c r="R7" i="6"/>
  <c r="T7" i="6"/>
  <c r="O118" i="6"/>
  <c r="R118" i="6"/>
  <c r="T118" i="6"/>
  <c r="T49" i="6"/>
  <c r="R49" i="6"/>
  <c r="O49" i="6"/>
  <c r="R13" i="6"/>
  <c r="T13" i="6"/>
  <c r="O13" i="6"/>
  <c r="T178" i="6"/>
  <c r="O178" i="6"/>
  <c r="R178" i="6"/>
  <c r="T368" i="6"/>
  <c r="O368" i="6"/>
  <c r="R368" i="6"/>
  <c r="O182" i="6"/>
  <c r="T182" i="6"/>
  <c r="R182" i="6"/>
  <c r="R60" i="6"/>
  <c r="O60" i="6"/>
  <c r="T60" i="6"/>
  <c r="R185" i="6"/>
  <c r="O185" i="6"/>
  <c r="T185" i="6"/>
  <c r="T184" i="6"/>
  <c r="O184" i="6"/>
  <c r="R184" i="6"/>
  <c r="R266" i="6"/>
  <c r="T266" i="6"/>
  <c r="O266" i="6"/>
  <c r="R52" i="6"/>
  <c r="T52" i="6"/>
  <c r="O52" i="6"/>
  <c r="R132" i="6"/>
  <c r="T132" i="6"/>
  <c r="O132" i="6"/>
  <c r="T372" i="6"/>
  <c r="O372" i="6"/>
  <c r="R372" i="6"/>
  <c r="O114" i="6"/>
  <c r="R114" i="6"/>
  <c r="T114" i="6"/>
  <c r="T188" i="6"/>
  <c r="R188" i="6"/>
  <c r="O166" i="6"/>
  <c r="T166" i="6"/>
  <c r="R166" i="6"/>
  <c r="T198" i="6"/>
  <c r="R198" i="6"/>
  <c r="J198" i="6" s="1"/>
  <c r="K198" i="6" s="1"/>
  <c r="O198" i="6"/>
  <c r="I5" i="6"/>
  <c r="L5" i="6" s="1"/>
  <c r="R5" i="6"/>
  <c r="O5" i="6"/>
  <c r="T5" i="6"/>
  <c r="R106" i="6"/>
  <c r="O106" i="6"/>
  <c r="T106" i="6"/>
  <c r="O137" i="6"/>
  <c r="T137" i="6"/>
  <c r="R137" i="6"/>
  <c r="T135" i="6"/>
  <c r="R135" i="6"/>
  <c r="O135" i="6"/>
  <c r="R149" i="6"/>
  <c r="T149" i="6"/>
  <c r="O149" i="6"/>
  <c r="R104" i="6"/>
  <c r="O104" i="6"/>
  <c r="T104" i="6"/>
  <c r="O16" i="6"/>
  <c r="R16" i="6"/>
  <c r="T16" i="6"/>
  <c r="R173" i="6"/>
  <c r="T173" i="6"/>
  <c r="O173" i="6"/>
  <c r="T158" i="6"/>
  <c r="O158" i="6"/>
  <c r="R158" i="6"/>
  <c r="R176" i="6"/>
  <c r="T176" i="6"/>
  <c r="O176" i="6"/>
  <c r="O65" i="6"/>
  <c r="R65" i="6"/>
  <c r="T65" i="6"/>
  <c r="R130" i="6"/>
  <c r="T130" i="6"/>
  <c r="O130" i="6"/>
  <c r="T58" i="6"/>
  <c r="O58" i="6"/>
  <c r="R58" i="6"/>
  <c r="T111" i="6"/>
  <c r="R111" i="6"/>
  <c r="O111" i="6"/>
  <c r="O172" i="6"/>
  <c r="R172" i="6"/>
  <c r="T172" i="6"/>
  <c r="R157" i="6"/>
  <c r="T39" i="6"/>
  <c r="O39" i="6"/>
  <c r="R39" i="6"/>
  <c r="T165" i="6"/>
  <c r="R165" i="6"/>
  <c r="O165" i="6"/>
  <c r="R146" i="6"/>
  <c r="O146" i="6"/>
  <c r="T146" i="6"/>
  <c r="R29" i="6"/>
  <c r="T29" i="6"/>
  <c r="O29" i="6"/>
  <c r="R45" i="6"/>
  <c r="T45" i="6"/>
  <c r="O45" i="6"/>
  <c r="M30" i="32" l="1"/>
  <c r="F73" i="31"/>
  <c r="H69" i="32" s="1"/>
  <c r="G69" i="32"/>
  <c r="M71" i="31"/>
  <c r="N30" i="32" s="1"/>
  <c r="O30" i="32" s="1"/>
  <c r="T73" i="31"/>
  <c r="L72" i="31"/>
  <c r="S75" i="31"/>
  <c r="E74" i="31"/>
  <c r="T306" i="6"/>
  <c r="R306" i="6"/>
  <c r="O306" i="6"/>
  <c r="T157" i="6"/>
  <c r="T194" i="6"/>
  <c r="O90" i="6"/>
  <c r="R90" i="6"/>
  <c r="O28" i="6"/>
  <c r="R154" i="6"/>
  <c r="T71" i="6"/>
  <c r="T177" i="6"/>
  <c r="R228" i="6"/>
  <c r="T28" i="6"/>
  <c r="R129" i="6"/>
  <c r="O71" i="6"/>
  <c r="O91" i="6"/>
  <c r="O97" i="6"/>
  <c r="T91" i="6"/>
  <c r="R97" i="6"/>
  <c r="O228" i="6"/>
  <c r="O154" i="6"/>
  <c r="O177" i="6"/>
  <c r="T150" i="6"/>
  <c r="O341" i="6"/>
  <c r="O194" i="6"/>
  <c r="R341" i="6"/>
  <c r="O202" i="6"/>
  <c r="O27" i="6"/>
  <c r="O129" i="6"/>
  <c r="I150" i="6"/>
  <c r="L150" i="6" s="1"/>
  <c r="R150" i="6"/>
  <c r="R202" i="6"/>
  <c r="T27" i="6"/>
  <c r="T80" i="6"/>
  <c r="R80" i="6"/>
  <c r="O80" i="6"/>
  <c r="T125" i="6"/>
  <c r="R125" i="6"/>
  <c r="O125" i="6"/>
  <c r="R155" i="6"/>
  <c r="O155" i="6"/>
  <c r="T155" i="6"/>
  <c r="T57" i="6"/>
  <c r="R57" i="6"/>
  <c r="O57" i="6"/>
  <c r="R229" i="6"/>
  <c r="O229" i="6"/>
  <c r="T229" i="6"/>
  <c r="R293" i="6"/>
  <c r="T293" i="6"/>
  <c r="I40" i="6"/>
  <c r="L40" i="6" s="1"/>
  <c r="R40" i="6"/>
  <c r="O40" i="6"/>
  <c r="T40" i="6"/>
  <c r="R119" i="6"/>
  <c r="T119" i="6"/>
  <c r="O119" i="6"/>
  <c r="O321" i="6"/>
  <c r="T321" i="6"/>
  <c r="R321" i="6"/>
  <c r="R126" i="6"/>
  <c r="O126" i="6"/>
  <c r="T126" i="6"/>
  <c r="R20" i="6"/>
  <c r="O20" i="6"/>
  <c r="T20" i="6"/>
  <c r="T64" i="6"/>
  <c r="R64" i="6"/>
  <c r="O64" i="6"/>
  <c r="O36" i="6"/>
  <c r="O241" i="6"/>
  <c r="T192" i="6"/>
  <c r="T245" i="6"/>
  <c r="O290" i="6"/>
  <c r="T290" i="6"/>
  <c r="R290" i="6"/>
  <c r="T381" i="6"/>
  <c r="R381" i="6"/>
  <c r="O381" i="6"/>
  <c r="R261" i="6"/>
  <c r="T261" i="6"/>
  <c r="O261" i="6"/>
  <c r="R245" i="6"/>
  <c r="O305" i="6"/>
  <c r="R305" i="6"/>
  <c r="T305" i="6"/>
  <c r="R92" i="6"/>
  <c r="O92" i="6"/>
  <c r="T92" i="6"/>
  <c r="O6" i="6"/>
  <c r="R6" i="6"/>
  <c r="T6" i="6"/>
  <c r="T68" i="6"/>
  <c r="O68" i="6"/>
  <c r="R68" i="6"/>
  <c r="R102" i="6"/>
  <c r="T102" i="6"/>
  <c r="O102" i="6"/>
  <c r="T8" i="6"/>
  <c r="R8" i="6"/>
  <c r="J8" i="6" s="1"/>
  <c r="K8" i="6" s="1"/>
  <c r="O8" i="6"/>
  <c r="T48" i="6"/>
  <c r="R48" i="6"/>
  <c r="O48" i="6"/>
  <c r="O12" i="6"/>
  <c r="T12" i="6"/>
  <c r="R12" i="6"/>
  <c r="R84" i="6"/>
  <c r="O84" i="6"/>
  <c r="T84" i="6"/>
  <c r="T237" i="6"/>
  <c r="O237" i="6"/>
  <c r="R237" i="6"/>
  <c r="O9" i="6"/>
  <c r="R9" i="6"/>
  <c r="T9" i="6"/>
  <c r="O164" i="6"/>
  <c r="R164" i="6"/>
  <c r="T164" i="6"/>
  <c r="R112" i="6"/>
  <c r="T112" i="6"/>
  <c r="O112" i="6"/>
  <c r="R183" i="6"/>
  <c r="T183" i="6"/>
  <c r="O183" i="6"/>
  <c r="R79" i="6"/>
  <c r="R151" i="6"/>
  <c r="T151" i="6"/>
  <c r="O151" i="6"/>
  <c r="T277" i="6"/>
  <c r="O277" i="6"/>
  <c r="R277" i="6"/>
  <c r="O331" i="6"/>
  <c r="T331" i="6"/>
  <c r="R331" i="6"/>
  <c r="T207" i="6"/>
  <c r="O207" i="6"/>
  <c r="R207" i="6"/>
  <c r="R103" i="6"/>
  <c r="O103" i="6"/>
  <c r="O79" i="6"/>
  <c r="J5" i="6"/>
  <c r="K5" i="6" s="1"/>
  <c r="T200" i="6"/>
  <c r="O200" i="6"/>
  <c r="R200" i="6"/>
  <c r="R14" i="6"/>
  <c r="T14" i="6"/>
  <c r="O14" i="6"/>
  <c r="R186" i="6"/>
  <c r="T186" i="6"/>
  <c r="O186" i="6"/>
  <c r="O192" i="6"/>
  <c r="T85" i="6"/>
  <c r="O85" i="6"/>
  <c r="R85" i="6"/>
  <c r="T193" i="6"/>
  <c r="R193" i="6"/>
  <c r="O193" i="6"/>
  <c r="F74" i="31" l="1"/>
  <c r="H70" i="32" s="1"/>
  <c r="G70" i="32"/>
  <c r="M72" i="31"/>
  <c r="T74" i="31"/>
  <c r="L73" i="31"/>
  <c r="S76" i="31"/>
  <c r="E75" i="31"/>
  <c r="T43" i="6"/>
  <c r="O43" i="6"/>
  <c r="R43" i="6"/>
  <c r="J150" i="6"/>
  <c r="K150" i="6" s="1"/>
  <c r="R192" i="6"/>
  <c r="T36" i="6"/>
  <c r="T241" i="6"/>
  <c r="R36" i="6"/>
  <c r="R241" i="6"/>
  <c r="R139" i="6"/>
  <c r="T139" i="6"/>
  <c r="O139" i="6"/>
  <c r="O245" i="6"/>
  <c r="R33" i="6"/>
  <c r="O33" i="6"/>
  <c r="T33" i="6"/>
  <c r="O191" i="6"/>
  <c r="T191" i="6"/>
  <c r="R191" i="6"/>
  <c r="R163" i="6"/>
  <c r="O163" i="6"/>
  <c r="T163" i="6"/>
  <c r="O77" i="6"/>
  <c r="T77" i="6"/>
  <c r="I77" i="6"/>
  <c r="R77" i="6"/>
  <c r="R315" i="6"/>
  <c r="T315" i="6"/>
  <c r="O315" i="6"/>
  <c r="O329" i="6"/>
  <c r="R329" i="6"/>
  <c r="T329" i="6"/>
  <c r="R122" i="6"/>
  <c r="T122" i="6"/>
  <c r="O122" i="6"/>
  <c r="O283" i="6"/>
  <c r="T283" i="6"/>
  <c r="R283" i="6"/>
  <c r="T309" i="6"/>
  <c r="R309" i="6"/>
  <c r="O309" i="6"/>
  <c r="T233" i="6"/>
  <c r="R233" i="6"/>
  <c r="O233" i="6"/>
  <c r="O353" i="6"/>
  <c r="R353" i="6"/>
  <c r="T353" i="6"/>
  <c r="O223" i="6"/>
  <c r="T223" i="6"/>
  <c r="R223" i="6"/>
  <c r="T63" i="6"/>
  <c r="R63" i="6"/>
  <c r="O63" i="6"/>
  <c r="R138" i="6"/>
  <c r="O138" i="6"/>
  <c r="T138" i="6"/>
  <c r="O395" i="6"/>
  <c r="T395" i="6"/>
  <c r="R395" i="6"/>
  <c r="T347" i="6"/>
  <c r="O347" i="6"/>
  <c r="R347" i="6"/>
  <c r="R76" i="6"/>
  <c r="O76" i="6"/>
  <c r="T76" i="6"/>
  <c r="O53" i="6"/>
  <c r="T53" i="6"/>
  <c r="R53" i="6"/>
  <c r="O107" i="6"/>
  <c r="T107" i="6"/>
  <c r="R107" i="6"/>
  <c r="T171" i="6"/>
  <c r="R171" i="6"/>
  <c r="O171" i="6"/>
  <c r="O211" i="6"/>
  <c r="T211" i="6"/>
  <c r="R211" i="6"/>
  <c r="O181" i="6"/>
  <c r="R181" i="6"/>
  <c r="T181" i="6"/>
  <c r="J40" i="6"/>
  <c r="K40" i="6" s="1"/>
  <c r="T369" i="6"/>
  <c r="R369" i="6"/>
  <c r="O369" i="6"/>
  <c r="O343" i="6"/>
  <c r="T343" i="6"/>
  <c r="R343" i="6"/>
  <c r="O289" i="6"/>
  <c r="T289" i="6"/>
  <c r="R289" i="6"/>
  <c r="O257" i="6"/>
  <c r="T257" i="6"/>
  <c r="R257" i="6"/>
  <c r="O275" i="6"/>
  <c r="T275" i="6"/>
  <c r="R275" i="6"/>
  <c r="R375" i="6"/>
  <c r="O375" i="6"/>
  <c r="T375" i="6"/>
  <c r="O62" i="6"/>
  <c r="T62" i="6"/>
  <c r="R62" i="6"/>
  <c r="T113" i="6"/>
  <c r="R113" i="6"/>
  <c r="O113" i="6"/>
  <c r="O117" i="6"/>
  <c r="T117" i="6"/>
  <c r="R117" i="6"/>
  <c r="T175" i="6"/>
  <c r="R175" i="6"/>
  <c r="O175" i="6"/>
  <c r="R87" i="6"/>
  <c r="O87" i="6"/>
  <c r="T87" i="6"/>
  <c r="O86" i="6"/>
  <c r="R86" i="6"/>
  <c r="T86" i="6"/>
  <c r="T38" i="6"/>
  <c r="O38" i="6"/>
  <c r="R38" i="6"/>
  <c r="T98" i="6"/>
  <c r="R98" i="6"/>
  <c r="O98" i="6"/>
  <c r="R161" i="6"/>
  <c r="O161" i="6"/>
  <c r="T161" i="6"/>
  <c r="R115" i="6"/>
  <c r="T115" i="6"/>
  <c r="O115" i="6"/>
  <c r="R75" i="6"/>
  <c r="O75" i="6"/>
  <c r="T75" i="6"/>
  <c r="O333" i="6"/>
  <c r="R333" i="6"/>
  <c r="T333" i="6"/>
  <c r="T387" i="6"/>
  <c r="R387" i="6"/>
  <c r="O387" i="6"/>
  <c r="T317" i="6"/>
  <c r="R317" i="6"/>
  <c r="O317" i="6"/>
  <c r="O251" i="6"/>
  <c r="T251" i="6"/>
  <c r="R251" i="6"/>
  <c r="R269" i="6"/>
  <c r="T269" i="6"/>
  <c r="O269" i="6"/>
  <c r="T273" i="6"/>
  <c r="O273" i="6"/>
  <c r="R273" i="6"/>
  <c r="R391" i="6"/>
  <c r="O391" i="6"/>
  <c r="T391" i="6"/>
  <c r="O311" i="6"/>
  <c r="R311" i="6"/>
  <c r="T311" i="6"/>
  <c r="T243" i="6"/>
  <c r="O243" i="6"/>
  <c r="R243" i="6"/>
  <c r="O337" i="6"/>
  <c r="R337" i="6"/>
  <c r="T337" i="6"/>
  <c r="O253" i="6"/>
  <c r="R253" i="6"/>
  <c r="T253" i="6"/>
  <c r="O152" i="6"/>
  <c r="R152" i="6"/>
  <c r="T152" i="6"/>
  <c r="O279" i="6"/>
  <c r="R279" i="6"/>
  <c r="T279" i="6"/>
  <c r="R88" i="6"/>
  <c r="T88" i="6"/>
  <c r="O88" i="6"/>
  <c r="O219" i="6"/>
  <c r="R219" i="6"/>
  <c r="T219" i="6"/>
  <c r="R379" i="6"/>
  <c r="T379" i="6"/>
  <c r="O379" i="6"/>
  <c r="T327" i="6"/>
  <c r="O327" i="6"/>
  <c r="R327" i="6"/>
  <c r="O121" i="6"/>
  <c r="T121" i="6"/>
  <c r="R121" i="6"/>
  <c r="R313" i="6"/>
  <c r="O313" i="6"/>
  <c r="T313" i="6"/>
  <c r="O227" i="6"/>
  <c r="T227" i="6"/>
  <c r="R227" i="6"/>
  <c r="T371" i="6"/>
  <c r="R371" i="6"/>
  <c r="O371" i="6"/>
  <c r="T363" i="6"/>
  <c r="O363" i="6"/>
  <c r="R363" i="6"/>
  <c r="O19" i="6"/>
  <c r="T19" i="6"/>
  <c r="R19" i="6"/>
  <c r="R259" i="6"/>
  <c r="O259" i="6"/>
  <c r="T259" i="6"/>
  <c r="O23" i="6"/>
  <c r="T23" i="6"/>
  <c r="R23" i="6"/>
  <c r="R120" i="6"/>
  <c r="T120" i="6"/>
  <c r="O120" i="6"/>
  <c r="O281" i="6"/>
  <c r="R281" i="6"/>
  <c r="T281" i="6"/>
  <c r="R26" i="6"/>
  <c r="T26" i="6"/>
  <c r="O26" i="6"/>
  <c r="T389" i="6"/>
  <c r="R389" i="6"/>
  <c r="O389" i="6"/>
  <c r="O55" i="6"/>
  <c r="R55" i="6"/>
  <c r="T55" i="6"/>
  <c r="O59" i="6"/>
  <c r="R59" i="6"/>
  <c r="T59" i="6"/>
  <c r="O373" i="6"/>
  <c r="R373" i="6"/>
  <c r="T373" i="6"/>
  <c r="T319" i="6"/>
  <c r="O319" i="6"/>
  <c r="R319" i="6"/>
  <c r="R159" i="6"/>
  <c r="O159" i="6"/>
  <c r="T159" i="6"/>
  <c r="O307" i="6"/>
  <c r="R307" i="6"/>
  <c r="T307" i="6"/>
  <c r="O21" i="6"/>
  <c r="R21" i="6"/>
  <c r="T21" i="6"/>
  <c r="R291" i="6"/>
  <c r="T291" i="6"/>
  <c r="O291" i="6"/>
  <c r="R123" i="6"/>
  <c r="O123" i="6"/>
  <c r="T123" i="6"/>
  <c r="O61" i="6"/>
  <c r="R61" i="6"/>
  <c r="T61" i="6"/>
  <c r="R367" i="6"/>
  <c r="O367" i="6"/>
  <c r="T367" i="6"/>
  <c r="T22" i="6"/>
  <c r="R22" i="6"/>
  <c r="O22" i="6"/>
  <c r="O78" i="6"/>
  <c r="R78" i="6"/>
  <c r="T78" i="6"/>
  <c r="O297" i="6"/>
  <c r="T297" i="6"/>
  <c r="R297" i="6"/>
  <c r="O221" i="6"/>
  <c r="T221" i="6"/>
  <c r="R221" i="6"/>
  <c r="T385" i="6"/>
  <c r="O385" i="6"/>
  <c r="R385" i="6"/>
  <c r="O127" i="6"/>
  <c r="T127" i="6"/>
  <c r="R127" i="6"/>
  <c r="R66" i="6"/>
  <c r="T66" i="6"/>
  <c r="O66" i="6"/>
  <c r="T335" i="6"/>
  <c r="R335" i="6"/>
  <c r="O335" i="6"/>
  <c r="I15" i="6"/>
  <c r="R15" i="6"/>
  <c r="T271" i="6"/>
  <c r="O271" i="6"/>
  <c r="R271" i="6"/>
  <c r="T323" i="6"/>
  <c r="O323" i="6"/>
  <c r="R323" i="6"/>
  <c r="R249" i="6"/>
  <c r="T249" i="6"/>
  <c r="O249" i="6"/>
  <c r="R351" i="6"/>
  <c r="O351" i="6"/>
  <c r="T351" i="6"/>
  <c r="O136" i="6"/>
  <c r="R136" i="6"/>
  <c r="T136" i="6"/>
  <c r="R345" i="6"/>
  <c r="O345" i="6"/>
  <c r="T345" i="6"/>
  <c r="T51" i="6"/>
  <c r="O51" i="6"/>
  <c r="R51" i="6"/>
  <c r="T105" i="6"/>
  <c r="R105" i="6"/>
  <c r="O105" i="6"/>
  <c r="O153" i="6"/>
  <c r="R153" i="6"/>
  <c r="T153" i="6"/>
  <c r="T365" i="6"/>
  <c r="O365" i="6"/>
  <c r="R365" i="6"/>
  <c r="R89" i="6"/>
  <c r="O89" i="6"/>
  <c r="T89" i="6"/>
  <c r="T339" i="6"/>
  <c r="R339" i="6"/>
  <c r="O339" i="6"/>
  <c r="T349" i="6"/>
  <c r="O349" i="6"/>
  <c r="R349" i="6"/>
  <c r="O393" i="6"/>
  <c r="T393" i="6"/>
  <c r="R393" i="6"/>
  <c r="T361" i="6"/>
  <c r="R361" i="6"/>
  <c r="O361" i="6"/>
  <c r="T72" i="6"/>
  <c r="O72" i="6"/>
  <c r="R72" i="6"/>
  <c r="T17" i="6"/>
  <c r="R17" i="6"/>
  <c r="J17" i="6" s="1"/>
  <c r="K17" i="6" s="1"/>
  <c r="O17" i="6"/>
  <c r="O299" i="6"/>
  <c r="T299" i="6"/>
  <c r="R299" i="6"/>
  <c r="T25" i="6"/>
  <c r="O25" i="6"/>
  <c r="R25" i="6"/>
  <c r="O301" i="6"/>
  <c r="R301" i="6"/>
  <c r="T301" i="6"/>
  <c r="R190" i="6"/>
  <c r="T190" i="6"/>
  <c r="O190" i="6"/>
  <c r="T239" i="6"/>
  <c r="O239" i="6"/>
  <c r="R239" i="6"/>
  <c r="R67" i="6"/>
  <c r="O67" i="6"/>
  <c r="T67" i="6"/>
  <c r="O148" i="6"/>
  <c r="R148" i="6"/>
  <c r="T148" i="6"/>
  <c r="T287" i="6"/>
  <c r="R287" i="6"/>
  <c r="O287" i="6"/>
  <c r="T169" i="6"/>
  <c r="O169" i="6"/>
  <c r="R169" i="6"/>
  <c r="O24" i="6"/>
  <c r="T24" i="6"/>
  <c r="R24" i="6"/>
  <c r="O74" i="6"/>
  <c r="R74" i="6"/>
  <c r="T74" i="6"/>
  <c r="R209" i="6"/>
  <c r="T209" i="6"/>
  <c r="O209" i="6"/>
  <c r="O69" i="6"/>
  <c r="R69" i="6"/>
  <c r="T69" i="6"/>
  <c r="R383" i="6"/>
  <c r="O383" i="6"/>
  <c r="T383" i="6"/>
  <c r="R95" i="6"/>
  <c r="O95" i="6"/>
  <c r="T95" i="6"/>
  <c r="R325" i="6"/>
  <c r="T325" i="6"/>
  <c r="O325" i="6"/>
  <c r="O34" i="6"/>
  <c r="T34" i="6"/>
  <c r="R34" i="6"/>
  <c r="R231" i="6"/>
  <c r="T231" i="6"/>
  <c r="O231" i="6"/>
  <c r="R377" i="6"/>
  <c r="O377" i="6"/>
  <c r="T377" i="6"/>
  <c r="T255" i="6"/>
  <c r="O255" i="6"/>
  <c r="R255" i="6"/>
  <c r="O247" i="6"/>
  <c r="R247" i="6"/>
  <c r="T247" i="6"/>
  <c r="R70" i="6"/>
  <c r="O70" i="6"/>
  <c r="T70" i="6"/>
  <c r="O225" i="6"/>
  <c r="R225" i="6"/>
  <c r="T225" i="6"/>
  <c r="O100" i="6"/>
  <c r="R100" i="6"/>
  <c r="T100" i="6"/>
  <c r="T124" i="6"/>
  <c r="R124" i="6"/>
  <c r="O124" i="6"/>
  <c r="T303" i="6"/>
  <c r="R303" i="6"/>
  <c r="O303" i="6"/>
  <c r="O179" i="6"/>
  <c r="T179" i="6"/>
  <c r="R179" i="6"/>
  <c r="F75" i="31" l="1"/>
  <c r="H71" i="32" s="1"/>
  <c r="G71" i="32"/>
  <c r="M73" i="31"/>
  <c r="T75" i="31"/>
  <c r="L74" i="31"/>
  <c r="S77" i="31"/>
  <c r="E76" i="31"/>
  <c r="L77" i="6"/>
  <c r="J77" i="6"/>
  <c r="K77" i="6" s="1"/>
  <c r="L15" i="6"/>
  <c r="J15" i="6"/>
  <c r="K15" i="6" s="1"/>
  <c r="F76" i="31" l="1"/>
  <c r="H72" i="32" s="1"/>
  <c r="G72" i="32"/>
  <c r="M74" i="31"/>
  <c r="T76" i="31"/>
  <c r="L75" i="31"/>
  <c r="S78" i="31"/>
  <c r="E77" i="31"/>
  <c r="L4" i="5" a="1"/>
  <c r="L4" i="5" s="1"/>
  <c r="M4" i="5" s="1"/>
  <c r="F77" i="31" l="1"/>
  <c r="H73" i="32" s="1"/>
  <c r="G73" i="32"/>
  <c r="M75" i="31"/>
  <c r="T77" i="31"/>
  <c r="L76" i="31"/>
  <c r="S79" i="31"/>
  <c r="E78" i="31"/>
  <c r="AG9" i="23"/>
  <c r="F78" i="31" l="1"/>
  <c r="H74" i="32" s="1"/>
  <c r="G74" i="32"/>
  <c r="M76" i="31"/>
  <c r="N12" i="32" s="1"/>
  <c r="O12" i="32" s="1"/>
  <c r="T78" i="31"/>
  <c r="L77" i="31"/>
  <c r="S80" i="31"/>
  <c r="E79" i="31"/>
  <c r="AJ9" i="23"/>
  <c r="AN9" i="23"/>
  <c r="AH9" i="23"/>
  <c r="F79" i="31" l="1"/>
  <c r="H75" i="32" s="1"/>
  <c r="G75" i="32"/>
  <c r="M77" i="31"/>
  <c r="T79" i="31"/>
  <c r="L78" i="31"/>
  <c r="S81" i="31"/>
  <c r="E80" i="31"/>
  <c r="AD9" i="23"/>
  <c r="F80" i="31" l="1"/>
  <c r="H76" i="32" s="1"/>
  <c r="G76" i="32"/>
  <c r="M78" i="31"/>
  <c r="T80" i="31"/>
  <c r="L79" i="31"/>
  <c r="M75" i="32" s="1"/>
  <c r="S82" i="31"/>
  <c r="E81" i="31"/>
  <c r="AG10" i="23"/>
  <c r="AE9" i="23"/>
  <c r="AF9" i="23" s="1"/>
  <c r="F81" i="31" l="1"/>
  <c r="H77" i="32" s="1"/>
  <c r="G77" i="32"/>
  <c r="M79" i="31"/>
  <c r="T81" i="31"/>
  <c r="L80" i="31"/>
  <c r="S83" i="31"/>
  <c r="E82" i="31"/>
  <c r="AD10" i="23"/>
  <c r="AH10" i="23"/>
  <c r="AN10" i="23"/>
  <c r="AJ10" i="23"/>
  <c r="N75" i="32" l="1"/>
  <c r="O75" i="32" s="1"/>
  <c r="F82" i="31"/>
  <c r="H78" i="32" s="1"/>
  <c r="G78" i="32"/>
  <c r="M80" i="31"/>
  <c r="T82" i="31"/>
  <c r="L81" i="31"/>
  <c r="S84" i="31"/>
  <c r="E83" i="31"/>
  <c r="AE10" i="23"/>
  <c r="AF10" i="23" s="1"/>
  <c r="AG11" i="23"/>
  <c r="F83" i="31" l="1"/>
  <c r="H79" i="32" s="1"/>
  <c r="G79" i="32"/>
  <c r="M81" i="31"/>
  <c r="T83" i="31"/>
  <c r="L82" i="31"/>
  <c r="S85" i="31"/>
  <c r="E84" i="31"/>
  <c r="AD11" i="23"/>
  <c r="AH11" i="23"/>
  <c r="AJ11" i="23"/>
  <c r="AN11" i="23"/>
  <c r="F84" i="31" l="1"/>
  <c r="H80" i="32" s="1"/>
  <c r="G80" i="32"/>
  <c r="M82" i="31"/>
  <c r="T84" i="31"/>
  <c r="L83" i="31"/>
  <c r="S86" i="31"/>
  <c r="E85" i="31"/>
  <c r="AE11" i="23"/>
  <c r="AF11" i="23" s="1"/>
  <c r="AG12" i="23"/>
  <c r="F85" i="31" l="1"/>
  <c r="H81" i="32" s="1"/>
  <c r="G81" i="32"/>
  <c r="M83" i="31"/>
  <c r="T85" i="31"/>
  <c r="L84" i="31"/>
  <c r="S87" i="31"/>
  <c r="E86" i="31"/>
  <c r="B85" i="23"/>
  <c r="AD12" i="23"/>
  <c r="AH12" i="23"/>
  <c r="AN12" i="23"/>
  <c r="AJ12" i="23"/>
  <c r="AG13" i="23"/>
  <c r="F86" i="31" l="1"/>
  <c r="H82" i="32" s="1"/>
  <c r="G82" i="32"/>
  <c r="M84" i="31"/>
  <c r="T86" i="31"/>
  <c r="L85" i="31"/>
  <c r="M81" i="32" s="1"/>
  <c r="S88" i="31"/>
  <c r="E87" i="31"/>
  <c r="H85" i="23"/>
  <c r="D85" i="23"/>
  <c r="E85" i="23"/>
  <c r="I85" i="23"/>
  <c r="AE12" i="23"/>
  <c r="AF12" i="23" s="1"/>
  <c r="K1" i="23"/>
  <c r="AH13" i="23"/>
  <c r="AJ13" i="23"/>
  <c r="AN13" i="23"/>
  <c r="F87" i="31" l="1"/>
  <c r="H83" i="32" s="1"/>
  <c r="G83" i="32"/>
  <c r="M85" i="31"/>
  <c r="T87" i="31"/>
  <c r="L86" i="31"/>
  <c r="S89" i="31"/>
  <c r="E88" i="31"/>
  <c r="AG14" i="23"/>
  <c r="N81" i="32" l="1"/>
  <c r="O81" i="32" s="1"/>
  <c r="F88" i="31"/>
  <c r="H84" i="32" s="1"/>
  <c r="G84" i="32"/>
  <c r="M86" i="31"/>
  <c r="T88" i="31"/>
  <c r="L87" i="31"/>
  <c r="M26" i="32" s="1"/>
  <c r="S90" i="31"/>
  <c r="E89" i="31"/>
  <c r="AJ14" i="23"/>
  <c r="G114" i="23" s="1"/>
  <c r="AN14" i="23"/>
  <c r="F114" i="23" s="1"/>
  <c r="B121" i="23" s="1"/>
  <c r="AH14" i="23"/>
  <c r="F90" i="23" s="1"/>
  <c r="M83" i="32" l="1"/>
  <c r="F89" i="31"/>
  <c r="H85" i="32" s="1"/>
  <c r="G85" i="32"/>
  <c r="M87" i="31"/>
  <c r="T89" i="31"/>
  <c r="L88" i="31"/>
  <c r="S91" i="31"/>
  <c r="E90" i="31"/>
  <c r="H121" i="23"/>
  <c r="I121" i="23"/>
  <c r="E121" i="23"/>
  <c r="D121" i="23"/>
  <c r="B97" i="23"/>
  <c r="G90" i="23"/>
  <c r="AG15" i="23"/>
  <c r="N26" i="32" l="1"/>
  <c r="O26" i="32" s="1"/>
  <c r="N83" i="32"/>
  <c r="O83" i="32" s="1"/>
  <c r="F90" i="31"/>
  <c r="H86" i="32" s="1"/>
  <c r="G86" i="32"/>
  <c r="M88" i="31"/>
  <c r="N53" i="32" s="1"/>
  <c r="O53" i="32" s="1"/>
  <c r="M53" i="32"/>
  <c r="T90" i="31"/>
  <c r="L89" i="31"/>
  <c r="S92" i="31"/>
  <c r="E91" i="31"/>
  <c r="H97" i="23"/>
  <c r="I97" i="23"/>
  <c r="D97" i="23"/>
  <c r="E97" i="23"/>
  <c r="AJ15" i="23"/>
  <c r="AH15" i="23"/>
  <c r="AN15" i="23"/>
  <c r="F91" i="31" l="1"/>
  <c r="H87" i="32" s="1"/>
  <c r="G87" i="32"/>
  <c r="M89" i="31"/>
  <c r="T91" i="31"/>
  <c r="L90" i="31"/>
  <c r="S93" i="31"/>
  <c r="E92" i="31"/>
  <c r="F92" i="31" l="1"/>
  <c r="H88" i="32" s="1"/>
  <c r="G88" i="32"/>
  <c r="M90" i="31"/>
  <c r="T92" i="31"/>
  <c r="L91" i="31"/>
  <c r="S94" i="31"/>
  <c r="E93" i="31"/>
  <c r="M82" i="32" l="1"/>
  <c r="F93" i="31"/>
  <c r="H89" i="32" s="1"/>
  <c r="G89" i="32"/>
  <c r="M91" i="31"/>
  <c r="T93" i="31"/>
  <c r="L92" i="31"/>
  <c r="S95" i="31"/>
  <c r="E94" i="31"/>
  <c r="N82" i="32" l="1"/>
  <c r="O82" i="32" s="1"/>
  <c r="F94" i="31"/>
  <c r="H90" i="32" s="1"/>
  <c r="G90" i="32"/>
  <c r="M92" i="31"/>
  <c r="T94" i="31"/>
  <c r="L93" i="31"/>
  <c r="S96" i="31"/>
  <c r="E95" i="31"/>
  <c r="F95" i="31" l="1"/>
  <c r="H91" i="32" s="1"/>
  <c r="G91" i="32"/>
  <c r="M93" i="31"/>
  <c r="T95" i="31"/>
  <c r="L94" i="31"/>
  <c r="S97" i="31"/>
  <c r="E96" i="31"/>
  <c r="F96" i="31" l="1"/>
  <c r="H92" i="32" s="1"/>
  <c r="G92" i="32"/>
  <c r="M94" i="31"/>
  <c r="T96" i="31"/>
  <c r="L95" i="31"/>
  <c r="S98" i="31"/>
  <c r="E97" i="31"/>
  <c r="F97" i="31" l="1"/>
  <c r="H93" i="32" s="1"/>
  <c r="G93" i="32"/>
  <c r="M95" i="31"/>
  <c r="T97" i="31"/>
  <c r="L96" i="31"/>
  <c r="S99" i="31"/>
  <c r="E98" i="31"/>
  <c r="F98" i="31" l="1"/>
  <c r="H94" i="32" s="1"/>
  <c r="G94" i="32"/>
  <c r="M96" i="31"/>
  <c r="T98" i="31"/>
  <c r="L97" i="31"/>
  <c r="S100" i="31"/>
  <c r="E99" i="31"/>
  <c r="F99" i="31" l="1"/>
  <c r="H95" i="32" s="1"/>
  <c r="G95" i="32"/>
  <c r="M97" i="31"/>
  <c r="T99" i="31"/>
  <c r="L98" i="31"/>
  <c r="S101" i="31"/>
  <c r="E100" i="31"/>
  <c r="F100" i="31" l="1"/>
  <c r="H96" i="32" s="1"/>
  <c r="G96" i="32"/>
  <c r="M98" i="31"/>
  <c r="T100" i="31"/>
  <c r="L99" i="31"/>
  <c r="S102" i="31"/>
  <c r="E101" i="31"/>
  <c r="F101" i="31" l="1"/>
  <c r="H97" i="32" s="1"/>
  <c r="G97" i="32"/>
  <c r="M99" i="31"/>
  <c r="T101" i="31"/>
  <c r="L100" i="31"/>
  <c r="S103" i="31"/>
  <c r="E102" i="31"/>
  <c r="F102" i="31" l="1"/>
  <c r="H98" i="32" s="1"/>
  <c r="G98" i="32"/>
  <c r="M100" i="31"/>
  <c r="T102" i="31"/>
  <c r="L101" i="31"/>
  <c r="S104" i="31"/>
  <c r="E103" i="31"/>
  <c r="F103" i="31" l="1"/>
  <c r="H99" i="32" s="1"/>
  <c r="G99" i="32"/>
  <c r="M101" i="31"/>
  <c r="T103" i="31"/>
  <c r="L102" i="31"/>
  <c r="S105" i="31"/>
  <c r="E104" i="31"/>
  <c r="F104" i="31" l="1"/>
  <c r="H100" i="32" s="1"/>
  <c r="G100" i="32"/>
  <c r="M102" i="31"/>
  <c r="T104" i="31"/>
  <c r="L103" i="31"/>
  <c r="S106" i="31"/>
  <c r="E105" i="31"/>
  <c r="F105" i="31" l="1"/>
  <c r="H101" i="32" s="1"/>
  <c r="G101" i="32"/>
  <c r="M103" i="31"/>
  <c r="N13" i="32" s="1"/>
  <c r="O13" i="32" s="1"/>
  <c r="T105" i="31"/>
  <c r="L104" i="31"/>
  <c r="S107" i="31"/>
  <c r="E106" i="31"/>
  <c r="F106" i="31" l="1"/>
  <c r="H102" i="32" s="1"/>
  <c r="G102" i="32"/>
  <c r="M104" i="31"/>
  <c r="T106" i="31"/>
  <c r="L105" i="31"/>
  <c r="S108" i="31"/>
  <c r="E107" i="31"/>
  <c r="F107" i="31" l="1"/>
  <c r="H103" i="32" s="1"/>
  <c r="G103" i="32"/>
  <c r="M105" i="31"/>
  <c r="T107" i="31"/>
  <c r="L106" i="31"/>
  <c r="S109" i="31"/>
  <c r="E108" i="31"/>
  <c r="F108" i="31" l="1"/>
  <c r="H104" i="32" s="1"/>
  <c r="G104" i="32"/>
  <c r="M106" i="31"/>
  <c r="T108" i="31"/>
  <c r="L107" i="31"/>
  <c r="S110" i="31"/>
  <c r="E109" i="31"/>
  <c r="F109" i="31" l="1"/>
  <c r="H105" i="32" s="1"/>
  <c r="G105" i="32"/>
  <c r="M107" i="31"/>
  <c r="T109" i="31"/>
  <c r="L108" i="31"/>
  <c r="S111" i="31"/>
  <c r="E110" i="31"/>
  <c r="F110" i="31" l="1"/>
  <c r="H106" i="32" s="1"/>
  <c r="G106" i="32"/>
  <c r="M108" i="31"/>
  <c r="T110" i="31"/>
  <c r="L109" i="31"/>
  <c r="S112" i="31"/>
  <c r="E111" i="31"/>
  <c r="F111" i="31" l="1"/>
  <c r="H107" i="32" s="1"/>
  <c r="G107" i="32"/>
  <c r="M109" i="31"/>
  <c r="T111" i="31"/>
  <c r="L110" i="31"/>
  <c r="S113" i="31"/>
  <c r="E112" i="31"/>
  <c r="F112" i="31" l="1"/>
  <c r="H108" i="32" s="1"/>
  <c r="G108" i="32"/>
  <c r="M110" i="31"/>
  <c r="T112" i="31"/>
  <c r="L111" i="31"/>
  <c r="S114" i="31"/>
  <c r="E113" i="31"/>
  <c r="F113" i="31" l="1"/>
  <c r="H109" i="32" s="1"/>
  <c r="G109" i="32"/>
  <c r="M111" i="31"/>
  <c r="T113" i="31"/>
  <c r="L112" i="31"/>
  <c r="M93" i="32" s="1"/>
  <c r="S115" i="31"/>
  <c r="E114" i="31"/>
  <c r="F114" i="31" l="1"/>
  <c r="H110" i="32" s="1"/>
  <c r="G110" i="32"/>
  <c r="M112" i="31"/>
  <c r="N93" i="32" s="1"/>
  <c r="O93" i="32" s="1"/>
  <c r="T114" i="31"/>
  <c r="L113" i="31"/>
  <c r="S116" i="31"/>
  <c r="E115" i="31"/>
  <c r="F115" i="31" l="1"/>
  <c r="H111" i="32" s="1"/>
  <c r="G111" i="32"/>
  <c r="M113" i="31"/>
  <c r="T115" i="31"/>
  <c r="L114" i="31"/>
  <c r="S117" i="31"/>
  <c r="E116" i="31"/>
  <c r="F116" i="31" l="1"/>
  <c r="H112" i="32" s="1"/>
  <c r="G112" i="32"/>
  <c r="M114" i="31"/>
  <c r="N96" i="32" s="1"/>
  <c r="O96" i="32" s="1"/>
  <c r="M96" i="32"/>
  <c r="T116" i="31"/>
  <c r="L115" i="31"/>
  <c r="S118" i="31"/>
  <c r="E117" i="31"/>
  <c r="F117" i="31" l="1"/>
  <c r="H113" i="32" s="1"/>
  <c r="G113" i="32"/>
  <c r="M115" i="31"/>
  <c r="T117" i="31"/>
  <c r="L116" i="31"/>
  <c r="S119" i="31"/>
  <c r="E118" i="31"/>
  <c r="F118" i="31" l="1"/>
  <c r="H114" i="32" s="1"/>
  <c r="G114" i="32"/>
  <c r="M116" i="31"/>
  <c r="T118" i="31"/>
  <c r="L117" i="31"/>
  <c r="S120" i="31"/>
  <c r="E119" i="31"/>
  <c r="M98" i="32" l="1"/>
  <c r="F119" i="31"/>
  <c r="H115" i="32" s="1"/>
  <c r="G115" i="32"/>
  <c r="M117" i="31"/>
  <c r="N98" i="32" s="1"/>
  <c r="O98" i="32" s="1"/>
  <c r="T119" i="31"/>
  <c r="L118" i="31"/>
  <c r="S121" i="31"/>
  <c r="E120" i="31"/>
  <c r="F120" i="31" l="1"/>
  <c r="H116" i="32" s="1"/>
  <c r="G116" i="32"/>
  <c r="M118" i="31"/>
  <c r="T120" i="31"/>
  <c r="L119" i="31"/>
  <c r="S122" i="31"/>
  <c r="E121" i="31"/>
  <c r="M76" i="32" l="1"/>
  <c r="F121" i="31"/>
  <c r="H117" i="32" s="1"/>
  <c r="G117" i="32"/>
  <c r="M119" i="31"/>
  <c r="T121" i="31"/>
  <c r="L120" i="31"/>
  <c r="S123" i="31"/>
  <c r="E122" i="31"/>
  <c r="N76" i="32" l="1"/>
  <c r="O76" i="32" s="1"/>
  <c r="F122" i="31"/>
  <c r="H118" i="32" s="1"/>
  <c r="G118" i="32"/>
  <c r="M120" i="31"/>
  <c r="T122" i="31"/>
  <c r="L121" i="31"/>
  <c r="S124" i="31"/>
  <c r="E123" i="31"/>
  <c r="F123" i="31" l="1"/>
  <c r="H119" i="32" s="1"/>
  <c r="G119" i="32"/>
  <c r="M121" i="31"/>
  <c r="T123" i="31"/>
  <c r="L122" i="31"/>
  <c r="S125" i="31"/>
  <c r="E124" i="31"/>
  <c r="F124" i="31" l="1"/>
  <c r="H120" i="32" s="1"/>
  <c r="G120" i="32"/>
  <c r="M122" i="31"/>
  <c r="T124" i="31"/>
  <c r="L123" i="31"/>
  <c r="M72" i="32" s="1"/>
  <c r="S126" i="31"/>
  <c r="E125" i="31"/>
  <c r="F125" i="31" l="1"/>
  <c r="H121" i="32" s="1"/>
  <c r="G121" i="32"/>
  <c r="M123" i="31"/>
  <c r="T125" i="31"/>
  <c r="L124" i="31"/>
  <c r="S127" i="31"/>
  <c r="E126" i="31"/>
  <c r="N72" i="32" l="1"/>
  <c r="O72" i="32" s="1"/>
  <c r="F126" i="31"/>
  <c r="H122" i="32" s="1"/>
  <c r="G122" i="32"/>
  <c r="M124" i="31"/>
  <c r="T126" i="31"/>
  <c r="L125" i="31"/>
  <c r="S128" i="31"/>
  <c r="E127" i="31"/>
  <c r="F127" i="31" l="1"/>
  <c r="H123" i="32" s="1"/>
  <c r="G123" i="32"/>
  <c r="M125" i="31"/>
  <c r="T127" i="31"/>
  <c r="L126" i="31"/>
  <c r="S129" i="31"/>
  <c r="E128" i="31"/>
  <c r="F128" i="31" l="1"/>
  <c r="H124" i="32" s="1"/>
  <c r="G124" i="32"/>
  <c r="M126" i="31"/>
  <c r="T128" i="31"/>
  <c r="L127" i="31"/>
  <c r="S130" i="31"/>
  <c r="E129" i="31"/>
  <c r="F129" i="31" l="1"/>
  <c r="H125" i="32" s="1"/>
  <c r="G125" i="32"/>
  <c r="M127" i="31"/>
  <c r="T129" i="31"/>
  <c r="L128" i="31"/>
  <c r="M117" i="32" s="1"/>
  <c r="S131" i="31"/>
  <c r="E130" i="31"/>
  <c r="F130" i="31" l="1"/>
  <c r="H126" i="32" s="1"/>
  <c r="G126" i="32"/>
  <c r="M128" i="31"/>
  <c r="N117" i="32" s="1"/>
  <c r="O117" i="32" s="1"/>
  <c r="T130" i="31"/>
  <c r="L129" i="31"/>
  <c r="S132" i="31"/>
  <c r="E131" i="31"/>
  <c r="F131" i="31" l="1"/>
  <c r="H127" i="32" s="1"/>
  <c r="G127" i="32"/>
  <c r="M129" i="31"/>
  <c r="T131" i="31"/>
  <c r="L130" i="31"/>
  <c r="S133" i="31"/>
  <c r="E132" i="31"/>
  <c r="F132" i="31" l="1"/>
  <c r="H128" i="32" s="1"/>
  <c r="G128" i="32"/>
  <c r="M130" i="31"/>
  <c r="T132" i="31"/>
  <c r="L131" i="31"/>
  <c r="S134" i="31"/>
  <c r="E133" i="31"/>
  <c r="F133" i="31" l="1"/>
  <c r="H129" i="32" s="1"/>
  <c r="G129" i="32"/>
  <c r="M131" i="31"/>
  <c r="T133" i="31"/>
  <c r="L132" i="31"/>
  <c r="S135" i="31"/>
  <c r="E134" i="31"/>
  <c r="M34" i="32" l="1"/>
  <c r="F134" i="31"/>
  <c r="H130" i="32" s="1"/>
  <c r="G130" i="32"/>
  <c r="M132" i="31"/>
  <c r="N34" i="32" s="1"/>
  <c r="O34" i="32" s="1"/>
  <c r="T134" i="31"/>
  <c r="L133" i="31"/>
  <c r="S136" i="31"/>
  <c r="E135" i="31"/>
  <c r="F135" i="31" l="1"/>
  <c r="H131" i="32" s="1"/>
  <c r="G131" i="32"/>
  <c r="M133" i="31"/>
  <c r="T135" i="31"/>
  <c r="L134" i="31"/>
  <c r="S137" i="31"/>
  <c r="E136" i="31"/>
  <c r="F136" i="31" l="1"/>
  <c r="H132" i="32" s="1"/>
  <c r="G132" i="32"/>
  <c r="M134" i="31"/>
  <c r="T136" i="31"/>
  <c r="L135" i="31"/>
  <c r="S138" i="31"/>
  <c r="E137" i="31"/>
  <c r="M103" i="32" l="1"/>
  <c r="F137" i="31"/>
  <c r="H133" i="32" s="1"/>
  <c r="G133" i="32"/>
  <c r="M135" i="31"/>
  <c r="T137" i="31"/>
  <c r="L136" i="31"/>
  <c r="S139" i="31"/>
  <c r="E138" i="31"/>
  <c r="N103" i="32" l="1"/>
  <c r="O103" i="32" s="1"/>
  <c r="F138" i="31"/>
  <c r="H134" i="32" s="1"/>
  <c r="G134" i="32"/>
  <c r="M136" i="31"/>
  <c r="T138" i="31"/>
  <c r="L137" i="31"/>
  <c r="S140" i="31"/>
  <c r="E139" i="31"/>
  <c r="F139" i="31" l="1"/>
  <c r="H135" i="32" s="1"/>
  <c r="G135" i="32"/>
  <c r="M137" i="31"/>
  <c r="T139" i="31"/>
  <c r="L138" i="31"/>
  <c r="M134" i="32" s="1"/>
  <c r="S141" i="31"/>
  <c r="E140" i="31"/>
  <c r="F140" i="31" l="1"/>
  <c r="H136" i="32" s="1"/>
  <c r="G136" i="32"/>
  <c r="M138" i="31"/>
  <c r="T140" i="31"/>
  <c r="L139" i="31"/>
  <c r="S142" i="31"/>
  <c r="E141" i="31"/>
  <c r="N134" i="32" l="1"/>
  <c r="O134" i="32" s="1"/>
  <c r="F141" i="31"/>
  <c r="H137" i="32" s="1"/>
  <c r="G137" i="32"/>
  <c r="M139" i="31"/>
  <c r="T141" i="31"/>
  <c r="L140" i="31"/>
  <c r="S143" i="31"/>
  <c r="E142" i="31"/>
  <c r="F142" i="31" l="1"/>
  <c r="H138" i="32" s="1"/>
  <c r="G138" i="32"/>
  <c r="M140" i="31"/>
  <c r="T142" i="31"/>
  <c r="L141" i="31"/>
  <c r="S144" i="31"/>
  <c r="E143" i="31"/>
  <c r="F143" i="31" l="1"/>
  <c r="H139" i="32" s="1"/>
  <c r="G139" i="32"/>
  <c r="M141" i="31"/>
  <c r="T143" i="31"/>
  <c r="L142" i="31"/>
  <c r="S145" i="31"/>
  <c r="E144" i="31"/>
  <c r="F144" i="31" l="1"/>
  <c r="H140" i="32" s="1"/>
  <c r="G140" i="32"/>
  <c r="M142" i="31"/>
  <c r="T144" i="31"/>
  <c r="L143" i="31"/>
  <c r="S146" i="31"/>
  <c r="E145" i="31"/>
  <c r="F145" i="31" l="1"/>
  <c r="H141" i="32" s="1"/>
  <c r="G141" i="32"/>
  <c r="M143" i="31"/>
  <c r="T145" i="31"/>
  <c r="L144" i="31"/>
  <c r="S147" i="31"/>
  <c r="E146" i="31"/>
  <c r="M140" i="32" l="1"/>
  <c r="M39" i="32"/>
  <c r="F146" i="31"/>
  <c r="H142" i="32" s="1"/>
  <c r="G142" i="32"/>
  <c r="M144" i="31"/>
  <c r="N39" i="32" s="1"/>
  <c r="O39" i="32" s="1"/>
  <c r="T146" i="31"/>
  <c r="L145" i="31"/>
  <c r="S148" i="31"/>
  <c r="E147" i="31"/>
  <c r="N140" i="32" l="1"/>
  <c r="O140" i="32" s="1"/>
  <c r="F147" i="31"/>
  <c r="H143" i="32" s="1"/>
  <c r="G143" i="32"/>
  <c r="M145" i="31"/>
  <c r="T147" i="31"/>
  <c r="L146" i="31"/>
  <c r="S149" i="31"/>
  <c r="E148" i="31"/>
  <c r="M22" i="32" l="1"/>
  <c r="M94" i="32"/>
  <c r="M142" i="32"/>
  <c r="F148" i="31"/>
  <c r="H144" i="32" s="1"/>
  <c r="G144" i="32"/>
  <c r="M146" i="31"/>
  <c r="N94" i="32" s="1"/>
  <c r="O94" i="32" s="1"/>
  <c r="T148" i="31"/>
  <c r="L147" i="31"/>
  <c r="S150" i="31"/>
  <c r="E149" i="31"/>
  <c r="N22" i="32" l="1"/>
  <c r="O22" i="32" s="1"/>
  <c r="M101" i="32"/>
  <c r="N142" i="32"/>
  <c r="O142" i="32" s="1"/>
  <c r="F149" i="31"/>
  <c r="H145" i="32" s="1"/>
  <c r="G145" i="32"/>
  <c r="M147" i="31"/>
  <c r="N101" i="32" s="1"/>
  <c r="O101" i="32" s="1"/>
  <c r="M137" i="32"/>
  <c r="T149" i="31"/>
  <c r="L148" i="31"/>
  <c r="S151" i="31"/>
  <c r="E150" i="31"/>
  <c r="N137" i="32" l="1"/>
  <c r="O137" i="32" s="1"/>
  <c r="F150" i="31"/>
  <c r="H146" i="32" s="1"/>
  <c r="G146" i="32"/>
  <c r="M148" i="31"/>
  <c r="T150" i="31"/>
  <c r="L149" i="31"/>
  <c r="M145" i="32" s="1"/>
  <c r="S152" i="31"/>
  <c r="E151" i="31"/>
  <c r="F151" i="31" l="1"/>
  <c r="H147" i="32" s="1"/>
  <c r="G147" i="32"/>
  <c r="M149" i="31"/>
  <c r="T151" i="31"/>
  <c r="L150" i="31"/>
  <c r="M146" i="32" s="1"/>
  <c r="S153" i="31"/>
  <c r="E152" i="31"/>
  <c r="N145" i="32" l="1"/>
  <c r="O145" i="32" s="1"/>
  <c r="F152" i="31"/>
  <c r="H148" i="32" s="1"/>
  <c r="G148" i="32"/>
  <c r="M150" i="31"/>
  <c r="T152" i="31"/>
  <c r="L151" i="31"/>
  <c r="S154" i="31"/>
  <c r="E153" i="31"/>
  <c r="N146" i="32" l="1"/>
  <c r="O146" i="32" s="1"/>
  <c r="F153" i="31"/>
  <c r="H149" i="32" s="1"/>
  <c r="G149" i="32"/>
  <c r="M151" i="31"/>
  <c r="T153" i="31"/>
  <c r="L152" i="31"/>
  <c r="S155" i="31"/>
  <c r="E154" i="31"/>
  <c r="F154" i="31" l="1"/>
  <c r="H150" i="32" s="1"/>
  <c r="G150" i="32"/>
  <c r="M152" i="31"/>
  <c r="T154" i="31"/>
  <c r="L153" i="31"/>
  <c r="S156" i="31"/>
  <c r="E155" i="31"/>
  <c r="M138" i="32" l="1"/>
  <c r="F155" i="31"/>
  <c r="H151" i="32" s="1"/>
  <c r="G151" i="32"/>
  <c r="M153" i="31"/>
  <c r="N138" i="32" s="1"/>
  <c r="O138" i="32" s="1"/>
  <c r="T155" i="31"/>
  <c r="L154" i="31"/>
  <c r="S157" i="31"/>
  <c r="E156" i="31"/>
  <c r="F156" i="31" l="1"/>
  <c r="H152" i="32" s="1"/>
  <c r="G152" i="32"/>
  <c r="M154" i="31"/>
  <c r="T156" i="31"/>
  <c r="L155" i="31"/>
  <c r="S158" i="31"/>
  <c r="E157" i="31"/>
  <c r="F157" i="31" l="1"/>
  <c r="H153" i="32" s="1"/>
  <c r="G153" i="32"/>
  <c r="M155" i="31"/>
  <c r="T157" i="31"/>
  <c r="L156" i="31"/>
  <c r="S159" i="31"/>
  <c r="E158" i="31"/>
  <c r="F158" i="31" l="1"/>
  <c r="H154" i="32" s="1"/>
  <c r="G154" i="32"/>
  <c r="M156" i="31"/>
  <c r="T158" i="31"/>
  <c r="L157" i="31"/>
  <c r="M153" i="32" s="1"/>
  <c r="S160" i="31"/>
  <c r="E159" i="31"/>
  <c r="F159" i="31" l="1"/>
  <c r="H155" i="32" s="1"/>
  <c r="G155" i="32"/>
  <c r="M157" i="31"/>
  <c r="T159" i="31"/>
  <c r="L158" i="31"/>
  <c r="S161" i="31"/>
  <c r="E160" i="31"/>
  <c r="M154" i="32" l="1"/>
  <c r="N153" i="32"/>
  <c r="O153" i="32" s="1"/>
  <c r="F160" i="31"/>
  <c r="H156" i="32" s="1"/>
  <c r="G156" i="32"/>
  <c r="M158" i="31"/>
  <c r="T160" i="31"/>
  <c r="L159" i="31"/>
  <c r="S162" i="31"/>
  <c r="E161" i="31"/>
  <c r="M155" i="32" l="1"/>
  <c r="N154" i="32"/>
  <c r="O154" i="32" s="1"/>
  <c r="F161" i="31"/>
  <c r="H157" i="32" s="1"/>
  <c r="G157" i="32"/>
  <c r="M159" i="31"/>
  <c r="T161" i="31"/>
  <c r="L160" i="31"/>
  <c r="S163" i="31"/>
  <c r="E162" i="31"/>
  <c r="N155" i="32" l="1"/>
  <c r="O155" i="32" s="1"/>
  <c r="F162" i="31"/>
  <c r="H158" i="32" s="1"/>
  <c r="G158" i="32"/>
  <c r="M160" i="31"/>
  <c r="T162" i="31"/>
  <c r="L161" i="31"/>
  <c r="S164" i="31"/>
  <c r="E163" i="31"/>
  <c r="F163" i="31" l="1"/>
  <c r="H159" i="32" s="1"/>
  <c r="G159" i="32"/>
  <c r="M161" i="31"/>
  <c r="T163" i="31"/>
  <c r="L162" i="31"/>
  <c r="S165" i="31"/>
  <c r="E164" i="31"/>
  <c r="F164" i="31" l="1"/>
  <c r="H160" i="32" s="1"/>
  <c r="G160" i="32"/>
  <c r="M162" i="31"/>
  <c r="M129" i="32"/>
  <c r="T164" i="31"/>
  <c r="L163" i="31"/>
  <c r="S166" i="31"/>
  <c r="E165" i="31"/>
  <c r="M159" i="32" l="1"/>
  <c r="M125" i="32"/>
  <c r="N129" i="32"/>
  <c r="O129" i="32" s="1"/>
  <c r="F165" i="31"/>
  <c r="H161" i="32" s="1"/>
  <c r="G161" i="32"/>
  <c r="M163" i="31"/>
  <c r="N125" i="32" s="1"/>
  <c r="O125" i="32" s="1"/>
  <c r="T165" i="31"/>
  <c r="L164" i="31"/>
  <c r="M12" i="32" s="1"/>
  <c r="S167" i="31"/>
  <c r="E166" i="31"/>
  <c r="M160" i="32" l="1"/>
  <c r="N159" i="32"/>
  <c r="O159" i="32" s="1"/>
  <c r="F166" i="31"/>
  <c r="H162" i="32" s="1"/>
  <c r="G162" i="32"/>
  <c r="M164" i="31"/>
  <c r="T166" i="31"/>
  <c r="L165" i="31"/>
  <c r="S168" i="31"/>
  <c r="E167" i="31"/>
  <c r="N160" i="32" l="1"/>
  <c r="O160" i="32" s="1"/>
  <c r="F167" i="31"/>
  <c r="H163" i="32" s="1"/>
  <c r="G163" i="32"/>
  <c r="M165" i="31"/>
  <c r="T167" i="31"/>
  <c r="L166" i="31"/>
  <c r="M31" i="32" s="1"/>
  <c r="S169" i="31"/>
  <c r="E168" i="31"/>
  <c r="M162" i="32" l="1"/>
  <c r="F168" i="31"/>
  <c r="H164" i="32" s="1"/>
  <c r="G164" i="32"/>
  <c r="M166" i="31"/>
  <c r="M141" i="32"/>
  <c r="T168" i="31"/>
  <c r="L167" i="31"/>
  <c r="M28" i="32" s="1"/>
  <c r="S170" i="31"/>
  <c r="E169" i="31"/>
  <c r="N31" i="32" l="1"/>
  <c r="O31" i="32" s="1"/>
  <c r="M163" i="32"/>
  <c r="M102" i="32"/>
  <c r="N141" i="32"/>
  <c r="O141" i="32" s="1"/>
  <c r="N162" i="32"/>
  <c r="O162" i="32" s="1"/>
  <c r="F169" i="31"/>
  <c r="H165" i="32" s="1"/>
  <c r="G165" i="32"/>
  <c r="M167" i="31"/>
  <c r="T169" i="31"/>
  <c r="L168" i="31"/>
  <c r="S171" i="31"/>
  <c r="E170" i="31"/>
  <c r="N102" i="32" l="1"/>
  <c r="O102" i="32" s="1"/>
  <c r="N28" i="32"/>
  <c r="O28" i="32" s="1"/>
  <c r="N163" i="32"/>
  <c r="O163" i="32" s="1"/>
  <c r="F170" i="31"/>
  <c r="H166" i="32" s="1"/>
  <c r="G166" i="32"/>
  <c r="M168" i="31"/>
  <c r="T170" i="31"/>
  <c r="L169" i="31"/>
  <c r="M158" i="32" s="1"/>
  <c r="S172" i="31"/>
  <c r="E171" i="31"/>
  <c r="F171" i="31" l="1"/>
  <c r="H167" i="32" s="1"/>
  <c r="G167" i="32"/>
  <c r="M169" i="31"/>
  <c r="T171" i="31"/>
  <c r="L170" i="31"/>
  <c r="S173" i="31"/>
  <c r="E172" i="31"/>
  <c r="N158" i="32" l="1"/>
  <c r="O158" i="32" s="1"/>
  <c r="F172" i="31"/>
  <c r="H168" i="32" s="1"/>
  <c r="G168" i="32"/>
  <c r="M170" i="31"/>
  <c r="T172" i="31"/>
  <c r="L171" i="31"/>
  <c r="S174" i="31"/>
  <c r="E173" i="31"/>
  <c r="F173" i="31" l="1"/>
  <c r="H169" i="32" s="1"/>
  <c r="G169" i="32"/>
  <c r="M171" i="31"/>
  <c r="T173" i="31"/>
  <c r="L172" i="31"/>
  <c r="M61" i="32" s="1"/>
  <c r="S175" i="31"/>
  <c r="E174" i="31"/>
  <c r="F174" i="31" l="1"/>
  <c r="H170" i="32" s="1"/>
  <c r="G170" i="32"/>
  <c r="M172" i="31"/>
  <c r="M168" i="32"/>
  <c r="T174" i="31"/>
  <c r="L173" i="31"/>
  <c r="S176" i="31"/>
  <c r="E175" i="31"/>
  <c r="N168" i="32" l="1"/>
  <c r="O168" i="32" s="1"/>
  <c r="N61" i="32"/>
  <c r="O61" i="32" s="1"/>
  <c r="M33" i="32"/>
  <c r="F175" i="31"/>
  <c r="H171" i="32" s="1"/>
  <c r="G171" i="32"/>
  <c r="M173" i="31"/>
  <c r="T175" i="31"/>
  <c r="L174" i="31"/>
  <c r="M170" i="32" s="1"/>
  <c r="S177" i="31"/>
  <c r="E176" i="31"/>
  <c r="N33" i="32" l="1"/>
  <c r="O33" i="32" s="1"/>
  <c r="F176" i="31"/>
  <c r="H172" i="32" s="1"/>
  <c r="G172" i="32"/>
  <c r="M174" i="31"/>
  <c r="T176" i="31"/>
  <c r="L175" i="31"/>
  <c r="M171" i="32" s="1"/>
  <c r="S178" i="31"/>
  <c r="E177" i="31"/>
  <c r="N170" i="32" l="1"/>
  <c r="O170" i="32" s="1"/>
  <c r="F177" i="31"/>
  <c r="H173" i="32" s="1"/>
  <c r="G173" i="32"/>
  <c r="M175" i="31"/>
  <c r="T177" i="31"/>
  <c r="L176" i="31"/>
  <c r="M19" i="32" s="1"/>
  <c r="S179" i="31"/>
  <c r="E178" i="31"/>
  <c r="N171" i="32" l="1"/>
  <c r="O171" i="32" s="1"/>
  <c r="F178" i="31"/>
  <c r="H174" i="32" s="1"/>
  <c r="G174" i="32"/>
  <c r="M176" i="31"/>
  <c r="N19" i="32" s="1"/>
  <c r="O19" i="32" s="1"/>
  <c r="T178" i="31"/>
  <c r="L177" i="31"/>
  <c r="S180" i="31"/>
  <c r="E179" i="31"/>
  <c r="F179" i="31" l="1"/>
  <c r="H175" i="32" s="1"/>
  <c r="G175" i="32"/>
  <c r="M177" i="31"/>
  <c r="T179" i="31"/>
  <c r="L178" i="31"/>
  <c r="M169" i="32" s="1"/>
  <c r="S181" i="31"/>
  <c r="E180" i="31"/>
  <c r="M174" i="32" l="1"/>
  <c r="F180" i="31"/>
  <c r="H176" i="32" s="1"/>
  <c r="G176" i="32"/>
  <c r="M178" i="31"/>
  <c r="M127" i="32"/>
  <c r="T180" i="31"/>
  <c r="L179" i="31"/>
  <c r="M175" i="32" s="1"/>
  <c r="S182" i="31"/>
  <c r="E181" i="31"/>
  <c r="N169" i="32" l="1"/>
  <c r="O169" i="32" s="1"/>
  <c r="N127" i="32"/>
  <c r="O127" i="32" s="1"/>
  <c r="N174" i="32"/>
  <c r="O174" i="32" s="1"/>
  <c r="F181" i="31"/>
  <c r="H177" i="32" s="1"/>
  <c r="G177" i="32"/>
  <c r="M179" i="31"/>
  <c r="T181" i="31"/>
  <c r="L180" i="31"/>
  <c r="S183" i="31"/>
  <c r="E182" i="31"/>
  <c r="M176" i="32" l="1"/>
  <c r="N175" i="32"/>
  <c r="O175" i="32" s="1"/>
  <c r="F182" i="31"/>
  <c r="H178" i="32" s="1"/>
  <c r="G178" i="32"/>
  <c r="M180" i="31"/>
  <c r="T182" i="31"/>
  <c r="L181" i="31"/>
  <c r="S184" i="31"/>
  <c r="E183" i="31"/>
  <c r="M88" i="32" l="1"/>
  <c r="M177" i="32"/>
  <c r="N176" i="32"/>
  <c r="O176" i="32" s="1"/>
  <c r="F183" i="31"/>
  <c r="H179" i="32" s="1"/>
  <c r="G179" i="32"/>
  <c r="M181" i="31"/>
  <c r="T183" i="31"/>
  <c r="L182" i="31"/>
  <c r="S185" i="31"/>
  <c r="E184" i="31"/>
  <c r="M51" i="32" l="1"/>
  <c r="N88" i="32"/>
  <c r="O88" i="32" s="1"/>
  <c r="M178" i="32"/>
  <c r="N177" i="32"/>
  <c r="O177" i="32" s="1"/>
  <c r="F184" i="31"/>
  <c r="H180" i="32" s="1"/>
  <c r="G180" i="32"/>
  <c r="M182" i="31"/>
  <c r="N51" i="32" s="1"/>
  <c r="O51" i="32" s="1"/>
  <c r="M37" i="32"/>
  <c r="T184" i="31"/>
  <c r="L183" i="31"/>
  <c r="M179" i="32" s="1"/>
  <c r="S186" i="31"/>
  <c r="E185" i="31"/>
  <c r="N37" i="32" l="1"/>
  <c r="O37" i="32" s="1"/>
  <c r="N178" i="32"/>
  <c r="O178" i="32" s="1"/>
  <c r="F185" i="31"/>
  <c r="H181" i="32" s="1"/>
  <c r="G181" i="32"/>
  <c r="M183" i="31"/>
  <c r="T185" i="31"/>
  <c r="L184" i="31"/>
  <c r="S187" i="31"/>
  <c r="E186" i="31"/>
  <c r="M157" i="32" l="1"/>
  <c r="M173" i="32"/>
  <c r="N179" i="32"/>
  <c r="O179" i="32" s="1"/>
  <c r="F186" i="31"/>
  <c r="H182" i="32" s="1"/>
  <c r="G182" i="32"/>
  <c r="M184" i="31"/>
  <c r="N173" i="32" s="1"/>
  <c r="O173" i="32" s="1"/>
  <c r="M180" i="32"/>
  <c r="T186" i="31"/>
  <c r="L185" i="31"/>
  <c r="S188" i="31"/>
  <c r="E187" i="31"/>
  <c r="M18" i="32" l="1"/>
  <c r="M32" i="32"/>
  <c r="N180" i="32"/>
  <c r="O180" i="32" s="1"/>
  <c r="N157" i="32"/>
  <c r="O157" i="32" s="1"/>
  <c r="F187" i="31"/>
  <c r="H183" i="32" s="1"/>
  <c r="G183" i="32"/>
  <c r="M185" i="31"/>
  <c r="N32" i="32" s="1"/>
  <c r="O32" i="32" s="1"/>
  <c r="M181" i="32"/>
  <c r="T187" i="31"/>
  <c r="L186" i="31"/>
  <c r="M27" i="32" s="1"/>
  <c r="S189" i="31"/>
  <c r="E188" i="31"/>
  <c r="N181" i="32" l="1"/>
  <c r="O181" i="32" s="1"/>
  <c r="N18" i="32"/>
  <c r="O18" i="32" s="1"/>
  <c r="M182" i="32"/>
  <c r="M20" i="32"/>
  <c r="F188" i="31"/>
  <c r="H184" i="32" s="1"/>
  <c r="G184" i="32"/>
  <c r="M186" i="31"/>
  <c r="T188" i="31"/>
  <c r="L187" i="31"/>
  <c r="M149" i="32" s="1"/>
  <c r="S190" i="31"/>
  <c r="E189" i="31"/>
  <c r="N20" i="32" l="1"/>
  <c r="O20" i="32" s="1"/>
  <c r="N27" i="32"/>
  <c r="O27" i="32" s="1"/>
  <c r="N182" i="32"/>
  <c r="O182" i="32" s="1"/>
  <c r="F189" i="31"/>
  <c r="H185" i="32" s="1"/>
  <c r="G185" i="32"/>
  <c r="M187" i="31"/>
  <c r="T189" i="31"/>
  <c r="L188" i="31"/>
  <c r="M17" i="32" s="1"/>
  <c r="S191" i="31"/>
  <c r="E190" i="31"/>
  <c r="N149" i="32" l="1"/>
  <c r="O149" i="32" s="1"/>
  <c r="M108" i="32"/>
  <c r="F190" i="31"/>
  <c r="H186" i="32" s="1"/>
  <c r="G186" i="32"/>
  <c r="M188" i="31"/>
  <c r="M156" i="32"/>
  <c r="T190" i="31"/>
  <c r="L189" i="31"/>
  <c r="S192" i="31"/>
  <c r="E191" i="31"/>
  <c r="N108" i="32" l="1"/>
  <c r="O108" i="32" s="1"/>
  <c r="N17" i="32"/>
  <c r="O17" i="32" s="1"/>
  <c r="M185" i="32"/>
  <c r="N156" i="32"/>
  <c r="O156" i="32" s="1"/>
  <c r="F191" i="31"/>
  <c r="H187" i="32" s="1"/>
  <c r="G187" i="32"/>
  <c r="M189" i="31"/>
  <c r="T191" i="31"/>
  <c r="L190" i="31"/>
  <c r="S193" i="31"/>
  <c r="E192" i="31"/>
  <c r="M186" i="32" l="1"/>
  <c r="M172" i="32"/>
  <c r="N185" i="32"/>
  <c r="O185" i="32" s="1"/>
  <c r="F192" i="31"/>
  <c r="H188" i="32" s="1"/>
  <c r="G188" i="32"/>
  <c r="M190" i="31"/>
  <c r="N172" i="32" s="1"/>
  <c r="O172" i="32" s="1"/>
  <c r="T192" i="31"/>
  <c r="L191" i="31"/>
  <c r="S194" i="31"/>
  <c r="E193" i="31"/>
  <c r="M187" i="32" l="1"/>
  <c r="N186" i="32"/>
  <c r="O186" i="32" s="1"/>
  <c r="F193" i="31"/>
  <c r="H189" i="32" s="1"/>
  <c r="G189" i="32"/>
  <c r="M191" i="31"/>
  <c r="T193" i="31"/>
  <c r="L192" i="31"/>
  <c r="S195" i="31"/>
  <c r="E194" i="31"/>
  <c r="M188" i="32" l="1"/>
  <c r="M123" i="32"/>
  <c r="N187" i="32"/>
  <c r="O187" i="32" s="1"/>
  <c r="F194" i="31"/>
  <c r="H190" i="32" s="1"/>
  <c r="G190" i="32"/>
  <c r="M192" i="31"/>
  <c r="T194" i="31"/>
  <c r="L193" i="31"/>
  <c r="S196" i="31"/>
  <c r="E195" i="31"/>
  <c r="M189" i="32" l="1"/>
  <c r="M85" i="32"/>
  <c r="N123" i="32"/>
  <c r="O123" i="32" s="1"/>
  <c r="N188" i="32"/>
  <c r="O188" i="32" s="1"/>
  <c r="F195" i="31"/>
  <c r="H191" i="32" s="1"/>
  <c r="G191" i="32"/>
  <c r="M193" i="31"/>
  <c r="N85" i="32" s="1"/>
  <c r="O85" i="32" s="1"/>
  <c r="T195" i="31"/>
  <c r="L194" i="31"/>
  <c r="S197" i="31"/>
  <c r="E196" i="31"/>
  <c r="M190" i="32" l="1"/>
  <c r="M144" i="32"/>
  <c r="N189" i="32"/>
  <c r="O189" i="32" s="1"/>
  <c r="F196" i="31"/>
  <c r="H192" i="32" s="1"/>
  <c r="G192" i="32"/>
  <c r="M194" i="31"/>
  <c r="T196" i="31"/>
  <c r="L195" i="31"/>
  <c r="S198" i="31"/>
  <c r="E197" i="31"/>
  <c r="N144" i="32" l="1"/>
  <c r="O144" i="32" s="1"/>
  <c r="N190" i="32"/>
  <c r="O190" i="32" s="1"/>
  <c r="F197" i="31"/>
  <c r="H193" i="32" s="1"/>
  <c r="G193" i="32"/>
  <c r="M195" i="31"/>
  <c r="M131" i="32"/>
  <c r="T197" i="31"/>
  <c r="L196" i="31"/>
  <c r="S199" i="31"/>
  <c r="E198" i="31"/>
  <c r="N131" i="32" l="1"/>
  <c r="O131" i="32" s="1"/>
  <c r="F198" i="31"/>
  <c r="H194" i="32" s="1"/>
  <c r="G194" i="32"/>
  <c r="M196" i="31"/>
  <c r="M192" i="32"/>
  <c r="T198" i="31"/>
  <c r="L197" i="31"/>
  <c r="S200" i="31"/>
  <c r="E199" i="31"/>
  <c r="M164" i="32" l="1"/>
  <c r="M79" i="32"/>
  <c r="M193" i="32"/>
  <c r="M112" i="32"/>
  <c r="N192" i="32"/>
  <c r="O192" i="32" s="1"/>
  <c r="F199" i="31"/>
  <c r="H195" i="32" s="1"/>
  <c r="G195" i="32"/>
  <c r="M197" i="31"/>
  <c r="N79" i="32" s="1"/>
  <c r="O79" i="32" s="1"/>
  <c r="T199" i="31"/>
  <c r="L198" i="31"/>
  <c r="S201" i="31"/>
  <c r="E200" i="31"/>
  <c r="N112" i="32" l="1"/>
  <c r="O112" i="32" s="1"/>
  <c r="N164" i="32"/>
  <c r="O164" i="32" s="1"/>
  <c r="N193" i="32"/>
  <c r="O193" i="32" s="1"/>
  <c r="F200" i="31"/>
  <c r="H196" i="32" s="1"/>
  <c r="G196" i="32"/>
  <c r="M198" i="31"/>
  <c r="N194" i="32" s="1"/>
  <c r="O194" i="32" s="1"/>
  <c r="M194" i="32"/>
  <c r="T200" i="31"/>
  <c r="L199" i="31"/>
  <c r="S202" i="31"/>
  <c r="E201" i="31"/>
  <c r="M195" i="32" l="1"/>
  <c r="M165" i="32"/>
  <c r="F201" i="31"/>
  <c r="H197" i="32" s="1"/>
  <c r="G197" i="32"/>
  <c r="M199" i="31"/>
  <c r="N165" i="32" s="1"/>
  <c r="O165" i="32" s="1"/>
  <c r="M7" i="32"/>
  <c r="T201" i="31"/>
  <c r="L200" i="31"/>
  <c r="S203" i="31"/>
  <c r="E202" i="31"/>
  <c r="M136" i="32" l="1"/>
  <c r="M66" i="32"/>
  <c r="N7" i="32"/>
  <c r="O7" i="32" s="1"/>
  <c r="N195" i="32"/>
  <c r="O195" i="32" s="1"/>
  <c r="F202" i="31"/>
  <c r="H198" i="32" s="1"/>
  <c r="G198" i="32"/>
  <c r="M200" i="31"/>
  <c r="N66" i="32" s="1"/>
  <c r="O66" i="32" s="1"/>
  <c r="T202" i="31"/>
  <c r="L201" i="31"/>
  <c r="M114" i="32" s="1"/>
  <c r="S204" i="31"/>
  <c r="E203" i="31"/>
  <c r="N136" i="32" l="1"/>
  <c r="O136" i="32" s="1"/>
  <c r="M197" i="32"/>
  <c r="F203" i="31"/>
  <c r="H199" i="32" s="1"/>
  <c r="G199" i="32"/>
  <c r="M201" i="31"/>
  <c r="T203" i="31"/>
  <c r="L202" i="31"/>
  <c r="M198" i="32" s="1"/>
  <c r="S205" i="31"/>
  <c r="E204" i="31"/>
  <c r="N114" i="32" l="1"/>
  <c r="O114" i="32" s="1"/>
  <c r="N197" i="32"/>
  <c r="O197" i="32" s="1"/>
  <c r="F204" i="31"/>
  <c r="H200" i="32" s="1"/>
  <c r="G200" i="32"/>
  <c r="M202" i="31"/>
  <c r="T204" i="31"/>
  <c r="L203" i="31"/>
  <c r="S206" i="31"/>
  <c r="E205" i="31"/>
  <c r="M199" i="32" l="1"/>
  <c r="M167" i="32"/>
  <c r="N198" i="32"/>
  <c r="O198" i="32" s="1"/>
  <c r="F205" i="31"/>
  <c r="H201" i="32" s="1"/>
  <c r="G201" i="32"/>
  <c r="M203" i="31"/>
  <c r="M196" i="32"/>
  <c r="T205" i="31"/>
  <c r="L204" i="31"/>
  <c r="M74" i="32" s="1"/>
  <c r="S207" i="31"/>
  <c r="E206" i="31"/>
  <c r="N167" i="32" l="1"/>
  <c r="O167" i="32" s="1"/>
  <c r="M150" i="32"/>
  <c r="M116" i="32"/>
  <c r="N196" i="32"/>
  <c r="O196" i="32" s="1"/>
  <c r="N199" i="32"/>
  <c r="O199" i="32" s="1"/>
  <c r="F206" i="31"/>
  <c r="H202" i="32" s="1"/>
  <c r="G202" i="32"/>
  <c r="M204" i="31"/>
  <c r="T206" i="31"/>
  <c r="L205" i="31"/>
  <c r="S208" i="31"/>
  <c r="E207" i="31"/>
  <c r="N116" i="32" l="1"/>
  <c r="O116" i="32" s="1"/>
  <c r="N74" i="32"/>
  <c r="O74" i="32" s="1"/>
  <c r="N150" i="32"/>
  <c r="O150" i="32" s="1"/>
  <c r="F207" i="31"/>
  <c r="H203" i="32" s="1"/>
  <c r="G203" i="32"/>
  <c r="M205" i="31"/>
  <c r="M97" i="32"/>
  <c r="T207" i="31"/>
  <c r="L206" i="31"/>
  <c r="S209" i="31"/>
  <c r="E208" i="31"/>
  <c r="N97" i="32" l="1"/>
  <c r="O97" i="32" s="1"/>
  <c r="F208" i="31"/>
  <c r="H204" i="32" s="1"/>
  <c r="G204" i="32"/>
  <c r="M206" i="31"/>
  <c r="N200" i="32" s="1"/>
  <c r="O200" i="32" s="1"/>
  <c r="M200" i="32"/>
  <c r="T208" i="31"/>
  <c r="L207" i="31"/>
  <c r="S210" i="31"/>
  <c r="E209" i="31"/>
  <c r="M10" i="32" l="1"/>
  <c r="F209" i="31"/>
  <c r="H205" i="32" s="1"/>
  <c r="G205" i="32"/>
  <c r="M207" i="31"/>
  <c r="N10" i="32" s="1"/>
  <c r="O10" i="32" s="1"/>
  <c r="M201" i="32"/>
  <c r="T209" i="31"/>
  <c r="L208" i="31"/>
  <c r="S211" i="31"/>
  <c r="E210" i="31"/>
  <c r="M183" i="32" l="1"/>
  <c r="M41" i="32"/>
  <c r="M204" i="32"/>
  <c r="M139" i="32"/>
  <c r="N201" i="32"/>
  <c r="O201" i="32" s="1"/>
  <c r="F210" i="31"/>
  <c r="H206" i="32" s="1"/>
  <c r="G206" i="32"/>
  <c r="M208" i="31"/>
  <c r="M202" i="32"/>
  <c r="M203" i="32"/>
  <c r="T210" i="31"/>
  <c r="L209" i="31"/>
  <c r="M45" i="32" s="1"/>
  <c r="S212" i="31"/>
  <c r="E211" i="31"/>
  <c r="N183" i="32" l="1"/>
  <c r="O183" i="32" s="1"/>
  <c r="N41" i="32"/>
  <c r="O41" i="32" s="1"/>
  <c r="M148" i="32"/>
  <c r="M147" i="32"/>
  <c r="N204" i="32"/>
  <c r="O204" i="32" s="1"/>
  <c r="N139" i="32"/>
  <c r="O139" i="32" s="1"/>
  <c r="M209" i="31"/>
  <c r="M205" i="32"/>
  <c r="F211" i="31"/>
  <c r="H207" i="32" s="1"/>
  <c r="G207" i="32"/>
  <c r="N203" i="32"/>
  <c r="O203" i="32" s="1"/>
  <c r="N202" i="32"/>
  <c r="O202" i="32" s="1"/>
  <c r="T211" i="31"/>
  <c r="L210" i="31"/>
  <c r="M184" i="32" s="1"/>
  <c r="S213" i="31"/>
  <c r="E212" i="31"/>
  <c r="N147" i="32" l="1"/>
  <c r="O147" i="32" s="1"/>
  <c r="N45" i="32"/>
  <c r="O45" i="32" s="1"/>
  <c r="N205" i="32"/>
  <c r="O205" i="32" s="1"/>
  <c r="N148" i="32"/>
  <c r="O148" i="32" s="1"/>
  <c r="F212" i="31"/>
  <c r="H208" i="32" s="1"/>
  <c r="G208" i="32"/>
  <c r="M210" i="31"/>
  <c r="T212" i="31"/>
  <c r="L211" i="31"/>
  <c r="S214" i="31"/>
  <c r="E213" i="31"/>
  <c r="N184" i="32" l="1"/>
  <c r="O184" i="32" s="1"/>
  <c r="M130" i="32"/>
  <c r="F213" i="31"/>
  <c r="H209" i="32" s="1"/>
  <c r="G209" i="32"/>
  <c r="M211" i="31"/>
  <c r="N130" i="32" s="1"/>
  <c r="O130" i="32" s="1"/>
  <c r="M206" i="32"/>
  <c r="T213" i="31"/>
  <c r="L212" i="31"/>
  <c r="S215" i="31"/>
  <c r="E214" i="31"/>
  <c r="M166" i="32" l="1"/>
  <c r="M191" i="32"/>
  <c r="N206" i="32"/>
  <c r="O206" i="32" s="1"/>
  <c r="F214" i="31"/>
  <c r="H210" i="32" s="1"/>
  <c r="G210" i="32"/>
  <c r="M212" i="31"/>
  <c r="N191" i="32" s="1"/>
  <c r="O191" i="32" s="1"/>
  <c r="T214" i="31"/>
  <c r="L213" i="31"/>
  <c r="S216" i="31"/>
  <c r="E215" i="31"/>
  <c r="M209" i="32" l="1"/>
  <c r="M48" i="32"/>
  <c r="N166" i="32"/>
  <c r="O166" i="32" s="1"/>
  <c r="F215" i="31"/>
  <c r="H211" i="32" s="1"/>
  <c r="G211" i="32"/>
  <c r="M213" i="31"/>
  <c r="M207" i="32"/>
  <c r="T215" i="31"/>
  <c r="L214" i="31"/>
  <c r="S217" i="31"/>
  <c r="E216" i="31"/>
  <c r="N48" i="32" l="1"/>
  <c r="O48" i="32" s="1"/>
  <c r="M109" i="32"/>
  <c r="M161" i="32"/>
  <c r="N207" i="32"/>
  <c r="O207" i="32" s="1"/>
  <c r="N209" i="32"/>
  <c r="O209" i="32" s="1"/>
  <c r="F216" i="31"/>
  <c r="H212" i="32" s="1"/>
  <c r="G212" i="32"/>
  <c r="M214" i="31"/>
  <c r="N161" i="32" s="1"/>
  <c r="O161" i="32" s="1"/>
  <c r="M208" i="32"/>
  <c r="T216" i="31"/>
  <c r="L215" i="31"/>
  <c r="M91" i="32" s="1"/>
  <c r="S218" i="31"/>
  <c r="E217" i="31"/>
  <c r="N208" i="32" l="1"/>
  <c r="O208" i="32" s="1"/>
  <c r="N109" i="32"/>
  <c r="O109" i="32" s="1"/>
  <c r="F217" i="31"/>
  <c r="H213" i="32" s="1"/>
  <c r="G213" i="32"/>
  <c r="M215" i="31"/>
  <c r="T217" i="31"/>
  <c r="L216" i="31"/>
  <c r="M86" i="32" s="1"/>
  <c r="S219" i="31"/>
  <c r="E218" i="31"/>
  <c r="N91" i="32" l="1"/>
  <c r="O91" i="32" s="1"/>
  <c r="M212" i="32"/>
  <c r="M46" i="32"/>
  <c r="F218" i="31"/>
  <c r="H214" i="32" s="1"/>
  <c r="G214" i="32"/>
  <c r="M216" i="31"/>
  <c r="M210" i="32"/>
  <c r="T218" i="31"/>
  <c r="L217" i="31"/>
  <c r="S220" i="31"/>
  <c r="E219" i="31"/>
  <c r="M87" i="32" l="1"/>
  <c r="N46" i="32"/>
  <c r="O46" i="32" s="1"/>
  <c r="N86" i="32"/>
  <c r="O86" i="32" s="1"/>
  <c r="M213" i="32"/>
  <c r="M13" i="32"/>
  <c r="N210" i="32"/>
  <c r="O210" i="32" s="1"/>
  <c r="N212" i="32"/>
  <c r="O212" i="32" s="1"/>
  <c r="F219" i="31"/>
  <c r="H215" i="32" s="1"/>
  <c r="G215" i="32"/>
  <c r="M217" i="31"/>
  <c r="N87" i="32" s="1"/>
  <c r="O87" i="32" s="1"/>
  <c r="M211" i="32"/>
  <c r="T219" i="31"/>
  <c r="L218" i="31"/>
  <c r="M64" i="32" s="1"/>
  <c r="S221" i="31"/>
  <c r="E220" i="31"/>
  <c r="M58" i="32" l="1"/>
  <c r="M73" i="32"/>
  <c r="N211" i="32"/>
  <c r="O211" i="32" s="1"/>
  <c r="N213" i="32"/>
  <c r="O213" i="32" s="1"/>
  <c r="F220" i="31"/>
  <c r="H216" i="32" s="1"/>
  <c r="G216" i="32"/>
  <c r="M218" i="31"/>
  <c r="M152" i="32"/>
  <c r="T220" i="31"/>
  <c r="L219" i="31"/>
  <c r="S222" i="31"/>
  <c r="E221" i="31"/>
  <c r="N73" i="32" l="1"/>
  <c r="O73" i="32" s="1"/>
  <c r="N64" i="32"/>
  <c r="O64" i="32" s="1"/>
  <c r="M215" i="32"/>
  <c r="M143" i="32"/>
  <c r="N152" i="32"/>
  <c r="O152" i="32" s="1"/>
  <c r="N58" i="32"/>
  <c r="O58" i="32" s="1"/>
  <c r="F221" i="31"/>
  <c r="H217" i="32" s="1"/>
  <c r="G217" i="32"/>
  <c r="M219" i="31"/>
  <c r="T221" i="31"/>
  <c r="L220" i="31"/>
  <c r="S223" i="31"/>
  <c r="E222" i="31"/>
  <c r="M216" i="32" l="1"/>
  <c r="M80" i="32"/>
  <c r="N143" i="32"/>
  <c r="O143" i="32" s="1"/>
  <c r="N215" i="32"/>
  <c r="O215" i="32" s="1"/>
  <c r="F222" i="31"/>
  <c r="H218" i="32" s="1"/>
  <c r="G218" i="32"/>
  <c r="M220" i="31"/>
  <c r="N80" i="32" s="1"/>
  <c r="O80" i="32" s="1"/>
  <c r="T222" i="31"/>
  <c r="L221" i="31"/>
  <c r="M43" i="32" s="1"/>
  <c r="S224" i="31"/>
  <c r="E223" i="31"/>
  <c r="M121" i="32" l="1"/>
  <c r="M25" i="32"/>
  <c r="N216" i="32"/>
  <c r="O216" i="32" s="1"/>
  <c r="F223" i="31"/>
  <c r="H219" i="32" s="1"/>
  <c r="G219" i="32"/>
  <c r="M221" i="31"/>
  <c r="M214" i="32"/>
  <c r="T223" i="31"/>
  <c r="L222" i="31"/>
  <c r="M59" i="32" s="1"/>
  <c r="S225" i="31"/>
  <c r="E224" i="31"/>
  <c r="N25" i="32" l="1"/>
  <c r="O25" i="32" s="1"/>
  <c r="N43" i="32"/>
  <c r="O43" i="32" s="1"/>
  <c r="M9" i="32"/>
  <c r="N214" i="32"/>
  <c r="O214" i="32" s="1"/>
  <c r="N121" i="32"/>
  <c r="O121" i="32" s="1"/>
  <c r="F224" i="31"/>
  <c r="H220" i="32" s="1"/>
  <c r="G220" i="32"/>
  <c r="M222" i="31"/>
  <c r="N59" i="32" s="1"/>
  <c r="O59" i="32" s="1"/>
  <c r="M217" i="32"/>
  <c r="T224" i="31"/>
  <c r="L223" i="31"/>
  <c r="M151" i="32" s="1"/>
  <c r="S226" i="31"/>
  <c r="E225" i="31"/>
  <c r="M219" i="32" l="1"/>
  <c r="M99" i="32"/>
  <c r="N217" i="32"/>
  <c r="O217" i="32" s="1"/>
  <c r="F225" i="31"/>
  <c r="H221" i="32" s="1"/>
  <c r="G221" i="32"/>
  <c r="M223" i="31"/>
  <c r="T225" i="31"/>
  <c r="L224" i="31"/>
  <c r="S227" i="31"/>
  <c r="E226" i="31"/>
  <c r="N99" i="32" l="1"/>
  <c r="O99" i="32" s="1"/>
  <c r="N151" i="32"/>
  <c r="O151" i="32" s="1"/>
  <c r="M100" i="32"/>
  <c r="N219" i="32"/>
  <c r="O219" i="32" s="1"/>
  <c r="F226" i="31"/>
  <c r="H222" i="32" s="1"/>
  <c r="G222" i="32"/>
  <c r="M224" i="31"/>
  <c r="N100" i="32" s="1"/>
  <c r="O100" i="32" s="1"/>
  <c r="M218" i="32"/>
  <c r="T226" i="31"/>
  <c r="L225" i="31"/>
  <c r="S228" i="31"/>
  <c r="E227" i="31"/>
  <c r="M221" i="32" l="1"/>
  <c r="M106" i="32"/>
  <c r="N218" i="32"/>
  <c r="O218" i="32" s="1"/>
  <c r="F227" i="31"/>
  <c r="H223" i="32" s="1"/>
  <c r="G223" i="32"/>
  <c r="M225" i="31"/>
  <c r="N106" i="32" s="1"/>
  <c r="O106" i="32" s="1"/>
  <c r="M105" i="32"/>
  <c r="T227" i="31"/>
  <c r="L226" i="31"/>
  <c r="M133" i="32" s="1"/>
  <c r="S229" i="31"/>
  <c r="E228" i="31"/>
  <c r="G224" i="32" l="1"/>
  <c r="F228" i="31"/>
  <c r="H224" i="32" s="1"/>
  <c r="M222" i="32"/>
  <c r="M126" i="32"/>
  <c r="N105" i="32"/>
  <c r="O105" i="32" s="1"/>
  <c r="N221" i="32"/>
  <c r="O221" i="32" s="1"/>
  <c r="M226" i="31"/>
  <c r="M44" i="32"/>
  <c r="T228" i="31"/>
  <c r="L227" i="31"/>
  <c r="S230" i="31"/>
  <c r="E229" i="31"/>
  <c r="M35" i="32" l="1"/>
  <c r="G225" i="32"/>
  <c r="F229" i="31"/>
  <c r="H225" i="32" s="1"/>
  <c r="N126" i="32"/>
  <c r="O126" i="32" s="1"/>
  <c r="N133" i="32"/>
  <c r="O133" i="32" s="1"/>
  <c r="M223" i="32"/>
  <c r="N44" i="32"/>
  <c r="O44" i="32" s="1"/>
  <c r="N222" i="32"/>
  <c r="O222" i="32" s="1"/>
  <c r="M227" i="31"/>
  <c r="N35" i="32" s="1"/>
  <c r="O35" i="32" s="1"/>
  <c r="M220" i="32"/>
  <c r="T229" i="31"/>
  <c r="L228" i="31"/>
  <c r="S231" i="31"/>
  <c r="E230" i="31"/>
  <c r="M228" i="31" l="1"/>
  <c r="M47" i="32"/>
  <c r="G226" i="32"/>
  <c r="F230" i="31"/>
  <c r="H226" i="32" s="1"/>
  <c r="N220" i="32"/>
  <c r="O220" i="32" s="1"/>
  <c r="N223" i="32"/>
  <c r="O223" i="32" s="1"/>
  <c r="M997" i="32"/>
  <c r="M999" i="32"/>
  <c r="M1001" i="32"/>
  <c r="M1003" i="32"/>
  <c r="M1005" i="32"/>
  <c r="M1007" i="32"/>
  <c r="M1009" i="32"/>
  <c r="M1011" i="32"/>
  <c r="M1013" i="32"/>
  <c r="M1015" i="32"/>
  <c r="M1017" i="32"/>
  <c r="M1019" i="32"/>
  <c r="M1021" i="32"/>
  <c r="M1023" i="32"/>
  <c r="M1025" i="32"/>
  <c r="M1027" i="32"/>
  <c r="M1029" i="32"/>
  <c r="M1031" i="32"/>
  <c r="M1033" i="32"/>
  <c r="M1035" i="32"/>
  <c r="M1037" i="32"/>
  <c r="M1039" i="32"/>
  <c r="M1041" i="32"/>
  <c r="M1043" i="32"/>
  <c r="M1045" i="32"/>
  <c r="M1047" i="32"/>
  <c r="M1049" i="32"/>
  <c r="M1051" i="32"/>
  <c r="M1053" i="32"/>
  <c r="M1055" i="32"/>
  <c r="M1057" i="32"/>
  <c r="M1059" i="32"/>
  <c r="M1061" i="32"/>
  <c r="M1063" i="32"/>
  <c r="M1065" i="32"/>
  <c r="M998" i="32"/>
  <c r="M1000" i="32"/>
  <c r="M1002" i="32"/>
  <c r="M1004" i="32"/>
  <c r="M1006" i="32"/>
  <c r="M1008" i="32"/>
  <c r="M1010" i="32"/>
  <c r="M1012" i="32"/>
  <c r="M1014" i="32"/>
  <c r="M1016" i="32"/>
  <c r="M1018" i="32"/>
  <c r="M1020" i="32"/>
  <c r="M1022" i="32"/>
  <c r="M1024" i="32"/>
  <c r="M1026" i="32"/>
  <c r="M1028" i="32"/>
  <c r="M1030" i="32"/>
  <c r="M1032" i="32"/>
  <c r="M1034" i="32"/>
  <c r="M1036" i="32"/>
  <c r="M1038" i="32"/>
  <c r="M1040" i="32"/>
  <c r="M1042" i="32"/>
  <c r="M1044" i="32"/>
  <c r="M1046" i="32"/>
  <c r="M1048" i="32"/>
  <c r="M1050" i="32"/>
  <c r="M1052" i="32"/>
  <c r="M1054" i="32"/>
  <c r="M1056" i="32"/>
  <c r="M1058" i="32"/>
  <c r="M1060" i="32"/>
  <c r="M1062" i="32"/>
  <c r="M1064" i="32"/>
  <c r="M996" i="32"/>
  <c r="M990" i="32"/>
  <c r="M989" i="32"/>
  <c r="M985" i="32"/>
  <c r="M980" i="32"/>
  <c r="M979" i="32"/>
  <c r="M974" i="32"/>
  <c r="M973" i="32"/>
  <c r="M972" i="32"/>
  <c r="M969" i="32"/>
  <c r="M961" i="32"/>
  <c r="M960" i="32"/>
  <c r="M959" i="32"/>
  <c r="M958" i="32"/>
  <c r="M957" i="32"/>
  <c r="M951" i="32"/>
  <c r="M944" i="32"/>
  <c r="M943" i="32"/>
  <c r="M940" i="32"/>
  <c r="M929" i="32"/>
  <c r="M924" i="32"/>
  <c r="M919" i="32"/>
  <c r="M918" i="32"/>
  <c r="M915" i="32"/>
  <c r="M912" i="32"/>
  <c r="M911" i="32"/>
  <c r="M907" i="32"/>
  <c r="M906" i="32"/>
  <c r="M905" i="32"/>
  <c r="M901" i="32"/>
  <c r="M900" i="32"/>
  <c r="M896" i="32"/>
  <c r="M895" i="32"/>
  <c r="M890" i="32"/>
  <c r="M884" i="32"/>
  <c r="M883" i="32"/>
  <c r="M877" i="32"/>
  <c r="M872" i="32"/>
  <c r="M869" i="32"/>
  <c r="M868" i="32"/>
  <c r="M867" i="32"/>
  <c r="M862" i="32"/>
  <c r="M858" i="32"/>
  <c r="M854" i="32"/>
  <c r="M850" i="32"/>
  <c r="M847" i="32"/>
  <c r="M843" i="32"/>
  <c r="M841" i="32"/>
  <c r="M837" i="32"/>
  <c r="M833" i="32"/>
  <c r="M829" i="32"/>
  <c r="M825" i="32"/>
  <c r="M823" i="32"/>
  <c r="M819" i="32"/>
  <c r="M816" i="32"/>
  <c r="M812" i="32"/>
  <c r="M808" i="32"/>
  <c r="M805" i="32"/>
  <c r="M800" i="32"/>
  <c r="M796" i="32"/>
  <c r="M791" i="32"/>
  <c r="M787" i="32"/>
  <c r="M784" i="32"/>
  <c r="M782" i="32"/>
  <c r="M778" i="32"/>
  <c r="M774" i="32"/>
  <c r="M771" i="32"/>
  <c r="M767" i="32"/>
  <c r="M762" i="32"/>
  <c r="M758" i="32"/>
  <c r="M755" i="32"/>
  <c r="M751" i="32"/>
  <c r="M746" i="32"/>
  <c r="M741" i="32"/>
  <c r="M738" i="32"/>
  <c r="M733" i="32"/>
  <c r="M726" i="32"/>
  <c r="M722" i="32"/>
  <c r="M719" i="32"/>
  <c r="M716" i="32"/>
  <c r="M713" i="32"/>
  <c r="M709" i="32"/>
  <c r="M705" i="32"/>
  <c r="M702" i="32"/>
  <c r="M700" i="32"/>
  <c r="M697" i="32"/>
  <c r="M693" i="32"/>
  <c r="M690" i="32"/>
  <c r="M686" i="32"/>
  <c r="M680" i="32"/>
  <c r="M678" i="32"/>
  <c r="M675" i="32"/>
  <c r="M672" i="32"/>
  <c r="M667" i="32"/>
  <c r="M665" i="32"/>
  <c r="M663" i="32"/>
  <c r="M661" i="32"/>
  <c r="M657" i="32"/>
  <c r="M655" i="32"/>
  <c r="M653" i="32"/>
  <c r="M649" i="32"/>
  <c r="M646" i="32"/>
  <c r="M643" i="32"/>
  <c r="M640" i="32"/>
  <c r="M635" i="32"/>
  <c r="M632" i="32"/>
  <c r="M628" i="32"/>
  <c r="M624" i="32"/>
  <c r="M620" i="32"/>
  <c r="M617" i="32"/>
  <c r="M614" i="32"/>
  <c r="M524" i="32"/>
  <c r="M995" i="32"/>
  <c r="M986" i="32"/>
  <c r="M971" i="32"/>
  <c r="M970" i="32"/>
  <c r="M966" i="32"/>
  <c r="M965" i="32"/>
  <c r="M962" i="32"/>
  <c r="M954" i="32"/>
  <c r="M953" i="32"/>
  <c r="M952" i="32"/>
  <c r="M939" i="32"/>
  <c r="M930" i="32"/>
  <c r="M923" i="32"/>
  <c r="M920" i="32"/>
  <c r="M917" i="32"/>
  <c r="M916" i="32"/>
  <c r="M908" i="32"/>
  <c r="M902" i="32"/>
  <c r="M899" i="32"/>
  <c r="M889" i="32"/>
  <c r="M878" i="32"/>
  <c r="M871" i="32"/>
  <c r="M870" i="32"/>
  <c r="M863" i="32"/>
  <c r="M859" i="32"/>
  <c r="M855" i="32"/>
  <c r="M851" i="32"/>
  <c r="M846" i="32"/>
  <c r="M840" i="32"/>
  <c r="M836" i="32"/>
  <c r="M832" i="32"/>
  <c r="M828" i="32"/>
  <c r="M822" i="32"/>
  <c r="M818" i="32"/>
  <c r="M813" i="32"/>
  <c r="M809" i="32"/>
  <c r="M804" i="32"/>
  <c r="M801" i="32"/>
  <c r="M797" i="32"/>
  <c r="M794" i="32"/>
  <c r="M790" i="32"/>
  <c r="M786" i="32"/>
  <c r="M779" i="32"/>
  <c r="M775" i="32"/>
  <c r="M770" i="32"/>
  <c r="M765" i="32"/>
  <c r="M763" i="32"/>
  <c r="M759" i="32"/>
  <c r="M753" i="32"/>
  <c r="M750" i="32"/>
  <c r="M747" i="32"/>
  <c r="M743" i="32"/>
  <c r="M740" i="32"/>
  <c r="M735" i="32"/>
  <c r="M732" i="32"/>
  <c r="M730" i="32"/>
  <c r="M727" i="32"/>
  <c r="M723" i="32"/>
  <c r="M718" i="32"/>
  <c r="M712" i="32"/>
  <c r="M708" i="32"/>
  <c r="M703" i="32"/>
  <c r="M696" i="32"/>
  <c r="M692" i="32"/>
  <c r="M687" i="32"/>
  <c r="M683" i="32"/>
  <c r="M681" i="32"/>
  <c r="M673" i="32"/>
  <c r="M670" i="32"/>
  <c r="M660" i="32"/>
  <c r="M652" i="32"/>
  <c r="M647" i="32"/>
  <c r="M642" i="32"/>
  <c r="M638" i="32"/>
  <c r="M634" i="32"/>
  <c r="M629" i="32"/>
  <c r="M626" i="32"/>
  <c r="M622" i="32"/>
  <c r="M616" i="32"/>
  <c r="M612" i="32"/>
  <c r="M610" i="32"/>
  <c r="M607" i="32"/>
  <c r="M605" i="32"/>
  <c r="M603" i="32"/>
  <c r="M601" i="32"/>
  <c r="M599" i="32"/>
  <c r="M597" i="32"/>
  <c r="M595" i="32"/>
  <c r="M593" i="32"/>
  <c r="M591" i="32"/>
  <c r="M589" i="32"/>
  <c r="M587" i="32"/>
  <c r="M585" i="32"/>
  <c r="M583" i="32"/>
  <c r="M581" i="32"/>
  <c r="M579" i="32"/>
  <c r="M577" i="32"/>
  <c r="M575" i="32"/>
  <c r="M573" i="32"/>
  <c r="M571" i="32"/>
  <c r="M569" i="32"/>
  <c r="M567" i="32"/>
  <c r="M565" i="32"/>
  <c r="M563" i="32"/>
  <c r="M561" i="32"/>
  <c r="M559" i="32"/>
  <c r="M557" i="32"/>
  <c r="M555" i="32"/>
  <c r="M553" i="32"/>
  <c r="M551" i="32"/>
  <c r="M549" i="32"/>
  <c r="M547" i="32"/>
  <c r="M545" i="32"/>
  <c r="M543" i="32"/>
  <c r="M541" i="32"/>
  <c r="M539" i="32"/>
  <c r="M537" i="32"/>
  <c r="M535" i="32"/>
  <c r="M533" i="32"/>
  <c r="M531" i="32"/>
  <c r="M529" i="32"/>
  <c r="M527" i="32"/>
  <c r="M525" i="32"/>
  <c r="M522" i="32"/>
  <c r="M520" i="32"/>
  <c r="M518" i="32"/>
  <c r="M516" i="32"/>
  <c r="M514" i="32"/>
  <c r="M512" i="32"/>
  <c r="M510" i="32"/>
  <c r="M508" i="32"/>
  <c r="M506" i="32"/>
  <c r="M504" i="32"/>
  <c r="M502" i="32"/>
  <c r="M500" i="32"/>
  <c r="M498" i="32"/>
  <c r="M496" i="32"/>
  <c r="M494" i="32"/>
  <c r="M492" i="32"/>
  <c r="M490" i="32"/>
  <c r="M488" i="32"/>
  <c r="M486" i="32"/>
  <c r="M484" i="32"/>
  <c r="M482" i="32"/>
  <c r="M480" i="32"/>
  <c r="M478" i="32"/>
  <c r="M476" i="32"/>
  <c r="M474" i="32"/>
  <c r="M472" i="32"/>
  <c r="M470" i="32"/>
  <c r="M468" i="32"/>
  <c r="M466" i="32"/>
  <c r="M464" i="32"/>
  <c r="M462" i="32"/>
  <c r="M460" i="32"/>
  <c r="M458" i="32"/>
  <c r="M456" i="32"/>
  <c r="M454" i="32"/>
  <c r="M452" i="32"/>
  <c r="M450" i="32"/>
  <c r="M448" i="32"/>
  <c r="M446" i="32"/>
  <c r="M444" i="32"/>
  <c r="M442" i="32"/>
  <c r="M440" i="32"/>
  <c r="M438" i="32"/>
  <c r="M436" i="32"/>
  <c r="M434" i="32"/>
  <c r="M432" i="32"/>
  <c r="M430" i="32"/>
  <c r="M428" i="32"/>
  <c r="M426" i="32"/>
  <c r="M424" i="32"/>
  <c r="M422" i="32"/>
  <c r="M420" i="32"/>
  <c r="M418" i="32"/>
  <c r="M416" i="32"/>
  <c r="M414" i="32"/>
  <c r="M412" i="32"/>
  <c r="M410" i="32"/>
  <c r="M408" i="32"/>
  <c r="M406" i="32"/>
  <c r="M404" i="32"/>
  <c r="M402" i="32"/>
  <c r="M224" i="32"/>
  <c r="M994" i="32"/>
  <c r="M993" i="32"/>
  <c r="M992" i="32"/>
  <c r="M987" i="32"/>
  <c r="M983" i="32"/>
  <c r="M982" i="32"/>
  <c r="M977" i="32"/>
  <c r="M976" i="32"/>
  <c r="M967" i="32"/>
  <c r="M964" i="32"/>
  <c r="M963" i="32"/>
  <c r="M955" i="32"/>
  <c r="M947" i="32"/>
  <c r="M946" i="32"/>
  <c r="M938" i="32"/>
  <c r="M935" i="32"/>
  <c r="M934" i="32"/>
  <c r="M931" i="32"/>
  <c r="M927" i="32"/>
  <c r="M926" i="32"/>
  <c r="M922" i="32"/>
  <c r="M921" i="32"/>
  <c r="M909" i="32"/>
  <c r="M903" i="32"/>
  <c r="M898" i="32"/>
  <c r="M893" i="32"/>
  <c r="M892" i="32"/>
  <c r="M888" i="32"/>
  <c r="M879" i="32"/>
  <c r="M875" i="32"/>
  <c r="M874" i="32"/>
  <c r="M864" i="32"/>
  <c r="M860" i="32"/>
  <c r="M856" i="32"/>
  <c r="M852" i="32"/>
  <c r="M849" i="32"/>
  <c r="M845" i="32"/>
  <c r="M842" i="32"/>
  <c r="M838" i="32"/>
  <c r="M835" i="32"/>
  <c r="M831" i="32"/>
  <c r="M827" i="32"/>
  <c r="M824" i="32"/>
  <c r="M821" i="32"/>
  <c r="M817" i="32"/>
  <c r="M814" i="32"/>
  <c r="M811" i="32"/>
  <c r="M806" i="32"/>
  <c r="M802" i="32"/>
  <c r="M798" i="32"/>
  <c r="M793" i="32"/>
  <c r="M789" i="32"/>
  <c r="M785" i="32"/>
  <c r="M783" i="32"/>
  <c r="M780" i="32"/>
  <c r="M776" i="32"/>
  <c r="M772" i="32"/>
  <c r="M768" i="32"/>
  <c r="M766" i="32"/>
  <c r="M761" i="32"/>
  <c r="M756" i="32"/>
  <c r="M754" i="32"/>
  <c r="M748" i="32"/>
  <c r="M744" i="32"/>
  <c r="M739" i="32"/>
  <c r="M736" i="32"/>
  <c r="M728" i="32"/>
  <c r="M724" i="32"/>
  <c r="M721" i="32"/>
  <c r="M717" i="32"/>
  <c r="M715" i="32"/>
  <c r="M711" i="32"/>
  <c r="M706" i="32"/>
  <c r="M704" i="32"/>
  <c r="M701" i="32"/>
  <c r="M699" i="32"/>
  <c r="M694" i="32"/>
  <c r="M691" i="32"/>
  <c r="M689" i="32"/>
  <c r="M684" i="32"/>
  <c r="M679" i="32"/>
  <c r="M677" i="32"/>
  <c r="M674" i="32"/>
  <c r="M669" i="32"/>
  <c r="M666" i="32"/>
  <c r="M664" i="32"/>
  <c r="M662" i="32"/>
  <c r="M659" i="32"/>
  <c r="M656" i="32"/>
  <c r="M654" i="32"/>
  <c r="M651" i="32"/>
  <c r="M648" i="32"/>
  <c r="M645" i="32"/>
  <c r="M641" i="32"/>
  <c r="M637" i="32"/>
  <c r="M633" i="32"/>
  <c r="M630" i="32"/>
  <c r="M625" i="32"/>
  <c r="M621" i="32"/>
  <c r="M619" i="32"/>
  <c r="M615" i="32"/>
  <c r="M609" i="32"/>
  <c r="M991" i="32"/>
  <c r="M988" i="32"/>
  <c r="M984" i="32"/>
  <c r="M981" i="32"/>
  <c r="M978" i="32"/>
  <c r="M975" i="32"/>
  <c r="M968" i="32"/>
  <c r="M956" i="32"/>
  <c r="M950" i="32"/>
  <c r="M949" i="32"/>
  <c r="M948" i="32"/>
  <c r="M945" i="32"/>
  <c r="M942" i="32"/>
  <c r="M941" i="32"/>
  <c r="M937" i="32"/>
  <c r="M936" i="32"/>
  <c r="M933" i="32"/>
  <c r="M932" i="32"/>
  <c r="M928" i="32"/>
  <c r="M925" i="32"/>
  <c r="M914" i="32"/>
  <c r="M913" i="32"/>
  <c r="M910" i="32"/>
  <c r="M904" i="32"/>
  <c r="M897" i="32"/>
  <c r="M894" i="32"/>
  <c r="M891" i="32"/>
  <c r="M887" i="32"/>
  <c r="M886" i="32"/>
  <c r="M885" i="32"/>
  <c r="M882" i="32"/>
  <c r="M881" i="32"/>
  <c r="M880" i="32"/>
  <c r="M876" i="32"/>
  <c r="M873" i="32"/>
  <c r="M866" i="32"/>
  <c r="M865" i="32"/>
  <c r="M861" i="32"/>
  <c r="M857" i="32"/>
  <c r="M853" i="32"/>
  <c r="M848" i="32"/>
  <c r="M844" i="32"/>
  <c r="M839" i="32"/>
  <c r="M834" i="32"/>
  <c r="M830" i="32"/>
  <c r="M826" i="32"/>
  <c r="M820" i="32"/>
  <c r="M815" i="32"/>
  <c r="M810" i="32"/>
  <c r="M807" i="32"/>
  <c r="M803" i="32"/>
  <c r="M799" i="32"/>
  <c r="M795" i="32"/>
  <c r="M792" i="32"/>
  <c r="M788" i="32"/>
  <c r="M781" i="32"/>
  <c r="M777" i="32"/>
  <c r="M773" i="32"/>
  <c r="M769" i="32"/>
  <c r="M764" i="32"/>
  <c r="M760" i="32"/>
  <c r="M757" i="32"/>
  <c r="M752" i="32"/>
  <c r="M749" i="32"/>
  <c r="M745" i="32"/>
  <c r="M742" i="32"/>
  <c r="M737" i="32"/>
  <c r="M734" i="32"/>
  <c r="M731" i="32"/>
  <c r="M729" i="32"/>
  <c r="M725" i="32"/>
  <c r="M720" i="32"/>
  <c r="M714" i="32"/>
  <c r="M710" i="32"/>
  <c r="M707" i="32"/>
  <c r="M698" i="32"/>
  <c r="M695" i="32"/>
  <c r="M688" i="32"/>
  <c r="M685" i="32"/>
  <c r="M682" i="32"/>
  <c r="M676" i="32"/>
  <c r="M671" i="32"/>
  <c r="M668" i="32"/>
  <c r="M658" i="32"/>
  <c r="M650" i="32"/>
  <c r="M644" i="32"/>
  <c r="M639" i="32"/>
  <c r="M636" i="32"/>
  <c r="M631" i="32"/>
  <c r="M627" i="32"/>
  <c r="M623" i="32"/>
  <c r="M618" i="32"/>
  <c r="M613" i="32"/>
  <c r="M611" i="32"/>
  <c r="M608" i="32"/>
  <c r="M606" i="32"/>
  <c r="M604" i="32"/>
  <c r="M602" i="32"/>
  <c r="M600" i="32"/>
  <c r="M598" i="32"/>
  <c r="M596" i="32"/>
  <c r="M594" i="32"/>
  <c r="M592" i="32"/>
  <c r="M590" i="32"/>
  <c r="M588" i="32"/>
  <c r="M586" i="32"/>
  <c r="M584" i="32"/>
  <c r="M582" i="32"/>
  <c r="M580" i="32"/>
  <c r="M578" i="32"/>
  <c r="M576" i="32"/>
  <c r="M574" i="32"/>
  <c r="M572" i="32"/>
  <c r="M570" i="32"/>
  <c r="M568" i="32"/>
  <c r="M566" i="32"/>
  <c r="M564" i="32"/>
  <c r="M562" i="32"/>
  <c r="M560" i="32"/>
  <c r="M558" i="32"/>
  <c r="M556" i="32"/>
  <c r="M554" i="32"/>
  <c r="M552" i="32"/>
  <c r="M550" i="32"/>
  <c r="M548" i="32"/>
  <c r="M546" i="32"/>
  <c r="M544" i="32"/>
  <c r="M542" i="32"/>
  <c r="M540" i="32"/>
  <c r="M538" i="32"/>
  <c r="M536" i="32"/>
  <c r="M534" i="32"/>
  <c r="M532" i="32"/>
  <c r="M530" i="32"/>
  <c r="M528" i="32"/>
  <c r="M526" i="32"/>
  <c r="M523" i="32"/>
  <c r="M521" i="32"/>
  <c r="M519" i="32"/>
  <c r="M517" i="32"/>
  <c r="M515" i="32"/>
  <c r="M513" i="32"/>
  <c r="M511" i="32"/>
  <c r="M509" i="32"/>
  <c r="M507" i="32"/>
  <c r="M505" i="32"/>
  <c r="M503" i="32"/>
  <c r="M501" i="32"/>
  <c r="M499" i="32"/>
  <c r="M497" i="32"/>
  <c r="M495" i="32"/>
  <c r="M493" i="32"/>
  <c r="M491" i="32"/>
  <c r="M489" i="32"/>
  <c r="M487" i="32"/>
  <c r="M485" i="32"/>
  <c r="M483" i="32"/>
  <c r="M481" i="32"/>
  <c r="M479" i="32"/>
  <c r="M477" i="32"/>
  <c r="M475" i="32"/>
  <c r="M473" i="32"/>
  <c r="M471" i="32"/>
  <c r="M469" i="32"/>
  <c r="M467" i="32"/>
  <c r="M465" i="32"/>
  <c r="M463" i="32"/>
  <c r="M461" i="32"/>
  <c r="M459" i="32"/>
  <c r="M457" i="32"/>
  <c r="M455" i="32"/>
  <c r="M453" i="32"/>
  <c r="M451" i="32"/>
  <c r="M449" i="32"/>
  <c r="M447" i="32"/>
  <c r="M445" i="32"/>
  <c r="M443" i="32"/>
  <c r="M441" i="32"/>
  <c r="M439" i="32"/>
  <c r="M437" i="32"/>
  <c r="M435" i="32"/>
  <c r="M433" i="32"/>
  <c r="M431" i="32"/>
  <c r="M429" i="32"/>
  <c r="M427" i="32"/>
  <c r="M425" i="32"/>
  <c r="M423" i="32"/>
  <c r="M421" i="32"/>
  <c r="M419" i="32"/>
  <c r="M417" i="32"/>
  <c r="M415" i="32"/>
  <c r="M413" i="32"/>
  <c r="M411" i="32"/>
  <c r="M409" i="32"/>
  <c r="M407" i="32"/>
  <c r="M405" i="32"/>
  <c r="M403" i="32"/>
  <c r="M401" i="32"/>
  <c r="T230" i="31"/>
  <c r="L229" i="31"/>
  <c r="M229" i="31" s="1"/>
  <c r="N225" i="32" s="1"/>
  <c r="O225" i="32" s="1"/>
  <c r="S232" i="31"/>
  <c r="E231" i="31"/>
  <c r="N224" i="32" l="1"/>
  <c r="O224" i="32" s="1"/>
  <c r="N47" i="32"/>
  <c r="O47" i="32" s="1"/>
  <c r="M225" i="32"/>
  <c r="G227" i="32"/>
  <c r="F231" i="31"/>
  <c r="H227" i="32" s="1"/>
  <c r="T231" i="31"/>
  <c r="L230" i="31"/>
  <c r="S233" i="31"/>
  <c r="E232" i="31"/>
  <c r="M230" i="31" l="1"/>
  <c r="N226" i="32" s="1"/>
  <c r="O226" i="32" s="1"/>
  <c r="M226" i="32"/>
  <c r="G228" i="32"/>
  <c r="F232" i="31"/>
  <c r="H228" i="32" s="1"/>
  <c r="T232" i="31"/>
  <c r="L231" i="31"/>
  <c r="S234" i="31"/>
  <c r="E233" i="31"/>
  <c r="M231" i="31" l="1"/>
  <c r="N227" i="32" s="1"/>
  <c r="O227" i="32" s="1"/>
  <c r="M227" i="32"/>
  <c r="G229" i="32"/>
  <c r="F233" i="31"/>
  <c r="H229" i="32" s="1"/>
  <c r="T233" i="31"/>
  <c r="L232" i="31"/>
  <c r="S235" i="31"/>
  <c r="E234" i="31"/>
  <c r="M232" i="31" l="1"/>
  <c r="N228" i="32" s="1"/>
  <c r="O228" i="32" s="1"/>
  <c r="M228" i="32"/>
  <c r="G230" i="32"/>
  <c r="F234" i="31"/>
  <c r="H230" i="32" s="1"/>
  <c r="T234" i="31"/>
  <c r="L233" i="31"/>
  <c r="S236" i="31"/>
  <c r="E235" i="31"/>
  <c r="M233" i="31" l="1"/>
  <c r="N229" i="32" s="1"/>
  <c r="O229" i="32" s="1"/>
  <c r="M229" i="32"/>
  <c r="G231" i="32"/>
  <c r="F235" i="31"/>
  <c r="H231" i="32" s="1"/>
  <c r="T235" i="31"/>
  <c r="L234" i="31"/>
  <c r="S237" i="31"/>
  <c r="E236" i="31"/>
  <c r="M234" i="31" l="1"/>
  <c r="N230" i="32" s="1"/>
  <c r="O230" i="32" s="1"/>
  <c r="M230" i="32"/>
  <c r="G232" i="32"/>
  <c r="F236" i="31"/>
  <c r="H232" i="32" s="1"/>
  <c r="T236" i="31"/>
  <c r="L235" i="31"/>
  <c r="M67" i="32" s="1"/>
  <c r="S238" i="31"/>
  <c r="E237" i="31"/>
  <c r="M235" i="31" l="1"/>
  <c r="M231" i="32"/>
  <c r="G233" i="32"/>
  <c r="F237" i="31"/>
  <c r="H233" i="32" s="1"/>
  <c r="T237" i="31"/>
  <c r="L236" i="31"/>
  <c r="S239" i="31"/>
  <c r="E238" i="31"/>
  <c r="N231" i="32" l="1"/>
  <c r="O231" i="32" s="1"/>
  <c r="N67" i="32"/>
  <c r="O67" i="32" s="1"/>
  <c r="M236" i="31"/>
  <c r="N232" i="32" s="1"/>
  <c r="O232" i="32" s="1"/>
  <c r="M232" i="32"/>
  <c r="G234" i="32"/>
  <c r="F238" i="31"/>
  <c r="H234" i="32" s="1"/>
  <c r="T238" i="31"/>
  <c r="L237" i="31"/>
  <c r="S240" i="31"/>
  <c r="E239" i="31"/>
  <c r="M237" i="31" l="1"/>
  <c r="N233" i="32" s="1"/>
  <c r="O233" i="32" s="1"/>
  <c r="M233" i="32"/>
  <c r="G235" i="32"/>
  <c r="F239" i="31"/>
  <c r="H235" i="32" s="1"/>
  <c r="T239" i="31"/>
  <c r="L238" i="31"/>
  <c r="M14" i="32" s="1"/>
  <c r="S241" i="31"/>
  <c r="E240" i="31"/>
  <c r="M238" i="31" l="1"/>
  <c r="M234" i="32"/>
  <c r="G236" i="32"/>
  <c r="F240" i="31"/>
  <c r="H236" i="32" s="1"/>
  <c r="T240" i="31"/>
  <c r="L239" i="31"/>
  <c r="M29" i="32" s="1"/>
  <c r="S242" i="31"/>
  <c r="E241" i="31"/>
  <c r="N234" i="32" l="1"/>
  <c r="O234" i="32" s="1"/>
  <c r="N14" i="32"/>
  <c r="O14" i="32" s="1"/>
  <c r="M239" i="31"/>
  <c r="M235" i="32"/>
  <c r="G237" i="32"/>
  <c r="F241" i="31"/>
  <c r="H237" i="32" s="1"/>
  <c r="T241" i="31"/>
  <c r="L240" i="31"/>
  <c r="S243" i="31"/>
  <c r="E242" i="31"/>
  <c r="N235" i="32" l="1"/>
  <c r="O235" i="32" s="1"/>
  <c r="N29" i="32"/>
  <c r="O29" i="32" s="1"/>
  <c r="M240" i="31"/>
  <c r="N236" i="32" s="1"/>
  <c r="O236" i="32" s="1"/>
  <c r="M236" i="32"/>
  <c r="G238" i="32"/>
  <c r="F242" i="31"/>
  <c r="H238" i="32" s="1"/>
  <c r="T242" i="31"/>
  <c r="L241" i="31"/>
  <c r="S244" i="31"/>
  <c r="E243" i="31"/>
  <c r="M241" i="31" l="1"/>
  <c r="N237" i="32" s="1"/>
  <c r="O237" i="32" s="1"/>
  <c r="M237" i="32"/>
  <c r="G239" i="32"/>
  <c r="F243" i="31"/>
  <c r="H239" i="32" s="1"/>
  <c r="T243" i="31"/>
  <c r="L242" i="31"/>
  <c r="S245" i="31"/>
  <c r="E244" i="31"/>
  <c r="M242" i="31" l="1"/>
  <c r="N238" i="32" s="1"/>
  <c r="O238" i="32" s="1"/>
  <c r="M238" i="32"/>
  <c r="G240" i="32"/>
  <c r="F244" i="31"/>
  <c r="H240" i="32" s="1"/>
  <c r="T244" i="31"/>
  <c r="L243" i="31"/>
  <c r="S246" i="31"/>
  <c r="E245" i="31"/>
  <c r="M243" i="31" l="1"/>
  <c r="N239" i="32" s="1"/>
  <c r="O239" i="32" s="1"/>
  <c r="M239" i="32"/>
  <c r="G241" i="32"/>
  <c r="F245" i="31"/>
  <c r="H241" i="32" s="1"/>
  <c r="T245" i="31"/>
  <c r="L244" i="31"/>
  <c r="S247" i="31"/>
  <c r="E246" i="31"/>
  <c r="M244" i="31" l="1"/>
  <c r="N240" i="32" s="1"/>
  <c r="O240" i="32" s="1"/>
  <c r="M240" i="32"/>
  <c r="G242" i="32"/>
  <c r="F246" i="31"/>
  <c r="H242" i="32" s="1"/>
  <c r="T246" i="31"/>
  <c r="L245" i="31"/>
  <c r="M119" i="32" s="1"/>
  <c r="S248" i="31"/>
  <c r="E247" i="31"/>
  <c r="M245" i="31" l="1"/>
  <c r="M241" i="32"/>
  <c r="G243" i="32"/>
  <c r="F247" i="31"/>
  <c r="H243" i="32" s="1"/>
  <c r="T247" i="31"/>
  <c r="L246" i="31"/>
  <c r="M60" i="32" s="1"/>
  <c r="S249" i="31"/>
  <c r="E248" i="31"/>
  <c r="N241" i="32" l="1"/>
  <c r="O241" i="32" s="1"/>
  <c r="N119" i="32"/>
  <c r="O119" i="32" s="1"/>
  <c r="M246" i="31"/>
  <c r="M242" i="32"/>
  <c r="G244" i="32"/>
  <c r="F248" i="31"/>
  <c r="H244" i="32" s="1"/>
  <c r="T248" i="31"/>
  <c r="L247" i="31"/>
  <c r="S250" i="31"/>
  <c r="E249" i="31"/>
  <c r="N242" i="32" l="1"/>
  <c r="O242" i="32" s="1"/>
  <c r="N60" i="32"/>
  <c r="O60" i="32" s="1"/>
  <c r="M247" i="31"/>
  <c r="N243" i="32" s="1"/>
  <c r="O243" i="32" s="1"/>
  <c r="M243" i="32"/>
  <c r="G245" i="32"/>
  <c r="F249" i="31"/>
  <c r="H245" i="32" s="1"/>
  <c r="T249" i="31"/>
  <c r="L248" i="31"/>
  <c r="S251" i="31"/>
  <c r="E250" i="31"/>
  <c r="M248" i="31" l="1"/>
  <c r="N244" i="32" s="1"/>
  <c r="O244" i="32" s="1"/>
  <c r="M244" i="32"/>
  <c r="G246" i="32"/>
  <c r="F250" i="31"/>
  <c r="H246" i="32" s="1"/>
  <c r="T250" i="31"/>
  <c r="L249" i="31"/>
  <c r="S252" i="31"/>
  <c r="E251" i="31"/>
  <c r="M249" i="31" l="1"/>
  <c r="N245" i="32" s="1"/>
  <c r="O245" i="32" s="1"/>
  <c r="M245" i="32"/>
  <c r="G247" i="32"/>
  <c r="F251" i="31"/>
  <c r="H247" i="32" s="1"/>
  <c r="T251" i="31"/>
  <c r="L250" i="31"/>
  <c r="S253" i="31"/>
  <c r="E252" i="31"/>
  <c r="M250" i="31" l="1"/>
  <c r="N246" i="32" s="1"/>
  <c r="O246" i="32" s="1"/>
  <c r="M246" i="32"/>
  <c r="G248" i="32"/>
  <c r="F252" i="31"/>
  <c r="H248" i="32" s="1"/>
  <c r="T252" i="31"/>
  <c r="L251" i="31"/>
  <c r="S254" i="31"/>
  <c r="E253" i="31"/>
  <c r="M251" i="31" l="1"/>
  <c r="N247" i="32" s="1"/>
  <c r="O247" i="32" s="1"/>
  <c r="M247" i="32"/>
  <c r="G249" i="32"/>
  <c r="F253" i="31"/>
  <c r="H249" i="32" s="1"/>
  <c r="T253" i="31"/>
  <c r="L252" i="31"/>
  <c r="S255" i="31"/>
  <c r="E254" i="31"/>
  <c r="M252" i="31" l="1"/>
  <c r="N248" i="32" s="1"/>
  <c r="O248" i="32" s="1"/>
  <c r="M248" i="32"/>
  <c r="G250" i="32"/>
  <c r="F254" i="31"/>
  <c r="H250" i="32" s="1"/>
  <c r="T254" i="31"/>
  <c r="L253" i="31"/>
  <c r="S256" i="31"/>
  <c r="E255" i="31"/>
  <c r="M253" i="31" l="1"/>
  <c r="N249" i="32" s="1"/>
  <c r="O249" i="32" s="1"/>
  <c r="M249" i="32"/>
  <c r="G251" i="32"/>
  <c r="F255" i="31"/>
  <c r="H251" i="32" s="1"/>
  <c r="T255" i="31"/>
  <c r="L254" i="31"/>
  <c r="S257" i="31"/>
  <c r="E256" i="31"/>
  <c r="M254" i="31" l="1"/>
  <c r="N250" i="32" s="1"/>
  <c r="O250" i="32" s="1"/>
  <c r="M250" i="32"/>
  <c r="G252" i="32"/>
  <c r="F256" i="31"/>
  <c r="H252" i="32" s="1"/>
  <c r="T256" i="31"/>
  <c r="L255" i="31"/>
  <c r="S258" i="31"/>
  <c r="E257" i="31"/>
  <c r="M255" i="31" l="1"/>
  <c r="N251" i="32" s="1"/>
  <c r="O251" i="32" s="1"/>
  <c r="M251" i="32"/>
  <c r="G253" i="32"/>
  <c r="F257" i="31"/>
  <c r="H253" i="32" s="1"/>
  <c r="T257" i="31"/>
  <c r="L256" i="31"/>
  <c r="S259" i="31"/>
  <c r="E258" i="31"/>
  <c r="M256" i="31" l="1"/>
  <c r="N252" i="32" s="1"/>
  <c r="O252" i="32" s="1"/>
  <c r="M252" i="32"/>
  <c r="G254" i="32"/>
  <c r="F258" i="31"/>
  <c r="H254" i="32" s="1"/>
  <c r="T258" i="31"/>
  <c r="L257" i="31"/>
  <c r="S260" i="31"/>
  <c r="E259" i="31"/>
  <c r="M257" i="31" l="1"/>
  <c r="N253" i="32" s="1"/>
  <c r="O253" i="32" s="1"/>
  <c r="M253" i="32"/>
  <c r="G255" i="32"/>
  <c r="F259" i="31"/>
  <c r="H255" i="32" s="1"/>
  <c r="T259" i="31"/>
  <c r="L258" i="31"/>
  <c r="S261" i="31"/>
  <c r="E260" i="31"/>
  <c r="M258" i="31" l="1"/>
  <c r="N254" i="32" s="1"/>
  <c r="O254" i="32" s="1"/>
  <c r="M254" i="32"/>
  <c r="G256" i="32"/>
  <c r="F260" i="31"/>
  <c r="H256" i="32" s="1"/>
  <c r="T260" i="31"/>
  <c r="L259" i="31"/>
  <c r="M71" i="32" s="1"/>
  <c r="S262" i="31"/>
  <c r="E261" i="31"/>
  <c r="M259" i="31" l="1"/>
  <c r="M255" i="32"/>
  <c r="G257" i="32"/>
  <c r="F261" i="31"/>
  <c r="H257" i="32" s="1"/>
  <c r="T261" i="31"/>
  <c r="L260" i="31"/>
  <c r="S263" i="31"/>
  <c r="E262" i="31"/>
  <c r="N255" i="32" l="1"/>
  <c r="O255" i="32" s="1"/>
  <c r="N71" i="32"/>
  <c r="O71" i="32" s="1"/>
  <c r="M260" i="31"/>
  <c r="N256" i="32" s="1"/>
  <c r="O256" i="32" s="1"/>
  <c r="M256" i="32"/>
  <c r="G258" i="32"/>
  <c r="F262" i="31"/>
  <c r="H258" i="32" s="1"/>
  <c r="T262" i="31"/>
  <c r="L261" i="31"/>
  <c r="S264" i="31"/>
  <c r="E263" i="31"/>
  <c r="M261" i="31" l="1"/>
  <c r="N257" i="32" s="1"/>
  <c r="O257" i="32" s="1"/>
  <c r="M257" i="32"/>
  <c r="G259" i="32"/>
  <c r="F263" i="31"/>
  <c r="H259" i="32" s="1"/>
  <c r="T263" i="31"/>
  <c r="L262" i="31"/>
  <c r="M115" i="32" s="1"/>
  <c r="S265" i="31"/>
  <c r="E264" i="31"/>
  <c r="M262" i="31" l="1"/>
  <c r="M258" i="32"/>
  <c r="G260" i="32"/>
  <c r="F264" i="31"/>
  <c r="H260" i="32" s="1"/>
  <c r="T264" i="31"/>
  <c r="L263" i="31"/>
  <c r="S266" i="31"/>
  <c r="E265" i="31"/>
  <c r="N258" i="32" l="1"/>
  <c r="O258" i="32" s="1"/>
  <c r="N115" i="32"/>
  <c r="O115" i="32" s="1"/>
  <c r="M263" i="31"/>
  <c r="N259" i="32" s="1"/>
  <c r="O259" i="32" s="1"/>
  <c r="M259" i="32"/>
  <c r="G261" i="32"/>
  <c r="F265" i="31"/>
  <c r="H261" i="32" s="1"/>
  <c r="T265" i="31"/>
  <c r="L264" i="31"/>
  <c r="S267" i="31"/>
  <c r="E266" i="31"/>
  <c r="M264" i="31" l="1"/>
  <c r="N260" i="32" s="1"/>
  <c r="O260" i="32" s="1"/>
  <c r="M260" i="32"/>
  <c r="G262" i="32"/>
  <c r="F266" i="31"/>
  <c r="H262" i="32" s="1"/>
  <c r="T266" i="31"/>
  <c r="L265" i="31"/>
  <c r="S268" i="31"/>
  <c r="E267" i="31"/>
  <c r="M265" i="31" l="1"/>
  <c r="N261" i="32" s="1"/>
  <c r="O261" i="32" s="1"/>
  <c r="M261" i="32"/>
  <c r="G263" i="32"/>
  <c r="F267" i="31"/>
  <c r="H263" i="32" s="1"/>
  <c r="T267" i="31"/>
  <c r="L266" i="31"/>
  <c r="S269" i="31"/>
  <c r="E268" i="31"/>
  <c r="M266" i="31" l="1"/>
  <c r="N262" i="32" s="1"/>
  <c r="O262" i="32" s="1"/>
  <c r="M262" i="32"/>
  <c r="G264" i="32"/>
  <c r="F268" i="31"/>
  <c r="H264" i="32" s="1"/>
  <c r="T268" i="31"/>
  <c r="L267" i="31"/>
  <c r="M128" i="32" s="1"/>
  <c r="S270" i="31"/>
  <c r="E269" i="31"/>
  <c r="M267" i="31" l="1"/>
  <c r="M263" i="32"/>
  <c r="G265" i="32"/>
  <c r="F269" i="31"/>
  <c r="H265" i="32" s="1"/>
  <c r="T269" i="31"/>
  <c r="L268" i="31"/>
  <c r="S271" i="31"/>
  <c r="E270" i="31"/>
  <c r="N263" i="32" l="1"/>
  <c r="O263" i="32" s="1"/>
  <c r="N128" i="32"/>
  <c r="O128" i="32" s="1"/>
  <c r="M268" i="31"/>
  <c r="N264" i="32" s="1"/>
  <c r="O264" i="32" s="1"/>
  <c r="M264" i="32"/>
  <c r="G266" i="32"/>
  <c r="F270" i="31"/>
  <c r="H266" i="32" s="1"/>
  <c r="T270" i="31"/>
  <c r="L269" i="31"/>
  <c r="S272" i="31"/>
  <c r="E271" i="31"/>
  <c r="M269" i="31" l="1"/>
  <c r="N265" i="32" s="1"/>
  <c r="O265" i="32" s="1"/>
  <c r="M265" i="32"/>
  <c r="G267" i="32"/>
  <c r="F271" i="31"/>
  <c r="H267" i="32" s="1"/>
  <c r="T271" i="31"/>
  <c r="L270" i="31"/>
  <c r="M54" i="32" s="1"/>
  <c r="S273" i="31"/>
  <c r="E272" i="31"/>
  <c r="M270" i="31" l="1"/>
  <c r="M266" i="32"/>
  <c r="G268" i="32"/>
  <c r="F272" i="31"/>
  <c r="H268" i="32" s="1"/>
  <c r="T272" i="31"/>
  <c r="L271" i="31"/>
  <c r="S274" i="31"/>
  <c r="E273" i="31"/>
  <c r="N266" i="32" l="1"/>
  <c r="O266" i="32" s="1"/>
  <c r="N54" i="32"/>
  <c r="O54" i="32" s="1"/>
  <c r="M271" i="31"/>
  <c r="N267" i="32" s="1"/>
  <c r="O267" i="32" s="1"/>
  <c r="M267" i="32"/>
  <c r="G269" i="32"/>
  <c r="F273" i="31"/>
  <c r="H269" i="32" s="1"/>
  <c r="T273" i="31"/>
  <c r="L272" i="31"/>
  <c r="S275" i="31"/>
  <c r="E274" i="31"/>
  <c r="M272" i="31" l="1"/>
  <c r="N268" i="32" s="1"/>
  <c r="O268" i="32" s="1"/>
  <c r="M268" i="32"/>
  <c r="G270" i="32"/>
  <c r="F274" i="31"/>
  <c r="H270" i="32" s="1"/>
  <c r="T274" i="31"/>
  <c r="L273" i="31"/>
  <c r="S276" i="31"/>
  <c r="E275" i="31"/>
  <c r="M273" i="31" l="1"/>
  <c r="N269" i="32" s="1"/>
  <c r="O269" i="32" s="1"/>
  <c r="M269" i="32"/>
  <c r="G271" i="32"/>
  <c r="F275" i="31"/>
  <c r="H271" i="32" s="1"/>
  <c r="T275" i="31"/>
  <c r="L274" i="31"/>
  <c r="M49" i="32" s="1"/>
  <c r="S277" i="31"/>
  <c r="E276" i="31"/>
  <c r="M274" i="31" l="1"/>
  <c r="M270" i="32"/>
  <c r="G272" i="32"/>
  <c r="F276" i="31"/>
  <c r="H272" i="32" s="1"/>
  <c r="T276" i="31"/>
  <c r="L275" i="31"/>
  <c r="M8" i="32" s="1"/>
  <c r="S278" i="31"/>
  <c r="E277" i="31"/>
  <c r="N270" i="32" l="1"/>
  <c r="O270" i="32" s="1"/>
  <c r="N49" i="32"/>
  <c r="O49" i="32" s="1"/>
  <c r="M275" i="31"/>
  <c r="M271" i="32"/>
  <c r="G273" i="32"/>
  <c r="F277" i="31"/>
  <c r="H273" i="32" s="1"/>
  <c r="T277" i="31"/>
  <c r="L276" i="31"/>
  <c r="S279" i="31"/>
  <c r="E278" i="31"/>
  <c r="N271" i="32" l="1"/>
  <c r="O271" i="32" s="1"/>
  <c r="N8" i="32"/>
  <c r="O8" i="32" s="1"/>
  <c r="M276" i="31"/>
  <c r="N272" i="32" s="1"/>
  <c r="O272" i="32" s="1"/>
  <c r="M272" i="32"/>
  <c r="G274" i="32"/>
  <c r="F278" i="31"/>
  <c r="H274" i="32" s="1"/>
  <c r="T278" i="31"/>
  <c r="L277" i="31"/>
  <c r="S280" i="31"/>
  <c r="E279" i="31"/>
  <c r="M277" i="31" l="1"/>
  <c r="N273" i="32" s="1"/>
  <c r="O273" i="32" s="1"/>
  <c r="M273" i="32"/>
  <c r="G275" i="32"/>
  <c r="F279" i="31"/>
  <c r="H275" i="32" s="1"/>
  <c r="T279" i="31"/>
  <c r="L278" i="31"/>
  <c r="M68" i="32" s="1"/>
  <c r="S281" i="31"/>
  <c r="E280" i="31"/>
  <c r="M278" i="31" l="1"/>
  <c r="M274" i="32"/>
  <c r="G276" i="32"/>
  <c r="F280" i="31"/>
  <c r="H276" i="32" s="1"/>
  <c r="T280" i="31"/>
  <c r="L279" i="31"/>
  <c r="M38" i="32" s="1"/>
  <c r="S282" i="31"/>
  <c r="E281" i="31"/>
  <c r="N274" i="32" l="1"/>
  <c r="O274" i="32" s="1"/>
  <c r="N68" i="32"/>
  <c r="O68" i="32" s="1"/>
  <c r="M279" i="31"/>
  <c r="M275" i="32"/>
  <c r="G277" i="32"/>
  <c r="F281" i="31"/>
  <c r="H277" i="32" s="1"/>
  <c r="T281" i="31"/>
  <c r="L280" i="31"/>
  <c r="M52" i="32" s="1"/>
  <c r="S283" i="31"/>
  <c r="E282" i="31"/>
  <c r="N275" i="32" l="1"/>
  <c r="O275" i="32" s="1"/>
  <c r="N38" i="32"/>
  <c r="O38" i="32" s="1"/>
  <c r="M280" i="31"/>
  <c r="M276" i="32"/>
  <c r="G278" i="32"/>
  <c r="F282" i="31"/>
  <c r="H278" i="32" s="1"/>
  <c r="T282" i="31"/>
  <c r="L281" i="31"/>
  <c r="M69" i="32" s="1"/>
  <c r="S284" i="31"/>
  <c r="E283" i="31"/>
  <c r="N276" i="32" l="1"/>
  <c r="O276" i="32" s="1"/>
  <c r="N52" i="32"/>
  <c r="O52" i="32" s="1"/>
  <c r="M281" i="31"/>
  <c r="M277" i="32"/>
  <c r="G279" i="32"/>
  <c r="F283" i="31"/>
  <c r="H279" i="32" s="1"/>
  <c r="T283" i="31"/>
  <c r="L282" i="31"/>
  <c r="M36" i="32" s="1"/>
  <c r="S285" i="31"/>
  <c r="E284" i="31"/>
  <c r="N277" i="32" l="1"/>
  <c r="O277" i="32" s="1"/>
  <c r="N69" i="32"/>
  <c r="O69" i="32" s="1"/>
  <c r="M282" i="31"/>
  <c r="M278" i="32"/>
  <c r="G280" i="32"/>
  <c r="F284" i="31"/>
  <c r="H280" i="32" s="1"/>
  <c r="T284" i="31"/>
  <c r="L283" i="31"/>
  <c r="S286" i="31"/>
  <c r="E285" i="31"/>
  <c r="N278" i="32" l="1"/>
  <c r="O278" i="32" s="1"/>
  <c r="N36" i="32"/>
  <c r="O36" i="32" s="1"/>
  <c r="M283" i="31"/>
  <c r="N279" i="32" s="1"/>
  <c r="O279" i="32" s="1"/>
  <c r="M279" i="32"/>
  <c r="G281" i="32"/>
  <c r="F285" i="31"/>
  <c r="H281" i="32" s="1"/>
  <c r="T285" i="31"/>
  <c r="L284" i="31"/>
  <c r="M15" i="32" s="1"/>
  <c r="S287" i="31"/>
  <c r="E286" i="31"/>
  <c r="M284" i="31" l="1"/>
  <c r="M280" i="32"/>
  <c r="G282" i="32"/>
  <c r="F286" i="31"/>
  <c r="H282" i="32" s="1"/>
  <c r="T286" i="31"/>
  <c r="L285" i="31"/>
  <c r="S288" i="31"/>
  <c r="E287" i="31"/>
  <c r="N280" i="32" l="1"/>
  <c r="O280" i="32" s="1"/>
  <c r="N15" i="32"/>
  <c r="O15" i="32" s="1"/>
  <c r="M285" i="31"/>
  <c r="N281" i="32" s="1"/>
  <c r="O281" i="32" s="1"/>
  <c r="M281" i="32"/>
  <c r="G283" i="32"/>
  <c r="F287" i="31"/>
  <c r="H283" i="32" s="1"/>
  <c r="T287" i="31"/>
  <c r="L286" i="31"/>
  <c r="S289" i="31"/>
  <c r="E288" i="31"/>
  <c r="M286" i="31" l="1"/>
  <c r="N282" i="32" s="1"/>
  <c r="O282" i="32" s="1"/>
  <c r="M282" i="32"/>
  <c r="G284" i="32"/>
  <c r="F288" i="31"/>
  <c r="H284" i="32" s="1"/>
  <c r="T288" i="31"/>
  <c r="L287" i="31"/>
  <c r="S290" i="31"/>
  <c r="E289" i="31"/>
  <c r="M287" i="31" l="1"/>
  <c r="N283" i="32" s="1"/>
  <c r="O283" i="32" s="1"/>
  <c r="M283" i="32"/>
  <c r="G285" i="32"/>
  <c r="F289" i="31"/>
  <c r="H285" i="32" s="1"/>
  <c r="T289" i="31"/>
  <c r="L288" i="31"/>
  <c r="S291" i="31"/>
  <c r="E290" i="31"/>
  <c r="M288" i="31" l="1"/>
  <c r="N284" i="32" s="1"/>
  <c r="O284" i="32" s="1"/>
  <c r="M284" i="32"/>
  <c r="G286" i="32"/>
  <c r="F290" i="31"/>
  <c r="H286" i="32" s="1"/>
  <c r="T290" i="31"/>
  <c r="L289" i="31"/>
  <c r="S292" i="31"/>
  <c r="E291" i="31"/>
  <c r="M289" i="31" l="1"/>
  <c r="N285" i="32" s="1"/>
  <c r="O285" i="32" s="1"/>
  <c r="M285" i="32"/>
  <c r="G287" i="32"/>
  <c r="F291" i="31"/>
  <c r="H287" i="32" s="1"/>
  <c r="T291" i="31"/>
  <c r="L290" i="31"/>
  <c r="M122" i="32" s="1"/>
  <c r="S293" i="31"/>
  <c r="E292" i="31"/>
  <c r="M290" i="31" l="1"/>
  <c r="M286" i="32"/>
  <c r="G288" i="32"/>
  <c r="F292" i="31"/>
  <c r="H288" i="32" s="1"/>
  <c r="T292" i="31"/>
  <c r="L291" i="31"/>
  <c r="M40" i="32" s="1"/>
  <c r="S294" i="31"/>
  <c r="E293" i="31"/>
  <c r="N286" i="32" l="1"/>
  <c r="O286" i="32" s="1"/>
  <c r="N122" i="32"/>
  <c r="O122" i="32" s="1"/>
  <c r="M291" i="31"/>
  <c r="M287" i="32"/>
  <c r="G289" i="32"/>
  <c r="F293" i="31"/>
  <c r="H289" i="32" s="1"/>
  <c r="T293" i="31"/>
  <c r="L292" i="31"/>
  <c r="S295" i="31"/>
  <c r="E294" i="31"/>
  <c r="N287" i="32" l="1"/>
  <c r="O287" i="32" s="1"/>
  <c r="N40" i="32"/>
  <c r="O40" i="32" s="1"/>
  <c r="M292" i="31"/>
  <c r="N288" i="32" s="1"/>
  <c r="O288" i="32" s="1"/>
  <c r="M288" i="32"/>
  <c r="G290" i="32"/>
  <c r="F294" i="31"/>
  <c r="H290" i="32" s="1"/>
  <c r="T294" i="31"/>
  <c r="L293" i="31"/>
  <c r="S296" i="31"/>
  <c r="E295" i="31"/>
  <c r="M293" i="31" l="1"/>
  <c r="N289" i="32" s="1"/>
  <c r="O289" i="32" s="1"/>
  <c r="M289" i="32"/>
  <c r="G291" i="32"/>
  <c r="F295" i="31"/>
  <c r="H291" i="32" s="1"/>
  <c r="T295" i="31"/>
  <c r="L294" i="31"/>
  <c r="S297" i="31"/>
  <c r="E296" i="31"/>
  <c r="M294" i="31" l="1"/>
  <c r="N290" i="32" s="1"/>
  <c r="O290" i="32" s="1"/>
  <c r="M290" i="32"/>
  <c r="G292" i="32"/>
  <c r="F296" i="31"/>
  <c r="H292" i="32" s="1"/>
  <c r="T296" i="31"/>
  <c r="L295" i="31"/>
  <c r="S298" i="31"/>
  <c r="E297" i="31"/>
  <c r="M295" i="31" l="1"/>
  <c r="N291" i="32" s="1"/>
  <c r="O291" i="32" s="1"/>
  <c r="M291" i="32"/>
  <c r="G293" i="32"/>
  <c r="F297" i="31"/>
  <c r="H293" i="32" s="1"/>
  <c r="T297" i="31"/>
  <c r="L296" i="31"/>
  <c r="S299" i="31"/>
  <c r="E298" i="31"/>
  <c r="M296" i="31" l="1"/>
  <c r="N292" i="32" s="1"/>
  <c r="O292" i="32" s="1"/>
  <c r="M292" i="32"/>
  <c r="G294" i="32"/>
  <c r="F298" i="31"/>
  <c r="H294" i="32" s="1"/>
  <c r="T298" i="31"/>
  <c r="L297" i="31"/>
  <c r="S300" i="31"/>
  <c r="E299" i="31"/>
  <c r="M297" i="31" l="1"/>
  <c r="N293" i="32" s="1"/>
  <c r="O293" i="32" s="1"/>
  <c r="M293" i="32"/>
  <c r="G295" i="32"/>
  <c r="F299" i="31"/>
  <c r="H295" i="32" s="1"/>
  <c r="T299" i="31"/>
  <c r="L298" i="31"/>
  <c r="S301" i="31"/>
  <c r="E300" i="31"/>
  <c r="M298" i="31" l="1"/>
  <c r="N294" i="32" s="1"/>
  <c r="O294" i="32" s="1"/>
  <c r="M294" i="32"/>
  <c r="G296" i="32"/>
  <c r="F300" i="31"/>
  <c r="H296" i="32" s="1"/>
  <c r="T300" i="31"/>
  <c r="L299" i="31"/>
  <c r="S302" i="31"/>
  <c r="E301" i="31"/>
  <c r="M299" i="31" l="1"/>
  <c r="N295" i="32" s="1"/>
  <c r="O295" i="32" s="1"/>
  <c r="M295" i="32"/>
  <c r="G297" i="32"/>
  <c r="F301" i="31"/>
  <c r="H297" i="32" s="1"/>
  <c r="T301" i="31"/>
  <c r="L300" i="31"/>
  <c r="S303" i="31"/>
  <c r="E302" i="31"/>
  <c r="M300" i="31" l="1"/>
  <c r="N296" i="32" s="1"/>
  <c r="O296" i="32" s="1"/>
  <c r="M296" i="32"/>
  <c r="G298" i="32"/>
  <c r="F302" i="31"/>
  <c r="H298" i="32" s="1"/>
  <c r="T302" i="31"/>
  <c r="L301" i="31"/>
  <c r="S304" i="31"/>
  <c r="E303" i="31"/>
  <c r="M301" i="31" l="1"/>
  <c r="N297" i="32" s="1"/>
  <c r="O297" i="32" s="1"/>
  <c r="M297" i="32"/>
  <c r="G299" i="32"/>
  <c r="F303" i="31"/>
  <c r="H299" i="32" s="1"/>
  <c r="T303" i="31"/>
  <c r="L302" i="31"/>
  <c r="S305" i="31"/>
  <c r="E304" i="31"/>
  <c r="M302" i="31" l="1"/>
  <c r="N298" i="32" s="1"/>
  <c r="O298" i="32" s="1"/>
  <c r="M298" i="32"/>
  <c r="G300" i="32"/>
  <c r="F304" i="31"/>
  <c r="H300" i="32" s="1"/>
  <c r="T304" i="31"/>
  <c r="L303" i="31"/>
  <c r="S306" i="31"/>
  <c r="E305" i="31"/>
  <c r="M303" i="31" l="1"/>
  <c r="N299" i="32" s="1"/>
  <c r="O299" i="32" s="1"/>
  <c r="M299" i="32"/>
  <c r="G301" i="32"/>
  <c r="F305" i="31"/>
  <c r="H301" i="32" s="1"/>
  <c r="T305" i="31"/>
  <c r="L304" i="31"/>
  <c r="S307" i="31"/>
  <c r="E306" i="31"/>
  <c r="M304" i="31" l="1"/>
  <c r="N300" i="32" s="1"/>
  <c r="O300" i="32" s="1"/>
  <c r="M300" i="32"/>
  <c r="G302" i="32"/>
  <c r="F306" i="31"/>
  <c r="H302" i="32" s="1"/>
  <c r="T306" i="31"/>
  <c r="L305" i="31"/>
  <c r="S308" i="31"/>
  <c r="E307" i="31"/>
  <c r="M305" i="31" l="1"/>
  <c r="N301" i="32" s="1"/>
  <c r="O301" i="32" s="1"/>
  <c r="M301" i="32"/>
  <c r="G303" i="32"/>
  <c r="F307" i="31"/>
  <c r="H303" i="32" s="1"/>
  <c r="T307" i="31"/>
  <c r="L306" i="31"/>
  <c r="S309" i="31"/>
  <c r="E308" i="31"/>
  <c r="M306" i="31" l="1"/>
  <c r="N302" i="32" s="1"/>
  <c r="O302" i="32" s="1"/>
  <c r="M302" i="32"/>
  <c r="G304" i="32"/>
  <c r="F308" i="31"/>
  <c r="H304" i="32" s="1"/>
  <c r="T308" i="31"/>
  <c r="L307" i="31"/>
  <c r="S310" i="31"/>
  <c r="E309" i="31"/>
  <c r="M307" i="31" l="1"/>
  <c r="N303" i="32" s="1"/>
  <c r="O303" i="32" s="1"/>
  <c r="M303" i="32"/>
  <c r="G305" i="32"/>
  <c r="F309" i="31"/>
  <c r="H305" i="32" s="1"/>
  <c r="T309" i="31"/>
  <c r="L308" i="31"/>
  <c r="S311" i="31"/>
  <c r="E310" i="31"/>
  <c r="M308" i="31" l="1"/>
  <c r="N304" i="32" s="1"/>
  <c r="O304" i="32" s="1"/>
  <c r="M304" i="32"/>
  <c r="G306" i="32"/>
  <c r="F310" i="31"/>
  <c r="H306" i="32" s="1"/>
  <c r="T310" i="31"/>
  <c r="L309" i="31"/>
  <c r="M62" i="32" s="1"/>
  <c r="S312" i="31"/>
  <c r="E311" i="31"/>
  <c r="M309" i="31" l="1"/>
  <c r="M305" i="32"/>
  <c r="G307" i="32"/>
  <c r="F311" i="31"/>
  <c r="H307" i="32" s="1"/>
  <c r="T311" i="31"/>
  <c r="L310" i="31"/>
  <c r="S313" i="31"/>
  <c r="E312" i="31"/>
  <c r="N305" i="32" l="1"/>
  <c r="O305" i="32" s="1"/>
  <c r="N62" i="32"/>
  <c r="O62" i="32" s="1"/>
  <c r="M310" i="31"/>
  <c r="N306" i="32" s="1"/>
  <c r="O306" i="32" s="1"/>
  <c r="M306" i="32"/>
  <c r="G308" i="32"/>
  <c r="F312" i="31"/>
  <c r="H308" i="32" s="1"/>
  <c r="T312" i="31"/>
  <c r="L311" i="31"/>
  <c r="M107" i="32" s="1"/>
  <c r="S314" i="31"/>
  <c r="E313" i="31"/>
  <c r="M311" i="31" l="1"/>
  <c r="M307" i="32"/>
  <c r="G309" i="32"/>
  <c r="F313" i="31"/>
  <c r="H309" i="32" s="1"/>
  <c r="T313" i="31"/>
  <c r="L312" i="31"/>
  <c r="M21" i="32" s="1"/>
  <c r="S315" i="31"/>
  <c r="E314" i="31"/>
  <c r="N307" i="32" l="1"/>
  <c r="O307" i="32" s="1"/>
  <c r="N107" i="32"/>
  <c r="O107" i="32" s="1"/>
  <c r="M312" i="31"/>
  <c r="M308" i="32"/>
  <c r="G310" i="32"/>
  <c r="F314" i="31"/>
  <c r="H310" i="32" s="1"/>
  <c r="T314" i="31"/>
  <c r="L313" i="31"/>
  <c r="M11" i="32" s="1"/>
  <c r="S316" i="31"/>
  <c r="E315" i="31"/>
  <c r="N308" i="32" l="1"/>
  <c r="O308" i="32" s="1"/>
  <c r="N21" i="32"/>
  <c r="O21" i="32" s="1"/>
  <c r="M313" i="31"/>
  <c r="M309" i="32"/>
  <c r="G311" i="32"/>
  <c r="F315" i="31"/>
  <c r="H311" i="32" s="1"/>
  <c r="T315" i="31"/>
  <c r="L314" i="31"/>
  <c r="S317" i="31"/>
  <c r="E316" i="31"/>
  <c r="N309" i="32" l="1"/>
  <c r="O309" i="32" s="1"/>
  <c r="N11" i="32"/>
  <c r="O11" i="32" s="1"/>
  <c r="M314" i="31"/>
  <c r="N310" i="32" s="1"/>
  <c r="O310" i="32" s="1"/>
  <c r="M310" i="32"/>
  <c r="G312" i="32"/>
  <c r="F316" i="31"/>
  <c r="H312" i="32" s="1"/>
  <c r="T316" i="31"/>
  <c r="L315" i="31"/>
  <c r="S318" i="31"/>
  <c r="E317" i="31"/>
  <c r="M315" i="31" l="1"/>
  <c r="N311" i="32" s="1"/>
  <c r="O311" i="32" s="1"/>
  <c r="M311" i="32"/>
  <c r="G313" i="32"/>
  <c r="F317" i="31"/>
  <c r="H313" i="32" s="1"/>
  <c r="T317" i="31"/>
  <c r="L316" i="31"/>
  <c r="S319" i="31"/>
  <c r="E318" i="31"/>
  <c r="M316" i="31" l="1"/>
  <c r="N312" i="32" s="1"/>
  <c r="O312" i="32" s="1"/>
  <c r="M312" i="32"/>
  <c r="G314" i="32"/>
  <c r="F318" i="31"/>
  <c r="H314" i="32" s="1"/>
  <c r="T318" i="31"/>
  <c r="L317" i="31"/>
  <c r="S320" i="31"/>
  <c r="E319" i="31"/>
  <c r="M317" i="31" l="1"/>
  <c r="N313" i="32" s="1"/>
  <c r="O313" i="32" s="1"/>
  <c r="M313" i="32"/>
  <c r="G315" i="32"/>
  <c r="F319" i="31"/>
  <c r="H315" i="32" s="1"/>
  <c r="T319" i="31"/>
  <c r="L318" i="31"/>
  <c r="S321" i="31"/>
  <c r="E320" i="31"/>
  <c r="M318" i="31" l="1"/>
  <c r="N314" i="32" s="1"/>
  <c r="O314" i="32" s="1"/>
  <c r="M314" i="32"/>
  <c r="G316" i="32"/>
  <c r="F320" i="31"/>
  <c r="H316" i="32" s="1"/>
  <c r="T320" i="31"/>
  <c r="L319" i="31"/>
  <c r="S322" i="31"/>
  <c r="E321" i="31"/>
  <c r="M319" i="31" l="1"/>
  <c r="N315" i="32" s="1"/>
  <c r="O315" i="32" s="1"/>
  <c r="M315" i="32"/>
  <c r="G317" i="32"/>
  <c r="F321" i="31"/>
  <c r="H317" i="32" s="1"/>
  <c r="T321" i="31"/>
  <c r="L320" i="31"/>
  <c r="S323" i="31"/>
  <c r="E322" i="31"/>
  <c r="M320" i="31" l="1"/>
  <c r="N316" i="32" s="1"/>
  <c r="O316" i="32" s="1"/>
  <c r="M316" i="32"/>
  <c r="G318" i="32"/>
  <c r="F322" i="31"/>
  <c r="H318" i="32" s="1"/>
  <c r="T322" i="31"/>
  <c r="L321" i="31"/>
  <c r="S324" i="31"/>
  <c r="E323" i="31"/>
  <c r="M321" i="31" l="1"/>
  <c r="N317" i="32" s="1"/>
  <c r="O317" i="32" s="1"/>
  <c r="M317" i="32"/>
  <c r="G319" i="32"/>
  <c r="F323" i="31"/>
  <c r="H319" i="32" s="1"/>
  <c r="T323" i="31"/>
  <c r="L322" i="31"/>
  <c r="S325" i="31"/>
  <c r="E324" i="31"/>
  <c r="M322" i="31" l="1"/>
  <c r="N318" i="32" s="1"/>
  <c r="O318" i="32" s="1"/>
  <c r="M318" i="32"/>
  <c r="G320" i="32"/>
  <c r="F324" i="31"/>
  <c r="H320" i="32" s="1"/>
  <c r="T324" i="31"/>
  <c r="L323" i="31"/>
  <c r="S326" i="31"/>
  <c r="E325" i="31"/>
  <c r="M323" i="31" l="1"/>
  <c r="N319" i="32" s="1"/>
  <c r="O319" i="32" s="1"/>
  <c r="M319" i="32"/>
  <c r="G321" i="32"/>
  <c r="F325" i="31"/>
  <c r="H321" i="32" s="1"/>
  <c r="T325" i="31"/>
  <c r="L324" i="31"/>
  <c r="S327" i="31"/>
  <c r="E326" i="31"/>
  <c r="M324" i="31" l="1"/>
  <c r="N320" i="32" s="1"/>
  <c r="O320" i="32" s="1"/>
  <c r="M320" i="32"/>
  <c r="G322" i="32"/>
  <c r="F326" i="31"/>
  <c r="H322" i="32" s="1"/>
  <c r="T326" i="31"/>
  <c r="L325" i="31"/>
  <c r="S328" i="31"/>
  <c r="E327" i="31"/>
  <c r="M325" i="31" l="1"/>
  <c r="N321" i="32" s="1"/>
  <c r="O321" i="32" s="1"/>
  <c r="M321" i="32"/>
  <c r="G323" i="32"/>
  <c r="F327" i="31"/>
  <c r="H323" i="32" s="1"/>
  <c r="T327" i="31"/>
  <c r="L326" i="31"/>
  <c r="S329" i="31"/>
  <c r="E328" i="31"/>
  <c r="M326" i="31" l="1"/>
  <c r="N322" i="32" s="1"/>
  <c r="O322" i="32" s="1"/>
  <c r="M322" i="32"/>
  <c r="G324" i="32"/>
  <c r="F328" i="31"/>
  <c r="H324" i="32" s="1"/>
  <c r="T328" i="31"/>
  <c r="L327" i="31"/>
  <c r="S330" i="31"/>
  <c r="E329" i="31"/>
  <c r="M327" i="31" l="1"/>
  <c r="N323" i="32" s="1"/>
  <c r="O323" i="32" s="1"/>
  <c r="M323" i="32"/>
  <c r="G325" i="32"/>
  <c r="F329" i="31"/>
  <c r="H325" i="32" s="1"/>
  <c r="T329" i="31"/>
  <c r="L328" i="31"/>
  <c r="S331" i="31"/>
  <c r="E330" i="31"/>
  <c r="M328" i="31" l="1"/>
  <c r="N324" i="32" s="1"/>
  <c r="O324" i="32" s="1"/>
  <c r="M324" i="32"/>
  <c r="G326" i="32"/>
  <c r="F330" i="31"/>
  <c r="H326" i="32" s="1"/>
  <c r="T330" i="31"/>
  <c r="L329" i="31"/>
  <c r="S332" i="31"/>
  <c r="E331" i="31"/>
  <c r="M329" i="31" l="1"/>
  <c r="N325" i="32" s="1"/>
  <c r="O325" i="32" s="1"/>
  <c r="M325" i="32"/>
  <c r="G327" i="32"/>
  <c r="F331" i="31"/>
  <c r="H327" i="32" s="1"/>
  <c r="T331" i="31"/>
  <c r="L330" i="31"/>
  <c r="S333" i="31"/>
  <c r="E332" i="31"/>
  <c r="M330" i="31" l="1"/>
  <c r="N326" i="32" s="1"/>
  <c r="O326" i="32" s="1"/>
  <c r="M326" i="32"/>
  <c r="G328" i="32"/>
  <c r="F332" i="31"/>
  <c r="H328" i="32" s="1"/>
  <c r="T332" i="31"/>
  <c r="L331" i="31"/>
  <c r="S334" i="31"/>
  <c r="E333" i="31"/>
  <c r="M331" i="31" l="1"/>
  <c r="N327" i="32" s="1"/>
  <c r="O327" i="32" s="1"/>
  <c r="M327" i="32"/>
  <c r="G329" i="32"/>
  <c r="F333" i="31"/>
  <c r="H329" i="32" s="1"/>
  <c r="T333" i="31"/>
  <c r="L332" i="31"/>
  <c r="S335" i="31"/>
  <c r="E334" i="31"/>
  <c r="M332" i="31" l="1"/>
  <c r="N328" i="32" s="1"/>
  <c r="O328" i="32" s="1"/>
  <c r="M328" i="32"/>
  <c r="G330" i="32"/>
  <c r="F334" i="31"/>
  <c r="H330" i="32" s="1"/>
  <c r="T334" i="31"/>
  <c r="L333" i="31"/>
  <c r="M120" i="32" s="1"/>
  <c r="S336" i="31"/>
  <c r="E335" i="31"/>
  <c r="M333" i="31" l="1"/>
  <c r="M329" i="32"/>
  <c r="G331" i="32"/>
  <c r="F335" i="31"/>
  <c r="H331" i="32" s="1"/>
  <c r="T335" i="31"/>
  <c r="L334" i="31"/>
  <c r="S337" i="31"/>
  <c r="E336" i="31"/>
  <c r="N329" i="32" l="1"/>
  <c r="O329" i="32" s="1"/>
  <c r="N120" i="32"/>
  <c r="O120" i="32" s="1"/>
  <c r="M334" i="31"/>
  <c r="N330" i="32" s="1"/>
  <c r="O330" i="32" s="1"/>
  <c r="M330" i="32"/>
  <c r="G332" i="32"/>
  <c r="F336" i="31"/>
  <c r="H332" i="32" s="1"/>
  <c r="T336" i="31"/>
  <c r="L335" i="31"/>
  <c r="S338" i="31"/>
  <c r="E337" i="31"/>
  <c r="M335" i="31" l="1"/>
  <c r="N331" i="32" s="1"/>
  <c r="O331" i="32" s="1"/>
  <c r="M331" i="32"/>
  <c r="G333" i="32"/>
  <c r="F337" i="31"/>
  <c r="H333" i="32" s="1"/>
  <c r="T337" i="31"/>
  <c r="L336" i="31"/>
  <c r="S339" i="31"/>
  <c r="E338" i="31"/>
  <c r="M336" i="31" l="1"/>
  <c r="N332" i="32" s="1"/>
  <c r="O332" i="32" s="1"/>
  <c r="M332" i="32"/>
  <c r="G334" i="32"/>
  <c r="F338" i="31"/>
  <c r="H334" i="32" s="1"/>
  <c r="T338" i="31"/>
  <c r="L337" i="31"/>
  <c r="S340" i="31"/>
  <c r="E339" i="31"/>
  <c r="M337" i="31" l="1"/>
  <c r="N333" i="32" s="1"/>
  <c r="O333" i="32" s="1"/>
  <c r="M333" i="32"/>
  <c r="G335" i="32"/>
  <c r="F339" i="31"/>
  <c r="H335" i="32" s="1"/>
  <c r="T339" i="31"/>
  <c r="L338" i="31"/>
  <c r="S341" i="31"/>
  <c r="E340" i="31"/>
  <c r="M338" i="31" l="1"/>
  <c r="N334" i="32" s="1"/>
  <c r="O334" i="32" s="1"/>
  <c r="M334" i="32"/>
  <c r="G336" i="32"/>
  <c r="F340" i="31"/>
  <c r="H336" i="32" s="1"/>
  <c r="T340" i="31"/>
  <c r="L339" i="31"/>
  <c r="M24" i="32" s="1"/>
  <c r="S342" i="31"/>
  <c r="E341" i="31"/>
  <c r="M339" i="31" l="1"/>
  <c r="M335" i="32"/>
  <c r="G337" i="32"/>
  <c r="F341" i="31"/>
  <c r="H337" i="32" s="1"/>
  <c r="T341" i="31"/>
  <c r="L340" i="31"/>
  <c r="M113" i="32" s="1"/>
  <c r="S343" i="31"/>
  <c r="E342" i="31"/>
  <c r="N335" i="32" l="1"/>
  <c r="O335" i="32" s="1"/>
  <c r="N24" i="32"/>
  <c r="O24" i="32" s="1"/>
  <c r="M340" i="31"/>
  <c r="M336" i="32"/>
  <c r="G338" i="32"/>
  <c r="F342" i="31"/>
  <c r="H338" i="32" s="1"/>
  <c r="T342" i="31"/>
  <c r="L341" i="31"/>
  <c r="S344" i="31"/>
  <c r="E343" i="31"/>
  <c r="N336" i="32" l="1"/>
  <c r="O336" i="32" s="1"/>
  <c r="N113" i="32"/>
  <c r="O113" i="32" s="1"/>
  <c r="M341" i="31"/>
  <c r="N337" i="32" s="1"/>
  <c r="O337" i="32" s="1"/>
  <c r="M337" i="32"/>
  <c r="G339" i="32"/>
  <c r="F343" i="31"/>
  <c r="H339" i="32" s="1"/>
  <c r="T343" i="31"/>
  <c r="L342" i="31"/>
  <c r="S345" i="31"/>
  <c r="E344" i="31"/>
  <c r="M342" i="31" l="1"/>
  <c r="N338" i="32" s="1"/>
  <c r="O338" i="32" s="1"/>
  <c r="M338" i="32"/>
  <c r="G340" i="32"/>
  <c r="F344" i="31"/>
  <c r="H340" i="32" s="1"/>
  <c r="T344" i="31"/>
  <c r="L343" i="31"/>
  <c r="M23" i="32" s="1"/>
  <c r="S346" i="31"/>
  <c r="E345" i="31"/>
  <c r="M343" i="31" l="1"/>
  <c r="M339" i="32"/>
  <c r="G341" i="32"/>
  <c r="F345" i="31"/>
  <c r="H341" i="32" s="1"/>
  <c r="T345" i="31"/>
  <c r="L344" i="31"/>
  <c r="S347" i="31"/>
  <c r="E346" i="31"/>
  <c r="N339" i="32" l="1"/>
  <c r="O339" i="32" s="1"/>
  <c r="N23" i="32"/>
  <c r="O23" i="32" s="1"/>
  <c r="M344" i="31"/>
  <c r="N340" i="32" s="1"/>
  <c r="O340" i="32" s="1"/>
  <c r="M340" i="32"/>
  <c r="G342" i="32"/>
  <c r="F346" i="31"/>
  <c r="H342" i="32" s="1"/>
  <c r="T346" i="31"/>
  <c r="L345" i="31"/>
  <c r="S348" i="31"/>
  <c r="E347" i="31"/>
  <c r="M345" i="31" l="1"/>
  <c r="N341" i="32" s="1"/>
  <c r="O341" i="32" s="1"/>
  <c r="M341" i="32"/>
  <c r="G343" i="32"/>
  <c r="F347" i="31"/>
  <c r="H343" i="32" s="1"/>
  <c r="T347" i="31"/>
  <c r="L346" i="31"/>
  <c r="M65" i="32" s="1"/>
  <c r="S349" i="31"/>
  <c r="E348" i="31"/>
  <c r="M346" i="31" l="1"/>
  <c r="M342" i="32"/>
  <c r="G344" i="32"/>
  <c r="F348" i="31"/>
  <c r="H344" i="32" s="1"/>
  <c r="T348" i="31"/>
  <c r="L347" i="31"/>
  <c r="S350" i="31"/>
  <c r="E349" i="31"/>
  <c r="N342" i="32" l="1"/>
  <c r="O342" i="32" s="1"/>
  <c r="N65" i="32"/>
  <c r="O65" i="32" s="1"/>
  <c r="M347" i="31"/>
  <c r="N343" i="32" s="1"/>
  <c r="O343" i="32" s="1"/>
  <c r="M343" i="32"/>
  <c r="G345" i="32"/>
  <c r="F349" i="31"/>
  <c r="H345" i="32" s="1"/>
  <c r="T349" i="31"/>
  <c r="L348" i="31"/>
  <c r="M63" i="32" s="1"/>
  <c r="S351" i="31"/>
  <c r="E350" i="31"/>
  <c r="M348" i="31" l="1"/>
  <c r="M344" i="32"/>
  <c r="G346" i="32"/>
  <c r="F350" i="31"/>
  <c r="H346" i="32" s="1"/>
  <c r="T350" i="31"/>
  <c r="L349" i="31"/>
  <c r="S352" i="31"/>
  <c r="E351" i="31"/>
  <c r="N344" i="32" l="1"/>
  <c r="O344" i="32" s="1"/>
  <c r="N63" i="32"/>
  <c r="O63" i="32" s="1"/>
  <c r="M349" i="31"/>
  <c r="N345" i="32" s="1"/>
  <c r="O345" i="32" s="1"/>
  <c r="M345" i="32"/>
  <c r="G347" i="32"/>
  <c r="F351" i="31"/>
  <c r="H347" i="32" s="1"/>
  <c r="T351" i="31"/>
  <c r="L350" i="31"/>
  <c r="S353" i="31"/>
  <c r="E352" i="31"/>
  <c r="M350" i="31" l="1"/>
  <c r="N346" i="32" s="1"/>
  <c r="O346" i="32" s="1"/>
  <c r="M346" i="32"/>
  <c r="G348" i="32"/>
  <c r="F352" i="31"/>
  <c r="H348" i="32" s="1"/>
  <c r="T352" i="31"/>
  <c r="L351" i="31"/>
  <c r="S354" i="31"/>
  <c r="E353" i="31"/>
  <c r="M351" i="31" l="1"/>
  <c r="N347" i="32" s="1"/>
  <c r="O347" i="32" s="1"/>
  <c r="M347" i="32"/>
  <c r="G349" i="32"/>
  <c r="F353" i="31"/>
  <c r="H349" i="32" s="1"/>
  <c r="T353" i="31"/>
  <c r="L352" i="31"/>
  <c r="M56" i="32" s="1"/>
  <c r="S355" i="31"/>
  <c r="E354" i="31"/>
  <c r="M352" i="31" l="1"/>
  <c r="M348" i="32"/>
  <c r="G350" i="32"/>
  <c r="F354" i="31"/>
  <c r="H350" i="32" s="1"/>
  <c r="T354" i="31"/>
  <c r="L353" i="31"/>
  <c r="M89" i="32" s="1"/>
  <c r="S356" i="31"/>
  <c r="E355" i="31"/>
  <c r="N348" i="32" l="1"/>
  <c r="O348" i="32" s="1"/>
  <c r="N56" i="32"/>
  <c r="O56" i="32" s="1"/>
  <c r="M353" i="31"/>
  <c r="M349" i="32"/>
  <c r="G351" i="32"/>
  <c r="F355" i="31"/>
  <c r="H351" i="32" s="1"/>
  <c r="T355" i="31"/>
  <c r="L354" i="31"/>
  <c r="S357" i="31"/>
  <c r="E356" i="31"/>
  <c r="N349" i="32" l="1"/>
  <c r="O349" i="32" s="1"/>
  <c r="N89" i="32"/>
  <c r="O89" i="32" s="1"/>
  <c r="M354" i="31"/>
  <c r="N350" i="32" s="1"/>
  <c r="O350" i="32" s="1"/>
  <c r="M350" i="32"/>
  <c r="G352" i="32"/>
  <c r="F356" i="31"/>
  <c r="H352" i="32" s="1"/>
  <c r="T356" i="31"/>
  <c r="L355" i="31"/>
  <c r="S358" i="31"/>
  <c r="E357" i="31"/>
  <c r="M355" i="31" l="1"/>
  <c r="N351" i="32" s="1"/>
  <c r="O351" i="32" s="1"/>
  <c r="M351" i="32"/>
  <c r="G353" i="32"/>
  <c r="F357" i="31"/>
  <c r="H353" i="32" s="1"/>
  <c r="T357" i="31"/>
  <c r="L356" i="31"/>
  <c r="S359" i="31"/>
  <c r="E358" i="31"/>
  <c r="M356" i="31" l="1"/>
  <c r="N352" i="32" s="1"/>
  <c r="O352" i="32" s="1"/>
  <c r="M352" i="32"/>
  <c r="G354" i="32"/>
  <c r="F358" i="31"/>
  <c r="H354" i="32" s="1"/>
  <c r="T358" i="31"/>
  <c r="L357" i="31"/>
  <c r="M111" i="32" s="1"/>
  <c r="S360" i="31"/>
  <c r="E359" i="31"/>
  <c r="M357" i="31" l="1"/>
  <c r="M353" i="32"/>
  <c r="G355" i="32"/>
  <c r="F359" i="31"/>
  <c r="H355" i="32" s="1"/>
  <c r="T359" i="31"/>
  <c r="L358" i="31"/>
  <c r="S361" i="31"/>
  <c r="E360" i="31"/>
  <c r="N353" i="32" l="1"/>
  <c r="O353" i="32" s="1"/>
  <c r="N111" i="32"/>
  <c r="O111" i="32" s="1"/>
  <c r="M358" i="31"/>
  <c r="N354" i="32" s="1"/>
  <c r="O354" i="32" s="1"/>
  <c r="M354" i="32"/>
  <c r="G356" i="32"/>
  <c r="F360" i="31"/>
  <c r="H356" i="32" s="1"/>
  <c r="T360" i="31"/>
  <c r="L359" i="31"/>
  <c r="S362" i="31"/>
  <c r="E361" i="31"/>
  <c r="M359" i="31" l="1"/>
  <c r="N355" i="32" s="1"/>
  <c r="O355" i="32" s="1"/>
  <c r="M355" i="32"/>
  <c r="G357" i="32"/>
  <c r="F361" i="31"/>
  <c r="H357" i="32" s="1"/>
  <c r="T361" i="31"/>
  <c r="L360" i="31"/>
  <c r="S363" i="31"/>
  <c r="E362" i="31"/>
  <c r="M360" i="31" l="1"/>
  <c r="N356" i="32" s="1"/>
  <c r="O356" i="32" s="1"/>
  <c r="M356" i="32"/>
  <c r="G358" i="32"/>
  <c r="F362" i="31"/>
  <c r="H358" i="32" s="1"/>
  <c r="T362" i="31"/>
  <c r="L361" i="31"/>
  <c r="S364" i="31"/>
  <c r="E363" i="31"/>
  <c r="M361" i="31" l="1"/>
  <c r="N357" i="32" s="1"/>
  <c r="O357" i="32" s="1"/>
  <c r="M357" i="32"/>
  <c r="G359" i="32"/>
  <c r="F363" i="31"/>
  <c r="H359" i="32" s="1"/>
  <c r="T363" i="31"/>
  <c r="L362" i="31"/>
  <c r="S365" i="31"/>
  <c r="E364" i="31"/>
  <c r="M362" i="31" l="1"/>
  <c r="N358" i="32" s="1"/>
  <c r="O358" i="32" s="1"/>
  <c r="M358" i="32"/>
  <c r="G360" i="32"/>
  <c r="F364" i="31"/>
  <c r="H360" i="32" s="1"/>
  <c r="T364" i="31"/>
  <c r="L363" i="31"/>
  <c r="S366" i="31"/>
  <c r="E365" i="31"/>
  <c r="M363" i="31" l="1"/>
  <c r="N359" i="32" s="1"/>
  <c r="O359" i="32" s="1"/>
  <c r="M359" i="32"/>
  <c r="G361" i="32"/>
  <c r="F365" i="31"/>
  <c r="H361" i="32" s="1"/>
  <c r="T365" i="31"/>
  <c r="L364" i="31"/>
  <c r="S367" i="31"/>
  <c r="E366" i="31"/>
  <c r="M364" i="31" l="1"/>
  <c r="N360" i="32" s="1"/>
  <c r="O360" i="32" s="1"/>
  <c r="M360" i="32"/>
  <c r="G362" i="32"/>
  <c r="F366" i="31"/>
  <c r="H362" i="32" s="1"/>
  <c r="T366" i="31"/>
  <c r="L365" i="31"/>
  <c r="S368" i="31"/>
  <c r="E367" i="31"/>
  <c r="M365" i="31" l="1"/>
  <c r="N361" i="32" s="1"/>
  <c r="O361" i="32" s="1"/>
  <c r="M361" i="32"/>
  <c r="G363" i="32"/>
  <c r="F367" i="31"/>
  <c r="H363" i="32" s="1"/>
  <c r="T367" i="31"/>
  <c r="L366" i="31"/>
  <c r="M104" i="32" s="1"/>
  <c r="S369" i="31"/>
  <c r="E368" i="31"/>
  <c r="M366" i="31" l="1"/>
  <c r="M362" i="32"/>
  <c r="G364" i="32"/>
  <c r="F368" i="31"/>
  <c r="H364" i="32" s="1"/>
  <c r="T368" i="31"/>
  <c r="L367" i="31"/>
  <c r="M110" i="32" s="1"/>
  <c r="S370" i="31"/>
  <c r="E369" i="31"/>
  <c r="N362" i="32" l="1"/>
  <c r="O362" i="32" s="1"/>
  <c r="N104" i="32"/>
  <c r="O104" i="32" s="1"/>
  <c r="M367" i="31"/>
  <c r="M363" i="32"/>
  <c r="G365" i="32"/>
  <c r="F369" i="31"/>
  <c r="H365" i="32" s="1"/>
  <c r="T369" i="31"/>
  <c r="L368" i="31"/>
  <c r="S371" i="31"/>
  <c r="E370" i="31"/>
  <c r="N363" i="32" l="1"/>
  <c r="O363" i="32" s="1"/>
  <c r="N110" i="32"/>
  <c r="O110" i="32" s="1"/>
  <c r="M368" i="31"/>
  <c r="N364" i="32" s="1"/>
  <c r="O364" i="32" s="1"/>
  <c r="M364" i="32"/>
  <c r="G366" i="32"/>
  <c r="F370" i="31"/>
  <c r="H366" i="32" s="1"/>
  <c r="T370" i="31"/>
  <c r="L369" i="31"/>
  <c r="S372" i="31"/>
  <c r="E371" i="31"/>
  <c r="M369" i="31" l="1"/>
  <c r="N365" i="32" s="1"/>
  <c r="O365" i="32" s="1"/>
  <c r="M365" i="32"/>
  <c r="G367" i="32"/>
  <c r="F371" i="31"/>
  <c r="H367" i="32" s="1"/>
  <c r="T371" i="31"/>
  <c r="L370" i="31"/>
  <c r="S373" i="31"/>
  <c r="E372" i="31"/>
  <c r="M370" i="31" l="1"/>
  <c r="N366" i="32" s="1"/>
  <c r="O366" i="32" s="1"/>
  <c r="M366" i="32"/>
  <c r="G368" i="32"/>
  <c r="F372" i="31"/>
  <c r="H368" i="32" s="1"/>
  <c r="T372" i="31"/>
  <c r="L371" i="31"/>
  <c r="S374" i="31"/>
  <c r="E373" i="31"/>
  <c r="M371" i="31" l="1"/>
  <c r="N367" i="32" s="1"/>
  <c r="O367" i="32" s="1"/>
  <c r="M367" i="32"/>
  <c r="G369" i="32"/>
  <c r="F373" i="31"/>
  <c r="H369" i="32" s="1"/>
  <c r="T373" i="31"/>
  <c r="L372" i="31"/>
  <c r="S375" i="31"/>
  <c r="E374" i="31"/>
  <c r="M372" i="31" l="1"/>
  <c r="N368" i="32" s="1"/>
  <c r="O368" i="32" s="1"/>
  <c r="M368" i="32"/>
  <c r="G370" i="32"/>
  <c r="F374" i="31"/>
  <c r="H370" i="32" s="1"/>
  <c r="T374" i="31"/>
  <c r="L373" i="31"/>
  <c r="S376" i="31"/>
  <c r="E375" i="31"/>
  <c r="M373" i="31" l="1"/>
  <c r="N369" i="32" s="1"/>
  <c r="O369" i="32" s="1"/>
  <c r="M369" i="32"/>
  <c r="G371" i="32"/>
  <c r="F375" i="31"/>
  <c r="H371" i="32" s="1"/>
  <c r="T375" i="31"/>
  <c r="L374" i="31"/>
  <c r="M78" i="32" s="1"/>
  <c r="S377" i="31"/>
  <c r="E376" i="31"/>
  <c r="M374" i="31" l="1"/>
  <c r="M370" i="32"/>
  <c r="G372" i="32"/>
  <c r="F376" i="31"/>
  <c r="H372" i="32" s="1"/>
  <c r="T376" i="31"/>
  <c r="L375" i="31"/>
  <c r="M90" i="32" s="1"/>
  <c r="S378" i="31"/>
  <c r="E377" i="31"/>
  <c r="N370" i="32" l="1"/>
  <c r="O370" i="32" s="1"/>
  <c r="N78" i="32"/>
  <c r="O78" i="32" s="1"/>
  <c r="M375" i="31"/>
  <c r="M371" i="32"/>
  <c r="G373" i="32"/>
  <c r="F377" i="31"/>
  <c r="H373" i="32" s="1"/>
  <c r="T377" i="31"/>
  <c r="L376" i="31"/>
  <c r="S379" i="31"/>
  <c r="E378" i="31"/>
  <c r="N371" i="32" l="1"/>
  <c r="O371" i="32" s="1"/>
  <c r="N90" i="32"/>
  <c r="O90" i="32" s="1"/>
  <c r="M376" i="31"/>
  <c r="N372" i="32" s="1"/>
  <c r="O372" i="32" s="1"/>
  <c r="M372" i="32"/>
  <c r="G374" i="32"/>
  <c r="F378" i="31"/>
  <c r="H374" i="32" s="1"/>
  <c r="T378" i="31"/>
  <c r="L377" i="31"/>
  <c r="M50" i="32" s="1"/>
  <c r="S380" i="31"/>
  <c r="E379" i="31"/>
  <c r="M377" i="31" l="1"/>
  <c r="M373" i="32"/>
  <c r="G375" i="32"/>
  <c r="F379" i="31"/>
  <c r="H375" i="32" s="1"/>
  <c r="T379" i="31"/>
  <c r="L378" i="31"/>
  <c r="M132" i="32" s="1"/>
  <c r="S381" i="31"/>
  <c r="E380" i="31"/>
  <c r="N373" i="32" l="1"/>
  <c r="O373" i="32" s="1"/>
  <c r="N50" i="32"/>
  <c r="O50" i="32" s="1"/>
  <c r="M378" i="31"/>
  <c r="M374" i="32"/>
  <c r="G376" i="32"/>
  <c r="F380" i="31"/>
  <c r="H376" i="32" s="1"/>
  <c r="T380" i="31"/>
  <c r="L379" i="31"/>
  <c r="M135" i="32" s="1"/>
  <c r="S382" i="31"/>
  <c r="E381" i="31"/>
  <c r="N374" i="32" l="1"/>
  <c r="O374" i="32" s="1"/>
  <c r="N132" i="32"/>
  <c r="O132" i="32" s="1"/>
  <c r="M379" i="31"/>
  <c r="M375" i="32"/>
  <c r="G377" i="32"/>
  <c r="F381" i="31"/>
  <c r="H377" i="32" s="1"/>
  <c r="T381" i="31"/>
  <c r="L380" i="31"/>
  <c r="M124" i="32" s="1"/>
  <c r="S383" i="31"/>
  <c r="E382" i="31"/>
  <c r="N375" i="32" l="1"/>
  <c r="O375" i="32" s="1"/>
  <c r="N135" i="32"/>
  <c r="O135" i="32" s="1"/>
  <c r="M380" i="31"/>
  <c r="M376" i="32"/>
  <c r="G378" i="32"/>
  <c r="F382" i="31"/>
  <c r="H378" i="32" s="1"/>
  <c r="T382" i="31"/>
  <c r="L381" i="31"/>
  <c r="S384" i="31"/>
  <c r="E383" i="31"/>
  <c r="N376" i="32" l="1"/>
  <c r="O376" i="32" s="1"/>
  <c r="N124" i="32"/>
  <c r="O124" i="32" s="1"/>
  <c r="M381" i="31"/>
  <c r="N377" i="32" s="1"/>
  <c r="O377" i="32" s="1"/>
  <c r="M377" i="32"/>
  <c r="G379" i="32"/>
  <c r="F383" i="31"/>
  <c r="H379" i="32" s="1"/>
  <c r="T383" i="31"/>
  <c r="L382" i="31"/>
  <c r="M95" i="32" s="1"/>
  <c r="S385" i="31"/>
  <c r="E384" i="31"/>
  <c r="M382" i="31" l="1"/>
  <c r="M378" i="32"/>
  <c r="G380" i="32"/>
  <c r="F384" i="31"/>
  <c r="H380" i="32" s="1"/>
  <c r="T384" i="31"/>
  <c r="L383" i="31"/>
  <c r="S386" i="31"/>
  <c r="E385" i="31"/>
  <c r="N378" i="32" l="1"/>
  <c r="O378" i="32" s="1"/>
  <c r="N95" i="32"/>
  <c r="O95" i="32" s="1"/>
  <c r="M383" i="31"/>
  <c r="N379" i="32" s="1"/>
  <c r="O379" i="32" s="1"/>
  <c r="M379" i="32"/>
  <c r="G381" i="32"/>
  <c r="F385" i="31"/>
  <c r="H381" i="32" s="1"/>
  <c r="T385" i="31"/>
  <c r="L384" i="31"/>
  <c r="S387" i="31"/>
  <c r="E386" i="31"/>
  <c r="M384" i="31" l="1"/>
  <c r="N380" i="32" s="1"/>
  <c r="O380" i="32" s="1"/>
  <c r="M380" i="32"/>
  <c r="G382" i="32"/>
  <c r="F386" i="31"/>
  <c r="H382" i="32" s="1"/>
  <c r="T386" i="31"/>
  <c r="L385" i="31"/>
  <c r="M55" i="32" s="1"/>
  <c r="S388" i="31"/>
  <c r="E387" i="31"/>
  <c r="M385" i="31" l="1"/>
  <c r="M381" i="32"/>
  <c r="G383" i="32"/>
  <c r="F387" i="31"/>
  <c r="H383" i="32" s="1"/>
  <c r="T387" i="31"/>
  <c r="L386" i="31"/>
  <c r="M77" i="32" s="1"/>
  <c r="S389" i="31"/>
  <c r="E388" i="31"/>
  <c r="N381" i="32" l="1"/>
  <c r="O381" i="32" s="1"/>
  <c r="N55" i="32"/>
  <c r="O55" i="32" s="1"/>
  <c r="M386" i="31"/>
  <c r="M382" i="32"/>
  <c r="G384" i="32"/>
  <c r="F388" i="31"/>
  <c r="H384" i="32" s="1"/>
  <c r="T388" i="31"/>
  <c r="L387" i="31"/>
  <c r="S390" i="31"/>
  <c r="E389" i="31"/>
  <c r="N382" i="32" l="1"/>
  <c r="O382" i="32" s="1"/>
  <c r="N77" i="32"/>
  <c r="O77" i="32" s="1"/>
  <c r="M387" i="31"/>
  <c r="N383" i="32" s="1"/>
  <c r="O383" i="32" s="1"/>
  <c r="M383" i="32"/>
  <c r="G385" i="32"/>
  <c r="F389" i="31"/>
  <c r="H385" i="32" s="1"/>
  <c r="T389" i="31"/>
  <c r="L388" i="31"/>
  <c r="S391" i="31"/>
  <c r="E390" i="31"/>
  <c r="M388" i="31" l="1"/>
  <c r="N384" i="32" s="1"/>
  <c r="O384" i="32" s="1"/>
  <c r="M384" i="32"/>
  <c r="G386" i="32"/>
  <c r="F390" i="31"/>
  <c r="H386" i="32" s="1"/>
  <c r="T390" i="31"/>
  <c r="L389" i="31"/>
  <c r="S392" i="31"/>
  <c r="E391" i="31"/>
  <c r="M389" i="31" l="1"/>
  <c r="N385" i="32" s="1"/>
  <c r="O385" i="32" s="1"/>
  <c r="M385" i="32"/>
  <c r="G387" i="32"/>
  <c r="F391" i="31"/>
  <c r="H387" i="32" s="1"/>
  <c r="T391" i="31"/>
  <c r="L390" i="31"/>
  <c r="S393" i="31"/>
  <c r="E392" i="31"/>
  <c r="M390" i="31" l="1"/>
  <c r="N386" i="32" s="1"/>
  <c r="O386" i="32" s="1"/>
  <c r="M386" i="32"/>
  <c r="G388" i="32"/>
  <c r="F392" i="31"/>
  <c r="H388" i="32" s="1"/>
  <c r="T392" i="31"/>
  <c r="L391" i="31"/>
  <c r="S394" i="31"/>
  <c r="E393" i="31"/>
  <c r="M391" i="31" l="1"/>
  <c r="N387" i="32" s="1"/>
  <c r="O387" i="32" s="1"/>
  <c r="M387" i="32"/>
  <c r="G389" i="32"/>
  <c r="F393" i="31"/>
  <c r="H389" i="32" s="1"/>
  <c r="T393" i="31"/>
  <c r="L392" i="31"/>
  <c r="M57" i="32" s="1"/>
  <c r="S395" i="31"/>
  <c r="E394" i="31"/>
  <c r="M392" i="31" l="1"/>
  <c r="M388" i="32"/>
  <c r="G390" i="32"/>
  <c r="F394" i="31"/>
  <c r="H390" i="32" s="1"/>
  <c r="T394" i="31"/>
  <c r="L393" i="31"/>
  <c r="S396" i="31"/>
  <c r="E395" i="31"/>
  <c r="N388" i="32" l="1"/>
  <c r="O388" i="32" s="1"/>
  <c r="N57" i="32"/>
  <c r="O57" i="32" s="1"/>
  <c r="M393" i="31"/>
  <c r="N389" i="32" s="1"/>
  <c r="O389" i="32" s="1"/>
  <c r="M389" i="32"/>
  <c r="G391" i="32"/>
  <c r="F395" i="31"/>
  <c r="H391" i="32" s="1"/>
  <c r="T395" i="31"/>
  <c r="L394" i="31"/>
  <c r="S397" i="31"/>
  <c r="E396" i="31"/>
  <c r="M394" i="31" l="1"/>
  <c r="N390" i="32" s="1"/>
  <c r="O390" i="32" s="1"/>
  <c r="M390" i="32"/>
  <c r="G392" i="32"/>
  <c r="F396" i="31"/>
  <c r="H392" i="32" s="1"/>
  <c r="T396" i="31"/>
  <c r="L395" i="31"/>
  <c r="S398" i="31"/>
  <c r="E397" i="31"/>
  <c r="M395" i="31" l="1"/>
  <c r="N391" i="32" s="1"/>
  <c r="O391" i="32" s="1"/>
  <c r="M391" i="32"/>
  <c r="G393" i="32"/>
  <c r="F397" i="31"/>
  <c r="H393" i="32" s="1"/>
  <c r="T397" i="31"/>
  <c r="L396" i="31"/>
  <c r="M84" i="32" s="1"/>
  <c r="S399" i="31"/>
  <c r="E398" i="31"/>
  <c r="M396" i="31" l="1"/>
  <c r="M392" i="32"/>
  <c r="G394" i="32"/>
  <c r="F398" i="31"/>
  <c r="H394" i="32" s="1"/>
  <c r="T398" i="31"/>
  <c r="L397" i="31"/>
  <c r="M16" i="32" s="1"/>
  <c r="S400" i="31"/>
  <c r="E399" i="31"/>
  <c r="N392" i="32" l="1"/>
  <c r="O392" i="32" s="1"/>
  <c r="N84" i="32"/>
  <c r="O84" i="32" s="1"/>
  <c r="M397" i="31"/>
  <c r="M393" i="32"/>
  <c r="G395" i="32"/>
  <c r="F399" i="31"/>
  <c r="H395" i="32" s="1"/>
  <c r="T399" i="31"/>
  <c r="L398" i="31"/>
  <c r="S401" i="31"/>
  <c r="E400" i="31"/>
  <c r="N393" i="32" l="1"/>
  <c r="O393" i="32" s="1"/>
  <c r="N16" i="32"/>
  <c r="O16" i="32" s="1"/>
  <c r="M398" i="31"/>
  <c r="N394" i="32" s="1"/>
  <c r="O394" i="32" s="1"/>
  <c r="M394" i="32"/>
  <c r="G396" i="32"/>
  <c r="F400" i="31"/>
  <c r="H396" i="32" s="1"/>
  <c r="T400" i="31"/>
  <c r="L399" i="31"/>
  <c r="M92" i="32" s="1"/>
  <c r="S402" i="31"/>
  <c r="E401" i="31"/>
  <c r="M399" i="31" l="1"/>
  <c r="M395" i="32"/>
  <c r="G397" i="32"/>
  <c r="F401" i="31"/>
  <c r="H397" i="32" s="1"/>
  <c r="T401" i="31"/>
  <c r="L400" i="31"/>
  <c r="M118" i="32" s="1"/>
  <c r="S403" i="31"/>
  <c r="E402" i="31"/>
  <c r="N395" i="32" l="1"/>
  <c r="O395" i="32" s="1"/>
  <c r="N92" i="32"/>
  <c r="O92" i="32" s="1"/>
  <c r="M400" i="31"/>
  <c r="M396" i="32"/>
  <c r="G398" i="32"/>
  <c r="F402" i="31"/>
  <c r="H398" i="32" s="1"/>
  <c r="T402" i="31"/>
  <c r="L401" i="31"/>
  <c r="S404" i="31"/>
  <c r="E404" i="31" s="1"/>
  <c r="G400" i="32" s="1"/>
  <c r="E403" i="31"/>
  <c r="N396" i="32" l="1"/>
  <c r="O396" i="32" s="1"/>
  <c r="N118" i="32"/>
  <c r="O118" i="32" s="1"/>
  <c r="M401" i="31"/>
  <c r="N397" i="32" s="1"/>
  <c r="O397" i="32" s="1"/>
  <c r="M397" i="32"/>
  <c r="G399" i="32"/>
  <c r="F403" i="31"/>
  <c r="H399" i="32" s="1"/>
  <c r="T403" i="31"/>
  <c r="L402" i="31"/>
  <c r="M70" i="32" s="1"/>
  <c r="F404" i="31"/>
  <c r="H400" i="32" s="1"/>
  <c r="M402" i="31" l="1"/>
  <c r="M398" i="32"/>
  <c r="E6" i="31"/>
  <c r="F6" i="31" s="1"/>
  <c r="D5" i="31"/>
  <c r="E5" i="31"/>
  <c r="F5" i="31" s="1"/>
  <c r="E7" i="31"/>
  <c r="F7" i="31" s="1"/>
  <c r="D6" i="31"/>
  <c r="D7" i="31"/>
  <c r="T404" i="31"/>
  <c r="L403" i="31"/>
  <c r="N398" i="32" l="1"/>
  <c r="O398" i="32" s="1"/>
  <c r="N70" i="32"/>
  <c r="O70" i="32" s="1"/>
  <c r="M403" i="31"/>
  <c r="N399" i="32" s="1"/>
  <c r="O399" i="32" s="1"/>
  <c r="M399" i="32"/>
  <c r="D8" i="31"/>
  <c r="C6" i="31" s="1"/>
  <c r="L404" i="31"/>
  <c r="M404" i="31" l="1"/>
  <c r="N400" i="32" s="1"/>
  <c r="O400" i="32" s="1"/>
  <c r="M400" i="32"/>
  <c r="C5" i="31"/>
  <c r="C7" i="31"/>
  <c r="K7" i="31"/>
  <c r="K5" i="31"/>
  <c r="K6" i="31"/>
  <c r="L6" i="31"/>
  <c r="M6" i="31" s="1"/>
  <c r="L7" i="31"/>
  <c r="M7" i="31" s="1"/>
  <c r="L5" i="31"/>
  <c r="M5" i="31" s="1"/>
  <c r="K8" i="31" l="1"/>
  <c r="J6" i="31" s="1"/>
  <c r="J7" i="31" l="1"/>
  <c r="J5" i="31"/>
</calcChain>
</file>

<file path=xl/sharedStrings.xml><?xml version="1.0" encoding="utf-8"?>
<sst xmlns="http://schemas.openxmlformats.org/spreadsheetml/2006/main" count="1866" uniqueCount="1070">
  <si>
    <t>CADASTRO GERAL DO CONTROLE</t>
  </si>
  <si>
    <t>CUSTO DOS PRODUTOS</t>
  </si>
  <si>
    <t>PRODUTO</t>
  </si>
  <si>
    <t>UNID.</t>
  </si>
  <si>
    <t>EST. INI.</t>
  </si>
  <si>
    <t>$ INI.</t>
  </si>
  <si>
    <t>ENTRADA</t>
  </si>
  <si>
    <t>SEMANA 1</t>
  </si>
  <si>
    <t>SAÍDA</t>
  </si>
  <si>
    <t>SEMANA 2</t>
  </si>
  <si>
    <t>SEMANA 3</t>
  </si>
  <si>
    <t>SEMANA 4</t>
  </si>
  <si>
    <t>CERVEJAS</t>
  </si>
  <si>
    <t>SEMANA 5</t>
  </si>
  <si>
    <t>EMBALAGEM</t>
  </si>
  <si>
    <t>VINHOS</t>
  </si>
  <si>
    <t>CATEGORIA</t>
  </si>
  <si>
    <t>UNID</t>
  </si>
  <si>
    <t>QTD</t>
  </si>
  <si>
    <t>DATA</t>
  </si>
  <si>
    <t>SEMANA</t>
  </si>
  <si>
    <t>CUSTO</t>
  </si>
  <si>
    <t>APONTAMENTO DE SAÍDAS</t>
  </si>
  <si>
    <t>VAR(%)</t>
  </si>
  <si>
    <t>ACENDEDORES</t>
  </si>
  <si>
    <t>UN</t>
  </si>
  <si>
    <t>ACESSORIO</t>
  </si>
  <si>
    <t>Kg</t>
  </si>
  <si>
    <t>APERITIVOS</t>
  </si>
  <si>
    <t>PC</t>
  </si>
  <si>
    <t>CANCIAN</t>
  </si>
  <si>
    <t>CARNE MOIDA</t>
  </si>
  <si>
    <t>CARNE_MOIDA</t>
  </si>
  <si>
    <t>DEFUMADO</t>
  </si>
  <si>
    <t>DIVERSOS</t>
  </si>
  <si>
    <t>DO CHEF</t>
  </si>
  <si>
    <t>DO_CHEF</t>
  </si>
  <si>
    <t>DOCE</t>
  </si>
  <si>
    <t>DUROK</t>
  </si>
  <si>
    <t>EMBALAGENS</t>
  </si>
  <si>
    <t>ESPECIAL</t>
  </si>
  <si>
    <t>FASANO</t>
  </si>
  <si>
    <t>GOLD</t>
  </si>
  <si>
    <t>GOLD (WAGYU)</t>
  </si>
  <si>
    <t>GOLD_(WAGYU)</t>
  </si>
  <si>
    <t>GOLD RESERVA</t>
  </si>
  <si>
    <t>GOLD_RESERVA</t>
  </si>
  <si>
    <t>GRASS FED</t>
  </si>
  <si>
    <t>GRASS_FED</t>
  </si>
  <si>
    <t>GUARNICAO</t>
  </si>
  <si>
    <t>KORIN</t>
  </si>
  <si>
    <t>LENHA</t>
  </si>
  <si>
    <t>MOLHOS</t>
  </si>
  <si>
    <t>N/A</t>
  </si>
  <si>
    <t>NELORE DO GOLIAS</t>
  </si>
  <si>
    <t>NELORE_DO_GOLIAS</t>
  </si>
  <si>
    <t>ORIGINAL BRAGANCA</t>
  </si>
  <si>
    <t>ORIGINAL_BRAGANCA</t>
  </si>
  <si>
    <t>PIMENTAS</t>
  </si>
  <si>
    <t>PROCESSADOS HAMBURGUER</t>
  </si>
  <si>
    <t>PROCESSADOS_HAMBURGUER</t>
  </si>
  <si>
    <t>SAL</t>
  </si>
  <si>
    <t>TABUAS</t>
  </si>
  <si>
    <t>TEMPEROS</t>
  </si>
  <si>
    <t>UTEN. CHURRASCO</t>
  </si>
  <si>
    <t>UTEN._CHURRASCO</t>
  </si>
  <si>
    <t>VL CARNES</t>
  </si>
  <si>
    <t>VL_CARNES</t>
  </si>
  <si>
    <t>ANÁLISE DE ESTOQUE MÍNIMO</t>
  </si>
  <si>
    <t>NOME</t>
  </si>
  <si>
    <t>QUANTIDADE EM ESTOQUE</t>
  </si>
  <si>
    <t>UNIDADE DE MEDIDA</t>
  </si>
  <si>
    <t>ESTOQUE MINÍMO + MARGEM</t>
  </si>
  <si>
    <t>MARGEM DE SEGURANÇA (%)</t>
  </si>
  <si>
    <t>CONSUMO MÉDIO (SEMANAL)</t>
  </si>
  <si>
    <t>TEMPO REPOSIÇÃO</t>
  </si>
  <si>
    <t>REPOR ESTOQUE?</t>
  </si>
  <si>
    <t>DATA PONTO PEDIDO</t>
  </si>
  <si>
    <t>DENTRO DO PRAZO?</t>
  </si>
  <si>
    <t>SUGESTÃO DE PEDIDO (VOLUME)</t>
  </si>
  <si>
    <t>QTD. VENDIDA</t>
  </si>
  <si>
    <t>PESO</t>
  </si>
  <si>
    <t>VALOR VENDIDO</t>
  </si>
  <si>
    <t>Mês</t>
  </si>
  <si>
    <t>Semana</t>
  </si>
  <si>
    <t>AGUA COM GAS</t>
  </si>
  <si>
    <t>Semana 1</t>
  </si>
  <si>
    <t>AGUA SEM GAS</t>
  </si>
  <si>
    <t>AGUA TONICA</t>
  </si>
  <si>
    <t>CAFE EXPRESSO</t>
  </si>
  <si>
    <t>COCA  ZERO</t>
  </si>
  <si>
    <t>COCA COLA LATA</t>
  </si>
  <si>
    <t>COQUINHA</t>
  </si>
  <si>
    <t>FANTA LATA</t>
  </si>
  <si>
    <t>GUARANA LATA</t>
  </si>
  <si>
    <t>GUARANA ZERO</t>
  </si>
  <si>
    <t>LIMONADA SUIÇA</t>
  </si>
  <si>
    <t>RED BULL</t>
  </si>
  <si>
    <t>SCHWEPPS</t>
  </si>
  <si>
    <t>SODA ITALIANA</t>
  </si>
  <si>
    <t>SODA LATA</t>
  </si>
  <si>
    <t>SUCO ABACAXI HORTELA</t>
  </si>
  <si>
    <t>SUCO DE ABACAXI</t>
  </si>
  <si>
    <t>SUCO DE ACEROLA</t>
  </si>
  <si>
    <t>SUCO DE LARANJA</t>
  </si>
  <si>
    <t>SUCO DE MARACUJA</t>
  </si>
  <si>
    <t>SUCO DE MORANGO</t>
  </si>
  <si>
    <t>SUCO DE TAMARINDO</t>
  </si>
  <si>
    <t>SUCO DE UVA LATA</t>
  </si>
  <si>
    <t>TOTAL :</t>
  </si>
  <si>
    <t>R$ 106.682,80</t>
  </si>
  <si>
    <t>BRINQUEDOS</t>
  </si>
  <si>
    <t>QUADRINHO</t>
  </si>
  <si>
    <t>R$ 49,90</t>
  </si>
  <si>
    <t>CORONA</t>
  </si>
  <si>
    <t>EISENBAHN 600ML</t>
  </si>
  <si>
    <t>HEINEKEN 600ML</t>
  </si>
  <si>
    <t>HEINEKEN SEM ALCOOL</t>
  </si>
  <si>
    <t>ORIGINAL</t>
  </si>
  <si>
    <t>PETRA 600ML</t>
  </si>
  <si>
    <t>SKOL BEATS</t>
  </si>
  <si>
    <t>STELLA 600ML</t>
  </si>
  <si>
    <t>R$ 193.800,50</t>
  </si>
  <si>
    <t>CHOPP</t>
  </si>
  <si>
    <t>CHOPP PETRA 350ML</t>
  </si>
  <si>
    <t>R$ 10.929,60</t>
  </si>
  <si>
    <t>CIGARRO DE PALHA</t>
  </si>
  <si>
    <t>R$ 684,00</t>
  </si>
  <si>
    <t>COMBO</t>
  </si>
  <si>
    <t>COMBO BLACK</t>
  </si>
  <si>
    <t>COMBO BUCHANANS</t>
  </si>
  <si>
    <t>COMBO GIN GORDONS</t>
  </si>
  <si>
    <t>COMBO JACK DANIELS</t>
  </si>
  <si>
    <t>COMBO RED LABEL</t>
  </si>
  <si>
    <t>COMBO SMIRNOFF</t>
  </si>
  <si>
    <t>COMBO TANQUERAY</t>
  </si>
  <si>
    <t>R$ 3.225,00</t>
  </si>
  <si>
    <t>DESATIVADO</t>
  </si>
  <si>
    <t>ALMONDEGAS DO NHONHO  CARNE</t>
  </si>
  <si>
    <t>APEROL SPRITZ</t>
  </si>
  <si>
    <t>BLACK PRINCESS</t>
  </si>
  <si>
    <t>BURACO QUENTE CARNE</t>
  </si>
  <si>
    <t>CACILDIS 600ML</t>
  </si>
  <si>
    <t>CACILDIS LONG NECK</t>
  </si>
  <si>
    <t>CHANDON</t>
  </si>
  <si>
    <t>CHOPP APA 300ML LUDICA</t>
  </si>
  <si>
    <t>CHOPP APA 500ML LUDICA</t>
  </si>
  <si>
    <t>CHOPP DOUBLE IPA 300ML</t>
  </si>
  <si>
    <t>CHOPP DOUBLE IPA 500ML</t>
  </si>
  <si>
    <t>CHOPP PILSEN 300ML PERSEGUIDA</t>
  </si>
  <si>
    <t>CHOPP PILSEN 500ML PERSEGUIDA</t>
  </si>
  <si>
    <t>CHOPP SUMMER ALE 300ML ULA ULA</t>
  </si>
  <si>
    <t>CHOPP SUMMER ALE 500ML ULA ULA</t>
  </si>
  <si>
    <t>DONA NEVES A LA CARTE</t>
  </si>
  <si>
    <t>DONA NEVES PORÇÃO</t>
  </si>
  <si>
    <t>DOUBLE IPA GARRAFA 600ML</t>
  </si>
  <si>
    <t>ESPAGUETE A BOLONHESA</t>
  </si>
  <si>
    <t>ESPETINHO DE QUEIJO</t>
  </si>
  <si>
    <t>FEIJOADA INDIVIDUAL</t>
  </si>
  <si>
    <t>GIN YELLOW DOSE</t>
  </si>
  <si>
    <t>INGRESSO LOTE 01 - REVEILLON SÔ MADRUGA</t>
  </si>
  <si>
    <t>IPA RAPARIPA GARRAFA 600ML</t>
  </si>
  <si>
    <t>ISSO, ISSO, ISSO BBK PORÇÃO</t>
  </si>
  <si>
    <t>KIB BAO</t>
  </si>
  <si>
    <t>LUPITA</t>
  </si>
  <si>
    <t>MANGA</t>
  </si>
  <si>
    <t>MARRETA DOUBLE IPA</t>
  </si>
  <si>
    <t>MEIO DA ASA PORÇÃO</t>
  </si>
  <si>
    <t>PANÇA DO SEU BARRIGA 4P INVÁLIDO</t>
  </si>
  <si>
    <t>PERSEGUIDA PILSEN 600ML</t>
  </si>
  <si>
    <t>PETRA LONG  NECK</t>
  </si>
  <si>
    <t>PILSEN PERSEGUIDA GARRAFA 600ML</t>
  </si>
  <si>
    <t>PORTER LUPITA GARRAFA 600ML</t>
  </si>
  <si>
    <t>PROFESSOR LINGUIÇA PORÇÃO</t>
  </si>
  <si>
    <t>RAPARIPA</t>
  </si>
  <si>
    <t>REFRI FUNCIONARIO</t>
  </si>
  <si>
    <t>SALADA CEASAR</t>
  </si>
  <si>
    <t>SONHO MEU</t>
  </si>
  <si>
    <t>SPATEN 600ML</t>
  </si>
  <si>
    <t>SPRITE LATA</t>
  </si>
  <si>
    <t>STELLA LONG NECK</t>
  </si>
  <si>
    <t>SUCO DE MANGA</t>
  </si>
  <si>
    <t>SUMMER ALE GARRAFA 600ML</t>
  </si>
  <si>
    <t>TIGER 600ML</t>
  </si>
  <si>
    <t>ULA ULA</t>
  </si>
  <si>
    <t>R$ 86.468,20</t>
  </si>
  <si>
    <t>DOSES</t>
  </si>
  <si>
    <t>ABSOLUT DOSE</t>
  </si>
  <si>
    <t>BACARDI DOSE</t>
  </si>
  <si>
    <t>BUCHANAS BLACK DOSE</t>
  </si>
  <si>
    <t>BUCHANAS DOSE</t>
  </si>
  <si>
    <t>CACHACA SELETA</t>
  </si>
  <si>
    <t>CACHACA VALE VERDE</t>
  </si>
  <si>
    <t>DOMECK</t>
  </si>
  <si>
    <t>DOSE DE 43</t>
  </si>
  <si>
    <t>GIN</t>
  </si>
  <si>
    <t>JACK DANIELS APPLE DOSE</t>
  </si>
  <si>
    <t>JACK DANIELS DOSE</t>
  </si>
  <si>
    <t>JACK DANIELS FIRE DOSE</t>
  </si>
  <si>
    <t>JACK DANIELS HONEY DOSE</t>
  </si>
  <si>
    <t>RED LABEL DOSE</t>
  </si>
  <si>
    <t>SHOT DE LIMAO</t>
  </si>
  <si>
    <t>SMIRNOFF DOSE</t>
  </si>
  <si>
    <t>TANQUERAY DOSE</t>
  </si>
  <si>
    <t>TEQUILA</t>
  </si>
  <si>
    <t>TEQUILA DOSE</t>
  </si>
  <si>
    <t>WHITE HORSE DOSE</t>
  </si>
  <si>
    <t>R$ 14.746,00</t>
  </si>
  <si>
    <t>DRINKS</t>
  </si>
  <si>
    <t>CAIPIRINHA</t>
  </si>
  <si>
    <t>CAIPVODKA</t>
  </si>
  <si>
    <t>CHAPOLIM COLORADO</t>
  </si>
  <si>
    <t>CLASSIC GIN TONICA</t>
  </si>
  <si>
    <t>COZUMEL</t>
  </si>
  <si>
    <t>CUBA LIBRE</t>
  </si>
  <si>
    <t>E ZAS! ZAS!</t>
  </si>
  <si>
    <t>ISSO! ISSO! ISSO!</t>
  </si>
  <si>
    <t>JACK NCOKE</t>
  </si>
  <si>
    <t>LEMON FRESH</t>
  </si>
  <si>
    <t>MOJITO</t>
  </si>
  <si>
    <t>MOSCOW MULE</t>
  </si>
  <si>
    <t>PIRIPAQUE DO CHAVES</t>
  </si>
  <si>
    <t>POÇÃO DA BRUXA DO 71</t>
  </si>
  <si>
    <t>RED BIRD</t>
  </si>
  <si>
    <t>RODADA DUPLA</t>
  </si>
  <si>
    <t>SEX ON THE BEACH</t>
  </si>
  <si>
    <t>TA BOM, MAS NÃO SE IRRITE!</t>
  </si>
  <si>
    <t>TANG IN</t>
  </si>
  <si>
    <t>TAPA DA DONA FLORINDA</t>
  </si>
  <si>
    <t>TROPICAL GIN</t>
  </si>
  <si>
    <t>XICARA DE CAFÉ DONA FLORINDA</t>
  </si>
  <si>
    <t>R$ 96.905,70</t>
  </si>
  <si>
    <t>EVENTO</t>
  </si>
  <si>
    <t>EVENTO IMPRESARIAL INDIVIDUAL</t>
  </si>
  <si>
    <t>R$ 35,00</t>
  </si>
  <si>
    <t>EXECUTIVO</t>
  </si>
  <si>
    <t>ACOMPANHAMENTO ARROZ</t>
  </si>
  <si>
    <t>ACOMPANHAMENTO SPAGUETTI ALHO E OLEO</t>
  </si>
  <si>
    <t>CONTRA FILE EXECUTIVO</t>
  </si>
  <si>
    <t>GALETO  EXECUTIVO</t>
  </si>
  <si>
    <t>MEXIDAO TRIPA SECA 2 PESSOAS</t>
  </si>
  <si>
    <t>MEXIDAO TRIPA SECA INDIVIDUAL</t>
  </si>
  <si>
    <t>PENNE AO MOLHO BRANCO</t>
  </si>
  <si>
    <t>PICANHA ARGENTINA  EXECUTIVO</t>
  </si>
  <si>
    <t>PICANHA SUINA EXECUTIVO</t>
  </si>
  <si>
    <t>TILAPIA GRELHADA EXECUTIVO</t>
  </si>
  <si>
    <t>R$ 10.425,20</t>
  </si>
  <si>
    <t>FICHAS</t>
  </si>
  <si>
    <t>CARREGADOR POWER 4</t>
  </si>
  <si>
    <t>FICHA FLIPERAMA</t>
  </si>
  <si>
    <t>FICHA PLAY GROUND</t>
  </si>
  <si>
    <t>FICHA SINUCA</t>
  </si>
  <si>
    <t>R$ 41.882,00</t>
  </si>
  <si>
    <t>HAMBURGUER</t>
  </si>
  <si>
    <t>MADRUGUINHA KIDS 2 burguer</t>
  </si>
  <si>
    <t>R$ 274,80</t>
  </si>
  <si>
    <t>PRA VOCE FRANGO</t>
  </si>
  <si>
    <t>ISCAS DE FRANGO PORÇÃO</t>
  </si>
  <si>
    <t>TUTU COM ALMONDEGAS</t>
  </si>
  <si>
    <t>R$ 17.500,90</t>
  </si>
  <si>
    <t>PRA VOCE PEIXE</t>
  </si>
  <si>
    <t>CAMAFEU DE CAMARAO</t>
  </si>
  <si>
    <t>FILE DE TILAPIA A DORE 3 MOLHOS</t>
  </si>
  <si>
    <t>R$ 62.222,10</t>
  </si>
  <si>
    <t>PRA VOCE PF</t>
  </si>
  <si>
    <t>FEIJAO COMUM</t>
  </si>
  <si>
    <t>PRA VOCE PORCO</t>
  </si>
  <si>
    <t>PANÇA DO SEU BARRIGA PORÇÃO</t>
  </si>
  <si>
    <t>R$ 44.229,00</t>
  </si>
  <si>
    <t>PRATO DO DIA</t>
  </si>
  <si>
    <t>ARROZ PORÇAO</t>
  </si>
  <si>
    <t>FRANGO DA BRUXA</t>
  </si>
  <si>
    <t>TROPEIRO PORÇAO</t>
  </si>
  <si>
    <t>R$ 4.942,80</t>
  </si>
  <si>
    <t>PRATOS</t>
  </si>
  <si>
    <t>CONTRA FILE A LA CARTE</t>
  </si>
  <si>
    <t>CONTRA FILE CARNE</t>
  </si>
  <si>
    <t>FRANGO A LA CARTE</t>
  </si>
  <si>
    <t>MADRUGUINHA KIDS 1 prato</t>
  </si>
  <si>
    <t>PICANHA ARGENTINA  A LA CARTE</t>
  </si>
  <si>
    <t>PICANHA ARGENTINA PORÇÃO</t>
  </si>
  <si>
    <t>PICANHA SUINA A LA CARTE</t>
  </si>
  <si>
    <t>PRATO DO CHEFE (ACRÉSCIMO)</t>
  </si>
  <si>
    <t>TABUA SO MADRUGA CARNE</t>
  </si>
  <si>
    <t>R$ 217.063,00</t>
  </si>
  <si>
    <t>SOBREMESA</t>
  </si>
  <si>
    <t>CHURROS DA DONA FLORINDA</t>
  </si>
  <si>
    <t>SORVETE  GOURMET FRUTAS VERMELHAS</t>
  </si>
  <si>
    <t>SORVETE GOURMET CHOCOLATE COM AVELA</t>
  </si>
  <si>
    <t>R$ 31.132,30</t>
  </si>
  <si>
    <t>TIRA GOSTO</t>
  </si>
  <si>
    <t>BATATA RUSTICA COM MOLHO DO CHEF</t>
  </si>
  <si>
    <t>BOLINHO DE BACALHAU 15UN</t>
  </si>
  <si>
    <t>COXINHA SEU MADRUGA 6 UNIDADES</t>
  </si>
  <si>
    <t>DADINHOS DE TAPIOCA</t>
  </si>
  <si>
    <t>FRITAS</t>
  </si>
  <si>
    <t>FRITAS 3 QUEIJOS</t>
  </si>
  <si>
    <t>FRITAS COM QUEIJO</t>
  </si>
  <si>
    <t>FRITAS COM QUEIJO E BACON</t>
  </si>
  <si>
    <t>FRITAS SUPREME DO MADRUGA</t>
  </si>
  <si>
    <t>PASTEL DE ANGU</t>
  </si>
  <si>
    <t>SANDUICHE DE PRESUNTO</t>
  </si>
  <si>
    <t>R$ 129.926,00</t>
  </si>
  <si>
    <t>A LENDA FINO BRANCO</t>
  </si>
  <si>
    <t>A LENDA FINO ROSE</t>
  </si>
  <si>
    <t>A LENDA VERDE BRANCO</t>
  </si>
  <si>
    <t>AURA KUTAL CABERNET SAUVIGNON</t>
  </si>
  <si>
    <t>AURA KUTAL CARMENERE</t>
  </si>
  <si>
    <t>AURA KUTAL MERLOT</t>
  </si>
  <si>
    <t>AURA KUTRAL SAUVIGNON BLANC</t>
  </si>
  <si>
    <t>COSTAVAL JOVEN</t>
  </si>
  <si>
    <t>SAN DIEGO BRUT</t>
  </si>
  <si>
    <t>SAN DIEGO ROSE</t>
  </si>
  <si>
    <t>R$ 2.340,00</t>
  </si>
  <si>
    <t>VITRINE</t>
  </si>
  <si>
    <t>BONECO TURMA DO CHAVES</t>
  </si>
  <si>
    <t>CHAPEU</t>
  </si>
  <si>
    <t>PIRULITO GRD</t>
  </si>
  <si>
    <t>CONTROLE DE ESTOQUE</t>
  </si>
  <si>
    <t>VALOR ESTOQUE TOTAL</t>
  </si>
  <si>
    <t>CMV                          TOTAL</t>
  </si>
  <si>
    <t>ENTRADAS</t>
  </si>
  <si>
    <t>SALDO DO MÊS</t>
  </si>
  <si>
    <t>ESTOQUE INICIAL</t>
  </si>
  <si>
    <t>TOTAL</t>
  </si>
  <si>
    <t>ESTOQUE FINAL</t>
  </si>
  <si>
    <t>CMV</t>
  </si>
  <si>
    <t>Categoria</t>
  </si>
  <si>
    <t>Nome</t>
  </si>
  <si>
    <t>SAÍDAS</t>
  </si>
  <si>
    <t>PRODUTOS</t>
  </si>
  <si>
    <t>ANO</t>
  </si>
  <si>
    <t>Est. Ini.</t>
  </si>
  <si>
    <t>Compras</t>
  </si>
  <si>
    <t>Faturamento</t>
  </si>
  <si>
    <t>Giro de Estoque em dias</t>
  </si>
  <si>
    <t>Giro de Estoque Vezes por mês</t>
  </si>
  <si>
    <t>Estóque médio</t>
  </si>
  <si>
    <t>Estoque final do mês</t>
  </si>
  <si>
    <t>Estoque médio do 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</si>
  <si>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</si>
  <si>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</si>
  <si>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</si>
  <si>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</si>
  <si>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</si>
  <si>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</si>
  <si>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</si>
  <si>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</si>
  <si>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</si>
  <si>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</si>
  <si>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</si>
  <si>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</si>
  <si>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ESTOQUE MÉDIO</t>
  </si>
  <si>
    <t>Estoque Real</t>
  </si>
  <si>
    <t>Estoque Médio</t>
  </si>
  <si>
    <t>ANÁLISE GIRO DE ESTOQUE</t>
  </si>
  <si>
    <t>PERÍODO</t>
  </si>
  <si>
    <t>VALORES EM REAIS</t>
  </si>
  <si>
    <t>Giro Dias Real</t>
  </si>
  <si>
    <t>Giro Dias Médio</t>
  </si>
  <si>
    <t>Vezes/mês Real</t>
  </si>
  <si>
    <t>Vezes/mês Médio</t>
  </si>
  <si>
    <t>ESTOQUE REAL</t>
  </si>
  <si>
    <t>Inferior</t>
  </si>
  <si>
    <t>Superior</t>
  </si>
  <si>
    <t>Resultado</t>
  </si>
  <si>
    <t>Rosca</t>
  </si>
  <si>
    <t>Abaixo</t>
  </si>
  <si>
    <t>Próximo</t>
  </si>
  <si>
    <t>Acima</t>
  </si>
  <si>
    <t>Ponteiro</t>
  </si>
  <si>
    <t>Centro</t>
  </si>
  <si>
    <t>Externo</t>
  </si>
  <si>
    <t>Ângulo</t>
  </si>
  <si>
    <t>X</t>
  </si>
  <si>
    <t>Y</t>
  </si>
  <si>
    <t>%</t>
  </si>
  <si>
    <t>MÊS</t>
  </si>
  <si>
    <t>ESTOQUE MÉDIO MÊS/ANO</t>
  </si>
  <si>
    <t>FAT</t>
  </si>
  <si>
    <t>% CMV</t>
  </si>
  <si>
    <t>EST. REA</t>
  </si>
  <si>
    <t>EST. MED</t>
  </si>
  <si>
    <t>META</t>
  </si>
  <si>
    <t>Estoque atual x médio</t>
  </si>
  <si>
    <t>CMV atual x mês anterior</t>
  </si>
  <si>
    <t>Faturamento atual x anterior</t>
  </si>
  <si>
    <t>LIMITE</t>
  </si>
  <si>
    <t>LIM. CMV</t>
  </si>
  <si>
    <t>CMV atual x limite</t>
  </si>
  <si>
    <t>VEL EST</t>
  </si>
  <si>
    <t>VEL CMV</t>
  </si>
  <si>
    <t>VEL FAT</t>
  </si>
  <si>
    <t>VEL LIM. CMV</t>
  </si>
  <si>
    <t xml:space="preserve">                                                                      CONTROLE CMV</t>
  </si>
  <si>
    <t>Colunas1</t>
  </si>
  <si>
    <t>Colunas2</t>
  </si>
  <si>
    <t>VAL TOT</t>
  </si>
  <si>
    <t>VALOR TOTAL</t>
  </si>
  <si>
    <t>INICIO</t>
  </si>
  <si>
    <t>0</t>
  </si>
  <si>
    <t>INÍCIO</t>
  </si>
  <si>
    <t>Custo saída</t>
  </si>
  <si>
    <t>Est. Final</t>
  </si>
  <si>
    <t>Giro em Dias</t>
  </si>
  <si>
    <t>Vezes por Mês</t>
  </si>
  <si>
    <t>Est. Médio</t>
  </si>
  <si>
    <t>Médio Giro em dias</t>
  </si>
  <si>
    <t>Médio Vezes por Mês</t>
  </si>
  <si>
    <t>LANÇAR FATURAMENTOS</t>
  </si>
  <si>
    <t>Valor</t>
  </si>
  <si>
    <t>1</t>
  </si>
  <si>
    <t>Produtos</t>
  </si>
  <si>
    <t>Produto</t>
  </si>
  <si>
    <t>Estoques Inicicais</t>
  </si>
  <si>
    <t>DT2</t>
  </si>
  <si>
    <t>Média</t>
  </si>
  <si>
    <t>Cat</t>
  </si>
  <si>
    <t>Médias</t>
  </si>
  <si>
    <t>ALHO</t>
  </si>
  <si>
    <t>AZEITE</t>
  </si>
  <si>
    <t>AZEITONA</t>
  </si>
  <si>
    <t>CREME DE LEITE</t>
  </si>
  <si>
    <t>FARINHA DE TRIGO</t>
  </si>
  <si>
    <t>GUARANA ZERO LATA</t>
  </si>
  <si>
    <t>HEINEKEN LONG NECK</t>
  </si>
  <si>
    <t>DOM</t>
  </si>
  <si>
    <t>SEG</t>
  </si>
  <si>
    <t>TER</t>
  </si>
  <si>
    <t>QUA</t>
  </si>
  <si>
    <t>QUI</t>
  </si>
  <si>
    <t>SEX</t>
  </si>
  <si>
    <t>SÁB</t>
  </si>
  <si>
    <t>UNIDADE</t>
  </si>
  <si>
    <t>1000 ML FM</t>
  </si>
  <si>
    <t>150 ML FM</t>
  </si>
  <si>
    <t>1500 ML FM</t>
  </si>
  <si>
    <t>350 ML FM</t>
  </si>
  <si>
    <t>500 ML FM</t>
  </si>
  <si>
    <t>750 ML FM</t>
  </si>
  <si>
    <t>abrobinha</t>
  </si>
  <si>
    <t>absolut</t>
  </si>
  <si>
    <t>AÇUCAR CRISTAL</t>
  </si>
  <si>
    <t>AÇUCAR REFINADO</t>
  </si>
  <si>
    <t>AGUA COM</t>
  </si>
  <si>
    <t>AGUA SEM</t>
  </si>
  <si>
    <t>ALFACE</t>
  </si>
  <si>
    <t>alho frito</t>
  </si>
  <si>
    <t>ALUMINIO 05</t>
  </si>
  <si>
    <t>amarula</t>
  </si>
  <si>
    <t>amido de milho</t>
  </si>
  <si>
    <t>apresuntado</t>
  </si>
  <si>
    <t>ARROZ</t>
  </si>
  <si>
    <t>ASA BRANCA</t>
  </si>
  <si>
    <t>AUSTRIA</t>
  </si>
  <si>
    <t>bacardi ouro</t>
  </si>
  <si>
    <t>bacardi prata</t>
  </si>
  <si>
    <t>Bacon</t>
  </si>
  <si>
    <t>ballantines</t>
  </si>
  <si>
    <t>banana</t>
  </si>
  <si>
    <t>barriga</t>
  </si>
  <si>
    <t>bat p/ fritar</t>
  </si>
  <si>
    <t>batata</t>
  </si>
  <si>
    <t>becosa</t>
  </si>
  <si>
    <t>BETERRABA</t>
  </si>
  <si>
    <t>blacker label</t>
  </si>
  <si>
    <t>BOAZINHA</t>
  </si>
  <si>
    <t>bordeaux</t>
  </si>
  <si>
    <t>BRAHMA</t>
  </si>
  <si>
    <t>BRAHMA ZERO</t>
  </si>
  <si>
    <t>BUDWISER</t>
  </si>
  <si>
    <t>CAFÉ</t>
  </si>
  <si>
    <t>caipira</t>
  </si>
  <si>
    <t>calabresa</t>
  </si>
  <si>
    <t>CALDO DE GALINHA</t>
  </si>
  <si>
    <t>campari</t>
  </si>
  <si>
    <t>CANARINHA</t>
  </si>
  <si>
    <t>CANUDINHO</t>
  </si>
  <si>
    <t>CARIBÉ</t>
  </si>
  <si>
    <t>CARNE COZIDA 400G</t>
  </si>
  <si>
    <t>carne de sol</t>
  </si>
  <si>
    <t>carne moida</t>
  </si>
  <si>
    <t>carne p/ cozinhar</t>
  </si>
  <si>
    <t>catupiry</t>
  </si>
  <si>
    <t>cebola</t>
  </si>
  <si>
    <t>cebolinha</t>
  </si>
  <si>
    <t>cenoura</t>
  </si>
  <si>
    <t>cerveja ipa rancor</t>
  </si>
  <si>
    <t>cha de dentro</t>
  </si>
  <si>
    <t>chamichure</t>
  </si>
  <si>
    <t>chuchu</t>
  </si>
  <si>
    <t>CLAUDIONOR</t>
  </si>
  <si>
    <t>COCA COLA 1,5 L</t>
  </si>
  <si>
    <t>COCA COLA KS</t>
  </si>
  <si>
    <t>COCA ZERO 1,5 L</t>
  </si>
  <si>
    <t>COCA ZERO KS</t>
  </si>
  <si>
    <t>COCA ZERO LATA</t>
  </si>
  <si>
    <t>colorou</t>
  </si>
  <si>
    <t>costela</t>
  </si>
  <si>
    <t>coutreau</t>
  </si>
  <si>
    <t>couve</t>
  </si>
  <si>
    <t>CRISTALINA</t>
  </si>
  <si>
    <t>CRISTALINA DO PICÃO</t>
  </si>
  <si>
    <t>cx pizza 30 cm</t>
  </si>
  <si>
    <t>dino</t>
  </si>
  <si>
    <t>doce leite</t>
  </si>
  <si>
    <t>domecq</t>
  </si>
  <si>
    <t>dranbui</t>
  </si>
  <si>
    <t>dreher</t>
  </si>
  <si>
    <t>EISENBAN</t>
  </si>
  <si>
    <t>embalagem para salada</t>
  </si>
  <si>
    <t>ESPIRITO DE MINAS</t>
  </si>
  <si>
    <t>f.comum</t>
  </si>
  <si>
    <t>FARINHA DE MANDIOCA</t>
  </si>
  <si>
    <t>farinha de trigo pizza</t>
  </si>
  <si>
    <t>FATA LATA</t>
  </si>
  <si>
    <t>FEIJÃO</t>
  </si>
  <si>
    <t>FEIJÃO PRETO</t>
  </si>
  <si>
    <t>fermento pizza</t>
  </si>
  <si>
    <t>file de boi</t>
  </si>
  <si>
    <t>file de peito</t>
  </si>
  <si>
    <t>frangelico</t>
  </si>
  <si>
    <t>fuba</t>
  </si>
  <si>
    <t>GELEIA PIMENTA</t>
  </si>
  <si>
    <t>GERMAN</t>
  </si>
  <si>
    <t>GERMANA</t>
  </si>
  <si>
    <t>gin</t>
  </si>
  <si>
    <t>goiabada</t>
  </si>
  <si>
    <t>GUARACIABA</t>
  </si>
  <si>
    <t>GUARANA 1,5 L</t>
  </si>
  <si>
    <t>H2O</t>
  </si>
  <si>
    <t>HEINEKEN ZER0 LN</t>
  </si>
  <si>
    <t>ISOPOR TILAPIA</t>
  </si>
  <si>
    <t>ISOPOR TRAIRA</t>
  </si>
  <si>
    <t>jose curve</t>
  </si>
  <si>
    <t>jurubeba</t>
  </si>
  <si>
    <t>kraf 7,5 kg marmita</t>
  </si>
  <si>
    <t>KRAFT 10KG</t>
  </si>
  <si>
    <t>laranja</t>
  </si>
  <si>
    <t>LEITE</t>
  </si>
  <si>
    <t>LEITE CONDENSADO</t>
  </si>
  <si>
    <t>limão</t>
  </si>
  <si>
    <t>LIMONETO</t>
  </si>
  <si>
    <t>linguiça</t>
  </si>
  <si>
    <t>lombo</t>
  </si>
  <si>
    <t>loro</t>
  </si>
  <si>
    <t>LUA CHEIA</t>
  </si>
  <si>
    <t>LUA NOVA</t>
  </si>
  <si>
    <t>MACARRÃO</t>
  </si>
  <si>
    <t>MAIONESE</t>
  </si>
  <si>
    <t>MALZIBIER</t>
  </si>
  <si>
    <t>mandioca</t>
  </si>
  <si>
    <t>MANJAERICÃO</t>
  </si>
  <si>
    <t>mãozinha</t>
  </si>
  <si>
    <t>MARGARINA</t>
  </si>
  <si>
    <t>MARMITA ISOPOR 500 ML</t>
  </si>
  <si>
    <t>MARMITA ISOPOR 800 ML SM</t>
  </si>
  <si>
    <t>MARMITA ISOPOR 800 ML XK</t>
  </si>
  <si>
    <t>martini</t>
  </si>
  <si>
    <t>MASSA DE TOMATE</t>
  </si>
  <si>
    <t>MATE COURO 350 ML</t>
  </si>
  <si>
    <t>MATE COURO LITRO</t>
  </si>
  <si>
    <t>MATE COURO ZERO</t>
  </si>
  <si>
    <t>MEIA LUA</t>
  </si>
  <si>
    <t>milho verde</t>
  </si>
  <si>
    <t>mistura peixe</t>
  </si>
  <si>
    <t>moranga com casca</t>
  </si>
  <si>
    <t>mostarda</t>
  </si>
  <si>
    <t>mussarela</t>
  </si>
  <si>
    <t>natu nobilis</t>
  </si>
  <si>
    <t>OLEO DE SOJA</t>
  </si>
  <si>
    <t>oregano</t>
  </si>
  <si>
    <t>orelha</t>
  </si>
  <si>
    <t>origen</t>
  </si>
  <si>
    <t>orlof</t>
  </si>
  <si>
    <t>ovo</t>
  </si>
  <si>
    <t>palmito</t>
  </si>
  <si>
    <t>panceta</t>
  </si>
  <si>
    <t>paprica defumada</t>
  </si>
  <si>
    <t>pasaport</t>
  </si>
  <si>
    <t>pastel camarão</t>
  </si>
  <si>
    <t>pastel carne</t>
  </si>
  <si>
    <t>pastel queijo</t>
  </si>
  <si>
    <t xml:space="preserve">pedrucci </t>
  </si>
  <si>
    <t>pepino</t>
  </si>
  <si>
    <t>pernil</t>
  </si>
  <si>
    <t>pimemtao</t>
  </si>
  <si>
    <t>pimeta</t>
  </si>
  <si>
    <t>pinot</t>
  </si>
  <si>
    <t>pizza 35 cm</t>
  </si>
  <si>
    <t>POTE MOLHO</t>
  </si>
  <si>
    <t>preparo para pure</t>
  </si>
  <si>
    <t xml:space="preserve">presidente </t>
  </si>
  <si>
    <t>queijo para sobremesa</t>
  </si>
  <si>
    <t xml:space="preserve">quiabo </t>
  </si>
  <si>
    <t>rabada</t>
  </si>
  <si>
    <t>rabinho</t>
  </si>
  <si>
    <t>red lebal</t>
  </si>
  <si>
    <t>repolho</t>
  </si>
  <si>
    <t>SABICANA</t>
  </si>
  <si>
    <t>saco sos g</t>
  </si>
  <si>
    <t>saco sos m</t>
  </si>
  <si>
    <t>SAL GROSSO</t>
  </si>
  <si>
    <t>SALINAS</t>
  </si>
  <si>
    <t>SALINEIRA</t>
  </si>
  <si>
    <t>sangue</t>
  </si>
  <si>
    <t>SCHURREPPES CITRUS</t>
  </si>
  <si>
    <t>SCHURREPPES GIN</t>
  </si>
  <si>
    <t>SELETA</t>
  </si>
  <si>
    <t>SKOL</t>
  </si>
  <si>
    <t>sminorf</t>
  </si>
  <si>
    <t>SODA</t>
  </si>
  <si>
    <t>sos gg</t>
  </si>
  <si>
    <t>STELA</t>
  </si>
  <si>
    <t>STELA S/GLUTEN</t>
  </si>
  <si>
    <t>SUCO DE GOIABA</t>
  </si>
  <si>
    <t>SUCO DE PESSEGO</t>
  </si>
  <si>
    <t>SUCO MANGA</t>
  </si>
  <si>
    <t>SUCO UVA</t>
  </si>
  <si>
    <t>SUKITA</t>
  </si>
  <si>
    <t>TABAROA</t>
  </si>
  <si>
    <t>teachers</t>
  </si>
  <si>
    <t>tempero baiano</t>
  </si>
  <si>
    <t>tilapia</t>
  </si>
  <si>
    <t>tomate</t>
  </si>
  <si>
    <t>TONICA</t>
  </si>
  <si>
    <t>TONICA ZERO</t>
  </si>
  <si>
    <t>toucinho</t>
  </si>
  <si>
    <t>traira</t>
  </si>
  <si>
    <t>undeberg</t>
  </si>
  <si>
    <t>VALE VERDE</t>
  </si>
  <si>
    <t>valmarino</t>
  </si>
  <si>
    <t>VINAGRE</t>
  </si>
  <si>
    <t>white horse</t>
  </si>
  <si>
    <t>Classe</t>
  </si>
  <si>
    <t>% por Classe</t>
  </si>
  <si>
    <t>Qtde</t>
  </si>
  <si>
    <t>Proporção Valor</t>
  </si>
  <si>
    <t>A</t>
  </si>
  <si>
    <t>B</t>
  </si>
  <si>
    <t>C</t>
  </si>
  <si>
    <t>Total de produtos</t>
  </si>
  <si>
    <t>ABC ESTOQUE</t>
  </si>
  <si>
    <t>VALOR</t>
  </si>
  <si>
    <t>PARETO</t>
  </si>
  <si>
    <t>CLASSE</t>
  </si>
  <si>
    <t>Valor total</t>
  </si>
  <si>
    <t>Valor Parcial</t>
  </si>
  <si>
    <t>ABC CMV</t>
  </si>
  <si>
    <t>GIRO DIAS</t>
  </si>
  <si>
    <t xml:space="preserve">SOMA EST. </t>
  </si>
  <si>
    <t>SOMA CMV</t>
  </si>
  <si>
    <t>PARETO6</t>
  </si>
  <si>
    <t>Total Geral</t>
  </si>
  <si>
    <t>COMPARAÇÃO</t>
  </si>
  <si>
    <t>VALOR ESTOQUE</t>
  </si>
  <si>
    <t>VALOR CMV</t>
  </si>
  <si>
    <t>GIRO EM DIAS</t>
  </si>
  <si>
    <t>VOLUME ESTOQUE</t>
  </si>
  <si>
    <t>VOLUME CMV</t>
  </si>
  <si>
    <t>PART. EST.</t>
  </si>
  <si>
    <t>PART. CMV</t>
  </si>
  <si>
    <t>TOTAL ESTOQUE</t>
  </si>
  <si>
    <t>TOTAL CMV</t>
  </si>
  <si>
    <t>MÊS DE REFERÊNCIA</t>
  </si>
  <si>
    <t>QTD.</t>
  </si>
  <si>
    <t>VALOR.</t>
  </si>
  <si>
    <t>GIRO DIAS.</t>
  </si>
  <si>
    <t>CLASSE.</t>
  </si>
  <si>
    <t>qtd valo</t>
  </si>
  <si>
    <t>meses</t>
  </si>
  <si>
    <t>APONTAMENTO DE COMPRAS</t>
  </si>
  <si>
    <t>AJUSTES DE ESTOQUE</t>
  </si>
  <si>
    <t>FARINHA DE ROSCA</t>
  </si>
  <si>
    <t>REPOLHO</t>
  </si>
  <si>
    <t>BATATA DOCE</t>
  </si>
  <si>
    <t>CEBOLA</t>
  </si>
  <si>
    <t>QUIABO</t>
  </si>
  <si>
    <t>CENOURA</t>
  </si>
  <si>
    <t>PEPINO</t>
  </si>
  <si>
    <t>JILÓ</t>
  </si>
  <si>
    <t>ALFACE CRESPA</t>
  </si>
  <si>
    <t>CEBOLINHA</t>
  </si>
  <si>
    <t>SALSA</t>
  </si>
  <si>
    <t>H2O LIMONETO</t>
  </si>
  <si>
    <t>COUVE</t>
  </si>
  <si>
    <t>ESPINAFRE</t>
  </si>
  <si>
    <t>BRÓCOLIS</t>
  </si>
  <si>
    <t>CHUCHU</t>
  </si>
  <si>
    <t>COUVE FLOR</t>
  </si>
  <si>
    <t>MANJERICÃO</t>
  </si>
  <si>
    <t>HORTELÃ</t>
  </si>
  <si>
    <t>MUSSARELA FATIADA</t>
  </si>
  <si>
    <t>PIMENTA CALABRESA</t>
  </si>
  <si>
    <t>ABOBRINHA VERDE</t>
  </si>
  <si>
    <t>AÇAFRÃO</t>
  </si>
  <si>
    <t>ACELGA</t>
  </si>
  <si>
    <t>ACHOCOLATADO EM PÓ</t>
  </si>
  <si>
    <t>AÇUCAR REFINADO SACHÊ CAIXA</t>
  </si>
  <si>
    <t>ADOÇANTE LÍQUIDO</t>
  </si>
  <si>
    <t>ADOÇANTE SACHÊ CX</t>
  </si>
  <si>
    <t>AGRIÃO</t>
  </si>
  <si>
    <t>ÁGUA COM GÁS</t>
  </si>
  <si>
    <t>ÁGUA SEM GÁS</t>
  </si>
  <si>
    <t>AJINOMOTO 10KG</t>
  </si>
  <si>
    <t>ALCATRA</t>
  </si>
  <si>
    <t>ALECRIM CALDO</t>
  </si>
  <si>
    <t>ALFACE AMERICANA</t>
  </si>
  <si>
    <t>AMACIANTE</t>
  </si>
  <si>
    <t>AMARULA TRADICIONAL</t>
  </si>
  <si>
    <t>AMIDO DE MILHO</t>
  </si>
  <si>
    <t>APEROL</t>
  </si>
  <si>
    <t>ARROZ PACOTE 5KG</t>
  </si>
  <si>
    <t>AZEITE DE OLIVA</t>
  </si>
  <si>
    <t>AZEITE SACHÊ CX</t>
  </si>
  <si>
    <t>AZEITONA FATIADA</t>
  </si>
  <si>
    <t>AZEITONA SEM CAROÇO</t>
  </si>
  <si>
    <t>BACON MANTA</t>
  </si>
  <si>
    <t>BANANA NANICA</t>
  </si>
  <si>
    <t>BATATA LAVADA</t>
  </si>
  <si>
    <t>BATATA PALHA 1kg</t>
  </si>
  <si>
    <t>BATATA PALITO PACOTE 2Kg</t>
  </si>
  <si>
    <t>BERINGELA</t>
  </si>
  <si>
    <t>BICARBONATO</t>
  </si>
  <si>
    <t>PORCO</t>
  </si>
  <si>
    <t>BISTECA</t>
  </si>
  <si>
    <t>BOBINA PICOTADA 20X30</t>
  </si>
  <si>
    <t>BOBINA PICOTADA 30X40</t>
  </si>
  <si>
    <t>BOBINA PICOTADA 40X60</t>
  </si>
  <si>
    <t>BOLACHA AMANTEIGADO</t>
  </si>
  <si>
    <t>BRAHMA 600ml</t>
  </si>
  <si>
    <t>BRAHMA ZERO LONG NECK</t>
  </si>
  <si>
    <t>BRÓCOLIS CONG. 2Kg</t>
  </si>
  <si>
    <t>BROWNIER</t>
  </si>
  <si>
    <t>BUDWEISER</t>
  </si>
  <si>
    <t>CACHAÇA 51</t>
  </si>
  <si>
    <t>CACHAÇA JAMEL</t>
  </si>
  <si>
    <t>CACHAÇA SAGATIBA</t>
  </si>
  <si>
    <t>CACHAÇA SALINAS</t>
  </si>
  <si>
    <t>CACHAÇA SELETA</t>
  </si>
  <si>
    <t>CACHAÇA VELHO BARREIRO</t>
  </si>
  <si>
    <t>CACHAÇA YPIOCA OURO</t>
  </si>
  <si>
    <t>CAFÉ EM GRÃO BAR</t>
  </si>
  <si>
    <t>CAIXA PAPELÃO DELIVERY</t>
  </si>
  <si>
    <t>CAIXINHA COMBO DELIVER</t>
  </si>
  <si>
    <t>CALABRESA</t>
  </si>
  <si>
    <t>CALDO DE CARNE</t>
  </si>
  <si>
    <t>CAMPARI</t>
  </si>
  <si>
    <t>CANAPÉS</t>
  </si>
  <si>
    <t>CANELA EM PÓ</t>
  </si>
  <si>
    <t>CANUDO MEXEDOR PRETO COM 100 UN.</t>
  </si>
  <si>
    <t>CANUDO SIMPLES BIO PC COM 100 UN.</t>
  </si>
  <si>
    <t>CAPA DE PAPAL PARA TELHA PACOTE 50 UM</t>
  </si>
  <si>
    <t>CAPA DO CONTRA FILÉ</t>
  </si>
  <si>
    <t>CAPA DO COXÃO MOLE</t>
  </si>
  <si>
    <t>CARNE SECA</t>
  </si>
  <si>
    <t>CASTANHA DE CAJU</t>
  </si>
  <si>
    <t>CASTANHA DO PARA</t>
  </si>
  <si>
    <t>CAT-CHUP 500g</t>
  </si>
  <si>
    <t>CAT-CHUP GALÃO</t>
  </si>
  <si>
    <t>CAT-CHUP SACHÊ CAIXA</t>
  </si>
  <si>
    <t>CATUPIRY BISNAGA</t>
  </si>
  <si>
    <t>CEBOLA ROXA</t>
  </si>
  <si>
    <t>CEREAL AVEIA</t>
  </si>
  <si>
    <t>CEREAL AVEIA KG</t>
  </si>
  <si>
    <t>CEREAL CORN. FLAKES KG</t>
  </si>
  <si>
    <t>CEREJA COM TALO (BAR)</t>
  </si>
  <si>
    <t>CHÁ MATE LEÃO</t>
  </si>
  <si>
    <t>CHÁ MATE LEÃO SACHÊ CAIXA</t>
  </si>
  <si>
    <t>CHAMPIGNON</t>
  </si>
  <si>
    <t>CHANTILY</t>
  </si>
  <si>
    <t>CHEDDAR BISNAGA</t>
  </si>
  <si>
    <t>CHIMICHURI</t>
  </si>
  <si>
    <t>CHIMICHURI PACOTE 100g</t>
  </si>
  <si>
    <t>CHOCOLATE AO LEITE BARRA 1 KG</t>
  </si>
  <si>
    <t>CHOCOLATE MEIO AMARGO 1 KG</t>
  </si>
  <si>
    <t>CHOP BRAHMA 30 LT</t>
  </si>
  <si>
    <t>CHOP BRAHMA 50 LT</t>
  </si>
  <si>
    <t>CHOP PAGONIA</t>
  </si>
  <si>
    <t>CHOP STELA</t>
  </si>
  <si>
    <t>CHOPP BRAHMA BLACK 30L</t>
  </si>
  <si>
    <t>COBERTURA CHOCOLATE (BISNAGA)</t>
  </si>
  <si>
    <t>COBERTURA MORANGO (BISNAGA)</t>
  </si>
  <si>
    <t>COCA 2 LT</t>
  </si>
  <si>
    <t>COCA 2 LT ZERO</t>
  </si>
  <si>
    <t>COCA LATA</t>
  </si>
  <si>
    <t>COCA LATA MINI</t>
  </si>
  <si>
    <t>COCA ZERO LATA MINI</t>
  </si>
  <si>
    <t>COCÔ LASCA DESENDRATADO LASCAS</t>
  </si>
  <si>
    <t>COENTRO</t>
  </si>
  <si>
    <t>COLORADO APPIA</t>
  </si>
  <si>
    <t>COLORADO RIBEIRÃO</t>
  </si>
  <si>
    <t>COLORAL</t>
  </si>
  <si>
    <t>CONHAQUE PRESIDENTE</t>
  </si>
  <si>
    <t>CONTRA FILE</t>
  </si>
  <si>
    <t>COPA LOMBO</t>
  </si>
  <si>
    <t>COPO ISUPOR 177ml</t>
  </si>
  <si>
    <t>COPO ISUPOR 88ml</t>
  </si>
  <si>
    <t>COSTELA</t>
  </si>
  <si>
    <t>COSTELA CARIOCA</t>
  </si>
  <si>
    <t>COSTELA CARTILAGEM</t>
  </si>
  <si>
    <t>COSTELA DE TAMBAQUI</t>
  </si>
  <si>
    <t>COSTELA DESSOSSADA</t>
  </si>
  <si>
    <t>COSTELA JANELA</t>
  </si>
  <si>
    <t>COSTELA MINGA</t>
  </si>
  <si>
    <t>COSTELINHA DE PACU SEM ESPINHO</t>
  </si>
  <si>
    <t>COSTELINHA DEFUMADA</t>
  </si>
  <si>
    <t>COUVE FLOR CONG. 2Kg</t>
  </si>
  <si>
    <t>COXA E SOBRE COXA DESSOSSADA</t>
  </si>
  <si>
    <t>COXÃO DURO</t>
  </si>
  <si>
    <t>COXÃO MOLE</t>
  </si>
  <si>
    <t>COXINHA DA ASA</t>
  </si>
  <si>
    <t>CRAVO PACOTE 100g</t>
  </si>
  <si>
    <t>CREAM CHEESE</t>
  </si>
  <si>
    <t>CREME DE CEBOLA</t>
  </si>
  <si>
    <t>CUPIM</t>
  </si>
  <si>
    <t>CUPIM A MTP</t>
  </si>
  <si>
    <t>CUPIM B</t>
  </si>
  <si>
    <t>DAMASCO</t>
  </si>
  <si>
    <t>DIAFRAGMA</t>
  </si>
  <si>
    <t>DOCE COCADA</t>
  </si>
  <si>
    <t>DOCE DE ABÓBORA COM COCÔ</t>
  </si>
  <si>
    <t>DOCE DE LEITE</t>
  </si>
  <si>
    <t>DOCE DE LEITE TALHADO</t>
  </si>
  <si>
    <t>DOCE MINEIRINHO PC</t>
  </si>
  <si>
    <t>ERVILHA CONG. 2Kg</t>
  </si>
  <si>
    <t>ESPAGUETE</t>
  </si>
  <si>
    <t>ESPETO BAMBU 50un</t>
  </si>
  <si>
    <t>ESPUMANTE CERESER</t>
  </si>
  <si>
    <t>ESPUMANTE SAINT GERMAIN</t>
  </si>
  <si>
    <t>ETIQUETA LACRE ROLO UN.</t>
  </si>
  <si>
    <t>FANTA 2 LT</t>
  </si>
  <si>
    <t>FARINHA DE MANDIOCA BIJU</t>
  </si>
  <si>
    <t>FAROFA PRONTA</t>
  </si>
  <si>
    <t>FEIJÃO BRANCO</t>
  </si>
  <si>
    <t>FEIJÃO FRADINHO</t>
  </si>
  <si>
    <t>FERMENTO BIOLOGICO SECO 10g</t>
  </si>
  <si>
    <t>FÍGADO BOVINO</t>
  </si>
  <si>
    <t>FIGO CALDA</t>
  </si>
  <si>
    <t>FILÉ DE BACALHAU</t>
  </si>
  <si>
    <t>FILE DE MERLUZA PC 0,800g</t>
  </si>
  <si>
    <t>FILÉ DE PEITO DE FRANGO</t>
  </si>
  <si>
    <t>FILÉ DE PINTADO MTP</t>
  </si>
  <si>
    <t>FILÉ DE TILAPIA</t>
  </si>
  <si>
    <t>FILÉ MIGNON</t>
  </si>
  <si>
    <t>FRALDINHA MTP</t>
  </si>
  <si>
    <t>FRANGO COLABORADOR</t>
  </si>
  <si>
    <t>FUBÁ PC 0,500g</t>
  </si>
  <si>
    <t>GÁS CARBONICO ( CHOPEIRA)</t>
  </si>
  <si>
    <t>GÁS COZINHA GLP</t>
  </si>
  <si>
    <t>GELATINA SEM SABOR</t>
  </si>
  <si>
    <t>GELEIA DE AMORA 0,320g</t>
  </si>
  <si>
    <t>GENGIBRE</t>
  </si>
  <si>
    <t>GERGELIM PRETO</t>
  </si>
  <si>
    <t>GIN CARAVELA</t>
  </si>
  <si>
    <t>GIN TANQUERAY</t>
  </si>
  <si>
    <t>GOIABADA BARRA 0,300g</t>
  </si>
  <si>
    <t>GORDURA</t>
  </si>
  <si>
    <t>GRÃO DE BICO</t>
  </si>
  <si>
    <t>GUARANA 2LT</t>
  </si>
  <si>
    <t>GUARANÁ BAG 18 LT</t>
  </si>
  <si>
    <t>GUARANÁ LATA</t>
  </si>
  <si>
    <t>GUARANA PET MINI</t>
  </si>
  <si>
    <t>GUARANÁ ZERO 2 LT</t>
  </si>
  <si>
    <t>GUARANÁ ZERO BAG 18 LT</t>
  </si>
  <si>
    <t>GUARANÁ ZERO LATA</t>
  </si>
  <si>
    <t>HEINEKEN 600ml</t>
  </si>
  <si>
    <t>HEINEKEN LONG NECK ZERO</t>
  </si>
  <si>
    <t>IORGUTE NATURAL</t>
  </si>
  <si>
    <t>KIWI</t>
  </si>
  <si>
    <t>LAGARTO</t>
  </si>
  <si>
    <t>LARANJA</t>
  </si>
  <si>
    <t>LARANJA BAHIA</t>
  </si>
  <si>
    <t>LEITE DE COCO</t>
  </si>
  <si>
    <t>LEITE EM PÓ</t>
  </si>
  <si>
    <t>LICOR 43</t>
  </si>
  <si>
    <t>LICOR COINTREAU</t>
  </si>
  <si>
    <t>LICOR STACK</t>
  </si>
  <si>
    <t>LIMÃO SICILIANO</t>
  </si>
  <si>
    <t>LIMÃO TAITI</t>
  </si>
  <si>
    <t>LIMPEZA MTP</t>
  </si>
  <si>
    <t>LINGUIÇA DE CUPIM</t>
  </si>
  <si>
    <t>LINGUIÇA SUINA</t>
  </si>
  <si>
    <t>LOMBINHO BOVINO</t>
  </si>
  <si>
    <t>LOURO</t>
  </si>
  <si>
    <t>MAÇÃ</t>
  </si>
  <si>
    <t>MAIONESE DIJUDA</t>
  </si>
  <si>
    <t>MAIONESE HELMANS</t>
  </si>
  <si>
    <t>MAIONESE SACHÊ CAIXA</t>
  </si>
  <si>
    <t>MALZEBEER LONG NECK</t>
  </si>
  <si>
    <t>MAMÃO</t>
  </si>
  <si>
    <t>MAMÃO PAPAIA</t>
  </si>
  <si>
    <t>MAMINHA MTP</t>
  </si>
  <si>
    <t>MANDIOCA</t>
  </si>
  <si>
    <t>MANGERONA FRESCA MAÇO</t>
  </si>
  <si>
    <t>MANTEIGA GARRAFA</t>
  </si>
  <si>
    <t>MARACUJÁ</t>
  </si>
  <si>
    <t>MARGARINA 5OOg</t>
  </si>
  <si>
    <t>MARGARINA BALDE</t>
  </si>
  <si>
    <t>MARMITA D5 ALUMINIO</t>
  </si>
  <si>
    <t>MARMITA D8 ALUMINIO</t>
  </si>
  <si>
    <t>MARMITEX COM 4 DIV. SEM TAMP.</t>
  </si>
  <si>
    <t>MARMITEX ESPETINHOS CAIXA 100UN</t>
  </si>
  <si>
    <t>MARMITEX N8 COM 100un</t>
  </si>
  <si>
    <t>MARMITEX N9 COM 100un</t>
  </si>
  <si>
    <t>MÁSCARA SUÍNA SALGADA</t>
  </si>
  <si>
    <t>MASSA DE PASTEL</t>
  </si>
  <si>
    <t>MASSA FOLEADA</t>
  </si>
  <si>
    <t>MASSA PARA LAZANHA</t>
  </si>
  <si>
    <t>MATAMBRE MTP</t>
  </si>
  <si>
    <t>MEIO DA ASA</t>
  </si>
  <si>
    <t>MEL</t>
  </si>
  <si>
    <t>MELADO  DE CANA CASEIRO 500g</t>
  </si>
  <si>
    <t>MILHO ESPIGA</t>
  </si>
  <si>
    <t>MILHO LATA 1,7KG</t>
  </si>
  <si>
    <t>MILHO SACHÊ 170G</t>
  </si>
  <si>
    <t>MOLHO BARBECUE</t>
  </si>
  <si>
    <t>MOLHO BECHAMEL</t>
  </si>
  <si>
    <t>MOLHO INGLÊS</t>
  </si>
  <si>
    <t>MOLHO POMAROLA</t>
  </si>
  <si>
    <t>MORANGO BANDEJA</t>
  </si>
  <si>
    <t>MOSTARDA 500g</t>
  </si>
  <si>
    <t>MOSTARDA GALÃO</t>
  </si>
  <si>
    <t>MOSTARDA SACHÊ CAIXA</t>
  </si>
  <si>
    <t>MUSCULO BOVINO</t>
  </si>
  <si>
    <t>MUSSARELA NA BRASA</t>
  </si>
  <si>
    <t>MUSSARELA PAÇA</t>
  </si>
  <si>
    <t>NÓS MOSCADA</t>
  </si>
  <si>
    <t>NÓZ MACADAMIA S/ SAL</t>
  </si>
  <si>
    <t>NUGGET COLABORADOR</t>
  </si>
  <si>
    <t>NUTELLA AVELÃ 650g</t>
  </si>
  <si>
    <t>ÓLEO</t>
  </si>
  <si>
    <t>ÓLEO COMPOSTO</t>
  </si>
  <si>
    <t>ORÉGANO</t>
  </si>
  <si>
    <t>ORELHA SUÍNO</t>
  </si>
  <si>
    <t>ORIGINAL 600</t>
  </si>
  <si>
    <t>OVOS CARTELA COM 12UN</t>
  </si>
  <si>
    <t>OVOS DE CODORNA PACOTE 1 KG</t>
  </si>
  <si>
    <t>PACUZINHO</t>
  </si>
  <si>
    <t>PAIO</t>
  </si>
  <si>
    <t>PALETA SUÍNA DESOSSADA</t>
  </si>
  <si>
    <t>PALITO DE DENTE CX</t>
  </si>
  <si>
    <t>PALMITO AÇAI</t>
  </si>
  <si>
    <t>PALMITO PICADO</t>
  </si>
  <si>
    <t>PANCETA</t>
  </si>
  <si>
    <t>PANGA</t>
  </si>
  <si>
    <t>PÃO ÁRABE PACOTE</t>
  </si>
  <si>
    <t>PÃO BAGUETE</t>
  </si>
  <si>
    <t>PÃO DE FORMA</t>
  </si>
  <si>
    <t>PÃO DE QUEIJO PC COM 10 UN.</t>
  </si>
  <si>
    <t>PAPEL MANTEIGA PARA TELHA PACOTE</t>
  </si>
  <si>
    <t>PÁPRICA</t>
  </si>
  <si>
    <t>PARMESÃO PEÇA</t>
  </si>
  <si>
    <t>PARMESÃO RALADO PACOTE</t>
  </si>
  <si>
    <t>PATAGONIA LONG NECK</t>
  </si>
  <si>
    <t>PATINHO</t>
  </si>
  <si>
    <t>PÉ SUÍNO</t>
  </si>
  <si>
    <t>PÉLE SUÍNA</t>
  </si>
  <si>
    <t>PENNE</t>
  </si>
  <si>
    <t>PEPINO JAPONÊS</t>
  </si>
  <si>
    <t>PEPS BAG 18 LT</t>
  </si>
  <si>
    <t>PESSÊGO CALDA</t>
  </si>
  <si>
    <t>PETIT GATEAU CX COM 12un</t>
  </si>
  <si>
    <t xml:space="preserve">PICANHA  </t>
  </si>
  <si>
    <t>PICANHA FATIADA</t>
  </si>
  <si>
    <t>PICOLÉ ABACAXI SUIÇO</t>
  </si>
  <si>
    <t>PICOLÉ ALGODÃO DOCE</t>
  </si>
  <si>
    <t>PICOLÉ CHOCOLEITE</t>
  </si>
  <si>
    <t>PICOLÉ COCO QUEIMADO</t>
  </si>
  <si>
    <t>PICOLÉ JABUTICABA</t>
  </si>
  <si>
    <t>PICOLÉ LEITE COCO</t>
  </si>
  <si>
    <t>PICOLÉ limão</t>
  </si>
  <si>
    <t>PICOLÉ MILHO VERDE</t>
  </si>
  <si>
    <t>PICOLÉ MORANGURT</t>
  </si>
  <si>
    <t>PICOLÉ NATA</t>
  </si>
  <si>
    <t>PICOLÉ UNI DUNI</t>
  </si>
  <si>
    <t>PICOLÉ UVA</t>
  </si>
  <si>
    <t>PIMENTA DEDO DE MOÇA</t>
  </si>
  <si>
    <t>PIMENTA DO REINO EM PÓ</t>
  </si>
  <si>
    <t>PIMENTA MALAGUETA</t>
  </si>
  <si>
    <t>PIMENTA ROSA (GRÃO)</t>
  </si>
  <si>
    <t>PIMENTA SIRIA</t>
  </si>
  <si>
    <t>PIMENTA TABASCO</t>
  </si>
  <si>
    <t>PIMENTÃO AMARELO</t>
  </si>
  <si>
    <t>PIMENTÃO VERDE</t>
  </si>
  <si>
    <t>PIMENTÃO VERMELHO</t>
  </si>
  <si>
    <t>PÓ ROYAL</t>
  </si>
  <si>
    <t>PONTA DE PEITO</t>
  </si>
  <si>
    <t>POTE 250 ml KIT COM TAMPA CREME DE MILHO</t>
  </si>
  <si>
    <t>POTE MIX 180 Ml CAFÉ DA MANHÃ UN.</t>
  </si>
  <si>
    <t>POTE MOLHO BUFET 75 ML COM 50 UNID.</t>
  </si>
  <si>
    <t>POTE MOLHO DELIVERY 100 ML COM 100 UNID.</t>
  </si>
  <si>
    <t>POTE REDONDO COM LACRE 500ml</t>
  </si>
  <si>
    <t>POUPA ABACAXI</t>
  </si>
  <si>
    <t>POUPA ABACAXI COM HORTELÃ</t>
  </si>
  <si>
    <t>POUPA ACEROLA BARRA 1Kg</t>
  </si>
  <si>
    <t>POUPA ACEROLA PACOTE COM 10un</t>
  </si>
  <si>
    <t>POUPA AMORA PC 10 UN.</t>
  </si>
  <si>
    <t>POUPA CAJU BARRA 1KG</t>
  </si>
  <si>
    <t>POUPA CAJU PACOTE COM 10un</t>
  </si>
  <si>
    <t>POUPA MARACUJA PACOTE COM 10un</t>
  </si>
  <si>
    <t>POUPA MORANGO PACOTECOM 10un</t>
  </si>
  <si>
    <t>POUPA TAMARINDO PACOTECOM 10un</t>
  </si>
  <si>
    <t>PRESUNTO PEÇA Kg</t>
  </si>
  <si>
    <t>PRESUTO FATIADO Kg</t>
  </si>
  <si>
    <t>PROVOLONE</t>
  </si>
  <si>
    <t>PURÊ DE BATATAS PÓ</t>
  </si>
  <si>
    <t>QUEIJO COALHO</t>
  </si>
  <si>
    <t>QUINOA</t>
  </si>
  <si>
    <t>RABANETE</t>
  </si>
  <si>
    <t>RABO</t>
  </si>
  <si>
    <t>RABO SUÍNO</t>
  </si>
  <si>
    <t>RAPADURA DA CANA</t>
  </si>
  <si>
    <t>REPOLHO ROXO</t>
  </si>
  <si>
    <t>REQUIJÃO BISNAGA PARMATO</t>
  </si>
  <si>
    <t>REQUIJÃO COPO</t>
  </si>
  <si>
    <t>RÚCULA</t>
  </si>
  <si>
    <t>RUM MONTILA CARTA BRANCA</t>
  </si>
  <si>
    <t>RUM MONTILA CRISTAL</t>
  </si>
  <si>
    <t>RUM MONTILA OURO</t>
  </si>
  <si>
    <t>SACOLA REFORÇADA 40X50</t>
  </si>
  <si>
    <t>SACOLA REFORÇADA 50X60</t>
  </si>
  <si>
    <t>SAKÊ</t>
  </si>
  <si>
    <t>SAL SACHÊ CX</t>
  </si>
  <si>
    <t xml:space="preserve">SALSICHA </t>
  </si>
  <si>
    <t>SAQUINHO DE EMBALAR A VÁCUO PORCIONAMENTO 20X30</t>
  </si>
  <si>
    <t>SAQUINHO DE PAPEL PARA PIPOCA PC 500 UM</t>
  </si>
  <si>
    <t>SAZON</t>
  </si>
  <si>
    <t>SCHWEPPES CITRUS LATA</t>
  </si>
  <si>
    <t>SEMENTE DE ABOBORA SECA KG</t>
  </si>
  <si>
    <t>SERRAMALTE 600</t>
  </si>
  <si>
    <t>SHOYU GALÃO</t>
  </si>
  <si>
    <t>SHOYU SACHÊ CAIXA</t>
  </si>
  <si>
    <t>SKOL 600ml</t>
  </si>
  <si>
    <t>SMINORFF ICE</t>
  </si>
  <si>
    <t>SODA 2 LT</t>
  </si>
  <si>
    <t>SODA BAG 18 LT</t>
  </si>
  <si>
    <t>SORVETE PALITO FRUTA</t>
  </si>
  <si>
    <t>SORVETE PALITO LEITE</t>
  </si>
  <si>
    <t>SORVETE POTE BAUNILHA</t>
  </si>
  <si>
    <t>SORVETE POTE CHOCOLATE</t>
  </si>
  <si>
    <t>SORVETE POTE CREME</t>
  </si>
  <si>
    <t>SORVETE POTE MORANGO</t>
  </si>
  <si>
    <t>STEINHAEGER</t>
  </si>
  <si>
    <t>STELA LONG NECK</t>
  </si>
  <si>
    <t/>
  </si>
  <si>
    <t>NOME DA EMPRESA</t>
  </si>
  <si>
    <t>PORCIONADOS</t>
  </si>
  <si>
    <t>FILÉ MIGNON PORÇÃO 300G</t>
  </si>
  <si>
    <t>19/11/2025</t>
  </si>
  <si>
    <t>DESTINOS</t>
  </si>
  <si>
    <t>LOJA 1</t>
  </si>
  <si>
    <t>LOJA 2</t>
  </si>
  <si>
    <t>LOJA 3</t>
  </si>
  <si>
    <t>DESTINO</t>
  </si>
  <si>
    <t>Nº NF</t>
  </si>
  <si>
    <t>ESTOQUE APOIO</t>
  </si>
  <si>
    <t>FABRICA</t>
  </si>
  <si>
    <t>COZINHA</t>
  </si>
  <si>
    <t>PROTEINA</t>
  </si>
  <si>
    <t>FILE MIGNON</t>
  </si>
  <si>
    <t>KG</t>
  </si>
  <si>
    <t>MTP</t>
  </si>
  <si>
    <t>12</t>
  </si>
  <si>
    <t>19/12/2025</t>
  </si>
  <si>
    <t>459,00</t>
  </si>
  <si>
    <t>7,8</t>
  </si>
  <si>
    <t>345,00</t>
  </si>
  <si>
    <t>2,5</t>
  </si>
  <si>
    <t>1,6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</si>
</sst>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#,##0.000"/>
    <numFmt numFmtId="165" formatCode="_-&quot;R$&quot;\ * #,##0.00_-;\-&quot;R$&quot;\ * #,##0.00_-;_-&quot;R$&quot;\ * &quot;-&quot;??_-;_-@"/>
    <numFmt numFmtId="166" formatCode="0.0"/>
    <numFmt numFmtId="167" formatCode="_-&quot;R$&quot;* #,##0.00_-;\-&quot;R$&quot;* #,##0.00_-;_-&quot;R$&quot;* &quot;-&quot;??_-;_-@"/>
    <numFmt numFmtId="168" formatCode="_-* #,##0.00_-;\-* #,##0.00_-;_-* &quot;-&quot;??_-;_-@"/>
    <numFmt numFmtId="169" formatCode="mmmm"/>
    <numFmt numFmtId="170" formatCode="#,##0.00_ ;\-#,##0.00\ "/>
    <numFmt numFmtId="171" formatCode="0.0%"/>
    <numFmt numFmtId="172" formatCode="dd/mm/yy;@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</font>
    <font>
      <sz val="10"/>
      <color rgb="FFFF0000"/>
      <name val="Bahnschrift"/>
      <family val="2"/>
    </font>
    <font>
      <b/>
      <sz val="11"/>
      <color theme="1"/>
      <name val="Bahnschrift"/>
      <family val="2"/>
    </font>
    <font>
      <sz val="8"/>
      <color theme="1"/>
      <name val="Calibri"/>
      <family val="2"/>
    </font>
    <font>
      <b/>
      <sz val="8"/>
      <color theme="1"/>
      <name val="Bahnschrift"/>
      <family val="2"/>
    </font>
    <font>
      <b/>
      <sz val="8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name val="Bahnschrift"/>
      <family val="2"/>
    </font>
    <font>
      <sz val="10"/>
      <color theme="1"/>
      <name val="times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Bahnschrift"/>
      <family val="2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00"/>
      <name val="Calibri"/>
      <family val="2"/>
    </font>
    <font>
      <b/>
      <sz val="10"/>
      <color rgb="FFFFFF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/>
      <name val="Calibri"/>
    </font>
  </fonts>
  <fills count="35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8DB3E2"/>
        <bgColor rgb="FF8DB3E2"/>
      </patternFill>
    </fill>
    <fill>
      <patternFill patternType="solid">
        <fgColor rgb="FF548DD4"/>
        <bgColor rgb="FF548DD4"/>
      </patternFill>
    </fill>
    <fill>
      <patternFill patternType="solid">
        <fgColor rgb="FFD99594"/>
        <bgColor rgb="FFD99594"/>
      </patternFill>
    </fill>
    <fill>
      <patternFill patternType="solid">
        <fgColor rgb="FF92D050"/>
        <bgColor rgb="FF92D050"/>
      </patternFill>
    </fill>
    <fill>
      <patternFill patternType="solid">
        <fgColor rgb="FFE5B8B7"/>
        <bgColor rgb="FFE5B8B7"/>
      </patternFill>
    </fill>
    <fill>
      <patternFill patternType="solid">
        <fgColor rgb="FFD6E3BC"/>
        <bgColor rgb="FFD6E3BC"/>
      </patternFill>
    </fill>
    <fill>
      <patternFill patternType="solid">
        <fgColor rgb="FF054F5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rgb="FFBFBFB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54F52"/>
        <bgColor rgb="FFFFFF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theme="4"/>
      </patternFill>
    </fill>
    <fill>
      <patternFill patternType="solid">
        <fgColor rgb="FF002060"/>
        <bgColor theme="4"/>
      </patternFill>
    </fill>
    <fill>
      <patternFill patternType="solid">
        <fgColor rgb="FF054F52"/>
        <bgColor theme="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9" fontId="35" fillId="0" borderId="0" applyFont="0" applyFill="0" applyBorder="0" applyAlignment="0" applyProtection="0"/>
    <xf numFmtId="43" fontId="46" fillId="0" borderId="0" applyFont="0" applyFill="0" applyBorder="0" applyAlignment="0" applyProtection="0"/>
    <xf numFmtId="0" fontId="49" fillId="0" borderId="18"/>
    <xf numFmtId="9" fontId="49" fillId="0" borderId="18" applyFont="0" applyFill="0" applyBorder="0" applyAlignment="0" applyProtection="0"/>
    <xf numFmtId="43" fontId="49" fillId="0" borderId="18" applyFont="0" applyFill="0" applyBorder="0" applyAlignment="0" applyProtection="0"/>
  </cellStyleXfs>
  <cellXfs count="367">
    <xf numFmtId="0" fontId="0" fillId="0" borderId="0" xfId="0"/>
    <xf numFmtId="0" fontId="21" fillId="0" borderId="0" xfId="0" applyFont="1"/>
    <xf numFmtId="0" fontId="22" fillId="2" borderId="1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vertical="center"/>
    </xf>
    <xf numFmtId="0" fontId="25" fillId="3" borderId="1" xfId="0" applyFont="1" applyFill="1" applyBorder="1" applyAlignment="1">
      <alignment vertical="center"/>
    </xf>
    <xf numFmtId="0" fontId="23" fillId="3" borderId="1" xfId="0" applyFont="1" applyFill="1" applyBorder="1" applyAlignment="1">
      <alignment horizontal="center" vertical="center"/>
    </xf>
    <xf numFmtId="17" fontId="25" fillId="3" borderId="1" xfId="0" applyNumberFormat="1" applyFont="1" applyFill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7" fillId="0" borderId="1" xfId="0" applyFont="1" applyBorder="1"/>
    <xf numFmtId="4" fontId="27" fillId="0" borderId="1" xfId="0" applyNumberFormat="1" applyFont="1" applyBorder="1"/>
    <xf numFmtId="4" fontId="21" fillId="0" borderId="0" xfId="0" applyNumberFormat="1" applyFont="1"/>
    <xf numFmtId="0" fontId="27" fillId="0" borderId="0" xfId="0" applyFont="1" applyAlignment="1">
      <alignment vertical="top"/>
    </xf>
    <xf numFmtId="0" fontId="28" fillId="0" borderId="0" xfId="0" applyFont="1"/>
    <xf numFmtId="17" fontId="27" fillId="0" borderId="0" xfId="0" applyNumberFormat="1" applyFont="1"/>
    <xf numFmtId="4" fontId="26" fillId="0" borderId="1" xfId="0" applyNumberFormat="1" applyFont="1" applyBorder="1" applyAlignment="1">
      <alignment horizontal="left" vertical="center"/>
    </xf>
    <xf numFmtId="165" fontId="25" fillId="0" borderId="1" xfId="0" applyNumberFormat="1" applyFont="1" applyBorder="1" applyAlignment="1">
      <alignment vertical="center"/>
    </xf>
    <xf numFmtId="10" fontId="27" fillId="0" borderId="1" xfId="0" applyNumberFormat="1" applyFont="1" applyBorder="1"/>
    <xf numFmtId="0" fontId="29" fillId="0" borderId="0" xfId="0" applyFont="1"/>
    <xf numFmtId="0" fontId="26" fillId="6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 wrapText="1"/>
    </xf>
    <xf numFmtId="4" fontId="26" fillId="0" borderId="1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166" fontId="27" fillId="0" borderId="1" xfId="0" applyNumberFormat="1" applyFont="1" applyBorder="1" applyAlignment="1">
      <alignment horizontal="center" vertical="center"/>
    </xf>
    <xf numFmtId="4" fontId="30" fillId="0" borderId="0" xfId="0" applyNumberFormat="1" applyFont="1" applyAlignment="1">
      <alignment horizontal="left" vertical="center"/>
    </xf>
    <xf numFmtId="0" fontId="27" fillId="0" borderId="0" xfId="0" applyFont="1"/>
    <xf numFmtId="16" fontId="27" fillId="0" borderId="0" xfId="0" applyNumberFormat="1" applyFont="1"/>
    <xf numFmtId="0" fontId="26" fillId="0" borderId="0" xfId="0" applyFont="1" applyAlignment="1">
      <alignment vertical="center"/>
    </xf>
    <xf numFmtId="0" fontId="25" fillId="9" borderId="29" xfId="0" applyFont="1" applyFill="1" applyBorder="1" applyAlignment="1">
      <alignment vertical="center"/>
    </xf>
    <xf numFmtId="0" fontId="25" fillId="7" borderId="29" xfId="0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vertical="center"/>
    </xf>
    <xf numFmtId="0" fontId="25" fillId="8" borderId="29" xfId="0" applyFont="1" applyFill="1" applyBorder="1" applyAlignment="1">
      <alignment horizontal="center" vertical="center"/>
    </xf>
    <xf numFmtId="167" fontId="26" fillId="0" borderId="27" xfId="0" applyNumberFormat="1" applyFont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5" fillId="9" borderId="1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164" fontId="26" fillId="0" borderId="1" xfId="0" applyNumberFormat="1" applyFont="1" applyBorder="1" applyAlignment="1">
      <alignment horizontal="left" vertical="center"/>
    </xf>
    <xf numFmtId="164" fontId="25" fillId="9" borderId="1" xfId="0" applyNumberFormat="1" applyFont="1" applyFill="1" applyBorder="1" applyAlignment="1">
      <alignment horizontal="center" vertical="center"/>
    </xf>
    <xf numFmtId="164" fontId="26" fillId="7" borderId="1" xfId="0" applyNumberFormat="1" applyFont="1" applyFill="1" applyBorder="1" applyAlignment="1">
      <alignment horizontal="left" vertical="center"/>
    </xf>
    <xf numFmtId="164" fontId="25" fillId="10" borderId="1" xfId="0" applyNumberFormat="1" applyFont="1" applyFill="1" applyBorder="1" applyAlignment="1">
      <alignment horizontal="center" vertical="center"/>
    </xf>
    <xf numFmtId="164" fontId="26" fillId="8" borderId="1" xfId="0" applyNumberFormat="1" applyFont="1" applyFill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32" fillId="0" borderId="0" xfId="0" applyFont="1"/>
    <xf numFmtId="0" fontId="32" fillId="0" borderId="1" xfId="0" applyFont="1" applyBorder="1"/>
    <xf numFmtId="0" fontId="21" fillId="11" borderId="0" xfId="0" applyFont="1" applyFill="1"/>
    <xf numFmtId="0" fontId="0" fillId="11" borderId="0" xfId="0" applyFill="1"/>
    <xf numFmtId="0" fontId="26" fillId="12" borderId="1" xfId="0" applyFont="1" applyFill="1" applyBorder="1" applyAlignment="1">
      <alignment vertical="center"/>
    </xf>
    <xf numFmtId="0" fontId="26" fillId="13" borderId="1" xfId="0" applyFont="1" applyFill="1" applyBorder="1" applyAlignment="1">
      <alignment horizontal="center" vertical="center" wrapText="1"/>
    </xf>
    <xf numFmtId="9" fontId="26" fillId="14" borderId="1" xfId="0" applyNumberFormat="1" applyFont="1" applyFill="1" applyBorder="1" applyAlignment="1">
      <alignment horizontal="center" vertical="center"/>
    </xf>
    <xf numFmtId="4" fontId="26" fillId="14" borderId="1" xfId="0" applyNumberFormat="1" applyFont="1" applyFill="1" applyBorder="1" applyAlignment="1">
      <alignment horizontal="center" vertical="center"/>
    </xf>
    <xf numFmtId="3" fontId="26" fillId="14" borderId="1" xfId="0" applyNumberFormat="1" applyFont="1" applyFill="1" applyBorder="1" applyAlignment="1">
      <alignment horizontal="center" vertical="center"/>
    </xf>
    <xf numFmtId="0" fontId="0" fillId="14" borderId="0" xfId="0" applyFill="1"/>
    <xf numFmtId="0" fontId="36" fillId="15" borderId="0" xfId="0" applyFont="1" applyFill="1" applyAlignment="1">
      <alignment horizontal="center" vertical="center"/>
    </xf>
    <xf numFmtId="0" fontId="30" fillId="0" borderId="1" xfId="0" applyFont="1" applyBorder="1" applyAlignment="1">
      <alignment vertical="center"/>
    </xf>
    <xf numFmtId="0" fontId="38" fillId="0" borderId="32" xfId="0" applyFont="1" applyBorder="1" applyAlignment="1">
      <alignment wrapText="1"/>
    </xf>
    <xf numFmtId="0" fontId="38" fillId="0" borderId="33" xfId="0" applyFont="1" applyBorder="1" applyAlignment="1">
      <alignment wrapText="1"/>
    </xf>
    <xf numFmtId="0" fontId="38" fillId="0" borderId="33" xfId="0" applyFont="1" applyBorder="1"/>
    <xf numFmtId="0" fontId="38" fillId="0" borderId="1" xfId="0" applyFont="1" applyBorder="1" applyAlignment="1">
      <alignment wrapText="1"/>
    </xf>
    <xf numFmtId="0" fontId="26" fillId="0" borderId="32" xfId="0" applyFont="1" applyBorder="1" applyAlignment="1">
      <alignment vertical="center"/>
    </xf>
    <xf numFmtId="0" fontId="38" fillId="0" borderId="1" xfId="0" applyFont="1" applyBorder="1"/>
    <xf numFmtId="0" fontId="38" fillId="0" borderId="32" xfId="0" applyFont="1" applyBorder="1"/>
    <xf numFmtId="0" fontId="26" fillId="0" borderId="33" xfId="0" applyFont="1" applyBorder="1" applyAlignment="1">
      <alignment vertical="center"/>
    </xf>
    <xf numFmtId="0" fontId="37" fillId="0" borderId="33" xfId="0" applyFont="1" applyBorder="1" applyAlignment="1">
      <alignment vertical="center"/>
    </xf>
    <xf numFmtId="4" fontId="26" fillId="0" borderId="35" xfId="0" applyNumberFormat="1" applyFont="1" applyBorder="1" applyAlignment="1">
      <alignment horizontal="left" vertical="center"/>
    </xf>
    <xf numFmtId="4" fontId="26" fillId="0" borderId="39" xfId="0" applyNumberFormat="1" applyFont="1" applyBorder="1" applyAlignment="1">
      <alignment horizontal="left" vertical="center"/>
    </xf>
    <xf numFmtId="168" fontId="26" fillId="0" borderId="39" xfId="0" applyNumberFormat="1" applyFont="1" applyBorder="1" applyAlignment="1">
      <alignment vertical="center"/>
    </xf>
    <xf numFmtId="0" fontId="26" fillId="0" borderId="39" xfId="0" applyFont="1" applyBorder="1" applyAlignment="1">
      <alignment vertical="center"/>
    </xf>
    <xf numFmtId="4" fontId="26" fillId="0" borderId="39" xfId="0" applyNumberFormat="1" applyFont="1" applyBorder="1" applyAlignment="1">
      <alignment horizontal="center" vertical="center"/>
    </xf>
    <xf numFmtId="2" fontId="39" fillId="0" borderId="39" xfId="0" applyNumberFormat="1" applyFont="1" applyBorder="1" applyAlignment="1">
      <alignment horizontal="center" vertical="center"/>
    </xf>
    <xf numFmtId="4" fontId="39" fillId="0" borderId="39" xfId="0" applyNumberFormat="1" applyFont="1" applyBorder="1" applyAlignment="1">
      <alignment horizontal="center" vertical="center"/>
    </xf>
    <xf numFmtId="2" fontId="0" fillId="16" borderId="40" xfId="0" applyNumberFormat="1" applyFill="1" applyBorder="1"/>
    <xf numFmtId="2" fontId="0" fillId="16" borderId="33" xfId="0" applyNumberFormat="1" applyFill="1" applyBorder="1"/>
    <xf numFmtId="2" fontId="39" fillId="12" borderId="39" xfId="0" applyNumberFormat="1" applyFont="1" applyFill="1" applyBorder="1" applyAlignment="1">
      <alignment horizontal="center" vertical="center"/>
    </xf>
    <xf numFmtId="2" fontId="0" fillId="15" borderId="33" xfId="0" applyNumberFormat="1" applyFill="1" applyBorder="1"/>
    <xf numFmtId="2" fontId="0" fillId="15" borderId="40" xfId="0" applyNumberFormat="1" applyFill="1" applyBorder="1"/>
    <xf numFmtId="4" fontId="0" fillId="15" borderId="33" xfId="0" applyNumberFormat="1" applyFill="1" applyBorder="1"/>
    <xf numFmtId="0" fontId="19" fillId="0" borderId="0" xfId="0" applyFont="1"/>
    <xf numFmtId="4" fontId="0" fillId="0" borderId="0" xfId="0" applyNumberFormat="1"/>
    <xf numFmtId="16" fontId="0" fillId="0" borderId="0" xfId="0" applyNumberFormat="1"/>
    <xf numFmtId="14" fontId="0" fillId="0" borderId="0" xfId="0" applyNumberFormat="1"/>
    <xf numFmtId="0" fontId="19" fillId="0" borderId="39" xfId="0" applyFont="1" applyBorder="1" applyAlignment="1">
      <alignment horizontal="center" vertical="center"/>
    </xf>
    <xf numFmtId="4" fontId="43" fillId="0" borderId="46" xfId="0" applyNumberFormat="1" applyFont="1" applyBorder="1" applyAlignment="1">
      <alignment horizontal="center" vertical="center"/>
    </xf>
    <xf numFmtId="4" fontId="43" fillId="0" borderId="45" xfId="0" applyNumberFormat="1" applyFont="1" applyBorder="1" applyAlignment="1">
      <alignment horizontal="center" vertical="center"/>
    </xf>
    <xf numFmtId="2" fontId="43" fillId="0" borderId="46" xfId="0" applyNumberFormat="1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3" xfId="0" quotePrefix="1" applyBorder="1" applyAlignment="1">
      <alignment horizontal="center" vertical="center"/>
    </xf>
    <xf numFmtId="2" fontId="0" fillId="0" borderId="33" xfId="0" applyNumberFormat="1" applyBorder="1"/>
    <xf numFmtId="9" fontId="0" fillId="0" borderId="33" xfId="1" applyFont="1" applyBorder="1"/>
    <xf numFmtId="169" fontId="0" fillId="0" borderId="0" xfId="0" applyNumberFormat="1"/>
    <xf numFmtId="17" fontId="0" fillId="0" borderId="0" xfId="0" applyNumberFormat="1"/>
    <xf numFmtId="0" fontId="40" fillId="18" borderId="39" xfId="0" applyFont="1" applyFill="1" applyBorder="1" applyAlignment="1">
      <alignment horizontal="center" vertical="center"/>
    </xf>
    <xf numFmtId="10" fontId="0" fillId="0" borderId="0" xfId="1" applyNumberFormat="1" applyFont="1"/>
    <xf numFmtId="4" fontId="43" fillId="0" borderId="36" xfId="0" applyNumberFormat="1" applyFont="1" applyBorder="1" applyAlignment="1">
      <alignment horizontal="center" vertical="center"/>
    </xf>
    <xf numFmtId="4" fontId="43" fillId="0" borderId="48" xfId="0" applyNumberFormat="1" applyFont="1" applyBorder="1" applyAlignment="1">
      <alignment horizontal="center" vertical="center"/>
    </xf>
    <xf numFmtId="2" fontId="43" fillId="0" borderId="36" xfId="0" applyNumberFormat="1" applyFont="1" applyBorder="1" applyAlignment="1">
      <alignment horizontal="center" vertical="center"/>
    </xf>
    <xf numFmtId="0" fontId="18" fillId="0" borderId="0" xfId="0" quotePrefix="1" applyFont="1"/>
    <xf numFmtId="0" fontId="18" fillId="0" borderId="0" xfId="0" applyFont="1"/>
    <xf numFmtId="0" fontId="17" fillId="0" borderId="0" xfId="0" applyFont="1"/>
    <xf numFmtId="0" fontId="44" fillId="18" borderId="0" xfId="0" applyFont="1" applyFill="1" applyAlignment="1">
      <alignment vertical="center"/>
    </xf>
    <xf numFmtId="0" fontId="45" fillId="0" borderId="0" xfId="0" applyFont="1"/>
    <xf numFmtId="9" fontId="0" fillId="0" borderId="0" xfId="1" applyFont="1"/>
    <xf numFmtId="49" fontId="0" fillId="0" borderId="0" xfId="0" applyNumberFormat="1"/>
    <xf numFmtId="0" fontId="27" fillId="0" borderId="16" xfId="0" applyFont="1" applyBorder="1"/>
    <xf numFmtId="0" fontId="27" fillId="0" borderId="49" xfId="0" applyFont="1" applyBorder="1"/>
    <xf numFmtId="49" fontId="27" fillId="0" borderId="49" xfId="0" applyNumberFormat="1" applyFont="1" applyBorder="1"/>
    <xf numFmtId="4" fontId="27" fillId="0" borderId="49" xfId="0" applyNumberFormat="1" applyFont="1" applyBorder="1"/>
    <xf numFmtId="17" fontId="27" fillId="0" borderId="18" xfId="0" applyNumberFormat="1" applyFont="1" applyBorder="1"/>
    <xf numFmtId="4" fontId="27" fillId="0" borderId="14" xfId="0" applyNumberFormat="1" applyFont="1" applyBorder="1"/>
    <xf numFmtId="4" fontId="27" fillId="0" borderId="18" xfId="0" applyNumberFormat="1" applyFont="1" applyBorder="1"/>
    <xf numFmtId="49" fontId="27" fillId="0" borderId="1" xfId="0" applyNumberFormat="1" applyFont="1" applyBorder="1"/>
    <xf numFmtId="4" fontId="27" fillId="0" borderId="7" xfId="0" applyNumberFormat="1" applyFont="1" applyBorder="1"/>
    <xf numFmtId="0" fontId="16" fillId="0" borderId="49" xfId="0" applyFont="1" applyBorder="1" applyAlignment="1" applyProtection="1">
      <alignment vertical="center"/>
      <protection locked="0" hidden="1"/>
    </xf>
    <xf numFmtId="49" fontId="16" fillId="0" borderId="18" xfId="0" applyNumberFormat="1" applyFont="1" applyBorder="1"/>
    <xf numFmtId="0" fontId="15" fillId="0" borderId="0" xfId="0" applyFont="1"/>
    <xf numFmtId="0" fontId="43" fillId="18" borderId="50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37" xfId="0" applyFont="1" applyFill="1" applyBorder="1" applyAlignment="1">
      <alignment horizontal="center" vertical="center"/>
    </xf>
    <xf numFmtId="0" fontId="43" fillId="18" borderId="37" xfId="0" quotePrefix="1" applyFont="1" applyFill="1" applyBorder="1" applyAlignment="1">
      <alignment horizontal="center" vertical="center"/>
    </xf>
    <xf numFmtId="0" fontId="43" fillId="18" borderId="51" xfId="0" applyFont="1" applyFill="1" applyBorder="1" applyAlignment="1">
      <alignment horizontal="center" vertical="center"/>
    </xf>
    <xf numFmtId="0" fontId="43" fillId="0" borderId="48" xfId="0" applyFont="1" applyBorder="1"/>
    <xf numFmtId="2" fontId="43" fillId="0" borderId="52" xfId="0" applyNumberFormat="1" applyFont="1" applyBorder="1" applyAlignment="1">
      <alignment horizontal="center" vertical="center"/>
    </xf>
    <xf numFmtId="0" fontId="43" fillId="0" borderId="45" xfId="0" applyFont="1" applyBorder="1"/>
    <xf numFmtId="2" fontId="43" fillId="0" borderId="53" xfId="0" applyNumberFormat="1" applyFont="1" applyBorder="1" applyAlignment="1">
      <alignment horizontal="center" vertical="center"/>
    </xf>
    <xf numFmtId="43" fontId="0" fillId="0" borderId="0" xfId="2" applyFont="1"/>
    <xf numFmtId="2" fontId="0" fillId="0" borderId="0" xfId="0" applyNumberFormat="1"/>
    <xf numFmtId="0" fontId="14" fillId="0" borderId="0" xfId="0" applyFont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7" fontId="29" fillId="0" borderId="0" xfId="0" applyNumberFormat="1" applyFont="1"/>
    <xf numFmtId="0" fontId="22" fillId="4" borderId="14" xfId="0" applyFont="1" applyFill="1" applyBorder="1" applyAlignment="1">
      <alignment horizontal="center" vertical="center"/>
    </xf>
    <xf numFmtId="49" fontId="22" fillId="4" borderId="14" xfId="0" applyNumberFormat="1" applyFont="1" applyFill="1" applyBorder="1" applyAlignment="1">
      <alignment horizontal="center" vertical="center"/>
    </xf>
    <xf numFmtId="0" fontId="40" fillId="22" borderId="57" xfId="0" applyFont="1" applyFill="1" applyBorder="1"/>
    <xf numFmtId="17" fontId="22" fillId="22" borderId="58" xfId="0" applyNumberFormat="1" applyFont="1" applyFill="1" applyBorder="1"/>
    <xf numFmtId="0" fontId="27" fillId="23" borderId="14" xfId="0" applyFont="1" applyFill="1" applyBorder="1"/>
    <xf numFmtId="0" fontId="13" fillId="23" borderId="14" xfId="0" applyFont="1" applyFill="1" applyBorder="1" applyAlignment="1">
      <alignment vertical="center"/>
    </xf>
    <xf numFmtId="49" fontId="27" fillId="23" borderId="14" xfId="0" applyNumberFormat="1" applyFont="1" applyFill="1" applyBorder="1"/>
    <xf numFmtId="49" fontId="13" fillId="23" borderId="57" xfId="0" applyNumberFormat="1" applyFont="1" applyFill="1" applyBorder="1"/>
    <xf numFmtId="17" fontId="27" fillId="23" borderId="58" xfId="0" applyNumberFormat="1" applyFont="1" applyFill="1" applyBorder="1"/>
    <xf numFmtId="0" fontId="27" fillId="0" borderId="14" xfId="0" applyFont="1" applyBorder="1"/>
    <xf numFmtId="0" fontId="13" fillId="0" borderId="14" xfId="0" applyFont="1" applyBorder="1" applyAlignment="1">
      <alignment vertical="center"/>
    </xf>
    <xf numFmtId="49" fontId="27" fillId="0" borderId="14" xfId="0" applyNumberFormat="1" applyFont="1" applyBorder="1"/>
    <xf numFmtId="49" fontId="13" fillId="0" borderId="57" xfId="0" applyNumberFormat="1" applyFont="1" applyBorder="1"/>
    <xf numFmtId="17" fontId="27" fillId="0" borderId="58" xfId="0" applyNumberFormat="1" applyFont="1" applyBorder="1"/>
    <xf numFmtId="0" fontId="22" fillId="4" borderId="15" xfId="0" applyFont="1" applyFill="1" applyBorder="1" applyAlignment="1">
      <alignment horizontal="center" vertical="center"/>
    </xf>
    <xf numFmtId="0" fontId="27" fillId="23" borderId="15" xfId="0" applyFont="1" applyFill="1" applyBorder="1"/>
    <xf numFmtId="0" fontId="27" fillId="0" borderId="15" xfId="0" applyFont="1" applyBorder="1"/>
    <xf numFmtId="170" fontId="13" fillId="23" borderId="58" xfId="0" applyNumberFormat="1" applyFont="1" applyFill="1" applyBorder="1"/>
    <xf numFmtId="170" fontId="13" fillId="0" borderId="58" xfId="0" applyNumberFormat="1" applyFont="1" applyBorder="1"/>
    <xf numFmtId="165" fontId="26" fillId="0" borderId="0" xfId="0" applyNumberFormat="1" applyFont="1" applyAlignment="1">
      <alignment vertical="center"/>
    </xf>
    <xf numFmtId="0" fontId="11" fillId="0" borderId="33" xfId="0" applyFont="1" applyBorder="1"/>
    <xf numFmtId="0" fontId="12" fillId="0" borderId="33" xfId="0" applyFont="1" applyBorder="1"/>
    <xf numFmtId="17" fontId="0" fillId="0" borderId="33" xfId="0" applyNumberFormat="1" applyBorder="1"/>
    <xf numFmtId="0" fontId="0" fillId="0" borderId="33" xfId="0" applyBorder="1"/>
    <xf numFmtId="0" fontId="0" fillId="24" borderId="33" xfId="0" applyFill="1" applyBorder="1"/>
    <xf numFmtId="0" fontId="10" fillId="0" borderId="0" xfId="0" applyFont="1"/>
    <xf numFmtId="0" fontId="9" fillId="0" borderId="33" xfId="0" applyFont="1" applyBorder="1" applyAlignment="1">
      <alignment horizontal="center" vertical="center"/>
    </xf>
    <xf numFmtId="0" fontId="8" fillId="0" borderId="0" xfId="0" applyFont="1"/>
    <xf numFmtId="4" fontId="0" fillId="0" borderId="0" xfId="1" applyNumberFormat="1" applyFont="1"/>
    <xf numFmtId="0" fontId="41" fillId="25" borderId="59" xfId="0" applyFont="1" applyFill="1" applyBorder="1" applyAlignment="1">
      <alignment horizontal="center"/>
    </xf>
    <xf numFmtId="0" fontId="41" fillId="28" borderId="60" xfId="0" applyFont="1" applyFill="1" applyBorder="1" applyAlignment="1">
      <alignment horizontal="center"/>
    </xf>
    <xf numFmtId="0" fontId="41" fillId="29" borderId="61" xfId="0" applyFont="1" applyFill="1" applyBorder="1" applyAlignment="1">
      <alignment horizontal="center"/>
    </xf>
    <xf numFmtId="10" fontId="53" fillId="0" borderId="62" xfId="4" applyNumberFormat="1" applyFont="1" applyFill="1" applyBorder="1" applyAlignment="1">
      <alignment horizontal="center"/>
    </xf>
    <xf numFmtId="10" fontId="53" fillId="0" borderId="33" xfId="4" applyNumberFormat="1" applyFont="1" applyFill="1" applyBorder="1" applyAlignment="1">
      <alignment horizontal="center"/>
    </xf>
    <xf numFmtId="10" fontId="53" fillId="0" borderId="63" xfId="4" applyNumberFormat="1" applyFont="1" applyFill="1" applyBorder="1" applyAlignment="1">
      <alignment horizontal="center"/>
    </xf>
    <xf numFmtId="3" fontId="53" fillId="0" borderId="62" xfId="4" applyNumberFormat="1" applyFont="1" applyFill="1" applyBorder="1" applyAlignment="1">
      <alignment horizontal="center" vertical="center"/>
    </xf>
    <xf numFmtId="3" fontId="53" fillId="0" borderId="33" xfId="4" applyNumberFormat="1" applyFont="1" applyFill="1" applyBorder="1" applyAlignment="1">
      <alignment horizontal="center" vertical="center"/>
    </xf>
    <xf numFmtId="3" fontId="53" fillId="0" borderId="63" xfId="4" applyNumberFormat="1" applyFont="1" applyFill="1" applyBorder="1" applyAlignment="1">
      <alignment horizontal="center" vertical="center"/>
    </xf>
    <xf numFmtId="171" fontId="53" fillId="0" borderId="62" xfId="4" applyNumberFormat="1" applyFont="1" applyFill="1" applyBorder="1" applyAlignment="1">
      <alignment horizontal="center"/>
    </xf>
    <xf numFmtId="171" fontId="53" fillId="0" borderId="33" xfId="4" applyNumberFormat="1" applyFont="1" applyFill="1" applyBorder="1" applyAlignment="1">
      <alignment horizontal="center"/>
    </xf>
    <xf numFmtId="171" fontId="53" fillId="0" borderId="63" xfId="4" applyNumberFormat="1" applyFont="1" applyFill="1" applyBorder="1" applyAlignment="1">
      <alignment horizontal="center"/>
    </xf>
    <xf numFmtId="43" fontId="53" fillId="0" borderId="64" xfId="5" applyFont="1" applyFill="1" applyBorder="1"/>
    <xf numFmtId="43" fontId="53" fillId="0" borderId="65" xfId="5" applyFont="1" applyFill="1" applyBorder="1"/>
    <xf numFmtId="43" fontId="53" fillId="0" borderId="66" xfId="5" applyFont="1" applyFill="1" applyBorder="1"/>
    <xf numFmtId="0" fontId="51" fillId="27" borderId="36" xfId="0" applyFont="1" applyFill="1" applyBorder="1" applyAlignment="1">
      <alignment horizontal="center" vertical="center"/>
    </xf>
    <xf numFmtId="0" fontId="51" fillId="27" borderId="36" xfId="0" quotePrefix="1" applyFont="1" applyFill="1" applyBorder="1" applyAlignment="1">
      <alignment horizontal="center" vertical="center" wrapText="1"/>
    </xf>
    <xf numFmtId="0" fontId="52" fillId="12" borderId="39" xfId="0" applyFont="1" applyFill="1" applyBorder="1" applyAlignment="1">
      <alignment vertical="center"/>
    </xf>
    <xf numFmtId="0" fontId="52" fillId="12" borderId="41" xfId="0" applyFont="1" applyFill="1" applyBorder="1" applyAlignment="1">
      <alignment horizontal="center" vertical="center"/>
    </xf>
    <xf numFmtId="0" fontId="51" fillId="27" borderId="36" xfId="0" applyFont="1" applyFill="1" applyBorder="1" applyAlignment="1">
      <alignment horizontal="center" vertical="center" wrapText="1"/>
    </xf>
    <xf numFmtId="0" fontId="7" fillId="0" borderId="0" xfId="0" applyFont="1"/>
    <xf numFmtId="0" fontId="51" fillId="27" borderId="46" xfId="0" applyFont="1" applyFill="1" applyBorder="1" applyAlignment="1">
      <alignment horizontal="center" vertical="center"/>
    </xf>
    <xf numFmtId="0" fontId="50" fillId="27" borderId="36" xfId="3" applyFont="1" applyFill="1" applyBorder="1" applyAlignment="1">
      <alignment horizontal="center"/>
    </xf>
    <xf numFmtId="0" fontId="50" fillId="27" borderId="37" xfId="3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3" fontId="52" fillId="12" borderId="39" xfId="0" applyNumberFormat="1" applyFont="1" applyFill="1" applyBorder="1" applyAlignment="1">
      <alignment horizontal="center" vertical="center"/>
    </xf>
    <xf numFmtId="9" fontId="45" fillId="0" borderId="0" xfId="0" applyNumberFormat="1" applyFont="1"/>
    <xf numFmtId="0" fontId="0" fillId="0" borderId="0" xfId="0" applyAlignment="1">
      <alignment horizontal="left"/>
    </xf>
    <xf numFmtId="4" fontId="6" fillId="23" borderId="58" xfId="0" applyNumberFormat="1" applyFont="1" applyFill="1" applyBorder="1"/>
    <xf numFmtId="10" fontId="6" fillId="23" borderId="58" xfId="1" applyNumberFormat="1" applyFont="1" applyFill="1" applyBorder="1"/>
    <xf numFmtId="0" fontId="6" fillId="23" borderId="58" xfId="0" applyFont="1" applyFill="1" applyBorder="1" applyAlignment="1">
      <alignment horizontal="center"/>
    </xf>
    <xf numFmtId="4" fontId="6" fillId="0" borderId="58" xfId="0" applyNumberFormat="1" applyFont="1" applyBorder="1"/>
    <xf numFmtId="10" fontId="6" fillId="0" borderId="58" xfId="1" applyNumberFormat="1" applyFont="1" applyBorder="1"/>
    <xf numFmtId="0" fontId="6" fillId="0" borderId="58" xfId="0" applyFont="1" applyBorder="1" applyAlignment="1">
      <alignment horizontal="center"/>
    </xf>
    <xf numFmtId="0" fontId="6" fillId="23" borderId="58" xfId="0" applyFont="1" applyFill="1" applyBorder="1"/>
    <xf numFmtId="0" fontId="6" fillId="0" borderId="58" xfId="0" applyFont="1" applyBorder="1"/>
    <xf numFmtId="9" fontId="6" fillId="23" borderId="58" xfId="1" applyFont="1" applyFill="1" applyBorder="1"/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6" fillId="0" borderId="0" xfId="0" applyFont="1"/>
    <xf numFmtId="0" fontId="40" fillId="32" borderId="18" xfId="0" applyFont="1" applyFill="1" applyBorder="1"/>
    <xf numFmtId="0" fontId="40" fillId="33" borderId="18" xfId="0" applyFont="1" applyFill="1" applyBorder="1"/>
    <xf numFmtId="0" fontId="0" fillId="0" borderId="18" xfId="0" applyBorder="1"/>
    <xf numFmtId="4" fontId="29" fillId="0" borderId="0" xfId="0" applyNumberFormat="1" applyFont="1"/>
    <xf numFmtId="0" fontId="40" fillId="30" borderId="0" xfId="0" applyFont="1" applyFill="1" applyAlignment="1">
      <alignment horizontal="center" vertical="center"/>
    </xf>
    <xf numFmtId="17" fontId="40" fillId="26" borderId="0" xfId="0" applyNumberFormat="1" applyFont="1" applyFill="1" applyAlignment="1">
      <alignment horizontal="center" vertical="center"/>
    </xf>
    <xf numFmtId="0" fontId="24" fillId="0" borderId="0" xfId="0" applyFont="1"/>
    <xf numFmtId="0" fontId="36" fillId="15" borderId="0" xfId="0" applyFont="1" applyFill="1" applyAlignment="1">
      <alignment horizontal="center" vertical="top"/>
    </xf>
    <xf numFmtId="0" fontId="40" fillId="34" borderId="18" xfId="0" applyFont="1" applyFill="1" applyBorder="1" applyAlignment="1">
      <alignment horizontal="center" vertical="center"/>
    </xf>
    <xf numFmtId="0" fontId="5" fillId="0" borderId="0" xfId="0" applyFont="1"/>
    <xf numFmtId="49" fontId="4" fillId="23" borderId="58" xfId="0" applyNumberFormat="1" applyFont="1" applyFill="1" applyBorder="1"/>
    <xf numFmtId="17" fontId="4" fillId="23" borderId="58" xfId="0" applyNumberFormat="1" applyFont="1" applyFill="1" applyBorder="1"/>
    <xf numFmtId="17" fontId="4" fillId="0" borderId="58" xfId="0" applyNumberFormat="1" applyFont="1" applyBorder="1"/>
    <xf numFmtId="49" fontId="4" fillId="0" borderId="58" xfId="0" applyNumberFormat="1" applyFont="1" applyBorder="1"/>
    <xf numFmtId="0" fontId="27" fillId="23" borderId="33" xfId="0" applyFont="1" applyFill="1" applyBorder="1"/>
    <xf numFmtId="0" fontId="4" fillId="23" borderId="33" xfId="0" applyFont="1" applyFill="1" applyBorder="1" applyAlignment="1">
      <alignment vertical="center"/>
    </xf>
    <xf numFmtId="49" fontId="27" fillId="23" borderId="33" xfId="0" applyNumberFormat="1" applyFont="1" applyFill="1" applyBorder="1"/>
    <xf numFmtId="0" fontId="27" fillId="0" borderId="33" xfId="0" applyFont="1" applyBorder="1"/>
    <xf numFmtId="0" fontId="4" fillId="0" borderId="33" xfId="0" applyFont="1" applyBorder="1" applyAlignment="1">
      <alignment vertical="center"/>
    </xf>
    <xf numFmtId="49" fontId="27" fillId="0" borderId="33" xfId="0" applyNumberFormat="1" applyFont="1" applyBorder="1"/>
    <xf numFmtId="0" fontId="24" fillId="0" borderId="15" xfId="0" applyFont="1" applyBorder="1"/>
    <xf numFmtId="0" fontId="24" fillId="0" borderId="16" xfId="0" applyFont="1" applyBorder="1"/>
    <xf numFmtId="0" fontId="24" fillId="0" borderId="20" xfId="0" applyFont="1" applyBorder="1"/>
    <xf numFmtId="0" fontId="24" fillId="0" borderId="23" xfId="0" applyFont="1" applyBorder="1"/>
    <xf numFmtId="0" fontId="24" fillId="0" borderId="24" xfId="0" applyFont="1" applyBorder="1"/>
    <xf numFmtId="0" fontId="36" fillId="0" borderId="39" xfId="0" applyFont="1" applyBorder="1" applyAlignment="1">
      <alignment horizontal="center" vertical="center"/>
    </xf>
    <xf numFmtId="0" fontId="26" fillId="3" borderId="35" xfId="0" applyFont="1" applyFill="1" applyBorder="1" applyAlignment="1">
      <alignment horizontal="center" vertical="center" wrapText="1"/>
    </xf>
    <xf numFmtId="17" fontId="36" fillId="0" borderId="39" xfId="0" applyNumberFormat="1" applyFont="1" applyBorder="1" applyAlignment="1">
      <alignment horizontal="center" vertical="center"/>
    </xf>
    <xf numFmtId="3" fontId="27" fillId="0" borderId="1" xfId="0" applyNumberFormat="1" applyFont="1" applyBorder="1"/>
    <xf numFmtId="0" fontId="3" fillId="0" borderId="0" xfId="0" applyFont="1"/>
    <xf numFmtId="0" fontId="26" fillId="0" borderId="35" xfId="0" applyFont="1" applyBorder="1" applyAlignment="1">
      <alignment vertical="center"/>
    </xf>
    <xf numFmtId="0" fontId="27" fillId="0" borderId="35" xfId="0" applyFont="1" applyBorder="1"/>
    <xf numFmtId="0" fontId="32" fillId="0" borderId="44" xfId="0" applyFont="1" applyBorder="1"/>
    <xf numFmtId="0" fontId="23" fillId="3" borderId="70" xfId="0" applyFont="1" applyFill="1" applyBorder="1" applyAlignment="1">
      <alignment horizontal="center" vertical="center"/>
    </xf>
    <xf numFmtId="0" fontId="34" fillId="3" borderId="73" xfId="0" applyFont="1" applyFill="1" applyBorder="1" applyAlignment="1">
      <alignment horizontal="center" vertical="center"/>
    </xf>
    <xf numFmtId="172" fontId="23" fillId="3" borderId="74" xfId="0" applyNumberFormat="1" applyFont="1" applyFill="1" applyBorder="1" applyAlignment="1">
      <alignment horizontal="center" vertical="center"/>
    </xf>
    <xf numFmtId="172" fontId="23" fillId="3" borderId="75" xfId="0" applyNumberFormat="1" applyFont="1" applyFill="1" applyBorder="1" applyAlignment="1">
      <alignment horizontal="center" vertical="center"/>
    </xf>
    <xf numFmtId="0" fontId="2" fillId="0" borderId="0" xfId="0" quotePrefix="1" applyFont="1"/>
    <xf numFmtId="0" fontId="0" fillId="0" borderId="34" xfId="0" applyBorder="1"/>
    <xf numFmtId="49" fontId="0" fillId="0" borderId="34" xfId="0" applyNumberFormat="1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36" fillId="4" borderId="15" xfId="0" applyFont="1" applyFill="1" applyBorder="1" applyAlignment="1">
      <alignment horizontal="center" vertical="center"/>
    </xf>
    <xf numFmtId="0" fontId="36" fillId="4" borderId="14" xfId="0" applyFont="1" applyFill="1" applyBorder="1" applyAlignment="1">
      <alignment horizontal="center" vertical="center"/>
    </xf>
    <xf numFmtId="49" fontId="36" fillId="4" borderId="14" xfId="0" applyNumberFormat="1" applyFont="1" applyFill="1" applyBorder="1" applyAlignment="1">
      <alignment horizontal="center" vertical="center"/>
    </xf>
    <xf numFmtId="0" fontId="56" fillId="22" borderId="57" xfId="0" applyFont="1" applyFill="1" applyBorder="1"/>
    <xf numFmtId="17" fontId="36" fillId="22" borderId="58" xfId="0" applyNumberFormat="1" applyFont="1" applyFill="1" applyBorder="1"/>
    <xf numFmtId="0" fontId="56" fillId="22" borderId="58" xfId="0" applyFont="1" applyFill="1" applyBorder="1"/>
    <xf numFmtId="0" fontId="57" fillId="0" borderId="0" xfId="0" applyFont="1"/>
    <xf numFmtId="14" fontId="0" fillId="30" borderId="0" xfId="0" applyNumberFormat="1" applyFill="1"/>
    <xf numFmtId="14" fontId="45" fillId="30" borderId="0" xfId="0" applyNumberFormat="1" applyFont="1" applyFill="1"/>
    <xf numFmtId="43" fontId="45" fillId="30" borderId="0" xfId="2" applyFont="1" applyFill="1"/>
    <xf numFmtId="0" fontId="36" fillId="4" borderId="8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 vertical="center"/>
    </xf>
    <xf numFmtId="49" fontId="36" fillId="4" borderId="1" xfId="0" applyNumberFormat="1" applyFont="1" applyFill="1" applyBorder="1" applyAlignment="1">
      <alignment horizontal="center" vertical="center"/>
    </xf>
    <xf numFmtId="0" fontId="36" fillId="4" borderId="6" xfId="0" applyFont="1" applyFill="1" applyBorder="1" applyAlignment="1">
      <alignment horizontal="center" vertical="center"/>
    </xf>
    <xf numFmtId="17" fontId="24" fillId="0" borderId="0" xfId="0" applyNumberFormat="1" applyFont="1"/>
    <xf numFmtId="0" fontId="36" fillId="4" borderId="19" xfId="0" applyFont="1" applyFill="1" applyBorder="1" applyAlignment="1">
      <alignment horizontal="center" vertical="center"/>
    </xf>
    <xf numFmtId="14" fontId="58" fillId="30" borderId="0" xfId="0" applyNumberFormat="1" applyFont="1" applyFill="1"/>
    <xf numFmtId="0" fontId="36" fillId="4" borderId="33" xfId="0" applyFont="1" applyFill="1" applyBorder="1" applyAlignment="1">
      <alignment horizontal="center" vertical="center"/>
    </xf>
    <xf numFmtId="0" fontId="0" fillId="0" borderId="1" xfId="0" applyBorder="1"/>
    <xf numFmtId="0" fontId="0" fillId="0" borderId="32" xfId="0" applyBorder="1"/>
    <xf numFmtId="0" fontId="26" fillId="0" borderId="34" xfId="0" applyFont="1" applyBorder="1" applyAlignment="1">
      <alignment vertical="center"/>
    </xf>
    <xf numFmtId="4" fontId="27" fillId="0" borderId="0" xfId="0" applyNumberFormat="1" applyFont="1"/>
    <xf numFmtId="0" fontId="38" fillId="0" borderId="67" xfId="0" applyFont="1" applyBorder="1" applyAlignment="1">
      <alignment wrapText="1"/>
    </xf>
    <xf numFmtId="0" fontId="21" fillId="11" borderId="0" xfId="0" applyFont="1" applyFill="1" applyAlignment="1">
      <alignment horizontal="center"/>
    </xf>
    <xf numFmtId="0" fontId="22" fillId="2" borderId="3" xfId="0" applyFont="1" applyFill="1" applyBorder="1" applyAlignment="1">
      <alignment horizontal="center" vertical="center"/>
    </xf>
    <xf numFmtId="0" fontId="24" fillId="0" borderId="4" xfId="0" applyFont="1" applyBorder="1"/>
    <xf numFmtId="0" fontId="24" fillId="0" borderId="5" xfId="0" applyFont="1" applyBorder="1"/>
    <xf numFmtId="0" fontId="22" fillId="2" borderId="19" xfId="0" applyFont="1" applyFill="1" applyBorder="1" applyAlignment="1">
      <alignment horizontal="center" vertical="center"/>
    </xf>
    <xf numFmtId="0" fontId="22" fillId="2" borderId="18" xfId="0" applyFont="1" applyFill="1" applyBorder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48" fillId="21" borderId="0" xfId="0" applyFont="1" applyFill="1" applyAlignment="1">
      <alignment horizontal="center" vertical="center"/>
    </xf>
    <xf numFmtId="0" fontId="26" fillId="3" borderId="56" xfId="0" applyFont="1" applyFill="1" applyBorder="1" applyAlignment="1">
      <alignment horizontal="center" vertical="center"/>
    </xf>
    <xf numFmtId="0" fontId="24" fillId="0" borderId="54" xfId="0" applyFont="1" applyBorder="1"/>
    <xf numFmtId="0" fontId="25" fillId="0" borderId="30" xfId="0" applyFont="1" applyBorder="1" applyAlignment="1">
      <alignment horizontal="center" vertical="center"/>
    </xf>
    <xf numFmtId="0" fontId="24" fillId="0" borderId="31" xfId="0" applyFont="1" applyBorder="1"/>
    <xf numFmtId="0" fontId="31" fillId="0" borderId="0" xfId="0" applyFont="1" applyAlignment="1">
      <alignment horizontal="center" vertical="center"/>
    </xf>
    <xf numFmtId="0" fontId="0" fillId="0" borderId="0" xfId="0"/>
    <xf numFmtId="0" fontId="24" fillId="0" borderId="23" xfId="0" applyFont="1" applyBorder="1"/>
    <xf numFmtId="0" fontId="25" fillId="3" borderId="27" xfId="0" applyFont="1" applyFill="1" applyBorder="1" applyAlignment="1">
      <alignment horizontal="center" vertical="center" wrapText="1"/>
    </xf>
    <xf numFmtId="0" fontId="24" fillId="0" borderId="28" xfId="0" applyFont="1" applyBorder="1"/>
    <xf numFmtId="17" fontId="40" fillId="21" borderId="41" xfId="0" applyNumberFormat="1" applyFont="1" applyFill="1" applyBorder="1" applyAlignment="1">
      <alignment horizontal="center" vertical="center"/>
    </xf>
    <xf numFmtId="17" fontId="40" fillId="21" borderId="42" xfId="0" applyNumberFormat="1" applyFont="1" applyFill="1" applyBorder="1" applyAlignment="1">
      <alignment horizontal="center" vertical="center"/>
    </xf>
    <xf numFmtId="0" fontId="47" fillId="20" borderId="41" xfId="0" applyFont="1" applyFill="1" applyBorder="1" applyAlignment="1">
      <alignment horizontal="center" vertical="center"/>
    </xf>
    <xf numFmtId="0" fontId="47" fillId="20" borderId="43" xfId="0" applyFont="1" applyFill="1" applyBorder="1" applyAlignment="1">
      <alignment horizontal="center" vertical="center"/>
    </xf>
    <xf numFmtId="0" fontId="47" fillId="20" borderId="42" xfId="0" applyFont="1" applyFill="1" applyBorder="1" applyAlignment="1">
      <alignment horizontal="center" vertical="center"/>
    </xf>
    <xf numFmtId="0" fontId="25" fillId="7" borderId="25" xfId="0" applyFont="1" applyFill="1" applyBorder="1" applyAlignment="1">
      <alignment horizontal="center" vertical="center"/>
    </xf>
    <xf numFmtId="0" fontId="24" fillId="0" borderId="25" xfId="0" applyFont="1" applyBorder="1"/>
    <xf numFmtId="0" fontId="24" fillId="0" borderId="26" xfId="0" applyFont="1" applyBorder="1"/>
    <xf numFmtId="0" fontId="25" fillId="8" borderId="55" xfId="0" applyFont="1" applyFill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17" fontId="24" fillId="0" borderId="18" xfId="0" applyNumberFormat="1" applyFont="1" applyBorder="1" applyAlignment="1">
      <alignment horizontal="center" vertical="center"/>
    </xf>
    <xf numFmtId="0" fontId="20" fillId="12" borderId="41" xfId="0" applyFont="1" applyFill="1" applyBorder="1" applyAlignment="1">
      <alignment horizontal="center" vertical="center"/>
    </xf>
    <xf numFmtId="0" fontId="0" fillId="12" borderId="42" xfId="0" applyFill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25" fillId="16" borderId="41" xfId="1" applyNumberFormat="1" applyFont="1" applyFill="1" applyBorder="1" applyAlignment="1">
      <alignment horizontal="center" vertical="center"/>
    </xf>
    <xf numFmtId="10" fontId="25" fillId="16" borderId="42" xfId="1" applyNumberFormat="1" applyFont="1" applyFill="1" applyBorder="1" applyAlignment="1">
      <alignment horizontal="center" vertical="center"/>
    </xf>
    <xf numFmtId="168" fontId="26" fillId="16" borderId="36" xfId="0" applyNumberFormat="1" applyFont="1" applyFill="1" applyBorder="1" applyAlignment="1">
      <alignment horizontal="center" vertical="center" wrapText="1"/>
    </xf>
    <xf numFmtId="168" fontId="26" fillId="16" borderId="37" xfId="0" applyNumberFormat="1" applyFont="1" applyFill="1" applyBorder="1" applyAlignment="1">
      <alignment horizontal="center" vertical="center" wrapText="1"/>
    </xf>
    <xf numFmtId="168" fontId="26" fillId="15" borderId="36" xfId="0" applyNumberFormat="1" applyFont="1" applyFill="1" applyBorder="1" applyAlignment="1">
      <alignment horizontal="center" vertical="center" wrapText="1"/>
    </xf>
    <xf numFmtId="168" fontId="26" fillId="15" borderId="37" xfId="0" applyNumberFormat="1" applyFont="1" applyFill="1" applyBorder="1" applyAlignment="1">
      <alignment horizontal="center" vertical="center" wrapText="1"/>
    </xf>
    <xf numFmtId="0" fontId="54" fillId="27" borderId="53" xfId="0" applyFont="1" applyFill="1" applyBorder="1" applyAlignment="1">
      <alignment horizontal="center" vertical="center"/>
    </xf>
    <xf numFmtId="0" fontId="54" fillId="27" borderId="18" xfId="0" applyFont="1" applyFill="1" applyBorder="1" applyAlignment="1">
      <alignment horizontal="center" vertical="center"/>
    </xf>
    <xf numFmtId="4" fontId="0" fillId="0" borderId="50" xfId="0" applyNumberFormat="1" applyBorder="1" applyAlignment="1">
      <alignment horizontal="center" vertical="center"/>
    </xf>
    <xf numFmtId="4" fontId="0" fillId="0" borderId="47" xfId="0" applyNumberFormat="1" applyBorder="1" applyAlignment="1">
      <alignment horizontal="center" vertical="center"/>
    </xf>
    <xf numFmtId="0" fontId="52" fillId="12" borderId="41" xfId="0" applyFont="1" applyFill="1" applyBorder="1" applyAlignment="1">
      <alignment horizontal="center" vertical="center"/>
    </xf>
    <xf numFmtId="0" fontId="52" fillId="12" borderId="42" xfId="0" applyFont="1" applyFill="1" applyBorder="1" applyAlignment="1">
      <alignment horizontal="center" vertical="center"/>
    </xf>
    <xf numFmtId="0" fontId="39" fillId="0" borderId="41" xfId="0" applyFont="1" applyBorder="1" applyAlignment="1">
      <alignment horizontal="center"/>
    </xf>
    <xf numFmtId="0" fontId="39" fillId="0" borderId="42" xfId="0" applyFont="1" applyBorder="1" applyAlignment="1">
      <alignment horizontal="center"/>
    </xf>
    <xf numFmtId="4" fontId="55" fillId="0" borderId="52" xfId="0" applyNumberFormat="1" applyFont="1" applyBorder="1" applyAlignment="1">
      <alignment horizontal="center" vertical="center"/>
    </xf>
    <xf numFmtId="4" fontId="55" fillId="0" borderId="48" xfId="0" applyNumberFormat="1" applyFont="1" applyBorder="1" applyAlignment="1">
      <alignment horizontal="center" vertical="center"/>
    </xf>
    <xf numFmtId="4" fontId="55" fillId="0" borderId="51" xfId="0" applyNumberFormat="1" applyFont="1" applyBorder="1" applyAlignment="1">
      <alignment horizontal="center" vertical="center"/>
    </xf>
    <xf numFmtId="4" fontId="55" fillId="0" borderId="47" xfId="0" applyNumberFormat="1" applyFont="1" applyBorder="1" applyAlignment="1">
      <alignment horizontal="center" vertical="center"/>
    </xf>
    <xf numFmtId="0" fontId="40" fillId="31" borderId="0" xfId="0" applyFont="1" applyFill="1" applyAlignment="1">
      <alignment horizontal="center"/>
    </xf>
    <xf numFmtId="0" fontId="40" fillId="30" borderId="18" xfId="0" applyFont="1" applyFill="1" applyBorder="1" applyAlignment="1">
      <alignment horizontal="center"/>
    </xf>
    <xf numFmtId="0" fontId="23" fillId="5" borderId="12" xfId="0" applyFont="1" applyFill="1" applyBorder="1" applyAlignment="1">
      <alignment horizontal="center" vertical="center"/>
    </xf>
    <xf numFmtId="0" fontId="24" fillId="0" borderId="13" xfId="0" applyFont="1" applyBorder="1"/>
    <xf numFmtId="0" fontId="24" fillId="0" borderId="17" xfId="0" applyFont="1" applyBorder="1"/>
    <xf numFmtId="0" fontId="24" fillId="0" borderId="18" xfId="0" applyFont="1" applyBorder="1"/>
    <xf numFmtId="0" fontId="24" fillId="0" borderId="21" xfId="0" applyFont="1" applyBorder="1"/>
    <xf numFmtId="0" fontId="24" fillId="0" borderId="22" xfId="0" applyFont="1" applyBorder="1"/>
    <xf numFmtId="0" fontId="22" fillId="2" borderId="9" xfId="0" applyFont="1" applyFill="1" applyBorder="1" applyAlignment="1">
      <alignment horizontal="center" vertical="center"/>
    </xf>
    <xf numFmtId="0" fontId="24" fillId="0" borderId="10" xfId="0" applyFont="1" applyBorder="1"/>
    <xf numFmtId="0" fontId="24" fillId="0" borderId="11" xfId="0" applyFont="1" applyBorder="1"/>
    <xf numFmtId="0" fontId="42" fillId="0" borderId="44" xfId="0" applyFont="1" applyBorder="1" applyAlignment="1">
      <alignment horizontal="center" vertical="center"/>
    </xf>
    <xf numFmtId="0" fontId="41" fillId="18" borderId="44" xfId="0" applyFont="1" applyFill="1" applyBorder="1" applyAlignment="1">
      <alignment horizontal="center" vertical="center"/>
    </xf>
    <xf numFmtId="0" fontId="41" fillId="18" borderId="18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8" xfId="0" applyBorder="1" applyAlignment="1">
      <alignment horizontal="center"/>
    </xf>
    <xf numFmtId="0" fontId="41" fillId="18" borderId="36" xfId="0" applyFont="1" applyFill="1" applyBorder="1" applyAlignment="1">
      <alignment horizontal="center" vertical="center" wrapText="1"/>
    </xf>
    <xf numFmtId="0" fontId="41" fillId="18" borderId="37" xfId="0" applyFont="1" applyFill="1" applyBorder="1" applyAlignment="1">
      <alignment horizontal="center" vertical="center" wrapText="1"/>
    </xf>
    <xf numFmtId="4" fontId="39" fillId="17" borderId="36" xfId="0" applyNumberFormat="1" applyFont="1" applyFill="1" applyBorder="1" applyAlignment="1">
      <alignment horizontal="center" vertical="center"/>
    </xf>
    <xf numFmtId="4" fontId="39" fillId="17" borderId="37" xfId="0" applyNumberFormat="1" applyFont="1" applyFill="1" applyBorder="1" applyAlignment="1">
      <alignment horizontal="center" vertical="center"/>
    </xf>
    <xf numFmtId="0" fontId="42" fillId="17" borderId="41" xfId="0" applyFont="1" applyFill="1" applyBorder="1" applyAlignment="1">
      <alignment horizontal="center" vertical="center"/>
    </xf>
    <xf numFmtId="0" fontId="42" fillId="17" borderId="42" xfId="0" applyFont="1" applyFill="1" applyBorder="1" applyAlignment="1">
      <alignment horizontal="center" vertical="center"/>
    </xf>
    <xf numFmtId="0" fontId="44" fillId="18" borderId="0" xfId="0" applyFont="1" applyFill="1" applyAlignment="1">
      <alignment horizontal="center" vertical="center"/>
    </xf>
    <xf numFmtId="0" fontId="44" fillId="19" borderId="18" xfId="0" applyFont="1" applyFill="1" applyBorder="1" applyAlignment="1">
      <alignment horizontal="center" vertical="center"/>
    </xf>
    <xf numFmtId="0" fontId="33" fillId="3" borderId="68" xfId="0" applyFont="1" applyFill="1" applyBorder="1" applyAlignment="1">
      <alignment horizontal="center" vertical="center"/>
    </xf>
    <xf numFmtId="0" fontId="33" fillId="3" borderId="71" xfId="0" applyFont="1" applyFill="1" applyBorder="1" applyAlignment="1">
      <alignment horizontal="center" vertical="center"/>
    </xf>
    <xf numFmtId="0" fontId="33" fillId="3" borderId="69" xfId="0" applyFont="1" applyFill="1" applyBorder="1" applyAlignment="1">
      <alignment horizontal="center" vertical="center"/>
    </xf>
    <xf numFmtId="0" fontId="33" fillId="3" borderId="72" xfId="0" applyFont="1" applyFill="1" applyBorder="1" applyAlignment="1">
      <alignment horizontal="center" vertical="center"/>
    </xf>
    <xf numFmtId="0" fontId="59" fillId="0" borderId="16" xfId="0" applyFont="1" applyBorder="1"/>
    <xf numFmtId="0" fontId="0" fillId="0" borderId="49" xfId="0" applyFont="1" applyBorder="1" applyAlignment="1" applyProtection="1">
      <alignment vertical="center"/>
      <protection locked="0" hidden="1"/>
    </xf>
    <xf numFmtId="0" fontId="59" fillId="0" borderId="49" xfId="0" applyNumberFormat="1" applyFont="1" applyBorder="1"/>
    <xf numFmtId="0" fontId="59" fillId="0" borderId="49" xfId="0" applyFont="1" applyBorder="1"/>
    <xf numFmtId="49" fontId="59" fillId="0" borderId="49" xfId="0" applyNumberFormat="1" applyFont="1" applyBorder="1"/>
    <xf numFmtId="165" fontId="59" fillId="0" borderId="49" xfId="0" applyNumberFormat="1" applyFont="1" applyBorder="1"/>
    <xf numFmtId="49" fontId="0" fillId="0" borderId="18" xfId="0" applyNumberFormat="1" applyFont="1" applyBorder="1"/>
    <xf numFmtId="17" fontId="59" fillId="0" borderId="18" xfId="0" applyNumberFormat="1" applyFont="1" applyBorder="1"/>
    <xf numFmtId="4" fontId="59" fillId="0" borderId="18" xfId="0" applyNumberFormat="1" applyFont="1" applyBorder="1"/>
    <xf numFmtId="4" fontId="59" fillId="0" borderId="14" xfId="0" applyNumberFormat="1" applyFont="1" applyBorder="1"/>
    <xf numFmtId="0" fontId="59" fillId="23" borderId="15" xfId="0" applyFont="1" applyFill="1" applyBorder="1"/>
    <xf numFmtId="0" fontId="0" fillId="23" borderId="14" xfId="0" applyFont="1" applyFill="1" applyBorder="1" applyAlignment="1">
      <alignment vertical="center"/>
    </xf>
    <xf numFmtId="0" fontId="59" fillId="23" borderId="14" xfId="0" applyFont="1" applyFill="1" applyBorder="1"/>
    <xf numFmtId="0" fontId="59" fillId="23" borderId="14" xfId="0" applyNumberFormat="1" applyFont="1" applyFill="1" applyBorder="1"/>
    <xf numFmtId="49" fontId="0" fillId="23" borderId="57" xfId="0" applyNumberFormat="1" applyFont="1" applyFill="1" applyBorder="1"/>
    <xf numFmtId="17" fontId="59" fillId="23" borderId="58" xfId="0" applyNumberFormat="1" applyFont="1" applyFill="1" applyBorder="1"/>
    <xf numFmtId="170" fontId="0" fillId="23" borderId="58" xfId="0" applyNumberFormat="1" applyFont="1" applyFill="1" applyBorder="1"/>
  </cellXfs>
  <cellStyles count="6">
    <cellStyle name="Normal" xfId="0" builtinId="0"/>
    <cellStyle name="Normal 8" xfId="3" xr:uid="{00000000-0005-0000-0000-000001000000}"/>
    <cellStyle name="Porcentagem" xfId="1" builtinId="5"/>
    <cellStyle name="Porcentagem 4" xfId="4" xr:uid="{00000000-0005-0000-0000-000003000000}"/>
    <cellStyle name="Vírgula" xfId="2" builtinId="3"/>
    <cellStyle name="Vírgula 5" xfId="5" xr:uid="{00000000-0005-0000-0000-000005000000}"/>
  </cellStyles>
  <dxfs count="114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  <border diagonalUp="0" diagonalDown="0">
        <left style="medium">
          <color auto="1"/>
        </left>
        <right/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4" formatCode="#,##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4" formatCode="#,##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4" formatCode="#,##0.00"/>
      <border diagonalUp="0" diagonalDown="0">
        <left style="medium">
          <color auto="1"/>
        </left>
        <right style="medium">
          <color auto="1"/>
        </right>
        <top/>
        <bottom/>
        <vertical style="medium">
          <color auto="1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medium">
          <color auto="1"/>
        </right>
        <top/>
        <bottom/>
        <vertical style="medium">
          <color auto="1"/>
        </vertical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color rgb="FF00B05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theme="0"/>
      </font>
      <fill>
        <patternFill patternType="solid">
          <fgColor rgb="FF00B050"/>
          <bgColor rgb="FF00B05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theme="0"/>
      </font>
      <fill>
        <patternFill patternType="solid">
          <fgColor rgb="FF00B050"/>
          <bgColor rgb="FF00B05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rgb="FF00B05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theme="0"/>
      </font>
      <fill>
        <patternFill patternType="solid">
          <fgColor rgb="FF00B050"/>
          <bgColor rgb="FF00B05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rgb="FF00B050"/>
      </font>
      <fill>
        <patternFill patternType="none"/>
      </fill>
    </dxf>
    <dxf>
      <font>
        <b/>
        <color rgb="FFFF0000"/>
      </font>
      <fill>
        <patternFill patternType="none"/>
      </fill>
    </dxf>
    <dxf>
      <font>
        <b/>
        <color theme="0"/>
      </font>
      <fill>
        <patternFill patternType="solid">
          <fgColor rgb="FF00B050"/>
          <bgColor rgb="FF00B05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4" formatCode="#,##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#,##0.00_ ;\-#,##0.00\ 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2" formatCode="mmm/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rgb="FF000000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_-&quot;R$&quot;\ * #,##0.00_-;\-&quot;R$&quot;\ * #,##0.00_-;_-&quot;R$&quot;\ * &quot;-&quot;??_-;_-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0" formatCode="@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</dxf>
  </dxfs>
  <tableStyles count="0" defaultTableStyle="TableStyleMedium2" defaultPivotStyle="PivotStyleLight16"/>
  <colors>
    <mruColors>
      <color rgb="FF054F52"/>
      <color rgb="FFFF3300"/>
      <color rgb="FFCC0000"/>
      <color rgb="FF990000"/>
      <color rgb="FFD6D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/>
              <a:t>Estoque Real x Médio</a:t>
            </a:r>
          </a:p>
        </c:rich>
      </c:tx>
      <c:layout>
        <c:manualLayout>
          <c:xMode val="edge"/>
          <c:yMode val="edge"/>
          <c:x val="0.14047369894553016"/>
          <c:y val="2.17243673847111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'GIRO ESTOQUE'!$B$8</c:f>
              <c:strCache>
                <c:ptCount val="1"/>
                <c:pt idx="0">
                  <c:v>ESTOQUE REAL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ESTOQUE'!$B$9:$B$20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742.8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59-4B05-A222-A657CEE3AF9F}"/>
            </c:ext>
          </c:extLst>
        </c:ser>
        <c:ser>
          <c:idx val="1"/>
          <c:order val="1"/>
          <c:tx>
            <c:strRef>
              <c:f>'GIRO ESTOQUE'!$C$8</c:f>
              <c:strCache>
                <c:ptCount val="1"/>
                <c:pt idx="0">
                  <c:v>ESTOQUE MÉDIO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ESTOQUE'!$C$9:$C$20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371.4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59-4B05-A222-A657CEE3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12793936"/>
        <c:axId val="-1912793392"/>
      </c:barChart>
      <c:catAx>
        <c:axId val="-19127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12793392"/>
        <c:crosses val="autoZero"/>
        <c:auto val="1"/>
        <c:lblAlgn val="ctr"/>
        <c:lblOffset val="100"/>
        <c:noMultiLvlLbl val="0"/>
      </c:catAx>
      <c:valAx>
        <c:axId val="-191279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1279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02369522571441"/>
          <c:y val="1.2264431736734877E-2"/>
          <c:w val="0.27597630477428547"/>
          <c:h val="0.199593908282115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1400"/>
              <a:t>Giro</a:t>
            </a:r>
            <a:r>
              <a:rPr lang="pt-BR" sz="1400" baseline="0"/>
              <a:t> Dias: Real x Médio</a:t>
            </a:r>
            <a:endParaRPr lang="pt-BR" sz="1400"/>
          </a:p>
        </c:rich>
      </c:tx>
      <c:layout>
        <c:manualLayout>
          <c:xMode val="edge"/>
          <c:yMode val="edge"/>
          <c:x val="0.15798171847131451"/>
          <c:y val="3.2586551077066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'GIRO ESTOQUE'!$E$8</c:f>
              <c:strCache>
                <c:ptCount val="1"/>
                <c:pt idx="0">
                  <c:v>Giro Dias Real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ESTOQUE'!$E$9:$E$20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364.11764705882354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84-4E44-ABFD-D4AD8A590992}"/>
            </c:ext>
          </c:extLst>
        </c:ser>
        <c:ser>
          <c:idx val="1"/>
          <c:order val="1"/>
          <c:tx>
            <c:strRef>
              <c:f>'GIRO ESTOQUE'!$G$8</c:f>
              <c:strCache>
                <c:ptCount val="1"/>
                <c:pt idx="0">
                  <c:v>Giro Dias Médio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ESTOQUE'!$G$9:$G$20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182.05882352941177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84-4E44-ABFD-D4AD8A590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18517632"/>
        <c:axId val="-847761600"/>
      </c:barChart>
      <c:catAx>
        <c:axId val="-191851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47761600"/>
        <c:crosses val="autoZero"/>
        <c:auto val="1"/>
        <c:lblAlgn val="ctr"/>
        <c:lblOffset val="100"/>
        <c:noMultiLvlLbl val="0"/>
      </c:catAx>
      <c:valAx>
        <c:axId val="-84776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1851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27089572634276"/>
          <c:y val="3.1006402701348107E-2"/>
          <c:w val="0.22697612684519217"/>
          <c:h val="0.1833006327435823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/>
                </a:solidFill>
              </a:rPr>
              <a:t>GIRO</a:t>
            </a:r>
            <a:r>
              <a:rPr lang="pt-BR" b="1" baseline="0">
                <a:solidFill>
                  <a:schemeClr val="bg1"/>
                </a:solidFill>
              </a:rPr>
              <a:t> DO ESTOQUE EM DIAS</a:t>
            </a:r>
            <a:endParaRPr lang="pt-BR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7938111193879209"/>
          <c:y val="2.49351880418695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2896039196446508"/>
          <c:y val="0.20719580410200003"/>
          <c:w val="0.58139744079334199"/>
          <c:h val="0.79165123227521084"/>
        </c:manualLayout>
      </c:layout>
      <c:doughnutChart>
        <c:varyColors val="1"/>
        <c:ser>
          <c:idx val="0"/>
          <c:order val="0"/>
          <c:tx>
            <c:strRef>
              <c:f>'GIRO ESTOQUE'!$B$80</c:f>
              <c:strCache>
                <c:ptCount val="1"/>
                <c:pt idx="0">
                  <c:v>Rosca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452-4699-AB0E-64C67FFE7DA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0-D452-4699-AB0E-64C67FFE7DA3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1-D452-4699-AB0E-64C67FFE7DA3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12-D452-4699-AB0E-64C67FFE7D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452-4699-AB0E-64C67FFE7D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94-416C-9730-AD14F1415F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2-4699-AB0E-64C67FFE7DA3}"/>
                </c:ext>
              </c:extLst>
            </c:dLbl>
            <c:dLbl>
              <c:idx val="1"/>
              <c:layout>
                <c:manualLayout>
                  <c:x val="-4.0209082161528811E-2"/>
                  <c:y val="9.767177739920500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ABAIXO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452-4699-AB0E-64C67FFE7DA3}"/>
                </c:ext>
              </c:extLst>
            </c:dLbl>
            <c:dLbl>
              <c:idx val="2"/>
              <c:layout>
                <c:manualLayout>
                  <c:x val="2.8802367105500722E-2"/>
                  <c:y val="-0.15488569039602587"/>
                </c:manualLayout>
              </c:layout>
              <c:tx>
                <c:rich>
                  <a:bodyPr rot="0" spcFirstLastPara="1" vertOverflow="ellipsis" vert="horz" wrap="square" lIns="38100" tIns="19050" rIns="38100" bIns="19050" anchor="t" anchorCtr="1">
                    <a:noAutofit/>
                  </a:bodyPr>
                  <a:lstStyle/>
                  <a:p>
                    <a:pPr>
                      <a:defRPr sz="16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600" b="1">
                        <a:solidFill>
                          <a:schemeClr val="bg1"/>
                        </a:solidFill>
                      </a:rPr>
                      <a:t>30 dias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1">
                  <a:no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4656138261493527E-2"/>
                      <c:h val="8.0704145371947769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1-D452-4699-AB0E-64C67FFE7DA3}"/>
                </c:ext>
              </c:extLst>
            </c:dLbl>
            <c:dLbl>
              <c:idx val="3"/>
              <c:layout>
                <c:manualLayout>
                  <c:x val="5.1467625166756875E-2"/>
                  <c:y val="0.1113003975014195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ACIMA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452-4699-AB0E-64C67FFE7DA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2-4699-AB0E-64C67FFE7D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'GIRO ESTOQUE'!$D$81:$I$81</c:f>
              <c:numCache>
                <c:formatCode>General</c:formatCode>
                <c:ptCount val="6"/>
                <c:pt idx="0" formatCode="0.00">
                  <c:v>30</c:v>
                </c:pt>
                <c:pt idx="1">
                  <c:v>25</c:v>
                </c:pt>
                <c:pt idx="2">
                  <c:v>5</c:v>
                </c:pt>
                <c:pt idx="3">
                  <c:v>30</c:v>
                </c:pt>
                <c:pt idx="4" formatCode="0.0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2-4699-AB0E-64C67FFE7D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80"/>
        <c:holeSize val="50"/>
      </c:doughnutChart>
      <c:scatterChart>
        <c:scatterStyle val="lineMarker"/>
        <c:varyColors val="0"/>
        <c:ser>
          <c:idx val="1"/>
          <c:order val="1"/>
          <c:tx>
            <c:strRef>
              <c:f>'GIRO ESTOQUE'!$B$83</c:f>
              <c:strCache>
                <c:ptCount val="1"/>
                <c:pt idx="0">
                  <c:v>Ponteiro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452-4699-AB0E-64C67FFE7DA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452-4699-AB0E-64C67FFE7DA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E9C7BF-17AB-4D7F-AA4B-D2BB429A0963}" type="CELLRANGE">
                      <a:rPr lang="en-US" b="1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[INTERVALODACÉLULA]</a:t>
                    </a:fld>
                    <a:endParaRPr lang="pt-BR"/>
                  </a:p>
                </c:rich>
              </c:tx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452-4699-AB0E-64C67FFE7D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452-4699-AB0E-64C67FFE7D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A94-416C-9730-AD14F1415F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('GIRO ESTOQUE'!$D$85,'GIRO ESTOQUE'!$F$85,'GIRO ESTOQUE'!$H$85)</c:f>
              <c:numCache>
                <c:formatCode>0.00</c:formatCode>
                <c:ptCount val="3"/>
                <c:pt idx="0">
                  <c:v>0.2</c:v>
                </c:pt>
                <c:pt idx="1">
                  <c:v>0</c:v>
                </c:pt>
                <c:pt idx="2">
                  <c:v>-0.8</c:v>
                </c:pt>
              </c:numCache>
            </c:numRef>
          </c:xVal>
          <c:yVal>
            <c:numRef>
              <c:f>('GIRO ESTOQUE'!$E$85,'GIRO ESTOQUE'!$G$85,'GIRO ESTOQUE'!$I$85)</c:f>
              <c:numCache>
                <c:formatCode>0.00</c:formatCode>
                <c:ptCount val="3"/>
                <c:pt idx="0">
                  <c:v>-1.22514845490862E-17</c:v>
                </c:pt>
                <c:pt idx="1">
                  <c:v>0</c:v>
                </c:pt>
                <c:pt idx="2">
                  <c:v>4.90059381963448E-17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'GIRO ESTOQUE'!$G$78</c15:f>
                <c15:dlblRangeCache>
                  <c:ptCount val="1"/>
                  <c:pt idx="0">
                    <c:v>0,00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D452-4699-AB0E-64C67FFE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7761056"/>
        <c:axId val="-847757248"/>
      </c:scatterChart>
      <c:valAx>
        <c:axId val="-847757248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-847761056"/>
        <c:crosses val="autoZero"/>
        <c:crossBetween val="midCat"/>
      </c:valAx>
      <c:valAx>
        <c:axId val="-847761056"/>
        <c:scaling>
          <c:orientation val="minMax"/>
          <c:max val="1"/>
          <c:min val="-1"/>
        </c:scaling>
        <c:delete val="1"/>
        <c:axPos val="b"/>
        <c:numFmt formatCode="0.00" sourceLinked="1"/>
        <c:majorTickMark val="out"/>
        <c:minorTickMark val="none"/>
        <c:tickLblPos val="nextTo"/>
        <c:crossAx val="-84775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400"/>
              <a:t>Giro</a:t>
            </a:r>
            <a:r>
              <a:rPr lang="en-US" sz="1400" baseline="0"/>
              <a:t>: vezes/mês: Real x Médio</a:t>
            </a:r>
            <a:r>
              <a:rPr lang="en-US" sz="1400"/>
              <a:t> </a:t>
            </a:r>
          </a:p>
        </c:rich>
      </c:tx>
      <c:layout>
        <c:manualLayout>
          <c:xMode val="edge"/>
          <c:yMode val="edge"/>
          <c:x val="7.7384322028531086E-2"/>
          <c:y val="3.25203252032520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'GIRO ESTOQUE'!$F$8:$F$9</c:f>
              <c:strCache>
                <c:ptCount val="2"/>
                <c:pt idx="0">
                  <c:v>Vezes/mês Real</c:v>
                </c:pt>
                <c:pt idx="1">
                  <c:v>0,00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ESTOQUE'!$F$10:$F$20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8.2390953150242321E-2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CF-4E43-8FBF-A7487C6A09D2}"/>
            </c:ext>
          </c:extLst>
        </c:ser>
        <c:ser>
          <c:idx val="1"/>
          <c:order val="1"/>
          <c:tx>
            <c:strRef>
              <c:f>'GIRO ESTOQUE'!$H$8:$H$9</c:f>
              <c:strCache>
                <c:ptCount val="2"/>
                <c:pt idx="0">
                  <c:v>Vezes/mês Médio</c:v>
                </c:pt>
                <c:pt idx="1">
                  <c:v>0,00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ESTOQUE'!$H$10:$H$20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0.16478190630048464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CF-4E43-8FBF-A7487C6A0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847745280"/>
        <c:axId val="-847744736"/>
      </c:barChart>
      <c:catAx>
        <c:axId val="-84774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47744736"/>
        <c:crosses val="autoZero"/>
        <c:auto val="1"/>
        <c:lblAlgn val="ctr"/>
        <c:lblOffset val="100"/>
        <c:noMultiLvlLbl val="0"/>
      </c:catAx>
      <c:valAx>
        <c:axId val="-84774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4774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4036103784496"/>
          <c:y val="3.2274929048503084E-2"/>
          <c:w val="0.25136361427043841"/>
          <c:h val="0.1829281095960566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'GIRO ESTOQUE'!$D$8</c:f>
              <c:strCache>
                <c:ptCount val="1"/>
                <c:pt idx="0">
                  <c:v>CMV</c:v>
                </c:pt>
              </c:strCache>
            </c:strRef>
          </c:tx>
          <c:spPr>
            <a:solidFill>
              <a:srgbClr val="FF0000"/>
            </a:soli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ESTOQUE'!$D$9:$D$20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67-416D-B515-223E146544E8}"/>
            </c:ext>
          </c:extLst>
        </c:ser>
        <c:ser>
          <c:idx val="1"/>
          <c:order val="1"/>
          <c:tx>
            <c:v>FATURAMENTO</c:v>
          </c:tx>
          <c:spPr>
            <a:solidFill>
              <a:srgbClr val="00B050"/>
            </a:soli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'GIRO ESTOQUE'!$A$9:$A$20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ESTOQUE'!$AI$4:$AI$15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67-416D-B515-223E14654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-847742560"/>
        <c:axId val="-847742016"/>
      </c:barChart>
      <c:catAx>
        <c:axId val="-84774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47742016"/>
        <c:crosses val="autoZero"/>
        <c:auto val="1"/>
        <c:lblAlgn val="ctr"/>
        <c:lblOffset val="100"/>
        <c:noMultiLvlLbl val="0"/>
      </c:catAx>
      <c:valAx>
        <c:axId val="-84774201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crossAx val="-84774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1393792786210999"/>
          <c:y val="3.1007913208226327E-2"/>
          <c:w val="0.37434293909137639"/>
          <c:h val="0.1056429747779792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5988883742473"/>
          <c:y val="0.28154053659959172"/>
          <c:w val="0.74452395656425296"/>
          <c:h val="0.70316151453290565"/>
        </c:manualLayout>
      </c:layout>
      <c:doughnutChart>
        <c:varyColors val="1"/>
        <c:ser>
          <c:idx val="0"/>
          <c:order val="0"/>
          <c:tx>
            <c:strRef>
              <c:f>'GIRO ESTOQUE'!$B$92</c:f>
              <c:strCache>
                <c:ptCount val="1"/>
                <c:pt idx="0">
                  <c:v>Rosca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452-4699-AB0E-64C67FFE7DA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0-D452-4699-AB0E-64C67FFE7DA3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1-D452-4699-AB0E-64C67FFE7DA3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12-D452-4699-AB0E-64C67FFE7D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452-4699-AB0E-64C67FFE7D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328-40AE-BAF0-C4DA4C5DE01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2-4699-AB0E-64C67FFE7DA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ABAIXO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452-4699-AB0E-64C67FFE7DA3}"/>
                </c:ext>
              </c:extLst>
            </c:dLbl>
            <c:dLbl>
              <c:idx val="2"/>
              <c:layout>
                <c:manualLayout>
                  <c:x val="-4.9732039309040429E-3"/>
                  <c:y val="-0.1401212779437053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 b="1">
                        <a:solidFill>
                          <a:schemeClr val="bg1"/>
                        </a:solidFill>
                      </a:rPr>
                      <a:t>PRÓXIMO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452-4699-AB0E-64C67FFE7DA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ACIMA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452-4699-AB0E-64C67FFE7DA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2-4699-AB0E-64C67FFE7D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'GIRO ESTOQUE'!$D$93:$I$93</c:f>
              <c:numCache>
                <c:formatCode>General</c:formatCode>
                <c:ptCount val="6"/>
                <c:pt idx="0" formatCode="0.00">
                  <c:v>111.25</c:v>
                </c:pt>
                <c:pt idx="1">
                  <c:v>100</c:v>
                </c:pt>
                <c:pt idx="2">
                  <c:v>22.5</c:v>
                </c:pt>
                <c:pt idx="3">
                  <c:v>100</c:v>
                </c:pt>
                <c:pt idx="4" formatCode="0.00">
                  <c:v>111.25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2-4699-AB0E-64C67FFE7D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80"/>
        <c:holeSize val="50"/>
      </c:doughnutChart>
      <c:scatterChart>
        <c:scatterStyle val="lineMarker"/>
        <c:varyColors val="0"/>
        <c:ser>
          <c:idx val="1"/>
          <c:order val="1"/>
          <c:tx>
            <c:strRef>
              <c:f>'GIRO ESTOQUE'!$B$95</c:f>
              <c:strCache>
                <c:ptCount val="1"/>
                <c:pt idx="0">
                  <c:v>Ponteiro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452-4699-AB0E-64C67FFE7DA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452-4699-AB0E-64C67FFE7DA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E9C7BF-17AB-4D7F-AA4B-D2BB429A0963}" type="CELLRANGE">
                      <a:rPr lang="en-US" b="1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[INTERVALODACÉLULA]</a:t>
                    </a:fld>
                    <a:endParaRPr lang="pt-BR"/>
                  </a:p>
                </c:rich>
              </c:tx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452-4699-AB0E-64C67FFE7D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452-4699-AB0E-64C67FFE7D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328-40AE-BAF0-C4DA4C5DE0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('GIRO ESTOQUE'!$D$97,'GIRO ESTOQUE'!$F$97,'GIRO ESTOQUE'!$H$97)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('GIRO ESTOQUE'!$E$97,'GIRO ESTOQUE'!$G$97,'GIRO ESTOQUE'!$I$97)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'GIRO ESTOQUE'!$G$90</c15:f>
                <c15:dlblRangeCache>
                  <c:ptCount val="1"/>
                  <c:pt idx="0">
                    <c:v>0,00%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D452-4699-AB0E-64C67FFE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7767040"/>
        <c:axId val="-847746368"/>
      </c:scatterChart>
      <c:valAx>
        <c:axId val="-847746368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-847767040"/>
        <c:crosses val="autoZero"/>
        <c:crossBetween val="midCat"/>
      </c:valAx>
      <c:valAx>
        <c:axId val="-847767040"/>
        <c:scaling>
          <c:orientation val="minMax"/>
          <c:max val="1"/>
          <c:min val="-1"/>
        </c:scaling>
        <c:delete val="1"/>
        <c:axPos val="b"/>
        <c:numFmt formatCode="0.00" sourceLinked="1"/>
        <c:majorTickMark val="out"/>
        <c:minorTickMark val="none"/>
        <c:tickLblPos val="nextTo"/>
        <c:crossAx val="-84774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CMV</a:t>
            </a:r>
            <a:r>
              <a:rPr lang="en-US" baseline="0"/>
              <a:t> MENSAL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'GIRO ESTOQUE'!$AJ$3</c:f>
              <c:strCache>
                <c:ptCount val="1"/>
                <c:pt idx="0">
                  <c:v>% CMV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'GIRO ESTOQUE'!$AC$4:$AC$15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ESTOQUE'!$AJ$4:$AJ$15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F-4891-AFD9-089ADDF9BBC6}"/>
            </c:ext>
          </c:extLst>
        </c:ser>
        <c:ser>
          <c:idx val="1"/>
          <c:order val="1"/>
          <c:tx>
            <c:strRef>
              <c:f>'GIRO ESTOQUE'!$AK$3</c:f>
              <c:strCache>
                <c:ptCount val="1"/>
                <c:pt idx="0">
                  <c:v>LIMITE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11"/>
              <c:layout>
                <c:manualLayout>
                  <c:x val="-1.335559265442404E-2"/>
                  <c:y val="-4.65116279069767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9F-4891-AFD9-089ADDF9B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'GIRO ESTOQUE'!$AC$4:$AC$15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'GIRO ESTOQUE'!$AK$4:$AK$15</c:f>
              <c:numCache>
                <c:formatCode>0.00%</c:formatCode>
                <c:ptCount val="12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9F-4891-AFD9-089ADDF9B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47752352"/>
        <c:axId val="-847773024"/>
      </c:lineChart>
      <c:catAx>
        <c:axId val="-84775235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847773024"/>
        <c:crossesAt val="0"/>
        <c:auto val="1"/>
        <c:lblAlgn val="ctr"/>
        <c:lblOffset val="100"/>
        <c:noMultiLvlLbl val="0"/>
      </c:catAx>
      <c:valAx>
        <c:axId val="-84777302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84775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989067446765541"/>
          <c:y val="3.5761460050051881E-2"/>
          <c:w val="0.26117212435188647"/>
          <c:h val="0.1330761561781521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98740399944229"/>
          <c:y val="0.23601195295364549"/>
          <c:w val="0.64914185957702164"/>
          <c:h val="0.74359392398003699"/>
        </c:manualLayout>
      </c:layout>
      <c:doughnutChart>
        <c:varyColors val="1"/>
        <c:ser>
          <c:idx val="0"/>
          <c:order val="0"/>
          <c:tx>
            <c:strRef>
              <c:f>'GIRO ESTOQUE'!$B$92</c:f>
              <c:strCache>
                <c:ptCount val="1"/>
                <c:pt idx="0">
                  <c:v>Rosca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452-4699-AB0E-64C67FFE7DA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0-D452-4699-AB0E-64C67FFE7DA3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1-D452-4699-AB0E-64C67FFE7DA3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12-D452-4699-AB0E-64C67FFE7D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452-4699-AB0E-64C67FFE7D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990-44FD-A5A5-3416533AC99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2-4699-AB0E-64C67FFE7DA3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ABAIXO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452-4699-AB0E-64C67FFE7DA3}"/>
                </c:ext>
              </c:extLst>
            </c:dLbl>
            <c:dLbl>
              <c:idx val="2"/>
              <c:layout>
                <c:manualLayout>
                  <c:x val="-4.9732039309040429E-3"/>
                  <c:y val="-0.1401212779437053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 b="1">
                        <a:solidFill>
                          <a:schemeClr val="bg1"/>
                        </a:solidFill>
                      </a:rPr>
                      <a:t>PRÓXIMO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452-4699-AB0E-64C67FFE7DA3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ACIMA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452-4699-AB0E-64C67FFE7DA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2-4699-AB0E-64C67FFE7D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'GIRO ESTOQUE'!$D$105:$I$105</c:f>
              <c:numCache>
                <c:formatCode>General</c:formatCode>
                <c:ptCount val="6"/>
                <c:pt idx="0" formatCode="0.00">
                  <c:v>111.25</c:v>
                </c:pt>
                <c:pt idx="1">
                  <c:v>100</c:v>
                </c:pt>
                <c:pt idx="2">
                  <c:v>22.5</c:v>
                </c:pt>
                <c:pt idx="3">
                  <c:v>100</c:v>
                </c:pt>
                <c:pt idx="4" formatCode="0.00">
                  <c:v>111.25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2-4699-AB0E-64C67FFE7D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80"/>
        <c:holeSize val="50"/>
      </c:doughnutChart>
      <c:scatterChart>
        <c:scatterStyle val="lineMarker"/>
        <c:varyColors val="0"/>
        <c:ser>
          <c:idx val="1"/>
          <c:order val="1"/>
          <c:tx>
            <c:strRef>
              <c:f>'GIRO ESTOQUE'!$B$95</c:f>
              <c:strCache>
                <c:ptCount val="1"/>
                <c:pt idx="0">
                  <c:v>Ponteiro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452-4699-AB0E-64C67FFE7DA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452-4699-AB0E-64C67FFE7DA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E9C7BF-17AB-4D7F-AA4B-D2BB429A0963}" type="CELLRANGE">
                      <a:rPr lang="en-US" b="1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[INTERVALODACÉLULA]</a:t>
                    </a:fld>
                    <a:endParaRPr lang="pt-BR"/>
                  </a:p>
                </c:rich>
              </c:tx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452-4699-AB0E-64C67FFE7D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452-4699-AB0E-64C67FFE7D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990-44FD-A5A5-3416533AC9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('GIRO ESTOQUE'!$D$109,'GIRO ESTOQUE'!$F$109,'GIRO ESTOQUE'!$H$109)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('GIRO ESTOQUE'!$E$109,'GIRO ESTOQUE'!$G$109,'GIRO ESTOQUE'!$I$109)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'GIRO ESTOQUE'!$G$102</c15:f>
                <c15:dlblRangeCache>
                  <c:ptCount val="1"/>
                  <c:pt idx="0">
                    <c:v>0,00%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D452-4699-AB0E-64C67FFE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7764864"/>
        <c:axId val="-847756704"/>
      </c:scatterChart>
      <c:valAx>
        <c:axId val="-847756704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-847764864"/>
        <c:crosses val="autoZero"/>
        <c:crossBetween val="midCat"/>
      </c:valAx>
      <c:valAx>
        <c:axId val="-847764864"/>
        <c:scaling>
          <c:orientation val="minMax"/>
          <c:max val="1"/>
          <c:min val="-1"/>
        </c:scaling>
        <c:delete val="1"/>
        <c:axPos val="b"/>
        <c:numFmt formatCode="0.00" sourceLinked="1"/>
        <c:majorTickMark val="out"/>
        <c:minorTickMark val="none"/>
        <c:tickLblPos val="nextTo"/>
        <c:crossAx val="-84775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708757676684057"/>
          <c:y val="0.28694125705418455"/>
          <c:w val="0.74656065302350649"/>
          <c:h val="0.72093688058045857"/>
        </c:manualLayout>
      </c:layout>
      <c:doughnutChart>
        <c:varyColors val="1"/>
        <c:ser>
          <c:idx val="0"/>
          <c:order val="0"/>
          <c:tx>
            <c:strRef>
              <c:f>'GIRO ESTOQUE'!$B$116</c:f>
              <c:strCache>
                <c:ptCount val="1"/>
                <c:pt idx="0">
                  <c:v>Rosca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452-4699-AB0E-64C67FFE7DA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0-D452-4699-AB0E-64C67FFE7DA3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11-D452-4699-AB0E-64C67FFE7DA3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contrasting" dir="t">
                  <a:rot lat="0" lon="0" rev="7800000"/>
                </a:lightRig>
              </a:scene3d>
              <a:sp3d>
                <a:bevelT w="139700" h="139700"/>
              </a:sp3d>
            </c:spPr>
            <c:extLst>
              <c:ext xmlns:c16="http://schemas.microsoft.com/office/drawing/2014/chart" uri="{C3380CC4-5D6E-409C-BE32-E72D297353CC}">
                <c16:uniqueId val="{00000012-D452-4699-AB0E-64C67FFE7DA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452-4699-AB0E-64C67FFE7D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F37-4CDD-86B1-50E04D11328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52-4699-AB0E-64C67FFE7DA3}"/>
                </c:ext>
              </c:extLst>
            </c:dLbl>
            <c:dLbl>
              <c:idx val="1"/>
              <c:layout>
                <c:manualLayout>
                  <c:x val="-2.2624315625705212E-2"/>
                  <c:y val="3.252050810721826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SOB CONTROLE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618389330292986"/>
                      <c:h val="0.13930331879246799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0-D452-4699-AB0E-64C67FFE7DA3}"/>
                </c:ext>
              </c:extLst>
            </c:dLbl>
            <c:dLbl>
              <c:idx val="2"/>
              <c:layout>
                <c:manualLayout>
                  <c:x val="-4.4821320411882654E-4"/>
                  <c:y val="-0.1470899064446212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800" b="1">
                        <a:solidFill>
                          <a:schemeClr val="bg1"/>
                        </a:solidFill>
                      </a:rPr>
                      <a:t>POUCO</a:t>
                    </a:r>
                    <a:r>
                      <a:rPr lang="en-US" sz="800" b="1" baseline="0">
                        <a:solidFill>
                          <a:schemeClr val="bg1"/>
                        </a:solidFill>
                      </a:rPr>
                      <a:t> ACIMA</a:t>
                    </a:r>
                    <a:endParaRPr lang="en-US" sz="800" b="1">
                      <a:solidFill>
                        <a:schemeClr val="bg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704385933658746"/>
                      <c:h val="0.11969820845565037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1-D452-4699-AB0E-64C67FFE7DA3}"/>
                </c:ext>
              </c:extLst>
            </c:dLbl>
            <c:dLbl>
              <c:idx val="3"/>
              <c:layout>
                <c:manualLayout>
                  <c:x val="2.1116138763197588E-2"/>
                  <c:y val="2.787456445993031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>
                        <a:solidFill>
                          <a:schemeClr val="bg1"/>
                        </a:solidFill>
                      </a:rPr>
                      <a:t>ACIMA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452-4699-AB0E-64C67FFE7DA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52-4699-AB0E-64C67FFE7D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'GIRO ESTOQUE'!$D$117:$I$117</c:f>
              <c:numCache>
                <c:formatCode>General</c:formatCode>
                <c:ptCount val="6"/>
                <c:pt idx="0" formatCode="0.00">
                  <c:v>105</c:v>
                </c:pt>
                <c:pt idx="1">
                  <c:v>100</c:v>
                </c:pt>
                <c:pt idx="2">
                  <c:v>10</c:v>
                </c:pt>
                <c:pt idx="3">
                  <c:v>100</c:v>
                </c:pt>
                <c:pt idx="4" formatCode="0.00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52-4699-AB0E-64C67FFE7DA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80"/>
        <c:holeSize val="50"/>
      </c:doughnutChart>
      <c:scatterChart>
        <c:scatterStyle val="lineMarker"/>
        <c:varyColors val="0"/>
        <c:ser>
          <c:idx val="1"/>
          <c:order val="1"/>
          <c:tx>
            <c:strRef>
              <c:f>'GIRO ESTOQUE'!$B$119</c:f>
              <c:strCache>
                <c:ptCount val="1"/>
                <c:pt idx="0">
                  <c:v>Ponteiro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D452-4699-AB0E-64C67FFE7DA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chemeClr val="tx1"/>
                </a:solidFill>
                <a:ln w="9525"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D452-4699-AB0E-64C67FFE7DA3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E9C7BF-17AB-4D7F-AA4B-D2BB429A0963}" type="CELLRANGE">
                      <a:rPr lang="en-US" b="1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[INTERVALODACÉLULA]</a:t>
                    </a:fld>
                    <a:endParaRPr lang="pt-BR"/>
                  </a:p>
                </c:rich>
              </c:tx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D452-4699-AB0E-64C67FFE7D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452-4699-AB0E-64C67FFE7DA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37-4CDD-86B1-50E04D1132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('GIRO ESTOQUE'!$D$121,'GIRO ESTOQUE'!$F$121,'GIRO ESTOQUE'!$H$121)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('GIRO ESTOQUE'!$E$121,'GIRO ESTOQUE'!$G$121,'GIRO ESTOQUE'!$I$121)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'GIRO ESTOQUE'!$G$114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D-D452-4699-AB0E-64C67FFE7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47765952"/>
        <c:axId val="-847767584"/>
      </c:scatterChart>
      <c:valAx>
        <c:axId val="-847767584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-847765952"/>
        <c:crosses val="autoZero"/>
        <c:crossBetween val="midCat"/>
      </c:valAx>
      <c:valAx>
        <c:axId val="-847765952"/>
        <c:scaling>
          <c:orientation val="minMax"/>
          <c:max val="1"/>
          <c:min val="-1"/>
        </c:scaling>
        <c:delete val="1"/>
        <c:axPos val="b"/>
        <c:numFmt formatCode="0.00" sourceLinked="1"/>
        <c:majorTickMark val="out"/>
        <c:minorTickMark val="none"/>
        <c:tickLblPos val="nextTo"/>
        <c:crossAx val="-84776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MV!A1"/><Relationship Id="rId3" Type="http://schemas.openxmlformats.org/officeDocument/2006/relationships/hyperlink" Target="#ENTRADAS!A1"/><Relationship Id="rId7" Type="http://schemas.openxmlformats.org/officeDocument/2006/relationships/hyperlink" Target="#'GIRO ESTOQUE'!A1"/><Relationship Id="rId2" Type="http://schemas.openxmlformats.org/officeDocument/2006/relationships/hyperlink" Target="#SA&#205;DAS!A1"/><Relationship Id="rId1" Type="http://schemas.openxmlformats.org/officeDocument/2006/relationships/hyperlink" Target="#CADASTRO!A1"/><Relationship Id="rId6" Type="http://schemas.openxmlformats.org/officeDocument/2006/relationships/hyperlink" Target="#'VARIA&#199;&#195;O CUSTO'!A1"/><Relationship Id="rId5" Type="http://schemas.openxmlformats.org/officeDocument/2006/relationships/hyperlink" Target="#IMPRESS&#195;O!A1"/><Relationship Id="rId10" Type="http://schemas.openxmlformats.org/officeDocument/2006/relationships/hyperlink" Target="#Base!A1"/><Relationship Id="rId4" Type="http://schemas.openxmlformats.org/officeDocument/2006/relationships/hyperlink" Target="#'ESTOQUE M&#205;NIMO'!A1"/><Relationship Id="rId9" Type="http://schemas.openxmlformats.org/officeDocument/2006/relationships/hyperlink" Target="#'PAINEL M&#202;S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PAINEL M&#202;S'!A1"/><Relationship Id="rId1" Type="http://schemas.openxmlformats.org/officeDocument/2006/relationships/hyperlink" Target="#COMPARATIV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CURVA ABC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361950</xdr:colOff>
      <xdr:row>3</xdr:row>
      <xdr:rowOff>0</xdr:rowOff>
    </xdr:from>
    <xdr:ext cx="6896100" cy="97155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00350" y="571500"/>
          <a:ext cx="6896100" cy="971550"/>
        </a:xfrm>
        <a:prstGeom prst="roundRect">
          <a:avLst>
            <a:gd name="adj" fmla="val 16667"/>
          </a:avLst>
        </a:prstGeom>
        <a:solidFill>
          <a:srgbClr val="D6D2CC"/>
        </a:solidFill>
        <a:ln w="2540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48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CONTROLE DE ESTOQUE</a:t>
          </a:r>
          <a:endParaRPr sz="4800" b="1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4</xdr:col>
      <xdr:colOff>438150</xdr:colOff>
      <xdr:row>14</xdr:row>
      <xdr:rowOff>171450</xdr:rowOff>
    </xdr:from>
    <xdr:ext cx="1381125" cy="466725"/>
    <xdr:sp macro="" textlink="">
      <xdr:nvSpPr>
        <xdr:cNvPr id="5" name="Shape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76550" y="2609850"/>
          <a:ext cx="1381125" cy="466725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CADASTRO</a:t>
          </a:r>
          <a:endParaRPr sz="1400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7</xdr:col>
      <xdr:colOff>504825</xdr:colOff>
      <xdr:row>14</xdr:row>
      <xdr:rowOff>171450</xdr:rowOff>
    </xdr:from>
    <xdr:ext cx="1323975" cy="466725"/>
    <xdr:sp macro="" textlink="">
      <xdr:nvSpPr>
        <xdr:cNvPr id="6" name="Shap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743450" y="2609850"/>
          <a:ext cx="1323975" cy="466725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SAÍDAS</a:t>
          </a:r>
          <a:endParaRPr sz="1400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10</xdr:col>
      <xdr:colOff>561975</xdr:colOff>
      <xdr:row>14</xdr:row>
      <xdr:rowOff>171450</xdr:rowOff>
    </xdr:from>
    <xdr:ext cx="1323975" cy="466725"/>
    <xdr:sp macro="" textlink="">
      <xdr:nvSpPr>
        <xdr:cNvPr id="7" name="Shape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543675" y="2609850"/>
          <a:ext cx="1323975" cy="466725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ENTRADAS</a:t>
          </a:r>
          <a:endParaRPr sz="1400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14</xdr:col>
      <xdr:colOff>19050</xdr:colOff>
      <xdr:row>10</xdr:row>
      <xdr:rowOff>142875</xdr:rowOff>
    </xdr:from>
    <xdr:ext cx="1323975" cy="466725"/>
    <xdr:sp macro="" textlink="">
      <xdr:nvSpPr>
        <xdr:cNvPr id="8" name="Shap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24850" y="1885950"/>
          <a:ext cx="1323975" cy="466725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ESTOQUE MÍNIMO</a:t>
          </a:r>
          <a:endParaRPr sz="1400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4</xdr:col>
      <xdr:colOff>447675</xdr:colOff>
      <xdr:row>18</xdr:row>
      <xdr:rowOff>123825</xdr:rowOff>
    </xdr:from>
    <xdr:ext cx="1381125" cy="466725"/>
    <xdr:sp macro="" textlink="">
      <xdr:nvSpPr>
        <xdr:cNvPr id="9" name="Shap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886075" y="3324225"/>
          <a:ext cx="1381125" cy="466725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IMPRESSÃO</a:t>
          </a:r>
          <a:endParaRPr sz="1400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7</xdr:col>
      <xdr:colOff>495300</xdr:colOff>
      <xdr:row>18</xdr:row>
      <xdr:rowOff>142875</xdr:rowOff>
    </xdr:from>
    <xdr:ext cx="1333500" cy="476250"/>
    <xdr:sp macro="" textlink="">
      <xdr:nvSpPr>
        <xdr:cNvPr id="10" name="Shap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733925" y="3343275"/>
          <a:ext cx="1333500" cy="476250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VARIAÇÃO CUSTO</a:t>
          </a:r>
          <a:endParaRPr sz="1100" b="1">
            <a:solidFill>
              <a:srgbClr val="054F52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11</xdr:col>
      <xdr:colOff>0</xdr:colOff>
      <xdr:row>18</xdr:row>
      <xdr:rowOff>161925</xdr:rowOff>
    </xdr:from>
    <xdr:ext cx="1333500" cy="476250"/>
    <xdr:sp macro="" textlink="">
      <xdr:nvSpPr>
        <xdr:cNvPr id="11" name="Shape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62725" y="3362325"/>
          <a:ext cx="1333500" cy="476250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GIRO </a:t>
          </a:r>
          <a:r>
            <a:rPr lang="pt-BR" sz="1100" b="1" baseline="0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ESTOQUE</a:t>
          </a:r>
          <a:endParaRPr sz="1100" b="1">
            <a:solidFill>
              <a:srgbClr val="054F52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19050</xdr:colOff>
      <xdr:row>14</xdr:row>
      <xdr:rowOff>171450</xdr:rowOff>
    </xdr:from>
    <xdr:ext cx="1333500" cy="476250"/>
    <xdr:sp macro="" textlink="">
      <xdr:nvSpPr>
        <xdr:cNvPr id="12" name="Shape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324850" y="2609850"/>
          <a:ext cx="1333500" cy="476250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CMV</a:t>
          </a:r>
          <a:endParaRPr sz="1100" b="1">
            <a:solidFill>
              <a:srgbClr val="054F52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4</xdr:col>
      <xdr:colOff>454913</xdr:colOff>
      <xdr:row>10</xdr:row>
      <xdr:rowOff>161924</xdr:rowOff>
    </xdr:from>
    <xdr:ext cx="3145538" cy="417675"/>
    <xdr:sp macro="" textlink="">
      <xdr:nvSpPr>
        <xdr:cNvPr id="25" name="Shape 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893313" y="1904999"/>
          <a:ext cx="3145538" cy="417675"/>
        </a:xfrm>
        <a:prstGeom prst="roundRect">
          <a:avLst>
            <a:gd name="adj" fmla="val 16667"/>
          </a:avLst>
        </a:prstGeom>
        <a:solidFill>
          <a:srgbClr val="D6D2CC"/>
        </a:solidFill>
        <a:ln w="25400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0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ANÁLISAR ESTOQUE</a:t>
          </a:r>
          <a:endParaRPr sz="2000" b="1">
            <a:solidFill>
              <a:srgbClr val="054F52"/>
            </a:solidFill>
          </a:endParaRPr>
        </a:p>
      </xdr:txBody>
    </xdr:sp>
    <xdr:clientData fLocksWithSheet="0"/>
  </xdr:oneCellAnchor>
  <xdr:oneCellAnchor>
    <xdr:from>
      <xdr:col>10</xdr:col>
      <xdr:colOff>559688</xdr:colOff>
      <xdr:row>10</xdr:row>
      <xdr:rowOff>146213</xdr:rowOff>
    </xdr:from>
    <xdr:ext cx="1333500" cy="476250"/>
    <xdr:sp macro="" textlink="">
      <xdr:nvSpPr>
        <xdr:cNvPr id="13" name="Shape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541388" y="1889288"/>
          <a:ext cx="1333500" cy="476250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100" b="1">
            <a:solidFill>
              <a:srgbClr val="054F52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28575</xdr:colOff>
      <xdr:row>18</xdr:row>
      <xdr:rowOff>161925</xdr:rowOff>
    </xdr:from>
    <xdr:ext cx="1333500" cy="476250"/>
    <xdr:sp macro="[0]!BOT_AJUSTE_ESTOQUE_Click" textlink="">
      <xdr:nvSpPr>
        <xdr:cNvPr id="14" name="Shape 1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334375" y="3362325"/>
          <a:ext cx="1333500" cy="476250"/>
        </a:xfrm>
        <a:prstGeom prst="roundRect">
          <a:avLst>
            <a:gd name="adj" fmla="val 16667"/>
          </a:avLst>
        </a:prstGeom>
        <a:solidFill>
          <a:srgbClr val="D6D2CC"/>
        </a:solidFill>
        <a:ln>
          <a:noFill/>
        </a:ln>
        <a:effectLst>
          <a:outerShdw blurRad="190500" dist="228600" dir="2700000" algn="ctr">
            <a:srgbClr val="000000">
              <a:alpha val="29803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pt-BR" sz="1100" b="1">
              <a:solidFill>
                <a:srgbClr val="054F52"/>
              </a:solidFill>
              <a:latin typeface="Calibri"/>
              <a:ea typeface="Calibri"/>
              <a:cs typeface="Calibri"/>
              <a:sym typeface="Calibri"/>
            </a:rPr>
            <a:t>AJUSTE ESTOQUE</a:t>
          </a:r>
          <a:endParaRPr sz="1100" b="1">
            <a:solidFill>
              <a:srgbClr val="054F52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1076325</xdr:colOff>
      <xdr:row>0</xdr:row>
      <xdr:rowOff>133350</xdr:rowOff>
    </xdr:from>
    <xdr:ext cx="1200150" cy="323850"/>
    <xdr:sp macro="[0]!ORGANIZAR" textlink="">
      <xdr:nvSpPr>
        <xdr:cNvPr id="27" name="Shape 27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790950" y="133350"/>
          <a:ext cx="1200150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ORGANIZAR</a:t>
          </a:r>
          <a:endParaRPr sz="1400"/>
        </a:p>
      </xdr:txBody>
    </xdr:sp>
    <xdr:clientData fLocksWithSheet="0"/>
  </xdr:oneCellAnchor>
  <xdr:oneCellAnchor>
    <xdr:from>
      <xdr:col>1</xdr:col>
      <xdr:colOff>2743200</xdr:colOff>
      <xdr:row>0</xdr:row>
      <xdr:rowOff>142875</xdr:rowOff>
    </xdr:from>
    <xdr:ext cx="1200150" cy="323850"/>
    <xdr:sp macro="[0]!LAN_CADASTRO" textlink="">
      <xdr:nvSpPr>
        <xdr:cNvPr id="5" name="Shape 2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457825" y="142875"/>
          <a:ext cx="1200150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CADASTRAR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twoCellAnchor>
    <xdr:from>
      <xdr:col>1</xdr:col>
      <xdr:colOff>4400550</xdr:colOff>
      <xdr:row>0</xdr:row>
      <xdr:rowOff>9525</xdr:rowOff>
    </xdr:from>
    <xdr:to>
      <xdr:col>1</xdr:col>
      <xdr:colOff>4953000</xdr:colOff>
      <xdr:row>0</xdr:row>
      <xdr:rowOff>552450</xdr:rowOff>
    </xdr:to>
    <xdr:grpSp>
      <xdr:nvGrpSpPr>
        <xdr:cNvPr id="6" name="Grup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7115175" y="9525"/>
          <a:ext cx="552450" cy="542925"/>
          <a:chOff x="11239500" y="342900"/>
          <a:chExt cx="552450" cy="542925"/>
        </a:xfrm>
      </xdr:grpSpPr>
      <xdr:sp macro="" textlink="">
        <xdr:nvSpPr>
          <xdr:cNvPr id="3" name="Retângulo de cantos arredondados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476250</xdr:colOff>
      <xdr:row>0</xdr:row>
      <xdr:rowOff>123825</xdr:rowOff>
    </xdr:from>
    <xdr:ext cx="1257300" cy="323850"/>
    <xdr:sp macro="[0]!LAN_ENTRADAS" textlink="">
      <xdr:nvSpPr>
        <xdr:cNvPr id="3" name="Shape 2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258175" y="123825"/>
          <a:ext cx="1257300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  <a:scene3d>
          <a:camera prst="orthographicFront"/>
          <a:lightRig rig="threePt" dir="t"/>
        </a:scene3d>
        <a:sp3d>
          <a:bevelT w="25400" h="25400"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LANÇAR ENTRADAS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twoCellAnchor>
    <xdr:from>
      <xdr:col>10</xdr:col>
      <xdr:colOff>200025</xdr:colOff>
      <xdr:row>0</xdr:row>
      <xdr:rowOff>9525</xdr:rowOff>
    </xdr:from>
    <xdr:to>
      <xdr:col>10</xdr:col>
      <xdr:colOff>752475</xdr:colOff>
      <xdr:row>0</xdr:row>
      <xdr:rowOff>552450</xdr:rowOff>
    </xdr:to>
    <xdr:grpSp>
      <xdr:nvGrpSpPr>
        <xdr:cNvPr id="4" name="Grup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0810875" y="9525"/>
          <a:ext cx="552450" cy="542925"/>
          <a:chOff x="11239500" y="342900"/>
          <a:chExt cx="552450" cy="542925"/>
        </a:xfrm>
      </xdr:grpSpPr>
      <xdr:sp macro="" textlink="">
        <xdr:nvSpPr>
          <xdr:cNvPr id="5" name="Retângulo de cantos arredondados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447675</xdr:colOff>
      <xdr:row>0</xdr:row>
      <xdr:rowOff>133350</xdr:rowOff>
    </xdr:from>
    <xdr:ext cx="1257300" cy="323850"/>
    <xdr:sp macro="[0]!LAN_SAIDA" textlink="">
      <xdr:nvSpPr>
        <xdr:cNvPr id="3" name="Shape 28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534150" y="133350"/>
          <a:ext cx="1257300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LANÇAR SAÍDAS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twoCellAnchor>
    <xdr:from>
      <xdr:col>5</xdr:col>
      <xdr:colOff>180975</xdr:colOff>
      <xdr:row>0</xdr:row>
      <xdr:rowOff>0</xdr:rowOff>
    </xdr:from>
    <xdr:to>
      <xdr:col>5</xdr:col>
      <xdr:colOff>733425</xdr:colOff>
      <xdr:row>0</xdr:row>
      <xdr:rowOff>542925</xdr:rowOff>
    </xdr:to>
    <xdr:grpSp>
      <xdr:nvGrpSpPr>
        <xdr:cNvPr id="4" name="Grup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9420225" y="0"/>
          <a:ext cx="552450" cy="542925"/>
          <a:chOff x="11239500" y="342900"/>
          <a:chExt cx="552450" cy="542925"/>
        </a:xfrm>
      </xdr:grpSpPr>
      <xdr:sp macro="" textlink="">
        <xdr:nvSpPr>
          <xdr:cNvPr id="5" name="Retângulo de cantos arredondados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457199</xdr:colOff>
      <xdr:row>0</xdr:row>
      <xdr:rowOff>85725</xdr:rowOff>
    </xdr:from>
    <xdr:to>
      <xdr:col>12</xdr:col>
      <xdr:colOff>561974</xdr:colOff>
      <xdr:row>3</xdr:row>
      <xdr:rowOff>57150</xdr:rowOff>
    </xdr:to>
    <xdr:grpSp>
      <xdr:nvGrpSpPr>
        <xdr:cNvPr id="3" name="Grup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3657599" y="85725"/>
          <a:ext cx="561975" cy="542925"/>
          <a:chOff x="11239500" y="342900"/>
          <a:chExt cx="552450" cy="542925"/>
        </a:xfrm>
      </xdr:grpSpPr>
      <xdr:sp macro="" textlink="">
        <xdr:nvSpPr>
          <xdr:cNvPr id="4" name="Retângulo de cantos arredondados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19050</xdr:rowOff>
    </xdr:from>
    <xdr:to>
      <xdr:col>5</xdr:col>
      <xdr:colOff>809625</xdr:colOff>
      <xdr:row>0</xdr:row>
      <xdr:rowOff>561975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9496425" y="19050"/>
          <a:ext cx="552450" cy="542925"/>
          <a:chOff x="11239500" y="342900"/>
          <a:chExt cx="552450" cy="542925"/>
        </a:xfrm>
      </xdr:grpSpPr>
      <xdr:sp macro="[0]!FecharAbaAjuste" textlink="">
        <xdr:nvSpPr>
          <xdr:cNvPr id="4" name="Retângulo de cantos arredondados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FecharAbaAjuste"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3</xdr:col>
      <xdr:colOff>447675</xdr:colOff>
      <xdr:row>0</xdr:row>
      <xdr:rowOff>133350</xdr:rowOff>
    </xdr:from>
    <xdr:ext cx="1257300" cy="323850"/>
    <xdr:sp macro="[0]!LAN_AJUSTES" textlink="">
      <xdr:nvSpPr>
        <xdr:cNvPr id="6" name="Shape 28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7591425" y="133350"/>
          <a:ext cx="1257300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LANÇA</a:t>
          </a:r>
          <a:r>
            <a:rPr lang="en-US" sz="1000" b="1" baseline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 AJUSTE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2219325</xdr:colOff>
      <xdr:row>0</xdr:row>
      <xdr:rowOff>47626</xdr:rowOff>
    </xdr:from>
    <xdr:to>
      <xdr:col>1</xdr:col>
      <xdr:colOff>3067051</xdr:colOff>
      <xdr:row>2</xdr:row>
      <xdr:rowOff>180975</xdr:rowOff>
    </xdr:to>
    <xdr:sp macro="[0]!CURVA_ABC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105275" y="47626"/>
          <a:ext cx="847726" cy="657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CURVA ABC</a:t>
          </a:r>
        </a:p>
      </xdr:txBody>
    </xdr:sp>
    <xdr:clientData/>
  </xdr:twoCellAnchor>
  <xdr:twoCellAnchor>
    <xdr:from>
      <xdr:col>0</xdr:col>
      <xdr:colOff>438150</xdr:colOff>
      <xdr:row>0</xdr:row>
      <xdr:rowOff>85725</xdr:rowOff>
    </xdr:from>
    <xdr:to>
      <xdr:col>0</xdr:col>
      <xdr:colOff>990600</xdr:colOff>
      <xdr:row>2</xdr:row>
      <xdr:rowOff>104775</xdr:rowOff>
    </xdr:to>
    <xdr:grpSp>
      <xdr:nvGrpSpPr>
        <xdr:cNvPr id="4" name="Grup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438150" y="85725"/>
          <a:ext cx="552450" cy="542925"/>
          <a:chOff x="11239500" y="342900"/>
          <a:chExt cx="552450" cy="542925"/>
        </a:xfrm>
      </xdr:grpSpPr>
      <xdr:sp macro="" textlink="">
        <xdr:nvSpPr>
          <xdr:cNvPr id="5" name="Retângulo de cantos arredondados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11239500" y="342900"/>
            <a:ext cx="552450" cy="542925"/>
          </a:xfrm>
          <a:prstGeom prst="roundRect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87125" y="390525"/>
            <a:ext cx="457200" cy="4572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0</xdr:rowOff>
    </xdr:from>
    <xdr:to>
      <xdr:col>7</xdr:col>
      <xdr:colOff>1381125</xdr:colOff>
      <xdr:row>4</xdr:row>
      <xdr:rowOff>28575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286500" y="676275"/>
          <a:ext cx="1362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COMPARATIVO</a:t>
          </a:r>
        </a:p>
      </xdr:txBody>
    </xdr:sp>
    <xdr:clientData/>
  </xdr:twoCellAnchor>
  <xdr:twoCellAnchor>
    <xdr:from>
      <xdr:col>0</xdr:col>
      <xdr:colOff>95250</xdr:colOff>
      <xdr:row>0</xdr:row>
      <xdr:rowOff>257175</xdr:rowOff>
    </xdr:from>
    <xdr:to>
      <xdr:col>0</xdr:col>
      <xdr:colOff>1371600</xdr:colOff>
      <xdr:row>3</xdr:row>
      <xdr:rowOff>190500</xdr:rowOff>
    </xdr:to>
    <xdr:sp macro="" textlink="">
      <xdr:nvSpPr>
        <xdr:cNvPr id="25" name="Retângulo de canto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95250" y="257175"/>
          <a:ext cx="127635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 PAINEL MÊS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0</xdr:row>
      <xdr:rowOff>57150</xdr:rowOff>
    </xdr:from>
    <xdr:to>
      <xdr:col>14</xdr:col>
      <xdr:colOff>1476375</xdr:colOff>
      <xdr:row>3</xdr:row>
      <xdr:rowOff>76200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0125075" y="57150"/>
          <a:ext cx="1276350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 CURVA ABC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3</xdr:row>
      <xdr:rowOff>9523</xdr:rowOff>
    </xdr:from>
    <xdr:to>
      <xdr:col>8</xdr:col>
      <xdr:colOff>428625</xdr:colOff>
      <xdr:row>11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UTO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6800" y="581023"/>
              <a:ext cx="1847850" cy="17145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447674</xdr:colOff>
      <xdr:row>3</xdr:row>
      <xdr:rowOff>0</xdr:rowOff>
    </xdr:from>
    <xdr:to>
      <xdr:col>10</xdr:col>
      <xdr:colOff>1362074</xdr:colOff>
      <xdr:row>11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MPARAÇÃO 1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ARAÇÃ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43699" y="571500"/>
              <a:ext cx="1838325" cy="1724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2085975</xdr:colOff>
      <xdr:row>0</xdr:row>
      <xdr:rowOff>180975</xdr:rowOff>
    </xdr:from>
    <xdr:ext cx="1200150" cy="333375"/>
    <xdr:sp macro="" textlink="">
      <xdr:nvSpPr>
        <xdr:cNvPr id="31" name="Shape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4750688" y="3618075"/>
          <a:ext cx="1190625" cy="3238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VOLTAR MENU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3657600</xdr:colOff>
      <xdr:row>0</xdr:row>
      <xdr:rowOff>9525</xdr:rowOff>
    </xdr:from>
    <xdr:ext cx="1200150" cy="323850"/>
    <xdr:sp macro="" textlink="">
      <xdr:nvSpPr>
        <xdr:cNvPr id="30" name="Shape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4750688" y="3622838"/>
          <a:ext cx="1190625" cy="314325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VOLTAR MENU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128588</xdr:rowOff>
    </xdr:from>
    <xdr:to>
      <xdr:col>4</xdr:col>
      <xdr:colOff>161924</xdr:colOff>
      <xdr:row>47</xdr:row>
      <xdr:rowOff>180976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</xdr:row>
      <xdr:rowOff>19049</xdr:rowOff>
    </xdr:from>
    <xdr:to>
      <xdr:col>4</xdr:col>
      <xdr:colOff>257175</xdr:colOff>
      <xdr:row>16</xdr:row>
      <xdr:rowOff>38100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95249</xdr:colOff>
      <xdr:row>0</xdr:row>
      <xdr:rowOff>28103</xdr:rowOff>
    </xdr:from>
    <xdr:ext cx="1019175" cy="352897"/>
    <xdr:sp macro="" textlink="">
      <xdr:nvSpPr>
        <xdr:cNvPr id="6" name="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11068049" y="28103"/>
          <a:ext cx="1019175" cy="352897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VOLTAR MENU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twoCellAnchor>
    <xdr:from>
      <xdr:col>4</xdr:col>
      <xdr:colOff>257174</xdr:colOff>
      <xdr:row>3</xdr:row>
      <xdr:rowOff>9524</xdr:rowOff>
    </xdr:from>
    <xdr:to>
      <xdr:col>12</xdr:col>
      <xdr:colOff>495300</xdr:colOff>
      <xdr:row>34</xdr:row>
      <xdr:rowOff>152399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47625</xdr:rowOff>
    </xdr:from>
    <xdr:to>
      <xdr:col>4</xdr:col>
      <xdr:colOff>247650</xdr:colOff>
      <xdr:row>26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85725</xdr:colOff>
      <xdr:row>27</xdr:row>
      <xdr:rowOff>9525</xdr:rowOff>
    </xdr:from>
    <xdr:to>
      <xdr:col>14</xdr:col>
      <xdr:colOff>371475</xdr:colOff>
      <xdr:row>35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010025" y="4581525"/>
          <a:ext cx="9163050" cy="16764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0.50784</cdr:x>
      <cdr:y>0.16354</cdr:y>
    </cdr:from>
    <cdr:to>
      <cdr:x>0.53197</cdr:x>
      <cdr:y>0.18739</cdr:y>
    </cdr:to>
    <cdr:sp macro="" textlink="">
      <cdr:nvSpPr>
        <cdr:cNvPr id="2" name="Fluxograma: Mesclar 1"/>
        <cdr:cNvSpPr/>
      </cdr:nvSpPr>
      <cdr:spPr>
        <a:xfrm xmlns:a="http://schemas.openxmlformats.org/drawingml/2006/main">
          <a:off x="4010026" y="914401"/>
          <a:ext cx="190500" cy="133350"/>
        </a:xfrm>
        <a:prstGeom xmlns:a="http://schemas.openxmlformats.org/drawingml/2006/main" prst="flowChartMerge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19051</xdr:rowOff>
    </xdr:from>
    <xdr:to>
      <xdr:col>7</xdr:col>
      <xdr:colOff>352425</xdr:colOff>
      <xdr:row>11</xdr:row>
      <xdr:rowOff>180975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600075</xdr:colOff>
      <xdr:row>1</xdr:row>
      <xdr:rowOff>19050</xdr:rowOff>
    </xdr:from>
    <xdr:to>
      <xdr:col>20</xdr:col>
      <xdr:colOff>9525</xdr:colOff>
      <xdr:row>22</xdr:row>
      <xdr:rowOff>133350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18</xdr:col>
      <xdr:colOff>361950</xdr:colOff>
      <xdr:row>0</xdr:row>
      <xdr:rowOff>57150</xdr:rowOff>
    </xdr:from>
    <xdr:ext cx="1019175" cy="200025"/>
    <xdr:sp macro="" textlink="">
      <xdr:nvSpPr>
        <xdr:cNvPr id="7" name="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11334750" y="57150"/>
          <a:ext cx="1019175" cy="200025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VOLTAR MENU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twoCellAnchor>
    <xdr:from>
      <xdr:col>0</xdr:col>
      <xdr:colOff>0</xdr:colOff>
      <xdr:row>11</xdr:row>
      <xdr:rowOff>180977</xdr:rowOff>
    </xdr:from>
    <xdr:to>
      <xdr:col>7</xdr:col>
      <xdr:colOff>352425</xdr:colOff>
      <xdr:row>22</xdr:row>
      <xdr:rowOff>152401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523874</xdr:colOff>
      <xdr:row>12</xdr:row>
      <xdr:rowOff>9525</xdr:rowOff>
    </xdr:from>
    <xdr:to>
      <xdr:col>30</xdr:col>
      <xdr:colOff>228599</xdr:colOff>
      <xdr:row>26</xdr:row>
      <xdr:rowOff>76200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352425</xdr:colOff>
      <xdr:row>1</xdr:row>
      <xdr:rowOff>19049</xdr:rowOff>
    </xdr:from>
    <xdr:to>
      <xdr:col>13</xdr:col>
      <xdr:colOff>590550</xdr:colOff>
      <xdr:row>22</xdr:row>
      <xdr:rowOff>142874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35</xdr:row>
      <xdr:rowOff>9525</xdr:rowOff>
    </xdr:from>
    <xdr:to>
      <xdr:col>20</xdr:col>
      <xdr:colOff>19050</xdr:colOff>
      <xdr:row>42</xdr:row>
      <xdr:rowOff>104775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0" y="6800850"/>
          <a:ext cx="12420600" cy="14287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</cdr:x>
      <cdr:y>0.04181</cdr:y>
    </cdr:from>
    <cdr:to>
      <cdr:x>0.86425</cdr:x>
      <cdr:y>0.11847</cdr:y>
    </cdr:to>
    <cdr:sp macro="" textlink="CMV!$Y$1">
      <cdr:nvSpPr>
        <cdr:cNvPr id="2" name="CaixaDeTexto 1"/>
        <cdr:cNvSpPr txBox="1"/>
      </cdr:nvSpPr>
      <cdr:spPr>
        <a:xfrm xmlns:a="http://schemas.openxmlformats.org/drawingml/2006/main">
          <a:off x="762000" y="114300"/>
          <a:ext cx="2876550" cy="209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673EA4E4-57B6-460D-89DF-A0FD424189CA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CMV JUNHO x MAIO</a:t>
          </a:fld>
          <a:endParaRPr lang="pt-BR" sz="1400" b="1">
            <a:solidFill>
              <a:schemeClr val="bg1"/>
            </a:solidFill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0.1223</cdr:x>
      <cdr:y>0.03252</cdr:y>
    </cdr:from>
    <cdr:to>
      <cdr:x>0.94804</cdr:x>
      <cdr:y>0.11498</cdr:y>
    </cdr:to>
    <cdr:sp macro="" textlink="CMV!$Y$3">
      <cdr:nvSpPr>
        <cdr:cNvPr id="2" name="CaixaDeTexto 1"/>
        <cdr:cNvSpPr txBox="1"/>
      </cdr:nvSpPr>
      <cdr:spPr>
        <a:xfrm xmlns:a="http://schemas.openxmlformats.org/drawingml/2006/main">
          <a:off x="485776" y="88899"/>
          <a:ext cx="3279774" cy="225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04EF1E4-4DF0-4274-AD59-67F0386120BE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FATURAMENTO JUNHO x MAIO</a:t>
          </a:fld>
          <a:endParaRPr lang="pt-BR" sz="1400" b="1">
            <a:solidFill>
              <a:schemeClr val="bg1"/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0.1908</cdr:x>
      <cdr:y>0.03949</cdr:y>
    </cdr:from>
    <cdr:to>
      <cdr:x>0.87406</cdr:x>
      <cdr:y>0.11614</cdr:y>
    </cdr:to>
    <cdr:sp macro="" textlink="CMV!$Y$2">
      <cdr:nvSpPr>
        <cdr:cNvPr id="2" name="CaixaDeTexto 1"/>
        <cdr:cNvSpPr txBox="1"/>
      </cdr:nvSpPr>
      <cdr:spPr>
        <a:xfrm xmlns:a="http://schemas.openxmlformats.org/drawingml/2006/main">
          <a:off x="803275" y="107950"/>
          <a:ext cx="2876550" cy="209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FD82F95-9DDF-4264-8300-CC375406FC5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CMV JUNHO x CMV LIMITE</a:t>
          </a:fld>
          <a:endParaRPr lang="pt-BR" sz="14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0.15965</cdr:x>
      <cdr:y>0.78711</cdr:y>
    </cdr:from>
    <cdr:to>
      <cdr:x>0.38364</cdr:x>
      <cdr:y>0.87074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621945" y="3246290"/>
          <a:ext cx="872603" cy="344917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 b="1">
              <a:solidFill>
                <a:sysClr val="windowText" lastClr="000000"/>
              </a:solidFill>
            </a:rPr>
            <a:t>ATÉ 34,99%</a:t>
          </a:r>
        </a:p>
      </cdr:txBody>
    </cdr:sp>
  </cdr:relSizeAnchor>
  <cdr:relSizeAnchor xmlns:cdr="http://schemas.openxmlformats.org/drawingml/2006/chartDrawing">
    <cdr:from>
      <cdr:x>0.42691</cdr:x>
      <cdr:y>0.78762</cdr:y>
    </cdr:from>
    <cdr:to>
      <cdr:x>0.64938</cdr:x>
      <cdr:y>0.86892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1663130" y="3248394"/>
          <a:ext cx="866682" cy="33530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 b="1">
              <a:solidFill>
                <a:sysClr val="windowText" lastClr="000000"/>
              </a:solidFill>
            </a:rPr>
            <a:t>De 35 À</a:t>
          </a:r>
          <a:r>
            <a:rPr lang="pt-BR" sz="900" b="1" baseline="0">
              <a:solidFill>
                <a:sysClr val="windowText" lastClr="000000"/>
              </a:solidFill>
            </a:rPr>
            <a:t> 37,99%</a:t>
          </a:r>
          <a:endParaRPr lang="pt-BR" sz="900" b="1">
            <a:solidFill>
              <a:sysClr val="windowText" lastClr="000000"/>
            </a:solidFill>
          </a:endParaRPr>
        </a:p>
      </cdr:txBody>
    </cdr:sp>
  </cdr:relSizeAnchor>
  <cdr:relSizeAnchor xmlns:cdr="http://schemas.openxmlformats.org/drawingml/2006/chartDrawing">
    <cdr:from>
      <cdr:x>0.67875</cdr:x>
      <cdr:y>0.78697</cdr:y>
    </cdr:from>
    <cdr:to>
      <cdr:x>0.90273</cdr:x>
      <cdr:y>0.87059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2644205" y="3245714"/>
          <a:ext cx="872565" cy="34487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900" b="1">
              <a:solidFill>
                <a:sysClr val="windowText" lastClr="000000"/>
              </a:solidFill>
            </a:rPr>
            <a:t>ACIMA</a:t>
          </a:r>
          <a:r>
            <a:rPr lang="pt-BR" sz="900" b="1" baseline="0">
              <a:solidFill>
                <a:sysClr val="windowText" lastClr="000000"/>
              </a:solidFill>
            </a:rPr>
            <a:t> DE </a:t>
          </a:r>
          <a:r>
            <a:rPr lang="pt-BR" sz="900" b="1">
              <a:solidFill>
                <a:sysClr val="windowText" lastClr="000000"/>
              </a:solidFill>
            </a:rPr>
            <a:t>38%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47626</xdr:rowOff>
    </xdr:from>
    <xdr:ext cx="1200150" cy="247650"/>
    <xdr:sp macro="" textlink="">
      <xdr:nvSpPr>
        <xdr:cNvPr id="44" name="Shape 4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0" y="47626"/>
          <a:ext cx="1200150" cy="247650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7940" dir="5400000" algn="ctr">
            <a:srgbClr val="000000">
              <a:alpha val="31764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VOLTAR MENU</a:t>
          </a:r>
          <a:endParaRPr sz="1000" b="1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10.636880555554" createdVersion="5" refreshedVersion="5" minRefreshableVersion="3" recordCount="1059" xr:uid="{00000000-000A-0000-FFFF-FFFF00000000}">
  <cacheSource type="worksheet">
    <worksheetSource name="Tabela5"/>
  </cacheSource>
  <cacheFields count="15">
    <cacheField name="PRODUTO" numFmtId="0">
      <sharedItems containsMixedTypes="1" containsNumber="1" containsInteger="1" minValue="0" maxValue="51" count="217">
        <s v="file de boi"/>
        <s v="cx pizza 30 cm"/>
        <s v="traira"/>
        <s v="pizza 35 cm"/>
        <s v="HEINEKEN 600ML"/>
        <s v="costela"/>
        <s v="tilapia"/>
        <s v="caipira"/>
        <s v="MARMITA ISOPOR 800 ML SM"/>
        <s v="bat p/ fritar"/>
        <s v="panceta"/>
        <s v="ORIGINAL"/>
        <s v="CHOPP"/>
        <s v="rabada"/>
        <s v="barriga"/>
        <s v="ARROZ"/>
        <s v="apresuntado"/>
        <s v="ISOPOR TRAIRA"/>
        <s v="AGUA COM"/>
        <s v="preparo para pure"/>
        <s v="laranja"/>
        <s v="file de peito"/>
        <s v="carne p/ cozinhar"/>
        <s v="Bacon"/>
        <s v="linguiça"/>
        <s v="pastel queijo"/>
        <s v="SABICANA"/>
        <s v="mussarela"/>
        <s v="AGUA SEM"/>
        <s v="limão"/>
        <s v="blacker label"/>
        <s v="frangelico"/>
        <s v="KRAFT 10KG"/>
        <s v="CANARINHA"/>
        <s v="calabresa"/>
        <s v="quiabo "/>
        <s v="dranbui"/>
        <s v="TEQUILA"/>
        <s v="mistura peixe"/>
        <s v="TABAROA"/>
        <s v="pastel carne"/>
        <s v="150 ML FM"/>
        <s v="HEINEKEN ZER0 LN"/>
        <s v="GERMANA"/>
        <s v="1500 ML FM"/>
        <s v="carne de sol"/>
        <s v="STELA S/GLUTEN"/>
        <s v="VALE VERDE"/>
        <s v="lombo"/>
        <s v="tomate"/>
        <s v="OLEO DE SOJA"/>
        <s v="cerveja ipa rancor"/>
        <s v="LUA CHEIA"/>
        <s v="pastel camarão"/>
        <s v="batata"/>
        <s v="red lebal"/>
        <s v="pasaport"/>
        <s v="GUARANA LATA"/>
        <s v="MARMITA ISOPOR 800 ML XK"/>
        <s v="COCA ZERO 1,5 L"/>
        <s v="SELETA"/>
        <s v="BRAHMA"/>
        <s v="GERMAN"/>
        <s v="gin"/>
        <s v="SALINAS"/>
        <s v="ALHO"/>
        <s v="HEINEKEN LONG NECK"/>
        <s v="MALZIBIER"/>
        <s v="mandioca"/>
        <s v="FEIJÃO"/>
        <s v="BOAZINHA"/>
        <s v="catupiry"/>
        <s v="AZEITONA"/>
        <s v="CARIBÉ"/>
        <s v="COCA COLA LATA"/>
        <s v="couve"/>
        <s v="GUARANA 1,5 L"/>
        <s v="MEIA LUA"/>
        <s v="CRISTALINA"/>
        <s v="CLAUDIONOR"/>
        <s v="ESPIRITO DE MINAS"/>
        <s v="bacardi prata"/>
        <s v="LUA NOVA"/>
        <s v="goiabada"/>
        <s v="ASA BRANCA"/>
        <s v="rabinho"/>
        <s v="1000 ML FM"/>
        <s v="sos gg"/>
        <s v="H2O"/>
        <s v="pimemtao"/>
        <s v="martini"/>
        <s v="palmito"/>
        <s v="ISOPOR TILAPIA"/>
        <s v="FEIJÃO PRETO"/>
        <s v="MAIONESE"/>
        <s v="pernil"/>
        <s v="MASSA DE TOMATE"/>
        <s v="RED BULL"/>
        <s v="teachers"/>
        <s v="domecq"/>
        <s v="ALUMINIO 05"/>
        <s v="SALINEIRA"/>
        <s v="CAFÉ"/>
        <s v="sminorf"/>
        <s v="CALDO DE GALINHA"/>
        <s v="farinha de trigo pizza"/>
        <s v="FARINHA DE MANDIOCA"/>
        <s v="pimeta"/>
        <s v="GUARACIABA"/>
        <s v="toucinho"/>
        <s v="COCA COLA KS"/>
        <s v="fermento pizza"/>
        <s v="saco sos g"/>
        <s v="ovo"/>
        <s v="alho frito"/>
        <s v="VINAGRE"/>
        <s v="cebola"/>
        <s v="FARINHA DE TRIGO"/>
        <s v="cenoura"/>
        <s v="natu nobilis"/>
        <s v="bacardi ouro"/>
        <s v="SUCO UVA"/>
        <s v="paprica defumada"/>
        <s v="carne moida"/>
        <s v="dreher"/>
        <s v="doce leite"/>
        <s v="MACARRÃO"/>
        <s v="350 ML FM"/>
        <s v="SUCO DE GOIABA"/>
        <s v="mãozinha"/>
        <s v="colorou"/>
        <s v="fuba"/>
        <s v="TONICA"/>
        <s v="SAL"/>
        <n v="51"/>
        <s v="embalagem para salada"/>
        <s v="GELEIA PIMENTA"/>
        <s v="SUCO DE PESSEGO"/>
        <s v="GUARANA ZERO LATA"/>
        <s v="SODA"/>
        <s v="LEITE CONDENSADO"/>
        <s v="ALFACE"/>
        <s v="LEITE"/>
        <s v="500 ML FM"/>
        <s v="AÇUCAR REFINADO"/>
        <s v="presidente "/>
        <s v="queijo para sobremesa"/>
        <s v="cebolinha"/>
        <s v="COCA COLA 1,5 L"/>
        <s v="chamichure"/>
        <s v="chuchu"/>
        <s v="amido de milho"/>
        <s v="orelha"/>
        <s v="POTE MOLHO"/>
        <s v="loro"/>
        <s v="SUKITA"/>
        <s v="LIMONETO"/>
        <s v="AUSTRIA"/>
        <s v="MANJAERICÃO"/>
        <s v="cha de dentro"/>
        <s v="tempero baiano"/>
        <s v="pepino"/>
        <s v="BETERRABA"/>
        <s v="abrobinha"/>
        <s v="repolho"/>
        <s v="750 ML FM"/>
        <s v="absolut"/>
        <s v="AÇUCAR CRISTAL"/>
        <s v="amarula"/>
        <s v="AZEITE"/>
        <s v="ballantines"/>
        <s v="banana"/>
        <s v="becosa"/>
        <s v="bordeaux"/>
        <s v="BRAHMA ZERO"/>
        <s v="BUDWISER"/>
        <s v="campari"/>
        <s v="CANUDINHO"/>
        <s v="CARNE COZIDA 400G"/>
        <s v="COCA ZERO KS"/>
        <s v="COCA ZERO LATA"/>
        <s v="coutreau"/>
        <s v="CREME DE LEITE"/>
        <s v="CRISTALINA DO PICÃO"/>
        <s v="dino"/>
        <s v="EISENBAN"/>
        <s v="f.comum"/>
        <s v="FATA LATA"/>
        <s v="jose curve"/>
        <s v="jurubeba"/>
        <s v="kraf 7,5 kg marmita"/>
        <s v="MARGARINA"/>
        <s v="MARMITA ISOPOR 500 ML"/>
        <s v="MATE COURO 350 ML"/>
        <s v="MATE COURO LITRO"/>
        <s v="MATE COURO ZERO"/>
        <s v="milho verde"/>
        <s v="moranga com casca"/>
        <s v="mostarda"/>
        <s v="oregano"/>
        <s v="origen"/>
        <s v="orlof"/>
        <s v="pedrucci "/>
        <s v="pinot"/>
        <s v="saco sos m"/>
        <s v="SAL GROSSO"/>
        <s v="sangue"/>
        <s v="SCHURREPPES CITRUS"/>
        <s v="SCHURREPPES GIN"/>
        <s v="SKOL"/>
        <s v="STELA"/>
        <s v="SUCO MANGA"/>
        <s v="TONICA ZERO"/>
        <s v="undeberg"/>
        <s v="valmarino"/>
        <s v="white horse"/>
        <n v="0"/>
      </sharedItems>
    </cacheField>
    <cacheField name="UNID." numFmtId="0">
      <sharedItems/>
    </cacheField>
    <cacheField name="QTD" numFmtId="4">
      <sharedItems containsSemiMixedTypes="0" containsString="0" containsNumber="1" minValue="0" maxValue="600"/>
    </cacheField>
    <cacheField name="VALOR" numFmtId="4">
      <sharedItems containsSemiMixedTypes="0" containsString="0" containsNumber="1" minValue="0" maxValue="1290.48"/>
    </cacheField>
    <cacheField name="GIRO DIAS" numFmtId="4">
      <sharedItems containsSemiMixedTypes="0" containsString="0" containsNumber="1" minValue="0" maxValue="368.14285714285683"/>
    </cacheField>
    <cacheField name="PART. EST." numFmtId="10">
      <sharedItems containsSemiMixedTypes="0" containsString="0" containsNumber="1" minValue="0" maxValue="6.6275755304492465E-2"/>
    </cacheField>
    <cacheField name="PARETO" numFmtId="10">
      <sharedItems containsSemiMixedTypes="0" containsString="0" containsNumber="1" minValue="0" maxValue="1"/>
    </cacheField>
    <cacheField name="CLASSE" numFmtId="0">
      <sharedItems containsMixedTypes="1" containsNumber="1" containsInteger="1" minValue="0" maxValue="0"/>
    </cacheField>
    <cacheField name="QTD3" numFmtId="0">
      <sharedItems containsSemiMixedTypes="0" containsString="0" containsNumber="1" minValue="0" maxValue="3417"/>
    </cacheField>
    <cacheField name="VALOR4" numFmtId="4">
      <sharedItems containsSemiMixedTypes="0" containsString="0" containsNumber="1" minValue="0" maxValue="5889.3313043478265"/>
    </cacheField>
    <cacheField name="GIRO DIAS5" numFmtId="4">
      <sharedItems containsSemiMixedTypes="0" containsString="0" containsNumber="1" minValue="0" maxValue="368.14285714285683"/>
    </cacheField>
    <cacheField name="PART. CMV" numFmtId="10">
      <sharedItems containsSemiMixedTypes="0" containsString="0" containsNumber="1" minValue="0" maxValue="7.9740231492796562E-2"/>
    </cacheField>
    <cacheField name="PARETO6" numFmtId="0">
      <sharedItems containsSemiMixedTypes="0" containsString="0" containsNumber="1" minValue="7.9740231492796562E-2" maxValue="1"/>
    </cacheField>
    <cacheField name="CLASSE7" numFmtId="0">
      <sharedItems/>
    </cacheField>
    <cacheField name="COMPARAÇÃO" numFmtId="4">
      <sharedItems count="6">
        <s v="NIVEL MUITO ACIMA"/>
        <s v="NÍVEL ACIMA"/>
        <s v="NÍVEL ADEQUADO"/>
        <s v="NÍVEL ABAIXO"/>
        <s v="NÍVEL MUITO ABAIXO"/>
        <s v="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59">
  <r>
    <x v="0"/>
    <s v="kg"/>
    <n v="26.885000000000002"/>
    <n v="1290.48"/>
    <n v="0"/>
    <n v="6.6275755304492465E-2"/>
    <n v="6.6275755304492465E-2"/>
    <s v="A"/>
    <n v="0"/>
    <n v="0"/>
    <n v="0"/>
    <n v="0"/>
    <n v="1"/>
    <s v="C"/>
    <x v="0"/>
  </r>
  <r>
    <x v="1"/>
    <s v="unidade"/>
    <n v="355"/>
    <n v="984.24459999999999"/>
    <n v="141.99999999999997"/>
    <n v="5.0548287667664789E-2"/>
    <n v="0.11682404297215725"/>
    <s v="A"/>
    <n v="75"/>
    <n v="207.93900000000002"/>
    <n v="141.99999999999997"/>
    <n v="2.815447652629009E-3"/>
    <n v="0.88823363451400028"/>
    <s v="B"/>
    <x v="1"/>
  </r>
  <r>
    <x v="2"/>
    <s v="kg"/>
    <n v="30.239999999999995"/>
    <n v="929.99050730868407"/>
    <n v="9.8651587646802952"/>
    <n v="4.7761936099661485E-2"/>
    <n v="0.16458597907181874"/>
    <s v="A"/>
    <n v="91.96"/>
    <n v="2828.1060533104032"/>
    <n v="9.8651587646802952"/>
    <n v="3.829192479130257E-2"/>
    <n v="0.20971222562389014"/>
    <s v="A"/>
    <x v="2"/>
  </r>
  <r>
    <x v="3"/>
    <s v="unidade"/>
    <n v="253"/>
    <n v="750.33728000000008"/>
    <n v="30.604838709677423"/>
    <n v="3.8535405403507569E-2"/>
    <n v="0.20312138447532632"/>
    <s v="A"/>
    <n v="248"/>
    <n v="735.50848000000008"/>
    <n v="30.604838709677423"/>
    <n v="9.9586206700269329E-3"/>
    <n v="0.71966017276709959"/>
    <s v="A"/>
    <x v="2"/>
  </r>
  <r>
    <x v="4"/>
    <s v="unidade"/>
    <n v="77"/>
    <n v="666.96036458333333"/>
    <n v="10.266666666666666"/>
    <n v="3.4253380076343744E-2"/>
    <n v="0.23737476455167009"/>
    <s v="A"/>
    <n v="225"/>
    <n v="1948.91015625"/>
    <n v="10.266666666666666"/>
    <n v="2.6387808562121088E-2"/>
    <n v="0.48652441305946137"/>
    <s v="A"/>
    <x v="2"/>
  </r>
  <r>
    <x v="5"/>
    <s v="kg"/>
    <n v="29.700000000000074"/>
    <n v="663.20396048415955"/>
    <n v="7.1508828250401466"/>
    <n v="3.4060460760351532E-2"/>
    <n v="0.27143522531202158"/>
    <s v="A"/>
    <n v="124.6"/>
    <n v="2782.3304200783186"/>
    <n v="7.1508828250401466"/>
    <n v="3.7672132933445797E-2"/>
    <n v="0.24738435855733595"/>
    <s v="A"/>
    <x v="2"/>
  </r>
  <r>
    <x v="6"/>
    <s v="kg"/>
    <n v="25.430000000000021"/>
    <n v="590.7389000000004"/>
    <n v="7.9701211867948238"/>
    <n v="3.0338840420033684E-2"/>
    <n v="0.30177406573205529"/>
    <s v="A"/>
    <n v="95.72"/>
    <n v="2223.5755999999997"/>
    <n v="7.9701211867948238"/>
    <n v="3.0106717371263393E-2"/>
    <n v="0.37889982619011975"/>
    <s v="A"/>
    <x v="2"/>
  </r>
  <r>
    <x v="7"/>
    <s v="unidade"/>
    <n v="16"/>
    <n v="560.88869565217396"/>
    <n v="2.8571428571428572"/>
    <n v="2.880581019938273E-2"/>
    <n v="0.33057987593143801"/>
    <s v="A"/>
    <n v="168"/>
    <n v="5889.3313043478265"/>
    <n v="2.8571428571428572"/>
    <n v="7.9740231492796562E-2"/>
    <n v="7.9740231492796562E-2"/>
    <s v="A"/>
    <x v="2"/>
  </r>
  <r>
    <x v="8"/>
    <s v="unidade"/>
    <n v="600"/>
    <n v="503.65125000000006"/>
    <n v="18.000000000000004"/>
    <n v="2.586624124651429E-2"/>
    <n v="0.35644611717795227"/>
    <s v="A"/>
    <n v="1000"/>
    <n v="839.41875000000005"/>
    <n v="18.000000000000004"/>
    <n v="1.1365542535360259E-2"/>
    <n v="0.70970155209707275"/>
    <s v="A"/>
    <x v="2"/>
  </r>
  <r>
    <x v="9"/>
    <s v="kg"/>
    <n v="32"/>
    <n v="474.59154929577477"/>
    <n v="7.2398190045248869"/>
    <n v="2.437380927306641E-2"/>
    <n v="0.3808199264510187"/>
    <s v="A"/>
    <n v="132.6"/>
    <n v="1966.5887323943666"/>
    <n v="7.2398190045248869"/>
    <n v="2.6627172537649874E-2"/>
    <n v="0.46013660449734028"/>
    <s v="A"/>
    <x v="2"/>
  </r>
  <r>
    <x v="10"/>
    <s v="kg"/>
    <n v="21.429999999999993"/>
    <n v="451.10624815361876"/>
    <n v="165.69587628865978"/>
    <n v="2.3167664217157095E-2"/>
    <n v="0.4039875906681758"/>
    <s v="A"/>
    <n v="3.879999999999999"/>
    <n v="81.674859675036913"/>
    <n v="165.69587628865978"/>
    <n v="1.1058593719835449E-3"/>
    <n v="0.96743236317513126"/>
    <s v="C"/>
    <x v="0"/>
  </r>
  <r>
    <x v="11"/>
    <s v="unidade"/>
    <n v="58"/>
    <n v="444.03296296296293"/>
    <n v="9.9428571428571431"/>
    <n v="2.2804398363757743E-2"/>
    <n v="0.42679198903193349"/>
    <s v="A"/>
    <n v="175"/>
    <n v="1339.7546296296296"/>
    <n v="9.9428571428571431"/>
    <n v="1.8139978681678701E-2"/>
    <n v="0.61821797520074662"/>
    <s v="A"/>
    <x v="2"/>
  </r>
  <r>
    <x v="12"/>
    <s v="unidade"/>
    <n v="1"/>
    <n v="440.00666666666666"/>
    <n v="10"/>
    <n v="2.259761807416262E-2"/>
    <n v="0.4493896071060961"/>
    <s v="A"/>
    <n v="3"/>
    <n v="1320.02"/>
    <n v="10"/>
    <n v="1.7872776200824971E-2"/>
    <n v="0.63609075140157156"/>
    <s v="A"/>
    <x v="2"/>
  </r>
  <r>
    <x v="13"/>
    <s v="kg"/>
    <n v="14.707000000000001"/>
    <n v="360.30951417004047"/>
    <n v="7.0022218695445178"/>
    <n v="1.8504575967867896E-2"/>
    <n v="0.46789418307396397"/>
    <s v="A"/>
    <n v="63.01"/>
    <n v="1543.6936484568062"/>
    <n v="7.0022218695445178"/>
    <n v="2.0901267481934726E-2"/>
    <n v="0.58001643028776773"/>
    <s v="A"/>
    <x v="2"/>
  </r>
  <r>
    <x v="14"/>
    <s v="kg"/>
    <n v="16.75"/>
    <n v="352.24967574578471"/>
    <n v="78.761755485893431"/>
    <n v="1.8090643261278315E-2"/>
    <n v="0.48598482633524226"/>
    <s v="A"/>
    <n v="6.379999999999999"/>
    <n v="134.17032425421527"/>
    <n v="78.761755485893431"/>
    <n v="1.8166362465627099E-3"/>
    <n v="0.93033235983055163"/>
    <s v="B"/>
    <x v="1"/>
  </r>
  <r>
    <x v="15"/>
    <s v="unidade"/>
    <n v="30"/>
    <n v="318.44210526315794"/>
    <n v="3.3582089552238807"/>
    <n v="1.6354372827993062E-2"/>
    <n v="0.50233919916323533"/>
    <s v="A"/>
    <n v="268"/>
    <n v="2844.7494736842109"/>
    <n v="3.3582089552238807"/>
    <n v="3.8517272988721783E-2"/>
    <n v="0.17142030083258758"/>
    <s v="A"/>
    <x v="2"/>
  </r>
  <r>
    <x v="16"/>
    <s v="kg"/>
    <n v="21.081000000000003"/>
    <n v="286.55879080967986"/>
    <n v="31.621500000000012"/>
    <n v="1.4716927267414904E-2"/>
    <n v="0.51705612643065035"/>
    <s v="A"/>
    <n v="20"/>
    <n v="271.86451383680071"/>
    <n v="31.621500000000012"/>
    <n v="3.6809848432229988E-3"/>
    <n v="0.85570804918881394"/>
    <s v="B"/>
    <x v="1"/>
  </r>
  <r>
    <x v="17"/>
    <s v="unidade"/>
    <n v="66"/>
    <n v="271.51080000000002"/>
    <n v="116.47058823529412"/>
    <n v="1.3944100910767306E-2"/>
    <n v="0.53100022734141761"/>
    <s v="A"/>
    <n v="17"/>
    <n v="69.934600000000003"/>
    <n v="116.47058823529412"/>
    <n v="9.4689887614900843E-4"/>
    <n v="0.97353248746706422"/>
    <s v="C"/>
    <x v="0"/>
  </r>
  <r>
    <x v="18"/>
    <s v="unidade"/>
    <n v="129"/>
    <n v="238.65"/>
    <n v="23.597560975609753"/>
    <n v="1.2256454190237064E-2"/>
    <n v="0.54325668153165463"/>
    <s v="A"/>
    <n v="164"/>
    <n v="303.40000000000003"/>
    <n v="23.597560975609753"/>
    <n v="4.1079682878519246E-3"/>
    <n v="0.83266222506039878"/>
    <s v="B"/>
    <x v="1"/>
  </r>
  <r>
    <x v="19"/>
    <s v="unidade"/>
    <n v="4.5"/>
    <n v="232.87875"/>
    <n v="6.1363636363636358"/>
    <n v="1.1960057537207917E-2"/>
    <n v="0.5552167390688626"/>
    <s v="A"/>
    <n v="22"/>
    <n v="1138.5183333333334"/>
    <n v="6.1363636363636358"/>
    <n v="1.5415284141303097E-2"/>
    <n v="0.6857176145522742"/>
    <s v="A"/>
    <x v="2"/>
  </r>
  <r>
    <x v="20"/>
    <s v="kg"/>
    <n v="52.297999999999973"/>
    <n v="227.00300500834715"/>
    <n v="10.853960567277753"/>
    <n v="1.1658294288418023E-2"/>
    <n v="0.56687503335728062"/>
    <s v="A"/>
    <n v="144.55000000000001"/>
    <n v="627.42904841402344"/>
    <n v="10.853960567277753"/>
    <n v="8.4952492872838424E-3"/>
    <n v="0.765642067217572"/>
    <s v="A"/>
    <x v="2"/>
  </r>
  <r>
    <x v="21"/>
    <s v="kg"/>
    <n v="14.039999999999992"/>
    <n v="224.12945454545442"/>
    <n v="1.7124735729386882"/>
    <n v="1.1510716079275852E-2"/>
    <n v="0.57838574943655652"/>
    <s v="A"/>
    <n v="245.96"/>
    <n v="3926.4160000000002"/>
    <n v="1.7124735729386882"/>
    <n v="5.3162796351069214E-2"/>
    <n v="0.13290302784386579"/>
    <s v="A"/>
    <x v="2"/>
  </r>
  <r>
    <x v="22"/>
    <s v="kg"/>
    <n v="8.7350000000000136"/>
    <n v="216.29427398715569"/>
    <n v="2.5002385268581278"/>
    <n v="1.1108321226625426E-2"/>
    <n v="0.58949407066318193"/>
    <s v="A"/>
    <n v="104.81"/>
    <n v="2595.2836699019754"/>
    <n v="2.5002385268581278"/>
    <n v="3.5139561680742504E-2"/>
    <n v="0.28252392023807843"/>
    <s v="A"/>
    <x v="2"/>
  </r>
  <r>
    <x v="23"/>
    <s v="kg"/>
    <n v="9.9349999999999952"/>
    <n v="208.5174448353053"/>
    <n v="9.0647810218978044"/>
    <n v="1.0708923153107912E-2"/>
    <n v="0.60020299381628983"/>
    <s v="A"/>
    <n v="32.880000000000003"/>
    <n v="690.09094979213307"/>
    <n v="9.0647810218978044"/>
    <n v="9.3436774471974196E-3"/>
    <n v="0.74804808790577759"/>
    <s v="A"/>
    <x v="2"/>
  </r>
  <r>
    <x v="24"/>
    <s v="kg"/>
    <n v="10"/>
    <n v="204.33333333333334"/>
    <n v="2.6086956521739131"/>
    <n v="1.0494037877806161E-2"/>
    <n v="0.61069703169409606"/>
    <s v="A"/>
    <n v="115"/>
    <n v="2349.8333333333335"/>
    <n v="2.6086956521739131"/>
    <n v="3.181621890267209E-2"/>
    <n v="0.34879310881885633"/>
    <s v="A"/>
    <x v="2"/>
  </r>
  <r>
    <x v="25"/>
    <s v="unidade"/>
    <n v="14"/>
    <n v="203"/>
    <n v="52.5"/>
    <n v="1.042556128480253E-2"/>
    <n v="0.62112259297889849"/>
    <s v="A"/>
    <n v="8"/>
    <n v="116"/>
    <n v="52.5"/>
    <n v="1.5706141113738404E-3"/>
    <n v="0.94711373159031265"/>
    <s v="B"/>
    <x v="1"/>
  </r>
  <r>
    <x v="26"/>
    <s v="unidade"/>
    <n v="3"/>
    <n v="189"/>
    <n v="90"/>
    <n v="9.7065570582644239E-3"/>
    <n v="0.630829150037163"/>
    <s v="A"/>
    <n v="1"/>
    <n v="63"/>
    <n v="90"/>
    <n v="8.530059397978616E-4"/>
    <n v="0.97985829857661588"/>
    <s v="C"/>
    <x v="0"/>
  </r>
  <r>
    <x v="27"/>
    <s v="kg"/>
    <n v="5.2380000000000138"/>
    <n v="182.80730739957764"/>
    <n v="2.1552599094774436"/>
    <n v="9.3885161901676433E-3"/>
    <n v="0.64021766622733067"/>
    <s v="A"/>
    <n v="72.91"/>
    <n v="2544.5744143763213"/>
    <n v="2.1552599094774436"/>
    <n v="3.4452969678105828E-2"/>
    <n v="0.31697688991618428"/>
    <s v="A"/>
    <x v="2"/>
  </r>
  <r>
    <x v="28"/>
    <s v="unidade"/>
    <n v="100"/>
    <n v="180.99999999999997"/>
    <n v="17.045454545454547"/>
    <n v="9.295697500242648E-3"/>
    <n v="0.64951336372757329"/>
    <s v="A"/>
    <n v="176"/>
    <n v="318.55999999999995"/>
    <n v="17.045454545454547"/>
    <n v="4.3132313044762973E-3"/>
    <n v="0.82855425677254679"/>
    <s v="B"/>
    <x v="1"/>
  </r>
  <r>
    <x v="29"/>
    <s v="kg"/>
    <n v="35.146000000000015"/>
    <n v="169.85055762081791"/>
    <n v="18.507635597682995"/>
    <n v="8.7230906292301499E-3"/>
    <n v="0.65823645435680345"/>
    <s v="A"/>
    <n v="56.97"/>
    <n v="275.31970260223051"/>
    <n v="18.507635597682995"/>
    <n v="3.7277673279854508E-3"/>
    <n v="0.85202706434559095"/>
    <s v="B"/>
    <x v="1"/>
  </r>
  <r>
    <x v="30"/>
    <s v="unidade"/>
    <n v="1"/>
    <n v="163.80000000000001"/>
    <n v="0"/>
    <n v="8.4123494504958346E-3"/>
    <n v="0.66664880380729918"/>
    <s v="A"/>
    <n v="0"/>
    <n v="0"/>
    <n v="0"/>
    <n v="0"/>
    <n v="1"/>
    <s v="C"/>
    <x v="0"/>
  </r>
  <r>
    <x v="31"/>
    <s v="unidade"/>
    <n v="1"/>
    <n v="161.38"/>
    <n v="0"/>
    <n v="8.2880644341942478E-3"/>
    <n v="0.67493686824149346"/>
    <s v="A"/>
    <n v="0"/>
    <n v="0"/>
    <n v="0"/>
    <n v="0"/>
    <n v="1"/>
    <s v="C"/>
    <x v="0"/>
  </r>
  <r>
    <x v="32"/>
    <s v="unidade"/>
    <n v="500"/>
    <n v="150"/>
    <n v="60"/>
    <n v="7.7036167129082731E-3"/>
    <n v="0.68264048495440166"/>
    <s v="A"/>
    <n v="250"/>
    <n v="75"/>
    <n v="60"/>
    <n v="1.0154832616641209E-3"/>
    <n v="0.97158486368598729"/>
    <s v="C"/>
    <x v="0"/>
  </r>
  <r>
    <x v="33"/>
    <s v="unidade"/>
    <n v="1"/>
    <n v="149"/>
    <n v="20"/>
    <n v="7.6522592681555514E-3"/>
    <n v="0.69029274422255726"/>
    <s v="A"/>
    <n v="1.5"/>
    <n v="223.5"/>
    <n v="20"/>
    <n v="3.0261401197590803E-3"/>
    <n v="0.88249550375878438"/>
    <s v="B"/>
    <x v="1"/>
  </r>
  <r>
    <x v="34"/>
    <s v="kg"/>
    <n v="10.000000000000007"/>
    <n v="146.00000000000011"/>
    <n v="6.2630480167014673"/>
    <n v="7.4981869338973921E-3"/>
    <n v="0.69779093115645463"/>
    <s v="A"/>
    <n v="47.9"/>
    <n v="699.33999999999992"/>
    <n v="6.2630480167014673"/>
    <n v="9.4689075228291501E-3"/>
    <n v="0.73870441045858026"/>
    <s v="A"/>
    <x v="2"/>
  </r>
  <r>
    <x v="35"/>
    <s v="kg"/>
    <n v="13.703999999999922"/>
    <n v="143.86783748147309"/>
    <n v="2.2347121813339008"/>
    <n v="7.3886845151483159E-3"/>
    <n v="0.70517961567160292"/>
    <s v="A"/>
    <n v="183.97"/>
    <n v="1931.3606291204576"/>
    <n v="2.2347121813339008"/>
    <n v="2.6150191881452144E-2"/>
    <n v="0.51267460494091344"/>
    <s v="A"/>
    <x v="2"/>
  </r>
  <r>
    <x v="36"/>
    <s v="unidade"/>
    <n v="1"/>
    <n v="143.11000000000001"/>
    <n v="0"/>
    <n v="7.3497639185620212E-3"/>
    <n v="0.71252937959016505"/>
    <s v="A"/>
    <n v="0"/>
    <n v="0"/>
    <n v="0"/>
    <n v="0"/>
    <n v="1"/>
    <s v="C"/>
    <x v="0"/>
  </r>
  <r>
    <x v="37"/>
    <s v="unidade"/>
    <n v="1"/>
    <n v="129.9"/>
    <n v="0"/>
    <n v="6.6713320733785648E-3"/>
    <n v="0.7192007116635436"/>
    <s v="A"/>
    <n v="0"/>
    <n v="0"/>
    <n v="0"/>
    <n v="0"/>
    <n v="1"/>
    <s v="C"/>
    <x v="0"/>
  </r>
  <r>
    <x v="38"/>
    <s v="unidade"/>
    <n v="10"/>
    <n v="121"/>
    <n v="13.043478260869565"/>
    <n v="6.214250815079341E-3"/>
    <n v="0.72541496247862292"/>
    <s v="A"/>
    <n v="23"/>
    <n v="278.3"/>
    <n v="13.043478260869565"/>
    <n v="3.7681198896149983E-3"/>
    <n v="0.84829929701760554"/>
    <s v="B"/>
    <x v="1"/>
  </r>
  <r>
    <x v="39"/>
    <s v="unidade"/>
    <n v="1"/>
    <n v="120"/>
    <n v="60"/>
    <n v="6.1628933703266192E-3"/>
    <n v="0.73157785584894952"/>
    <s v="A"/>
    <n v="0.5"/>
    <n v="60"/>
    <n v="60"/>
    <n v="8.123866093312968E-4"/>
    <n v="0.98151692123733392"/>
    <s v="C"/>
    <x v="0"/>
  </r>
  <r>
    <x v="40"/>
    <s v="unidade"/>
    <n v="8"/>
    <n v="116"/>
    <n v="13.333333333333332"/>
    <n v="5.9574635913157313E-3"/>
    <n v="0.73753531944026529"/>
    <s v="A"/>
    <n v="18"/>
    <n v="261"/>
    <n v="13.333333333333332"/>
    <n v="3.5338817505911409E-3"/>
    <n v="0.86285050314929157"/>
    <s v="B"/>
    <x v="1"/>
  </r>
  <r>
    <x v="41"/>
    <s v="unidade"/>
    <n v="201"/>
    <n v="115.16295000000001"/>
    <n v="89.999999999999986"/>
    <n v="5.9144748421854666E-3"/>
    <n v="0.74344979428245073"/>
    <s v="A"/>
    <n v="67"/>
    <n v="38.387650000000008"/>
    <n v="89.999999999999986"/>
    <n v="5.1976021372827604E-4"/>
    <n v="0.99081188641516327"/>
    <s v="C"/>
    <x v="0"/>
  </r>
  <r>
    <x v="42"/>
    <s v="unidade"/>
    <n v="20"/>
    <n v="113.64166666666668"/>
    <n v="24"/>
    <n v="5.8363456174405637E-3"/>
    <n v="0.74928613989989123"/>
    <s v="A"/>
    <n v="25"/>
    <n v="142.05208333333334"/>
    <n v="24"/>
    <n v="1.9233535054602247E-3"/>
    <n v="0.92665139786389972"/>
    <s v="B"/>
    <x v="1"/>
  </r>
  <r>
    <x v="43"/>
    <s v="unidade"/>
    <n v="1"/>
    <n v="109.7"/>
    <n v="0"/>
    <n v="5.6339116893735844E-3"/>
    <n v="0.7549200515892649"/>
    <s v="A"/>
    <n v="0"/>
    <n v="0"/>
    <n v="0"/>
    <n v="0"/>
    <n v="1"/>
    <s v="C"/>
    <x v="0"/>
  </r>
  <r>
    <x v="44"/>
    <s v="unidade"/>
    <n v="57"/>
    <n v="108.2829"/>
    <n v="13.464566929133857"/>
    <n v="5.5611330544145018E-3"/>
    <n v="0.76048118464367942"/>
    <s v="A"/>
    <n v="127"/>
    <n v="241.2619"/>
    <n v="13.464566929133857"/>
    <n v="3.2666322816971064E-3"/>
    <n v="0.87306574889613564"/>
    <s v="B"/>
    <x v="1"/>
  </r>
  <r>
    <x v="45"/>
    <s v="kg"/>
    <n v="2.3950000000000005"/>
    <n v="106.04861130994991"/>
    <n v="15.653594771241831"/>
    <n v="5.4463856964536228E-3"/>
    <n v="0.76592757034013303"/>
    <s v="A"/>
    <n v="4.59"/>
    <n v="203.24138869005009"/>
    <n v="15.653594771241831"/>
    <n v="2.7518430438948993E-3"/>
    <n v="0.89379958477261867"/>
    <s v="B"/>
    <x v="1"/>
  </r>
  <r>
    <x v="46"/>
    <s v="unidade"/>
    <n v="19"/>
    <n v="105.37875000000001"/>
    <n v="23.75"/>
    <n v="5.4119833312358855E-3"/>
    <n v="0.77133955367136897"/>
    <s v="A"/>
    <n v="24"/>
    <n v="133.11000000000001"/>
    <n v="23.75"/>
    <n v="1.8022796928014819E-3"/>
    <n v="0.93213463952335318"/>
    <s v="B"/>
    <x v="1"/>
  </r>
  <r>
    <x v="47"/>
    <s v="unidade"/>
    <n v="1"/>
    <n v="104.5"/>
    <n v="30"/>
    <n v="5.3668529766594305E-3"/>
    <n v="0.77670640664802837"/>
    <s v="A"/>
    <n v="1"/>
    <n v="104.5"/>
    <n v="30"/>
    <n v="1.4149066779186753E-3"/>
    <n v="0.95145003756592639"/>
    <s v="C"/>
    <x v="0"/>
  </r>
  <r>
    <x v="48"/>
    <s v="kg"/>
    <n v="5.5850000000000009"/>
    <n v="103.88344956140354"/>
    <n v="7.0995762711864412"/>
    <n v="5.3351885215719465E-3"/>
    <n v="0.78204159516960026"/>
    <s v="A"/>
    <n v="23.6"/>
    <n v="438.97035087719308"/>
    <n v="7.0995762711864412"/>
    <n v="5.9435605824348751E-3"/>
    <n v="0.79363857317993314"/>
    <s v="A"/>
    <x v="2"/>
  </r>
  <r>
    <x v="49"/>
    <s v="kg"/>
    <n v="41.00200000000001"/>
    <n v="103.36059160771616"/>
    <n v="8.3842955490423279"/>
    <n v="5.3083358731019258E-3"/>
    <n v="0.78734993104270212"/>
    <s v="A"/>
    <n v="146.71"/>
    <n v="369.83640785249588"/>
    <n v="8.3842955490423279"/>
    <n v="5.0075024230425954E-3"/>
    <n v="0.81498451191099208"/>
    <s v="B"/>
    <x v="1"/>
  </r>
  <r>
    <x v="50"/>
    <s v="unidade"/>
    <n v="14"/>
    <n v="100.26823045267491"/>
    <n v="1.8103448275862071"/>
    <n v="5.149520105926432E-3"/>
    <n v="0.79249945114862863"/>
    <s v="A"/>
    <n v="232"/>
    <n v="1661.5878189300413"/>
    <n v="1.8103448275862071"/>
    <n v="2.249752823877935E-2"/>
    <n v="0.55911516280583295"/>
    <s v="A"/>
    <x v="2"/>
  </r>
  <r>
    <x v="51"/>
    <s v="unidade"/>
    <n v="7"/>
    <n v="98.490000000000009"/>
    <n v="0"/>
    <n v="5.0581947336955733E-3"/>
    <n v="0.79755764588232414"/>
    <s v="A"/>
    <n v="0"/>
    <n v="0"/>
    <n v="0"/>
    <n v="0"/>
    <n v="1"/>
    <s v="C"/>
    <x v="0"/>
  </r>
  <r>
    <x v="52"/>
    <s v="unidade"/>
    <n v="1"/>
    <n v="94"/>
    <n v="0"/>
    <n v="4.8275998067558515E-3"/>
    <n v="0.80238524568907998"/>
    <s v="B"/>
    <n v="0"/>
    <n v="0"/>
    <n v="0"/>
    <n v="0"/>
    <n v="1"/>
    <s v="C"/>
    <x v="1"/>
  </r>
  <r>
    <x v="53"/>
    <s v="unidade"/>
    <n v="6"/>
    <n v="93"/>
    <n v="30"/>
    <n v="4.7762423620031297E-3"/>
    <n v="0.80716148805108312"/>
    <s v="B"/>
    <n v="6"/>
    <n v="93"/>
    <n v="30"/>
    <n v="1.2591992444635099E-3"/>
    <n v="0.96056262228700862"/>
    <s v="C"/>
    <x v="1"/>
  </r>
  <r>
    <x v="54"/>
    <s v="kg"/>
    <n v="31.974999999999966"/>
    <n v="91.613212499380865"/>
    <n v="10.312298430445056"/>
    <n v="4.7050204995563172E-3"/>
    <n v="0.81186650855063947"/>
    <s v="B"/>
    <n v="93.02"/>
    <n v="266.51637300054466"/>
    <n v="10.312298430445056"/>
    <n v="3.6085722098864606E-3"/>
    <n v="0.85931662139870035"/>
    <s v="B"/>
    <x v="2"/>
  </r>
  <r>
    <x v="55"/>
    <s v="unidade"/>
    <n v="1"/>
    <n v="89.26"/>
    <n v="0"/>
    <n v="4.5841655186279499E-3"/>
    <n v="0.81645067406926741"/>
    <s v="B"/>
    <n v="0"/>
    <n v="0"/>
    <n v="0"/>
    <n v="0"/>
    <n v="1"/>
    <s v="C"/>
    <x v="1"/>
  </r>
  <r>
    <x v="56"/>
    <s v="unidade"/>
    <n v="1"/>
    <n v="88.53"/>
    <n v="0"/>
    <n v="4.5466745839584629E-3"/>
    <n v="0.82099734865322593"/>
    <s v="B"/>
    <n v="0"/>
    <n v="0"/>
    <n v="0"/>
    <n v="0"/>
    <n v="1"/>
    <s v="C"/>
    <x v="1"/>
  </r>
  <r>
    <x v="57"/>
    <s v="unidade"/>
    <n v="31"/>
    <n v="86.208703703703705"/>
    <n v="14.307692307692308"/>
    <n v="4.4274587376667285E-3"/>
    <n v="0.82542480739089263"/>
    <s v="B"/>
    <n v="65"/>
    <n v="180.76018518518518"/>
    <n v="14.307692307692308"/>
    <n v="2.4474525657448313E-3"/>
    <n v="0.90436752067341053"/>
    <s v="B"/>
    <x v="2"/>
  </r>
  <r>
    <x v="58"/>
    <s v="unidade"/>
    <n v="100"/>
    <n v="83.94"/>
    <n v="2"/>
    <n v="4.3109439125434698E-3"/>
    <n v="0.82973575130343613"/>
    <s v="B"/>
    <n v="1500"/>
    <n v="1259.0999999999999"/>
    <n v="2"/>
    <n v="1.7047932996817262E-2"/>
    <n v="0.67030233041097109"/>
    <s v="A"/>
    <x v="3"/>
  </r>
  <r>
    <x v="59"/>
    <s v="unidade"/>
    <n v="10"/>
    <n v="83.2"/>
    <n v="15"/>
    <n v="4.2729394034264562E-3"/>
    <n v="0.83400869070686257"/>
    <s v="B"/>
    <n v="20"/>
    <n v="166.4"/>
    <n v="15"/>
    <n v="2.2530188632121297E-3"/>
    <n v="0.91614548277980834"/>
    <s v="B"/>
    <x v="2"/>
  </r>
  <r>
    <x v="60"/>
    <s v="unidade"/>
    <n v="1.5"/>
    <n v="82.5"/>
    <n v="90"/>
    <n v="4.2369891920995507E-3"/>
    <n v="0.83824567989896215"/>
    <s v="B"/>
    <n v="0.5"/>
    <n v="27.5"/>
    <n v="90"/>
    <n v="3.723438626101777E-4"/>
    <n v="0.99553220769602524"/>
    <s v="C"/>
    <x v="1"/>
  </r>
  <r>
    <x v="61"/>
    <s v="unidade"/>
    <n v="13"/>
    <n v="81.363749999999996"/>
    <n v="17.727272727272727"/>
    <n v="4.1786342954992697E-3"/>
    <n v="0.8424243141944614"/>
    <s v="B"/>
    <n v="22"/>
    <n v="137.6925"/>
    <n v="17.727272727272727"/>
    <n v="1.8643257200891595E-3"/>
    <n v="0.92851572358398904"/>
    <s v="B"/>
    <x v="2"/>
  </r>
  <r>
    <x v="62"/>
    <s v="unidade"/>
    <n v="10"/>
    <n v="76.650000000000006"/>
    <n v="100"/>
    <n v="3.9365481402961278E-3"/>
    <n v="0.8463608623347576"/>
    <s v="B"/>
    <n v="3"/>
    <n v="22.995000000000001"/>
    <n v="100"/>
    <n v="3.1134716802621947E-4"/>
    <n v="0.99715935037563164"/>
    <s v="C"/>
    <x v="1"/>
  </r>
  <r>
    <x v="63"/>
    <s v="unidade"/>
    <n v="1"/>
    <n v="74.900000000000006"/>
    <n v="60"/>
    <n v="3.8466726119788649E-3"/>
    <n v="0.85020753494673662"/>
    <s v="B"/>
    <n v="0.5"/>
    <n v="37.450000000000003"/>
    <n v="60"/>
    <n v="5.0706464199095106E-4"/>
    <n v="0.99182669268798629"/>
    <s v="C"/>
    <x v="1"/>
  </r>
  <r>
    <x v="64"/>
    <s v="unidade"/>
    <n v="1"/>
    <n v="74.5"/>
    <n v="0"/>
    <n v="3.8261296340777757E-3"/>
    <n v="0.85403366458081442"/>
    <s v="B"/>
    <n v="0"/>
    <n v="0"/>
    <n v="0"/>
    <n v="0"/>
    <n v="1"/>
    <s v="C"/>
    <x v="1"/>
  </r>
  <r>
    <x v="65"/>
    <s v="kg"/>
    <n v="4.0020000000000024"/>
    <n v="74.340181818181861"/>
    <n v="3.8505452212957052"/>
    <n v="3.8179217806345702E-3"/>
    <n v="0.85785158636144887"/>
    <s v="B"/>
    <n v="31.18"/>
    <n v="579.19212121212115"/>
    <n v="3.8505452212957052"/>
    <n v="7.8421320583819416E-3"/>
    <n v="0.78163677572411283"/>
    <s v="A"/>
    <x v="3"/>
  </r>
  <r>
    <x v="66"/>
    <s v="unidade"/>
    <n v="13"/>
    <n v="73.867083333333341"/>
    <n v="6.09375"/>
    <n v="3.7936246513363661E-3"/>
    <n v="0.86164521101278535"/>
    <s v="B"/>
    <n v="64"/>
    <n v="363.65333333333336"/>
    <n v="6.09375"/>
    <n v="4.9237849739781755E-3"/>
    <n v="0.81990829688497024"/>
    <s v="B"/>
    <x v="2"/>
  </r>
  <r>
    <x v="67"/>
    <s v="unidade"/>
    <n v="15"/>
    <n v="71.21875"/>
    <n v="75"/>
    <n v="3.6576130184829076E-3"/>
    <n v="0.86530282403126824"/>
    <s v="B"/>
    <n v="6"/>
    <n v="28.487500000000001"/>
    <n v="75"/>
    <n v="3.8571439222208863E-4"/>
    <n v="0.9944121973572938"/>
    <s v="C"/>
    <x v="1"/>
  </r>
  <r>
    <x v="68"/>
    <s v="kg"/>
    <n v="6.8000000000000043"/>
    <n v="67.32000000000005"/>
    <n v="7.0588235294117698"/>
    <n v="3.4573831807532358E-3"/>
    <n v="0.86876020721202141"/>
    <s v="B"/>
    <n v="28.9"/>
    <n v="286.11"/>
    <n v="7.0588235294117698"/>
    <n v="3.8738655465962888E-3"/>
    <n v="0.84453117712799042"/>
    <s v="B"/>
    <x v="2"/>
  </r>
  <r>
    <x v="69"/>
    <s v="unidade"/>
    <n v="16"/>
    <n v="64.18461538461537"/>
    <n v="1.5189873417721518"/>
    <n v="3.296357838590083E-3"/>
    <n v="0.87205656505061158"/>
    <s v="B"/>
    <n v="316"/>
    <n v="1267.6461538461535"/>
    <n v="1.5189873417721518"/>
    <n v="1.7163646012582266E-2"/>
    <n v="0.65325439741415381"/>
    <s v="A"/>
    <x v="3"/>
  </r>
  <r>
    <x v="70"/>
    <s v="unidade"/>
    <n v="1.5"/>
    <n v="61.5"/>
    <n v="0"/>
    <n v="3.1584828522923923E-3"/>
    <n v="0.87521504790290394"/>
    <s v="B"/>
    <n v="0"/>
    <n v="0"/>
    <n v="0"/>
    <n v="0"/>
    <n v="1"/>
    <s v="C"/>
    <x v="1"/>
  </r>
  <r>
    <x v="71"/>
    <s v="unidade"/>
    <n v="2"/>
    <n v="60"/>
    <n v="15"/>
    <n v="3.0814466851633096E-3"/>
    <n v="0.87829649458806724"/>
    <s v="B"/>
    <n v="4"/>
    <n v="120"/>
    <n v="15"/>
    <n v="1.6247732186625936E-3"/>
    <n v="0.94071716190575982"/>
    <s v="B"/>
    <x v="2"/>
  </r>
  <r>
    <x v="72"/>
    <s v="unidade"/>
    <n v="1"/>
    <n v="58.669446064139947"/>
    <n v="4.2857142857142856"/>
    <n v="3.0131128349118602E-3"/>
    <n v="0.88130960742297915"/>
    <s v="B"/>
    <n v="7"/>
    <n v="410.68612244897963"/>
    <n v="4.2857142857142856"/>
    <n v="5.5605984419290723E-3"/>
    <n v="0.79919917162186216"/>
    <s v="A"/>
    <x v="3"/>
  </r>
  <r>
    <x v="73"/>
    <s v="unidade"/>
    <n v="1"/>
    <n v="55"/>
    <n v="30"/>
    <n v="2.8246594613997003E-3"/>
    <n v="0.88413426688437891"/>
    <s v="B"/>
    <n v="1"/>
    <n v="55"/>
    <n v="30"/>
    <n v="7.446877252203554E-4"/>
    <n v="0.98461484165346613"/>
    <s v="C"/>
    <x v="1"/>
  </r>
  <r>
    <x v="74"/>
    <s v="unidade"/>
    <n v="19"/>
    <n v="54.15"/>
    <n v="1.7431192660550456"/>
    <n v="2.7810056333598867E-3"/>
    <n v="0.88691527251773883"/>
    <s v="B"/>
    <n v="327"/>
    <n v="931.95"/>
    <n v="1.7431192660550456"/>
    <n v="1.2618395009438368E-2"/>
    <n v="0.69833600956171249"/>
    <s v="A"/>
    <x v="3"/>
  </r>
  <r>
    <x v="75"/>
    <s v="unidade"/>
    <n v="47"/>
    <n v="52.699554794520544"/>
    <n v="2.6256983240223462"/>
    <n v="2.7065144738526252E-3"/>
    <n v="0.88962178699159145"/>
    <s v="B"/>
    <n v="537"/>
    <n v="602.12044520547943"/>
    <n v="2.6256983240223462"/>
    <n v="8.1525764481588381E-3"/>
    <n v="0.77379464366573081"/>
    <s v="A"/>
    <x v="3"/>
  </r>
  <r>
    <x v="76"/>
    <s v="unidade"/>
    <n v="9"/>
    <n v="52.336666666666666"/>
    <n v="3.8571428571428568"/>
    <n v="2.687877466874951E-3"/>
    <n v="0.89230966445846638"/>
    <s v="B"/>
    <n v="70"/>
    <n v="407.06296296296296"/>
    <n v="3.8571428571428568"/>
    <n v="5.5115416710972117E-3"/>
    <n v="0.8047107132929594"/>
    <s v="B"/>
    <x v="2"/>
  </r>
  <r>
    <x v="77"/>
    <s v="unidade"/>
    <n v="1.5"/>
    <n v="52.199999999999996"/>
    <n v="0"/>
    <n v="2.6808586160920788E-3"/>
    <n v="0.8949905230745584"/>
    <s v="B"/>
    <n v="0"/>
    <n v="0"/>
    <n v="0"/>
    <n v="0"/>
    <n v="1"/>
    <s v="C"/>
    <x v="1"/>
  </r>
  <r>
    <x v="78"/>
    <s v="unidade"/>
    <n v="1.5"/>
    <n v="51.75"/>
    <n v="90"/>
    <n v="2.6577477659533544E-3"/>
    <n v="0.8976482708405118"/>
    <s v="B"/>
    <n v="0.5"/>
    <n v="17.25"/>
    <n v="90"/>
    <n v="2.3356115018274783E-4"/>
    <n v="0.99848096799124564"/>
    <s v="C"/>
    <x v="1"/>
  </r>
  <r>
    <x v="79"/>
    <s v="unidade"/>
    <n v="1"/>
    <n v="51"/>
    <n v="0"/>
    <n v="2.6192296823888128E-3"/>
    <n v="0.90026750052290061"/>
    <s v="B"/>
    <n v="0"/>
    <n v="0"/>
    <n v="0"/>
    <n v="0"/>
    <n v="1"/>
    <s v="C"/>
    <x v="1"/>
  </r>
  <r>
    <x v="80"/>
    <s v="unidade"/>
    <n v="0.5"/>
    <n v="50"/>
    <n v="0"/>
    <n v="2.567872237636091E-3"/>
    <n v="0.90283537276053671"/>
    <s v="B"/>
    <n v="0"/>
    <n v="0"/>
    <n v="0"/>
    <n v="0"/>
    <n v="1"/>
    <s v="C"/>
    <x v="1"/>
  </r>
  <r>
    <x v="81"/>
    <s v="unidade"/>
    <n v="1"/>
    <n v="49.9"/>
    <n v="0"/>
    <n v="2.562736493160819E-3"/>
    <n v="0.90539810925369757"/>
    <s v="B"/>
    <n v="0"/>
    <n v="0"/>
    <n v="0"/>
    <n v="0"/>
    <n v="1"/>
    <s v="C"/>
    <x v="1"/>
  </r>
  <r>
    <x v="82"/>
    <s v="unidade"/>
    <n v="2"/>
    <n v="49.8"/>
    <n v="30"/>
    <n v="2.5576007486855469E-3"/>
    <n v="0.90795571000238307"/>
    <s v="B"/>
    <n v="2"/>
    <n v="49.8"/>
    <n v="30"/>
    <n v="6.7428088574497625E-4"/>
    <n v="0.98741390814345831"/>
    <s v="C"/>
    <x v="1"/>
  </r>
  <r>
    <x v="83"/>
    <s v="kg"/>
    <n v="3.6959999999999997"/>
    <n v="47.456639999999993"/>
    <n v="48.419213973799117"/>
    <n v="2.4372517669498084E-3"/>
    <n v="0.91039296176933293"/>
    <s v="B"/>
    <n v="2.29"/>
    <n v="29.403600000000001"/>
    <n v="48.419213973799117"/>
    <n v="3.9811818176889528E-4"/>
    <n v="0.99402648296507168"/>
    <s v="C"/>
    <x v="1"/>
  </r>
  <r>
    <x v="84"/>
    <s v="unidade"/>
    <n v="1"/>
    <n v="46"/>
    <n v="0"/>
    <n v="2.362442458625204E-3"/>
    <n v="0.91275540422795809"/>
    <s v="B"/>
    <n v="0"/>
    <n v="0"/>
    <n v="0"/>
    <n v="0"/>
    <n v="1"/>
    <s v="C"/>
    <x v="1"/>
  </r>
  <r>
    <x v="85"/>
    <s v="kg"/>
    <n v="3.0000000000000036"/>
    <n v="44.969879518072339"/>
    <n v="6.7114093959731616"/>
    <n v="2.309538102885957E-3"/>
    <n v="0.91506494233084412"/>
    <s v="B"/>
    <n v="13.41"/>
    <n v="201.01536144578313"/>
    <n v="6.7114093959731616"/>
    <n v="2.7217031318074137E-3"/>
    <n v="0.89652128790442609"/>
    <s v="B"/>
    <x v="2"/>
  </r>
  <r>
    <x v="86"/>
    <s v="unidade"/>
    <n v="31"/>
    <n v="43.316299999999998"/>
    <n v="5.5357142857142865"/>
    <n v="2.2246144841423241E-3"/>
    <n v="0.91728955681498647"/>
    <s v="B"/>
    <n v="168"/>
    <n v="234.74639999999999"/>
    <n v="5.5357142857142865"/>
    <n v="3.1784138658121387E-3"/>
    <n v="0.87946936363902528"/>
    <s v="B"/>
    <x v="2"/>
  </r>
  <r>
    <x v="87"/>
    <s v="unidade"/>
    <n v="36"/>
    <n v="43.199999999999996"/>
    <n v="13.170731707317072"/>
    <n v="2.2186416133175824E-3"/>
    <n v="0.919508198428304"/>
    <s v="B"/>
    <n v="82"/>
    <n v="98.399999999999991"/>
    <n v="13.170731707317072"/>
    <n v="1.3323140393033265E-3"/>
    <n v="0.95278235160522962"/>
    <s v="C"/>
    <x v="1"/>
  </r>
  <r>
    <x v="88"/>
    <s v="unidade"/>
    <n v="11"/>
    <n v="42.79"/>
    <n v="17.368421052631579"/>
    <n v="2.1975850609689666E-3"/>
    <n v="0.92170578348927301"/>
    <s v="B"/>
    <n v="19"/>
    <n v="73.91"/>
    <n v="17.368421052631579"/>
    <n v="1.0007249049279357E-3"/>
    <n v="0.97258558859091526"/>
    <s v="C"/>
    <x v="1"/>
  </r>
  <r>
    <x v="89"/>
    <s v="kg"/>
    <n v="7.6529999999999969"/>
    <n v="42.262455798479074"/>
    <n v="16.07773109243697"/>
    <n v="2.170491738784737E-3"/>
    <n v="0.92387627522805771"/>
    <s v="B"/>
    <n v="14.28"/>
    <n v="78.858992395437255"/>
    <n v="16.07773109243697"/>
    <n v="1.067733157456863E-3"/>
    <n v="0.96850009633258816"/>
    <s v="C"/>
    <x v="1"/>
  </r>
  <r>
    <x v="90"/>
    <s v="unidade"/>
    <n v="1"/>
    <n v="42.04"/>
    <n v="0"/>
    <n v="2.1590669774044255E-3"/>
    <n v="0.92603534220546224"/>
    <s v="B"/>
    <n v="0"/>
    <n v="0"/>
    <n v="0"/>
    <n v="0"/>
    <n v="1"/>
    <s v="C"/>
    <x v="1"/>
  </r>
  <r>
    <x v="91"/>
    <s v="unidade"/>
    <n v="2"/>
    <n v="42"/>
    <n v="1.875"/>
    <n v="2.1570126796143165E-3"/>
    <n v="0.92819235488507656"/>
    <s v="B"/>
    <n v="32"/>
    <n v="672"/>
    <n v="1.875"/>
    <n v="9.0987300245105231E-3"/>
    <n v="0.75714681793028815"/>
    <s v="A"/>
    <x v="3"/>
  </r>
  <r>
    <x v="92"/>
    <s v="unidade"/>
    <n v="21"/>
    <n v="41.330100000000002"/>
    <n v="105"/>
    <n v="2.1226083273744685E-3"/>
    <n v="0.930314963212451"/>
    <s v="B"/>
    <n v="6"/>
    <n v="11.8086"/>
    <n v="105"/>
    <n v="1.5988580858249251E-4"/>
    <n v="0.99941004331349015"/>
    <s v="C"/>
    <x v="1"/>
  </r>
  <r>
    <x v="93"/>
    <s v="unidade"/>
    <n v="5"/>
    <n v="40.081578947368428"/>
    <n v="9.375"/>
    <n v="2.0584874763913321E-3"/>
    <n v="0.93237345068884225"/>
    <s v="B"/>
    <n v="16"/>
    <n v="128.26105263157896"/>
    <n v="9.375"/>
    <n v="1.7366260276105239E-3"/>
    <n v="0.93738612293668611"/>
    <s v="B"/>
    <x v="2"/>
  </r>
  <r>
    <x v="94"/>
    <s v="unidade"/>
    <n v="1"/>
    <n v="39.766666666666673"/>
    <n v="10.000000000000002"/>
    <n v="2.0423143863332383E-3"/>
    <n v="0.93441576507517543"/>
    <s v="B"/>
    <n v="3"/>
    <n v="119.30000000000001"/>
    <n v="10.000000000000002"/>
    <n v="1.6152953748870618E-3"/>
    <n v="0.94395127299750781"/>
    <s v="B"/>
    <x v="2"/>
  </r>
  <r>
    <x v="95"/>
    <s v="kg"/>
    <n v="2.5019999999999811"/>
    <n v="39.53358199388591"/>
    <n v="0.59232954545454097"/>
    <n v="2.0303437531281939E-3"/>
    <n v="0.93644610882830359"/>
    <s v="B"/>
    <n v="126.72"/>
    <n v="2002.2763829997043"/>
    <n v="0.59232954545454097"/>
    <n v="2.7110375362154378E-2"/>
    <n v="0.43350943195969044"/>
    <s v="A"/>
    <x v="3"/>
  </r>
  <r>
    <x v="96"/>
    <s v="unidade"/>
    <n v="3"/>
    <n v="39.350769230769231"/>
    <n v="6.9230769230769225"/>
    <n v="2.0209549567463368E-3"/>
    <n v="0.93846706378504985"/>
    <s v="B"/>
    <n v="13"/>
    <n v="170.52"/>
    <n v="6.9230769230769225"/>
    <n v="2.3088027437195456E-3"/>
    <n v="0.91389246391659629"/>
    <s v="B"/>
    <x v="2"/>
  </r>
  <r>
    <x v="97"/>
    <s v="unidade"/>
    <n v="5"/>
    <n v="39.283333333333331"/>
    <n v="21.428571428571431"/>
    <n v="2.0174916213694222E-3"/>
    <n v="0.94048455540641929"/>
    <s v="B"/>
    <n v="7"/>
    <n v="54.996666666666663"/>
    <n v="21.428571428571431"/>
    <n v="7.4464259263094801E-4"/>
    <n v="0.98535948424609709"/>
    <s v="C"/>
    <x v="1"/>
  </r>
  <r>
    <x v="98"/>
    <s v="unidade"/>
    <n v="1"/>
    <n v="38.700000000000003"/>
    <n v="0"/>
    <n v="1.9875331119303349E-3"/>
    <n v="0.94247208851834963"/>
    <s v="B"/>
    <n v="0"/>
    <n v="0"/>
    <n v="0"/>
    <n v="0"/>
    <n v="1"/>
    <s v="C"/>
    <x v="1"/>
  </r>
  <r>
    <x v="99"/>
    <s v="unidade"/>
    <n v="1"/>
    <n v="38.32"/>
    <n v="0"/>
    <n v="1.9680172829243002E-3"/>
    <n v="0.94444010580127391"/>
    <s v="B"/>
    <n v="0"/>
    <n v="0"/>
    <n v="0"/>
    <n v="0"/>
    <n v="1"/>
    <s v="C"/>
    <x v="1"/>
  </r>
  <r>
    <x v="100"/>
    <s v="unidade"/>
    <n v="150"/>
    <n v="37.5"/>
    <n v="18"/>
    <n v="1.9259041782270683E-3"/>
    <n v="0.94636600997950104"/>
    <s v="B"/>
    <n v="250"/>
    <n v="62.5"/>
    <n v="18"/>
    <n v="8.4623605138676745E-4"/>
    <n v="0.98070453462800267"/>
    <s v="C"/>
    <x v="1"/>
  </r>
  <r>
    <x v="101"/>
    <s v="unidade"/>
    <n v="0.5"/>
    <n v="37.5"/>
    <n v="30"/>
    <n v="1.9259041782270683E-3"/>
    <n v="0.94829191415772807"/>
    <s v="B"/>
    <n v="0.5"/>
    <n v="37.5"/>
    <n v="30"/>
    <n v="5.0774163083206045E-4"/>
    <n v="0.99131962804599538"/>
    <s v="C"/>
    <x v="1"/>
  </r>
  <r>
    <x v="102"/>
    <s v="unidade"/>
    <n v="2"/>
    <n v="36.848888888888894"/>
    <n v="8.5714285714285712"/>
    <n v="1.8924647753102964E-3"/>
    <n v="0.95018437893303842"/>
    <s v="C"/>
    <n v="7"/>
    <n v="128.97111111111113"/>
    <n v="8.5714285714285712"/>
    <n v="1.7462400609540916E-3"/>
    <n v="0.93564949690907551"/>
    <s v="B"/>
    <x v="3"/>
  </r>
  <r>
    <x v="103"/>
    <s v="unidade"/>
    <n v="1"/>
    <n v="35.479999999999997"/>
    <n v="0"/>
    <n v="1.8221621398265702E-3"/>
    <n v="0.95200654107286498"/>
    <s v="C"/>
    <n v="0"/>
    <n v="0"/>
    <n v="0"/>
    <n v="0"/>
    <n v="1"/>
    <s v="C"/>
    <x v="2"/>
  </r>
  <r>
    <x v="104"/>
    <s v="unidade"/>
    <n v="2"/>
    <n v="33.979999999999997"/>
    <n v="5.7142857142857135"/>
    <n v="1.7451259726974874E-3"/>
    <n v="0.95375166704556247"/>
    <s v="C"/>
    <n v="10.5"/>
    <n v="178.39499999999998"/>
    <n v="5.7142857142857135"/>
    <n v="2.4154284861942778E-3"/>
    <n v="0.90678294915960489"/>
    <s v="B"/>
    <x v="3"/>
  </r>
  <r>
    <x v="105"/>
    <s v="unidade"/>
    <n v="2"/>
    <n v="33.618181818181817"/>
    <n v="6.6666666666666661"/>
    <n v="1.72654391541423E-3"/>
    <n v="0.95547821096097674"/>
    <s v="C"/>
    <n v="9"/>
    <n v="151.28181818181818"/>
    <n v="6.6666666666666661"/>
    <n v="2.048322055436683E-3"/>
    <n v="0.92472804435843958"/>
    <s v="B"/>
    <x v="3"/>
  </r>
  <r>
    <x v="106"/>
    <s v="unidade"/>
    <n v="7"/>
    <n v="33.348269230769233"/>
    <n v="4.2"/>
    <n v="1.7126818946181239E-3"/>
    <n v="0.95719089285559489"/>
    <s v="C"/>
    <n v="50"/>
    <n v="238.20192307692309"/>
    <n v="4.2"/>
    <n v="3.2252008770775986E-3"/>
    <n v="0.8762909497732132"/>
    <s v="B"/>
    <x v="3"/>
  </r>
  <r>
    <x v="107"/>
    <s v="unidade"/>
    <n v="1.5"/>
    <n v="33"/>
    <n v="90"/>
    <n v="1.6947956768398201E-3"/>
    <n v="0.95888568853243472"/>
    <s v="C"/>
    <n v="0.5"/>
    <n v="11"/>
    <n v="90"/>
    <n v="1.4893754504407107E-4"/>
    <n v="0.99970906928460823"/>
    <s v="C"/>
    <x v="2"/>
  </r>
  <r>
    <x v="108"/>
    <s v="unidade"/>
    <n v="1"/>
    <n v="32.700000000000003"/>
    <n v="0"/>
    <n v="1.6793884434140038E-3"/>
    <n v="0.9605650769758487"/>
    <s v="C"/>
    <n v="0"/>
    <n v="0"/>
    <n v="0"/>
    <n v="0"/>
    <n v="1"/>
    <s v="C"/>
    <x v="2"/>
  </r>
  <r>
    <x v="109"/>
    <s v="kg"/>
    <n v="2.4999999999999147"/>
    <n v="32.661067807131396"/>
    <n v="0.48243921265918849"/>
    <n v="1.677388985469652E-3"/>
    <n v="0.96224246596131835"/>
    <s v="C"/>
    <n v="155.46"/>
    <n v="2030.9958405187278"/>
    <n v="0.48243921265918849"/>
    <n v="2.7499230407416274E-2"/>
    <n v="0.40639905659753606"/>
    <s v="A"/>
    <x v="4"/>
  </r>
  <r>
    <x v="110"/>
    <s v="unidade"/>
    <n v="14"/>
    <n v="30.801458333333336"/>
    <n v="3.1818181818181825"/>
    <n v="1.5818841946574301E-3"/>
    <n v="0.96382435015597567"/>
    <s v="C"/>
    <n v="132"/>
    <n v="290.41374999999999"/>
    <n v="3.1818181818181825"/>
    <n v="3.9321373610947813E-3"/>
    <n v="0.84065731158139412"/>
    <s v="B"/>
    <x v="3"/>
  </r>
  <r>
    <x v="111"/>
    <s v="kg"/>
    <n v="0.85899999999999999"/>
    <n v="30.752199999999998"/>
    <n v="368.14285714285683"/>
    <n v="1.5793544125246521E-3"/>
    <n v="0.96540370456850022"/>
    <s v="C"/>
    <n v="7.0000000000000062E-2"/>
    <n v="2.506000000000002"/>
    <n v="368.14285714285683"/>
    <n v="3.3930680716403854E-5"/>
    <n v="0.99996059924944736"/>
    <s v="C"/>
    <x v="2"/>
  </r>
  <r>
    <x v="112"/>
    <s v="unidade"/>
    <n v="33"/>
    <n v="29.081250000000001"/>
    <n v="6.9230769230769234"/>
    <n v="1.4935386902150917E-3"/>
    <n v="0.96689724325871529"/>
    <s v="C"/>
    <n v="143"/>
    <n v="126.01875"/>
    <n v="6.9230769230769234"/>
    <n v="1.7062657504111393E-3"/>
    <n v="0.93909238868709721"/>
    <s v="B"/>
    <x v="3"/>
  </r>
  <r>
    <x v="113"/>
    <s v="unidade"/>
    <n v="63"/>
    <n v="27.318000000000001"/>
    <n v="0.55311676909569796"/>
    <n v="1.402982675754855E-3"/>
    <n v="0.96830022593447007"/>
    <s v="C"/>
    <n v="3417"/>
    <n v="1481.6762857142858"/>
    <n v="0.55311676909569796"/>
    <n v="2.0061566231300305E-2"/>
    <n v="0.60007799651906801"/>
    <s v="A"/>
    <x v="4"/>
  </r>
  <r>
    <x v="114"/>
    <s v="kg"/>
    <n v="0.9820000000000001"/>
    <n v="25.532000000000004"/>
    <n v="46.761904761904766"/>
    <n v="1.3112582794264937E-3"/>
    <n v="0.96961148421389654"/>
    <s v="C"/>
    <n v="0.63"/>
    <n v="16.38"/>
    <n v="46.761904761904766"/>
    <n v="2.2178154434744399E-4"/>
    <n v="0.99870274953559313"/>
    <s v="C"/>
    <x v="2"/>
  </r>
  <r>
    <x v="115"/>
    <s v="unidade"/>
    <n v="10"/>
    <n v="25.011428571428574"/>
    <n v="4.7619047619047628"/>
    <n v="1.2845230610437912E-3"/>
    <n v="0.97089600727494041"/>
    <s v="C"/>
    <n v="63"/>
    <n v="157.572"/>
    <n v="4.7619047619047628"/>
    <n v="2.1334897134258515E-3"/>
    <n v="0.92267972230300299"/>
    <s v="B"/>
    <x v="3"/>
  </r>
  <r>
    <x v="116"/>
    <s v="kg"/>
    <n v="13.503"/>
    <n v="24.594997434581835"/>
    <n v="4.4603611539308528"/>
    <n v="1.2631362219398716E-3"/>
    <n v="0.97215914349688037"/>
    <s v="C"/>
    <n v="90.82"/>
    <n v="165.4238070805541"/>
    <n v="4.4603611539308528"/>
    <n v="2.2398014289474319E-3"/>
    <n v="0.91838528420875576"/>
    <s v="B"/>
    <x v="3"/>
  </r>
  <r>
    <x v="117"/>
    <s v="unidade"/>
    <n v="9"/>
    <n v="24.39"/>
    <n v="6.5853658536585362"/>
    <n v="1.2526080775188853E-3"/>
    <n v="0.97341175157439919"/>
    <s v="C"/>
    <n v="41"/>
    <n v="111.11"/>
    <n v="6.5853658536585362"/>
    <n v="1.5044046027133397E-3"/>
    <n v="0.94861813619302593"/>
    <s v="B"/>
    <x v="3"/>
  </r>
  <r>
    <x v="118"/>
    <s v="kg"/>
    <n v="15.002000000000031"/>
    <n v="24.383062446535547"/>
    <n v="7.5793196362411734"/>
    <n v="1.2522517825001155E-3"/>
    <n v="0.9746640033568994"/>
    <s v="C"/>
    <n v="59.38"/>
    <n v="96.511548331907605"/>
    <n v="7.5793196362411734"/>
    <n v="1.3067448251778664E-3"/>
    <n v="0.95672467099843317"/>
    <s v="C"/>
    <x v="2"/>
  </r>
  <r>
    <x v="119"/>
    <s v="unidade"/>
    <n v="0.5"/>
    <n v="24.18"/>
    <n v="0"/>
    <n v="1.2418230141208136E-3"/>
    <n v="0.97590582637102019"/>
    <s v="C"/>
    <n v="0"/>
    <n v="0"/>
    <n v="0"/>
    <n v="0"/>
    <n v="1"/>
    <s v="C"/>
    <x v="2"/>
  </r>
  <r>
    <x v="120"/>
    <s v="unidade"/>
    <n v="0.5"/>
    <n v="23.45"/>
    <n v="0"/>
    <n v="1.2043320794513268E-3"/>
    <n v="0.97711015845047156"/>
    <s v="C"/>
    <n v="0"/>
    <n v="0"/>
    <n v="0"/>
    <n v="0"/>
    <n v="1"/>
    <s v="C"/>
    <x v="2"/>
  </r>
  <r>
    <x v="121"/>
    <s v="unidade"/>
    <n v="8"/>
    <n v="23.040000000000003"/>
    <n v="15"/>
    <n v="1.183275527102711E-3"/>
    <n v="0.97829343397757429"/>
    <s v="C"/>
    <n v="16"/>
    <n v="46.080000000000005"/>
    <n v="15"/>
    <n v="6.2391291596643596E-4"/>
    <n v="0.98803782105942473"/>
    <s v="C"/>
    <x v="2"/>
  </r>
  <r>
    <x v="122"/>
    <s v="kg"/>
    <n v="1.02"/>
    <n v="20.399999999999999"/>
    <n v="31.224489795918362"/>
    <n v="1.047691872955525E-3"/>
    <n v="0.9793411258505299"/>
    <s v="C"/>
    <n v="0.98"/>
    <n v="19.600000000000001"/>
    <n v="31.224489795918362"/>
    <n v="2.6537962571489027E-4"/>
    <n v="0.99824740684106283"/>
    <s v="C"/>
    <x v="2"/>
  </r>
  <r>
    <x v="123"/>
    <s v="kg"/>
    <n v="1.5040000000000013"/>
    <n v="19.536960000000018"/>
    <n v="2.8200000000000025"/>
    <n v="1.003368343836137E-3"/>
    <n v="0.98034449419436609"/>
    <s v="C"/>
    <n v="16"/>
    <n v="207.84"/>
    <n v="2.8200000000000025"/>
    <n v="2.8141072147236119E-3"/>
    <n v="0.89104774172872381"/>
    <s v="B"/>
    <x v="3"/>
  </r>
  <r>
    <x v="124"/>
    <s v="unidade"/>
    <n v="1"/>
    <n v="19.399999999999999"/>
    <n v="0"/>
    <n v="9.9633442820280327E-4"/>
    <n v="0.98134082862256899"/>
    <s v="C"/>
    <n v="0"/>
    <n v="0"/>
    <n v="0"/>
    <n v="0"/>
    <n v="1"/>
    <s v="C"/>
    <x v="2"/>
  </r>
  <r>
    <x v="125"/>
    <s v="kg"/>
    <n v="1.2320000000000002"/>
    <n v="18.455360000000002"/>
    <n v="6.7692307692307701"/>
    <n v="9.4782013159159237E-4"/>
    <n v="0.98228864875416055"/>
    <s v="C"/>
    <n v="5.46"/>
    <n v="81.790800000000004"/>
    <n v="6.7692307692307701"/>
    <n v="1.1074291781082372E-3"/>
    <n v="0.96632650380314766"/>
    <s v="C"/>
    <x v="2"/>
  </r>
  <r>
    <x v="126"/>
    <s v="unidade"/>
    <n v="8"/>
    <n v="18.13176470588235"/>
    <n v="8.2758620689655178"/>
    <n v="9.3120110415170429E-4"/>
    <n v="0.98321984985831234"/>
    <s v="C"/>
    <n v="29"/>
    <n v="65.727647058823521"/>
    <n v="8.2758620689655178"/>
    <n v="8.8993767222403039E-4"/>
    <n v="0.97900529263681801"/>
    <s v="C"/>
    <x v="2"/>
  </r>
  <r>
    <x v="127"/>
    <s v="unidade"/>
    <n v="18"/>
    <n v="17.996400000000001"/>
    <n v="3.050847457627119"/>
    <n v="9.2424911874788309E-4"/>
    <n v="0.98414409897706023"/>
    <s v="C"/>
    <n v="177"/>
    <n v="176.96459999999999"/>
    <n v="3.050847457627119"/>
    <n v="2.3960611894278199E-3"/>
    <n v="0.9115836611728767"/>
    <s v="B"/>
    <x v="3"/>
  </r>
  <r>
    <x v="128"/>
    <s v="unidade"/>
    <n v="6"/>
    <n v="17.28"/>
    <n v="25.714285714285712"/>
    <n v="8.8745664532703314E-4"/>
    <n v="0.9850315556223872"/>
    <s v="C"/>
    <n v="7"/>
    <n v="20.160000000000004"/>
    <n v="25.714285714285712"/>
    <n v="2.7296190073531577E-4"/>
    <n v="0.99771475202087778"/>
    <s v="C"/>
    <x v="2"/>
  </r>
  <r>
    <x v="129"/>
    <s v="kg"/>
    <n v="2.4140000000000068"/>
    <n v="17.139434973680448"/>
    <n v="4.913161465400286"/>
    <n v="8.802375847536618E-4"/>
    <n v="0.98591179320714084"/>
    <s v="C"/>
    <n v="14.74"/>
    <n v="104.6542135509731"/>
    <n v="4.913161465400286"/>
    <n v="1.416994694981808E-3"/>
    <n v="0.95003513088800773"/>
    <s v="C"/>
    <x v="2"/>
  </r>
  <r>
    <x v="130"/>
    <s v="kg"/>
    <n v="1.206"/>
    <n v="16.884"/>
    <n v="15.799126637554584"/>
    <n v="8.6711909720495531E-4"/>
    <n v="0.98677891230434567"/>
    <s v="C"/>
    <n v="2.29"/>
    <n v="32.06"/>
    <n v="15.799126637554584"/>
    <n v="4.3408524491935624E-4"/>
    <n v="0.99322325466078287"/>
    <s v="C"/>
    <x v="2"/>
  </r>
  <r>
    <x v="131"/>
    <s v="unidade"/>
    <n v="4"/>
    <n v="15.666666666666666"/>
    <n v="5"/>
    <n v="8.0459996779264184E-4"/>
    <n v="0.98758351227213836"/>
    <s v="C"/>
    <n v="24"/>
    <n v="94"/>
    <n v="5"/>
    <n v="1.2727390212856982E-3"/>
    <n v="0.95930342304254512"/>
    <s v="C"/>
    <x v="2"/>
  </r>
  <r>
    <x v="132"/>
    <s v="unidade"/>
    <n v="5"/>
    <n v="15.108333333333333"/>
    <n v="6.8181818181818183"/>
    <n v="7.759253944723722E-4"/>
    <n v="0.98835943766661072"/>
    <s v="C"/>
    <n v="22"/>
    <n v="66.476666666666659"/>
    <n v="6.8181818181818183"/>
    <n v="9.0007923054966944E-4"/>
    <n v="0.97722172969432952"/>
    <s v="C"/>
    <x v="2"/>
  </r>
  <r>
    <x v="133"/>
    <s v="unidade"/>
    <n v="9"/>
    <n v="13.776666666666667"/>
    <n v="5.9999999999999991"/>
    <n v="7.0753439720999765E-4"/>
    <n v="0.98906697206382088"/>
    <s v="C"/>
    <n v="45"/>
    <n v="68.88333333333334"/>
    <n v="5.9999999999999991"/>
    <n v="9.3266496010173611E-4"/>
    <n v="0.97540771552828209"/>
    <s v="C"/>
    <x v="2"/>
  </r>
  <r>
    <x v="134"/>
    <s v="unidade"/>
    <n v="1"/>
    <n v="12.465"/>
    <n v="30"/>
    <n v="6.4017054884267749E-4"/>
    <n v="0.98970714261266357"/>
    <s v="C"/>
    <n v="1"/>
    <n v="12.465"/>
    <n v="30"/>
    <n v="1.687733180885769E-4"/>
    <n v="0.99908280586338538"/>
    <s v="C"/>
    <x v="2"/>
  </r>
  <r>
    <x v="135"/>
    <s v="unidade"/>
    <n v="64"/>
    <n v="12"/>
    <n v="1.3953488372093024"/>
    <n v="6.1628933703266188E-4"/>
    <n v="0.99032343194969619"/>
    <s v="C"/>
    <n v="1376"/>
    <n v="258"/>
    <n v="1.3953488372093024"/>
    <n v="3.4932624201245762E-3"/>
    <n v="0.86634376556941617"/>
    <s v="B"/>
    <x v="3"/>
  </r>
  <r>
    <x v="136"/>
    <s v="unidade"/>
    <n v="1"/>
    <n v="12"/>
    <n v="4.2857142857142856"/>
    <n v="6.1628933703266188E-4"/>
    <n v="0.9909397212867288"/>
    <s v="C"/>
    <n v="7"/>
    <n v="84"/>
    <n v="4.2857142857142856"/>
    <n v="1.1373412530638154E-3"/>
    <n v="0.96521907462503931"/>
    <s v="C"/>
    <x v="2"/>
  </r>
  <r>
    <x v="137"/>
    <s v="unidade"/>
    <n v="4"/>
    <n v="11.520000000000001"/>
    <n v="15"/>
    <n v="5.916377635513555E-4"/>
    <n v="0.99153135905028023"/>
    <s v="C"/>
    <n v="8"/>
    <n v="23.040000000000003"/>
    <n v="15"/>
    <n v="3.1195645798321798E-4"/>
    <n v="0.99684800320760547"/>
    <s v="C"/>
    <x v="2"/>
  </r>
  <r>
    <x v="138"/>
    <s v="unidade"/>
    <n v="4"/>
    <n v="11.458"/>
    <n v="1.935483870967742"/>
    <n v="5.8845360197668666E-4"/>
    <n v="0.9921198126522569"/>
    <s v="C"/>
    <n v="62"/>
    <n v="177.59899999999999"/>
    <n v="1.935483870967742"/>
    <n v="2.404650823843816E-3"/>
    <n v="0.90918759998344878"/>
    <s v="B"/>
    <x v="3"/>
  </r>
  <r>
    <x v="139"/>
    <s v="unidade"/>
    <n v="4"/>
    <n v="11.006666666666668"/>
    <n v="8"/>
    <n v="5.6527427524495828E-4"/>
    <n v="0.9926850869275019"/>
    <s v="C"/>
    <n v="15"/>
    <n v="41.275000000000006"/>
    <n v="8"/>
    <n v="5.5885428833582127E-4"/>
    <n v="0.98975595103927616"/>
    <s v="C"/>
    <x v="2"/>
  </r>
  <r>
    <x v="140"/>
    <s v="unidade"/>
    <n v="2"/>
    <n v="10.717500000000001"/>
    <n v="3.333333333333333"/>
    <n v="5.5042341413729615E-4"/>
    <n v="0.99323551034163915"/>
    <s v="C"/>
    <n v="18"/>
    <n v="96.45750000000001"/>
    <n v="3.333333333333333"/>
    <n v="1.3060130228262261E-3"/>
    <n v="0.95803068402125946"/>
    <s v="C"/>
    <x v="2"/>
  </r>
  <r>
    <x v="141"/>
    <s v="unidade"/>
    <n v="7"/>
    <n v="10.28469696969697"/>
    <n v="3.1818181818181821"/>
    <n v="5.2819575641969768E-4"/>
    <n v="0.99376370609805886"/>
    <s v="C"/>
    <n v="66"/>
    <n v="96.97"/>
    <n v="3.1818181818181821"/>
    <n v="1.3129521584475973E-3"/>
    <n v="0.95541792617325527"/>
    <s v="C"/>
    <x v="2"/>
  </r>
  <r>
    <x v="142"/>
    <s v="unidade"/>
    <n v="2"/>
    <n v="9.7684210526315773"/>
    <n v="2.9999999999999996"/>
    <n v="5.0168114453185103E-4"/>
    <n v="0.99426538724259073"/>
    <s v="C"/>
    <n v="20"/>
    <n v="97.68421052631578"/>
    <n v="2.9999999999999996"/>
    <n v="1.3226224095779708E-3"/>
    <n v="0.95410497401480765"/>
    <s v="C"/>
    <x v="2"/>
  </r>
  <r>
    <x v="143"/>
    <s v="unidade"/>
    <n v="9"/>
    <n v="9.6191999999999993"/>
    <n v="2.4545454545454546"/>
    <n v="4.9401753256538168E-4"/>
    <n v="0.99475940477515612"/>
    <s v="C"/>
    <n v="110"/>
    <n v="117.568"/>
    <n v="2.4545454545454546"/>
    <n v="1.5918444814310316E-3"/>
    <n v="0.94554311747893882"/>
    <s v="B"/>
    <x v="3"/>
  </r>
  <r>
    <x v="144"/>
    <s v="unidade"/>
    <n v="2"/>
    <n v="8.9824999999999999"/>
    <n v="3.870967741935484"/>
    <n v="4.6131824749132377E-4"/>
    <n v="0.99522072302264741"/>
    <s v="C"/>
    <n v="15.5"/>
    <n v="69.614374999999995"/>
    <n v="3.870967741935484"/>
    <n v="9.4256310111612317E-4"/>
    <n v="0.9744750505681804"/>
    <s v="C"/>
    <x v="2"/>
  </r>
  <r>
    <x v="145"/>
    <s v="unidade"/>
    <n v="0.5"/>
    <n v="8.9499999999999993"/>
    <n v="0"/>
    <n v="4.5964913053686031E-4"/>
    <n v="0.99568037215318428"/>
    <s v="C"/>
    <n v="0"/>
    <n v="0"/>
    <n v="0"/>
    <n v="0"/>
    <n v="1"/>
    <s v="C"/>
    <x v="2"/>
  </r>
  <r>
    <x v="146"/>
    <s v="kg"/>
    <n v="0.27600000000000002"/>
    <n v="8.6220512820512827"/>
    <n v="5.0487804878048781"/>
    <n v="4.4280652237308312E-4"/>
    <n v="0.99612317867555733"/>
    <s v="C"/>
    <n v="1.64"/>
    <n v="51.232478632478632"/>
    <n v="5.0487804878048781"/>
    <n v="6.9367632673129041E-4"/>
    <n v="0.98605316057282844"/>
    <s v="C"/>
    <x v="2"/>
  </r>
  <r>
    <x v="147"/>
    <s v="unidade"/>
    <n v="8"/>
    <n v="8.545454545454545"/>
    <n v="2.8915662650602405"/>
    <n v="4.388727097050774E-4"/>
    <n v="0.99656205138526255"/>
    <s v="C"/>
    <n v="83"/>
    <n v="88.659090909090907"/>
    <n v="2.8915662650602405"/>
    <n v="1.2004243041671926E-3"/>
    <n v="0.96176304659117584"/>
    <s v="C"/>
    <x v="2"/>
  </r>
  <r>
    <x v="148"/>
    <s v="unidade"/>
    <n v="1"/>
    <n v="8.32"/>
    <n v="0.3529411764705882"/>
    <n v="4.2729394034264558E-4"/>
    <n v="0.99698934532560513"/>
    <s v="C"/>
    <n v="85"/>
    <n v="707.2"/>
    <n v="0.3529411764705882"/>
    <n v="9.575330168651551E-3"/>
    <n v="0.72923550293575112"/>
    <s v="A"/>
    <x v="4"/>
  </r>
  <r>
    <x v="149"/>
    <s v="kg"/>
    <n v="0.21199999999999999"/>
    <n v="8.0559999999999974"/>
    <n v="0"/>
    <n v="4.1373557492792686E-4"/>
    <n v="0.99740308090053309"/>
    <s v="C"/>
    <n v="0"/>
    <n v="0"/>
    <n v="0"/>
    <n v="0"/>
    <n v="1"/>
    <s v="C"/>
    <x v="2"/>
  </r>
  <r>
    <x v="150"/>
    <s v="kg"/>
    <n v="0.99599999999999866"/>
    <n v="7.6038177299088545"/>
    <n v="1.7463471654003484"/>
    <n v="3.9051264897356069E-4"/>
    <n v="0.9977935935495067"/>
    <s v="C"/>
    <n v="17.11"/>
    <n v="130.62381662524163"/>
    <n v="1.7463471654003484"/>
    <n v="1.7686173247682187E-3"/>
    <n v="0.93390325684812148"/>
    <s v="B"/>
    <x v="3"/>
  </r>
  <r>
    <x v="151"/>
    <s v="unidade"/>
    <n v="2"/>
    <n v="7.4085714285714284"/>
    <n v="8.5714285714285712"/>
    <n v="3.8048529783945054E-4"/>
    <n v="0.9981740788473461"/>
    <s v="C"/>
    <n v="7"/>
    <n v="25.93"/>
    <n v="8.5714285714285712"/>
    <n v="3.510864129993421E-4"/>
    <n v="0.99588329410902454"/>
    <s v="C"/>
    <x v="2"/>
  </r>
  <r>
    <x v="152"/>
    <s v="kg"/>
    <n v="1.0000000000000018"/>
    <n v="6.9896551724138067"/>
    <n v="3.5502958579881727"/>
    <n v="3.5897082935781844E-4"/>
    <n v="0.99853304967670387"/>
    <s v="C"/>
    <n v="8.4499999999999993"/>
    <n v="59.062586206896555"/>
    <n v="3.5502958579881727"/>
    <n v="7.9969423578263516E-4"/>
    <n v="0.98231661547311666"/>
    <s v="C"/>
    <x v="2"/>
  </r>
  <r>
    <x v="153"/>
    <s v="unidade"/>
    <n v="31"/>
    <n v="6.6998750000000005"/>
    <n v="5.5029585798816569"/>
    <n v="3.4408846016264214E-4"/>
    <n v="0.9988771381368664"/>
    <s v="C"/>
    <n v="169"/>
    <n v="36.525125000000003"/>
    <n v="5.5029585798816569"/>
    <n v="4.9454204090252968E-4"/>
    <n v="0.99232123472888878"/>
    <s v="C"/>
    <x v="2"/>
  </r>
  <r>
    <x v="154"/>
    <s v="kg"/>
    <n v="0.15000000000000008"/>
    <n v="5.400000000000003"/>
    <n v="225.00000000000023"/>
    <n v="2.7733020166469802E-4"/>
    <n v="0.99915446833853117"/>
    <s v="C"/>
    <n v="1.999999999999999E-2"/>
    <n v="0.71999999999999964"/>
    <n v="225.00000000000023"/>
    <n v="9.7486393119755568E-6"/>
    <n v="1"/>
    <s v="C"/>
    <x v="2"/>
  </r>
  <r>
    <x v="155"/>
    <s v="unidade"/>
    <n v="2"/>
    <n v="5.38"/>
    <n v="6.6666666666666661"/>
    <n v="2.7630305276964341E-4"/>
    <n v="0.99943077139130088"/>
    <s v="C"/>
    <n v="9"/>
    <n v="24.21"/>
    <n v="6.6666666666666661"/>
    <n v="3.2779799686517825E-4"/>
    <n v="0.99621109210588976"/>
    <s v="C"/>
    <x v="2"/>
  </r>
  <r>
    <x v="156"/>
    <s v="unidade"/>
    <n v="1"/>
    <n v="3.92"/>
    <n v="2.7272727272727275"/>
    <n v="2.0132118343066954E-4"/>
    <n v="0.99963209257473151"/>
    <s v="C"/>
    <n v="11"/>
    <n v="43.12"/>
    <n v="2.7272727272727275"/>
    <n v="5.8383517657275858E-4"/>
    <n v="0.98862165623599751"/>
    <s v="C"/>
    <x v="2"/>
  </r>
  <r>
    <x v="157"/>
    <s v="unidade"/>
    <n v="0.5"/>
    <n v="3.3800000000000003"/>
    <n v="2"/>
    <n v="1.7358816326419979E-4"/>
    <n v="0.99980568073799569"/>
    <s v="C"/>
    <n v="7.5"/>
    <n v="50.7"/>
    <n v="2"/>
    <n v="6.8646668488494579E-4"/>
    <n v="0.98673962725771325"/>
    <s v="C"/>
    <x v="2"/>
  </r>
  <r>
    <x v="158"/>
    <s v="unidade"/>
    <n v="3"/>
    <n v="3.3438461538461537"/>
    <n v="6.4285714285714279"/>
    <n v="1.7173139410775519E-4"/>
    <n v="0.99997741213210345"/>
    <s v="C"/>
    <n v="14"/>
    <n v="15.604615384615384"/>
    <n v="6.4285714285714279"/>
    <n v="2.1128300970377803E-4"/>
    <n v="0.99891403254529687"/>
    <s v="C"/>
    <x v="2"/>
  </r>
  <r>
    <x v="159"/>
    <s v="kg"/>
    <n v="4.9999999999998934E-3"/>
    <n v="0.21495347172512069"/>
    <n v="2.1489971346704408E-2"/>
    <n v="1.1039461048528638E-5"/>
    <n v="0.99998845159315197"/>
    <s v="C"/>
    <n v="6.98"/>
    <n v="300.07504652827492"/>
    <n v="2.1489971346704408E-2"/>
    <n v="4.0629491599006064E-3"/>
    <n v="0.83672517422029935"/>
    <s v="B"/>
    <x v="3"/>
  </r>
  <r>
    <x v="160"/>
    <s v="kg"/>
    <n v="6.0000000000002274E-3"/>
    <n v="0.13215859030837504"/>
    <n v="1.8367346938776206E-2"/>
    <n v="6.7873275003599691E-6"/>
    <n v="0.99999523892065245"/>
    <s v="C"/>
    <n v="9.8000000000000007"/>
    <n v="215.85903083700441"/>
    <n v="1.8367346938776206E-2"/>
    <n v="2.9226831025868974E-3"/>
    <n v="0.8854181868613713"/>
    <s v="B"/>
    <x v="3"/>
  </r>
  <r>
    <x v="161"/>
    <s v="kg"/>
    <n v="5.0000000000000044E-3"/>
    <n v="3.496894409937891E-2"/>
    <n v="0.18750000000000017"/>
    <n v="1.7959156146448702E-6"/>
    <n v="0.99999703483626701"/>
    <s v="C"/>
    <n v="0.8"/>
    <n v="5.5950310559006207"/>
    <n v="0.18750000000000017"/>
    <n v="7.5755471810106835E-5"/>
    <n v="0.99992666856873103"/>
    <s v="C"/>
    <x v="2"/>
  </r>
  <r>
    <x v="162"/>
    <s v="kg"/>
    <n v="6.9999999999996732E-3"/>
    <n v="3.3485193621866319E-2"/>
    <n v="9.5890410958899636E-2"/>
    <n v="1.7197139814691928E-6"/>
    <n v="0.99999875455024845"/>
    <s v="C"/>
    <n v="2.19"/>
    <n v="10.476082004555808"/>
    <n v="9.5890410958899636E-2"/>
    <n v="1.4184381231262846E-4"/>
    <n v="0.99985091309692098"/>
    <s v="C"/>
    <x v="2"/>
  </r>
  <r>
    <x v="163"/>
    <s v="kg"/>
    <n v="7.0000000000014495E-3"/>
    <n v="1.6524590163937848E-2"/>
    <n v="8.5784313725507967E-3"/>
    <n v="8.4866072640580847E-7"/>
    <n v="0.99999960321097481"/>
    <s v="C"/>
    <n v="24.48"/>
    <n v="57.788852459016397"/>
    <n v="8.5784313725507967E-3"/>
    <n v="7.8244816510544834E-4"/>
    <n v="0.98309906363822219"/>
    <s v="C"/>
    <x v="2"/>
  </r>
  <r>
    <x v="164"/>
    <s v="kg"/>
    <n v="4.0000000000013358E-3"/>
    <n v="7.7260273972628553E-3"/>
    <n v="1.1741682974563607E-2"/>
    <n v="3.9678902521294229E-7"/>
    <n v="1"/>
    <s v="C"/>
    <n v="10.220000000000001"/>
    <n v="19.740000000000006"/>
    <n v="1.1741682974563607E-2"/>
    <n v="2.6727519446999672E-4"/>
    <n v="0.9979820272153479"/>
    <s v="C"/>
    <x v="2"/>
  </r>
  <r>
    <x v="165"/>
    <s v="unidade"/>
    <n v="0"/>
    <n v="0"/>
    <n v="0"/>
    <n v="0"/>
    <n v="1"/>
    <s v="C"/>
    <n v="166"/>
    <n v="198.8348"/>
    <n v="0"/>
    <n v="2.6921788164844421E-3"/>
    <n v="0.90192006810766578"/>
    <s v="B"/>
    <x v="3"/>
  </r>
  <r>
    <x v="166"/>
    <s v="unidade"/>
    <n v="0"/>
    <n v="0"/>
    <n v="0"/>
    <n v="0"/>
    <n v="1"/>
    <s v="C"/>
    <n v="0.5"/>
    <n v="56.95"/>
    <n v="0"/>
    <n v="7.7109029002362251E-4"/>
    <n v="0.98387015392824573"/>
    <s v="C"/>
    <x v="2"/>
  </r>
  <r>
    <x v="167"/>
    <s v="unidade"/>
    <n v="0"/>
    <n v="0"/>
    <n v="0"/>
    <n v="0"/>
    <n v="1"/>
    <s v="C"/>
    <n v="1.5"/>
    <n v="11.084999999999999"/>
    <n v="0"/>
    <n v="1.5008842607395706E-4"/>
    <n v="0.99956013173956415"/>
    <s v="C"/>
    <x v="2"/>
  </r>
  <r>
    <x v="168"/>
    <s v="unidade"/>
    <n v="0"/>
    <n v="0"/>
    <n v="0"/>
    <n v="0"/>
    <n v="1"/>
    <s v="C"/>
    <n v="0"/>
    <n v="0"/>
    <n v="0"/>
    <n v="0"/>
    <n v="1"/>
    <s v="C"/>
    <x v="2"/>
  </r>
  <r>
    <x v="169"/>
    <s v="unidade"/>
    <n v="0"/>
    <n v="0"/>
    <n v="0"/>
    <n v="0"/>
    <n v="1"/>
    <s v="C"/>
    <n v="4"/>
    <n v="159.6"/>
    <n v="0"/>
    <n v="2.1609483808212493E-3"/>
    <n v="0.92054623258957713"/>
    <s v="B"/>
    <x v="3"/>
  </r>
  <r>
    <x v="170"/>
    <s v="unidade"/>
    <n v="0"/>
    <n v="0"/>
    <n v="0"/>
    <n v="0"/>
    <n v="1"/>
    <s v="C"/>
    <n v="0"/>
    <n v="0"/>
    <n v="0"/>
    <n v="0"/>
    <n v="1"/>
    <s v="C"/>
    <x v="2"/>
  </r>
  <r>
    <x v="171"/>
    <s v="kg"/>
    <n v="0"/>
    <n v="0"/>
    <n v="0"/>
    <n v="0"/>
    <n v="1"/>
    <s v="C"/>
    <n v="12.91"/>
    <n v="75.89"/>
    <n v="0"/>
    <n v="1.0275336630358686E-3"/>
    <n v="0.97056938042432317"/>
    <s v="C"/>
    <x v="2"/>
  </r>
  <r>
    <x v="172"/>
    <s v="unidade"/>
    <n v="0"/>
    <n v="0"/>
    <n v="0"/>
    <n v="0"/>
    <n v="1"/>
    <s v="C"/>
    <n v="0"/>
    <n v="0"/>
    <n v="0"/>
    <n v="0"/>
    <n v="1"/>
    <s v="C"/>
    <x v="2"/>
  </r>
  <r>
    <x v="173"/>
    <s v="unidade"/>
    <n v="0"/>
    <n v="0"/>
    <n v="0"/>
    <n v="0"/>
    <n v="1"/>
    <s v="C"/>
    <n v="0"/>
    <n v="0"/>
    <n v="0"/>
    <n v="0"/>
    <n v="1"/>
    <s v="C"/>
    <x v="2"/>
  </r>
  <r>
    <x v="174"/>
    <s v="unidade"/>
    <n v="0"/>
    <n v="0"/>
    <n v="0"/>
    <n v="0"/>
    <n v="1"/>
    <s v="C"/>
    <n v="0"/>
    <n v="0"/>
    <n v="0"/>
    <n v="0"/>
    <n v="1"/>
    <s v="C"/>
    <x v="2"/>
  </r>
  <r>
    <x v="175"/>
    <s v="unidade"/>
    <n v="0"/>
    <n v="0"/>
    <n v="0"/>
    <n v="0"/>
    <n v="1"/>
    <s v="C"/>
    <n v="32"/>
    <n v="119.56"/>
    <n v="0"/>
    <n v="1.6188157168608307E-3"/>
    <n v="0.94233597762262067"/>
    <s v="B"/>
    <x v="3"/>
  </r>
  <r>
    <x v="176"/>
    <s v="unidade"/>
    <n v="0"/>
    <n v="0"/>
    <n v="0"/>
    <n v="0"/>
    <n v="1"/>
    <s v="C"/>
    <n v="0.5"/>
    <n v="24"/>
    <n v="0"/>
    <n v="3.249546437325187E-4"/>
    <n v="0.99653604674962226"/>
    <s v="C"/>
    <x v="2"/>
  </r>
  <r>
    <x v="177"/>
    <s v="unidade"/>
    <n v="0"/>
    <n v="0"/>
    <n v="0"/>
    <n v="0"/>
    <n v="1"/>
    <s v="C"/>
    <n v="9"/>
    <n v="67.5"/>
    <n v="0"/>
    <n v="9.1393493549770885E-4"/>
    <n v="0.97632165046377983"/>
    <s v="C"/>
    <x v="2"/>
  </r>
  <r>
    <x v="178"/>
    <s v="unidade"/>
    <n v="10"/>
    <n v="0"/>
    <n v="0"/>
    <n v="0"/>
    <n v="1"/>
    <s v="C"/>
    <n v="0"/>
    <n v="0"/>
    <n v="0"/>
    <n v="0"/>
    <n v="1"/>
    <s v="C"/>
    <x v="2"/>
  </r>
  <r>
    <x v="179"/>
    <s v="unidade"/>
    <n v="0"/>
    <n v="0"/>
    <n v="0"/>
    <n v="0"/>
    <n v="1"/>
    <s v="C"/>
    <n v="116"/>
    <n v="255.19999999999996"/>
    <n v="0"/>
    <n v="3.4553510450224482E-3"/>
    <n v="0.86979911661443854"/>
    <s v="B"/>
    <x v="3"/>
  </r>
  <r>
    <x v="180"/>
    <s v="unidade"/>
    <n v="0"/>
    <n v="0"/>
    <n v="0"/>
    <n v="0"/>
    <n v="1"/>
    <s v="C"/>
    <n v="157"/>
    <n v="447.43993589743593"/>
    <n v="0"/>
    <n v="6.0582368733855122E-3"/>
    <n v="0.7876950125974983"/>
    <s v="A"/>
    <x v="4"/>
  </r>
  <r>
    <x v="181"/>
    <s v="unidade"/>
    <n v="0"/>
    <n v="0"/>
    <n v="0"/>
    <n v="0"/>
    <n v="1"/>
    <s v="C"/>
    <n v="0"/>
    <n v="0"/>
    <n v="0"/>
    <n v="0"/>
    <n v="1"/>
    <s v="C"/>
    <x v="2"/>
  </r>
  <r>
    <x v="182"/>
    <s v="unidade"/>
    <n v="0"/>
    <n v="0"/>
    <n v="0"/>
    <n v="0"/>
    <n v="1"/>
    <s v="C"/>
    <n v="0"/>
    <n v="0"/>
    <n v="0"/>
    <n v="0"/>
    <n v="1"/>
    <s v="C"/>
    <x v="2"/>
  </r>
  <r>
    <x v="183"/>
    <s v="unidade"/>
    <n v="0"/>
    <n v="0"/>
    <n v="0"/>
    <n v="0"/>
    <n v="1"/>
    <s v="C"/>
    <n v="0.5"/>
    <n v="27.5"/>
    <n v="0"/>
    <n v="3.723438626101777E-4"/>
    <n v="0.99515986383341504"/>
    <s v="C"/>
    <x v="2"/>
  </r>
  <r>
    <x v="184"/>
    <s v="unidade"/>
    <n v="0"/>
    <n v="0"/>
    <n v="0"/>
    <n v="0"/>
    <n v="1"/>
    <s v="C"/>
    <n v="0"/>
    <n v="0"/>
    <n v="0"/>
    <n v="0"/>
    <n v="1"/>
    <s v="C"/>
    <x v="2"/>
  </r>
  <r>
    <x v="185"/>
    <s v="unidade"/>
    <n v="0"/>
    <n v="0"/>
    <n v="0"/>
    <n v="0"/>
    <n v="1"/>
    <s v="C"/>
    <n v="0"/>
    <n v="0"/>
    <n v="0"/>
    <n v="0"/>
    <n v="1"/>
    <s v="C"/>
    <x v="2"/>
  </r>
  <r>
    <x v="186"/>
    <s v="kg"/>
    <n v="0"/>
    <n v="0"/>
    <n v="0"/>
    <n v="0"/>
    <n v="1"/>
    <s v="C"/>
    <n v="215"/>
    <n v="1768.3474358974356"/>
    <n v="0"/>
    <n v="2.3943029626140172E-2"/>
    <n v="0.53661763456705369"/>
    <s v="A"/>
    <x v="4"/>
  </r>
  <r>
    <x v="187"/>
    <s v="unidade"/>
    <n v="0"/>
    <n v="0"/>
    <n v="0"/>
    <n v="0"/>
    <n v="1"/>
    <s v="C"/>
    <n v="0"/>
    <n v="0"/>
    <n v="0"/>
    <n v="0"/>
    <n v="1"/>
    <s v="C"/>
    <x v="2"/>
  </r>
  <r>
    <x v="188"/>
    <s v="unidade"/>
    <n v="0"/>
    <n v="0"/>
    <n v="0"/>
    <n v="0"/>
    <n v="1"/>
    <s v="C"/>
    <n v="1"/>
    <n v="199.9"/>
    <n v="0"/>
    <n v="2.706601386755437E-3"/>
    <n v="0.89922788929118136"/>
    <s v="B"/>
    <x v="3"/>
  </r>
  <r>
    <x v="189"/>
    <s v="unidade"/>
    <n v="0"/>
    <n v="0"/>
    <n v="0"/>
    <n v="0"/>
    <n v="1"/>
    <s v="C"/>
    <n v="0"/>
    <n v="0"/>
    <n v="0"/>
    <n v="0"/>
    <n v="1"/>
    <s v="C"/>
    <x v="2"/>
  </r>
  <r>
    <x v="190"/>
    <s v="unidade"/>
    <n v="0"/>
    <n v="0"/>
    <n v="0"/>
    <n v="0"/>
    <n v="1"/>
    <s v="C"/>
    <n v="1250"/>
    <n v="320"/>
    <n v="0"/>
    <n v="4.3327285831002496E-3"/>
    <n v="0.82424102546807054"/>
    <s v="B"/>
    <x v="3"/>
  </r>
  <r>
    <x v="191"/>
    <s v="unidade"/>
    <n v="0"/>
    <n v="0"/>
    <n v="0"/>
    <n v="0"/>
    <n v="1"/>
    <s v="C"/>
    <n v="4"/>
    <n v="39.6"/>
    <n v="0"/>
    <n v="5.3617516215865592E-4"/>
    <n v="0.99029212620143492"/>
    <s v="C"/>
    <x v="2"/>
  </r>
  <r>
    <x v="192"/>
    <s v="unidade"/>
    <n v="0"/>
    <n v="0"/>
    <n v="0"/>
    <n v="0"/>
    <n v="1"/>
    <s v="C"/>
    <n v="500"/>
    <n v="388.95000000000005"/>
    <n v="0"/>
    <n v="5.2662961949901319E-3"/>
    <n v="0.80997700948794948"/>
    <s v="B"/>
    <x v="3"/>
  </r>
  <r>
    <x v="193"/>
    <s v="unidade"/>
    <n v="0"/>
    <n v="0"/>
    <n v="0"/>
    <n v="0"/>
    <n v="1"/>
    <s v="C"/>
    <n v="0"/>
    <n v="0"/>
    <n v="0"/>
    <n v="0"/>
    <n v="1"/>
    <s v="C"/>
    <x v="2"/>
  </r>
  <r>
    <x v="194"/>
    <s v="unidade"/>
    <n v="0"/>
    <n v="0"/>
    <n v="0"/>
    <n v="0"/>
    <n v="1"/>
    <s v="C"/>
    <n v="0"/>
    <n v="0"/>
    <n v="0"/>
    <n v="0"/>
    <n v="1"/>
    <s v="C"/>
    <x v="2"/>
  </r>
  <r>
    <x v="195"/>
    <s v="unidade"/>
    <n v="0"/>
    <n v="0"/>
    <n v="0"/>
    <n v="0"/>
    <n v="1"/>
    <s v="C"/>
    <n v="0"/>
    <n v="0"/>
    <n v="0"/>
    <n v="0"/>
    <n v="1"/>
    <s v="C"/>
    <x v="2"/>
  </r>
  <r>
    <x v="195"/>
    <s v="unidade"/>
    <n v="0"/>
    <n v="0"/>
    <n v="0"/>
    <n v="0"/>
    <n v="1"/>
    <s v="C"/>
    <n v="0"/>
    <n v="0"/>
    <n v="0"/>
    <n v="0"/>
    <n v="1"/>
    <s v="C"/>
    <x v="2"/>
  </r>
  <r>
    <x v="196"/>
    <s v="unidade"/>
    <n v="0"/>
    <n v="0"/>
    <n v="0"/>
    <n v="0"/>
    <n v="1"/>
    <s v="C"/>
    <n v="3"/>
    <n v="76.94"/>
    <n v="0"/>
    <n v="1.0417504286991662E-3"/>
    <n v="0.9695418467612873"/>
    <s v="C"/>
    <x v="2"/>
  </r>
  <r>
    <x v="197"/>
    <s v="kg"/>
    <n v="0"/>
    <n v="0"/>
    <n v="0"/>
    <n v="0"/>
    <n v="1"/>
    <s v="C"/>
    <n v="5.17"/>
    <n v="12.36"/>
    <n v="0"/>
    <n v="1.6735164152224713E-4"/>
    <n v="0.99925015750490764"/>
    <s v="C"/>
    <x v="2"/>
  </r>
  <r>
    <x v="198"/>
    <s v="unidade"/>
    <n v="0"/>
    <n v="0"/>
    <n v="0"/>
    <n v="0"/>
    <n v="1"/>
    <s v="C"/>
    <n v="0"/>
    <n v="0"/>
    <n v="0"/>
    <n v="0"/>
    <n v="1"/>
    <s v="C"/>
    <x v="2"/>
  </r>
  <r>
    <x v="199"/>
    <s v="kg"/>
    <n v="0"/>
    <n v="0"/>
    <n v="0"/>
    <n v="0"/>
    <n v="1"/>
    <s v="C"/>
    <n v="0"/>
    <n v="0"/>
    <n v="0"/>
    <n v="0"/>
    <n v="1"/>
    <s v="C"/>
    <x v="2"/>
  </r>
  <r>
    <x v="200"/>
    <s v="unidade"/>
    <n v="0"/>
    <n v="0"/>
    <n v="0"/>
    <n v="0"/>
    <n v="1"/>
    <s v="C"/>
    <n v="0"/>
    <n v="0"/>
    <n v="0"/>
    <n v="0"/>
    <n v="1"/>
    <s v="C"/>
    <x v="2"/>
  </r>
  <r>
    <x v="201"/>
    <s v="unidade"/>
    <n v="0"/>
    <n v="0"/>
    <n v="0"/>
    <n v="0"/>
    <n v="1"/>
    <s v="C"/>
    <n v="1"/>
    <n v="29.92"/>
    <n v="0"/>
    <n v="4.0511012251987335E-4"/>
    <n v="0.99362836478330274"/>
    <s v="C"/>
    <x v="2"/>
  </r>
  <r>
    <x v="202"/>
    <s v="unidade"/>
    <n v="0"/>
    <n v="0"/>
    <n v="0"/>
    <n v="0"/>
    <n v="1"/>
    <s v="C"/>
    <n v="0"/>
    <n v="0"/>
    <n v="0"/>
    <n v="0"/>
    <n v="1"/>
    <s v="C"/>
    <x v="2"/>
  </r>
  <r>
    <x v="203"/>
    <s v="unidade"/>
    <n v="0"/>
    <n v="0"/>
    <n v="0"/>
    <n v="0"/>
    <n v="1"/>
    <s v="C"/>
    <n v="0"/>
    <n v="0"/>
    <n v="0"/>
    <n v="0"/>
    <n v="1"/>
    <s v="C"/>
    <x v="2"/>
  </r>
  <r>
    <x v="204"/>
    <s v="unidade"/>
    <n v="0"/>
    <n v="0"/>
    <n v="0"/>
    <n v="0"/>
    <n v="1"/>
    <s v="C"/>
    <n v="157"/>
    <n v="86.350000000000009"/>
    <n v="0"/>
    <n v="1.169159728595958E-3"/>
    <n v="0.96293220631977183"/>
    <s v="C"/>
    <x v="2"/>
  </r>
  <r>
    <x v="205"/>
    <s v="unidade"/>
    <n v="0"/>
    <n v="0"/>
    <n v="0"/>
    <n v="0"/>
    <n v="1"/>
    <s v="C"/>
    <n v="1"/>
    <n v="2.19"/>
    <n v="0"/>
    <n v="2.965211124059233E-5"/>
    <n v="0.99999025136068798"/>
    <s v="C"/>
    <x v="2"/>
  </r>
  <r>
    <x v="206"/>
    <s v="unidade"/>
    <n v="0"/>
    <n v="0"/>
    <n v="0"/>
    <n v="0"/>
    <n v="1"/>
    <s v="C"/>
    <n v="0"/>
    <n v="0"/>
    <n v="0"/>
    <n v="0"/>
    <n v="1"/>
    <s v="C"/>
    <x v="2"/>
  </r>
  <r>
    <x v="207"/>
    <s v="unidade"/>
    <n v="0"/>
    <n v="0"/>
    <n v="0"/>
    <n v="0"/>
    <n v="1"/>
    <s v="C"/>
    <n v="9"/>
    <n v="27.72"/>
    <n v="0"/>
    <n v="3.753226135110591E-4"/>
    <n v="0.99478751997080495"/>
    <s v="C"/>
    <x v="2"/>
  </r>
  <r>
    <x v="208"/>
    <s v="unidade"/>
    <n v="0"/>
    <n v="0"/>
    <n v="0"/>
    <n v="0"/>
    <n v="1"/>
    <s v="C"/>
    <n v="7"/>
    <n v="20.86"/>
    <n v="0"/>
    <n v="2.824397445108475E-4"/>
    <n v="0.99744179012014245"/>
    <s v="C"/>
    <x v="2"/>
  </r>
  <r>
    <x v="209"/>
    <s v="unidade"/>
    <n v="0"/>
    <n v="0"/>
    <n v="0"/>
    <n v="0"/>
    <n v="1"/>
    <s v="C"/>
    <n v="0"/>
    <n v="0"/>
    <n v="0"/>
    <n v="0"/>
    <n v="1"/>
    <s v="C"/>
    <x v="2"/>
  </r>
  <r>
    <x v="210"/>
    <s v="unidade"/>
    <n v="0"/>
    <n v="0"/>
    <n v="0"/>
    <n v="0"/>
    <n v="1"/>
    <s v="C"/>
    <n v="0"/>
    <n v="0"/>
    <n v="0"/>
    <n v="0"/>
    <n v="1"/>
    <s v="C"/>
    <x v="2"/>
  </r>
  <r>
    <x v="211"/>
    <s v="unidade"/>
    <n v="0"/>
    <n v="0"/>
    <n v="0"/>
    <n v="0"/>
    <n v="1"/>
    <s v="C"/>
    <n v="12"/>
    <n v="34.56"/>
    <n v="0"/>
    <n v="4.6793468697482694E-4"/>
    <n v="0.99278916941586359"/>
    <s v="C"/>
    <x v="2"/>
  </r>
  <r>
    <x v="212"/>
    <s v="unidade"/>
    <n v="0"/>
    <n v="0"/>
    <n v="0"/>
    <n v="0"/>
    <n v="1"/>
    <s v="C"/>
    <n v="0"/>
    <n v="0"/>
    <n v="0"/>
    <n v="0"/>
    <n v="1"/>
    <s v="C"/>
    <x v="2"/>
  </r>
  <r>
    <x v="213"/>
    <s v="unidade"/>
    <n v="0"/>
    <n v="0"/>
    <n v="0"/>
    <n v="0"/>
    <n v="1"/>
    <s v="C"/>
    <n v="0.5"/>
    <n v="42.5"/>
    <n v="0"/>
    <n v="5.7544051494300185E-4"/>
    <n v="0.98919709675094047"/>
    <s v="C"/>
    <x v="2"/>
  </r>
  <r>
    <x v="214"/>
    <s v="unidade"/>
    <n v="0"/>
    <n v="0"/>
    <n v="0"/>
    <n v="0"/>
    <n v="1"/>
    <s v="C"/>
    <n v="1"/>
    <n v="66"/>
    <n v="0"/>
    <n v="8.936252702644264E-4"/>
    <n v="0.97811535496459401"/>
    <s v="C"/>
    <x v="2"/>
  </r>
  <r>
    <x v="215"/>
    <s v="unidade"/>
    <n v="0"/>
    <n v="0"/>
    <n v="0"/>
    <n v="0"/>
    <n v="1"/>
    <s v="C"/>
    <n v="1"/>
    <n v="84.9"/>
    <n v="0"/>
    <n v="1.1495270522037849E-3"/>
    <n v="0.96408173337197556"/>
    <s v="C"/>
    <x v="2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1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s v="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  <r>
    <x v="216"/>
    <e v="#N/A"/>
    <n v="0"/>
    <n v="0"/>
    <n v="0"/>
    <n v="0"/>
    <n v="0"/>
    <n v="0"/>
    <n v="0"/>
    <n v="0"/>
    <n v="0"/>
    <n v="0"/>
    <n v="1"/>
    <s v="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 rowHeaderCaption="PRODUTOS">
  <location ref="A4:F222" firstHeaderRow="0" firstDataRow="1" firstDataCol="1"/>
  <pivotFields count="15">
    <pivotField axis="axisRow" showAll="0">
      <items count="218">
        <item x="216"/>
        <item x="134"/>
        <item x="86"/>
        <item x="41"/>
        <item x="44"/>
        <item x="127"/>
        <item x="143"/>
        <item x="165"/>
        <item x="163"/>
        <item x="166"/>
        <item x="167"/>
        <item x="144"/>
        <item x="18"/>
        <item x="28"/>
        <item x="141"/>
        <item x="65"/>
        <item x="114"/>
        <item x="100"/>
        <item x="168"/>
        <item x="151"/>
        <item x="16"/>
        <item x="15"/>
        <item x="84"/>
        <item x="157"/>
        <item x="169"/>
        <item x="72"/>
        <item x="120"/>
        <item x="81"/>
        <item x="23"/>
        <item x="170"/>
        <item x="171"/>
        <item x="14"/>
        <item x="9"/>
        <item x="54"/>
        <item x="172"/>
        <item x="162"/>
        <item x="30"/>
        <item x="70"/>
        <item x="173"/>
        <item x="61"/>
        <item x="174"/>
        <item x="175"/>
        <item x="102"/>
        <item x="7"/>
        <item x="34"/>
        <item x="104"/>
        <item x="176"/>
        <item x="33"/>
        <item x="177"/>
        <item x="73"/>
        <item x="178"/>
        <item x="45"/>
        <item x="123"/>
        <item x="22"/>
        <item x="71"/>
        <item x="116"/>
        <item x="147"/>
        <item x="118"/>
        <item x="51"/>
        <item x="159"/>
        <item x="149"/>
        <item x="12"/>
        <item x="150"/>
        <item x="79"/>
        <item x="148"/>
        <item x="110"/>
        <item x="74"/>
        <item x="59"/>
        <item x="179"/>
        <item x="180"/>
        <item x="130"/>
        <item x="5"/>
        <item x="181"/>
        <item x="75"/>
        <item x="182"/>
        <item x="78"/>
        <item x="183"/>
        <item x="1"/>
        <item x="184"/>
        <item x="125"/>
        <item x="99"/>
        <item x="36"/>
        <item x="124"/>
        <item x="185"/>
        <item x="135"/>
        <item x="80"/>
        <item x="186"/>
        <item x="106"/>
        <item x="117"/>
        <item x="105"/>
        <item x="187"/>
        <item x="69"/>
        <item x="93"/>
        <item x="111"/>
        <item x="0"/>
        <item x="21"/>
        <item x="31"/>
        <item x="131"/>
        <item x="136"/>
        <item x="62"/>
        <item x="43"/>
        <item x="63"/>
        <item x="83"/>
        <item x="108"/>
        <item x="76"/>
        <item x="57"/>
        <item x="138"/>
        <item x="88"/>
        <item x="4"/>
        <item x="66"/>
        <item x="42"/>
        <item x="92"/>
        <item x="17"/>
        <item x="188"/>
        <item x="189"/>
        <item x="190"/>
        <item x="32"/>
        <item x="20"/>
        <item x="142"/>
        <item x="140"/>
        <item x="29"/>
        <item x="156"/>
        <item x="24"/>
        <item x="48"/>
        <item x="154"/>
        <item x="52"/>
        <item x="82"/>
        <item x="126"/>
        <item x="94"/>
        <item x="67"/>
        <item x="68"/>
        <item x="158"/>
        <item x="129"/>
        <item x="191"/>
        <item x="192"/>
        <item x="8"/>
        <item x="58"/>
        <item x="90"/>
        <item x="96"/>
        <item x="193"/>
        <item x="194"/>
        <item x="195"/>
        <item x="77"/>
        <item x="196"/>
        <item x="38"/>
        <item x="197"/>
        <item x="198"/>
        <item x="27"/>
        <item x="119"/>
        <item x="50"/>
        <item x="199"/>
        <item x="152"/>
        <item x="200"/>
        <item x="11"/>
        <item x="201"/>
        <item x="113"/>
        <item x="91"/>
        <item x="10"/>
        <item x="122"/>
        <item x="56"/>
        <item x="53"/>
        <item x="40"/>
        <item x="25"/>
        <item x="202"/>
        <item x="161"/>
        <item x="95"/>
        <item x="89"/>
        <item x="107"/>
        <item x="203"/>
        <item x="3"/>
        <item x="153"/>
        <item x="19"/>
        <item x="145"/>
        <item x="146"/>
        <item x="35"/>
        <item x="13"/>
        <item x="85"/>
        <item x="97"/>
        <item x="55"/>
        <item x="164"/>
        <item x="26"/>
        <item x="112"/>
        <item x="204"/>
        <item x="133"/>
        <item x="205"/>
        <item x="64"/>
        <item x="101"/>
        <item x="206"/>
        <item x="207"/>
        <item x="208"/>
        <item x="60"/>
        <item x="209"/>
        <item x="103"/>
        <item x="139"/>
        <item x="87"/>
        <item x="210"/>
        <item x="46"/>
        <item x="128"/>
        <item x="137"/>
        <item x="211"/>
        <item x="121"/>
        <item x="155"/>
        <item x="39"/>
        <item x="98"/>
        <item x="160"/>
        <item x="37"/>
        <item x="6"/>
        <item x="49"/>
        <item x="132"/>
        <item x="212"/>
        <item x="109"/>
        <item x="2"/>
        <item x="213"/>
        <item x="47"/>
        <item x="214"/>
        <item x="115"/>
        <item x="215"/>
        <item t="default"/>
      </items>
    </pivotField>
    <pivotField showAll="0" defaultSubtotal="0"/>
    <pivotField dataField="1" numFmtId="4" showAll="0"/>
    <pivotField dataField="1" numFmtId="4" showAll="0"/>
    <pivotField dataField="1" numFmtId="4" showAll="0"/>
    <pivotField numFmtId="10" showAll="0" defaultSubtotal="0"/>
    <pivotField numFmtId="10" showAll="0"/>
    <pivotField showAll="0"/>
    <pivotField dataField="1" numFmtId="4" showAll="0"/>
    <pivotField dataField="1" numFmtId="4" showAll="0"/>
    <pivotField numFmtId="4" showAll="0"/>
    <pivotField numFmtId="10" showAll="0" defaultSubtotal="0"/>
    <pivotField numFmtId="10" showAll="0"/>
    <pivotField showAll="0"/>
    <pivotField showAll="0">
      <items count="7">
        <item x="5"/>
        <item x="3"/>
        <item x="1"/>
        <item x="2"/>
        <item x="4"/>
        <item x="0"/>
        <item t="default"/>
      </items>
    </pivotField>
  </pivotFields>
  <rowFields count="1">
    <field x="0"/>
  </rowFields>
  <rowItems count="2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VOLUME ESTOQUE" fld="2" baseField="0" baseItem="0"/>
    <dataField name="VALOR ESTOQUE" fld="3" baseField="0" baseItem="0"/>
    <dataField name="VOLUME CMV" fld="8" baseField="0" baseItem="0"/>
    <dataField name="VALOR CMV" fld="9" baseField="0" baseItem="0"/>
    <dataField name="GIRO EM DIAS" fld="4" baseField="0" baseItem="0"/>
  </dataFields>
  <formats count="6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">
      <pivotArea field="0" type="button" dataOnly="0" labelOnly="1" outline="0" axis="axisRow" fieldPosition="0"/>
    </format>
    <format dxfId="26">
      <pivotArea field="0" type="button" dataOnly="0" labelOnly="1" outline="0" axis="axisRow" fieldPosition="0"/>
    </format>
  </formats>
  <chartFormats count="5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MPARAÇÃO" xr10:uid="{00000000-0013-0000-FFFF-FFFF01000000}" sourceName="COMPARAÇÃO">
  <pivotTables>
    <pivotTable tabId="34" name="Tabela dinâmica1"/>
  </pivotTables>
  <data>
    <tabular pivotCacheId="1">
      <items count="6">
        <i x="5" s="1"/>
        <i x="3" s="1"/>
        <i x="1" s="1"/>
        <i x="2" s="1"/>
        <i x="4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0000000-0013-0000-FFFF-FFFF02000000}" sourceName="PRODUTO">
  <pivotTables>
    <pivotTable tabId="34" name="Tabela dinâmica1"/>
  </pivotTables>
  <data>
    <tabular pivotCacheId="1">
      <items count="217">
        <i x="216" s="1"/>
        <i x="134" s="1"/>
        <i x="86" s="1"/>
        <i x="41" s="1"/>
        <i x="44" s="1"/>
        <i x="127" s="1"/>
        <i x="143" s="1"/>
        <i x="165" s="1"/>
        <i x="163" s="1"/>
        <i x="166" s="1"/>
        <i x="167" s="1"/>
        <i x="144" s="1"/>
        <i x="18" s="1"/>
        <i x="28" s="1"/>
        <i x="141" s="1"/>
        <i x="65" s="1"/>
        <i x="114" s="1"/>
        <i x="100" s="1"/>
        <i x="168" s="1"/>
        <i x="151" s="1"/>
        <i x="16" s="1"/>
        <i x="15" s="1"/>
        <i x="84" s="1"/>
        <i x="157" s="1"/>
        <i x="169" s="1"/>
        <i x="72" s="1"/>
        <i x="120" s="1"/>
        <i x="81" s="1"/>
        <i x="23" s="1"/>
        <i x="170" s="1"/>
        <i x="171" s="1"/>
        <i x="14" s="1"/>
        <i x="9" s="1"/>
        <i x="54" s="1"/>
        <i x="172" s="1"/>
        <i x="162" s="1"/>
        <i x="30" s="1"/>
        <i x="70" s="1"/>
        <i x="173" s="1"/>
        <i x="61" s="1"/>
        <i x="174" s="1"/>
        <i x="175" s="1"/>
        <i x="102" s="1"/>
        <i x="7" s="1"/>
        <i x="34" s="1"/>
        <i x="104" s="1"/>
        <i x="176" s="1"/>
        <i x="33" s="1"/>
        <i x="177" s="1"/>
        <i x="73" s="1"/>
        <i x="178" s="1"/>
        <i x="45" s="1"/>
        <i x="123" s="1"/>
        <i x="22" s="1"/>
        <i x="71" s="1"/>
        <i x="116" s="1"/>
        <i x="147" s="1"/>
        <i x="118" s="1"/>
        <i x="51" s="1"/>
        <i x="159" s="1"/>
        <i x="149" s="1"/>
        <i x="12" s="1"/>
        <i x="150" s="1"/>
        <i x="79" s="1"/>
        <i x="148" s="1"/>
        <i x="110" s="1"/>
        <i x="74" s="1"/>
        <i x="59" s="1"/>
        <i x="179" s="1"/>
        <i x="180" s="1"/>
        <i x="130" s="1"/>
        <i x="5" s="1"/>
        <i x="181" s="1"/>
        <i x="75" s="1"/>
        <i x="182" s="1"/>
        <i x="78" s="1"/>
        <i x="183" s="1"/>
        <i x="1" s="1"/>
        <i x="184" s="1"/>
        <i x="125" s="1"/>
        <i x="99" s="1"/>
        <i x="36" s="1"/>
        <i x="124" s="1"/>
        <i x="185" s="1"/>
        <i x="135" s="1"/>
        <i x="80" s="1"/>
        <i x="186" s="1"/>
        <i x="106" s="1"/>
        <i x="117" s="1"/>
        <i x="105" s="1"/>
        <i x="187" s="1"/>
        <i x="69" s="1"/>
        <i x="93" s="1"/>
        <i x="111" s="1"/>
        <i x="0" s="1"/>
        <i x="21" s="1"/>
        <i x="31" s="1"/>
        <i x="131" s="1"/>
        <i x="136" s="1"/>
        <i x="62" s="1"/>
        <i x="43" s="1"/>
        <i x="63" s="1"/>
        <i x="83" s="1"/>
        <i x="108" s="1"/>
        <i x="76" s="1"/>
        <i x="57" s="1"/>
        <i x="138" s="1"/>
        <i x="88" s="1"/>
        <i x="4" s="1"/>
        <i x="66" s="1"/>
        <i x="42" s="1"/>
        <i x="92" s="1"/>
        <i x="17" s="1"/>
        <i x="188" s="1"/>
        <i x="189" s="1"/>
        <i x="190" s="1"/>
        <i x="32" s="1"/>
        <i x="20" s="1"/>
        <i x="142" s="1"/>
        <i x="140" s="1"/>
        <i x="29" s="1"/>
        <i x="156" s="1"/>
        <i x="24" s="1"/>
        <i x="48" s="1"/>
        <i x="154" s="1"/>
        <i x="52" s="1"/>
        <i x="82" s="1"/>
        <i x="126" s="1"/>
        <i x="94" s="1"/>
        <i x="67" s="1"/>
        <i x="68" s="1"/>
        <i x="158" s="1"/>
        <i x="129" s="1"/>
        <i x="191" s="1"/>
        <i x="192" s="1"/>
        <i x="8" s="1"/>
        <i x="58" s="1"/>
        <i x="90" s="1"/>
        <i x="96" s="1"/>
        <i x="193" s="1"/>
        <i x="194" s="1"/>
        <i x="195" s="1"/>
        <i x="77" s="1"/>
        <i x="196" s="1"/>
        <i x="38" s="1"/>
        <i x="197" s="1"/>
        <i x="198" s="1"/>
        <i x="27" s="1"/>
        <i x="119" s="1"/>
        <i x="50" s="1"/>
        <i x="199" s="1"/>
        <i x="152" s="1"/>
        <i x="200" s="1"/>
        <i x="11" s="1"/>
        <i x="201" s="1"/>
        <i x="113" s="1"/>
        <i x="91" s="1"/>
        <i x="10" s="1"/>
        <i x="122" s="1"/>
        <i x="56" s="1"/>
        <i x="53" s="1"/>
        <i x="40" s="1"/>
        <i x="25" s="1"/>
        <i x="202" s="1"/>
        <i x="161" s="1"/>
        <i x="95" s="1"/>
        <i x="89" s="1"/>
        <i x="107" s="1"/>
        <i x="203" s="1"/>
        <i x="3" s="1"/>
        <i x="153" s="1"/>
        <i x="19" s="1"/>
        <i x="145" s="1"/>
        <i x="146" s="1"/>
        <i x="35" s="1"/>
        <i x="13" s="1"/>
        <i x="85" s="1"/>
        <i x="97" s="1"/>
        <i x="55" s="1"/>
        <i x="164" s="1"/>
        <i x="26" s="1"/>
        <i x="112" s="1"/>
        <i x="204" s="1"/>
        <i x="133" s="1"/>
        <i x="205" s="1"/>
        <i x="64" s="1"/>
        <i x="101" s="1"/>
        <i x="206" s="1"/>
        <i x="207" s="1"/>
        <i x="208" s="1"/>
        <i x="60" s="1"/>
        <i x="209" s="1"/>
        <i x="103" s="1"/>
        <i x="139" s="1"/>
        <i x="87" s="1"/>
        <i x="210" s="1"/>
        <i x="46" s="1"/>
        <i x="128" s="1"/>
        <i x="137" s="1"/>
        <i x="211" s="1"/>
        <i x="121" s="1"/>
        <i x="155" s="1"/>
        <i x="39" s="1"/>
        <i x="98" s="1"/>
        <i x="160" s="1"/>
        <i x="37" s="1"/>
        <i x="6" s="1"/>
        <i x="49" s="1"/>
        <i x="132" s="1"/>
        <i x="212" s="1"/>
        <i x="109" s="1"/>
        <i x="2" s="1"/>
        <i x="213" s="1"/>
        <i x="47" s="1"/>
        <i x="214" s="1"/>
        <i x="115" s="1"/>
        <i x="21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PARAÇÃO 1" xr10:uid="{00000000-0014-0000-FFFF-FFFF01000000}" cache="SegmentaçãodeDados_COMPARAÇÃO" caption="COMPARAÇÃO" startItem="1" rowHeight="241300"/>
  <slicer name="PRODUTO" xr10:uid="{00000000-0014-0000-FFFF-FFFF02000000}" cache="SegmentaçãodeDados_PRODUTO" caption="PRODUTO" startItem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2:L6" totalsRowShown="0" headerRowDxfId="113" tableBorderDxfId="112">
  <autoFilter ref="A2:L6" xr:uid="{00000000-0009-0000-0100-000001000000}"/>
  <sortState xmlns:xlrd2="http://schemas.microsoft.com/office/spreadsheetml/2017/richdata2" ref="A3:K4">
    <sortCondition ref="A2:A4"/>
  </sortState>
  <tableColumns count="12">
    <tableColumn id="1" xr3:uid="{00000000-0010-0000-0000-000001000000}" name="CATEGORIA" dataDxfId="111"/>
    <tableColumn id="2" xr3:uid="{00000000-0010-0000-0000-000002000000}" name="PRODUTOS" dataDxfId="110"/>
    <tableColumn id="3" xr3:uid="{00000000-0010-0000-0000-000003000000}" name="UNID" dataDxfId="109">
      <calculatedColumnFormula>IFERROR(VLOOKUP(B3,CADASTRO!$B$2:$C$393,2,0),"")</calculatedColumnFormula>
    </tableColumn>
    <tableColumn id="4" xr3:uid="{00000000-0010-0000-0000-000004000000}" name="QTD" dataDxfId="108">
      <calculatedColumnFormula>VALUE(Tabela1[[#This Row],[Colunas1]])</calculatedColumnFormula>
    </tableColumn>
    <tableColumn id="5" xr3:uid="{00000000-0010-0000-0000-000005000000}" name="DATA" dataDxfId="107"/>
    <tableColumn id="6" xr3:uid="{00000000-0010-0000-0000-000006000000}" name="SEMANA" dataDxfId="106">
      <calculatedColumnFormula>CONCATENATE("SEMANA ",IFERROR(WEEKNUM(E3)-WEEKNUM(EOMONTH(E3,-1)+1)+1,""))</calculatedColumnFormula>
    </tableColumn>
    <tableColumn id="7" xr3:uid="{00000000-0010-0000-0000-000007000000}" name="CUSTO" dataDxfId="105">
      <calculatedColumnFormula>IFERROR((K3/D3),"")</calculatedColumnFormula>
    </tableColumn>
    <tableColumn id="8" xr3:uid="{00000000-0010-0000-0000-000008000000}" name="Colunas1" dataDxfId="104"/>
    <tableColumn id="9" xr3:uid="{00000000-0010-0000-0000-000009000000}" name="Colunas2" dataDxfId="103">
      <calculatedColumnFormula>DATE(YEAR(E3),MONTH(E3),1)</calculatedColumnFormula>
    </tableColumn>
    <tableColumn id="11" xr3:uid="{00000000-0010-0000-0000-00000B000000}" name="VALOR TOTAL" dataDxfId="102">
      <calculatedColumnFormula>VALUE(Tabela1[[#This Row],[VAL TOT]])</calculatedColumnFormula>
    </tableColumn>
    <tableColumn id="10" xr3:uid="{00000000-0010-0000-0000-00000A000000}" name="VAL TOT" dataDxfId="101"/>
    <tableColumn id="12" xr3:uid="{00000000-0010-0000-0000-00000C000000}" name="Nº N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2:K6" totalsRowShown="0" headerRowDxfId="100" tableBorderDxfId="99">
  <autoFilter ref="A2:K6" xr:uid="{00000000-0009-0000-0100-000003000000}"/>
  <tableColumns count="11">
    <tableColumn id="1" xr3:uid="{00000000-0010-0000-0100-000001000000}" name="CATEGORIA" dataDxfId="98"/>
    <tableColumn id="2" xr3:uid="{00000000-0010-0000-0100-000002000000}" name="PRODUTOS" dataDxfId="97"/>
    <tableColumn id="3" xr3:uid="{00000000-0010-0000-0100-000003000000}" name="UNID" dataDxfId="96">
      <calculatedColumnFormula>IFERROR(VLOOKUP(B3,CADASTRO!$B$2:$C$393,2,0),"")</calculatedColumnFormula>
    </tableColumn>
    <tableColumn id="4" xr3:uid="{00000000-0010-0000-0100-000004000000}" name="QTD" dataDxfId="95">
      <calculatedColumnFormula>VALUE(SAÍDAS!$G3)</calculatedColumnFormula>
    </tableColumn>
    <tableColumn id="5" xr3:uid="{00000000-0010-0000-0100-000005000000}" name="DATA"/>
    <tableColumn id="6" xr3:uid="{00000000-0010-0000-0100-000006000000}" name="SEMANA" dataDxfId="94">
      <calculatedColumnFormula>CONCATENATE("SEMANA ",IFERROR(WEEKNUM(E3)-WEEKNUM(EOMONTH(E3,-1)+1)+1,""))</calculatedColumnFormula>
    </tableColumn>
    <tableColumn id="7" xr3:uid="{00000000-0010-0000-0100-000007000000}" name="Colunas1" dataDxfId="93"/>
    <tableColumn id="8" xr3:uid="{00000000-0010-0000-0100-000008000000}" name="Colunas2" dataDxfId="92">
      <calculatedColumnFormula>DATE(YEAR(E3),MONTH(E3),1)</calculatedColumnFormula>
    </tableColumn>
    <tableColumn id="9" xr3:uid="{00000000-0010-0000-0100-000009000000}" name="Custo saída" dataDxfId="91">
      <calculatedColumnFormula>IFERROR(IF(INDEX(CADASTRO!$A$2:$Q$393,MATCH(SAÍDAS!$B3,CADASTRO!$B$2:$B$393,0),MATCH(SAÍDAS!$H3,CADASTRO!$A$2:$Q$2,0))=0,VLOOKUP(SAÍDAS!$B3,CADASTRO!$B$2:$E$393,4,0),INDEX(CADASTRO!$B$2:$Q$393,MATCH(SAÍDAS!$B3,CADASTRO!$B$2:$B$393,0),MATCH(SAÍDAS!$H3,CADASTRO!$B$2:$Q$2,0))),0)*SAÍDAS!$G3</calculatedColumnFormula>
    </tableColumn>
    <tableColumn id="10" xr3:uid="{00000000-0010-0000-0100-00000A000000}" name="DT2" dataDxfId="90">
      <calculatedColumnFormula>DATE(YEAR(Tabela3[[#This Row],[DATA]]),MONTH(Tabela3[[#This Row],[DATA]]),DAY(Tabela3[[#This Row],[DATA]]))</calculatedColumnFormula>
    </tableColumn>
    <tableColumn id="11" xr3:uid="{00000000-0010-0000-0100-00000B000000}" name="DESTIN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A3:K15" totalsRowShown="0" headerRowDxfId="89">
  <autoFilter ref="A3:K15" xr:uid="{00000000-0009-0000-0100-000004000000}"/>
  <tableColumns count="11">
    <tableColumn id="1" xr3:uid="{00000000-0010-0000-0200-000001000000}" name="Mês" dataDxfId="88">
      <calculatedColumnFormula>DATE('GIRO ESTOQUE'!$Z$3,'GIRO ESTOQUE'!Z4,1)</calculatedColumnFormula>
    </tableColumn>
    <tableColumn id="2" xr3:uid="{00000000-0010-0000-0200-000002000000}" name="Valor" dataDxfId="87"/>
    <tableColumn id="3" xr3:uid="{00000000-0010-0000-0200-000003000000}" name="CMV" dataDxfId="86">
      <calculatedColumnFormula>SUMIFS(SAÍDAS!$I:$I,SAÍDAS!$H:$H,A4)-SUMIFS(SAÍDAS!I:I,SAÍDAS!A:A,"mtp",SAÍDAS!H:H,Tabela4[[#This Row],[Mês]])</calculatedColumnFormula>
    </tableColumn>
    <tableColumn id="4" xr3:uid="{00000000-0010-0000-0200-000004000000}" name="Est. Ini." dataDxfId="85" dataCellStyle="Vírgula">
      <calculatedColumnFormula>F3</calculatedColumnFormula>
    </tableColumn>
    <tableColumn id="5" xr3:uid="{00000000-0010-0000-0200-000005000000}" name="Compras">
      <calculatedColumnFormula>SUMIF(ENTRADAS!$I:$I,Base!A4,ENTRADAS!$J:$J)</calculatedColumnFormula>
    </tableColumn>
    <tableColumn id="6" xr3:uid="{00000000-0010-0000-0200-000006000000}" name="Est. Final" dataDxfId="84" dataCellStyle="Vírgula">
      <calculatedColumnFormula>D4+E4-C4</calculatedColumnFormula>
    </tableColumn>
    <tableColumn id="7" xr3:uid="{00000000-0010-0000-0200-000007000000}" name="Giro em Dias" dataDxfId="83">
      <calculatedColumnFormula>IFERROR((F4/C4)*30,0)</calculatedColumnFormula>
    </tableColumn>
    <tableColumn id="8" xr3:uid="{00000000-0010-0000-0200-000008000000}" name="Vezes por Mês" dataDxfId="82">
      <calculatedColumnFormula>IFERROR(30/G4,0)</calculatedColumnFormula>
    </tableColumn>
    <tableColumn id="9" xr3:uid="{00000000-0010-0000-0200-000009000000}" name="Est. Médio" dataDxfId="81" dataCellStyle="Vírgula">
      <calculatedColumnFormula>IFERROR((D4+F4)/2,0)</calculatedColumnFormula>
    </tableColumn>
    <tableColumn id="10" xr3:uid="{00000000-0010-0000-0200-00000A000000}" name="Médio Giro em dias" dataDxfId="80">
      <calculatedColumnFormula>IFERROR((I4/C4)*30,0)</calculatedColumnFormula>
    </tableColumn>
    <tableColumn id="11" xr3:uid="{00000000-0010-0000-0200-00000B000000}" name="Médio Vezes por Mês" dataDxfId="79">
      <calculatedColumnFormula>IFERROR(30/J4,0)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a6" displayName="Tabela6" ref="P3:P15" totalsRowShown="0" headerRowDxfId="78">
  <autoFilter ref="P3:P15" xr:uid="{00000000-0009-0000-0100-000006000000}"/>
  <tableColumns count="1">
    <tableColumn id="1" xr3:uid="{00000000-0010-0000-0300-000001000000}" name="DESTIN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ela10" displayName="Tabela10" ref="A2:H5" totalsRowShown="0" tableBorderDxfId="77">
  <autoFilter ref="A2:H5" xr:uid="{00000000-0009-0000-0100-00000A000000}"/>
  <tableColumns count="8">
    <tableColumn id="1" xr3:uid="{00000000-0010-0000-0400-000001000000}" name="CATEGORIA" dataDxfId="76"/>
    <tableColumn id="2" xr3:uid="{00000000-0010-0000-0400-000002000000}" name="PRODUTOS" dataDxfId="75"/>
    <tableColumn id="3" xr3:uid="{00000000-0010-0000-0400-000003000000}" name="UNID" dataDxfId="74">
      <calculatedColumnFormula>IFERROR(VLOOKUP(B3,CADASTRO!$B$2:$C$393,2,0),"")</calculatedColumnFormula>
    </tableColumn>
    <tableColumn id="4" xr3:uid="{00000000-0010-0000-0400-000004000000}" name="QTD" dataDxfId="73">
      <calculatedColumnFormula>VALUE(AJUSTE!$G3)</calculatedColumnFormula>
    </tableColumn>
    <tableColumn id="5" xr3:uid="{00000000-0010-0000-0400-000005000000}" name="DATA" dataDxfId="72"/>
    <tableColumn id="6" xr3:uid="{00000000-0010-0000-0400-000006000000}" name="SEMANA" dataDxfId="71">
      <calculatedColumnFormula>CONCATENATE("SEMANA ",IFERROR(WEEKNUM(E3)-WEEKNUM(EOMONTH(E3,-1)+1)+1,""))</calculatedColumnFormula>
    </tableColumn>
    <tableColumn id="7" xr3:uid="{00000000-0010-0000-0400-000007000000}" name="Colunas1"/>
    <tableColumn id="8" xr3:uid="{00000000-0010-0000-0400-000008000000}" name="Colunas2">
      <calculatedColumnFormula>DATE(YEAR(AJUSTE!$E3),MONTH(AJUSTE!$E3),1)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a5" displayName="Tabela5" ref="A6:O1065" totalsRowShown="0" headerRowDxfId="49" dataDxfId="48" tableBorderDxfId="47">
  <autoFilter ref="A6:O1065" xr:uid="{00000000-0009-0000-0100-000005000000}"/>
  <tableColumns count="15">
    <tableColumn id="1" xr3:uid="{00000000-0010-0000-0500-000001000000}" name="PRODUTO" dataDxfId="46">
      <calculatedColumnFormula>'CURVA ABC'!A11</calculatedColumnFormula>
    </tableColumn>
    <tableColumn id="13" xr3:uid="{00000000-0010-0000-0500-00000D000000}" name="UNID." dataDxfId="45">
      <calculatedColumnFormula>IFERROR(VLOOKUP(Tabela5[[#This Row],[PRODUTO]],CADASTRO!$B$2:$C$393,2,0),"")</calculatedColumnFormula>
    </tableColumn>
    <tableColumn id="2" xr3:uid="{00000000-0010-0000-0500-000002000000}" name="QTD" dataDxfId="44">
      <calculatedColumnFormula>'CURVA ABC'!B11</calculatedColumnFormula>
    </tableColumn>
    <tableColumn id="3" xr3:uid="{00000000-0010-0000-0500-000003000000}" name="VALOR" dataDxfId="43">
      <calculatedColumnFormula>'CURVA ABC'!C11</calculatedColumnFormula>
    </tableColumn>
    <tableColumn id="4" xr3:uid="{00000000-0010-0000-0500-000004000000}" name="GIRO DIAS" dataDxfId="42">
      <calculatedColumnFormula>'CURVA ABC'!D11</calculatedColumnFormula>
    </tableColumn>
    <tableColumn id="14" xr3:uid="{00000000-0010-0000-0500-00000E000000}" name="PART. EST." dataDxfId="41" dataCellStyle="Porcentagem">
      <calculatedColumnFormula>IFERROR(Tabela5[[#This Row],[VALOR]]/'CURVA ABC'!$C$2,0)</calculatedColumnFormula>
    </tableColumn>
    <tableColumn id="5" xr3:uid="{00000000-0010-0000-0500-000005000000}" name="PARETO" dataDxfId="40" dataCellStyle="Porcentagem">
      <calculatedColumnFormula>'CURVA ABC'!E11</calculatedColumnFormula>
    </tableColumn>
    <tableColumn id="6" xr3:uid="{00000000-0010-0000-0500-000006000000}" name="CLASSE" dataDxfId="39">
      <calculatedColumnFormula>'CURVA ABC'!F11</calculatedColumnFormula>
    </tableColumn>
    <tableColumn id="7" xr3:uid="{00000000-0010-0000-0500-000007000000}" name="QTD." dataDxfId="38">
      <calculatedColumnFormula>VLOOKUP(Tabela5[[#This Row],[PRODUTO]],'CURVA ABC'!$H$10:$M$404,2,0)</calculatedColumnFormula>
    </tableColumn>
    <tableColumn id="8" xr3:uid="{00000000-0010-0000-0500-000008000000}" name="VALOR." dataDxfId="37">
      <calculatedColumnFormula>VLOOKUP(Tabela5[[#This Row],[PRODUTO]],'CURVA ABC'!$H$10:$M$404,3,0)</calculatedColumnFormula>
    </tableColumn>
    <tableColumn id="9" xr3:uid="{00000000-0010-0000-0500-000009000000}" name="GIRO DIAS." dataDxfId="36">
      <calculatedColumnFormula>VLOOKUP(Tabela5[[#This Row],[PRODUTO]],'CURVA ABC'!$H$10:$M$404,4,0)</calculatedColumnFormula>
    </tableColumn>
    <tableColumn id="15" xr3:uid="{00000000-0010-0000-0500-00000F000000}" name="PART. CMV" dataDxfId="35" dataCellStyle="Porcentagem">
      <calculatedColumnFormula>IFERROR(Tabela5[[#This Row],[VALOR.]]/'CURVA ABC'!$J$2,0)</calculatedColumnFormula>
    </tableColumn>
    <tableColumn id="10" xr3:uid="{00000000-0010-0000-0500-00000A000000}" name="PARETO6" dataDxfId="34" dataCellStyle="Porcentagem">
      <calculatedColumnFormula>VLOOKUP(Tabela5[[#This Row],[PRODUTO]],'CURVA ABC'!$H$10:$M$404,5,0)</calculatedColumnFormula>
    </tableColumn>
    <tableColumn id="11" xr3:uid="{00000000-0010-0000-0500-00000B000000}" name="CLASSE." dataDxfId="33">
      <calculatedColumnFormula>VLOOKUP(Tabela5[[#This Row],[PRODUTO]],'CURVA ABC'!$H$10:$M$404,6,0)</calculatedColumnFormula>
    </tableColumn>
    <tableColumn id="12" xr3:uid="{00000000-0010-0000-0500-00000C000000}" name="COMPARAÇÃO" dataDxfId="32">
      <calculatedColumnFormula>IF(AND(COMPARATIVO!$H7="",COMPARATIVO!$N7=""),"",IF(COMPARATIVO!$H7=COMPARATIVO!$N7,"EQUILIBRADO",IF(AND(COMPARATIVO!$H7="A",COMPARATIVO!$N7="B"),"GIRO BAIXO",IF(AND(COMPARATIVO!$H7="A",COMPARATIVO!$N7="C"),"GIRO MUITO BAIXO",IF(AND(COMPARATIVO!$H7="B",COMPARATIVO!$N7="A"),"GIRO ALTO",IF(AND(COMPARATIVO!$H7="B",COMPARATIVO!$N7="C"),"GIRO BAIXO",IF(AND(COMPARATIVO!$H7="C",COMPARATIVO!$N7="A"),"GIRO MUITO ALTO",IF(AND(COMPARATIVO!$H7="C",COMPARATIVO!$N7="B"),"GIRO ALTO",""))))))))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Tabela2" displayName="Tabela2" ref="A8:H20" totalsRowShown="0" headerRowDxfId="11" dataDxfId="9" headerRowBorderDxfId="10" tableBorderDxfId="8">
  <autoFilter ref="A8:H20" xr:uid="{00000000-0009-0000-0100-000002000000}"/>
  <tableColumns count="8">
    <tableColumn id="1" xr3:uid="{00000000-0010-0000-0600-000001000000}" name="PERÍODO" dataDxfId="7"/>
    <tableColumn id="2" xr3:uid="{00000000-0010-0000-0600-000002000000}" name="ESTOQUE REAL" dataDxfId="6">
      <calculatedColumnFormula>Base!F4</calculatedColumnFormula>
    </tableColumn>
    <tableColumn id="3" xr3:uid="{00000000-0010-0000-0600-000003000000}" name="ESTOQUE MÉDIO" dataDxfId="5">
      <calculatedColumnFormula>Base!I4</calculatedColumnFormula>
    </tableColumn>
    <tableColumn id="4" xr3:uid="{00000000-0010-0000-0600-000004000000}" name="CMV" dataDxfId="4">
      <calculatedColumnFormula>Base!C4</calculatedColumnFormula>
    </tableColumn>
    <tableColumn id="5" xr3:uid="{00000000-0010-0000-0600-000005000000}" name="Giro Dias Real" dataDxfId="3">
      <calculatedColumnFormula>Base!G4</calculatedColumnFormula>
    </tableColumn>
    <tableColumn id="6" xr3:uid="{00000000-0010-0000-0600-000006000000}" name="Vezes/mês Real" dataDxfId="2">
      <calculatedColumnFormula>Base!H4</calculatedColumnFormula>
    </tableColumn>
    <tableColumn id="7" xr3:uid="{00000000-0010-0000-0600-000007000000}" name="Giro Dias Médio" dataDxfId="1">
      <calculatedColumnFormula>Base!J4</calculatedColumnFormula>
    </tableColumn>
    <tableColumn id="8" xr3:uid="{00000000-0010-0000-0600-000008000000}" name="Vezes/mês Médio" dataDxfId="0">
      <calculatedColumnFormula>Base!K4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6"/>
  <dimension ref="A1:Z1000"/>
  <sheetViews>
    <sheetView showGridLines="0" zoomScaleNormal="100" workbookViewId="0"/>
  </sheetViews>
  <sheetFormatPr defaultColWidth="14.42578125" defaultRowHeight="15" customHeight="1" x14ac:dyDescent="0.25"/>
  <cols>
    <col min="1" max="6" width="9.140625" style="49" customWidth="1"/>
    <col min="7" max="26" width="8.7109375" style="49" customWidth="1"/>
    <col min="27" max="16384" width="14.42578125" style="49"/>
  </cols>
  <sheetData>
    <row r="1" spans="1:26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x14ac:dyDescent="0.25">
      <c r="A2" s="48"/>
      <c r="B2" s="48"/>
      <c r="C2" s="48"/>
      <c r="D2" s="48"/>
      <c r="E2" s="48"/>
      <c r="F2" s="48"/>
      <c r="G2" s="48"/>
      <c r="H2" s="48"/>
      <c r="I2" s="271" t="s">
        <v>1046</v>
      </c>
      <c r="J2" s="271"/>
      <c r="K2" s="271"/>
      <c r="L2" s="271"/>
      <c r="M2" s="271"/>
      <c r="N2" s="48"/>
      <c r="O2" s="213" t="s">
        <v>331</v>
      </c>
      <c r="P2" s="56">
        <v>2025</v>
      </c>
      <c r="Q2" s="48"/>
      <c r="R2" s="48"/>
      <c r="T2" s="48"/>
      <c r="U2" s="48"/>
      <c r="V2" s="48"/>
      <c r="W2" s="48"/>
      <c r="X2" s="48"/>
      <c r="Y2" s="48"/>
      <c r="Z2" s="48"/>
    </row>
    <row r="3" spans="1:26" x14ac:dyDescent="0.25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T3" s="48"/>
      <c r="U3" s="48"/>
      <c r="V3" s="48"/>
      <c r="W3" s="48"/>
      <c r="X3" s="48"/>
      <c r="Y3" s="48"/>
      <c r="Z3" s="48"/>
    </row>
    <row r="4" spans="1:26" x14ac:dyDescent="0.25">
      <c r="A4" s="48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x14ac:dyDescent="0.25">
      <c r="A5" s="48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ht="6.75" customHeight="1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9" customHeight="1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ht="22.5" customHeight="1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T9" s="48"/>
      <c r="U9" s="48"/>
      <c r="V9" s="48"/>
      <c r="W9" s="48"/>
      <c r="X9" s="48"/>
      <c r="Y9" s="48"/>
      <c r="Z9" s="48"/>
    </row>
    <row r="10" spans="1:26" ht="9" customHeight="1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ht="9.75" customHeight="1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25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25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2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5.75" customHeight="1" x14ac:dyDescent="0.2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ht="15.75" customHeight="1" x14ac:dyDescent="0.2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5.75" customHeight="1" x14ac:dyDescent="0.25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ht="15.75" customHeight="1" x14ac:dyDescent="0.25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5.75" customHeight="1" x14ac:dyDescent="0.25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ht="15.75" customHeight="1" x14ac:dyDescent="0.25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5.75" customHeight="1" x14ac:dyDescent="0.25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ht="15.75" customHeight="1" x14ac:dyDescent="0.25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5.75" customHeight="1" x14ac:dyDescent="0.25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ht="15.75" customHeight="1" x14ac:dyDescent="0.25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5.75" customHeight="1" x14ac:dyDescent="0.25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ht="15.75" customHeight="1" x14ac:dyDescent="0.25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5.75" customHeight="1" x14ac:dyDescent="0.25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ht="15.75" customHeight="1" x14ac:dyDescent="0.25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5.75" customHeight="1" x14ac:dyDescent="0.25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ht="15.75" customHeight="1" x14ac:dyDescent="0.25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5.75" customHeight="1" x14ac:dyDescent="0.25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ht="15.75" customHeight="1" x14ac:dyDescent="0.25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5.75" customHeight="1" x14ac:dyDescent="0.25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ht="15.75" customHeight="1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5.75" customHeight="1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ht="15.75" customHeight="1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5.75" customHeight="1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ht="15.75" customHeight="1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5.75" customHeight="1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ht="15.75" customHeight="1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5.75" customHeight="1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ht="15.75" customHeight="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5.75" customHeight="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ht="15.75" customHeight="1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5.75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ht="15.75" customHeight="1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5.75" customHeight="1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ht="15.75" customHeight="1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5.75" customHeight="1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ht="15.75" customHeight="1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5.75" customHeight="1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ht="15.75" customHeight="1" x14ac:dyDescent="0.25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ht="15.75" customHeight="1" x14ac:dyDescent="0.25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ht="15.75" customHeight="1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ht="15.75" customHeight="1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ht="15.75" customHeight="1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ht="15.75" customHeight="1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ht="15.75" customHeight="1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ht="15.75" customHeight="1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ht="15.75" customHeight="1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ht="15.75" customHeight="1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ht="15.75" customHeight="1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ht="15.75" customHeight="1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ht="15.75" customHeight="1" x14ac:dyDescent="0.25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ht="15.75" customHeight="1" x14ac:dyDescent="0.25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ht="15.75" customHeight="1" x14ac:dyDescent="0.25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ht="15.75" customHeight="1" x14ac:dyDescent="0.25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ht="15.75" customHeight="1" x14ac:dyDescent="0.25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ht="15.75" customHeight="1" x14ac:dyDescent="0.25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ht="15.75" customHeight="1" x14ac:dyDescent="0.25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ht="15.75" customHeight="1" x14ac:dyDescent="0.25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ht="15.75" customHeight="1" x14ac:dyDescent="0.25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ht="15.75" customHeight="1" x14ac:dyDescent="0.25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ht="15.75" customHeight="1" x14ac:dyDescent="0.25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ht="15.75" customHeight="1" x14ac:dyDescent="0.25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ht="15.75" customHeight="1" x14ac:dyDescent="0.25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ht="15.75" customHeight="1" x14ac:dyDescent="0.25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ht="15.75" customHeight="1" x14ac:dyDescent="0.25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ht="15.75" customHeight="1" x14ac:dyDescent="0.25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ht="15.75" customHeight="1" x14ac:dyDescent="0.25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ht="15.75" customHeight="1" x14ac:dyDescent="0.25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ht="15.75" customHeight="1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ht="15.75" customHeight="1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ht="15.75" customHeight="1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ht="15.75" customHeight="1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ht="15.75" customHeight="1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ht="15.75" customHeight="1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ht="15.75" customHeight="1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ht="15.75" customHeight="1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ht="15.75" customHeight="1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ht="15.75" customHeight="1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ht="15.75" customHeight="1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ht="15.75" customHeight="1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ht="15.75" customHeight="1" x14ac:dyDescent="0.25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ht="15.75" customHeight="1" x14ac:dyDescent="0.25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ht="15.75" customHeight="1" x14ac:dyDescent="0.25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ht="15.75" customHeight="1" x14ac:dyDescent="0.25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ht="15.75" customHeight="1" x14ac:dyDescent="0.25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ht="15.75" customHeight="1" x14ac:dyDescent="0.25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ht="15.75" customHeight="1" x14ac:dyDescent="0.25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ht="15.75" customHeight="1" x14ac:dyDescent="0.25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ht="15.75" customHeight="1" x14ac:dyDescent="0.25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ht="15.75" customHeight="1" x14ac:dyDescent="0.25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ht="15.75" customHeight="1" x14ac:dyDescent="0.25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ht="15.75" customHeight="1" x14ac:dyDescent="0.25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ht="15.75" customHeight="1" x14ac:dyDescent="0.25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ht="15.75" customHeight="1" x14ac:dyDescent="0.25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ht="15.75" customHeight="1" x14ac:dyDescent="0.25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ht="15.75" customHeight="1" x14ac:dyDescent="0.25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ht="15.75" customHeight="1" x14ac:dyDescent="0.25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ht="15.75" customHeight="1" x14ac:dyDescent="0.25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ht="15.75" customHeight="1" x14ac:dyDescent="0.25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ht="15.75" customHeight="1" x14ac:dyDescent="0.25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ht="15.75" customHeight="1" x14ac:dyDescent="0.25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ht="15.75" customHeight="1" x14ac:dyDescent="0.25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ht="15.75" customHeight="1" x14ac:dyDescent="0.25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ht="15.75" customHeight="1" x14ac:dyDescent="0.25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ht="15.75" customHeight="1" x14ac:dyDescent="0.25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ht="15.75" customHeight="1" x14ac:dyDescent="0.25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ht="15.75" customHeight="1" x14ac:dyDescent="0.25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ht="15.75" customHeight="1" x14ac:dyDescent="0.25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ht="15.75" customHeight="1" x14ac:dyDescent="0.25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ht="15.75" customHeight="1" x14ac:dyDescent="0.25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ht="15.75" customHeight="1" x14ac:dyDescent="0.25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ht="15.75" customHeight="1" x14ac:dyDescent="0.25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ht="15.75" customHeight="1" x14ac:dyDescent="0.25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ht="15.75" customHeight="1" x14ac:dyDescent="0.25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ht="15.75" customHeight="1" x14ac:dyDescent="0.25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ht="15.75" customHeight="1" x14ac:dyDescent="0.25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ht="15.75" customHeight="1" x14ac:dyDescent="0.25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ht="15.75" customHeight="1" x14ac:dyDescent="0.25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ht="15.75" customHeight="1" x14ac:dyDescent="0.25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ht="15.75" customHeight="1" x14ac:dyDescent="0.25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ht="15.75" customHeight="1" x14ac:dyDescent="0.25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ht="15.75" customHeight="1" x14ac:dyDescent="0.25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ht="15.75" customHeight="1" x14ac:dyDescent="0.25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ht="15.75" customHeight="1" x14ac:dyDescent="0.25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ht="15.75" customHeight="1" x14ac:dyDescent="0.25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ht="15.75" customHeight="1" x14ac:dyDescent="0.25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ht="15.75" customHeight="1" x14ac:dyDescent="0.25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ht="15.75" customHeight="1" x14ac:dyDescent="0.25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ht="15.75" customHeight="1" x14ac:dyDescent="0.25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ht="15.75" customHeight="1" x14ac:dyDescent="0.25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ht="15.75" customHeight="1" x14ac:dyDescent="0.25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ht="15.75" customHeight="1" x14ac:dyDescent="0.25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ht="15.75" customHeight="1" x14ac:dyDescent="0.25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ht="15.75" customHeight="1" x14ac:dyDescent="0.25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ht="15.75" customHeight="1" x14ac:dyDescent="0.25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ht="15.75" customHeight="1" x14ac:dyDescent="0.25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ht="15.75" customHeight="1" x14ac:dyDescent="0.25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ht="15.75" customHeight="1" x14ac:dyDescent="0.25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ht="15.75" customHeight="1" x14ac:dyDescent="0.25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ht="15.75" customHeight="1" x14ac:dyDescent="0.25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ht="15.75" customHeight="1" x14ac:dyDescent="0.25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ht="15.75" customHeight="1" x14ac:dyDescent="0.25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ht="15.75" customHeight="1" x14ac:dyDescent="0.25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ht="15.75" customHeight="1" x14ac:dyDescent="0.25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ht="15.75" customHeight="1" x14ac:dyDescent="0.25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ht="15.75" customHeight="1" x14ac:dyDescent="0.25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ht="15.75" customHeight="1" x14ac:dyDescent="0.25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ht="15.75" customHeight="1" x14ac:dyDescent="0.25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ht="15.75" customHeight="1" x14ac:dyDescent="0.25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ht="15.75" customHeight="1" x14ac:dyDescent="0.25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ht="15.75" customHeight="1" x14ac:dyDescent="0.25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ht="15.75" customHeight="1" x14ac:dyDescent="0.25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ht="15.75" customHeight="1" x14ac:dyDescent="0.25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ht="15.75" customHeight="1" x14ac:dyDescent="0.25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ht="15.75" customHeight="1" x14ac:dyDescent="0.25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ht="15.75" customHeight="1" x14ac:dyDescent="0.25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ht="15.75" customHeight="1" x14ac:dyDescent="0.25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ht="15.75" customHeight="1" x14ac:dyDescent="0.25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ht="15.75" customHeight="1" x14ac:dyDescent="0.25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ht="15.75" customHeight="1" x14ac:dyDescent="0.25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ht="15.75" customHeight="1" x14ac:dyDescent="0.25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ht="15.75" customHeight="1" x14ac:dyDescent="0.25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ht="15.75" customHeight="1" x14ac:dyDescent="0.25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ht="15.75" customHeight="1" x14ac:dyDescent="0.25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ht="15.75" customHeight="1" x14ac:dyDescent="0.25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ht="15.75" customHeight="1" x14ac:dyDescent="0.25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ht="15.75" customHeight="1" x14ac:dyDescent="0.25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ht="15.75" customHeight="1" x14ac:dyDescent="0.25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ht="15.75" customHeight="1" x14ac:dyDescent="0.25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ht="15.75" customHeight="1" x14ac:dyDescent="0.25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ht="15.75" customHeight="1" x14ac:dyDescent="0.25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ht="15.75" customHeight="1" x14ac:dyDescent="0.25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ht="15.75" customHeight="1" x14ac:dyDescent="0.25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ht="15.75" customHeight="1" x14ac:dyDescent="0.25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ht="15.75" customHeight="1" x14ac:dyDescent="0.25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ht="15.75" customHeight="1" x14ac:dyDescent="0.25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ht="15.75" customHeight="1" x14ac:dyDescent="0.25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ht="15.75" customHeight="1" x14ac:dyDescent="0.25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ht="15.75" customHeight="1" x14ac:dyDescent="0.25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ht="15.75" customHeight="1" x14ac:dyDescent="0.25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ht="15.75" customHeight="1" x14ac:dyDescent="0.25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ht="15.75" customHeight="1" x14ac:dyDescent="0.25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ht="15.75" customHeight="1" x14ac:dyDescent="0.25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ht="15.75" customHeight="1" x14ac:dyDescent="0.25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ht="15.75" customHeight="1" x14ac:dyDescent="0.25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ht="15.75" customHeight="1" x14ac:dyDescent="0.25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ht="15.75" customHeight="1" x14ac:dyDescent="0.25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ht="15.75" customHeight="1" x14ac:dyDescent="0.25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ht="15.75" customHeight="1" x14ac:dyDescent="0.25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ht="15.75" customHeight="1" x14ac:dyDescent="0.25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ht="15.75" customHeight="1" x14ac:dyDescent="0.25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ht="15.75" customHeight="1" x14ac:dyDescent="0.25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ht="15.75" customHeight="1" x14ac:dyDescent="0.25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ht="15.75" customHeight="1" x14ac:dyDescent="0.25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ht="15.75" customHeight="1" x14ac:dyDescent="0.25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ht="15.75" customHeight="1" x14ac:dyDescent="0.25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ht="15.75" customHeight="1" x14ac:dyDescent="0.25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ht="15.75" customHeight="1" x14ac:dyDescent="0.25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ht="15.75" customHeight="1" x14ac:dyDescent="0.25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ht="15.75" customHeight="1" x14ac:dyDescent="0.25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ht="15.75" customHeight="1" x14ac:dyDescent="0.25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ht="15.75" customHeight="1" x14ac:dyDescent="0.25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ht="15.75" customHeight="1" x14ac:dyDescent="0.25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ht="15.75" customHeight="1" x14ac:dyDescent="0.25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ht="15.75" customHeight="1" x14ac:dyDescent="0.25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ht="15.75" customHeight="1" x14ac:dyDescent="0.25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ht="15.75" customHeight="1" x14ac:dyDescent="0.25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ht="15.75" customHeight="1" x14ac:dyDescent="0.25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ht="15.75" customHeight="1" x14ac:dyDescent="0.25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ht="15.75" customHeight="1" x14ac:dyDescent="0.25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ht="15.75" customHeight="1" x14ac:dyDescent="0.25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ht="15.75" customHeight="1" x14ac:dyDescent="0.25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ht="15.75" customHeight="1" x14ac:dyDescent="0.25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ht="15.75" customHeight="1" x14ac:dyDescent="0.25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ht="15.75" customHeight="1" x14ac:dyDescent="0.25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ht="15.75" customHeight="1" x14ac:dyDescent="0.25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ht="15.75" customHeight="1" x14ac:dyDescent="0.25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ht="15.75" customHeight="1" x14ac:dyDescent="0.25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ht="15.75" customHeight="1" x14ac:dyDescent="0.25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ht="15.75" customHeight="1" x14ac:dyDescent="0.25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ht="15.75" customHeight="1" x14ac:dyDescent="0.25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ht="15.75" customHeight="1" x14ac:dyDescent="0.25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ht="15.75" customHeight="1" x14ac:dyDescent="0.25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ht="15.75" customHeight="1" x14ac:dyDescent="0.25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ht="15.75" customHeight="1" x14ac:dyDescent="0.25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ht="15.75" customHeight="1" x14ac:dyDescent="0.25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ht="15.75" customHeight="1" x14ac:dyDescent="0.25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ht="15.75" customHeight="1" x14ac:dyDescent="0.25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ht="15.75" customHeight="1" x14ac:dyDescent="0.25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ht="15.75" customHeight="1" x14ac:dyDescent="0.25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ht="15.75" customHeight="1" x14ac:dyDescent="0.25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ht="15.75" customHeight="1" x14ac:dyDescent="0.25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ht="15.75" customHeight="1" x14ac:dyDescent="0.25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ht="15.75" customHeight="1" x14ac:dyDescent="0.25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ht="15.75" customHeight="1" x14ac:dyDescent="0.25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ht="15.75" customHeight="1" x14ac:dyDescent="0.25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ht="15.75" customHeight="1" x14ac:dyDescent="0.25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ht="15.75" customHeight="1" x14ac:dyDescent="0.25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ht="15.75" customHeight="1" x14ac:dyDescent="0.25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ht="15.75" customHeight="1" x14ac:dyDescent="0.25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ht="15.75" customHeight="1" x14ac:dyDescent="0.25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ht="15.75" customHeight="1" x14ac:dyDescent="0.25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ht="15.75" customHeight="1" x14ac:dyDescent="0.25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ht="15.75" customHeight="1" x14ac:dyDescent="0.25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ht="15.75" customHeight="1" x14ac:dyDescent="0.25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ht="15.75" customHeight="1" x14ac:dyDescent="0.25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ht="15.75" customHeight="1" x14ac:dyDescent="0.25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ht="15.75" customHeight="1" x14ac:dyDescent="0.25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ht="15.75" customHeight="1" x14ac:dyDescent="0.25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ht="15.75" customHeight="1" x14ac:dyDescent="0.25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ht="15.75" customHeight="1" x14ac:dyDescent="0.25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ht="15.75" customHeight="1" x14ac:dyDescent="0.25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ht="15.75" customHeight="1" x14ac:dyDescent="0.25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ht="15.75" customHeight="1" x14ac:dyDescent="0.25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ht="15.75" customHeight="1" x14ac:dyDescent="0.25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ht="15.75" customHeight="1" x14ac:dyDescent="0.25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ht="15.75" customHeight="1" x14ac:dyDescent="0.25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ht="15.75" customHeight="1" x14ac:dyDescent="0.25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ht="15.75" customHeight="1" x14ac:dyDescent="0.25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ht="15.75" customHeight="1" x14ac:dyDescent="0.25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ht="15.75" customHeight="1" x14ac:dyDescent="0.25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ht="15.75" customHeight="1" x14ac:dyDescent="0.25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ht="15.75" customHeight="1" x14ac:dyDescent="0.25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ht="15.75" customHeight="1" x14ac:dyDescent="0.25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ht="15.75" customHeight="1" x14ac:dyDescent="0.25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ht="15.75" customHeight="1" x14ac:dyDescent="0.25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ht="15.75" customHeight="1" x14ac:dyDescent="0.25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ht="15.75" customHeight="1" x14ac:dyDescent="0.25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ht="15.75" customHeight="1" x14ac:dyDescent="0.25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ht="15.75" customHeight="1" x14ac:dyDescent="0.25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ht="15.75" customHeight="1" x14ac:dyDescent="0.25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ht="15.75" customHeight="1" x14ac:dyDescent="0.25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ht="15.75" customHeight="1" x14ac:dyDescent="0.25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ht="15.75" customHeight="1" x14ac:dyDescent="0.25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ht="15.75" customHeight="1" x14ac:dyDescent="0.25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ht="15.75" customHeight="1" x14ac:dyDescent="0.25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ht="15.75" customHeight="1" x14ac:dyDescent="0.25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ht="15.75" customHeight="1" x14ac:dyDescent="0.25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ht="15.75" customHeight="1" x14ac:dyDescent="0.25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ht="15.75" customHeight="1" x14ac:dyDescent="0.25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ht="15.75" customHeight="1" x14ac:dyDescent="0.25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ht="15.75" customHeight="1" x14ac:dyDescent="0.25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ht="15.75" customHeight="1" x14ac:dyDescent="0.25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ht="15.75" customHeight="1" x14ac:dyDescent="0.25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ht="15.75" customHeight="1" x14ac:dyDescent="0.25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ht="15.75" customHeight="1" x14ac:dyDescent="0.25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ht="15.75" customHeight="1" x14ac:dyDescent="0.25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ht="15.75" customHeight="1" x14ac:dyDescent="0.25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ht="15.75" customHeight="1" x14ac:dyDescent="0.25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ht="15.75" customHeight="1" x14ac:dyDescent="0.25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ht="15.75" customHeight="1" x14ac:dyDescent="0.25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ht="15.75" customHeight="1" x14ac:dyDescent="0.25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ht="15.75" customHeight="1" x14ac:dyDescent="0.25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ht="15.75" customHeight="1" x14ac:dyDescent="0.25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ht="15.75" customHeight="1" x14ac:dyDescent="0.25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ht="15.75" customHeight="1" x14ac:dyDescent="0.25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ht="15.75" customHeight="1" x14ac:dyDescent="0.25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ht="15.75" customHeight="1" x14ac:dyDescent="0.25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ht="15.75" customHeight="1" x14ac:dyDescent="0.25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ht="15.75" customHeight="1" x14ac:dyDescent="0.25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ht="15.75" customHeight="1" x14ac:dyDescent="0.25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ht="15.75" customHeight="1" x14ac:dyDescent="0.25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ht="15.75" customHeight="1" x14ac:dyDescent="0.25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ht="15.75" customHeight="1" x14ac:dyDescent="0.25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ht="15.75" customHeight="1" x14ac:dyDescent="0.25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ht="15.75" customHeight="1" x14ac:dyDescent="0.25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ht="15.75" customHeight="1" x14ac:dyDescent="0.25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ht="15.75" customHeight="1" x14ac:dyDescent="0.25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ht="15.75" customHeight="1" x14ac:dyDescent="0.25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ht="15.75" customHeight="1" x14ac:dyDescent="0.25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ht="15.75" customHeight="1" x14ac:dyDescent="0.25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ht="15.75" customHeight="1" x14ac:dyDescent="0.25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ht="15.75" customHeight="1" x14ac:dyDescent="0.25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ht="15.75" customHeight="1" x14ac:dyDescent="0.25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ht="15.75" customHeight="1" x14ac:dyDescent="0.25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ht="15.75" customHeight="1" x14ac:dyDescent="0.25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ht="15.75" customHeight="1" x14ac:dyDescent="0.25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ht="15.75" customHeight="1" x14ac:dyDescent="0.25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ht="15.75" customHeight="1" x14ac:dyDescent="0.25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ht="15.75" customHeight="1" x14ac:dyDescent="0.25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ht="15.75" customHeight="1" x14ac:dyDescent="0.25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ht="15.75" customHeight="1" x14ac:dyDescent="0.25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ht="15.75" customHeight="1" x14ac:dyDescent="0.25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ht="15.75" customHeight="1" x14ac:dyDescent="0.25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ht="15.75" customHeight="1" x14ac:dyDescent="0.25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ht="15.75" customHeight="1" x14ac:dyDescent="0.25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ht="15.75" customHeight="1" x14ac:dyDescent="0.25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ht="15.75" customHeight="1" x14ac:dyDescent="0.25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ht="15.75" customHeight="1" x14ac:dyDescent="0.25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ht="15.75" customHeight="1" x14ac:dyDescent="0.25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ht="15.75" customHeight="1" x14ac:dyDescent="0.25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ht="15.75" customHeight="1" x14ac:dyDescent="0.25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ht="15.75" customHeight="1" x14ac:dyDescent="0.25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ht="15.75" customHeight="1" x14ac:dyDescent="0.25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ht="15.75" customHeight="1" x14ac:dyDescent="0.25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ht="15.75" customHeight="1" x14ac:dyDescent="0.25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ht="15.75" customHeight="1" x14ac:dyDescent="0.25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ht="15.75" customHeight="1" x14ac:dyDescent="0.25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ht="15.75" customHeight="1" x14ac:dyDescent="0.25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ht="15.75" customHeight="1" x14ac:dyDescent="0.25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ht="15.75" customHeight="1" x14ac:dyDescent="0.25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ht="15.75" customHeight="1" x14ac:dyDescent="0.25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ht="15.75" customHeight="1" x14ac:dyDescent="0.25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ht="15.75" customHeight="1" x14ac:dyDescent="0.25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ht="15.75" customHeight="1" x14ac:dyDescent="0.25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ht="15.75" customHeight="1" x14ac:dyDescent="0.25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ht="15.75" customHeight="1" x14ac:dyDescent="0.25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ht="15.75" customHeight="1" x14ac:dyDescent="0.25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ht="15.75" customHeight="1" x14ac:dyDescent="0.25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ht="15.75" customHeight="1" x14ac:dyDescent="0.25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ht="15.75" customHeight="1" x14ac:dyDescent="0.25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ht="15.75" customHeight="1" x14ac:dyDescent="0.25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ht="15.75" customHeight="1" x14ac:dyDescent="0.25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ht="15.75" customHeight="1" x14ac:dyDescent="0.25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ht="15.75" customHeight="1" x14ac:dyDescent="0.25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ht="15.75" customHeight="1" x14ac:dyDescent="0.25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ht="15.75" customHeight="1" x14ac:dyDescent="0.25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ht="15.75" customHeight="1" x14ac:dyDescent="0.25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ht="15.75" customHeight="1" x14ac:dyDescent="0.25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ht="15.75" customHeight="1" x14ac:dyDescent="0.25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ht="15.75" customHeight="1" x14ac:dyDescent="0.25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ht="15.75" customHeight="1" x14ac:dyDescent="0.25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ht="15.75" customHeight="1" x14ac:dyDescent="0.25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ht="15.75" customHeight="1" x14ac:dyDescent="0.25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ht="15.75" customHeight="1" x14ac:dyDescent="0.25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ht="15.75" customHeight="1" x14ac:dyDescent="0.25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ht="15.75" customHeight="1" x14ac:dyDescent="0.25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ht="15.75" customHeight="1" x14ac:dyDescent="0.25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ht="15.75" customHeight="1" x14ac:dyDescent="0.25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ht="15.75" customHeight="1" x14ac:dyDescent="0.25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ht="15.75" customHeight="1" x14ac:dyDescent="0.25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ht="15.75" customHeight="1" x14ac:dyDescent="0.25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ht="15.75" customHeight="1" x14ac:dyDescent="0.25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ht="15.75" customHeight="1" x14ac:dyDescent="0.25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ht="15.75" customHeight="1" x14ac:dyDescent="0.25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ht="15.75" customHeight="1" x14ac:dyDescent="0.25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ht="15.75" customHeight="1" x14ac:dyDescent="0.25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ht="15.75" customHeight="1" x14ac:dyDescent="0.25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ht="15.75" customHeight="1" x14ac:dyDescent="0.25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ht="15.75" customHeight="1" x14ac:dyDescent="0.25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ht="15.75" customHeight="1" x14ac:dyDescent="0.25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ht="15.75" customHeight="1" x14ac:dyDescent="0.25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ht="15.75" customHeight="1" x14ac:dyDescent="0.25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ht="15.75" customHeight="1" x14ac:dyDescent="0.25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ht="15.75" customHeight="1" x14ac:dyDescent="0.25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ht="15.75" customHeight="1" x14ac:dyDescent="0.25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ht="15.75" customHeight="1" x14ac:dyDescent="0.25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ht="15.75" customHeight="1" x14ac:dyDescent="0.25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ht="15.75" customHeight="1" x14ac:dyDescent="0.25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ht="15.75" customHeight="1" x14ac:dyDescent="0.25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ht="15.75" customHeight="1" x14ac:dyDescent="0.25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ht="15.75" customHeight="1" x14ac:dyDescent="0.25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ht="15.75" customHeight="1" x14ac:dyDescent="0.25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ht="15.75" customHeight="1" x14ac:dyDescent="0.25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ht="15.75" customHeight="1" x14ac:dyDescent="0.25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ht="15.75" customHeight="1" x14ac:dyDescent="0.25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ht="15.75" customHeight="1" x14ac:dyDescent="0.25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ht="15.75" customHeight="1" x14ac:dyDescent="0.25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ht="15.75" customHeight="1" x14ac:dyDescent="0.25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ht="15.75" customHeight="1" x14ac:dyDescent="0.25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ht="15.75" customHeight="1" x14ac:dyDescent="0.25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ht="15.75" customHeight="1" x14ac:dyDescent="0.25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ht="15.75" customHeight="1" x14ac:dyDescent="0.25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ht="15.75" customHeight="1" x14ac:dyDescent="0.25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ht="15.75" customHeight="1" x14ac:dyDescent="0.25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ht="15.75" customHeight="1" x14ac:dyDescent="0.25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ht="15.75" customHeight="1" x14ac:dyDescent="0.25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ht="15.75" customHeight="1" x14ac:dyDescent="0.25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ht="15.75" customHeight="1" x14ac:dyDescent="0.25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ht="15.75" customHeight="1" x14ac:dyDescent="0.25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ht="15.75" customHeight="1" x14ac:dyDescent="0.25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ht="15.75" customHeight="1" x14ac:dyDescent="0.25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ht="15.75" customHeight="1" x14ac:dyDescent="0.25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ht="15.75" customHeight="1" x14ac:dyDescent="0.25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ht="15.75" customHeight="1" x14ac:dyDescent="0.25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ht="15.75" customHeight="1" x14ac:dyDescent="0.25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ht="15.75" customHeight="1" x14ac:dyDescent="0.25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ht="15.75" customHeight="1" x14ac:dyDescent="0.25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ht="15.75" customHeight="1" x14ac:dyDescent="0.25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ht="15.75" customHeight="1" x14ac:dyDescent="0.25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ht="15.75" customHeight="1" x14ac:dyDescent="0.25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ht="15.75" customHeight="1" x14ac:dyDescent="0.25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ht="15.75" customHeight="1" x14ac:dyDescent="0.25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ht="15.75" customHeight="1" x14ac:dyDescent="0.25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ht="15.75" customHeight="1" x14ac:dyDescent="0.25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ht="15.75" customHeight="1" x14ac:dyDescent="0.25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ht="15.75" customHeight="1" x14ac:dyDescent="0.25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ht="15.75" customHeight="1" x14ac:dyDescent="0.25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ht="15.75" customHeight="1" x14ac:dyDescent="0.25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ht="15.75" customHeight="1" x14ac:dyDescent="0.25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ht="15.75" customHeight="1" x14ac:dyDescent="0.25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ht="15.75" customHeight="1" x14ac:dyDescent="0.25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ht="15.75" customHeight="1" x14ac:dyDescent="0.25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ht="15.75" customHeight="1" x14ac:dyDescent="0.25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ht="15.75" customHeight="1" x14ac:dyDescent="0.25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ht="15.75" customHeight="1" x14ac:dyDescent="0.25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ht="15.75" customHeight="1" x14ac:dyDescent="0.25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ht="15.75" customHeight="1" x14ac:dyDescent="0.25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ht="15.75" customHeight="1" x14ac:dyDescent="0.25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ht="15.75" customHeight="1" x14ac:dyDescent="0.25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ht="15.75" customHeight="1" x14ac:dyDescent="0.25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ht="15.75" customHeight="1" x14ac:dyDescent="0.25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ht="15.75" customHeight="1" x14ac:dyDescent="0.25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ht="15.75" customHeight="1" x14ac:dyDescent="0.25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ht="15.75" customHeight="1" x14ac:dyDescent="0.25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ht="15.75" customHeight="1" x14ac:dyDescent="0.25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ht="15.75" customHeight="1" x14ac:dyDescent="0.25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ht="15.75" customHeight="1" x14ac:dyDescent="0.25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ht="15.75" customHeight="1" x14ac:dyDescent="0.25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ht="15.75" customHeight="1" x14ac:dyDescent="0.25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ht="15.75" customHeight="1" x14ac:dyDescent="0.25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ht="15.75" customHeight="1" x14ac:dyDescent="0.25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ht="15.75" customHeight="1" x14ac:dyDescent="0.25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ht="15.75" customHeight="1" x14ac:dyDescent="0.25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ht="15.75" customHeight="1" x14ac:dyDescent="0.25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ht="15.75" customHeight="1" x14ac:dyDescent="0.25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ht="15.75" customHeight="1" x14ac:dyDescent="0.25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ht="15.75" customHeight="1" x14ac:dyDescent="0.25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ht="15.75" customHeight="1" x14ac:dyDescent="0.25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ht="15.75" customHeight="1" x14ac:dyDescent="0.25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ht="15.75" customHeight="1" x14ac:dyDescent="0.25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ht="15.75" customHeight="1" x14ac:dyDescent="0.25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ht="15.75" customHeight="1" x14ac:dyDescent="0.25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ht="15.75" customHeight="1" x14ac:dyDescent="0.25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ht="15.75" customHeight="1" x14ac:dyDescent="0.25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ht="15.75" customHeight="1" x14ac:dyDescent="0.25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ht="15.75" customHeight="1" x14ac:dyDescent="0.25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ht="15.75" customHeight="1" x14ac:dyDescent="0.25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ht="15.75" customHeight="1" x14ac:dyDescent="0.25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ht="15.75" customHeight="1" x14ac:dyDescent="0.25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ht="15.75" customHeight="1" x14ac:dyDescent="0.25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ht="15.75" customHeight="1" x14ac:dyDescent="0.25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ht="15.75" customHeight="1" x14ac:dyDescent="0.25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ht="15.75" customHeight="1" x14ac:dyDescent="0.25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ht="15.75" customHeight="1" x14ac:dyDescent="0.25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ht="15.75" customHeight="1" x14ac:dyDescent="0.25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ht="15.75" customHeight="1" x14ac:dyDescent="0.25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ht="15.75" customHeight="1" x14ac:dyDescent="0.25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ht="15.75" customHeight="1" x14ac:dyDescent="0.25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ht="15.75" customHeight="1" x14ac:dyDescent="0.25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ht="15.75" customHeight="1" x14ac:dyDescent="0.25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ht="15.75" customHeight="1" x14ac:dyDescent="0.25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ht="15.75" customHeight="1" x14ac:dyDescent="0.25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ht="15.75" customHeight="1" x14ac:dyDescent="0.25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ht="15.75" customHeight="1" x14ac:dyDescent="0.25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ht="15.75" customHeight="1" x14ac:dyDescent="0.25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ht="15.75" customHeight="1" x14ac:dyDescent="0.25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ht="15.75" customHeight="1" x14ac:dyDescent="0.25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ht="15.75" customHeight="1" x14ac:dyDescent="0.25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ht="15.75" customHeight="1" x14ac:dyDescent="0.25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ht="15.75" customHeight="1" x14ac:dyDescent="0.25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ht="15.75" customHeight="1" x14ac:dyDescent="0.25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ht="15.75" customHeight="1" x14ac:dyDescent="0.25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ht="15.75" customHeight="1" x14ac:dyDescent="0.25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ht="15.75" customHeight="1" x14ac:dyDescent="0.25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ht="15.75" customHeight="1" x14ac:dyDescent="0.25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ht="15.75" customHeight="1" x14ac:dyDescent="0.25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ht="15.75" customHeight="1" x14ac:dyDescent="0.25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ht="15.75" customHeight="1" x14ac:dyDescent="0.25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ht="15.75" customHeight="1" x14ac:dyDescent="0.25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ht="15.75" customHeight="1" x14ac:dyDescent="0.25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ht="15.75" customHeight="1" x14ac:dyDescent="0.25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ht="15.75" customHeight="1" x14ac:dyDescent="0.25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ht="15.75" customHeight="1" x14ac:dyDescent="0.25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ht="15.75" customHeight="1" x14ac:dyDescent="0.25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ht="15.75" customHeight="1" x14ac:dyDescent="0.25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ht="15.75" customHeight="1" x14ac:dyDescent="0.25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ht="15.75" customHeight="1" x14ac:dyDescent="0.25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ht="15.75" customHeight="1" x14ac:dyDescent="0.25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ht="15.75" customHeight="1" x14ac:dyDescent="0.25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ht="15.75" customHeight="1" x14ac:dyDescent="0.25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ht="15.75" customHeight="1" x14ac:dyDescent="0.25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ht="15.75" customHeight="1" x14ac:dyDescent="0.25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ht="15.75" customHeight="1" x14ac:dyDescent="0.25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ht="15.75" customHeight="1" x14ac:dyDescent="0.25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ht="15.75" customHeight="1" x14ac:dyDescent="0.25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ht="15.75" customHeight="1" x14ac:dyDescent="0.25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ht="15.75" customHeight="1" x14ac:dyDescent="0.25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ht="15.75" customHeight="1" x14ac:dyDescent="0.25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ht="15.75" customHeight="1" x14ac:dyDescent="0.25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ht="15.75" customHeight="1" x14ac:dyDescent="0.25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ht="15.75" customHeight="1" x14ac:dyDescent="0.25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ht="15.75" customHeight="1" x14ac:dyDescent="0.25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ht="15.75" customHeight="1" x14ac:dyDescent="0.25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ht="15.75" customHeight="1" x14ac:dyDescent="0.25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ht="15.75" customHeight="1" x14ac:dyDescent="0.25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ht="15.75" customHeight="1" x14ac:dyDescent="0.25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ht="15.75" customHeight="1" x14ac:dyDescent="0.25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ht="15.75" customHeight="1" x14ac:dyDescent="0.25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ht="15.75" customHeight="1" x14ac:dyDescent="0.25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ht="15.75" customHeight="1" x14ac:dyDescent="0.25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ht="15.75" customHeight="1" x14ac:dyDescent="0.25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ht="15.75" customHeight="1" x14ac:dyDescent="0.25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ht="15.75" customHeight="1" x14ac:dyDescent="0.25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ht="15.75" customHeight="1" x14ac:dyDescent="0.25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ht="15.75" customHeight="1" x14ac:dyDescent="0.25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ht="15.75" customHeight="1" x14ac:dyDescent="0.25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ht="15.75" customHeight="1" x14ac:dyDescent="0.25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ht="15.75" customHeight="1" x14ac:dyDescent="0.25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ht="15.75" customHeight="1" x14ac:dyDescent="0.25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ht="15.75" customHeight="1" x14ac:dyDescent="0.25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ht="15.75" customHeight="1" x14ac:dyDescent="0.25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ht="15.75" customHeight="1" x14ac:dyDescent="0.25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ht="15.75" customHeight="1" x14ac:dyDescent="0.25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ht="15.75" customHeight="1" x14ac:dyDescent="0.25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ht="15.75" customHeight="1" x14ac:dyDescent="0.25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ht="15.75" customHeight="1" x14ac:dyDescent="0.25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ht="15.75" customHeight="1" x14ac:dyDescent="0.25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ht="15.75" customHeight="1" x14ac:dyDescent="0.25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ht="15.75" customHeight="1" x14ac:dyDescent="0.25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ht="15.75" customHeight="1" x14ac:dyDescent="0.25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ht="15.75" customHeight="1" x14ac:dyDescent="0.25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ht="15.75" customHeight="1" x14ac:dyDescent="0.25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ht="15.75" customHeight="1" x14ac:dyDescent="0.25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ht="15.75" customHeight="1" x14ac:dyDescent="0.25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ht="15.75" customHeight="1" x14ac:dyDescent="0.25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ht="15.75" customHeight="1" x14ac:dyDescent="0.25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ht="15.75" customHeight="1" x14ac:dyDescent="0.25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ht="15.75" customHeight="1" x14ac:dyDescent="0.25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ht="15.75" customHeight="1" x14ac:dyDescent="0.25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ht="15.75" customHeight="1" x14ac:dyDescent="0.25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ht="15.75" customHeight="1" x14ac:dyDescent="0.25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ht="15.75" customHeight="1" x14ac:dyDescent="0.25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ht="15.75" customHeight="1" x14ac:dyDescent="0.25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ht="15.75" customHeight="1" x14ac:dyDescent="0.25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ht="15.75" customHeight="1" x14ac:dyDescent="0.25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ht="15.75" customHeight="1" x14ac:dyDescent="0.25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ht="15.75" customHeight="1" x14ac:dyDescent="0.25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ht="15.75" customHeight="1" x14ac:dyDescent="0.25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ht="15.75" customHeight="1" x14ac:dyDescent="0.25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ht="15.75" customHeight="1" x14ac:dyDescent="0.25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ht="15.75" customHeight="1" x14ac:dyDescent="0.25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ht="15.75" customHeight="1" x14ac:dyDescent="0.25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ht="15.75" customHeight="1" x14ac:dyDescent="0.25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ht="15.75" customHeight="1" x14ac:dyDescent="0.25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ht="15.75" customHeight="1" x14ac:dyDescent="0.25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ht="15.75" customHeight="1" x14ac:dyDescent="0.25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ht="15.75" customHeight="1" x14ac:dyDescent="0.25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ht="15.75" customHeight="1" x14ac:dyDescent="0.25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ht="15.75" customHeight="1" x14ac:dyDescent="0.25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ht="15.75" customHeight="1" x14ac:dyDescent="0.25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ht="15.75" customHeight="1" x14ac:dyDescent="0.25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ht="15.75" customHeight="1" x14ac:dyDescent="0.25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ht="15.75" customHeight="1" x14ac:dyDescent="0.25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ht="15.75" customHeight="1" x14ac:dyDescent="0.25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ht="15.75" customHeight="1" x14ac:dyDescent="0.25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ht="15.75" customHeight="1" x14ac:dyDescent="0.25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ht="15.75" customHeight="1" x14ac:dyDescent="0.25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ht="15.75" customHeight="1" x14ac:dyDescent="0.25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ht="15.75" customHeight="1" x14ac:dyDescent="0.25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ht="15.75" customHeight="1" x14ac:dyDescent="0.25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ht="15.75" customHeight="1" x14ac:dyDescent="0.25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ht="15.75" customHeight="1" x14ac:dyDescent="0.25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ht="15.75" customHeight="1" x14ac:dyDescent="0.25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ht="15.75" customHeight="1" x14ac:dyDescent="0.25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ht="15.75" customHeight="1" x14ac:dyDescent="0.25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ht="15.75" customHeight="1" x14ac:dyDescent="0.25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ht="15.75" customHeight="1" x14ac:dyDescent="0.25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ht="15.75" customHeight="1" x14ac:dyDescent="0.25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ht="15.75" customHeight="1" x14ac:dyDescent="0.25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ht="15.75" customHeight="1" x14ac:dyDescent="0.25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ht="15.75" customHeight="1" x14ac:dyDescent="0.25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ht="15.75" customHeight="1" x14ac:dyDescent="0.25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ht="15.75" customHeight="1" x14ac:dyDescent="0.25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ht="15.75" customHeight="1" x14ac:dyDescent="0.25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ht="15.75" customHeight="1" x14ac:dyDescent="0.25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ht="15.75" customHeight="1" x14ac:dyDescent="0.25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ht="15.75" customHeight="1" x14ac:dyDescent="0.25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ht="15.75" customHeight="1" x14ac:dyDescent="0.25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ht="15.75" customHeight="1" x14ac:dyDescent="0.25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ht="15.75" customHeight="1" x14ac:dyDescent="0.25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ht="15.75" customHeight="1" x14ac:dyDescent="0.25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ht="15.75" customHeight="1" x14ac:dyDescent="0.25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ht="15.75" customHeight="1" x14ac:dyDescent="0.25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ht="15.75" customHeight="1" x14ac:dyDescent="0.25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ht="15.75" customHeight="1" x14ac:dyDescent="0.25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ht="15.75" customHeight="1" x14ac:dyDescent="0.25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ht="15.75" customHeight="1" x14ac:dyDescent="0.25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ht="15.75" customHeight="1" x14ac:dyDescent="0.25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ht="15.75" customHeight="1" x14ac:dyDescent="0.25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ht="15.75" customHeight="1" x14ac:dyDescent="0.25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ht="15.75" customHeight="1" x14ac:dyDescent="0.25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ht="15.75" customHeight="1" x14ac:dyDescent="0.25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ht="15.75" customHeight="1" x14ac:dyDescent="0.25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ht="15.75" customHeight="1" x14ac:dyDescent="0.25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ht="15.75" customHeight="1" x14ac:dyDescent="0.25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ht="15.75" customHeight="1" x14ac:dyDescent="0.25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ht="15.75" customHeight="1" x14ac:dyDescent="0.25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ht="15.75" customHeight="1" x14ac:dyDescent="0.25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ht="15.75" customHeight="1" x14ac:dyDescent="0.25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ht="15.75" customHeight="1" x14ac:dyDescent="0.25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ht="15.75" customHeight="1" x14ac:dyDescent="0.25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ht="15.75" customHeight="1" x14ac:dyDescent="0.25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ht="15.75" customHeight="1" x14ac:dyDescent="0.25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ht="15.75" customHeight="1" x14ac:dyDescent="0.25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ht="15.75" customHeight="1" x14ac:dyDescent="0.25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ht="15.75" customHeight="1" x14ac:dyDescent="0.25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ht="15.75" customHeight="1" x14ac:dyDescent="0.25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ht="15.75" customHeight="1" x14ac:dyDescent="0.25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ht="15.75" customHeight="1" x14ac:dyDescent="0.25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ht="15.75" customHeight="1" x14ac:dyDescent="0.25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ht="15.75" customHeight="1" x14ac:dyDescent="0.25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ht="15.75" customHeight="1" x14ac:dyDescent="0.25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ht="15.75" customHeight="1" x14ac:dyDescent="0.25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ht="15.75" customHeight="1" x14ac:dyDescent="0.25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ht="15.75" customHeight="1" x14ac:dyDescent="0.25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ht="15.75" customHeight="1" x14ac:dyDescent="0.25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ht="15.75" customHeight="1" x14ac:dyDescent="0.25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ht="15.75" customHeight="1" x14ac:dyDescent="0.25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ht="15.75" customHeight="1" x14ac:dyDescent="0.25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ht="15.75" customHeight="1" x14ac:dyDescent="0.25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ht="15.75" customHeight="1" x14ac:dyDescent="0.25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ht="15.75" customHeight="1" x14ac:dyDescent="0.25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ht="15.75" customHeight="1" x14ac:dyDescent="0.25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ht="15.75" customHeight="1" x14ac:dyDescent="0.25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ht="15.75" customHeight="1" x14ac:dyDescent="0.25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ht="15.75" customHeight="1" x14ac:dyDescent="0.25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ht="15.75" customHeight="1" x14ac:dyDescent="0.25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ht="15.75" customHeight="1" x14ac:dyDescent="0.25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ht="15.75" customHeight="1" x14ac:dyDescent="0.25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ht="15.75" customHeight="1" x14ac:dyDescent="0.25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ht="15.75" customHeight="1" x14ac:dyDescent="0.25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ht="15.75" customHeight="1" x14ac:dyDescent="0.25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ht="15.75" customHeight="1" x14ac:dyDescent="0.25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ht="15.75" customHeight="1" x14ac:dyDescent="0.25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ht="15.75" customHeight="1" x14ac:dyDescent="0.25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ht="15.75" customHeight="1" x14ac:dyDescent="0.25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ht="15.75" customHeight="1" x14ac:dyDescent="0.25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ht="15.75" customHeight="1" x14ac:dyDescent="0.25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ht="15.75" customHeight="1" x14ac:dyDescent="0.25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ht="15.75" customHeight="1" x14ac:dyDescent="0.25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ht="15.75" customHeight="1" x14ac:dyDescent="0.25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ht="15.75" customHeight="1" x14ac:dyDescent="0.25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ht="15.75" customHeight="1" x14ac:dyDescent="0.25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ht="15.75" customHeight="1" x14ac:dyDescent="0.25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ht="15.75" customHeight="1" x14ac:dyDescent="0.25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ht="15.75" customHeight="1" x14ac:dyDescent="0.25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ht="15.75" customHeight="1" x14ac:dyDescent="0.25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ht="15.75" customHeight="1" x14ac:dyDescent="0.25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ht="15.75" customHeight="1" x14ac:dyDescent="0.25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ht="15.75" customHeight="1" x14ac:dyDescent="0.25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ht="15.75" customHeight="1" x14ac:dyDescent="0.25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ht="15.75" customHeight="1" x14ac:dyDescent="0.25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ht="15.75" customHeight="1" x14ac:dyDescent="0.25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ht="15.75" customHeight="1" x14ac:dyDescent="0.25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ht="15.75" customHeight="1" x14ac:dyDescent="0.25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ht="15.75" customHeight="1" x14ac:dyDescent="0.25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ht="15.75" customHeight="1" x14ac:dyDescent="0.25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ht="15.75" customHeight="1" x14ac:dyDescent="0.25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ht="15.75" customHeight="1" x14ac:dyDescent="0.25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ht="15.75" customHeight="1" x14ac:dyDescent="0.25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ht="15.75" customHeight="1" x14ac:dyDescent="0.25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ht="15.75" customHeight="1" x14ac:dyDescent="0.25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ht="15.75" customHeight="1" x14ac:dyDescent="0.25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ht="15.75" customHeight="1" x14ac:dyDescent="0.25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ht="15.75" customHeight="1" x14ac:dyDescent="0.25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ht="15.75" customHeight="1" x14ac:dyDescent="0.25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ht="15.75" customHeight="1" x14ac:dyDescent="0.25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ht="15.75" customHeight="1" x14ac:dyDescent="0.25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ht="15.75" customHeight="1" x14ac:dyDescent="0.25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ht="15.75" customHeight="1" x14ac:dyDescent="0.25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ht="15.75" customHeight="1" x14ac:dyDescent="0.25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ht="15.75" customHeight="1" x14ac:dyDescent="0.25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ht="15.75" customHeight="1" x14ac:dyDescent="0.25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ht="15.75" customHeight="1" x14ac:dyDescent="0.25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ht="15.75" customHeight="1" x14ac:dyDescent="0.25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ht="15.75" customHeight="1" x14ac:dyDescent="0.25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ht="15.75" customHeight="1" x14ac:dyDescent="0.25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ht="15.75" customHeight="1" x14ac:dyDescent="0.25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ht="15.75" customHeight="1" x14ac:dyDescent="0.25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ht="15.75" customHeight="1" x14ac:dyDescent="0.25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ht="15.75" customHeight="1" x14ac:dyDescent="0.25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ht="15.75" customHeight="1" x14ac:dyDescent="0.25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ht="15.75" customHeight="1" x14ac:dyDescent="0.25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ht="15.75" customHeight="1" x14ac:dyDescent="0.25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ht="15.75" customHeight="1" x14ac:dyDescent="0.25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ht="15.75" customHeight="1" x14ac:dyDescent="0.25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ht="15.75" customHeight="1" x14ac:dyDescent="0.25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ht="15.75" customHeight="1" x14ac:dyDescent="0.25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ht="15.75" customHeight="1" x14ac:dyDescent="0.25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ht="15.75" customHeight="1" x14ac:dyDescent="0.25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ht="15.75" customHeight="1" x14ac:dyDescent="0.25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ht="15.75" customHeight="1" x14ac:dyDescent="0.25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ht="15.75" customHeight="1" x14ac:dyDescent="0.25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ht="15.75" customHeight="1" x14ac:dyDescent="0.25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ht="15.75" customHeight="1" x14ac:dyDescent="0.25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ht="15.75" customHeight="1" x14ac:dyDescent="0.25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ht="15.75" customHeight="1" x14ac:dyDescent="0.25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ht="15.75" customHeight="1" x14ac:dyDescent="0.25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ht="15.75" customHeight="1" x14ac:dyDescent="0.25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ht="15.75" customHeight="1" x14ac:dyDescent="0.25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ht="15.75" customHeight="1" x14ac:dyDescent="0.25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ht="15.75" customHeight="1" x14ac:dyDescent="0.25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ht="15.75" customHeight="1" x14ac:dyDescent="0.25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ht="15.75" customHeight="1" x14ac:dyDescent="0.25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ht="15.75" customHeight="1" x14ac:dyDescent="0.25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ht="15.75" customHeight="1" x14ac:dyDescent="0.25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ht="15.75" customHeight="1" x14ac:dyDescent="0.25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ht="15.75" customHeight="1" x14ac:dyDescent="0.25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ht="15.75" customHeight="1" x14ac:dyDescent="0.25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ht="15.75" customHeight="1" x14ac:dyDescent="0.25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ht="15.75" customHeight="1" x14ac:dyDescent="0.25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ht="15.75" customHeight="1" x14ac:dyDescent="0.25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ht="15.75" customHeight="1" x14ac:dyDescent="0.25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ht="15.75" customHeight="1" x14ac:dyDescent="0.25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ht="15.75" customHeight="1" x14ac:dyDescent="0.25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ht="15.75" customHeight="1" x14ac:dyDescent="0.25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ht="15.75" customHeight="1" x14ac:dyDescent="0.25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ht="15.75" customHeight="1" x14ac:dyDescent="0.25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ht="15.75" customHeight="1" x14ac:dyDescent="0.25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ht="15.75" customHeight="1" x14ac:dyDescent="0.25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ht="15.75" customHeight="1" x14ac:dyDescent="0.25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ht="15.75" customHeight="1" x14ac:dyDescent="0.25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ht="15.75" customHeight="1" x14ac:dyDescent="0.25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ht="15.75" customHeight="1" x14ac:dyDescent="0.25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ht="15.75" customHeight="1" x14ac:dyDescent="0.25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ht="15.75" customHeight="1" x14ac:dyDescent="0.25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ht="15.75" customHeight="1" x14ac:dyDescent="0.25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ht="15.75" customHeight="1" x14ac:dyDescent="0.25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ht="15.75" customHeight="1" x14ac:dyDescent="0.25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ht="15.75" customHeight="1" x14ac:dyDescent="0.25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ht="15.75" customHeight="1" x14ac:dyDescent="0.25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ht="15.75" customHeight="1" x14ac:dyDescent="0.25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ht="15.75" customHeight="1" x14ac:dyDescent="0.25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ht="15.75" customHeight="1" x14ac:dyDescent="0.25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ht="15.75" customHeight="1" x14ac:dyDescent="0.25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ht="15.75" customHeight="1" x14ac:dyDescent="0.25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ht="15.75" customHeight="1" x14ac:dyDescent="0.25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ht="15.75" customHeight="1" x14ac:dyDescent="0.25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ht="15.75" customHeight="1" x14ac:dyDescent="0.25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ht="15.75" customHeight="1" x14ac:dyDescent="0.25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ht="15.75" customHeight="1" x14ac:dyDescent="0.25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ht="15.75" customHeight="1" x14ac:dyDescent="0.25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ht="15.75" customHeight="1" x14ac:dyDescent="0.25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ht="15.75" customHeight="1" x14ac:dyDescent="0.25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ht="15.75" customHeight="1" x14ac:dyDescent="0.25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ht="15.75" customHeight="1" x14ac:dyDescent="0.25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ht="15.75" customHeight="1" x14ac:dyDescent="0.25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ht="15.75" customHeight="1" x14ac:dyDescent="0.25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ht="15.75" customHeight="1" x14ac:dyDescent="0.25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ht="15.75" customHeight="1" x14ac:dyDescent="0.25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ht="15.75" customHeight="1" x14ac:dyDescent="0.25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ht="15.75" customHeight="1" x14ac:dyDescent="0.25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ht="15.75" customHeight="1" x14ac:dyDescent="0.25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ht="15.75" customHeight="1" x14ac:dyDescent="0.25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ht="15.75" customHeight="1" x14ac:dyDescent="0.25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ht="15.75" customHeight="1" x14ac:dyDescent="0.25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ht="15.75" customHeight="1" x14ac:dyDescent="0.25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ht="15.75" customHeight="1" x14ac:dyDescent="0.25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ht="15.75" customHeight="1" x14ac:dyDescent="0.25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ht="15.75" customHeight="1" x14ac:dyDescent="0.25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ht="15.75" customHeight="1" x14ac:dyDescent="0.25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ht="15.75" customHeight="1" x14ac:dyDescent="0.25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ht="15.75" customHeight="1" x14ac:dyDescent="0.25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ht="15.75" customHeight="1" x14ac:dyDescent="0.25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ht="15.75" customHeight="1" x14ac:dyDescent="0.25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ht="15.75" customHeight="1" x14ac:dyDescent="0.25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ht="15.75" customHeight="1" x14ac:dyDescent="0.25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ht="15.75" customHeight="1" x14ac:dyDescent="0.25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ht="15.75" customHeight="1" x14ac:dyDescent="0.25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ht="15.75" customHeight="1" x14ac:dyDescent="0.25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ht="15.75" customHeight="1" x14ac:dyDescent="0.25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ht="15.75" customHeight="1" x14ac:dyDescent="0.25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ht="15.75" customHeight="1" x14ac:dyDescent="0.25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ht="15.75" customHeight="1" x14ac:dyDescent="0.25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ht="15.75" customHeight="1" x14ac:dyDescent="0.25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ht="15.75" customHeight="1" x14ac:dyDescent="0.25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ht="15.75" customHeight="1" x14ac:dyDescent="0.25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ht="15.75" customHeight="1" x14ac:dyDescent="0.25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ht="15.75" customHeight="1" x14ac:dyDescent="0.25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ht="15.75" customHeight="1" x14ac:dyDescent="0.25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ht="15.75" customHeight="1" x14ac:dyDescent="0.25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ht="15.75" customHeight="1" x14ac:dyDescent="0.25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ht="15.75" customHeight="1" x14ac:dyDescent="0.25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ht="15.75" customHeight="1" x14ac:dyDescent="0.25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ht="15.75" customHeight="1" x14ac:dyDescent="0.25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ht="15.75" customHeight="1" x14ac:dyDescent="0.25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ht="15.75" customHeight="1" x14ac:dyDescent="0.25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ht="15.75" customHeight="1" x14ac:dyDescent="0.25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ht="15.75" customHeight="1" x14ac:dyDescent="0.25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ht="15.75" customHeight="1" x14ac:dyDescent="0.25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ht="15.75" customHeight="1" x14ac:dyDescent="0.25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ht="15.75" customHeight="1" x14ac:dyDescent="0.25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ht="15.75" customHeight="1" x14ac:dyDescent="0.25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ht="15.75" customHeight="1" x14ac:dyDescent="0.25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ht="15.75" customHeight="1" x14ac:dyDescent="0.25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ht="15.75" customHeight="1" x14ac:dyDescent="0.25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ht="15.75" customHeight="1" x14ac:dyDescent="0.25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ht="15.75" customHeight="1" x14ac:dyDescent="0.25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ht="15.75" customHeight="1" x14ac:dyDescent="0.25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ht="15.75" customHeight="1" x14ac:dyDescent="0.25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ht="15.75" customHeight="1" x14ac:dyDescent="0.25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ht="15.75" customHeight="1" x14ac:dyDescent="0.25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ht="15.75" customHeight="1" x14ac:dyDescent="0.25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ht="15.75" customHeight="1" x14ac:dyDescent="0.25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ht="15.75" customHeight="1" x14ac:dyDescent="0.25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ht="15.75" customHeight="1" x14ac:dyDescent="0.25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ht="15.75" customHeight="1" x14ac:dyDescent="0.25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ht="15.75" customHeight="1" x14ac:dyDescent="0.25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ht="15.75" customHeight="1" x14ac:dyDescent="0.25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ht="15.75" customHeight="1" x14ac:dyDescent="0.25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ht="15.75" customHeight="1" x14ac:dyDescent="0.25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ht="15.75" customHeight="1" x14ac:dyDescent="0.25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ht="15.75" customHeight="1" x14ac:dyDescent="0.25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ht="15.75" customHeight="1" x14ac:dyDescent="0.25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ht="15.75" customHeight="1" x14ac:dyDescent="0.25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ht="15.75" customHeight="1" x14ac:dyDescent="0.25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ht="15.75" customHeight="1" x14ac:dyDescent="0.25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ht="15.75" customHeight="1" x14ac:dyDescent="0.25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ht="15.75" customHeight="1" x14ac:dyDescent="0.25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ht="15.75" customHeight="1" x14ac:dyDescent="0.25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ht="15.75" customHeight="1" x14ac:dyDescent="0.25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ht="15.75" customHeight="1" x14ac:dyDescent="0.25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ht="15.75" customHeight="1" x14ac:dyDescent="0.25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ht="15.75" customHeight="1" x14ac:dyDescent="0.25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ht="15.75" customHeight="1" x14ac:dyDescent="0.25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ht="15.75" customHeight="1" x14ac:dyDescent="0.25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ht="15.75" customHeight="1" x14ac:dyDescent="0.25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ht="15.75" customHeight="1" x14ac:dyDescent="0.25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ht="15.75" customHeight="1" x14ac:dyDescent="0.25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ht="15.75" customHeight="1" x14ac:dyDescent="0.25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ht="15.75" customHeight="1" x14ac:dyDescent="0.25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ht="15.75" customHeight="1" x14ac:dyDescent="0.25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ht="15.75" customHeight="1" x14ac:dyDescent="0.25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ht="15.75" customHeight="1" x14ac:dyDescent="0.25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ht="15.75" customHeight="1" x14ac:dyDescent="0.25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ht="15.75" customHeight="1" x14ac:dyDescent="0.25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ht="15.75" customHeight="1" x14ac:dyDescent="0.25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ht="15.75" customHeight="1" x14ac:dyDescent="0.25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ht="15.75" customHeight="1" x14ac:dyDescent="0.25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ht="15.75" customHeight="1" x14ac:dyDescent="0.25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ht="15.75" customHeight="1" x14ac:dyDescent="0.25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ht="15.75" customHeight="1" x14ac:dyDescent="0.25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ht="15.75" customHeight="1" x14ac:dyDescent="0.25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ht="15.75" customHeight="1" x14ac:dyDescent="0.25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ht="15.75" customHeight="1" x14ac:dyDescent="0.25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ht="15.75" customHeight="1" x14ac:dyDescent="0.25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ht="15.75" customHeight="1" x14ac:dyDescent="0.25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ht="15.75" customHeight="1" x14ac:dyDescent="0.25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ht="15.75" customHeight="1" x14ac:dyDescent="0.25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ht="15.75" customHeight="1" x14ac:dyDescent="0.25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ht="15.75" customHeight="1" x14ac:dyDescent="0.25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ht="15.75" customHeight="1" x14ac:dyDescent="0.25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ht="15.75" customHeight="1" x14ac:dyDescent="0.25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ht="15.75" customHeight="1" x14ac:dyDescent="0.25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ht="15.75" customHeight="1" x14ac:dyDescent="0.25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ht="15.75" customHeight="1" x14ac:dyDescent="0.25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ht="15.75" customHeight="1" x14ac:dyDescent="0.25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ht="15.75" customHeight="1" x14ac:dyDescent="0.25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ht="15.75" customHeight="1" x14ac:dyDescent="0.25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ht="15.75" customHeight="1" x14ac:dyDescent="0.25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ht="15.75" customHeight="1" x14ac:dyDescent="0.25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ht="15.75" customHeight="1" x14ac:dyDescent="0.25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ht="15.75" customHeight="1" x14ac:dyDescent="0.25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ht="15.75" customHeight="1" x14ac:dyDescent="0.25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ht="15.75" customHeight="1" x14ac:dyDescent="0.25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ht="15.75" customHeight="1" x14ac:dyDescent="0.25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ht="15.75" customHeight="1" x14ac:dyDescent="0.25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ht="15.75" customHeight="1" x14ac:dyDescent="0.25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ht="15.75" customHeight="1" x14ac:dyDescent="0.25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ht="15.75" customHeight="1" x14ac:dyDescent="0.25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ht="15.75" customHeight="1" x14ac:dyDescent="0.25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ht="15.75" customHeight="1" x14ac:dyDescent="0.25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ht="15.75" customHeight="1" x14ac:dyDescent="0.25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ht="15.75" customHeight="1" x14ac:dyDescent="0.25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ht="15.75" customHeight="1" x14ac:dyDescent="0.25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ht="15.75" customHeight="1" x14ac:dyDescent="0.25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ht="15.75" customHeight="1" x14ac:dyDescent="0.25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ht="15.75" customHeight="1" x14ac:dyDescent="0.25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ht="15.75" customHeight="1" x14ac:dyDescent="0.25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ht="15.75" customHeight="1" x14ac:dyDescent="0.25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ht="15.75" customHeight="1" x14ac:dyDescent="0.25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ht="15.75" customHeight="1" x14ac:dyDescent="0.25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ht="15.75" customHeight="1" x14ac:dyDescent="0.25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ht="15.75" customHeight="1" x14ac:dyDescent="0.25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ht="15.75" customHeight="1" x14ac:dyDescent="0.25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ht="15.75" customHeight="1" x14ac:dyDescent="0.25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ht="15.75" customHeight="1" x14ac:dyDescent="0.25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ht="15.75" customHeight="1" x14ac:dyDescent="0.25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ht="15.75" customHeight="1" x14ac:dyDescent="0.25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ht="15.75" customHeight="1" x14ac:dyDescent="0.25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ht="15.75" customHeight="1" x14ac:dyDescent="0.25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ht="15.75" customHeight="1" x14ac:dyDescent="0.25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ht="15.75" customHeight="1" x14ac:dyDescent="0.25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ht="15.75" customHeight="1" x14ac:dyDescent="0.25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ht="15.75" customHeight="1" x14ac:dyDescent="0.25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ht="15.75" customHeight="1" x14ac:dyDescent="0.25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ht="15.75" customHeight="1" x14ac:dyDescent="0.25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ht="15.75" customHeight="1" x14ac:dyDescent="0.25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ht="15.75" customHeight="1" x14ac:dyDescent="0.25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ht="15.75" customHeight="1" x14ac:dyDescent="0.25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ht="15.75" customHeight="1" x14ac:dyDescent="0.25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ht="15.75" customHeight="1" x14ac:dyDescent="0.25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ht="15.75" customHeight="1" x14ac:dyDescent="0.25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ht="15.75" customHeight="1" x14ac:dyDescent="0.25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ht="15.75" customHeight="1" x14ac:dyDescent="0.25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ht="15.75" customHeight="1" x14ac:dyDescent="0.25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ht="15.75" customHeight="1" x14ac:dyDescent="0.25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ht="15.75" customHeight="1" x14ac:dyDescent="0.25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ht="15.75" customHeight="1" x14ac:dyDescent="0.25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ht="15.75" customHeight="1" x14ac:dyDescent="0.25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ht="15.75" customHeight="1" x14ac:dyDescent="0.25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ht="15.75" customHeight="1" x14ac:dyDescent="0.25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ht="15.75" customHeight="1" x14ac:dyDescent="0.25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ht="15.75" customHeight="1" x14ac:dyDescent="0.25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ht="15.75" customHeight="1" x14ac:dyDescent="0.25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ht="15.75" customHeight="1" x14ac:dyDescent="0.25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ht="15.75" customHeight="1" x14ac:dyDescent="0.25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ht="15.75" customHeight="1" x14ac:dyDescent="0.25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ht="15.75" customHeight="1" x14ac:dyDescent="0.25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ht="15.75" customHeight="1" x14ac:dyDescent="0.25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ht="15.75" customHeight="1" x14ac:dyDescent="0.25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ht="15.75" customHeight="1" x14ac:dyDescent="0.25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ht="15.75" customHeight="1" x14ac:dyDescent="0.25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ht="15.75" customHeight="1" x14ac:dyDescent="0.25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ht="15.75" customHeight="1" x14ac:dyDescent="0.25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ht="15.75" customHeight="1" x14ac:dyDescent="0.25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ht="15.75" customHeight="1" x14ac:dyDescent="0.25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ht="15.75" customHeight="1" x14ac:dyDescent="0.25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ht="15.75" customHeight="1" x14ac:dyDescent="0.25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ht="15.75" customHeight="1" x14ac:dyDescent="0.25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ht="15.75" customHeight="1" x14ac:dyDescent="0.25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ht="15.75" customHeight="1" x14ac:dyDescent="0.25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ht="15.75" customHeight="1" x14ac:dyDescent="0.25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ht="15.75" customHeight="1" x14ac:dyDescent="0.25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ht="15.75" customHeight="1" x14ac:dyDescent="0.25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ht="15.75" customHeight="1" x14ac:dyDescent="0.25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ht="15.75" customHeight="1" x14ac:dyDescent="0.25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ht="15.75" customHeight="1" x14ac:dyDescent="0.25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ht="15.75" customHeight="1" x14ac:dyDescent="0.25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ht="15.75" customHeight="1" x14ac:dyDescent="0.25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ht="15.75" customHeight="1" x14ac:dyDescent="0.25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ht="15.75" customHeight="1" x14ac:dyDescent="0.25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ht="15.75" customHeight="1" x14ac:dyDescent="0.25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ht="15.75" customHeight="1" x14ac:dyDescent="0.25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ht="15.75" customHeight="1" x14ac:dyDescent="0.25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ht="15.75" customHeight="1" x14ac:dyDescent="0.25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ht="15.75" customHeight="1" x14ac:dyDescent="0.25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ht="15.75" customHeight="1" x14ac:dyDescent="0.25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ht="15.75" customHeight="1" x14ac:dyDescent="0.25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ht="15.75" customHeight="1" x14ac:dyDescent="0.25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</sheetData>
  <mergeCells count="1">
    <mergeCell ref="I2:M2"/>
  </mergeCells>
  <pageMargins left="0.511811024" right="0.511811024" top="0.78740157499999996" bottom="0.78740157499999996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8">
    <tabColor rgb="FFFF0000"/>
  </sheetPr>
  <dimension ref="A1:AV976"/>
  <sheetViews>
    <sheetView showGridLines="0" zoomScaleNormal="100" workbookViewId="0">
      <pane xSplit="2" ySplit="2" topLeftCell="C3" activePane="bottomRight" state="frozen"/>
      <selection activeCell="A45" sqref="A45"/>
      <selection pane="topRight" activeCell="A45" sqref="A45"/>
      <selection pane="bottomLeft" activeCell="A45" sqref="A45"/>
      <selection pane="bottomRight" activeCell="A3" sqref="A3"/>
    </sheetView>
  </sheetViews>
  <sheetFormatPr defaultColWidth="14.42578125" defaultRowHeight="15" customHeight="1" x14ac:dyDescent="0.25"/>
  <cols>
    <col min="1" max="1" width="40.7109375" customWidth="1"/>
    <col min="2" max="2" width="75.7109375" customWidth="1"/>
    <col min="3" max="3" width="19.7109375" customWidth="1"/>
    <col min="4" max="4" width="16.42578125" customWidth="1"/>
    <col min="5" max="5" width="10.140625" bestFit="1" customWidth="1"/>
    <col min="6" max="6" width="10.7109375" hidden="1" customWidth="1"/>
    <col min="7" max="7" width="10.85546875" hidden="1" customWidth="1"/>
    <col min="8" max="8" width="11.7109375" hidden="1" customWidth="1"/>
    <col min="9" max="9" width="11.140625" hidden="1" customWidth="1"/>
    <col min="10" max="10" width="11.28515625" hidden="1" customWidth="1"/>
    <col min="11" max="11" width="10.7109375" hidden="1" customWidth="1"/>
    <col min="12" max="12" width="10.28515625" hidden="1" customWidth="1"/>
    <col min="13" max="13" width="11.28515625" hidden="1" customWidth="1"/>
    <col min="14" max="15" width="10.85546875" hidden="1" customWidth="1"/>
    <col min="16" max="16" width="11.28515625" hidden="1" customWidth="1"/>
    <col min="17" max="17" width="11.140625" hidden="1" customWidth="1"/>
    <col min="18" max="18" width="4.5703125" hidden="1" customWidth="1"/>
    <col min="19" max="19" width="7.42578125" hidden="1" customWidth="1"/>
    <col min="20" max="20" width="8.140625" hidden="1" customWidth="1"/>
    <col min="21" max="21" width="6.7109375" hidden="1" customWidth="1"/>
    <col min="22" max="22" width="4.5703125" bestFit="1" customWidth="1"/>
    <col min="23" max="29" width="9.140625" customWidth="1"/>
    <col min="30" max="32" width="8.7109375" customWidth="1"/>
    <col min="33" max="33" width="28.85546875" customWidth="1"/>
    <col min="34" max="48" width="8.7109375" customWidth="1"/>
    <col min="49" max="51" width="14.42578125" customWidth="1"/>
  </cols>
  <sheetData>
    <row r="1" spans="1:48" ht="45" customHeight="1" x14ac:dyDescent="0.25">
      <c r="A1" s="2" t="s">
        <v>0</v>
      </c>
      <c r="B1" s="3"/>
      <c r="C1" s="272" t="s">
        <v>1</v>
      </c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4"/>
      <c r="R1" s="1"/>
      <c r="S1" s="1" t="s">
        <v>332</v>
      </c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48" ht="14.25" customHeight="1" x14ac:dyDescent="0.25">
      <c r="A2" s="39" t="str">
        <f>'PAINEL MÊS'!A4</f>
        <v>Categoria</v>
      </c>
      <c r="B2" s="39" t="s">
        <v>2</v>
      </c>
      <c r="C2" s="39" t="s">
        <v>3</v>
      </c>
      <c r="D2" s="39" t="s">
        <v>4</v>
      </c>
      <c r="E2" s="5" t="s">
        <v>5</v>
      </c>
      <c r="F2" s="6">
        <f>'GIRO ESTOQUE'!AB4</f>
        <v>45658</v>
      </c>
      <c r="G2" s="6">
        <f>'GIRO ESTOQUE'!AB5</f>
        <v>45689</v>
      </c>
      <c r="H2" s="6">
        <f>'GIRO ESTOQUE'!AB6</f>
        <v>45717</v>
      </c>
      <c r="I2" s="6">
        <f>'GIRO ESTOQUE'!AB7</f>
        <v>45748</v>
      </c>
      <c r="J2" s="6">
        <f>'GIRO ESTOQUE'!AB8</f>
        <v>45778</v>
      </c>
      <c r="K2" s="6">
        <f>'GIRO ESTOQUE'!AB9</f>
        <v>45809</v>
      </c>
      <c r="L2" s="6">
        <f>'GIRO ESTOQUE'!AB10</f>
        <v>45839</v>
      </c>
      <c r="M2" s="6">
        <f>'GIRO ESTOQUE'!AB11</f>
        <v>45870</v>
      </c>
      <c r="N2" s="6">
        <f>'GIRO ESTOQUE'!AB12</f>
        <v>45901</v>
      </c>
      <c r="O2" s="6">
        <f>'GIRO ESTOQUE'!AB13</f>
        <v>45931</v>
      </c>
      <c r="P2" s="6">
        <f>'GIRO ESTOQUE'!AB14</f>
        <v>45962</v>
      </c>
      <c r="Q2" s="6">
        <f>'GIRO ESTOQUE'!AB15</f>
        <v>45992</v>
      </c>
      <c r="R2" s="1"/>
      <c r="S2" s="17">
        <f>SUM(S5:S393)</f>
        <v>0</v>
      </c>
      <c r="T2" s="1" t="s">
        <v>669</v>
      </c>
      <c r="U2" s="1" t="s">
        <v>670</v>
      </c>
      <c r="V2" s="1"/>
      <c r="W2" s="1"/>
      <c r="X2" s="1"/>
      <c r="Y2" s="1"/>
      <c r="Z2" s="1"/>
      <c r="AA2" s="1"/>
      <c r="AB2" s="1"/>
      <c r="AC2" s="1"/>
      <c r="AK2" s="164" t="s">
        <v>417</v>
      </c>
      <c r="AM2" s="215"/>
    </row>
    <row r="3" spans="1:48" ht="0.95" customHeight="1" x14ac:dyDescent="0.25">
      <c r="A3" s="8">
        <v>1</v>
      </c>
      <c r="B3" s="7">
        <v>1</v>
      </c>
      <c r="C3" s="7"/>
      <c r="D3" s="8">
        <v>0</v>
      </c>
      <c r="E3" s="9">
        <v>0</v>
      </c>
      <c r="F3" s="9">
        <f>IFERROR(SUMIFS(ENTRADAS!$J:$J,ENTRADAS!$B:$B,CADASTRO!$B3,ENTRADAS!$I:$I,CADASTRO!F$2)/(SUMIFS(ENTRADAS!$D:$D,ENTRADAS!$B:$B,CADASTRO!$B3,ENTRADAS!$I:$I,CADASTRO!F$2)),0)</f>
        <v>0</v>
      </c>
      <c r="G3" s="9">
        <f>IFERROR(SUMIFS(ENTRADAS!$J:$J,ENTRADAS!$B:$B,CADASTRO!$B3,ENTRADAS!$I:$I,CADASTRO!G$2)/(SUMIFS(ENTRADAS!$D:$D,ENTRADAS!$B:$B,CADASTRO!$B3,ENTRADAS!$I:$I,CADASTRO!G$2)),0)</f>
        <v>0</v>
      </c>
      <c r="H3" s="9">
        <f>IFERROR(SUMIFS(ENTRADAS!$J:$J,ENTRADAS!$B:$B,CADASTRO!$B3,ENTRADAS!$I:$I,CADASTRO!H$2)/(SUMIFS(ENTRADAS!$D:$D,ENTRADAS!$B:$B,CADASTRO!$B3,ENTRADAS!$I:$I,CADASTRO!H$2)),0)</f>
        <v>0</v>
      </c>
      <c r="I3" s="9">
        <f>IFERROR(SUMIFS(ENTRADAS!$J:$J,ENTRADAS!$B:$B,CADASTRO!$B3,ENTRADAS!$I:$I,CADASTRO!I$2)/(SUMIFS(ENTRADAS!$D:$D,ENTRADAS!$B:$B,CADASTRO!$B3,ENTRADAS!$I:$I,CADASTRO!I$2)),0)</f>
        <v>0</v>
      </c>
      <c r="J3" s="9">
        <f>IFERROR(SUMIFS(ENTRADAS!$J:$J,ENTRADAS!$B:$B,CADASTRO!$B3,ENTRADAS!$I:$I,CADASTRO!J$2)/(SUMIFS(ENTRADAS!$D:$D,ENTRADAS!$B:$B,CADASTRO!$B3,ENTRADAS!$I:$I,CADASTRO!J$2)),0)</f>
        <v>0</v>
      </c>
      <c r="K3" s="9">
        <f>IFERROR(SUMIFS(ENTRADAS!$J:$J,ENTRADAS!$B:$B,CADASTRO!$B3,ENTRADAS!$I:$I,CADASTRO!K$2)/(SUMIFS(ENTRADAS!$D:$D,ENTRADAS!$B:$B,CADASTRO!$B3,ENTRADAS!$I:$I,CADASTRO!K$2)),0)</f>
        <v>0</v>
      </c>
      <c r="L3" s="9">
        <f>IFERROR(SUMIFS(ENTRADAS!$J:$J,ENTRADAS!$B:$B,CADASTRO!$B3,ENTRADAS!$I:$I,CADASTRO!L$2)/(SUMIFS(ENTRADAS!$D:$D,ENTRADAS!$B:$B,CADASTRO!$B3,ENTRADAS!$I:$I,CADASTRO!L$2)),0)</f>
        <v>0</v>
      </c>
      <c r="M3" s="9">
        <f>IFERROR(SUMIFS(ENTRADAS!$J:$J,ENTRADAS!$B:$B,CADASTRO!$B3,ENTRADAS!$I:$I,CADASTRO!M$2)/(SUMIFS(ENTRADAS!$D:$D,ENTRADAS!$B:$B,CADASTRO!$B3,ENTRADAS!$I:$I,CADASTRO!M$2)),0)</f>
        <v>0</v>
      </c>
      <c r="N3" s="9">
        <f>IFERROR(SUMIFS(ENTRADAS!$J:$J,ENTRADAS!$B:$B,CADASTRO!$B3,ENTRADAS!$I:$I,CADASTRO!N$2)/(SUMIFS(ENTRADAS!$D:$D,ENTRADAS!$B:$B,CADASTRO!$B3,ENTRADAS!$I:$I,CADASTRO!N$2)),0)</f>
        <v>0</v>
      </c>
      <c r="O3" s="9">
        <f>IFERROR(SUMIFS(ENTRADAS!$J:$J,ENTRADAS!$B:$B,CADASTRO!$B3,ENTRADAS!$I:$I,CADASTRO!O$2)/(SUMIFS(ENTRADAS!$D:$D,ENTRADAS!$B:$B,CADASTRO!$B3,ENTRADAS!$I:$I,CADASTRO!O$2)),0)</f>
        <v>0</v>
      </c>
      <c r="P3" s="9">
        <f>IFERROR(SUMIFS(ENTRADAS!$J:$J,ENTRADAS!$B:$B,CADASTRO!$B3,ENTRADAS!$I:$I,CADASTRO!P$2)/(SUMIFS(ENTRADAS!$D:$D,ENTRADAS!$B:$B,CADASTRO!$B3,ENTRADAS!$I:$I,CADASTRO!P$2)),0)</f>
        <v>0</v>
      </c>
      <c r="Q3" s="9">
        <f>IFERROR(SUMIFS(ENTRADAS!$J:$J,ENTRADAS!$B:$B,CADASTRO!$B3,ENTRADAS!$I:$I,CADASTRO!Q$2)/(SUMIFS(ENTRADAS!$D:$D,ENTRADAS!$B:$B,CADASTRO!$B3,ENTRADAS!$I:$I,CADASTRO!Q$2)),0)</f>
        <v>0</v>
      </c>
      <c r="R3" s="10">
        <f t="shared" ref="R3:AC3" si="0">F3</f>
        <v>0</v>
      </c>
      <c r="S3" s="10">
        <f t="shared" si="0"/>
        <v>0</v>
      </c>
      <c r="T3" s="10">
        <f t="shared" si="0"/>
        <v>0</v>
      </c>
      <c r="U3" s="10">
        <f t="shared" si="0"/>
        <v>0</v>
      </c>
      <c r="V3" s="10">
        <f t="shared" si="0"/>
        <v>0</v>
      </c>
      <c r="W3" s="10">
        <f t="shared" si="0"/>
        <v>0</v>
      </c>
      <c r="X3" s="10">
        <f t="shared" si="0"/>
        <v>0</v>
      </c>
      <c r="Y3" s="10">
        <f t="shared" si="0"/>
        <v>0</v>
      </c>
      <c r="Z3" s="10">
        <f t="shared" si="0"/>
        <v>0</v>
      </c>
      <c r="AA3" s="10">
        <f t="shared" si="0"/>
        <v>0</v>
      </c>
      <c r="AB3" s="10">
        <f t="shared" si="0"/>
        <v>0</v>
      </c>
      <c r="AC3" s="10">
        <f t="shared" si="0"/>
        <v>0</v>
      </c>
      <c r="AK3">
        <v>1</v>
      </c>
      <c r="AO3" s="12"/>
      <c r="AQ3" s="13"/>
      <c r="AS3" s="12"/>
      <c r="AV3" s="12"/>
    </row>
    <row r="4" spans="1:48" ht="0.95" customHeight="1" x14ac:dyDescent="0.25">
      <c r="A4" s="8">
        <v>1</v>
      </c>
      <c r="B4" s="7">
        <v>1</v>
      </c>
      <c r="C4" s="7"/>
      <c r="D4" s="8">
        <v>0</v>
      </c>
      <c r="E4" s="9">
        <v>75</v>
      </c>
      <c r="F4" s="9">
        <f>IFERROR(SUMIFS(ENTRADAS!$J:$J,ENTRADAS!$B:$B,CADASTRO!$B4,ENTRADAS!$I:$I,CADASTRO!F$2)/(SUMIFS(ENTRADAS!$D:$D,ENTRADAS!$B:$B,CADASTRO!$B4,ENTRADAS!$I:$I,CADASTRO!F$2)),0)</f>
        <v>0</v>
      </c>
      <c r="G4" s="9">
        <f>IFERROR(SUMIFS(ENTRADAS!$J:$J,ENTRADAS!$B:$B,CADASTRO!$B4,ENTRADAS!$I:$I,CADASTRO!G$2)/(SUMIFS(ENTRADAS!$D:$D,ENTRADAS!$B:$B,CADASTRO!$B4,ENTRADAS!$I:$I,CADASTRO!G$2)),0)</f>
        <v>0</v>
      </c>
      <c r="H4" s="9">
        <f>IFERROR(SUMIFS(ENTRADAS!$J:$J,ENTRADAS!$B:$B,CADASTRO!$B4,ENTRADAS!$I:$I,CADASTRO!H$2)/(SUMIFS(ENTRADAS!$D:$D,ENTRADAS!$B:$B,CADASTRO!$B4,ENTRADAS!$I:$I,CADASTRO!H$2)),0)</f>
        <v>0</v>
      </c>
      <c r="I4" s="9">
        <f>IFERROR(SUMIFS(ENTRADAS!$J:$J,ENTRADAS!$B:$B,CADASTRO!$B4,ENTRADAS!$I:$I,CADASTRO!I$2)/(SUMIFS(ENTRADAS!$D:$D,ENTRADAS!$B:$B,CADASTRO!$B4,ENTRADAS!$I:$I,CADASTRO!I$2)),0)</f>
        <v>0</v>
      </c>
      <c r="J4" s="9">
        <f>IFERROR(SUMIFS(ENTRADAS!$J:$J,ENTRADAS!$B:$B,CADASTRO!$B4,ENTRADAS!$I:$I,CADASTRO!J$2)/(SUMIFS(ENTRADAS!$D:$D,ENTRADAS!$B:$B,CADASTRO!$B4,ENTRADAS!$I:$I,CADASTRO!J$2)),0)</f>
        <v>0</v>
      </c>
      <c r="K4" s="9">
        <f>IFERROR(SUMIFS(ENTRADAS!$J:$J,ENTRADAS!$B:$B,CADASTRO!$B4,ENTRADAS!$I:$I,CADASTRO!K$2)/(SUMIFS(ENTRADAS!$D:$D,ENTRADAS!$B:$B,CADASTRO!$B4,ENTRADAS!$I:$I,CADASTRO!K$2)),0)</f>
        <v>0</v>
      </c>
      <c r="L4" s="9">
        <f>IFERROR(SUMIFS(ENTRADAS!$J:$J,ENTRADAS!$B:$B,CADASTRO!$B4,ENTRADAS!$I:$I,CADASTRO!L$2)/(SUMIFS(ENTRADAS!$D:$D,ENTRADAS!$B:$B,CADASTRO!$B4,ENTRADAS!$I:$I,CADASTRO!L$2)),0)</f>
        <v>0</v>
      </c>
      <c r="M4" s="9">
        <f>IFERROR(SUMIFS(ENTRADAS!$J:$J,ENTRADAS!$B:$B,CADASTRO!$B4,ENTRADAS!$I:$I,CADASTRO!M$2)/(SUMIFS(ENTRADAS!$D:$D,ENTRADAS!$B:$B,CADASTRO!$B4,ENTRADAS!$I:$I,CADASTRO!M$2)),0)</f>
        <v>0</v>
      </c>
      <c r="N4" s="9">
        <f>IFERROR(SUMIFS(ENTRADAS!$J:$J,ENTRADAS!$B:$B,CADASTRO!$B4,ENTRADAS!$I:$I,CADASTRO!N$2)/(SUMIFS(ENTRADAS!$D:$D,ENTRADAS!$B:$B,CADASTRO!$B4,ENTRADAS!$I:$I,CADASTRO!N$2)),0)</f>
        <v>0</v>
      </c>
      <c r="O4" s="9">
        <f>IFERROR(SUMIFS(ENTRADAS!$J:$J,ENTRADAS!$B:$B,CADASTRO!$B4,ENTRADAS!$I:$I,CADASTRO!O$2)/(SUMIFS(ENTRADAS!$D:$D,ENTRADAS!$B:$B,CADASTRO!$B4,ENTRADAS!$I:$I,CADASTRO!O$2)),0)</f>
        <v>0</v>
      </c>
      <c r="P4" s="9">
        <f>IFERROR(SUMIFS(ENTRADAS!$J:$J,ENTRADAS!$B:$B,CADASTRO!$B4,ENTRADAS!$I:$I,CADASTRO!P$2)/(SUMIFS(ENTRADAS!$D:$D,ENTRADAS!$B:$B,CADASTRO!$B4,ENTRADAS!$I:$I,CADASTRO!P$2)),0)</f>
        <v>0</v>
      </c>
      <c r="Q4" s="9">
        <f>IFERROR(SUMIFS(ENTRADAS!$J:$J,ENTRADAS!$B:$B,CADASTRO!$B4,ENTRADAS!$I:$I,CADASTRO!Q$2)/(SUMIFS(ENTRADAS!$D:$D,ENTRADAS!$B:$B,CADASTRO!$B4,ENTRADAS!$I:$I,CADASTRO!Q$2)),0)</f>
        <v>0</v>
      </c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K4" t="s">
        <v>1062</v>
      </c>
      <c r="AO4" s="12"/>
      <c r="AQ4" s="13"/>
      <c r="AS4" s="12"/>
      <c r="AV4" s="12"/>
    </row>
    <row r="5" spans="1:48" x14ac:dyDescent="0.25">
      <c r="A5" s="266" t="s">
        <v>1062</v>
      </c>
      <c r="B5" s="266" t="s">
        <v>810</v>
      </c>
      <c r="C5" s="266" t="s">
        <v>1061</v>
      </c>
      <c r="D5" s="266">
        <v>7</v>
      </c>
      <c r="E5" s="266"/>
      <c r="F5" s="9">
        <f>IFERROR(SUMIFS(ENTRADAS!$J:$J,ENTRADAS!$B:$B,CADASTRO!$B5,ENTRADAS!$I:$I,CADASTRO!F$2)/(SUMIFS(ENTRADAS!$D:$D,ENTRADAS!$B:$B,CADASTRO!$B5,ENTRADAS!$I:$I,CADASTRO!F$2)),0)</f>
        <v>0</v>
      </c>
      <c r="G5" s="9">
        <f>IFERROR(SUMIFS(ENTRADAS!$J:$J,ENTRADAS!$B:$B,CADASTRO!$B5,ENTRADAS!$I:$I,CADASTRO!G$2)/(SUMIFS(ENTRADAS!$D:$D,ENTRADAS!$B:$B,CADASTRO!$B5,ENTRADAS!$I:$I,CADASTRO!G$2)),0)</f>
        <v>0</v>
      </c>
      <c r="H5" s="9">
        <f>IFERROR(SUMIFS(ENTRADAS!$J:$J,ENTRADAS!$B:$B,CADASTRO!$B5,ENTRADAS!$I:$I,CADASTRO!H$2)/(SUMIFS(ENTRADAS!$D:$D,ENTRADAS!$B:$B,CADASTRO!$B5,ENTRADAS!$I:$I,CADASTRO!H$2)),0)</f>
        <v>0</v>
      </c>
      <c r="I5" s="9">
        <f>IFERROR(SUMIFS(ENTRADAS!$J:$J,ENTRADAS!$B:$B,CADASTRO!$B5,ENTRADAS!$I:$I,CADASTRO!I$2)/(SUMIFS(ENTRADAS!$D:$D,ENTRADAS!$B:$B,CADASTRO!$B5,ENTRADAS!$I:$I,CADASTRO!I$2)),0)</f>
        <v>0</v>
      </c>
      <c r="J5" s="9">
        <f>IFERROR(SUMIFS(ENTRADAS!$J:$J,ENTRADAS!$B:$B,CADASTRO!$B5,ENTRADAS!$I:$I,CADASTRO!J$2)/(SUMIFS(ENTRADAS!$D:$D,ENTRADAS!$B:$B,CADASTRO!$B5,ENTRADAS!$I:$I,CADASTRO!J$2)),0)</f>
        <v>0</v>
      </c>
      <c r="K5" s="9">
        <f>IFERROR(SUMIFS(ENTRADAS!$J:$J,ENTRADAS!$B:$B,CADASTRO!$B5,ENTRADAS!$I:$I,CADASTRO!K$2)/(SUMIFS(ENTRADAS!$D:$D,ENTRADAS!$B:$B,CADASTRO!$B5,ENTRADAS!$I:$I,CADASTRO!K$2)),0)</f>
        <v>0</v>
      </c>
      <c r="L5" s="9">
        <f>IFERROR(SUMIFS(ENTRADAS!$J:$J,ENTRADAS!$B:$B,CADASTRO!$B5,ENTRADAS!$I:$I,CADASTRO!L$2)/(SUMIFS(ENTRADAS!$D:$D,ENTRADAS!$B:$B,CADASTRO!$B5,ENTRADAS!$I:$I,CADASTRO!L$2)),0)</f>
        <v>0</v>
      </c>
      <c r="M5" s="9">
        <f>IFERROR(SUMIFS(ENTRADAS!$J:$J,ENTRADAS!$B:$B,CADASTRO!$B5,ENTRADAS!$I:$I,CADASTRO!M$2)/(SUMIFS(ENTRADAS!$D:$D,ENTRADAS!$B:$B,CADASTRO!$B5,ENTRADAS!$I:$I,CADASTRO!M$2)),0)</f>
        <v>0</v>
      </c>
      <c r="N5" s="9">
        <f>IFERROR(SUMIFS(ENTRADAS!$J:$J,ENTRADAS!$B:$B,CADASTRO!$B5,ENTRADAS!$I:$I,CADASTRO!N$2)/(SUMIFS(ENTRADAS!$D:$D,ENTRADAS!$B:$B,CADASTRO!$B5,ENTRADAS!$I:$I,CADASTRO!N$2)),0)</f>
        <v>0</v>
      </c>
      <c r="O5" s="9">
        <f>IFERROR(SUMIFS(ENTRADAS!$J:$J,ENTRADAS!$B:$B,CADASTRO!$B5,ENTRADAS!$I:$I,CADASTRO!O$2)/(SUMIFS(ENTRADAS!$D:$D,ENTRADAS!$B:$B,CADASTRO!$B5,ENTRADAS!$I:$I,CADASTRO!O$2)),0)</f>
        <v>0</v>
      </c>
      <c r="P5" s="9">
        <f>IFERROR(SUMIFS(ENTRADAS!$J:$J,ENTRADAS!$B:$B,CADASTRO!$B5,ENTRADAS!$I:$I,CADASTRO!P$2)/(SUMIFS(ENTRADAS!$D:$D,ENTRADAS!$B:$B,CADASTRO!$B5,ENTRADAS!$I:$I,CADASTRO!P$2)),0)</f>
        <v>0</v>
      </c>
      <c r="Q5" s="9">
        <f>IFERROR(SUMIFS(ENTRADAS!$J:$J,ENTRADAS!$B:$B,CADASTRO!$B5,ENTRADAS!$I:$I,CADASTRO!Q$2)/(SUMIFS(ENTRADAS!$D:$D,ENTRADAS!$B:$B,CADASTRO!$B5,ENTRADAS!$I:$I,CADASTRO!Q$2)),0)</f>
        <v>44.230769230769234</v>
      </c>
      <c r="R5" s="212">
        <f>IFERROR(SUM(F5:Q5)/(U5-T5),0)</f>
        <v>44.230769230769234</v>
      </c>
      <c r="S5" s="17">
        <f>D5*E5</f>
        <v>0</v>
      </c>
      <c r="T5" s="212">
        <f>COUNTIF(F5:Q5,0)</f>
        <v>11</v>
      </c>
      <c r="U5" s="209">
        <v>12</v>
      </c>
      <c r="V5" s="1"/>
      <c r="W5" s="1"/>
      <c r="X5" s="1"/>
      <c r="Y5" s="1"/>
      <c r="Z5" s="1"/>
      <c r="AA5" s="1"/>
      <c r="AB5" s="1"/>
      <c r="AC5" s="1"/>
      <c r="AK5" t="s">
        <v>1059</v>
      </c>
      <c r="AM5" s="215"/>
      <c r="AQ5" s="13"/>
      <c r="AS5" s="12"/>
      <c r="AV5" s="12"/>
    </row>
    <row r="6" spans="1:48" x14ac:dyDescent="0.25">
      <c r="A6" s="266" t="s">
        <v>1059</v>
      </c>
      <c r="B6" s="266" t="s">
        <v>1060</v>
      </c>
      <c r="C6" s="266" t="s">
        <v>1061</v>
      </c>
      <c r="D6" s="266">
        <v>5</v>
      </c>
      <c r="E6" s="266"/>
      <c r="F6" s="9">
        <f>IFERROR(SUMIFS(ENTRADAS!$J:$J,ENTRADAS!$B:$B,CADASTRO!$B6,ENTRADAS!$I:$I,CADASTRO!F$2)/(SUMIFS(ENTRADAS!$D:$D,ENTRADAS!$B:$B,CADASTRO!$B6,ENTRADAS!$I:$I,CADASTRO!F$2)),0)</f>
        <v>0</v>
      </c>
      <c r="G6" s="9">
        <f>IFERROR(SUMIFS(ENTRADAS!$J:$J,ENTRADAS!$B:$B,CADASTRO!$B6,ENTRADAS!$I:$I,CADASTRO!G$2)/(SUMIFS(ENTRADAS!$D:$D,ENTRADAS!$B:$B,CADASTRO!$B6,ENTRADAS!$I:$I,CADASTRO!G$2)),0)</f>
        <v>0</v>
      </c>
      <c r="H6" s="9">
        <f>IFERROR(SUMIFS(ENTRADAS!$J:$J,ENTRADAS!$B:$B,CADASTRO!$B6,ENTRADAS!$I:$I,CADASTRO!H$2)/(SUMIFS(ENTRADAS!$D:$D,ENTRADAS!$B:$B,CADASTRO!$B6,ENTRADAS!$I:$I,CADASTRO!H$2)),0)</f>
        <v>0</v>
      </c>
      <c r="I6" s="9">
        <f>IFERROR(SUMIFS(ENTRADAS!$J:$J,ENTRADAS!$B:$B,CADASTRO!$B6,ENTRADAS!$I:$I,CADASTRO!I$2)/(SUMIFS(ENTRADAS!$D:$D,ENTRADAS!$B:$B,CADASTRO!$B6,ENTRADAS!$I:$I,CADASTRO!I$2)),0)</f>
        <v>0</v>
      </c>
      <c r="J6" s="9">
        <f>IFERROR(SUMIFS(ENTRADAS!$J:$J,ENTRADAS!$B:$B,CADASTRO!$B6,ENTRADAS!$I:$I,CADASTRO!J$2)/(SUMIFS(ENTRADAS!$D:$D,ENTRADAS!$B:$B,CADASTRO!$B6,ENTRADAS!$I:$I,CADASTRO!J$2)),0)</f>
        <v>0</v>
      </c>
      <c r="K6" s="9">
        <f>IFERROR(SUMIFS(ENTRADAS!$J:$J,ENTRADAS!$B:$B,CADASTRO!$B6,ENTRADAS!$I:$I,CADASTRO!K$2)/(SUMIFS(ENTRADAS!$D:$D,ENTRADAS!$B:$B,CADASTRO!$B6,ENTRADAS!$I:$I,CADASTRO!K$2)),0)</f>
        <v>0</v>
      </c>
      <c r="L6" s="9">
        <f>IFERROR(SUMIFS(ENTRADAS!$J:$J,ENTRADAS!$B:$B,CADASTRO!$B6,ENTRADAS!$I:$I,CADASTRO!L$2)/(SUMIFS(ENTRADAS!$D:$D,ENTRADAS!$B:$B,CADASTRO!$B6,ENTRADAS!$I:$I,CADASTRO!L$2)),0)</f>
        <v>0</v>
      </c>
      <c r="M6" s="9">
        <f>IFERROR(SUMIFS(ENTRADAS!$J:$J,ENTRADAS!$B:$B,CADASTRO!$B6,ENTRADAS!$I:$I,CADASTRO!M$2)/(SUMIFS(ENTRADAS!$D:$D,ENTRADAS!$B:$B,CADASTRO!$B6,ENTRADAS!$I:$I,CADASTRO!M$2)),0)</f>
        <v>0</v>
      </c>
      <c r="N6" s="9">
        <f>IFERROR(SUMIFS(ENTRADAS!$J:$J,ENTRADAS!$B:$B,CADASTRO!$B6,ENTRADAS!$I:$I,CADASTRO!N$2)/(SUMIFS(ENTRADAS!$D:$D,ENTRADAS!$B:$B,CADASTRO!$B6,ENTRADAS!$I:$I,CADASTRO!N$2)),0)</f>
        <v>0</v>
      </c>
      <c r="O6" s="9">
        <f>IFERROR(SUMIFS(ENTRADAS!$J:$J,ENTRADAS!$B:$B,CADASTRO!$B6,ENTRADAS!$I:$I,CADASTRO!O$2)/(SUMIFS(ENTRADAS!$D:$D,ENTRADAS!$B:$B,CADASTRO!$B6,ENTRADAS!$I:$I,CADASTRO!O$2)),0)</f>
        <v>0</v>
      </c>
      <c r="P6" s="9">
        <f>IFERROR(SUMIFS(ENTRADAS!$J:$J,ENTRADAS!$B:$B,CADASTRO!$B6,ENTRADAS!$I:$I,CADASTRO!P$2)/(SUMIFS(ENTRADAS!$D:$D,ENTRADAS!$B:$B,CADASTRO!$B6,ENTRADAS!$I:$I,CADASTRO!P$2)),0)</f>
        <v>0</v>
      </c>
      <c r="Q6" s="9">
        <f>IFERROR(SUMIFS(ENTRADAS!$J:$J,ENTRADAS!$B:$B,CADASTRO!$B6,ENTRADAS!$I:$I,CADASTRO!Q$2)/(SUMIFS(ENTRADAS!$D:$D,ENTRADAS!$B:$B,CADASTRO!$B6,ENTRADAS!$I:$I,CADASTRO!Q$2)),0)</f>
        <v>38.25</v>
      </c>
      <c r="R6" s="212">
        <f t="shared" ref="R6:R64" si="1">IFERROR(SUM(F6:Q6)/(U6-T6),0)</f>
        <v>38.25</v>
      </c>
      <c r="S6" s="17">
        <f t="shared" ref="S6:S69" si="2">D6*E6</f>
        <v>0</v>
      </c>
      <c r="T6" s="212">
        <f t="shared" ref="T6:T65" si="3">COUNTIF(F6:Q6,0)</f>
        <v>11</v>
      </c>
      <c r="U6" s="209">
        <v>12</v>
      </c>
      <c r="V6" s="1"/>
      <c r="W6" s="1"/>
      <c r="X6" s="1"/>
      <c r="Y6" s="1"/>
      <c r="Z6" s="1"/>
      <c r="AA6" s="1"/>
      <c r="AB6" s="1"/>
      <c r="AC6" s="1"/>
      <c r="AQ6" s="13"/>
    </row>
    <row r="7" spans="1:48" x14ac:dyDescent="0.25">
      <c r="A7" s="266"/>
      <c r="B7" s="267"/>
      <c r="C7" s="266"/>
      <c r="D7" s="266"/>
      <c r="E7" s="266"/>
      <c r="F7" s="9">
        <f>IFERROR(SUMIFS(ENTRADAS!$J:$J,ENTRADAS!$B:$B,CADASTRO!$B7,ENTRADAS!$I:$I,CADASTRO!F$2)/(SUMIFS(ENTRADAS!$D:$D,ENTRADAS!$B:$B,CADASTRO!$B7,ENTRADAS!$I:$I,CADASTRO!F$2)),0)</f>
        <v>0</v>
      </c>
      <c r="G7" s="9">
        <f>IFERROR(SUMIFS(ENTRADAS!$J:$J,ENTRADAS!$B:$B,CADASTRO!$B7,ENTRADAS!$I:$I,CADASTRO!G$2)/(SUMIFS(ENTRADAS!$D:$D,ENTRADAS!$B:$B,CADASTRO!$B7,ENTRADAS!$I:$I,CADASTRO!G$2)),0)</f>
        <v>0</v>
      </c>
      <c r="H7" s="9">
        <f>IFERROR(SUMIFS(ENTRADAS!$J:$J,ENTRADAS!$B:$B,CADASTRO!$B7,ENTRADAS!$I:$I,CADASTRO!H$2)/(SUMIFS(ENTRADAS!$D:$D,ENTRADAS!$B:$B,CADASTRO!$B7,ENTRADAS!$I:$I,CADASTRO!H$2)),0)</f>
        <v>0</v>
      </c>
      <c r="I7" s="9">
        <f>IFERROR(SUMIFS(ENTRADAS!$J:$J,ENTRADAS!$B:$B,CADASTRO!$B7,ENTRADAS!$I:$I,CADASTRO!I$2)/(SUMIFS(ENTRADAS!$D:$D,ENTRADAS!$B:$B,CADASTRO!$B7,ENTRADAS!$I:$I,CADASTRO!I$2)),0)</f>
        <v>0</v>
      </c>
      <c r="J7" s="9">
        <f>IFERROR(SUMIFS(ENTRADAS!$J:$J,ENTRADAS!$B:$B,CADASTRO!$B7,ENTRADAS!$I:$I,CADASTRO!J$2)/(SUMIFS(ENTRADAS!$D:$D,ENTRADAS!$B:$B,CADASTRO!$B7,ENTRADAS!$I:$I,CADASTRO!J$2)),0)</f>
        <v>0</v>
      </c>
      <c r="K7" s="9">
        <f>IFERROR(SUMIFS(ENTRADAS!$J:$J,ENTRADAS!$B:$B,CADASTRO!$B7,ENTRADAS!$I:$I,CADASTRO!K$2)/(SUMIFS(ENTRADAS!$D:$D,ENTRADAS!$B:$B,CADASTRO!$B7,ENTRADAS!$I:$I,CADASTRO!K$2)),0)</f>
        <v>0</v>
      </c>
      <c r="L7" s="9">
        <f>IFERROR(SUMIFS(ENTRADAS!$J:$J,ENTRADAS!$B:$B,CADASTRO!$B7,ENTRADAS!$I:$I,CADASTRO!L$2)/(SUMIFS(ENTRADAS!$D:$D,ENTRADAS!$B:$B,CADASTRO!$B7,ENTRADAS!$I:$I,CADASTRO!L$2)),0)</f>
        <v>0</v>
      </c>
      <c r="M7" s="9">
        <f>IFERROR(SUMIFS(ENTRADAS!$J:$J,ENTRADAS!$B:$B,CADASTRO!$B7,ENTRADAS!$I:$I,CADASTRO!M$2)/(SUMIFS(ENTRADAS!$D:$D,ENTRADAS!$B:$B,CADASTRO!$B7,ENTRADAS!$I:$I,CADASTRO!M$2)),0)</f>
        <v>0</v>
      </c>
      <c r="N7" s="9">
        <f>IFERROR(SUMIFS(ENTRADAS!$J:$J,ENTRADAS!$B:$B,CADASTRO!$B7,ENTRADAS!$I:$I,CADASTRO!N$2)/(SUMIFS(ENTRADAS!$D:$D,ENTRADAS!$B:$B,CADASTRO!$B7,ENTRADAS!$I:$I,CADASTRO!N$2)),0)</f>
        <v>0</v>
      </c>
      <c r="O7" s="9">
        <f>IFERROR(SUMIFS(ENTRADAS!$J:$J,ENTRADAS!$B:$B,CADASTRO!$B7,ENTRADAS!$I:$I,CADASTRO!O$2)/(SUMIFS(ENTRADAS!$D:$D,ENTRADAS!$B:$B,CADASTRO!$B7,ENTRADAS!$I:$I,CADASTRO!O$2)),0)</f>
        <v>0</v>
      </c>
      <c r="P7" s="9">
        <f>IFERROR(SUMIFS(ENTRADAS!$J:$J,ENTRADAS!$B:$B,CADASTRO!$B7,ENTRADAS!$I:$I,CADASTRO!P$2)/(SUMIFS(ENTRADAS!$D:$D,ENTRADAS!$B:$B,CADASTRO!$B7,ENTRADAS!$I:$I,CADASTRO!P$2)),0)</f>
        <v>0</v>
      </c>
      <c r="Q7" s="9">
        <f>IFERROR(SUMIFS(ENTRADAS!$J:$J,ENTRADAS!$B:$B,CADASTRO!$B7,ENTRADAS!$I:$I,CADASTRO!Q$2)/(SUMIFS(ENTRADAS!$D:$D,ENTRADAS!$B:$B,CADASTRO!$B7,ENTRADAS!$I:$I,CADASTRO!Q$2)),0)</f>
        <v>0</v>
      </c>
      <c r="R7" s="212">
        <f t="shared" si="1"/>
        <v>0</v>
      </c>
      <c r="S7" s="17">
        <f t="shared" si="2"/>
        <v>0</v>
      </c>
      <c r="T7" s="212">
        <f t="shared" si="3"/>
        <v>12</v>
      </c>
      <c r="U7" s="209">
        <v>12</v>
      </c>
      <c r="V7" s="1"/>
      <c r="W7" s="1"/>
      <c r="X7" s="1"/>
      <c r="Y7" s="1"/>
      <c r="Z7" s="1"/>
      <c r="AA7" s="1"/>
      <c r="AB7" s="1"/>
      <c r="AC7" s="1"/>
      <c r="AQ7" s="13"/>
    </row>
    <row r="8" spans="1:48" x14ac:dyDescent="0.25">
      <c r="A8" s="266"/>
      <c r="B8" s="267"/>
      <c r="C8" s="266"/>
      <c r="D8" s="266"/>
      <c r="E8" s="266"/>
      <c r="F8" s="9">
        <f>IFERROR(SUMIFS(ENTRADAS!$J:$J,ENTRADAS!$B:$B,CADASTRO!$B8,ENTRADAS!$I:$I,CADASTRO!F$2)/(SUMIFS(ENTRADAS!$D:$D,ENTRADAS!$B:$B,CADASTRO!$B8,ENTRADAS!$I:$I,CADASTRO!F$2)),0)</f>
        <v>0</v>
      </c>
      <c r="G8" s="9">
        <f>IFERROR(SUMIFS(ENTRADAS!$J:$J,ENTRADAS!$B:$B,CADASTRO!$B8,ENTRADAS!$I:$I,CADASTRO!G$2)/(SUMIFS(ENTRADAS!$D:$D,ENTRADAS!$B:$B,CADASTRO!$B8,ENTRADAS!$I:$I,CADASTRO!G$2)),0)</f>
        <v>0</v>
      </c>
      <c r="H8" s="9">
        <f>IFERROR(SUMIFS(ENTRADAS!$J:$J,ENTRADAS!$B:$B,CADASTRO!$B8,ENTRADAS!$I:$I,CADASTRO!H$2)/(SUMIFS(ENTRADAS!$D:$D,ENTRADAS!$B:$B,CADASTRO!$B8,ENTRADAS!$I:$I,CADASTRO!H$2)),0)</f>
        <v>0</v>
      </c>
      <c r="I8" s="9">
        <f>IFERROR(SUMIFS(ENTRADAS!$J:$J,ENTRADAS!$B:$B,CADASTRO!$B8,ENTRADAS!$I:$I,CADASTRO!I$2)/(SUMIFS(ENTRADAS!$D:$D,ENTRADAS!$B:$B,CADASTRO!$B8,ENTRADAS!$I:$I,CADASTRO!I$2)),0)</f>
        <v>0</v>
      </c>
      <c r="J8" s="9">
        <f>IFERROR(SUMIFS(ENTRADAS!$J:$J,ENTRADAS!$B:$B,CADASTRO!$B8,ENTRADAS!$I:$I,CADASTRO!J$2)/(SUMIFS(ENTRADAS!$D:$D,ENTRADAS!$B:$B,CADASTRO!$B8,ENTRADAS!$I:$I,CADASTRO!J$2)),0)</f>
        <v>0</v>
      </c>
      <c r="K8" s="9">
        <f>IFERROR(SUMIFS(ENTRADAS!$J:$J,ENTRADAS!$B:$B,CADASTRO!$B8,ENTRADAS!$I:$I,CADASTRO!K$2)/(SUMIFS(ENTRADAS!$D:$D,ENTRADAS!$B:$B,CADASTRO!$B8,ENTRADAS!$I:$I,CADASTRO!K$2)),0)</f>
        <v>0</v>
      </c>
      <c r="L8" s="9">
        <f>IFERROR(SUMIFS(ENTRADAS!$J:$J,ENTRADAS!$B:$B,CADASTRO!$B8,ENTRADAS!$I:$I,CADASTRO!L$2)/(SUMIFS(ENTRADAS!$D:$D,ENTRADAS!$B:$B,CADASTRO!$B8,ENTRADAS!$I:$I,CADASTRO!L$2)),0)</f>
        <v>0</v>
      </c>
      <c r="M8" s="9">
        <f>IFERROR(SUMIFS(ENTRADAS!$J:$J,ENTRADAS!$B:$B,CADASTRO!$B8,ENTRADAS!$I:$I,CADASTRO!M$2)/(SUMIFS(ENTRADAS!$D:$D,ENTRADAS!$B:$B,CADASTRO!$B8,ENTRADAS!$I:$I,CADASTRO!M$2)),0)</f>
        <v>0</v>
      </c>
      <c r="N8" s="9">
        <f>IFERROR(SUMIFS(ENTRADAS!$J:$J,ENTRADAS!$B:$B,CADASTRO!$B8,ENTRADAS!$I:$I,CADASTRO!N$2)/(SUMIFS(ENTRADAS!$D:$D,ENTRADAS!$B:$B,CADASTRO!$B8,ENTRADAS!$I:$I,CADASTRO!N$2)),0)</f>
        <v>0</v>
      </c>
      <c r="O8" s="9">
        <f>IFERROR(SUMIFS(ENTRADAS!$J:$J,ENTRADAS!$B:$B,CADASTRO!$B8,ENTRADAS!$I:$I,CADASTRO!O$2)/(SUMIFS(ENTRADAS!$D:$D,ENTRADAS!$B:$B,CADASTRO!$B8,ENTRADAS!$I:$I,CADASTRO!O$2)),0)</f>
        <v>0</v>
      </c>
      <c r="P8" s="9">
        <f>IFERROR(SUMIFS(ENTRADAS!$J:$J,ENTRADAS!$B:$B,CADASTRO!$B8,ENTRADAS!$I:$I,CADASTRO!P$2)/(SUMIFS(ENTRADAS!$D:$D,ENTRADAS!$B:$B,CADASTRO!$B8,ENTRADAS!$I:$I,CADASTRO!P$2)),0)</f>
        <v>0</v>
      </c>
      <c r="Q8" s="9">
        <f>IFERROR(SUMIFS(ENTRADAS!$J:$J,ENTRADAS!$B:$B,CADASTRO!$B8,ENTRADAS!$I:$I,CADASTRO!Q$2)/(SUMIFS(ENTRADAS!$D:$D,ENTRADAS!$B:$B,CADASTRO!$B8,ENTRADAS!$I:$I,CADASTRO!Q$2)),0)</f>
        <v>0</v>
      </c>
      <c r="R8" s="212">
        <f t="shared" si="1"/>
        <v>0</v>
      </c>
      <c r="S8" s="17">
        <f t="shared" si="2"/>
        <v>0</v>
      </c>
      <c r="T8" s="212">
        <f t="shared" si="3"/>
        <v>12</v>
      </c>
      <c r="U8" s="209">
        <v>12</v>
      </c>
      <c r="V8" s="1"/>
      <c r="W8" s="1"/>
      <c r="X8" s="1"/>
      <c r="Y8" s="1"/>
      <c r="Z8" s="1"/>
      <c r="AA8" s="1"/>
      <c r="AB8" s="1"/>
      <c r="AC8" s="1"/>
      <c r="AQ8" s="13"/>
    </row>
    <row r="9" spans="1:48" x14ac:dyDescent="0.25">
      <c r="A9" s="266"/>
      <c r="B9" s="267"/>
      <c r="C9" s="266"/>
      <c r="D9" s="266"/>
      <c r="E9" s="266"/>
      <c r="F9" s="9">
        <f>IFERROR(SUMIFS(ENTRADAS!$J:$J,ENTRADAS!$B:$B,CADASTRO!$B9,ENTRADAS!$I:$I,CADASTRO!F$2)/(SUMIFS(ENTRADAS!$D:$D,ENTRADAS!$B:$B,CADASTRO!$B9,ENTRADAS!$I:$I,CADASTRO!F$2)),0)</f>
        <v>0</v>
      </c>
      <c r="G9" s="9">
        <f>IFERROR(SUMIFS(ENTRADAS!$J:$J,ENTRADAS!$B:$B,CADASTRO!$B9,ENTRADAS!$I:$I,CADASTRO!G$2)/(SUMIFS(ENTRADAS!$D:$D,ENTRADAS!$B:$B,CADASTRO!$B9,ENTRADAS!$I:$I,CADASTRO!G$2)),0)</f>
        <v>0</v>
      </c>
      <c r="H9" s="9">
        <f>IFERROR(SUMIFS(ENTRADAS!$J:$J,ENTRADAS!$B:$B,CADASTRO!$B9,ENTRADAS!$I:$I,CADASTRO!H$2)/(SUMIFS(ENTRADAS!$D:$D,ENTRADAS!$B:$B,CADASTRO!$B9,ENTRADAS!$I:$I,CADASTRO!H$2)),0)</f>
        <v>0</v>
      </c>
      <c r="I9" s="9">
        <f>IFERROR(SUMIFS(ENTRADAS!$J:$J,ENTRADAS!$B:$B,CADASTRO!$B9,ENTRADAS!$I:$I,CADASTRO!I$2)/(SUMIFS(ENTRADAS!$D:$D,ENTRADAS!$B:$B,CADASTRO!$B9,ENTRADAS!$I:$I,CADASTRO!I$2)),0)</f>
        <v>0</v>
      </c>
      <c r="J9" s="9">
        <f>IFERROR(SUMIFS(ENTRADAS!$J:$J,ENTRADAS!$B:$B,CADASTRO!$B9,ENTRADAS!$I:$I,CADASTRO!J$2)/(SUMIFS(ENTRADAS!$D:$D,ENTRADAS!$B:$B,CADASTRO!$B9,ENTRADAS!$I:$I,CADASTRO!J$2)),0)</f>
        <v>0</v>
      </c>
      <c r="K9" s="9">
        <f>IFERROR(SUMIFS(ENTRADAS!$J:$J,ENTRADAS!$B:$B,CADASTRO!$B9,ENTRADAS!$I:$I,CADASTRO!K$2)/(SUMIFS(ENTRADAS!$D:$D,ENTRADAS!$B:$B,CADASTRO!$B9,ENTRADAS!$I:$I,CADASTRO!K$2)),0)</f>
        <v>0</v>
      </c>
      <c r="L9" s="9">
        <f>IFERROR(SUMIFS(ENTRADAS!$J:$J,ENTRADAS!$B:$B,CADASTRO!$B9,ENTRADAS!$I:$I,CADASTRO!L$2)/(SUMIFS(ENTRADAS!$D:$D,ENTRADAS!$B:$B,CADASTRO!$B9,ENTRADAS!$I:$I,CADASTRO!L$2)),0)</f>
        <v>0</v>
      </c>
      <c r="M9" s="9">
        <f>IFERROR(SUMIFS(ENTRADAS!$J:$J,ENTRADAS!$B:$B,CADASTRO!$B9,ENTRADAS!$I:$I,CADASTRO!M$2)/(SUMIFS(ENTRADAS!$D:$D,ENTRADAS!$B:$B,CADASTRO!$B9,ENTRADAS!$I:$I,CADASTRO!M$2)),0)</f>
        <v>0</v>
      </c>
      <c r="N9" s="9">
        <f>IFERROR(SUMIFS(ENTRADAS!$J:$J,ENTRADAS!$B:$B,CADASTRO!$B9,ENTRADAS!$I:$I,CADASTRO!N$2)/(SUMIFS(ENTRADAS!$D:$D,ENTRADAS!$B:$B,CADASTRO!$B9,ENTRADAS!$I:$I,CADASTRO!N$2)),0)</f>
        <v>0</v>
      </c>
      <c r="O9" s="9">
        <f>IFERROR(SUMIFS(ENTRADAS!$J:$J,ENTRADAS!$B:$B,CADASTRO!$B9,ENTRADAS!$I:$I,CADASTRO!O$2)/(SUMIFS(ENTRADAS!$D:$D,ENTRADAS!$B:$B,CADASTRO!$B9,ENTRADAS!$I:$I,CADASTRO!O$2)),0)</f>
        <v>0</v>
      </c>
      <c r="P9" s="9">
        <f>IFERROR(SUMIFS(ENTRADAS!$J:$J,ENTRADAS!$B:$B,CADASTRO!$B9,ENTRADAS!$I:$I,CADASTRO!P$2)/(SUMIFS(ENTRADAS!$D:$D,ENTRADAS!$B:$B,CADASTRO!$B9,ENTRADAS!$I:$I,CADASTRO!P$2)),0)</f>
        <v>0</v>
      </c>
      <c r="Q9" s="9">
        <f>IFERROR(SUMIFS(ENTRADAS!$J:$J,ENTRADAS!$B:$B,CADASTRO!$B9,ENTRADAS!$I:$I,CADASTRO!Q$2)/(SUMIFS(ENTRADAS!$D:$D,ENTRADAS!$B:$B,CADASTRO!$B9,ENTRADAS!$I:$I,CADASTRO!Q$2)),0)</f>
        <v>0</v>
      </c>
      <c r="R9" s="212">
        <f t="shared" si="1"/>
        <v>0</v>
      </c>
      <c r="S9" s="17">
        <f t="shared" si="2"/>
        <v>0</v>
      </c>
      <c r="T9" s="212">
        <f t="shared" si="3"/>
        <v>12</v>
      </c>
      <c r="U9" s="209">
        <v>12</v>
      </c>
      <c r="V9" s="1"/>
      <c r="W9" s="1"/>
      <c r="X9" s="1"/>
      <c r="Y9" s="1"/>
      <c r="Z9" s="1"/>
      <c r="AA9" s="1"/>
      <c r="AB9" s="1"/>
      <c r="AC9" s="1"/>
      <c r="AQ9" s="13"/>
    </row>
    <row r="10" spans="1:48" x14ac:dyDescent="0.25">
      <c r="A10" s="266"/>
      <c r="B10" s="267"/>
      <c r="C10" s="266"/>
      <c r="D10" s="266"/>
      <c r="E10" s="266"/>
      <c r="F10" s="9">
        <f>IFERROR(SUMIFS(ENTRADAS!$J:$J,ENTRADAS!$B:$B,CADASTRO!$B10,ENTRADAS!$I:$I,CADASTRO!F$2)/(SUMIFS(ENTRADAS!$D:$D,ENTRADAS!$B:$B,CADASTRO!$B10,ENTRADAS!$I:$I,CADASTRO!F$2)),0)</f>
        <v>0</v>
      </c>
      <c r="G10" s="9">
        <f>IFERROR(SUMIFS(ENTRADAS!$J:$J,ENTRADAS!$B:$B,CADASTRO!$B10,ENTRADAS!$I:$I,CADASTRO!G$2)/(SUMIFS(ENTRADAS!$D:$D,ENTRADAS!$B:$B,CADASTRO!$B10,ENTRADAS!$I:$I,CADASTRO!G$2)),0)</f>
        <v>0</v>
      </c>
      <c r="H10" s="9">
        <f>IFERROR(SUMIFS(ENTRADAS!$J:$J,ENTRADAS!$B:$B,CADASTRO!$B10,ENTRADAS!$I:$I,CADASTRO!H$2)/(SUMIFS(ENTRADAS!$D:$D,ENTRADAS!$B:$B,CADASTRO!$B10,ENTRADAS!$I:$I,CADASTRO!H$2)),0)</f>
        <v>0</v>
      </c>
      <c r="I10" s="9">
        <f>IFERROR(SUMIFS(ENTRADAS!$J:$J,ENTRADAS!$B:$B,CADASTRO!$B10,ENTRADAS!$I:$I,CADASTRO!I$2)/(SUMIFS(ENTRADAS!$D:$D,ENTRADAS!$B:$B,CADASTRO!$B10,ENTRADAS!$I:$I,CADASTRO!I$2)),0)</f>
        <v>0</v>
      </c>
      <c r="J10" s="9">
        <f>IFERROR(SUMIFS(ENTRADAS!$J:$J,ENTRADAS!$B:$B,CADASTRO!$B10,ENTRADAS!$I:$I,CADASTRO!J$2)/(SUMIFS(ENTRADAS!$D:$D,ENTRADAS!$B:$B,CADASTRO!$B10,ENTRADAS!$I:$I,CADASTRO!J$2)),0)</f>
        <v>0</v>
      </c>
      <c r="K10" s="9">
        <f>IFERROR(SUMIFS(ENTRADAS!$J:$J,ENTRADAS!$B:$B,CADASTRO!$B10,ENTRADAS!$I:$I,CADASTRO!K$2)/(SUMIFS(ENTRADAS!$D:$D,ENTRADAS!$B:$B,CADASTRO!$B10,ENTRADAS!$I:$I,CADASTRO!K$2)),0)</f>
        <v>0</v>
      </c>
      <c r="L10" s="9">
        <f>IFERROR(SUMIFS(ENTRADAS!$J:$J,ENTRADAS!$B:$B,CADASTRO!$B10,ENTRADAS!$I:$I,CADASTRO!L$2)/(SUMIFS(ENTRADAS!$D:$D,ENTRADAS!$B:$B,CADASTRO!$B10,ENTRADAS!$I:$I,CADASTRO!L$2)),0)</f>
        <v>0</v>
      </c>
      <c r="M10" s="9">
        <f>IFERROR(SUMIFS(ENTRADAS!$J:$J,ENTRADAS!$B:$B,CADASTRO!$B10,ENTRADAS!$I:$I,CADASTRO!M$2)/(SUMIFS(ENTRADAS!$D:$D,ENTRADAS!$B:$B,CADASTRO!$B10,ENTRADAS!$I:$I,CADASTRO!M$2)),0)</f>
        <v>0</v>
      </c>
      <c r="N10" s="9">
        <f>IFERROR(SUMIFS(ENTRADAS!$J:$J,ENTRADAS!$B:$B,CADASTRO!$B10,ENTRADAS!$I:$I,CADASTRO!N$2)/(SUMIFS(ENTRADAS!$D:$D,ENTRADAS!$B:$B,CADASTRO!$B10,ENTRADAS!$I:$I,CADASTRO!N$2)),0)</f>
        <v>0</v>
      </c>
      <c r="O10" s="9">
        <f>IFERROR(SUMIFS(ENTRADAS!$J:$J,ENTRADAS!$B:$B,CADASTRO!$B10,ENTRADAS!$I:$I,CADASTRO!O$2)/(SUMIFS(ENTRADAS!$D:$D,ENTRADAS!$B:$B,CADASTRO!$B10,ENTRADAS!$I:$I,CADASTRO!O$2)),0)</f>
        <v>0</v>
      </c>
      <c r="P10" s="9">
        <f>IFERROR(SUMIFS(ENTRADAS!$J:$J,ENTRADAS!$B:$B,CADASTRO!$B10,ENTRADAS!$I:$I,CADASTRO!P$2)/(SUMIFS(ENTRADAS!$D:$D,ENTRADAS!$B:$B,CADASTRO!$B10,ENTRADAS!$I:$I,CADASTRO!P$2)),0)</f>
        <v>0</v>
      </c>
      <c r="Q10" s="9">
        <f>IFERROR(SUMIFS(ENTRADAS!$J:$J,ENTRADAS!$B:$B,CADASTRO!$B10,ENTRADAS!$I:$I,CADASTRO!Q$2)/(SUMIFS(ENTRADAS!$D:$D,ENTRADAS!$B:$B,CADASTRO!$B10,ENTRADAS!$I:$I,CADASTRO!Q$2)),0)</f>
        <v>0</v>
      </c>
      <c r="R10" s="212">
        <f t="shared" si="1"/>
        <v>0</v>
      </c>
      <c r="S10" s="17">
        <f t="shared" si="2"/>
        <v>0</v>
      </c>
      <c r="T10" s="212">
        <f t="shared" si="3"/>
        <v>12</v>
      </c>
      <c r="U10" s="209">
        <v>12</v>
      </c>
      <c r="V10" s="1"/>
      <c r="W10" s="1"/>
      <c r="X10" s="1"/>
      <c r="Y10" s="1"/>
      <c r="Z10" s="1"/>
      <c r="AA10" s="1"/>
      <c r="AB10" s="1"/>
      <c r="AC10" s="1"/>
    </row>
    <row r="11" spans="1:48" x14ac:dyDescent="0.25">
      <c r="A11" s="266"/>
      <c r="B11" s="267"/>
      <c r="C11" s="266"/>
      <c r="D11" s="266"/>
      <c r="E11" s="266"/>
      <c r="F11" s="9">
        <f>IFERROR(SUMIFS(ENTRADAS!$J:$J,ENTRADAS!$B:$B,CADASTRO!$B11,ENTRADAS!$I:$I,CADASTRO!F$2)/(SUMIFS(ENTRADAS!$D:$D,ENTRADAS!$B:$B,CADASTRO!$B11,ENTRADAS!$I:$I,CADASTRO!F$2)),0)</f>
        <v>0</v>
      </c>
      <c r="G11" s="9">
        <f>IFERROR(SUMIFS(ENTRADAS!$J:$J,ENTRADAS!$B:$B,CADASTRO!$B11,ENTRADAS!$I:$I,CADASTRO!G$2)/(SUMIFS(ENTRADAS!$D:$D,ENTRADAS!$B:$B,CADASTRO!$B11,ENTRADAS!$I:$I,CADASTRO!G$2)),0)</f>
        <v>0</v>
      </c>
      <c r="H11" s="9">
        <f>IFERROR(SUMIFS(ENTRADAS!$J:$J,ENTRADAS!$B:$B,CADASTRO!$B11,ENTRADAS!$I:$I,CADASTRO!H$2)/(SUMIFS(ENTRADAS!$D:$D,ENTRADAS!$B:$B,CADASTRO!$B11,ENTRADAS!$I:$I,CADASTRO!H$2)),0)</f>
        <v>0</v>
      </c>
      <c r="I11" s="9">
        <f>IFERROR(SUMIFS(ENTRADAS!$J:$J,ENTRADAS!$B:$B,CADASTRO!$B11,ENTRADAS!$I:$I,CADASTRO!I$2)/(SUMIFS(ENTRADAS!$D:$D,ENTRADAS!$B:$B,CADASTRO!$B11,ENTRADAS!$I:$I,CADASTRO!I$2)),0)</f>
        <v>0</v>
      </c>
      <c r="J11" s="9">
        <f>IFERROR(SUMIFS(ENTRADAS!$J:$J,ENTRADAS!$B:$B,CADASTRO!$B11,ENTRADAS!$I:$I,CADASTRO!J$2)/(SUMIFS(ENTRADAS!$D:$D,ENTRADAS!$B:$B,CADASTRO!$B11,ENTRADAS!$I:$I,CADASTRO!J$2)),0)</f>
        <v>0</v>
      </c>
      <c r="K11" s="9">
        <f>IFERROR(SUMIFS(ENTRADAS!$J:$J,ENTRADAS!$B:$B,CADASTRO!$B11,ENTRADAS!$I:$I,CADASTRO!K$2)/(SUMIFS(ENTRADAS!$D:$D,ENTRADAS!$B:$B,CADASTRO!$B11,ENTRADAS!$I:$I,CADASTRO!K$2)),0)</f>
        <v>0</v>
      </c>
      <c r="L11" s="9">
        <f>IFERROR(SUMIFS(ENTRADAS!$J:$J,ENTRADAS!$B:$B,CADASTRO!$B11,ENTRADAS!$I:$I,CADASTRO!L$2)/(SUMIFS(ENTRADAS!$D:$D,ENTRADAS!$B:$B,CADASTRO!$B11,ENTRADAS!$I:$I,CADASTRO!L$2)),0)</f>
        <v>0</v>
      </c>
      <c r="M11" s="9">
        <f>IFERROR(SUMIFS(ENTRADAS!$J:$J,ENTRADAS!$B:$B,CADASTRO!$B11,ENTRADAS!$I:$I,CADASTRO!M$2)/(SUMIFS(ENTRADAS!$D:$D,ENTRADAS!$B:$B,CADASTRO!$B11,ENTRADAS!$I:$I,CADASTRO!M$2)),0)</f>
        <v>0</v>
      </c>
      <c r="N11" s="9">
        <f>IFERROR(SUMIFS(ENTRADAS!$J:$J,ENTRADAS!$B:$B,CADASTRO!$B11,ENTRADAS!$I:$I,CADASTRO!N$2)/(SUMIFS(ENTRADAS!$D:$D,ENTRADAS!$B:$B,CADASTRO!$B11,ENTRADAS!$I:$I,CADASTRO!N$2)),0)</f>
        <v>0</v>
      </c>
      <c r="O11" s="9">
        <f>IFERROR(SUMIFS(ENTRADAS!$J:$J,ENTRADAS!$B:$B,CADASTRO!$B11,ENTRADAS!$I:$I,CADASTRO!O$2)/(SUMIFS(ENTRADAS!$D:$D,ENTRADAS!$B:$B,CADASTRO!$B11,ENTRADAS!$I:$I,CADASTRO!O$2)),0)</f>
        <v>0</v>
      </c>
      <c r="P11" s="9">
        <f>IFERROR(SUMIFS(ENTRADAS!$J:$J,ENTRADAS!$B:$B,CADASTRO!$B11,ENTRADAS!$I:$I,CADASTRO!P$2)/(SUMIFS(ENTRADAS!$D:$D,ENTRADAS!$B:$B,CADASTRO!$B11,ENTRADAS!$I:$I,CADASTRO!P$2)),0)</f>
        <v>0</v>
      </c>
      <c r="Q11" s="9">
        <f>IFERROR(SUMIFS(ENTRADAS!$J:$J,ENTRADAS!$B:$B,CADASTRO!$B11,ENTRADAS!$I:$I,CADASTRO!Q$2)/(SUMIFS(ENTRADAS!$D:$D,ENTRADAS!$B:$B,CADASTRO!$B11,ENTRADAS!$I:$I,CADASTRO!Q$2)),0)</f>
        <v>0</v>
      </c>
      <c r="R11" s="212">
        <f t="shared" si="1"/>
        <v>0</v>
      </c>
      <c r="S11" s="17">
        <f t="shared" si="2"/>
        <v>0</v>
      </c>
      <c r="T11" s="212">
        <f t="shared" si="3"/>
        <v>12</v>
      </c>
      <c r="U11" s="209">
        <v>12</v>
      </c>
      <c r="V11" s="1"/>
      <c r="W11" s="1"/>
      <c r="X11" s="1"/>
      <c r="Y11" s="1"/>
      <c r="Z11" s="1"/>
      <c r="AA11" s="1"/>
      <c r="AB11" s="1"/>
      <c r="AC11" s="1"/>
    </row>
    <row r="12" spans="1:48" x14ac:dyDescent="0.25">
      <c r="A12" s="266"/>
      <c r="B12" s="267"/>
      <c r="C12" s="266"/>
      <c r="D12" s="266"/>
      <c r="E12" s="266"/>
      <c r="F12" s="9">
        <f>IFERROR(SUMIFS(ENTRADAS!$J:$J,ENTRADAS!$B:$B,CADASTRO!$B12,ENTRADAS!$I:$I,CADASTRO!F$2)/(SUMIFS(ENTRADAS!$D:$D,ENTRADAS!$B:$B,CADASTRO!$B12,ENTRADAS!$I:$I,CADASTRO!F$2)),0)</f>
        <v>0</v>
      </c>
      <c r="G12" s="9">
        <f>IFERROR(SUMIFS(ENTRADAS!$J:$J,ENTRADAS!$B:$B,CADASTRO!$B12,ENTRADAS!$I:$I,CADASTRO!G$2)/(SUMIFS(ENTRADAS!$D:$D,ENTRADAS!$B:$B,CADASTRO!$B12,ENTRADAS!$I:$I,CADASTRO!G$2)),0)</f>
        <v>0</v>
      </c>
      <c r="H12" s="9">
        <f>IFERROR(SUMIFS(ENTRADAS!$J:$J,ENTRADAS!$B:$B,CADASTRO!$B12,ENTRADAS!$I:$I,CADASTRO!H$2)/(SUMIFS(ENTRADAS!$D:$D,ENTRADAS!$B:$B,CADASTRO!$B12,ENTRADAS!$I:$I,CADASTRO!H$2)),0)</f>
        <v>0</v>
      </c>
      <c r="I12" s="9">
        <f>IFERROR(SUMIFS(ENTRADAS!$J:$J,ENTRADAS!$B:$B,CADASTRO!$B12,ENTRADAS!$I:$I,CADASTRO!I$2)/(SUMIFS(ENTRADAS!$D:$D,ENTRADAS!$B:$B,CADASTRO!$B12,ENTRADAS!$I:$I,CADASTRO!I$2)),0)</f>
        <v>0</v>
      </c>
      <c r="J12" s="9">
        <f>IFERROR(SUMIFS(ENTRADAS!$J:$J,ENTRADAS!$B:$B,CADASTRO!$B12,ENTRADAS!$I:$I,CADASTRO!J$2)/(SUMIFS(ENTRADAS!$D:$D,ENTRADAS!$B:$B,CADASTRO!$B12,ENTRADAS!$I:$I,CADASTRO!J$2)),0)</f>
        <v>0</v>
      </c>
      <c r="K12" s="9">
        <f>IFERROR(SUMIFS(ENTRADAS!$J:$J,ENTRADAS!$B:$B,CADASTRO!$B12,ENTRADAS!$I:$I,CADASTRO!K$2)/(SUMIFS(ENTRADAS!$D:$D,ENTRADAS!$B:$B,CADASTRO!$B12,ENTRADAS!$I:$I,CADASTRO!K$2)),0)</f>
        <v>0</v>
      </c>
      <c r="L12" s="9">
        <f>IFERROR(SUMIFS(ENTRADAS!$J:$J,ENTRADAS!$B:$B,CADASTRO!$B12,ENTRADAS!$I:$I,CADASTRO!L$2)/(SUMIFS(ENTRADAS!$D:$D,ENTRADAS!$B:$B,CADASTRO!$B12,ENTRADAS!$I:$I,CADASTRO!L$2)),0)</f>
        <v>0</v>
      </c>
      <c r="M12" s="9">
        <f>IFERROR(SUMIFS(ENTRADAS!$J:$J,ENTRADAS!$B:$B,CADASTRO!$B12,ENTRADAS!$I:$I,CADASTRO!M$2)/(SUMIFS(ENTRADAS!$D:$D,ENTRADAS!$B:$B,CADASTRO!$B12,ENTRADAS!$I:$I,CADASTRO!M$2)),0)</f>
        <v>0</v>
      </c>
      <c r="N12" s="9">
        <f>IFERROR(SUMIFS(ENTRADAS!$J:$J,ENTRADAS!$B:$B,CADASTRO!$B12,ENTRADAS!$I:$I,CADASTRO!N$2)/(SUMIFS(ENTRADAS!$D:$D,ENTRADAS!$B:$B,CADASTRO!$B12,ENTRADAS!$I:$I,CADASTRO!N$2)),0)</f>
        <v>0</v>
      </c>
      <c r="O12" s="9">
        <f>IFERROR(SUMIFS(ENTRADAS!$J:$J,ENTRADAS!$B:$B,CADASTRO!$B12,ENTRADAS!$I:$I,CADASTRO!O$2)/(SUMIFS(ENTRADAS!$D:$D,ENTRADAS!$B:$B,CADASTRO!$B12,ENTRADAS!$I:$I,CADASTRO!O$2)),0)</f>
        <v>0</v>
      </c>
      <c r="P12" s="9">
        <f>IFERROR(SUMIFS(ENTRADAS!$J:$J,ENTRADAS!$B:$B,CADASTRO!$B12,ENTRADAS!$I:$I,CADASTRO!P$2)/(SUMIFS(ENTRADAS!$D:$D,ENTRADAS!$B:$B,CADASTRO!$B12,ENTRADAS!$I:$I,CADASTRO!P$2)),0)</f>
        <v>0</v>
      </c>
      <c r="Q12" s="9">
        <f>IFERROR(SUMIFS(ENTRADAS!$J:$J,ENTRADAS!$B:$B,CADASTRO!$B12,ENTRADAS!$I:$I,CADASTRO!Q$2)/(SUMIFS(ENTRADAS!$D:$D,ENTRADAS!$B:$B,CADASTRO!$B12,ENTRADAS!$I:$I,CADASTRO!Q$2)),0)</f>
        <v>0</v>
      </c>
      <c r="R12" s="212">
        <f t="shared" si="1"/>
        <v>0</v>
      </c>
      <c r="S12" s="17">
        <f t="shared" si="2"/>
        <v>0</v>
      </c>
      <c r="T12" s="212">
        <f t="shared" si="3"/>
        <v>12</v>
      </c>
      <c r="U12" s="209">
        <v>12</v>
      </c>
      <c r="V12" s="1"/>
      <c r="W12" s="1"/>
      <c r="X12" s="1"/>
      <c r="Y12" s="1"/>
      <c r="Z12" s="1"/>
      <c r="AA12" s="1"/>
      <c r="AB12" s="1"/>
      <c r="AC12" s="1"/>
    </row>
    <row r="13" spans="1:48" x14ac:dyDescent="0.25">
      <c r="A13" s="266"/>
      <c r="B13" s="267"/>
      <c r="C13" s="266"/>
      <c r="D13" s="266"/>
      <c r="E13" s="266"/>
      <c r="F13" s="9">
        <f>IFERROR(SUMIFS(ENTRADAS!$J:$J,ENTRADAS!$B:$B,CADASTRO!$B13,ENTRADAS!$I:$I,CADASTRO!F$2)/(SUMIFS(ENTRADAS!$D:$D,ENTRADAS!$B:$B,CADASTRO!$B13,ENTRADAS!$I:$I,CADASTRO!F$2)),0)</f>
        <v>0</v>
      </c>
      <c r="G13" s="9">
        <f>IFERROR(SUMIFS(ENTRADAS!$J:$J,ENTRADAS!$B:$B,CADASTRO!$B13,ENTRADAS!$I:$I,CADASTRO!G$2)/(SUMIFS(ENTRADAS!$D:$D,ENTRADAS!$B:$B,CADASTRO!$B13,ENTRADAS!$I:$I,CADASTRO!G$2)),0)</f>
        <v>0</v>
      </c>
      <c r="H13" s="9">
        <f>IFERROR(SUMIFS(ENTRADAS!$J:$J,ENTRADAS!$B:$B,CADASTRO!$B13,ENTRADAS!$I:$I,CADASTRO!H$2)/(SUMIFS(ENTRADAS!$D:$D,ENTRADAS!$B:$B,CADASTRO!$B13,ENTRADAS!$I:$I,CADASTRO!H$2)),0)</f>
        <v>0</v>
      </c>
      <c r="I13" s="9">
        <f>IFERROR(SUMIFS(ENTRADAS!$J:$J,ENTRADAS!$B:$B,CADASTRO!$B13,ENTRADAS!$I:$I,CADASTRO!I$2)/(SUMIFS(ENTRADAS!$D:$D,ENTRADAS!$B:$B,CADASTRO!$B13,ENTRADAS!$I:$I,CADASTRO!I$2)),0)</f>
        <v>0</v>
      </c>
      <c r="J13" s="9">
        <f>IFERROR(SUMIFS(ENTRADAS!$J:$J,ENTRADAS!$B:$B,CADASTRO!$B13,ENTRADAS!$I:$I,CADASTRO!J$2)/(SUMIFS(ENTRADAS!$D:$D,ENTRADAS!$B:$B,CADASTRO!$B13,ENTRADAS!$I:$I,CADASTRO!J$2)),0)</f>
        <v>0</v>
      </c>
      <c r="K13" s="9">
        <f>IFERROR(SUMIFS(ENTRADAS!$J:$J,ENTRADAS!$B:$B,CADASTRO!$B13,ENTRADAS!$I:$I,CADASTRO!K$2)/(SUMIFS(ENTRADAS!$D:$D,ENTRADAS!$B:$B,CADASTRO!$B13,ENTRADAS!$I:$I,CADASTRO!K$2)),0)</f>
        <v>0</v>
      </c>
      <c r="L13" s="9">
        <f>IFERROR(SUMIFS(ENTRADAS!$J:$J,ENTRADAS!$B:$B,CADASTRO!$B13,ENTRADAS!$I:$I,CADASTRO!L$2)/(SUMIFS(ENTRADAS!$D:$D,ENTRADAS!$B:$B,CADASTRO!$B13,ENTRADAS!$I:$I,CADASTRO!L$2)),0)</f>
        <v>0</v>
      </c>
      <c r="M13" s="9">
        <f>IFERROR(SUMIFS(ENTRADAS!$J:$J,ENTRADAS!$B:$B,CADASTRO!$B13,ENTRADAS!$I:$I,CADASTRO!M$2)/(SUMIFS(ENTRADAS!$D:$D,ENTRADAS!$B:$B,CADASTRO!$B13,ENTRADAS!$I:$I,CADASTRO!M$2)),0)</f>
        <v>0</v>
      </c>
      <c r="N13" s="9">
        <f>IFERROR(SUMIFS(ENTRADAS!$J:$J,ENTRADAS!$B:$B,CADASTRO!$B13,ENTRADAS!$I:$I,CADASTRO!N$2)/(SUMIFS(ENTRADAS!$D:$D,ENTRADAS!$B:$B,CADASTRO!$B13,ENTRADAS!$I:$I,CADASTRO!N$2)),0)</f>
        <v>0</v>
      </c>
      <c r="O13" s="9">
        <f>IFERROR(SUMIFS(ENTRADAS!$J:$J,ENTRADAS!$B:$B,CADASTRO!$B13,ENTRADAS!$I:$I,CADASTRO!O$2)/(SUMIFS(ENTRADAS!$D:$D,ENTRADAS!$B:$B,CADASTRO!$B13,ENTRADAS!$I:$I,CADASTRO!O$2)),0)</f>
        <v>0</v>
      </c>
      <c r="P13" s="9">
        <f>IFERROR(SUMIFS(ENTRADAS!$J:$J,ENTRADAS!$B:$B,CADASTRO!$B13,ENTRADAS!$I:$I,CADASTRO!P$2)/(SUMIFS(ENTRADAS!$D:$D,ENTRADAS!$B:$B,CADASTRO!$B13,ENTRADAS!$I:$I,CADASTRO!P$2)),0)</f>
        <v>0</v>
      </c>
      <c r="Q13" s="9">
        <f>IFERROR(SUMIFS(ENTRADAS!$J:$J,ENTRADAS!$B:$B,CADASTRO!$B13,ENTRADAS!$I:$I,CADASTRO!Q$2)/(SUMIFS(ENTRADAS!$D:$D,ENTRADAS!$B:$B,CADASTRO!$B13,ENTRADAS!$I:$I,CADASTRO!Q$2)),0)</f>
        <v>0</v>
      </c>
      <c r="R13" s="212">
        <f t="shared" si="1"/>
        <v>0</v>
      </c>
      <c r="S13" s="17">
        <f t="shared" si="2"/>
        <v>0</v>
      </c>
      <c r="T13" s="212">
        <f t="shared" si="3"/>
        <v>12</v>
      </c>
      <c r="U13" s="209">
        <v>12</v>
      </c>
      <c r="V13" s="1"/>
      <c r="W13" s="1"/>
      <c r="X13" s="1"/>
      <c r="Y13" s="1"/>
      <c r="Z13" s="1"/>
      <c r="AA13" s="1"/>
      <c r="AB13" s="1"/>
      <c r="AC13" s="1"/>
    </row>
    <row r="14" spans="1:48" x14ac:dyDescent="0.25">
      <c r="A14" s="266"/>
      <c r="B14" s="267"/>
      <c r="C14" s="266"/>
      <c r="D14" s="266"/>
      <c r="E14" s="266"/>
      <c r="F14" s="9">
        <f>IFERROR(SUMIFS(ENTRADAS!$J:$J,ENTRADAS!$B:$B,CADASTRO!$B14,ENTRADAS!$I:$I,CADASTRO!F$2)/(SUMIFS(ENTRADAS!$D:$D,ENTRADAS!$B:$B,CADASTRO!$B14,ENTRADAS!$I:$I,CADASTRO!F$2)),0)</f>
        <v>0</v>
      </c>
      <c r="G14" s="9">
        <f>IFERROR(SUMIFS(ENTRADAS!$J:$J,ENTRADAS!$B:$B,CADASTRO!$B14,ENTRADAS!$I:$I,CADASTRO!G$2)/(SUMIFS(ENTRADAS!$D:$D,ENTRADAS!$B:$B,CADASTRO!$B14,ENTRADAS!$I:$I,CADASTRO!G$2)),0)</f>
        <v>0</v>
      </c>
      <c r="H14" s="9">
        <f>IFERROR(SUMIFS(ENTRADAS!$J:$J,ENTRADAS!$B:$B,CADASTRO!$B14,ENTRADAS!$I:$I,CADASTRO!H$2)/(SUMIFS(ENTRADAS!$D:$D,ENTRADAS!$B:$B,CADASTRO!$B14,ENTRADAS!$I:$I,CADASTRO!H$2)),0)</f>
        <v>0</v>
      </c>
      <c r="I14" s="9">
        <f>IFERROR(SUMIFS(ENTRADAS!$J:$J,ENTRADAS!$B:$B,CADASTRO!$B14,ENTRADAS!$I:$I,CADASTRO!I$2)/(SUMIFS(ENTRADAS!$D:$D,ENTRADAS!$B:$B,CADASTRO!$B14,ENTRADAS!$I:$I,CADASTRO!I$2)),0)</f>
        <v>0</v>
      </c>
      <c r="J14" s="9">
        <f>IFERROR(SUMIFS(ENTRADAS!$J:$J,ENTRADAS!$B:$B,CADASTRO!$B14,ENTRADAS!$I:$I,CADASTRO!J$2)/(SUMIFS(ENTRADAS!$D:$D,ENTRADAS!$B:$B,CADASTRO!$B14,ENTRADAS!$I:$I,CADASTRO!J$2)),0)</f>
        <v>0</v>
      </c>
      <c r="K14" s="9">
        <f>IFERROR(SUMIFS(ENTRADAS!$J:$J,ENTRADAS!$B:$B,CADASTRO!$B14,ENTRADAS!$I:$I,CADASTRO!K$2)/(SUMIFS(ENTRADAS!$D:$D,ENTRADAS!$B:$B,CADASTRO!$B14,ENTRADAS!$I:$I,CADASTRO!K$2)),0)</f>
        <v>0</v>
      </c>
      <c r="L14" s="9">
        <f>IFERROR(SUMIFS(ENTRADAS!$J:$J,ENTRADAS!$B:$B,CADASTRO!$B14,ENTRADAS!$I:$I,CADASTRO!L$2)/(SUMIFS(ENTRADAS!$D:$D,ENTRADAS!$B:$B,CADASTRO!$B14,ENTRADAS!$I:$I,CADASTRO!L$2)),0)</f>
        <v>0</v>
      </c>
      <c r="M14" s="9">
        <f>IFERROR(SUMIFS(ENTRADAS!$J:$J,ENTRADAS!$B:$B,CADASTRO!$B14,ENTRADAS!$I:$I,CADASTRO!M$2)/(SUMIFS(ENTRADAS!$D:$D,ENTRADAS!$B:$B,CADASTRO!$B14,ENTRADAS!$I:$I,CADASTRO!M$2)),0)</f>
        <v>0</v>
      </c>
      <c r="N14" s="9">
        <f>IFERROR(SUMIFS(ENTRADAS!$J:$J,ENTRADAS!$B:$B,CADASTRO!$B14,ENTRADAS!$I:$I,CADASTRO!N$2)/(SUMIFS(ENTRADAS!$D:$D,ENTRADAS!$B:$B,CADASTRO!$B14,ENTRADAS!$I:$I,CADASTRO!N$2)),0)</f>
        <v>0</v>
      </c>
      <c r="O14" s="9">
        <f>IFERROR(SUMIFS(ENTRADAS!$J:$J,ENTRADAS!$B:$B,CADASTRO!$B14,ENTRADAS!$I:$I,CADASTRO!O$2)/(SUMIFS(ENTRADAS!$D:$D,ENTRADAS!$B:$B,CADASTRO!$B14,ENTRADAS!$I:$I,CADASTRO!O$2)),0)</f>
        <v>0</v>
      </c>
      <c r="P14" s="9">
        <f>IFERROR(SUMIFS(ENTRADAS!$J:$J,ENTRADAS!$B:$B,CADASTRO!$B14,ENTRADAS!$I:$I,CADASTRO!P$2)/(SUMIFS(ENTRADAS!$D:$D,ENTRADAS!$B:$B,CADASTRO!$B14,ENTRADAS!$I:$I,CADASTRO!P$2)),0)</f>
        <v>0</v>
      </c>
      <c r="Q14" s="9">
        <f>IFERROR(SUMIFS(ENTRADAS!$J:$J,ENTRADAS!$B:$B,CADASTRO!$B14,ENTRADAS!$I:$I,CADASTRO!Q$2)/(SUMIFS(ENTRADAS!$D:$D,ENTRADAS!$B:$B,CADASTRO!$B14,ENTRADAS!$I:$I,CADASTRO!Q$2)),0)</f>
        <v>0</v>
      </c>
      <c r="R14" s="212">
        <f t="shared" si="1"/>
        <v>0</v>
      </c>
      <c r="S14" s="17">
        <f t="shared" si="2"/>
        <v>0</v>
      </c>
      <c r="T14" s="212">
        <f t="shared" si="3"/>
        <v>12</v>
      </c>
      <c r="U14" s="209">
        <v>12</v>
      </c>
      <c r="V14" s="1"/>
      <c r="W14" s="1"/>
      <c r="X14" s="1"/>
      <c r="Y14" s="1"/>
      <c r="Z14" s="1"/>
      <c r="AA14" s="1"/>
      <c r="AB14" s="1"/>
      <c r="AC14" s="1"/>
    </row>
    <row r="15" spans="1:48" x14ac:dyDescent="0.25">
      <c r="A15" s="266"/>
      <c r="B15" s="267"/>
      <c r="C15" s="266"/>
      <c r="D15" s="266"/>
      <c r="E15" s="266"/>
      <c r="F15" s="9">
        <f>IFERROR(SUMIFS(ENTRADAS!$J:$J,ENTRADAS!$B:$B,CADASTRO!$B15,ENTRADAS!$I:$I,CADASTRO!F$2)/(SUMIFS(ENTRADAS!$D:$D,ENTRADAS!$B:$B,CADASTRO!$B15,ENTRADAS!$I:$I,CADASTRO!F$2)),0)</f>
        <v>0</v>
      </c>
      <c r="G15" s="9">
        <f>IFERROR(SUMIFS(ENTRADAS!$J:$J,ENTRADAS!$B:$B,CADASTRO!$B15,ENTRADAS!$I:$I,CADASTRO!G$2)/(SUMIFS(ENTRADAS!$D:$D,ENTRADAS!$B:$B,CADASTRO!$B15,ENTRADAS!$I:$I,CADASTRO!G$2)),0)</f>
        <v>0</v>
      </c>
      <c r="H15" s="9">
        <f>IFERROR(SUMIFS(ENTRADAS!$J:$J,ENTRADAS!$B:$B,CADASTRO!$B15,ENTRADAS!$I:$I,CADASTRO!H$2)/(SUMIFS(ENTRADAS!$D:$D,ENTRADAS!$B:$B,CADASTRO!$B15,ENTRADAS!$I:$I,CADASTRO!H$2)),0)</f>
        <v>0</v>
      </c>
      <c r="I15" s="9">
        <f>IFERROR(SUMIFS(ENTRADAS!$J:$J,ENTRADAS!$B:$B,CADASTRO!$B15,ENTRADAS!$I:$I,CADASTRO!I$2)/(SUMIFS(ENTRADAS!$D:$D,ENTRADAS!$B:$B,CADASTRO!$B15,ENTRADAS!$I:$I,CADASTRO!I$2)),0)</f>
        <v>0</v>
      </c>
      <c r="J15" s="9">
        <f>IFERROR(SUMIFS(ENTRADAS!$J:$J,ENTRADAS!$B:$B,CADASTRO!$B15,ENTRADAS!$I:$I,CADASTRO!J$2)/(SUMIFS(ENTRADAS!$D:$D,ENTRADAS!$B:$B,CADASTRO!$B15,ENTRADAS!$I:$I,CADASTRO!J$2)),0)</f>
        <v>0</v>
      </c>
      <c r="K15" s="9">
        <f>IFERROR(SUMIFS(ENTRADAS!$J:$J,ENTRADAS!$B:$B,CADASTRO!$B15,ENTRADAS!$I:$I,CADASTRO!K$2)/(SUMIFS(ENTRADAS!$D:$D,ENTRADAS!$B:$B,CADASTRO!$B15,ENTRADAS!$I:$I,CADASTRO!K$2)),0)</f>
        <v>0</v>
      </c>
      <c r="L15" s="9">
        <f>IFERROR(SUMIFS(ENTRADAS!$J:$J,ENTRADAS!$B:$B,CADASTRO!$B15,ENTRADAS!$I:$I,CADASTRO!L$2)/(SUMIFS(ENTRADAS!$D:$D,ENTRADAS!$B:$B,CADASTRO!$B15,ENTRADAS!$I:$I,CADASTRO!L$2)),0)</f>
        <v>0</v>
      </c>
      <c r="M15" s="9">
        <f>IFERROR(SUMIFS(ENTRADAS!$J:$J,ENTRADAS!$B:$B,CADASTRO!$B15,ENTRADAS!$I:$I,CADASTRO!M$2)/(SUMIFS(ENTRADAS!$D:$D,ENTRADAS!$B:$B,CADASTRO!$B15,ENTRADAS!$I:$I,CADASTRO!M$2)),0)</f>
        <v>0</v>
      </c>
      <c r="N15" s="9">
        <f>IFERROR(SUMIFS(ENTRADAS!$J:$J,ENTRADAS!$B:$B,CADASTRO!$B15,ENTRADAS!$I:$I,CADASTRO!N$2)/(SUMIFS(ENTRADAS!$D:$D,ENTRADAS!$B:$B,CADASTRO!$B15,ENTRADAS!$I:$I,CADASTRO!N$2)),0)</f>
        <v>0</v>
      </c>
      <c r="O15" s="9">
        <f>IFERROR(SUMIFS(ENTRADAS!$J:$J,ENTRADAS!$B:$B,CADASTRO!$B15,ENTRADAS!$I:$I,CADASTRO!O$2)/(SUMIFS(ENTRADAS!$D:$D,ENTRADAS!$B:$B,CADASTRO!$B15,ENTRADAS!$I:$I,CADASTRO!O$2)),0)</f>
        <v>0</v>
      </c>
      <c r="P15" s="9">
        <f>IFERROR(SUMIFS(ENTRADAS!$J:$J,ENTRADAS!$B:$B,CADASTRO!$B15,ENTRADAS!$I:$I,CADASTRO!P$2)/(SUMIFS(ENTRADAS!$D:$D,ENTRADAS!$B:$B,CADASTRO!$B15,ENTRADAS!$I:$I,CADASTRO!P$2)),0)</f>
        <v>0</v>
      </c>
      <c r="Q15" s="9">
        <f>IFERROR(SUMIFS(ENTRADAS!$J:$J,ENTRADAS!$B:$B,CADASTRO!$B15,ENTRADAS!$I:$I,CADASTRO!Q$2)/(SUMIFS(ENTRADAS!$D:$D,ENTRADAS!$B:$B,CADASTRO!$B15,ENTRADAS!$I:$I,CADASTRO!Q$2)),0)</f>
        <v>0</v>
      </c>
      <c r="R15" s="212">
        <f t="shared" si="1"/>
        <v>0</v>
      </c>
      <c r="S15" s="17">
        <f t="shared" si="2"/>
        <v>0</v>
      </c>
      <c r="T15" s="212">
        <f t="shared" si="3"/>
        <v>12</v>
      </c>
      <c r="U15" s="209">
        <v>12</v>
      </c>
      <c r="V15" s="1"/>
      <c r="W15" s="1"/>
      <c r="X15" s="1"/>
      <c r="Y15" s="1"/>
      <c r="Z15" s="1"/>
      <c r="AA15" s="1"/>
      <c r="AB15" s="1"/>
      <c r="AC15" s="1"/>
    </row>
    <row r="16" spans="1:48" ht="15.75" customHeight="1" x14ac:dyDescent="0.25">
      <c r="A16" s="266"/>
      <c r="B16" s="267"/>
      <c r="C16" s="266"/>
      <c r="D16" s="266"/>
      <c r="E16" s="266"/>
      <c r="F16" s="9">
        <f>IFERROR(SUMIFS(ENTRADAS!$J:$J,ENTRADAS!$B:$B,CADASTRO!$B16,ENTRADAS!$I:$I,CADASTRO!F$2)/(SUMIFS(ENTRADAS!$D:$D,ENTRADAS!$B:$B,CADASTRO!$B16,ENTRADAS!$I:$I,CADASTRO!F$2)),0)</f>
        <v>0</v>
      </c>
      <c r="G16" s="9">
        <f>IFERROR(SUMIFS(ENTRADAS!$J:$J,ENTRADAS!$B:$B,CADASTRO!$B16,ENTRADAS!$I:$I,CADASTRO!G$2)/(SUMIFS(ENTRADAS!$D:$D,ENTRADAS!$B:$B,CADASTRO!$B16,ENTRADAS!$I:$I,CADASTRO!G$2)),0)</f>
        <v>0</v>
      </c>
      <c r="H16" s="9">
        <f>IFERROR(SUMIFS(ENTRADAS!$J:$J,ENTRADAS!$B:$B,CADASTRO!$B16,ENTRADAS!$I:$I,CADASTRO!H$2)/(SUMIFS(ENTRADAS!$D:$D,ENTRADAS!$B:$B,CADASTRO!$B16,ENTRADAS!$I:$I,CADASTRO!H$2)),0)</f>
        <v>0</v>
      </c>
      <c r="I16" s="9">
        <f>IFERROR(SUMIFS(ENTRADAS!$J:$J,ENTRADAS!$B:$B,CADASTRO!$B16,ENTRADAS!$I:$I,CADASTRO!I$2)/(SUMIFS(ENTRADAS!$D:$D,ENTRADAS!$B:$B,CADASTRO!$B16,ENTRADAS!$I:$I,CADASTRO!I$2)),0)</f>
        <v>0</v>
      </c>
      <c r="J16" s="9">
        <f>IFERROR(SUMIFS(ENTRADAS!$J:$J,ENTRADAS!$B:$B,CADASTRO!$B16,ENTRADAS!$I:$I,CADASTRO!J$2)/(SUMIFS(ENTRADAS!$D:$D,ENTRADAS!$B:$B,CADASTRO!$B16,ENTRADAS!$I:$I,CADASTRO!J$2)),0)</f>
        <v>0</v>
      </c>
      <c r="K16" s="9">
        <f>IFERROR(SUMIFS(ENTRADAS!$J:$J,ENTRADAS!$B:$B,CADASTRO!$B16,ENTRADAS!$I:$I,CADASTRO!K$2)/(SUMIFS(ENTRADAS!$D:$D,ENTRADAS!$B:$B,CADASTRO!$B16,ENTRADAS!$I:$I,CADASTRO!K$2)),0)</f>
        <v>0</v>
      </c>
      <c r="L16" s="9">
        <f>IFERROR(SUMIFS(ENTRADAS!$J:$J,ENTRADAS!$B:$B,CADASTRO!$B16,ENTRADAS!$I:$I,CADASTRO!L$2)/(SUMIFS(ENTRADAS!$D:$D,ENTRADAS!$B:$B,CADASTRO!$B16,ENTRADAS!$I:$I,CADASTRO!L$2)),0)</f>
        <v>0</v>
      </c>
      <c r="M16" s="9">
        <f>IFERROR(SUMIFS(ENTRADAS!$J:$J,ENTRADAS!$B:$B,CADASTRO!$B16,ENTRADAS!$I:$I,CADASTRO!M$2)/(SUMIFS(ENTRADAS!$D:$D,ENTRADAS!$B:$B,CADASTRO!$B16,ENTRADAS!$I:$I,CADASTRO!M$2)),0)</f>
        <v>0</v>
      </c>
      <c r="N16" s="9">
        <f>IFERROR(SUMIFS(ENTRADAS!$J:$J,ENTRADAS!$B:$B,CADASTRO!$B16,ENTRADAS!$I:$I,CADASTRO!N$2)/(SUMIFS(ENTRADAS!$D:$D,ENTRADAS!$B:$B,CADASTRO!$B16,ENTRADAS!$I:$I,CADASTRO!N$2)),0)</f>
        <v>0</v>
      </c>
      <c r="O16" s="9">
        <f>IFERROR(SUMIFS(ENTRADAS!$J:$J,ENTRADAS!$B:$B,CADASTRO!$B16,ENTRADAS!$I:$I,CADASTRO!O$2)/(SUMIFS(ENTRADAS!$D:$D,ENTRADAS!$B:$B,CADASTRO!$B16,ENTRADAS!$I:$I,CADASTRO!O$2)),0)</f>
        <v>0</v>
      </c>
      <c r="P16" s="9">
        <f>IFERROR(SUMIFS(ENTRADAS!$J:$J,ENTRADAS!$B:$B,CADASTRO!$B16,ENTRADAS!$I:$I,CADASTRO!P$2)/(SUMIFS(ENTRADAS!$D:$D,ENTRADAS!$B:$B,CADASTRO!$B16,ENTRADAS!$I:$I,CADASTRO!P$2)),0)</f>
        <v>0</v>
      </c>
      <c r="Q16" s="9">
        <f>IFERROR(SUMIFS(ENTRADAS!$J:$J,ENTRADAS!$B:$B,CADASTRO!$B16,ENTRADAS!$I:$I,CADASTRO!Q$2)/(SUMIFS(ENTRADAS!$D:$D,ENTRADAS!$B:$B,CADASTRO!$B16,ENTRADAS!$I:$I,CADASTRO!Q$2)),0)</f>
        <v>0</v>
      </c>
      <c r="R16" s="212">
        <f t="shared" si="1"/>
        <v>0</v>
      </c>
      <c r="S16" s="17">
        <f t="shared" si="2"/>
        <v>0</v>
      </c>
      <c r="T16" s="212">
        <f t="shared" si="3"/>
        <v>12</v>
      </c>
      <c r="U16" s="209">
        <v>12</v>
      </c>
      <c r="V16" s="1"/>
      <c r="W16" s="1"/>
      <c r="X16" s="1"/>
      <c r="Y16" s="1"/>
      <c r="Z16" s="1"/>
      <c r="AA16" s="1"/>
      <c r="AB16" s="1"/>
      <c r="AC16" s="1"/>
    </row>
    <row r="17" spans="1:29" ht="15.75" customHeight="1" x14ac:dyDescent="0.25">
      <c r="A17" s="266"/>
      <c r="B17" s="267"/>
      <c r="C17" s="266"/>
      <c r="D17" s="266"/>
      <c r="E17" s="266"/>
      <c r="F17" s="9">
        <f>IFERROR(SUMIFS(ENTRADAS!$J:$J,ENTRADAS!$B:$B,CADASTRO!$B17,ENTRADAS!$I:$I,CADASTRO!F$2)/(SUMIFS(ENTRADAS!$D:$D,ENTRADAS!$B:$B,CADASTRO!$B17,ENTRADAS!$I:$I,CADASTRO!F$2)),0)</f>
        <v>0</v>
      </c>
      <c r="G17" s="9">
        <f>IFERROR(SUMIFS(ENTRADAS!$J:$J,ENTRADAS!$B:$B,CADASTRO!$B17,ENTRADAS!$I:$I,CADASTRO!G$2)/(SUMIFS(ENTRADAS!$D:$D,ENTRADAS!$B:$B,CADASTRO!$B17,ENTRADAS!$I:$I,CADASTRO!G$2)),0)</f>
        <v>0</v>
      </c>
      <c r="H17" s="9">
        <f>IFERROR(SUMIFS(ENTRADAS!$J:$J,ENTRADAS!$B:$B,CADASTRO!$B17,ENTRADAS!$I:$I,CADASTRO!H$2)/(SUMIFS(ENTRADAS!$D:$D,ENTRADAS!$B:$B,CADASTRO!$B17,ENTRADAS!$I:$I,CADASTRO!H$2)),0)</f>
        <v>0</v>
      </c>
      <c r="I17" s="9">
        <f>IFERROR(SUMIFS(ENTRADAS!$J:$J,ENTRADAS!$B:$B,CADASTRO!$B17,ENTRADAS!$I:$I,CADASTRO!I$2)/(SUMIFS(ENTRADAS!$D:$D,ENTRADAS!$B:$B,CADASTRO!$B17,ENTRADAS!$I:$I,CADASTRO!I$2)),0)</f>
        <v>0</v>
      </c>
      <c r="J17" s="9">
        <f>IFERROR(SUMIFS(ENTRADAS!$J:$J,ENTRADAS!$B:$B,CADASTRO!$B17,ENTRADAS!$I:$I,CADASTRO!J$2)/(SUMIFS(ENTRADAS!$D:$D,ENTRADAS!$B:$B,CADASTRO!$B17,ENTRADAS!$I:$I,CADASTRO!J$2)),0)</f>
        <v>0</v>
      </c>
      <c r="K17" s="9">
        <f>IFERROR(SUMIFS(ENTRADAS!$J:$J,ENTRADAS!$B:$B,CADASTRO!$B17,ENTRADAS!$I:$I,CADASTRO!K$2)/(SUMIFS(ENTRADAS!$D:$D,ENTRADAS!$B:$B,CADASTRO!$B17,ENTRADAS!$I:$I,CADASTRO!K$2)),0)</f>
        <v>0</v>
      </c>
      <c r="L17" s="9">
        <f>IFERROR(SUMIFS(ENTRADAS!$J:$J,ENTRADAS!$B:$B,CADASTRO!$B17,ENTRADAS!$I:$I,CADASTRO!L$2)/(SUMIFS(ENTRADAS!$D:$D,ENTRADAS!$B:$B,CADASTRO!$B17,ENTRADAS!$I:$I,CADASTRO!L$2)),0)</f>
        <v>0</v>
      </c>
      <c r="M17" s="9">
        <f>IFERROR(SUMIFS(ENTRADAS!$J:$J,ENTRADAS!$B:$B,CADASTRO!$B17,ENTRADAS!$I:$I,CADASTRO!M$2)/(SUMIFS(ENTRADAS!$D:$D,ENTRADAS!$B:$B,CADASTRO!$B17,ENTRADAS!$I:$I,CADASTRO!M$2)),0)</f>
        <v>0</v>
      </c>
      <c r="N17" s="9">
        <f>IFERROR(SUMIFS(ENTRADAS!$J:$J,ENTRADAS!$B:$B,CADASTRO!$B17,ENTRADAS!$I:$I,CADASTRO!N$2)/(SUMIFS(ENTRADAS!$D:$D,ENTRADAS!$B:$B,CADASTRO!$B17,ENTRADAS!$I:$I,CADASTRO!N$2)),0)</f>
        <v>0</v>
      </c>
      <c r="O17" s="9">
        <f>IFERROR(SUMIFS(ENTRADAS!$J:$J,ENTRADAS!$B:$B,CADASTRO!$B17,ENTRADAS!$I:$I,CADASTRO!O$2)/(SUMIFS(ENTRADAS!$D:$D,ENTRADAS!$B:$B,CADASTRO!$B17,ENTRADAS!$I:$I,CADASTRO!O$2)),0)</f>
        <v>0</v>
      </c>
      <c r="P17" s="9">
        <f>IFERROR(SUMIFS(ENTRADAS!$J:$J,ENTRADAS!$B:$B,CADASTRO!$B17,ENTRADAS!$I:$I,CADASTRO!P$2)/(SUMIFS(ENTRADAS!$D:$D,ENTRADAS!$B:$B,CADASTRO!$B17,ENTRADAS!$I:$I,CADASTRO!P$2)),0)</f>
        <v>0</v>
      </c>
      <c r="Q17" s="9">
        <f>IFERROR(SUMIFS(ENTRADAS!$J:$J,ENTRADAS!$B:$B,CADASTRO!$B17,ENTRADAS!$I:$I,CADASTRO!Q$2)/(SUMIFS(ENTRADAS!$D:$D,ENTRADAS!$B:$B,CADASTRO!$B17,ENTRADAS!$I:$I,CADASTRO!Q$2)),0)</f>
        <v>0</v>
      </c>
      <c r="R17" s="212">
        <f t="shared" si="1"/>
        <v>0</v>
      </c>
      <c r="S17" s="17">
        <f t="shared" si="2"/>
        <v>0</v>
      </c>
      <c r="T17" s="212">
        <f t="shared" si="3"/>
        <v>12</v>
      </c>
      <c r="U17" s="209">
        <v>12</v>
      </c>
      <c r="V17" s="1"/>
      <c r="W17" s="1"/>
      <c r="X17" s="1"/>
      <c r="Y17" s="1"/>
      <c r="Z17" s="1"/>
      <c r="AA17" s="1"/>
      <c r="AB17" s="1"/>
      <c r="AC17" s="1"/>
    </row>
    <row r="18" spans="1:29" ht="15.75" customHeight="1" x14ac:dyDescent="0.25">
      <c r="A18" s="266"/>
      <c r="B18" s="267"/>
      <c r="C18" s="266"/>
      <c r="D18" s="266"/>
      <c r="E18" s="266"/>
      <c r="F18" s="9">
        <f>IFERROR(SUMIFS(ENTRADAS!$J:$J,ENTRADAS!$B:$B,CADASTRO!$B18,ENTRADAS!$I:$I,CADASTRO!F$2)/(SUMIFS(ENTRADAS!$D:$D,ENTRADAS!$B:$B,CADASTRO!$B18,ENTRADAS!$I:$I,CADASTRO!F$2)),0)</f>
        <v>0</v>
      </c>
      <c r="G18" s="9">
        <f>IFERROR(SUMIFS(ENTRADAS!$J:$J,ENTRADAS!$B:$B,CADASTRO!$B18,ENTRADAS!$I:$I,CADASTRO!G$2)/(SUMIFS(ENTRADAS!$D:$D,ENTRADAS!$B:$B,CADASTRO!$B18,ENTRADAS!$I:$I,CADASTRO!G$2)),0)</f>
        <v>0</v>
      </c>
      <c r="H18" s="9">
        <f>IFERROR(SUMIFS(ENTRADAS!$J:$J,ENTRADAS!$B:$B,CADASTRO!$B18,ENTRADAS!$I:$I,CADASTRO!H$2)/(SUMIFS(ENTRADAS!$D:$D,ENTRADAS!$B:$B,CADASTRO!$B18,ENTRADAS!$I:$I,CADASTRO!H$2)),0)</f>
        <v>0</v>
      </c>
      <c r="I18" s="9">
        <f>IFERROR(SUMIFS(ENTRADAS!$J:$J,ENTRADAS!$B:$B,CADASTRO!$B18,ENTRADAS!$I:$I,CADASTRO!I$2)/(SUMIFS(ENTRADAS!$D:$D,ENTRADAS!$B:$B,CADASTRO!$B18,ENTRADAS!$I:$I,CADASTRO!I$2)),0)</f>
        <v>0</v>
      </c>
      <c r="J18" s="9">
        <f>IFERROR(SUMIFS(ENTRADAS!$J:$J,ENTRADAS!$B:$B,CADASTRO!$B18,ENTRADAS!$I:$I,CADASTRO!J$2)/(SUMIFS(ENTRADAS!$D:$D,ENTRADAS!$B:$B,CADASTRO!$B18,ENTRADAS!$I:$I,CADASTRO!J$2)),0)</f>
        <v>0</v>
      </c>
      <c r="K18" s="9">
        <f>IFERROR(SUMIFS(ENTRADAS!$J:$J,ENTRADAS!$B:$B,CADASTRO!$B18,ENTRADAS!$I:$I,CADASTRO!K$2)/(SUMIFS(ENTRADAS!$D:$D,ENTRADAS!$B:$B,CADASTRO!$B18,ENTRADAS!$I:$I,CADASTRO!K$2)),0)</f>
        <v>0</v>
      </c>
      <c r="L18" s="9">
        <f>IFERROR(SUMIFS(ENTRADAS!$J:$J,ENTRADAS!$B:$B,CADASTRO!$B18,ENTRADAS!$I:$I,CADASTRO!L$2)/(SUMIFS(ENTRADAS!$D:$D,ENTRADAS!$B:$B,CADASTRO!$B18,ENTRADAS!$I:$I,CADASTRO!L$2)),0)</f>
        <v>0</v>
      </c>
      <c r="M18" s="9">
        <f>IFERROR(SUMIFS(ENTRADAS!$J:$J,ENTRADAS!$B:$B,CADASTRO!$B18,ENTRADAS!$I:$I,CADASTRO!M$2)/(SUMIFS(ENTRADAS!$D:$D,ENTRADAS!$B:$B,CADASTRO!$B18,ENTRADAS!$I:$I,CADASTRO!M$2)),0)</f>
        <v>0</v>
      </c>
      <c r="N18" s="9">
        <f>IFERROR(SUMIFS(ENTRADAS!$J:$J,ENTRADAS!$B:$B,CADASTRO!$B18,ENTRADAS!$I:$I,CADASTRO!N$2)/(SUMIFS(ENTRADAS!$D:$D,ENTRADAS!$B:$B,CADASTRO!$B18,ENTRADAS!$I:$I,CADASTRO!N$2)),0)</f>
        <v>0</v>
      </c>
      <c r="O18" s="9">
        <f>IFERROR(SUMIFS(ENTRADAS!$J:$J,ENTRADAS!$B:$B,CADASTRO!$B18,ENTRADAS!$I:$I,CADASTRO!O$2)/(SUMIFS(ENTRADAS!$D:$D,ENTRADAS!$B:$B,CADASTRO!$B18,ENTRADAS!$I:$I,CADASTRO!O$2)),0)</f>
        <v>0</v>
      </c>
      <c r="P18" s="9">
        <f>IFERROR(SUMIFS(ENTRADAS!$J:$J,ENTRADAS!$B:$B,CADASTRO!$B18,ENTRADAS!$I:$I,CADASTRO!P$2)/(SUMIFS(ENTRADAS!$D:$D,ENTRADAS!$B:$B,CADASTRO!$B18,ENTRADAS!$I:$I,CADASTRO!P$2)),0)</f>
        <v>0</v>
      </c>
      <c r="Q18" s="9">
        <f>IFERROR(SUMIFS(ENTRADAS!$J:$J,ENTRADAS!$B:$B,CADASTRO!$B18,ENTRADAS!$I:$I,CADASTRO!Q$2)/(SUMIFS(ENTRADAS!$D:$D,ENTRADAS!$B:$B,CADASTRO!$B18,ENTRADAS!$I:$I,CADASTRO!Q$2)),0)</f>
        <v>0</v>
      </c>
      <c r="R18" s="212">
        <f t="shared" si="1"/>
        <v>0</v>
      </c>
      <c r="S18" s="17">
        <f t="shared" si="2"/>
        <v>0</v>
      </c>
      <c r="T18" s="212">
        <f t="shared" si="3"/>
        <v>12</v>
      </c>
      <c r="U18" s="209">
        <v>12</v>
      </c>
      <c r="V18" s="1"/>
      <c r="W18" s="1"/>
      <c r="X18" s="1"/>
      <c r="Y18" s="1"/>
      <c r="Z18" s="1"/>
      <c r="AA18" s="1"/>
      <c r="AB18" s="1"/>
      <c r="AC18" s="1"/>
    </row>
    <row r="19" spans="1:29" ht="15.75" customHeight="1" x14ac:dyDescent="0.25">
      <c r="A19" s="266"/>
      <c r="B19" s="267"/>
      <c r="C19" s="266"/>
      <c r="D19" s="266"/>
      <c r="E19" s="266"/>
      <c r="F19" s="9">
        <f>IFERROR(SUMIFS(ENTRADAS!$J:$J,ENTRADAS!$B:$B,CADASTRO!$B19,ENTRADAS!$I:$I,CADASTRO!F$2)/(SUMIFS(ENTRADAS!$D:$D,ENTRADAS!$B:$B,CADASTRO!$B19,ENTRADAS!$I:$I,CADASTRO!F$2)),0)</f>
        <v>0</v>
      </c>
      <c r="G19" s="9">
        <f>IFERROR(SUMIFS(ENTRADAS!$J:$J,ENTRADAS!$B:$B,CADASTRO!$B19,ENTRADAS!$I:$I,CADASTRO!G$2)/(SUMIFS(ENTRADAS!$D:$D,ENTRADAS!$B:$B,CADASTRO!$B19,ENTRADAS!$I:$I,CADASTRO!G$2)),0)</f>
        <v>0</v>
      </c>
      <c r="H19" s="9">
        <f>IFERROR(SUMIFS(ENTRADAS!$J:$J,ENTRADAS!$B:$B,CADASTRO!$B19,ENTRADAS!$I:$I,CADASTRO!H$2)/(SUMIFS(ENTRADAS!$D:$D,ENTRADAS!$B:$B,CADASTRO!$B19,ENTRADAS!$I:$I,CADASTRO!H$2)),0)</f>
        <v>0</v>
      </c>
      <c r="I19" s="9">
        <f>IFERROR(SUMIFS(ENTRADAS!$J:$J,ENTRADAS!$B:$B,CADASTRO!$B19,ENTRADAS!$I:$I,CADASTRO!I$2)/(SUMIFS(ENTRADAS!$D:$D,ENTRADAS!$B:$B,CADASTRO!$B19,ENTRADAS!$I:$I,CADASTRO!I$2)),0)</f>
        <v>0</v>
      </c>
      <c r="J19" s="9">
        <f>IFERROR(SUMIFS(ENTRADAS!$J:$J,ENTRADAS!$B:$B,CADASTRO!$B19,ENTRADAS!$I:$I,CADASTRO!J$2)/(SUMIFS(ENTRADAS!$D:$D,ENTRADAS!$B:$B,CADASTRO!$B19,ENTRADAS!$I:$I,CADASTRO!J$2)),0)</f>
        <v>0</v>
      </c>
      <c r="K19" s="9">
        <f>IFERROR(SUMIFS(ENTRADAS!$J:$J,ENTRADAS!$B:$B,CADASTRO!$B19,ENTRADAS!$I:$I,CADASTRO!K$2)/(SUMIFS(ENTRADAS!$D:$D,ENTRADAS!$B:$B,CADASTRO!$B19,ENTRADAS!$I:$I,CADASTRO!K$2)),0)</f>
        <v>0</v>
      </c>
      <c r="L19" s="9">
        <f>IFERROR(SUMIFS(ENTRADAS!$J:$J,ENTRADAS!$B:$B,CADASTRO!$B19,ENTRADAS!$I:$I,CADASTRO!L$2)/(SUMIFS(ENTRADAS!$D:$D,ENTRADAS!$B:$B,CADASTRO!$B19,ENTRADAS!$I:$I,CADASTRO!L$2)),0)</f>
        <v>0</v>
      </c>
      <c r="M19" s="9">
        <f>IFERROR(SUMIFS(ENTRADAS!$J:$J,ENTRADAS!$B:$B,CADASTRO!$B19,ENTRADAS!$I:$I,CADASTRO!M$2)/(SUMIFS(ENTRADAS!$D:$D,ENTRADAS!$B:$B,CADASTRO!$B19,ENTRADAS!$I:$I,CADASTRO!M$2)),0)</f>
        <v>0</v>
      </c>
      <c r="N19" s="9">
        <f>IFERROR(SUMIFS(ENTRADAS!$J:$J,ENTRADAS!$B:$B,CADASTRO!$B19,ENTRADAS!$I:$I,CADASTRO!N$2)/(SUMIFS(ENTRADAS!$D:$D,ENTRADAS!$B:$B,CADASTRO!$B19,ENTRADAS!$I:$I,CADASTRO!N$2)),0)</f>
        <v>0</v>
      </c>
      <c r="O19" s="9">
        <f>IFERROR(SUMIFS(ENTRADAS!$J:$J,ENTRADAS!$B:$B,CADASTRO!$B19,ENTRADAS!$I:$I,CADASTRO!O$2)/(SUMIFS(ENTRADAS!$D:$D,ENTRADAS!$B:$B,CADASTRO!$B19,ENTRADAS!$I:$I,CADASTRO!O$2)),0)</f>
        <v>0</v>
      </c>
      <c r="P19" s="9">
        <f>IFERROR(SUMIFS(ENTRADAS!$J:$J,ENTRADAS!$B:$B,CADASTRO!$B19,ENTRADAS!$I:$I,CADASTRO!P$2)/(SUMIFS(ENTRADAS!$D:$D,ENTRADAS!$B:$B,CADASTRO!$B19,ENTRADAS!$I:$I,CADASTRO!P$2)),0)</f>
        <v>0</v>
      </c>
      <c r="Q19" s="9">
        <f>IFERROR(SUMIFS(ENTRADAS!$J:$J,ENTRADAS!$B:$B,CADASTRO!$B19,ENTRADAS!$I:$I,CADASTRO!Q$2)/(SUMIFS(ENTRADAS!$D:$D,ENTRADAS!$B:$B,CADASTRO!$B19,ENTRADAS!$I:$I,CADASTRO!Q$2)),0)</f>
        <v>0</v>
      </c>
      <c r="R19" s="212">
        <f t="shared" si="1"/>
        <v>0</v>
      </c>
      <c r="S19" s="17">
        <f t="shared" si="2"/>
        <v>0</v>
      </c>
      <c r="T19" s="212">
        <f t="shared" si="3"/>
        <v>12</v>
      </c>
      <c r="U19" s="209">
        <v>12</v>
      </c>
      <c r="V19" s="1"/>
      <c r="W19" s="1"/>
      <c r="X19" s="1"/>
      <c r="Y19" s="1"/>
      <c r="Z19" s="1"/>
      <c r="AA19" s="1"/>
      <c r="AB19" s="1"/>
      <c r="AC19" s="1"/>
    </row>
    <row r="20" spans="1:29" ht="15.75" customHeight="1" x14ac:dyDescent="0.25">
      <c r="A20" s="266"/>
      <c r="B20" s="267"/>
      <c r="C20" s="266"/>
      <c r="D20" s="266"/>
      <c r="E20" s="266"/>
      <c r="F20" s="9">
        <f>IFERROR(SUMIFS(ENTRADAS!$J:$J,ENTRADAS!$B:$B,CADASTRO!$B20,ENTRADAS!$I:$I,CADASTRO!F$2)/(SUMIFS(ENTRADAS!$D:$D,ENTRADAS!$B:$B,CADASTRO!$B20,ENTRADAS!$I:$I,CADASTRO!F$2)),0)</f>
        <v>0</v>
      </c>
      <c r="G20" s="9">
        <f>IFERROR(SUMIFS(ENTRADAS!$J:$J,ENTRADAS!$B:$B,CADASTRO!$B20,ENTRADAS!$I:$I,CADASTRO!G$2)/(SUMIFS(ENTRADAS!$D:$D,ENTRADAS!$B:$B,CADASTRO!$B20,ENTRADAS!$I:$I,CADASTRO!G$2)),0)</f>
        <v>0</v>
      </c>
      <c r="H20" s="9">
        <f>IFERROR(SUMIFS(ENTRADAS!$J:$J,ENTRADAS!$B:$B,CADASTRO!$B20,ENTRADAS!$I:$I,CADASTRO!H$2)/(SUMIFS(ENTRADAS!$D:$D,ENTRADAS!$B:$B,CADASTRO!$B20,ENTRADAS!$I:$I,CADASTRO!H$2)),0)</f>
        <v>0</v>
      </c>
      <c r="I20" s="9">
        <f>IFERROR(SUMIFS(ENTRADAS!$J:$J,ENTRADAS!$B:$B,CADASTRO!$B20,ENTRADAS!$I:$I,CADASTRO!I$2)/(SUMIFS(ENTRADAS!$D:$D,ENTRADAS!$B:$B,CADASTRO!$B20,ENTRADAS!$I:$I,CADASTRO!I$2)),0)</f>
        <v>0</v>
      </c>
      <c r="J20" s="9">
        <f>IFERROR(SUMIFS(ENTRADAS!$J:$J,ENTRADAS!$B:$B,CADASTRO!$B20,ENTRADAS!$I:$I,CADASTRO!J$2)/(SUMIFS(ENTRADAS!$D:$D,ENTRADAS!$B:$B,CADASTRO!$B20,ENTRADAS!$I:$I,CADASTRO!J$2)),0)</f>
        <v>0</v>
      </c>
      <c r="K20" s="9">
        <f>IFERROR(SUMIFS(ENTRADAS!$J:$J,ENTRADAS!$B:$B,CADASTRO!$B20,ENTRADAS!$I:$I,CADASTRO!K$2)/(SUMIFS(ENTRADAS!$D:$D,ENTRADAS!$B:$B,CADASTRO!$B20,ENTRADAS!$I:$I,CADASTRO!K$2)),0)</f>
        <v>0</v>
      </c>
      <c r="L20" s="9">
        <f>IFERROR(SUMIFS(ENTRADAS!$J:$J,ENTRADAS!$B:$B,CADASTRO!$B20,ENTRADAS!$I:$I,CADASTRO!L$2)/(SUMIFS(ENTRADAS!$D:$D,ENTRADAS!$B:$B,CADASTRO!$B20,ENTRADAS!$I:$I,CADASTRO!L$2)),0)</f>
        <v>0</v>
      </c>
      <c r="M20" s="9">
        <f>IFERROR(SUMIFS(ENTRADAS!$J:$J,ENTRADAS!$B:$B,CADASTRO!$B20,ENTRADAS!$I:$I,CADASTRO!M$2)/(SUMIFS(ENTRADAS!$D:$D,ENTRADAS!$B:$B,CADASTRO!$B20,ENTRADAS!$I:$I,CADASTRO!M$2)),0)</f>
        <v>0</v>
      </c>
      <c r="N20" s="9">
        <f>IFERROR(SUMIFS(ENTRADAS!$J:$J,ENTRADAS!$B:$B,CADASTRO!$B20,ENTRADAS!$I:$I,CADASTRO!N$2)/(SUMIFS(ENTRADAS!$D:$D,ENTRADAS!$B:$B,CADASTRO!$B20,ENTRADAS!$I:$I,CADASTRO!N$2)),0)</f>
        <v>0</v>
      </c>
      <c r="O20" s="9">
        <f>IFERROR(SUMIFS(ENTRADAS!$J:$J,ENTRADAS!$B:$B,CADASTRO!$B20,ENTRADAS!$I:$I,CADASTRO!O$2)/(SUMIFS(ENTRADAS!$D:$D,ENTRADAS!$B:$B,CADASTRO!$B20,ENTRADAS!$I:$I,CADASTRO!O$2)),0)</f>
        <v>0</v>
      </c>
      <c r="P20" s="9">
        <f>IFERROR(SUMIFS(ENTRADAS!$J:$J,ENTRADAS!$B:$B,CADASTRO!$B20,ENTRADAS!$I:$I,CADASTRO!P$2)/(SUMIFS(ENTRADAS!$D:$D,ENTRADAS!$B:$B,CADASTRO!$B20,ENTRADAS!$I:$I,CADASTRO!P$2)),0)</f>
        <v>0</v>
      </c>
      <c r="Q20" s="9">
        <f>IFERROR(SUMIFS(ENTRADAS!$J:$J,ENTRADAS!$B:$B,CADASTRO!$B20,ENTRADAS!$I:$I,CADASTRO!Q$2)/(SUMIFS(ENTRADAS!$D:$D,ENTRADAS!$B:$B,CADASTRO!$B20,ENTRADAS!$I:$I,CADASTRO!Q$2)),0)</f>
        <v>0</v>
      </c>
      <c r="R20" s="212">
        <f t="shared" si="1"/>
        <v>0</v>
      </c>
      <c r="S20" s="17">
        <f t="shared" si="2"/>
        <v>0</v>
      </c>
      <c r="T20" s="212">
        <f t="shared" si="3"/>
        <v>12</v>
      </c>
      <c r="U20" s="209">
        <v>12</v>
      </c>
      <c r="V20" s="1"/>
      <c r="W20" s="1"/>
      <c r="X20" s="1"/>
      <c r="Y20" s="1"/>
      <c r="Z20" s="1"/>
      <c r="AA20" s="1"/>
      <c r="AB20" s="1"/>
      <c r="AC20" s="1"/>
    </row>
    <row r="21" spans="1:29" ht="15.75" customHeight="1" x14ac:dyDescent="0.25">
      <c r="A21" s="266"/>
      <c r="B21" s="267"/>
      <c r="C21" s="266"/>
      <c r="D21" s="266"/>
      <c r="E21" s="266"/>
      <c r="F21" s="9">
        <f>IFERROR(SUMIFS(ENTRADAS!$J:$J,ENTRADAS!$B:$B,CADASTRO!$B21,ENTRADAS!$I:$I,CADASTRO!F$2)/(SUMIFS(ENTRADAS!$D:$D,ENTRADAS!$B:$B,CADASTRO!$B21,ENTRADAS!$I:$I,CADASTRO!F$2)),0)</f>
        <v>0</v>
      </c>
      <c r="G21" s="9">
        <f>IFERROR(SUMIFS(ENTRADAS!$J:$J,ENTRADAS!$B:$B,CADASTRO!$B21,ENTRADAS!$I:$I,CADASTRO!G$2)/(SUMIFS(ENTRADAS!$D:$D,ENTRADAS!$B:$B,CADASTRO!$B21,ENTRADAS!$I:$I,CADASTRO!G$2)),0)</f>
        <v>0</v>
      </c>
      <c r="H21" s="9">
        <f>IFERROR(SUMIFS(ENTRADAS!$J:$J,ENTRADAS!$B:$B,CADASTRO!$B21,ENTRADAS!$I:$I,CADASTRO!H$2)/(SUMIFS(ENTRADAS!$D:$D,ENTRADAS!$B:$B,CADASTRO!$B21,ENTRADAS!$I:$I,CADASTRO!H$2)),0)</f>
        <v>0</v>
      </c>
      <c r="I21" s="9">
        <f>IFERROR(SUMIFS(ENTRADAS!$J:$J,ENTRADAS!$B:$B,CADASTRO!$B21,ENTRADAS!$I:$I,CADASTRO!I$2)/(SUMIFS(ENTRADAS!$D:$D,ENTRADAS!$B:$B,CADASTRO!$B21,ENTRADAS!$I:$I,CADASTRO!I$2)),0)</f>
        <v>0</v>
      </c>
      <c r="J21" s="9">
        <f>IFERROR(SUMIFS(ENTRADAS!$J:$J,ENTRADAS!$B:$B,CADASTRO!$B21,ENTRADAS!$I:$I,CADASTRO!J$2)/(SUMIFS(ENTRADAS!$D:$D,ENTRADAS!$B:$B,CADASTRO!$B21,ENTRADAS!$I:$I,CADASTRO!J$2)),0)</f>
        <v>0</v>
      </c>
      <c r="K21" s="9">
        <f>IFERROR(SUMIFS(ENTRADAS!$J:$J,ENTRADAS!$B:$B,CADASTRO!$B21,ENTRADAS!$I:$I,CADASTRO!K$2)/(SUMIFS(ENTRADAS!$D:$D,ENTRADAS!$B:$B,CADASTRO!$B21,ENTRADAS!$I:$I,CADASTRO!K$2)),0)</f>
        <v>0</v>
      </c>
      <c r="L21" s="9">
        <f>IFERROR(SUMIFS(ENTRADAS!$J:$J,ENTRADAS!$B:$B,CADASTRO!$B21,ENTRADAS!$I:$I,CADASTRO!L$2)/(SUMIFS(ENTRADAS!$D:$D,ENTRADAS!$B:$B,CADASTRO!$B21,ENTRADAS!$I:$I,CADASTRO!L$2)),0)</f>
        <v>0</v>
      </c>
      <c r="M21" s="9">
        <f>IFERROR(SUMIFS(ENTRADAS!$J:$J,ENTRADAS!$B:$B,CADASTRO!$B21,ENTRADAS!$I:$I,CADASTRO!M$2)/(SUMIFS(ENTRADAS!$D:$D,ENTRADAS!$B:$B,CADASTRO!$B21,ENTRADAS!$I:$I,CADASTRO!M$2)),0)</f>
        <v>0</v>
      </c>
      <c r="N21" s="9">
        <f>IFERROR(SUMIFS(ENTRADAS!$J:$J,ENTRADAS!$B:$B,CADASTRO!$B21,ENTRADAS!$I:$I,CADASTRO!N$2)/(SUMIFS(ENTRADAS!$D:$D,ENTRADAS!$B:$B,CADASTRO!$B21,ENTRADAS!$I:$I,CADASTRO!N$2)),0)</f>
        <v>0</v>
      </c>
      <c r="O21" s="9">
        <f>IFERROR(SUMIFS(ENTRADAS!$J:$J,ENTRADAS!$B:$B,CADASTRO!$B21,ENTRADAS!$I:$I,CADASTRO!O$2)/(SUMIFS(ENTRADAS!$D:$D,ENTRADAS!$B:$B,CADASTRO!$B21,ENTRADAS!$I:$I,CADASTRO!O$2)),0)</f>
        <v>0</v>
      </c>
      <c r="P21" s="9">
        <f>IFERROR(SUMIFS(ENTRADAS!$J:$J,ENTRADAS!$B:$B,CADASTRO!$B21,ENTRADAS!$I:$I,CADASTRO!P$2)/(SUMIFS(ENTRADAS!$D:$D,ENTRADAS!$B:$B,CADASTRO!$B21,ENTRADAS!$I:$I,CADASTRO!P$2)),0)</f>
        <v>0</v>
      </c>
      <c r="Q21" s="9">
        <f>IFERROR(SUMIFS(ENTRADAS!$J:$J,ENTRADAS!$B:$B,CADASTRO!$B21,ENTRADAS!$I:$I,CADASTRO!Q$2)/(SUMIFS(ENTRADAS!$D:$D,ENTRADAS!$B:$B,CADASTRO!$B21,ENTRADAS!$I:$I,CADASTRO!Q$2)),0)</f>
        <v>0</v>
      </c>
      <c r="R21" s="212">
        <f t="shared" si="1"/>
        <v>0</v>
      </c>
      <c r="S21" s="17">
        <f t="shared" si="2"/>
        <v>0</v>
      </c>
      <c r="T21" s="212">
        <f t="shared" si="3"/>
        <v>12</v>
      </c>
      <c r="U21" s="209">
        <v>12</v>
      </c>
      <c r="V21" s="1"/>
      <c r="W21" s="1"/>
      <c r="X21" s="1"/>
      <c r="Y21" s="1"/>
      <c r="Z21" s="1"/>
      <c r="AA21" s="1"/>
      <c r="AB21" s="1"/>
      <c r="AC21" s="1"/>
    </row>
    <row r="22" spans="1:29" ht="15.75" customHeight="1" x14ac:dyDescent="0.25">
      <c r="A22" s="8"/>
      <c r="B22" s="64"/>
      <c r="C22" s="7"/>
      <c r="D22" s="234"/>
      <c r="E22" s="9"/>
      <c r="F22" s="9">
        <f>IFERROR(SUMIFS(ENTRADAS!$J:$J,ENTRADAS!$B:$B,CADASTRO!$B22,ENTRADAS!$I:$I,CADASTRO!F$2)/(SUMIFS(ENTRADAS!$D:$D,ENTRADAS!$B:$B,CADASTRO!$B22,ENTRADAS!$I:$I,CADASTRO!F$2)),0)</f>
        <v>0</v>
      </c>
      <c r="G22" s="9">
        <f>IFERROR(SUMIFS(ENTRADAS!$J:$J,ENTRADAS!$B:$B,CADASTRO!$B22,ENTRADAS!$I:$I,CADASTRO!G$2)/(SUMIFS(ENTRADAS!$D:$D,ENTRADAS!$B:$B,CADASTRO!$B22,ENTRADAS!$I:$I,CADASTRO!G$2)),0)</f>
        <v>0</v>
      </c>
      <c r="H22" s="9">
        <f>IFERROR(SUMIFS(ENTRADAS!$J:$J,ENTRADAS!$B:$B,CADASTRO!$B22,ENTRADAS!$I:$I,CADASTRO!H$2)/(SUMIFS(ENTRADAS!$D:$D,ENTRADAS!$B:$B,CADASTRO!$B22,ENTRADAS!$I:$I,CADASTRO!H$2)),0)</f>
        <v>0</v>
      </c>
      <c r="I22" s="9">
        <f>IFERROR(SUMIFS(ENTRADAS!$J:$J,ENTRADAS!$B:$B,CADASTRO!$B22,ENTRADAS!$I:$I,CADASTRO!I$2)/(SUMIFS(ENTRADAS!$D:$D,ENTRADAS!$B:$B,CADASTRO!$B22,ENTRADAS!$I:$I,CADASTRO!I$2)),0)</f>
        <v>0</v>
      </c>
      <c r="J22" s="9">
        <f>IFERROR(SUMIFS(ENTRADAS!$J:$J,ENTRADAS!$B:$B,CADASTRO!$B22,ENTRADAS!$I:$I,CADASTRO!J$2)/(SUMIFS(ENTRADAS!$D:$D,ENTRADAS!$B:$B,CADASTRO!$B22,ENTRADAS!$I:$I,CADASTRO!J$2)),0)</f>
        <v>0</v>
      </c>
      <c r="K22" s="9">
        <f>IFERROR(SUMIFS(ENTRADAS!$J:$J,ENTRADAS!$B:$B,CADASTRO!$B22,ENTRADAS!$I:$I,CADASTRO!K$2)/(SUMIFS(ENTRADAS!$D:$D,ENTRADAS!$B:$B,CADASTRO!$B22,ENTRADAS!$I:$I,CADASTRO!K$2)),0)</f>
        <v>0</v>
      </c>
      <c r="L22" s="9">
        <f>IFERROR(SUMIFS(ENTRADAS!$J:$J,ENTRADAS!$B:$B,CADASTRO!$B22,ENTRADAS!$I:$I,CADASTRO!L$2)/(SUMIFS(ENTRADAS!$D:$D,ENTRADAS!$B:$B,CADASTRO!$B22,ENTRADAS!$I:$I,CADASTRO!L$2)),0)</f>
        <v>0</v>
      </c>
      <c r="M22" s="9">
        <f>IFERROR(SUMIFS(ENTRADAS!$J:$J,ENTRADAS!$B:$B,CADASTRO!$B22,ENTRADAS!$I:$I,CADASTRO!M$2)/(SUMIFS(ENTRADAS!$D:$D,ENTRADAS!$B:$B,CADASTRO!$B22,ENTRADAS!$I:$I,CADASTRO!M$2)),0)</f>
        <v>0</v>
      </c>
      <c r="N22" s="9">
        <f>IFERROR(SUMIFS(ENTRADAS!$J:$J,ENTRADAS!$B:$B,CADASTRO!$B22,ENTRADAS!$I:$I,CADASTRO!N$2)/(SUMIFS(ENTRADAS!$D:$D,ENTRADAS!$B:$B,CADASTRO!$B22,ENTRADAS!$I:$I,CADASTRO!N$2)),0)</f>
        <v>0</v>
      </c>
      <c r="O22" s="9">
        <f>IFERROR(SUMIFS(ENTRADAS!$J:$J,ENTRADAS!$B:$B,CADASTRO!$B22,ENTRADAS!$I:$I,CADASTRO!O$2)/(SUMIFS(ENTRADAS!$D:$D,ENTRADAS!$B:$B,CADASTRO!$B22,ENTRADAS!$I:$I,CADASTRO!O$2)),0)</f>
        <v>0</v>
      </c>
      <c r="P22" s="9">
        <f>IFERROR(SUMIFS(ENTRADAS!$J:$J,ENTRADAS!$B:$B,CADASTRO!$B22,ENTRADAS!$I:$I,CADASTRO!P$2)/(SUMIFS(ENTRADAS!$D:$D,ENTRADAS!$B:$B,CADASTRO!$B22,ENTRADAS!$I:$I,CADASTRO!P$2)),0)</f>
        <v>0</v>
      </c>
      <c r="Q22" s="9">
        <f>IFERROR(SUMIFS(ENTRADAS!$J:$J,ENTRADAS!$B:$B,CADASTRO!$B22,ENTRADAS!$I:$I,CADASTRO!Q$2)/(SUMIFS(ENTRADAS!$D:$D,ENTRADAS!$B:$B,CADASTRO!$B22,ENTRADAS!$I:$I,CADASTRO!Q$2)),0)</f>
        <v>0</v>
      </c>
      <c r="R22" s="212">
        <f t="shared" si="1"/>
        <v>0</v>
      </c>
      <c r="S22" s="17">
        <f t="shared" si="2"/>
        <v>0</v>
      </c>
      <c r="T22" s="212">
        <f t="shared" si="3"/>
        <v>12</v>
      </c>
      <c r="U22" s="209">
        <v>12</v>
      </c>
      <c r="V22" s="1"/>
      <c r="W22" s="1"/>
      <c r="X22" s="1"/>
      <c r="Y22" s="1"/>
      <c r="Z22" s="1"/>
      <c r="AA22" s="1"/>
      <c r="AB22" s="1"/>
      <c r="AC22" s="1"/>
    </row>
    <row r="23" spans="1:29" ht="15.75" customHeight="1" x14ac:dyDescent="0.25">
      <c r="A23" s="8"/>
      <c r="B23" s="62"/>
      <c r="C23" s="7"/>
      <c r="D23" s="8"/>
      <c r="E23" s="9"/>
      <c r="F23" s="9">
        <f>IFERROR(SUMIFS(ENTRADAS!$J:$J,ENTRADAS!$B:$B,CADASTRO!$B23,ENTRADAS!$I:$I,CADASTRO!F$2)/(SUMIFS(ENTRADAS!$D:$D,ENTRADAS!$B:$B,CADASTRO!$B23,ENTRADAS!$I:$I,CADASTRO!F$2)),0)</f>
        <v>0</v>
      </c>
      <c r="G23" s="9">
        <f>IFERROR(SUMIFS(ENTRADAS!$J:$J,ENTRADAS!$B:$B,CADASTRO!$B23,ENTRADAS!$I:$I,CADASTRO!G$2)/(SUMIFS(ENTRADAS!$D:$D,ENTRADAS!$B:$B,CADASTRO!$B23,ENTRADAS!$I:$I,CADASTRO!G$2)),0)</f>
        <v>0</v>
      </c>
      <c r="H23" s="9">
        <f>IFERROR(SUMIFS(ENTRADAS!$J:$J,ENTRADAS!$B:$B,CADASTRO!$B23,ENTRADAS!$I:$I,CADASTRO!H$2)/(SUMIFS(ENTRADAS!$D:$D,ENTRADAS!$B:$B,CADASTRO!$B23,ENTRADAS!$I:$I,CADASTRO!H$2)),0)</f>
        <v>0</v>
      </c>
      <c r="I23" s="9">
        <f>IFERROR(SUMIFS(ENTRADAS!$J:$J,ENTRADAS!$B:$B,CADASTRO!$B23,ENTRADAS!$I:$I,CADASTRO!I$2)/(SUMIFS(ENTRADAS!$D:$D,ENTRADAS!$B:$B,CADASTRO!$B23,ENTRADAS!$I:$I,CADASTRO!I$2)),0)</f>
        <v>0</v>
      </c>
      <c r="J23" s="9">
        <f>IFERROR(SUMIFS(ENTRADAS!$J:$J,ENTRADAS!$B:$B,CADASTRO!$B23,ENTRADAS!$I:$I,CADASTRO!J$2)/(SUMIFS(ENTRADAS!$D:$D,ENTRADAS!$B:$B,CADASTRO!$B23,ENTRADAS!$I:$I,CADASTRO!J$2)),0)</f>
        <v>0</v>
      </c>
      <c r="K23" s="9">
        <f>IFERROR(SUMIFS(ENTRADAS!$J:$J,ENTRADAS!$B:$B,CADASTRO!$B23,ENTRADAS!$I:$I,CADASTRO!K$2)/(SUMIFS(ENTRADAS!$D:$D,ENTRADAS!$B:$B,CADASTRO!$B23,ENTRADAS!$I:$I,CADASTRO!K$2)),0)</f>
        <v>0</v>
      </c>
      <c r="L23" s="9">
        <f>IFERROR(SUMIFS(ENTRADAS!$J:$J,ENTRADAS!$B:$B,CADASTRO!$B23,ENTRADAS!$I:$I,CADASTRO!L$2)/(SUMIFS(ENTRADAS!$D:$D,ENTRADAS!$B:$B,CADASTRO!$B23,ENTRADAS!$I:$I,CADASTRO!L$2)),0)</f>
        <v>0</v>
      </c>
      <c r="M23" s="9">
        <f>IFERROR(SUMIFS(ENTRADAS!$J:$J,ENTRADAS!$B:$B,CADASTRO!$B23,ENTRADAS!$I:$I,CADASTRO!M$2)/(SUMIFS(ENTRADAS!$D:$D,ENTRADAS!$B:$B,CADASTRO!$B23,ENTRADAS!$I:$I,CADASTRO!M$2)),0)</f>
        <v>0</v>
      </c>
      <c r="N23" s="9">
        <f>IFERROR(SUMIFS(ENTRADAS!$J:$J,ENTRADAS!$B:$B,CADASTRO!$B23,ENTRADAS!$I:$I,CADASTRO!N$2)/(SUMIFS(ENTRADAS!$D:$D,ENTRADAS!$B:$B,CADASTRO!$B23,ENTRADAS!$I:$I,CADASTRO!N$2)),0)</f>
        <v>0</v>
      </c>
      <c r="O23" s="9">
        <f>IFERROR(SUMIFS(ENTRADAS!$J:$J,ENTRADAS!$B:$B,CADASTRO!$B23,ENTRADAS!$I:$I,CADASTRO!O$2)/(SUMIFS(ENTRADAS!$D:$D,ENTRADAS!$B:$B,CADASTRO!$B23,ENTRADAS!$I:$I,CADASTRO!O$2)),0)</f>
        <v>0</v>
      </c>
      <c r="P23" s="9">
        <f>IFERROR(SUMIFS(ENTRADAS!$J:$J,ENTRADAS!$B:$B,CADASTRO!$B23,ENTRADAS!$I:$I,CADASTRO!P$2)/(SUMIFS(ENTRADAS!$D:$D,ENTRADAS!$B:$B,CADASTRO!$B23,ENTRADAS!$I:$I,CADASTRO!P$2)),0)</f>
        <v>0</v>
      </c>
      <c r="Q23" s="9">
        <f>IFERROR(SUMIFS(ENTRADAS!$J:$J,ENTRADAS!$B:$B,CADASTRO!$B23,ENTRADAS!$I:$I,CADASTRO!Q$2)/(SUMIFS(ENTRADAS!$D:$D,ENTRADAS!$B:$B,CADASTRO!$B23,ENTRADAS!$I:$I,CADASTRO!Q$2)),0)</f>
        <v>0</v>
      </c>
      <c r="R23" s="212">
        <f t="shared" si="1"/>
        <v>0</v>
      </c>
      <c r="S23" s="17">
        <f t="shared" si="2"/>
        <v>0</v>
      </c>
      <c r="T23" s="212">
        <f t="shared" si="3"/>
        <v>12</v>
      </c>
      <c r="U23" s="209">
        <v>12</v>
      </c>
      <c r="V23" s="1"/>
      <c r="W23" s="1"/>
      <c r="X23" s="1"/>
      <c r="Y23" s="1"/>
      <c r="Z23" s="1"/>
      <c r="AA23" s="1"/>
      <c r="AB23" s="1"/>
      <c r="AC23" s="1"/>
    </row>
    <row r="24" spans="1:29" ht="15.75" customHeight="1" x14ac:dyDescent="0.25">
      <c r="A24" s="8"/>
      <c r="B24" s="64"/>
      <c r="C24" s="7"/>
      <c r="D24" s="8"/>
      <c r="E24" s="9"/>
      <c r="F24" s="9">
        <f>IFERROR(SUMIFS(ENTRADAS!$J:$J,ENTRADAS!$B:$B,CADASTRO!$B24,ENTRADAS!$I:$I,CADASTRO!F$2)/(SUMIFS(ENTRADAS!$D:$D,ENTRADAS!$B:$B,CADASTRO!$B24,ENTRADAS!$I:$I,CADASTRO!F$2)),0)</f>
        <v>0</v>
      </c>
      <c r="G24" s="9">
        <f>IFERROR(SUMIFS(ENTRADAS!$J:$J,ENTRADAS!$B:$B,CADASTRO!$B24,ENTRADAS!$I:$I,CADASTRO!G$2)/(SUMIFS(ENTRADAS!$D:$D,ENTRADAS!$B:$B,CADASTRO!$B24,ENTRADAS!$I:$I,CADASTRO!G$2)),0)</f>
        <v>0</v>
      </c>
      <c r="H24" s="9">
        <f>IFERROR(SUMIFS(ENTRADAS!$J:$J,ENTRADAS!$B:$B,CADASTRO!$B24,ENTRADAS!$I:$I,CADASTRO!H$2)/(SUMIFS(ENTRADAS!$D:$D,ENTRADAS!$B:$B,CADASTRO!$B24,ENTRADAS!$I:$I,CADASTRO!H$2)),0)</f>
        <v>0</v>
      </c>
      <c r="I24" s="9">
        <f>IFERROR(SUMIFS(ENTRADAS!$J:$J,ENTRADAS!$B:$B,CADASTRO!$B24,ENTRADAS!$I:$I,CADASTRO!I$2)/(SUMIFS(ENTRADAS!$D:$D,ENTRADAS!$B:$B,CADASTRO!$B24,ENTRADAS!$I:$I,CADASTRO!I$2)),0)</f>
        <v>0</v>
      </c>
      <c r="J24" s="9">
        <f>IFERROR(SUMIFS(ENTRADAS!$J:$J,ENTRADAS!$B:$B,CADASTRO!$B24,ENTRADAS!$I:$I,CADASTRO!J$2)/(SUMIFS(ENTRADAS!$D:$D,ENTRADAS!$B:$B,CADASTRO!$B24,ENTRADAS!$I:$I,CADASTRO!J$2)),0)</f>
        <v>0</v>
      </c>
      <c r="K24" s="9">
        <f>IFERROR(SUMIFS(ENTRADAS!$J:$J,ENTRADAS!$B:$B,CADASTRO!$B24,ENTRADAS!$I:$I,CADASTRO!K$2)/(SUMIFS(ENTRADAS!$D:$D,ENTRADAS!$B:$B,CADASTRO!$B24,ENTRADAS!$I:$I,CADASTRO!K$2)),0)</f>
        <v>0</v>
      </c>
      <c r="L24" s="9">
        <f>IFERROR(SUMIFS(ENTRADAS!$J:$J,ENTRADAS!$B:$B,CADASTRO!$B24,ENTRADAS!$I:$I,CADASTRO!L$2)/(SUMIFS(ENTRADAS!$D:$D,ENTRADAS!$B:$B,CADASTRO!$B24,ENTRADAS!$I:$I,CADASTRO!L$2)),0)</f>
        <v>0</v>
      </c>
      <c r="M24" s="9">
        <f>IFERROR(SUMIFS(ENTRADAS!$J:$J,ENTRADAS!$B:$B,CADASTRO!$B24,ENTRADAS!$I:$I,CADASTRO!M$2)/(SUMIFS(ENTRADAS!$D:$D,ENTRADAS!$B:$B,CADASTRO!$B24,ENTRADAS!$I:$I,CADASTRO!M$2)),0)</f>
        <v>0</v>
      </c>
      <c r="N24" s="9">
        <f>IFERROR(SUMIFS(ENTRADAS!$J:$J,ENTRADAS!$B:$B,CADASTRO!$B24,ENTRADAS!$I:$I,CADASTRO!N$2)/(SUMIFS(ENTRADAS!$D:$D,ENTRADAS!$B:$B,CADASTRO!$B24,ENTRADAS!$I:$I,CADASTRO!N$2)),0)</f>
        <v>0</v>
      </c>
      <c r="O24" s="9">
        <f>IFERROR(SUMIFS(ENTRADAS!$J:$J,ENTRADAS!$B:$B,CADASTRO!$B24,ENTRADAS!$I:$I,CADASTRO!O$2)/(SUMIFS(ENTRADAS!$D:$D,ENTRADAS!$B:$B,CADASTRO!$B24,ENTRADAS!$I:$I,CADASTRO!O$2)),0)</f>
        <v>0</v>
      </c>
      <c r="P24" s="9">
        <f>IFERROR(SUMIFS(ENTRADAS!$J:$J,ENTRADAS!$B:$B,CADASTRO!$B24,ENTRADAS!$I:$I,CADASTRO!P$2)/(SUMIFS(ENTRADAS!$D:$D,ENTRADAS!$B:$B,CADASTRO!$B24,ENTRADAS!$I:$I,CADASTRO!P$2)),0)</f>
        <v>0</v>
      </c>
      <c r="Q24" s="9">
        <f>IFERROR(SUMIFS(ENTRADAS!$J:$J,ENTRADAS!$B:$B,CADASTRO!$B24,ENTRADAS!$I:$I,CADASTRO!Q$2)/(SUMIFS(ENTRADAS!$D:$D,ENTRADAS!$B:$B,CADASTRO!$B24,ENTRADAS!$I:$I,CADASTRO!Q$2)),0)</f>
        <v>0</v>
      </c>
      <c r="R24" s="212">
        <f t="shared" si="1"/>
        <v>0</v>
      </c>
      <c r="S24" s="17">
        <f t="shared" si="2"/>
        <v>0</v>
      </c>
      <c r="T24" s="212">
        <f t="shared" si="3"/>
        <v>12</v>
      </c>
      <c r="U24" s="209">
        <v>12</v>
      </c>
      <c r="V24" s="1"/>
      <c r="W24" s="1"/>
      <c r="X24" s="1"/>
      <c r="Y24" s="1"/>
      <c r="Z24" s="1"/>
      <c r="AA24" s="1"/>
      <c r="AB24" s="1"/>
      <c r="AC24" s="1"/>
    </row>
    <row r="25" spans="1:29" ht="15.75" customHeight="1" x14ac:dyDescent="0.25">
      <c r="A25" s="8"/>
      <c r="B25" s="58"/>
      <c r="C25" s="7"/>
      <c r="D25" s="8"/>
      <c r="E25" s="9"/>
      <c r="F25" s="9">
        <f>IFERROR(SUMIFS(ENTRADAS!$J:$J,ENTRADAS!$B:$B,CADASTRO!$B25,ENTRADAS!$I:$I,CADASTRO!F$2)/(SUMIFS(ENTRADAS!$D:$D,ENTRADAS!$B:$B,CADASTRO!$B25,ENTRADAS!$I:$I,CADASTRO!F$2)),0)</f>
        <v>0</v>
      </c>
      <c r="G25" s="9">
        <f>IFERROR(SUMIFS(ENTRADAS!$J:$J,ENTRADAS!$B:$B,CADASTRO!$B25,ENTRADAS!$I:$I,CADASTRO!G$2)/(SUMIFS(ENTRADAS!$D:$D,ENTRADAS!$B:$B,CADASTRO!$B25,ENTRADAS!$I:$I,CADASTRO!G$2)),0)</f>
        <v>0</v>
      </c>
      <c r="H25" s="9">
        <f>IFERROR(SUMIFS(ENTRADAS!$J:$J,ENTRADAS!$B:$B,CADASTRO!$B25,ENTRADAS!$I:$I,CADASTRO!H$2)/(SUMIFS(ENTRADAS!$D:$D,ENTRADAS!$B:$B,CADASTRO!$B25,ENTRADAS!$I:$I,CADASTRO!H$2)),0)</f>
        <v>0</v>
      </c>
      <c r="I25" s="9">
        <f>IFERROR(SUMIFS(ENTRADAS!$J:$J,ENTRADAS!$B:$B,CADASTRO!$B25,ENTRADAS!$I:$I,CADASTRO!I$2)/(SUMIFS(ENTRADAS!$D:$D,ENTRADAS!$B:$B,CADASTRO!$B25,ENTRADAS!$I:$I,CADASTRO!I$2)),0)</f>
        <v>0</v>
      </c>
      <c r="J25" s="9">
        <f>IFERROR(SUMIFS(ENTRADAS!$J:$J,ENTRADAS!$B:$B,CADASTRO!$B25,ENTRADAS!$I:$I,CADASTRO!J$2)/(SUMIFS(ENTRADAS!$D:$D,ENTRADAS!$B:$B,CADASTRO!$B25,ENTRADAS!$I:$I,CADASTRO!J$2)),0)</f>
        <v>0</v>
      </c>
      <c r="K25" s="9">
        <f>IFERROR(SUMIFS(ENTRADAS!$J:$J,ENTRADAS!$B:$B,CADASTRO!$B25,ENTRADAS!$I:$I,CADASTRO!K$2)/(SUMIFS(ENTRADAS!$D:$D,ENTRADAS!$B:$B,CADASTRO!$B25,ENTRADAS!$I:$I,CADASTRO!K$2)),0)</f>
        <v>0</v>
      </c>
      <c r="L25" s="9">
        <f>IFERROR(SUMIFS(ENTRADAS!$J:$J,ENTRADAS!$B:$B,CADASTRO!$B25,ENTRADAS!$I:$I,CADASTRO!L$2)/(SUMIFS(ENTRADAS!$D:$D,ENTRADAS!$B:$B,CADASTRO!$B25,ENTRADAS!$I:$I,CADASTRO!L$2)),0)</f>
        <v>0</v>
      </c>
      <c r="M25" s="9">
        <f>IFERROR(SUMIFS(ENTRADAS!$J:$J,ENTRADAS!$B:$B,CADASTRO!$B25,ENTRADAS!$I:$I,CADASTRO!M$2)/(SUMIFS(ENTRADAS!$D:$D,ENTRADAS!$B:$B,CADASTRO!$B25,ENTRADAS!$I:$I,CADASTRO!M$2)),0)</f>
        <v>0</v>
      </c>
      <c r="N25" s="9">
        <f>IFERROR(SUMIFS(ENTRADAS!$J:$J,ENTRADAS!$B:$B,CADASTRO!$B25,ENTRADAS!$I:$I,CADASTRO!N$2)/(SUMIFS(ENTRADAS!$D:$D,ENTRADAS!$B:$B,CADASTRO!$B25,ENTRADAS!$I:$I,CADASTRO!N$2)),0)</f>
        <v>0</v>
      </c>
      <c r="O25" s="9">
        <f>IFERROR(SUMIFS(ENTRADAS!$J:$J,ENTRADAS!$B:$B,CADASTRO!$B25,ENTRADAS!$I:$I,CADASTRO!O$2)/(SUMIFS(ENTRADAS!$D:$D,ENTRADAS!$B:$B,CADASTRO!$B25,ENTRADAS!$I:$I,CADASTRO!O$2)),0)</f>
        <v>0</v>
      </c>
      <c r="P25" s="9">
        <f>IFERROR(SUMIFS(ENTRADAS!$J:$J,ENTRADAS!$B:$B,CADASTRO!$B25,ENTRADAS!$I:$I,CADASTRO!P$2)/(SUMIFS(ENTRADAS!$D:$D,ENTRADAS!$B:$B,CADASTRO!$B25,ENTRADAS!$I:$I,CADASTRO!P$2)),0)</f>
        <v>0</v>
      </c>
      <c r="Q25" s="9">
        <f>IFERROR(SUMIFS(ENTRADAS!$J:$J,ENTRADAS!$B:$B,CADASTRO!$B25,ENTRADAS!$I:$I,CADASTRO!Q$2)/(SUMIFS(ENTRADAS!$D:$D,ENTRADAS!$B:$B,CADASTRO!$B25,ENTRADAS!$I:$I,CADASTRO!Q$2)),0)</f>
        <v>0</v>
      </c>
      <c r="R25" s="212">
        <f t="shared" si="1"/>
        <v>0</v>
      </c>
      <c r="S25" s="17">
        <f t="shared" si="2"/>
        <v>0</v>
      </c>
      <c r="T25" s="212">
        <f t="shared" si="3"/>
        <v>12</v>
      </c>
      <c r="U25" s="209">
        <v>12</v>
      </c>
      <c r="V25" s="1"/>
      <c r="W25" s="1"/>
      <c r="X25" s="1"/>
      <c r="Y25" s="1"/>
      <c r="Z25" s="1"/>
      <c r="AA25" s="1"/>
      <c r="AB25" s="1"/>
      <c r="AC25" s="1"/>
    </row>
    <row r="26" spans="1:29" ht="15.75" customHeight="1" x14ac:dyDescent="0.25">
      <c r="A26" s="8"/>
      <c r="B26" s="62"/>
      <c r="C26" s="7"/>
      <c r="D26" s="8"/>
      <c r="E26" s="9"/>
      <c r="F26" s="9">
        <f>IFERROR(SUMIFS(ENTRADAS!$J:$J,ENTRADAS!$B:$B,CADASTRO!$B26,ENTRADAS!$I:$I,CADASTRO!F$2)/(SUMIFS(ENTRADAS!$D:$D,ENTRADAS!$B:$B,CADASTRO!$B26,ENTRADAS!$I:$I,CADASTRO!F$2)),0)</f>
        <v>0</v>
      </c>
      <c r="G26" s="9">
        <f>IFERROR(SUMIFS(ENTRADAS!$J:$J,ENTRADAS!$B:$B,CADASTRO!$B26,ENTRADAS!$I:$I,CADASTRO!G$2)/(SUMIFS(ENTRADAS!$D:$D,ENTRADAS!$B:$B,CADASTRO!$B26,ENTRADAS!$I:$I,CADASTRO!G$2)),0)</f>
        <v>0</v>
      </c>
      <c r="H26" s="9">
        <f>IFERROR(SUMIFS(ENTRADAS!$J:$J,ENTRADAS!$B:$B,CADASTRO!$B26,ENTRADAS!$I:$I,CADASTRO!H$2)/(SUMIFS(ENTRADAS!$D:$D,ENTRADAS!$B:$B,CADASTRO!$B26,ENTRADAS!$I:$I,CADASTRO!H$2)),0)</f>
        <v>0</v>
      </c>
      <c r="I26" s="9">
        <f>IFERROR(SUMIFS(ENTRADAS!$J:$J,ENTRADAS!$B:$B,CADASTRO!$B26,ENTRADAS!$I:$I,CADASTRO!I$2)/(SUMIFS(ENTRADAS!$D:$D,ENTRADAS!$B:$B,CADASTRO!$B26,ENTRADAS!$I:$I,CADASTRO!I$2)),0)</f>
        <v>0</v>
      </c>
      <c r="J26" s="9">
        <f>IFERROR(SUMIFS(ENTRADAS!$J:$J,ENTRADAS!$B:$B,CADASTRO!$B26,ENTRADAS!$I:$I,CADASTRO!J$2)/(SUMIFS(ENTRADAS!$D:$D,ENTRADAS!$B:$B,CADASTRO!$B26,ENTRADAS!$I:$I,CADASTRO!J$2)),0)</f>
        <v>0</v>
      </c>
      <c r="K26" s="9">
        <f>IFERROR(SUMIFS(ENTRADAS!$J:$J,ENTRADAS!$B:$B,CADASTRO!$B26,ENTRADAS!$I:$I,CADASTRO!K$2)/(SUMIFS(ENTRADAS!$D:$D,ENTRADAS!$B:$B,CADASTRO!$B26,ENTRADAS!$I:$I,CADASTRO!K$2)),0)</f>
        <v>0</v>
      </c>
      <c r="L26" s="9">
        <f>IFERROR(SUMIFS(ENTRADAS!$J:$J,ENTRADAS!$B:$B,CADASTRO!$B26,ENTRADAS!$I:$I,CADASTRO!L$2)/(SUMIFS(ENTRADAS!$D:$D,ENTRADAS!$B:$B,CADASTRO!$B26,ENTRADAS!$I:$I,CADASTRO!L$2)),0)</f>
        <v>0</v>
      </c>
      <c r="M26" s="9">
        <f>IFERROR(SUMIFS(ENTRADAS!$J:$J,ENTRADAS!$B:$B,CADASTRO!$B26,ENTRADAS!$I:$I,CADASTRO!M$2)/(SUMIFS(ENTRADAS!$D:$D,ENTRADAS!$B:$B,CADASTRO!$B26,ENTRADAS!$I:$I,CADASTRO!M$2)),0)</f>
        <v>0</v>
      </c>
      <c r="N26" s="9">
        <f>IFERROR(SUMIFS(ENTRADAS!$J:$J,ENTRADAS!$B:$B,CADASTRO!$B26,ENTRADAS!$I:$I,CADASTRO!N$2)/(SUMIFS(ENTRADAS!$D:$D,ENTRADAS!$B:$B,CADASTRO!$B26,ENTRADAS!$I:$I,CADASTRO!N$2)),0)</f>
        <v>0</v>
      </c>
      <c r="O26" s="9">
        <f>IFERROR(SUMIFS(ENTRADAS!$J:$J,ENTRADAS!$B:$B,CADASTRO!$B26,ENTRADAS!$I:$I,CADASTRO!O$2)/(SUMIFS(ENTRADAS!$D:$D,ENTRADAS!$B:$B,CADASTRO!$B26,ENTRADAS!$I:$I,CADASTRO!O$2)),0)</f>
        <v>0</v>
      </c>
      <c r="P26" s="9">
        <f>IFERROR(SUMIFS(ENTRADAS!$J:$J,ENTRADAS!$B:$B,CADASTRO!$B26,ENTRADAS!$I:$I,CADASTRO!P$2)/(SUMIFS(ENTRADAS!$D:$D,ENTRADAS!$B:$B,CADASTRO!$B26,ENTRADAS!$I:$I,CADASTRO!P$2)),0)</f>
        <v>0</v>
      </c>
      <c r="Q26" s="9">
        <f>IFERROR(SUMIFS(ENTRADAS!$J:$J,ENTRADAS!$B:$B,CADASTRO!$B26,ENTRADAS!$I:$I,CADASTRO!Q$2)/(SUMIFS(ENTRADAS!$D:$D,ENTRADAS!$B:$B,CADASTRO!$B26,ENTRADAS!$I:$I,CADASTRO!Q$2)),0)</f>
        <v>0</v>
      </c>
      <c r="R26" s="212">
        <f t="shared" si="1"/>
        <v>0</v>
      </c>
      <c r="S26" s="17">
        <f t="shared" si="2"/>
        <v>0</v>
      </c>
      <c r="T26" s="212">
        <f t="shared" si="3"/>
        <v>12</v>
      </c>
      <c r="U26" s="209">
        <v>12</v>
      </c>
      <c r="V26" s="1"/>
      <c r="W26" s="1"/>
      <c r="X26" s="1"/>
      <c r="Y26" s="1"/>
      <c r="Z26" s="1"/>
      <c r="AA26" s="1"/>
      <c r="AB26" s="1"/>
      <c r="AC26" s="1"/>
    </row>
    <row r="27" spans="1:29" ht="15.75" customHeight="1" x14ac:dyDescent="0.25">
      <c r="A27" s="266"/>
      <c r="B27" s="267"/>
      <c r="C27" s="266"/>
      <c r="D27" s="266"/>
      <c r="E27" s="266"/>
      <c r="F27" s="9">
        <f>IFERROR(SUMIFS(ENTRADAS!$J:$J,ENTRADAS!$B:$B,CADASTRO!$B27,ENTRADAS!$I:$I,CADASTRO!F$2)/(SUMIFS(ENTRADAS!$D:$D,ENTRADAS!$B:$B,CADASTRO!$B27,ENTRADAS!$I:$I,CADASTRO!F$2)),0)</f>
        <v>0</v>
      </c>
      <c r="G27" s="9">
        <f>IFERROR(SUMIFS(ENTRADAS!$J:$J,ENTRADAS!$B:$B,CADASTRO!$B27,ENTRADAS!$I:$I,CADASTRO!G$2)/(SUMIFS(ENTRADAS!$D:$D,ENTRADAS!$B:$B,CADASTRO!$B27,ENTRADAS!$I:$I,CADASTRO!G$2)),0)</f>
        <v>0</v>
      </c>
      <c r="H27" s="9">
        <f>IFERROR(SUMIFS(ENTRADAS!$J:$J,ENTRADAS!$B:$B,CADASTRO!$B27,ENTRADAS!$I:$I,CADASTRO!H$2)/(SUMIFS(ENTRADAS!$D:$D,ENTRADAS!$B:$B,CADASTRO!$B27,ENTRADAS!$I:$I,CADASTRO!H$2)),0)</f>
        <v>0</v>
      </c>
      <c r="I27" s="9">
        <f>IFERROR(SUMIFS(ENTRADAS!$J:$J,ENTRADAS!$B:$B,CADASTRO!$B27,ENTRADAS!$I:$I,CADASTRO!I$2)/(SUMIFS(ENTRADAS!$D:$D,ENTRADAS!$B:$B,CADASTRO!$B27,ENTRADAS!$I:$I,CADASTRO!I$2)),0)</f>
        <v>0</v>
      </c>
      <c r="J27" s="9">
        <f>IFERROR(SUMIFS(ENTRADAS!$J:$J,ENTRADAS!$B:$B,CADASTRO!$B27,ENTRADAS!$I:$I,CADASTRO!J$2)/(SUMIFS(ENTRADAS!$D:$D,ENTRADAS!$B:$B,CADASTRO!$B27,ENTRADAS!$I:$I,CADASTRO!J$2)),0)</f>
        <v>0</v>
      </c>
      <c r="K27" s="9">
        <f>IFERROR(SUMIFS(ENTRADAS!$J:$J,ENTRADAS!$B:$B,CADASTRO!$B27,ENTRADAS!$I:$I,CADASTRO!K$2)/(SUMIFS(ENTRADAS!$D:$D,ENTRADAS!$B:$B,CADASTRO!$B27,ENTRADAS!$I:$I,CADASTRO!K$2)),0)</f>
        <v>0</v>
      </c>
      <c r="L27" s="9">
        <f>IFERROR(SUMIFS(ENTRADAS!$J:$J,ENTRADAS!$B:$B,CADASTRO!$B27,ENTRADAS!$I:$I,CADASTRO!L$2)/(SUMIFS(ENTRADAS!$D:$D,ENTRADAS!$B:$B,CADASTRO!$B27,ENTRADAS!$I:$I,CADASTRO!L$2)),0)</f>
        <v>0</v>
      </c>
      <c r="M27" s="9">
        <f>IFERROR(SUMIFS(ENTRADAS!$J:$J,ENTRADAS!$B:$B,CADASTRO!$B27,ENTRADAS!$I:$I,CADASTRO!M$2)/(SUMIFS(ENTRADAS!$D:$D,ENTRADAS!$B:$B,CADASTRO!$B27,ENTRADAS!$I:$I,CADASTRO!M$2)),0)</f>
        <v>0</v>
      </c>
      <c r="N27" s="9">
        <f>IFERROR(SUMIFS(ENTRADAS!$J:$J,ENTRADAS!$B:$B,CADASTRO!$B27,ENTRADAS!$I:$I,CADASTRO!N$2)/(SUMIFS(ENTRADAS!$D:$D,ENTRADAS!$B:$B,CADASTRO!$B27,ENTRADAS!$I:$I,CADASTRO!N$2)),0)</f>
        <v>0</v>
      </c>
      <c r="O27" s="9">
        <f>IFERROR(SUMIFS(ENTRADAS!$J:$J,ENTRADAS!$B:$B,CADASTRO!$B27,ENTRADAS!$I:$I,CADASTRO!O$2)/(SUMIFS(ENTRADAS!$D:$D,ENTRADAS!$B:$B,CADASTRO!$B27,ENTRADAS!$I:$I,CADASTRO!O$2)),0)</f>
        <v>0</v>
      </c>
      <c r="P27" s="9">
        <f>IFERROR(SUMIFS(ENTRADAS!$J:$J,ENTRADAS!$B:$B,CADASTRO!$B27,ENTRADAS!$I:$I,CADASTRO!P$2)/(SUMIFS(ENTRADAS!$D:$D,ENTRADAS!$B:$B,CADASTRO!$B27,ENTRADAS!$I:$I,CADASTRO!P$2)),0)</f>
        <v>0</v>
      </c>
      <c r="Q27" s="9">
        <f>IFERROR(SUMIFS(ENTRADAS!$J:$J,ENTRADAS!$B:$B,CADASTRO!$B27,ENTRADAS!$I:$I,CADASTRO!Q$2)/(SUMIFS(ENTRADAS!$D:$D,ENTRADAS!$B:$B,CADASTRO!$B27,ENTRADAS!$I:$I,CADASTRO!Q$2)),0)</f>
        <v>0</v>
      </c>
      <c r="R27" s="212">
        <f t="shared" si="1"/>
        <v>0</v>
      </c>
      <c r="S27" s="17">
        <f t="shared" si="2"/>
        <v>0</v>
      </c>
      <c r="T27" s="212">
        <f t="shared" si="3"/>
        <v>12</v>
      </c>
      <c r="U27" s="209">
        <v>12</v>
      </c>
      <c r="V27" s="1"/>
      <c r="W27" s="1"/>
      <c r="X27" s="1"/>
      <c r="Y27" s="1"/>
      <c r="Z27" s="1"/>
      <c r="AA27" s="1"/>
      <c r="AB27" s="1"/>
      <c r="AC27" s="1"/>
    </row>
    <row r="28" spans="1:29" ht="15.75" customHeight="1" x14ac:dyDescent="0.25">
      <c r="A28" s="266"/>
      <c r="B28" s="267"/>
      <c r="C28" s="266"/>
      <c r="D28" s="266"/>
      <c r="E28" s="266"/>
      <c r="F28" s="9">
        <f>IFERROR(SUMIFS(ENTRADAS!$J:$J,ENTRADAS!$B:$B,CADASTRO!$B28,ENTRADAS!$I:$I,CADASTRO!F$2)/(SUMIFS(ENTRADAS!$D:$D,ENTRADAS!$B:$B,CADASTRO!$B28,ENTRADAS!$I:$I,CADASTRO!F$2)),0)</f>
        <v>0</v>
      </c>
      <c r="G28" s="9">
        <f>IFERROR(SUMIFS(ENTRADAS!$J:$J,ENTRADAS!$B:$B,CADASTRO!$B28,ENTRADAS!$I:$I,CADASTRO!G$2)/(SUMIFS(ENTRADAS!$D:$D,ENTRADAS!$B:$B,CADASTRO!$B28,ENTRADAS!$I:$I,CADASTRO!G$2)),0)</f>
        <v>0</v>
      </c>
      <c r="H28" s="9">
        <f>IFERROR(SUMIFS(ENTRADAS!$J:$J,ENTRADAS!$B:$B,CADASTRO!$B28,ENTRADAS!$I:$I,CADASTRO!H$2)/(SUMIFS(ENTRADAS!$D:$D,ENTRADAS!$B:$B,CADASTRO!$B28,ENTRADAS!$I:$I,CADASTRO!H$2)),0)</f>
        <v>0</v>
      </c>
      <c r="I28" s="9">
        <f>IFERROR(SUMIFS(ENTRADAS!$J:$J,ENTRADAS!$B:$B,CADASTRO!$B28,ENTRADAS!$I:$I,CADASTRO!I$2)/(SUMIFS(ENTRADAS!$D:$D,ENTRADAS!$B:$B,CADASTRO!$B28,ENTRADAS!$I:$I,CADASTRO!I$2)),0)</f>
        <v>0</v>
      </c>
      <c r="J28" s="9">
        <f>IFERROR(SUMIFS(ENTRADAS!$J:$J,ENTRADAS!$B:$B,CADASTRO!$B28,ENTRADAS!$I:$I,CADASTRO!J$2)/(SUMIFS(ENTRADAS!$D:$D,ENTRADAS!$B:$B,CADASTRO!$B28,ENTRADAS!$I:$I,CADASTRO!J$2)),0)</f>
        <v>0</v>
      </c>
      <c r="K28" s="9">
        <f>IFERROR(SUMIFS(ENTRADAS!$J:$J,ENTRADAS!$B:$B,CADASTRO!$B28,ENTRADAS!$I:$I,CADASTRO!K$2)/(SUMIFS(ENTRADAS!$D:$D,ENTRADAS!$B:$B,CADASTRO!$B28,ENTRADAS!$I:$I,CADASTRO!K$2)),0)</f>
        <v>0</v>
      </c>
      <c r="L28" s="9">
        <f>IFERROR(SUMIFS(ENTRADAS!$J:$J,ENTRADAS!$B:$B,CADASTRO!$B28,ENTRADAS!$I:$I,CADASTRO!L$2)/(SUMIFS(ENTRADAS!$D:$D,ENTRADAS!$B:$B,CADASTRO!$B28,ENTRADAS!$I:$I,CADASTRO!L$2)),0)</f>
        <v>0</v>
      </c>
      <c r="M28" s="9">
        <f>IFERROR(SUMIFS(ENTRADAS!$J:$J,ENTRADAS!$B:$B,CADASTRO!$B28,ENTRADAS!$I:$I,CADASTRO!M$2)/(SUMIFS(ENTRADAS!$D:$D,ENTRADAS!$B:$B,CADASTRO!$B28,ENTRADAS!$I:$I,CADASTRO!M$2)),0)</f>
        <v>0</v>
      </c>
      <c r="N28" s="9">
        <f>IFERROR(SUMIFS(ENTRADAS!$J:$J,ENTRADAS!$B:$B,CADASTRO!$B28,ENTRADAS!$I:$I,CADASTRO!N$2)/(SUMIFS(ENTRADAS!$D:$D,ENTRADAS!$B:$B,CADASTRO!$B28,ENTRADAS!$I:$I,CADASTRO!N$2)),0)</f>
        <v>0</v>
      </c>
      <c r="O28" s="9">
        <f>IFERROR(SUMIFS(ENTRADAS!$J:$J,ENTRADAS!$B:$B,CADASTRO!$B28,ENTRADAS!$I:$I,CADASTRO!O$2)/(SUMIFS(ENTRADAS!$D:$D,ENTRADAS!$B:$B,CADASTRO!$B28,ENTRADAS!$I:$I,CADASTRO!O$2)),0)</f>
        <v>0</v>
      </c>
      <c r="P28" s="9">
        <f>IFERROR(SUMIFS(ENTRADAS!$J:$J,ENTRADAS!$B:$B,CADASTRO!$B28,ENTRADAS!$I:$I,CADASTRO!P$2)/(SUMIFS(ENTRADAS!$D:$D,ENTRADAS!$B:$B,CADASTRO!$B28,ENTRADAS!$I:$I,CADASTRO!P$2)),0)</f>
        <v>0</v>
      </c>
      <c r="Q28" s="9">
        <f>IFERROR(SUMIFS(ENTRADAS!$J:$J,ENTRADAS!$B:$B,CADASTRO!$B28,ENTRADAS!$I:$I,CADASTRO!Q$2)/(SUMIFS(ENTRADAS!$D:$D,ENTRADAS!$B:$B,CADASTRO!$B28,ENTRADAS!$I:$I,CADASTRO!Q$2)),0)</f>
        <v>0</v>
      </c>
      <c r="R28" s="212">
        <f t="shared" si="1"/>
        <v>0</v>
      </c>
      <c r="S28" s="17">
        <f t="shared" si="2"/>
        <v>0</v>
      </c>
      <c r="T28" s="212">
        <f t="shared" si="3"/>
        <v>12</v>
      </c>
      <c r="U28" s="209">
        <v>12</v>
      </c>
      <c r="V28" s="1"/>
      <c r="W28" s="1"/>
      <c r="X28" s="1"/>
      <c r="Y28" s="1"/>
      <c r="Z28" s="1"/>
      <c r="AA28" s="1"/>
      <c r="AB28" s="1"/>
      <c r="AC28" s="1"/>
    </row>
    <row r="29" spans="1:29" ht="15.75" customHeight="1" x14ac:dyDescent="0.25">
      <c r="A29" s="266"/>
      <c r="B29" s="267"/>
      <c r="C29" s="266"/>
      <c r="D29" s="266"/>
      <c r="E29" s="266"/>
      <c r="F29" s="9">
        <f>IFERROR(SUMIFS(ENTRADAS!$J:$J,ENTRADAS!$B:$B,CADASTRO!$B29,ENTRADAS!$I:$I,CADASTRO!F$2)/(SUMIFS(ENTRADAS!$D:$D,ENTRADAS!$B:$B,CADASTRO!$B29,ENTRADAS!$I:$I,CADASTRO!F$2)),0)</f>
        <v>0</v>
      </c>
      <c r="G29" s="9">
        <f>IFERROR(SUMIFS(ENTRADAS!$J:$J,ENTRADAS!$B:$B,CADASTRO!$B29,ENTRADAS!$I:$I,CADASTRO!G$2)/(SUMIFS(ENTRADAS!$D:$D,ENTRADAS!$B:$B,CADASTRO!$B29,ENTRADAS!$I:$I,CADASTRO!G$2)),0)</f>
        <v>0</v>
      </c>
      <c r="H29" s="9">
        <f>IFERROR(SUMIFS(ENTRADAS!$J:$J,ENTRADAS!$B:$B,CADASTRO!$B29,ENTRADAS!$I:$I,CADASTRO!H$2)/(SUMIFS(ENTRADAS!$D:$D,ENTRADAS!$B:$B,CADASTRO!$B29,ENTRADAS!$I:$I,CADASTRO!H$2)),0)</f>
        <v>0</v>
      </c>
      <c r="I29" s="9">
        <f>IFERROR(SUMIFS(ENTRADAS!$J:$J,ENTRADAS!$B:$B,CADASTRO!$B29,ENTRADAS!$I:$I,CADASTRO!I$2)/(SUMIFS(ENTRADAS!$D:$D,ENTRADAS!$B:$B,CADASTRO!$B29,ENTRADAS!$I:$I,CADASTRO!I$2)),0)</f>
        <v>0</v>
      </c>
      <c r="J29" s="9">
        <f>IFERROR(SUMIFS(ENTRADAS!$J:$J,ENTRADAS!$B:$B,CADASTRO!$B29,ENTRADAS!$I:$I,CADASTRO!J$2)/(SUMIFS(ENTRADAS!$D:$D,ENTRADAS!$B:$B,CADASTRO!$B29,ENTRADAS!$I:$I,CADASTRO!J$2)),0)</f>
        <v>0</v>
      </c>
      <c r="K29" s="9">
        <f>IFERROR(SUMIFS(ENTRADAS!$J:$J,ENTRADAS!$B:$B,CADASTRO!$B29,ENTRADAS!$I:$I,CADASTRO!K$2)/(SUMIFS(ENTRADAS!$D:$D,ENTRADAS!$B:$B,CADASTRO!$B29,ENTRADAS!$I:$I,CADASTRO!K$2)),0)</f>
        <v>0</v>
      </c>
      <c r="L29" s="9">
        <f>IFERROR(SUMIFS(ENTRADAS!$J:$J,ENTRADAS!$B:$B,CADASTRO!$B29,ENTRADAS!$I:$I,CADASTRO!L$2)/(SUMIFS(ENTRADAS!$D:$D,ENTRADAS!$B:$B,CADASTRO!$B29,ENTRADAS!$I:$I,CADASTRO!L$2)),0)</f>
        <v>0</v>
      </c>
      <c r="M29" s="9">
        <f>IFERROR(SUMIFS(ENTRADAS!$J:$J,ENTRADAS!$B:$B,CADASTRO!$B29,ENTRADAS!$I:$I,CADASTRO!M$2)/(SUMIFS(ENTRADAS!$D:$D,ENTRADAS!$B:$B,CADASTRO!$B29,ENTRADAS!$I:$I,CADASTRO!M$2)),0)</f>
        <v>0</v>
      </c>
      <c r="N29" s="9">
        <f>IFERROR(SUMIFS(ENTRADAS!$J:$J,ENTRADAS!$B:$B,CADASTRO!$B29,ENTRADAS!$I:$I,CADASTRO!N$2)/(SUMIFS(ENTRADAS!$D:$D,ENTRADAS!$B:$B,CADASTRO!$B29,ENTRADAS!$I:$I,CADASTRO!N$2)),0)</f>
        <v>0</v>
      </c>
      <c r="O29" s="9">
        <f>IFERROR(SUMIFS(ENTRADAS!$J:$J,ENTRADAS!$B:$B,CADASTRO!$B29,ENTRADAS!$I:$I,CADASTRO!O$2)/(SUMIFS(ENTRADAS!$D:$D,ENTRADAS!$B:$B,CADASTRO!$B29,ENTRADAS!$I:$I,CADASTRO!O$2)),0)</f>
        <v>0</v>
      </c>
      <c r="P29" s="9">
        <f>IFERROR(SUMIFS(ENTRADAS!$J:$J,ENTRADAS!$B:$B,CADASTRO!$B29,ENTRADAS!$I:$I,CADASTRO!P$2)/(SUMIFS(ENTRADAS!$D:$D,ENTRADAS!$B:$B,CADASTRO!$B29,ENTRADAS!$I:$I,CADASTRO!P$2)),0)</f>
        <v>0</v>
      </c>
      <c r="Q29" s="9">
        <f>IFERROR(SUMIFS(ENTRADAS!$J:$J,ENTRADAS!$B:$B,CADASTRO!$B29,ENTRADAS!$I:$I,CADASTRO!Q$2)/(SUMIFS(ENTRADAS!$D:$D,ENTRADAS!$B:$B,CADASTRO!$B29,ENTRADAS!$I:$I,CADASTRO!Q$2)),0)</f>
        <v>0</v>
      </c>
      <c r="R29" s="212">
        <f t="shared" si="1"/>
        <v>0</v>
      </c>
      <c r="S29" s="17">
        <f t="shared" si="2"/>
        <v>0</v>
      </c>
      <c r="T29" s="212">
        <f t="shared" si="3"/>
        <v>12</v>
      </c>
      <c r="U29" s="209">
        <v>12</v>
      </c>
      <c r="V29" s="1"/>
      <c r="W29" s="1"/>
      <c r="X29" s="1"/>
      <c r="Y29" s="1"/>
      <c r="Z29" s="1"/>
      <c r="AA29" s="1"/>
      <c r="AB29" s="1"/>
      <c r="AC29" s="1"/>
    </row>
    <row r="30" spans="1:29" ht="15.75" customHeight="1" x14ac:dyDescent="0.25">
      <c r="A30" s="7"/>
      <c r="B30" s="62"/>
      <c r="C30" s="7"/>
      <c r="D30" s="8"/>
      <c r="E30" s="9"/>
      <c r="F30" s="9">
        <f>IFERROR(SUMIFS(ENTRADAS!$J:$J,ENTRADAS!$B:$B,CADASTRO!$B30,ENTRADAS!$I:$I,CADASTRO!F$2)/(SUMIFS(ENTRADAS!$D:$D,ENTRADAS!$B:$B,CADASTRO!$B30,ENTRADAS!$I:$I,CADASTRO!F$2)),0)</f>
        <v>0</v>
      </c>
      <c r="G30" s="9">
        <f>IFERROR(SUMIFS(ENTRADAS!$J:$J,ENTRADAS!$B:$B,CADASTRO!$B30,ENTRADAS!$I:$I,CADASTRO!G$2)/(SUMIFS(ENTRADAS!$D:$D,ENTRADAS!$B:$B,CADASTRO!$B30,ENTRADAS!$I:$I,CADASTRO!G$2)),0)</f>
        <v>0</v>
      </c>
      <c r="H30" s="9">
        <f>IFERROR(SUMIFS(ENTRADAS!$J:$J,ENTRADAS!$B:$B,CADASTRO!$B30,ENTRADAS!$I:$I,CADASTRO!H$2)/(SUMIFS(ENTRADAS!$D:$D,ENTRADAS!$B:$B,CADASTRO!$B30,ENTRADAS!$I:$I,CADASTRO!H$2)),0)</f>
        <v>0</v>
      </c>
      <c r="I30" s="9">
        <f>IFERROR(SUMIFS(ENTRADAS!$J:$J,ENTRADAS!$B:$B,CADASTRO!$B30,ENTRADAS!$I:$I,CADASTRO!I$2)/(SUMIFS(ENTRADAS!$D:$D,ENTRADAS!$B:$B,CADASTRO!$B30,ENTRADAS!$I:$I,CADASTRO!I$2)),0)</f>
        <v>0</v>
      </c>
      <c r="J30" s="9">
        <f>IFERROR(SUMIFS(ENTRADAS!$J:$J,ENTRADAS!$B:$B,CADASTRO!$B30,ENTRADAS!$I:$I,CADASTRO!J$2)/(SUMIFS(ENTRADAS!$D:$D,ENTRADAS!$B:$B,CADASTRO!$B30,ENTRADAS!$I:$I,CADASTRO!J$2)),0)</f>
        <v>0</v>
      </c>
      <c r="K30" s="9">
        <f>IFERROR(SUMIFS(ENTRADAS!$J:$J,ENTRADAS!$B:$B,CADASTRO!$B30,ENTRADAS!$I:$I,CADASTRO!K$2)/(SUMIFS(ENTRADAS!$D:$D,ENTRADAS!$B:$B,CADASTRO!$B30,ENTRADAS!$I:$I,CADASTRO!K$2)),0)</f>
        <v>0</v>
      </c>
      <c r="L30" s="9">
        <f>IFERROR(SUMIFS(ENTRADAS!$J:$J,ENTRADAS!$B:$B,CADASTRO!$B30,ENTRADAS!$I:$I,CADASTRO!L$2)/(SUMIFS(ENTRADAS!$D:$D,ENTRADAS!$B:$B,CADASTRO!$B30,ENTRADAS!$I:$I,CADASTRO!L$2)),0)</f>
        <v>0</v>
      </c>
      <c r="M30" s="9">
        <f>IFERROR(SUMIFS(ENTRADAS!$J:$J,ENTRADAS!$B:$B,CADASTRO!$B30,ENTRADAS!$I:$I,CADASTRO!M$2)/(SUMIFS(ENTRADAS!$D:$D,ENTRADAS!$B:$B,CADASTRO!$B30,ENTRADAS!$I:$I,CADASTRO!M$2)),0)</f>
        <v>0</v>
      </c>
      <c r="N30" s="9">
        <f>IFERROR(SUMIFS(ENTRADAS!$J:$J,ENTRADAS!$B:$B,CADASTRO!$B30,ENTRADAS!$I:$I,CADASTRO!N$2)/(SUMIFS(ENTRADAS!$D:$D,ENTRADAS!$B:$B,CADASTRO!$B30,ENTRADAS!$I:$I,CADASTRO!N$2)),0)</f>
        <v>0</v>
      </c>
      <c r="O30" s="9">
        <f>IFERROR(SUMIFS(ENTRADAS!$J:$J,ENTRADAS!$B:$B,CADASTRO!$B30,ENTRADAS!$I:$I,CADASTRO!O$2)/(SUMIFS(ENTRADAS!$D:$D,ENTRADAS!$B:$B,CADASTRO!$B30,ENTRADAS!$I:$I,CADASTRO!O$2)),0)</f>
        <v>0</v>
      </c>
      <c r="P30" s="9">
        <f>IFERROR(SUMIFS(ENTRADAS!$J:$J,ENTRADAS!$B:$B,CADASTRO!$B30,ENTRADAS!$I:$I,CADASTRO!P$2)/(SUMIFS(ENTRADAS!$D:$D,ENTRADAS!$B:$B,CADASTRO!$B30,ENTRADAS!$I:$I,CADASTRO!P$2)),0)</f>
        <v>0</v>
      </c>
      <c r="Q30" s="9">
        <f>IFERROR(SUMIFS(ENTRADAS!$J:$J,ENTRADAS!$B:$B,CADASTRO!$B30,ENTRADAS!$I:$I,CADASTRO!Q$2)/(SUMIFS(ENTRADAS!$D:$D,ENTRADAS!$B:$B,CADASTRO!$B30,ENTRADAS!$I:$I,CADASTRO!Q$2)),0)</f>
        <v>0</v>
      </c>
      <c r="R30" s="212">
        <f t="shared" si="1"/>
        <v>0</v>
      </c>
      <c r="S30" s="17">
        <f t="shared" si="2"/>
        <v>0</v>
      </c>
      <c r="T30" s="212">
        <f t="shared" si="3"/>
        <v>12</v>
      </c>
      <c r="U30" s="209">
        <v>12</v>
      </c>
      <c r="V30" s="1"/>
      <c r="W30" s="1"/>
      <c r="X30" s="1"/>
      <c r="Y30" s="1"/>
      <c r="Z30" s="1"/>
      <c r="AA30" s="1"/>
      <c r="AB30" s="1"/>
      <c r="AC30" s="1"/>
    </row>
    <row r="31" spans="1:29" ht="15.75" customHeight="1" x14ac:dyDescent="0.25">
      <c r="A31" s="266"/>
      <c r="B31" s="267"/>
      <c r="C31" s="266"/>
      <c r="D31" s="266"/>
      <c r="E31" s="266"/>
      <c r="F31" s="9">
        <f>IFERROR(SUMIFS(ENTRADAS!$J:$J,ENTRADAS!$B:$B,CADASTRO!$B31,ENTRADAS!$I:$I,CADASTRO!F$2)/(SUMIFS(ENTRADAS!$D:$D,ENTRADAS!$B:$B,CADASTRO!$B31,ENTRADAS!$I:$I,CADASTRO!F$2)),0)</f>
        <v>0</v>
      </c>
      <c r="G31" s="9">
        <f>IFERROR(SUMIFS(ENTRADAS!$J:$J,ENTRADAS!$B:$B,CADASTRO!$B31,ENTRADAS!$I:$I,CADASTRO!G$2)/(SUMIFS(ENTRADAS!$D:$D,ENTRADAS!$B:$B,CADASTRO!$B31,ENTRADAS!$I:$I,CADASTRO!G$2)),0)</f>
        <v>0</v>
      </c>
      <c r="H31" s="9">
        <f>IFERROR(SUMIFS(ENTRADAS!$J:$J,ENTRADAS!$B:$B,CADASTRO!$B31,ENTRADAS!$I:$I,CADASTRO!H$2)/(SUMIFS(ENTRADAS!$D:$D,ENTRADAS!$B:$B,CADASTRO!$B31,ENTRADAS!$I:$I,CADASTRO!H$2)),0)</f>
        <v>0</v>
      </c>
      <c r="I31" s="9">
        <f>IFERROR(SUMIFS(ENTRADAS!$J:$J,ENTRADAS!$B:$B,CADASTRO!$B31,ENTRADAS!$I:$I,CADASTRO!I$2)/(SUMIFS(ENTRADAS!$D:$D,ENTRADAS!$B:$B,CADASTRO!$B31,ENTRADAS!$I:$I,CADASTRO!I$2)),0)</f>
        <v>0</v>
      </c>
      <c r="J31" s="9">
        <f>IFERROR(SUMIFS(ENTRADAS!$J:$J,ENTRADAS!$B:$B,CADASTRO!$B31,ENTRADAS!$I:$I,CADASTRO!J$2)/(SUMIFS(ENTRADAS!$D:$D,ENTRADAS!$B:$B,CADASTRO!$B31,ENTRADAS!$I:$I,CADASTRO!J$2)),0)</f>
        <v>0</v>
      </c>
      <c r="K31" s="9">
        <f>IFERROR(SUMIFS(ENTRADAS!$J:$J,ENTRADAS!$B:$B,CADASTRO!$B31,ENTRADAS!$I:$I,CADASTRO!K$2)/(SUMIFS(ENTRADAS!$D:$D,ENTRADAS!$B:$B,CADASTRO!$B31,ENTRADAS!$I:$I,CADASTRO!K$2)),0)</f>
        <v>0</v>
      </c>
      <c r="L31" s="9">
        <f>IFERROR(SUMIFS(ENTRADAS!$J:$J,ENTRADAS!$B:$B,CADASTRO!$B31,ENTRADAS!$I:$I,CADASTRO!L$2)/(SUMIFS(ENTRADAS!$D:$D,ENTRADAS!$B:$B,CADASTRO!$B31,ENTRADAS!$I:$I,CADASTRO!L$2)),0)</f>
        <v>0</v>
      </c>
      <c r="M31" s="9">
        <f>IFERROR(SUMIFS(ENTRADAS!$J:$J,ENTRADAS!$B:$B,CADASTRO!$B31,ENTRADAS!$I:$I,CADASTRO!M$2)/(SUMIFS(ENTRADAS!$D:$D,ENTRADAS!$B:$B,CADASTRO!$B31,ENTRADAS!$I:$I,CADASTRO!M$2)),0)</f>
        <v>0</v>
      </c>
      <c r="N31" s="9">
        <f>IFERROR(SUMIFS(ENTRADAS!$J:$J,ENTRADAS!$B:$B,CADASTRO!$B31,ENTRADAS!$I:$I,CADASTRO!N$2)/(SUMIFS(ENTRADAS!$D:$D,ENTRADAS!$B:$B,CADASTRO!$B31,ENTRADAS!$I:$I,CADASTRO!N$2)),0)</f>
        <v>0</v>
      </c>
      <c r="O31" s="9">
        <f>IFERROR(SUMIFS(ENTRADAS!$J:$J,ENTRADAS!$B:$B,CADASTRO!$B31,ENTRADAS!$I:$I,CADASTRO!O$2)/(SUMIFS(ENTRADAS!$D:$D,ENTRADAS!$B:$B,CADASTRO!$B31,ENTRADAS!$I:$I,CADASTRO!O$2)),0)</f>
        <v>0</v>
      </c>
      <c r="P31" s="9">
        <f>IFERROR(SUMIFS(ENTRADAS!$J:$J,ENTRADAS!$B:$B,CADASTRO!$B31,ENTRADAS!$I:$I,CADASTRO!P$2)/(SUMIFS(ENTRADAS!$D:$D,ENTRADAS!$B:$B,CADASTRO!$B31,ENTRADAS!$I:$I,CADASTRO!P$2)),0)</f>
        <v>0</v>
      </c>
      <c r="Q31" s="9">
        <f>IFERROR(SUMIFS(ENTRADAS!$J:$J,ENTRADAS!$B:$B,CADASTRO!$B31,ENTRADAS!$I:$I,CADASTRO!Q$2)/(SUMIFS(ENTRADAS!$D:$D,ENTRADAS!$B:$B,CADASTRO!$B31,ENTRADAS!$I:$I,CADASTRO!Q$2)),0)</f>
        <v>0</v>
      </c>
      <c r="R31" s="212">
        <f t="shared" si="1"/>
        <v>0</v>
      </c>
      <c r="S31" s="17">
        <f t="shared" si="2"/>
        <v>0</v>
      </c>
      <c r="T31" s="212">
        <f t="shared" si="3"/>
        <v>12</v>
      </c>
      <c r="U31" s="209">
        <v>12</v>
      </c>
      <c r="V31" s="1"/>
      <c r="W31" s="1"/>
      <c r="X31" s="1"/>
      <c r="Y31" s="1"/>
      <c r="Z31" s="1"/>
      <c r="AA31" s="1"/>
      <c r="AB31" s="1"/>
      <c r="AC31" s="1"/>
    </row>
    <row r="32" spans="1:29" ht="15.75" customHeight="1" x14ac:dyDescent="0.25">
      <c r="A32" s="266"/>
      <c r="B32" s="267"/>
      <c r="C32" s="266"/>
      <c r="D32" s="266"/>
      <c r="E32" s="266"/>
      <c r="F32" s="9">
        <f>IFERROR(SUMIFS(ENTRADAS!$J:$J,ENTRADAS!$B:$B,CADASTRO!$B32,ENTRADAS!$I:$I,CADASTRO!F$2)/(SUMIFS(ENTRADAS!$D:$D,ENTRADAS!$B:$B,CADASTRO!$B32,ENTRADAS!$I:$I,CADASTRO!F$2)),0)</f>
        <v>0</v>
      </c>
      <c r="G32" s="9">
        <f>IFERROR(SUMIFS(ENTRADAS!$J:$J,ENTRADAS!$B:$B,CADASTRO!$B32,ENTRADAS!$I:$I,CADASTRO!G$2)/(SUMIFS(ENTRADAS!$D:$D,ENTRADAS!$B:$B,CADASTRO!$B32,ENTRADAS!$I:$I,CADASTRO!G$2)),0)</f>
        <v>0</v>
      </c>
      <c r="H32" s="9">
        <f>IFERROR(SUMIFS(ENTRADAS!$J:$J,ENTRADAS!$B:$B,CADASTRO!$B32,ENTRADAS!$I:$I,CADASTRO!H$2)/(SUMIFS(ENTRADAS!$D:$D,ENTRADAS!$B:$B,CADASTRO!$B32,ENTRADAS!$I:$I,CADASTRO!H$2)),0)</f>
        <v>0</v>
      </c>
      <c r="I32" s="9">
        <f>IFERROR(SUMIFS(ENTRADAS!$J:$J,ENTRADAS!$B:$B,CADASTRO!$B32,ENTRADAS!$I:$I,CADASTRO!I$2)/(SUMIFS(ENTRADAS!$D:$D,ENTRADAS!$B:$B,CADASTRO!$B32,ENTRADAS!$I:$I,CADASTRO!I$2)),0)</f>
        <v>0</v>
      </c>
      <c r="J32" s="9">
        <f>IFERROR(SUMIFS(ENTRADAS!$J:$J,ENTRADAS!$B:$B,CADASTRO!$B32,ENTRADAS!$I:$I,CADASTRO!J$2)/(SUMIFS(ENTRADAS!$D:$D,ENTRADAS!$B:$B,CADASTRO!$B32,ENTRADAS!$I:$I,CADASTRO!J$2)),0)</f>
        <v>0</v>
      </c>
      <c r="K32" s="9">
        <f>IFERROR(SUMIFS(ENTRADAS!$J:$J,ENTRADAS!$B:$B,CADASTRO!$B32,ENTRADAS!$I:$I,CADASTRO!K$2)/(SUMIFS(ENTRADAS!$D:$D,ENTRADAS!$B:$B,CADASTRO!$B32,ENTRADAS!$I:$I,CADASTRO!K$2)),0)</f>
        <v>0</v>
      </c>
      <c r="L32" s="9">
        <f>IFERROR(SUMIFS(ENTRADAS!$J:$J,ENTRADAS!$B:$B,CADASTRO!$B32,ENTRADAS!$I:$I,CADASTRO!L$2)/(SUMIFS(ENTRADAS!$D:$D,ENTRADAS!$B:$B,CADASTRO!$B32,ENTRADAS!$I:$I,CADASTRO!L$2)),0)</f>
        <v>0</v>
      </c>
      <c r="M32" s="9">
        <f>IFERROR(SUMIFS(ENTRADAS!$J:$J,ENTRADAS!$B:$B,CADASTRO!$B32,ENTRADAS!$I:$I,CADASTRO!M$2)/(SUMIFS(ENTRADAS!$D:$D,ENTRADAS!$B:$B,CADASTRO!$B32,ENTRADAS!$I:$I,CADASTRO!M$2)),0)</f>
        <v>0</v>
      </c>
      <c r="N32" s="9">
        <f>IFERROR(SUMIFS(ENTRADAS!$J:$J,ENTRADAS!$B:$B,CADASTRO!$B32,ENTRADAS!$I:$I,CADASTRO!N$2)/(SUMIFS(ENTRADAS!$D:$D,ENTRADAS!$B:$B,CADASTRO!$B32,ENTRADAS!$I:$I,CADASTRO!N$2)),0)</f>
        <v>0</v>
      </c>
      <c r="O32" s="9">
        <f>IFERROR(SUMIFS(ENTRADAS!$J:$J,ENTRADAS!$B:$B,CADASTRO!$B32,ENTRADAS!$I:$I,CADASTRO!O$2)/(SUMIFS(ENTRADAS!$D:$D,ENTRADAS!$B:$B,CADASTRO!$B32,ENTRADAS!$I:$I,CADASTRO!O$2)),0)</f>
        <v>0</v>
      </c>
      <c r="P32" s="9">
        <f>IFERROR(SUMIFS(ENTRADAS!$J:$J,ENTRADAS!$B:$B,CADASTRO!$B32,ENTRADAS!$I:$I,CADASTRO!P$2)/(SUMIFS(ENTRADAS!$D:$D,ENTRADAS!$B:$B,CADASTRO!$B32,ENTRADAS!$I:$I,CADASTRO!P$2)),0)</f>
        <v>0</v>
      </c>
      <c r="Q32" s="9">
        <f>IFERROR(SUMIFS(ENTRADAS!$J:$J,ENTRADAS!$B:$B,CADASTRO!$B32,ENTRADAS!$I:$I,CADASTRO!Q$2)/(SUMIFS(ENTRADAS!$D:$D,ENTRADAS!$B:$B,CADASTRO!$B32,ENTRADAS!$I:$I,CADASTRO!Q$2)),0)</f>
        <v>0</v>
      </c>
      <c r="R32" s="212">
        <f t="shared" si="1"/>
        <v>0</v>
      </c>
      <c r="S32" s="17">
        <f t="shared" si="2"/>
        <v>0</v>
      </c>
      <c r="T32" s="212">
        <f t="shared" si="3"/>
        <v>12</v>
      </c>
      <c r="U32" s="209">
        <v>12</v>
      </c>
      <c r="V32" s="1"/>
      <c r="W32" s="1"/>
      <c r="X32" s="1"/>
      <c r="Y32" s="1"/>
      <c r="Z32" s="1"/>
      <c r="AA32" s="1"/>
      <c r="AB32" s="1"/>
      <c r="AC32" s="1"/>
    </row>
    <row r="33" spans="1:29" ht="15.75" customHeight="1" x14ac:dyDescent="0.25">
      <c r="A33" s="266"/>
      <c r="B33" s="160"/>
      <c r="C33" s="266"/>
      <c r="D33" s="266"/>
      <c r="E33" s="266"/>
      <c r="F33" s="9">
        <f>IFERROR(SUMIFS(ENTRADAS!$J:$J,ENTRADAS!$B:$B,CADASTRO!$B33,ENTRADAS!$I:$I,CADASTRO!F$2)/(SUMIFS(ENTRADAS!$D:$D,ENTRADAS!$B:$B,CADASTRO!$B33,ENTRADAS!$I:$I,CADASTRO!F$2)),0)</f>
        <v>0</v>
      </c>
      <c r="G33" s="9">
        <f>IFERROR(SUMIFS(ENTRADAS!$J:$J,ENTRADAS!$B:$B,CADASTRO!$B33,ENTRADAS!$I:$I,CADASTRO!G$2)/(SUMIFS(ENTRADAS!$D:$D,ENTRADAS!$B:$B,CADASTRO!$B33,ENTRADAS!$I:$I,CADASTRO!G$2)),0)</f>
        <v>0</v>
      </c>
      <c r="H33" s="9">
        <f>IFERROR(SUMIFS(ENTRADAS!$J:$J,ENTRADAS!$B:$B,CADASTRO!$B33,ENTRADAS!$I:$I,CADASTRO!H$2)/(SUMIFS(ENTRADAS!$D:$D,ENTRADAS!$B:$B,CADASTRO!$B33,ENTRADAS!$I:$I,CADASTRO!H$2)),0)</f>
        <v>0</v>
      </c>
      <c r="I33" s="9">
        <f>IFERROR(SUMIFS(ENTRADAS!$J:$J,ENTRADAS!$B:$B,CADASTRO!$B33,ENTRADAS!$I:$I,CADASTRO!I$2)/(SUMIFS(ENTRADAS!$D:$D,ENTRADAS!$B:$B,CADASTRO!$B33,ENTRADAS!$I:$I,CADASTRO!I$2)),0)</f>
        <v>0</v>
      </c>
      <c r="J33" s="9">
        <f>IFERROR(SUMIFS(ENTRADAS!$J:$J,ENTRADAS!$B:$B,CADASTRO!$B33,ENTRADAS!$I:$I,CADASTRO!J$2)/(SUMIFS(ENTRADAS!$D:$D,ENTRADAS!$B:$B,CADASTRO!$B33,ENTRADAS!$I:$I,CADASTRO!J$2)),0)</f>
        <v>0</v>
      </c>
      <c r="K33" s="9">
        <f>IFERROR(SUMIFS(ENTRADAS!$J:$J,ENTRADAS!$B:$B,CADASTRO!$B33,ENTRADAS!$I:$I,CADASTRO!K$2)/(SUMIFS(ENTRADAS!$D:$D,ENTRADAS!$B:$B,CADASTRO!$B33,ENTRADAS!$I:$I,CADASTRO!K$2)),0)</f>
        <v>0</v>
      </c>
      <c r="L33" s="9">
        <f>IFERROR(SUMIFS(ENTRADAS!$J:$J,ENTRADAS!$B:$B,CADASTRO!$B33,ENTRADAS!$I:$I,CADASTRO!L$2)/(SUMIFS(ENTRADAS!$D:$D,ENTRADAS!$B:$B,CADASTRO!$B33,ENTRADAS!$I:$I,CADASTRO!L$2)),0)</f>
        <v>0</v>
      </c>
      <c r="M33" s="9">
        <f>IFERROR(SUMIFS(ENTRADAS!$J:$J,ENTRADAS!$B:$B,CADASTRO!$B33,ENTRADAS!$I:$I,CADASTRO!M$2)/(SUMIFS(ENTRADAS!$D:$D,ENTRADAS!$B:$B,CADASTRO!$B33,ENTRADAS!$I:$I,CADASTRO!M$2)),0)</f>
        <v>0</v>
      </c>
      <c r="N33" s="9">
        <f>IFERROR(SUMIFS(ENTRADAS!$J:$J,ENTRADAS!$B:$B,CADASTRO!$B33,ENTRADAS!$I:$I,CADASTRO!N$2)/(SUMIFS(ENTRADAS!$D:$D,ENTRADAS!$B:$B,CADASTRO!$B33,ENTRADAS!$I:$I,CADASTRO!N$2)),0)</f>
        <v>0</v>
      </c>
      <c r="O33" s="9">
        <f>IFERROR(SUMIFS(ENTRADAS!$J:$J,ENTRADAS!$B:$B,CADASTRO!$B33,ENTRADAS!$I:$I,CADASTRO!O$2)/(SUMIFS(ENTRADAS!$D:$D,ENTRADAS!$B:$B,CADASTRO!$B33,ENTRADAS!$I:$I,CADASTRO!O$2)),0)</f>
        <v>0</v>
      </c>
      <c r="P33" s="9">
        <f>IFERROR(SUMIFS(ENTRADAS!$J:$J,ENTRADAS!$B:$B,CADASTRO!$B33,ENTRADAS!$I:$I,CADASTRO!P$2)/(SUMIFS(ENTRADAS!$D:$D,ENTRADAS!$B:$B,CADASTRO!$B33,ENTRADAS!$I:$I,CADASTRO!P$2)),0)</f>
        <v>0</v>
      </c>
      <c r="Q33" s="9">
        <f>IFERROR(SUMIFS(ENTRADAS!$J:$J,ENTRADAS!$B:$B,CADASTRO!$B33,ENTRADAS!$I:$I,CADASTRO!Q$2)/(SUMIFS(ENTRADAS!$D:$D,ENTRADAS!$B:$B,CADASTRO!$B33,ENTRADAS!$I:$I,CADASTRO!Q$2)),0)</f>
        <v>0</v>
      </c>
      <c r="R33" s="212">
        <f t="shared" si="1"/>
        <v>0</v>
      </c>
      <c r="S33" s="17">
        <f t="shared" si="2"/>
        <v>0</v>
      </c>
      <c r="T33" s="212">
        <f t="shared" si="3"/>
        <v>12</v>
      </c>
      <c r="U33" s="209">
        <v>12</v>
      </c>
      <c r="V33" s="1"/>
      <c r="W33" s="1"/>
      <c r="X33" s="1"/>
      <c r="Y33" s="1"/>
      <c r="Z33" s="1"/>
      <c r="AA33" s="1"/>
      <c r="AB33" s="1"/>
      <c r="AC33" s="1"/>
    </row>
    <row r="34" spans="1:29" ht="15.75" customHeight="1" x14ac:dyDescent="0.25">
      <c r="A34" s="266"/>
      <c r="B34" s="160"/>
      <c r="C34" s="266"/>
      <c r="D34" s="266"/>
      <c r="E34" s="266"/>
      <c r="F34" s="9">
        <f>IFERROR(SUMIFS(ENTRADAS!$J:$J,ENTRADAS!$B:$B,CADASTRO!$B34,ENTRADAS!$I:$I,CADASTRO!F$2)/(SUMIFS(ENTRADAS!$D:$D,ENTRADAS!$B:$B,CADASTRO!$B34,ENTRADAS!$I:$I,CADASTRO!F$2)),0)</f>
        <v>0</v>
      </c>
      <c r="G34" s="9">
        <f>IFERROR(SUMIFS(ENTRADAS!$J:$J,ENTRADAS!$B:$B,CADASTRO!$B34,ENTRADAS!$I:$I,CADASTRO!G$2)/(SUMIFS(ENTRADAS!$D:$D,ENTRADAS!$B:$B,CADASTRO!$B34,ENTRADAS!$I:$I,CADASTRO!G$2)),0)</f>
        <v>0</v>
      </c>
      <c r="H34" s="9">
        <f>IFERROR(SUMIFS(ENTRADAS!$J:$J,ENTRADAS!$B:$B,CADASTRO!$B34,ENTRADAS!$I:$I,CADASTRO!H$2)/(SUMIFS(ENTRADAS!$D:$D,ENTRADAS!$B:$B,CADASTRO!$B34,ENTRADAS!$I:$I,CADASTRO!H$2)),0)</f>
        <v>0</v>
      </c>
      <c r="I34" s="9">
        <f>IFERROR(SUMIFS(ENTRADAS!$J:$J,ENTRADAS!$B:$B,CADASTRO!$B34,ENTRADAS!$I:$I,CADASTRO!I$2)/(SUMIFS(ENTRADAS!$D:$D,ENTRADAS!$B:$B,CADASTRO!$B34,ENTRADAS!$I:$I,CADASTRO!I$2)),0)</f>
        <v>0</v>
      </c>
      <c r="J34" s="9">
        <f>IFERROR(SUMIFS(ENTRADAS!$J:$J,ENTRADAS!$B:$B,CADASTRO!$B34,ENTRADAS!$I:$I,CADASTRO!J$2)/(SUMIFS(ENTRADAS!$D:$D,ENTRADAS!$B:$B,CADASTRO!$B34,ENTRADAS!$I:$I,CADASTRO!J$2)),0)</f>
        <v>0</v>
      </c>
      <c r="K34" s="9">
        <f>IFERROR(SUMIFS(ENTRADAS!$J:$J,ENTRADAS!$B:$B,CADASTRO!$B34,ENTRADAS!$I:$I,CADASTRO!K$2)/(SUMIFS(ENTRADAS!$D:$D,ENTRADAS!$B:$B,CADASTRO!$B34,ENTRADAS!$I:$I,CADASTRO!K$2)),0)</f>
        <v>0</v>
      </c>
      <c r="L34" s="9">
        <f>IFERROR(SUMIFS(ENTRADAS!$J:$J,ENTRADAS!$B:$B,CADASTRO!$B34,ENTRADAS!$I:$I,CADASTRO!L$2)/(SUMIFS(ENTRADAS!$D:$D,ENTRADAS!$B:$B,CADASTRO!$B34,ENTRADAS!$I:$I,CADASTRO!L$2)),0)</f>
        <v>0</v>
      </c>
      <c r="M34" s="9">
        <f>IFERROR(SUMIFS(ENTRADAS!$J:$J,ENTRADAS!$B:$B,CADASTRO!$B34,ENTRADAS!$I:$I,CADASTRO!M$2)/(SUMIFS(ENTRADAS!$D:$D,ENTRADAS!$B:$B,CADASTRO!$B34,ENTRADAS!$I:$I,CADASTRO!M$2)),0)</f>
        <v>0</v>
      </c>
      <c r="N34" s="9">
        <f>IFERROR(SUMIFS(ENTRADAS!$J:$J,ENTRADAS!$B:$B,CADASTRO!$B34,ENTRADAS!$I:$I,CADASTRO!N$2)/(SUMIFS(ENTRADAS!$D:$D,ENTRADAS!$B:$B,CADASTRO!$B34,ENTRADAS!$I:$I,CADASTRO!N$2)),0)</f>
        <v>0</v>
      </c>
      <c r="O34" s="9">
        <f>IFERROR(SUMIFS(ENTRADAS!$J:$J,ENTRADAS!$B:$B,CADASTRO!$B34,ENTRADAS!$I:$I,CADASTRO!O$2)/(SUMIFS(ENTRADAS!$D:$D,ENTRADAS!$B:$B,CADASTRO!$B34,ENTRADAS!$I:$I,CADASTRO!O$2)),0)</f>
        <v>0</v>
      </c>
      <c r="P34" s="9">
        <f>IFERROR(SUMIFS(ENTRADAS!$J:$J,ENTRADAS!$B:$B,CADASTRO!$B34,ENTRADAS!$I:$I,CADASTRO!P$2)/(SUMIFS(ENTRADAS!$D:$D,ENTRADAS!$B:$B,CADASTRO!$B34,ENTRADAS!$I:$I,CADASTRO!P$2)),0)</f>
        <v>0</v>
      </c>
      <c r="Q34" s="9">
        <f>IFERROR(SUMIFS(ENTRADAS!$J:$J,ENTRADAS!$B:$B,CADASTRO!$B34,ENTRADAS!$I:$I,CADASTRO!Q$2)/(SUMIFS(ENTRADAS!$D:$D,ENTRADAS!$B:$B,CADASTRO!$B34,ENTRADAS!$I:$I,CADASTRO!Q$2)),0)</f>
        <v>0</v>
      </c>
      <c r="R34" s="212">
        <f t="shared" si="1"/>
        <v>0</v>
      </c>
      <c r="S34" s="17">
        <f t="shared" si="2"/>
        <v>0</v>
      </c>
      <c r="T34" s="212">
        <f t="shared" si="3"/>
        <v>12</v>
      </c>
      <c r="U34" s="209">
        <v>12</v>
      </c>
      <c r="V34" s="1"/>
      <c r="W34" s="1"/>
      <c r="X34" s="1"/>
      <c r="Y34" s="1"/>
      <c r="Z34" s="1"/>
      <c r="AA34" s="1"/>
      <c r="AB34" s="1"/>
      <c r="AC34" s="1"/>
    </row>
    <row r="35" spans="1:29" ht="15.75" customHeight="1" x14ac:dyDescent="0.25">
      <c r="A35" s="266"/>
      <c r="B35" s="160"/>
      <c r="C35" s="266"/>
      <c r="D35" s="266"/>
      <c r="E35" s="266"/>
      <c r="F35" s="9">
        <f>IFERROR(SUMIFS(ENTRADAS!$J:$J,ENTRADAS!$B:$B,CADASTRO!$B35,ENTRADAS!$I:$I,CADASTRO!F$2)/(SUMIFS(ENTRADAS!$D:$D,ENTRADAS!$B:$B,CADASTRO!$B35,ENTRADAS!$I:$I,CADASTRO!F$2)),0)</f>
        <v>0</v>
      </c>
      <c r="G35" s="9">
        <f>IFERROR(SUMIFS(ENTRADAS!$J:$J,ENTRADAS!$B:$B,CADASTRO!$B35,ENTRADAS!$I:$I,CADASTRO!G$2)/(SUMIFS(ENTRADAS!$D:$D,ENTRADAS!$B:$B,CADASTRO!$B35,ENTRADAS!$I:$I,CADASTRO!G$2)),0)</f>
        <v>0</v>
      </c>
      <c r="H35" s="9">
        <f>IFERROR(SUMIFS(ENTRADAS!$J:$J,ENTRADAS!$B:$B,CADASTRO!$B35,ENTRADAS!$I:$I,CADASTRO!H$2)/(SUMIFS(ENTRADAS!$D:$D,ENTRADAS!$B:$B,CADASTRO!$B35,ENTRADAS!$I:$I,CADASTRO!H$2)),0)</f>
        <v>0</v>
      </c>
      <c r="I35" s="9">
        <f>IFERROR(SUMIFS(ENTRADAS!$J:$J,ENTRADAS!$B:$B,CADASTRO!$B35,ENTRADAS!$I:$I,CADASTRO!I$2)/(SUMIFS(ENTRADAS!$D:$D,ENTRADAS!$B:$B,CADASTRO!$B35,ENTRADAS!$I:$I,CADASTRO!I$2)),0)</f>
        <v>0</v>
      </c>
      <c r="J35" s="9">
        <f>IFERROR(SUMIFS(ENTRADAS!$J:$J,ENTRADAS!$B:$B,CADASTRO!$B35,ENTRADAS!$I:$I,CADASTRO!J$2)/(SUMIFS(ENTRADAS!$D:$D,ENTRADAS!$B:$B,CADASTRO!$B35,ENTRADAS!$I:$I,CADASTRO!J$2)),0)</f>
        <v>0</v>
      </c>
      <c r="K35" s="9">
        <f>IFERROR(SUMIFS(ENTRADAS!$J:$J,ENTRADAS!$B:$B,CADASTRO!$B35,ENTRADAS!$I:$I,CADASTRO!K$2)/(SUMIFS(ENTRADAS!$D:$D,ENTRADAS!$B:$B,CADASTRO!$B35,ENTRADAS!$I:$I,CADASTRO!K$2)),0)</f>
        <v>0</v>
      </c>
      <c r="L35" s="9">
        <f>IFERROR(SUMIFS(ENTRADAS!$J:$J,ENTRADAS!$B:$B,CADASTRO!$B35,ENTRADAS!$I:$I,CADASTRO!L$2)/(SUMIFS(ENTRADAS!$D:$D,ENTRADAS!$B:$B,CADASTRO!$B35,ENTRADAS!$I:$I,CADASTRO!L$2)),0)</f>
        <v>0</v>
      </c>
      <c r="M35" s="9">
        <f>IFERROR(SUMIFS(ENTRADAS!$J:$J,ENTRADAS!$B:$B,CADASTRO!$B35,ENTRADAS!$I:$I,CADASTRO!M$2)/(SUMIFS(ENTRADAS!$D:$D,ENTRADAS!$B:$B,CADASTRO!$B35,ENTRADAS!$I:$I,CADASTRO!M$2)),0)</f>
        <v>0</v>
      </c>
      <c r="N35" s="9">
        <f>IFERROR(SUMIFS(ENTRADAS!$J:$J,ENTRADAS!$B:$B,CADASTRO!$B35,ENTRADAS!$I:$I,CADASTRO!N$2)/(SUMIFS(ENTRADAS!$D:$D,ENTRADAS!$B:$B,CADASTRO!$B35,ENTRADAS!$I:$I,CADASTRO!N$2)),0)</f>
        <v>0</v>
      </c>
      <c r="O35" s="9">
        <f>IFERROR(SUMIFS(ENTRADAS!$J:$J,ENTRADAS!$B:$B,CADASTRO!$B35,ENTRADAS!$I:$I,CADASTRO!O$2)/(SUMIFS(ENTRADAS!$D:$D,ENTRADAS!$B:$B,CADASTRO!$B35,ENTRADAS!$I:$I,CADASTRO!O$2)),0)</f>
        <v>0</v>
      </c>
      <c r="P35" s="9">
        <f>IFERROR(SUMIFS(ENTRADAS!$J:$J,ENTRADAS!$B:$B,CADASTRO!$B35,ENTRADAS!$I:$I,CADASTRO!P$2)/(SUMIFS(ENTRADAS!$D:$D,ENTRADAS!$B:$B,CADASTRO!$B35,ENTRADAS!$I:$I,CADASTRO!P$2)),0)</f>
        <v>0</v>
      </c>
      <c r="Q35" s="9">
        <f>IFERROR(SUMIFS(ENTRADAS!$J:$J,ENTRADAS!$B:$B,CADASTRO!$B35,ENTRADAS!$I:$I,CADASTRO!Q$2)/(SUMIFS(ENTRADAS!$D:$D,ENTRADAS!$B:$B,CADASTRO!$B35,ENTRADAS!$I:$I,CADASTRO!Q$2)),0)</f>
        <v>0</v>
      </c>
      <c r="R35" s="212">
        <f t="shared" si="1"/>
        <v>0</v>
      </c>
      <c r="S35" s="17">
        <f t="shared" si="2"/>
        <v>0</v>
      </c>
      <c r="T35" s="212">
        <f t="shared" si="3"/>
        <v>12</v>
      </c>
      <c r="U35" s="209">
        <v>12</v>
      </c>
      <c r="V35" s="1"/>
      <c r="W35" s="1"/>
      <c r="X35" s="1"/>
      <c r="Y35" s="1"/>
      <c r="Z35" s="1"/>
      <c r="AA35" s="1"/>
      <c r="AB35" s="1"/>
      <c r="AC35" s="1"/>
    </row>
    <row r="36" spans="1:29" ht="15.75" customHeight="1" x14ac:dyDescent="0.25">
      <c r="A36" s="8"/>
      <c r="B36" s="59"/>
      <c r="C36" s="7"/>
      <c r="D36" s="8"/>
      <c r="E36" s="9"/>
      <c r="F36" s="9">
        <f>IFERROR(SUMIFS(ENTRADAS!$J:$J,ENTRADAS!$B:$B,CADASTRO!$B36,ENTRADAS!$I:$I,CADASTRO!F$2)/(SUMIFS(ENTRADAS!$D:$D,ENTRADAS!$B:$B,CADASTRO!$B36,ENTRADAS!$I:$I,CADASTRO!F$2)),0)</f>
        <v>0</v>
      </c>
      <c r="G36" s="9">
        <f>IFERROR(SUMIFS(ENTRADAS!$J:$J,ENTRADAS!$B:$B,CADASTRO!$B36,ENTRADAS!$I:$I,CADASTRO!G$2)/(SUMIFS(ENTRADAS!$D:$D,ENTRADAS!$B:$B,CADASTRO!$B36,ENTRADAS!$I:$I,CADASTRO!G$2)),0)</f>
        <v>0</v>
      </c>
      <c r="H36" s="9">
        <f>IFERROR(SUMIFS(ENTRADAS!$J:$J,ENTRADAS!$B:$B,CADASTRO!$B36,ENTRADAS!$I:$I,CADASTRO!H$2)/(SUMIFS(ENTRADAS!$D:$D,ENTRADAS!$B:$B,CADASTRO!$B36,ENTRADAS!$I:$I,CADASTRO!H$2)),0)</f>
        <v>0</v>
      </c>
      <c r="I36" s="9">
        <f>IFERROR(SUMIFS(ENTRADAS!$J:$J,ENTRADAS!$B:$B,CADASTRO!$B36,ENTRADAS!$I:$I,CADASTRO!I$2)/(SUMIFS(ENTRADAS!$D:$D,ENTRADAS!$B:$B,CADASTRO!$B36,ENTRADAS!$I:$I,CADASTRO!I$2)),0)</f>
        <v>0</v>
      </c>
      <c r="J36" s="9">
        <f>IFERROR(SUMIFS(ENTRADAS!$J:$J,ENTRADAS!$B:$B,CADASTRO!$B36,ENTRADAS!$I:$I,CADASTRO!J$2)/(SUMIFS(ENTRADAS!$D:$D,ENTRADAS!$B:$B,CADASTRO!$B36,ENTRADAS!$I:$I,CADASTRO!J$2)),0)</f>
        <v>0</v>
      </c>
      <c r="K36" s="9">
        <f>IFERROR(SUMIFS(ENTRADAS!$J:$J,ENTRADAS!$B:$B,CADASTRO!$B36,ENTRADAS!$I:$I,CADASTRO!K$2)/(SUMIFS(ENTRADAS!$D:$D,ENTRADAS!$B:$B,CADASTRO!$B36,ENTRADAS!$I:$I,CADASTRO!K$2)),0)</f>
        <v>0</v>
      </c>
      <c r="L36" s="9">
        <f>IFERROR(SUMIFS(ENTRADAS!$J:$J,ENTRADAS!$B:$B,CADASTRO!$B36,ENTRADAS!$I:$I,CADASTRO!L$2)/(SUMIFS(ENTRADAS!$D:$D,ENTRADAS!$B:$B,CADASTRO!$B36,ENTRADAS!$I:$I,CADASTRO!L$2)),0)</f>
        <v>0</v>
      </c>
      <c r="M36" s="9">
        <f>IFERROR(SUMIFS(ENTRADAS!$J:$J,ENTRADAS!$B:$B,CADASTRO!$B36,ENTRADAS!$I:$I,CADASTRO!M$2)/(SUMIFS(ENTRADAS!$D:$D,ENTRADAS!$B:$B,CADASTRO!$B36,ENTRADAS!$I:$I,CADASTRO!M$2)),0)</f>
        <v>0</v>
      </c>
      <c r="N36" s="9">
        <f>IFERROR(SUMIFS(ENTRADAS!$J:$J,ENTRADAS!$B:$B,CADASTRO!$B36,ENTRADAS!$I:$I,CADASTRO!N$2)/(SUMIFS(ENTRADAS!$D:$D,ENTRADAS!$B:$B,CADASTRO!$B36,ENTRADAS!$I:$I,CADASTRO!N$2)),0)</f>
        <v>0</v>
      </c>
      <c r="O36" s="9">
        <f>IFERROR(SUMIFS(ENTRADAS!$J:$J,ENTRADAS!$B:$B,CADASTRO!$B36,ENTRADAS!$I:$I,CADASTRO!O$2)/(SUMIFS(ENTRADAS!$D:$D,ENTRADAS!$B:$B,CADASTRO!$B36,ENTRADAS!$I:$I,CADASTRO!O$2)),0)</f>
        <v>0</v>
      </c>
      <c r="P36" s="9">
        <f>IFERROR(SUMIFS(ENTRADAS!$J:$J,ENTRADAS!$B:$B,CADASTRO!$B36,ENTRADAS!$I:$I,CADASTRO!P$2)/(SUMIFS(ENTRADAS!$D:$D,ENTRADAS!$B:$B,CADASTRO!$B36,ENTRADAS!$I:$I,CADASTRO!P$2)),0)</f>
        <v>0</v>
      </c>
      <c r="Q36" s="9">
        <f>IFERROR(SUMIFS(ENTRADAS!$J:$J,ENTRADAS!$B:$B,CADASTRO!$B36,ENTRADAS!$I:$I,CADASTRO!Q$2)/(SUMIFS(ENTRADAS!$D:$D,ENTRADAS!$B:$B,CADASTRO!$B36,ENTRADAS!$I:$I,CADASTRO!Q$2)),0)</f>
        <v>0</v>
      </c>
      <c r="R36" s="212">
        <f t="shared" si="1"/>
        <v>0</v>
      </c>
      <c r="S36" s="17">
        <f t="shared" si="2"/>
        <v>0</v>
      </c>
      <c r="T36" s="212">
        <f t="shared" si="3"/>
        <v>12</v>
      </c>
      <c r="U36" s="209">
        <v>12</v>
      </c>
      <c r="V36" s="1"/>
      <c r="W36" s="1"/>
      <c r="X36" s="1"/>
      <c r="Y36" s="1"/>
      <c r="Z36" s="1"/>
      <c r="AA36" s="1"/>
      <c r="AB36" s="1"/>
      <c r="AC36" s="1"/>
    </row>
    <row r="37" spans="1:29" ht="15.75" customHeight="1" x14ac:dyDescent="0.25">
      <c r="A37" s="8"/>
      <c r="B37" s="59"/>
      <c r="C37" s="7"/>
      <c r="D37" s="8"/>
      <c r="E37" s="9"/>
      <c r="F37" s="9">
        <f>IFERROR(SUMIFS(ENTRADAS!$J:$J,ENTRADAS!$B:$B,CADASTRO!$B37,ENTRADAS!$I:$I,CADASTRO!F$2)/(SUMIFS(ENTRADAS!$D:$D,ENTRADAS!$B:$B,CADASTRO!$B37,ENTRADAS!$I:$I,CADASTRO!F$2)),0)</f>
        <v>0</v>
      </c>
      <c r="G37" s="9">
        <f>IFERROR(SUMIFS(ENTRADAS!$J:$J,ENTRADAS!$B:$B,CADASTRO!$B37,ENTRADAS!$I:$I,CADASTRO!G$2)/(SUMIFS(ENTRADAS!$D:$D,ENTRADAS!$B:$B,CADASTRO!$B37,ENTRADAS!$I:$I,CADASTRO!G$2)),0)</f>
        <v>0</v>
      </c>
      <c r="H37" s="9">
        <f>IFERROR(SUMIFS(ENTRADAS!$J:$J,ENTRADAS!$B:$B,CADASTRO!$B37,ENTRADAS!$I:$I,CADASTRO!H$2)/(SUMIFS(ENTRADAS!$D:$D,ENTRADAS!$B:$B,CADASTRO!$B37,ENTRADAS!$I:$I,CADASTRO!H$2)),0)</f>
        <v>0</v>
      </c>
      <c r="I37" s="9">
        <f>IFERROR(SUMIFS(ENTRADAS!$J:$J,ENTRADAS!$B:$B,CADASTRO!$B37,ENTRADAS!$I:$I,CADASTRO!I$2)/(SUMIFS(ENTRADAS!$D:$D,ENTRADAS!$B:$B,CADASTRO!$B37,ENTRADAS!$I:$I,CADASTRO!I$2)),0)</f>
        <v>0</v>
      </c>
      <c r="J37" s="9">
        <f>IFERROR(SUMIFS(ENTRADAS!$J:$J,ENTRADAS!$B:$B,CADASTRO!$B37,ENTRADAS!$I:$I,CADASTRO!J$2)/(SUMIFS(ENTRADAS!$D:$D,ENTRADAS!$B:$B,CADASTRO!$B37,ENTRADAS!$I:$I,CADASTRO!J$2)),0)</f>
        <v>0</v>
      </c>
      <c r="K37" s="9">
        <f>IFERROR(SUMIFS(ENTRADAS!$J:$J,ENTRADAS!$B:$B,CADASTRO!$B37,ENTRADAS!$I:$I,CADASTRO!K$2)/(SUMIFS(ENTRADAS!$D:$D,ENTRADAS!$B:$B,CADASTRO!$B37,ENTRADAS!$I:$I,CADASTRO!K$2)),0)</f>
        <v>0</v>
      </c>
      <c r="L37" s="9">
        <f>IFERROR(SUMIFS(ENTRADAS!$J:$J,ENTRADAS!$B:$B,CADASTRO!$B37,ENTRADAS!$I:$I,CADASTRO!L$2)/(SUMIFS(ENTRADAS!$D:$D,ENTRADAS!$B:$B,CADASTRO!$B37,ENTRADAS!$I:$I,CADASTRO!L$2)),0)</f>
        <v>0</v>
      </c>
      <c r="M37" s="9">
        <f>IFERROR(SUMIFS(ENTRADAS!$J:$J,ENTRADAS!$B:$B,CADASTRO!$B37,ENTRADAS!$I:$I,CADASTRO!M$2)/(SUMIFS(ENTRADAS!$D:$D,ENTRADAS!$B:$B,CADASTRO!$B37,ENTRADAS!$I:$I,CADASTRO!M$2)),0)</f>
        <v>0</v>
      </c>
      <c r="N37" s="9">
        <f>IFERROR(SUMIFS(ENTRADAS!$J:$J,ENTRADAS!$B:$B,CADASTRO!$B37,ENTRADAS!$I:$I,CADASTRO!N$2)/(SUMIFS(ENTRADAS!$D:$D,ENTRADAS!$B:$B,CADASTRO!$B37,ENTRADAS!$I:$I,CADASTRO!N$2)),0)</f>
        <v>0</v>
      </c>
      <c r="O37" s="9">
        <f>IFERROR(SUMIFS(ENTRADAS!$J:$J,ENTRADAS!$B:$B,CADASTRO!$B37,ENTRADAS!$I:$I,CADASTRO!O$2)/(SUMIFS(ENTRADAS!$D:$D,ENTRADAS!$B:$B,CADASTRO!$B37,ENTRADAS!$I:$I,CADASTRO!O$2)),0)</f>
        <v>0</v>
      </c>
      <c r="P37" s="9">
        <f>IFERROR(SUMIFS(ENTRADAS!$J:$J,ENTRADAS!$B:$B,CADASTRO!$B37,ENTRADAS!$I:$I,CADASTRO!P$2)/(SUMIFS(ENTRADAS!$D:$D,ENTRADAS!$B:$B,CADASTRO!$B37,ENTRADAS!$I:$I,CADASTRO!P$2)),0)</f>
        <v>0</v>
      </c>
      <c r="Q37" s="9">
        <f>IFERROR(SUMIFS(ENTRADAS!$J:$J,ENTRADAS!$B:$B,CADASTRO!$B37,ENTRADAS!$I:$I,CADASTRO!Q$2)/(SUMIFS(ENTRADAS!$D:$D,ENTRADAS!$B:$B,CADASTRO!$B37,ENTRADAS!$I:$I,CADASTRO!Q$2)),0)</f>
        <v>0</v>
      </c>
      <c r="R37" s="212">
        <f t="shared" si="1"/>
        <v>0</v>
      </c>
      <c r="S37" s="17">
        <f t="shared" si="2"/>
        <v>0</v>
      </c>
      <c r="T37" s="212">
        <f t="shared" si="3"/>
        <v>12</v>
      </c>
      <c r="U37" s="209">
        <v>12</v>
      </c>
      <c r="V37" s="1"/>
      <c r="W37" s="1"/>
      <c r="X37" s="1"/>
      <c r="Y37" s="1"/>
      <c r="Z37" s="1"/>
      <c r="AA37" s="1"/>
      <c r="AB37" s="1"/>
      <c r="AC37" s="1"/>
    </row>
    <row r="38" spans="1:29" ht="15.75" customHeight="1" x14ac:dyDescent="0.25">
      <c r="A38" s="8"/>
      <c r="B38" s="65"/>
      <c r="C38" s="7"/>
      <c r="D38" s="8"/>
      <c r="E38" s="9"/>
      <c r="F38" s="9">
        <f>IFERROR(SUMIFS(ENTRADAS!$J:$J,ENTRADAS!$B:$B,CADASTRO!$B38,ENTRADAS!$I:$I,CADASTRO!F$2)/(SUMIFS(ENTRADAS!$D:$D,ENTRADAS!$B:$B,CADASTRO!$B38,ENTRADAS!$I:$I,CADASTRO!F$2)),0)</f>
        <v>0</v>
      </c>
      <c r="G38" s="9">
        <f>IFERROR(SUMIFS(ENTRADAS!$J:$J,ENTRADAS!$B:$B,CADASTRO!$B38,ENTRADAS!$I:$I,CADASTRO!G$2)/(SUMIFS(ENTRADAS!$D:$D,ENTRADAS!$B:$B,CADASTRO!$B38,ENTRADAS!$I:$I,CADASTRO!G$2)),0)</f>
        <v>0</v>
      </c>
      <c r="H38" s="9">
        <f>IFERROR(SUMIFS(ENTRADAS!$J:$J,ENTRADAS!$B:$B,CADASTRO!$B38,ENTRADAS!$I:$I,CADASTRO!H$2)/(SUMIFS(ENTRADAS!$D:$D,ENTRADAS!$B:$B,CADASTRO!$B38,ENTRADAS!$I:$I,CADASTRO!H$2)),0)</f>
        <v>0</v>
      </c>
      <c r="I38" s="9">
        <f>IFERROR(SUMIFS(ENTRADAS!$J:$J,ENTRADAS!$B:$B,CADASTRO!$B38,ENTRADAS!$I:$I,CADASTRO!I$2)/(SUMIFS(ENTRADAS!$D:$D,ENTRADAS!$B:$B,CADASTRO!$B38,ENTRADAS!$I:$I,CADASTRO!I$2)),0)</f>
        <v>0</v>
      </c>
      <c r="J38" s="9">
        <f>IFERROR(SUMIFS(ENTRADAS!$J:$J,ENTRADAS!$B:$B,CADASTRO!$B38,ENTRADAS!$I:$I,CADASTRO!J$2)/(SUMIFS(ENTRADAS!$D:$D,ENTRADAS!$B:$B,CADASTRO!$B38,ENTRADAS!$I:$I,CADASTRO!J$2)),0)</f>
        <v>0</v>
      </c>
      <c r="K38" s="9">
        <f>IFERROR(SUMIFS(ENTRADAS!$J:$J,ENTRADAS!$B:$B,CADASTRO!$B38,ENTRADAS!$I:$I,CADASTRO!K$2)/(SUMIFS(ENTRADAS!$D:$D,ENTRADAS!$B:$B,CADASTRO!$B38,ENTRADAS!$I:$I,CADASTRO!K$2)),0)</f>
        <v>0</v>
      </c>
      <c r="L38" s="9">
        <f>IFERROR(SUMIFS(ENTRADAS!$J:$J,ENTRADAS!$B:$B,CADASTRO!$B38,ENTRADAS!$I:$I,CADASTRO!L$2)/(SUMIFS(ENTRADAS!$D:$D,ENTRADAS!$B:$B,CADASTRO!$B38,ENTRADAS!$I:$I,CADASTRO!L$2)),0)</f>
        <v>0</v>
      </c>
      <c r="M38" s="9">
        <f>IFERROR(SUMIFS(ENTRADAS!$J:$J,ENTRADAS!$B:$B,CADASTRO!$B38,ENTRADAS!$I:$I,CADASTRO!M$2)/(SUMIFS(ENTRADAS!$D:$D,ENTRADAS!$B:$B,CADASTRO!$B38,ENTRADAS!$I:$I,CADASTRO!M$2)),0)</f>
        <v>0</v>
      </c>
      <c r="N38" s="9">
        <f>IFERROR(SUMIFS(ENTRADAS!$J:$J,ENTRADAS!$B:$B,CADASTRO!$B38,ENTRADAS!$I:$I,CADASTRO!N$2)/(SUMIFS(ENTRADAS!$D:$D,ENTRADAS!$B:$B,CADASTRO!$B38,ENTRADAS!$I:$I,CADASTRO!N$2)),0)</f>
        <v>0</v>
      </c>
      <c r="O38" s="9">
        <f>IFERROR(SUMIFS(ENTRADAS!$J:$J,ENTRADAS!$B:$B,CADASTRO!$B38,ENTRADAS!$I:$I,CADASTRO!O$2)/(SUMIFS(ENTRADAS!$D:$D,ENTRADAS!$B:$B,CADASTRO!$B38,ENTRADAS!$I:$I,CADASTRO!O$2)),0)</f>
        <v>0</v>
      </c>
      <c r="P38" s="9">
        <f>IFERROR(SUMIFS(ENTRADAS!$J:$J,ENTRADAS!$B:$B,CADASTRO!$B38,ENTRADAS!$I:$I,CADASTRO!P$2)/(SUMIFS(ENTRADAS!$D:$D,ENTRADAS!$B:$B,CADASTRO!$B38,ENTRADAS!$I:$I,CADASTRO!P$2)),0)</f>
        <v>0</v>
      </c>
      <c r="Q38" s="9">
        <f>IFERROR(SUMIFS(ENTRADAS!$J:$J,ENTRADAS!$B:$B,CADASTRO!$B38,ENTRADAS!$I:$I,CADASTRO!Q$2)/(SUMIFS(ENTRADAS!$D:$D,ENTRADAS!$B:$B,CADASTRO!$B38,ENTRADAS!$I:$I,CADASTRO!Q$2)),0)</f>
        <v>0</v>
      </c>
      <c r="R38" s="212">
        <f t="shared" si="1"/>
        <v>0</v>
      </c>
      <c r="S38" s="17">
        <f t="shared" si="2"/>
        <v>0</v>
      </c>
      <c r="T38" s="212">
        <f t="shared" si="3"/>
        <v>12</v>
      </c>
      <c r="U38" s="209">
        <v>12</v>
      </c>
      <c r="V38" s="1"/>
      <c r="W38" s="1"/>
      <c r="X38" s="1"/>
      <c r="Y38" s="1"/>
      <c r="Z38" s="1"/>
      <c r="AA38" s="1"/>
      <c r="AB38" s="1"/>
      <c r="AC38" s="1"/>
    </row>
    <row r="39" spans="1:29" ht="15.75" customHeight="1" x14ac:dyDescent="0.25">
      <c r="A39" s="8"/>
      <c r="B39" s="65"/>
      <c r="C39" s="7"/>
      <c r="D39" s="8"/>
      <c r="E39" s="9"/>
      <c r="F39" s="9">
        <f>IFERROR(SUMIFS(ENTRADAS!$J:$J,ENTRADAS!$B:$B,CADASTRO!$B39,ENTRADAS!$I:$I,CADASTRO!F$2)/(SUMIFS(ENTRADAS!$D:$D,ENTRADAS!$B:$B,CADASTRO!$B39,ENTRADAS!$I:$I,CADASTRO!F$2)),0)</f>
        <v>0</v>
      </c>
      <c r="G39" s="9">
        <f>IFERROR(SUMIFS(ENTRADAS!$J:$J,ENTRADAS!$B:$B,CADASTRO!$B39,ENTRADAS!$I:$I,CADASTRO!G$2)/(SUMIFS(ENTRADAS!$D:$D,ENTRADAS!$B:$B,CADASTRO!$B39,ENTRADAS!$I:$I,CADASTRO!G$2)),0)</f>
        <v>0</v>
      </c>
      <c r="H39" s="9">
        <f>IFERROR(SUMIFS(ENTRADAS!$J:$J,ENTRADAS!$B:$B,CADASTRO!$B39,ENTRADAS!$I:$I,CADASTRO!H$2)/(SUMIFS(ENTRADAS!$D:$D,ENTRADAS!$B:$B,CADASTRO!$B39,ENTRADAS!$I:$I,CADASTRO!H$2)),0)</f>
        <v>0</v>
      </c>
      <c r="I39" s="9">
        <f>IFERROR(SUMIFS(ENTRADAS!$J:$J,ENTRADAS!$B:$B,CADASTRO!$B39,ENTRADAS!$I:$I,CADASTRO!I$2)/(SUMIFS(ENTRADAS!$D:$D,ENTRADAS!$B:$B,CADASTRO!$B39,ENTRADAS!$I:$I,CADASTRO!I$2)),0)</f>
        <v>0</v>
      </c>
      <c r="J39" s="9">
        <f>IFERROR(SUMIFS(ENTRADAS!$J:$J,ENTRADAS!$B:$B,CADASTRO!$B39,ENTRADAS!$I:$I,CADASTRO!J$2)/(SUMIFS(ENTRADAS!$D:$D,ENTRADAS!$B:$B,CADASTRO!$B39,ENTRADAS!$I:$I,CADASTRO!J$2)),0)</f>
        <v>0</v>
      </c>
      <c r="K39" s="9">
        <f>IFERROR(SUMIFS(ENTRADAS!$J:$J,ENTRADAS!$B:$B,CADASTRO!$B39,ENTRADAS!$I:$I,CADASTRO!K$2)/(SUMIFS(ENTRADAS!$D:$D,ENTRADAS!$B:$B,CADASTRO!$B39,ENTRADAS!$I:$I,CADASTRO!K$2)),0)</f>
        <v>0</v>
      </c>
      <c r="L39" s="9">
        <f>IFERROR(SUMIFS(ENTRADAS!$J:$J,ENTRADAS!$B:$B,CADASTRO!$B39,ENTRADAS!$I:$I,CADASTRO!L$2)/(SUMIFS(ENTRADAS!$D:$D,ENTRADAS!$B:$B,CADASTRO!$B39,ENTRADAS!$I:$I,CADASTRO!L$2)),0)</f>
        <v>0</v>
      </c>
      <c r="M39" s="9">
        <f>IFERROR(SUMIFS(ENTRADAS!$J:$J,ENTRADAS!$B:$B,CADASTRO!$B39,ENTRADAS!$I:$I,CADASTRO!M$2)/(SUMIFS(ENTRADAS!$D:$D,ENTRADAS!$B:$B,CADASTRO!$B39,ENTRADAS!$I:$I,CADASTRO!M$2)),0)</f>
        <v>0</v>
      </c>
      <c r="N39" s="9">
        <f>IFERROR(SUMIFS(ENTRADAS!$J:$J,ENTRADAS!$B:$B,CADASTRO!$B39,ENTRADAS!$I:$I,CADASTRO!N$2)/(SUMIFS(ENTRADAS!$D:$D,ENTRADAS!$B:$B,CADASTRO!$B39,ENTRADAS!$I:$I,CADASTRO!N$2)),0)</f>
        <v>0</v>
      </c>
      <c r="O39" s="9">
        <f>IFERROR(SUMIFS(ENTRADAS!$J:$J,ENTRADAS!$B:$B,CADASTRO!$B39,ENTRADAS!$I:$I,CADASTRO!O$2)/(SUMIFS(ENTRADAS!$D:$D,ENTRADAS!$B:$B,CADASTRO!$B39,ENTRADAS!$I:$I,CADASTRO!O$2)),0)</f>
        <v>0</v>
      </c>
      <c r="P39" s="9">
        <f>IFERROR(SUMIFS(ENTRADAS!$J:$J,ENTRADAS!$B:$B,CADASTRO!$B39,ENTRADAS!$I:$I,CADASTRO!P$2)/(SUMIFS(ENTRADAS!$D:$D,ENTRADAS!$B:$B,CADASTRO!$B39,ENTRADAS!$I:$I,CADASTRO!P$2)),0)</f>
        <v>0</v>
      </c>
      <c r="Q39" s="9">
        <f>IFERROR(SUMIFS(ENTRADAS!$J:$J,ENTRADAS!$B:$B,CADASTRO!$B39,ENTRADAS!$I:$I,CADASTRO!Q$2)/(SUMIFS(ENTRADAS!$D:$D,ENTRADAS!$B:$B,CADASTRO!$B39,ENTRADAS!$I:$I,CADASTRO!Q$2)),0)</f>
        <v>0</v>
      </c>
      <c r="R39" s="212">
        <f t="shared" si="1"/>
        <v>0</v>
      </c>
      <c r="S39" s="17">
        <f t="shared" si="2"/>
        <v>0</v>
      </c>
      <c r="T39" s="212">
        <f t="shared" si="3"/>
        <v>12</v>
      </c>
      <c r="U39" s="209">
        <v>12</v>
      </c>
      <c r="V39" s="1"/>
      <c r="W39" s="1"/>
      <c r="X39" s="1"/>
      <c r="Y39" s="1"/>
      <c r="Z39" s="1"/>
      <c r="AA39" s="1"/>
      <c r="AB39" s="1"/>
      <c r="AC39" s="1"/>
    </row>
    <row r="40" spans="1:29" ht="15.75" customHeight="1" x14ac:dyDescent="0.25">
      <c r="A40" s="8"/>
      <c r="B40" s="65"/>
      <c r="C40" s="7"/>
      <c r="D40" s="8"/>
      <c r="E40" s="9"/>
      <c r="F40" s="9">
        <f>IFERROR(SUMIFS(ENTRADAS!$J:$J,ENTRADAS!$B:$B,CADASTRO!$B40,ENTRADAS!$I:$I,CADASTRO!F$2)/(SUMIFS(ENTRADAS!$D:$D,ENTRADAS!$B:$B,CADASTRO!$B40,ENTRADAS!$I:$I,CADASTRO!F$2)),0)</f>
        <v>0</v>
      </c>
      <c r="G40" s="9">
        <f>IFERROR(SUMIFS(ENTRADAS!$J:$J,ENTRADAS!$B:$B,CADASTRO!$B40,ENTRADAS!$I:$I,CADASTRO!G$2)/(SUMIFS(ENTRADAS!$D:$D,ENTRADAS!$B:$B,CADASTRO!$B40,ENTRADAS!$I:$I,CADASTRO!G$2)),0)</f>
        <v>0</v>
      </c>
      <c r="H40" s="9">
        <f>IFERROR(SUMIFS(ENTRADAS!$J:$J,ENTRADAS!$B:$B,CADASTRO!$B40,ENTRADAS!$I:$I,CADASTRO!H$2)/(SUMIFS(ENTRADAS!$D:$D,ENTRADAS!$B:$B,CADASTRO!$B40,ENTRADAS!$I:$I,CADASTRO!H$2)),0)</f>
        <v>0</v>
      </c>
      <c r="I40" s="9">
        <f>IFERROR(SUMIFS(ENTRADAS!$J:$J,ENTRADAS!$B:$B,CADASTRO!$B40,ENTRADAS!$I:$I,CADASTRO!I$2)/(SUMIFS(ENTRADAS!$D:$D,ENTRADAS!$B:$B,CADASTRO!$B40,ENTRADAS!$I:$I,CADASTRO!I$2)),0)</f>
        <v>0</v>
      </c>
      <c r="J40" s="9">
        <f>IFERROR(SUMIFS(ENTRADAS!$J:$J,ENTRADAS!$B:$B,CADASTRO!$B40,ENTRADAS!$I:$I,CADASTRO!J$2)/(SUMIFS(ENTRADAS!$D:$D,ENTRADAS!$B:$B,CADASTRO!$B40,ENTRADAS!$I:$I,CADASTRO!J$2)),0)</f>
        <v>0</v>
      </c>
      <c r="K40" s="9">
        <f>IFERROR(SUMIFS(ENTRADAS!$J:$J,ENTRADAS!$B:$B,CADASTRO!$B40,ENTRADAS!$I:$I,CADASTRO!K$2)/(SUMIFS(ENTRADAS!$D:$D,ENTRADAS!$B:$B,CADASTRO!$B40,ENTRADAS!$I:$I,CADASTRO!K$2)),0)</f>
        <v>0</v>
      </c>
      <c r="L40" s="9">
        <f>IFERROR(SUMIFS(ENTRADAS!$J:$J,ENTRADAS!$B:$B,CADASTRO!$B40,ENTRADAS!$I:$I,CADASTRO!L$2)/(SUMIFS(ENTRADAS!$D:$D,ENTRADAS!$B:$B,CADASTRO!$B40,ENTRADAS!$I:$I,CADASTRO!L$2)),0)</f>
        <v>0</v>
      </c>
      <c r="M40" s="9">
        <f>IFERROR(SUMIFS(ENTRADAS!$J:$J,ENTRADAS!$B:$B,CADASTRO!$B40,ENTRADAS!$I:$I,CADASTRO!M$2)/(SUMIFS(ENTRADAS!$D:$D,ENTRADAS!$B:$B,CADASTRO!$B40,ENTRADAS!$I:$I,CADASTRO!M$2)),0)</f>
        <v>0</v>
      </c>
      <c r="N40" s="9">
        <f>IFERROR(SUMIFS(ENTRADAS!$J:$J,ENTRADAS!$B:$B,CADASTRO!$B40,ENTRADAS!$I:$I,CADASTRO!N$2)/(SUMIFS(ENTRADAS!$D:$D,ENTRADAS!$B:$B,CADASTRO!$B40,ENTRADAS!$I:$I,CADASTRO!N$2)),0)</f>
        <v>0</v>
      </c>
      <c r="O40" s="9">
        <f>IFERROR(SUMIFS(ENTRADAS!$J:$J,ENTRADAS!$B:$B,CADASTRO!$B40,ENTRADAS!$I:$I,CADASTRO!O$2)/(SUMIFS(ENTRADAS!$D:$D,ENTRADAS!$B:$B,CADASTRO!$B40,ENTRADAS!$I:$I,CADASTRO!O$2)),0)</f>
        <v>0</v>
      </c>
      <c r="P40" s="9">
        <f>IFERROR(SUMIFS(ENTRADAS!$J:$J,ENTRADAS!$B:$B,CADASTRO!$B40,ENTRADAS!$I:$I,CADASTRO!P$2)/(SUMIFS(ENTRADAS!$D:$D,ENTRADAS!$B:$B,CADASTRO!$B40,ENTRADAS!$I:$I,CADASTRO!P$2)),0)</f>
        <v>0</v>
      </c>
      <c r="Q40" s="9">
        <f>IFERROR(SUMIFS(ENTRADAS!$J:$J,ENTRADAS!$B:$B,CADASTRO!$B40,ENTRADAS!$I:$I,CADASTRO!Q$2)/(SUMIFS(ENTRADAS!$D:$D,ENTRADAS!$B:$B,CADASTRO!$B40,ENTRADAS!$I:$I,CADASTRO!Q$2)),0)</f>
        <v>0</v>
      </c>
      <c r="R40" s="212">
        <f t="shared" si="1"/>
        <v>0</v>
      </c>
      <c r="S40" s="17">
        <f t="shared" si="2"/>
        <v>0</v>
      </c>
      <c r="T40" s="212">
        <f t="shared" si="3"/>
        <v>12</v>
      </c>
      <c r="U40" s="209">
        <v>12</v>
      </c>
      <c r="V40" s="1"/>
      <c r="W40" s="1"/>
      <c r="X40" s="1"/>
      <c r="Y40" s="1"/>
      <c r="Z40" s="1"/>
      <c r="AA40" s="1"/>
      <c r="AB40" s="1"/>
      <c r="AC40" s="1"/>
    </row>
    <row r="41" spans="1:29" ht="15.75" customHeight="1" x14ac:dyDescent="0.25">
      <c r="A41" s="7"/>
      <c r="B41" s="65"/>
      <c r="C41" s="7"/>
      <c r="D41" s="8"/>
      <c r="E41" s="9"/>
      <c r="F41" s="9">
        <f>IFERROR(SUMIFS(ENTRADAS!$J:$J,ENTRADAS!$B:$B,CADASTRO!$B41,ENTRADAS!$I:$I,CADASTRO!F$2)/(SUMIFS(ENTRADAS!$D:$D,ENTRADAS!$B:$B,CADASTRO!$B41,ENTRADAS!$I:$I,CADASTRO!F$2)),0)</f>
        <v>0</v>
      </c>
      <c r="G41" s="9">
        <f>IFERROR(SUMIFS(ENTRADAS!$J:$J,ENTRADAS!$B:$B,CADASTRO!$B41,ENTRADAS!$I:$I,CADASTRO!G$2)/(SUMIFS(ENTRADAS!$D:$D,ENTRADAS!$B:$B,CADASTRO!$B41,ENTRADAS!$I:$I,CADASTRO!G$2)),0)</f>
        <v>0</v>
      </c>
      <c r="H41" s="9">
        <f>IFERROR(SUMIFS(ENTRADAS!$J:$J,ENTRADAS!$B:$B,CADASTRO!$B41,ENTRADAS!$I:$I,CADASTRO!H$2)/(SUMIFS(ENTRADAS!$D:$D,ENTRADAS!$B:$B,CADASTRO!$B41,ENTRADAS!$I:$I,CADASTRO!H$2)),0)</f>
        <v>0</v>
      </c>
      <c r="I41" s="9">
        <f>IFERROR(SUMIFS(ENTRADAS!$J:$J,ENTRADAS!$B:$B,CADASTRO!$B41,ENTRADAS!$I:$I,CADASTRO!I$2)/(SUMIFS(ENTRADAS!$D:$D,ENTRADAS!$B:$B,CADASTRO!$B41,ENTRADAS!$I:$I,CADASTRO!I$2)),0)</f>
        <v>0</v>
      </c>
      <c r="J41" s="9">
        <f>IFERROR(SUMIFS(ENTRADAS!$J:$J,ENTRADAS!$B:$B,CADASTRO!$B41,ENTRADAS!$I:$I,CADASTRO!J$2)/(SUMIFS(ENTRADAS!$D:$D,ENTRADAS!$B:$B,CADASTRO!$B41,ENTRADAS!$I:$I,CADASTRO!J$2)),0)</f>
        <v>0</v>
      </c>
      <c r="K41" s="9">
        <f>IFERROR(SUMIFS(ENTRADAS!$J:$J,ENTRADAS!$B:$B,CADASTRO!$B41,ENTRADAS!$I:$I,CADASTRO!K$2)/(SUMIFS(ENTRADAS!$D:$D,ENTRADAS!$B:$B,CADASTRO!$B41,ENTRADAS!$I:$I,CADASTRO!K$2)),0)</f>
        <v>0</v>
      </c>
      <c r="L41" s="9">
        <f>IFERROR(SUMIFS(ENTRADAS!$J:$J,ENTRADAS!$B:$B,CADASTRO!$B41,ENTRADAS!$I:$I,CADASTRO!L$2)/(SUMIFS(ENTRADAS!$D:$D,ENTRADAS!$B:$B,CADASTRO!$B41,ENTRADAS!$I:$I,CADASTRO!L$2)),0)</f>
        <v>0</v>
      </c>
      <c r="M41" s="9">
        <f>IFERROR(SUMIFS(ENTRADAS!$J:$J,ENTRADAS!$B:$B,CADASTRO!$B41,ENTRADAS!$I:$I,CADASTRO!M$2)/(SUMIFS(ENTRADAS!$D:$D,ENTRADAS!$B:$B,CADASTRO!$B41,ENTRADAS!$I:$I,CADASTRO!M$2)),0)</f>
        <v>0</v>
      </c>
      <c r="N41" s="9">
        <f>IFERROR(SUMIFS(ENTRADAS!$J:$J,ENTRADAS!$B:$B,CADASTRO!$B41,ENTRADAS!$I:$I,CADASTRO!N$2)/(SUMIFS(ENTRADAS!$D:$D,ENTRADAS!$B:$B,CADASTRO!$B41,ENTRADAS!$I:$I,CADASTRO!N$2)),0)</f>
        <v>0</v>
      </c>
      <c r="O41" s="9">
        <f>IFERROR(SUMIFS(ENTRADAS!$J:$J,ENTRADAS!$B:$B,CADASTRO!$B41,ENTRADAS!$I:$I,CADASTRO!O$2)/(SUMIFS(ENTRADAS!$D:$D,ENTRADAS!$B:$B,CADASTRO!$B41,ENTRADAS!$I:$I,CADASTRO!O$2)),0)</f>
        <v>0</v>
      </c>
      <c r="P41" s="9">
        <f>IFERROR(SUMIFS(ENTRADAS!$J:$J,ENTRADAS!$B:$B,CADASTRO!$B41,ENTRADAS!$I:$I,CADASTRO!P$2)/(SUMIFS(ENTRADAS!$D:$D,ENTRADAS!$B:$B,CADASTRO!$B41,ENTRADAS!$I:$I,CADASTRO!P$2)),0)</f>
        <v>0</v>
      </c>
      <c r="Q41" s="9">
        <f>IFERROR(SUMIFS(ENTRADAS!$J:$J,ENTRADAS!$B:$B,CADASTRO!$B41,ENTRADAS!$I:$I,CADASTRO!Q$2)/(SUMIFS(ENTRADAS!$D:$D,ENTRADAS!$B:$B,CADASTRO!$B41,ENTRADAS!$I:$I,CADASTRO!Q$2)),0)</f>
        <v>0</v>
      </c>
      <c r="R41" s="212">
        <f t="shared" si="1"/>
        <v>0</v>
      </c>
      <c r="S41" s="17">
        <f t="shared" si="2"/>
        <v>0</v>
      </c>
      <c r="T41" s="212">
        <f t="shared" si="3"/>
        <v>12</v>
      </c>
      <c r="U41" s="209">
        <v>12</v>
      </c>
      <c r="V41" s="1"/>
      <c r="W41" s="1"/>
      <c r="X41" s="1"/>
      <c r="Y41" s="1"/>
      <c r="Z41" s="1"/>
      <c r="AA41" s="1"/>
      <c r="AB41" s="1"/>
      <c r="AC41" s="1"/>
    </row>
    <row r="42" spans="1:29" ht="15.75" customHeight="1" x14ac:dyDescent="0.25">
      <c r="A42" s="8"/>
      <c r="B42" s="59"/>
      <c r="C42" s="7"/>
      <c r="D42" s="8"/>
      <c r="E42" s="9"/>
      <c r="F42" s="9">
        <f>IFERROR(SUMIFS(ENTRADAS!$J:$J,ENTRADAS!$B:$B,CADASTRO!$B42,ENTRADAS!$I:$I,CADASTRO!F$2)/(SUMIFS(ENTRADAS!$D:$D,ENTRADAS!$B:$B,CADASTRO!$B42,ENTRADAS!$I:$I,CADASTRO!F$2)),0)</f>
        <v>0</v>
      </c>
      <c r="G42" s="9">
        <f>IFERROR(SUMIFS(ENTRADAS!$J:$J,ENTRADAS!$B:$B,CADASTRO!$B42,ENTRADAS!$I:$I,CADASTRO!G$2)/(SUMIFS(ENTRADAS!$D:$D,ENTRADAS!$B:$B,CADASTRO!$B42,ENTRADAS!$I:$I,CADASTRO!G$2)),0)</f>
        <v>0</v>
      </c>
      <c r="H42" s="9">
        <f>IFERROR(SUMIFS(ENTRADAS!$J:$J,ENTRADAS!$B:$B,CADASTRO!$B42,ENTRADAS!$I:$I,CADASTRO!H$2)/(SUMIFS(ENTRADAS!$D:$D,ENTRADAS!$B:$B,CADASTRO!$B42,ENTRADAS!$I:$I,CADASTRO!H$2)),0)</f>
        <v>0</v>
      </c>
      <c r="I42" s="9">
        <f>IFERROR(SUMIFS(ENTRADAS!$J:$J,ENTRADAS!$B:$B,CADASTRO!$B42,ENTRADAS!$I:$I,CADASTRO!I$2)/(SUMIFS(ENTRADAS!$D:$D,ENTRADAS!$B:$B,CADASTRO!$B42,ENTRADAS!$I:$I,CADASTRO!I$2)),0)</f>
        <v>0</v>
      </c>
      <c r="J42" s="9">
        <f>IFERROR(SUMIFS(ENTRADAS!$J:$J,ENTRADAS!$B:$B,CADASTRO!$B42,ENTRADAS!$I:$I,CADASTRO!J$2)/(SUMIFS(ENTRADAS!$D:$D,ENTRADAS!$B:$B,CADASTRO!$B42,ENTRADAS!$I:$I,CADASTRO!J$2)),0)</f>
        <v>0</v>
      </c>
      <c r="K42" s="9">
        <f>IFERROR(SUMIFS(ENTRADAS!$J:$J,ENTRADAS!$B:$B,CADASTRO!$B42,ENTRADAS!$I:$I,CADASTRO!K$2)/(SUMIFS(ENTRADAS!$D:$D,ENTRADAS!$B:$B,CADASTRO!$B42,ENTRADAS!$I:$I,CADASTRO!K$2)),0)</f>
        <v>0</v>
      </c>
      <c r="L42" s="9">
        <f>IFERROR(SUMIFS(ENTRADAS!$J:$J,ENTRADAS!$B:$B,CADASTRO!$B42,ENTRADAS!$I:$I,CADASTRO!L$2)/(SUMIFS(ENTRADAS!$D:$D,ENTRADAS!$B:$B,CADASTRO!$B42,ENTRADAS!$I:$I,CADASTRO!L$2)),0)</f>
        <v>0</v>
      </c>
      <c r="M42" s="9">
        <f>IFERROR(SUMIFS(ENTRADAS!$J:$J,ENTRADAS!$B:$B,CADASTRO!$B42,ENTRADAS!$I:$I,CADASTRO!M$2)/(SUMIFS(ENTRADAS!$D:$D,ENTRADAS!$B:$B,CADASTRO!$B42,ENTRADAS!$I:$I,CADASTRO!M$2)),0)</f>
        <v>0</v>
      </c>
      <c r="N42" s="9">
        <f>IFERROR(SUMIFS(ENTRADAS!$J:$J,ENTRADAS!$B:$B,CADASTRO!$B42,ENTRADAS!$I:$I,CADASTRO!N$2)/(SUMIFS(ENTRADAS!$D:$D,ENTRADAS!$B:$B,CADASTRO!$B42,ENTRADAS!$I:$I,CADASTRO!N$2)),0)</f>
        <v>0</v>
      </c>
      <c r="O42" s="9">
        <f>IFERROR(SUMIFS(ENTRADAS!$J:$J,ENTRADAS!$B:$B,CADASTRO!$B42,ENTRADAS!$I:$I,CADASTRO!O$2)/(SUMIFS(ENTRADAS!$D:$D,ENTRADAS!$B:$B,CADASTRO!$B42,ENTRADAS!$I:$I,CADASTRO!O$2)),0)</f>
        <v>0</v>
      </c>
      <c r="P42" s="9">
        <f>IFERROR(SUMIFS(ENTRADAS!$J:$J,ENTRADAS!$B:$B,CADASTRO!$B42,ENTRADAS!$I:$I,CADASTRO!P$2)/(SUMIFS(ENTRADAS!$D:$D,ENTRADAS!$B:$B,CADASTRO!$B42,ENTRADAS!$I:$I,CADASTRO!P$2)),0)</f>
        <v>0</v>
      </c>
      <c r="Q42" s="9">
        <f>IFERROR(SUMIFS(ENTRADAS!$J:$J,ENTRADAS!$B:$B,CADASTRO!$B42,ENTRADAS!$I:$I,CADASTRO!Q$2)/(SUMIFS(ENTRADAS!$D:$D,ENTRADAS!$B:$B,CADASTRO!$B42,ENTRADAS!$I:$I,CADASTRO!Q$2)),0)</f>
        <v>0</v>
      </c>
      <c r="R42" s="212">
        <f t="shared" si="1"/>
        <v>0</v>
      </c>
      <c r="S42" s="17">
        <f t="shared" si="2"/>
        <v>0</v>
      </c>
      <c r="T42" s="212">
        <f t="shared" si="3"/>
        <v>12</v>
      </c>
      <c r="U42" s="209">
        <v>12</v>
      </c>
      <c r="V42" s="1"/>
      <c r="W42" s="1"/>
      <c r="X42" s="1"/>
      <c r="Y42" s="1"/>
      <c r="Z42" s="1"/>
      <c r="AA42" s="1"/>
      <c r="AB42" s="1"/>
      <c r="AC42" s="1"/>
    </row>
    <row r="43" spans="1:29" ht="15.75" customHeight="1" x14ac:dyDescent="0.25">
      <c r="A43" s="8"/>
      <c r="B43" s="60"/>
      <c r="C43" s="7"/>
      <c r="D43" s="8"/>
      <c r="E43" s="9"/>
      <c r="F43" s="9">
        <f>IFERROR(SUMIFS(ENTRADAS!$J:$J,ENTRADAS!$B:$B,CADASTRO!$B43,ENTRADAS!$I:$I,CADASTRO!F$2)/(SUMIFS(ENTRADAS!$D:$D,ENTRADAS!$B:$B,CADASTRO!$B43,ENTRADAS!$I:$I,CADASTRO!F$2)),0)</f>
        <v>0</v>
      </c>
      <c r="G43" s="9">
        <f>IFERROR(SUMIFS(ENTRADAS!$J:$J,ENTRADAS!$B:$B,CADASTRO!$B43,ENTRADAS!$I:$I,CADASTRO!G$2)/(SUMIFS(ENTRADAS!$D:$D,ENTRADAS!$B:$B,CADASTRO!$B43,ENTRADAS!$I:$I,CADASTRO!G$2)),0)</f>
        <v>0</v>
      </c>
      <c r="H43" s="9">
        <f>IFERROR(SUMIFS(ENTRADAS!$J:$J,ENTRADAS!$B:$B,CADASTRO!$B43,ENTRADAS!$I:$I,CADASTRO!H$2)/(SUMIFS(ENTRADAS!$D:$D,ENTRADAS!$B:$B,CADASTRO!$B43,ENTRADAS!$I:$I,CADASTRO!H$2)),0)</f>
        <v>0</v>
      </c>
      <c r="I43" s="9">
        <f>IFERROR(SUMIFS(ENTRADAS!$J:$J,ENTRADAS!$B:$B,CADASTRO!$B43,ENTRADAS!$I:$I,CADASTRO!I$2)/(SUMIFS(ENTRADAS!$D:$D,ENTRADAS!$B:$B,CADASTRO!$B43,ENTRADAS!$I:$I,CADASTRO!I$2)),0)</f>
        <v>0</v>
      </c>
      <c r="J43" s="9">
        <f>IFERROR(SUMIFS(ENTRADAS!$J:$J,ENTRADAS!$B:$B,CADASTRO!$B43,ENTRADAS!$I:$I,CADASTRO!J$2)/(SUMIFS(ENTRADAS!$D:$D,ENTRADAS!$B:$B,CADASTRO!$B43,ENTRADAS!$I:$I,CADASTRO!J$2)),0)</f>
        <v>0</v>
      </c>
      <c r="K43" s="9">
        <f>IFERROR(SUMIFS(ENTRADAS!$J:$J,ENTRADAS!$B:$B,CADASTRO!$B43,ENTRADAS!$I:$I,CADASTRO!K$2)/(SUMIFS(ENTRADAS!$D:$D,ENTRADAS!$B:$B,CADASTRO!$B43,ENTRADAS!$I:$I,CADASTRO!K$2)),0)</f>
        <v>0</v>
      </c>
      <c r="L43" s="9">
        <f>IFERROR(SUMIFS(ENTRADAS!$J:$J,ENTRADAS!$B:$B,CADASTRO!$B43,ENTRADAS!$I:$I,CADASTRO!L$2)/(SUMIFS(ENTRADAS!$D:$D,ENTRADAS!$B:$B,CADASTRO!$B43,ENTRADAS!$I:$I,CADASTRO!L$2)),0)</f>
        <v>0</v>
      </c>
      <c r="M43" s="9">
        <f>IFERROR(SUMIFS(ENTRADAS!$J:$J,ENTRADAS!$B:$B,CADASTRO!$B43,ENTRADAS!$I:$I,CADASTRO!M$2)/(SUMIFS(ENTRADAS!$D:$D,ENTRADAS!$B:$B,CADASTRO!$B43,ENTRADAS!$I:$I,CADASTRO!M$2)),0)</f>
        <v>0</v>
      </c>
      <c r="N43" s="9">
        <f>IFERROR(SUMIFS(ENTRADAS!$J:$J,ENTRADAS!$B:$B,CADASTRO!$B43,ENTRADAS!$I:$I,CADASTRO!N$2)/(SUMIFS(ENTRADAS!$D:$D,ENTRADAS!$B:$B,CADASTRO!$B43,ENTRADAS!$I:$I,CADASTRO!N$2)),0)</f>
        <v>0</v>
      </c>
      <c r="O43" s="9">
        <f>IFERROR(SUMIFS(ENTRADAS!$J:$J,ENTRADAS!$B:$B,CADASTRO!$B43,ENTRADAS!$I:$I,CADASTRO!O$2)/(SUMIFS(ENTRADAS!$D:$D,ENTRADAS!$B:$B,CADASTRO!$B43,ENTRADAS!$I:$I,CADASTRO!O$2)),0)</f>
        <v>0</v>
      </c>
      <c r="P43" s="9">
        <f>IFERROR(SUMIFS(ENTRADAS!$J:$J,ENTRADAS!$B:$B,CADASTRO!$B43,ENTRADAS!$I:$I,CADASTRO!P$2)/(SUMIFS(ENTRADAS!$D:$D,ENTRADAS!$B:$B,CADASTRO!$B43,ENTRADAS!$I:$I,CADASTRO!P$2)),0)</f>
        <v>0</v>
      </c>
      <c r="Q43" s="9">
        <f>IFERROR(SUMIFS(ENTRADAS!$J:$J,ENTRADAS!$B:$B,CADASTRO!$B43,ENTRADAS!$I:$I,CADASTRO!Q$2)/(SUMIFS(ENTRADAS!$D:$D,ENTRADAS!$B:$B,CADASTRO!$B43,ENTRADAS!$I:$I,CADASTRO!Q$2)),0)</f>
        <v>0</v>
      </c>
      <c r="R43" s="212">
        <f t="shared" si="1"/>
        <v>0</v>
      </c>
      <c r="S43" s="17">
        <f t="shared" si="2"/>
        <v>0</v>
      </c>
      <c r="T43" s="212">
        <f t="shared" si="3"/>
        <v>12</v>
      </c>
      <c r="U43" s="209">
        <v>12</v>
      </c>
      <c r="V43" s="1"/>
      <c r="W43" s="1"/>
      <c r="X43" s="1"/>
      <c r="Y43" s="1"/>
      <c r="Z43" s="1"/>
      <c r="AA43" s="1"/>
      <c r="AB43" s="1"/>
      <c r="AC43" s="1"/>
    </row>
    <row r="44" spans="1:29" ht="15.75" customHeight="1" x14ac:dyDescent="0.25">
      <c r="A44" s="8"/>
      <c r="B44" s="60"/>
      <c r="C44" s="7"/>
      <c r="D44" s="8"/>
      <c r="E44" s="9"/>
      <c r="F44" s="9">
        <f>IFERROR(SUMIFS(ENTRADAS!$J:$J,ENTRADAS!$B:$B,CADASTRO!$B44,ENTRADAS!$I:$I,CADASTRO!F$2)/(SUMIFS(ENTRADAS!$D:$D,ENTRADAS!$B:$B,CADASTRO!$B44,ENTRADAS!$I:$I,CADASTRO!F$2)),0)</f>
        <v>0</v>
      </c>
      <c r="G44" s="9">
        <f>IFERROR(SUMIFS(ENTRADAS!$J:$J,ENTRADAS!$B:$B,CADASTRO!$B44,ENTRADAS!$I:$I,CADASTRO!G$2)/(SUMIFS(ENTRADAS!$D:$D,ENTRADAS!$B:$B,CADASTRO!$B44,ENTRADAS!$I:$I,CADASTRO!G$2)),0)</f>
        <v>0</v>
      </c>
      <c r="H44" s="9">
        <f>IFERROR(SUMIFS(ENTRADAS!$J:$J,ENTRADAS!$B:$B,CADASTRO!$B44,ENTRADAS!$I:$I,CADASTRO!H$2)/(SUMIFS(ENTRADAS!$D:$D,ENTRADAS!$B:$B,CADASTRO!$B44,ENTRADAS!$I:$I,CADASTRO!H$2)),0)</f>
        <v>0</v>
      </c>
      <c r="I44" s="9">
        <f>IFERROR(SUMIFS(ENTRADAS!$J:$J,ENTRADAS!$B:$B,CADASTRO!$B44,ENTRADAS!$I:$I,CADASTRO!I$2)/(SUMIFS(ENTRADAS!$D:$D,ENTRADAS!$B:$B,CADASTRO!$B44,ENTRADAS!$I:$I,CADASTRO!I$2)),0)</f>
        <v>0</v>
      </c>
      <c r="J44" s="9">
        <f>IFERROR(SUMIFS(ENTRADAS!$J:$J,ENTRADAS!$B:$B,CADASTRO!$B44,ENTRADAS!$I:$I,CADASTRO!J$2)/(SUMIFS(ENTRADAS!$D:$D,ENTRADAS!$B:$B,CADASTRO!$B44,ENTRADAS!$I:$I,CADASTRO!J$2)),0)</f>
        <v>0</v>
      </c>
      <c r="K44" s="9">
        <f>IFERROR(SUMIFS(ENTRADAS!$J:$J,ENTRADAS!$B:$B,CADASTRO!$B44,ENTRADAS!$I:$I,CADASTRO!K$2)/(SUMIFS(ENTRADAS!$D:$D,ENTRADAS!$B:$B,CADASTRO!$B44,ENTRADAS!$I:$I,CADASTRO!K$2)),0)</f>
        <v>0</v>
      </c>
      <c r="L44" s="9">
        <f>IFERROR(SUMIFS(ENTRADAS!$J:$J,ENTRADAS!$B:$B,CADASTRO!$B44,ENTRADAS!$I:$I,CADASTRO!L$2)/(SUMIFS(ENTRADAS!$D:$D,ENTRADAS!$B:$B,CADASTRO!$B44,ENTRADAS!$I:$I,CADASTRO!L$2)),0)</f>
        <v>0</v>
      </c>
      <c r="M44" s="9">
        <f>IFERROR(SUMIFS(ENTRADAS!$J:$J,ENTRADAS!$B:$B,CADASTRO!$B44,ENTRADAS!$I:$I,CADASTRO!M$2)/(SUMIFS(ENTRADAS!$D:$D,ENTRADAS!$B:$B,CADASTRO!$B44,ENTRADAS!$I:$I,CADASTRO!M$2)),0)</f>
        <v>0</v>
      </c>
      <c r="N44" s="9">
        <f>IFERROR(SUMIFS(ENTRADAS!$J:$J,ENTRADAS!$B:$B,CADASTRO!$B44,ENTRADAS!$I:$I,CADASTRO!N$2)/(SUMIFS(ENTRADAS!$D:$D,ENTRADAS!$B:$B,CADASTRO!$B44,ENTRADAS!$I:$I,CADASTRO!N$2)),0)</f>
        <v>0</v>
      </c>
      <c r="O44" s="9">
        <f>IFERROR(SUMIFS(ENTRADAS!$J:$J,ENTRADAS!$B:$B,CADASTRO!$B44,ENTRADAS!$I:$I,CADASTRO!O$2)/(SUMIFS(ENTRADAS!$D:$D,ENTRADAS!$B:$B,CADASTRO!$B44,ENTRADAS!$I:$I,CADASTRO!O$2)),0)</f>
        <v>0</v>
      </c>
      <c r="P44" s="9">
        <f>IFERROR(SUMIFS(ENTRADAS!$J:$J,ENTRADAS!$B:$B,CADASTRO!$B44,ENTRADAS!$I:$I,CADASTRO!P$2)/(SUMIFS(ENTRADAS!$D:$D,ENTRADAS!$B:$B,CADASTRO!$B44,ENTRADAS!$I:$I,CADASTRO!P$2)),0)</f>
        <v>0</v>
      </c>
      <c r="Q44" s="9">
        <f>IFERROR(SUMIFS(ENTRADAS!$J:$J,ENTRADAS!$B:$B,CADASTRO!$B44,ENTRADAS!$I:$I,CADASTRO!Q$2)/(SUMIFS(ENTRADAS!$D:$D,ENTRADAS!$B:$B,CADASTRO!$B44,ENTRADAS!$I:$I,CADASTRO!Q$2)),0)</f>
        <v>0</v>
      </c>
      <c r="R44" s="212">
        <f t="shared" si="1"/>
        <v>0</v>
      </c>
      <c r="S44" s="17">
        <f t="shared" si="2"/>
        <v>0</v>
      </c>
      <c r="T44" s="212">
        <f t="shared" si="3"/>
        <v>12</v>
      </c>
      <c r="U44" s="209">
        <v>12</v>
      </c>
      <c r="V44" s="1"/>
      <c r="W44" s="1"/>
      <c r="X44" s="1"/>
      <c r="Y44" s="1"/>
      <c r="Z44" s="1"/>
      <c r="AA44" s="1"/>
      <c r="AB44" s="1"/>
      <c r="AC44" s="1"/>
    </row>
    <row r="45" spans="1:29" ht="15.75" customHeight="1" x14ac:dyDescent="0.25">
      <c r="A45" s="8"/>
      <c r="B45" s="59"/>
      <c r="C45" s="7"/>
      <c r="D45" s="8"/>
      <c r="E45" s="9"/>
      <c r="F45" s="9">
        <f>IFERROR(SUMIFS(ENTRADAS!$J:$J,ENTRADAS!$B:$B,CADASTRO!$B45,ENTRADAS!$I:$I,CADASTRO!F$2)/(SUMIFS(ENTRADAS!$D:$D,ENTRADAS!$B:$B,CADASTRO!$B45,ENTRADAS!$I:$I,CADASTRO!F$2)),0)</f>
        <v>0</v>
      </c>
      <c r="G45" s="9">
        <f>IFERROR(SUMIFS(ENTRADAS!$J:$J,ENTRADAS!$B:$B,CADASTRO!$B45,ENTRADAS!$I:$I,CADASTRO!G$2)/(SUMIFS(ENTRADAS!$D:$D,ENTRADAS!$B:$B,CADASTRO!$B45,ENTRADAS!$I:$I,CADASTRO!G$2)),0)</f>
        <v>0</v>
      </c>
      <c r="H45" s="9">
        <f>IFERROR(SUMIFS(ENTRADAS!$J:$J,ENTRADAS!$B:$B,CADASTRO!$B45,ENTRADAS!$I:$I,CADASTRO!H$2)/(SUMIFS(ENTRADAS!$D:$D,ENTRADAS!$B:$B,CADASTRO!$B45,ENTRADAS!$I:$I,CADASTRO!H$2)),0)</f>
        <v>0</v>
      </c>
      <c r="I45" s="9">
        <f>IFERROR(SUMIFS(ENTRADAS!$J:$J,ENTRADAS!$B:$B,CADASTRO!$B45,ENTRADAS!$I:$I,CADASTRO!I$2)/(SUMIFS(ENTRADAS!$D:$D,ENTRADAS!$B:$B,CADASTRO!$B45,ENTRADAS!$I:$I,CADASTRO!I$2)),0)</f>
        <v>0</v>
      </c>
      <c r="J45" s="9">
        <f>IFERROR(SUMIFS(ENTRADAS!$J:$J,ENTRADAS!$B:$B,CADASTRO!$B45,ENTRADAS!$I:$I,CADASTRO!J$2)/(SUMIFS(ENTRADAS!$D:$D,ENTRADAS!$B:$B,CADASTRO!$B45,ENTRADAS!$I:$I,CADASTRO!J$2)),0)</f>
        <v>0</v>
      </c>
      <c r="K45" s="9">
        <f>IFERROR(SUMIFS(ENTRADAS!$J:$J,ENTRADAS!$B:$B,CADASTRO!$B45,ENTRADAS!$I:$I,CADASTRO!K$2)/(SUMIFS(ENTRADAS!$D:$D,ENTRADAS!$B:$B,CADASTRO!$B45,ENTRADAS!$I:$I,CADASTRO!K$2)),0)</f>
        <v>0</v>
      </c>
      <c r="L45" s="9">
        <f>IFERROR(SUMIFS(ENTRADAS!$J:$J,ENTRADAS!$B:$B,CADASTRO!$B45,ENTRADAS!$I:$I,CADASTRO!L$2)/(SUMIFS(ENTRADAS!$D:$D,ENTRADAS!$B:$B,CADASTRO!$B45,ENTRADAS!$I:$I,CADASTRO!L$2)),0)</f>
        <v>0</v>
      </c>
      <c r="M45" s="9">
        <f>IFERROR(SUMIFS(ENTRADAS!$J:$J,ENTRADAS!$B:$B,CADASTRO!$B45,ENTRADAS!$I:$I,CADASTRO!M$2)/(SUMIFS(ENTRADAS!$D:$D,ENTRADAS!$B:$B,CADASTRO!$B45,ENTRADAS!$I:$I,CADASTRO!M$2)),0)</f>
        <v>0</v>
      </c>
      <c r="N45" s="9">
        <f>IFERROR(SUMIFS(ENTRADAS!$J:$J,ENTRADAS!$B:$B,CADASTRO!$B45,ENTRADAS!$I:$I,CADASTRO!N$2)/(SUMIFS(ENTRADAS!$D:$D,ENTRADAS!$B:$B,CADASTRO!$B45,ENTRADAS!$I:$I,CADASTRO!N$2)),0)</f>
        <v>0</v>
      </c>
      <c r="O45" s="9">
        <f>IFERROR(SUMIFS(ENTRADAS!$J:$J,ENTRADAS!$B:$B,CADASTRO!$B45,ENTRADAS!$I:$I,CADASTRO!O$2)/(SUMIFS(ENTRADAS!$D:$D,ENTRADAS!$B:$B,CADASTRO!$B45,ENTRADAS!$I:$I,CADASTRO!O$2)),0)</f>
        <v>0</v>
      </c>
      <c r="P45" s="9">
        <f>IFERROR(SUMIFS(ENTRADAS!$J:$J,ENTRADAS!$B:$B,CADASTRO!$B45,ENTRADAS!$I:$I,CADASTRO!P$2)/(SUMIFS(ENTRADAS!$D:$D,ENTRADAS!$B:$B,CADASTRO!$B45,ENTRADAS!$I:$I,CADASTRO!P$2)),0)</f>
        <v>0</v>
      </c>
      <c r="Q45" s="9">
        <f>IFERROR(SUMIFS(ENTRADAS!$J:$J,ENTRADAS!$B:$B,CADASTRO!$B45,ENTRADAS!$I:$I,CADASTRO!Q$2)/(SUMIFS(ENTRADAS!$D:$D,ENTRADAS!$B:$B,CADASTRO!$B45,ENTRADAS!$I:$I,CADASTRO!Q$2)),0)</f>
        <v>0</v>
      </c>
      <c r="R45" s="212">
        <f t="shared" si="1"/>
        <v>0</v>
      </c>
      <c r="S45" s="17">
        <f t="shared" si="2"/>
        <v>0</v>
      </c>
      <c r="T45" s="212">
        <f t="shared" si="3"/>
        <v>12</v>
      </c>
      <c r="U45" s="209">
        <v>12</v>
      </c>
      <c r="V45" s="1"/>
      <c r="W45" s="1"/>
      <c r="X45" s="1"/>
      <c r="Y45" s="1"/>
      <c r="Z45" s="1"/>
      <c r="AA45" s="1"/>
      <c r="AB45" s="1"/>
      <c r="AC45" s="1"/>
    </row>
    <row r="46" spans="1:29" ht="15.75" customHeight="1" x14ac:dyDescent="0.25">
      <c r="A46" s="8"/>
      <c r="B46" s="59"/>
      <c r="C46" s="7"/>
      <c r="D46" s="8"/>
      <c r="E46" s="9"/>
      <c r="F46" s="9">
        <f>IFERROR(SUMIFS(ENTRADAS!$J:$J,ENTRADAS!$B:$B,CADASTRO!$B46,ENTRADAS!$I:$I,CADASTRO!F$2)/(SUMIFS(ENTRADAS!$D:$D,ENTRADAS!$B:$B,CADASTRO!$B46,ENTRADAS!$I:$I,CADASTRO!F$2)),0)</f>
        <v>0</v>
      </c>
      <c r="G46" s="9">
        <f>IFERROR(SUMIFS(ENTRADAS!$J:$J,ENTRADAS!$B:$B,CADASTRO!$B46,ENTRADAS!$I:$I,CADASTRO!G$2)/(SUMIFS(ENTRADAS!$D:$D,ENTRADAS!$B:$B,CADASTRO!$B46,ENTRADAS!$I:$I,CADASTRO!G$2)),0)</f>
        <v>0</v>
      </c>
      <c r="H46" s="9">
        <f>IFERROR(SUMIFS(ENTRADAS!$J:$J,ENTRADAS!$B:$B,CADASTRO!$B46,ENTRADAS!$I:$I,CADASTRO!H$2)/(SUMIFS(ENTRADAS!$D:$D,ENTRADAS!$B:$B,CADASTRO!$B46,ENTRADAS!$I:$I,CADASTRO!H$2)),0)</f>
        <v>0</v>
      </c>
      <c r="I46" s="9">
        <f>IFERROR(SUMIFS(ENTRADAS!$J:$J,ENTRADAS!$B:$B,CADASTRO!$B46,ENTRADAS!$I:$I,CADASTRO!I$2)/(SUMIFS(ENTRADAS!$D:$D,ENTRADAS!$B:$B,CADASTRO!$B46,ENTRADAS!$I:$I,CADASTRO!I$2)),0)</f>
        <v>0</v>
      </c>
      <c r="J46" s="9">
        <f>IFERROR(SUMIFS(ENTRADAS!$J:$J,ENTRADAS!$B:$B,CADASTRO!$B46,ENTRADAS!$I:$I,CADASTRO!J$2)/(SUMIFS(ENTRADAS!$D:$D,ENTRADAS!$B:$B,CADASTRO!$B46,ENTRADAS!$I:$I,CADASTRO!J$2)),0)</f>
        <v>0</v>
      </c>
      <c r="K46" s="9">
        <f>IFERROR(SUMIFS(ENTRADAS!$J:$J,ENTRADAS!$B:$B,CADASTRO!$B46,ENTRADAS!$I:$I,CADASTRO!K$2)/(SUMIFS(ENTRADAS!$D:$D,ENTRADAS!$B:$B,CADASTRO!$B46,ENTRADAS!$I:$I,CADASTRO!K$2)),0)</f>
        <v>0</v>
      </c>
      <c r="L46" s="9">
        <f>IFERROR(SUMIFS(ENTRADAS!$J:$J,ENTRADAS!$B:$B,CADASTRO!$B46,ENTRADAS!$I:$I,CADASTRO!L$2)/(SUMIFS(ENTRADAS!$D:$D,ENTRADAS!$B:$B,CADASTRO!$B46,ENTRADAS!$I:$I,CADASTRO!L$2)),0)</f>
        <v>0</v>
      </c>
      <c r="M46" s="9">
        <f>IFERROR(SUMIFS(ENTRADAS!$J:$J,ENTRADAS!$B:$B,CADASTRO!$B46,ENTRADAS!$I:$I,CADASTRO!M$2)/(SUMIFS(ENTRADAS!$D:$D,ENTRADAS!$B:$B,CADASTRO!$B46,ENTRADAS!$I:$I,CADASTRO!M$2)),0)</f>
        <v>0</v>
      </c>
      <c r="N46" s="9">
        <f>IFERROR(SUMIFS(ENTRADAS!$J:$J,ENTRADAS!$B:$B,CADASTRO!$B46,ENTRADAS!$I:$I,CADASTRO!N$2)/(SUMIFS(ENTRADAS!$D:$D,ENTRADAS!$B:$B,CADASTRO!$B46,ENTRADAS!$I:$I,CADASTRO!N$2)),0)</f>
        <v>0</v>
      </c>
      <c r="O46" s="9">
        <f>IFERROR(SUMIFS(ENTRADAS!$J:$J,ENTRADAS!$B:$B,CADASTRO!$B46,ENTRADAS!$I:$I,CADASTRO!O$2)/(SUMIFS(ENTRADAS!$D:$D,ENTRADAS!$B:$B,CADASTRO!$B46,ENTRADAS!$I:$I,CADASTRO!O$2)),0)</f>
        <v>0</v>
      </c>
      <c r="P46" s="9">
        <f>IFERROR(SUMIFS(ENTRADAS!$J:$J,ENTRADAS!$B:$B,CADASTRO!$B46,ENTRADAS!$I:$I,CADASTRO!P$2)/(SUMIFS(ENTRADAS!$D:$D,ENTRADAS!$B:$B,CADASTRO!$B46,ENTRADAS!$I:$I,CADASTRO!P$2)),0)</f>
        <v>0</v>
      </c>
      <c r="Q46" s="9">
        <f>IFERROR(SUMIFS(ENTRADAS!$J:$J,ENTRADAS!$B:$B,CADASTRO!$B46,ENTRADAS!$I:$I,CADASTRO!Q$2)/(SUMIFS(ENTRADAS!$D:$D,ENTRADAS!$B:$B,CADASTRO!$B46,ENTRADAS!$I:$I,CADASTRO!Q$2)),0)</f>
        <v>0</v>
      </c>
      <c r="R46" s="212">
        <f t="shared" si="1"/>
        <v>0</v>
      </c>
      <c r="S46" s="17">
        <f t="shared" si="2"/>
        <v>0</v>
      </c>
      <c r="T46" s="212">
        <f t="shared" si="3"/>
        <v>12</v>
      </c>
      <c r="U46" s="209">
        <v>12</v>
      </c>
      <c r="V46" s="1"/>
      <c r="W46" s="1"/>
      <c r="X46" s="1"/>
      <c r="Y46" s="1"/>
      <c r="Z46" s="1"/>
      <c r="AA46" s="1"/>
      <c r="AB46" s="1"/>
      <c r="AC46" s="1"/>
    </row>
    <row r="47" spans="1:29" ht="15.75" customHeight="1" x14ac:dyDescent="0.25">
      <c r="A47" s="8"/>
      <c r="B47" s="59"/>
      <c r="C47" s="7"/>
      <c r="D47" s="8"/>
      <c r="E47" s="9"/>
      <c r="F47" s="9">
        <f>IFERROR(SUMIFS(ENTRADAS!$J:$J,ENTRADAS!$B:$B,CADASTRO!$B47,ENTRADAS!$I:$I,CADASTRO!F$2)/(SUMIFS(ENTRADAS!$D:$D,ENTRADAS!$B:$B,CADASTRO!$B47,ENTRADAS!$I:$I,CADASTRO!F$2)),0)</f>
        <v>0</v>
      </c>
      <c r="G47" s="9">
        <f>IFERROR(SUMIFS(ENTRADAS!$J:$J,ENTRADAS!$B:$B,CADASTRO!$B47,ENTRADAS!$I:$I,CADASTRO!G$2)/(SUMIFS(ENTRADAS!$D:$D,ENTRADAS!$B:$B,CADASTRO!$B47,ENTRADAS!$I:$I,CADASTRO!G$2)),0)</f>
        <v>0</v>
      </c>
      <c r="H47" s="9">
        <f>IFERROR(SUMIFS(ENTRADAS!$J:$J,ENTRADAS!$B:$B,CADASTRO!$B47,ENTRADAS!$I:$I,CADASTRO!H$2)/(SUMIFS(ENTRADAS!$D:$D,ENTRADAS!$B:$B,CADASTRO!$B47,ENTRADAS!$I:$I,CADASTRO!H$2)),0)</f>
        <v>0</v>
      </c>
      <c r="I47" s="9">
        <f>IFERROR(SUMIFS(ENTRADAS!$J:$J,ENTRADAS!$B:$B,CADASTRO!$B47,ENTRADAS!$I:$I,CADASTRO!I$2)/(SUMIFS(ENTRADAS!$D:$D,ENTRADAS!$B:$B,CADASTRO!$B47,ENTRADAS!$I:$I,CADASTRO!I$2)),0)</f>
        <v>0</v>
      </c>
      <c r="J47" s="9">
        <f>IFERROR(SUMIFS(ENTRADAS!$J:$J,ENTRADAS!$B:$B,CADASTRO!$B47,ENTRADAS!$I:$I,CADASTRO!J$2)/(SUMIFS(ENTRADAS!$D:$D,ENTRADAS!$B:$B,CADASTRO!$B47,ENTRADAS!$I:$I,CADASTRO!J$2)),0)</f>
        <v>0</v>
      </c>
      <c r="K47" s="9">
        <f>IFERROR(SUMIFS(ENTRADAS!$J:$J,ENTRADAS!$B:$B,CADASTRO!$B47,ENTRADAS!$I:$I,CADASTRO!K$2)/(SUMIFS(ENTRADAS!$D:$D,ENTRADAS!$B:$B,CADASTRO!$B47,ENTRADAS!$I:$I,CADASTRO!K$2)),0)</f>
        <v>0</v>
      </c>
      <c r="L47" s="9">
        <f>IFERROR(SUMIFS(ENTRADAS!$J:$J,ENTRADAS!$B:$B,CADASTRO!$B47,ENTRADAS!$I:$I,CADASTRO!L$2)/(SUMIFS(ENTRADAS!$D:$D,ENTRADAS!$B:$B,CADASTRO!$B47,ENTRADAS!$I:$I,CADASTRO!L$2)),0)</f>
        <v>0</v>
      </c>
      <c r="M47" s="9">
        <f>IFERROR(SUMIFS(ENTRADAS!$J:$J,ENTRADAS!$B:$B,CADASTRO!$B47,ENTRADAS!$I:$I,CADASTRO!M$2)/(SUMIFS(ENTRADAS!$D:$D,ENTRADAS!$B:$B,CADASTRO!$B47,ENTRADAS!$I:$I,CADASTRO!M$2)),0)</f>
        <v>0</v>
      </c>
      <c r="N47" s="9">
        <f>IFERROR(SUMIFS(ENTRADAS!$J:$J,ENTRADAS!$B:$B,CADASTRO!$B47,ENTRADAS!$I:$I,CADASTRO!N$2)/(SUMIFS(ENTRADAS!$D:$D,ENTRADAS!$B:$B,CADASTRO!$B47,ENTRADAS!$I:$I,CADASTRO!N$2)),0)</f>
        <v>0</v>
      </c>
      <c r="O47" s="9">
        <f>IFERROR(SUMIFS(ENTRADAS!$J:$J,ENTRADAS!$B:$B,CADASTRO!$B47,ENTRADAS!$I:$I,CADASTRO!O$2)/(SUMIFS(ENTRADAS!$D:$D,ENTRADAS!$B:$B,CADASTRO!$B47,ENTRADAS!$I:$I,CADASTRO!O$2)),0)</f>
        <v>0</v>
      </c>
      <c r="P47" s="9">
        <f>IFERROR(SUMIFS(ENTRADAS!$J:$J,ENTRADAS!$B:$B,CADASTRO!$B47,ENTRADAS!$I:$I,CADASTRO!P$2)/(SUMIFS(ENTRADAS!$D:$D,ENTRADAS!$B:$B,CADASTRO!$B47,ENTRADAS!$I:$I,CADASTRO!P$2)),0)</f>
        <v>0</v>
      </c>
      <c r="Q47" s="9">
        <f>IFERROR(SUMIFS(ENTRADAS!$J:$J,ENTRADAS!$B:$B,CADASTRO!$B47,ENTRADAS!$I:$I,CADASTRO!Q$2)/(SUMIFS(ENTRADAS!$D:$D,ENTRADAS!$B:$B,CADASTRO!$B47,ENTRADAS!$I:$I,CADASTRO!Q$2)),0)</f>
        <v>0</v>
      </c>
      <c r="R47" s="212">
        <f t="shared" si="1"/>
        <v>0</v>
      </c>
      <c r="S47" s="17">
        <f t="shared" si="2"/>
        <v>0</v>
      </c>
      <c r="T47" s="212">
        <f t="shared" si="3"/>
        <v>12</v>
      </c>
      <c r="U47" s="209">
        <v>12</v>
      </c>
      <c r="V47" s="1"/>
      <c r="W47" s="1"/>
      <c r="X47" s="1"/>
      <c r="Y47" s="1"/>
      <c r="Z47" s="1"/>
      <c r="AA47" s="1"/>
      <c r="AB47" s="1"/>
      <c r="AC47" s="1"/>
    </row>
    <row r="48" spans="1:29" ht="15.75" customHeight="1" x14ac:dyDescent="0.25">
      <c r="A48" s="8"/>
      <c r="B48" s="60"/>
      <c r="C48" s="7"/>
      <c r="D48" s="8"/>
      <c r="E48" s="9"/>
      <c r="F48" s="9">
        <f>IFERROR(SUMIFS(ENTRADAS!$J:$J,ENTRADAS!$B:$B,CADASTRO!$B48,ENTRADAS!$I:$I,CADASTRO!F$2)/(SUMIFS(ENTRADAS!$D:$D,ENTRADAS!$B:$B,CADASTRO!$B48,ENTRADAS!$I:$I,CADASTRO!F$2)),0)</f>
        <v>0</v>
      </c>
      <c r="G48" s="9">
        <f>IFERROR(SUMIFS(ENTRADAS!$J:$J,ENTRADAS!$B:$B,CADASTRO!$B48,ENTRADAS!$I:$I,CADASTRO!G$2)/(SUMIFS(ENTRADAS!$D:$D,ENTRADAS!$B:$B,CADASTRO!$B48,ENTRADAS!$I:$I,CADASTRO!G$2)),0)</f>
        <v>0</v>
      </c>
      <c r="H48" s="9">
        <f>IFERROR(SUMIFS(ENTRADAS!$J:$J,ENTRADAS!$B:$B,CADASTRO!$B48,ENTRADAS!$I:$I,CADASTRO!H$2)/(SUMIFS(ENTRADAS!$D:$D,ENTRADAS!$B:$B,CADASTRO!$B48,ENTRADAS!$I:$I,CADASTRO!H$2)),0)</f>
        <v>0</v>
      </c>
      <c r="I48" s="9">
        <f>IFERROR(SUMIFS(ENTRADAS!$J:$J,ENTRADAS!$B:$B,CADASTRO!$B48,ENTRADAS!$I:$I,CADASTRO!I$2)/(SUMIFS(ENTRADAS!$D:$D,ENTRADAS!$B:$B,CADASTRO!$B48,ENTRADAS!$I:$I,CADASTRO!I$2)),0)</f>
        <v>0</v>
      </c>
      <c r="J48" s="9">
        <f>IFERROR(SUMIFS(ENTRADAS!$J:$J,ENTRADAS!$B:$B,CADASTRO!$B48,ENTRADAS!$I:$I,CADASTRO!J$2)/(SUMIFS(ENTRADAS!$D:$D,ENTRADAS!$B:$B,CADASTRO!$B48,ENTRADAS!$I:$I,CADASTRO!J$2)),0)</f>
        <v>0</v>
      </c>
      <c r="K48" s="9">
        <f>IFERROR(SUMIFS(ENTRADAS!$J:$J,ENTRADAS!$B:$B,CADASTRO!$B48,ENTRADAS!$I:$I,CADASTRO!K$2)/(SUMIFS(ENTRADAS!$D:$D,ENTRADAS!$B:$B,CADASTRO!$B48,ENTRADAS!$I:$I,CADASTRO!K$2)),0)</f>
        <v>0</v>
      </c>
      <c r="L48" s="9">
        <f>IFERROR(SUMIFS(ENTRADAS!$J:$J,ENTRADAS!$B:$B,CADASTRO!$B48,ENTRADAS!$I:$I,CADASTRO!L$2)/(SUMIFS(ENTRADAS!$D:$D,ENTRADAS!$B:$B,CADASTRO!$B48,ENTRADAS!$I:$I,CADASTRO!L$2)),0)</f>
        <v>0</v>
      </c>
      <c r="M48" s="9">
        <f>IFERROR(SUMIFS(ENTRADAS!$J:$J,ENTRADAS!$B:$B,CADASTRO!$B48,ENTRADAS!$I:$I,CADASTRO!M$2)/(SUMIFS(ENTRADAS!$D:$D,ENTRADAS!$B:$B,CADASTRO!$B48,ENTRADAS!$I:$I,CADASTRO!M$2)),0)</f>
        <v>0</v>
      </c>
      <c r="N48" s="9">
        <f>IFERROR(SUMIFS(ENTRADAS!$J:$J,ENTRADAS!$B:$B,CADASTRO!$B48,ENTRADAS!$I:$I,CADASTRO!N$2)/(SUMIFS(ENTRADAS!$D:$D,ENTRADAS!$B:$B,CADASTRO!$B48,ENTRADAS!$I:$I,CADASTRO!N$2)),0)</f>
        <v>0</v>
      </c>
      <c r="O48" s="9">
        <f>IFERROR(SUMIFS(ENTRADAS!$J:$J,ENTRADAS!$B:$B,CADASTRO!$B48,ENTRADAS!$I:$I,CADASTRO!O$2)/(SUMIFS(ENTRADAS!$D:$D,ENTRADAS!$B:$B,CADASTRO!$B48,ENTRADAS!$I:$I,CADASTRO!O$2)),0)</f>
        <v>0</v>
      </c>
      <c r="P48" s="9">
        <f>IFERROR(SUMIFS(ENTRADAS!$J:$J,ENTRADAS!$B:$B,CADASTRO!$B48,ENTRADAS!$I:$I,CADASTRO!P$2)/(SUMIFS(ENTRADAS!$D:$D,ENTRADAS!$B:$B,CADASTRO!$B48,ENTRADAS!$I:$I,CADASTRO!P$2)),0)</f>
        <v>0</v>
      </c>
      <c r="Q48" s="9">
        <f>IFERROR(SUMIFS(ENTRADAS!$J:$J,ENTRADAS!$B:$B,CADASTRO!$B48,ENTRADAS!$I:$I,CADASTRO!Q$2)/(SUMIFS(ENTRADAS!$D:$D,ENTRADAS!$B:$B,CADASTRO!$B48,ENTRADAS!$I:$I,CADASTRO!Q$2)),0)</f>
        <v>0</v>
      </c>
      <c r="R48" s="212">
        <f t="shared" si="1"/>
        <v>0</v>
      </c>
      <c r="S48" s="17">
        <f t="shared" si="2"/>
        <v>0</v>
      </c>
      <c r="T48" s="212">
        <f t="shared" si="3"/>
        <v>12</v>
      </c>
      <c r="U48" s="209">
        <v>12</v>
      </c>
      <c r="V48" s="1"/>
      <c r="W48" s="1"/>
      <c r="X48" s="1"/>
      <c r="Y48" s="1"/>
      <c r="Z48" s="1"/>
      <c r="AA48" s="1"/>
      <c r="AB48" s="1"/>
      <c r="AC48" s="1"/>
    </row>
    <row r="49" spans="1:29" ht="15.75" customHeight="1" x14ac:dyDescent="0.25">
      <c r="A49" s="8"/>
      <c r="B49" s="60"/>
      <c r="C49" s="7"/>
      <c r="D49" s="8"/>
      <c r="E49" s="9"/>
      <c r="F49" s="9">
        <f>IFERROR(SUMIFS(ENTRADAS!$J:$J,ENTRADAS!$B:$B,CADASTRO!$B49,ENTRADAS!$I:$I,CADASTRO!F$2)/(SUMIFS(ENTRADAS!$D:$D,ENTRADAS!$B:$B,CADASTRO!$B49,ENTRADAS!$I:$I,CADASTRO!F$2)),0)</f>
        <v>0</v>
      </c>
      <c r="G49" s="9">
        <f>IFERROR(SUMIFS(ENTRADAS!$J:$J,ENTRADAS!$B:$B,CADASTRO!$B49,ENTRADAS!$I:$I,CADASTRO!G$2)/(SUMIFS(ENTRADAS!$D:$D,ENTRADAS!$B:$B,CADASTRO!$B49,ENTRADAS!$I:$I,CADASTRO!G$2)),0)</f>
        <v>0</v>
      </c>
      <c r="H49" s="9">
        <f>IFERROR(SUMIFS(ENTRADAS!$J:$J,ENTRADAS!$B:$B,CADASTRO!$B49,ENTRADAS!$I:$I,CADASTRO!H$2)/(SUMIFS(ENTRADAS!$D:$D,ENTRADAS!$B:$B,CADASTRO!$B49,ENTRADAS!$I:$I,CADASTRO!H$2)),0)</f>
        <v>0</v>
      </c>
      <c r="I49" s="9">
        <f>IFERROR(SUMIFS(ENTRADAS!$J:$J,ENTRADAS!$B:$B,CADASTRO!$B49,ENTRADAS!$I:$I,CADASTRO!I$2)/(SUMIFS(ENTRADAS!$D:$D,ENTRADAS!$B:$B,CADASTRO!$B49,ENTRADAS!$I:$I,CADASTRO!I$2)),0)</f>
        <v>0</v>
      </c>
      <c r="J49" s="9">
        <f>IFERROR(SUMIFS(ENTRADAS!$J:$J,ENTRADAS!$B:$B,CADASTRO!$B49,ENTRADAS!$I:$I,CADASTRO!J$2)/(SUMIFS(ENTRADAS!$D:$D,ENTRADAS!$B:$B,CADASTRO!$B49,ENTRADAS!$I:$I,CADASTRO!J$2)),0)</f>
        <v>0</v>
      </c>
      <c r="K49" s="9">
        <f>IFERROR(SUMIFS(ENTRADAS!$J:$J,ENTRADAS!$B:$B,CADASTRO!$B49,ENTRADAS!$I:$I,CADASTRO!K$2)/(SUMIFS(ENTRADAS!$D:$D,ENTRADAS!$B:$B,CADASTRO!$B49,ENTRADAS!$I:$I,CADASTRO!K$2)),0)</f>
        <v>0</v>
      </c>
      <c r="L49" s="9">
        <f>IFERROR(SUMIFS(ENTRADAS!$J:$J,ENTRADAS!$B:$B,CADASTRO!$B49,ENTRADAS!$I:$I,CADASTRO!L$2)/(SUMIFS(ENTRADAS!$D:$D,ENTRADAS!$B:$B,CADASTRO!$B49,ENTRADAS!$I:$I,CADASTRO!L$2)),0)</f>
        <v>0</v>
      </c>
      <c r="M49" s="9">
        <f>IFERROR(SUMIFS(ENTRADAS!$J:$J,ENTRADAS!$B:$B,CADASTRO!$B49,ENTRADAS!$I:$I,CADASTRO!M$2)/(SUMIFS(ENTRADAS!$D:$D,ENTRADAS!$B:$B,CADASTRO!$B49,ENTRADAS!$I:$I,CADASTRO!M$2)),0)</f>
        <v>0</v>
      </c>
      <c r="N49" s="9">
        <f>IFERROR(SUMIFS(ENTRADAS!$J:$J,ENTRADAS!$B:$B,CADASTRO!$B49,ENTRADAS!$I:$I,CADASTRO!N$2)/(SUMIFS(ENTRADAS!$D:$D,ENTRADAS!$B:$B,CADASTRO!$B49,ENTRADAS!$I:$I,CADASTRO!N$2)),0)</f>
        <v>0</v>
      </c>
      <c r="O49" s="9">
        <f>IFERROR(SUMIFS(ENTRADAS!$J:$J,ENTRADAS!$B:$B,CADASTRO!$B49,ENTRADAS!$I:$I,CADASTRO!O$2)/(SUMIFS(ENTRADAS!$D:$D,ENTRADAS!$B:$B,CADASTRO!$B49,ENTRADAS!$I:$I,CADASTRO!O$2)),0)</f>
        <v>0</v>
      </c>
      <c r="P49" s="9">
        <f>IFERROR(SUMIFS(ENTRADAS!$J:$J,ENTRADAS!$B:$B,CADASTRO!$B49,ENTRADAS!$I:$I,CADASTRO!P$2)/(SUMIFS(ENTRADAS!$D:$D,ENTRADAS!$B:$B,CADASTRO!$B49,ENTRADAS!$I:$I,CADASTRO!P$2)),0)</f>
        <v>0</v>
      </c>
      <c r="Q49" s="9">
        <f>IFERROR(SUMIFS(ENTRADAS!$J:$J,ENTRADAS!$B:$B,CADASTRO!$B49,ENTRADAS!$I:$I,CADASTRO!Q$2)/(SUMIFS(ENTRADAS!$D:$D,ENTRADAS!$B:$B,CADASTRO!$B49,ENTRADAS!$I:$I,CADASTRO!Q$2)),0)</f>
        <v>0</v>
      </c>
      <c r="R49" s="212">
        <f t="shared" si="1"/>
        <v>0</v>
      </c>
      <c r="S49" s="17">
        <f t="shared" si="2"/>
        <v>0</v>
      </c>
      <c r="T49" s="212">
        <f t="shared" si="3"/>
        <v>12</v>
      </c>
      <c r="U49" s="209">
        <v>12</v>
      </c>
      <c r="V49" s="1"/>
      <c r="W49" s="1"/>
      <c r="X49" s="1"/>
      <c r="Y49" s="1"/>
      <c r="Z49" s="1"/>
      <c r="AA49" s="1"/>
      <c r="AB49" s="1"/>
      <c r="AC49" s="1"/>
    </row>
    <row r="50" spans="1:29" ht="15.75" customHeight="1" x14ac:dyDescent="0.25">
      <c r="A50" s="8"/>
      <c r="B50" s="59"/>
      <c r="C50" s="7"/>
      <c r="D50" s="8"/>
      <c r="E50" s="9"/>
      <c r="F50" s="9">
        <f>IFERROR(SUMIFS(ENTRADAS!$J:$J,ENTRADAS!$B:$B,CADASTRO!$B50,ENTRADAS!$I:$I,CADASTRO!F$2)/(SUMIFS(ENTRADAS!$D:$D,ENTRADAS!$B:$B,CADASTRO!$B50,ENTRADAS!$I:$I,CADASTRO!F$2)),0)</f>
        <v>0</v>
      </c>
      <c r="G50" s="9">
        <f>IFERROR(SUMIFS(ENTRADAS!$J:$J,ENTRADAS!$B:$B,CADASTRO!$B50,ENTRADAS!$I:$I,CADASTRO!G$2)/(SUMIFS(ENTRADAS!$D:$D,ENTRADAS!$B:$B,CADASTRO!$B50,ENTRADAS!$I:$I,CADASTRO!G$2)),0)</f>
        <v>0</v>
      </c>
      <c r="H50" s="9">
        <f>IFERROR(SUMIFS(ENTRADAS!$J:$J,ENTRADAS!$B:$B,CADASTRO!$B50,ENTRADAS!$I:$I,CADASTRO!H$2)/(SUMIFS(ENTRADAS!$D:$D,ENTRADAS!$B:$B,CADASTRO!$B50,ENTRADAS!$I:$I,CADASTRO!H$2)),0)</f>
        <v>0</v>
      </c>
      <c r="I50" s="9">
        <f>IFERROR(SUMIFS(ENTRADAS!$J:$J,ENTRADAS!$B:$B,CADASTRO!$B50,ENTRADAS!$I:$I,CADASTRO!I$2)/(SUMIFS(ENTRADAS!$D:$D,ENTRADAS!$B:$B,CADASTRO!$B50,ENTRADAS!$I:$I,CADASTRO!I$2)),0)</f>
        <v>0</v>
      </c>
      <c r="J50" s="9">
        <f>IFERROR(SUMIFS(ENTRADAS!$J:$J,ENTRADAS!$B:$B,CADASTRO!$B50,ENTRADAS!$I:$I,CADASTRO!J$2)/(SUMIFS(ENTRADAS!$D:$D,ENTRADAS!$B:$B,CADASTRO!$B50,ENTRADAS!$I:$I,CADASTRO!J$2)),0)</f>
        <v>0</v>
      </c>
      <c r="K50" s="9">
        <f>IFERROR(SUMIFS(ENTRADAS!$J:$J,ENTRADAS!$B:$B,CADASTRO!$B50,ENTRADAS!$I:$I,CADASTRO!K$2)/(SUMIFS(ENTRADAS!$D:$D,ENTRADAS!$B:$B,CADASTRO!$B50,ENTRADAS!$I:$I,CADASTRO!K$2)),0)</f>
        <v>0</v>
      </c>
      <c r="L50" s="9">
        <f>IFERROR(SUMIFS(ENTRADAS!$J:$J,ENTRADAS!$B:$B,CADASTRO!$B50,ENTRADAS!$I:$I,CADASTRO!L$2)/(SUMIFS(ENTRADAS!$D:$D,ENTRADAS!$B:$B,CADASTRO!$B50,ENTRADAS!$I:$I,CADASTRO!L$2)),0)</f>
        <v>0</v>
      </c>
      <c r="M50" s="9">
        <f>IFERROR(SUMIFS(ENTRADAS!$J:$J,ENTRADAS!$B:$B,CADASTRO!$B50,ENTRADAS!$I:$I,CADASTRO!M$2)/(SUMIFS(ENTRADAS!$D:$D,ENTRADAS!$B:$B,CADASTRO!$B50,ENTRADAS!$I:$I,CADASTRO!M$2)),0)</f>
        <v>0</v>
      </c>
      <c r="N50" s="9">
        <f>IFERROR(SUMIFS(ENTRADAS!$J:$J,ENTRADAS!$B:$B,CADASTRO!$B50,ENTRADAS!$I:$I,CADASTRO!N$2)/(SUMIFS(ENTRADAS!$D:$D,ENTRADAS!$B:$B,CADASTRO!$B50,ENTRADAS!$I:$I,CADASTRO!N$2)),0)</f>
        <v>0</v>
      </c>
      <c r="O50" s="9">
        <f>IFERROR(SUMIFS(ENTRADAS!$J:$J,ENTRADAS!$B:$B,CADASTRO!$B50,ENTRADAS!$I:$I,CADASTRO!O$2)/(SUMIFS(ENTRADAS!$D:$D,ENTRADAS!$B:$B,CADASTRO!$B50,ENTRADAS!$I:$I,CADASTRO!O$2)),0)</f>
        <v>0</v>
      </c>
      <c r="P50" s="9">
        <f>IFERROR(SUMIFS(ENTRADAS!$J:$J,ENTRADAS!$B:$B,CADASTRO!$B50,ENTRADAS!$I:$I,CADASTRO!P$2)/(SUMIFS(ENTRADAS!$D:$D,ENTRADAS!$B:$B,CADASTRO!$B50,ENTRADAS!$I:$I,CADASTRO!P$2)),0)</f>
        <v>0</v>
      </c>
      <c r="Q50" s="9">
        <f>IFERROR(SUMIFS(ENTRADAS!$J:$J,ENTRADAS!$B:$B,CADASTRO!$B50,ENTRADAS!$I:$I,CADASTRO!Q$2)/(SUMIFS(ENTRADAS!$D:$D,ENTRADAS!$B:$B,CADASTRO!$B50,ENTRADAS!$I:$I,CADASTRO!Q$2)),0)</f>
        <v>0</v>
      </c>
      <c r="R50" s="212">
        <f t="shared" si="1"/>
        <v>0</v>
      </c>
      <c r="S50" s="17">
        <f t="shared" si="2"/>
        <v>0</v>
      </c>
      <c r="T50" s="212">
        <f t="shared" si="3"/>
        <v>12</v>
      </c>
      <c r="U50" s="209">
        <v>12</v>
      </c>
      <c r="V50" s="1"/>
      <c r="W50" s="1"/>
      <c r="X50" s="1"/>
      <c r="Y50" s="1"/>
      <c r="Z50" s="1"/>
      <c r="AA50" s="1"/>
      <c r="AB50" s="1"/>
      <c r="AC50" s="1"/>
    </row>
    <row r="51" spans="1:29" ht="15.75" customHeight="1" x14ac:dyDescent="0.25">
      <c r="A51" s="8"/>
      <c r="B51" s="65"/>
      <c r="C51" s="7"/>
      <c r="D51" s="8"/>
      <c r="E51" s="9"/>
      <c r="F51" s="9">
        <f>IFERROR(SUMIFS(ENTRADAS!$J:$J,ENTRADAS!$B:$B,CADASTRO!$B51,ENTRADAS!$I:$I,CADASTRO!F$2)/(SUMIFS(ENTRADAS!$D:$D,ENTRADAS!$B:$B,CADASTRO!$B51,ENTRADAS!$I:$I,CADASTRO!F$2)),0)</f>
        <v>0</v>
      </c>
      <c r="G51" s="9">
        <f>IFERROR(SUMIFS(ENTRADAS!$J:$J,ENTRADAS!$B:$B,CADASTRO!$B51,ENTRADAS!$I:$I,CADASTRO!G$2)/(SUMIFS(ENTRADAS!$D:$D,ENTRADAS!$B:$B,CADASTRO!$B51,ENTRADAS!$I:$I,CADASTRO!G$2)),0)</f>
        <v>0</v>
      </c>
      <c r="H51" s="9">
        <f>IFERROR(SUMIFS(ENTRADAS!$J:$J,ENTRADAS!$B:$B,CADASTRO!$B51,ENTRADAS!$I:$I,CADASTRO!H$2)/(SUMIFS(ENTRADAS!$D:$D,ENTRADAS!$B:$B,CADASTRO!$B51,ENTRADAS!$I:$I,CADASTRO!H$2)),0)</f>
        <v>0</v>
      </c>
      <c r="I51" s="9">
        <f>IFERROR(SUMIFS(ENTRADAS!$J:$J,ENTRADAS!$B:$B,CADASTRO!$B51,ENTRADAS!$I:$I,CADASTRO!I$2)/(SUMIFS(ENTRADAS!$D:$D,ENTRADAS!$B:$B,CADASTRO!$B51,ENTRADAS!$I:$I,CADASTRO!I$2)),0)</f>
        <v>0</v>
      </c>
      <c r="J51" s="9">
        <f>IFERROR(SUMIFS(ENTRADAS!$J:$J,ENTRADAS!$B:$B,CADASTRO!$B51,ENTRADAS!$I:$I,CADASTRO!J$2)/(SUMIFS(ENTRADAS!$D:$D,ENTRADAS!$B:$B,CADASTRO!$B51,ENTRADAS!$I:$I,CADASTRO!J$2)),0)</f>
        <v>0</v>
      </c>
      <c r="K51" s="9">
        <f>IFERROR(SUMIFS(ENTRADAS!$J:$J,ENTRADAS!$B:$B,CADASTRO!$B51,ENTRADAS!$I:$I,CADASTRO!K$2)/(SUMIFS(ENTRADAS!$D:$D,ENTRADAS!$B:$B,CADASTRO!$B51,ENTRADAS!$I:$I,CADASTRO!K$2)),0)</f>
        <v>0</v>
      </c>
      <c r="L51" s="9">
        <f>IFERROR(SUMIFS(ENTRADAS!$J:$J,ENTRADAS!$B:$B,CADASTRO!$B51,ENTRADAS!$I:$I,CADASTRO!L$2)/(SUMIFS(ENTRADAS!$D:$D,ENTRADAS!$B:$B,CADASTRO!$B51,ENTRADAS!$I:$I,CADASTRO!L$2)),0)</f>
        <v>0</v>
      </c>
      <c r="M51" s="9">
        <f>IFERROR(SUMIFS(ENTRADAS!$J:$J,ENTRADAS!$B:$B,CADASTRO!$B51,ENTRADAS!$I:$I,CADASTRO!M$2)/(SUMIFS(ENTRADAS!$D:$D,ENTRADAS!$B:$B,CADASTRO!$B51,ENTRADAS!$I:$I,CADASTRO!M$2)),0)</f>
        <v>0</v>
      </c>
      <c r="N51" s="9">
        <f>IFERROR(SUMIFS(ENTRADAS!$J:$J,ENTRADAS!$B:$B,CADASTRO!$B51,ENTRADAS!$I:$I,CADASTRO!N$2)/(SUMIFS(ENTRADAS!$D:$D,ENTRADAS!$B:$B,CADASTRO!$B51,ENTRADAS!$I:$I,CADASTRO!N$2)),0)</f>
        <v>0</v>
      </c>
      <c r="O51" s="9">
        <f>IFERROR(SUMIFS(ENTRADAS!$J:$J,ENTRADAS!$B:$B,CADASTRO!$B51,ENTRADAS!$I:$I,CADASTRO!O$2)/(SUMIFS(ENTRADAS!$D:$D,ENTRADAS!$B:$B,CADASTRO!$B51,ENTRADAS!$I:$I,CADASTRO!O$2)),0)</f>
        <v>0</v>
      </c>
      <c r="P51" s="9">
        <f>IFERROR(SUMIFS(ENTRADAS!$J:$J,ENTRADAS!$B:$B,CADASTRO!$B51,ENTRADAS!$I:$I,CADASTRO!P$2)/(SUMIFS(ENTRADAS!$D:$D,ENTRADAS!$B:$B,CADASTRO!$B51,ENTRADAS!$I:$I,CADASTRO!P$2)),0)</f>
        <v>0</v>
      </c>
      <c r="Q51" s="9">
        <f>IFERROR(SUMIFS(ENTRADAS!$J:$J,ENTRADAS!$B:$B,CADASTRO!$B51,ENTRADAS!$I:$I,CADASTRO!Q$2)/(SUMIFS(ENTRADAS!$D:$D,ENTRADAS!$B:$B,CADASTRO!$B51,ENTRADAS!$I:$I,CADASTRO!Q$2)),0)</f>
        <v>0</v>
      </c>
      <c r="R51" s="212">
        <f t="shared" si="1"/>
        <v>0</v>
      </c>
      <c r="S51" s="17">
        <f t="shared" si="2"/>
        <v>0</v>
      </c>
      <c r="T51" s="212">
        <f t="shared" si="3"/>
        <v>12</v>
      </c>
      <c r="U51" s="209">
        <v>12</v>
      </c>
      <c r="V51" s="1"/>
      <c r="W51" s="1"/>
      <c r="X51" s="1"/>
      <c r="Y51" s="1"/>
      <c r="Z51" s="1"/>
      <c r="AA51" s="1"/>
      <c r="AB51" s="1"/>
      <c r="AC51" s="1"/>
    </row>
    <row r="52" spans="1:29" ht="15.75" customHeight="1" x14ac:dyDescent="0.25">
      <c r="A52" s="8"/>
      <c r="B52" s="59"/>
      <c r="C52" s="7"/>
      <c r="D52" s="8"/>
      <c r="E52" s="9"/>
      <c r="F52" s="9">
        <f>IFERROR(SUMIFS(ENTRADAS!$J:$J,ENTRADAS!$B:$B,CADASTRO!$B52,ENTRADAS!$I:$I,CADASTRO!F$2)/(SUMIFS(ENTRADAS!$D:$D,ENTRADAS!$B:$B,CADASTRO!$B52,ENTRADAS!$I:$I,CADASTRO!F$2)),0)</f>
        <v>0</v>
      </c>
      <c r="G52" s="9">
        <f>IFERROR(SUMIFS(ENTRADAS!$J:$J,ENTRADAS!$B:$B,CADASTRO!$B52,ENTRADAS!$I:$I,CADASTRO!G$2)/(SUMIFS(ENTRADAS!$D:$D,ENTRADAS!$B:$B,CADASTRO!$B52,ENTRADAS!$I:$I,CADASTRO!G$2)),0)</f>
        <v>0</v>
      </c>
      <c r="H52" s="9">
        <f>IFERROR(SUMIFS(ENTRADAS!$J:$J,ENTRADAS!$B:$B,CADASTRO!$B52,ENTRADAS!$I:$I,CADASTRO!H$2)/(SUMIFS(ENTRADAS!$D:$D,ENTRADAS!$B:$B,CADASTRO!$B52,ENTRADAS!$I:$I,CADASTRO!H$2)),0)</f>
        <v>0</v>
      </c>
      <c r="I52" s="9">
        <f>IFERROR(SUMIFS(ENTRADAS!$J:$J,ENTRADAS!$B:$B,CADASTRO!$B52,ENTRADAS!$I:$I,CADASTRO!I$2)/(SUMIFS(ENTRADAS!$D:$D,ENTRADAS!$B:$B,CADASTRO!$B52,ENTRADAS!$I:$I,CADASTRO!I$2)),0)</f>
        <v>0</v>
      </c>
      <c r="J52" s="9">
        <f>IFERROR(SUMIFS(ENTRADAS!$J:$J,ENTRADAS!$B:$B,CADASTRO!$B52,ENTRADAS!$I:$I,CADASTRO!J$2)/(SUMIFS(ENTRADAS!$D:$D,ENTRADAS!$B:$B,CADASTRO!$B52,ENTRADAS!$I:$I,CADASTRO!J$2)),0)</f>
        <v>0</v>
      </c>
      <c r="K52" s="9">
        <f>IFERROR(SUMIFS(ENTRADAS!$J:$J,ENTRADAS!$B:$B,CADASTRO!$B52,ENTRADAS!$I:$I,CADASTRO!K$2)/(SUMIFS(ENTRADAS!$D:$D,ENTRADAS!$B:$B,CADASTRO!$B52,ENTRADAS!$I:$I,CADASTRO!K$2)),0)</f>
        <v>0</v>
      </c>
      <c r="L52" s="9">
        <f>IFERROR(SUMIFS(ENTRADAS!$J:$J,ENTRADAS!$B:$B,CADASTRO!$B52,ENTRADAS!$I:$I,CADASTRO!L$2)/(SUMIFS(ENTRADAS!$D:$D,ENTRADAS!$B:$B,CADASTRO!$B52,ENTRADAS!$I:$I,CADASTRO!L$2)),0)</f>
        <v>0</v>
      </c>
      <c r="M52" s="9">
        <f>IFERROR(SUMIFS(ENTRADAS!$J:$J,ENTRADAS!$B:$B,CADASTRO!$B52,ENTRADAS!$I:$I,CADASTRO!M$2)/(SUMIFS(ENTRADAS!$D:$D,ENTRADAS!$B:$B,CADASTRO!$B52,ENTRADAS!$I:$I,CADASTRO!M$2)),0)</f>
        <v>0</v>
      </c>
      <c r="N52" s="9">
        <f>IFERROR(SUMIFS(ENTRADAS!$J:$J,ENTRADAS!$B:$B,CADASTRO!$B52,ENTRADAS!$I:$I,CADASTRO!N$2)/(SUMIFS(ENTRADAS!$D:$D,ENTRADAS!$B:$B,CADASTRO!$B52,ENTRADAS!$I:$I,CADASTRO!N$2)),0)</f>
        <v>0</v>
      </c>
      <c r="O52" s="9">
        <f>IFERROR(SUMIFS(ENTRADAS!$J:$J,ENTRADAS!$B:$B,CADASTRO!$B52,ENTRADAS!$I:$I,CADASTRO!O$2)/(SUMIFS(ENTRADAS!$D:$D,ENTRADAS!$B:$B,CADASTRO!$B52,ENTRADAS!$I:$I,CADASTRO!O$2)),0)</f>
        <v>0</v>
      </c>
      <c r="P52" s="9">
        <f>IFERROR(SUMIFS(ENTRADAS!$J:$J,ENTRADAS!$B:$B,CADASTRO!$B52,ENTRADAS!$I:$I,CADASTRO!P$2)/(SUMIFS(ENTRADAS!$D:$D,ENTRADAS!$B:$B,CADASTRO!$B52,ENTRADAS!$I:$I,CADASTRO!P$2)),0)</f>
        <v>0</v>
      </c>
      <c r="Q52" s="9">
        <f>IFERROR(SUMIFS(ENTRADAS!$J:$J,ENTRADAS!$B:$B,CADASTRO!$B52,ENTRADAS!$I:$I,CADASTRO!Q$2)/(SUMIFS(ENTRADAS!$D:$D,ENTRADAS!$B:$B,CADASTRO!$B52,ENTRADAS!$I:$I,CADASTRO!Q$2)),0)</f>
        <v>0</v>
      </c>
      <c r="R52" s="212">
        <f t="shared" si="1"/>
        <v>0</v>
      </c>
      <c r="S52" s="17">
        <f t="shared" si="2"/>
        <v>0</v>
      </c>
      <c r="T52" s="212">
        <f t="shared" si="3"/>
        <v>12</v>
      </c>
      <c r="U52" s="209">
        <v>12</v>
      </c>
      <c r="V52" s="1"/>
      <c r="W52" s="1"/>
      <c r="X52" s="1"/>
      <c r="Y52" s="1"/>
      <c r="Z52" s="1"/>
      <c r="AA52" s="1"/>
      <c r="AB52" s="1"/>
      <c r="AC52" s="1"/>
    </row>
    <row r="53" spans="1:29" ht="15.75" customHeight="1" x14ac:dyDescent="0.25">
      <c r="A53" s="8"/>
      <c r="B53" s="59"/>
      <c r="C53" s="7"/>
      <c r="D53" s="8"/>
      <c r="E53" s="9"/>
      <c r="F53" s="9">
        <f>IFERROR(SUMIFS(ENTRADAS!$J:$J,ENTRADAS!$B:$B,CADASTRO!$B53,ENTRADAS!$I:$I,CADASTRO!F$2)/(SUMIFS(ENTRADAS!$D:$D,ENTRADAS!$B:$B,CADASTRO!$B53,ENTRADAS!$I:$I,CADASTRO!F$2)),0)</f>
        <v>0</v>
      </c>
      <c r="G53" s="9">
        <f>IFERROR(SUMIFS(ENTRADAS!$J:$J,ENTRADAS!$B:$B,CADASTRO!$B53,ENTRADAS!$I:$I,CADASTRO!G$2)/(SUMIFS(ENTRADAS!$D:$D,ENTRADAS!$B:$B,CADASTRO!$B53,ENTRADAS!$I:$I,CADASTRO!G$2)),0)</f>
        <v>0</v>
      </c>
      <c r="H53" s="9">
        <f>IFERROR(SUMIFS(ENTRADAS!$J:$J,ENTRADAS!$B:$B,CADASTRO!$B53,ENTRADAS!$I:$I,CADASTRO!H$2)/(SUMIFS(ENTRADAS!$D:$D,ENTRADAS!$B:$B,CADASTRO!$B53,ENTRADAS!$I:$I,CADASTRO!H$2)),0)</f>
        <v>0</v>
      </c>
      <c r="I53" s="9">
        <f>IFERROR(SUMIFS(ENTRADAS!$J:$J,ENTRADAS!$B:$B,CADASTRO!$B53,ENTRADAS!$I:$I,CADASTRO!I$2)/(SUMIFS(ENTRADAS!$D:$D,ENTRADAS!$B:$B,CADASTRO!$B53,ENTRADAS!$I:$I,CADASTRO!I$2)),0)</f>
        <v>0</v>
      </c>
      <c r="J53" s="9">
        <f>IFERROR(SUMIFS(ENTRADAS!$J:$J,ENTRADAS!$B:$B,CADASTRO!$B53,ENTRADAS!$I:$I,CADASTRO!J$2)/(SUMIFS(ENTRADAS!$D:$D,ENTRADAS!$B:$B,CADASTRO!$B53,ENTRADAS!$I:$I,CADASTRO!J$2)),0)</f>
        <v>0</v>
      </c>
      <c r="K53" s="9">
        <f>IFERROR(SUMIFS(ENTRADAS!$J:$J,ENTRADAS!$B:$B,CADASTRO!$B53,ENTRADAS!$I:$I,CADASTRO!K$2)/(SUMIFS(ENTRADAS!$D:$D,ENTRADAS!$B:$B,CADASTRO!$B53,ENTRADAS!$I:$I,CADASTRO!K$2)),0)</f>
        <v>0</v>
      </c>
      <c r="L53" s="9">
        <f>IFERROR(SUMIFS(ENTRADAS!$J:$J,ENTRADAS!$B:$B,CADASTRO!$B53,ENTRADAS!$I:$I,CADASTRO!L$2)/(SUMIFS(ENTRADAS!$D:$D,ENTRADAS!$B:$B,CADASTRO!$B53,ENTRADAS!$I:$I,CADASTRO!L$2)),0)</f>
        <v>0</v>
      </c>
      <c r="M53" s="9">
        <f>IFERROR(SUMIFS(ENTRADAS!$J:$J,ENTRADAS!$B:$B,CADASTRO!$B53,ENTRADAS!$I:$I,CADASTRO!M$2)/(SUMIFS(ENTRADAS!$D:$D,ENTRADAS!$B:$B,CADASTRO!$B53,ENTRADAS!$I:$I,CADASTRO!M$2)),0)</f>
        <v>0</v>
      </c>
      <c r="N53" s="9">
        <f>IFERROR(SUMIFS(ENTRADAS!$J:$J,ENTRADAS!$B:$B,CADASTRO!$B53,ENTRADAS!$I:$I,CADASTRO!N$2)/(SUMIFS(ENTRADAS!$D:$D,ENTRADAS!$B:$B,CADASTRO!$B53,ENTRADAS!$I:$I,CADASTRO!N$2)),0)</f>
        <v>0</v>
      </c>
      <c r="O53" s="9">
        <f>IFERROR(SUMIFS(ENTRADAS!$J:$J,ENTRADAS!$B:$B,CADASTRO!$B53,ENTRADAS!$I:$I,CADASTRO!O$2)/(SUMIFS(ENTRADAS!$D:$D,ENTRADAS!$B:$B,CADASTRO!$B53,ENTRADAS!$I:$I,CADASTRO!O$2)),0)</f>
        <v>0</v>
      </c>
      <c r="P53" s="9">
        <f>IFERROR(SUMIFS(ENTRADAS!$J:$J,ENTRADAS!$B:$B,CADASTRO!$B53,ENTRADAS!$I:$I,CADASTRO!P$2)/(SUMIFS(ENTRADAS!$D:$D,ENTRADAS!$B:$B,CADASTRO!$B53,ENTRADAS!$I:$I,CADASTRO!P$2)),0)</f>
        <v>0</v>
      </c>
      <c r="Q53" s="9">
        <f>IFERROR(SUMIFS(ENTRADAS!$J:$J,ENTRADAS!$B:$B,CADASTRO!$B53,ENTRADAS!$I:$I,CADASTRO!Q$2)/(SUMIFS(ENTRADAS!$D:$D,ENTRADAS!$B:$B,CADASTRO!$B53,ENTRADAS!$I:$I,CADASTRO!Q$2)),0)</f>
        <v>0</v>
      </c>
      <c r="R53" s="212">
        <f t="shared" si="1"/>
        <v>0</v>
      </c>
      <c r="S53" s="17">
        <f t="shared" si="2"/>
        <v>0</v>
      </c>
      <c r="T53" s="212">
        <f t="shared" si="3"/>
        <v>12</v>
      </c>
      <c r="U53" s="209">
        <v>12</v>
      </c>
      <c r="V53" s="1"/>
      <c r="W53" s="1"/>
      <c r="X53" s="1"/>
      <c r="Y53" s="1"/>
      <c r="Z53" s="1"/>
      <c r="AA53" s="1"/>
      <c r="AB53" s="1"/>
      <c r="AC53" s="1"/>
    </row>
    <row r="54" spans="1:29" ht="15.75" customHeight="1" x14ac:dyDescent="0.25">
      <c r="A54" s="8"/>
      <c r="B54" s="59"/>
      <c r="C54" s="7"/>
      <c r="D54" s="8"/>
      <c r="E54" s="9"/>
      <c r="F54" s="9">
        <f>IFERROR(SUMIFS(ENTRADAS!$J:$J,ENTRADAS!$B:$B,CADASTRO!$B54,ENTRADAS!$I:$I,CADASTRO!F$2)/(SUMIFS(ENTRADAS!$D:$D,ENTRADAS!$B:$B,CADASTRO!$B54,ENTRADAS!$I:$I,CADASTRO!F$2)),0)</f>
        <v>0</v>
      </c>
      <c r="G54" s="9">
        <f>IFERROR(SUMIFS(ENTRADAS!$J:$J,ENTRADAS!$B:$B,CADASTRO!$B54,ENTRADAS!$I:$I,CADASTRO!G$2)/(SUMIFS(ENTRADAS!$D:$D,ENTRADAS!$B:$B,CADASTRO!$B54,ENTRADAS!$I:$I,CADASTRO!G$2)),0)</f>
        <v>0</v>
      </c>
      <c r="H54" s="9">
        <f>IFERROR(SUMIFS(ENTRADAS!$J:$J,ENTRADAS!$B:$B,CADASTRO!$B54,ENTRADAS!$I:$I,CADASTRO!H$2)/(SUMIFS(ENTRADAS!$D:$D,ENTRADAS!$B:$B,CADASTRO!$B54,ENTRADAS!$I:$I,CADASTRO!H$2)),0)</f>
        <v>0</v>
      </c>
      <c r="I54" s="9">
        <f>IFERROR(SUMIFS(ENTRADAS!$J:$J,ENTRADAS!$B:$B,CADASTRO!$B54,ENTRADAS!$I:$I,CADASTRO!I$2)/(SUMIFS(ENTRADAS!$D:$D,ENTRADAS!$B:$B,CADASTRO!$B54,ENTRADAS!$I:$I,CADASTRO!I$2)),0)</f>
        <v>0</v>
      </c>
      <c r="J54" s="9">
        <f>IFERROR(SUMIFS(ENTRADAS!$J:$J,ENTRADAS!$B:$B,CADASTRO!$B54,ENTRADAS!$I:$I,CADASTRO!J$2)/(SUMIFS(ENTRADAS!$D:$D,ENTRADAS!$B:$B,CADASTRO!$B54,ENTRADAS!$I:$I,CADASTRO!J$2)),0)</f>
        <v>0</v>
      </c>
      <c r="K54" s="9">
        <f>IFERROR(SUMIFS(ENTRADAS!$J:$J,ENTRADAS!$B:$B,CADASTRO!$B54,ENTRADAS!$I:$I,CADASTRO!K$2)/(SUMIFS(ENTRADAS!$D:$D,ENTRADAS!$B:$B,CADASTRO!$B54,ENTRADAS!$I:$I,CADASTRO!K$2)),0)</f>
        <v>0</v>
      </c>
      <c r="L54" s="9">
        <f>IFERROR(SUMIFS(ENTRADAS!$J:$J,ENTRADAS!$B:$B,CADASTRO!$B54,ENTRADAS!$I:$I,CADASTRO!L$2)/(SUMIFS(ENTRADAS!$D:$D,ENTRADAS!$B:$B,CADASTRO!$B54,ENTRADAS!$I:$I,CADASTRO!L$2)),0)</f>
        <v>0</v>
      </c>
      <c r="M54" s="9">
        <f>IFERROR(SUMIFS(ENTRADAS!$J:$J,ENTRADAS!$B:$B,CADASTRO!$B54,ENTRADAS!$I:$I,CADASTRO!M$2)/(SUMIFS(ENTRADAS!$D:$D,ENTRADAS!$B:$B,CADASTRO!$B54,ENTRADAS!$I:$I,CADASTRO!M$2)),0)</f>
        <v>0</v>
      </c>
      <c r="N54" s="9">
        <f>IFERROR(SUMIFS(ENTRADAS!$J:$J,ENTRADAS!$B:$B,CADASTRO!$B54,ENTRADAS!$I:$I,CADASTRO!N$2)/(SUMIFS(ENTRADAS!$D:$D,ENTRADAS!$B:$B,CADASTRO!$B54,ENTRADAS!$I:$I,CADASTRO!N$2)),0)</f>
        <v>0</v>
      </c>
      <c r="O54" s="9">
        <f>IFERROR(SUMIFS(ENTRADAS!$J:$J,ENTRADAS!$B:$B,CADASTRO!$B54,ENTRADAS!$I:$I,CADASTRO!O$2)/(SUMIFS(ENTRADAS!$D:$D,ENTRADAS!$B:$B,CADASTRO!$B54,ENTRADAS!$I:$I,CADASTRO!O$2)),0)</f>
        <v>0</v>
      </c>
      <c r="P54" s="9">
        <f>IFERROR(SUMIFS(ENTRADAS!$J:$J,ENTRADAS!$B:$B,CADASTRO!$B54,ENTRADAS!$I:$I,CADASTRO!P$2)/(SUMIFS(ENTRADAS!$D:$D,ENTRADAS!$B:$B,CADASTRO!$B54,ENTRADAS!$I:$I,CADASTRO!P$2)),0)</f>
        <v>0</v>
      </c>
      <c r="Q54" s="9">
        <f>IFERROR(SUMIFS(ENTRADAS!$J:$J,ENTRADAS!$B:$B,CADASTRO!$B54,ENTRADAS!$I:$I,CADASTRO!Q$2)/(SUMIFS(ENTRADAS!$D:$D,ENTRADAS!$B:$B,CADASTRO!$B54,ENTRADAS!$I:$I,CADASTRO!Q$2)),0)</f>
        <v>0</v>
      </c>
      <c r="R54" s="212">
        <f t="shared" si="1"/>
        <v>0</v>
      </c>
      <c r="S54" s="17">
        <f t="shared" si="2"/>
        <v>0</v>
      </c>
      <c r="T54" s="212">
        <f t="shared" si="3"/>
        <v>12</v>
      </c>
      <c r="U54" s="209">
        <v>12</v>
      </c>
      <c r="V54" s="1"/>
      <c r="W54" s="1"/>
      <c r="X54" s="1"/>
      <c r="Y54" s="1"/>
      <c r="Z54" s="1"/>
      <c r="AA54" s="1"/>
      <c r="AB54" s="1"/>
      <c r="AC54" s="1"/>
    </row>
    <row r="55" spans="1:29" ht="15.75" customHeight="1" x14ac:dyDescent="0.25">
      <c r="A55" s="8"/>
      <c r="B55" s="59"/>
      <c r="C55" s="7"/>
      <c r="D55" s="8"/>
      <c r="E55" s="9"/>
      <c r="F55" s="9">
        <f>IFERROR(SUMIFS(ENTRADAS!$J:$J,ENTRADAS!$B:$B,CADASTRO!$B55,ENTRADAS!$I:$I,CADASTRO!F$2)/(SUMIFS(ENTRADAS!$D:$D,ENTRADAS!$B:$B,CADASTRO!$B55,ENTRADAS!$I:$I,CADASTRO!F$2)),0)</f>
        <v>0</v>
      </c>
      <c r="G55" s="9">
        <f>IFERROR(SUMIFS(ENTRADAS!$J:$J,ENTRADAS!$B:$B,CADASTRO!$B55,ENTRADAS!$I:$I,CADASTRO!G$2)/(SUMIFS(ENTRADAS!$D:$D,ENTRADAS!$B:$B,CADASTRO!$B55,ENTRADAS!$I:$I,CADASTRO!G$2)),0)</f>
        <v>0</v>
      </c>
      <c r="H55" s="9">
        <f>IFERROR(SUMIFS(ENTRADAS!$J:$J,ENTRADAS!$B:$B,CADASTRO!$B55,ENTRADAS!$I:$I,CADASTRO!H$2)/(SUMIFS(ENTRADAS!$D:$D,ENTRADAS!$B:$B,CADASTRO!$B55,ENTRADAS!$I:$I,CADASTRO!H$2)),0)</f>
        <v>0</v>
      </c>
      <c r="I55" s="9">
        <f>IFERROR(SUMIFS(ENTRADAS!$J:$J,ENTRADAS!$B:$B,CADASTRO!$B55,ENTRADAS!$I:$I,CADASTRO!I$2)/(SUMIFS(ENTRADAS!$D:$D,ENTRADAS!$B:$B,CADASTRO!$B55,ENTRADAS!$I:$I,CADASTRO!I$2)),0)</f>
        <v>0</v>
      </c>
      <c r="J55" s="9">
        <f>IFERROR(SUMIFS(ENTRADAS!$J:$J,ENTRADAS!$B:$B,CADASTRO!$B55,ENTRADAS!$I:$I,CADASTRO!J$2)/(SUMIFS(ENTRADAS!$D:$D,ENTRADAS!$B:$B,CADASTRO!$B55,ENTRADAS!$I:$I,CADASTRO!J$2)),0)</f>
        <v>0</v>
      </c>
      <c r="K55" s="9">
        <f>IFERROR(SUMIFS(ENTRADAS!$J:$J,ENTRADAS!$B:$B,CADASTRO!$B55,ENTRADAS!$I:$I,CADASTRO!K$2)/(SUMIFS(ENTRADAS!$D:$D,ENTRADAS!$B:$B,CADASTRO!$B55,ENTRADAS!$I:$I,CADASTRO!K$2)),0)</f>
        <v>0</v>
      </c>
      <c r="L55" s="9">
        <f>IFERROR(SUMIFS(ENTRADAS!$J:$J,ENTRADAS!$B:$B,CADASTRO!$B55,ENTRADAS!$I:$I,CADASTRO!L$2)/(SUMIFS(ENTRADAS!$D:$D,ENTRADAS!$B:$B,CADASTRO!$B55,ENTRADAS!$I:$I,CADASTRO!L$2)),0)</f>
        <v>0</v>
      </c>
      <c r="M55" s="9">
        <f>IFERROR(SUMIFS(ENTRADAS!$J:$J,ENTRADAS!$B:$B,CADASTRO!$B55,ENTRADAS!$I:$I,CADASTRO!M$2)/(SUMIFS(ENTRADAS!$D:$D,ENTRADAS!$B:$B,CADASTRO!$B55,ENTRADAS!$I:$I,CADASTRO!M$2)),0)</f>
        <v>0</v>
      </c>
      <c r="N55" s="9">
        <f>IFERROR(SUMIFS(ENTRADAS!$J:$J,ENTRADAS!$B:$B,CADASTRO!$B55,ENTRADAS!$I:$I,CADASTRO!N$2)/(SUMIFS(ENTRADAS!$D:$D,ENTRADAS!$B:$B,CADASTRO!$B55,ENTRADAS!$I:$I,CADASTRO!N$2)),0)</f>
        <v>0</v>
      </c>
      <c r="O55" s="9">
        <f>IFERROR(SUMIFS(ENTRADAS!$J:$J,ENTRADAS!$B:$B,CADASTRO!$B55,ENTRADAS!$I:$I,CADASTRO!O$2)/(SUMIFS(ENTRADAS!$D:$D,ENTRADAS!$B:$B,CADASTRO!$B55,ENTRADAS!$I:$I,CADASTRO!O$2)),0)</f>
        <v>0</v>
      </c>
      <c r="P55" s="9">
        <f>IFERROR(SUMIFS(ENTRADAS!$J:$J,ENTRADAS!$B:$B,CADASTRO!$B55,ENTRADAS!$I:$I,CADASTRO!P$2)/(SUMIFS(ENTRADAS!$D:$D,ENTRADAS!$B:$B,CADASTRO!$B55,ENTRADAS!$I:$I,CADASTRO!P$2)),0)</f>
        <v>0</v>
      </c>
      <c r="Q55" s="9">
        <f>IFERROR(SUMIFS(ENTRADAS!$J:$J,ENTRADAS!$B:$B,CADASTRO!$B55,ENTRADAS!$I:$I,CADASTRO!Q$2)/(SUMIFS(ENTRADAS!$D:$D,ENTRADAS!$B:$B,CADASTRO!$B55,ENTRADAS!$I:$I,CADASTRO!Q$2)),0)</f>
        <v>0</v>
      </c>
      <c r="R55" s="212">
        <f t="shared" si="1"/>
        <v>0</v>
      </c>
      <c r="S55" s="17">
        <f t="shared" si="2"/>
        <v>0</v>
      </c>
      <c r="T55" s="212">
        <f t="shared" si="3"/>
        <v>12</v>
      </c>
      <c r="U55" s="209">
        <v>12</v>
      </c>
      <c r="V55" s="1"/>
      <c r="W55" s="1"/>
      <c r="X55" s="1"/>
      <c r="Y55" s="1"/>
      <c r="Z55" s="1"/>
      <c r="AA55" s="1"/>
      <c r="AB55" s="1"/>
      <c r="AC55" s="1"/>
    </row>
    <row r="56" spans="1:29" ht="15.75" customHeight="1" x14ac:dyDescent="0.25">
      <c r="A56" s="8"/>
      <c r="B56" s="59"/>
      <c r="C56" s="7"/>
      <c r="D56" s="8"/>
      <c r="E56" s="9"/>
      <c r="F56" s="9">
        <f>IFERROR(SUMIFS(ENTRADAS!$J:$J,ENTRADAS!$B:$B,CADASTRO!$B56,ENTRADAS!$I:$I,CADASTRO!F$2)/(SUMIFS(ENTRADAS!$D:$D,ENTRADAS!$B:$B,CADASTRO!$B56,ENTRADAS!$I:$I,CADASTRO!F$2)),0)</f>
        <v>0</v>
      </c>
      <c r="G56" s="9">
        <f>IFERROR(SUMIFS(ENTRADAS!$J:$J,ENTRADAS!$B:$B,CADASTRO!$B56,ENTRADAS!$I:$I,CADASTRO!G$2)/(SUMIFS(ENTRADAS!$D:$D,ENTRADAS!$B:$B,CADASTRO!$B56,ENTRADAS!$I:$I,CADASTRO!G$2)),0)</f>
        <v>0</v>
      </c>
      <c r="H56" s="9">
        <f>IFERROR(SUMIFS(ENTRADAS!$J:$J,ENTRADAS!$B:$B,CADASTRO!$B56,ENTRADAS!$I:$I,CADASTRO!H$2)/(SUMIFS(ENTRADAS!$D:$D,ENTRADAS!$B:$B,CADASTRO!$B56,ENTRADAS!$I:$I,CADASTRO!H$2)),0)</f>
        <v>0</v>
      </c>
      <c r="I56" s="9">
        <f>IFERROR(SUMIFS(ENTRADAS!$J:$J,ENTRADAS!$B:$B,CADASTRO!$B56,ENTRADAS!$I:$I,CADASTRO!I$2)/(SUMIFS(ENTRADAS!$D:$D,ENTRADAS!$B:$B,CADASTRO!$B56,ENTRADAS!$I:$I,CADASTRO!I$2)),0)</f>
        <v>0</v>
      </c>
      <c r="J56" s="9">
        <f>IFERROR(SUMIFS(ENTRADAS!$J:$J,ENTRADAS!$B:$B,CADASTRO!$B56,ENTRADAS!$I:$I,CADASTRO!J$2)/(SUMIFS(ENTRADAS!$D:$D,ENTRADAS!$B:$B,CADASTRO!$B56,ENTRADAS!$I:$I,CADASTRO!J$2)),0)</f>
        <v>0</v>
      </c>
      <c r="K56" s="9">
        <f>IFERROR(SUMIFS(ENTRADAS!$J:$J,ENTRADAS!$B:$B,CADASTRO!$B56,ENTRADAS!$I:$I,CADASTRO!K$2)/(SUMIFS(ENTRADAS!$D:$D,ENTRADAS!$B:$B,CADASTRO!$B56,ENTRADAS!$I:$I,CADASTRO!K$2)),0)</f>
        <v>0</v>
      </c>
      <c r="L56" s="9">
        <f>IFERROR(SUMIFS(ENTRADAS!$J:$J,ENTRADAS!$B:$B,CADASTRO!$B56,ENTRADAS!$I:$I,CADASTRO!L$2)/(SUMIFS(ENTRADAS!$D:$D,ENTRADAS!$B:$B,CADASTRO!$B56,ENTRADAS!$I:$I,CADASTRO!L$2)),0)</f>
        <v>0</v>
      </c>
      <c r="M56" s="9">
        <f>IFERROR(SUMIFS(ENTRADAS!$J:$J,ENTRADAS!$B:$B,CADASTRO!$B56,ENTRADAS!$I:$I,CADASTRO!M$2)/(SUMIFS(ENTRADAS!$D:$D,ENTRADAS!$B:$B,CADASTRO!$B56,ENTRADAS!$I:$I,CADASTRO!M$2)),0)</f>
        <v>0</v>
      </c>
      <c r="N56" s="9">
        <f>IFERROR(SUMIFS(ENTRADAS!$J:$J,ENTRADAS!$B:$B,CADASTRO!$B56,ENTRADAS!$I:$I,CADASTRO!N$2)/(SUMIFS(ENTRADAS!$D:$D,ENTRADAS!$B:$B,CADASTRO!$B56,ENTRADAS!$I:$I,CADASTRO!N$2)),0)</f>
        <v>0</v>
      </c>
      <c r="O56" s="9">
        <f>IFERROR(SUMIFS(ENTRADAS!$J:$J,ENTRADAS!$B:$B,CADASTRO!$B56,ENTRADAS!$I:$I,CADASTRO!O$2)/(SUMIFS(ENTRADAS!$D:$D,ENTRADAS!$B:$B,CADASTRO!$B56,ENTRADAS!$I:$I,CADASTRO!O$2)),0)</f>
        <v>0</v>
      </c>
      <c r="P56" s="9">
        <f>IFERROR(SUMIFS(ENTRADAS!$J:$J,ENTRADAS!$B:$B,CADASTRO!$B56,ENTRADAS!$I:$I,CADASTRO!P$2)/(SUMIFS(ENTRADAS!$D:$D,ENTRADAS!$B:$B,CADASTRO!$B56,ENTRADAS!$I:$I,CADASTRO!P$2)),0)</f>
        <v>0</v>
      </c>
      <c r="Q56" s="9">
        <f>IFERROR(SUMIFS(ENTRADAS!$J:$J,ENTRADAS!$B:$B,CADASTRO!$B56,ENTRADAS!$I:$I,CADASTRO!Q$2)/(SUMIFS(ENTRADAS!$D:$D,ENTRADAS!$B:$B,CADASTRO!$B56,ENTRADAS!$I:$I,CADASTRO!Q$2)),0)</f>
        <v>0</v>
      </c>
      <c r="R56" s="212">
        <f t="shared" si="1"/>
        <v>0</v>
      </c>
      <c r="S56" s="17">
        <f t="shared" si="2"/>
        <v>0</v>
      </c>
      <c r="T56" s="212">
        <f t="shared" si="3"/>
        <v>12</v>
      </c>
      <c r="U56" s="209">
        <v>12</v>
      </c>
      <c r="V56" s="1"/>
      <c r="W56" s="1"/>
      <c r="X56" s="1"/>
      <c r="Y56" s="1"/>
      <c r="Z56" s="1"/>
      <c r="AA56" s="1"/>
      <c r="AB56" s="1"/>
      <c r="AC56" s="1"/>
    </row>
    <row r="57" spans="1:29" ht="15.75" customHeight="1" x14ac:dyDescent="0.25">
      <c r="A57" s="8"/>
      <c r="B57" s="60"/>
      <c r="C57" s="7"/>
      <c r="D57" s="8"/>
      <c r="E57" s="9"/>
      <c r="F57" s="9">
        <f>IFERROR(SUMIFS(ENTRADAS!$J:$J,ENTRADAS!$B:$B,CADASTRO!$B57,ENTRADAS!$I:$I,CADASTRO!F$2)/(SUMIFS(ENTRADAS!$D:$D,ENTRADAS!$B:$B,CADASTRO!$B57,ENTRADAS!$I:$I,CADASTRO!F$2)),0)</f>
        <v>0</v>
      </c>
      <c r="G57" s="9">
        <f>IFERROR(SUMIFS(ENTRADAS!$J:$J,ENTRADAS!$B:$B,CADASTRO!$B57,ENTRADAS!$I:$I,CADASTRO!G$2)/(SUMIFS(ENTRADAS!$D:$D,ENTRADAS!$B:$B,CADASTRO!$B57,ENTRADAS!$I:$I,CADASTRO!G$2)),0)</f>
        <v>0</v>
      </c>
      <c r="H57" s="9">
        <f>IFERROR(SUMIFS(ENTRADAS!$J:$J,ENTRADAS!$B:$B,CADASTRO!$B57,ENTRADAS!$I:$I,CADASTRO!H$2)/(SUMIFS(ENTRADAS!$D:$D,ENTRADAS!$B:$B,CADASTRO!$B57,ENTRADAS!$I:$I,CADASTRO!H$2)),0)</f>
        <v>0</v>
      </c>
      <c r="I57" s="9">
        <f>IFERROR(SUMIFS(ENTRADAS!$J:$J,ENTRADAS!$B:$B,CADASTRO!$B57,ENTRADAS!$I:$I,CADASTRO!I$2)/(SUMIFS(ENTRADAS!$D:$D,ENTRADAS!$B:$B,CADASTRO!$B57,ENTRADAS!$I:$I,CADASTRO!I$2)),0)</f>
        <v>0</v>
      </c>
      <c r="J57" s="9">
        <f>IFERROR(SUMIFS(ENTRADAS!$J:$J,ENTRADAS!$B:$B,CADASTRO!$B57,ENTRADAS!$I:$I,CADASTRO!J$2)/(SUMIFS(ENTRADAS!$D:$D,ENTRADAS!$B:$B,CADASTRO!$B57,ENTRADAS!$I:$I,CADASTRO!J$2)),0)</f>
        <v>0</v>
      </c>
      <c r="K57" s="9">
        <f>IFERROR(SUMIFS(ENTRADAS!$J:$J,ENTRADAS!$B:$B,CADASTRO!$B57,ENTRADAS!$I:$I,CADASTRO!K$2)/(SUMIFS(ENTRADAS!$D:$D,ENTRADAS!$B:$B,CADASTRO!$B57,ENTRADAS!$I:$I,CADASTRO!K$2)),0)</f>
        <v>0</v>
      </c>
      <c r="L57" s="9">
        <f>IFERROR(SUMIFS(ENTRADAS!$J:$J,ENTRADAS!$B:$B,CADASTRO!$B57,ENTRADAS!$I:$I,CADASTRO!L$2)/(SUMIFS(ENTRADAS!$D:$D,ENTRADAS!$B:$B,CADASTRO!$B57,ENTRADAS!$I:$I,CADASTRO!L$2)),0)</f>
        <v>0</v>
      </c>
      <c r="M57" s="9">
        <f>IFERROR(SUMIFS(ENTRADAS!$J:$J,ENTRADAS!$B:$B,CADASTRO!$B57,ENTRADAS!$I:$I,CADASTRO!M$2)/(SUMIFS(ENTRADAS!$D:$D,ENTRADAS!$B:$B,CADASTRO!$B57,ENTRADAS!$I:$I,CADASTRO!M$2)),0)</f>
        <v>0</v>
      </c>
      <c r="N57" s="9">
        <f>IFERROR(SUMIFS(ENTRADAS!$J:$J,ENTRADAS!$B:$B,CADASTRO!$B57,ENTRADAS!$I:$I,CADASTRO!N$2)/(SUMIFS(ENTRADAS!$D:$D,ENTRADAS!$B:$B,CADASTRO!$B57,ENTRADAS!$I:$I,CADASTRO!N$2)),0)</f>
        <v>0</v>
      </c>
      <c r="O57" s="9">
        <f>IFERROR(SUMIFS(ENTRADAS!$J:$J,ENTRADAS!$B:$B,CADASTRO!$B57,ENTRADAS!$I:$I,CADASTRO!O$2)/(SUMIFS(ENTRADAS!$D:$D,ENTRADAS!$B:$B,CADASTRO!$B57,ENTRADAS!$I:$I,CADASTRO!O$2)),0)</f>
        <v>0</v>
      </c>
      <c r="P57" s="9">
        <f>IFERROR(SUMIFS(ENTRADAS!$J:$J,ENTRADAS!$B:$B,CADASTRO!$B57,ENTRADAS!$I:$I,CADASTRO!P$2)/(SUMIFS(ENTRADAS!$D:$D,ENTRADAS!$B:$B,CADASTRO!$B57,ENTRADAS!$I:$I,CADASTRO!P$2)),0)</f>
        <v>0</v>
      </c>
      <c r="Q57" s="9">
        <f>IFERROR(SUMIFS(ENTRADAS!$J:$J,ENTRADAS!$B:$B,CADASTRO!$B57,ENTRADAS!$I:$I,CADASTRO!Q$2)/(SUMIFS(ENTRADAS!$D:$D,ENTRADAS!$B:$B,CADASTRO!$B57,ENTRADAS!$I:$I,CADASTRO!Q$2)),0)</f>
        <v>0</v>
      </c>
      <c r="R57" s="212">
        <f t="shared" si="1"/>
        <v>0</v>
      </c>
      <c r="S57" s="17">
        <f t="shared" si="2"/>
        <v>0</v>
      </c>
      <c r="T57" s="212">
        <f t="shared" si="3"/>
        <v>12</v>
      </c>
      <c r="U57" s="209">
        <v>12</v>
      </c>
      <c r="V57" s="1"/>
      <c r="W57" s="1"/>
      <c r="X57" s="1"/>
      <c r="Y57" s="1"/>
      <c r="Z57" s="1"/>
      <c r="AA57" s="1"/>
      <c r="AB57" s="1"/>
      <c r="AC57" s="1"/>
    </row>
    <row r="58" spans="1:29" ht="15.75" customHeight="1" x14ac:dyDescent="0.25">
      <c r="A58" s="8"/>
      <c r="B58" s="60"/>
      <c r="C58" s="7"/>
      <c r="D58" s="234"/>
      <c r="E58" s="9"/>
      <c r="F58" s="9">
        <f>IFERROR(SUMIFS(ENTRADAS!$J:$J,ENTRADAS!$B:$B,CADASTRO!$B58,ENTRADAS!$I:$I,CADASTRO!F$2)/(SUMIFS(ENTRADAS!$D:$D,ENTRADAS!$B:$B,CADASTRO!$B58,ENTRADAS!$I:$I,CADASTRO!F$2)),0)</f>
        <v>0</v>
      </c>
      <c r="G58" s="9">
        <f>IFERROR(SUMIFS(ENTRADAS!$J:$J,ENTRADAS!$B:$B,CADASTRO!$B58,ENTRADAS!$I:$I,CADASTRO!G$2)/(SUMIFS(ENTRADAS!$D:$D,ENTRADAS!$B:$B,CADASTRO!$B58,ENTRADAS!$I:$I,CADASTRO!G$2)),0)</f>
        <v>0</v>
      </c>
      <c r="H58" s="9">
        <f>IFERROR(SUMIFS(ENTRADAS!$J:$J,ENTRADAS!$B:$B,CADASTRO!$B58,ENTRADAS!$I:$I,CADASTRO!H$2)/(SUMIFS(ENTRADAS!$D:$D,ENTRADAS!$B:$B,CADASTRO!$B58,ENTRADAS!$I:$I,CADASTRO!H$2)),0)</f>
        <v>0</v>
      </c>
      <c r="I58" s="9">
        <f>IFERROR(SUMIFS(ENTRADAS!$J:$J,ENTRADAS!$B:$B,CADASTRO!$B58,ENTRADAS!$I:$I,CADASTRO!I$2)/(SUMIFS(ENTRADAS!$D:$D,ENTRADAS!$B:$B,CADASTRO!$B58,ENTRADAS!$I:$I,CADASTRO!I$2)),0)</f>
        <v>0</v>
      </c>
      <c r="J58" s="9">
        <f>IFERROR(SUMIFS(ENTRADAS!$J:$J,ENTRADAS!$B:$B,CADASTRO!$B58,ENTRADAS!$I:$I,CADASTRO!J$2)/(SUMIFS(ENTRADAS!$D:$D,ENTRADAS!$B:$B,CADASTRO!$B58,ENTRADAS!$I:$I,CADASTRO!J$2)),0)</f>
        <v>0</v>
      </c>
      <c r="K58" s="9">
        <f>IFERROR(SUMIFS(ENTRADAS!$J:$J,ENTRADAS!$B:$B,CADASTRO!$B58,ENTRADAS!$I:$I,CADASTRO!K$2)/(SUMIFS(ENTRADAS!$D:$D,ENTRADAS!$B:$B,CADASTRO!$B58,ENTRADAS!$I:$I,CADASTRO!K$2)),0)</f>
        <v>0</v>
      </c>
      <c r="L58" s="9">
        <f>IFERROR(SUMIFS(ENTRADAS!$J:$J,ENTRADAS!$B:$B,CADASTRO!$B58,ENTRADAS!$I:$I,CADASTRO!L$2)/(SUMIFS(ENTRADAS!$D:$D,ENTRADAS!$B:$B,CADASTRO!$B58,ENTRADAS!$I:$I,CADASTRO!L$2)),0)</f>
        <v>0</v>
      </c>
      <c r="M58" s="9">
        <f>IFERROR(SUMIFS(ENTRADAS!$J:$J,ENTRADAS!$B:$B,CADASTRO!$B58,ENTRADAS!$I:$I,CADASTRO!M$2)/(SUMIFS(ENTRADAS!$D:$D,ENTRADAS!$B:$B,CADASTRO!$B58,ENTRADAS!$I:$I,CADASTRO!M$2)),0)</f>
        <v>0</v>
      </c>
      <c r="N58" s="9">
        <f>IFERROR(SUMIFS(ENTRADAS!$J:$J,ENTRADAS!$B:$B,CADASTRO!$B58,ENTRADAS!$I:$I,CADASTRO!N$2)/(SUMIFS(ENTRADAS!$D:$D,ENTRADAS!$B:$B,CADASTRO!$B58,ENTRADAS!$I:$I,CADASTRO!N$2)),0)</f>
        <v>0</v>
      </c>
      <c r="O58" s="9">
        <f>IFERROR(SUMIFS(ENTRADAS!$J:$J,ENTRADAS!$B:$B,CADASTRO!$B58,ENTRADAS!$I:$I,CADASTRO!O$2)/(SUMIFS(ENTRADAS!$D:$D,ENTRADAS!$B:$B,CADASTRO!$B58,ENTRADAS!$I:$I,CADASTRO!O$2)),0)</f>
        <v>0</v>
      </c>
      <c r="P58" s="9">
        <f>IFERROR(SUMIFS(ENTRADAS!$J:$J,ENTRADAS!$B:$B,CADASTRO!$B58,ENTRADAS!$I:$I,CADASTRO!P$2)/(SUMIFS(ENTRADAS!$D:$D,ENTRADAS!$B:$B,CADASTRO!$B58,ENTRADAS!$I:$I,CADASTRO!P$2)),0)</f>
        <v>0</v>
      </c>
      <c r="Q58" s="9">
        <f>IFERROR(SUMIFS(ENTRADAS!$J:$J,ENTRADAS!$B:$B,CADASTRO!$B58,ENTRADAS!$I:$I,CADASTRO!Q$2)/(SUMIFS(ENTRADAS!$D:$D,ENTRADAS!$B:$B,CADASTRO!$B58,ENTRADAS!$I:$I,CADASTRO!Q$2)),0)</f>
        <v>0</v>
      </c>
      <c r="R58" s="212">
        <f t="shared" si="1"/>
        <v>0</v>
      </c>
      <c r="S58" s="17">
        <f t="shared" si="2"/>
        <v>0</v>
      </c>
      <c r="T58" s="212">
        <f t="shared" si="3"/>
        <v>12</v>
      </c>
      <c r="U58" s="209">
        <v>12</v>
      </c>
      <c r="V58" s="1"/>
      <c r="W58" s="1"/>
      <c r="X58" s="1"/>
      <c r="Y58" s="1"/>
      <c r="Z58" s="1"/>
      <c r="AA58" s="1"/>
      <c r="AB58" s="1"/>
      <c r="AC58" s="1"/>
    </row>
    <row r="59" spans="1:29" ht="15.75" customHeight="1" x14ac:dyDescent="0.25">
      <c r="A59" s="8"/>
      <c r="B59" s="59"/>
      <c r="C59" s="7"/>
      <c r="D59" s="8"/>
      <c r="E59" s="9"/>
      <c r="F59" s="9">
        <f>IFERROR(SUMIFS(ENTRADAS!$J:$J,ENTRADAS!$B:$B,CADASTRO!$B59,ENTRADAS!$I:$I,CADASTRO!F$2)/(SUMIFS(ENTRADAS!$D:$D,ENTRADAS!$B:$B,CADASTRO!$B59,ENTRADAS!$I:$I,CADASTRO!F$2)),0)</f>
        <v>0</v>
      </c>
      <c r="G59" s="9">
        <f>IFERROR(SUMIFS(ENTRADAS!$J:$J,ENTRADAS!$B:$B,CADASTRO!$B59,ENTRADAS!$I:$I,CADASTRO!G$2)/(SUMIFS(ENTRADAS!$D:$D,ENTRADAS!$B:$B,CADASTRO!$B59,ENTRADAS!$I:$I,CADASTRO!G$2)),0)</f>
        <v>0</v>
      </c>
      <c r="H59" s="9">
        <f>IFERROR(SUMIFS(ENTRADAS!$J:$J,ENTRADAS!$B:$B,CADASTRO!$B59,ENTRADAS!$I:$I,CADASTRO!H$2)/(SUMIFS(ENTRADAS!$D:$D,ENTRADAS!$B:$B,CADASTRO!$B59,ENTRADAS!$I:$I,CADASTRO!H$2)),0)</f>
        <v>0</v>
      </c>
      <c r="I59" s="9">
        <f>IFERROR(SUMIFS(ENTRADAS!$J:$J,ENTRADAS!$B:$B,CADASTRO!$B59,ENTRADAS!$I:$I,CADASTRO!I$2)/(SUMIFS(ENTRADAS!$D:$D,ENTRADAS!$B:$B,CADASTRO!$B59,ENTRADAS!$I:$I,CADASTRO!I$2)),0)</f>
        <v>0</v>
      </c>
      <c r="J59" s="9">
        <f>IFERROR(SUMIFS(ENTRADAS!$J:$J,ENTRADAS!$B:$B,CADASTRO!$B59,ENTRADAS!$I:$I,CADASTRO!J$2)/(SUMIFS(ENTRADAS!$D:$D,ENTRADAS!$B:$B,CADASTRO!$B59,ENTRADAS!$I:$I,CADASTRO!J$2)),0)</f>
        <v>0</v>
      </c>
      <c r="K59" s="9">
        <f>IFERROR(SUMIFS(ENTRADAS!$J:$J,ENTRADAS!$B:$B,CADASTRO!$B59,ENTRADAS!$I:$I,CADASTRO!K$2)/(SUMIFS(ENTRADAS!$D:$D,ENTRADAS!$B:$B,CADASTRO!$B59,ENTRADAS!$I:$I,CADASTRO!K$2)),0)</f>
        <v>0</v>
      </c>
      <c r="L59" s="9">
        <f>IFERROR(SUMIFS(ENTRADAS!$J:$J,ENTRADAS!$B:$B,CADASTRO!$B59,ENTRADAS!$I:$I,CADASTRO!L$2)/(SUMIFS(ENTRADAS!$D:$D,ENTRADAS!$B:$B,CADASTRO!$B59,ENTRADAS!$I:$I,CADASTRO!L$2)),0)</f>
        <v>0</v>
      </c>
      <c r="M59" s="9">
        <f>IFERROR(SUMIFS(ENTRADAS!$J:$J,ENTRADAS!$B:$B,CADASTRO!$B59,ENTRADAS!$I:$I,CADASTRO!M$2)/(SUMIFS(ENTRADAS!$D:$D,ENTRADAS!$B:$B,CADASTRO!$B59,ENTRADAS!$I:$I,CADASTRO!M$2)),0)</f>
        <v>0</v>
      </c>
      <c r="N59" s="9">
        <f>IFERROR(SUMIFS(ENTRADAS!$J:$J,ENTRADAS!$B:$B,CADASTRO!$B59,ENTRADAS!$I:$I,CADASTRO!N$2)/(SUMIFS(ENTRADAS!$D:$D,ENTRADAS!$B:$B,CADASTRO!$B59,ENTRADAS!$I:$I,CADASTRO!N$2)),0)</f>
        <v>0</v>
      </c>
      <c r="O59" s="9">
        <f>IFERROR(SUMIFS(ENTRADAS!$J:$J,ENTRADAS!$B:$B,CADASTRO!$B59,ENTRADAS!$I:$I,CADASTRO!O$2)/(SUMIFS(ENTRADAS!$D:$D,ENTRADAS!$B:$B,CADASTRO!$B59,ENTRADAS!$I:$I,CADASTRO!O$2)),0)</f>
        <v>0</v>
      </c>
      <c r="P59" s="9">
        <f>IFERROR(SUMIFS(ENTRADAS!$J:$J,ENTRADAS!$B:$B,CADASTRO!$B59,ENTRADAS!$I:$I,CADASTRO!P$2)/(SUMIFS(ENTRADAS!$D:$D,ENTRADAS!$B:$B,CADASTRO!$B59,ENTRADAS!$I:$I,CADASTRO!P$2)),0)</f>
        <v>0</v>
      </c>
      <c r="Q59" s="9">
        <f>IFERROR(SUMIFS(ENTRADAS!$J:$J,ENTRADAS!$B:$B,CADASTRO!$B59,ENTRADAS!$I:$I,CADASTRO!Q$2)/(SUMIFS(ENTRADAS!$D:$D,ENTRADAS!$B:$B,CADASTRO!$B59,ENTRADAS!$I:$I,CADASTRO!Q$2)),0)</f>
        <v>0</v>
      </c>
      <c r="R59" s="212">
        <f t="shared" si="1"/>
        <v>0</v>
      </c>
      <c r="S59" s="17">
        <f t="shared" si="2"/>
        <v>0</v>
      </c>
      <c r="T59" s="212">
        <f t="shared" si="3"/>
        <v>12</v>
      </c>
      <c r="U59" s="209">
        <v>12</v>
      </c>
      <c r="V59" s="1"/>
      <c r="W59" s="1"/>
      <c r="X59" s="1"/>
      <c r="Y59" s="1"/>
      <c r="Z59" s="1"/>
      <c r="AA59" s="1"/>
      <c r="AB59" s="1"/>
      <c r="AC59" s="1"/>
    </row>
    <row r="60" spans="1:29" ht="15.75" customHeight="1" x14ac:dyDescent="0.25">
      <c r="A60" s="8"/>
      <c r="B60" s="59"/>
      <c r="C60" s="7"/>
      <c r="D60" s="8"/>
      <c r="E60" s="9"/>
      <c r="F60" s="9">
        <f>IFERROR(SUMIFS(ENTRADAS!$J:$J,ENTRADAS!$B:$B,CADASTRO!$B60,ENTRADAS!$I:$I,CADASTRO!F$2)/(SUMIFS(ENTRADAS!$D:$D,ENTRADAS!$B:$B,CADASTRO!$B60,ENTRADAS!$I:$I,CADASTRO!F$2)),0)</f>
        <v>0</v>
      </c>
      <c r="G60" s="9">
        <f>IFERROR(SUMIFS(ENTRADAS!$J:$J,ENTRADAS!$B:$B,CADASTRO!$B60,ENTRADAS!$I:$I,CADASTRO!G$2)/(SUMIFS(ENTRADAS!$D:$D,ENTRADAS!$B:$B,CADASTRO!$B60,ENTRADAS!$I:$I,CADASTRO!G$2)),0)</f>
        <v>0</v>
      </c>
      <c r="H60" s="9">
        <f>IFERROR(SUMIFS(ENTRADAS!$J:$J,ENTRADAS!$B:$B,CADASTRO!$B60,ENTRADAS!$I:$I,CADASTRO!H$2)/(SUMIFS(ENTRADAS!$D:$D,ENTRADAS!$B:$B,CADASTRO!$B60,ENTRADAS!$I:$I,CADASTRO!H$2)),0)</f>
        <v>0</v>
      </c>
      <c r="I60" s="9">
        <f>IFERROR(SUMIFS(ENTRADAS!$J:$J,ENTRADAS!$B:$B,CADASTRO!$B60,ENTRADAS!$I:$I,CADASTRO!I$2)/(SUMIFS(ENTRADAS!$D:$D,ENTRADAS!$B:$B,CADASTRO!$B60,ENTRADAS!$I:$I,CADASTRO!I$2)),0)</f>
        <v>0</v>
      </c>
      <c r="J60" s="9">
        <f>IFERROR(SUMIFS(ENTRADAS!$J:$J,ENTRADAS!$B:$B,CADASTRO!$B60,ENTRADAS!$I:$I,CADASTRO!J$2)/(SUMIFS(ENTRADAS!$D:$D,ENTRADAS!$B:$B,CADASTRO!$B60,ENTRADAS!$I:$I,CADASTRO!J$2)),0)</f>
        <v>0</v>
      </c>
      <c r="K60" s="9">
        <f>IFERROR(SUMIFS(ENTRADAS!$J:$J,ENTRADAS!$B:$B,CADASTRO!$B60,ENTRADAS!$I:$I,CADASTRO!K$2)/(SUMIFS(ENTRADAS!$D:$D,ENTRADAS!$B:$B,CADASTRO!$B60,ENTRADAS!$I:$I,CADASTRO!K$2)),0)</f>
        <v>0</v>
      </c>
      <c r="L60" s="9">
        <f>IFERROR(SUMIFS(ENTRADAS!$J:$J,ENTRADAS!$B:$B,CADASTRO!$B60,ENTRADAS!$I:$I,CADASTRO!L$2)/(SUMIFS(ENTRADAS!$D:$D,ENTRADAS!$B:$B,CADASTRO!$B60,ENTRADAS!$I:$I,CADASTRO!L$2)),0)</f>
        <v>0</v>
      </c>
      <c r="M60" s="9">
        <f>IFERROR(SUMIFS(ENTRADAS!$J:$J,ENTRADAS!$B:$B,CADASTRO!$B60,ENTRADAS!$I:$I,CADASTRO!M$2)/(SUMIFS(ENTRADAS!$D:$D,ENTRADAS!$B:$B,CADASTRO!$B60,ENTRADAS!$I:$I,CADASTRO!M$2)),0)</f>
        <v>0</v>
      </c>
      <c r="N60" s="9">
        <f>IFERROR(SUMIFS(ENTRADAS!$J:$J,ENTRADAS!$B:$B,CADASTRO!$B60,ENTRADAS!$I:$I,CADASTRO!N$2)/(SUMIFS(ENTRADAS!$D:$D,ENTRADAS!$B:$B,CADASTRO!$B60,ENTRADAS!$I:$I,CADASTRO!N$2)),0)</f>
        <v>0</v>
      </c>
      <c r="O60" s="9">
        <f>IFERROR(SUMIFS(ENTRADAS!$J:$J,ENTRADAS!$B:$B,CADASTRO!$B60,ENTRADAS!$I:$I,CADASTRO!O$2)/(SUMIFS(ENTRADAS!$D:$D,ENTRADAS!$B:$B,CADASTRO!$B60,ENTRADAS!$I:$I,CADASTRO!O$2)),0)</f>
        <v>0</v>
      </c>
      <c r="P60" s="9">
        <f>IFERROR(SUMIFS(ENTRADAS!$J:$J,ENTRADAS!$B:$B,CADASTRO!$B60,ENTRADAS!$I:$I,CADASTRO!P$2)/(SUMIFS(ENTRADAS!$D:$D,ENTRADAS!$B:$B,CADASTRO!$B60,ENTRADAS!$I:$I,CADASTRO!P$2)),0)</f>
        <v>0</v>
      </c>
      <c r="Q60" s="9">
        <f>IFERROR(SUMIFS(ENTRADAS!$J:$J,ENTRADAS!$B:$B,CADASTRO!$B60,ENTRADAS!$I:$I,CADASTRO!Q$2)/(SUMIFS(ENTRADAS!$D:$D,ENTRADAS!$B:$B,CADASTRO!$B60,ENTRADAS!$I:$I,CADASTRO!Q$2)),0)</f>
        <v>0</v>
      </c>
      <c r="R60" s="212">
        <f t="shared" si="1"/>
        <v>0</v>
      </c>
      <c r="S60" s="17">
        <f t="shared" si="2"/>
        <v>0</v>
      </c>
      <c r="T60" s="212">
        <f t="shared" si="3"/>
        <v>12</v>
      </c>
      <c r="U60" s="209">
        <v>12</v>
      </c>
      <c r="V60" s="1"/>
      <c r="W60" s="1"/>
      <c r="X60" s="1"/>
      <c r="Y60" s="1"/>
      <c r="Z60" s="1"/>
      <c r="AA60" s="1"/>
      <c r="AB60" s="1"/>
      <c r="AC60" s="1"/>
    </row>
    <row r="61" spans="1:29" ht="15.75" customHeight="1" x14ac:dyDescent="0.25">
      <c r="A61" s="8"/>
      <c r="B61" s="59"/>
      <c r="C61" s="7"/>
      <c r="D61" s="8"/>
      <c r="E61" s="9"/>
      <c r="F61" s="9">
        <f>IFERROR(SUMIFS(ENTRADAS!$J:$J,ENTRADAS!$B:$B,CADASTRO!$B61,ENTRADAS!$I:$I,CADASTRO!F$2)/(SUMIFS(ENTRADAS!$D:$D,ENTRADAS!$B:$B,CADASTRO!$B61,ENTRADAS!$I:$I,CADASTRO!F$2)),0)</f>
        <v>0</v>
      </c>
      <c r="G61" s="9">
        <f>IFERROR(SUMIFS(ENTRADAS!$J:$J,ENTRADAS!$B:$B,CADASTRO!$B61,ENTRADAS!$I:$I,CADASTRO!G$2)/(SUMIFS(ENTRADAS!$D:$D,ENTRADAS!$B:$B,CADASTRO!$B61,ENTRADAS!$I:$I,CADASTRO!G$2)),0)</f>
        <v>0</v>
      </c>
      <c r="H61" s="9">
        <f>IFERROR(SUMIFS(ENTRADAS!$J:$J,ENTRADAS!$B:$B,CADASTRO!$B61,ENTRADAS!$I:$I,CADASTRO!H$2)/(SUMIFS(ENTRADAS!$D:$D,ENTRADAS!$B:$B,CADASTRO!$B61,ENTRADAS!$I:$I,CADASTRO!H$2)),0)</f>
        <v>0</v>
      </c>
      <c r="I61" s="9">
        <f>IFERROR(SUMIFS(ENTRADAS!$J:$J,ENTRADAS!$B:$B,CADASTRO!$B61,ENTRADAS!$I:$I,CADASTRO!I$2)/(SUMIFS(ENTRADAS!$D:$D,ENTRADAS!$B:$B,CADASTRO!$B61,ENTRADAS!$I:$I,CADASTRO!I$2)),0)</f>
        <v>0</v>
      </c>
      <c r="J61" s="9">
        <f>IFERROR(SUMIFS(ENTRADAS!$J:$J,ENTRADAS!$B:$B,CADASTRO!$B61,ENTRADAS!$I:$I,CADASTRO!J$2)/(SUMIFS(ENTRADAS!$D:$D,ENTRADAS!$B:$B,CADASTRO!$B61,ENTRADAS!$I:$I,CADASTRO!J$2)),0)</f>
        <v>0</v>
      </c>
      <c r="K61" s="9">
        <f>IFERROR(SUMIFS(ENTRADAS!$J:$J,ENTRADAS!$B:$B,CADASTRO!$B61,ENTRADAS!$I:$I,CADASTRO!K$2)/(SUMIFS(ENTRADAS!$D:$D,ENTRADAS!$B:$B,CADASTRO!$B61,ENTRADAS!$I:$I,CADASTRO!K$2)),0)</f>
        <v>0</v>
      </c>
      <c r="L61" s="9">
        <f>IFERROR(SUMIFS(ENTRADAS!$J:$J,ENTRADAS!$B:$B,CADASTRO!$B61,ENTRADAS!$I:$I,CADASTRO!L$2)/(SUMIFS(ENTRADAS!$D:$D,ENTRADAS!$B:$B,CADASTRO!$B61,ENTRADAS!$I:$I,CADASTRO!L$2)),0)</f>
        <v>0</v>
      </c>
      <c r="M61" s="9">
        <f>IFERROR(SUMIFS(ENTRADAS!$J:$J,ENTRADAS!$B:$B,CADASTRO!$B61,ENTRADAS!$I:$I,CADASTRO!M$2)/(SUMIFS(ENTRADAS!$D:$D,ENTRADAS!$B:$B,CADASTRO!$B61,ENTRADAS!$I:$I,CADASTRO!M$2)),0)</f>
        <v>0</v>
      </c>
      <c r="N61" s="9">
        <f>IFERROR(SUMIFS(ENTRADAS!$J:$J,ENTRADAS!$B:$B,CADASTRO!$B61,ENTRADAS!$I:$I,CADASTRO!N$2)/(SUMIFS(ENTRADAS!$D:$D,ENTRADAS!$B:$B,CADASTRO!$B61,ENTRADAS!$I:$I,CADASTRO!N$2)),0)</f>
        <v>0</v>
      </c>
      <c r="O61" s="9">
        <f>IFERROR(SUMIFS(ENTRADAS!$J:$J,ENTRADAS!$B:$B,CADASTRO!$B61,ENTRADAS!$I:$I,CADASTRO!O$2)/(SUMIFS(ENTRADAS!$D:$D,ENTRADAS!$B:$B,CADASTRO!$B61,ENTRADAS!$I:$I,CADASTRO!O$2)),0)</f>
        <v>0</v>
      </c>
      <c r="P61" s="9">
        <f>IFERROR(SUMIFS(ENTRADAS!$J:$J,ENTRADAS!$B:$B,CADASTRO!$B61,ENTRADAS!$I:$I,CADASTRO!P$2)/(SUMIFS(ENTRADAS!$D:$D,ENTRADAS!$B:$B,CADASTRO!$B61,ENTRADAS!$I:$I,CADASTRO!P$2)),0)</f>
        <v>0</v>
      </c>
      <c r="Q61" s="9">
        <f>IFERROR(SUMIFS(ENTRADAS!$J:$J,ENTRADAS!$B:$B,CADASTRO!$B61,ENTRADAS!$I:$I,CADASTRO!Q$2)/(SUMIFS(ENTRADAS!$D:$D,ENTRADAS!$B:$B,CADASTRO!$B61,ENTRADAS!$I:$I,CADASTRO!Q$2)),0)</f>
        <v>0</v>
      </c>
      <c r="R61" s="212">
        <f t="shared" si="1"/>
        <v>0</v>
      </c>
      <c r="S61" s="17">
        <f t="shared" si="2"/>
        <v>0</v>
      </c>
      <c r="T61" s="212">
        <f t="shared" si="3"/>
        <v>12</v>
      </c>
      <c r="U61" s="209">
        <v>12</v>
      </c>
      <c r="V61" s="1"/>
      <c r="W61" s="1"/>
      <c r="X61" s="1"/>
      <c r="Y61" s="1"/>
      <c r="Z61" s="1"/>
      <c r="AA61" s="1"/>
      <c r="AB61" s="1"/>
      <c r="AC61" s="1"/>
    </row>
    <row r="62" spans="1:29" ht="15.75" customHeight="1" x14ac:dyDescent="0.25">
      <c r="A62" s="7"/>
      <c r="B62" s="65"/>
      <c r="C62" s="7"/>
      <c r="D62" s="8"/>
      <c r="E62" s="9"/>
      <c r="F62" s="9">
        <f>IFERROR(SUMIFS(ENTRADAS!$J:$J,ENTRADAS!$B:$B,CADASTRO!$B62,ENTRADAS!$I:$I,CADASTRO!F$2)/(SUMIFS(ENTRADAS!$D:$D,ENTRADAS!$B:$B,CADASTRO!$B62,ENTRADAS!$I:$I,CADASTRO!F$2)),0)</f>
        <v>0</v>
      </c>
      <c r="G62" s="9">
        <f>IFERROR(SUMIFS(ENTRADAS!$J:$J,ENTRADAS!$B:$B,CADASTRO!$B62,ENTRADAS!$I:$I,CADASTRO!G$2)/(SUMIFS(ENTRADAS!$D:$D,ENTRADAS!$B:$B,CADASTRO!$B62,ENTRADAS!$I:$I,CADASTRO!G$2)),0)</f>
        <v>0</v>
      </c>
      <c r="H62" s="9">
        <f>IFERROR(SUMIFS(ENTRADAS!$J:$J,ENTRADAS!$B:$B,CADASTRO!$B62,ENTRADAS!$I:$I,CADASTRO!H$2)/(SUMIFS(ENTRADAS!$D:$D,ENTRADAS!$B:$B,CADASTRO!$B62,ENTRADAS!$I:$I,CADASTRO!H$2)),0)</f>
        <v>0</v>
      </c>
      <c r="I62" s="9">
        <f>IFERROR(SUMIFS(ENTRADAS!$J:$J,ENTRADAS!$B:$B,CADASTRO!$B62,ENTRADAS!$I:$I,CADASTRO!I$2)/(SUMIFS(ENTRADAS!$D:$D,ENTRADAS!$B:$B,CADASTRO!$B62,ENTRADAS!$I:$I,CADASTRO!I$2)),0)</f>
        <v>0</v>
      </c>
      <c r="J62" s="9">
        <f>IFERROR(SUMIFS(ENTRADAS!$J:$J,ENTRADAS!$B:$B,CADASTRO!$B62,ENTRADAS!$I:$I,CADASTRO!J$2)/(SUMIFS(ENTRADAS!$D:$D,ENTRADAS!$B:$B,CADASTRO!$B62,ENTRADAS!$I:$I,CADASTRO!J$2)),0)</f>
        <v>0</v>
      </c>
      <c r="K62" s="9">
        <f>IFERROR(SUMIFS(ENTRADAS!$J:$J,ENTRADAS!$B:$B,CADASTRO!$B62,ENTRADAS!$I:$I,CADASTRO!K$2)/(SUMIFS(ENTRADAS!$D:$D,ENTRADAS!$B:$B,CADASTRO!$B62,ENTRADAS!$I:$I,CADASTRO!K$2)),0)</f>
        <v>0</v>
      </c>
      <c r="L62" s="9">
        <f>IFERROR(SUMIFS(ENTRADAS!$J:$J,ENTRADAS!$B:$B,CADASTRO!$B62,ENTRADAS!$I:$I,CADASTRO!L$2)/(SUMIFS(ENTRADAS!$D:$D,ENTRADAS!$B:$B,CADASTRO!$B62,ENTRADAS!$I:$I,CADASTRO!L$2)),0)</f>
        <v>0</v>
      </c>
      <c r="M62" s="9">
        <f>IFERROR(SUMIFS(ENTRADAS!$J:$J,ENTRADAS!$B:$B,CADASTRO!$B62,ENTRADAS!$I:$I,CADASTRO!M$2)/(SUMIFS(ENTRADAS!$D:$D,ENTRADAS!$B:$B,CADASTRO!$B62,ENTRADAS!$I:$I,CADASTRO!M$2)),0)</f>
        <v>0</v>
      </c>
      <c r="N62" s="9">
        <f>IFERROR(SUMIFS(ENTRADAS!$J:$J,ENTRADAS!$B:$B,CADASTRO!$B62,ENTRADAS!$I:$I,CADASTRO!N$2)/(SUMIFS(ENTRADAS!$D:$D,ENTRADAS!$B:$B,CADASTRO!$B62,ENTRADAS!$I:$I,CADASTRO!N$2)),0)</f>
        <v>0</v>
      </c>
      <c r="O62" s="9">
        <f>IFERROR(SUMIFS(ENTRADAS!$J:$J,ENTRADAS!$B:$B,CADASTRO!$B62,ENTRADAS!$I:$I,CADASTRO!O$2)/(SUMIFS(ENTRADAS!$D:$D,ENTRADAS!$B:$B,CADASTRO!$B62,ENTRADAS!$I:$I,CADASTRO!O$2)),0)</f>
        <v>0</v>
      </c>
      <c r="P62" s="9">
        <f>IFERROR(SUMIFS(ENTRADAS!$J:$J,ENTRADAS!$B:$B,CADASTRO!$B62,ENTRADAS!$I:$I,CADASTRO!P$2)/(SUMIFS(ENTRADAS!$D:$D,ENTRADAS!$B:$B,CADASTRO!$B62,ENTRADAS!$I:$I,CADASTRO!P$2)),0)</f>
        <v>0</v>
      </c>
      <c r="Q62" s="9">
        <f>IFERROR(SUMIFS(ENTRADAS!$J:$J,ENTRADAS!$B:$B,CADASTRO!$B62,ENTRADAS!$I:$I,CADASTRO!Q$2)/(SUMIFS(ENTRADAS!$D:$D,ENTRADAS!$B:$B,CADASTRO!$B62,ENTRADAS!$I:$I,CADASTRO!Q$2)),0)</f>
        <v>0</v>
      </c>
      <c r="R62" s="212">
        <f t="shared" si="1"/>
        <v>0</v>
      </c>
      <c r="S62" s="17">
        <f t="shared" si="2"/>
        <v>0</v>
      </c>
      <c r="T62" s="212">
        <f t="shared" si="3"/>
        <v>12</v>
      </c>
      <c r="U62" s="209">
        <v>12</v>
      </c>
      <c r="V62" s="1"/>
      <c r="W62" s="1"/>
      <c r="X62" s="1"/>
      <c r="Y62" s="1"/>
      <c r="Z62" s="1"/>
      <c r="AA62" s="1"/>
      <c r="AB62" s="1"/>
      <c r="AC62" s="1"/>
    </row>
    <row r="63" spans="1:29" ht="15.75" customHeight="1" x14ac:dyDescent="0.25">
      <c r="A63" s="7"/>
      <c r="B63" s="65"/>
      <c r="C63" s="7"/>
      <c r="D63" s="8"/>
      <c r="E63" s="9"/>
      <c r="F63" s="9">
        <f>IFERROR(SUMIFS(ENTRADAS!$J:$J,ENTRADAS!$B:$B,CADASTRO!$B63,ENTRADAS!$I:$I,CADASTRO!F$2)/(SUMIFS(ENTRADAS!$D:$D,ENTRADAS!$B:$B,CADASTRO!$B63,ENTRADAS!$I:$I,CADASTRO!F$2)),0)</f>
        <v>0</v>
      </c>
      <c r="G63" s="9">
        <f>IFERROR(SUMIFS(ENTRADAS!$J:$J,ENTRADAS!$B:$B,CADASTRO!$B63,ENTRADAS!$I:$I,CADASTRO!G$2)/(SUMIFS(ENTRADAS!$D:$D,ENTRADAS!$B:$B,CADASTRO!$B63,ENTRADAS!$I:$I,CADASTRO!G$2)),0)</f>
        <v>0</v>
      </c>
      <c r="H63" s="9">
        <f>IFERROR(SUMIFS(ENTRADAS!$J:$J,ENTRADAS!$B:$B,CADASTRO!$B63,ENTRADAS!$I:$I,CADASTRO!H$2)/(SUMIFS(ENTRADAS!$D:$D,ENTRADAS!$B:$B,CADASTRO!$B63,ENTRADAS!$I:$I,CADASTRO!H$2)),0)</f>
        <v>0</v>
      </c>
      <c r="I63" s="9">
        <f>IFERROR(SUMIFS(ENTRADAS!$J:$J,ENTRADAS!$B:$B,CADASTRO!$B63,ENTRADAS!$I:$I,CADASTRO!I$2)/(SUMIFS(ENTRADAS!$D:$D,ENTRADAS!$B:$B,CADASTRO!$B63,ENTRADAS!$I:$I,CADASTRO!I$2)),0)</f>
        <v>0</v>
      </c>
      <c r="J63" s="9">
        <f>IFERROR(SUMIFS(ENTRADAS!$J:$J,ENTRADAS!$B:$B,CADASTRO!$B63,ENTRADAS!$I:$I,CADASTRO!J$2)/(SUMIFS(ENTRADAS!$D:$D,ENTRADAS!$B:$B,CADASTRO!$B63,ENTRADAS!$I:$I,CADASTRO!J$2)),0)</f>
        <v>0</v>
      </c>
      <c r="K63" s="9">
        <f>IFERROR(SUMIFS(ENTRADAS!$J:$J,ENTRADAS!$B:$B,CADASTRO!$B63,ENTRADAS!$I:$I,CADASTRO!K$2)/(SUMIFS(ENTRADAS!$D:$D,ENTRADAS!$B:$B,CADASTRO!$B63,ENTRADAS!$I:$I,CADASTRO!K$2)),0)</f>
        <v>0</v>
      </c>
      <c r="L63" s="9">
        <f>IFERROR(SUMIFS(ENTRADAS!$J:$J,ENTRADAS!$B:$B,CADASTRO!$B63,ENTRADAS!$I:$I,CADASTRO!L$2)/(SUMIFS(ENTRADAS!$D:$D,ENTRADAS!$B:$B,CADASTRO!$B63,ENTRADAS!$I:$I,CADASTRO!L$2)),0)</f>
        <v>0</v>
      </c>
      <c r="M63" s="9">
        <f>IFERROR(SUMIFS(ENTRADAS!$J:$J,ENTRADAS!$B:$B,CADASTRO!$B63,ENTRADAS!$I:$I,CADASTRO!M$2)/(SUMIFS(ENTRADAS!$D:$D,ENTRADAS!$B:$B,CADASTRO!$B63,ENTRADAS!$I:$I,CADASTRO!M$2)),0)</f>
        <v>0</v>
      </c>
      <c r="N63" s="9">
        <f>IFERROR(SUMIFS(ENTRADAS!$J:$J,ENTRADAS!$B:$B,CADASTRO!$B63,ENTRADAS!$I:$I,CADASTRO!N$2)/(SUMIFS(ENTRADAS!$D:$D,ENTRADAS!$B:$B,CADASTRO!$B63,ENTRADAS!$I:$I,CADASTRO!N$2)),0)</f>
        <v>0</v>
      </c>
      <c r="O63" s="9">
        <f>IFERROR(SUMIFS(ENTRADAS!$J:$J,ENTRADAS!$B:$B,CADASTRO!$B63,ENTRADAS!$I:$I,CADASTRO!O$2)/(SUMIFS(ENTRADAS!$D:$D,ENTRADAS!$B:$B,CADASTRO!$B63,ENTRADAS!$I:$I,CADASTRO!O$2)),0)</f>
        <v>0</v>
      </c>
      <c r="P63" s="9">
        <f>IFERROR(SUMIFS(ENTRADAS!$J:$J,ENTRADAS!$B:$B,CADASTRO!$B63,ENTRADAS!$I:$I,CADASTRO!P$2)/(SUMIFS(ENTRADAS!$D:$D,ENTRADAS!$B:$B,CADASTRO!$B63,ENTRADAS!$I:$I,CADASTRO!P$2)),0)</f>
        <v>0</v>
      </c>
      <c r="Q63" s="9">
        <f>IFERROR(SUMIFS(ENTRADAS!$J:$J,ENTRADAS!$B:$B,CADASTRO!$B63,ENTRADAS!$I:$I,CADASTRO!Q$2)/(SUMIFS(ENTRADAS!$D:$D,ENTRADAS!$B:$B,CADASTRO!$B63,ENTRADAS!$I:$I,CADASTRO!Q$2)),0)</f>
        <v>0</v>
      </c>
      <c r="R63" s="212">
        <f t="shared" si="1"/>
        <v>0</v>
      </c>
      <c r="S63" s="17">
        <f t="shared" si="2"/>
        <v>0</v>
      </c>
      <c r="T63" s="212">
        <f t="shared" si="3"/>
        <v>12</v>
      </c>
      <c r="U63" s="209">
        <v>12</v>
      </c>
      <c r="V63" s="1"/>
      <c r="W63" s="1"/>
      <c r="X63" s="1"/>
      <c r="Y63" s="1"/>
      <c r="Z63" s="1"/>
      <c r="AA63" s="1"/>
      <c r="AB63" s="1"/>
      <c r="AC63" s="1"/>
    </row>
    <row r="64" spans="1:29" ht="15.75" customHeight="1" x14ac:dyDescent="0.25">
      <c r="A64" s="8"/>
      <c r="B64" s="59"/>
      <c r="C64" s="7"/>
      <c r="D64" s="8"/>
      <c r="E64" s="9"/>
      <c r="F64" s="9">
        <f>IFERROR(SUMIFS(ENTRADAS!$J:$J,ENTRADAS!$B:$B,CADASTRO!$B64,ENTRADAS!$I:$I,CADASTRO!F$2)/(SUMIFS(ENTRADAS!$D:$D,ENTRADAS!$B:$B,CADASTRO!$B64,ENTRADAS!$I:$I,CADASTRO!F$2)),0)</f>
        <v>0</v>
      </c>
      <c r="G64" s="9">
        <f>IFERROR(SUMIFS(ENTRADAS!$J:$J,ENTRADAS!$B:$B,CADASTRO!$B64,ENTRADAS!$I:$I,CADASTRO!G$2)/(SUMIFS(ENTRADAS!$D:$D,ENTRADAS!$B:$B,CADASTRO!$B64,ENTRADAS!$I:$I,CADASTRO!G$2)),0)</f>
        <v>0</v>
      </c>
      <c r="H64" s="9">
        <f>IFERROR(SUMIFS(ENTRADAS!$J:$J,ENTRADAS!$B:$B,CADASTRO!$B64,ENTRADAS!$I:$I,CADASTRO!H$2)/(SUMIFS(ENTRADAS!$D:$D,ENTRADAS!$B:$B,CADASTRO!$B64,ENTRADAS!$I:$I,CADASTRO!H$2)),0)</f>
        <v>0</v>
      </c>
      <c r="I64" s="9">
        <f>IFERROR(SUMIFS(ENTRADAS!$J:$J,ENTRADAS!$B:$B,CADASTRO!$B64,ENTRADAS!$I:$I,CADASTRO!I$2)/(SUMIFS(ENTRADAS!$D:$D,ENTRADAS!$B:$B,CADASTRO!$B64,ENTRADAS!$I:$I,CADASTRO!I$2)),0)</f>
        <v>0</v>
      </c>
      <c r="J64" s="9">
        <f>IFERROR(SUMIFS(ENTRADAS!$J:$J,ENTRADAS!$B:$B,CADASTRO!$B64,ENTRADAS!$I:$I,CADASTRO!J$2)/(SUMIFS(ENTRADAS!$D:$D,ENTRADAS!$B:$B,CADASTRO!$B64,ENTRADAS!$I:$I,CADASTRO!J$2)),0)</f>
        <v>0</v>
      </c>
      <c r="K64" s="9">
        <f>IFERROR(SUMIFS(ENTRADAS!$J:$J,ENTRADAS!$B:$B,CADASTRO!$B64,ENTRADAS!$I:$I,CADASTRO!K$2)/(SUMIFS(ENTRADAS!$D:$D,ENTRADAS!$B:$B,CADASTRO!$B64,ENTRADAS!$I:$I,CADASTRO!K$2)),0)</f>
        <v>0</v>
      </c>
      <c r="L64" s="9">
        <f>IFERROR(SUMIFS(ENTRADAS!$J:$J,ENTRADAS!$B:$B,CADASTRO!$B64,ENTRADAS!$I:$I,CADASTRO!L$2)/(SUMIFS(ENTRADAS!$D:$D,ENTRADAS!$B:$B,CADASTRO!$B64,ENTRADAS!$I:$I,CADASTRO!L$2)),0)</f>
        <v>0</v>
      </c>
      <c r="M64" s="9">
        <f>IFERROR(SUMIFS(ENTRADAS!$J:$J,ENTRADAS!$B:$B,CADASTRO!$B64,ENTRADAS!$I:$I,CADASTRO!M$2)/(SUMIFS(ENTRADAS!$D:$D,ENTRADAS!$B:$B,CADASTRO!$B64,ENTRADAS!$I:$I,CADASTRO!M$2)),0)</f>
        <v>0</v>
      </c>
      <c r="N64" s="9">
        <f>IFERROR(SUMIFS(ENTRADAS!$J:$J,ENTRADAS!$B:$B,CADASTRO!$B64,ENTRADAS!$I:$I,CADASTRO!N$2)/(SUMIFS(ENTRADAS!$D:$D,ENTRADAS!$B:$B,CADASTRO!$B64,ENTRADAS!$I:$I,CADASTRO!N$2)),0)</f>
        <v>0</v>
      </c>
      <c r="O64" s="9">
        <f>IFERROR(SUMIFS(ENTRADAS!$J:$J,ENTRADAS!$B:$B,CADASTRO!$B64,ENTRADAS!$I:$I,CADASTRO!O$2)/(SUMIFS(ENTRADAS!$D:$D,ENTRADAS!$B:$B,CADASTRO!$B64,ENTRADAS!$I:$I,CADASTRO!O$2)),0)</f>
        <v>0</v>
      </c>
      <c r="P64" s="9">
        <f>IFERROR(SUMIFS(ENTRADAS!$J:$J,ENTRADAS!$B:$B,CADASTRO!$B64,ENTRADAS!$I:$I,CADASTRO!P$2)/(SUMIFS(ENTRADAS!$D:$D,ENTRADAS!$B:$B,CADASTRO!$B64,ENTRADAS!$I:$I,CADASTRO!P$2)),0)</f>
        <v>0</v>
      </c>
      <c r="Q64" s="9">
        <f>IFERROR(SUMIFS(ENTRADAS!$J:$J,ENTRADAS!$B:$B,CADASTRO!$B64,ENTRADAS!$I:$I,CADASTRO!Q$2)/(SUMIFS(ENTRADAS!$D:$D,ENTRADAS!$B:$B,CADASTRO!$B64,ENTRADAS!$I:$I,CADASTRO!Q$2)),0)</f>
        <v>0</v>
      </c>
      <c r="R64" s="212">
        <f t="shared" si="1"/>
        <v>0</v>
      </c>
      <c r="S64" s="17">
        <f t="shared" si="2"/>
        <v>0</v>
      </c>
      <c r="T64" s="212">
        <f t="shared" si="3"/>
        <v>12</v>
      </c>
      <c r="U64" s="209">
        <v>12</v>
      </c>
      <c r="V64" s="1"/>
      <c r="W64" s="1"/>
      <c r="X64" s="1"/>
      <c r="Y64" s="1"/>
      <c r="Z64" s="1"/>
      <c r="AA64" s="1"/>
      <c r="AB64" s="1"/>
      <c r="AC64" s="1"/>
    </row>
    <row r="65" spans="1:29" ht="15.75" customHeight="1" x14ac:dyDescent="0.25">
      <c r="A65" s="8"/>
      <c r="B65" s="60"/>
      <c r="C65" s="7"/>
      <c r="D65" s="8"/>
      <c r="E65" s="9"/>
      <c r="F65" s="9">
        <f>IFERROR(SUMIFS(ENTRADAS!$J:$J,ENTRADAS!$B:$B,CADASTRO!$B65,ENTRADAS!$I:$I,CADASTRO!F$2)/(SUMIFS(ENTRADAS!$D:$D,ENTRADAS!$B:$B,CADASTRO!$B65,ENTRADAS!$I:$I,CADASTRO!F$2)),0)</f>
        <v>0</v>
      </c>
      <c r="G65" s="9">
        <f>IFERROR(SUMIFS(ENTRADAS!$J:$J,ENTRADAS!$B:$B,CADASTRO!$B65,ENTRADAS!$I:$I,CADASTRO!G$2)/(SUMIFS(ENTRADAS!$D:$D,ENTRADAS!$B:$B,CADASTRO!$B65,ENTRADAS!$I:$I,CADASTRO!G$2)),0)</f>
        <v>0</v>
      </c>
      <c r="H65" s="9">
        <f>IFERROR(SUMIFS(ENTRADAS!$J:$J,ENTRADAS!$B:$B,CADASTRO!$B65,ENTRADAS!$I:$I,CADASTRO!H$2)/(SUMIFS(ENTRADAS!$D:$D,ENTRADAS!$B:$B,CADASTRO!$B65,ENTRADAS!$I:$I,CADASTRO!H$2)),0)</f>
        <v>0</v>
      </c>
      <c r="I65" s="9">
        <f>IFERROR(SUMIFS(ENTRADAS!$J:$J,ENTRADAS!$B:$B,CADASTRO!$B65,ENTRADAS!$I:$I,CADASTRO!I$2)/(SUMIFS(ENTRADAS!$D:$D,ENTRADAS!$B:$B,CADASTRO!$B65,ENTRADAS!$I:$I,CADASTRO!I$2)),0)</f>
        <v>0</v>
      </c>
      <c r="J65" s="9">
        <f>IFERROR(SUMIFS(ENTRADAS!$J:$J,ENTRADAS!$B:$B,CADASTRO!$B65,ENTRADAS!$I:$I,CADASTRO!J$2)/(SUMIFS(ENTRADAS!$D:$D,ENTRADAS!$B:$B,CADASTRO!$B65,ENTRADAS!$I:$I,CADASTRO!J$2)),0)</f>
        <v>0</v>
      </c>
      <c r="K65" s="9">
        <f>IFERROR(SUMIFS(ENTRADAS!$J:$J,ENTRADAS!$B:$B,CADASTRO!$B65,ENTRADAS!$I:$I,CADASTRO!K$2)/(SUMIFS(ENTRADAS!$D:$D,ENTRADAS!$B:$B,CADASTRO!$B65,ENTRADAS!$I:$I,CADASTRO!K$2)),0)</f>
        <v>0</v>
      </c>
      <c r="L65" s="9">
        <f>IFERROR(SUMIFS(ENTRADAS!$J:$J,ENTRADAS!$B:$B,CADASTRO!$B65,ENTRADAS!$I:$I,CADASTRO!L$2)/(SUMIFS(ENTRADAS!$D:$D,ENTRADAS!$B:$B,CADASTRO!$B65,ENTRADAS!$I:$I,CADASTRO!L$2)),0)</f>
        <v>0</v>
      </c>
      <c r="M65" s="9">
        <f>IFERROR(SUMIFS(ENTRADAS!$J:$J,ENTRADAS!$B:$B,CADASTRO!$B65,ENTRADAS!$I:$I,CADASTRO!M$2)/(SUMIFS(ENTRADAS!$D:$D,ENTRADAS!$B:$B,CADASTRO!$B65,ENTRADAS!$I:$I,CADASTRO!M$2)),0)</f>
        <v>0</v>
      </c>
      <c r="N65" s="9">
        <f>IFERROR(SUMIFS(ENTRADAS!$J:$J,ENTRADAS!$B:$B,CADASTRO!$B65,ENTRADAS!$I:$I,CADASTRO!N$2)/(SUMIFS(ENTRADAS!$D:$D,ENTRADAS!$B:$B,CADASTRO!$B65,ENTRADAS!$I:$I,CADASTRO!N$2)),0)</f>
        <v>0</v>
      </c>
      <c r="O65" s="9">
        <f>IFERROR(SUMIFS(ENTRADAS!$J:$J,ENTRADAS!$B:$B,CADASTRO!$B65,ENTRADAS!$I:$I,CADASTRO!O$2)/(SUMIFS(ENTRADAS!$D:$D,ENTRADAS!$B:$B,CADASTRO!$B65,ENTRADAS!$I:$I,CADASTRO!O$2)),0)</f>
        <v>0</v>
      </c>
      <c r="P65" s="9">
        <f>IFERROR(SUMIFS(ENTRADAS!$J:$J,ENTRADAS!$B:$B,CADASTRO!$B65,ENTRADAS!$I:$I,CADASTRO!P$2)/(SUMIFS(ENTRADAS!$D:$D,ENTRADAS!$B:$B,CADASTRO!$B65,ENTRADAS!$I:$I,CADASTRO!P$2)),0)</f>
        <v>0</v>
      </c>
      <c r="Q65" s="9">
        <f>IFERROR(SUMIFS(ENTRADAS!$J:$J,ENTRADAS!$B:$B,CADASTRO!$B65,ENTRADAS!$I:$I,CADASTRO!Q$2)/(SUMIFS(ENTRADAS!$D:$D,ENTRADAS!$B:$B,CADASTRO!$B65,ENTRADAS!$I:$I,CADASTRO!Q$2)),0)</f>
        <v>0</v>
      </c>
      <c r="R65" s="212">
        <f t="shared" ref="R65:R126" si="4">IFERROR(SUM(F65:Q65)/(U65-T65),0)</f>
        <v>0</v>
      </c>
      <c r="S65" s="17">
        <f t="shared" si="2"/>
        <v>0</v>
      </c>
      <c r="T65" s="212">
        <f t="shared" si="3"/>
        <v>12</v>
      </c>
      <c r="U65" s="209">
        <v>12</v>
      </c>
      <c r="V65" s="1"/>
      <c r="W65" s="1"/>
      <c r="X65" s="1"/>
      <c r="Y65" s="1"/>
      <c r="Z65" s="1"/>
      <c r="AA65" s="1"/>
      <c r="AB65" s="1"/>
      <c r="AC65" s="1"/>
    </row>
    <row r="66" spans="1:29" ht="15.75" customHeight="1" x14ac:dyDescent="0.25">
      <c r="A66" s="8"/>
      <c r="B66" s="60"/>
      <c r="C66" s="7"/>
      <c r="D66" s="8"/>
      <c r="E66" s="9"/>
      <c r="F66" s="9">
        <f>IFERROR(SUMIFS(ENTRADAS!$J:$J,ENTRADAS!$B:$B,CADASTRO!$B66,ENTRADAS!$I:$I,CADASTRO!F$2)/(SUMIFS(ENTRADAS!$D:$D,ENTRADAS!$B:$B,CADASTRO!$B66,ENTRADAS!$I:$I,CADASTRO!F$2)),0)</f>
        <v>0</v>
      </c>
      <c r="G66" s="9">
        <f>IFERROR(SUMIFS(ENTRADAS!$J:$J,ENTRADAS!$B:$B,CADASTRO!$B66,ENTRADAS!$I:$I,CADASTRO!G$2)/(SUMIFS(ENTRADAS!$D:$D,ENTRADAS!$B:$B,CADASTRO!$B66,ENTRADAS!$I:$I,CADASTRO!G$2)),0)</f>
        <v>0</v>
      </c>
      <c r="H66" s="9">
        <f>IFERROR(SUMIFS(ENTRADAS!$J:$J,ENTRADAS!$B:$B,CADASTRO!$B66,ENTRADAS!$I:$I,CADASTRO!H$2)/(SUMIFS(ENTRADAS!$D:$D,ENTRADAS!$B:$B,CADASTRO!$B66,ENTRADAS!$I:$I,CADASTRO!H$2)),0)</f>
        <v>0</v>
      </c>
      <c r="I66" s="9">
        <f>IFERROR(SUMIFS(ENTRADAS!$J:$J,ENTRADAS!$B:$B,CADASTRO!$B66,ENTRADAS!$I:$I,CADASTRO!I$2)/(SUMIFS(ENTRADAS!$D:$D,ENTRADAS!$B:$B,CADASTRO!$B66,ENTRADAS!$I:$I,CADASTRO!I$2)),0)</f>
        <v>0</v>
      </c>
      <c r="J66" s="9">
        <f>IFERROR(SUMIFS(ENTRADAS!$J:$J,ENTRADAS!$B:$B,CADASTRO!$B66,ENTRADAS!$I:$I,CADASTRO!J$2)/(SUMIFS(ENTRADAS!$D:$D,ENTRADAS!$B:$B,CADASTRO!$B66,ENTRADAS!$I:$I,CADASTRO!J$2)),0)</f>
        <v>0</v>
      </c>
      <c r="K66" s="9">
        <f>IFERROR(SUMIFS(ENTRADAS!$J:$J,ENTRADAS!$B:$B,CADASTRO!$B66,ENTRADAS!$I:$I,CADASTRO!K$2)/(SUMIFS(ENTRADAS!$D:$D,ENTRADAS!$B:$B,CADASTRO!$B66,ENTRADAS!$I:$I,CADASTRO!K$2)),0)</f>
        <v>0</v>
      </c>
      <c r="L66" s="9">
        <f>IFERROR(SUMIFS(ENTRADAS!$J:$J,ENTRADAS!$B:$B,CADASTRO!$B66,ENTRADAS!$I:$I,CADASTRO!L$2)/(SUMIFS(ENTRADAS!$D:$D,ENTRADAS!$B:$B,CADASTRO!$B66,ENTRADAS!$I:$I,CADASTRO!L$2)),0)</f>
        <v>0</v>
      </c>
      <c r="M66" s="9">
        <f>IFERROR(SUMIFS(ENTRADAS!$J:$J,ENTRADAS!$B:$B,CADASTRO!$B66,ENTRADAS!$I:$I,CADASTRO!M$2)/(SUMIFS(ENTRADAS!$D:$D,ENTRADAS!$B:$B,CADASTRO!$B66,ENTRADAS!$I:$I,CADASTRO!M$2)),0)</f>
        <v>0</v>
      </c>
      <c r="N66" s="9">
        <f>IFERROR(SUMIFS(ENTRADAS!$J:$J,ENTRADAS!$B:$B,CADASTRO!$B66,ENTRADAS!$I:$I,CADASTRO!N$2)/(SUMIFS(ENTRADAS!$D:$D,ENTRADAS!$B:$B,CADASTRO!$B66,ENTRADAS!$I:$I,CADASTRO!N$2)),0)</f>
        <v>0</v>
      </c>
      <c r="O66" s="9">
        <f>IFERROR(SUMIFS(ENTRADAS!$J:$J,ENTRADAS!$B:$B,CADASTRO!$B66,ENTRADAS!$I:$I,CADASTRO!O$2)/(SUMIFS(ENTRADAS!$D:$D,ENTRADAS!$B:$B,CADASTRO!$B66,ENTRADAS!$I:$I,CADASTRO!O$2)),0)</f>
        <v>0</v>
      </c>
      <c r="P66" s="9">
        <f>IFERROR(SUMIFS(ENTRADAS!$J:$J,ENTRADAS!$B:$B,CADASTRO!$B66,ENTRADAS!$I:$I,CADASTRO!P$2)/(SUMIFS(ENTRADAS!$D:$D,ENTRADAS!$B:$B,CADASTRO!$B66,ENTRADAS!$I:$I,CADASTRO!P$2)),0)</f>
        <v>0</v>
      </c>
      <c r="Q66" s="9">
        <f>IFERROR(SUMIFS(ENTRADAS!$J:$J,ENTRADAS!$B:$B,CADASTRO!$B66,ENTRADAS!$I:$I,CADASTRO!Q$2)/(SUMIFS(ENTRADAS!$D:$D,ENTRADAS!$B:$B,CADASTRO!$B66,ENTRADAS!$I:$I,CADASTRO!Q$2)),0)</f>
        <v>0</v>
      </c>
      <c r="R66" s="212">
        <f t="shared" si="4"/>
        <v>0</v>
      </c>
      <c r="S66" s="17">
        <f t="shared" si="2"/>
        <v>0</v>
      </c>
      <c r="T66" s="212">
        <f t="shared" ref="T66:T127" si="5">COUNTIF(F66:Q66,0)</f>
        <v>12</v>
      </c>
      <c r="U66" s="209">
        <v>12</v>
      </c>
      <c r="V66" s="1"/>
      <c r="W66" s="1"/>
      <c r="X66" s="1"/>
      <c r="Y66" s="1"/>
      <c r="Z66" s="1"/>
      <c r="AA66" s="1"/>
      <c r="AB66" s="1"/>
      <c r="AC66" s="1"/>
    </row>
    <row r="67" spans="1:29" ht="15.75" customHeight="1" x14ac:dyDescent="0.25">
      <c r="A67" s="8"/>
      <c r="B67" s="65"/>
      <c r="C67" s="7"/>
      <c r="D67" s="8"/>
      <c r="E67" s="9"/>
      <c r="F67" s="9">
        <f>IFERROR(SUMIFS(ENTRADAS!$J:$J,ENTRADAS!$B:$B,CADASTRO!$B67,ENTRADAS!$I:$I,CADASTRO!F$2)/(SUMIFS(ENTRADAS!$D:$D,ENTRADAS!$B:$B,CADASTRO!$B67,ENTRADAS!$I:$I,CADASTRO!F$2)),0)</f>
        <v>0</v>
      </c>
      <c r="G67" s="9">
        <f>IFERROR(SUMIFS(ENTRADAS!$J:$J,ENTRADAS!$B:$B,CADASTRO!$B67,ENTRADAS!$I:$I,CADASTRO!G$2)/(SUMIFS(ENTRADAS!$D:$D,ENTRADAS!$B:$B,CADASTRO!$B67,ENTRADAS!$I:$I,CADASTRO!G$2)),0)</f>
        <v>0</v>
      </c>
      <c r="H67" s="9">
        <f>IFERROR(SUMIFS(ENTRADAS!$J:$J,ENTRADAS!$B:$B,CADASTRO!$B67,ENTRADAS!$I:$I,CADASTRO!H$2)/(SUMIFS(ENTRADAS!$D:$D,ENTRADAS!$B:$B,CADASTRO!$B67,ENTRADAS!$I:$I,CADASTRO!H$2)),0)</f>
        <v>0</v>
      </c>
      <c r="I67" s="9">
        <f>IFERROR(SUMIFS(ENTRADAS!$J:$J,ENTRADAS!$B:$B,CADASTRO!$B67,ENTRADAS!$I:$I,CADASTRO!I$2)/(SUMIFS(ENTRADAS!$D:$D,ENTRADAS!$B:$B,CADASTRO!$B67,ENTRADAS!$I:$I,CADASTRO!I$2)),0)</f>
        <v>0</v>
      </c>
      <c r="J67" s="9">
        <f>IFERROR(SUMIFS(ENTRADAS!$J:$J,ENTRADAS!$B:$B,CADASTRO!$B67,ENTRADAS!$I:$I,CADASTRO!J$2)/(SUMIFS(ENTRADAS!$D:$D,ENTRADAS!$B:$B,CADASTRO!$B67,ENTRADAS!$I:$I,CADASTRO!J$2)),0)</f>
        <v>0</v>
      </c>
      <c r="K67" s="9">
        <f>IFERROR(SUMIFS(ENTRADAS!$J:$J,ENTRADAS!$B:$B,CADASTRO!$B67,ENTRADAS!$I:$I,CADASTRO!K$2)/(SUMIFS(ENTRADAS!$D:$D,ENTRADAS!$B:$B,CADASTRO!$B67,ENTRADAS!$I:$I,CADASTRO!K$2)),0)</f>
        <v>0</v>
      </c>
      <c r="L67" s="9">
        <f>IFERROR(SUMIFS(ENTRADAS!$J:$J,ENTRADAS!$B:$B,CADASTRO!$B67,ENTRADAS!$I:$I,CADASTRO!L$2)/(SUMIFS(ENTRADAS!$D:$D,ENTRADAS!$B:$B,CADASTRO!$B67,ENTRADAS!$I:$I,CADASTRO!L$2)),0)</f>
        <v>0</v>
      </c>
      <c r="M67" s="9">
        <f>IFERROR(SUMIFS(ENTRADAS!$J:$J,ENTRADAS!$B:$B,CADASTRO!$B67,ENTRADAS!$I:$I,CADASTRO!M$2)/(SUMIFS(ENTRADAS!$D:$D,ENTRADAS!$B:$B,CADASTRO!$B67,ENTRADAS!$I:$I,CADASTRO!M$2)),0)</f>
        <v>0</v>
      </c>
      <c r="N67" s="9">
        <f>IFERROR(SUMIFS(ENTRADAS!$J:$J,ENTRADAS!$B:$B,CADASTRO!$B67,ENTRADAS!$I:$I,CADASTRO!N$2)/(SUMIFS(ENTRADAS!$D:$D,ENTRADAS!$B:$B,CADASTRO!$B67,ENTRADAS!$I:$I,CADASTRO!N$2)),0)</f>
        <v>0</v>
      </c>
      <c r="O67" s="9">
        <f>IFERROR(SUMIFS(ENTRADAS!$J:$J,ENTRADAS!$B:$B,CADASTRO!$B67,ENTRADAS!$I:$I,CADASTRO!O$2)/(SUMIFS(ENTRADAS!$D:$D,ENTRADAS!$B:$B,CADASTRO!$B67,ENTRADAS!$I:$I,CADASTRO!O$2)),0)</f>
        <v>0</v>
      </c>
      <c r="P67" s="9">
        <f>IFERROR(SUMIFS(ENTRADAS!$J:$J,ENTRADAS!$B:$B,CADASTRO!$B67,ENTRADAS!$I:$I,CADASTRO!P$2)/(SUMIFS(ENTRADAS!$D:$D,ENTRADAS!$B:$B,CADASTRO!$B67,ENTRADAS!$I:$I,CADASTRO!P$2)),0)</f>
        <v>0</v>
      </c>
      <c r="Q67" s="9">
        <f>IFERROR(SUMIFS(ENTRADAS!$J:$J,ENTRADAS!$B:$B,CADASTRO!$B67,ENTRADAS!$I:$I,CADASTRO!Q$2)/(SUMIFS(ENTRADAS!$D:$D,ENTRADAS!$B:$B,CADASTRO!$B67,ENTRADAS!$I:$I,CADASTRO!Q$2)),0)</f>
        <v>0</v>
      </c>
      <c r="R67" s="212">
        <f t="shared" si="4"/>
        <v>0</v>
      </c>
      <c r="S67" s="17">
        <f t="shared" si="2"/>
        <v>0</v>
      </c>
      <c r="T67" s="212">
        <f t="shared" si="5"/>
        <v>12</v>
      </c>
      <c r="U67" s="209">
        <v>12</v>
      </c>
      <c r="V67" s="1"/>
      <c r="W67" s="1"/>
      <c r="X67" s="1"/>
      <c r="Y67" s="1"/>
      <c r="Z67" s="1"/>
      <c r="AA67" s="1"/>
      <c r="AB67" s="1"/>
      <c r="AC67" s="1"/>
    </row>
    <row r="68" spans="1:29" ht="15.75" customHeight="1" x14ac:dyDescent="0.25">
      <c r="A68" s="8"/>
      <c r="B68" s="270"/>
      <c r="C68" s="7"/>
      <c r="D68" s="8"/>
      <c r="E68" s="9"/>
      <c r="F68" s="9">
        <f>IFERROR(SUMIFS(ENTRADAS!$J:$J,ENTRADAS!$B:$B,CADASTRO!$B68,ENTRADAS!$I:$I,CADASTRO!F$2)/(SUMIFS(ENTRADAS!$D:$D,ENTRADAS!$B:$B,CADASTRO!$B68,ENTRADAS!$I:$I,CADASTRO!F$2)),0)</f>
        <v>0</v>
      </c>
      <c r="G68" s="9">
        <f>IFERROR(SUMIFS(ENTRADAS!$J:$J,ENTRADAS!$B:$B,CADASTRO!$B68,ENTRADAS!$I:$I,CADASTRO!G$2)/(SUMIFS(ENTRADAS!$D:$D,ENTRADAS!$B:$B,CADASTRO!$B68,ENTRADAS!$I:$I,CADASTRO!G$2)),0)</f>
        <v>0</v>
      </c>
      <c r="H68" s="9">
        <f>IFERROR(SUMIFS(ENTRADAS!$J:$J,ENTRADAS!$B:$B,CADASTRO!$B68,ENTRADAS!$I:$I,CADASTRO!H$2)/(SUMIFS(ENTRADAS!$D:$D,ENTRADAS!$B:$B,CADASTRO!$B68,ENTRADAS!$I:$I,CADASTRO!H$2)),0)</f>
        <v>0</v>
      </c>
      <c r="I68" s="9">
        <f>IFERROR(SUMIFS(ENTRADAS!$J:$J,ENTRADAS!$B:$B,CADASTRO!$B68,ENTRADAS!$I:$I,CADASTRO!I$2)/(SUMIFS(ENTRADAS!$D:$D,ENTRADAS!$B:$B,CADASTRO!$B68,ENTRADAS!$I:$I,CADASTRO!I$2)),0)</f>
        <v>0</v>
      </c>
      <c r="J68" s="9">
        <f>IFERROR(SUMIFS(ENTRADAS!$J:$J,ENTRADAS!$B:$B,CADASTRO!$B68,ENTRADAS!$I:$I,CADASTRO!J$2)/(SUMIFS(ENTRADAS!$D:$D,ENTRADAS!$B:$B,CADASTRO!$B68,ENTRADAS!$I:$I,CADASTRO!J$2)),0)</f>
        <v>0</v>
      </c>
      <c r="K68" s="9">
        <f>IFERROR(SUMIFS(ENTRADAS!$J:$J,ENTRADAS!$B:$B,CADASTRO!$B68,ENTRADAS!$I:$I,CADASTRO!K$2)/(SUMIFS(ENTRADAS!$D:$D,ENTRADAS!$B:$B,CADASTRO!$B68,ENTRADAS!$I:$I,CADASTRO!K$2)),0)</f>
        <v>0</v>
      </c>
      <c r="L68" s="9">
        <f>IFERROR(SUMIFS(ENTRADAS!$J:$J,ENTRADAS!$B:$B,CADASTRO!$B68,ENTRADAS!$I:$I,CADASTRO!L$2)/(SUMIFS(ENTRADAS!$D:$D,ENTRADAS!$B:$B,CADASTRO!$B68,ENTRADAS!$I:$I,CADASTRO!L$2)),0)</f>
        <v>0</v>
      </c>
      <c r="M68" s="9">
        <f>IFERROR(SUMIFS(ENTRADAS!$J:$J,ENTRADAS!$B:$B,CADASTRO!$B68,ENTRADAS!$I:$I,CADASTRO!M$2)/(SUMIFS(ENTRADAS!$D:$D,ENTRADAS!$B:$B,CADASTRO!$B68,ENTRADAS!$I:$I,CADASTRO!M$2)),0)</f>
        <v>0</v>
      </c>
      <c r="N68" s="9">
        <f>IFERROR(SUMIFS(ENTRADAS!$J:$J,ENTRADAS!$B:$B,CADASTRO!$B68,ENTRADAS!$I:$I,CADASTRO!N$2)/(SUMIFS(ENTRADAS!$D:$D,ENTRADAS!$B:$B,CADASTRO!$B68,ENTRADAS!$I:$I,CADASTRO!N$2)),0)</f>
        <v>0</v>
      </c>
      <c r="O68" s="9">
        <f>IFERROR(SUMIFS(ENTRADAS!$J:$J,ENTRADAS!$B:$B,CADASTRO!$B68,ENTRADAS!$I:$I,CADASTRO!O$2)/(SUMIFS(ENTRADAS!$D:$D,ENTRADAS!$B:$B,CADASTRO!$B68,ENTRADAS!$I:$I,CADASTRO!O$2)),0)</f>
        <v>0</v>
      </c>
      <c r="P68" s="9">
        <f>IFERROR(SUMIFS(ENTRADAS!$J:$J,ENTRADAS!$B:$B,CADASTRO!$B68,ENTRADAS!$I:$I,CADASTRO!P$2)/(SUMIFS(ENTRADAS!$D:$D,ENTRADAS!$B:$B,CADASTRO!$B68,ENTRADAS!$I:$I,CADASTRO!P$2)),0)</f>
        <v>0</v>
      </c>
      <c r="Q68" s="9">
        <f>IFERROR(SUMIFS(ENTRADAS!$J:$J,ENTRADAS!$B:$B,CADASTRO!$B68,ENTRADAS!$I:$I,CADASTRO!Q$2)/(SUMIFS(ENTRADAS!$D:$D,ENTRADAS!$B:$B,CADASTRO!$B68,ENTRADAS!$I:$I,CADASTRO!Q$2)),0)</f>
        <v>0</v>
      </c>
      <c r="R68" s="212">
        <f t="shared" si="4"/>
        <v>0</v>
      </c>
      <c r="S68" s="17">
        <f t="shared" si="2"/>
        <v>0</v>
      </c>
      <c r="T68" s="212">
        <f t="shared" si="5"/>
        <v>12</v>
      </c>
      <c r="U68" s="209">
        <v>12</v>
      </c>
      <c r="V68" s="1"/>
      <c r="W68" s="1"/>
      <c r="X68" s="1"/>
      <c r="Y68" s="1"/>
      <c r="Z68" s="1"/>
      <c r="AA68" s="1"/>
      <c r="AB68" s="1"/>
      <c r="AC68" s="1"/>
    </row>
    <row r="69" spans="1:29" ht="15.75" customHeight="1" x14ac:dyDescent="0.25">
      <c r="A69" s="8"/>
      <c r="B69" s="60"/>
      <c r="C69" s="7"/>
      <c r="D69" s="8"/>
      <c r="E69" s="9"/>
      <c r="F69" s="9">
        <f>IFERROR(SUMIFS(ENTRADAS!$J:$J,ENTRADAS!$B:$B,CADASTRO!$B69,ENTRADAS!$I:$I,CADASTRO!F$2)/(SUMIFS(ENTRADAS!$D:$D,ENTRADAS!$B:$B,CADASTRO!$B69,ENTRADAS!$I:$I,CADASTRO!F$2)),0)</f>
        <v>0</v>
      </c>
      <c r="G69" s="9">
        <f>IFERROR(SUMIFS(ENTRADAS!$J:$J,ENTRADAS!$B:$B,CADASTRO!$B69,ENTRADAS!$I:$I,CADASTRO!G$2)/(SUMIFS(ENTRADAS!$D:$D,ENTRADAS!$B:$B,CADASTRO!$B69,ENTRADAS!$I:$I,CADASTRO!G$2)),0)</f>
        <v>0</v>
      </c>
      <c r="H69" s="9">
        <f>IFERROR(SUMIFS(ENTRADAS!$J:$J,ENTRADAS!$B:$B,CADASTRO!$B69,ENTRADAS!$I:$I,CADASTRO!H$2)/(SUMIFS(ENTRADAS!$D:$D,ENTRADAS!$B:$B,CADASTRO!$B69,ENTRADAS!$I:$I,CADASTRO!H$2)),0)</f>
        <v>0</v>
      </c>
      <c r="I69" s="9">
        <f>IFERROR(SUMIFS(ENTRADAS!$J:$J,ENTRADAS!$B:$B,CADASTRO!$B69,ENTRADAS!$I:$I,CADASTRO!I$2)/(SUMIFS(ENTRADAS!$D:$D,ENTRADAS!$B:$B,CADASTRO!$B69,ENTRADAS!$I:$I,CADASTRO!I$2)),0)</f>
        <v>0</v>
      </c>
      <c r="J69" s="9">
        <f>IFERROR(SUMIFS(ENTRADAS!$J:$J,ENTRADAS!$B:$B,CADASTRO!$B69,ENTRADAS!$I:$I,CADASTRO!J$2)/(SUMIFS(ENTRADAS!$D:$D,ENTRADAS!$B:$B,CADASTRO!$B69,ENTRADAS!$I:$I,CADASTRO!J$2)),0)</f>
        <v>0</v>
      </c>
      <c r="K69" s="9">
        <f>IFERROR(SUMIFS(ENTRADAS!$J:$J,ENTRADAS!$B:$B,CADASTRO!$B69,ENTRADAS!$I:$I,CADASTRO!K$2)/(SUMIFS(ENTRADAS!$D:$D,ENTRADAS!$B:$B,CADASTRO!$B69,ENTRADAS!$I:$I,CADASTRO!K$2)),0)</f>
        <v>0</v>
      </c>
      <c r="L69" s="9">
        <f>IFERROR(SUMIFS(ENTRADAS!$J:$J,ENTRADAS!$B:$B,CADASTRO!$B69,ENTRADAS!$I:$I,CADASTRO!L$2)/(SUMIFS(ENTRADAS!$D:$D,ENTRADAS!$B:$B,CADASTRO!$B69,ENTRADAS!$I:$I,CADASTRO!L$2)),0)</f>
        <v>0</v>
      </c>
      <c r="M69" s="9">
        <f>IFERROR(SUMIFS(ENTRADAS!$J:$J,ENTRADAS!$B:$B,CADASTRO!$B69,ENTRADAS!$I:$I,CADASTRO!M$2)/(SUMIFS(ENTRADAS!$D:$D,ENTRADAS!$B:$B,CADASTRO!$B69,ENTRADAS!$I:$I,CADASTRO!M$2)),0)</f>
        <v>0</v>
      </c>
      <c r="N69" s="9">
        <f>IFERROR(SUMIFS(ENTRADAS!$J:$J,ENTRADAS!$B:$B,CADASTRO!$B69,ENTRADAS!$I:$I,CADASTRO!N$2)/(SUMIFS(ENTRADAS!$D:$D,ENTRADAS!$B:$B,CADASTRO!$B69,ENTRADAS!$I:$I,CADASTRO!N$2)),0)</f>
        <v>0</v>
      </c>
      <c r="O69" s="9">
        <f>IFERROR(SUMIFS(ENTRADAS!$J:$J,ENTRADAS!$B:$B,CADASTRO!$B69,ENTRADAS!$I:$I,CADASTRO!O$2)/(SUMIFS(ENTRADAS!$D:$D,ENTRADAS!$B:$B,CADASTRO!$B69,ENTRADAS!$I:$I,CADASTRO!O$2)),0)</f>
        <v>0</v>
      </c>
      <c r="P69" s="9">
        <f>IFERROR(SUMIFS(ENTRADAS!$J:$J,ENTRADAS!$B:$B,CADASTRO!$B69,ENTRADAS!$I:$I,CADASTRO!P$2)/(SUMIFS(ENTRADAS!$D:$D,ENTRADAS!$B:$B,CADASTRO!$B69,ENTRADAS!$I:$I,CADASTRO!P$2)),0)</f>
        <v>0</v>
      </c>
      <c r="Q69" s="9">
        <f>IFERROR(SUMIFS(ENTRADAS!$J:$J,ENTRADAS!$B:$B,CADASTRO!$B69,ENTRADAS!$I:$I,CADASTRO!Q$2)/(SUMIFS(ENTRADAS!$D:$D,ENTRADAS!$B:$B,CADASTRO!$B69,ENTRADAS!$I:$I,CADASTRO!Q$2)),0)</f>
        <v>0</v>
      </c>
      <c r="R69" s="212">
        <f t="shared" si="4"/>
        <v>0</v>
      </c>
      <c r="S69" s="17">
        <f t="shared" si="2"/>
        <v>0</v>
      </c>
      <c r="T69" s="212">
        <f t="shared" si="5"/>
        <v>12</v>
      </c>
      <c r="U69" s="209">
        <v>12</v>
      </c>
      <c r="V69" s="1"/>
      <c r="W69" s="1"/>
      <c r="X69" s="1"/>
      <c r="Y69" s="1"/>
      <c r="Z69" s="1"/>
      <c r="AA69" s="1"/>
      <c r="AB69" s="1"/>
      <c r="AC69" s="1"/>
    </row>
    <row r="70" spans="1:29" ht="15.75" customHeight="1" x14ac:dyDescent="0.25">
      <c r="A70" s="8"/>
      <c r="B70" s="59"/>
      <c r="C70" s="7"/>
      <c r="D70" s="8"/>
      <c r="E70" s="9"/>
      <c r="F70" s="9">
        <f>IFERROR(SUMIFS(ENTRADAS!$J:$J,ENTRADAS!$B:$B,CADASTRO!$B70,ENTRADAS!$I:$I,CADASTRO!F$2)/(SUMIFS(ENTRADAS!$D:$D,ENTRADAS!$B:$B,CADASTRO!$B70,ENTRADAS!$I:$I,CADASTRO!F$2)),0)</f>
        <v>0</v>
      </c>
      <c r="G70" s="9">
        <f>IFERROR(SUMIFS(ENTRADAS!$J:$J,ENTRADAS!$B:$B,CADASTRO!$B70,ENTRADAS!$I:$I,CADASTRO!G$2)/(SUMIFS(ENTRADAS!$D:$D,ENTRADAS!$B:$B,CADASTRO!$B70,ENTRADAS!$I:$I,CADASTRO!G$2)),0)</f>
        <v>0</v>
      </c>
      <c r="H70" s="9">
        <f>IFERROR(SUMIFS(ENTRADAS!$J:$J,ENTRADAS!$B:$B,CADASTRO!$B70,ENTRADAS!$I:$I,CADASTRO!H$2)/(SUMIFS(ENTRADAS!$D:$D,ENTRADAS!$B:$B,CADASTRO!$B70,ENTRADAS!$I:$I,CADASTRO!H$2)),0)</f>
        <v>0</v>
      </c>
      <c r="I70" s="9">
        <f>IFERROR(SUMIFS(ENTRADAS!$J:$J,ENTRADAS!$B:$B,CADASTRO!$B70,ENTRADAS!$I:$I,CADASTRO!I$2)/(SUMIFS(ENTRADAS!$D:$D,ENTRADAS!$B:$B,CADASTRO!$B70,ENTRADAS!$I:$I,CADASTRO!I$2)),0)</f>
        <v>0</v>
      </c>
      <c r="J70" s="9">
        <f>IFERROR(SUMIFS(ENTRADAS!$J:$J,ENTRADAS!$B:$B,CADASTRO!$B70,ENTRADAS!$I:$I,CADASTRO!J$2)/(SUMIFS(ENTRADAS!$D:$D,ENTRADAS!$B:$B,CADASTRO!$B70,ENTRADAS!$I:$I,CADASTRO!J$2)),0)</f>
        <v>0</v>
      </c>
      <c r="K70" s="9">
        <f>IFERROR(SUMIFS(ENTRADAS!$J:$J,ENTRADAS!$B:$B,CADASTRO!$B70,ENTRADAS!$I:$I,CADASTRO!K$2)/(SUMIFS(ENTRADAS!$D:$D,ENTRADAS!$B:$B,CADASTRO!$B70,ENTRADAS!$I:$I,CADASTRO!K$2)),0)</f>
        <v>0</v>
      </c>
      <c r="L70" s="9">
        <f>IFERROR(SUMIFS(ENTRADAS!$J:$J,ENTRADAS!$B:$B,CADASTRO!$B70,ENTRADAS!$I:$I,CADASTRO!L$2)/(SUMIFS(ENTRADAS!$D:$D,ENTRADAS!$B:$B,CADASTRO!$B70,ENTRADAS!$I:$I,CADASTRO!L$2)),0)</f>
        <v>0</v>
      </c>
      <c r="M70" s="9">
        <f>IFERROR(SUMIFS(ENTRADAS!$J:$J,ENTRADAS!$B:$B,CADASTRO!$B70,ENTRADAS!$I:$I,CADASTRO!M$2)/(SUMIFS(ENTRADAS!$D:$D,ENTRADAS!$B:$B,CADASTRO!$B70,ENTRADAS!$I:$I,CADASTRO!M$2)),0)</f>
        <v>0</v>
      </c>
      <c r="N70" s="9">
        <f>IFERROR(SUMIFS(ENTRADAS!$J:$J,ENTRADAS!$B:$B,CADASTRO!$B70,ENTRADAS!$I:$I,CADASTRO!N$2)/(SUMIFS(ENTRADAS!$D:$D,ENTRADAS!$B:$B,CADASTRO!$B70,ENTRADAS!$I:$I,CADASTRO!N$2)),0)</f>
        <v>0</v>
      </c>
      <c r="O70" s="9">
        <f>IFERROR(SUMIFS(ENTRADAS!$J:$J,ENTRADAS!$B:$B,CADASTRO!$B70,ENTRADAS!$I:$I,CADASTRO!O$2)/(SUMIFS(ENTRADAS!$D:$D,ENTRADAS!$B:$B,CADASTRO!$B70,ENTRADAS!$I:$I,CADASTRO!O$2)),0)</f>
        <v>0</v>
      </c>
      <c r="P70" s="9">
        <f>IFERROR(SUMIFS(ENTRADAS!$J:$J,ENTRADAS!$B:$B,CADASTRO!$B70,ENTRADAS!$I:$I,CADASTRO!P$2)/(SUMIFS(ENTRADAS!$D:$D,ENTRADAS!$B:$B,CADASTRO!$B70,ENTRADAS!$I:$I,CADASTRO!P$2)),0)</f>
        <v>0</v>
      </c>
      <c r="Q70" s="9">
        <f>IFERROR(SUMIFS(ENTRADAS!$J:$J,ENTRADAS!$B:$B,CADASTRO!$B70,ENTRADAS!$I:$I,CADASTRO!Q$2)/(SUMIFS(ENTRADAS!$D:$D,ENTRADAS!$B:$B,CADASTRO!$B70,ENTRADAS!$I:$I,CADASTRO!Q$2)),0)</f>
        <v>0</v>
      </c>
      <c r="R70" s="212">
        <f t="shared" si="4"/>
        <v>0</v>
      </c>
      <c r="S70" s="17">
        <f t="shared" ref="S70:S133" si="6">D70*E70</f>
        <v>0</v>
      </c>
      <c r="T70" s="212">
        <f t="shared" si="5"/>
        <v>12</v>
      </c>
      <c r="U70" s="209">
        <v>12</v>
      </c>
      <c r="V70" s="1"/>
      <c r="W70" s="1"/>
      <c r="X70" s="1"/>
      <c r="Y70" s="1"/>
      <c r="Z70" s="1"/>
      <c r="AA70" s="1"/>
      <c r="AB70" s="1"/>
      <c r="AC70" s="1"/>
    </row>
    <row r="71" spans="1:29" ht="15.75" customHeight="1" x14ac:dyDescent="0.25">
      <c r="A71" s="8"/>
      <c r="B71" s="59"/>
      <c r="C71" s="7"/>
      <c r="D71" s="8"/>
      <c r="E71" s="9"/>
      <c r="F71" s="9">
        <f>IFERROR(SUMIFS(ENTRADAS!$J:$J,ENTRADAS!$B:$B,CADASTRO!$B71,ENTRADAS!$I:$I,CADASTRO!F$2)/(SUMIFS(ENTRADAS!$D:$D,ENTRADAS!$B:$B,CADASTRO!$B71,ENTRADAS!$I:$I,CADASTRO!F$2)),0)</f>
        <v>0</v>
      </c>
      <c r="G71" s="9">
        <f>IFERROR(SUMIFS(ENTRADAS!$J:$J,ENTRADAS!$B:$B,CADASTRO!$B71,ENTRADAS!$I:$I,CADASTRO!G$2)/(SUMIFS(ENTRADAS!$D:$D,ENTRADAS!$B:$B,CADASTRO!$B71,ENTRADAS!$I:$I,CADASTRO!G$2)),0)</f>
        <v>0</v>
      </c>
      <c r="H71" s="9">
        <f>IFERROR(SUMIFS(ENTRADAS!$J:$J,ENTRADAS!$B:$B,CADASTRO!$B71,ENTRADAS!$I:$I,CADASTRO!H$2)/(SUMIFS(ENTRADAS!$D:$D,ENTRADAS!$B:$B,CADASTRO!$B71,ENTRADAS!$I:$I,CADASTRO!H$2)),0)</f>
        <v>0</v>
      </c>
      <c r="I71" s="9">
        <f>IFERROR(SUMIFS(ENTRADAS!$J:$J,ENTRADAS!$B:$B,CADASTRO!$B71,ENTRADAS!$I:$I,CADASTRO!I$2)/(SUMIFS(ENTRADAS!$D:$D,ENTRADAS!$B:$B,CADASTRO!$B71,ENTRADAS!$I:$I,CADASTRO!I$2)),0)</f>
        <v>0</v>
      </c>
      <c r="J71" s="9">
        <f>IFERROR(SUMIFS(ENTRADAS!$J:$J,ENTRADAS!$B:$B,CADASTRO!$B71,ENTRADAS!$I:$I,CADASTRO!J$2)/(SUMIFS(ENTRADAS!$D:$D,ENTRADAS!$B:$B,CADASTRO!$B71,ENTRADAS!$I:$I,CADASTRO!J$2)),0)</f>
        <v>0</v>
      </c>
      <c r="K71" s="9">
        <f>IFERROR(SUMIFS(ENTRADAS!$J:$J,ENTRADAS!$B:$B,CADASTRO!$B71,ENTRADAS!$I:$I,CADASTRO!K$2)/(SUMIFS(ENTRADAS!$D:$D,ENTRADAS!$B:$B,CADASTRO!$B71,ENTRADAS!$I:$I,CADASTRO!K$2)),0)</f>
        <v>0</v>
      </c>
      <c r="L71" s="9">
        <f>IFERROR(SUMIFS(ENTRADAS!$J:$J,ENTRADAS!$B:$B,CADASTRO!$B71,ENTRADAS!$I:$I,CADASTRO!L$2)/(SUMIFS(ENTRADAS!$D:$D,ENTRADAS!$B:$B,CADASTRO!$B71,ENTRADAS!$I:$I,CADASTRO!L$2)),0)</f>
        <v>0</v>
      </c>
      <c r="M71" s="9">
        <f>IFERROR(SUMIFS(ENTRADAS!$J:$J,ENTRADAS!$B:$B,CADASTRO!$B71,ENTRADAS!$I:$I,CADASTRO!M$2)/(SUMIFS(ENTRADAS!$D:$D,ENTRADAS!$B:$B,CADASTRO!$B71,ENTRADAS!$I:$I,CADASTRO!M$2)),0)</f>
        <v>0</v>
      </c>
      <c r="N71" s="9">
        <f>IFERROR(SUMIFS(ENTRADAS!$J:$J,ENTRADAS!$B:$B,CADASTRO!$B71,ENTRADAS!$I:$I,CADASTRO!N$2)/(SUMIFS(ENTRADAS!$D:$D,ENTRADAS!$B:$B,CADASTRO!$B71,ENTRADAS!$I:$I,CADASTRO!N$2)),0)</f>
        <v>0</v>
      </c>
      <c r="O71" s="9">
        <f>IFERROR(SUMIFS(ENTRADAS!$J:$J,ENTRADAS!$B:$B,CADASTRO!$B71,ENTRADAS!$I:$I,CADASTRO!O$2)/(SUMIFS(ENTRADAS!$D:$D,ENTRADAS!$B:$B,CADASTRO!$B71,ENTRADAS!$I:$I,CADASTRO!O$2)),0)</f>
        <v>0</v>
      </c>
      <c r="P71" s="9">
        <f>IFERROR(SUMIFS(ENTRADAS!$J:$J,ENTRADAS!$B:$B,CADASTRO!$B71,ENTRADAS!$I:$I,CADASTRO!P$2)/(SUMIFS(ENTRADAS!$D:$D,ENTRADAS!$B:$B,CADASTRO!$B71,ENTRADAS!$I:$I,CADASTRO!P$2)),0)</f>
        <v>0</v>
      </c>
      <c r="Q71" s="9">
        <f>IFERROR(SUMIFS(ENTRADAS!$J:$J,ENTRADAS!$B:$B,CADASTRO!$B71,ENTRADAS!$I:$I,CADASTRO!Q$2)/(SUMIFS(ENTRADAS!$D:$D,ENTRADAS!$B:$B,CADASTRO!$B71,ENTRADAS!$I:$I,CADASTRO!Q$2)),0)</f>
        <v>0</v>
      </c>
      <c r="R71" s="212">
        <f t="shared" si="4"/>
        <v>0</v>
      </c>
      <c r="S71" s="17">
        <f t="shared" si="6"/>
        <v>0</v>
      </c>
      <c r="T71" s="212">
        <f t="shared" si="5"/>
        <v>12</v>
      </c>
      <c r="U71" s="209">
        <v>12</v>
      </c>
      <c r="V71" s="1"/>
      <c r="W71" s="1"/>
      <c r="X71" s="1"/>
      <c r="Y71" s="1"/>
      <c r="Z71" s="1"/>
      <c r="AA71" s="1"/>
      <c r="AB71" s="1"/>
      <c r="AC71" s="1"/>
    </row>
    <row r="72" spans="1:29" ht="15.75" customHeight="1" x14ac:dyDescent="0.25">
      <c r="A72" s="8"/>
      <c r="B72" s="65"/>
      <c r="C72" s="7"/>
      <c r="D72" s="8"/>
      <c r="E72" s="9"/>
      <c r="F72" s="9">
        <f>IFERROR(SUMIFS(ENTRADAS!$J:$J,ENTRADAS!$B:$B,CADASTRO!$B72,ENTRADAS!$I:$I,CADASTRO!F$2)/(SUMIFS(ENTRADAS!$D:$D,ENTRADAS!$B:$B,CADASTRO!$B72,ENTRADAS!$I:$I,CADASTRO!F$2)),0)</f>
        <v>0</v>
      </c>
      <c r="G72" s="9">
        <f>IFERROR(SUMIFS(ENTRADAS!$J:$J,ENTRADAS!$B:$B,CADASTRO!$B72,ENTRADAS!$I:$I,CADASTRO!G$2)/(SUMIFS(ENTRADAS!$D:$D,ENTRADAS!$B:$B,CADASTRO!$B72,ENTRADAS!$I:$I,CADASTRO!G$2)),0)</f>
        <v>0</v>
      </c>
      <c r="H72" s="9">
        <f>IFERROR(SUMIFS(ENTRADAS!$J:$J,ENTRADAS!$B:$B,CADASTRO!$B72,ENTRADAS!$I:$I,CADASTRO!H$2)/(SUMIFS(ENTRADAS!$D:$D,ENTRADAS!$B:$B,CADASTRO!$B72,ENTRADAS!$I:$I,CADASTRO!H$2)),0)</f>
        <v>0</v>
      </c>
      <c r="I72" s="9">
        <f>IFERROR(SUMIFS(ENTRADAS!$J:$J,ENTRADAS!$B:$B,CADASTRO!$B72,ENTRADAS!$I:$I,CADASTRO!I$2)/(SUMIFS(ENTRADAS!$D:$D,ENTRADAS!$B:$B,CADASTRO!$B72,ENTRADAS!$I:$I,CADASTRO!I$2)),0)</f>
        <v>0</v>
      </c>
      <c r="J72" s="9">
        <f>IFERROR(SUMIFS(ENTRADAS!$J:$J,ENTRADAS!$B:$B,CADASTRO!$B72,ENTRADAS!$I:$I,CADASTRO!J$2)/(SUMIFS(ENTRADAS!$D:$D,ENTRADAS!$B:$B,CADASTRO!$B72,ENTRADAS!$I:$I,CADASTRO!J$2)),0)</f>
        <v>0</v>
      </c>
      <c r="K72" s="9">
        <f>IFERROR(SUMIFS(ENTRADAS!$J:$J,ENTRADAS!$B:$B,CADASTRO!$B72,ENTRADAS!$I:$I,CADASTRO!K$2)/(SUMIFS(ENTRADAS!$D:$D,ENTRADAS!$B:$B,CADASTRO!$B72,ENTRADAS!$I:$I,CADASTRO!K$2)),0)</f>
        <v>0</v>
      </c>
      <c r="L72" s="9">
        <f>IFERROR(SUMIFS(ENTRADAS!$J:$J,ENTRADAS!$B:$B,CADASTRO!$B72,ENTRADAS!$I:$I,CADASTRO!L$2)/(SUMIFS(ENTRADAS!$D:$D,ENTRADAS!$B:$B,CADASTRO!$B72,ENTRADAS!$I:$I,CADASTRO!L$2)),0)</f>
        <v>0</v>
      </c>
      <c r="M72" s="9">
        <f>IFERROR(SUMIFS(ENTRADAS!$J:$J,ENTRADAS!$B:$B,CADASTRO!$B72,ENTRADAS!$I:$I,CADASTRO!M$2)/(SUMIFS(ENTRADAS!$D:$D,ENTRADAS!$B:$B,CADASTRO!$B72,ENTRADAS!$I:$I,CADASTRO!M$2)),0)</f>
        <v>0</v>
      </c>
      <c r="N72" s="9">
        <f>IFERROR(SUMIFS(ENTRADAS!$J:$J,ENTRADAS!$B:$B,CADASTRO!$B72,ENTRADAS!$I:$I,CADASTRO!N$2)/(SUMIFS(ENTRADAS!$D:$D,ENTRADAS!$B:$B,CADASTRO!$B72,ENTRADAS!$I:$I,CADASTRO!N$2)),0)</f>
        <v>0</v>
      </c>
      <c r="O72" s="9">
        <f>IFERROR(SUMIFS(ENTRADAS!$J:$J,ENTRADAS!$B:$B,CADASTRO!$B72,ENTRADAS!$I:$I,CADASTRO!O$2)/(SUMIFS(ENTRADAS!$D:$D,ENTRADAS!$B:$B,CADASTRO!$B72,ENTRADAS!$I:$I,CADASTRO!O$2)),0)</f>
        <v>0</v>
      </c>
      <c r="P72" s="9">
        <f>IFERROR(SUMIFS(ENTRADAS!$J:$J,ENTRADAS!$B:$B,CADASTRO!$B72,ENTRADAS!$I:$I,CADASTRO!P$2)/(SUMIFS(ENTRADAS!$D:$D,ENTRADAS!$B:$B,CADASTRO!$B72,ENTRADAS!$I:$I,CADASTRO!P$2)),0)</f>
        <v>0</v>
      </c>
      <c r="Q72" s="9">
        <f>IFERROR(SUMIFS(ENTRADAS!$J:$J,ENTRADAS!$B:$B,CADASTRO!$B72,ENTRADAS!$I:$I,CADASTRO!Q$2)/(SUMIFS(ENTRADAS!$D:$D,ENTRADAS!$B:$B,CADASTRO!$B72,ENTRADAS!$I:$I,CADASTRO!Q$2)),0)</f>
        <v>0</v>
      </c>
      <c r="R72" s="212">
        <f t="shared" si="4"/>
        <v>0</v>
      </c>
      <c r="S72" s="17">
        <f t="shared" si="6"/>
        <v>0</v>
      </c>
      <c r="T72" s="212">
        <f t="shared" si="5"/>
        <v>12</v>
      </c>
      <c r="U72" s="209">
        <v>12</v>
      </c>
      <c r="V72" s="1"/>
      <c r="W72" s="1"/>
      <c r="X72" s="1"/>
      <c r="Y72" s="1"/>
      <c r="Z72" s="1"/>
      <c r="AA72" s="1"/>
      <c r="AB72" s="1"/>
      <c r="AC72" s="1"/>
    </row>
    <row r="73" spans="1:29" ht="15.75" customHeight="1" x14ac:dyDescent="0.25">
      <c r="A73" s="8"/>
      <c r="B73" s="59"/>
      <c r="C73" s="50"/>
      <c r="D73" s="8"/>
      <c r="E73" s="9"/>
      <c r="F73" s="9">
        <f>IFERROR(SUMIFS(ENTRADAS!$J:$J,ENTRADAS!$B:$B,CADASTRO!$B73,ENTRADAS!$I:$I,CADASTRO!F$2)/(SUMIFS(ENTRADAS!$D:$D,ENTRADAS!$B:$B,CADASTRO!$B73,ENTRADAS!$I:$I,CADASTRO!F$2)),0)</f>
        <v>0</v>
      </c>
      <c r="G73" s="9">
        <f>IFERROR(SUMIFS(ENTRADAS!$J:$J,ENTRADAS!$B:$B,CADASTRO!$B73,ENTRADAS!$I:$I,CADASTRO!G$2)/(SUMIFS(ENTRADAS!$D:$D,ENTRADAS!$B:$B,CADASTRO!$B73,ENTRADAS!$I:$I,CADASTRO!G$2)),0)</f>
        <v>0</v>
      </c>
      <c r="H73" s="9">
        <f>IFERROR(SUMIFS(ENTRADAS!$J:$J,ENTRADAS!$B:$B,CADASTRO!$B73,ENTRADAS!$I:$I,CADASTRO!H$2)/(SUMIFS(ENTRADAS!$D:$D,ENTRADAS!$B:$B,CADASTRO!$B73,ENTRADAS!$I:$I,CADASTRO!H$2)),0)</f>
        <v>0</v>
      </c>
      <c r="I73" s="9">
        <f>IFERROR(SUMIFS(ENTRADAS!$J:$J,ENTRADAS!$B:$B,CADASTRO!$B73,ENTRADAS!$I:$I,CADASTRO!I$2)/(SUMIFS(ENTRADAS!$D:$D,ENTRADAS!$B:$B,CADASTRO!$B73,ENTRADAS!$I:$I,CADASTRO!I$2)),0)</f>
        <v>0</v>
      </c>
      <c r="J73" s="9">
        <f>IFERROR(SUMIFS(ENTRADAS!$J:$J,ENTRADAS!$B:$B,CADASTRO!$B73,ENTRADAS!$I:$I,CADASTRO!J$2)/(SUMIFS(ENTRADAS!$D:$D,ENTRADAS!$B:$B,CADASTRO!$B73,ENTRADAS!$I:$I,CADASTRO!J$2)),0)</f>
        <v>0</v>
      </c>
      <c r="K73" s="9">
        <f>IFERROR(SUMIFS(ENTRADAS!$J:$J,ENTRADAS!$B:$B,CADASTRO!$B73,ENTRADAS!$I:$I,CADASTRO!K$2)/(SUMIFS(ENTRADAS!$D:$D,ENTRADAS!$B:$B,CADASTRO!$B73,ENTRADAS!$I:$I,CADASTRO!K$2)),0)</f>
        <v>0</v>
      </c>
      <c r="L73" s="9">
        <f>IFERROR(SUMIFS(ENTRADAS!$J:$J,ENTRADAS!$B:$B,CADASTRO!$B73,ENTRADAS!$I:$I,CADASTRO!L$2)/(SUMIFS(ENTRADAS!$D:$D,ENTRADAS!$B:$B,CADASTRO!$B73,ENTRADAS!$I:$I,CADASTRO!L$2)),0)</f>
        <v>0</v>
      </c>
      <c r="M73" s="9">
        <f>IFERROR(SUMIFS(ENTRADAS!$J:$J,ENTRADAS!$B:$B,CADASTRO!$B73,ENTRADAS!$I:$I,CADASTRO!M$2)/(SUMIFS(ENTRADAS!$D:$D,ENTRADAS!$B:$B,CADASTRO!$B73,ENTRADAS!$I:$I,CADASTRO!M$2)),0)</f>
        <v>0</v>
      </c>
      <c r="N73" s="9">
        <f>IFERROR(SUMIFS(ENTRADAS!$J:$J,ENTRADAS!$B:$B,CADASTRO!$B73,ENTRADAS!$I:$I,CADASTRO!N$2)/(SUMIFS(ENTRADAS!$D:$D,ENTRADAS!$B:$B,CADASTRO!$B73,ENTRADAS!$I:$I,CADASTRO!N$2)),0)</f>
        <v>0</v>
      </c>
      <c r="O73" s="9">
        <f>IFERROR(SUMIFS(ENTRADAS!$J:$J,ENTRADAS!$B:$B,CADASTRO!$B73,ENTRADAS!$I:$I,CADASTRO!O$2)/(SUMIFS(ENTRADAS!$D:$D,ENTRADAS!$B:$B,CADASTRO!$B73,ENTRADAS!$I:$I,CADASTRO!O$2)),0)</f>
        <v>0</v>
      </c>
      <c r="P73" s="9">
        <f>IFERROR(SUMIFS(ENTRADAS!$J:$J,ENTRADAS!$B:$B,CADASTRO!$B73,ENTRADAS!$I:$I,CADASTRO!P$2)/(SUMIFS(ENTRADAS!$D:$D,ENTRADAS!$B:$B,CADASTRO!$B73,ENTRADAS!$I:$I,CADASTRO!P$2)),0)</f>
        <v>0</v>
      </c>
      <c r="Q73" s="9">
        <f>IFERROR(SUMIFS(ENTRADAS!$J:$J,ENTRADAS!$B:$B,CADASTRO!$B73,ENTRADAS!$I:$I,CADASTRO!Q$2)/(SUMIFS(ENTRADAS!$D:$D,ENTRADAS!$B:$B,CADASTRO!$B73,ENTRADAS!$I:$I,CADASTRO!Q$2)),0)</f>
        <v>0</v>
      </c>
      <c r="R73" s="212">
        <f t="shared" si="4"/>
        <v>0</v>
      </c>
      <c r="S73" s="17">
        <f t="shared" si="6"/>
        <v>0</v>
      </c>
      <c r="T73" s="212">
        <f t="shared" si="5"/>
        <v>12</v>
      </c>
      <c r="U73" s="209">
        <v>12</v>
      </c>
      <c r="V73" s="1"/>
      <c r="W73" s="1"/>
      <c r="X73" s="1"/>
      <c r="Y73" s="1"/>
      <c r="Z73" s="1"/>
      <c r="AA73" s="1"/>
      <c r="AB73" s="1"/>
      <c r="AC73" s="1"/>
    </row>
    <row r="74" spans="1:29" ht="15.75" customHeight="1" x14ac:dyDescent="0.25">
      <c r="A74" s="8"/>
      <c r="B74" s="59"/>
      <c r="C74" s="7"/>
      <c r="D74" s="8"/>
      <c r="E74" s="9"/>
      <c r="F74" s="9">
        <f>IFERROR(SUMIFS(ENTRADAS!$J:$J,ENTRADAS!$B:$B,CADASTRO!$B74,ENTRADAS!$I:$I,CADASTRO!F$2)/(SUMIFS(ENTRADAS!$D:$D,ENTRADAS!$B:$B,CADASTRO!$B74,ENTRADAS!$I:$I,CADASTRO!F$2)),0)</f>
        <v>0</v>
      </c>
      <c r="G74" s="9">
        <f>IFERROR(SUMIFS(ENTRADAS!$J:$J,ENTRADAS!$B:$B,CADASTRO!$B74,ENTRADAS!$I:$I,CADASTRO!G$2)/(SUMIFS(ENTRADAS!$D:$D,ENTRADAS!$B:$B,CADASTRO!$B74,ENTRADAS!$I:$I,CADASTRO!G$2)),0)</f>
        <v>0</v>
      </c>
      <c r="H74" s="9">
        <f>IFERROR(SUMIFS(ENTRADAS!$J:$J,ENTRADAS!$B:$B,CADASTRO!$B74,ENTRADAS!$I:$I,CADASTRO!H$2)/(SUMIFS(ENTRADAS!$D:$D,ENTRADAS!$B:$B,CADASTRO!$B74,ENTRADAS!$I:$I,CADASTRO!H$2)),0)</f>
        <v>0</v>
      </c>
      <c r="I74" s="9">
        <f>IFERROR(SUMIFS(ENTRADAS!$J:$J,ENTRADAS!$B:$B,CADASTRO!$B74,ENTRADAS!$I:$I,CADASTRO!I$2)/(SUMIFS(ENTRADAS!$D:$D,ENTRADAS!$B:$B,CADASTRO!$B74,ENTRADAS!$I:$I,CADASTRO!I$2)),0)</f>
        <v>0</v>
      </c>
      <c r="J74" s="9">
        <f>IFERROR(SUMIFS(ENTRADAS!$J:$J,ENTRADAS!$B:$B,CADASTRO!$B74,ENTRADAS!$I:$I,CADASTRO!J$2)/(SUMIFS(ENTRADAS!$D:$D,ENTRADAS!$B:$B,CADASTRO!$B74,ENTRADAS!$I:$I,CADASTRO!J$2)),0)</f>
        <v>0</v>
      </c>
      <c r="K74" s="9">
        <f>IFERROR(SUMIFS(ENTRADAS!$J:$J,ENTRADAS!$B:$B,CADASTRO!$B74,ENTRADAS!$I:$I,CADASTRO!K$2)/(SUMIFS(ENTRADAS!$D:$D,ENTRADAS!$B:$B,CADASTRO!$B74,ENTRADAS!$I:$I,CADASTRO!K$2)),0)</f>
        <v>0</v>
      </c>
      <c r="L74" s="9">
        <f>IFERROR(SUMIFS(ENTRADAS!$J:$J,ENTRADAS!$B:$B,CADASTRO!$B74,ENTRADAS!$I:$I,CADASTRO!L$2)/(SUMIFS(ENTRADAS!$D:$D,ENTRADAS!$B:$B,CADASTRO!$B74,ENTRADAS!$I:$I,CADASTRO!L$2)),0)</f>
        <v>0</v>
      </c>
      <c r="M74" s="9">
        <f>IFERROR(SUMIFS(ENTRADAS!$J:$J,ENTRADAS!$B:$B,CADASTRO!$B74,ENTRADAS!$I:$I,CADASTRO!M$2)/(SUMIFS(ENTRADAS!$D:$D,ENTRADAS!$B:$B,CADASTRO!$B74,ENTRADAS!$I:$I,CADASTRO!M$2)),0)</f>
        <v>0</v>
      </c>
      <c r="N74" s="9">
        <f>IFERROR(SUMIFS(ENTRADAS!$J:$J,ENTRADAS!$B:$B,CADASTRO!$B74,ENTRADAS!$I:$I,CADASTRO!N$2)/(SUMIFS(ENTRADAS!$D:$D,ENTRADAS!$B:$B,CADASTRO!$B74,ENTRADAS!$I:$I,CADASTRO!N$2)),0)</f>
        <v>0</v>
      </c>
      <c r="O74" s="9">
        <f>IFERROR(SUMIFS(ENTRADAS!$J:$J,ENTRADAS!$B:$B,CADASTRO!$B74,ENTRADAS!$I:$I,CADASTRO!O$2)/(SUMIFS(ENTRADAS!$D:$D,ENTRADAS!$B:$B,CADASTRO!$B74,ENTRADAS!$I:$I,CADASTRO!O$2)),0)</f>
        <v>0</v>
      </c>
      <c r="P74" s="9">
        <f>IFERROR(SUMIFS(ENTRADAS!$J:$J,ENTRADAS!$B:$B,CADASTRO!$B74,ENTRADAS!$I:$I,CADASTRO!P$2)/(SUMIFS(ENTRADAS!$D:$D,ENTRADAS!$B:$B,CADASTRO!$B74,ENTRADAS!$I:$I,CADASTRO!P$2)),0)</f>
        <v>0</v>
      </c>
      <c r="Q74" s="9">
        <f>IFERROR(SUMIFS(ENTRADAS!$J:$J,ENTRADAS!$B:$B,CADASTRO!$B74,ENTRADAS!$I:$I,CADASTRO!Q$2)/(SUMIFS(ENTRADAS!$D:$D,ENTRADAS!$B:$B,CADASTRO!$B74,ENTRADAS!$I:$I,CADASTRO!Q$2)),0)</f>
        <v>0</v>
      </c>
      <c r="R74" s="212">
        <f t="shared" si="4"/>
        <v>0</v>
      </c>
      <c r="S74" s="17">
        <f t="shared" si="6"/>
        <v>0</v>
      </c>
      <c r="T74" s="212">
        <f t="shared" si="5"/>
        <v>12</v>
      </c>
      <c r="U74" s="209">
        <v>12</v>
      </c>
      <c r="V74" s="1"/>
      <c r="W74" s="1"/>
      <c r="X74" s="1"/>
      <c r="Y74" s="1"/>
      <c r="Z74" s="1"/>
      <c r="AA74" s="1"/>
      <c r="AB74" s="1"/>
      <c r="AC74" s="1"/>
    </row>
    <row r="75" spans="1:29" ht="15.75" customHeight="1" x14ac:dyDescent="0.25">
      <c r="A75" s="8"/>
      <c r="B75" s="59"/>
      <c r="C75" s="7"/>
      <c r="D75" s="8"/>
      <c r="E75" s="9"/>
      <c r="F75" s="9">
        <f>IFERROR(SUMIFS(ENTRADAS!$J:$J,ENTRADAS!$B:$B,CADASTRO!$B75,ENTRADAS!$I:$I,CADASTRO!F$2)/(SUMIFS(ENTRADAS!$D:$D,ENTRADAS!$B:$B,CADASTRO!$B75,ENTRADAS!$I:$I,CADASTRO!F$2)),0)</f>
        <v>0</v>
      </c>
      <c r="G75" s="9">
        <f>IFERROR(SUMIFS(ENTRADAS!$J:$J,ENTRADAS!$B:$B,CADASTRO!$B75,ENTRADAS!$I:$I,CADASTRO!G$2)/(SUMIFS(ENTRADAS!$D:$D,ENTRADAS!$B:$B,CADASTRO!$B75,ENTRADAS!$I:$I,CADASTRO!G$2)),0)</f>
        <v>0</v>
      </c>
      <c r="H75" s="9">
        <f>IFERROR(SUMIFS(ENTRADAS!$J:$J,ENTRADAS!$B:$B,CADASTRO!$B75,ENTRADAS!$I:$I,CADASTRO!H$2)/(SUMIFS(ENTRADAS!$D:$D,ENTRADAS!$B:$B,CADASTRO!$B75,ENTRADAS!$I:$I,CADASTRO!H$2)),0)</f>
        <v>0</v>
      </c>
      <c r="I75" s="9">
        <f>IFERROR(SUMIFS(ENTRADAS!$J:$J,ENTRADAS!$B:$B,CADASTRO!$B75,ENTRADAS!$I:$I,CADASTRO!I$2)/(SUMIFS(ENTRADAS!$D:$D,ENTRADAS!$B:$B,CADASTRO!$B75,ENTRADAS!$I:$I,CADASTRO!I$2)),0)</f>
        <v>0</v>
      </c>
      <c r="J75" s="9">
        <f>IFERROR(SUMIFS(ENTRADAS!$J:$J,ENTRADAS!$B:$B,CADASTRO!$B75,ENTRADAS!$I:$I,CADASTRO!J$2)/(SUMIFS(ENTRADAS!$D:$D,ENTRADAS!$B:$B,CADASTRO!$B75,ENTRADAS!$I:$I,CADASTRO!J$2)),0)</f>
        <v>0</v>
      </c>
      <c r="K75" s="9">
        <f>IFERROR(SUMIFS(ENTRADAS!$J:$J,ENTRADAS!$B:$B,CADASTRO!$B75,ENTRADAS!$I:$I,CADASTRO!K$2)/(SUMIFS(ENTRADAS!$D:$D,ENTRADAS!$B:$B,CADASTRO!$B75,ENTRADAS!$I:$I,CADASTRO!K$2)),0)</f>
        <v>0</v>
      </c>
      <c r="L75" s="9">
        <f>IFERROR(SUMIFS(ENTRADAS!$J:$J,ENTRADAS!$B:$B,CADASTRO!$B75,ENTRADAS!$I:$I,CADASTRO!L$2)/(SUMIFS(ENTRADAS!$D:$D,ENTRADAS!$B:$B,CADASTRO!$B75,ENTRADAS!$I:$I,CADASTRO!L$2)),0)</f>
        <v>0</v>
      </c>
      <c r="M75" s="9">
        <f>IFERROR(SUMIFS(ENTRADAS!$J:$J,ENTRADAS!$B:$B,CADASTRO!$B75,ENTRADAS!$I:$I,CADASTRO!M$2)/(SUMIFS(ENTRADAS!$D:$D,ENTRADAS!$B:$B,CADASTRO!$B75,ENTRADAS!$I:$I,CADASTRO!M$2)),0)</f>
        <v>0</v>
      </c>
      <c r="N75" s="9">
        <f>IFERROR(SUMIFS(ENTRADAS!$J:$J,ENTRADAS!$B:$B,CADASTRO!$B75,ENTRADAS!$I:$I,CADASTRO!N$2)/(SUMIFS(ENTRADAS!$D:$D,ENTRADAS!$B:$B,CADASTRO!$B75,ENTRADAS!$I:$I,CADASTRO!N$2)),0)</f>
        <v>0</v>
      </c>
      <c r="O75" s="9">
        <f>IFERROR(SUMIFS(ENTRADAS!$J:$J,ENTRADAS!$B:$B,CADASTRO!$B75,ENTRADAS!$I:$I,CADASTRO!O$2)/(SUMIFS(ENTRADAS!$D:$D,ENTRADAS!$B:$B,CADASTRO!$B75,ENTRADAS!$I:$I,CADASTRO!O$2)),0)</f>
        <v>0</v>
      </c>
      <c r="P75" s="9">
        <f>IFERROR(SUMIFS(ENTRADAS!$J:$J,ENTRADAS!$B:$B,CADASTRO!$B75,ENTRADAS!$I:$I,CADASTRO!P$2)/(SUMIFS(ENTRADAS!$D:$D,ENTRADAS!$B:$B,CADASTRO!$B75,ENTRADAS!$I:$I,CADASTRO!P$2)),0)</f>
        <v>0</v>
      </c>
      <c r="Q75" s="9">
        <f>IFERROR(SUMIFS(ENTRADAS!$J:$J,ENTRADAS!$B:$B,CADASTRO!$B75,ENTRADAS!$I:$I,CADASTRO!Q$2)/(SUMIFS(ENTRADAS!$D:$D,ENTRADAS!$B:$B,CADASTRO!$B75,ENTRADAS!$I:$I,CADASTRO!Q$2)),0)</f>
        <v>0</v>
      </c>
      <c r="R75" s="212">
        <f t="shared" si="4"/>
        <v>0</v>
      </c>
      <c r="S75" s="17">
        <f t="shared" si="6"/>
        <v>0</v>
      </c>
      <c r="T75" s="212">
        <f t="shared" si="5"/>
        <v>12</v>
      </c>
      <c r="U75" s="209">
        <v>12</v>
      </c>
      <c r="V75" s="1"/>
      <c r="W75" s="1"/>
      <c r="X75" s="1"/>
      <c r="Y75" s="1"/>
      <c r="Z75" s="1"/>
      <c r="AA75" s="1"/>
      <c r="AB75" s="1"/>
      <c r="AC75" s="1"/>
    </row>
    <row r="76" spans="1:29" ht="15.75" customHeight="1" x14ac:dyDescent="0.25">
      <c r="A76" s="8"/>
      <c r="B76" s="59"/>
      <c r="C76" s="7"/>
      <c r="D76" s="8"/>
      <c r="E76" s="9"/>
      <c r="F76" s="9">
        <f>IFERROR(SUMIFS(ENTRADAS!$J:$J,ENTRADAS!$B:$B,CADASTRO!$B76,ENTRADAS!$I:$I,CADASTRO!F$2)/(SUMIFS(ENTRADAS!$D:$D,ENTRADAS!$B:$B,CADASTRO!$B76,ENTRADAS!$I:$I,CADASTRO!F$2)),0)</f>
        <v>0</v>
      </c>
      <c r="G76" s="9">
        <f>IFERROR(SUMIFS(ENTRADAS!$J:$J,ENTRADAS!$B:$B,CADASTRO!$B76,ENTRADAS!$I:$I,CADASTRO!G$2)/(SUMIFS(ENTRADAS!$D:$D,ENTRADAS!$B:$B,CADASTRO!$B76,ENTRADAS!$I:$I,CADASTRO!G$2)),0)</f>
        <v>0</v>
      </c>
      <c r="H76" s="9">
        <f>IFERROR(SUMIFS(ENTRADAS!$J:$J,ENTRADAS!$B:$B,CADASTRO!$B76,ENTRADAS!$I:$I,CADASTRO!H$2)/(SUMIFS(ENTRADAS!$D:$D,ENTRADAS!$B:$B,CADASTRO!$B76,ENTRADAS!$I:$I,CADASTRO!H$2)),0)</f>
        <v>0</v>
      </c>
      <c r="I76" s="9">
        <f>IFERROR(SUMIFS(ENTRADAS!$J:$J,ENTRADAS!$B:$B,CADASTRO!$B76,ENTRADAS!$I:$I,CADASTRO!I$2)/(SUMIFS(ENTRADAS!$D:$D,ENTRADAS!$B:$B,CADASTRO!$B76,ENTRADAS!$I:$I,CADASTRO!I$2)),0)</f>
        <v>0</v>
      </c>
      <c r="J76" s="9">
        <f>IFERROR(SUMIFS(ENTRADAS!$J:$J,ENTRADAS!$B:$B,CADASTRO!$B76,ENTRADAS!$I:$I,CADASTRO!J$2)/(SUMIFS(ENTRADAS!$D:$D,ENTRADAS!$B:$B,CADASTRO!$B76,ENTRADAS!$I:$I,CADASTRO!J$2)),0)</f>
        <v>0</v>
      </c>
      <c r="K76" s="9">
        <f>IFERROR(SUMIFS(ENTRADAS!$J:$J,ENTRADAS!$B:$B,CADASTRO!$B76,ENTRADAS!$I:$I,CADASTRO!K$2)/(SUMIFS(ENTRADAS!$D:$D,ENTRADAS!$B:$B,CADASTRO!$B76,ENTRADAS!$I:$I,CADASTRO!K$2)),0)</f>
        <v>0</v>
      </c>
      <c r="L76" s="9">
        <f>IFERROR(SUMIFS(ENTRADAS!$J:$J,ENTRADAS!$B:$B,CADASTRO!$B76,ENTRADAS!$I:$I,CADASTRO!L$2)/(SUMIFS(ENTRADAS!$D:$D,ENTRADAS!$B:$B,CADASTRO!$B76,ENTRADAS!$I:$I,CADASTRO!L$2)),0)</f>
        <v>0</v>
      </c>
      <c r="M76" s="9">
        <f>IFERROR(SUMIFS(ENTRADAS!$J:$J,ENTRADAS!$B:$B,CADASTRO!$B76,ENTRADAS!$I:$I,CADASTRO!M$2)/(SUMIFS(ENTRADAS!$D:$D,ENTRADAS!$B:$B,CADASTRO!$B76,ENTRADAS!$I:$I,CADASTRO!M$2)),0)</f>
        <v>0</v>
      </c>
      <c r="N76" s="9">
        <f>IFERROR(SUMIFS(ENTRADAS!$J:$J,ENTRADAS!$B:$B,CADASTRO!$B76,ENTRADAS!$I:$I,CADASTRO!N$2)/(SUMIFS(ENTRADAS!$D:$D,ENTRADAS!$B:$B,CADASTRO!$B76,ENTRADAS!$I:$I,CADASTRO!N$2)),0)</f>
        <v>0</v>
      </c>
      <c r="O76" s="9">
        <f>IFERROR(SUMIFS(ENTRADAS!$J:$J,ENTRADAS!$B:$B,CADASTRO!$B76,ENTRADAS!$I:$I,CADASTRO!O$2)/(SUMIFS(ENTRADAS!$D:$D,ENTRADAS!$B:$B,CADASTRO!$B76,ENTRADAS!$I:$I,CADASTRO!O$2)),0)</f>
        <v>0</v>
      </c>
      <c r="P76" s="9">
        <f>IFERROR(SUMIFS(ENTRADAS!$J:$J,ENTRADAS!$B:$B,CADASTRO!$B76,ENTRADAS!$I:$I,CADASTRO!P$2)/(SUMIFS(ENTRADAS!$D:$D,ENTRADAS!$B:$B,CADASTRO!$B76,ENTRADAS!$I:$I,CADASTRO!P$2)),0)</f>
        <v>0</v>
      </c>
      <c r="Q76" s="9">
        <f>IFERROR(SUMIFS(ENTRADAS!$J:$J,ENTRADAS!$B:$B,CADASTRO!$B76,ENTRADAS!$I:$I,CADASTRO!Q$2)/(SUMIFS(ENTRADAS!$D:$D,ENTRADAS!$B:$B,CADASTRO!$B76,ENTRADAS!$I:$I,CADASTRO!Q$2)),0)</f>
        <v>0</v>
      </c>
      <c r="R76" s="212">
        <f t="shared" si="4"/>
        <v>0</v>
      </c>
      <c r="S76" s="17">
        <f t="shared" si="6"/>
        <v>0</v>
      </c>
      <c r="T76" s="212">
        <f t="shared" si="5"/>
        <v>12</v>
      </c>
      <c r="U76" s="209">
        <v>12</v>
      </c>
      <c r="V76" s="1"/>
      <c r="W76" s="1"/>
      <c r="X76" s="1"/>
      <c r="Y76" s="1"/>
      <c r="Z76" s="1"/>
      <c r="AA76" s="1"/>
      <c r="AB76" s="1"/>
      <c r="AC76" s="1"/>
    </row>
    <row r="77" spans="1:29" ht="15.75" customHeight="1" x14ac:dyDescent="0.25">
      <c r="A77" s="8"/>
      <c r="B77" s="59"/>
      <c r="C77" s="7"/>
      <c r="D77" s="8"/>
      <c r="E77" s="9"/>
      <c r="F77" s="9">
        <f>IFERROR(SUMIFS(ENTRADAS!$J:$J,ENTRADAS!$B:$B,CADASTRO!$B77,ENTRADAS!$I:$I,CADASTRO!F$2)/(SUMIFS(ENTRADAS!$D:$D,ENTRADAS!$B:$B,CADASTRO!$B77,ENTRADAS!$I:$I,CADASTRO!F$2)),0)</f>
        <v>0</v>
      </c>
      <c r="G77" s="9">
        <f>IFERROR(SUMIFS(ENTRADAS!$J:$J,ENTRADAS!$B:$B,CADASTRO!$B77,ENTRADAS!$I:$I,CADASTRO!G$2)/(SUMIFS(ENTRADAS!$D:$D,ENTRADAS!$B:$B,CADASTRO!$B77,ENTRADAS!$I:$I,CADASTRO!G$2)),0)</f>
        <v>0</v>
      </c>
      <c r="H77" s="9">
        <f>IFERROR(SUMIFS(ENTRADAS!$J:$J,ENTRADAS!$B:$B,CADASTRO!$B77,ENTRADAS!$I:$I,CADASTRO!H$2)/(SUMIFS(ENTRADAS!$D:$D,ENTRADAS!$B:$B,CADASTRO!$B77,ENTRADAS!$I:$I,CADASTRO!H$2)),0)</f>
        <v>0</v>
      </c>
      <c r="I77" s="9">
        <f>IFERROR(SUMIFS(ENTRADAS!$J:$J,ENTRADAS!$B:$B,CADASTRO!$B77,ENTRADAS!$I:$I,CADASTRO!I$2)/(SUMIFS(ENTRADAS!$D:$D,ENTRADAS!$B:$B,CADASTRO!$B77,ENTRADAS!$I:$I,CADASTRO!I$2)),0)</f>
        <v>0</v>
      </c>
      <c r="J77" s="9">
        <f>IFERROR(SUMIFS(ENTRADAS!$J:$J,ENTRADAS!$B:$B,CADASTRO!$B77,ENTRADAS!$I:$I,CADASTRO!J$2)/(SUMIFS(ENTRADAS!$D:$D,ENTRADAS!$B:$B,CADASTRO!$B77,ENTRADAS!$I:$I,CADASTRO!J$2)),0)</f>
        <v>0</v>
      </c>
      <c r="K77" s="9">
        <f>IFERROR(SUMIFS(ENTRADAS!$J:$J,ENTRADAS!$B:$B,CADASTRO!$B77,ENTRADAS!$I:$I,CADASTRO!K$2)/(SUMIFS(ENTRADAS!$D:$D,ENTRADAS!$B:$B,CADASTRO!$B77,ENTRADAS!$I:$I,CADASTRO!K$2)),0)</f>
        <v>0</v>
      </c>
      <c r="L77" s="9">
        <f>IFERROR(SUMIFS(ENTRADAS!$J:$J,ENTRADAS!$B:$B,CADASTRO!$B77,ENTRADAS!$I:$I,CADASTRO!L$2)/(SUMIFS(ENTRADAS!$D:$D,ENTRADAS!$B:$B,CADASTRO!$B77,ENTRADAS!$I:$I,CADASTRO!L$2)),0)</f>
        <v>0</v>
      </c>
      <c r="M77" s="9">
        <f>IFERROR(SUMIFS(ENTRADAS!$J:$J,ENTRADAS!$B:$B,CADASTRO!$B77,ENTRADAS!$I:$I,CADASTRO!M$2)/(SUMIFS(ENTRADAS!$D:$D,ENTRADAS!$B:$B,CADASTRO!$B77,ENTRADAS!$I:$I,CADASTRO!M$2)),0)</f>
        <v>0</v>
      </c>
      <c r="N77" s="9">
        <f>IFERROR(SUMIFS(ENTRADAS!$J:$J,ENTRADAS!$B:$B,CADASTRO!$B77,ENTRADAS!$I:$I,CADASTRO!N$2)/(SUMIFS(ENTRADAS!$D:$D,ENTRADAS!$B:$B,CADASTRO!$B77,ENTRADAS!$I:$I,CADASTRO!N$2)),0)</f>
        <v>0</v>
      </c>
      <c r="O77" s="9">
        <f>IFERROR(SUMIFS(ENTRADAS!$J:$J,ENTRADAS!$B:$B,CADASTRO!$B77,ENTRADAS!$I:$I,CADASTRO!O$2)/(SUMIFS(ENTRADAS!$D:$D,ENTRADAS!$B:$B,CADASTRO!$B77,ENTRADAS!$I:$I,CADASTRO!O$2)),0)</f>
        <v>0</v>
      </c>
      <c r="P77" s="9">
        <f>IFERROR(SUMIFS(ENTRADAS!$J:$J,ENTRADAS!$B:$B,CADASTRO!$B77,ENTRADAS!$I:$I,CADASTRO!P$2)/(SUMIFS(ENTRADAS!$D:$D,ENTRADAS!$B:$B,CADASTRO!$B77,ENTRADAS!$I:$I,CADASTRO!P$2)),0)</f>
        <v>0</v>
      </c>
      <c r="Q77" s="9">
        <f>IFERROR(SUMIFS(ENTRADAS!$J:$J,ENTRADAS!$B:$B,CADASTRO!$B77,ENTRADAS!$I:$I,CADASTRO!Q$2)/(SUMIFS(ENTRADAS!$D:$D,ENTRADAS!$B:$B,CADASTRO!$B77,ENTRADAS!$I:$I,CADASTRO!Q$2)),0)</f>
        <v>0</v>
      </c>
      <c r="R77" s="212">
        <f t="shared" si="4"/>
        <v>0</v>
      </c>
      <c r="S77" s="17">
        <f t="shared" si="6"/>
        <v>0</v>
      </c>
      <c r="T77" s="212">
        <f t="shared" si="5"/>
        <v>12</v>
      </c>
      <c r="U77" s="209">
        <v>12</v>
      </c>
      <c r="V77" s="1"/>
      <c r="W77" s="1"/>
      <c r="X77" s="1"/>
      <c r="Y77" s="1"/>
      <c r="Z77" s="1"/>
      <c r="AA77" s="1"/>
      <c r="AB77" s="1"/>
      <c r="AC77" s="1"/>
    </row>
    <row r="78" spans="1:29" ht="15.75" customHeight="1" x14ac:dyDescent="0.25">
      <c r="A78" s="8"/>
      <c r="B78" s="59"/>
      <c r="C78" s="7"/>
      <c r="D78" s="8"/>
      <c r="E78" s="9"/>
      <c r="F78" s="9">
        <f>IFERROR(SUMIFS(ENTRADAS!$J:$J,ENTRADAS!$B:$B,CADASTRO!$B78,ENTRADAS!$I:$I,CADASTRO!F$2)/(SUMIFS(ENTRADAS!$D:$D,ENTRADAS!$B:$B,CADASTRO!$B78,ENTRADAS!$I:$I,CADASTRO!F$2)),0)</f>
        <v>0</v>
      </c>
      <c r="G78" s="9">
        <f>IFERROR(SUMIFS(ENTRADAS!$J:$J,ENTRADAS!$B:$B,CADASTRO!$B78,ENTRADAS!$I:$I,CADASTRO!G$2)/(SUMIFS(ENTRADAS!$D:$D,ENTRADAS!$B:$B,CADASTRO!$B78,ENTRADAS!$I:$I,CADASTRO!G$2)),0)</f>
        <v>0</v>
      </c>
      <c r="H78" s="9">
        <f>IFERROR(SUMIFS(ENTRADAS!$J:$J,ENTRADAS!$B:$B,CADASTRO!$B78,ENTRADAS!$I:$I,CADASTRO!H$2)/(SUMIFS(ENTRADAS!$D:$D,ENTRADAS!$B:$B,CADASTRO!$B78,ENTRADAS!$I:$I,CADASTRO!H$2)),0)</f>
        <v>0</v>
      </c>
      <c r="I78" s="9">
        <f>IFERROR(SUMIFS(ENTRADAS!$J:$J,ENTRADAS!$B:$B,CADASTRO!$B78,ENTRADAS!$I:$I,CADASTRO!I$2)/(SUMIFS(ENTRADAS!$D:$D,ENTRADAS!$B:$B,CADASTRO!$B78,ENTRADAS!$I:$I,CADASTRO!I$2)),0)</f>
        <v>0</v>
      </c>
      <c r="J78" s="9">
        <f>IFERROR(SUMIFS(ENTRADAS!$J:$J,ENTRADAS!$B:$B,CADASTRO!$B78,ENTRADAS!$I:$I,CADASTRO!J$2)/(SUMIFS(ENTRADAS!$D:$D,ENTRADAS!$B:$B,CADASTRO!$B78,ENTRADAS!$I:$I,CADASTRO!J$2)),0)</f>
        <v>0</v>
      </c>
      <c r="K78" s="9">
        <f>IFERROR(SUMIFS(ENTRADAS!$J:$J,ENTRADAS!$B:$B,CADASTRO!$B78,ENTRADAS!$I:$I,CADASTRO!K$2)/(SUMIFS(ENTRADAS!$D:$D,ENTRADAS!$B:$B,CADASTRO!$B78,ENTRADAS!$I:$I,CADASTRO!K$2)),0)</f>
        <v>0</v>
      </c>
      <c r="L78" s="9">
        <f>IFERROR(SUMIFS(ENTRADAS!$J:$J,ENTRADAS!$B:$B,CADASTRO!$B78,ENTRADAS!$I:$I,CADASTRO!L$2)/(SUMIFS(ENTRADAS!$D:$D,ENTRADAS!$B:$B,CADASTRO!$B78,ENTRADAS!$I:$I,CADASTRO!L$2)),0)</f>
        <v>0</v>
      </c>
      <c r="M78" s="9">
        <f>IFERROR(SUMIFS(ENTRADAS!$J:$J,ENTRADAS!$B:$B,CADASTRO!$B78,ENTRADAS!$I:$I,CADASTRO!M$2)/(SUMIFS(ENTRADAS!$D:$D,ENTRADAS!$B:$B,CADASTRO!$B78,ENTRADAS!$I:$I,CADASTRO!M$2)),0)</f>
        <v>0</v>
      </c>
      <c r="N78" s="9">
        <f>IFERROR(SUMIFS(ENTRADAS!$J:$J,ENTRADAS!$B:$B,CADASTRO!$B78,ENTRADAS!$I:$I,CADASTRO!N$2)/(SUMIFS(ENTRADAS!$D:$D,ENTRADAS!$B:$B,CADASTRO!$B78,ENTRADAS!$I:$I,CADASTRO!N$2)),0)</f>
        <v>0</v>
      </c>
      <c r="O78" s="9">
        <f>IFERROR(SUMIFS(ENTRADAS!$J:$J,ENTRADAS!$B:$B,CADASTRO!$B78,ENTRADAS!$I:$I,CADASTRO!O$2)/(SUMIFS(ENTRADAS!$D:$D,ENTRADAS!$B:$B,CADASTRO!$B78,ENTRADAS!$I:$I,CADASTRO!O$2)),0)</f>
        <v>0</v>
      </c>
      <c r="P78" s="9">
        <f>IFERROR(SUMIFS(ENTRADAS!$J:$J,ENTRADAS!$B:$B,CADASTRO!$B78,ENTRADAS!$I:$I,CADASTRO!P$2)/(SUMIFS(ENTRADAS!$D:$D,ENTRADAS!$B:$B,CADASTRO!$B78,ENTRADAS!$I:$I,CADASTRO!P$2)),0)</f>
        <v>0</v>
      </c>
      <c r="Q78" s="9">
        <f>IFERROR(SUMIFS(ENTRADAS!$J:$J,ENTRADAS!$B:$B,CADASTRO!$B78,ENTRADAS!$I:$I,CADASTRO!Q$2)/(SUMIFS(ENTRADAS!$D:$D,ENTRADAS!$B:$B,CADASTRO!$B78,ENTRADAS!$I:$I,CADASTRO!Q$2)),0)</f>
        <v>0</v>
      </c>
      <c r="R78" s="212">
        <f t="shared" si="4"/>
        <v>0</v>
      </c>
      <c r="S78" s="17">
        <f t="shared" si="6"/>
        <v>0</v>
      </c>
      <c r="T78" s="212">
        <f t="shared" si="5"/>
        <v>12</v>
      </c>
      <c r="U78" s="209">
        <v>12</v>
      </c>
      <c r="V78" s="1"/>
      <c r="W78" s="1"/>
      <c r="X78" s="1"/>
      <c r="Y78" s="1"/>
      <c r="Z78" s="1"/>
      <c r="AA78" s="1"/>
      <c r="AB78" s="1"/>
      <c r="AC78" s="1"/>
    </row>
    <row r="79" spans="1:29" ht="15.75" customHeight="1" x14ac:dyDescent="0.25">
      <c r="A79" s="8"/>
      <c r="B79" s="60"/>
      <c r="C79" s="7"/>
      <c r="D79" s="8"/>
      <c r="E79" s="9"/>
      <c r="F79" s="9">
        <f>IFERROR(SUMIFS(ENTRADAS!$J:$J,ENTRADAS!$B:$B,CADASTRO!$B79,ENTRADAS!$I:$I,CADASTRO!F$2)/(SUMIFS(ENTRADAS!$D:$D,ENTRADAS!$B:$B,CADASTRO!$B79,ENTRADAS!$I:$I,CADASTRO!F$2)),0)</f>
        <v>0</v>
      </c>
      <c r="G79" s="9">
        <f>IFERROR(SUMIFS(ENTRADAS!$J:$J,ENTRADAS!$B:$B,CADASTRO!$B79,ENTRADAS!$I:$I,CADASTRO!G$2)/(SUMIFS(ENTRADAS!$D:$D,ENTRADAS!$B:$B,CADASTRO!$B79,ENTRADAS!$I:$I,CADASTRO!G$2)),0)</f>
        <v>0</v>
      </c>
      <c r="H79" s="9">
        <f>IFERROR(SUMIFS(ENTRADAS!$J:$J,ENTRADAS!$B:$B,CADASTRO!$B79,ENTRADAS!$I:$I,CADASTRO!H$2)/(SUMIFS(ENTRADAS!$D:$D,ENTRADAS!$B:$B,CADASTRO!$B79,ENTRADAS!$I:$I,CADASTRO!H$2)),0)</f>
        <v>0</v>
      </c>
      <c r="I79" s="9">
        <f>IFERROR(SUMIFS(ENTRADAS!$J:$J,ENTRADAS!$B:$B,CADASTRO!$B79,ENTRADAS!$I:$I,CADASTRO!I$2)/(SUMIFS(ENTRADAS!$D:$D,ENTRADAS!$B:$B,CADASTRO!$B79,ENTRADAS!$I:$I,CADASTRO!I$2)),0)</f>
        <v>0</v>
      </c>
      <c r="J79" s="9">
        <f>IFERROR(SUMIFS(ENTRADAS!$J:$J,ENTRADAS!$B:$B,CADASTRO!$B79,ENTRADAS!$I:$I,CADASTRO!J$2)/(SUMIFS(ENTRADAS!$D:$D,ENTRADAS!$B:$B,CADASTRO!$B79,ENTRADAS!$I:$I,CADASTRO!J$2)),0)</f>
        <v>0</v>
      </c>
      <c r="K79" s="9">
        <f>IFERROR(SUMIFS(ENTRADAS!$J:$J,ENTRADAS!$B:$B,CADASTRO!$B79,ENTRADAS!$I:$I,CADASTRO!K$2)/(SUMIFS(ENTRADAS!$D:$D,ENTRADAS!$B:$B,CADASTRO!$B79,ENTRADAS!$I:$I,CADASTRO!K$2)),0)</f>
        <v>0</v>
      </c>
      <c r="L79" s="9">
        <f>IFERROR(SUMIFS(ENTRADAS!$J:$J,ENTRADAS!$B:$B,CADASTRO!$B79,ENTRADAS!$I:$I,CADASTRO!L$2)/(SUMIFS(ENTRADAS!$D:$D,ENTRADAS!$B:$B,CADASTRO!$B79,ENTRADAS!$I:$I,CADASTRO!L$2)),0)</f>
        <v>0</v>
      </c>
      <c r="M79" s="9">
        <f>IFERROR(SUMIFS(ENTRADAS!$J:$J,ENTRADAS!$B:$B,CADASTRO!$B79,ENTRADAS!$I:$I,CADASTRO!M$2)/(SUMIFS(ENTRADAS!$D:$D,ENTRADAS!$B:$B,CADASTRO!$B79,ENTRADAS!$I:$I,CADASTRO!M$2)),0)</f>
        <v>0</v>
      </c>
      <c r="N79" s="9">
        <f>IFERROR(SUMIFS(ENTRADAS!$J:$J,ENTRADAS!$B:$B,CADASTRO!$B79,ENTRADAS!$I:$I,CADASTRO!N$2)/(SUMIFS(ENTRADAS!$D:$D,ENTRADAS!$B:$B,CADASTRO!$B79,ENTRADAS!$I:$I,CADASTRO!N$2)),0)</f>
        <v>0</v>
      </c>
      <c r="O79" s="9">
        <f>IFERROR(SUMIFS(ENTRADAS!$J:$J,ENTRADAS!$B:$B,CADASTRO!$B79,ENTRADAS!$I:$I,CADASTRO!O$2)/(SUMIFS(ENTRADAS!$D:$D,ENTRADAS!$B:$B,CADASTRO!$B79,ENTRADAS!$I:$I,CADASTRO!O$2)),0)</f>
        <v>0</v>
      </c>
      <c r="P79" s="9">
        <f>IFERROR(SUMIFS(ENTRADAS!$J:$J,ENTRADAS!$B:$B,CADASTRO!$B79,ENTRADAS!$I:$I,CADASTRO!P$2)/(SUMIFS(ENTRADAS!$D:$D,ENTRADAS!$B:$B,CADASTRO!$B79,ENTRADAS!$I:$I,CADASTRO!P$2)),0)</f>
        <v>0</v>
      </c>
      <c r="Q79" s="9">
        <f>IFERROR(SUMIFS(ENTRADAS!$J:$J,ENTRADAS!$B:$B,CADASTRO!$B79,ENTRADAS!$I:$I,CADASTRO!Q$2)/(SUMIFS(ENTRADAS!$D:$D,ENTRADAS!$B:$B,CADASTRO!$B79,ENTRADAS!$I:$I,CADASTRO!Q$2)),0)</f>
        <v>0</v>
      </c>
      <c r="R79" s="212">
        <f t="shared" si="4"/>
        <v>0</v>
      </c>
      <c r="S79" s="17">
        <f t="shared" si="6"/>
        <v>0</v>
      </c>
      <c r="T79" s="212">
        <f t="shared" si="5"/>
        <v>12</v>
      </c>
      <c r="U79" s="209">
        <v>12</v>
      </c>
      <c r="V79" s="1"/>
      <c r="W79" s="1"/>
      <c r="X79" s="1"/>
      <c r="Y79" s="1"/>
      <c r="Z79" s="1"/>
      <c r="AA79" s="1"/>
      <c r="AB79" s="1"/>
      <c r="AC79" s="1"/>
    </row>
    <row r="80" spans="1:29" ht="15.75" customHeight="1" x14ac:dyDescent="0.25">
      <c r="A80" s="8"/>
      <c r="B80" s="65"/>
      <c r="C80" s="7"/>
      <c r="D80" s="8"/>
      <c r="E80" s="9"/>
      <c r="F80" s="9">
        <f>IFERROR(SUMIFS(ENTRADAS!$J:$J,ENTRADAS!$B:$B,CADASTRO!$B80,ENTRADAS!$I:$I,CADASTRO!F$2)/(SUMIFS(ENTRADAS!$D:$D,ENTRADAS!$B:$B,CADASTRO!$B80,ENTRADAS!$I:$I,CADASTRO!F$2)),0)</f>
        <v>0</v>
      </c>
      <c r="G80" s="9">
        <f>IFERROR(SUMIFS(ENTRADAS!$J:$J,ENTRADAS!$B:$B,CADASTRO!$B80,ENTRADAS!$I:$I,CADASTRO!G$2)/(SUMIFS(ENTRADAS!$D:$D,ENTRADAS!$B:$B,CADASTRO!$B80,ENTRADAS!$I:$I,CADASTRO!G$2)),0)</f>
        <v>0</v>
      </c>
      <c r="H80" s="9">
        <f>IFERROR(SUMIFS(ENTRADAS!$J:$J,ENTRADAS!$B:$B,CADASTRO!$B80,ENTRADAS!$I:$I,CADASTRO!H$2)/(SUMIFS(ENTRADAS!$D:$D,ENTRADAS!$B:$B,CADASTRO!$B80,ENTRADAS!$I:$I,CADASTRO!H$2)),0)</f>
        <v>0</v>
      </c>
      <c r="I80" s="9">
        <f>IFERROR(SUMIFS(ENTRADAS!$J:$J,ENTRADAS!$B:$B,CADASTRO!$B80,ENTRADAS!$I:$I,CADASTRO!I$2)/(SUMIFS(ENTRADAS!$D:$D,ENTRADAS!$B:$B,CADASTRO!$B80,ENTRADAS!$I:$I,CADASTRO!I$2)),0)</f>
        <v>0</v>
      </c>
      <c r="J80" s="9">
        <f>IFERROR(SUMIFS(ENTRADAS!$J:$J,ENTRADAS!$B:$B,CADASTRO!$B80,ENTRADAS!$I:$I,CADASTRO!J$2)/(SUMIFS(ENTRADAS!$D:$D,ENTRADAS!$B:$B,CADASTRO!$B80,ENTRADAS!$I:$I,CADASTRO!J$2)),0)</f>
        <v>0</v>
      </c>
      <c r="K80" s="9">
        <f>IFERROR(SUMIFS(ENTRADAS!$J:$J,ENTRADAS!$B:$B,CADASTRO!$B80,ENTRADAS!$I:$I,CADASTRO!K$2)/(SUMIFS(ENTRADAS!$D:$D,ENTRADAS!$B:$B,CADASTRO!$B80,ENTRADAS!$I:$I,CADASTRO!K$2)),0)</f>
        <v>0</v>
      </c>
      <c r="L80" s="9">
        <f>IFERROR(SUMIFS(ENTRADAS!$J:$J,ENTRADAS!$B:$B,CADASTRO!$B80,ENTRADAS!$I:$I,CADASTRO!L$2)/(SUMIFS(ENTRADAS!$D:$D,ENTRADAS!$B:$B,CADASTRO!$B80,ENTRADAS!$I:$I,CADASTRO!L$2)),0)</f>
        <v>0</v>
      </c>
      <c r="M80" s="9">
        <f>IFERROR(SUMIFS(ENTRADAS!$J:$J,ENTRADAS!$B:$B,CADASTRO!$B80,ENTRADAS!$I:$I,CADASTRO!M$2)/(SUMIFS(ENTRADAS!$D:$D,ENTRADAS!$B:$B,CADASTRO!$B80,ENTRADAS!$I:$I,CADASTRO!M$2)),0)</f>
        <v>0</v>
      </c>
      <c r="N80" s="9">
        <f>IFERROR(SUMIFS(ENTRADAS!$J:$J,ENTRADAS!$B:$B,CADASTRO!$B80,ENTRADAS!$I:$I,CADASTRO!N$2)/(SUMIFS(ENTRADAS!$D:$D,ENTRADAS!$B:$B,CADASTRO!$B80,ENTRADAS!$I:$I,CADASTRO!N$2)),0)</f>
        <v>0</v>
      </c>
      <c r="O80" s="9">
        <f>IFERROR(SUMIFS(ENTRADAS!$J:$J,ENTRADAS!$B:$B,CADASTRO!$B80,ENTRADAS!$I:$I,CADASTRO!O$2)/(SUMIFS(ENTRADAS!$D:$D,ENTRADAS!$B:$B,CADASTRO!$B80,ENTRADAS!$I:$I,CADASTRO!O$2)),0)</f>
        <v>0</v>
      </c>
      <c r="P80" s="9">
        <f>IFERROR(SUMIFS(ENTRADAS!$J:$J,ENTRADAS!$B:$B,CADASTRO!$B80,ENTRADAS!$I:$I,CADASTRO!P$2)/(SUMIFS(ENTRADAS!$D:$D,ENTRADAS!$B:$B,CADASTRO!$B80,ENTRADAS!$I:$I,CADASTRO!P$2)),0)</f>
        <v>0</v>
      </c>
      <c r="Q80" s="9">
        <f>IFERROR(SUMIFS(ENTRADAS!$J:$J,ENTRADAS!$B:$B,CADASTRO!$B80,ENTRADAS!$I:$I,CADASTRO!Q$2)/(SUMIFS(ENTRADAS!$D:$D,ENTRADAS!$B:$B,CADASTRO!$B80,ENTRADAS!$I:$I,CADASTRO!Q$2)),0)</f>
        <v>0</v>
      </c>
      <c r="R80" s="212">
        <f t="shared" si="4"/>
        <v>0</v>
      </c>
      <c r="S80" s="17">
        <f t="shared" si="6"/>
        <v>0</v>
      </c>
      <c r="T80" s="212">
        <f t="shared" si="5"/>
        <v>12</v>
      </c>
      <c r="U80" s="209">
        <v>12</v>
      </c>
      <c r="V80" s="1"/>
      <c r="W80" s="1"/>
      <c r="X80" s="1"/>
      <c r="Y80" s="1"/>
      <c r="Z80" s="1"/>
      <c r="AA80" s="1"/>
      <c r="AB80" s="1"/>
      <c r="AC80" s="1"/>
    </row>
    <row r="81" spans="1:29" ht="15.75" customHeight="1" x14ac:dyDescent="0.25">
      <c r="A81" s="8"/>
      <c r="B81" s="60"/>
      <c r="C81" s="7"/>
      <c r="D81" s="8"/>
      <c r="E81" s="9"/>
      <c r="F81" s="9">
        <f>IFERROR(SUMIFS(ENTRADAS!$J:$J,ENTRADAS!$B:$B,CADASTRO!$B81,ENTRADAS!$I:$I,CADASTRO!F$2)/(SUMIFS(ENTRADAS!$D:$D,ENTRADAS!$B:$B,CADASTRO!$B81,ENTRADAS!$I:$I,CADASTRO!F$2)),0)</f>
        <v>0</v>
      </c>
      <c r="G81" s="9">
        <f>IFERROR(SUMIFS(ENTRADAS!$J:$J,ENTRADAS!$B:$B,CADASTRO!$B81,ENTRADAS!$I:$I,CADASTRO!G$2)/(SUMIFS(ENTRADAS!$D:$D,ENTRADAS!$B:$B,CADASTRO!$B81,ENTRADAS!$I:$I,CADASTRO!G$2)),0)</f>
        <v>0</v>
      </c>
      <c r="H81" s="9">
        <f>IFERROR(SUMIFS(ENTRADAS!$J:$J,ENTRADAS!$B:$B,CADASTRO!$B81,ENTRADAS!$I:$I,CADASTRO!H$2)/(SUMIFS(ENTRADAS!$D:$D,ENTRADAS!$B:$B,CADASTRO!$B81,ENTRADAS!$I:$I,CADASTRO!H$2)),0)</f>
        <v>0</v>
      </c>
      <c r="I81" s="9">
        <f>IFERROR(SUMIFS(ENTRADAS!$J:$J,ENTRADAS!$B:$B,CADASTRO!$B81,ENTRADAS!$I:$I,CADASTRO!I$2)/(SUMIFS(ENTRADAS!$D:$D,ENTRADAS!$B:$B,CADASTRO!$B81,ENTRADAS!$I:$I,CADASTRO!I$2)),0)</f>
        <v>0</v>
      </c>
      <c r="J81" s="9">
        <f>IFERROR(SUMIFS(ENTRADAS!$J:$J,ENTRADAS!$B:$B,CADASTRO!$B81,ENTRADAS!$I:$I,CADASTRO!J$2)/(SUMIFS(ENTRADAS!$D:$D,ENTRADAS!$B:$B,CADASTRO!$B81,ENTRADAS!$I:$I,CADASTRO!J$2)),0)</f>
        <v>0</v>
      </c>
      <c r="K81" s="9">
        <f>IFERROR(SUMIFS(ENTRADAS!$J:$J,ENTRADAS!$B:$B,CADASTRO!$B81,ENTRADAS!$I:$I,CADASTRO!K$2)/(SUMIFS(ENTRADAS!$D:$D,ENTRADAS!$B:$B,CADASTRO!$B81,ENTRADAS!$I:$I,CADASTRO!K$2)),0)</f>
        <v>0</v>
      </c>
      <c r="L81" s="9">
        <f>IFERROR(SUMIFS(ENTRADAS!$J:$J,ENTRADAS!$B:$B,CADASTRO!$B81,ENTRADAS!$I:$I,CADASTRO!L$2)/(SUMIFS(ENTRADAS!$D:$D,ENTRADAS!$B:$B,CADASTRO!$B81,ENTRADAS!$I:$I,CADASTRO!L$2)),0)</f>
        <v>0</v>
      </c>
      <c r="M81" s="9">
        <f>IFERROR(SUMIFS(ENTRADAS!$J:$J,ENTRADAS!$B:$B,CADASTRO!$B81,ENTRADAS!$I:$I,CADASTRO!M$2)/(SUMIFS(ENTRADAS!$D:$D,ENTRADAS!$B:$B,CADASTRO!$B81,ENTRADAS!$I:$I,CADASTRO!M$2)),0)</f>
        <v>0</v>
      </c>
      <c r="N81" s="9">
        <f>IFERROR(SUMIFS(ENTRADAS!$J:$J,ENTRADAS!$B:$B,CADASTRO!$B81,ENTRADAS!$I:$I,CADASTRO!N$2)/(SUMIFS(ENTRADAS!$D:$D,ENTRADAS!$B:$B,CADASTRO!$B81,ENTRADAS!$I:$I,CADASTRO!N$2)),0)</f>
        <v>0</v>
      </c>
      <c r="O81" s="9">
        <f>IFERROR(SUMIFS(ENTRADAS!$J:$J,ENTRADAS!$B:$B,CADASTRO!$B81,ENTRADAS!$I:$I,CADASTRO!O$2)/(SUMIFS(ENTRADAS!$D:$D,ENTRADAS!$B:$B,CADASTRO!$B81,ENTRADAS!$I:$I,CADASTRO!O$2)),0)</f>
        <v>0</v>
      </c>
      <c r="P81" s="9">
        <f>IFERROR(SUMIFS(ENTRADAS!$J:$J,ENTRADAS!$B:$B,CADASTRO!$B81,ENTRADAS!$I:$I,CADASTRO!P$2)/(SUMIFS(ENTRADAS!$D:$D,ENTRADAS!$B:$B,CADASTRO!$B81,ENTRADAS!$I:$I,CADASTRO!P$2)),0)</f>
        <v>0</v>
      </c>
      <c r="Q81" s="9">
        <f>IFERROR(SUMIFS(ENTRADAS!$J:$J,ENTRADAS!$B:$B,CADASTRO!$B81,ENTRADAS!$I:$I,CADASTRO!Q$2)/(SUMIFS(ENTRADAS!$D:$D,ENTRADAS!$B:$B,CADASTRO!$B81,ENTRADAS!$I:$I,CADASTRO!Q$2)),0)</f>
        <v>0</v>
      </c>
      <c r="R81" s="212">
        <f t="shared" si="4"/>
        <v>0</v>
      </c>
      <c r="S81" s="17">
        <f t="shared" si="6"/>
        <v>0</v>
      </c>
      <c r="T81" s="212">
        <f t="shared" si="5"/>
        <v>12</v>
      </c>
      <c r="U81" s="209">
        <v>12</v>
      </c>
      <c r="V81" s="1"/>
      <c r="W81" s="1"/>
      <c r="X81" s="1"/>
      <c r="Y81" s="1"/>
      <c r="Z81" s="1"/>
      <c r="AA81" s="1"/>
      <c r="AB81" s="1"/>
      <c r="AC81" s="1"/>
    </row>
    <row r="82" spans="1:29" ht="15.75" customHeight="1" x14ac:dyDescent="0.25">
      <c r="A82" s="8"/>
      <c r="B82" s="60"/>
      <c r="C82" s="7"/>
      <c r="D82" s="8"/>
      <c r="E82" s="9"/>
      <c r="F82" s="9">
        <f>IFERROR(SUMIFS(ENTRADAS!$J:$J,ENTRADAS!$B:$B,CADASTRO!$B82,ENTRADAS!$I:$I,CADASTRO!F$2)/(SUMIFS(ENTRADAS!$D:$D,ENTRADAS!$B:$B,CADASTRO!$B82,ENTRADAS!$I:$I,CADASTRO!F$2)),0)</f>
        <v>0</v>
      </c>
      <c r="G82" s="9">
        <f>IFERROR(SUMIFS(ENTRADAS!$J:$J,ENTRADAS!$B:$B,CADASTRO!$B82,ENTRADAS!$I:$I,CADASTRO!G$2)/(SUMIFS(ENTRADAS!$D:$D,ENTRADAS!$B:$B,CADASTRO!$B82,ENTRADAS!$I:$I,CADASTRO!G$2)),0)</f>
        <v>0</v>
      </c>
      <c r="H82" s="9">
        <f>IFERROR(SUMIFS(ENTRADAS!$J:$J,ENTRADAS!$B:$B,CADASTRO!$B82,ENTRADAS!$I:$I,CADASTRO!H$2)/(SUMIFS(ENTRADAS!$D:$D,ENTRADAS!$B:$B,CADASTRO!$B82,ENTRADAS!$I:$I,CADASTRO!H$2)),0)</f>
        <v>0</v>
      </c>
      <c r="I82" s="9">
        <f>IFERROR(SUMIFS(ENTRADAS!$J:$J,ENTRADAS!$B:$B,CADASTRO!$B82,ENTRADAS!$I:$I,CADASTRO!I$2)/(SUMIFS(ENTRADAS!$D:$D,ENTRADAS!$B:$B,CADASTRO!$B82,ENTRADAS!$I:$I,CADASTRO!I$2)),0)</f>
        <v>0</v>
      </c>
      <c r="J82" s="9">
        <f>IFERROR(SUMIFS(ENTRADAS!$J:$J,ENTRADAS!$B:$B,CADASTRO!$B82,ENTRADAS!$I:$I,CADASTRO!J$2)/(SUMIFS(ENTRADAS!$D:$D,ENTRADAS!$B:$B,CADASTRO!$B82,ENTRADAS!$I:$I,CADASTRO!J$2)),0)</f>
        <v>0</v>
      </c>
      <c r="K82" s="9">
        <f>IFERROR(SUMIFS(ENTRADAS!$J:$J,ENTRADAS!$B:$B,CADASTRO!$B82,ENTRADAS!$I:$I,CADASTRO!K$2)/(SUMIFS(ENTRADAS!$D:$D,ENTRADAS!$B:$B,CADASTRO!$B82,ENTRADAS!$I:$I,CADASTRO!K$2)),0)</f>
        <v>0</v>
      </c>
      <c r="L82" s="9">
        <f>IFERROR(SUMIFS(ENTRADAS!$J:$J,ENTRADAS!$B:$B,CADASTRO!$B82,ENTRADAS!$I:$I,CADASTRO!L$2)/(SUMIFS(ENTRADAS!$D:$D,ENTRADAS!$B:$B,CADASTRO!$B82,ENTRADAS!$I:$I,CADASTRO!L$2)),0)</f>
        <v>0</v>
      </c>
      <c r="M82" s="9">
        <f>IFERROR(SUMIFS(ENTRADAS!$J:$J,ENTRADAS!$B:$B,CADASTRO!$B82,ENTRADAS!$I:$I,CADASTRO!M$2)/(SUMIFS(ENTRADAS!$D:$D,ENTRADAS!$B:$B,CADASTRO!$B82,ENTRADAS!$I:$I,CADASTRO!M$2)),0)</f>
        <v>0</v>
      </c>
      <c r="N82" s="9">
        <f>IFERROR(SUMIFS(ENTRADAS!$J:$J,ENTRADAS!$B:$B,CADASTRO!$B82,ENTRADAS!$I:$I,CADASTRO!N$2)/(SUMIFS(ENTRADAS!$D:$D,ENTRADAS!$B:$B,CADASTRO!$B82,ENTRADAS!$I:$I,CADASTRO!N$2)),0)</f>
        <v>0</v>
      </c>
      <c r="O82" s="9">
        <f>IFERROR(SUMIFS(ENTRADAS!$J:$J,ENTRADAS!$B:$B,CADASTRO!$B82,ENTRADAS!$I:$I,CADASTRO!O$2)/(SUMIFS(ENTRADAS!$D:$D,ENTRADAS!$B:$B,CADASTRO!$B82,ENTRADAS!$I:$I,CADASTRO!O$2)),0)</f>
        <v>0</v>
      </c>
      <c r="P82" s="9">
        <f>IFERROR(SUMIFS(ENTRADAS!$J:$J,ENTRADAS!$B:$B,CADASTRO!$B82,ENTRADAS!$I:$I,CADASTRO!P$2)/(SUMIFS(ENTRADAS!$D:$D,ENTRADAS!$B:$B,CADASTRO!$B82,ENTRADAS!$I:$I,CADASTRO!P$2)),0)</f>
        <v>0</v>
      </c>
      <c r="Q82" s="9">
        <f>IFERROR(SUMIFS(ENTRADAS!$J:$J,ENTRADAS!$B:$B,CADASTRO!$B82,ENTRADAS!$I:$I,CADASTRO!Q$2)/(SUMIFS(ENTRADAS!$D:$D,ENTRADAS!$B:$B,CADASTRO!$B82,ENTRADAS!$I:$I,CADASTRO!Q$2)),0)</f>
        <v>0</v>
      </c>
      <c r="R82" s="212">
        <f t="shared" si="4"/>
        <v>0</v>
      </c>
      <c r="S82" s="17">
        <f t="shared" si="6"/>
        <v>0</v>
      </c>
      <c r="T82" s="212">
        <f t="shared" si="5"/>
        <v>12</v>
      </c>
      <c r="U82" s="209">
        <v>12</v>
      </c>
      <c r="V82" s="1"/>
      <c r="W82" s="1"/>
      <c r="X82" s="1"/>
      <c r="Y82" s="1"/>
      <c r="Z82" s="1"/>
      <c r="AA82" s="1"/>
      <c r="AB82" s="1"/>
      <c r="AC82" s="1"/>
    </row>
    <row r="83" spans="1:29" ht="15.75" customHeight="1" x14ac:dyDescent="0.25">
      <c r="A83" s="8"/>
      <c r="B83" s="59"/>
      <c r="C83" s="7"/>
      <c r="D83" s="8"/>
      <c r="E83" s="9"/>
      <c r="F83" s="9">
        <f>IFERROR(SUMIFS(ENTRADAS!$J:$J,ENTRADAS!$B:$B,CADASTRO!$B83,ENTRADAS!$I:$I,CADASTRO!F$2)/(SUMIFS(ENTRADAS!$D:$D,ENTRADAS!$B:$B,CADASTRO!$B83,ENTRADAS!$I:$I,CADASTRO!F$2)),0)</f>
        <v>0</v>
      </c>
      <c r="G83" s="9">
        <f>IFERROR(SUMIFS(ENTRADAS!$J:$J,ENTRADAS!$B:$B,CADASTRO!$B83,ENTRADAS!$I:$I,CADASTRO!G$2)/(SUMIFS(ENTRADAS!$D:$D,ENTRADAS!$B:$B,CADASTRO!$B83,ENTRADAS!$I:$I,CADASTRO!G$2)),0)</f>
        <v>0</v>
      </c>
      <c r="H83" s="9">
        <f>IFERROR(SUMIFS(ENTRADAS!$J:$J,ENTRADAS!$B:$B,CADASTRO!$B83,ENTRADAS!$I:$I,CADASTRO!H$2)/(SUMIFS(ENTRADAS!$D:$D,ENTRADAS!$B:$B,CADASTRO!$B83,ENTRADAS!$I:$I,CADASTRO!H$2)),0)</f>
        <v>0</v>
      </c>
      <c r="I83" s="9">
        <f>IFERROR(SUMIFS(ENTRADAS!$J:$J,ENTRADAS!$B:$B,CADASTRO!$B83,ENTRADAS!$I:$I,CADASTRO!I$2)/(SUMIFS(ENTRADAS!$D:$D,ENTRADAS!$B:$B,CADASTRO!$B83,ENTRADAS!$I:$I,CADASTRO!I$2)),0)</f>
        <v>0</v>
      </c>
      <c r="J83" s="9">
        <f>IFERROR(SUMIFS(ENTRADAS!$J:$J,ENTRADAS!$B:$B,CADASTRO!$B83,ENTRADAS!$I:$I,CADASTRO!J$2)/(SUMIFS(ENTRADAS!$D:$D,ENTRADAS!$B:$B,CADASTRO!$B83,ENTRADAS!$I:$I,CADASTRO!J$2)),0)</f>
        <v>0</v>
      </c>
      <c r="K83" s="9">
        <f>IFERROR(SUMIFS(ENTRADAS!$J:$J,ENTRADAS!$B:$B,CADASTRO!$B83,ENTRADAS!$I:$I,CADASTRO!K$2)/(SUMIFS(ENTRADAS!$D:$D,ENTRADAS!$B:$B,CADASTRO!$B83,ENTRADAS!$I:$I,CADASTRO!K$2)),0)</f>
        <v>0</v>
      </c>
      <c r="L83" s="9">
        <f>IFERROR(SUMIFS(ENTRADAS!$J:$J,ENTRADAS!$B:$B,CADASTRO!$B83,ENTRADAS!$I:$I,CADASTRO!L$2)/(SUMIFS(ENTRADAS!$D:$D,ENTRADAS!$B:$B,CADASTRO!$B83,ENTRADAS!$I:$I,CADASTRO!L$2)),0)</f>
        <v>0</v>
      </c>
      <c r="M83" s="9">
        <f>IFERROR(SUMIFS(ENTRADAS!$J:$J,ENTRADAS!$B:$B,CADASTRO!$B83,ENTRADAS!$I:$I,CADASTRO!M$2)/(SUMIFS(ENTRADAS!$D:$D,ENTRADAS!$B:$B,CADASTRO!$B83,ENTRADAS!$I:$I,CADASTRO!M$2)),0)</f>
        <v>0</v>
      </c>
      <c r="N83" s="9">
        <f>IFERROR(SUMIFS(ENTRADAS!$J:$J,ENTRADAS!$B:$B,CADASTRO!$B83,ENTRADAS!$I:$I,CADASTRO!N$2)/(SUMIFS(ENTRADAS!$D:$D,ENTRADAS!$B:$B,CADASTRO!$B83,ENTRADAS!$I:$I,CADASTRO!N$2)),0)</f>
        <v>0</v>
      </c>
      <c r="O83" s="9">
        <f>IFERROR(SUMIFS(ENTRADAS!$J:$J,ENTRADAS!$B:$B,CADASTRO!$B83,ENTRADAS!$I:$I,CADASTRO!O$2)/(SUMIFS(ENTRADAS!$D:$D,ENTRADAS!$B:$B,CADASTRO!$B83,ENTRADAS!$I:$I,CADASTRO!O$2)),0)</f>
        <v>0</v>
      </c>
      <c r="P83" s="9">
        <f>IFERROR(SUMIFS(ENTRADAS!$J:$J,ENTRADAS!$B:$B,CADASTRO!$B83,ENTRADAS!$I:$I,CADASTRO!P$2)/(SUMIFS(ENTRADAS!$D:$D,ENTRADAS!$B:$B,CADASTRO!$B83,ENTRADAS!$I:$I,CADASTRO!P$2)),0)</f>
        <v>0</v>
      </c>
      <c r="Q83" s="9">
        <f>IFERROR(SUMIFS(ENTRADAS!$J:$J,ENTRADAS!$B:$B,CADASTRO!$B83,ENTRADAS!$I:$I,CADASTRO!Q$2)/(SUMIFS(ENTRADAS!$D:$D,ENTRADAS!$B:$B,CADASTRO!$B83,ENTRADAS!$I:$I,CADASTRO!Q$2)),0)</f>
        <v>0</v>
      </c>
      <c r="R83" s="212">
        <f t="shared" si="4"/>
        <v>0</v>
      </c>
      <c r="S83" s="17">
        <f t="shared" si="6"/>
        <v>0</v>
      </c>
      <c r="T83" s="212">
        <f t="shared" si="5"/>
        <v>12</v>
      </c>
      <c r="U83" s="209">
        <v>12</v>
      </c>
      <c r="V83" s="1"/>
      <c r="W83" s="1"/>
      <c r="X83" s="1"/>
      <c r="Y83" s="1"/>
      <c r="Z83" s="1"/>
      <c r="AA83" s="1"/>
      <c r="AB83" s="1"/>
      <c r="AC83" s="1"/>
    </row>
    <row r="84" spans="1:29" ht="15.75" customHeight="1" x14ac:dyDescent="0.25">
      <c r="A84" s="8"/>
      <c r="B84" s="59"/>
      <c r="C84" s="7"/>
      <c r="D84" s="8"/>
      <c r="E84" s="9"/>
      <c r="F84" s="9">
        <f>IFERROR(SUMIFS(ENTRADAS!$J:$J,ENTRADAS!$B:$B,CADASTRO!$B84,ENTRADAS!$I:$I,CADASTRO!F$2)/(SUMIFS(ENTRADAS!$D:$D,ENTRADAS!$B:$B,CADASTRO!$B84,ENTRADAS!$I:$I,CADASTRO!F$2)),0)</f>
        <v>0</v>
      </c>
      <c r="G84" s="9">
        <f>IFERROR(SUMIFS(ENTRADAS!$J:$J,ENTRADAS!$B:$B,CADASTRO!$B84,ENTRADAS!$I:$I,CADASTRO!G$2)/(SUMIFS(ENTRADAS!$D:$D,ENTRADAS!$B:$B,CADASTRO!$B84,ENTRADAS!$I:$I,CADASTRO!G$2)),0)</f>
        <v>0</v>
      </c>
      <c r="H84" s="9">
        <f>IFERROR(SUMIFS(ENTRADAS!$J:$J,ENTRADAS!$B:$B,CADASTRO!$B84,ENTRADAS!$I:$I,CADASTRO!H$2)/(SUMIFS(ENTRADAS!$D:$D,ENTRADAS!$B:$B,CADASTRO!$B84,ENTRADAS!$I:$I,CADASTRO!H$2)),0)</f>
        <v>0</v>
      </c>
      <c r="I84" s="9">
        <f>IFERROR(SUMIFS(ENTRADAS!$J:$J,ENTRADAS!$B:$B,CADASTRO!$B84,ENTRADAS!$I:$I,CADASTRO!I$2)/(SUMIFS(ENTRADAS!$D:$D,ENTRADAS!$B:$B,CADASTRO!$B84,ENTRADAS!$I:$I,CADASTRO!I$2)),0)</f>
        <v>0</v>
      </c>
      <c r="J84" s="9">
        <f>IFERROR(SUMIFS(ENTRADAS!$J:$J,ENTRADAS!$B:$B,CADASTRO!$B84,ENTRADAS!$I:$I,CADASTRO!J$2)/(SUMIFS(ENTRADAS!$D:$D,ENTRADAS!$B:$B,CADASTRO!$B84,ENTRADAS!$I:$I,CADASTRO!J$2)),0)</f>
        <v>0</v>
      </c>
      <c r="K84" s="9">
        <f>IFERROR(SUMIFS(ENTRADAS!$J:$J,ENTRADAS!$B:$B,CADASTRO!$B84,ENTRADAS!$I:$I,CADASTRO!K$2)/(SUMIFS(ENTRADAS!$D:$D,ENTRADAS!$B:$B,CADASTRO!$B84,ENTRADAS!$I:$I,CADASTRO!K$2)),0)</f>
        <v>0</v>
      </c>
      <c r="L84" s="9">
        <f>IFERROR(SUMIFS(ENTRADAS!$J:$J,ENTRADAS!$B:$B,CADASTRO!$B84,ENTRADAS!$I:$I,CADASTRO!L$2)/(SUMIFS(ENTRADAS!$D:$D,ENTRADAS!$B:$B,CADASTRO!$B84,ENTRADAS!$I:$I,CADASTRO!L$2)),0)</f>
        <v>0</v>
      </c>
      <c r="M84" s="9">
        <f>IFERROR(SUMIFS(ENTRADAS!$J:$J,ENTRADAS!$B:$B,CADASTRO!$B84,ENTRADAS!$I:$I,CADASTRO!M$2)/(SUMIFS(ENTRADAS!$D:$D,ENTRADAS!$B:$B,CADASTRO!$B84,ENTRADAS!$I:$I,CADASTRO!M$2)),0)</f>
        <v>0</v>
      </c>
      <c r="N84" s="9">
        <f>IFERROR(SUMIFS(ENTRADAS!$J:$J,ENTRADAS!$B:$B,CADASTRO!$B84,ENTRADAS!$I:$I,CADASTRO!N$2)/(SUMIFS(ENTRADAS!$D:$D,ENTRADAS!$B:$B,CADASTRO!$B84,ENTRADAS!$I:$I,CADASTRO!N$2)),0)</f>
        <v>0</v>
      </c>
      <c r="O84" s="9">
        <f>IFERROR(SUMIFS(ENTRADAS!$J:$J,ENTRADAS!$B:$B,CADASTRO!$B84,ENTRADAS!$I:$I,CADASTRO!O$2)/(SUMIFS(ENTRADAS!$D:$D,ENTRADAS!$B:$B,CADASTRO!$B84,ENTRADAS!$I:$I,CADASTRO!O$2)),0)</f>
        <v>0</v>
      </c>
      <c r="P84" s="9">
        <f>IFERROR(SUMIFS(ENTRADAS!$J:$J,ENTRADAS!$B:$B,CADASTRO!$B84,ENTRADAS!$I:$I,CADASTRO!P$2)/(SUMIFS(ENTRADAS!$D:$D,ENTRADAS!$B:$B,CADASTRO!$B84,ENTRADAS!$I:$I,CADASTRO!P$2)),0)</f>
        <v>0</v>
      </c>
      <c r="Q84" s="9">
        <f>IFERROR(SUMIFS(ENTRADAS!$J:$J,ENTRADAS!$B:$B,CADASTRO!$B84,ENTRADAS!$I:$I,CADASTRO!Q$2)/(SUMIFS(ENTRADAS!$D:$D,ENTRADAS!$B:$B,CADASTRO!$B84,ENTRADAS!$I:$I,CADASTRO!Q$2)),0)</f>
        <v>0</v>
      </c>
      <c r="R84" s="212">
        <f t="shared" si="4"/>
        <v>0</v>
      </c>
      <c r="S84" s="17">
        <f t="shared" si="6"/>
        <v>0</v>
      </c>
      <c r="T84" s="212">
        <f t="shared" si="5"/>
        <v>12</v>
      </c>
      <c r="U84" s="209">
        <v>12</v>
      </c>
      <c r="V84" s="1"/>
      <c r="W84" s="1"/>
      <c r="X84" s="1"/>
      <c r="Y84" s="1"/>
      <c r="Z84" s="1"/>
      <c r="AA84" s="1"/>
      <c r="AB84" s="1"/>
      <c r="AC84" s="1"/>
    </row>
    <row r="85" spans="1:29" ht="15.75" customHeight="1" x14ac:dyDescent="0.25">
      <c r="A85" s="8"/>
      <c r="B85" s="60"/>
      <c r="C85" s="7"/>
      <c r="D85" s="8"/>
      <c r="E85" s="9"/>
      <c r="F85" s="9">
        <f>IFERROR(SUMIFS(ENTRADAS!$J:$J,ENTRADAS!$B:$B,CADASTRO!$B85,ENTRADAS!$I:$I,CADASTRO!F$2)/(SUMIFS(ENTRADAS!$D:$D,ENTRADAS!$B:$B,CADASTRO!$B85,ENTRADAS!$I:$I,CADASTRO!F$2)),0)</f>
        <v>0</v>
      </c>
      <c r="G85" s="9">
        <f>IFERROR(SUMIFS(ENTRADAS!$J:$J,ENTRADAS!$B:$B,CADASTRO!$B85,ENTRADAS!$I:$I,CADASTRO!G$2)/(SUMIFS(ENTRADAS!$D:$D,ENTRADAS!$B:$B,CADASTRO!$B85,ENTRADAS!$I:$I,CADASTRO!G$2)),0)</f>
        <v>0</v>
      </c>
      <c r="H85" s="9">
        <f>IFERROR(SUMIFS(ENTRADAS!$J:$J,ENTRADAS!$B:$B,CADASTRO!$B85,ENTRADAS!$I:$I,CADASTRO!H$2)/(SUMIFS(ENTRADAS!$D:$D,ENTRADAS!$B:$B,CADASTRO!$B85,ENTRADAS!$I:$I,CADASTRO!H$2)),0)</f>
        <v>0</v>
      </c>
      <c r="I85" s="9">
        <f>IFERROR(SUMIFS(ENTRADAS!$J:$J,ENTRADAS!$B:$B,CADASTRO!$B85,ENTRADAS!$I:$I,CADASTRO!I$2)/(SUMIFS(ENTRADAS!$D:$D,ENTRADAS!$B:$B,CADASTRO!$B85,ENTRADAS!$I:$I,CADASTRO!I$2)),0)</f>
        <v>0</v>
      </c>
      <c r="J85" s="9">
        <f>IFERROR(SUMIFS(ENTRADAS!$J:$J,ENTRADAS!$B:$B,CADASTRO!$B85,ENTRADAS!$I:$I,CADASTRO!J$2)/(SUMIFS(ENTRADAS!$D:$D,ENTRADAS!$B:$B,CADASTRO!$B85,ENTRADAS!$I:$I,CADASTRO!J$2)),0)</f>
        <v>0</v>
      </c>
      <c r="K85" s="9">
        <f>IFERROR(SUMIFS(ENTRADAS!$J:$J,ENTRADAS!$B:$B,CADASTRO!$B85,ENTRADAS!$I:$I,CADASTRO!K$2)/(SUMIFS(ENTRADAS!$D:$D,ENTRADAS!$B:$B,CADASTRO!$B85,ENTRADAS!$I:$I,CADASTRO!K$2)),0)</f>
        <v>0</v>
      </c>
      <c r="L85" s="9">
        <f>IFERROR(SUMIFS(ENTRADAS!$J:$J,ENTRADAS!$B:$B,CADASTRO!$B85,ENTRADAS!$I:$I,CADASTRO!L$2)/(SUMIFS(ENTRADAS!$D:$D,ENTRADAS!$B:$B,CADASTRO!$B85,ENTRADAS!$I:$I,CADASTRO!L$2)),0)</f>
        <v>0</v>
      </c>
      <c r="M85" s="9">
        <f>IFERROR(SUMIFS(ENTRADAS!$J:$J,ENTRADAS!$B:$B,CADASTRO!$B85,ENTRADAS!$I:$I,CADASTRO!M$2)/(SUMIFS(ENTRADAS!$D:$D,ENTRADAS!$B:$B,CADASTRO!$B85,ENTRADAS!$I:$I,CADASTRO!M$2)),0)</f>
        <v>0</v>
      </c>
      <c r="N85" s="9">
        <f>IFERROR(SUMIFS(ENTRADAS!$J:$J,ENTRADAS!$B:$B,CADASTRO!$B85,ENTRADAS!$I:$I,CADASTRO!N$2)/(SUMIFS(ENTRADAS!$D:$D,ENTRADAS!$B:$B,CADASTRO!$B85,ENTRADAS!$I:$I,CADASTRO!N$2)),0)</f>
        <v>0</v>
      </c>
      <c r="O85" s="9">
        <f>IFERROR(SUMIFS(ENTRADAS!$J:$J,ENTRADAS!$B:$B,CADASTRO!$B85,ENTRADAS!$I:$I,CADASTRO!O$2)/(SUMIFS(ENTRADAS!$D:$D,ENTRADAS!$B:$B,CADASTRO!$B85,ENTRADAS!$I:$I,CADASTRO!O$2)),0)</f>
        <v>0</v>
      </c>
      <c r="P85" s="9">
        <f>IFERROR(SUMIFS(ENTRADAS!$J:$J,ENTRADAS!$B:$B,CADASTRO!$B85,ENTRADAS!$I:$I,CADASTRO!P$2)/(SUMIFS(ENTRADAS!$D:$D,ENTRADAS!$B:$B,CADASTRO!$B85,ENTRADAS!$I:$I,CADASTRO!P$2)),0)</f>
        <v>0</v>
      </c>
      <c r="Q85" s="9">
        <f>IFERROR(SUMIFS(ENTRADAS!$J:$J,ENTRADAS!$B:$B,CADASTRO!$B85,ENTRADAS!$I:$I,CADASTRO!Q$2)/(SUMIFS(ENTRADAS!$D:$D,ENTRADAS!$B:$B,CADASTRO!$B85,ENTRADAS!$I:$I,CADASTRO!Q$2)),0)</f>
        <v>0</v>
      </c>
      <c r="R85" s="212">
        <f t="shared" si="4"/>
        <v>0</v>
      </c>
      <c r="S85" s="17">
        <f t="shared" si="6"/>
        <v>0</v>
      </c>
      <c r="T85" s="212">
        <f t="shared" si="5"/>
        <v>12</v>
      </c>
      <c r="U85" s="209">
        <v>12</v>
      </c>
      <c r="V85" s="1"/>
      <c r="W85" s="1"/>
      <c r="X85" s="1"/>
      <c r="Y85" s="1"/>
      <c r="Z85" s="1"/>
      <c r="AA85" s="1"/>
      <c r="AB85" s="1"/>
      <c r="AC85" s="1"/>
    </row>
    <row r="86" spans="1:29" ht="15.75" customHeight="1" x14ac:dyDescent="0.25">
      <c r="A86" s="8"/>
      <c r="B86" s="60"/>
      <c r="C86" s="7"/>
      <c r="D86" s="8"/>
      <c r="E86" s="9"/>
      <c r="F86" s="9">
        <f>IFERROR(SUMIFS(ENTRADAS!$J:$J,ENTRADAS!$B:$B,CADASTRO!$B86,ENTRADAS!$I:$I,CADASTRO!F$2)/(SUMIFS(ENTRADAS!$D:$D,ENTRADAS!$B:$B,CADASTRO!$B86,ENTRADAS!$I:$I,CADASTRO!F$2)),0)</f>
        <v>0</v>
      </c>
      <c r="G86" s="9">
        <f>IFERROR(SUMIFS(ENTRADAS!$J:$J,ENTRADAS!$B:$B,CADASTRO!$B86,ENTRADAS!$I:$I,CADASTRO!G$2)/(SUMIFS(ENTRADAS!$D:$D,ENTRADAS!$B:$B,CADASTRO!$B86,ENTRADAS!$I:$I,CADASTRO!G$2)),0)</f>
        <v>0</v>
      </c>
      <c r="H86" s="9">
        <f>IFERROR(SUMIFS(ENTRADAS!$J:$J,ENTRADAS!$B:$B,CADASTRO!$B86,ENTRADAS!$I:$I,CADASTRO!H$2)/(SUMIFS(ENTRADAS!$D:$D,ENTRADAS!$B:$B,CADASTRO!$B86,ENTRADAS!$I:$I,CADASTRO!H$2)),0)</f>
        <v>0</v>
      </c>
      <c r="I86" s="9">
        <f>IFERROR(SUMIFS(ENTRADAS!$J:$J,ENTRADAS!$B:$B,CADASTRO!$B86,ENTRADAS!$I:$I,CADASTRO!I$2)/(SUMIFS(ENTRADAS!$D:$D,ENTRADAS!$B:$B,CADASTRO!$B86,ENTRADAS!$I:$I,CADASTRO!I$2)),0)</f>
        <v>0</v>
      </c>
      <c r="J86" s="9">
        <f>IFERROR(SUMIFS(ENTRADAS!$J:$J,ENTRADAS!$B:$B,CADASTRO!$B86,ENTRADAS!$I:$I,CADASTRO!J$2)/(SUMIFS(ENTRADAS!$D:$D,ENTRADAS!$B:$B,CADASTRO!$B86,ENTRADAS!$I:$I,CADASTRO!J$2)),0)</f>
        <v>0</v>
      </c>
      <c r="K86" s="9">
        <f>IFERROR(SUMIFS(ENTRADAS!$J:$J,ENTRADAS!$B:$B,CADASTRO!$B86,ENTRADAS!$I:$I,CADASTRO!K$2)/(SUMIFS(ENTRADAS!$D:$D,ENTRADAS!$B:$B,CADASTRO!$B86,ENTRADAS!$I:$I,CADASTRO!K$2)),0)</f>
        <v>0</v>
      </c>
      <c r="L86" s="9">
        <f>IFERROR(SUMIFS(ENTRADAS!$J:$J,ENTRADAS!$B:$B,CADASTRO!$B86,ENTRADAS!$I:$I,CADASTRO!L$2)/(SUMIFS(ENTRADAS!$D:$D,ENTRADAS!$B:$B,CADASTRO!$B86,ENTRADAS!$I:$I,CADASTRO!L$2)),0)</f>
        <v>0</v>
      </c>
      <c r="M86" s="9">
        <f>IFERROR(SUMIFS(ENTRADAS!$J:$J,ENTRADAS!$B:$B,CADASTRO!$B86,ENTRADAS!$I:$I,CADASTRO!M$2)/(SUMIFS(ENTRADAS!$D:$D,ENTRADAS!$B:$B,CADASTRO!$B86,ENTRADAS!$I:$I,CADASTRO!M$2)),0)</f>
        <v>0</v>
      </c>
      <c r="N86" s="9">
        <f>IFERROR(SUMIFS(ENTRADAS!$J:$J,ENTRADAS!$B:$B,CADASTRO!$B86,ENTRADAS!$I:$I,CADASTRO!N$2)/(SUMIFS(ENTRADAS!$D:$D,ENTRADAS!$B:$B,CADASTRO!$B86,ENTRADAS!$I:$I,CADASTRO!N$2)),0)</f>
        <v>0</v>
      </c>
      <c r="O86" s="9">
        <f>IFERROR(SUMIFS(ENTRADAS!$J:$J,ENTRADAS!$B:$B,CADASTRO!$B86,ENTRADAS!$I:$I,CADASTRO!O$2)/(SUMIFS(ENTRADAS!$D:$D,ENTRADAS!$B:$B,CADASTRO!$B86,ENTRADAS!$I:$I,CADASTRO!O$2)),0)</f>
        <v>0</v>
      </c>
      <c r="P86" s="9">
        <f>IFERROR(SUMIFS(ENTRADAS!$J:$J,ENTRADAS!$B:$B,CADASTRO!$B86,ENTRADAS!$I:$I,CADASTRO!P$2)/(SUMIFS(ENTRADAS!$D:$D,ENTRADAS!$B:$B,CADASTRO!$B86,ENTRADAS!$I:$I,CADASTRO!P$2)),0)</f>
        <v>0</v>
      </c>
      <c r="Q86" s="9">
        <f>IFERROR(SUMIFS(ENTRADAS!$J:$J,ENTRADAS!$B:$B,CADASTRO!$B86,ENTRADAS!$I:$I,CADASTRO!Q$2)/(SUMIFS(ENTRADAS!$D:$D,ENTRADAS!$B:$B,CADASTRO!$B86,ENTRADAS!$I:$I,CADASTRO!Q$2)),0)</f>
        <v>0</v>
      </c>
      <c r="R86" s="212">
        <f t="shared" si="4"/>
        <v>0</v>
      </c>
      <c r="S86" s="17">
        <f t="shared" si="6"/>
        <v>0</v>
      </c>
      <c r="T86" s="212">
        <f t="shared" si="5"/>
        <v>12</v>
      </c>
      <c r="U86" s="209">
        <v>12</v>
      </c>
      <c r="V86" s="1"/>
      <c r="W86" s="1"/>
      <c r="X86" s="1"/>
      <c r="Y86" s="1"/>
      <c r="Z86" s="1"/>
      <c r="AA86" s="1"/>
      <c r="AB86" s="1"/>
      <c r="AC86" s="1"/>
    </row>
    <row r="87" spans="1:29" ht="15.75" customHeight="1" x14ac:dyDescent="0.25">
      <c r="A87" s="8"/>
      <c r="B87" s="59"/>
      <c r="C87" s="7"/>
      <c r="D87" s="8"/>
      <c r="E87" s="9"/>
      <c r="F87" s="9">
        <f>IFERROR(SUMIFS(ENTRADAS!$J:$J,ENTRADAS!$B:$B,CADASTRO!$B87,ENTRADAS!$I:$I,CADASTRO!F$2)/(SUMIFS(ENTRADAS!$D:$D,ENTRADAS!$B:$B,CADASTRO!$B87,ENTRADAS!$I:$I,CADASTRO!F$2)),0)</f>
        <v>0</v>
      </c>
      <c r="G87" s="9">
        <f>IFERROR(SUMIFS(ENTRADAS!$J:$J,ENTRADAS!$B:$B,CADASTRO!$B87,ENTRADAS!$I:$I,CADASTRO!G$2)/(SUMIFS(ENTRADAS!$D:$D,ENTRADAS!$B:$B,CADASTRO!$B87,ENTRADAS!$I:$I,CADASTRO!G$2)),0)</f>
        <v>0</v>
      </c>
      <c r="H87" s="9">
        <f>IFERROR(SUMIFS(ENTRADAS!$J:$J,ENTRADAS!$B:$B,CADASTRO!$B87,ENTRADAS!$I:$I,CADASTRO!H$2)/(SUMIFS(ENTRADAS!$D:$D,ENTRADAS!$B:$B,CADASTRO!$B87,ENTRADAS!$I:$I,CADASTRO!H$2)),0)</f>
        <v>0</v>
      </c>
      <c r="I87" s="9">
        <f>IFERROR(SUMIFS(ENTRADAS!$J:$J,ENTRADAS!$B:$B,CADASTRO!$B87,ENTRADAS!$I:$I,CADASTRO!I$2)/(SUMIFS(ENTRADAS!$D:$D,ENTRADAS!$B:$B,CADASTRO!$B87,ENTRADAS!$I:$I,CADASTRO!I$2)),0)</f>
        <v>0</v>
      </c>
      <c r="J87" s="9">
        <f>IFERROR(SUMIFS(ENTRADAS!$J:$J,ENTRADAS!$B:$B,CADASTRO!$B87,ENTRADAS!$I:$I,CADASTRO!J$2)/(SUMIFS(ENTRADAS!$D:$D,ENTRADAS!$B:$B,CADASTRO!$B87,ENTRADAS!$I:$I,CADASTRO!J$2)),0)</f>
        <v>0</v>
      </c>
      <c r="K87" s="9">
        <f>IFERROR(SUMIFS(ENTRADAS!$J:$J,ENTRADAS!$B:$B,CADASTRO!$B87,ENTRADAS!$I:$I,CADASTRO!K$2)/(SUMIFS(ENTRADAS!$D:$D,ENTRADAS!$B:$B,CADASTRO!$B87,ENTRADAS!$I:$I,CADASTRO!K$2)),0)</f>
        <v>0</v>
      </c>
      <c r="L87" s="9">
        <f>IFERROR(SUMIFS(ENTRADAS!$J:$J,ENTRADAS!$B:$B,CADASTRO!$B87,ENTRADAS!$I:$I,CADASTRO!L$2)/(SUMIFS(ENTRADAS!$D:$D,ENTRADAS!$B:$B,CADASTRO!$B87,ENTRADAS!$I:$I,CADASTRO!L$2)),0)</f>
        <v>0</v>
      </c>
      <c r="M87" s="9">
        <f>IFERROR(SUMIFS(ENTRADAS!$J:$J,ENTRADAS!$B:$B,CADASTRO!$B87,ENTRADAS!$I:$I,CADASTRO!M$2)/(SUMIFS(ENTRADAS!$D:$D,ENTRADAS!$B:$B,CADASTRO!$B87,ENTRADAS!$I:$I,CADASTRO!M$2)),0)</f>
        <v>0</v>
      </c>
      <c r="N87" s="9">
        <f>IFERROR(SUMIFS(ENTRADAS!$J:$J,ENTRADAS!$B:$B,CADASTRO!$B87,ENTRADAS!$I:$I,CADASTRO!N$2)/(SUMIFS(ENTRADAS!$D:$D,ENTRADAS!$B:$B,CADASTRO!$B87,ENTRADAS!$I:$I,CADASTRO!N$2)),0)</f>
        <v>0</v>
      </c>
      <c r="O87" s="9">
        <f>IFERROR(SUMIFS(ENTRADAS!$J:$J,ENTRADAS!$B:$B,CADASTRO!$B87,ENTRADAS!$I:$I,CADASTRO!O$2)/(SUMIFS(ENTRADAS!$D:$D,ENTRADAS!$B:$B,CADASTRO!$B87,ENTRADAS!$I:$I,CADASTRO!O$2)),0)</f>
        <v>0</v>
      </c>
      <c r="P87" s="9">
        <f>IFERROR(SUMIFS(ENTRADAS!$J:$J,ENTRADAS!$B:$B,CADASTRO!$B87,ENTRADAS!$I:$I,CADASTRO!P$2)/(SUMIFS(ENTRADAS!$D:$D,ENTRADAS!$B:$B,CADASTRO!$B87,ENTRADAS!$I:$I,CADASTRO!P$2)),0)</f>
        <v>0</v>
      </c>
      <c r="Q87" s="9">
        <f>IFERROR(SUMIFS(ENTRADAS!$J:$J,ENTRADAS!$B:$B,CADASTRO!$B87,ENTRADAS!$I:$I,CADASTRO!Q$2)/(SUMIFS(ENTRADAS!$D:$D,ENTRADAS!$B:$B,CADASTRO!$B87,ENTRADAS!$I:$I,CADASTRO!Q$2)),0)</f>
        <v>0</v>
      </c>
      <c r="R87" s="212">
        <f t="shared" si="4"/>
        <v>0</v>
      </c>
      <c r="S87" s="17">
        <f t="shared" si="6"/>
        <v>0</v>
      </c>
      <c r="T87" s="212">
        <f t="shared" si="5"/>
        <v>12</v>
      </c>
      <c r="U87" s="209">
        <v>12</v>
      </c>
      <c r="V87" s="1"/>
      <c r="W87" s="1"/>
      <c r="X87" s="1"/>
      <c r="Y87" s="1"/>
      <c r="Z87" s="1"/>
      <c r="AA87" s="1"/>
      <c r="AB87" s="1"/>
      <c r="AC87" s="1"/>
    </row>
    <row r="88" spans="1:29" ht="15.75" customHeight="1" x14ac:dyDescent="0.25">
      <c r="A88" s="8"/>
      <c r="B88" s="65"/>
      <c r="C88" s="7"/>
      <c r="D88" s="8"/>
      <c r="E88" s="9"/>
      <c r="F88" s="9">
        <f>IFERROR(SUMIFS(ENTRADAS!$J:$J,ENTRADAS!$B:$B,CADASTRO!$B88,ENTRADAS!$I:$I,CADASTRO!F$2)/(SUMIFS(ENTRADAS!$D:$D,ENTRADAS!$B:$B,CADASTRO!$B88,ENTRADAS!$I:$I,CADASTRO!F$2)),0)</f>
        <v>0</v>
      </c>
      <c r="G88" s="9">
        <f>IFERROR(SUMIFS(ENTRADAS!$J:$J,ENTRADAS!$B:$B,CADASTRO!$B88,ENTRADAS!$I:$I,CADASTRO!G$2)/(SUMIFS(ENTRADAS!$D:$D,ENTRADAS!$B:$B,CADASTRO!$B88,ENTRADAS!$I:$I,CADASTRO!G$2)),0)</f>
        <v>0</v>
      </c>
      <c r="H88" s="9">
        <f>IFERROR(SUMIFS(ENTRADAS!$J:$J,ENTRADAS!$B:$B,CADASTRO!$B88,ENTRADAS!$I:$I,CADASTRO!H$2)/(SUMIFS(ENTRADAS!$D:$D,ENTRADAS!$B:$B,CADASTRO!$B88,ENTRADAS!$I:$I,CADASTRO!H$2)),0)</f>
        <v>0</v>
      </c>
      <c r="I88" s="9">
        <f>IFERROR(SUMIFS(ENTRADAS!$J:$J,ENTRADAS!$B:$B,CADASTRO!$B88,ENTRADAS!$I:$I,CADASTRO!I$2)/(SUMIFS(ENTRADAS!$D:$D,ENTRADAS!$B:$B,CADASTRO!$B88,ENTRADAS!$I:$I,CADASTRO!I$2)),0)</f>
        <v>0</v>
      </c>
      <c r="J88" s="9">
        <f>IFERROR(SUMIFS(ENTRADAS!$J:$J,ENTRADAS!$B:$B,CADASTRO!$B88,ENTRADAS!$I:$I,CADASTRO!J$2)/(SUMIFS(ENTRADAS!$D:$D,ENTRADAS!$B:$B,CADASTRO!$B88,ENTRADAS!$I:$I,CADASTRO!J$2)),0)</f>
        <v>0</v>
      </c>
      <c r="K88" s="9">
        <f>IFERROR(SUMIFS(ENTRADAS!$J:$J,ENTRADAS!$B:$B,CADASTRO!$B88,ENTRADAS!$I:$I,CADASTRO!K$2)/(SUMIFS(ENTRADAS!$D:$D,ENTRADAS!$B:$B,CADASTRO!$B88,ENTRADAS!$I:$I,CADASTRO!K$2)),0)</f>
        <v>0</v>
      </c>
      <c r="L88" s="9">
        <f>IFERROR(SUMIFS(ENTRADAS!$J:$J,ENTRADAS!$B:$B,CADASTRO!$B88,ENTRADAS!$I:$I,CADASTRO!L$2)/(SUMIFS(ENTRADAS!$D:$D,ENTRADAS!$B:$B,CADASTRO!$B88,ENTRADAS!$I:$I,CADASTRO!L$2)),0)</f>
        <v>0</v>
      </c>
      <c r="M88" s="9">
        <f>IFERROR(SUMIFS(ENTRADAS!$J:$J,ENTRADAS!$B:$B,CADASTRO!$B88,ENTRADAS!$I:$I,CADASTRO!M$2)/(SUMIFS(ENTRADAS!$D:$D,ENTRADAS!$B:$B,CADASTRO!$B88,ENTRADAS!$I:$I,CADASTRO!M$2)),0)</f>
        <v>0</v>
      </c>
      <c r="N88" s="9">
        <f>IFERROR(SUMIFS(ENTRADAS!$J:$J,ENTRADAS!$B:$B,CADASTRO!$B88,ENTRADAS!$I:$I,CADASTRO!N$2)/(SUMIFS(ENTRADAS!$D:$D,ENTRADAS!$B:$B,CADASTRO!$B88,ENTRADAS!$I:$I,CADASTRO!N$2)),0)</f>
        <v>0</v>
      </c>
      <c r="O88" s="9">
        <f>IFERROR(SUMIFS(ENTRADAS!$J:$J,ENTRADAS!$B:$B,CADASTRO!$B88,ENTRADAS!$I:$I,CADASTRO!O$2)/(SUMIFS(ENTRADAS!$D:$D,ENTRADAS!$B:$B,CADASTRO!$B88,ENTRADAS!$I:$I,CADASTRO!O$2)),0)</f>
        <v>0</v>
      </c>
      <c r="P88" s="9">
        <f>IFERROR(SUMIFS(ENTRADAS!$J:$J,ENTRADAS!$B:$B,CADASTRO!$B88,ENTRADAS!$I:$I,CADASTRO!P$2)/(SUMIFS(ENTRADAS!$D:$D,ENTRADAS!$B:$B,CADASTRO!$B88,ENTRADAS!$I:$I,CADASTRO!P$2)),0)</f>
        <v>0</v>
      </c>
      <c r="Q88" s="9">
        <f>IFERROR(SUMIFS(ENTRADAS!$J:$J,ENTRADAS!$B:$B,CADASTRO!$B88,ENTRADAS!$I:$I,CADASTRO!Q$2)/(SUMIFS(ENTRADAS!$D:$D,ENTRADAS!$B:$B,CADASTRO!$B88,ENTRADAS!$I:$I,CADASTRO!Q$2)),0)</f>
        <v>0</v>
      </c>
      <c r="R88" s="212">
        <f t="shared" si="4"/>
        <v>0</v>
      </c>
      <c r="S88" s="17">
        <f t="shared" si="6"/>
        <v>0</v>
      </c>
      <c r="T88" s="212">
        <f t="shared" si="5"/>
        <v>12</v>
      </c>
      <c r="U88" s="209">
        <v>12</v>
      </c>
      <c r="V88" s="1"/>
      <c r="W88" s="1"/>
      <c r="X88" s="1"/>
      <c r="Y88" s="1"/>
      <c r="Z88" s="1"/>
      <c r="AA88" s="1"/>
      <c r="AB88" s="1"/>
      <c r="AC88" s="1"/>
    </row>
    <row r="89" spans="1:29" ht="15.75" customHeight="1" x14ac:dyDescent="0.25">
      <c r="A89" s="8"/>
      <c r="B89" s="60"/>
      <c r="C89" s="7"/>
      <c r="D89" s="8"/>
      <c r="E89" s="9"/>
      <c r="F89" s="9">
        <f>IFERROR(SUMIFS(ENTRADAS!$J:$J,ENTRADAS!$B:$B,CADASTRO!$B89,ENTRADAS!$I:$I,CADASTRO!F$2)/(SUMIFS(ENTRADAS!$D:$D,ENTRADAS!$B:$B,CADASTRO!$B89,ENTRADAS!$I:$I,CADASTRO!F$2)),0)</f>
        <v>0</v>
      </c>
      <c r="G89" s="9">
        <f>IFERROR(SUMIFS(ENTRADAS!$J:$J,ENTRADAS!$B:$B,CADASTRO!$B89,ENTRADAS!$I:$I,CADASTRO!G$2)/(SUMIFS(ENTRADAS!$D:$D,ENTRADAS!$B:$B,CADASTRO!$B89,ENTRADAS!$I:$I,CADASTRO!G$2)),0)</f>
        <v>0</v>
      </c>
      <c r="H89" s="9">
        <f>IFERROR(SUMIFS(ENTRADAS!$J:$J,ENTRADAS!$B:$B,CADASTRO!$B89,ENTRADAS!$I:$I,CADASTRO!H$2)/(SUMIFS(ENTRADAS!$D:$D,ENTRADAS!$B:$B,CADASTRO!$B89,ENTRADAS!$I:$I,CADASTRO!H$2)),0)</f>
        <v>0</v>
      </c>
      <c r="I89" s="9">
        <f>IFERROR(SUMIFS(ENTRADAS!$J:$J,ENTRADAS!$B:$B,CADASTRO!$B89,ENTRADAS!$I:$I,CADASTRO!I$2)/(SUMIFS(ENTRADAS!$D:$D,ENTRADAS!$B:$B,CADASTRO!$B89,ENTRADAS!$I:$I,CADASTRO!I$2)),0)</f>
        <v>0</v>
      </c>
      <c r="J89" s="9">
        <f>IFERROR(SUMIFS(ENTRADAS!$J:$J,ENTRADAS!$B:$B,CADASTRO!$B89,ENTRADAS!$I:$I,CADASTRO!J$2)/(SUMIFS(ENTRADAS!$D:$D,ENTRADAS!$B:$B,CADASTRO!$B89,ENTRADAS!$I:$I,CADASTRO!J$2)),0)</f>
        <v>0</v>
      </c>
      <c r="K89" s="9">
        <f>IFERROR(SUMIFS(ENTRADAS!$J:$J,ENTRADAS!$B:$B,CADASTRO!$B89,ENTRADAS!$I:$I,CADASTRO!K$2)/(SUMIFS(ENTRADAS!$D:$D,ENTRADAS!$B:$B,CADASTRO!$B89,ENTRADAS!$I:$I,CADASTRO!K$2)),0)</f>
        <v>0</v>
      </c>
      <c r="L89" s="9">
        <f>IFERROR(SUMIFS(ENTRADAS!$J:$J,ENTRADAS!$B:$B,CADASTRO!$B89,ENTRADAS!$I:$I,CADASTRO!L$2)/(SUMIFS(ENTRADAS!$D:$D,ENTRADAS!$B:$B,CADASTRO!$B89,ENTRADAS!$I:$I,CADASTRO!L$2)),0)</f>
        <v>0</v>
      </c>
      <c r="M89" s="9">
        <f>IFERROR(SUMIFS(ENTRADAS!$J:$J,ENTRADAS!$B:$B,CADASTRO!$B89,ENTRADAS!$I:$I,CADASTRO!M$2)/(SUMIFS(ENTRADAS!$D:$D,ENTRADAS!$B:$B,CADASTRO!$B89,ENTRADAS!$I:$I,CADASTRO!M$2)),0)</f>
        <v>0</v>
      </c>
      <c r="N89" s="9">
        <f>IFERROR(SUMIFS(ENTRADAS!$J:$J,ENTRADAS!$B:$B,CADASTRO!$B89,ENTRADAS!$I:$I,CADASTRO!N$2)/(SUMIFS(ENTRADAS!$D:$D,ENTRADAS!$B:$B,CADASTRO!$B89,ENTRADAS!$I:$I,CADASTRO!N$2)),0)</f>
        <v>0</v>
      </c>
      <c r="O89" s="9">
        <f>IFERROR(SUMIFS(ENTRADAS!$J:$J,ENTRADAS!$B:$B,CADASTRO!$B89,ENTRADAS!$I:$I,CADASTRO!O$2)/(SUMIFS(ENTRADAS!$D:$D,ENTRADAS!$B:$B,CADASTRO!$B89,ENTRADAS!$I:$I,CADASTRO!O$2)),0)</f>
        <v>0</v>
      </c>
      <c r="P89" s="9">
        <f>IFERROR(SUMIFS(ENTRADAS!$J:$J,ENTRADAS!$B:$B,CADASTRO!$B89,ENTRADAS!$I:$I,CADASTRO!P$2)/(SUMIFS(ENTRADAS!$D:$D,ENTRADAS!$B:$B,CADASTRO!$B89,ENTRADAS!$I:$I,CADASTRO!P$2)),0)</f>
        <v>0</v>
      </c>
      <c r="Q89" s="9">
        <f>IFERROR(SUMIFS(ENTRADAS!$J:$J,ENTRADAS!$B:$B,CADASTRO!$B89,ENTRADAS!$I:$I,CADASTRO!Q$2)/(SUMIFS(ENTRADAS!$D:$D,ENTRADAS!$B:$B,CADASTRO!$B89,ENTRADAS!$I:$I,CADASTRO!Q$2)),0)</f>
        <v>0</v>
      </c>
      <c r="R89" s="212">
        <f t="shared" si="4"/>
        <v>0</v>
      </c>
      <c r="S89" s="17">
        <f t="shared" si="6"/>
        <v>0</v>
      </c>
      <c r="T89" s="212">
        <f t="shared" si="5"/>
        <v>12</v>
      </c>
      <c r="U89" s="209">
        <v>12</v>
      </c>
      <c r="V89" s="1"/>
      <c r="W89" s="1"/>
      <c r="X89" s="1"/>
      <c r="Y89" s="1"/>
      <c r="Z89" s="1"/>
      <c r="AA89" s="1"/>
      <c r="AB89" s="1"/>
      <c r="AC89" s="1"/>
    </row>
    <row r="90" spans="1:29" ht="15.75" customHeight="1" x14ac:dyDescent="0.25">
      <c r="A90" s="8"/>
      <c r="B90" s="66"/>
      <c r="C90" s="7"/>
      <c r="D90" s="8"/>
      <c r="E90" s="9"/>
      <c r="F90" s="9">
        <f>IFERROR(SUMIFS(ENTRADAS!$J:$J,ENTRADAS!$B:$B,CADASTRO!$B90,ENTRADAS!$I:$I,CADASTRO!F$2)/(SUMIFS(ENTRADAS!$D:$D,ENTRADAS!$B:$B,CADASTRO!$B90,ENTRADAS!$I:$I,CADASTRO!F$2)),0)</f>
        <v>0</v>
      </c>
      <c r="G90" s="9">
        <f>IFERROR(SUMIFS(ENTRADAS!$J:$J,ENTRADAS!$B:$B,CADASTRO!$B90,ENTRADAS!$I:$I,CADASTRO!G$2)/(SUMIFS(ENTRADAS!$D:$D,ENTRADAS!$B:$B,CADASTRO!$B90,ENTRADAS!$I:$I,CADASTRO!G$2)),0)</f>
        <v>0</v>
      </c>
      <c r="H90" s="9">
        <f>IFERROR(SUMIFS(ENTRADAS!$J:$J,ENTRADAS!$B:$B,CADASTRO!$B90,ENTRADAS!$I:$I,CADASTRO!H$2)/(SUMIFS(ENTRADAS!$D:$D,ENTRADAS!$B:$B,CADASTRO!$B90,ENTRADAS!$I:$I,CADASTRO!H$2)),0)</f>
        <v>0</v>
      </c>
      <c r="I90" s="9">
        <f>IFERROR(SUMIFS(ENTRADAS!$J:$J,ENTRADAS!$B:$B,CADASTRO!$B90,ENTRADAS!$I:$I,CADASTRO!I$2)/(SUMIFS(ENTRADAS!$D:$D,ENTRADAS!$B:$B,CADASTRO!$B90,ENTRADAS!$I:$I,CADASTRO!I$2)),0)</f>
        <v>0</v>
      </c>
      <c r="J90" s="9">
        <f>IFERROR(SUMIFS(ENTRADAS!$J:$J,ENTRADAS!$B:$B,CADASTRO!$B90,ENTRADAS!$I:$I,CADASTRO!J$2)/(SUMIFS(ENTRADAS!$D:$D,ENTRADAS!$B:$B,CADASTRO!$B90,ENTRADAS!$I:$I,CADASTRO!J$2)),0)</f>
        <v>0</v>
      </c>
      <c r="K90" s="9">
        <f>IFERROR(SUMIFS(ENTRADAS!$J:$J,ENTRADAS!$B:$B,CADASTRO!$B90,ENTRADAS!$I:$I,CADASTRO!K$2)/(SUMIFS(ENTRADAS!$D:$D,ENTRADAS!$B:$B,CADASTRO!$B90,ENTRADAS!$I:$I,CADASTRO!K$2)),0)</f>
        <v>0</v>
      </c>
      <c r="L90" s="9">
        <f>IFERROR(SUMIFS(ENTRADAS!$J:$J,ENTRADAS!$B:$B,CADASTRO!$B90,ENTRADAS!$I:$I,CADASTRO!L$2)/(SUMIFS(ENTRADAS!$D:$D,ENTRADAS!$B:$B,CADASTRO!$B90,ENTRADAS!$I:$I,CADASTRO!L$2)),0)</f>
        <v>0</v>
      </c>
      <c r="M90" s="9">
        <f>IFERROR(SUMIFS(ENTRADAS!$J:$J,ENTRADAS!$B:$B,CADASTRO!$B90,ENTRADAS!$I:$I,CADASTRO!M$2)/(SUMIFS(ENTRADAS!$D:$D,ENTRADAS!$B:$B,CADASTRO!$B90,ENTRADAS!$I:$I,CADASTRO!M$2)),0)</f>
        <v>0</v>
      </c>
      <c r="N90" s="9">
        <f>IFERROR(SUMIFS(ENTRADAS!$J:$J,ENTRADAS!$B:$B,CADASTRO!$B90,ENTRADAS!$I:$I,CADASTRO!N$2)/(SUMIFS(ENTRADAS!$D:$D,ENTRADAS!$B:$B,CADASTRO!$B90,ENTRADAS!$I:$I,CADASTRO!N$2)),0)</f>
        <v>0</v>
      </c>
      <c r="O90" s="9">
        <f>IFERROR(SUMIFS(ENTRADAS!$J:$J,ENTRADAS!$B:$B,CADASTRO!$B90,ENTRADAS!$I:$I,CADASTRO!O$2)/(SUMIFS(ENTRADAS!$D:$D,ENTRADAS!$B:$B,CADASTRO!$B90,ENTRADAS!$I:$I,CADASTRO!O$2)),0)</f>
        <v>0</v>
      </c>
      <c r="P90" s="9">
        <f>IFERROR(SUMIFS(ENTRADAS!$J:$J,ENTRADAS!$B:$B,CADASTRO!$B90,ENTRADAS!$I:$I,CADASTRO!P$2)/(SUMIFS(ENTRADAS!$D:$D,ENTRADAS!$B:$B,CADASTRO!$B90,ENTRADAS!$I:$I,CADASTRO!P$2)),0)</f>
        <v>0</v>
      </c>
      <c r="Q90" s="9">
        <f>IFERROR(SUMIFS(ENTRADAS!$J:$J,ENTRADAS!$B:$B,CADASTRO!$B90,ENTRADAS!$I:$I,CADASTRO!Q$2)/(SUMIFS(ENTRADAS!$D:$D,ENTRADAS!$B:$B,CADASTRO!$B90,ENTRADAS!$I:$I,CADASTRO!Q$2)),0)</f>
        <v>0</v>
      </c>
      <c r="R90" s="212">
        <f t="shared" si="4"/>
        <v>0</v>
      </c>
      <c r="S90" s="17">
        <f t="shared" si="6"/>
        <v>0</v>
      </c>
      <c r="T90" s="212">
        <f t="shared" si="5"/>
        <v>12</v>
      </c>
      <c r="U90" s="209">
        <v>12</v>
      </c>
      <c r="V90" s="1"/>
      <c r="W90" s="1"/>
      <c r="X90" s="1"/>
      <c r="Y90" s="1"/>
      <c r="Z90" s="1"/>
      <c r="AA90" s="1"/>
      <c r="AB90" s="1"/>
      <c r="AC90" s="1"/>
    </row>
    <row r="91" spans="1:29" ht="15.75" customHeight="1" x14ac:dyDescent="0.25">
      <c r="A91" s="8"/>
      <c r="B91" s="60"/>
      <c r="C91" s="7"/>
      <c r="D91" s="8"/>
      <c r="E91" s="9"/>
      <c r="F91" s="9">
        <f>IFERROR(SUMIFS(ENTRADAS!$J:$J,ENTRADAS!$B:$B,CADASTRO!$B91,ENTRADAS!$I:$I,CADASTRO!F$2)/(SUMIFS(ENTRADAS!$D:$D,ENTRADAS!$B:$B,CADASTRO!$B91,ENTRADAS!$I:$I,CADASTRO!F$2)),0)</f>
        <v>0</v>
      </c>
      <c r="G91" s="9">
        <f>IFERROR(SUMIFS(ENTRADAS!$J:$J,ENTRADAS!$B:$B,CADASTRO!$B91,ENTRADAS!$I:$I,CADASTRO!G$2)/(SUMIFS(ENTRADAS!$D:$D,ENTRADAS!$B:$B,CADASTRO!$B91,ENTRADAS!$I:$I,CADASTRO!G$2)),0)</f>
        <v>0</v>
      </c>
      <c r="H91" s="9">
        <f>IFERROR(SUMIFS(ENTRADAS!$J:$J,ENTRADAS!$B:$B,CADASTRO!$B91,ENTRADAS!$I:$I,CADASTRO!H$2)/(SUMIFS(ENTRADAS!$D:$D,ENTRADAS!$B:$B,CADASTRO!$B91,ENTRADAS!$I:$I,CADASTRO!H$2)),0)</f>
        <v>0</v>
      </c>
      <c r="I91" s="9">
        <f>IFERROR(SUMIFS(ENTRADAS!$J:$J,ENTRADAS!$B:$B,CADASTRO!$B91,ENTRADAS!$I:$I,CADASTRO!I$2)/(SUMIFS(ENTRADAS!$D:$D,ENTRADAS!$B:$B,CADASTRO!$B91,ENTRADAS!$I:$I,CADASTRO!I$2)),0)</f>
        <v>0</v>
      </c>
      <c r="J91" s="9">
        <f>IFERROR(SUMIFS(ENTRADAS!$J:$J,ENTRADAS!$B:$B,CADASTRO!$B91,ENTRADAS!$I:$I,CADASTRO!J$2)/(SUMIFS(ENTRADAS!$D:$D,ENTRADAS!$B:$B,CADASTRO!$B91,ENTRADAS!$I:$I,CADASTRO!J$2)),0)</f>
        <v>0</v>
      </c>
      <c r="K91" s="9">
        <f>IFERROR(SUMIFS(ENTRADAS!$J:$J,ENTRADAS!$B:$B,CADASTRO!$B91,ENTRADAS!$I:$I,CADASTRO!K$2)/(SUMIFS(ENTRADAS!$D:$D,ENTRADAS!$B:$B,CADASTRO!$B91,ENTRADAS!$I:$I,CADASTRO!K$2)),0)</f>
        <v>0</v>
      </c>
      <c r="L91" s="9">
        <f>IFERROR(SUMIFS(ENTRADAS!$J:$J,ENTRADAS!$B:$B,CADASTRO!$B91,ENTRADAS!$I:$I,CADASTRO!L$2)/(SUMIFS(ENTRADAS!$D:$D,ENTRADAS!$B:$B,CADASTRO!$B91,ENTRADAS!$I:$I,CADASTRO!L$2)),0)</f>
        <v>0</v>
      </c>
      <c r="M91" s="9">
        <f>IFERROR(SUMIFS(ENTRADAS!$J:$J,ENTRADAS!$B:$B,CADASTRO!$B91,ENTRADAS!$I:$I,CADASTRO!M$2)/(SUMIFS(ENTRADAS!$D:$D,ENTRADAS!$B:$B,CADASTRO!$B91,ENTRADAS!$I:$I,CADASTRO!M$2)),0)</f>
        <v>0</v>
      </c>
      <c r="N91" s="9">
        <f>IFERROR(SUMIFS(ENTRADAS!$J:$J,ENTRADAS!$B:$B,CADASTRO!$B91,ENTRADAS!$I:$I,CADASTRO!N$2)/(SUMIFS(ENTRADAS!$D:$D,ENTRADAS!$B:$B,CADASTRO!$B91,ENTRADAS!$I:$I,CADASTRO!N$2)),0)</f>
        <v>0</v>
      </c>
      <c r="O91" s="9">
        <f>IFERROR(SUMIFS(ENTRADAS!$J:$J,ENTRADAS!$B:$B,CADASTRO!$B91,ENTRADAS!$I:$I,CADASTRO!O$2)/(SUMIFS(ENTRADAS!$D:$D,ENTRADAS!$B:$B,CADASTRO!$B91,ENTRADAS!$I:$I,CADASTRO!O$2)),0)</f>
        <v>0</v>
      </c>
      <c r="P91" s="9">
        <f>IFERROR(SUMIFS(ENTRADAS!$J:$J,ENTRADAS!$B:$B,CADASTRO!$B91,ENTRADAS!$I:$I,CADASTRO!P$2)/(SUMIFS(ENTRADAS!$D:$D,ENTRADAS!$B:$B,CADASTRO!$B91,ENTRADAS!$I:$I,CADASTRO!P$2)),0)</f>
        <v>0</v>
      </c>
      <c r="Q91" s="9">
        <f>IFERROR(SUMIFS(ENTRADAS!$J:$J,ENTRADAS!$B:$B,CADASTRO!$B91,ENTRADAS!$I:$I,CADASTRO!Q$2)/(SUMIFS(ENTRADAS!$D:$D,ENTRADAS!$B:$B,CADASTRO!$B91,ENTRADAS!$I:$I,CADASTRO!Q$2)),0)</f>
        <v>0</v>
      </c>
      <c r="R91" s="212">
        <f t="shared" si="4"/>
        <v>0</v>
      </c>
      <c r="S91" s="17">
        <f t="shared" si="6"/>
        <v>0</v>
      </c>
      <c r="T91" s="212">
        <f t="shared" si="5"/>
        <v>12</v>
      </c>
      <c r="U91" s="209">
        <v>12</v>
      </c>
      <c r="V91" s="1"/>
      <c r="W91" s="1"/>
      <c r="X91" s="1"/>
      <c r="Y91" s="1"/>
      <c r="Z91" s="1"/>
      <c r="AA91" s="1"/>
      <c r="AB91" s="1"/>
      <c r="AC91" s="1"/>
    </row>
    <row r="92" spans="1:29" ht="15.75" customHeight="1" x14ac:dyDescent="0.25">
      <c r="A92" s="8"/>
      <c r="B92" s="59"/>
      <c r="C92" s="7"/>
      <c r="D92" s="8"/>
      <c r="E92" s="9"/>
      <c r="F92" s="9">
        <f>IFERROR(SUMIFS(ENTRADAS!$J:$J,ENTRADAS!$B:$B,CADASTRO!$B92,ENTRADAS!$I:$I,CADASTRO!F$2)/(SUMIFS(ENTRADAS!$D:$D,ENTRADAS!$B:$B,CADASTRO!$B92,ENTRADAS!$I:$I,CADASTRO!F$2)),0)</f>
        <v>0</v>
      </c>
      <c r="G92" s="9">
        <f>IFERROR(SUMIFS(ENTRADAS!$J:$J,ENTRADAS!$B:$B,CADASTRO!$B92,ENTRADAS!$I:$I,CADASTRO!G$2)/(SUMIFS(ENTRADAS!$D:$D,ENTRADAS!$B:$B,CADASTRO!$B92,ENTRADAS!$I:$I,CADASTRO!G$2)),0)</f>
        <v>0</v>
      </c>
      <c r="H92" s="9">
        <f>IFERROR(SUMIFS(ENTRADAS!$J:$J,ENTRADAS!$B:$B,CADASTRO!$B92,ENTRADAS!$I:$I,CADASTRO!H$2)/(SUMIFS(ENTRADAS!$D:$D,ENTRADAS!$B:$B,CADASTRO!$B92,ENTRADAS!$I:$I,CADASTRO!H$2)),0)</f>
        <v>0</v>
      </c>
      <c r="I92" s="9">
        <f>IFERROR(SUMIFS(ENTRADAS!$J:$J,ENTRADAS!$B:$B,CADASTRO!$B92,ENTRADAS!$I:$I,CADASTRO!I$2)/(SUMIFS(ENTRADAS!$D:$D,ENTRADAS!$B:$B,CADASTRO!$B92,ENTRADAS!$I:$I,CADASTRO!I$2)),0)</f>
        <v>0</v>
      </c>
      <c r="J92" s="9">
        <f>IFERROR(SUMIFS(ENTRADAS!$J:$J,ENTRADAS!$B:$B,CADASTRO!$B92,ENTRADAS!$I:$I,CADASTRO!J$2)/(SUMIFS(ENTRADAS!$D:$D,ENTRADAS!$B:$B,CADASTRO!$B92,ENTRADAS!$I:$I,CADASTRO!J$2)),0)</f>
        <v>0</v>
      </c>
      <c r="K92" s="9">
        <f>IFERROR(SUMIFS(ENTRADAS!$J:$J,ENTRADAS!$B:$B,CADASTRO!$B92,ENTRADAS!$I:$I,CADASTRO!K$2)/(SUMIFS(ENTRADAS!$D:$D,ENTRADAS!$B:$B,CADASTRO!$B92,ENTRADAS!$I:$I,CADASTRO!K$2)),0)</f>
        <v>0</v>
      </c>
      <c r="L92" s="9">
        <f>IFERROR(SUMIFS(ENTRADAS!$J:$J,ENTRADAS!$B:$B,CADASTRO!$B92,ENTRADAS!$I:$I,CADASTRO!L$2)/(SUMIFS(ENTRADAS!$D:$D,ENTRADAS!$B:$B,CADASTRO!$B92,ENTRADAS!$I:$I,CADASTRO!L$2)),0)</f>
        <v>0</v>
      </c>
      <c r="M92" s="9">
        <f>IFERROR(SUMIFS(ENTRADAS!$J:$J,ENTRADAS!$B:$B,CADASTRO!$B92,ENTRADAS!$I:$I,CADASTRO!M$2)/(SUMIFS(ENTRADAS!$D:$D,ENTRADAS!$B:$B,CADASTRO!$B92,ENTRADAS!$I:$I,CADASTRO!M$2)),0)</f>
        <v>0</v>
      </c>
      <c r="N92" s="9">
        <f>IFERROR(SUMIFS(ENTRADAS!$J:$J,ENTRADAS!$B:$B,CADASTRO!$B92,ENTRADAS!$I:$I,CADASTRO!N$2)/(SUMIFS(ENTRADAS!$D:$D,ENTRADAS!$B:$B,CADASTRO!$B92,ENTRADAS!$I:$I,CADASTRO!N$2)),0)</f>
        <v>0</v>
      </c>
      <c r="O92" s="9">
        <f>IFERROR(SUMIFS(ENTRADAS!$J:$J,ENTRADAS!$B:$B,CADASTRO!$B92,ENTRADAS!$I:$I,CADASTRO!O$2)/(SUMIFS(ENTRADAS!$D:$D,ENTRADAS!$B:$B,CADASTRO!$B92,ENTRADAS!$I:$I,CADASTRO!O$2)),0)</f>
        <v>0</v>
      </c>
      <c r="P92" s="9">
        <f>IFERROR(SUMIFS(ENTRADAS!$J:$J,ENTRADAS!$B:$B,CADASTRO!$B92,ENTRADAS!$I:$I,CADASTRO!P$2)/(SUMIFS(ENTRADAS!$D:$D,ENTRADAS!$B:$B,CADASTRO!$B92,ENTRADAS!$I:$I,CADASTRO!P$2)),0)</f>
        <v>0</v>
      </c>
      <c r="Q92" s="9">
        <f>IFERROR(SUMIFS(ENTRADAS!$J:$J,ENTRADAS!$B:$B,CADASTRO!$B92,ENTRADAS!$I:$I,CADASTRO!Q$2)/(SUMIFS(ENTRADAS!$D:$D,ENTRADAS!$B:$B,CADASTRO!$B92,ENTRADAS!$I:$I,CADASTRO!Q$2)),0)</f>
        <v>0</v>
      </c>
      <c r="R92" s="212">
        <f t="shared" si="4"/>
        <v>0</v>
      </c>
      <c r="S92" s="17">
        <f t="shared" si="6"/>
        <v>0</v>
      </c>
      <c r="T92" s="212">
        <f t="shared" si="5"/>
        <v>12</v>
      </c>
      <c r="U92" s="209">
        <v>12</v>
      </c>
      <c r="V92" s="1"/>
      <c r="W92" s="1"/>
      <c r="X92" s="1"/>
      <c r="Y92" s="1"/>
      <c r="Z92" s="1"/>
      <c r="AA92" s="1"/>
      <c r="AB92" s="1"/>
      <c r="AC92" s="1"/>
    </row>
    <row r="93" spans="1:29" ht="15.75" customHeight="1" x14ac:dyDescent="0.25">
      <c r="A93" s="8"/>
      <c r="B93" s="59"/>
      <c r="C93" s="7"/>
      <c r="D93" s="8"/>
      <c r="E93" s="9"/>
      <c r="F93" s="9">
        <f>IFERROR(SUMIFS(ENTRADAS!$J:$J,ENTRADAS!$B:$B,CADASTRO!$B93,ENTRADAS!$I:$I,CADASTRO!F$2)/(SUMIFS(ENTRADAS!$D:$D,ENTRADAS!$B:$B,CADASTRO!$B93,ENTRADAS!$I:$I,CADASTRO!F$2)),0)</f>
        <v>0</v>
      </c>
      <c r="G93" s="9">
        <f>IFERROR(SUMIFS(ENTRADAS!$J:$J,ENTRADAS!$B:$B,CADASTRO!$B93,ENTRADAS!$I:$I,CADASTRO!G$2)/(SUMIFS(ENTRADAS!$D:$D,ENTRADAS!$B:$B,CADASTRO!$B93,ENTRADAS!$I:$I,CADASTRO!G$2)),0)</f>
        <v>0</v>
      </c>
      <c r="H93" s="9">
        <f>IFERROR(SUMIFS(ENTRADAS!$J:$J,ENTRADAS!$B:$B,CADASTRO!$B93,ENTRADAS!$I:$I,CADASTRO!H$2)/(SUMIFS(ENTRADAS!$D:$D,ENTRADAS!$B:$B,CADASTRO!$B93,ENTRADAS!$I:$I,CADASTRO!H$2)),0)</f>
        <v>0</v>
      </c>
      <c r="I93" s="9">
        <f>IFERROR(SUMIFS(ENTRADAS!$J:$J,ENTRADAS!$B:$B,CADASTRO!$B93,ENTRADAS!$I:$I,CADASTRO!I$2)/(SUMIFS(ENTRADAS!$D:$D,ENTRADAS!$B:$B,CADASTRO!$B93,ENTRADAS!$I:$I,CADASTRO!I$2)),0)</f>
        <v>0</v>
      </c>
      <c r="J93" s="9">
        <f>IFERROR(SUMIFS(ENTRADAS!$J:$J,ENTRADAS!$B:$B,CADASTRO!$B93,ENTRADAS!$I:$I,CADASTRO!J$2)/(SUMIFS(ENTRADAS!$D:$D,ENTRADAS!$B:$B,CADASTRO!$B93,ENTRADAS!$I:$I,CADASTRO!J$2)),0)</f>
        <v>0</v>
      </c>
      <c r="K93" s="9">
        <f>IFERROR(SUMIFS(ENTRADAS!$J:$J,ENTRADAS!$B:$B,CADASTRO!$B93,ENTRADAS!$I:$I,CADASTRO!K$2)/(SUMIFS(ENTRADAS!$D:$D,ENTRADAS!$B:$B,CADASTRO!$B93,ENTRADAS!$I:$I,CADASTRO!K$2)),0)</f>
        <v>0</v>
      </c>
      <c r="L93" s="9">
        <f>IFERROR(SUMIFS(ENTRADAS!$J:$J,ENTRADAS!$B:$B,CADASTRO!$B93,ENTRADAS!$I:$I,CADASTRO!L$2)/(SUMIFS(ENTRADAS!$D:$D,ENTRADAS!$B:$B,CADASTRO!$B93,ENTRADAS!$I:$I,CADASTRO!L$2)),0)</f>
        <v>0</v>
      </c>
      <c r="M93" s="9">
        <f>IFERROR(SUMIFS(ENTRADAS!$J:$J,ENTRADAS!$B:$B,CADASTRO!$B93,ENTRADAS!$I:$I,CADASTRO!M$2)/(SUMIFS(ENTRADAS!$D:$D,ENTRADAS!$B:$B,CADASTRO!$B93,ENTRADAS!$I:$I,CADASTRO!M$2)),0)</f>
        <v>0</v>
      </c>
      <c r="N93" s="9">
        <f>IFERROR(SUMIFS(ENTRADAS!$J:$J,ENTRADAS!$B:$B,CADASTRO!$B93,ENTRADAS!$I:$I,CADASTRO!N$2)/(SUMIFS(ENTRADAS!$D:$D,ENTRADAS!$B:$B,CADASTRO!$B93,ENTRADAS!$I:$I,CADASTRO!N$2)),0)</f>
        <v>0</v>
      </c>
      <c r="O93" s="9">
        <f>IFERROR(SUMIFS(ENTRADAS!$J:$J,ENTRADAS!$B:$B,CADASTRO!$B93,ENTRADAS!$I:$I,CADASTRO!O$2)/(SUMIFS(ENTRADAS!$D:$D,ENTRADAS!$B:$B,CADASTRO!$B93,ENTRADAS!$I:$I,CADASTRO!O$2)),0)</f>
        <v>0</v>
      </c>
      <c r="P93" s="9">
        <f>IFERROR(SUMIFS(ENTRADAS!$J:$J,ENTRADAS!$B:$B,CADASTRO!$B93,ENTRADAS!$I:$I,CADASTRO!P$2)/(SUMIFS(ENTRADAS!$D:$D,ENTRADAS!$B:$B,CADASTRO!$B93,ENTRADAS!$I:$I,CADASTRO!P$2)),0)</f>
        <v>0</v>
      </c>
      <c r="Q93" s="9">
        <f>IFERROR(SUMIFS(ENTRADAS!$J:$J,ENTRADAS!$B:$B,CADASTRO!$B93,ENTRADAS!$I:$I,CADASTRO!Q$2)/(SUMIFS(ENTRADAS!$D:$D,ENTRADAS!$B:$B,CADASTRO!$B93,ENTRADAS!$I:$I,CADASTRO!Q$2)),0)</f>
        <v>0</v>
      </c>
      <c r="R93" s="212">
        <f t="shared" si="4"/>
        <v>0</v>
      </c>
      <c r="S93" s="17">
        <f t="shared" si="6"/>
        <v>0</v>
      </c>
      <c r="T93" s="212">
        <f t="shared" si="5"/>
        <v>12</v>
      </c>
      <c r="U93" s="209">
        <v>12</v>
      </c>
      <c r="V93" s="1"/>
      <c r="W93" s="1"/>
      <c r="X93" s="1"/>
      <c r="Y93" s="1"/>
      <c r="Z93" s="1"/>
      <c r="AA93" s="1"/>
      <c r="AB93" s="1"/>
      <c r="AC93" s="1"/>
    </row>
    <row r="94" spans="1:29" ht="15.75" customHeight="1" x14ac:dyDescent="0.25">
      <c r="A94" s="8"/>
      <c r="B94" s="60"/>
      <c r="C94" s="7"/>
      <c r="D94" s="8"/>
      <c r="E94" s="9"/>
      <c r="F94" s="9">
        <f>IFERROR(SUMIFS(ENTRADAS!$J:$J,ENTRADAS!$B:$B,CADASTRO!$B94,ENTRADAS!$I:$I,CADASTRO!F$2)/(SUMIFS(ENTRADAS!$D:$D,ENTRADAS!$B:$B,CADASTRO!$B94,ENTRADAS!$I:$I,CADASTRO!F$2)),0)</f>
        <v>0</v>
      </c>
      <c r="G94" s="9">
        <f>IFERROR(SUMIFS(ENTRADAS!$J:$J,ENTRADAS!$B:$B,CADASTRO!$B94,ENTRADAS!$I:$I,CADASTRO!G$2)/(SUMIFS(ENTRADAS!$D:$D,ENTRADAS!$B:$B,CADASTRO!$B94,ENTRADAS!$I:$I,CADASTRO!G$2)),0)</f>
        <v>0</v>
      </c>
      <c r="H94" s="9">
        <f>IFERROR(SUMIFS(ENTRADAS!$J:$J,ENTRADAS!$B:$B,CADASTRO!$B94,ENTRADAS!$I:$I,CADASTRO!H$2)/(SUMIFS(ENTRADAS!$D:$D,ENTRADAS!$B:$B,CADASTRO!$B94,ENTRADAS!$I:$I,CADASTRO!H$2)),0)</f>
        <v>0</v>
      </c>
      <c r="I94" s="9">
        <f>IFERROR(SUMIFS(ENTRADAS!$J:$J,ENTRADAS!$B:$B,CADASTRO!$B94,ENTRADAS!$I:$I,CADASTRO!I$2)/(SUMIFS(ENTRADAS!$D:$D,ENTRADAS!$B:$B,CADASTRO!$B94,ENTRADAS!$I:$I,CADASTRO!I$2)),0)</f>
        <v>0</v>
      </c>
      <c r="J94" s="9">
        <f>IFERROR(SUMIFS(ENTRADAS!$J:$J,ENTRADAS!$B:$B,CADASTRO!$B94,ENTRADAS!$I:$I,CADASTRO!J$2)/(SUMIFS(ENTRADAS!$D:$D,ENTRADAS!$B:$B,CADASTRO!$B94,ENTRADAS!$I:$I,CADASTRO!J$2)),0)</f>
        <v>0</v>
      </c>
      <c r="K94" s="9">
        <f>IFERROR(SUMIFS(ENTRADAS!$J:$J,ENTRADAS!$B:$B,CADASTRO!$B94,ENTRADAS!$I:$I,CADASTRO!K$2)/(SUMIFS(ENTRADAS!$D:$D,ENTRADAS!$B:$B,CADASTRO!$B94,ENTRADAS!$I:$I,CADASTRO!K$2)),0)</f>
        <v>0</v>
      </c>
      <c r="L94" s="9">
        <f>IFERROR(SUMIFS(ENTRADAS!$J:$J,ENTRADAS!$B:$B,CADASTRO!$B94,ENTRADAS!$I:$I,CADASTRO!L$2)/(SUMIFS(ENTRADAS!$D:$D,ENTRADAS!$B:$B,CADASTRO!$B94,ENTRADAS!$I:$I,CADASTRO!L$2)),0)</f>
        <v>0</v>
      </c>
      <c r="M94" s="9">
        <f>IFERROR(SUMIFS(ENTRADAS!$J:$J,ENTRADAS!$B:$B,CADASTRO!$B94,ENTRADAS!$I:$I,CADASTRO!M$2)/(SUMIFS(ENTRADAS!$D:$D,ENTRADAS!$B:$B,CADASTRO!$B94,ENTRADAS!$I:$I,CADASTRO!M$2)),0)</f>
        <v>0</v>
      </c>
      <c r="N94" s="9">
        <f>IFERROR(SUMIFS(ENTRADAS!$J:$J,ENTRADAS!$B:$B,CADASTRO!$B94,ENTRADAS!$I:$I,CADASTRO!N$2)/(SUMIFS(ENTRADAS!$D:$D,ENTRADAS!$B:$B,CADASTRO!$B94,ENTRADAS!$I:$I,CADASTRO!N$2)),0)</f>
        <v>0</v>
      </c>
      <c r="O94" s="9">
        <f>IFERROR(SUMIFS(ENTRADAS!$J:$J,ENTRADAS!$B:$B,CADASTRO!$B94,ENTRADAS!$I:$I,CADASTRO!O$2)/(SUMIFS(ENTRADAS!$D:$D,ENTRADAS!$B:$B,CADASTRO!$B94,ENTRADAS!$I:$I,CADASTRO!O$2)),0)</f>
        <v>0</v>
      </c>
      <c r="P94" s="9">
        <f>IFERROR(SUMIFS(ENTRADAS!$J:$J,ENTRADAS!$B:$B,CADASTRO!$B94,ENTRADAS!$I:$I,CADASTRO!P$2)/(SUMIFS(ENTRADAS!$D:$D,ENTRADAS!$B:$B,CADASTRO!$B94,ENTRADAS!$I:$I,CADASTRO!P$2)),0)</f>
        <v>0</v>
      </c>
      <c r="Q94" s="9">
        <f>IFERROR(SUMIFS(ENTRADAS!$J:$J,ENTRADAS!$B:$B,CADASTRO!$B94,ENTRADAS!$I:$I,CADASTRO!Q$2)/(SUMIFS(ENTRADAS!$D:$D,ENTRADAS!$B:$B,CADASTRO!$B94,ENTRADAS!$I:$I,CADASTRO!Q$2)),0)</f>
        <v>0</v>
      </c>
      <c r="R94" s="212">
        <f t="shared" si="4"/>
        <v>0</v>
      </c>
      <c r="S94" s="17">
        <f t="shared" si="6"/>
        <v>0</v>
      </c>
      <c r="T94" s="212">
        <f t="shared" si="5"/>
        <v>12</v>
      </c>
      <c r="U94" s="209">
        <v>12</v>
      </c>
      <c r="V94" s="1"/>
      <c r="W94" s="1"/>
      <c r="X94" s="1"/>
      <c r="Y94" s="1"/>
      <c r="Z94" s="1"/>
      <c r="AA94" s="1"/>
      <c r="AB94" s="1"/>
      <c r="AC94" s="1"/>
    </row>
    <row r="95" spans="1:29" ht="15.75" customHeight="1" x14ac:dyDescent="0.25">
      <c r="A95" s="8"/>
      <c r="B95" s="60"/>
      <c r="C95" s="7"/>
      <c r="D95" s="8"/>
      <c r="E95" s="9"/>
      <c r="F95" s="9">
        <f>IFERROR(SUMIFS(ENTRADAS!$J:$J,ENTRADAS!$B:$B,CADASTRO!$B95,ENTRADAS!$I:$I,CADASTRO!F$2)/(SUMIFS(ENTRADAS!$D:$D,ENTRADAS!$B:$B,CADASTRO!$B95,ENTRADAS!$I:$I,CADASTRO!F$2)),0)</f>
        <v>0</v>
      </c>
      <c r="G95" s="9">
        <f>IFERROR(SUMIFS(ENTRADAS!$J:$J,ENTRADAS!$B:$B,CADASTRO!$B95,ENTRADAS!$I:$I,CADASTRO!G$2)/(SUMIFS(ENTRADAS!$D:$D,ENTRADAS!$B:$B,CADASTRO!$B95,ENTRADAS!$I:$I,CADASTRO!G$2)),0)</f>
        <v>0</v>
      </c>
      <c r="H95" s="9">
        <f>IFERROR(SUMIFS(ENTRADAS!$J:$J,ENTRADAS!$B:$B,CADASTRO!$B95,ENTRADAS!$I:$I,CADASTRO!H$2)/(SUMIFS(ENTRADAS!$D:$D,ENTRADAS!$B:$B,CADASTRO!$B95,ENTRADAS!$I:$I,CADASTRO!H$2)),0)</f>
        <v>0</v>
      </c>
      <c r="I95" s="9">
        <f>IFERROR(SUMIFS(ENTRADAS!$J:$J,ENTRADAS!$B:$B,CADASTRO!$B95,ENTRADAS!$I:$I,CADASTRO!I$2)/(SUMIFS(ENTRADAS!$D:$D,ENTRADAS!$B:$B,CADASTRO!$B95,ENTRADAS!$I:$I,CADASTRO!I$2)),0)</f>
        <v>0</v>
      </c>
      <c r="J95" s="9">
        <f>IFERROR(SUMIFS(ENTRADAS!$J:$J,ENTRADAS!$B:$B,CADASTRO!$B95,ENTRADAS!$I:$I,CADASTRO!J$2)/(SUMIFS(ENTRADAS!$D:$D,ENTRADAS!$B:$B,CADASTRO!$B95,ENTRADAS!$I:$I,CADASTRO!J$2)),0)</f>
        <v>0</v>
      </c>
      <c r="K95" s="9">
        <f>IFERROR(SUMIFS(ENTRADAS!$J:$J,ENTRADAS!$B:$B,CADASTRO!$B95,ENTRADAS!$I:$I,CADASTRO!K$2)/(SUMIFS(ENTRADAS!$D:$D,ENTRADAS!$B:$B,CADASTRO!$B95,ENTRADAS!$I:$I,CADASTRO!K$2)),0)</f>
        <v>0</v>
      </c>
      <c r="L95" s="9">
        <f>IFERROR(SUMIFS(ENTRADAS!$J:$J,ENTRADAS!$B:$B,CADASTRO!$B95,ENTRADAS!$I:$I,CADASTRO!L$2)/(SUMIFS(ENTRADAS!$D:$D,ENTRADAS!$B:$B,CADASTRO!$B95,ENTRADAS!$I:$I,CADASTRO!L$2)),0)</f>
        <v>0</v>
      </c>
      <c r="M95" s="9">
        <f>IFERROR(SUMIFS(ENTRADAS!$J:$J,ENTRADAS!$B:$B,CADASTRO!$B95,ENTRADAS!$I:$I,CADASTRO!M$2)/(SUMIFS(ENTRADAS!$D:$D,ENTRADAS!$B:$B,CADASTRO!$B95,ENTRADAS!$I:$I,CADASTRO!M$2)),0)</f>
        <v>0</v>
      </c>
      <c r="N95" s="9">
        <f>IFERROR(SUMIFS(ENTRADAS!$J:$J,ENTRADAS!$B:$B,CADASTRO!$B95,ENTRADAS!$I:$I,CADASTRO!N$2)/(SUMIFS(ENTRADAS!$D:$D,ENTRADAS!$B:$B,CADASTRO!$B95,ENTRADAS!$I:$I,CADASTRO!N$2)),0)</f>
        <v>0</v>
      </c>
      <c r="O95" s="9">
        <f>IFERROR(SUMIFS(ENTRADAS!$J:$J,ENTRADAS!$B:$B,CADASTRO!$B95,ENTRADAS!$I:$I,CADASTRO!O$2)/(SUMIFS(ENTRADAS!$D:$D,ENTRADAS!$B:$B,CADASTRO!$B95,ENTRADAS!$I:$I,CADASTRO!O$2)),0)</f>
        <v>0</v>
      </c>
      <c r="P95" s="9">
        <f>IFERROR(SUMIFS(ENTRADAS!$J:$J,ENTRADAS!$B:$B,CADASTRO!$B95,ENTRADAS!$I:$I,CADASTRO!P$2)/(SUMIFS(ENTRADAS!$D:$D,ENTRADAS!$B:$B,CADASTRO!$B95,ENTRADAS!$I:$I,CADASTRO!P$2)),0)</f>
        <v>0</v>
      </c>
      <c r="Q95" s="9">
        <f>IFERROR(SUMIFS(ENTRADAS!$J:$J,ENTRADAS!$B:$B,CADASTRO!$B95,ENTRADAS!$I:$I,CADASTRO!Q$2)/(SUMIFS(ENTRADAS!$D:$D,ENTRADAS!$B:$B,CADASTRO!$B95,ENTRADAS!$I:$I,CADASTRO!Q$2)),0)</f>
        <v>0</v>
      </c>
      <c r="R95" s="212">
        <f t="shared" si="4"/>
        <v>0</v>
      </c>
      <c r="S95" s="17">
        <f t="shared" si="6"/>
        <v>0</v>
      </c>
      <c r="T95" s="212">
        <f t="shared" si="5"/>
        <v>12</v>
      </c>
      <c r="U95" s="209">
        <v>12</v>
      </c>
      <c r="V95" s="1"/>
      <c r="W95" s="1"/>
      <c r="X95" s="1"/>
      <c r="Y95" s="1"/>
      <c r="Z95" s="1"/>
      <c r="AA95" s="1"/>
      <c r="AB95" s="1"/>
      <c r="AC95" s="1"/>
    </row>
    <row r="96" spans="1:29" ht="15.75" customHeight="1" x14ac:dyDescent="0.25">
      <c r="A96" s="8"/>
      <c r="B96" s="60"/>
      <c r="C96" s="7"/>
      <c r="D96" s="234"/>
      <c r="E96" s="9"/>
      <c r="F96" s="9">
        <f>IFERROR(SUMIFS(ENTRADAS!$J:$J,ENTRADAS!$B:$B,CADASTRO!$B96,ENTRADAS!$I:$I,CADASTRO!F$2)/(SUMIFS(ENTRADAS!$D:$D,ENTRADAS!$B:$B,CADASTRO!$B96,ENTRADAS!$I:$I,CADASTRO!F$2)),0)</f>
        <v>0</v>
      </c>
      <c r="G96" s="9">
        <f>IFERROR(SUMIFS(ENTRADAS!$J:$J,ENTRADAS!$B:$B,CADASTRO!$B96,ENTRADAS!$I:$I,CADASTRO!G$2)/(SUMIFS(ENTRADAS!$D:$D,ENTRADAS!$B:$B,CADASTRO!$B96,ENTRADAS!$I:$I,CADASTRO!G$2)),0)</f>
        <v>0</v>
      </c>
      <c r="H96" s="9">
        <f>IFERROR(SUMIFS(ENTRADAS!$J:$J,ENTRADAS!$B:$B,CADASTRO!$B96,ENTRADAS!$I:$I,CADASTRO!H$2)/(SUMIFS(ENTRADAS!$D:$D,ENTRADAS!$B:$B,CADASTRO!$B96,ENTRADAS!$I:$I,CADASTRO!H$2)),0)</f>
        <v>0</v>
      </c>
      <c r="I96" s="9">
        <f>IFERROR(SUMIFS(ENTRADAS!$J:$J,ENTRADAS!$B:$B,CADASTRO!$B96,ENTRADAS!$I:$I,CADASTRO!I$2)/(SUMIFS(ENTRADAS!$D:$D,ENTRADAS!$B:$B,CADASTRO!$B96,ENTRADAS!$I:$I,CADASTRO!I$2)),0)</f>
        <v>0</v>
      </c>
      <c r="J96" s="9">
        <f>IFERROR(SUMIFS(ENTRADAS!$J:$J,ENTRADAS!$B:$B,CADASTRO!$B96,ENTRADAS!$I:$I,CADASTRO!J$2)/(SUMIFS(ENTRADAS!$D:$D,ENTRADAS!$B:$B,CADASTRO!$B96,ENTRADAS!$I:$I,CADASTRO!J$2)),0)</f>
        <v>0</v>
      </c>
      <c r="K96" s="9">
        <f>IFERROR(SUMIFS(ENTRADAS!$J:$J,ENTRADAS!$B:$B,CADASTRO!$B96,ENTRADAS!$I:$I,CADASTRO!K$2)/(SUMIFS(ENTRADAS!$D:$D,ENTRADAS!$B:$B,CADASTRO!$B96,ENTRADAS!$I:$I,CADASTRO!K$2)),0)</f>
        <v>0</v>
      </c>
      <c r="L96" s="9">
        <f>IFERROR(SUMIFS(ENTRADAS!$J:$J,ENTRADAS!$B:$B,CADASTRO!$B96,ENTRADAS!$I:$I,CADASTRO!L$2)/(SUMIFS(ENTRADAS!$D:$D,ENTRADAS!$B:$B,CADASTRO!$B96,ENTRADAS!$I:$I,CADASTRO!L$2)),0)</f>
        <v>0</v>
      </c>
      <c r="M96" s="9">
        <f>IFERROR(SUMIFS(ENTRADAS!$J:$J,ENTRADAS!$B:$B,CADASTRO!$B96,ENTRADAS!$I:$I,CADASTRO!M$2)/(SUMIFS(ENTRADAS!$D:$D,ENTRADAS!$B:$B,CADASTRO!$B96,ENTRADAS!$I:$I,CADASTRO!M$2)),0)</f>
        <v>0</v>
      </c>
      <c r="N96" s="9">
        <f>IFERROR(SUMIFS(ENTRADAS!$J:$J,ENTRADAS!$B:$B,CADASTRO!$B96,ENTRADAS!$I:$I,CADASTRO!N$2)/(SUMIFS(ENTRADAS!$D:$D,ENTRADAS!$B:$B,CADASTRO!$B96,ENTRADAS!$I:$I,CADASTRO!N$2)),0)</f>
        <v>0</v>
      </c>
      <c r="O96" s="9">
        <f>IFERROR(SUMIFS(ENTRADAS!$J:$J,ENTRADAS!$B:$B,CADASTRO!$B96,ENTRADAS!$I:$I,CADASTRO!O$2)/(SUMIFS(ENTRADAS!$D:$D,ENTRADAS!$B:$B,CADASTRO!$B96,ENTRADAS!$I:$I,CADASTRO!O$2)),0)</f>
        <v>0</v>
      </c>
      <c r="P96" s="9">
        <f>IFERROR(SUMIFS(ENTRADAS!$J:$J,ENTRADAS!$B:$B,CADASTRO!$B96,ENTRADAS!$I:$I,CADASTRO!P$2)/(SUMIFS(ENTRADAS!$D:$D,ENTRADAS!$B:$B,CADASTRO!$B96,ENTRADAS!$I:$I,CADASTRO!P$2)),0)</f>
        <v>0</v>
      </c>
      <c r="Q96" s="9">
        <f>IFERROR(SUMIFS(ENTRADAS!$J:$J,ENTRADAS!$B:$B,CADASTRO!$B96,ENTRADAS!$I:$I,CADASTRO!Q$2)/(SUMIFS(ENTRADAS!$D:$D,ENTRADAS!$B:$B,CADASTRO!$B96,ENTRADAS!$I:$I,CADASTRO!Q$2)),0)</f>
        <v>0</v>
      </c>
      <c r="R96" s="212">
        <f t="shared" si="4"/>
        <v>0</v>
      </c>
      <c r="S96" s="17">
        <f t="shared" si="6"/>
        <v>0</v>
      </c>
      <c r="T96" s="212">
        <f t="shared" si="5"/>
        <v>12</v>
      </c>
      <c r="U96" s="209">
        <v>12</v>
      </c>
      <c r="V96" s="1"/>
      <c r="W96" s="1"/>
      <c r="X96" s="1"/>
      <c r="Y96" s="1"/>
      <c r="Z96" s="1"/>
      <c r="AA96" s="1"/>
      <c r="AB96" s="1"/>
      <c r="AC96" s="1"/>
    </row>
    <row r="97" spans="1:29" ht="15.75" customHeight="1" x14ac:dyDescent="0.25">
      <c r="A97" s="8"/>
      <c r="B97" s="65"/>
      <c r="C97" s="7"/>
      <c r="D97" s="8"/>
      <c r="E97" s="9"/>
      <c r="F97" s="9">
        <f>IFERROR(SUMIFS(ENTRADAS!$J:$J,ENTRADAS!$B:$B,CADASTRO!$B97,ENTRADAS!$I:$I,CADASTRO!F$2)/(SUMIFS(ENTRADAS!$D:$D,ENTRADAS!$B:$B,CADASTRO!$B97,ENTRADAS!$I:$I,CADASTRO!F$2)),0)</f>
        <v>0</v>
      </c>
      <c r="G97" s="9">
        <f>IFERROR(SUMIFS(ENTRADAS!$J:$J,ENTRADAS!$B:$B,CADASTRO!$B97,ENTRADAS!$I:$I,CADASTRO!G$2)/(SUMIFS(ENTRADAS!$D:$D,ENTRADAS!$B:$B,CADASTRO!$B97,ENTRADAS!$I:$I,CADASTRO!G$2)),0)</f>
        <v>0</v>
      </c>
      <c r="H97" s="9">
        <f>IFERROR(SUMIFS(ENTRADAS!$J:$J,ENTRADAS!$B:$B,CADASTRO!$B97,ENTRADAS!$I:$I,CADASTRO!H$2)/(SUMIFS(ENTRADAS!$D:$D,ENTRADAS!$B:$B,CADASTRO!$B97,ENTRADAS!$I:$I,CADASTRO!H$2)),0)</f>
        <v>0</v>
      </c>
      <c r="I97" s="9">
        <f>IFERROR(SUMIFS(ENTRADAS!$J:$J,ENTRADAS!$B:$B,CADASTRO!$B97,ENTRADAS!$I:$I,CADASTRO!I$2)/(SUMIFS(ENTRADAS!$D:$D,ENTRADAS!$B:$B,CADASTRO!$B97,ENTRADAS!$I:$I,CADASTRO!I$2)),0)</f>
        <v>0</v>
      </c>
      <c r="J97" s="9">
        <f>IFERROR(SUMIFS(ENTRADAS!$J:$J,ENTRADAS!$B:$B,CADASTRO!$B97,ENTRADAS!$I:$I,CADASTRO!J$2)/(SUMIFS(ENTRADAS!$D:$D,ENTRADAS!$B:$B,CADASTRO!$B97,ENTRADAS!$I:$I,CADASTRO!J$2)),0)</f>
        <v>0</v>
      </c>
      <c r="K97" s="9">
        <f>IFERROR(SUMIFS(ENTRADAS!$J:$J,ENTRADAS!$B:$B,CADASTRO!$B97,ENTRADAS!$I:$I,CADASTRO!K$2)/(SUMIFS(ENTRADAS!$D:$D,ENTRADAS!$B:$B,CADASTRO!$B97,ENTRADAS!$I:$I,CADASTRO!K$2)),0)</f>
        <v>0</v>
      </c>
      <c r="L97" s="9">
        <f>IFERROR(SUMIFS(ENTRADAS!$J:$J,ENTRADAS!$B:$B,CADASTRO!$B97,ENTRADAS!$I:$I,CADASTRO!L$2)/(SUMIFS(ENTRADAS!$D:$D,ENTRADAS!$B:$B,CADASTRO!$B97,ENTRADAS!$I:$I,CADASTRO!L$2)),0)</f>
        <v>0</v>
      </c>
      <c r="M97" s="9">
        <f>IFERROR(SUMIFS(ENTRADAS!$J:$J,ENTRADAS!$B:$B,CADASTRO!$B97,ENTRADAS!$I:$I,CADASTRO!M$2)/(SUMIFS(ENTRADAS!$D:$D,ENTRADAS!$B:$B,CADASTRO!$B97,ENTRADAS!$I:$I,CADASTRO!M$2)),0)</f>
        <v>0</v>
      </c>
      <c r="N97" s="9">
        <f>IFERROR(SUMIFS(ENTRADAS!$J:$J,ENTRADAS!$B:$B,CADASTRO!$B97,ENTRADAS!$I:$I,CADASTRO!N$2)/(SUMIFS(ENTRADAS!$D:$D,ENTRADAS!$B:$B,CADASTRO!$B97,ENTRADAS!$I:$I,CADASTRO!N$2)),0)</f>
        <v>0</v>
      </c>
      <c r="O97" s="9">
        <f>IFERROR(SUMIFS(ENTRADAS!$J:$J,ENTRADAS!$B:$B,CADASTRO!$B97,ENTRADAS!$I:$I,CADASTRO!O$2)/(SUMIFS(ENTRADAS!$D:$D,ENTRADAS!$B:$B,CADASTRO!$B97,ENTRADAS!$I:$I,CADASTRO!O$2)),0)</f>
        <v>0</v>
      </c>
      <c r="P97" s="9">
        <f>IFERROR(SUMIFS(ENTRADAS!$J:$J,ENTRADAS!$B:$B,CADASTRO!$B97,ENTRADAS!$I:$I,CADASTRO!P$2)/(SUMIFS(ENTRADAS!$D:$D,ENTRADAS!$B:$B,CADASTRO!$B97,ENTRADAS!$I:$I,CADASTRO!P$2)),0)</f>
        <v>0</v>
      </c>
      <c r="Q97" s="9">
        <f>IFERROR(SUMIFS(ENTRADAS!$J:$J,ENTRADAS!$B:$B,CADASTRO!$B97,ENTRADAS!$I:$I,CADASTRO!Q$2)/(SUMIFS(ENTRADAS!$D:$D,ENTRADAS!$B:$B,CADASTRO!$B97,ENTRADAS!$I:$I,CADASTRO!Q$2)),0)</f>
        <v>0</v>
      </c>
      <c r="R97" s="212">
        <f t="shared" si="4"/>
        <v>0</v>
      </c>
      <c r="S97" s="17">
        <f t="shared" si="6"/>
        <v>0</v>
      </c>
      <c r="T97" s="212">
        <f t="shared" si="5"/>
        <v>12</v>
      </c>
      <c r="U97" s="209">
        <v>12</v>
      </c>
      <c r="V97" s="1"/>
      <c r="W97" s="1"/>
      <c r="X97" s="1"/>
      <c r="Y97" s="1"/>
      <c r="Z97" s="1"/>
      <c r="AA97" s="1"/>
      <c r="AB97" s="1"/>
      <c r="AC97" s="1"/>
    </row>
    <row r="98" spans="1:29" ht="15.75" customHeight="1" x14ac:dyDescent="0.25">
      <c r="A98" s="8"/>
      <c r="B98" s="60"/>
      <c r="C98" s="7"/>
      <c r="D98" s="8"/>
      <c r="E98" s="9"/>
      <c r="F98" s="9">
        <f>IFERROR(SUMIFS(ENTRADAS!$J:$J,ENTRADAS!$B:$B,CADASTRO!$B98,ENTRADAS!$I:$I,CADASTRO!F$2)/(SUMIFS(ENTRADAS!$D:$D,ENTRADAS!$B:$B,CADASTRO!$B98,ENTRADAS!$I:$I,CADASTRO!F$2)),0)</f>
        <v>0</v>
      </c>
      <c r="G98" s="9">
        <f>IFERROR(SUMIFS(ENTRADAS!$J:$J,ENTRADAS!$B:$B,CADASTRO!$B98,ENTRADAS!$I:$I,CADASTRO!G$2)/(SUMIFS(ENTRADAS!$D:$D,ENTRADAS!$B:$B,CADASTRO!$B98,ENTRADAS!$I:$I,CADASTRO!G$2)),0)</f>
        <v>0</v>
      </c>
      <c r="H98" s="9">
        <f>IFERROR(SUMIFS(ENTRADAS!$J:$J,ENTRADAS!$B:$B,CADASTRO!$B98,ENTRADAS!$I:$I,CADASTRO!H$2)/(SUMIFS(ENTRADAS!$D:$D,ENTRADAS!$B:$B,CADASTRO!$B98,ENTRADAS!$I:$I,CADASTRO!H$2)),0)</f>
        <v>0</v>
      </c>
      <c r="I98" s="9">
        <f>IFERROR(SUMIFS(ENTRADAS!$J:$J,ENTRADAS!$B:$B,CADASTRO!$B98,ENTRADAS!$I:$I,CADASTRO!I$2)/(SUMIFS(ENTRADAS!$D:$D,ENTRADAS!$B:$B,CADASTRO!$B98,ENTRADAS!$I:$I,CADASTRO!I$2)),0)</f>
        <v>0</v>
      </c>
      <c r="J98" s="9">
        <f>IFERROR(SUMIFS(ENTRADAS!$J:$J,ENTRADAS!$B:$B,CADASTRO!$B98,ENTRADAS!$I:$I,CADASTRO!J$2)/(SUMIFS(ENTRADAS!$D:$D,ENTRADAS!$B:$B,CADASTRO!$B98,ENTRADAS!$I:$I,CADASTRO!J$2)),0)</f>
        <v>0</v>
      </c>
      <c r="K98" s="9">
        <f>IFERROR(SUMIFS(ENTRADAS!$J:$J,ENTRADAS!$B:$B,CADASTRO!$B98,ENTRADAS!$I:$I,CADASTRO!K$2)/(SUMIFS(ENTRADAS!$D:$D,ENTRADAS!$B:$B,CADASTRO!$B98,ENTRADAS!$I:$I,CADASTRO!K$2)),0)</f>
        <v>0</v>
      </c>
      <c r="L98" s="9">
        <f>IFERROR(SUMIFS(ENTRADAS!$J:$J,ENTRADAS!$B:$B,CADASTRO!$B98,ENTRADAS!$I:$I,CADASTRO!L$2)/(SUMIFS(ENTRADAS!$D:$D,ENTRADAS!$B:$B,CADASTRO!$B98,ENTRADAS!$I:$I,CADASTRO!L$2)),0)</f>
        <v>0</v>
      </c>
      <c r="M98" s="9">
        <f>IFERROR(SUMIFS(ENTRADAS!$J:$J,ENTRADAS!$B:$B,CADASTRO!$B98,ENTRADAS!$I:$I,CADASTRO!M$2)/(SUMIFS(ENTRADAS!$D:$D,ENTRADAS!$B:$B,CADASTRO!$B98,ENTRADAS!$I:$I,CADASTRO!M$2)),0)</f>
        <v>0</v>
      </c>
      <c r="N98" s="9">
        <f>IFERROR(SUMIFS(ENTRADAS!$J:$J,ENTRADAS!$B:$B,CADASTRO!$B98,ENTRADAS!$I:$I,CADASTRO!N$2)/(SUMIFS(ENTRADAS!$D:$D,ENTRADAS!$B:$B,CADASTRO!$B98,ENTRADAS!$I:$I,CADASTRO!N$2)),0)</f>
        <v>0</v>
      </c>
      <c r="O98" s="9">
        <f>IFERROR(SUMIFS(ENTRADAS!$J:$J,ENTRADAS!$B:$B,CADASTRO!$B98,ENTRADAS!$I:$I,CADASTRO!O$2)/(SUMIFS(ENTRADAS!$D:$D,ENTRADAS!$B:$B,CADASTRO!$B98,ENTRADAS!$I:$I,CADASTRO!O$2)),0)</f>
        <v>0</v>
      </c>
      <c r="P98" s="9">
        <f>IFERROR(SUMIFS(ENTRADAS!$J:$J,ENTRADAS!$B:$B,CADASTRO!$B98,ENTRADAS!$I:$I,CADASTRO!P$2)/(SUMIFS(ENTRADAS!$D:$D,ENTRADAS!$B:$B,CADASTRO!$B98,ENTRADAS!$I:$I,CADASTRO!P$2)),0)</f>
        <v>0</v>
      </c>
      <c r="Q98" s="9">
        <f>IFERROR(SUMIFS(ENTRADAS!$J:$J,ENTRADAS!$B:$B,CADASTRO!$B98,ENTRADAS!$I:$I,CADASTRO!Q$2)/(SUMIFS(ENTRADAS!$D:$D,ENTRADAS!$B:$B,CADASTRO!$B98,ENTRADAS!$I:$I,CADASTRO!Q$2)),0)</f>
        <v>0</v>
      </c>
      <c r="R98" s="212">
        <f t="shared" si="4"/>
        <v>0</v>
      </c>
      <c r="S98" s="17">
        <f t="shared" si="6"/>
        <v>0</v>
      </c>
      <c r="T98" s="212">
        <f t="shared" si="5"/>
        <v>12</v>
      </c>
      <c r="U98" s="209">
        <v>12</v>
      </c>
      <c r="V98" s="1"/>
      <c r="W98" s="1"/>
      <c r="X98" s="1"/>
      <c r="Y98" s="1"/>
      <c r="Z98" s="1"/>
      <c r="AA98" s="1"/>
      <c r="AB98" s="1"/>
      <c r="AC98" s="1"/>
    </row>
    <row r="99" spans="1:29" ht="15.75" customHeight="1" x14ac:dyDescent="0.25">
      <c r="A99" s="8"/>
      <c r="B99" s="65"/>
      <c r="C99" s="7"/>
      <c r="D99" s="8"/>
      <c r="E99" s="9"/>
      <c r="F99" s="9">
        <f>IFERROR(SUMIFS(ENTRADAS!$J:$J,ENTRADAS!$B:$B,CADASTRO!$B99,ENTRADAS!$I:$I,CADASTRO!F$2)/(SUMIFS(ENTRADAS!$D:$D,ENTRADAS!$B:$B,CADASTRO!$B99,ENTRADAS!$I:$I,CADASTRO!F$2)),0)</f>
        <v>0</v>
      </c>
      <c r="G99" s="9">
        <f>IFERROR(SUMIFS(ENTRADAS!$J:$J,ENTRADAS!$B:$B,CADASTRO!$B99,ENTRADAS!$I:$I,CADASTRO!G$2)/(SUMIFS(ENTRADAS!$D:$D,ENTRADAS!$B:$B,CADASTRO!$B99,ENTRADAS!$I:$I,CADASTRO!G$2)),0)</f>
        <v>0</v>
      </c>
      <c r="H99" s="9">
        <f>IFERROR(SUMIFS(ENTRADAS!$J:$J,ENTRADAS!$B:$B,CADASTRO!$B99,ENTRADAS!$I:$I,CADASTRO!H$2)/(SUMIFS(ENTRADAS!$D:$D,ENTRADAS!$B:$B,CADASTRO!$B99,ENTRADAS!$I:$I,CADASTRO!H$2)),0)</f>
        <v>0</v>
      </c>
      <c r="I99" s="9">
        <f>IFERROR(SUMIFS(ENTRADAS!$J:$J,ENTRADAS!$B:$B,CADASTRO!$B99,ENTRADAS!$I:$I,CADASTRO!I$2)/(SUMIFS(ENTRADAS!$D:$D,ENTRADAS!$B:$B,CADASTRO!$B99,ENTRADAS!$I:$I,CADASTRO!I$2)),0)</f>
        <v>0</v>
      </c>
      <c r="J99" s="9">
        <f>IFERROR(SUMIFS(ENTRADAS!$J:$J,ENTRADAS!$B:$B,CADASTRO!$B99,ENTRADAS!$I:$I,CADASTRO!J$2)/(SUMIFS(ENTRADAS!$D:$D,ENTRADAS!$B:$B,CADASTRO!$B99,ENTRADAS!$I:$I,CADASTRO!J$2)),0)</f>
        <v>0</v>
      </c>
      <c r="K99" s="9">
        <f>IFERROR(SUMIFS(ENTRADAS!$J:$J,ENTRADAS!$B:$B,CADASTRO!$B99,ENTRADAS!$I:$I,CADASTRO!K$2)/(SUMIFS(ENTRADAS!$D:$D,ENTRADAS!$B:$B,CADASTRO!$B99,ENTRADAS!$I:$I,CADASTRO!K$2)),0)</f>
        <v>0</v>
      </c>
      <c r="L99" s="9">
        <f>IFERROR(SUMIFS(ENTRADAS!$J:$J,ENTRADAS!$B:$B,CADASTRO!$B99,ENTRADAS!$I:$I,CADASTRO!L$2)/(SUMIFS(ENTRADAS!$D:$D,ENTRADAS!$B:$B,CADASTRO!$B99,ENTRADAS!$I:$I,CADASTRO!L$2)),0)</f>
        <v>0</v>
      </c>
      <c r="M99" s="9">
        <f>IFERROR(SUMIFS(ENTRADAS!$J:$J,ENTRADAS!$B:$B,CADASTRO!$B99,ENTRADAS!$I:$I,CADASTRO!M$2)/(SUMIFS(ENTRADAS!$D:$D,ENTRADAS!$B:$B,CADASTRO!$B99,ENTRADAS!$I:$I,CADASTRO!M$2)),0)</f>
        <v>0</v>
      </c>
      <c r="N99" s="9">
        <f>IFERROR(SUMIFS(ENTRADAS!$J:$J,ENTRADAS!$B:$B,CADASTRO!$B99,ENTRADAS!$I:$I,CADASTRO!N$2)/(SUMIFS(ENTRADAS!$D:$D,ENTRADAS!$B:$B,CADASTRO!$B99,ENTRADAS!$I:$I,CADASTRO!N$2)),0)</f>
        <v>0</v>
      </c>
      <c r="O99" s="9">
        <f>IFERROR(SUMIFS(ENTRADAS!$J:$J,ENTRADAS!$B:$B,CADASTRO!$B99,ENTRADAS!$I:$I,CADASTRO!O$2)/(SUMIFS(ENTRADAS!$D:$D,ENTRADAS!$B:$B,CADASTRO!$B99,ENTRADAS!$I:$I,CADASTRO!O$2)),0)</f>
        <v>0</v>
      </c>
      <c r="P99" s="9">
        <f>IFERROR(SUMIFS(ENTRADAS!$J:$J,ENTRADAS!$B:$B,CADASTRO!$B99,ENTRADAS!$I:$I,CADASTRO!P$2)/(SUMIFS(ENTRADAS!$D:$D,ENTRADAS!$B:$B,CADASTRO!$B99,ENTRADAS!$I:$I,CADASTRO!P$2)),0)</f>
        <v>0</v>
      </c>
      <c r="Q99" s="9">
        <f>IFERROR(SUMIFS(ENTRADAS!$J:$J,ENTRADAS!$B:$B,CADASTRO!$B99,ENTRADAS!$I:$I,CADASTRO!Q$2)/(SUMIFS(ENTRADAS!$D:$D,ENTRADAS!$B:$B,CADASTRO!$B99,ENTRADAS!$I:$I,CADASTRO!Q$2)),0)</f>
        <v>0</v>
      </c>
      <c r="R99" s="212">
        <f t="shared" si="4"/>
        <v>0</v>
      </c>
      <c r="S99" s="17">
        <f t="shared" si="6"/>
        <v>0</v>
      </c>
      <c r="T99" s="212">
        <f t="shared" si="5"/>
        <v>12</v>
      </c>
      <c r="U99" s="209">
        <v>12</v>
      </c>
      <c r="V99" s="1"/>
      <c r="W99" s="1"/>
      <c r="X99" s="1"/>
      <c r="Y99" s="1"/>
      <c r="Z99" s="1"/>
      <c r="AA99" s="1"/>
      <c r="AB99" s="1"/>
      <c r="AC99" s="1"/>
    </row>
    <row r="100" spans="1:29" ht="15.75" customHeight="1" x14ac:dyDescent="0.25">
      <c r="A100" s="8"/>
      <c r="B100" s="60"/>
      <c r="C100" s="7"/>
      <c r="D100" s="8"/>
      <c r="E100" s="9"/>
      <c r="F100" s="9">
        <f>IFERROR(SUMIFS(ENTRADAS!$J:$J,ENTRADAS!$B:$B,CADASTRO!$B100,ENTRADAS!$I:$I,CADASTRO!F$2)/(SUMIFS(ENTRADAS!$D:$D,ENTRADAS!$B:$B,CADASTRO!$B100,ENTRADAS!$I:$I,CADASTRO!F$2)),0)</f>
        <v>0</v>
      </c>
      <c r="G100" s="9">
        <f>IFERROR(SUMIFS(ENTRADAS!$J:$J,ENTRADAS!$B:$B,CADASTRO!$B100,ENTRADAS!$I:$I,CADASTRO!G$2)/(SUMIFS(ENTRADAS!$D:$D,ENTRADAS!$B:$B,CADASTRO!$B100,ENTRADAS!$I:$I,CADASTRO!G$2)),0)</f>
        <v>0</v>
      </c>
      <c r="H100" s="9">
        <f>IFERROR(SUMIFS(ENTRADAS!$J:$J,ENTRADAS!$B:$B,CADASTRO!$B100,ENTRADAS!$I:$I,CADASTRO!H$2)/(SUMIFS(ENTRADAS!$D:$D,ENTRADAS!$B:$B,CADASTRO!$B100,ENTRADAS!$I:$I,CADASTRO!H$2)),0)</f>
        <v>0</v>
      </c>
      <c r="I100" s="9">
        <f>IFERROR(SUMIFS(ENTRADAS!$J:$J,ENTRADAS!$B:$B,CADASTRO!$B100,ENTRADAS!$I:$I,CADASTRO!I$2)/(SUMIFS(ENTRADAS!$D:$D,ENTRADAS!$B:$B,CADASTRO!$B100,ENTRADAS!$I:$I,CADASTRO!I$2)),0)</f>
        <v>0</v>
      </c>
      <c r="J100" s="9">
        <f>IFERROR(SUMIFS(ENTRADAS!$J:$J,ENTRADAS!$B:$B,CADASTRO!$B100,ENTRADAS!$I:$I,CADASTRO!J$2)/(SUMIFS(ENTRADAS!$D:$D,ENTRADAS!$B:$B,CADASTRO!$B100,ENTRADAS!$I:$I,CADASTRO!J$2)),0)</f>
        <v>0</v>
      </c>
      <c r="K100" s="9">
        <f>IFERROR(SUMIFS(ENTRADAS!$J:$J,ENTRADAS!$B:$B,CADASTRO!$B100,ENTRADAS!$I:$I,CADASTRO!K$2)/(SUMIFS(ENTRADAS!$D:$D,ENTRADAS!$B:$B,CADASTRO!$B100,ENTRADAS!$I:$I,CADASTRO!K$2)),0)</f>
        <v>0</v>
      </c>
      <c r="L100" s="9">
        <f>IFERROR(SUMIFS(ENTRADAS!$J:$J,ENTRADAS!$B:$B,CADASTRO!$B100,ENTRADAS!$I:$I,CADASTRO!L$2)/(SUMIFS(ENTRADAS!$D:$D,ENTRADAS!$B:$B,CADASTRO!$B100,ENTRADAS!$I:$I,CADASTRO!L$2)),0)</f>
        <v>0</v>
      </c>
      <c r="M100" s="9">
        <f>IFERROR(SUMIFS(ENTRADAS!$J:$J,ENTRADAS!$B:$B,CADASTRO!$B100,ENTRADAS!$I:$I,CADASTRO!M$2)/(SUMIFS(ENTRADAS!$D:$D,ENTRADAS!$B:$B,CADASTRO!$B100,ENTRADAS!$I:$I,CADASTRO!M$2)),0)</f>
        <v>0</v>
      </c>
      <c r="N100" s="9">
        <f>IFERROR(SUMIFS(ENTRADAS!$J:$J,ENTRADAS!$B:$B,CADASTRO!$B100,ENTRADAS!$I:$I,CADASTRO!N$2)/(SUMIFS(ENTRADAS!$D:$D,ENTRADAS!$B:$B,CADASTRO!$B100,ENTRADAS!$I:$I,CADASTRO!N$2)),0)</f>
        <v>0</v>
      </c>
      <c r="O100" s="9">
        <f>IFERROR(SUMIFS(ENTRADAS!$J:$J,ENTRADAS!$B:$B,CADASTRO!$B100,ENTRADAS!$I:$I,CADASTRO!O$2)/(SUMIFS(ENTRADAS!$D:$D,ENTRADAS!$B:$B,CADASTRO!$B100,ENTRADAS!$I:$I,CADASTRO!O$2)),0)</f>
        <v>0</v>
      </c>
      <c r="P100" s="9">
        <f>IFERROR(SUMIFS(ENTRADAS!$J:$J,ENTRADAS!$B:$B,CADASTRO!$B100,ENTRADAS!$I:$I,CADASTRO!P$2)/(SUMIFS(ENTRADAS!$D:$D,ENTRADAS!$B:$B,CADASTRO!$B100,ENTRADAS!$I:$I,CADASTRO!P$2)),0)</f>
        <v>0</v>
      </c>
      <c r="Q100" s="9">
        <f>IFERROR(SUMIFS(ENTRADAS!$J:$J,ENTRADAS!$B:$B,CADASTRO!$B100,ENTRADAS!$I:$I,CADASTRO!Q$2)/(SUMIFS(ENTRADAS!$D:$D,ENTRADAS!$B:$B,CADASTRO!$B100,ENTRADAS!$I:$I,CADASTRO!Q$2)),0)</f>
        <v>0</v>
      </c>
      <c r="R100" s="212">
        <f t="shared" si="4"/>
        <v>0</v>
      </c>
      <c r="S100" s="17">
        <f t="shared" si="6"/>
        <v>0</v>
      </c>
      <c r="T100" s="212">
        <f t="shared" si="5"/>
        <v>12</v>
      </c>
      <c r="U100" s="209">
        <v>12</v>
      </c>
      <c r="V100" s="1"/>
      <c r="W100" s="1"/>
      <c r="X100" s="1"/>
      <c r="Y100" s="1"/>
      <c r="Z100" s="1"/>
      <c r="AA100" s="1"/>
      <c r="AB100" s="1"/>
      <c r="AC100" s="1"/>
    </row>
    <row r="101" spans="1:29" ht="15.75" customHeight="1" x14ac:dyDescent="0.25">
      <c r="A101" s="8"/>
      <c r="B101" s="59"/>
      <c r="C101" s="7"/>
      <c r="D101" s="8"/>
      <c r="E101" s="9"/>
      <c r="F101" s="9">
        <f>IFERROR(SUMIFS(ENTRADAS!$J:$J,ENTRADAS!$B:$B,CADASTRO!$B101,ENTRADAS!$I:$I,CADASTRO!F$2)/(SUMIFS(ENTRADAS!$D:$D,ENTRADAS!$B:$B,CADASTRO!$B101,ENTRADAS!$I:$I,CADASTRO!F$2)),0)</f>
        <v>0</v>
      </c>
      <c r="G101" s="9">
        <f>IFERROR(SUMIFS(ENTRADAS!$J:$J,ENTRADAS!$B:$B,CADASTRO!$B101,ENTRADAS!$I:$I,CADASTRO!G$2)/(SUMIFS(ENTRADAS!$D:$D,ENTRADAS!$B:$B,CADASTRO!$B101,ENTRADAS!$I:$I,CADASTRO!G$2)),0)</f>
        <v>0</v>
      </c>
      <c r="H101" s="9">
        <f>IFERROR(SUMIFS(ENTRADAS!$J:$J,ENTRADAS!$B:$B,CADASTRO!$B101,ENTRADAS!$I:$I,CADASTRO!H$2)/(SUMIFS(ENTRADAS!$D:$D,ENTRADAS!$B:$B,CADASTRO!$B101,ENTRADAS!$I:$I,CADASTRO!H$2)),0)</f>
        <v>0</v>
      </c>
      <c r="I101" s="9">
        <f>IFERROR(SUMIFS(ENTRADAS!$J:$J,ENTRADAS!$B:$B,CADASTRO!$B101,ENTRADAS!$I:$I,CADASTRO!I$2)/(SUMIFS(ENTRADAS!$D:$D,ENTRADAS!$B:$B,CADASTRO!$B101,ENTRADAS!$I:$I,CADASTRO!I$2)),0)</f>
        <v>0</v>
      </c>
      <c r="J101" s="9">
        <f>IFERROR(SUMIFS(ENTRADAS!$J:$J,ENTRADAS!$B:$B,CADASTRO!$B101,ENTRADAS!$I:$I,CADASTRO!J$2)/(SUMIFS(ENTRADAS!$D:$D,ENTRADAS!$B:$B,CADASTRO!$B101,ENTRADAS!$I:$I,CADASTRO!J$2)),0)</f>
        <v>0</v>
      </c>
      <c r="K101" s="9">
        <f>IFERROR(SUMIFS(ENTRADAS!$J:$J,ENTRADAS!$B:$B,CADASTRO!$B101,ENTRADAS!$I:$I,CADASTRO!K$2)/(SUMIFS(ENTRADAS!$D:$D,ENTRADAS!$B:$B,CADASTRO!$B101,ENTRADAS!$I:$I,CADASTRO!K$2)),0)</f>
        <v>0</v>
      </c>
      <c r="L101" s="9">
        <f>IFERROR(SUMIFS(ENTRADAS!$J:$J,ENTRADAS!$B:$B,CADASTRO!$B101,ENTRADAS!$I:$I,CADASTRO!L$2)/(SUMIFS(ENTRADAS!$D:$D,ENTRADAS!$B:$B,CADASTRO!$B101,ENTRADAS!$I:$I,CADASTRO!L$2)),0)</f>
        <v>0</v>
      </c>
      <c r="M101" s="9">
        <f>IFERROR(SUMIFS(ENTRADAS!$J:$J,ENTRADAS!$B:$B,CADASTRO!$B101,ENTRADAS!$I:$I,CADASTRO!M$2)/(SUMIFS(ENTRADAS!$D:$D,ENTRADAS!$B:$B,CADASTRO!$B101,ENTRADAS!$I:$I,CADASTRO!M$2)),0)</f>
        <v>0</v>
      </c>
      <c r="N101" s="9">
        <f>IFERROR(SUMIFS(ENTRADAS!$J:$J,ENTRADAS!$B:$B,CADASTRO!$B101,ENTRADAS!$I:$I,CADASTRO!N$2)/(SUMIFS(ENTRADAS!$D:$D,ENTRADAS!$B:$B,CADASTRO!$B101,ENTRADAS!$I:$I,CADASTRO!N$2)),0)</f>
        <v>0</v>
      </c>
      <c r="O101" s="9">
        <f>IFERROR(SUMIFS(ENTRADAS!$J:$J,ENTRADAS!$B:$B,CADASTRO!$B101,ENTRADAS!$I:$I,CADASTRO!O$2)/(SUMIFS(ENTRADAS!$D:$D,ENTRADAS!$B:$B,CADASTRO!$B101,ENTRADAS!$I:$I,CADASTRO!O$2)),0)</f>
        <v>0</v>
      </c>
      <c r="P101" s="9">
        <f>IFERROR(SUMIFS(ENTRADAS!$J:$J,ENTRADAS!$B:$B,CADASTRO!$B101,ENTRADAS!$I:$I,CADASTRO!P$2)/(SUMIFS(ENTRADAS!$D:$D,ENTRADAS!$B:$B,CADASTRO!$B101,ENTRADAS!$I:$I,CADASTRO!P$2)),0)</f>
        <v>0</v>
      </c>
      <c r="Q101" s="9">
        <f>IFERROR(SUMIFS(ENTRADAS!$J:$J,ENTRADAS!$B:$B,CADASTRO!$B101,ENTRADAS!$I:$I,CADASTRO!Q$2)/(SUMIFS(ENTRADAS!$D:$D,ENTRADAS!$B:$B,CADASTRO!$B101,ENTRADAS!$I:$I,CADASTRO!Q$2)),0)</f>
        <v>0</v>
      </c>
      <c r="R101" s="212">
        <f t="shared" si="4"/>
        <v>0</v>
      </c>
      <c r="S101" s="17">
        <f t="shared" si="6"/>
        <v>0</v>
      </c>
      <c r="T101" s="212">
        <f t="shared" si="5"/>
        <v>12</v>
      </c>
      <c r="U101" s="209">
        <v>12</v>
      </c>
      <c r="V101" s="1"/>
      <c r="W101" s="1"/>
      <c r="X101" s="1"/>
      <c r="Y101" s="1"/>
      <c r="Z101" s="1"/>
      <c r="AA101" s="1"/>
      <c r="AB101" s="1"/>
      <c r="AC101" s="1"/>
    </row>
    <row r="102" spans="1:29" ht="15.75" customHeight="1" x14ac:dyDescent="0.25">
      <c r="A102" s="8"/>
      <c r="B102" s="65"/>
      <c r="C102" s="7"/>
      <c r="D102" s="8"/>
      <c r="E102" s="9"/>
      <c r="F102" s="9">
        <f>IFERROR(SUMIFS(ENTRADAS!$J:$J,ENTRADAS!$B:$B,CADASTRO!$B102,ENTRADAS!$I:$I,CADASTRO!F$2)/(SUMIFS(ENTRADAS!$D:$D,ENTRADAS!$B:$B,CADASTRO!$B102,ENTRADAS!$I:$I,CADASTRO!F$2)),0)</f>
        <v>0</v>
      </c>
      <c r="G102" s="9">
        <f>IFERROR(SUMIFS(ENTRADAS!$J:$J,ENTRADAS!$B:$B,CADASTRO!$B102,ENTRADAS!$I:$I,CADASTRO!G$2)/(SUMIFS(ENTRADAS!$D:$D,ENTRADAS!$B:$B,CADASTRO!$B102,ENTRADAS!$I:$I,CADASTRO!G$2)),0)</f>
        <v>0</v>
      </c>
      <c r="H102" s="9">
        <f>IFERROR(SUMIFS(ENTRADAS!$J:$J,ENTRADAS!$B:$B,CADASTRO!$B102,ENTRADAS!$I:$I,CADASTRO!H$2)/(SUMIFS(ENTRADAS!$D:$D,ENTRADAS!$B:$B,CADASTRO!$B102,ENTRADAS!$I:$I,CADASTRO!H$2)),0)</f>
        <v>0</v>
      </c>
      <c r="I102" s="9">
        <f>IFERROR(SUMIFS(ENTRADAS!$J:$J,ENTRADAS!$B:$B,CADASTRO!$B102,ENTRADAS!$I:$I,CADASTRO!I$2)/(SUMIFS(ENTRADAS!$D:$D,ENTRADAS!$B:$B,CADASTRO!$B102,ENTRADAS!$I:$I,CADASTRO!I$2)),0)</f>
        <v>0</v>
      </c>
      <c r="J102" s="9">
        <f>IFERROR(SUMIFS(ENTRADAS!$J:$J,ENTRADAS!$B:$B,CADASTRO!$B102,ENTRADAS!$I:$I,CADASTRO!J$2)/(SUMIFS(ENTRADAS!$D:$D,ENTRADAS!$B:$B,CADASTRO!$B102,ENTRADAS!$I:$I,CADASTRO!J$2)),0)</f>
        <v>0</v>
      </c>
      <c r="K102" s="9">
        <f>IFERROR(SUMIFS(ENTRADAS!$J:$J,ENTRADAS!$B:$B,CADASTRO!$B102,ENTRADAS!$I:$I,CADASTRO!K$2)/(SUMIFS(ENTRADAS!$D:$D,ENTRADAS!$B:$B,CADASTRO!$B102,ENTRADAS!$I:$I,CADASTRO!K$2)),0)</f>
        <v>0</v>
      </c>
      <c r="L102" s="9">
        <f>IFERROR(SUMIFS(ENTRADAS!$J:$J,ENTRADAS!$B:$B,CADASTRO!$B102,ENTRADAS!$I:$I,CADASTRO!L$2)/(SUMIFS(ENTRADAS!$D:$D,ENTRADAS!$B:$B,CADASTRO!$B102,ENTRADAS!$I:$I,CADASTRO!L$2)),0)</f>
        <v>0</v>
      </c>
      <c r="M102" s="9">
        <f>IFERROR(SUMIFS(ENTRADAS!$J:$J,ENTRADAS!$B:$B,CADASTRO!$B102,ENTRADAS!$I:$I,CADASTRO!M$2)/(SUMIFS(ENTRADAS!$D:$D,ENTRADAS!$B:$B,CADASTRO!$B102,ENTRADAS!$I:$I,CADASTRO!M$2)),0)</f>
        <v>0</v>
      </c>
      <c r="N102" s="9">
        <f>IFERROR(SUMIFS(ENTRADAS!$J:$J,ENTRADAS!$B:$B,CADASTRO!$B102,ENTRADAS!$I:$I,CADASTRO!N$2)/(SUMIFS(ENTRADAS!$D:$D,ENTRADAS!$B:$B,CADASTRO!$B102,ENTRADAS!$I:$I,CADASTRO!N$2)),0)</f>
        <v>0</v>
      </c>
      <c r="O102" s="9">
        <f>IFERROR(SUMIFS(ENTRADAS!$J:$J,ENTRADAS!$B:$B,CADASTRO!$B102,ENTRADAS!$I:$I,CADASTRO!O$2)/(SUMIFS(ENTRADAS!$D:$D,ENTRADAS!$B:$B,CADASTRO!$B102,ENTRADAS!$I:$I,CADASTRO!O$2)),0)</f>
        <v>0</v>
      </c>
      <c r="P102" s="9">
        <f>IFERROR(SUMIFS(ENTRADAS!$J:$J,ENTRADAS!$B:$B,CADASTRO!$B102,ENTRADAS!$I:$I,CADASTRO!P$2)/(SUMIFS(ENTRADAS!$D:$D,ENTRADAS!$B:$B,CADASTRO!$B102,ENTRADAS!$I:$I,CADASTRO!P$2)),0)</f>
        <v>0</v>
      </c>
      <c r="Q102" s="9">
        <f>IFERROR(SUMIFS(ENTRADAS!$J:$J,ENTRADAS!$B:$B,CADASTRO!$B102,ENTRADAS!$I:$I,CADASTRO!Q$2)/(SUMIFS(ENTRADAS!$D:$D,ENTRADAS!$B:$B,CADASTRO!$B102,ENTRADAS!$I:$I,CADASTRO!Q$2)),0)</f>
        <v>0</v>
      </c>
      <c r="R102" s="212">
        <f t="shared" si="4"/>
        <v>0</v>
      </c>
      <c r="S102" s="17">
        <f t="shared" si="6"/>
        <v>0</v>
      </c>
      <c r="T102" s="212">
        <f t="shared" si="5"/>
        <v>12</v>
      </c>
      <c r="U102" s="209">
        <v>12</v>
      </c>
      <c r="V102" s="1"/>
      <c r="W102" s="1"/>
      <c r="X102" s="1"/>
      <c r="Y102" s="1"/>
      <c r="Z102" s="1"/>
      <c r="AA102" s="1"/>
      <c r="AB102" s="1"/>
      <c r="AC102" s="1"/>
    </row>
    <row r="103" spans="1:29" ht="15.75" customHeight="1" x14ac:dyDescent="0.25">
      <c r="A103" s="8"/>
      <c r="B103" s="59"/>
      <c r="C103" s="7"/>
      <c r="D103" s="8"/>
      <c r="E103" s="9"/>
      <c r="F103" s="9">
        <f>IFERROR(SUMIFS(ENTRADAS!$J:$J,ENTRADAS!$B:$B,CADASTRO!$B103,ENTRADAS!$I:$I,CADASTRO!F$2)/(SUMIFS(ENTRADAS!$D:$D,ENTRADAS!$B:$B,CADASTRO!$B103,ENTRADAS!$I:$I,CADASTRO!F$2)),0)</f>
        <v>0</v>
      </c>
      <c r="G103" s="9">
        <f>IFERROR(SUMIFS(ENTRADAS!$J:$J,ENTRADAS!$B:$B,CADASTRO!$B103,ENTRADAS!$I:$I,CADASTRO!G$2)/(SUMIFS(ENTRADAS!$D:$D,ENTRADAS!$B:$B,CADASTRO!$B103,ENTRADAS!$I:$I,CADASTRO!G$2)),0)</f>
        <v>0</v>
      </c>
      <c r="H103" s="9">
        <f>IFERROR(SUMIFS(ENTRADAS!$J:$J,ENTRADAS!$B:$B,CADASTRO!$B103,ENTRADAS!$I:$I,CADASTRO!H$2)/(SUMIFS(ENTRADAS!$D:$D,ENTRADAS!$B:$B,CADASTRO!$B103,ENTRADAS!$I:$I,CADASTRO!H$2)),0)</f>
        <v>0</v>
      </c>
      <c r="I103" s="9">
        <f>IFERROR(SUMIFS(ENTRADAS!$J:$J,ENTRADAS!$B:$B,CADASTRO!$B103,ENTRADAS!$I:$I,CADASTRO!I$2)/(SUMIFS(ENTRADAS!$D:$D,ENTRADAS!$B:$B,CADASTRO!$B103,ENTRADAS!$I:$I,CADASTRO!I$2)),0)</f>
        <v>0</v>
      </c>
      <c r="J103" s="9">
        <f>IFERROR(SUMIFS(ENTRADAS!$J:$J,ENTRADAS!$B:$B,CADASTRO!$B103,ENTRADAS!$I:$I,CADASTRO!J$2)/(SUMIFS(ENTRADAS!$D:$D,ENTRADAS!$B:$B,CADASTRO!$B103,ENTRADAS!$I:$I,CADASTRO!J$2)),0)</f>
        <v>0</v>
      </c>
      <c r="K103" s="9">
        <f>IFERROR(SUMIFS(ENTRADAS!$J:$J,ENTRADAS!$B:$B,CADASTRO!$B103,ENTRADAS!$I:$I,CADASTRO!K$2)/(SUMIFS(ENTRADAS!$D:$D,ENTRADAS!$B:$B,CADASTRO!$B103,ENTRADAS!$I:$I,CADASTRO!K$2)),0)</f>
        <v>0</v>
      </c>
      <c r="L103" s="9">
        <f>IFERROR(SUMIFS(ENTRADAS!$J:$J,ENTRADAS!$B:$B,CADASTRO!$B103,ENTRADAS!$I:$I,CADASTRO!L$2)/(SUMIFS(ENTRADAS!$D:$D,ENTRADAS!$B:$B,CADASTRO!$B103,ENTRADAS!$I:$I,CADASTRO!L$2)),0)</f>
        <v>0</v>
      </c>
      <c r="M103" s="9">
        <f>IFERROR(SUMIFS(ENTRADAS!$J:$J,ENTRADAS!$B:$B,CADASTRO!$B103,ENTRADAS!$I:$I,CADASTRO!M$2)/(SUMIFS(ENTRADAS!$D:$D,ENTRADAS!$B:$B,CADASTRO!$B103,ENTRADAS!$I:$I,CADASTRO!M$2)),0)</f>
        <v>0</v>
      </c>
      <c r="N103" s="9">
        <f>IFERROR(SUMIFS(ENTRADAS!$J:$J,ENTRADAS!$B:$B,CADASTRO!$B103,ENTRADAS!$I:$I,CADASTRO!N$2)/(SUMIFS(ENTRADAS!$D:$D,ENTRADAS!$B:$B,CADASTRO!$B103,ENTRADAS!$I:$I,CADASTRO!N$2)),0)</f>
        <v>0</v>
      </c>
      <c r="O103" s="9">
        <f>IFERROR(SUMIFS(ENTRADAS!$J:$J,ENTRADAS!$B:$B,CADASTRO!$B103,ENTRADAS!$I:$I,CADASTRO!O$2)/(SUMIFS(ENTRADAS!$D:$D,ENTRADAS!$B:$B,CADASTRO!$B103,ENTRADAS!$I:$I,CADASTRO!O$2)),0)</f>
        <v>0</v>
      </c>
      <c r="P103" s="9">
        <f>IFERROR(SUMIFS(ENTRADAS!$J:$J,ENTRADAS!$B:$B,CADASTRO!$B103,ENTRADAS!$I:$I,CADASTRO!P$2)/(SUMIFS(ENTRADAS!$D:$D,ENTRADAS!$B:$B,CADASTRO!$B103,ENTRADAS!$I:$I,CADASTRO!P$2)),0)</f>
        <v>0</v>
      </c>
      <c r="Q103" s="9">
        <f>IFERROR(SUMIFS(ENTRADAS!$J:$J,ENTRADAS!$B:$B,CADASTRO!$B103,ENTRADAS!$I:$I,CADASTRO!Q$2)/(SUMIFS(ENTRADAS!$D:$D,ENTRADAS!$B:$B,CADASTRO!$B103,ENTRADAS!$I:$I,CADASTRO!Q$2)),0)</f>
        <v>0</v>
      </c>
      <c r="R103" s="212">
        <f t="shared" si="4"/>
        <v>0</v>
      </c>
      <c r="S103" s="17">
        <f t="shared" si="6"/>
        <v>0</v>
      </c>
      <c r="T103" s="212">
        <f t="shared" si="5"/>
        <v>12</v>
      </c>
      <c r="U103" s="209">
        <v>12</v>
      </c>
      <c r="V103" s="1"/>
      <c r="W103" s="1"/>
      <c r="X103" s="1"/>
      <c r="Y103" s="1"/>
      <c r="Z103" s="1"/>
      <c r="AA103" s="1"/>
      <c r="AB103" s="1"/>
      <c r="AC103" s="1"/>
    </row>
    <row r="104" spans="1:29" ht="15.75" customHeight="1" x14ac:dyDescent="0.25">
      <c r="A104" s="8"/>
      <c r="B104" s="59"/>
      <c r="C104" s="7"/>
      <c r="D104" s="8"/>
      <c r="E104" s="9"/>
      <c r="F104" s="9">
        <f>IFERROR(SUMIFS(ENTRADAS!$J:$J,ENTRADAS!$B:$B,CADASTRO!$B104,ENTRADAS!$I:$I,CADASTRO!F$2)/(SUMIFS(ENTRADAS!$D:$D,ENTRADAS!$B:$B,CADASTRO!$B104,ENTRADAS!$I:$I,CADASTRO!F$2)),0)</f>
        <v>0</v>
      </c>
      <c r="G104" s="9">
        <f>IFERROR(SUMIFS(ENTRADAS!$J:$J,ENTRADAS!$B:$B,CADASTRO!$B104,ENTRADAS!$I:$I,CADASTRO!G$2)/(SUMIFS(ENTRADAS!$D:$D,ENTRADAS!$B:$B,CADASTRO!$B104,ENTRADAS!$I:$I,CADASTRO!G$2)),0)</f>
        <v>0</v>
      </c>
      <c r="H104" s="9">
        <f>IFERROR(SUMIFS(ENTRADAS!$J:$J,ENTRADAS!$B:$B,CADASTRO!$B104,ENTRADAS!$I:$I,CADASTRO!H$2)/(SUMIFS(ENTRADAS!$D:$D,ENTRADAS!$B:$B,CADASTRO!$B104,ENTRADAS!$I:$I,CADASTRO!H$2)),0)</f>
        <v>0</v>
      </c>
      <c r="I104" s="9">
        <f>IFERROR(SUMIFS(ENTRADAS!$J:$J,ENTRADAS!$B:$B,CADASTRO!$B104,ENTRADAS!$I:$I,CADASTRO!I$2)/(SUMIFS(ENTRADAS!$D:$D,ENTRADAS!$B:$B,CADASTRO!$B104,ENTRADAS!$I:$I,CADASTRO!I$2)),0)</f>
        <v>0</v>
      </c>
      <c r="J104" s="9">
        <f>IFERROR(SUMIFS(ENTRADAS!$J:$J,ENTRADAS!$B:$B,CADASTRO!$B104,ENTRADAS!$I:$I,CADASTRO!J$2)/(SUMIFS(ENTRADAS!$D:$D,ENTRADAS!$B:$B,CADASTRO!$B104,ENTRADAS!$I:$I,CADASTRO!J$2)),0)</f>
        <v>0</v>
      </c>
      <c r="K104" s="9">
        <f>IFERROR(SUMIFS(ENTRADAS!$J:$J,ENTRADAS!$B:$B,CADASTRO!$B104,ENTRADAS!$I:$I,CADASTRO!K$2)/(SUMIFS(ENTRADAS!$D:$D,ENTRADAS!$B:$B,CADASTRO!$B104,ENTRADAS!$I:$I,CADASTRO!K$2)),0)</f>
        <v>0</v>
      </c>
      <c r="L104" s="9">
        <f>IFERROR(SUMIFS(ENTRADAS!$J:$J,ENTRADAS!$B:$B,CADASTRO!$B104,ENTRADAS!$I:$I,CADASTRO!L$2)/(SUMIFS(ENTRADAS!$D:$D,ENTRADAS!$B:$B,CADASTRO!$B104,ENTRADAS!$I:$I,CADASTRO!L$2)),0)</f>
        <v>0</v>
      </c>
      <c r="M104" s="9">
        <f>IFERROR(SUMIFS(ENTRADAS!$J:$J,ENTRADAS!$B:$B,CADASTRO!$B104,ENTRADAS!$I:$I,CADASTRO!M$2)/(SUMIFS(ENTRADAS!$D:$D,ENTRADAS!$B:$B,CADASTRO!$B104,ENTRADAS!$I:$I,CADASTRO!M$2)),0)</f>
        <v>0</v>
      </c>
      <c r="N104" s="9">
        <f>IFERROR(SUMIFS(ENTRADAS!$J:$J,ENTRADAS!$B:$B,CADASTRO!$B104,ENTRADAS!$I:$I,CADASTRO!N$2)/(SUMIFS(ENTRADAS!$D:$D,ENTRADAS!$B:$B,CADASTRO!$B104,ENTRADAS!$I:$I,CADASTRO!N$2)),0)</f>
        <v>0</v>
      </c>
      <c r="O104" s="9">
        <f>IFERROR(SUMIFS(ENTRADAS!$J:$J,ENTRADAS!$B:$B,CADASTRO!$B104,ENTRADAS!$I:$I,CADASTRO!O$2)/(SUMIFS(ENTRADAS!$D:$D,ENTRADAS!$B:$B,CADASTRO!$B104,ENTRADAS!$I:$I,CADASTRO!O$2)),0)</f>
        <v>0</v>
      </c>
      <c r="P104" s="9">
        <f>IFERROR(SUMIFS(ENTRADAS!$J:$J,ENTRADAS!$B:$B,CADASTRO!$B104,ENTRADAS!$I:$I,CADASTRO!P$2)/(SUMIFS(ENTRADAS!$D:$D,ENTRADAS!$B:$B,CADASTRO!$B104,ENTRADAS!$I:$I,CADASTRO!P$2)),0)</f>
        <v>0</v>
      </c>
      <c r="Q104" s="9">
        <f>IFERROR(SUMIFS(ENTRADAS!$J:$J,ENTRADAS!$B:$B,CADASTRO!$B104,ENTRADAS!$I:$I,CADASTRO!Q$2)/(SUMIFS(ENTRADAS!$D:$D,ENTRADAS!$B:$B,CADASTRO!$B104,ENTRADAS!$I:$I,CADASTRO!Q$2)),0)</f>
        <v>0</v>
      </c>
      <c r="R104" s="212">
        <f t="shared" si="4"/>
        <v>0</v>
      </c>
      <c r="S104" s="17">
        <f t="shared" si="6"/>
        <v>0</v>
      </c>
      <c r="T104" s="212">
        <f t="shared" si="5"/>
        <v>12</v>
      </c>
      <c r="U104" s="209">
        <v>12</v>
      </c>
      <c r="V104" s="1"/>
      <c r="W104" s="1"/>
      <c r="X104" s="1"/>
      <c r="Y104" s="1"/>
      <c r="Z104" s="1"/>
      <c r="AA104" s="1"/>
      <c r="AB104" s="1"/>
      <c r="AC104" s="1"/>
    </row>
    <row r="105" spans="1:29" ht="15.75" customHeight="1" x14ac:dyDescent="0.25">
      <c r="A105" s="8"/>
      <c r="B105" s="65"/>
      <c r="C105" s="7"/>
      <c r="D105" s="8"/>
      <c r="E105" s="9"/>
      <c r="F105" s="9">
        <f>IFERROR(SUMIFS(ENTRADAS!$J:$J,ENTRADAS!$B:$B,CADASTRO!$B105,ENTRADAS!$I:$I,CADASTRO!F$2)/(SUMIFS(ENTRADAS!$D:$D,ENTRADAS!$B:$B,CADASTRO!$B105,ENTRADAS!$I:$I,CADASTRO!F$2)),0)</f>
        <v>0</v>
      </c>
      <c r="G105" s="9">
        <f>IFERROR(SUMIFS(ENTRADAS!$J:$J,ENTRADAS!$B:$B,CADASTRO!$B105,ENTRADAS!$I:$I,CADASTRO!G$2)/(SUMIFS(ENTRADAS!$D:$D,ENTRADAS!$B:$B,CADASTRO!$B105,ENTRADAS!$I:$I,CADASTRO!G$2)),0)</f>
        <v>0</v>
      </c>
      <c r="H105" s="9">
        <f>IFERROR(SUMIFS(ENTRADAS!$J:$J,ENTRADAS!$B:$B,CADASTRO!$B105,ENTRADAS!$I:$I,CADASTRO!H$2)/(SUMIFS(ENTRADAS!$D:$D,ENTRADAS!$B:$B,CADASTRO!$B105,ENTRADAS!$I:$I,CADASTRO!H$2)),0)</f>
        <v>0</v>
      </c>
      <c r="I105" s="9">
        <f>IFERROR(SUMIFS(ENTRADAS!$J:$J,ENTRADAS!$B:$B,CADASTRO!$B105,ENTRADAS!$I:$I,CADASTRO!I$2)/(SUMIFS(ENTRADAS!$D:$D,ENTRADAS!$B:$B,CADASTRO!$B105,ENTRADAS!$I:$I,CADASTRO!I$2)),0)</f>
        <v>0</v>
      </c>
      <c r="J105" s="9">
        <f>IFERROR(SUMIFS(ENTRADAS!$J:$J,ENTRADAS!$B:$B,CADASTRO!$B105,ENTRADAS!$I:$I,CADASTRO!J$2)/(SUMIFS(ENTRADAS!$D:$D,ENTRADAS!$B:$B,CADASTRO!$B105,ENTRADAS!$I:$I,CADASTRO!J$2)),0)</f>
        <v>0</v>
      </c>
      <c r="K105" s="9">
        <f>IFERROR(SUMIFS(ENTRADAS!$J:$J,ENTRADAS!$B:$B,CADASTRO!$B105,ENTRADAS!$I:$I,CADASTRO!K$2)/(SUMIFS(ENTRADAS!$D:$D,ENTRADAS!$B:$B,CADASTRO!$B105,ENTRADAS!$I:$I,CADASTRO!K$2)),0)</f>
        <v>0</v>
      </c>
      <c r="L105" s="9">
        <f>IFERROR(SUMIFS(ENTRADAS!$J:$J,ENTRADAS!$B:$B,CADASTRO!$B105,ENTRADAS!$I:$I,CADASTRO!L$2)/(SUMIFS(ENTRADAS!$D:$D,ENTRADAS!$B:$B,CADASTRO!$B105,ENTRADAS!$I:$I,CADASTRO!L$2)),0)</f>
        <v>0</v>
      </c>
      <c r="M105" s="9">
        <f>IFERROR(SUMIFS(ENTRADAS!$J:$J,ENTRADAS!$B:$B,CADASTRO!$B105,ENTRADAS!$I:$I,CADASTRO!M$2)/(SUMIFS(ENTRADAS!$D:$D,ENTRADAS!$B:$B,CADASTRO!$B105,ENTRADAS!$I:$I,CADASTRO!M$2)),0)</f>
        <v>0</v>
      </c>
      <c r="N105" s="9">
        <f>IFERROR(SUMIFS(ENTRADAS!$J:$J,ENTRADAS!$B:$B,CADASTRO!$B105,ENTRADAS!$I:$I,CADASTRO!N$2)/(SUMIFS(ENTRADAS!$D:$D,ENTRADAS!$B:$B,CADASTRO!$B105,ENTRADAS!$I:$I,CADASTRO!N$2)),0)</f>
        <v>0</v>
      </c>
      <c r="O105" s="9">
        <f>IFERROR(SUMIFS(ENTRADAS!$J:$J,ENTRADAS!$B:$B,CADASTRO!$B105,ENTRADAS!$I:$I,CADASTRO!O$2)/(SUMIFS(ENTRADAS!$D:$D,ENTRADAS!$B:$B,CADASTRO!$B105,ENTRADAS!$I:$I,CADASTRO!O$2)),0)</f>
        <v>0</v>
      </c>
      <c r="P105" s="9">
        <f>IFERROR(SUMIFS(ENTRADAS!$J:$J,ENTRADAS!$B:$B,CADASTRO!$B105,ENTRADAS!$I:$I,CADASTRO!P$2)/(SUMIFS(ENTRADAS!$D:$D,ENTRADAS!$B:$B,CADASTRO!$B105,ENTRADAS!$I:$I,CADASTRO!P$2)),0)</f>
        <v>0</v>
      </c>
      <c r="Q105" s="9">
        <f>IFERROR(SUMIFS(ENTRADAS!$J:$J,ENTRADAS!$B:$B,CADASTRO!$B105,ENTRADAS!$I:$I,CADASTRO!Q$2)/(SUMIFS(ENTRADAS!$D:$D,ENTRADAS!$B:$B,CADASTRO!$B105,ENTRADAS!$I:$I,CADASTRO!Q$2)),0)</f>
        <v>0</v>
      </c>
      <c r="R105" s="212">
        <f t="shared" si="4"/>
        <v>0</v>
      </c>
      <c r="S105" s="17">
        <f t="shared" si="6"/>
        <v>0</v>
      </c>
      <c r="T105" s="212">
        <f t="shared" si="5"/>
        <v>12</v>
      </c>
      <c r="U105" s="209">
        <v>12</v>
      </c>
      <c r="V105" s="1"/>
      <c r="W105" s="1"/>
      <c r="X105" s="1"/>
      <c r="Y105" s="1"/>
      <c r="Z105" s="1"/>
      <c r="AA105" s="1"/>
      <c r="AB105" s="1"/>
      <c r="AC105" s="1"/>
    </row>
    <row r="106" spans="1:29" ht="15.75" customHeight="1" x14ac:dyDescent="0.25">
      <c r="A106" s="8"/>
      <c r="B106" s="60"/>
      <c r="C106" s="7"/>
      <c r="D106" s="8"/>
      <c r="E106" s="9"/>
      <c r="F106" s="9">
        <f>IFERROR(SUMIFS(ENTRADAS!$J:$J,ENTRADAS!$B:$B,CADASTRO!$B106,ENTRADAS!$I:$I,CADASTRO!F$2)/(SUMIFS(ENTRADAS!$D:$D,ENTRADAS!$B:$B,CADASTRO!$B106,ENTRADAS!$I:$I,CADASTRO!F$2)),0)</f>
        <v>0</v>
      </c>
      <c r="G106" s="9">
        <f>IFERROR(SUMIFS(ENTRADAS!$J:$J,ENTRADAS!$B:$B,CADASTRO!$B106,ENTRADAS!$I:$I,CADASTRO!G$2)/(SUMIFS(ENTRADAS!$D:$D,ENTRADAS!$B:$B,CADASTRO!$B106,ENTRADAS!$I:$I,CADASTRO!G$2)),0)</f>
        <v>0</v>
      </c>
      <c r="H106" s="9">
        <f>IFERROR(SUMIFS(ENTRADAS!$J:$J,ENTRADAS!$B:$B,CADASTRO!$B106,ENTRADAS!$I:$I,CADASTRO!H$2)/(SUMIFS(ENTRADAS!$D:$D,ENTRADAS!$B:$B,CADASTRO!$B106,ENTRADAS!$I:$I,CADASTRO!H$2)),0)</f>
        <v>0</v>
      </c>
      <c r="I106" s="9">
        <f>IFERROR(SUMIFS(ENTRADAS!$J:$J,ENTRADAS!$B:$B,CADASTRO!$B106,ENTRADAS!$I:$I,CADASTRO!I$2)/(SUMIFS(ENTRADAS!$D:$D,ENTRADAS!$B:$B,CADASTRO!$B106,ENTRADAS!$I:$I,CADASTRO!I$2)),0)</f>
        <v>0</v>
      </c>
      <c r="J106" s="9">
        <f>IFERROR(SUMIFS(ENTRADAS!$J:$J,ENTRADAS!$B:$B,CADASTRO!$B106,ENTRADAS!$I:$I,CADASTRO!J$2)/(SUMIFS(ENTRADAS!$D:$D,ENTRADAS!$B:$B,CADASTRO!$B106,ENTRADAS!$I:$I,CADASTRO!J$2)),0)</f>
        <v>0</v>
      </c>
      <c r="K106" s="9">
        <f>IFERROR(SUMIFS(ENTRADAS!$J:$J,ENTRADAS!$B:$B,CADASTRO!$B106,ENTRADAS!$I:$I,CADASTRO!K$2)/(SUMIFS(ENTRADAS!$D:$D,ENTRADAS!$B:$B,CADASTRO!$B106,ENTRADAS!$I:$I,CADASTRO!K$2)),0)</f>
        <v>0</v>
      </c>
      <c r="L106" s="9">
        <f>IFERROR(SUMIFS(ENTRADAS!$J:$J,ENTRADAS!$B:$B,CADASTRO!$B106,ENTRADAS!$I:$I,CADASTRO!L$2)/(SUMIFS(ENTRADAS!$D:$D,ENTRADAS!$B:$B,CADASTRO!$B106,ENTRADAS!$I:$I,CADASTRO!L$2)),0)</f>
        <v>0</v>
      </c>
      <c r="M106" s="9">
        <f>IFERROR(SUMIFS(ENTRADAS!$J:$J,ENTRADAS!$B:$B,CADASTRO!$B106,ENTRADAS!$I:$I,CADASTRO!M$2)/(SUMIFS(ENTRADAS!$D:$D,ENTRADAS!$B:$B,CADASTRO!$B106,ENTRADAS!$I:$I,CADASTRO!M$2)),0)</f>
        <v>0</v>
      </c>
      <c r="N106" s="9">
        <f>IFERROR(SUMIFS(ENTRADAS!$J:$J,ENTRADAS!$B:$B,CADASTRO!$B106,ENTRADAS!$I:$I,CADASTRO!N$2)/(SUMIFS(ENTRADAS!$D:$D,ENTRADAS!$B:$B,CADASTRO!$B106,ENTRADAS!$I:$I,CADASTRO!N$2)),0)</f>
        <v>0</v>
      </c>
      <c r="O106" s="9">
        <f>IFERROR(SUMIFS(ENTRADAS!$J:$J,ENTRADAS!$B:$B,CADASTRO!$B106,ENTRADAS!$I:$I,CADASTRO!O$2)/(SUMIFS(ENTRADAS!$D:$D,ENTRADAS!$B:$B,CADASTRO!$B106,ENTRADAS!$I:$I,CADASTRO!O$2)),0)</f>
        <v>0</v>
      </c>
      <c r="P106" s="9">
        <f>IFERROR(SUMIFS(ENTRADAS!$J:$J,ENTRADAS!$B:$B,CADASTRO!$B106,ENTRADAS!$I:$I,CADASTRO!P$2)/(SUMIFS(ENTRADAS!$D:$D,ENTRADAS!$B:$B,CADASTRO!$B106,ENTRADAS!$I:$I,CADASTRO!P$2)),0)</f>
        <v>0</v>
      </c>
      <c r="Q106" s="9">
        <f>IFERROR(SUMIFS(ENTRADAS!$J:$J,ENTRADAS!$B:$B,CADASTRO!$B106,ENTRADAS!$I:$I,CADASTRO!Q$2)/(SUMIFS(ENTRADAS!$D:$D,ENTRADAS!$B:$B,CADASTRO!$B106,ENTRADAS!$I:$I,CADASTRO!Q$2)),0)</f>
        <v>0</v>
      </c>
      <c r="R106" s="212">
        <f t="shared" si="4"/>
        <v>0</v>
      </c>
      <c r="S106" s="17">
        <f t="shared" si="6"/>
        <v>0</v>
      </c>
      <c r="T106" s="212">
        <f t="shared" si="5"/>
        <v>12</v>
      </c>
      <c r="U106" s="209">
        <v>12</v>
      </c>
      <c r="V106" s="1"/>
      <c r="W106" s="1"/>
      <c r="X106" s="1"/>
      <c r="Y106" s="1"/>
      <c r="Z106" s="1"/>
      <c r="AA106" s="1"/>
      <c r="AB106" s="1"/>
      <c r="AC106" s="1"/>
    </row>
    <row r="107" spans="1:29" ht="15.75" customHeight="1" x14ac:dyDescent="0.25">
      <c r="A107" s="8"/>
      <c r="B107" s="65"/>
      <c r="C107" s="7"/>
      <c r="D107" s="8"/>
      <c r="E107" s="9"/>
      <c r="F107" s="9">
        <f>IFERROR(SUMIFS(ENTRADAS!$J:$J,ENTRADAS!$B:$B,CADASTRO!$B107,ENTRADAS!$I:$I,CADASTRO!F$2)/(SUMIFS(ENTRADAS!$D:$D,ENTRADAS!$B:$B,CADASTRO!$B107,ENTRADAS!$I:$I,CADASTRO!F$2)),0)</f>
        <v>0</v>
      </c>
      <c r="G107" s="9">
        <f>IFERROR(SUMIFS(ENTRADAS!$J:$J,ENTRADAS!$B:$B,CADASTRO!$B107,ENTRADAS!$I:$I,CADASTRO!G$2)/(SUMIFS(ENTRADAS!$D:$D,ENTRADAS!$B:$B,CADASTRO!$B107,ENTRADAS!$I:$I,CADASTRO!G$2)),0)</f>
        <v>0</v>
      </c>
      <c r="H107" s="9">
        <f>IFERROR(SUMIFS(ENTRADAS!$J:$J,ENTRADAS!$B:$B,CADASTRO!$B107,ENTRADAS!$I:$I,CADASTRO!H$2)/(SUMIFS(ENTRADAS!$D:$D,ENTRADAS!$B:$B,CADASTRO!$B107,ENTRADAS!$I:$I,CADASTRO!H$2)),0)</f>
        <v>0</v>
      </c>
      <c r="I107" s="9">
        <f>IFERROR(SUMIFS(ENTRADAS!$J:$J,ENTRADAS!$B:$B,CADASTRO!$B107,ENTRADAS!$I:$I,CADASTRO!I$2)/(SUMIFS(ENTRADAS!$D:$D,ENTRADAS!$B:$B,CADASTRO!$B107,ENTRADAS!$I:$I,CADASTRO!I$2)),0)</f>
        <v>0</v>
      </c>
      <c r="J107" s="9">
        <f>IFERROR(SUMIFS(ENTRADAS!$J:$J,ENTRADAS!$B:$B,CADASTRO!$B107,ENTRADAS!$I:$I,CADASTRO!J$2)/(SUMIFS(ENTRADAS!$D:$D,ENTRADAS!$B:$B,CADASTRO!$B107,ENTRADAS!$I:$I,CADASTRO!J$2)),0)</f>
        <v>0</v>
      </c>
      <c r="K107" s="9">
        <f>IFERROR(SUMIFS(ENTRADAS!$J:$J,ENTRADAS!$B:$B,CADASTRO!$B107,ENTRADAS!$I:$I,CADASTRO!K$2)/(SUMIFS(ENTRADAS!$D:$D,ENTRADAS!$B:$B,CADASTRO!$B107,ENTRADAS!$I:$I,CADASTRO!K$2)),0)</f>
        <v>0</v>
      </c>
      <c r="L107" s="9">
        <f>IFERROR(SUMIFS(ENTRADAS!$J:$J,ENTRADAS!$B:$B,CADASTRO!$B107,ENTRADAS!$I:$I,CADASTRO!L$2)/(SUMIFS(ENTRADAS!$D:$D,ENTRADAS!$B:$B,CADASTRO!$B107,ENTRADAS!$I:$I,CADASTRO!L$2)),0)</f>
        <v>0</v>
      </c>
      <c r="M107" s="9">
        <f>IFERROR(SUMIFS(ENTRADAS!$J:$J,ENTRADAS!$B:$B,CADASTRO!$B107,ENTRADAS!$I:$I,CADASTRO!M$2)/(SUMIFS(ENTRADAS!$D:$D,ENTRADAS!$B:$B,CADASTRO!$B107,ENTRADAS!$I:$I,CADASTRO!M$2)),0)</f>
        <v>0</v>
      </c>
      <c r="N107" s="9">
        <f>IFERROR(SUMIFS(ENTRADAS!$J:$J,ENTRADAS!$B:$B,CADASTRO!$B107,ENTRADAS!$I:$I,CADASTRO!N$2)/(SUMIFS(ENTRADAS!$D:$D,ENTRADAS!$B:$B,CADASTRO!$B107,ENTRADAS!$I:$I,CADASTRO!N$2)),0)</f>
        <v>0</v>
      </c>
      <c r="O107" s="9">
        <f>IFERROR(SUMIFS(ENTRADAS!$J:$J,ENTRADAS!$B:$B,CADASTRO!$B107,ENTRADAS!$I:$I,CADASTRO!O$2)/(SUMIFS(ENTRADAS!$D:$D,ENTRADAS!$B:$B,CADASTRO!$B107,ENTRADAS!$I:$I,CADASTRO!O$2)),0)</f>
        <v>0</v>
      </c>
      <c r="P107" s="9">
        <f>IFERROR(SUMIFS(ENTRADAS!$J:$J,ENTRADAS!$B:$B,CADASTRO!$B107,ENTRADAS!$I:$I,CADASTRO!P$2)/(SUMIFS(ENTRADAS!$D:$D,ENTRADAS!$B:$B,CADASTRO!$B107,ENTRADAS!$I:$I,CADASTRO!P$2)),0)</f>
        <v>0</v>
      </c>
      <c r="Q107" s="9">
        <f>IFERROR(SUMIFS(ENTRADAS!$J:$J,ENTRADAS!$B:$B,CADASTRO!$B107,ENTRADAS!$I:$I,CADASTRO!Q$2)/(SUMIFS(ENTRADAS!$D:$D,ENTRADAS!$B:$B,CADASTRO!$B107,ENTRADAS!$I:$I,CADASTRO!Q$2)),0)</f>
        <v>0</v>
      </c>
      <c r="R107" s="212">
        <f t="shared" si="4"/>
        <v>0</v>
      </c>
      <c r="S107" s="17">
        <f t="shared" si="6"/>
        <v>0</v>
      </c>
      <c r="T107" s="212">
        <f t="shared" si="5"/>
        <v>12</v>
      </c>
      <c r="U107" s="209">
        <v>12</v>
      </c>
      <c r="V107" s="1"/>
      <c r="W107" s="1"/>
      <c r="X107" s="1"/>
      <c r="Y107" s="1"/>
      <c r="Z107" s="1"/>
      <c r="AA107" s="1"/>
      <c r="AB107" s="1"/>
      <c r="AC107" s="1"/>
    </row>
    <row r="108" spans="1:29" ht="15.75" customHeight="1" x14ac:dyDescent="0.25">
      <c r="A108" s="8"/>
      <c r="B108" s="60"/>
      <c r="C108" s="7"/>
      <c r="D108" s="8"/>
      <c r="E108" s="9"/>
      <c r="F108" s="9">
        <f>IFERROR(SUMIFS(ENTRADAS!$J:$J,ENTRADAS!$B:$B,CADASTRO!$B108,ENTRADAS!$I:$I,CADASTRO!F$2)/(SUMIFS(ENTRADAS!$D:$D,ENTRADAS!$B:$B,CADASTRO!$B108,ENTRADAS!$I:$I,CADASTRO!F$2)),0)</f>
        <v>0</v>
      </c>
      <c r="G108" s="9">
        <f>IFERROR(SUMIFS(ENTRADAS!$J:$J,ENTRADAS!$B:$B,CADASTRO!$B108,ENTRADAS!$I:$I,CADASTRO!G$2)/(SUMIFS(ENTRADAS!$D:$D,ENTRADAS!$B:$B,CADASTRO!$B108,ENTRADAS!$I:$I,CADASTRO!G$2)),0)</f>
        <v>0</v>
      </c>
      <c r="H108" s="9">
        <f>IFERROR(SUMIFS(ENTRADAS!$J:$J,ENTRADAS!$B:$B,CADASTRO!$B108,ENTRADAS!$I:$I,CADASTRO!H$2)/(SUMIFS(ENTRADAS!$D:$D,ENTRADAS!$B:$B,CADASTRO!$B108,ENTRADAS!$I:$I,CADASTRO!H$2)),0)</f>
        <v>0</v>
      </c>
      <c r="I108" s="9">
        <f>IFERROR(SUMIFS(ENTRADAS!$J:$J,ENTRADAS!$B:$B,CADASTRO!$B108,ENTRADAS!$I:$I,CADASTRO!I$2)/(SUMIFS(ENTRADAS!$D:$D,ENTRADAS!$B:$B,CADASTRO!$B108,ENTRADAS!$I:$I,CADASTRO!I$2)),0)</f>
        <v>0</v>
      </c>
      <c r="J108" s="9">
        <f>IFERROR(SUMIFS(ENTRADAS!$J:$J,ENTRADAS!$B:$B,CADASTRO!$B108,ENTRADAS!$I:$I,CADASTRO!J$2)/(SUMIFS(ENTRADAS!$D:$D,ENTRADAS!$B:$B,CADASTRO!$B108,ENTRADAS!$I:$I,CADASTRO!J$2)),0)</f>
        <v>0</v>
      </c>
      <c r="K108" s="9">
        <f>IFERROR(SUMIFS(ENTRADAS!$J:$J,ENTRADAS!$B:$B,CADASTRO!$B108,ENTRADAS!$I:$I,CADASTRO!K$2)/(SUMIFS(ENTRADAS!$D:$D,ENTRADAS!$B:$B,CADASTRO!$B108,ENTRADAS!$I:$I,CADASTRO!K$2)),0)</f>
        <v>0</v>
      </c>
      <c r="L108" s="9">
        <f>IFERROR(SUMIFS(ENTRADAS!$J:$J,ENTRADAS!$B:$B,CADASTRO!$B108,ENTRADAS!$I:$I,CADASTRO!L$2)/(SUMIFS(ENTRADAS!$D:$D,ENTRADAS!$B:$B,CADASTRO!$B108,ENTRADAS!$I:$I,CADASTRO!L$2)),0)</f>
        <v>0</v>
      </c>
      <c r="M108" s="9">
        <f>IFERROR(SUMIFS(ENTRADAS!$J:$J,ENTRADAS!$B:$B,CADASTRO!$B108,ENTRADAS!$I:$I,CADASTRO!M$2)/(SUMIFS(ENTRADAS!$D:$D,ENTRADAS!$B:$B,CADASTRO!$B108,ENTRADAS!$I:$I,CADASTRO!M$2)),0)</f>
        <v>0</v>
      </c>
      <c r="N108" s="9">
        <f>IFERROR(SUMIFS(ENTRADAS!$J:$J,ENTRADAS!$B:$B,CADASTRO!$B108,ENTRADAS!$I:$I,CADASTRO!N$2)/(SUMIFS(ENTRADAS!$D:$D,ENTRADAS!$B:$B,CADASTRO!$B108,ENTRADAS!$I:$I,CADASTRO!N$2)),0)</f>
        <v>0</v>
      </c>
      <c r="O108" s="9">
        <f>IFERROR(SUMIFS(ENTRADAS!$J:$J,ENTRADAS!$B:$B,CADASTRO!$B108,ENTRADAS!$I:$I,CADASTRO!O$2)/(SUMIFS(ENTRADAS!$D:$D,ENTRADAS!$B:$B,CADASTRO!$B108,ENTRADAS!$I:$I,CADASTRO!O$2)),0)</f>
        <v>0</v>
      </c>
      <c r="P108" s="9">
        <f>IFERROR(SUMIFS(ENTRADAS!$J:$J,ENTRADAS!$B:$B,CADASTRO!$B108,ENTRADAS!$I:$I,CADASTRO!P$2)/(SUMIFS(ENTRADAS!$D:$D,ENTRADAS!$B:$B,CADASTRO!$B108,ENTRADAS!$I:$I,CADASTRO!P$2)),0)</f>
        <v>0</v>
      </c>
      <c r="Q108" s="9">
        <f>IFERROR(SUMIFS(ENTRADAS!$J:$J,ENTRADAS!$B:$B,CADASTRO!$B108,ENTRADAS!$I:$I,CADASTRO!Q$2)/(SUMIFS(ENTRADAS!$D:$D,ENTRADAS!$B:$B,CADASTRO!$B108,ENTRADAS!$I:$I,CADASTRO!Q$2)),0)</f>
        <v>0</v>
      </c>
      <c r="R108" s="212">
        <f t="shared" si="4"/>
        <v>0</v>
      </c>
      <c r="S108" s="17">
        <f t="shared" si="6"/>
        <v>0</v>
      </c>
      <c r="T108" s="212">
        <f t="shared" si="5"/>
        <v>12</v>
      </c>
      <c r="U108" s="209">
        <v>12</v>
      </c>
      <c r="V108" s="1"/>
      <c r="W108" s="1"/>
      <c r="X108" s="1"/>
      <c r="Y108" s="1"/>
      <c r="Z108" s="1"/>
      <c r="AA108" s="1"/>
      <c r="AB108" s="1"/>
      <c r="AC108" s="1"/>
    </row>
    <row r="109" spans="1:29" ht="15.75" customHeight="1" x14ac:dyDescent="0.25">
      <c r="A109" s="8"/>
      <c r="B109" s="65"/>
      <c r="C109" s="7"/>
      <c r="D109" s="8"/>
      <c r="E109" s="9"/>
      <c r="F109" s="9">
        <f>IFERROR(SUMIFS(ENTRADAS!$J:$J,ENTRADAS!$B:$B,CADASTRO!$B109,ENTRADAS!$I:$I,CADASTRO!F$2)/(SUMIFS(ENTRADAS!$D:$D,ENTRADAS!$B:$B,CADASTRO!$B109,ENTRADAS!$I:$I,CADASTRO!F$2)),0)</f>
        <v>0</v>
      </c>
      <c r="G109" s="9">
        <f>IFERROR(SUMIFS(ENTRADAS!$J:$J,ENTRADAS!$B:$B,CADASTRO!$B109,ENTRADAS!$I:$I,CADASTRO!G$2)/(SUMIFS(ENTRADAS!$D:$D,ENTRADAS!$B:$B,CADASTRO!$B109,ENTRADAS!$I:$I,CADASTRO!G$2)),0)</f>
        <v>0</v>
      </c>
      <c r="H109" s="9">
        <f>IFERROR(SUMIFS(ENTRADAS!$J:$J,ENTRADAS!$B:$B,CADASTRO!$B109,ENTRADAS!$I:$I,CADASTRO!H$2)/(SUMIFS(ENTRADAS!$D:$D,ENTRADAS!$B:$B,CADASTRO!$B109,ENTRADAS!$I:$I,CADASTRO!H$2)),0)</f>
        <v>0</v>
      </c>
      <c r="I109" s="9">
        <f>IFERROR(SUMIFS(ENTRADAS!$J:$J,ENTRADAS!$B:$B,CADASTRO!$B109,ENTRADAS!$I:$I,CADASTRO!I$2)/(SUMIFS(ENTRADAS!$D:$D,ENTRADAS!$B:$B,CADASTRO!$B109,ENTRADAS!$I:$I,CADASTRO!I$2)),0)</f>
        <v>0</v>
      </c>
      <c r="J109" s="9">
        <f>IFERROR(SUMIFS(ENTRADAS!$J:$J,ENTRADAS!$B:$B,CADASTRO!$B109,ENTRADAS!$I:$I,CADASTRO!J$2)/(SUMIFS(ENTRADAS!$D:$D,ENTRADAS!$B:$B,CADASTRO!$B109,ENTRADAS!$I:$I,CADASTRO!J$2)),0)</f>
        <v>0</v>
      </c>
      <c r="K109" s="9">
        <f>IFERROR(SUMIFS(ENTRADAS!$J:$J,ENTRADAS!$B:$B,CADASTRO!$B109,ENTRADAS!$I:$I,CADASTRO!K$2)/(SUMIFS(ENTRADAS!$D:$D,ENTRADAS!$B:$B,CADASTRO!$B109,ENTRADAS!$I:$I,CADASTRO!K$2)),0)</f>
        <v>0</v>
      </c>
      <c r="L109" s="9">
        <f>IFERROR(SUMIFS(ENTRADAS!$J:$J,ENTRADAS!$B:$B,CADASTRO!$B109,ENTRADAS!$I:$I,CADASTRO!L$2)/(SUMIFS(ENTRADAS!$D:$D,ENTRADAS!$B:$B,CADASTRO!$B109,ENTRADAS!$I:$I,CADASTRO!L$2)),0)</f>
        <v>0</v>
      </c>
      <c r="M109" s="9">
        <f>IFERROR(SUMIFS(ENTRADAS!$J:$J,ENTRADAS!$B:$B,CADASTRO!$B109,ENTRADAS!$I:$I,CADASTRO!M$2)/(SUMIFS(ENTRADAS!$D:$D,ENTRADAS!$B:$B,CADASTRO!$B109,ENTRADAS!$I:$I,CADASTRO!M$2)),0)</f>
        <v>0</v>
      </c>
      <c r="N109" s="9">
        <f>IFERROR(SUMIFS(ENTRADAS!$J:$J,ENTRADAS!$B:$B,CADASTRO!$B109,ENTRADAS!$I:$I,CADASTRO!N$2)/(SUMIFS(ENTRADAS!$D:$D,ENTRADAS!$B:$B,CADASTRO!$B109,ENTRADAS!$I:$I,CADASTRO!N$2)),0)</f>
        <v>0</v>
      </c>
      <c r="O109" s="9">
        <f>IFERROR(SUMIFS(ENTRADAS!$J:$J,ENTRADAS!$B:$B,CADASTRO!$B109,ENTRADAS!$I:$I,CADASTRO!O$2)/(SUMIFS(ENTRADAS!$D:$D,ENTRADAS!$B:$B,CADASTRO!$B109,ENTRADAS!$I:$I,CADASTRO!O$2)),0)</f>
        <v>0</v>
      </c>
      <c r="P109" s="9">
        <f>IFERROR(SUMIFS(ENTRADAS!$J:$J,ENTRADAS!$B:$B,CADASTRO!$B109,ENTRADAS!$I:$I,CADASTRO!P$2)/(SUMIFS(ENTRADAS!$D:$D,ENTRADAS!$B:$B,CADASTRO!$B109,ENTRADAS!$I:$I,CADASTRO!P$2)),0)</f>
        <v>0</v>
      </c>
      <c r="Q109" s="9">
        <f>IFERROR(SUMIFS(ENTRADAS!$J:$J,ENTRADAS!$B:$B,CADASTRO!$B109,ENTRADAS!$I:$I,CADASTRO!Q$2)/(SUMIFS(ENTRADAS!$D:$D,ENTRADAS!$B:$B,CADASTRO!$B109,ENTRADAS!$I:$I,CADASTRO!Q$2)),0)</f>
        <v>0</v>
      </c>
      <c r="R109" s="212">
        <f t="shared" si="4"/>
        <v>0</v>
      </c>
      <c r="S109" s="17">
        <f t="shared" si="6"/>
        <v>0</v>
      </c>
      <c r="T109" s="212">
        <f t="shared" si="5"/>
        <v>12</v>
      </c>
      <c r="U109" s="209">
        <v>12</v>
      </c>
      <c r="V109" s="1"/>
      <c r="W109" s="1"/>
      <c r="X109" s="1"/>
      <c r="Y109" s="1"/>
      <c r="Z109" s="1"/>
      <c r="AA109" s="1"/>
      <c r="AB109" s="1"/>
      <c r="AC109" s="1"/>
    </row>
    <row r="110" spans="1:29" ht="15.75" customHeight="1" x14ac:dyDescent="0.25">
      <c r="A110" s="8"/>
      <c r="B110" s="59"/>
      <c r="C110" s="7"/>
      <c r="D110" s="8"/>
      <c r="E110" s="9"/>
      <c r="F110" s="9">
        <f>IFERROR(SUMIFS(ENTRADAS!$J:$J,ENTRADAS!$B:$B,CADASTRO!$B110,ENTRADAS!$I:$I,CADASTRO!F$2)/(SUMIFS(ENTRADAS!$D:$D,ENTRADAS!$B:$B,CADASTRO!$B110,ENTRADAS!$I:$I,CADASTRO!F$2)),0)</f>
        <v>0</v>
      </c>
      <c r="G110" s="9">
        <f>IFERROR(SUMIFS(ENTRADAS!$J:$J,ENTRADAS!$B:$B,CADASTRO!$B110,ENTRADAS!$I:$I,CADASTRO!G$2)/(SUMIFS(ENTRADAS!$D:$D,ENTRADAS!$B:$B,CADASTRO!$B110,ENTRADAS!$I:$I,CADASTRO!G$2)),0)</f>
        <v>0</v>
      </c>
      <c r="H110" s="9">
        <f>IFERROR(SUMIFS(ENTRADAS!$J:$J,ENTRADAS!$B:$B,CADASTRO!$B110,ENTRADAS!$I:$I,CADASTRO!H$2)/(SUMIFS(ENTRADAS!$D:$D,ENTRADAS!$B:$B,CADASTRO!$B110,ENTRADAS!$I:$I,CADASTRO!H$2)),0)</f>
        <v>0</v>
      </c>
      <c r="I110" s="9">
        <f>IFERROR(SUMIFS(ENTRADAS!$J:$J,ENTRADAS!$B:$B,CADASTRO!$B110,ENTRADAS!$I:$I,CADASTRO!I$2)/(SUMIFS(ENTRADAS!$D:$D,ENTRADAS!$B:$B,CADASTRO!$B110,ENTRADAS!$I:$I,CADASTRO!I$2)),0)</f>
        <v>0</v>
      </c>
      <c r="J110" s="9">
        <f>IFERROR(SUMIFS(ENTRADAS!$J:$J,ENTRADAS!$B:$B,CADASTRO!$B110,ENTRADAS!$I:$I,CADASTRO!J$2)/(SUMIFS(ENTRADAS!$D:$D,ENTRADAS!$B:$B,CADASTRO!$B110,ENTRADAS!$I:$I,CADASTRO!J$2)),0)</f>
        <v>0</v>
      </c>
      <c r="K110" s="9">
        <f>IFERROR(SUMIFS(ENTRADAS!$J:$J,ENTRADAS!$B:$B,CADASTRO!$B110,ENTRADAS!$I:$I,CADASTRO!K$2)/(SUMIFS(ENTRADAS!$D:$D,ENTRADAS!$B:$B,CADASTRO!$B110,ENTRADAS!$I:$I,CADASTRO!K$2)),0)</f>
        <v>0</v>
      </c>
      <c r="L110" s="9">
        <f>IFERROR(SUMIFS(ENTRADAS!$J:$J,ENTRADAS!$B:$B,CADASTRO!$B110,ENTRADAS!$I:$I,CADASTRO!L$2)/(SUMIFS(ENTRADAS!$D:$D,ENTRADAS!$B:$B,CADASTRO!$B110,ENTRADAS!$I:$I,CADASTRO!L$2)),0)</f>
        <v>0</v>
      </c>
      <c r="M110" s="9">
        <f>IFERROR(SUMIFS(ENTRADAS!$J:$J,ENTRADAS!$B:$B,CADASTRO!$B110,ENTRADAS!$I:$I,CADASTRO!M$2)/(SUMIFS(ENTRADAS!$D:$D,ENTRADAS!$B:$B,CADASTRO!$B110,ENTRADAS!$I:$I,CADASTRO!M$2)),0)</f>
        <v>0</v>
      </c>
      <c r="N110" s="9">
        <f>IFERROR(SUMIFS(ENTRADAS!$J:$J,ENTRADAS!$B:$B,CADASTRO!$B110,ENTRADAS!$I:$I,CADASTRO!N$2)/(SUMIFS(ENTRADAS!$D:$D,ENTRADAS!$B:$B,CADASTRO!$B110,ENTRADAS!$I:$I,CADASTRO!N$2)),0)</f>
        <v>0</v>
      </c>
      <c r="O110" s="9">
        <f>IFERROR(SUMIFS(ENTRADAS!$J:$J,ENTRADAS!$B:$B,CADASTRO!$B110,ENTRADAS!$I:$I,CADASTRO!O$2)/(SUMIFS(ENTRADAS!$D:$D,ENTRADAS!$B:$B,CADASTRO!$B110,ENTRADAS!$I:$I,CADASTRO!O$2)),0)</f>
        <v>0</v>
      </c>
      <c r="P110" s="9">
        <f>IFERROR(SUMIFS(ENTRADAS!$J:$J,ENTRADAS!$B:$B,CADASTRO!$B110,ENTRADAS!$I:$I,CADASTRO!P$2)/(SUMIFS(ENTRADAS!$D:$D,ENTRADAS!$B:$B,CADASTRO!$B110,ENTRADAS!$I:$I,CADASTRO!P$2)),0)</f>
        <v>0</v>
      </c>
      <c r="Q110" s="9">
        <f>IFERROR(SUMIFS(ENTRADAS!$J:$J,ENTRADAS!$B:$B,CADASTRO!$B110,ENTRADAS!$I:$I,CADASTRO!Q$2)/(SUMIFS(ENTRADAS!$D:$D,ENTRADAS!$B:$B,CADASTRO!$B110,ENTRADAS!$I:$I,CADASTRO!Q$2)),0)</f>
        <v>0</v>
      </c>
      <c r="R110" s="212">
        <f t="shared" si="4"/>
        <v>0</v>
      </c>
      <c r="S110" s="17">
        <f t="shared" si="6"/>
        <v>0</v>
      </c>
      <c r="T110" s="212">
        <f t="shared" si="5"/>
        <v>12</v>
      </c>
      <c r="U110" s="209">
        <v>12</v>
      </c>
      <c r="V110" s="1"/>
      <c r="W110" s="1"/>
      <c r="X110" s="1"/>
      <c r="Y110" s="1"/>
      <c r="Z110" s="1"/>
      <c r="AA110" s="1"/>
      <c r="AB110" s="1"/>
      <c r="AC110" s="1"/>
    </row>
    <row r="111" spans="1:29" ht="15.75" customHeight="1" x14ac:dyDescent="0.25">
      <c r="A111" s="8"/>
      <c r="B111" s="59"/>
      <c r="C111" s="7"/>
      <c r="D111" s="8"/>
      <c r="E111" s="9"/>
      <c r="F111" s="9">
        <f>IFERROR(SUMIFS(ENTRADAS!$J:$J,ENTRADAS!$B:$B,CADASTRO!$B111,ENTRADAS!$I:$I,CADASTRO!F$2)/(SUMIFS(ENTRADAS!$D:$D,ENTRADAS!$B:$B,CADASTRO!$B111,ENTRADAS!$I:$I,CADASTRO!F$2)),0)</f>
        <v>0</v>
      </c>
      <c r="G111" s="9">
        <f>IFERROR(SUMIFS(ENTRADAS!$J:$J,ENTRADAS!$B:$B,CADASTRO!$B111,ENTRADAS!$I:$I,CADASTRO!G$2)/(SUMIFS(ENTRADAS!$D:$D,ENTRADAS!$B:$B,CADASTRO!$B111,ENTRADAS!$I:$I,CADASTRO!G$2)),0)</f>
        <v>0</v>
      </c>
      <c r="H111" s="9">
        <f>IFERROR(SUMIFS(ENTRADAS!$J:$J,ENTRADAS!$B:$B,CADASTRO!$B111,ENTRADAS!$I:$I,CADASTRO!H$2)/(SUMIFS(ENTRADAS!$D:$D,ENTRADAS!$B:$B,CADASTRO!$B111,ENTRADAS!$I:$I,CADASTRO!H$2)),0)</f>
        <v>0</v>
      </c>
      <c r="I111" s="9">
        <f>IFERROR(SUMIFS(ENTRADAS!$J:$J,ENTRADAS!$B:$B,CADASTRO!$B111,ENTRADAS!$I:$I,CADASTRO!I$2)/(SUMIFS(ENTRADAS!$D:$D,ENTRADAS!$B:$B,CADASTRO!$B111,ENTRADAS!$I:$I,CADASTRO!I$2)),0)</f>
        <v>0</v>
      </c>
      <c r="J111" s="9">
        <f>IFERROR(SUMIFS(ENTRADAS!$J:$J,ENTRADAS!$B:$B,CADASTRO!$B111,ENTRADAS!$I:$I,CADASTRO!J$2)/(SUMIFS(ENTRADAS!$D:$D,ENTRADAS!$B:$B,CADASTRO!$B111,ENTRADAS!$I:$I,CADASTRO!J$2)),0)</f>
        <v>0</v>
      </c>
      <c r="K111" s="9">
        <f>IFERROR(SUMIFS(ENTRADAS!$J:$J,ENTRADAS!$B:$B,CADASTRO!$B111,ENTRADAS!$I:$I,CADASTRO!K$2)/(SUMIFS(ENTRADAS!$D:$D,ENTRADAS!$B:$B,CADASTRO!$B111,ENTRADAS!$I:$I,CADASTRO!K$2)),0)</f>
        <v>0</v>
      </c>
      <c r="L111" s="9">
        <f>IFERROR(SUMIFS(ENTRADAS!$J:$J,ENTRADAS!$B:$B,CADASTRO!$B111,ENTRADAS!$I:$I,CADASTRO!L$2)/(SUMIFS(ENTRADAS!$D:$D,ENTRADAS!$B:$B,CADASTRO!$B111,ENTRADAS!$I:$I,CADASTRO!L$2)),0)</f>
        <v>0</v>
      </c>
      <c r="M111" s="9">
        <f>IFERROR(SUMIFS(ENTRADAS!$J:$J,ENTRADAS!$B:$B,CADASTRO!$B111,ENTRADAS!$I:$I,CADASTRO!M$2)/(SUMIFS(ENTRADAS!$D:$D,ENTRADAS!$B:$B,CADASTRO!$B111,ENTRADAS!$I:$I,CADASTRO!M$2)),0)</f>
        <v>0</v>
      </c>
      <c r="N111" s="9">
        <f>IFERROR(SUMIFS(ENTRADAS!$J:$J,ENTRADAS!$B:$B,CADASTRO!$B111,ENTRADAS!$I:$I,CADASTRO!N$2)/(SUMIFS(ENTRADAS!$D:$D,ENTRADAS!$B:$B,CADASTRO!$B111,ENTRADAS!$I:$I,CADASTRO!N$2)),0)</f>
        <v>0</v>
      </c>
      <c r="O111" s="9">
        <f>IFERROR(SUMIFS(ENTRADAS!$J:$J,ENTRADAS!$B:$B,CADASTRO!$B111,ENTRADAS!$I:$I,CADASTRO!O$2)/(SUMIFS(ENTRADAS!$D:$D,ENTRADAS!$B:$B,CADASTRO!$B111,ENTRADAS!$I:$I,CADASTRO!O$2)),0)</f>
        <v>0</v>
      </c>
      <c r="P111" s="9">
        <f>IFERROR(SUMIFS(ENTRADAS!$J:$J,ENTRADAS!$B:$B,CADASTRO!$B111,ENTRADAS!$I:$I,CADASTRO!P$2)/(SUMIFS(ENTRADAS!$D:$D,ENTRADAS!$B:$B,CADASTRO!$B111,ENTRADAS!$I:$I,CADASTRO!P$2)),0)</f>
        <v>0</v>
      </c>
      <c r="Q111" s="9">
        <f>IFERROR(SUMIFS(ENTRADAS!$J:$J,ENTRADAS!$B:$B,CADASTRO!$B111,ENTRADAS!$I:$I,CADASTRO!Q$2)/(SUMIFS(ENTRADAS!$D:$D,ENTRADAS!$B:$B,CADASTRO!$B111,ENTRADAS!$I:$I,CADASTRO!Q$2)),0)</f>
        <v>0</v>
      </c>
      <c r="R111" s="212">
        <f t="shared" si="4"/>
        <v>0</v>
      </c>
      <c r="S111" s="17">
        <f t="shared" si="6"/>
        <v>0</v>
      </c>
      <c r="T111" s="212">
        <f t="shared" si="5"/>
        <v>12</v>
      </c>
      <c r="U111" s="209">
        <v>12</v>
      </c>
      <c r="V111" s="1"/>
      <c r="W111" s="1"/>
      <c r="X111" s="1"/>
      <c r="Y111" s="1"/>
      <c r="Z111" s="1"/>
      <c r="AA111" s="1"/>
      <c r="AB111" s="1"/>
      <c r="AC111" s="1"/>
    </row>
    <row r="112" spans="1:29" ht="15.75" customHeight="1" x14ac:dyDescent="0.25">
      <c r="A112" s="8"/>
      <c r="B112" s="60"/>
      <c r="C112" s="7"/>
      <c r="D112" s="8"/>
      <c r="E112" s="9"/>
      <c r="F112" s="9">
        <f>IFERROR(SUMIFS(ENTRADAS!$J:$J,ENTRADAS!$B:$B,CADASTRO!$B112,ENTRADAS!$I:$I,CADASTRO!F$2)/(SUMIFS(ENTRADAS!$D:$D,ENTRADAS!$B:$B,CADASTRO!$B112,ENTRADAS!$I:$I,CADASTRO!F$2)),0)</f>
        <v>0</v>
      </c>
      <c r="G112" s="9">
        <f>IFERROR(SUMIFS(ENTRADAS!$J:$J,ENTRADAS!$B:$B,CADASTRO!$B112,ENTRADAS!$I:$I,CADASTRO!G$2)/(SUMIFS(ENTRADAS!$D:$D,ENTRADAS!$B:$B,CADASTRO!$B112,ENTRADAS!$I:$I,CADASTRO!G$2)),0)</f>
        <v>0</v>
      </c>
      <c r="H112" s="9">
        <f>IFERROR(SUMIFS(ENTRADAS!$J:$J,ENTRADAS!$B:$B,CADASTRO!$B112,ENTRADAS!$I:$I,CADASTRO!H$2)/(SUMIFS(ENTRADAS!$D:$D,ENTRADAS!$B:$B,CADASTRO!$B112,ENTRADAS!$I:$I,CADASTRO!H$2)),0)</f>
        <v>0</v>
      </c>
      <c r="I112" s="9">
        <f>IFERROR(SUMIFS(ENTRADAS!$J:$J,ENTRADAS!$B:$B,CADASTRO!$B112,ENTRADAS!$I:$I,CADASTRO!I$2)/(SUMIFS(ENTRADAS!$D:$D,ENTRADAS!$B:$B,CADASTRO!$B112,ENTRADAS!$I:$I,CADASTRO!I$2)),0)</f>
        <v>0</v>
      </c>
      <c r="J112" s="9">
        <f>IFERROR(SUMIFS(ENTRADAS!$J:$J,ENTRADAS!$B:$B,CADASTRO!$B112,ENTRADAS!$I:$I,CADASTRO!J$2)/(SUMIFS(ENTRADAS!$D:$D,ENTRADAS!$B:$B,CADASTRO!$B112,ENTRADAS!$I:$I,CADASTRO!J$2)),0)</f>
        <v>0</v>
      </c>
      <c r="K112" s="9">
        <f>IFERROR(SUMIFS(ENTRADAS!$J:$J,ENTRADAS!$B:$B,CADASTRO!$B112,ENTRADAS!$I:$I,CADASTRO!K$2)/(SUMIFS(ENTRADAS!$D:$D,ENTRADAS!$B:$B,CADASTRO!$B112,ENTRADAS!$I:$I,CADASTRO!K$2)),0)</f>
        <v>0</v>
      </c>
      <c r="L112" s="9">
        <f>IFERROR(SUMIFS(ENTRADAS!$J:$J,ENTRADAS!$B:$B,CADASTRO!$B112,ENTRADAS!$I:$I,CADASTRO!L$2)/(SUMIFS(ENTRADAS!$D:$D,ENTRADAS!$B:$B,CADASTRO!$B112,ENTRADAS!$I:$I,CADASTRO!L$2)),0)</f>
        <v>0</v>
      </c>
      <c r="M112" s="9">
        <f>IFERROR(SUMIFS(ENTRADAS!$J:$J,ENTRADAS!$B:$B,CADASTRO!$B112,ENTRADAS!$I:$I,CADASTRO!M$2)/(SUMIFS(ENTRADAS!$D:$D,ENTRADAS!$B:$B,CADASTRO!$B112,ENTRADAS!$I:$I,CADASTRO!M$2)),0)</f>
        <v>0</v>
      </c>
      <c r="N112" s="9">
        <f>IFERROR(SUMIFS(ENTRADAS!$J:$J,ENTRADAS!$B:$B,CADASTRO!$B112,ENTRADAS!$I:$I,CADASTRO!N$2)/(SUMIFS(ENTRADAS!$D:$D,ENTRADAS!$B:$B,CADASTRO!$B112,ENTRADAS!$I:$I,CADASTRO!N$2)),0)</f>
        <v>0</v>
      </c>
      <c r="O112" s="9">
        <f>IFERROR(SUMIFS(ENTRADAS!$J:$J,ENTRADAS!$B:$B,CADASTRO!$B112,ENTRADAS!$I:$I,CADASTRO!O$2)/(SUMIFS(ENTRADAS!$D:$D,ENTRADAS!$B:$B,CADASTRO!$B112,ENTRADAS!$I:$I,CADASTRO!O$2)),0)</f>
        <v>0</v>
      </c>
      <c r="P112" s="9">
        <f>IFERROR(SUMIFS(ENTRADAS!$J:$J,ENTRADAS!$B:$B,CADASTRO!$B112,ENTRADAS!$I:$I,CADASTRO!P$2)/(SUMIFS(ENTRADAS!$D:$D,ENTRADAS!$B:$B,CADASTRO!$B112,ENTRADAS!$I:$I,CADASTRO!P$2)),0)</f>
        <v>0</v>
      </c>
      <c r="Q112" s="9">
        <f>IFERROR(SUMIFS(ENTRADAS!$J:$J,ENTRADAS!$B:$B,CADASTRO!$B112,ENTRADAS!$I:$I,CADASTRO!Q$2)/(SUMIFS(ENTRADAS!$D:$D,ENTRADAS!$B:$B,CADASTRO!$B112,ENTRADAS!$I:$I,CADASTRO!Q$2)),0)</f>
        <v>0</v>
      </c>
      <c r="R112" s="212">
        <f t="shared" si="4"/>
        <v>0</v>
      </c>
      <c r="S112" s="17">
        <f t="shared" si="6"/>
        <v>0</v>
      </c>
      <c r="T112" s="212">
        <f t="shared" si="5"/>
        <v>12</v>
      </c>
      <c r="U112" s="209">
        <v>12</v>
      </c>
      <c r="V112" s="1"/>
      <c r="W112" s="1"/>
      <c r="X112" s="1"/>
      <c r="Y112" s="1"/>
      <c r="Z112" s="1"/>
      <c r="AA112" s="1"/>
      <c r="AB112" s="1"/>
      <c r="AC112" s="1"/>
    </row>
    <row r="113" spans="1:29" ht="15.75" customHeight="1" x14ac:dyDescent="0.25">
      <c r="A113" s="8"/>
      <c r="B113" s="59"/>
      <c r="C113" s="7"/>
      <c r="D113" s="8"/>
      <c r="E113" s="9"/>
      <c r="F113" s="9">
        <f>IFERROR(SUMIFS(ENTRADAS!$J:$J,ENTRADAS!$B:$B,CADASTRO!$B113,ENTRADAS!$I:$I,CADASTRO!F$2)/(SUMIFS(ENTRADAS!$D:$D,ENTRADAS!$B:$B,CADASTRO!$B113,ENTRADAS!$I:$I,CADASTRO!F$2)),0)</f>
        <v>0</v>
      </c>
      <c r="G113" s="9">
        <f>IFERROR(SUMIFS(ENTRADAS!$J:$J,ENTRADAS!$B:$B,CADASTRO!$B113,ENTRADAS!$I:$I,CADASTRO!G$2)/(SUMIFS(ENTRADAS!$D:$D,ENTRADAS!$B:$B,CADASTRO!$B113,ENTRADAS!$I:$I,CADASTRO!G$2)),0)</f>
        <v>0</v>
      </c>
      <c r="H113" s="9">
        <f>IFERROR(SUMIFS(ENTRADAS!$J:$J,ENTRADAS!$B:$B,CADASTRO!$B113,ENTRADAS!$I:$I,CADASTRO!H$2)/(SUMIFS(ENTRADAS!$D:$D,ENTRADAS!$B:$B,CADASTRO!$B113,ENTRADAS!$I:$I,CADASTRO!H$2)),0)</f>
        <v>0</v>
      </c>
      <c r="I113" s="9">
        <f>IFERROR(SUMIFS(ENTRADAS!$J:$J,ENTRADAS!$B:$B,CADASTRO!$B113,ENTRADAS!$I:$I,CADASTRO!I$2)/(SUMIFS(ENTRADAS!$D:$D,ENTRADAS!$B:$B,CADASTRO!$B113,ENTRADAS!$I:$I,CADASTRO!I$2)),0)</f>
        <v>0</v>
      </c>
      <c r="J113" s="9">
        <f>IFERROR(SUMIFS(ENTRADAS!$J:$J,ENTRADAS!$B:$B,CADASTRO!$B113,ENTRADAS!$I:$I,CADASTRO!J$2)/(SUMIFS(ENTRADAS!$D:$D,ENTRADAS!$B:$B,CADASTRO!$B113,ENTRADAS!$I:$I,CADASTRO!J$2)),0)</f>
        <v>0</v>
      </c>
      <c r="K113" s="9">
        <f>IFERROR(SUMIFS(ENTRADAS!$J:$J,ENTRADAS!$B:$B,CADASTRO!$B113,ENTRADAS!$I:$I,CADASTRO!K$2)/(SUMIFS(ENTRADAS!$D:$D,ENTRADAS!$B:$B,CADASTRO!$B113,ENTRADAS!$I:$I,CADASTRO!K$2)),0)</f>
        <v>0</v>
      </c>
      <c r="L113" s="9">
        <f>IFERROR(SUMIFS(ENTRADAS!$J:$J,ENTRADAS!$B:$B,CADASTRO!$B113,ENTRADAS!$I:$I,CADASTRO!L$2)/(SUMIFS(ENTRADAS!$D:$D,ENTRADAS!$B:$B,CADASTRO!$B113,ENTRADAS!$I:$I,CADASTRO!L$2)),0)</f>
        <v>0</v>
      </c>
      <c r="M113" s="9">
        <f>IFERROR(SUMIFS(ENTRADAS!$J:$J,ENTRADAS!$B:$B,CADASTRO!$B113,ENTRADAS!$I:$I,CADASTRO!M$2)/(SUMIFS(ENTRADAS!$D:$D,ENTRADAS!$B:$B,CADASTRO!$B113,ENTRADAS!$I:$I,CADASTRO!M$2)),0)</f>
        <v>0</v>
      </c>
      <c r="N113" s="9">
        <f>IFERROR(SUMIFS(ENTRADAS!$J:$J,ENTRADAS!$B:$B,CADASTRO!$B113,ENTRADAS!$I:$I,CADASTRO!N$2)/(SUMIFS(ENTRADAS!$D:$D,ENTRADAS!$B:$B,CADASTRO!$B113,ENTRADAS!$I:$I,CADASTRO!N$2)),0)</f>
        <v>0</v>
      </c>
      <c r="O113" s="9">
        <f>IFERROR(SUMIFS(ENTRADAS!$J:$J,ENTRADAS!$B:$B,CADASTRO!$B113,ENTRADAS!$I:$I,CADASTRO!O$2)/(SUMIFS(ENTRADAS!$D:$D,ENTRADAS!$B:$B,CADASTRO!$B113,ENTRADAS!$I:$I,CADASTRO!O$2)),0)</f>
        <v>0</v>
      </c>
      <c r="P113" s="9">
        <f>IFERROR(SUMIFS(ENTRADAS!$J:$J,ENTRADAS!$B:$B,CADASTRO!$B113,ENTRADAS!$I:$I,CADASTRO!P$2)/(SUMIFS(ENTRADAS!$D:$D,ENTRADAS!$B:$B,CADASTRO!$B113,ENTRADAS!$I:$I,CADASTRO!P$2)),0)</f>
        <v>0</v>
      </c>
      <c r="Q113" s="9">
        <f>IFERROR(SUMIFS(ENTRADAS!$J:$J,ENTRADAS!$B:$B,CADASTRO!$B113,ENTRADAS!$I:$I,CADASTRO!Q$2)/(SUMIFS(ENTRADAS!$D:$D,ENTRADAS!$B:$B,CADASTRO!$B113,ENTRADAS!$I:$I,CADASTRO!Q$2)),0)</f>
        <v>0</v>
      </c>
      <c r="R113" s="212">
        <f t="shared" si="4"/>
        <v>0</v>
      </c>
      <c r="S113" s="17">
        <f t="shared" si="6"/>
        <v>0</v>
      </c>
      <c r="T113" s="212">
        <f t="shared" si="5"/>
        <v>12</v>
      </c>
      <c r="U113" s="209">
        <v>12</v>
      </c>
      <c r="V113" s="1"/>
      <c r="W113" s="1"/>
      <c r="X113" s="1"/>
      <c r="Y113" s="1"/>
      <c r="Z113" s="1"/>
      <c r="AA113" s="1"/>
      <c r="AB113" s="1"/>
      <c r="AC113" s="1"/>
    </row>
    <row r="114" spans="1:29" ht="15.75" customHeight="1" x14ac:dyDescent="0.25">
      <c r="A114" s="8"/>
      <c r="B114" s="60"/>
      <c r="C114" s="7"/>
      <c r="D114" s="8"/>
      <c r="E114" s="9"/>
      <c r="F114" s="9">
        <f>IFERROR(SUMIFS(ENTRADAS!$J:$J,ENTRADAS!$B:$B,CADASTRO!$B114,ENTRADAS!$I:$I,CADASTRO!F$2)/(SUMIFS(ENTRADAS!$D:$D,ENTRADAS!$B:$B,CADASTRO!$B114,ENTRADAS!$I:$I,CADASTRO!F$2)),0)</f>
        <v>0</v>
      </c>
      <c r="G114" s="9">
        <f>IFERROR(SUMIFS(ENTRADAS!$J:$J,ENTRADAS!$B:$B,CADASTRO!$B114,ENTRADAS!$I:$I,CADASTRO!G$2)/(SUMIFS(ENTRADAS!$D:$D,ENTRADAS!$B:$B,CADASTRO!$B114,ENTRADAS!$I:$I,CADASTRO!G$2)),0)</f>
        <v>0</v>
      </c>
      <c r="H114" s="9">
        <f>IFERROR(SUMIFS(ENTRADAS!$J:$J,ENTRADAS!$B:$B,CADASTRO!$B114,ENTRADAS!$I:$I,CADASTRO!H$2)/(SUMIFS(ENTRADAS!$D:$D,ENTRADAS!$B:$B,CADASTRO!$B114,ENTRADAS!$I:$I,CADASTRO!H$2)),0)</f>
        <v>0</v>
      </c>
      <c r="I114" s="9">
        <f>IFERROR(SUMIFS(ENTRADAS!$J:$J,ENTRADAS!$B:$B,CADASTRO!$B114,ENTRADAS!$I:$I,CADASTRO!I$2)/(SUMIFS(ENTRADAS!$D:$D,ENTRADAS!$B:$B,CADASTRO!$B114,ENTRADAS!$I:$I,CADASTRO!I$2)),0)</f>
        <v>0</v>
      </c>
      <c r="J114" s="9">
        <f>IFERROR(SUMIFS(ENTRADAS!$J:$J,ENTRADAS!$B:$B,CADASTRO!$B114,ENTRADAS!$I:$I,CADASTRO!J$2)/(SUMIFS(ENTRADAS!$D:$D,ENTRADAS!$B:$B,CADASTRO!$B114,ENTRADAS!$I:$I,CADASTRO!J$2)),0)</f>
        <v>0</v>
      </c>
      <c r="K114" s="9">
        <f>IFERROR(SUMIFS(ENTRADAS!$J:$J,ENTRADAS!$B:$B,CADASTRO!$B114,ENTRADAS!$I:$I,CADASTRO!K$2)/(SUMIFS(ENTRADAS!$D:$D,ENTRADAS!$B:$B,CADASTRO!$B114,ENTRADAS!$I:$I,CADASTRO!K$2)),0)</f>
        <v>0</v>
      </c>
      <c r="L114" s="9">
        <f>IFERROR(SUMIFS(ENTRADAS!$J:$J,ENTRADAS!$B:$B,CADASTRO!$B114,ENTRADAS!$I:$I,CADASTRO!L$2)/(SUMIFS(ENTRADAS!$D:$D,ENTRADAS!$B:$B,CADASTRO!$B114,ENTRADAS!$I:$I,CADASTRO!L$2)),0)</f>
        <v>0</v>
      </c>
      <c r="M114" s="9">
        <f>IFERROR(SUMIFS(ENTRADAS!$J:$J,ENTRADAS!$B:$B,CADASTRO!$B114,ENTRADAS!$I:$I,CADASTRO!M$2)/(SUMIFS(ENTRADAS!$D:$D,ENTRADAS!$B:$B,CADASTRO!$B114,ENTRADAS!$I:$I,CADASTRO!M$2)),0)</f>
        <v>0</v>
      </c>
      <c r="N114" s="9">
        <f>IFERROR(SUMIFS(ENTRADAS!$J:$J,ENTRADAS!$B:$B,CADASTRO!$B114,ENTRADAS!$I:$I,CADASTRO!N$2)/(SUMIFS(ENTRADAS!$D:$D,ENTRADAS!$B:$B,CADASTRO!$B114,ENTRADAS!$I:$I,CADASTRO!N$2)),0)</f>
        <v>0</v>
      </c>
      <c r="O114" s="9">
        <f>IFERROR(SUMIFS(ENTRADAS!$J:$J,ENTRADAS!$B:$B,CADASTRO!$B114,ENTRADAS!$I:$I,CADASTRO!O$2)/(SUMIFS(ENTRADAS!$D:$D,ENTRADAS!$B:$B,CADASTRO!$B114,ENTRADAS!$I:$I,CADASTRO!O$2)),0)</f>
        <v>0</v>
      </c>
      <c r="P114" s="9">
        <f>IFERROR(SUMIFS(ENTRADAS!$J:$J,ENTRADAS!$B:$B,CADASTRO!$B114,ENTRADAS!$I:$I,CADASTRO!P$2)/(SUMIFS(ENTRADAS!$D:$D,ENTRADAS!$B:$B,CADASTRO!$B114,ENTRADAS!$I:$I,CADASTRO!P$2)),0)</f>
        <v>0</v>
      </c>
      <c r="Q114" s="9">
        <f>IFERROR(SUMIFS(ENTRADAS!$J:$J,ENTRADAS!$B:$B,CADASTRO!$B114,ENTRADAS!$I:$I,CADASTRO!Q$2)/(SUMIFS(ENTRADAS!$D:$D,ENTRADAS!$B:$B,CADASTRO!$B114,ENTRADAS!$I:$I,CADASTRO!Q$2)),0)</f>
        <v>0</v>
      </c>
      <c r="R114" s="212">
        <f t="shared" si="4"/>
        <v>0</v>
      </c>
      <c r="S114" s="17">
        <f t="shared" si="6"/>
        <v>0</v>
      </c>
      <c r="T114" s="212">
        <f t="shared" si="5"/>
        <v>12</v>
      </c>
      <c r="U114" s="209">
        <v>12</v>
      </c>
      <c r="V114" s="1"/>
      <c r="W114" s="1"/>
      <c r="X114" s="1"/>
      <c r="Y114" s="1"/>
      <c r="Z114" s="1"/>
      <c r="AA114" s="1"/>
      <c r="AB114" s="1"/>
      <c r="AC114" s="1"/>
    </row>
    <row r="115" spans="1:29" ht="15.75" customHeight="1" x14ac:dyDescent="0.25">
      <c r="A115" s="8"/>
      <c r="B115" s="59"/>
      <c r="C115" s="7"/>
      <c r="D115" s="8"/>
      <c r="E115" s="9"/>
      <c r="F115" s="9">
        <f>IFERROR(SUMIFS(ENTRADAS!$J:$J,ENTRADAS!$B:$B,CADASTRO!$B115,ENTRADAS!$I:$I,CADASTRO!F$2)/(SUMIFS(ENTRADAS!$D:$D,ENTRADAS!$B:$B,CADASTRO!$B115,ENTRADAS!$I:$I,CADASTRO!F$2)),0)</f>
        <v>0</v>
      </c>
      <c r="G115" s="9">
        <f>IFERROR(SUMIFS(ENTRADAS!$J:$J,ENTRADAS!$B:$B,CADASTRO!$B115,ENTRADAS!$I:$I,CADASTRO!G$2)/(SUMIFS(ENTRADAS!$D:$D,ENTRADAS!$B:$B,CADASTRO!$B115,ENTRADAS!$I:$I,CADASTRO!G$2)),0)</f>
        <v>0</v>
      </c>
      <c r="H115" s="9">
        <f>IFERROR(SUMIFS(ENTRADAS!$J:$J,ENTRADAS!$B:$B,CADASTRO!$B115,ENTRADAS!$I:$I,CADASTRO!H$2)/(SUMIFS(ENTRADAS!$D:$D,ENTRADAS!$B:$B,CADASTRO!$B115,ENTRADAS!$I:$I,CADASTRO!H$2)),0)</f>
        <v>0</v>
      </c>
      <c r="I115" s="9">
        <f>IFERROR(SUMIFS(ENTRADAS!$J:$J,ENTRADAS!$B:$B,CADASTRO!$B115,ENTRADAS!$I:$I,CADASTRO!I$2)/(SUMIFS(ENTRADAS!$D:$D,ENTRADAS!$B:$B,CADASTRO!$B115,ENTRADAS!$I:$I,CADASTRO!I$2)),0)</f>
        <v>0</v>
      </c>
      <c r="J115" s="9">
        <f>IFERROR(SUMIFS(ENTRADAS!$J:$J,ENTRADAS!$B:$B,CADASTRO!$B115,ENTRADAS!$I:$I,CADASTRO!J$2)/(SUMIFS(ENTRADAS!$D:$D,ENTRADAS!$B:$B,CADASTRO!$B115,ENTRADAS!$I:$I,CADASTRO!J$2)),0)</f>
        <v>0</v>
      </c>
      <c r="K115" s="9">
        <f>IFERROR(SUMIFS(ENTRADAS!$J:$J,ENTRADAS!$B:$B,CADASTRO!$B115,ENTRADAS!$I:$I,CADASTRO!K$2)/(SUMIFS(ENTRADAS!$D:$D,ENTRADAS!$B:$B,CADASTRO!$B115,ENTRADAS!$I:$I,CADASTRO!K$2)),0)</f>
        <v>0</v>
      </c>
      <c r="L115" s="9">
        <f>IFERROR(SUMIFS(ENTRADAS!$J:$J,ENTRADAS!$B:$B,CADASTRO!$B115,ENTRADAS!$I:$I,CADASTRO!L$2)/(SUMIFS(ENTRADAS!$D:$D,ENTRADAS!$B:$B,CADASTRO!$B115,ENTRADAS!$I:$I,CADASTRO!L$2)),0)</f>
        <v>0</v>
      </c>
      <c r="M115" s="9">
        <f>IFERROR(SUMIFS(ENTRADAS!$J:$J,ENTRADAS!$B:$B,CADASTRO!$B115,ENTRADAS!$I:$I,CADASTRO!M$2)/(SUMIFS(ENTRADAS!$D:$D,ENTRADAS!$B:$B,CADASTRO!$B115,ENTRADAS!$I:$I,CADASTRO!M$2)),0)</f>
        <v>0</v>
      </c>
      <c r="N115" s="9">
        <f>IFERROR(SUMIFS(ENTRADAS!$J:$J,ENTRADAS!$B:$B,CADASTRO!$B115,ENTRADAS!$I:$I,CADASTRO!N$2)/(SUMIFS(ENTRADAS!$D:$D,ENTRADAS!$B:$B,CADASTRO!$B115,ENTRADAS!$I:$I,CADASTRO!N$2)),0)</f>
        <v>0</v>
      </c>
      <c r="O115" s="9">
        <f>IFERROR(SUMIFS(ENTRADAS!$J:$J,ENTRADAS!$B:$B,CADASTRO!$B115,ENTRADAS!$I:$I,CADASTRO!O$2)/(SUMIFS(ENTRADAS!$D:$D,ENTRADAS!$B:$B,CADASTRO!$B115,ENTRADAS!$I:$I,CADASTRO!O$2)),0)</f>
        <v>0</v>
      </c>
      <c r="P115" s="9">
        <f>IFERROR(SUMIFS(ENTRADAS!$J:$J,ENTRADAS!$B:$B,CADASTRO!$B115,ENTRADAS!$I:$I,CADASTRO!P$2)/(SUMIFS(ENTRADAS!$D:$D,ENTRADAS!$B:$B,CADASTRO!$B115,ENTRADAS!$I:$I,CADASTRO!P$2)),0)</f>
        <v>0</v>
      </c>
      <c r="Q115" s="9">
        <f>IFERROR(SUMIFS(ENTRADAS!$J:$J,ENTRADAS!$B:$B,CADASTRO!$B115,ENTRADAS!$I:$I,CADASTRO!Q$2)/(SUMIFS(ENTRADAS!$D:$D,ENTRADAS!$B:$B,CADASTRO!$B115,ENTRADAS!$I:$I,CADASTRO!Q$2)),0)</f>
        <v>0</v>
      </c>
      <c r="R115" s="212">
        <f t="shared" si="4"/>
        <v>0</v>
      </c>
      <c r="S115" s="17">
        <f t="shared" si="6"/>
        <v>0</v>
      </c>
      <c r="T115" s="212">
        <f t="shared" si="5"/>
        <v>12</v>
      </c>
      <c r="U115" s="209">
        <v>12</v>
      </c>
      <c r="V115" s="1"/>
      <c r="W115" s="1"/>
      <c r="X115" s="1"/>
      <c r="Y115" s="1"/>
      <c r="Z115" s="1"/>
      <c r="AA115" s="1"/>
      <c r="AB115" s="1"/>
      <c r="AC115" s="1"/>
    </row>
    <row r="116" spans="1:29" ht="15.75" customHeight="1" x14ac:dyDescent="0.25">
      <c r="A116" s="8"/>
      <c r="B116" s="59"/>
      <c r="C116" s="7"/>
      <c r="D116" s="8"/>
      <c r="E116" s="9"/>
      <c r="F116" s="9">
        <f>IFERROR(SUMIFS(ENTRADAS!$J:$J,ENTRADAS!$B:$B,CADASTRO!$B116,ENTRADAS!$I:$I,CADASTRO!F$2)/(SUMIFS(ENTRADAS!$D:$D,ENTRADAS!$B:$B,CADASTRO!$B116,ENTRADAS!$I:$I,CADASTRO!F$2)),0)</f>
        <v>0</v>
      </c>
      <c r="G116" s="9">
        <f>IFERROR(SUMIFS(ENTRADAS!$J:$J,ENTRADAS!$B:$B,CADASTRO!$B116,ENTRADAS!$I:$I,CADASTRO!G$2)/(SUMIFS(ENTRADAS!$D:$D,ENTRADAS!$B:$B,CADASTRO!$B116,ENTRADAS!$I:$I,CADASTRO!G$2)),0)</f>
        <v>0</v>
      </c>
      <c r="H116" s="9">
        <f>IFERROR(SUMIFS(ENTRADAS!$J:$J,ENTRADAS!$B:$B,CADASTRO!$B116,ENTRADAS!$I:$I,CADASTRO!H$2)/(SUMIFS(ENTRADAS!$D:$D,ENTRADAS!$B:$B,CADASTRO!$B116,ENTRADAS!$I:$I,CADASTRO!H$2)),0)</f>
        <v>0</v>
      </c>
      <c r="I116" s="9">
        <f>IFERROR(SUMIFS(ENTRADAS!$J:$J,ENTRADAS!$B:$B,CADASTRO!$B116,ENTRADAS!$I:$I,CADASTRO!I$2)/(SUMIFS(ENTRADAS!$D:$D,ENTRADAS!$B:$B,CADASTRO!$B116,ENTRADAS!$I:$I,CADASTRO!I$2)),0)</f>
        <v>0</v>
      </c>
      <c r="J116" s="9">
        <f>IFERROR(SUMIFS(ENTRADAS!$J:$J,ENTRADAS!$B:$B,CADASTRO!$B116,ENTRADAS!$I:$I,CADASTRO!J$2)/(SUMIFS(ENTRADAS!$D:$D,ENTRADAS!$B:$B,CADASTRO!$B116,ENTRADAS!$I:$I,CADASTRO!J$2)),0)</f>
        <v>0</v>
      </c>
      <c r="K116" s="9">
        <f>IFERROR(SUMIFS(ENTRADAS!$J:$J,ENTRADAS!$B:$B,CADASTRO!$B116,ENTRADAS!$I:$I,CADASTRO!K$2)/(SUMIFS(ENTRADAS!$D:$D,ENTRADAS!$B:$B,CADASTRO!$B116,ENTRADAS!$I:$I,CADASTRO!K$2)),0)</f>
        <v>0</v>
      </c>
      <c r="L116" s="9">
        <f>IFERROR(SUMIFS(ENTRADAS!$J:$J,ENTRADAS!$B:$B,CADASTRO!$B116,ENTRADAS!$I:$I,CADASTRO!L$2)/(SUMIFS(ENTRADAS!$D:$D,ENTRADAS!$B:$B,CADASTRO!$B116,ENTRADAS!$I:$I,CADASTRO!L$2)),0)</f>
        <v>0</v>
      </c>
      <c r="M116" s="9">
        <f>IFERROR(SUMIFS(ENTRADAS!$J:$J,ENTRADAS!$B:$B,CADASTRO!$B116,ENTRADAS!$I:$I,CADASTRO!M$2)/(SUMIFS(ENTRADAS!$D:$D,ENTRADAS!$B:$B,CADASTRO!$B116,ENTRADAS!$I:$I,CADASTRO!M$2)),0)</f>
        <v>0</v>
      </c>
      <c r="N116" s="9">
        <f>IFERROR(SUMIFS(ENTRADAS!$J:$J,ENTRADAS!$B:$B,CADASTRO!$B116,ENTRADAS!$I:$I,CADASTRO!N$2)/(SUMIFS(ENTRADAS!$D:$D,ENTRADAS!$B:$B,CADASTRO!$B116,ENTRADAS!$I:$I,CADASTRO!N$2)),0)</f>
        <v>0</v>
      </c>
      <c r="O116" s="9">
        <f>IFERROR(SUMIFS(ENTRADAS!$J:$J,ENTRADAS!$B:$B,CADASTRO!$B116,ENTRADAS!$I:$I,CADASTRO!O$2)/(SUMIFS(ENTRADAS!$D:$D,ENTRADAS!$B:$B,CADASTRO!$B116,ENTRADAS!$I:$I,CADASTRO!O$2)),0)</f>
        <v>0</v>
      </c>
      <c r="P116" s="9">
        <f>IFERROR(SUMIFS(ENTRADAS!$J:$J,ENTRADAS!$B:$B,CADASTRO!$B116,ENTRADAS!$I:$I,CADASTRO!P$2)/(SUMIFS(ENTRADAS!$D:$D,ENTRADAS!$B:$B,CADASTRO!$B116,ENTRADAS!$I:$I,CADASTRO!P$2)),0)</f>
        <v>0</v>
      </c>
      <c r="Q116" s="9">
        <f>IFERROR(SUMIFS(ENTRADAS!$J:$J,ENTRADAS!$B:$B,CADASTRO!$B116,ENTRADAS!$I:$I,CADASTRO!Q$2)/(SUMIFS(ENTRADAS!$D:$D,ENTRADAS!$B:$B,CADASTRO!$B116,ENTRADAS!$I:$I,CADASTRO!Q$2)),0)</f>
        <v>0</v>
      </c>
      <c r="R116" s="212">
        <f t="shared" si="4"/>
        <v>0</v>
      </c>
      <c r="S116" s="17">
        <f t="shared" si="6"/>
        <v>0</v>
      </c>
      <c r="T116" s="212">
        <f t="shared" si="5"/>
        <v>12</v>
      </c>
      <c r="U116" s="209">
        <v>12</v>
      </c>
      <c r="V116" s="1"/>
      <c r="W116" s="1"/>
      <c r="X116" s="1"/>
      <c r="Y116" s="1"/>
      <c r="Z116" s="1"/>
      <c r="AA116" s="1"/>
      <c r="AB116" s="1"/>
      <c r="AC116" s="1"/>
    </row>
    <row r="117" spans="1:29" ht="15.75" customHeight="1" x14ac:dyDescent="0.25">
      <c r="A117" s="8"/>
      <c r="B117" s="59"/>
      <c r="C117" s="7"/>
      <c r="D117" s="8"/>
      <c r="E117" s="9"/>
      <c r="F117" s="9">
        <f>IFERROR(SUMIFS(ENTRADAS!$J:$J,ENTRADAS!$B:$B,CADASTRO!$B117,ENTRADAS!$I:$I,CADASTRO!F$2)/(SUMIFS(ENTRADAS!$D:$D,ENTRADAS!$B:$B,CADASTRO!$B117,ENTRADAS!$I:$I,CADASTRO!F$2)),0)</f>
        <v>0</v>
      </c>
      <c r="G117" s="9">
        <f>IFERROR(SUMIFS(ENTRADAS!$J:$J,ENTRADAS!$B:$B,CADASTRO!$B117,ENTRADAS!$I:$I,CADASTRO!G$2)/(SUMIFS(ENTRADAS!$D:$D,ENTRADAS!$B:$B,CADASTRO!$B117,ENTRADAS!$I:$I,CADASTRO!G$2)),0)</f>
        <v>0</v>
      </c>
      <c r="H117" s="9">
        <f>IFERROR(SUMIFS(ENTRADAS!$J:$J,ENTRADAS!$B:$B,CADASTRO!$B117,ENTRADAS!$I:$I,CADASTRO!H$2)/(SUMIFS(ENTRADAS!$D:$D,ENTRADAS!$B:$B,CADASTRO!$B117,ENTRADAS!$I:$I,CADASTRO!H$2)),0)</f>
        <v>0</v>
      </c>
      <c r="I117" s="9">
        <f>IFERROR(SUMIFS(ENTRADAS!$J:$J,ENTRADAS!$B:$B,CADASTRO!$B117,ENTRADAS!$I:$I,CADASTRO!I$2)/(SUMIFS(ENTRADAS!$D:$D,ENTRADAS!$B:$B,CADASTRO!$B117,ENTRADAS!$I:$I,CADASTRO!I$2)),0)</f>
        <v>0</v>
      </c>
      <c r="J117" s="9">
        <f>IFERROR(SUMIFS(ENTRADAS!$J:$J,ENTRADAS!$B:$B,CADASTRO!$B117,ENTRADAS!$I:$I,CADASTRO!J$2)/(SUMIFS(ENTRADAS!$D:$D,ENTRADAS!$B:$B,CADASTRO!$B117,ENTRADAS!$I:$I,CADASTRO!J$2)),0)</f>
        <v>0</v>
      </c>
      <c r="K117" s="9">
        <f>IFERROR(SUMIFS(ENTRADAS!$J:$J,ENTRADAS!$B:$B,CADASTRO!$B117,ENTRADAS!$I:$I,CADASTRO!K$2)/(SUMIFS(ENTRADAS!$D:$D,ENTRADAS!$B:$B,CADASTRO!$B117,ENTRADAS!$I:$I,CADASTRO!K$2)),0)</f>
        <v>0</v>
      </c>
      <c r="L117" s="9">
        <f>IFERROR(SUMIFS(ENTRADAS!$J:$J,ENTRADAS!$B:$B,CADASTRO!$B117,ENTRADAS!$I:$I,CADASTRO!L$2)/(SUMIFS(ENTRADAS!$D:$D,ENTRADAS!$B:$B,CADASTRO!$B117,ENTRADAS!$I:$I,CADASTRO!L$2)),0)</f>
        <v>0</v>
      </c>
      <c r="M117" s="9">
        <f>IFERROR(SUMIFS(ENTRADAS!$J:$J,ENTRADAS!$B:$B,CADASTRO!$B117,ENTRADAS!$I:$I,CADASTRO!M$2)/(SUMIFS(ENTRADAS!$D:$D,ENTRADAS!$B:$B,CADASTRO!$B117,ENTRADAS!$I:$I,CADASTRO!M$2)),0)</f>
        <v>0</v>
      </c>
      <c r="N117" s="9">
        <f>IFERROR(SUMIFS(ENTRADAS!$J:$J,ENTRADAS!$B:$B,CADASTRO!$B117,ENTRADAS!$I:$I,CADASTRO!N$2)/(SUMIFS(ENTRADAS!$D:$D,ENTRADAS!$B:$B,CADASTRO!$B117,ENTRADAS!$I:$I,CADASTRO!N$2)),0)</f>
        <v>0</v>
      </c>
      <c r="O117" s="9">
        <f>IFERROR(SUMIFS(ENTRADAS!$J:$J,ENTRADAS!$B:$B,CADASTRO!$B117,ENTRADAS!$I:$I,CADASTRO!O$2)/(SUMIFS(ENTRADAS!$D:$D,ENTRADAS!$B:$B,CADASTRO!$B117,ENTRADAS!$I:$I,CADASTRO!O$2)),0)</f>
        <v>0</v>
      </c>
      <c r="P117" s="9">
        <f>IFERROR(SUMIFS(ENTRADAS!$J:$J,ENTRADAS!$B:$B,CADASTRO!$B117,ENTRADAS!$I:$I,CADASTRO!P$2)/(SUMIFS(ENTRADAS!$D:$D,ENTRADAS!$B:$B,CADASTRO!$B117,ENTRADAS!$I:$I,CADASTRO!P$2)),0)</f>
        <v>0</v>
      </c>
      <c r="Q117" s="9">
        <f>IFERROR(SUMIFS(ENTRADAS!$J:$J,ENTRADAS!$B:$B,CADASTRO!$B117,ENTRADAS!$I:$I,CADASTRO!Q$2)/(SUMIFS(ENTRADAS!$D:$D,ENTRADAS!$B:$B,CADASTRO!$B117,ENTRADAS!$I:$I,CADASTRO!Q$2)),0)</f>
        <v>0</v>
      </c>
      <c r="R117" s="212">
        <f t="shared" si="4"/>
        <v>0</v>
      </c>
      <c r="S117" s="17">
        <f t="shared" si="6"/>
        <v>0</v>
      </c>
      <c r="T117" s="212">
        <f t="shared" si="5"/>
        <v>12</v>
      </c>
      <c r="U117" s="209">
        <v>12</v>
      </c>
      <c r="V117" s="1"/>
      <c r="W117" s="1"/>
      <c r="X117" s="1"/>
      <c r="Y117" s="1"/>
      <c r="Z117" s="1"/>
      <c r="AA117" s="1"/>
      <c r="AB117" s="1"/>
      <c r="AC117" s="1"/>
    </row>
    <row r="118" spans="1:29" ht="15.75" customHeight="1" x14ac:dyDescent="0.25">
      <c r="A118" s="8"/>
      <c r="B118" s="66"/>
      <c r="C118" s="7"/>
      <c r="D118" s="8"/>
      <c r="E118" s="9"/>
      <c r="F118" s="9">
        <f>IFERROR(SUMIFS(ENTRADAS!$J:$J,ENTRADAS!$B:$B,CADASTRO!$B118,ENTRADAS!$I:$I,CADASTRO!F$2)/(SUMIFS(ENTRADAS!$D:$D,ENTRADAS!$B:$B,CADASTRO!$B118,ENTRADAS!$I:$I,CADASTRO!F$2)),0)</f>
        <v>0</v>
      </c>
      <c r="G118" s="9">
        <f>IFERROR(SUMIFS(ENTRADAS!$J:$J,ENTRADAS!$B:$B,CADASTRO!$B118,ENTRADAS!$I:$I,CADASTRO!G$2)/(SUMIFS(ENTRADAS!$D:$D,ENTRADAS!$B:$B,CADASTRO!$B118,ENTRADAS!$I:$I,CADASTRO!G$2)),0)</f>
        <v>0</v>
      </c>
      <c r="H118" s="9">
        <f>IFERROR(SUMIFS(ENTRADAS!$J:$J,ENTRADAS!$B:$B,CADASTRO!$B118,ENTRADAS!$I:$I,CADASTRO!H$2)/(SUMIFS(ENTRADAS!$D:$D,ENTRADAS!$B:$B,CADASTRO!$B118,ENTRADAS!$I:$I,CADASTRO!H$2)),0)</f>
        <v>0</v>
      </c>
      <c r="I118" s="9">
        <f>IFERROR(SUMIFS(ENTRADAS!$J:$J,ENTRADAS!$B:$B,CADASTRO!$B118,ENTRADAS!$I:$I,CADASTRO!I$2)/(SUMIFS(ENTRADAS!$D:$D,ENTRADAS!$B:$B,CADASTRO!$B118,ENTRADAS!$I:$I,CADASTRO!I$2)),0)</f>
        <v>0</v>
      </c>
      <c r="J118" s="9">
        <f>IFERROR(SUMIFS(ENTRADAS!$J:$J,ENTRADAS!$B:$B,CADASTRO!$B118,ENTRADAS!$I:$I,CADASTRO!J$2)/(SUMIFS(ENTRADAS!$D:$D,ENTRADAS!$B:$B,CADASTRO!$B118,ENTRADAS!$I:$I,CADASTRO!J$2)),0)</f>
        <v>0</v>
      </c>
      <c r="K118" s="9">
        <f>IFERROR(SUMIFS(ENTRADAS!$J:$J,ENTRADAS!$B:$B,CADASTRO!$B118,ENTRADAS!$I:$I,CADASTRO!K$2)/(SUMIFS(ENTRADAS!$D:$D,ENTRADAS!$B:$B,CADASTRO!$B118,ENTRADAS!$I:$I,CADASTRO!K$2)),0)</f>
        <v>0</v>
      </c>
      <c r="L118" s="9">
        <f>IFERROR(SUMIFS(ENTRADAS!$J:$J,ENTRADAS!$B:$B,CADASTRO!$B118,ENTRADAS!$I:$I,CADASTRO!L$2)/(SUMIFS(ENTRADAS!$D:$D,ENTRADAS!$B:$B,CADASTRO!$B118,ENTRADAS!$I:$I,CADASTRO!L$2)),0)</f>
        <v>0</v>
      </c>
      <c r="M118" s="9">
        <f>IFERROR(SUMIFS(ENTRADAS!$J:$J,ENTRADAS!$B:$B,CADASTRO!$B118,ENTRADAS!$I:$I,CADASTRO!M$2)/(SUMIFS(ENTRADAS!$D:$D,ENTRADAS!$B:$B,CADASTRO!$B118,ENTRADAS!$I:$I,CADASTRO!M$2)),0)</f>
        <v>0</v>
      </c>
      <c r="N118" s="9">
        <f>IFERROR(SUMIFS(ENTRADAS!$J:$J,ENTRADAS!$B:$B,CADASTRO!$B118,ENTRADAS!$I:$I,CADASTRO!N$2)/(SUMIFS(ENTRADAS!$D:$D,ENTRADAS!$B:$B,CADASTRO!$B118,ENTRADAS!$I:$I,CADASTRO!N$2)),0)</f>
        <v>0</v>
      </c>
      <c r="O118" s="9">
        <f>IFERROR(SUMIFS(ENTRADAS!$J:$J,ENTRADAS!$B:$B,CADASTRO!$B118,ENTRADAS!$I:$I,CADASTRO!O$2)/(SUMIFS(ENTRADAS!$D:$D,ENTRADAS!$B:$B,CADASTRO!$B118,ENTRADAS!$I:$I,CADASTRO!O$2)),0)</f>
        <v>0</v>
      </c>
      <c r="P118" s="9">
        <f>IFERROR(SUMIFS(ENTRADAS!$J:$J,ENTRADAS!$B:$B,CADASTRO!$B118,ENTRADAS!$I:$I,CADASTRO!P$2)/(SUMIFS(ENTRADAS!$D:$D,ENTRADAS!$B:$B,CADASTRO!$B118,ENTRADAS!$I:$I,CADASTRO!P$2)),0)</f>
        <v>0</v>
      </c>
      <c r="Q118" s="9">
        <f>IFERROR(SUMIFS(ENTRADAS!$J:$J,ENTRADAS!$B:$B,CADASTRO!$B118,ENTRADAS!$I:$I,CADASTRO!Q$2)/(SUMIFS(ENTRADAS!$D:$D,ENTRADAS!$B:$B,CADASTRO!$B118,ENTRADAS!$I:$I,CADASTRO!Q$2)),0)</f>
        <v>0</v>
      </c>
      <c r="R118" s="212">
        <f t="shared" si="4"/>
        <v>0</v>
      </c>
      <c r="S118" s="17">
        <f t="shared" si="6"/>
        <v>0</v>
      </c>
      <c r="T118" s="212">
        <f t="shared" si="5"/>
        <v>12</v>
      </c>
      <c r="U118" s="209">
        <v>12</v>
      </c>
      <c r="V118" s="1"/>
      <c r="W118" s="1"/>
      <c r="X118" s="1"/>
      <c r="Y118" s="1"/>
      <c r="Z118" s="1"/>
      <c r="AA118" s="1"/>
      <c r="AB118" s="1"/>
      <c r="AC118" s="1"/>
    </row>
    <row r="119" spans="1:29" ht="15.75" customHeight="1" x14ac:dyDescent="0.25">
      <c r="A119" s="8"/>
      <c r="B119" s="59"/>
      <c r="C119" s="7"/>
      <c r="D119" s="8"/>
      <c r="E119" s="9"/>
      <c r="F119" s="9">
        <f>IFERROR(SUMIFS(ENTRADAS!$J:$J,ENTRADAS!$B:$B,CADASTRO!$B119,ENTRADAS!$I:$I,CADASTRO!F$2)/(SUMIFS(ENTRADAS!$D:$D,ENTRADAS!$B:$B,CADASTRO!$B119,ENTRADAS!$I:$I,CADASTRO!F$2)),0)</f>
        <v>0</v>
      </c>
      <c r="G119" s="9">
        <f>IFERROR(SUMIFS(ENTRADAS!$J:$J,ENTRADAS!$B:$B,CADASTRO!$B119,ENTRADAS!$I:$I,CADASTRO!G$2)/(SUMIFS(ENTRADAS!$D:$D,ENTRADAS!$B:$B,CADASTRO!$B119,ENTRADAS!$I:$I,CADASTRO!G$2)),0)</f>
        <v>0</v>
      </c>
      <c r="H119" s="9">
        <f>IFERROR(SUMIFS(ENTRADAS!$J:$J,ENTRADAS!$B:$B,CADASTRO!$B119,ENTRADAS!$I:$I,CADASTRO!H$2)/(SUMIFS(ENTRADAS!$D:$D,ENTRADAS!$B:$B,CADASTRO!$B119,ENTRADAS!$I:$I,CADASTRO!H$2)),0)</f>
        <v>0</v>
      </c>
      <c r="I119" s="9">
        <f>IFERROR(SUMIFS(ENTRADAS!$J:$J,ENTRADAS!$B:$B,CADASTRO!$B119,ENTRADAS!$I:$I,CADASTRO!I$2)/(SUMIFS(ENTRADAS!$D:$D,ENTRADAS!$B:$B,CADASTRO!$B119,ENTRADAS!$I:$I,CADASTRO!I$2)),0)</f>
        <v>0</v>
      </c>
      <c r="J119" s="9">
        <f>IFERROR(SUMIFS(ENTRADAS!$J:$J,ENTRADAS!$B:$B,CADASTRO!$B119,ENTRADAS!$I:$I,CADASTRO!J$2)/(SUMIFS(ENTRADAS!$D:$D,ENTRADAS!$B:$B,CADASTRO!$B119,ENTRADAS!$I:$I,CADASTRO!J$2)),0)</f>
        <v>0</v>
      </c>
      <c r="K119" s="9">
        <f>IFERROR(SUMIFS(ENTRADAS!$J:$J,ENTRADAS!$B:$B,CADASTRO!$B119,ENTRADAS!$I:$I,CADASTRO!K$2)/(SUMIFS(ENTRADAS!$D:$D,ENTRADAS!$B:$B,CADASTRO!$B119,ENTRADAS!$I:$I,CADASTRO!K$2)),0)</f>
        <v>0</v>
      </c>
      <c r="L119" s="9">
        <f>IFERROR(SUMIFS(ENTRADAS!$J:$J,ENTRADAS!$B:$B,CADASTRO!$B119,ENTRADAS!$I:$I,CADASTRO!L$2)/(SUMIFS(ENTRADAS!$D:$D,ENTRADAS!$B:$B,CADASTRO!$B119,ENTRADAS!$I:$I,CADASTRO!L$2)),0)</f>
        <v>0</v>
      </c>
      <c r="M119" s="9">
        <f>IFERROR(SUMIFS(ENTRADAS!$J:$J,ENTRADAS!$B:$B,CADASTRO!$B119,ENTRADAS!$I:$I,CADASTRO!M$2)/(SUMIFS(ENTRADAS!$D:$D,ENTRADAS!$B:$B,CADASTRO!$B119,ENTRADAS!$I:$I,CADASTRO!M$2)),0)</f>
        <v>0</v>
      </c>
      <c r="N119" s="9">
        <f>IFERROR(SUMIFS(ENTRADAS!$J:$J,ENTRADAS!$B:$B,CADASTRO!$B119,ENTRADAS!$I:$I,CADASTRO!N$2)/(SUMIFS(ENTRADAS!$D:$D,ENTRADAS!$B:$B,CADASTRO!$B119,ENTRADAS!$I:$I,CADASTRO!N$2)),0)</f>
        <v>0</v>
      </c>
      <c r="O119" s="9">
        <f>IFERROR(SUMIFS(ENTRADAS!$J:$J,ENTRADAS!$B:$B,CADASTRO!$B119,ENTRADAS!$I:$I,CADASTRO!O$2)/(SUMIFS(ENTRADAS!$D:$D,ENTRADAS!$B:$B,CADASTRO!$B119,ENTRADAS!$I:$I,CADASTRO!O$2)),0)</f>
        <v>0</v>
      </c>
      <c r="P119" s="9">
        <f>IFERROR(SUMIFS(ENTRADAS!$J:$J,ENTRADAS!$B:$B,CADASTRO!$B119,ENTRADAS!$I:$I,CADASTRO!P$2)/(SUMIFS(ENTRADAS!$D:$D,ENTRADAS!$B:$B,CADASTRO!$B119,ENTRADAS!$I:$I,CADASTRO!P$2)),0)</f>
        <v>0</v>
      </c>
      <c r="Q119" s="9">
        <f>IFERROR(SUMIFS(ENTRADAS!$J:$J,ENTRADAS!$B:$B,CADASTRO!$B119,ENTRADAS!$I:$I,CADASTRO!Q$2)/(SUMIFS(ENTRADAS!$D:$D,ENTRADAS!$B:$B,CADASTRO!$B119,ENTRADAS!$I:$I,CADASTRO!Q$2)),0)</f>
        <v>0</v>
      </c>
      <c r="R119" s="212">
        <f t="shared" si="4"/>
        <v>0</v>
      </c>
      <c r="S119" s="17">
        <f t="shared" si="6"/>
        <v>0</v>
      </c>
      <c r="T119" s="212">
        <f t="shared" si="5"/>
        <v>12</v>
      </c>
      <c r="U119" s="209">
        <v>12</v>
      </c>
      <c r="V119" s="1"/>
      <c r="W119" s="1"/>
      <c r="X119" s="1"/>
      <c r="Y119" s="1"/>
      <c r="Z119" s="1"/>
      <c r="AA119" s="1"/>
      <c r="AB119" s="1"/>
      <c r="AC119" s="1"/>
    </row>
    <row r="120" spans="1:29" ht="15.75" customHeight="1" x14ac:dyDescent="0.25">
      <c r="A120" s="8"/>
      <c r="B120" s="59"/>
      <c r="C120" s="7"/>
      <c r="D120" s="8"/>
      <c r="E120" s="9"/>
      <c r="F120" s="9">
        <f>IFERROR(SUMIFS(ENTRADAS!$J:$J,ENTRADAS!$B:$B,CADASTRO!$B120,ENTRADAS!$I:$I,CADASTRO!F$2)/(SUMIFS(ENTRADAS!$D:$D,ENTRADAS!$B:$B,CADASTRO!$B120,ENTRADAS!$I:$I,CADASTRO!F$2)),0)</f>
        <v>0</v>
      </c>
      <c r="G120" s="9">
        <f>IFERROR(SUMIFS(ENTRADAS!$J:$J,ENTRADAS!$B:$B,CADASTRO!$B120,ENTRADAS!$I:$I,CADASTRO!G$2)/(SUMIFS(ENTRADAS!$D:$D,ENTRADAS!$B:$B,CADASTRO!$B120,ENTRADAS!$I:$I,CADASTRO!G$2)),0)</f>
        <v>0</v>
      </c>
      <c r="H120" s="9">
        <f>IFERROR(SUMIFS(ENTRADAS!$J:$J,ENTRADAS!$B:$B,CADASTRO!$B120,ENTRADAS!$I:$I,CADASTRO!H$2)/(SUMIFS(ENTRADAS!$D:$D,ENTRADAS!$B:$B,CADASTRO!$B120,ENTRADAS!$I:$I,CADASTRO!H$2)),0)</f>
        <v>0</v>
      </c>
      <c r="I120" s="9">
        <f>IFERROR(SUMIFS(ENTRADAS!$J:$J,ENTRADAS!$B:$B,CADASTRO!$B120,ENTRADAS!$I:$I,CADASTRO!I$2)/(SUMIFS(ENTRADAS!$D:$D,ENTRADAS!$B:$B,CADASTRO!$B120,ENTRADAS!$I:$I,CADASTRO!I$2)),0)</f>
        <v>0</v>
      </c>
      <c r="J120" s="9">
        <f>IFERROR(SUMIFS(ENTRADAS!$J:$J,ENTRADAS!$B:$B,CADASTRO!$B120,ENTRADAS!$I:$I,CADASTRO!J$2)/(SUMIFS(ENTRADAS!$D:$D,ENTRADAS!$B:$B,CADASTRO!$B120,ENTRADAS!$I:$I,CADASTRO!J$2)),0)</f>
        <v>0</v>
      </c>
      <c r="K120" s="9">
        <f>IFERROR(SUMIFS(ENTRADAS!$J:$J,ENTRADAS!$B:$B,CADASTRO!$B120,ENTRADAS!$I:$I,CADASTRO!K$2)/(SUMIFS(ENTRADAS!$D:$D,ENTRADAS!$B:$B,CADASTRO!$B120,ENTRADAS!$I:$I,CADASTRO!K$2)),0)</f>
        <v>0</v>
      </c>
      <c r="L120" s="9">
        <f>IFERROR(SUMIFS(ENTRADAS!$J:$J,ENTRADAS!$B:$B,CADASTRO!$B120,ENTRADAS!$I:$I,CADASTRO!L$2)/(SUMIFS(ENTRADAS!$D:$D,ENTRADAS!$B:$B,CADASTRO!$B120,ENTRADAS!$I:$I,CADASTRO!L$2)),0)</f>
        <v>0</v>
      </c>
      <c r="M120" s="9">
        <f>IFERROR(SUMIFS(ENTRADAS!$J:$J,ENTRADAS!$B:$B,CADASTRO!$B120,ENTRADAS!$I:$I,CADASTRO!M$2)/(SUMIFS(ENTRADAS!$D:$D,ENTRADAS!$B:$B,CADASTRO!$B120,ENTRADAS!$I:$I,CADASTRO!M$2)),0)</f>
        <v>0</v>
      </c>
      <c r="N120" s="9">
        <f>IFERROR(SUMIFS(ENTRADAS!$J:$J,ENTRADAS!$B:$B,CADASTRO!$B120,ENTRADAS!$I:$I,CADASTRO!N$2)/(SUMIFS(ENTRADAS!$D:$D,ENTRADAS!$B:$B,CADASTRO!$B120,ENTRADAS!$I:$I,CADASTRO!N$2)),0)</f>
        <v>0</v>
      </c>
      <c r="O120" s="9">
        <f>IFERROR(SUMIFS(ENTRADAS!$J:$J,ENTRADAS!$B:$B,CADASTRO!$B120,ENTRADAS!$I:$I,CADASTRO!O$2)/(SUMIFS(ENTRADAS!$D:$D,ENTRADAS!$B:$B,CADASTRO!$B120,ENTRADAS!$I:$I,CADASTRO!O$2)),0)</f>
        <v>0</v>
      </c>
      <c r="P120" s="9">
        <f>IFERROR(SUMIFS(ENTRADAS!$J:$J,ENTRADAS!$B:$B,CADASTRO!$B120,ENTRADAS!$I:$I,CADASTRO!P$2)/(SUMIFS(ENTRADAS!$D:$D,ENTRADAS!$B:$B,CADASTRO!$B120,ENTRADAS!$I:$I,CADASTRO!P$2)),0)</f>
        <v>0</v>
      </c>
      <c r="Q120" s="9">
        <f>IFERROR(SUMIFS(ENTRADAS!$J:$J,ENTRADAS!$B:$B,CADASTRO!$B120,ENTRADAS!$I:$I,CADASTRO!Q$2)/(SUMIFS(ENTRADAS!$D:$D,ENTRADAS!$B:$B,CADASTRO!$B120,ENTRADAS!$I:$I,CADASTRO!Q$2)),0)</f>
        <v>0</v>
      </c>
      <c r="R120" s="212">
        <f t="shared" si="4"/>
        <v>0</v>
      </c>
      <c r="S120" s="17">
        <f t="shared" si="6"/>
        <v>0</v>
      </c>
      <c r="T120" s="212">
        <f t="shared" si="5"/>
        <v>12</v>
      </c>
      <c r="U120" s="209">
        <v>12</v>
      </c>
      <c r="V120" s="1"/>
      <c r="W120" s="1"/>
      <c r="X120" s="1"/>
      <c r="Y120" s="1"/>
      <c r="Z120" s="1"/>
      <c r="AA120" s="1"/>
      <c r="AB120" s="1"/>
      <c r="AC120" s="1"/>
    </row>
    <row r="121" spans="1:29" ht="15.75" customHeight="1" x14ac:dyDescent="0.25">
      <c r="A121" s="8"/>
      <c r="B121" s="60"/>
      <c r="C121" s="7"/>
      <c r="D121" s="8"/>
      <c r="E121" s="9"/>
      <c r="F121" s="9">
        <f>IFERROR(SUMIFS(ENTRADAS!$J:$J,ENTRADAS!$B:$B,CADASTRO!$B121,ENTRADAS!$I:$I,CADASTRO!F$2)/(SUMIFS(ENTRADAS!$D:$D,ENTRADAS!$B:$B,CADASTRO!$B121,ENTRADAS!$I:$I,CADASTRO!F$2)),0)</f>
        <v>0</v>
      </c>
      <c r="G121" s="9">
        <f>IFERROR(SUMIFS(ENTRADAS!$J:$J,ENTRADAS!$B:$B,CADASTRO!$B121,ENTRADAS!$I:$I,CADASTRO!G$2)/(SUMIFS(ENTRADAS!$D:$D,ENTRADAS!$B:$B,CADASTRO!$B121,ENTRADAS!$I:$I,CADASTRO!G$2)),0)</f>
        <v>0</v>
      </c>
      <c r="H121" s="9">
        <f>IFERROR(SUMIFS(ENTRADAS!$J:$J,ENTRADAS!$B:$B,CADASTRO!$B121,ENTRADAS!$I:$I,CADASTRO!H$2)/(SUMIFS(ENTRADAS!$D:$D,ENTRADAS!$B:$B,CADASTRO!$B121,ENTRADAS!$I:$I,CADASTRO!H$2)),0)</f>
        <v>0</v>
      </c>
      <c r="I121" s="9">
        <f>IFERROR(SUMIFS(ENTRADAS!$J:$J,ENTRADAS!$B:$B,CADASTRO!$B121,ENTRADAS!$I:$I,CADASTRO!I$2)/(SUMIFS(ENTRADAS!$D:$D,ENTRADAS!$B:$B,CADASTRO!$B121,ENTRADAS!$I:$I,CADASTRO!I$2)),0)</f>
        <v>0</v>
      </c>
      <c r="J121" s="9">
        <f>IFERROR(SUMIFS(ENTRADAS!$J:$J,ENTRADAS!$B:$B,CADASTRO!$B121,ENTRADAS!$I:$I,CADASTRO!J$2)/(SUMIFS(ENTRADAS!$D:$D,ENTRADAS!$B:$B,CADASTRO!$B121,ENTRADAS!$I:$I,CADASTRO!J$2)),0)</f>
        <v>0</v>
      </c>
      <c r="K121" s="9">
        <f>IFERROR(SUMIFS(ENTRADAS!$J:$J,ENTRADAS!$B:$B,CADASTRO!$B121,ENTRADAS!$I:$I,CADASTRO!K$2)/(SUMIFS(ENTRADAS!$D:$D,ENTRADAS!$B:$B,CADASTRO!$B121,ENTRADAS!$I:$I,CADASTRO!K$2)),0)</f>
        <v>0</v>
      </c>
      <c r="L121" s="9">
        <f>IFERROR(SUMIFS(ENTRADAS!$J:$J,ENTRADAS!$B:$B,CADASTRO!$B121,ENTRADAS!$I:$I,CADASTRO!L$2)/(SUMIFS(ENTRADAS!$D:$D,ENTRADAS!$B:$B,CADASTRO!$B121,ENTRADAS!$I:$I,CADASTRO!L$2)),0)</f>
        <v>0</v>
      </c>
      <c r="M121" s="9">
        <f>IFERROR(SUMIFS(ENTRADAS!$J:$J,ENTRADAS!$B:$B,CADASTRO!$B121,ENTRADAS!$I:$I,CADASTRO!M$2)/(SUMIFS(ENTRADAS!$D:$D,ENTRADAS!$B:$B,CADASTRO!$B121,ENTRADAS!$I:$I,CADASTRO!M$2)),0)</f>
        <v>0</v>
      </c>
      <c r="N121" s="9">
        <f>IFERROR(SUMIFS(ENTRADAS!$J:$J,ENTRADAS!$B:$B,CADASTRO!$B121,ENTRADAS!$I:$I,CADASTRO!N$2)/(SUMIFS(ENTRADAS!$D:$D,ENTRADAS!$B:$B,CADASTRO!$B121,ENTRADAS!$I:$I,CADASTRO!N$2)),0)</f>
        <v>0</v>
      </c>
      <c r="O121" s="9">
        <f>IFERROR(SUMIFS(ENTRADAS!$J:$J,ENTRADAS!$B:$B,CADASTRO!$B121,ENTRADAS!$I:$I,CADASTRO!O$2)/(SUMIFS(ENTRADAS!$D:$D,ENTRADAS!$B:$B,CADASTRO!$B121,ENTRADAS!$I:$I,CADASTRO!O$2)),0)</f>
        <v>0</v>
      </c>
      <c r="P121" s="9">
        <f>IFERROR(SUMIFS(ENTRADAS!$J:$J,ENTRADAS!$B:$B,CADASTRO!$B121,ENTRADAS!$I:$I,CADASTRO!P$2)/(SUMIFS(ENTRADAS!$D:$D,ENTRADAS!$B:$B,CADASTRO!$B121,ENTRADAS!$I:$I,CADASTRO!P$2)),0)</f>
        <v>0</v>
      </c>
      <c r="Q121" s="9">
        <f>IFERROR(SUMIFS(ENTRADAS!$J:$J,ENTRADAS!$B:$B,CADASTRO!$B121,ENTRADAS!$I:$I,CADASTRO!Q$2)/(SUMIFS(ENTRADAS!$D:$D,ENTRADAS!$B:$B,CADASTRO!$B121,ENTRADAS!$I:$I,CADASTRO!Q$2)),0)</f>
        <v>0</v>
      </c>
      <c r="R121" s="212">
        <f t="shared" si="4"/>
        <v>0</v>
      </c>
      <c r="S121" s="17">
        <f t="shared" si="6"/>
        <v>0</v>
      </c>
      <c r="T121" s="212">
        <f t="shared" si="5"/>
        <v>12</v>
      </c>
      <c r="U121" s="209">
        <v>12</v>
      </c>
      <c r="V121" s="1"/>
      <c r="W121" s="1"/>
      <c r="X121" s="1"/>
      <c r="Y121" s="1"/>
      <c r="Z121" s="1"/>
      <c r="AA121" s="1"/>
      <c r="AB121" s="1"/>
      <c r="AC121" s="1"/>
    </row>
    <row r="122" spans="1:29" ht="15.75" customHeight="1" x14ac:dyDescent="0.25">
      <c r="A122" s="8"/>
      <c r="B122" s="60"/>
      <c r="C122" s="7"/>
      <c r="D122" s="8"/>
      <c r="E122" s="9"/>
      <c r="F122" s="9">
        <f>IFERROR(SUMIFS(ENTRADAS!$J:$J,ENTRADAS!$B:$B,CADASTRO!$B122,ENTRADAS!$I:$I,CADASTRO!F$2)/(SUMIFS(ENTRADAS!$D:$D,ENTRADAS!$B:$B,CADASTRO!$B122,ENTRADAS!$I:$I,CADASTRO!F$2)),0)</f>
        <v>0</v>
      </c>
      <c r="G122" s="9">
        <f>IFERROR(SUMIFS(ENTRADAS!$J:$J,ENTRADAS!$B:$B,CADASTRO!$B122,ENTRADAS!$I:$I,CADASTRO!G$2)/(SUMIFS(ENTRADAS!$D:$D,ENTRADAS!$B:$B,CADASTRO!$B122,ENTRADAS!$I:$I,CADASTRO!G$2)),0)</f>
        <v>0</v>
      </c>
      <c r="H122" s="9">
        <f>IFERROR(SUMIFS(ENTRADAS!$J:$J,ENTRADAS!$B:$B,CADASTRO!$B122,ENTRADAS!$I:$I,CADASTRO!H$2)/(SUMIFS(ENTRADAS!$D:$D,ENTRADAS!$B:$B,CADASTRO!$B122,ENTRADAS!$I:$I,CADASTRO!H$2)),0)</f>
        <v>0</v>
      </c>
      <c r="I122" s="9">
        <f>IFERROR(SUMIFS(ENTRADAS!$J:$J,ENTRADAS!$B:$B,CADASTRO!$B122,ENTRADAS!$I:$I,CADASTRO!I$2)/(SUMIFS(ENTRADAS!$D:$D,ENTRADAS!$B:$B,CADASTRO!$B122,ENTRADAS!$I:$I,CADASTRO!I$2)),0)</f>
        <v>0</v>
      </c>
      <c r="J122" s="9">
        <f>IFERROR(SUMIFS(ENTRADAS!$J:$J,ENTRADAS!$B:$B,CADASTRO!$B122,ENTRADAS!$I:$I,CADASTRO!J$2)/(SUMIFS(ENTRADAS!$D:$D,ENTRADAS!$B:$B,CADASTRO!$B122,ENTRADAS!$I:$I,CADASTRO!J$2)),0)</f>
        <v>0</v>
      </c>
      <c r="K122" s="9">
        <f>IFERROR(SUMIFS(ENTRADAS!$J:$J,ENTRADAS!$B:$B,CADASTRO!$B122,ENTRADAS!$I:$I,CADASTRO!K$2)/(SUMIFS(ENTRADAS!$D:$D,ENTRADAS!$B:$B,CADASTRO!$B122,ENTRADAS!$I:$I,CADASTRO!K$2)),0)</f>
        <v>0</v>
      </c>
      <c r="L122" s="9">
        <f>IFERROR(SUMIFS(ENTRADAS!$J:$J,ENTRADAS!$B:$B,CADASTRO!$B122,ENTRADAS!$I:$I,CADASTRO!L$2)/(SUMIFS(ENTRADAS!$D:$D,ENTRADAS!$B:$B,CADASTRO!$B122,ENTRADAS!$I:$I,CADASTRO!L$2)),0)</f>
        <v>0</v>
      </c>
      <c r="M122" s="9">
        <f>IFERROR(SUMIFS(ENTRADAS!$J:$J,ENTRADAS!$B:$B,CADASTRO!$B122,ENTRADAS!$I:$I,CADASTRO!M$2)/(SUMIFS(ENTRADAS!$D:$D,ENTRADAS!$B:$B,CADASTRO!$B122,ENTRADAS!$I:$I,CADASTRO!M$2)),0)</f>
        <v>0</v>
      </c>
      <c r="N122" s="9">
        <f>IFERROR(SUMIFS(ENTRADAS!$J:$J,ENTRADAS!$B:$B,CADASTRO!$B122,ENTRADAS!$I:$I,CADASTRO!N$2)/(SUMIFS(ENTRADAS!$D:$D,ENTRADAS!$B:$B,CADASTRO!$B122,ENTRADAS!$I:$I,CADASTRO!N$2)),0)</f>
        <v>0</v>
      </c>
      <c r="O122" s="9">
        <f>IFERROR(SUMIFS(ENTRADAS!$J:$J,ENTRADAS!$B:$B,CADASTRO!$B122,ENTRADAS!$I:$I,CADASTRO!O$2)/(SUMIFS(ENTRADAS!$D:$D,ENTRADAS!$B:$B,CADASTRO!$B122,ENTRADAS!$I:$I,CADASTRO!O$2)),0)</f>
        <v>0</v>
      </c>
      <c r="P122" s="9">
        <f>IFERROR(SUMIFS(ENTRADAS!$J:$J,ENTRADAS!$B:$B,CADASTRO!$B122,ENTRADAS!$I:$I,CADASTRO!P$2)/(SUMIFS(ENTRADAS!$D:$D,ENTRADAS!$B:$B,CADASTRO!$B122,ENTRADAS!$I:$I,CADASTRO!P$2)),0)</f>
        <v>0</v>
      </c>
      <c r="Q122" s="9">
        <f>IFERROR(SUMIFS(ENTRADAS!$J:$J,ENTRADAS!$B:$B,CADASTRO!$B122,ENTRADAS!$I:$I,CADASTRO!Q$2)/(SUMIFS(ENTRADAS!$D:$D,ENTRADAS!$B:$B,CADASTRO!$B122,ENTRADAS!$I:$I,CADASTRO!Q$2)),0)</f>
        <v>0</v>
      </c>
      <c r="R122" s="212">
        <f t="shared" si="4"/>
        <v>0</v>
      </c>
      <c r="S122" s="17">
        <f t="shared" si="6"/>
        <v>0</v>
      </c>
      <c r="T122" s="212">
        <f t="shared" si="5"/>
        <v>12</v>
      </c>
      <c r="U122" s="209">
        <v>12</v>
      </c>
      <c r="V122" s="1"/>
      <c r="W122" s="1"/>
      <c r="X122" s="1"/>
      <c r="Y122" s="1"/>
      <c r="Z122" s="1"/>
      <c r="AA122" s="1"/>
      <c r="AB122" s="1"/>
      <c r="AC122" s="1"/>
    </row>
    <row r="123" spans="1:29" ht="15.75" customHeight="1" x14ac:dyDescent="0.25">
      <c r="A123" s="8"/>
      <c r="B123" s="65"/>
      <c r="C123" s="7"/>
      <c r="D123" s="8"/>
      <c r="E123" s="9"/>
      <c r="F123" s="9">
        <f>IFERROR(SUMIFS(ENTRADAS!$J:$J,ENTRADAS!$B:$B,CADASTRO!$B123,ENTRADAS!$I:$I,CADASTRO!F$2)/(SUMIFS(ENTRADAS!$D:$D,ENTRADAS!$B:$B,CADASTRO!$B123,ENTRADAS!$I:$I,CADASTRO!F$2)),0)</f>
        <v>0</v>
      </c>
      <c r="G123" s="9">
        <f>IFERROR(SUMIFS(ENTRADAS!$J:$J,ENTRADAS!$B:$B,CADASTRO!$B123,ENTRADAS!$I:$I,CADASTRO!G$2)/(SUMIFS(ENTRADAS!$D:$D,ENTRADAS!$B:$B,CADASTRO!$B123,ENTRADAS!$I:$I,CADASTRO!G$2)),0)</f>
        <v>0</v>
      </c>
      <c r="H123" s="9">
        <f>IFERROR(SUMIFS(ENTRADAS!$J:$J,ENTRADAS!$B:$B,CADASTRO!$B123,ENTRADAS!$I:$I,CADASTRO!H$2)/(SUMIFS(ENTRADAS!$D:$D,ENTRADAS!$B:$B,CADASTRO!$B123,ENTRADAS!$I:$I,CADASTRO!H$2)),0)</f>
        <v>0</v>
      </c>
      <c r="I123" s="9">
        <f>IFERROR(SUMIFS(ENTRADAS!$J:$J,ENTRADAS!$B:$B,CADASTRO!$B123,ENTRADAS!$I:$I,CADASTRO!I$2)/(SUMIFS(ENTRADAS!$D:$D,ENTRADAS!$B:$B,CADASTRO!$B123,ENTRADAS!$I:$I,CADASTRO!I$2)),0)</f>
        <v>0</v>
      </c>
      <c r="J123" s="9">
        <f>IFERROR(SUMIFS(ENTRADAS!$J:$J,ENTRADAS!$B:$B,CADASTRO!$B123,ENTRADAS!$I:$I,CADASTRO!J$2)/(SUMIFS(ENTRADAS!$D:$D,ENTRADAS!$B:$B,CADASTRO!$B123,ENTRADAS!$I:$I,CADASTRO!J$2)),0)</f>
        <v>0</v>
      </c>
      <c r="K123" s="9">
        <f>IFERROR(SUMIFS(ENTRADAS!$J:$J,ENTRADAS!$B:$B,CADASTRO!$B123,ENTRADAS!$I:$I,CADASTRO!K$2)/(SUMIFS(ENTRADAS!$D:$D,ENTRADAS!$B:$B,CADASTRO!$B123,ENTRADAS!$I:$I,CADASTRO!K$2)),0)</f>
        <v>0</v>
      </c>
      <c r="L123" s="9">
        <f>IFERROR(SUMIFS(ENTRADAS!$J:$J,ENTRADAS!$B:$B,CADASTRO!$B123,ENTRADAS!$I:$I,CADASTRO!L$2)/(SUMIFS(ENTRADAS!$D:$D,ENTRADAS!$B:$B,CADASTRO!$B123,ENTRADAS!$I:$I,CADASTRO!L$2)),0)</f>
        <v>0</v>
      </c>
      <c r="M123" s="9">
        <f>IFERROR(SUMIFS(ENTRADAS!$J:$J,ENTRADAS!$B:$B,CADASTRO!$B123,ENTRADAS!$I:$I,CADASTRO!M$2)/(SUMIFS(ENTRADAS!$D:$D,ENTRADAS!$B:$B,CADASTRO!$B123,ENTRADAS!$I:$I,CADASTRO!M$2)),0)</f>
        <v>0</v>
      </c>
      <c r="N123" s="9">
        <f>IFERROR(SUMIFS(ENTRADAS!$J:$J,ENTRADAS!$B:$B,CADASTRO!$B123,ENTRADAS!$I:$I,CADASTRO!N$2)/(SUMIFS(ENTRADAS!$D:$D,ENTRADAS!$B:$B,CADASTRO!$B123,ENTRADAS!$I:$I,CADASTRO!N$2)),0)</f>
        <v>0</v>
      </c>
      <c r="O123" s="9">
        <f>IFERROR(SUMIFS(ENTRADAS!$J:$J,ENTRADAS!$B:$B,CADASTRO!$B123,ENTRADAS!$I:$I,CADASTRO!O$2)/(SUMIFS(ENTRADAS!$D:$D,ENTRADAS!$B:$B,CADASTRO!$B123,ENTRADAS!$I:$I,CADASTRO!O$2)),0)</f>
        <v>0</v>
      </c>
      <c r="P123" s="9">
        <f>IFERROR(SUMIFS(ENTRADAS!$J:$J,ENTRADAS!$B:$B,CADASTRO!$B123,ENTRADAS!$I:$I,CADASTRO!P$2)/(SUMIFS(ENTRADAS!$D:$D,ENTRADAS!$B:$B,CADASTRO!$B123,ENTRADAS!$I:$I,CADASTRO!P$2)),0)</f>
        <v>0</v>
      </c>
      <c r="Q123" s="9">
        <f>IFERROR(SUMIFS(ENTRADAS!$J:$J,ENTRADAS!$B:$B,CADASTRO!$B123,ENTRADAS!$I:$I,CADASTRO!Q$2)/(SUMIFS(ENTRADAS!$D:$D,ENTRADAS!$B:$B,CADASTRO!$B123,ENTRADAS!$I:$I,CADASTRO!Q$2)),0)</f>
        <v>0</v>
      </c>
      <c r="R123" s="212">
        <f t="shared" si="4"/>
        <v>0</v>
      </c>
      <c r="S123" s="17">
        <f t="shared" si="6"/>
        <v>0</v>
      </c>
      <c r="T123" s="212">
        <f t="shared" si="5"/>
        <v>12</v>
      </c>
      <c r="U123" s="209">
        <v>12</v>
      </c>
      <c r="V123" s="1"/>
      <c r="W123" s="1"/>
      <c r="X123" s="1"/>
      <c r="Y123" s="1"/>
      <c r="Z123" s="1"/>
      <c r="AA123" s="1"/>
      <c r="AB123" s="1"/>
      <c r="AC123" s="1"/>
    </row>
    <row r="124" spans="1:29" ht="15.75" customHeight="1" x14ac:dyDescent="0.25">
      <c r="A124" s="8"/>
      <c r="B124" s="59"/>
      <c r="C124" s="7"/>
      <c r="D124" s="8"/>
      <c r="E124" s="9"/>
      <c r="F124" s="9">
        <f>IFERROR(SUMIFS(ENTRADAS!$J:$J,ENTRADAS!$B:$B,CADASTRO!$B124,ENTRADAS!$I:$I,CADASTRO!F$2)/(SUMIFS(ENTRADAS!$D:$D,ENTRADAS!$B:$B,CADASTRO!$B124,ENTRADAS!$I:$I,CADASTRO!F$2)),0)</f>
        <v>0</v>
      </c>
      <c r="G124" s="9">
        <f>IFERROR(SUMIFS(ENTRADAS!$J:$J,ENTRADAS!$B:$B,CADASTRO!$B124,ENTRADAS!$I:$I,CADASTRO!G$2)/(SUMIFS(ENTRADAS!$D:$D,ENTRADAS!$B:$B,CADASTRO!$B124,ENTRADAS!$I:$I,CADASTRO!G$2)),0)</f>
        <v>0</v>
      </c>
      <c r="H124" s="9">
        <f>IFERROR(SUMIFS(ENTRADAS!$J:$J,ENTRADAS!$B:$B,CADASTRO!$B124,ENTRADAS!$I:$I,CADASTRO!H$2)/(SUMIFS(ENTRADAS!$D:$D,ENTRADAS!$B:$B,CADASTRO!$B124,ENTRADAS!$I:$I,CADASTRO!H$2)),0)</f>
        <v>0</v>
      </c>
      <c r="I124" s="9">
        <f>IFERROR(SUMIFS(ENTRADAS!$J:$J,ENTRADAS!$B:$B,CADASTRO!$B124,ENTRADAS!$I:$I,CADASTRO!I$2)/(SUMIFS(ENTRADAS!$D:$D,ENTRADAS!$B:$B,CADASTRO!$B124,ENTRADAS!$I:$I,CADASTRO!I$2)),0)</f>
        <v>0</v>
      </c>
      <c r="J124" s="9">
        <f>IFERROR(SUMIFS(ENTRADAS!$J:$J,ENTRADAS!$B:$B,CADASTRO!$B124,ENTRADAS!$I:$I,CADASTRO!J$2)/(SUMIFS(ENTRADAS!$D:$D,ENTRADAS!$B:$B,CADASTRO!$B124,ENTRADAS!$I:$I,CADASTRO!J$2)),0)</f>
        <v>0</v>
      </c>
      <c r="K124" s="9">
        <f>IFERROR(SUMIFS(ENTRADAS!$J:$J,ENTRADAS!$B:$B,CADASTRO!$B124,ENTRADAS!$I:$I,CADASTRO!K$2)/(SUMIFS(ENTRADAS!$D:$D,ENTRADAS!$B:$B,CADASTRO!$B124,ENTRADAS!$I:$I,CADASTRO!K$2)),0)</f>
        <v>0</v>
      </c>
      <c r="L124" s="9">
        <f>IFERROR(SUMIFS(ENTRADAS!$J:$J,ENTRADAS!$B:$B,CADASTRO!$B124,ENTRADAS!$I:$I,CADASTRO!L$2)/(SUMIFS(ENTRADAS!$D:$D,ENTRADAS!$B:$B,CADASTRO!$B124,ENTRADAS!$I:$I,CADASTRO!L$2)),0)</f>
        <v>0</v>
      </c>
      <c r="M124" s="9">
        <f>IFERROR(SUMIFS(ENTRADAS!$J:$J,ENTRADAS!$B:$B,CADASTRO!$B124,ENTRADAS!$I:$I,CADASTRO!M$2)/(SUMIFS(ENTRADAS!$D:$D,ENTRADAS!$B:$B,CADASTRO!$B124,ENTRADAS!$I:$I,CADASTRO!M$2)),0)</f>
        <v>0</v>
      </c>
      <c r="N124" s="9">
        <f>IFERROR(SUMIFS(ENTRADAS!$J:$J,ENTRADAS!$B:$B,CADASTRO!$B124,ENTRADAS!$I:$I,CADASTRO!N$2)/(SUMIFS(ENTRADAS!$D:$D,ENTRADAS!$B:$B,CADASTRO!$B124,ENTRADAS!$I:$I,CADASTRO!N$2)),0)</f>
        <v>0</v>
      </c>
      <c r="O124" s="9">
        <f>IFERROR(SUMIFS(ENTRADAS!$J:$J,ENTRADAS!$B:$B,CADASTRO!$B124,ENTRADAS!$I:$I,CADASTRO!O$2)/(SUMIFS(ENTRADAS!$D:$D,ENTRADAS!$B:$B,CADASTRO!$B124,ENTRADAS!$I:$I,CADASTRO!O$2)),0)</f>
        <v>0</v>
      </c>
      <c r="P124" s="9">
        <f>IFERROR(SUMIFS(ENTRADAS!$J:$J,ENTRADAS!$B:$B,CADASTRO!$B124,ENTRADAS!$I:$I,CADASTRO!P$2)/(SUMIFS(ENTRADAS!$D:$D,ENTRADAS!$B:$B,CADASTRO!$B124,ENTRADAS!$I:$I,CADASTRO!P$2)),0)</f>
        <v>0</v>
      </c>
      <c r="Q124" s="9">
        <f>IFERROR(SUMIFS(ENTRADAS!$J:$J,ENTRADAS!$B:$B,CADASTRO!$B124,ENTRADAS!$I:$I,CADASTRO!Q$2)/(SUMIFS(ENTRADAS!$D:$D,ENTRADAS!$B:$B,CADASTRO!$B124,ENTRADAS!$I:$I,CADASTRO!Q$2)),0)</f>
        <v>0</v>
      </c>
      <c r="R124" s="212">
        <f t="shared" si="4"/>
        <v>0</v>
      </c>
      <c r="S124" s="17">
        <f t="shared" si="6"/>
        <v>0</v>
      </c>
      <c r="T124" s="212">
        <f t="shared" si="5"/>
        <v>12</v>
      </c>
      <c r="U124" s="209">
        <v>12</v>
      </c>
      <c r="V124" s="1"/>
      <c r="W124" s="1"/>
      <c r="X124" s="1"/>
      <c r="Y124" s="1"/>
      <c r="Z124" s="1"/>
      <c r="AA124" s="1"/>
      <c r="AB124" s="1"/>
      <c r="AC124" s="1"/>
    </row>
    <row r="125" spans="1:29" ht="15.75" customHeight="1" x14ac:dyDescent="0.25">
      <c r="A125" s="8"/>
      <c r="B125" s="59"/>
      <c r="C125" s="7"/>
      <c r="D125" s="8"/>
      <c r="E125" s="9"/>
      <c r="F125" s="9">
        <f>IFERROR(SUMIFS(ENTRADAS!$J:$J,ENTRADAS!$B:$B,CADASTRO!$B125,ENTRADAS!$I:$I,CADASTRO!F$2)/(SUMIFS(ENTRADAS!$D:$D,ENTRADAS!$B:$B,CADASTRO!$B125,ENTRADAS!$I:$I,CADASTRO!F$2)),0)</f>
        <v>0</v>
      </c>
      <c r="G125" s="9">
        <f>IFERROR(SUMIFS(ENTRADAS!$J:$J,ENTRADAS!$B:$B,CADASTRO!$B125,ENTRADAS!$I:$I,CADASTRO!G$2)/(SUMIFS(ENTRADAS!$D:$D,ENTRADAS!$B:$B,CADASTRO!$B125,ENTRADAS!$I:$I,CADASTRO!G$2)),0)</f>
        <v>0</v>
      </c>
      <c r="H125" s="9">
        <f>IFERROR(SUMIFS(ENTRADAS!$J:$J,ENTRADAS!$B:$B,CADASTRO!$B125,ENTRADAS!$I:$I,CADASTRO!H$2)/(SUMIFS(ENTRADAS!$D:$D,ENTRADAS!$B:$B,CADASTRO!$B125,ENTRADAS!$I:$I,CADASTRO!H$2)),0)</f>
        <v>0</v>
      </c>
      <c r="I125" s="9">
        <f>IFERROR(SUMIFS(ENTRADAS!$J:$J,ENTRADAS!$B:$B,CADASTRO!$B125,ENTRADAS!$I:$I,CADASTRO!I$2)/(SUMIFS(ENTRADAS!$D:$D,ENTRADAS!$B:$B,CADASTRO!$B125,ENTRADAS!$I:$I,CADASTRO!I$2)),0)</f>
        <v>0</v>
      </c>
      <c r="J125" s="9">
        <f>IFERROR(SUMIFS(ENTRADAS!$J:$J,ENTRADAS!$B:$B,CADASTRO!$B125,ENTRADAS!$I:$I,CADASTRO!J$2)/(SUMIFS(ENTRADAS!$D:$D,ENTRADAS!$B:$B,CADASTRO!$B125,ENTRADAS!$I:$I,CADASTRO!J$2)),0)</f>
        <v>0</v>
      </c>
      <c r="K125" s="9">
        <f>IFERROR(SUMIFS(ENTRADAS!$J:$J,ENTRADAS!$B:$B,CADASTRO!$B125,ENTRADAS!$I:$I,CADASTRO!K$2)/(SUMIFS(ENTRADAS!$D:$D,ENTRADAS!$B:$B,CADASTRO!$B125,ENTRADAS!$I:$I,CADASTRO!K$2)),0)</f>
        <v>0</v>
      </c>
      <c r="L125" s="9">
        <f>IFERROR(SUMIFS(ENTRADAS!$J:$J,ENTRADAS!$B:$B,CADASTRO!$B125,ENTRADAS!$I:$I,CADASTRO!L$2)/(SUMIFS(ENTRADAS!$D:$D,ENTRADAS!$B:$B,CADASTRO!$B125,ENTRADAS!$I:$I,CADASTRO!L$2)),0)</f>
        <v>0</v>
      </c>
      <c r="M125" s="9">
        <f>IFERROR(SUMIFS(ENTRADAS!$J:$J,ENTRADAS!$B:$B,CADASTRO!$B125,ENTRADAS!$I:$I,CADASTRO!M$2)/(SUMIFS(ENTRADAS!$D:$D,ENTRADAS!$B:$B,CADASTRO!$B125,ENTRADAS!$I:$I,CADASTRO!M$2)),0)</f>
        <v>0</v>
      </c>
      <c r="N125" s="9">
        <f>IFERROR(SUMIFS(ENTRADAS!$J:$J,ENTRADAS!$B:$B,CADASTRO!$B125,ENTRADAS!$I:$I,CADASTRO!N$2)/(SUMIFS(ENTRADAS!$D:$D,ENTRADAS!$B:$B,CADASTRO!$B125,ENTRADAS!$I:$I,CADASTRO!N$2)),0)</f>
        <v>0</v>
      </c>
      <c r="O125" s="9">
        <f>IFERROR(SUMIFS(ENTRADAS!$J:$J,ENTRADAS!$B:$B,CADASTRO!$B125,ENTRADAS!$I:$I,CADASTRO!O$2)/(SUMIFS(ENTRADAS!$D:$D,ENTRADAS!$B:$B,CADASTRO!$B125,ENTRADAS!$I:$I,CADASTRO!O$2)),0)</f>
        <v>0</v>
      </c>
      <c r="P125" s="9">
        <f>IFERROR(SUMIFS(ENTRADAS!$J:$J,ENTRADAS!$B:$B,CADASTRO!$B125,ENTRADAS!$I:$I,CADASTRO!P$2)/(SUMIFS(ENTRADAS!$D:$D,ENTRADAS!$B:$B,CADASTRO!$B125,ENTRADAS!$I:$I,CADASTRO!P$2)),0)</f>
        <v>0</v>
      </c>
      <c r="Q125" s="9">
        <f>IFERROR(SUMIFS(ENTRADAS!$J:$J,ENTRADAS!$B:$B,CADASTRO!$B125,ENTRADAS!$I:$I,CADASTRO!Q$2)/(SUMIFS(ENTRADAS!$D:$D,ENTRADAS!$B:$B,CADASTRO!$B125,ENTRADAS!$I:$I,CADASTRO!Q$2)),0)</f>
        <v>0</v>
      </c>
      <c r="R125" s="212">
        <f t="shared" si="4"/>
        <v>0</v>
      </c>
      <c r="S125" s="17">
        <f t="shared" si="6"/>
        <v>0</v>
      </c>
      <c r="T125" s="212">
        <f t="shared" si="5"/>
        <v>12</v>
      </c>
      <c r="U125" s="209">
        <v>12</v>
      </c>
      <c r="V125" s="1"/>
      <c r="W125" s="1"/>
      <c r="X125" s="1"/>
      <c r="Y125" s="1"/>
      <c r="Z125" s="1"/>
      <c r="AA125" s="1"/>
      <c r="AB125" s="1"/>
      <c r="AC125" s="1"/>
    </row>
    <row r="126" spans="1:29" ht="15.75" customHeight="1" x14ac:dyDescent="0.25">
      <c r="A126" s="8"/>
      <c r="B126" s="59"/>
      <c r="C126" s="7"/>
      <c r="D126" s="8"/>
      <c r="E126" s="9"/>
      <c r="F126" s="9">
        <f>IFERROR(SUMIFS(ENTRADAS!$J:$J,ENTRADAS!$B:$B,CADASTRO!$B126,ENTRADAS!$I:$I,CADASTRO!F$2)/(SUMIFS(ENTRADAS!$D:$D,ENTRADAS!$B:$B,CADASTRO!$B126,ENTRADAS!$I:$I,CADASTRO!F$2)),0)</f>
        <v>0</v>
      </c>
      <c r="G126" s="9">
        <f>IFERROR(SUMIFS(ENTRADAS!$J:$J,ENTRADAS!$B:$B,CADASTRO!$B126,ENTRADAS!$I:$I,CADASTRO!G$2)/(SUMIFS(ENTRADAS!$D:$D,ENTRADAS!$B:$B,CADASTRO!$B126,ENTRADAS!$I:$I,CADASTRO!G$2)),0)</f>
        <v>0</v>
      </c>
      <c r="H126" s="9">
        <f>IFERROR(SUMIFS(ENTRADAS!$J:$J,ENTRADAS!$B:$B,CADASTRO!$B126,ENTRADAS!$I:$I,CADASTRO!H$2)/(SUMIFS(ENTRADAS!$D:$D,ENTRADAS!$B:$B,CADASTRO!$B126,ENTRADAS!$I:$I,CADASTRO!H$2)),0)</f>
        <v>0</v>
      </c>
      <c r="I126" s="9">
        <f>IFERROR(SUMIFS(ENTRADAS!$J:$J,ENTRADAS!$B:$B,CADASTRO!$B126,ENTRADAS!$I:$I,CADASTRO!I$2)/(SUMIFS(ENTRADAS!$D:$D,ENTRADAS!$B:$B,CADASTRO!$B126,ENTRADAS!$I:$I,CADASTRO!I$2)),0)</f>
        <v>0</v>
      </c>
      <c r="J126" s="9">
        <f>IFERROR(SUMIFS(ENTRADAS!$J:$J,ENTRADAS!$B:$B,CADASTRO!$B126,ENTRADAS!$I:$I,CADASTRO!J$2)/(SUMIFS(ENTRADAS!$D:$D,ENTRADAS!$B:$B,CADASTRO!$B126,ENTRADAS!$I:$I,CADASTRO!J$2)),0)</f>
        <v>0</v>
      </c>
      <c r="K126" s="9">
        <f>IFERROR(SUMIFS(ENTRADAS!$J:$J,ENTRADAS!$B:$B,CADASTRO!$B126,ENTRADAS!$I:$I,CADASTRO!K$2)/(SUMIFS(ENTRADAS!$D:$D,ENTRADAS!$B:$B,CADASTRO!$B126,ENTRADAS!$I:$I,CADASTRO!K$2)),0)</f>
        <v>0</v>
      </c>
      <c r="L126" s="9">
        <f>IFERROR(SUMIFS(ENTRADAS!$J:$J,ENTRADAS!$B:$B,CADASTRO!$B126,ENTRADAS!$I:$I,CADASTRO!L$2)/(SUMIFS(ENTRADAS!$D:$D,ENTRADAS!$B:$B,CADASTRO!$B126,ENTRADAS!$I:$I,CADASTRO!L$2)),0)</f>
        <v>0</v>
      </c>
      <c r="M126" s="9">
        <f>IFERROR(SUMIFS(ENTRADAS!$J:$J,ENTRADAS!$B:$B,CADASTRO!$B126,ENTRADAS!$I:$I,CADASTRO!M$2)/(SUMIFS(ENTRADAS!$D:$D,ENTRADAS!$B:$B,CADASTRO!$B126,ENTRADAS!$I:$I,CADASTRO!M$2)),0)</f>
        <v>0</v>
      </c>
      <c r="N126" s="9">
        <f>IFERROR(SUMIFS(ENTRADAS!$J:$J,ENTRADAS!$B:$B,CADASTRO!$B126,ENTRADAS!$I:$I,CADASTRO!N$2)/(SUMIFS(ENTRADAS!$D:$D,ENTRADAS!$B:$B,CADASTRO!$B126,ENTRADAS!$I:$I,CADASTRO!N$2)),0)</f>
        <v>0</v>
      </c>
      <c r="O126" s="9">
        <f>IFERROR(SUMIFS(ENTRADAS!$J:$J,ENTRADAS!$B:$B,CADASTRO!$B126,ENTRADAS!$I:$I,CADASTRO!O$2)/(SUMIFS(ENTRADAS!$D:$D,ENTRADAS!$B:$B,CADASTRO!$B126,ENTRADAS!$I:$I,CADASTRO!O$2)),0)</f>
        <v>0</v>
      </c>
      <c r="P126" s="9">
        <f>IFERROR(SUMIFS(ENTRADAS!$J:$J,ENTRADAS!$B:$B,CADASTRO!$B126,ENTRADAS!$I:$I,CADASTRO!P$2)/(SUMIFS(ENTRADAS!$D:$D,ENTRADAS!$B:$B,CADASTRO!$B126,ENTRADAS!$I:$I,CADASTRO!P$2)),0)</f>
        <v>0</v>
      </c>
      <c r="Q126" s="9">
        <f>IFERROR(SUMIFS(ENTRADAS!$J:$J,ENTRADAS!$B:$B,CADASTRO!$B126,ENTRADAS!$I:$I,CADASTRO!Q$2)/(SUMIFS(ENTRADAS!$D:$D,ENTRADAS!$B:$B,CADASTRO!$B126,ENTRADAS!$I:$I,CADASTRO!Q$2)),0)</f>
        <v>0</v>
      </c>
      <c r="R126" s="212">
        <f t="shared" si="4"/>
        <v>0</v>
      </c>
      <c r="S126" s="17">
        <f t="shared" si="6"/>
        <v>0</v>
      </c>
      <c r="T126" s="212">
        <f t="shared" si="5"/>
        <v>12</v>
      </c>
      <c r="U126" s="209">
        <v>12</v>
      </c>
      <c r="V126" s="1"/>
      <c r="W126" s="1"/>
      <c r="X126" s="1"/>
      <c r="Y126" s="1"/>
      <c r="Z126" s="1"/>
      <c r="AA126" s="1"/>
      <c r="AB126" s="1"/>
      <c r="AC126" s="1"/>
    </row>
    <row r="127" spans="1:29" ht="15.75" customHeight="1" x14ac:dyDescent="0.25">
      <c r="A127" s="8"/>
      <c r="B127" s="60"/>
      <c r="C127" s="7"/>
      <c r="D127" s="8"/>
      <c r="E127" s="9"/>
      <c r="F127" s="9">
        <f>IFERROR(SUMIFS(ENTRADAS!$J:$J,ENTRADAS!$B:$B,CADASTRO!$B127,ENTRADAS!$I:$I,CADASTRO!F$2)/(SUMIFS(ENTRADAS!$D:$D,ENTRADAS!$B:$B,CADASTRO!$B127,ENTRADAS!$I:$I,CADASTRO!F$2)),0)</f>
        <v>0</v>
      </c>
      <c r="G127" s="9">
        <f>IFERROR(SUMIFS(ENTRADAS!$J:$J,ENTRADAS!$B:$B,CADASTRO!$B127,ENTRADAS!$I:$I,CADASTRO!G$2)/(SUMIFS(ENTRADAS!$D:$D,ENTRADAS!$B:$B,CADASTRO!$B127,ENTRADAS!$I:$I,CADASTRO!G$2)),0)</f>
        <v>0</v>
      </c>
      <c r="H127" s="9">
        <f>IFERROR(SUMIFS(ENTRADAS!$J:$J,ENTRADAS!$B:$B,CADASTRO!$B127,ENTRADAS!$I:$I,CADASTRO!H$2)/(SUMIFS(ENTRADAS!$D:$D,ENTRADAS!$B:$B,CADASTRO!$B127,ENTRADAS!$I:$I,CADASTRO!H$2)),0)</f>
        <v>0</v>
      </c>
      <c r="I127" s="9">
        <f>IFERROR(SUMIFS(ENTRADAS!$J:$J,ENTRADAS!$B:$B,CADASTRO!$B127,ENTRADAS!$I:$I,CADASTRO!I$2)/(SUMIFS(ENTRADAS!$D:$D,ENTRADAS!$B:$B,CADASTRO!$B127,ENTRADAS!$I:$I,CADASTRO!I$2)),0)</f>
        <v>0</v>
      </c>
      <c r="J127" s="9">
        <f>IFERROR(SUMIFS(ENTRADAS!$J:$J,ENTRADAS!$B:$B,CADASTRO!$B127,ENTRADAS!$I:$I,CADASTRO!J$2)/(SUMIFS(ENTRADAS!$D:$D,ENTRADAS!$B:$B,CADASTRO!$B127,ENTRADAS!$I:$I,CADASTRO!J$2)),0)</f>
        <v>0</v>
      </c>
      <c r="K127" s="9">
        <f>IFERROR(SUMIFS(ENTRADAS!$J:$J,ENTRADAS!$B:$B,CADASTRO!$B127,ENTRADAS!$I:$I,CADASTRO!K$2)/(SUMIFS(ENTRADAS!$D:$D,ENTRADAS!$B:$B,CADASTRO!$B127,ENTRADAS!$I:$I,CADASTRO!K$2)),0)</f>
        <v>0</v>
      </c>
      <c r="L127" s="9">
        <f>IFERROR(SUMIFS(ENTRADAS!$J:$J,ENTRADAS!$B:$B,CADASTRO!$B127,ENTRADAS!$I:$I,CADASTRO!L$2)/(SUMIFS(ENTRADAS!$D:$D,ENTRADAS!$B:$B,CADASTRO!$B127,ENTRADAS!$I:$I,CADASTRO!L$2)),0)</f>
        <v>0</v>
      </c>
      <c r="M127" s="9">
        <f>IFERROR(SUMIFS(ENTRADAS!$J:$J,ENTRADAS!$B:$B,CADASTRO!$B127,ENTRADAS!$I:$I,CADASTRO!M$2)/(SUMIFS(ENTRADAS!$D:$D,ENTRADAS!$B:$B,CADASTRO!$B127,ENTRADAS!$I:$I,CADASTRO!M$2)),0)</f>
        <v>0</v>
      </c>
      <c r="N127" s="9">
        <f>IFERROR(SUMIFS(ENTRADAS!$J:$J,ENTRADAS!$B:$B,CADASTRO!$B127,ENTRADAS!$I:$I,CADASTRO!N$2)/(SUMIFS(ENTRADAS!$D:$D,ENTRADAS!$B:$B,CADASTRO!$B127,ENTRADAS!$I:$I,CADASTRO!N$2)),0)</f>
        <v>0</v>
      </c>
      <c r="O127" s="9">
        <f>IFERROR(SUMIFS(ENTRADAS!$J:$J,ENTRADAS!$B:$B,CADASTRO!$B127,ENTRADAS!$I:$I,CADASTRO!O$2)/(SUMIFS(ENTRADAS!$D:$D,ENTRADAS!$B:$B,CADASTRO!$B127,ENTRADAS!$I:$I,CADASTRO!O$2)),0)</f>
        <v>0</v>
      </c>
      <c r="P127" s="9">
        <f>IFERROR(SUMIFS(ENTRADAS!$J:$J,ENTRADAS!$B:$B,CADASTRO!$B127,ENTRADAS!$I:$I,CADASTRO!P$2)/(SUMIFS(ENTRADAS!$D:$D,ENTRADAS!$B:$B,CADASTRO!$B127,ENTRADAS!$I:$I,CADASTRO!P$2)),0)</f>
        <v>0</v>
      </c>
      <c r="Q127" s="9">
        <f>IFERROR(SUMIFS(ENTRADAS!$J:$J,ENTRADAS!$B:$B,CADASTRO!$B127,ENTRADAS!$I:$I,CADASTRO!Q$2)/(SUMIFS(ENTRADAS!$D:$D,ENTRADAS!$B:$B,CADASTRO!$B127,ENTRADAS!$I:$I,CADASTRO!Q$2)),0)</f>
        <v>0</v>
      </c>
      <c r="R127" s="212">
        <f t="shared" ref="R127:R190" si="7">IFERROR(SUM(F127:Q127)/(U127-T127),0)</f>
        <v>0</v>
      </c>
      <c r="S127" s="17">
        <f t="shared" si="6"/>
        <v>0</v>
      </c>
      <c r="T127" s="212">
        <f t="shared" si="5"/>
        <v>12</v>
      </c>
      <c r="U127" s="209">
        <v>12</v>
      </c>
      <c r="V127" s="1"/>
      <c r="W127" s="1"/>
      <c r="X127" s="1"/>
      <c r="Y127" s="1"/>
      <c r="Z127" s="1"/>
      <c r="AA127" s="1"/>
      <c r="AB127" s="1"/>
      <c r="AC127" s="1"/>
    </row>
    <row r="128" spans="1:29" ht="15.75" customHeight="1" x14ac:dyDescent="0.25">
      <c r="A128" s="8"/>
      <c r="B128" s="59"/>
      <c r="C128" s="7"/>
      <c r="D128" s="8"/>
      <c r="E128" s="9"/>
      <c r="F128" s="9">
        <f>IFERROR(SUMIFS(ENTRADAS!$J:$J,ENTRADAS!$B:$B,CADASTRO!$B128,ENTRADAS!$I:$I,CADASTRO!F$2)/(SUMIFS(ENTRADAS!$D:$D,ENTRADAS!$B:$B,CADASTRO!$B128,ENTRADAS!$I:$I,CADASTRO!F$2)),0)</f>
        <v>0</v>
      </c>
      <c r="G128" s="9">
        <f>IFERROR(SUMIFS(ENTRADAS!$J:$J,ENTRADAS!$B:$B,CADASTRO!$B128,ENTRADAS!$I:$I,CADASTRO!G$2)/(SUMIFS(ENTRADAS!$D:$D,ENTRADAS!$B:$B,CADASTRO!$B128,ENTRADAS!$I:$I,CADASTRO!G$2)),0)</f>
        <v>0</v>
      </c>
      <c r="H128" s="9">
        <f>IFERROR(SUMIFS(ENTRADAS!$J:$J,ENTRADAS!$B:$B,CADASTRO!$B128,ENTRADAS!$I:$I,CADASTRO!H$2)/(SUMIFS(ENTRADAS!$D:$D,ENTRADAS!$B:$B,CADASTRO!$B128,ENTRADAS!$I:$I,CADASTRO!H$2)),0)</f>
        <v>0</v>
      </c>
      <c r="I128" s="9">
        <f>IFERROR(SUMIFS(ENTRADAS!$J:$J,ENTRADAS!$B:$B,CADASTRO!$B128,ENTRADAS!$I:$I,CADASTRO!I$2)/(SUMIFS(ENTRADAS!$D:$D,ENTRADAS!$B:$B,CADASTRO!$B128,ENTRADAS!$I:$I,CADASTRO!I$2)),0)</f>
        <v>0</v>
      </c>
      <c r="J128" s="9">
        <f>IFERROR(SUMIFS(ENTRADAS!$J:$J,ENTRADAS!$B:$B,CADASTRO!$B128,ENTRADAS!$I:$I,CADASTRO!J$2)/(SUMIFS(ENTRADAS!$D:$D,ENTRADAS!$B:$B,CADASTRO!$B128,ENTRADAS!$I:$I,CADASTRO!J$2)),0)</f>
        <v>0</v>
      </c>
      <c r="K128" s="9">
        <f>IFERROR(SUMIFS(ENTRADAS!$J:$J,ENTRADAS!$B:$B,CADASTRO!$B128,ENTRADAS!$I:$I,CADASTRO!K$2)/(SUMIFS(ENTRADAS!$D:$D,ENTRADAS!$B:$B,CADASTRO!$B128,ENTRADAS!$I:$I,CADASTRO!K$2)),0)</f>
        <v>0</v>
      </c>
      <c r="L128" s="9">
        <f>IFERROR(SUMIFS(ENTRADAS!$J:$J,ENTRADAS!$B:$B,CADASTRO!$B128,ENTRADAS!$I:$I,CADASTRO!L$2)/(SUMIFS(ENTRADAS!$D:$D,ENTRADAS!$B:$B,CADASTRO!$B128,ENTRADAS!$I:$I,CADASTRO!L$2)),0)</f>
        <v>0</v>
      </c>
      <c r="M128" s="9">
        <f>IFERROR(SUMIFS(ENTRADAS!$J:$J,ENTRADAS!$B:$B,CADASTRO!$B128,ENTRADAS!$I:$I,CADASTRO!M$2)/(SUMIFS(ENTRADAS!$D:$D,ENTRADAS!$B:$B,CADASTRO!$B128,ENTRADAS!$I:$I,CADASTRO!M$2)),0)</f>
        <v>0</v>
      </c>
      <c r="N128" s="9">
        <f>IFERROR(SUMIFS(ENTRADAS!$J:$J,ENTRADAS!$B:$B,CADASTRO!$B128,ENTRADAS!$I:$I,CADASTRO!N$2)/(SUMIFS(ENTRADAS!$D:$D,ENTRADAS!$B:$B,CADASTRO!$B128,ENTRADAS!$I:$I,CADASTRO!N$2)),0)</f>
        <v>0</v>
      </c>
      <c r="O128" s="9">
        <f>IFERROR(SUMIFS(ENTRADAS!$J:$J,ENTRADAS!$B:$B,CADASTRO!$B128,ENTRADAS!$I:$I,CADASTRO!O$2)/(SUMIFS(ENTRADAS!$D:$D,ENTRADAS!$B:$B,CADASTRO!$B128,ENTRADAS!$I:$I,CADASTRO!O$2)),0)</f>
        <v>0</v>
      </c>
      <c r="P128" s="9">
        <f>IFERROR(SUMIFS(ENTRADAS!$J:$J,ENTRADAS!$B:$B,CADASTRO!$B128,ENTRADAS!$I:$I,CADASTRO!P$2)/(SUMIFS(ENTRADAS!$D:$D,ENTRADAS!$B:$B,CADASTRO!$B128,ENTRADAS!$I:$I,CADASTRO!P$2)),0)</f>
        <v>0</v>
      </c>
      <c r="Q128" s="9">
        <f>IFERROR(SUMIFS(ENTRADAS!$J:$J,ENTRADAS!$B:$B,CADASTRO!$B128,ENTRADAS!$I:$I,CADASTRO!Q$2)/(SUMIFS(ENTRADAS!$D:$D,ENTRADAS!$B:$B,CADASTRO!$B128,ENTRADAS!$I:$I,CADASTRO!Q$2)),0)</f>
        <v>0</v>
      </c>
      <c r="R128" s="212">
        <f t="shared" si="7"/>
        <v>0</v>
      </c>
      <c r="S128" s="17">
        <f t="shared" si="6"/>
        <v>0</v>
      </c>
      <c r="T128" s="212">
        <f t="shared" ref="T128:T191" si="8">COUNTIF(F128:Q128,0)</f>
        <v>12</v>
      </c>
      <c r="U128" s="209">
        <v>12</v>
      </c>
      <c r="V128" s="1"/>
      <c r="W128" s="1"/>
      <c r="X128" s="1"/>
      <c r="Y128" s="1"/>
      <c r="Z128" s="1"/>
      <c r="AA128" s="1"/>
      <c r="AB128" s="1"/>
      <c r="AC128" s="1"/>
    </row>
    <row r="129" spans="1:29" ht="15.75" customHeight="1" x14ac:dyDescent="0.25">
      <c r="A129" s="8"/>
      <c r="B129" s="60"/>
      <c r="C129" s="7"/>
      <c r="D129" s="8"/>
      <c r="E129" s="9"/>
      <c r="F129" s="9">
        <f>IFERROR(SUMIFS(ENTRADAS!$J:$J,ENTRADAS!$B:$B,CADASTRO!$B129,ENTRADAS!$I:$I,CADASTRO!F$2)/(SUMIFS(ENTRADAS!$D:$D,ENTRADAS!$B:$B,CADASTRO!$B129,ENTRADAS!$I:$I,CADASTRO!F$2)),0)</f>
        <v>0</v>
      </c>
      <c r="G129" s="9">
        <f>IFERROR(SUMIFS(ENTRADAS!$J:$J,ENTRADAS!$B:$B,CADASTRO!$B129,ENTRADAS!$I:$I,CADASTRO!G$2)/(SUMIFS(ENTRADAS!$D:$D,ENTRADAS!$B:$B,CADASTRO!$B129,ENTRADAS!$I:$I,CADASTRO!G$2)),0)</f>
        <v>0</v>
      </c>
      <c r="H129" s="9">
        <f>IFERROR(SUMIFS(ENTRADAS!$J:$J,ENTRADAS!$B:$B,CADASTRO!$B129,ENTRADAS!$I:$I,CADASTRO!H$2)/(SUMIFS(ENTRADAS!$D:$D,ENTRADAS!$B:$B,CADASTRO!$B129,ENTRADAS!$I:$I,CADASTRO!H$2)),0)</f>
        <v>0</v>
      </c>
      <c r="I129" s="9">
        <f>IFERROR(SUMIFS(ENTRADAS!$J:$J,ENTRADAS!$B:$B,CADASTRO!$B129,ENTRADAS!$I:$I,CADASTRO!I$2)/(SUMIFS(ENTRADAS!$D:$D,ENTRADAS!$B:$B,CADASTRO!$B129,ENTRADAS!$I:$I,CADASTRO!I$2)),0)</f>
        <v>0</v>
      </c>
      <c r="J129" s="9">
        <f>IFERROR(SUMIFS(ENTRADAS!$J:$J,ENTRADAS!$B:$B,CADASTRO!$B129,ENTRADAS!$I:$I,CADASTRO!J$2)/(SUMIFS(ENTRADAS!$D:$D,ENTRADAS!$B:$B,CADASTRO!$B129,ENTRADAS!$I:$I,CADASTRO!J$2)),0)</f>
        <v>0</v>
      </c>
      <c r="K129" s="9">
        <f>IFERROR(SUMIFS(ENTRADAS!$J:$J,ENTRADAS!$B:$B,CADASTRO!$B129,ENTRADAS!$I:$I,CADASTRO!K$2)/(SUMIFS(ENTRADAS!$D:$D,ENTRADAS!$B:$B,CADASTRO!$B129,ENTRADAS!$I:$I,CADASTRO!K$2)),0)</f>
        <v>0</v>
      </c>
      <c r="L129" s="9">
        <f>IFERROR(SUMIFS(ENTRADAS!$J:$J,ENTRADAS!$B:$B,CADASTRO!$B129,ENTRADAS!$I:$I,CADASTRO!L$2)/(SUMIFS(ENTRADAS!$D:$D,ENTRADAS!$B:$B,CADASTRO!$B129,ENTRADAS!$I:$I,CADASTRO!L$2)),0)</f>
        <v>0</v>
      </c>
      <c r="M129" s="9">
        <f>IFERROR(SUMIFS(ENTRADAS!$J:$J,ENTRADAS!$B:$B,CADASTRO!$B129,ENTRADAS!$I:$I,CADASTRO!M$2)/(SUMIFS(ENTRADAS!$D:$D,ENTRADAS!$B:$B,CADASTRO!$B129,ENTRADAS!$I:$I,CADASTRO!M$2)),0)</f>
        <v>0</v>
      </c>
      <c r="N129" s="9">
        <f>IFERROR(SUMIFS(ENTRADAS!$J:$J,ENTRADAS!$B:$B,CADASTRO!$B129,ENTRADAS!$I:$I,CADASTRO!N$2)/(SUMIFS(ENTRADAS!$D:$D,ENTRADAS!$B:$B,CADASTRO!$B129,ENTRADAS!$I:$I,CADASTRO!N$2)),0)</f>
        <v>0</v>
      </c>
      <c r="O129" s="9">
        <f>IFERROR(SUMIFS(ENTRADAS!$J:$J,ENTRADAS!$B:$B,CADASTRO!$B129,ENTRADAS!$I:$I,CADASTRO!O$2)/(SUMIFS(ENTRADAS!$D:$D,ENTRADAS!$B:$B,CADASTRO!$B129,ENTRADAS!$I:$I,CADASTRO!O$2)),0)</f>
        <v>0</v>
      </c>
      <c r="P129" s="9">
        <f>IFERROR(SUMIFS(ENTRADAS!$J:$J,ENTRADAS!$B:$B,CADASTRO!$B129,ENTRADAS!$I:$I,CADASTRO!P$2)/(SUMIFS(ENTRADAS!$D:$D,ENTRADAS!$B:$B,CADASTRO!$B129,ENTRADAS!$I:$I,CADASTRO!P$2)),0)</f>
        <v>0</v>
      </c>
      <c r="Q129" s="9">
        <f>IFERROR(SUMIFS(ENTRADAS!$J:$J,ENTRADAS!$B:$B,CADASTRO!$B129,ENTRADAS!$I:$I,CADASTRO!Q$2)/(SUMIFS(ENTRADAS!$D:$D,ENTRADAS!$B:$B,CADASTRO!$B129,ENTRADAS!$I:$I,CADASTRO!Q$2)),0)</f>
        <v>0</v>
      </c>
      <c r="R129" s="212">
        <f t="shared" si="7"/>
        <v>0</v>
      </c>
      <c r="S129" s="17">
        <f t="shared" si="6"/>
        <v>0</v>
      </c>
      <c r="T129" s="212">
        <f t="shared" si="8"/>
        <v>12</v>
      </c>
      <c r="U129" s="209">
        <v>12</v>
      </c>
      <c r="V129" s="1"/>
      <c r="W129" s="1"/>
      <c r="X129" s="1"/>
      <c r="Y129" s="1"/>
      <c r="Z129" s="1"/>
      <c r="AA129" s="1"/>
      <c r="AB129" s="1"/>
      <c r="AC129" s="1"/>
    </row>
    <row r="130" spans="1:29" ht="15.75" customHeight="1" x14ac:dyDescent="0.25">
      <c r="A130" s="8"/>
      <c r="B130" s="60"/>
      <c r="C130" s="7"/>
      <c r="D130" s="8"/>
      <c r="E130" s="9"/>
      <c r="F130" s="9">
        <f>IFERROR(SUMIFS(ENTRADAS!$J:$J,ENTRADAS!$B:$B,CADASTRO!$B130,ENTRADAS!$I:$I,CADASTRO!F$2)/(SUMIFS(ENTRADAS!$D:$D,ENTRADAS!$B:$B,CADASTRO!$B130,ENTRADAS!$I:$I,CADASTRO!F$2)),0)</f>
        <v>0</v>
      </c>
      <c r="G130" s="9">
        <f>IFERROR(SUMIFS(ENTRADAS!$J:$J,ENTRADAS!$B:$B,CADASTRO!$B130,ENTRADAS!$I:$I,CADASTRO!G$2)/(SUMIFS(ENTRADAS!$D:$D,ENTRADAS!$B:$B,CADASTRO!$B130,ENTRADAS!$I:$I,CADASTRO!G$2)),0)</f>
        <v>0</v>
      </c>
      <c r="H130" s="9">
        <f>IFERROR(SUMIFS(ENTRADAS!$J:$J,ENTRADAS!$B:$B,CADASTRO!$B130,ENTRADAS!$I:$I,CADASTRO!H$2)/(SUMIFS(ENTRADAS!$D:$D,ENTRADAS!$B:$B,CADASTRO!$B130,ENTRADAS!$I:$I,CADASTRO!H$2)),0)</f>
        <v>0</v>
      </c>
      <c r="I130" s="9">
        <f>IFERROR(SUMIFS(ENTRADAS!$J:$J,ENTRADAS!$B:$B,CADASTRO!$B130,ENTRADAS!$I:$I,CADASTRO!I$2)/(SUMIFS(ENTRADAS!$D:$D,ENTRADAS!$B:$B,CADASTRO!$B130,ENTRADAS!$I:$I,CADASTRO!I$2)),0)</f>
        <v>0</v>
      </c>
      <c r="J130" s="9">
        <f>IFERROR(SUMIFS(ENTRADAS!$J:$J,ENTRADAS!$B:$B,CADASTRO!$B130,ENTRADAS!$I:$I,CADASTRO!J$2)/(SUMIFS(ENTRADAS!$D:$D,ENTRADAS!$B:$B,CADASTRO!$B130,ENTRADAS!$I:$I,CADASTRO!J$2)),0)</f>
        <v>0</v>
      </c>
      <c r="K130" s="9">
        <f>IFERROR(SUMIFS(ENTRADAS!$J:$J,ENTRADAS!$B:$B,CADASTRO!$B130,ENTRADAS!$I:$I,CADASTRO!K$2)/(SUMIFS(ENTRADAS!$D:$D,ENTRADAS!$B:$B,CADASTRO!$B130,ENTRADAS!$I:$I,CADASTRO!K$2)),0)</f>
        <v>0</v>
      </c>
      <c r="L130" s="9">
        <f>IFERROR(SUMIFS(ENTRADAS!$J:$J,ENTRADAS!$B:$B,CADASTRO!$B130,ENTRADAS!$I:$I,CADASTRO!L$2)/(SUMIFS(ENTRADAS!$D:$D,ENTRADAS!$B:$B,CADASTRO!$B130,ENTRADAS!$I:$I,CADASTRO!L$2)),0)</f>
        <v>0</v>
      </c>
      <c r="M130" s="9">
        <f>IFERROR(SUMIFS(ENTRADAS!$J:$J,ENTRADAS!$B:$B,CADASTRO!$B130,ENTRADAS!$I:$I,CADASTRO!M$2)/(SUMIFS(ENTRADAS!$D:$D,ENTRADAS!$B:$B,CADASTRO!$B130,ENTRADAS!$I:$I,CADASTRO!M$2)),0)</f>
        <v>0</v>
      </c>
      <c r="N130" s="9">
        <f>IFERROR(SUMIFS(ENTRADAS!$J:$J,ENTRADAS!$B:$B,CADASTRO!$B130,ENTRADAS!$I:$I,CADASTRO!N$2)/(SUMIFS(ENTRADAS!$D:$D,ENTRADAS!$B:$B,CADASTRO!$B130,ENTRADAS!$I:$I,CADASTRO!N$2)),0)</f>
        <v>0</v>
      </c>
      <c r="O130" s="9">
        <f>IFERROR(SUMIFS(ENTRADAS!$J:$J,ENTRADAS!$B:$B,CADASTRO!$B130,ENTRADAS!$I:$I,CADASTRO!O$2)/(SUMIFS(ENTRADAS!$D:$D,ENTRADAS!$B:$B,CADASTRO!$B130,ENTRADAS!$I:$I,CADASTRO!O$2)),0)</f>
        <v>0</v>
      </c>
      <c r="P130" s="9">
        <f>IFERROR(SUMIFS(ENTRADAS!$J:$J,ENTRADAS!$B:$B,CADASTRO!$B130,ENTRADAS!$I:$I,CADASTRO!P$2)/(SUMIFS(ENTRADAS!$D:$D,ENTRADAS!$B:$B,CADASTRO!$B130,ENTRADAS!$I:$I,CADASTRO!P$2)),0)</f>
        <v>0</v>
      </c>
      <c r="Q130" s="9">
        <f>IFERROR(SUMIFS(ENTRADAS!$J:$J,ENTRADAS!$B:$B,CADASTRO!$B130,ENTRADAS!$I:$I,CADASTRO!Q$2)/(SUMIFS(ENTRADAS!$D:$D,ENTRADAS!$B:$B,CADASTRO!$B130,ENTRADAS!$I:$I,CADASTRO!Q$2)),0)</f>
        <v>0</v>
      </c>
      <c r="R130" s="212">
        <f t="shared" si="7"/>
        <v>0</v>
      </c>
      <c r="S130" s="17">
        <f t="shared" si="6"/>
        <v>0</v>
      </c>
      <c r="T130" s="212">
        <f t="shared" si="8"/>
        <v>12</v>
      </c>
      <c r="U130" s="209">
        <v>12</v>
      </c>
      <c r="V130" s="1"/>
      <c r="W130" s="1"/>
      <c r="X130" s="1"/>
      <c r="Y130" s="1"/>
      <c r="Z130" s="1"/>
      <c r="AA130" s="1"/>
      <c r="AB130" s="1"/>
      <c r="AC130" s="1"/>
    </row>
    <row r="131" spans="1:29" ht="15.75" customHeight="1" x14ac:dyDescent="0.25">
      <c r="A131" s="8"/>
      <c r="B131" s="60"/>
      <c r="C131" s="7"/>
      <c r="D131" s="8"/>
      <c r="E131" s="9"/>
      <c r="F131" s="9">
        <f>IFERROR(SUMIFS(ENTRADAS!$J:$J,ENTRADAS!$B:$B,CADASTRO!$B131,ENTRADAS!$I:$I,CADASTRO!F$2)/(SUMIFS(ENTRADAS!$D:$D,ENTRADAS!$B:$B,CADASTRO!$B131,ENTRADAS!$I:$I,CADASTRO!F$2)),0)</f>
        <v>0</v>
      </c>
      <c r="G131" s="9">
        <f>IFERROR(SUMIFS(ENTRADAS!$J:$J,ENTRADAS!$B:$B,CADASTRO!$B131,ENTRADAS!$I:$I,CADASTRO!G$2)/(SUMIFS(ENTRADAS!$D:$D,ENTRADAS!$B:$B,CADASTRO!$B131,ENTRADAS!$I:$I,CADASTRO!G$2)),0)</f>
        <v>0</v>
      </c>
      <c r="H131" s="9">
        <f>IFERROR(SUMIFS(ENTRADAS!$J:$J,ENTRADAS!$B:$B,CADASTRO!$B131,ENTRADAS!$I:$I,CADASTRO!H$2)/(SUMIFS(ENTRADAS!$D:$D,ENTRADAS!$B:$B,CADASTRO!$B131,ENTRADAS!$I:$I,CADASTRO!H$2)),0)</f>
        <v>0</v>
      </c>
      <c r="I131" s="9">
        <f>IFERROR(SUMIFS(ENTRADAS!$J:$J,ENTRADAS!$B:$B,CADASTRO!$B131,ENTRADAS!$I:$I,CADASTRO!I$2)/(SUMIFS(ENTRADAS!$D:$D,ENTRADAS!$B:$B,CADASTRO!$B131,ENTRADAS!$I:$I,CADASTRO!I$2)),0)</f>
        <v>0</v>
      </c>
      <c r="J131" s="9">
        <f>IFERROR(SUMIFS(ENTRADAS!$J:$J,ENTRADAS!$B:$B,CADASTRO!$B131,ENTRADAS!$I:$I,CADASTRO!J$2)/(SUMIFS(ENTRADAS!$D:$D,ENTRADAS!$B:$B,CADASTRO!$B131,ENTRADAS!$I:$I,CADASTRO!J$2)),0)</f>
        <v>0</v>
      </c>
      <c r="K131" s="9">
        <f>IFERROR(SUMIFS(ENTRADAS!$J:$J,ENTRADAS!$B:$B,CADASTRO!$B131,ENTRADAS!$I:$I,CADASTRO!K$2)/(SUMIFS(ENTRADAS!$D:$D,ENTRADAS!$B:$B,CADASTRO!$B131,ENTRADAS!$I:$I,CADASTRO!K$2)),0)</f>
        <v>0</v>
      </c>
      <c r="L131" s="9">
        <f>IFERROR(SUMIFS(ENTRADAS!$J:$J,ENTRADAS!$B:$B,CADASTRO!$B131,ENTRADAS!$I:$I,CADASTRO!L$2)/(SUMIFS(ENTRADAS!$D:$D,ENTRADAS!$B:$B,CADASTRO!$B131,ENTRADAS!$I:$I,CADASTRO!L$2)),0)</f>
        <v>0</v>
      </c>
      <c r="M131" s="9">
        <f>IFERROR(SUMIFS(ENTRADAS!$J:$J,ENTRADAS!$B:$B,CADASTRO!$B131,ENTRADAS!$I:$I,CADASTRO!M$2)/(SUMIFS(ENTRADAS!$D:$D,ENTRADAS!$B:$B,CADASTRO!$B131,ENTRADAS!$I:$I,CADASTRO!M$2)),0)</f>
        <v>0</v>
      </c>
      <c r="N131" s="9">
        <f>IFERROR(SUMIFS(ENTRADAS!$J:$J,ENTRADAS!$B:$B,CADASTRO!$B131,ENTRADAS!$I:$I,CADASTRO!N$2)/(SUMIFS(ENTRADAS!$D:$D,ENTRADAS!$B:$B,CADASTRO!$B131,ENTRADAS!$I:$I,CADASTRO!N$2)),0)</f>
        <v>0</v>
      </c>
      <c r="O131" s="9">
        <f>IFERROR(SUMIFS(ENTRADAS!$J:$J,ENTRADAS!$B:$B,CADASTRO!$B131,ENTRADAS!$I:$I,CADASTRO!O$2)/(SUMIFS(ENTRADAS!$D:$D,ENTRADAS!$B:$B,CADASTRO!$B131,ENTRADAS!$I:$I,CADASTRO!O$2)),0)</f>
        <v>0</v>
      </c>
      <c r="P131" s="9">
        <f>IFERROR(SUMIFS(ENTRADAS!$J:$J,ENTRADAS!$B:$B,CADASTRO!$B131,ENTRADAS!$I:$I,CADASTRO!P$2)/(SUMIFS(ENTRADAS!$D:$D,ENTRADAS!$B:$B,CADASTRO!$B131,ENTRADAS!$I:$I,CADASTRO!P$2)),0)</f>
        <v>0</v>
      </c>
      <c r="Q131" s="9">
        <f>IFERROR(SUMIFS(ENTRADAS!$J:$J,ENTRADAS!$B:$B,CADASTRO!$B131,ENTRADAS!$I:$I,CADASTRO!Q$2)/(SUMIFS(ENTRADAS!$D:$D,ENTRADAS!$B:$B,CADASTRO!$B131,ENTRADAS!$I:$I,CADASTRO!Q$2)),0)</f>
        <v>0</v>
      </c>
      <c r="R131" s="212">
        <f t="shared" si="7"/>
        <v>0</v>
      </c>
      <c r="S131" s="17">
        <f t="shared" si="6"/>
        <v>0</v>
      </c>
      <c r="T131" s="212">
        <f t="shared" si="8"/>
        <v>12</v>
      </c>
      <c r="U131" s="209">
        <v>12</v>
      </c>
      <c r="V131" s="1"/>
      <c r="W131" s="1"/>
      <c r="X131" s="1"/>
      <c r="Y131" s="1"/>
      <c r="Z131" s="1"/>
      <c r="AA131" s="1"/>
      <c r="AB131" s="1"/>
      <c r="AC131" s="1"/>
    </row>
    <row r="132" spans="1:29" ht="15.75" customHeight="1" x14ac:dyDescent="0.25">
      <c r="A132" s="8"/>
      <c r="B132" s="60"/>
      <c r="C132" s="7"/>
      <c r="D132" s="8"/>
      <c r="E132" s="9"/>
      <c r="F132" s="9">
        <f>IFERROR(SUMIFS(ENTRADAS!$J:$J,ENTRADAS!$B:$B,CADASTRO!$B132,ENTRADAS!$I:$I,CADASTRO!F$2)/(SUMIFS(ENTRADAS!$D:$D,ENTRADAS!$B:$B,CADASTRO!$B132,ENTRADAS!$I:$I,CADASTRO!F$2)),0)</f>
        <v>0</v>
      </c>
      <c r="G132" s="9">
        <f>IFERROR(SUMIFS(ENTRADAS!$J:$J,ENTRADAS!$B:$B,CADASTRO!$B132,ENTRADAS!$I:$I,CADASTRO!G$2)/(SUMIFS(ENTRADAS!$D:$D,ENTRADAS!$B:$B,CADASTRO!$B132,ENTRADAS!$I:$I,CADASTRO!G$2)),0)</f>
        <v>0</v>
      </c>
      <c r="H132" s="9">
        <f>IFERROR(SUMIFS(ENTRADAS!$J:$J,ENTRADAS!$B:$B,CADASTRO!$B132,ENTRADAS!$I:$I,CADASTRO!H$2)/(SUMIFS(ENTRADAS!$D:$D,ENTRADAS!$B:$B,CADASTRO!$B132,ENTRADAS!$I:$I,CADASTRO!H$2)),0)</f>
        <v>0</v>
      </c>
      <c r="I132" s="9">
        <f>IFERROR(SUMIFS(ENTRADAS!$J:$J,ENTRADAS!$B:$B,CADASTRO!$B132,ENTRADAS!$I:$I,CADASTRO!I$2)/(SUMIFS(ENTRADAS!$D:$D,ENTRADAS!$B:$B,CADASTRO!$B132,ENTRADAS!$I:$I,CADASTRO!I$2)),0)</f>
        <v>0</v>
      </c>
      <c r="J132" s="9">
        <f>IFERROR(SUMIFS(ENTRADAS!$J:$J,ENTRADAS!$B:$B,CADASTRO!$B132,ENTRADAS!$I:$I,CADASTRO!J$2)/(SUMIFS(ENTRADAS!$D:$D,ENTRADAS!$B:$B,CADASTRO!$B132,ENTRADAS!$I:$I,CADASTRO!J$2)),0)</f>
        <v>0</v>
      </c>
      <c r="K132" s="9">
        <f>IFERROR(SUMIFS(ENTRADAS!$J:$J,ENTRADAS!$B:$B,CADASTRO!$B132,ENTRADAS!$I:$I,CADASTRO!K$2)/(SUMIFS(ENTRADAS!$D:$D,ENTRADAS!$B:$B,CADASTRO!$B132,ENTRADAS!$I:$I,CADASTRO!K$2)),0)</f>
        <v>0</v>
      </c>
      <c r="L132" s="9">
        <f>IFERROR(SUMIFS(ENTRADAS!$J:$J,ENTRADAS!$B:$B,CADASTRO!$B132,ENTRADAS!$I:$I,CADASTRO!L$2)/(SUMIFS(ENTRADAS!$D:$D,ENTRADAS!$B:$B,CADASTRO!$B132,ENTRADAS!$I:$I,CADASTRO!L$2)),0)</f>
        <v>0</v>
      </c>
      <c r="M132" s="9">
        <f>IFERROR(SUMIFS(ENTRADAS!$J:$J,ENTRADAS!$B:$B,CADASTRO!$B132,ENTRADAS!$I:$I,CADASTRO!M$2)/(SUMIFS(ENTRADAS!$D:$D,ENTRADAS!$B:$B,CADASTRO!$B132,ENTRADAS!$I:$I,CADASTRO!M$2)),0)</f>
        <v>0</v>
      </c>
      <c r="N132" s="9">
        <f>IFERROR(SUMIFS(ENTRADAS!$J:$J,ENTRADAS!$B:$B,CADASTRO!$B132,ENTRADAS!$I:$I,CADASTRO!N$2)/(SUMIFS(ENTRADAS!$D:$D,ENTRADAS!$B:$B,CADASTRO!$B132,ENTRADAS!$I:$I,CADASTRO!N$2)),0)</f>
        <v>0</v>
      </c>
      <c r="O132" s="9">
        <f>IFERROR(SUMIFS(ENTRADAS!$J:$J,ENTRADAS!$B:$B,CADASTRO!$B132,ENTRADAS!$I:$I,CADASTRO!O$2)/(SUMIFS(ENTRADAS!$D:$D,ENTRADAS!$B:$B,CADASTRO!$B132,ENTRADAS!$I:$I,CADASTRO!O$2)),0)</f>
        <v>0</v>
      </c>
      <c r="P132" s="9">
        <f>IFERROR(SUMIFS(ENTRADAS!$J:$J,ENTRADAS!$B:$B,CADASTRO!$B132,ENTRADAS!$I:$I,CADASTRO!P$2)/(SUMIFS(ENTRADAS!$D:$D,ENTRADAS!$B:$B,CADASTRO!$B132,ENTRADAS!$I:$I,CADASTRO!P$2)),0)</f>
        <v>0</v>
      </c>
      <c r="Q132" s="9">
        <f>IFERROR(SUMIFS(ENTRADAS!$J:$J,ENTRADAS!$B:$B,CADASTRO!$B132,ENTRADAS!$I:$I,CADASTRO!Q$2)/(SUMIFS(ENTRADAS!$D:$D,ENTRADAS!$B:$B,CADASTRO!$B132,ENTRADAS!$I:$I,CADASTRO!Q$2)),0)</f>
        <v>0</v>
      </c>
      <c r="R132" s="212">
        <f t="shared" si="7"/>
        <v>0</v>
      </c>
      <c r="S132" s="17">
        <f t="shared" si="6"/>
        <v>0</v>
      </c>
      <c r="T132" s="212">
        <f t="shared" si="8"/>
        <v>12</v>
      </c>
      <c r="U132" s="209">
        <v>12</v>
      </c>
      <c r="V132" s="1"/>
      <c r="W132" s="1"/>
      <c r="X132" s="1"/>
      <c r="Y132" s="1"/>
      <c r="Z132" s="1"/>
      <c r="AA132" s="1"/>
      <c r="AB132" s="1"/>
      <c r="AC132" s="1"/>
    </row>
    <row r="133" spans="1:29" ht="15.75" customHeight="1" x14ac:dyDescent="0.25">
      <c r="A133" s="8"/>
      <c r="B133" s="65"/>
      <c r="C133" s="7"/>
      <c r="D133" s="8"/>
      <c r="E133" s="9"/>
      <c r="F133" s="9">
        <f>IFERROR(SUMIFS(ENTRADAS!$J:$J,ENTRADAS!$B:$B,CADASTRO!$B133,ENTRADAS!$I:$I,CADASTRO!F$2)/(SUMIFS(ENTRADAS!$D:$D,ENTRADAS!$B:$B,CADASTRO!$B133,ENTRADAS!$I:$I,CADASTRO!F$2)),0)</f>
        <v>0</v>
      </c>
      <c r="G133" s="9">
        <f>IFERROR(SUMIFS(ENTRADAS!$J:$J,ENTRADAS!$B:$B,CADASTRO!$B133,ENTRADAS!$I:$I,CADASTRO!G$2)/(SUMIFS(ENTRADAS!$D:$D,ENTRADAS!$B:$B,CADASTRO!$B133,ENTRADAS!$I:$I,CADASTRO!G$2)),0)</f>
        <v>0</v>
      </c>
      <c r="H133" s="9">
        <f>IFERROR(SUMIFS(ENTRADAS!$J:$J,ENTRADAS!$B:$B,CADASTRO!$B133,ENTRADAS!$I:$I,CADASTRO!H$2)/(SUMIFS(ENTRADAS!$D:$D,ENTRADAS!$B:$B,CADASTRO!$B133,ENTRADAS!$I:$I,CADASTRO!H$2)),0)</f>
        <v>0</v>
      </c>
      <c r="I133" s="9">
        <f>IFERROR(SUMIFS(ENTRADAS!$J:$J,ENTRADAS!$B:$B,CADASTRO!$B133,ENTRADAS!$I:$I,CADASTRO!I$2)/(SUMIFS(ENTRADAS!$D:$D,ENTRADAS!$B:$B,CADASTRO!$B133,ENTRADAS!$I:$I,CADASTRO!I$2)),0)</f>
        <v>0</v>
      </c>
      <c r="J133" s="9">
        <f>IFERROR(SUMIFS(ENTRADAS!$J:$J,ENTRADAS!$B:$B,CADASTRO!$B133,ENTRADAS!$I:$I,CADASTRO!J$2)/(SUMIFS(ENTRADAS!$D:$D,ENTRADAS!$B:$B,CADASTRO!$B133,ENTRADAS!$I:$I,CADASTRO!J$2)),0)</f>
        <v>0</v>
      </c>
      <c r="K133" s="9">
        <f>IFERROR(SUMIFS(ENTRADAS!$J:$J,ENTRADAS!$B:$B,CADASTRO!$B133,ENTRADAS!$I:$I,CADASTRO!K$2)/(SUMIFS(ENTRADAS!$D:$D,ENTRADAS!$B:$B,CADASTRO!$B133,ENTRADAS!$I:$I,CADASTRO!K$2)),0)</f>
        <v>0</v>
      </c>
      <c r="L133" s="9">
        <f>IFERROR(SUMIFS(ENTRADAS!$J:$J,ENTRADAS!$B:$B,CADASTRO!$B133,ENTRADAS!$I:$I,CADASTRO!L$2)/(SUMIFS(ENTRADAS!$D:$D,ENTRADAS!$B:$B,CADASTRO!$B133,ENTRADAS!$I:$I,CADASTRO!L$2)),0)</f>
        <v>0</v>
      </c>
      <c r="M133" s="9">
        <f>IFERROR(SUMIFS(ENTRADAS!$J:$J,ENTRADAS!$B:$B,CADASTRO!$B133,ENTRADAS!$I:$I,CADASTRO!M$2)/(SUMIFS(ENTRADAS!$D:$D,ENTRADAS!$B:$B,CADASTRO!$B133,ENTRADAS!$I:$I,CADASTRO!M$2)),0)</f>
        <v>0</v>
      </c>
      <c r="N133" s="9">
        <f>IFERROR(SUMIFS(ENTRADAS!$J:$J,ENTRADAS!$B:$B,CADASTRO!$B133,ENTRADAS!$I:$I,CADASTRO!N$2)/(SUMIFS(ENTRADAS!$D:$D,ENTRADAS!$B:$B,CADASTRO!$B133,ENTRADAS!$I:$I,CADASTRO!N$2)),0)</f>
        <v>0</v>
      </c>
      <c r="O133" s="9">
        <f>IFERROR(SUMIFS(ENTRADAS!$J:$J,ENTRADAS!$B:$B,CADASTRO!$B133,ENTRADAS!$I:$I,CADASTRO!O$2)/(SUMIFS(ENTRADAS!$D:$D,ENTRADAS!$B:$B,CADASTRO!$B133,ENTRADAS!$I:$I,CADASTRO!O$2)),0)</f>
        <v>0</v>
      </c>
      <c r="P133" s="9">
        <f>IFERROR(SUMIFS(ENTRADAS!$J:$J,ENTRADAS!$B:$B,CADASTRO!$B133,ENTRADAS!$I:$I,CADASTRO!P$2)/(SUMIFS(ENTRADAS!$D:$D,ENTRADAS!$B:$B,CADASTRO!$B133,ENTRADAS!$I:$I,CADASTRO!P$2)),0)</f>
        <v>0</v>
      </c>
      <c r="Q133" s="9">
        <f>IFERROR(SUMIFS(ENTRADAS!$J:$J,ENTRADAS!$B:$B,CADASTRO!$B133,ENTRADAS!$I:$I,CADASTRO!Q$2)/(SUMIFS(ENTRADAS!$D:$D,ENTRADAS!$B:$B,CADASTRO!$B133,ENTRADAS!$I:$I,CADASTRO!Q$2)),0)</f>
        <v>0</v>
      </c>
      <c r="R133" s="212">
        <f t="shared" si="7"/>
        <v>0</v>
      </c>
      <c r="S133" s="17">
        <f t="shared" si="6"/>
        <v>0</v>
      </c>
      <c r="T133" s="212">
        <f t="shared" si="8"/>
        <v>12</v>
      </c>
      <c r="U133" s="209">
        <v>12</v>
      </c>
      <c r="V133" s="1"/>
      <c r="W133" s="1"/>
      <c r="X133" s="1"/>
      <c r="Y133" s="1"/>
      <c r="Z133" s="1"/>
      <c r="AA133" s="1"/>
      <c r="AB133" s="1"/>
      <c r="AC133" s="1"/>
    </row>
    <row r="134" spans="1:29" ht="15.75" customHeight="1" x14ac:dyDescent="0.25">
      <c r="A134" s="8"/>
      <c r="B134" s="66"/>
      <c r="C134" s="7"/>
      <c r="D134" s="8"/>
      <c r="E134" s="9"/>
      <c r="F134" s="9">
        <f>IFERROR(SUMIFS(ENTRADAS!$J:$J,ENTRADAS!$B:$B,CADASTRO!$B134,ENTRADAS!$I:$I,CADASTRO!F$2)/(SUMIFS(ENTRADAS!$D:$D,ENTRADAS!$B:$B,CADASTRO!$B134,ENTRADAS!$I:$I,CADASTRO!F$2)),0)</f>
        <v>0</v>
      </c>
      <c r="G134" s="9">
        <f>IFERROR(SUMIFS(ENTRADAS!$J:$J,ENTRADAS!$B:$B,CADASTRO!$B134,ENTRADAS!$I:$I,CADASTRO!G$2)/(SUMIFS(ENTRADAS!$D:$D,ENTRADAS!$B:$B,CADASTRO!$B134,ENTRADAS!$I:$I,CADASTRO!G$2)),0)</f>
        <v>0</v>
      </c>
      <c r="H134" s="9">
        <f>IFERROR(SUMIFS(ENTRADAS!$J:$J,ENTRADAS!$B:$B,CADASTRO!$B134,ENTRADAS!$I:$I,CADASTRO!H$2)/(SUMIFS(ENTRADAS!$D:$D,ENTRADAS!$B:$B,CADASTRO!$B134,ENTRADAS!$I:$I,CADASTRO!H$2)),0)</f>
        <v>0</v>
      </c>
      <c r="I134" s="9">
        <f>IFERROR(SUMIFS(ENTRADAS!$J:$J,ENTRADAS!$B:$B,CADASTRO!$B134,ENTRADAS!$I:$I,CADASTRO!I$2)/(SUMIFS(ENTRADAS!$D:$D,ENTRADAS!$B:$B,CADASTRO!$B134,ENTRADAS!$I:$I,CADASTRO!I$2)),0)</f>
        <v>0</v>
      </c>
      <c r="J134" s="9">
        <f>IFERROR(SUMIFS(ENTRADAS!$J:$J,ENTRADAS!$B:$B,CADASTRO!$B134,ENTRADAS!$I:$I,CADASTRO!J$2)/(SUMIFS(ENTRADAS!$D:$D,ENTRADAS!$B:$B,CADASTRO!$B134,ENTRADAS!$I:$I,CADASTRO!J$2)),0)</f>
        <v>0</v>
      </c>
      <c r="K134" s="9">
        <f>IFERROR(SUMIFS(ENTRADAS!$J:$J,ENTRADAS!$B:$B,CADASTRO!$B134,ENTRADAS!$I:$I,CADASTRO!K$2)/(SUMIFS(ENTRADAS!$D:$D,ENTRADAS!$B:$B,CADASTRO!$B134,ENTRADAS!$I:$I,CADASTRO!K$2)),0)</f>
        <v>0</v>
      </c>
      <c r="L134" s="9">
        <f>IFERROR(SUMIFS(ENTRADAS!$J:$J,ENTRADAS!$B:$B,CADASTRO!$B134,ENTRADAS!$I:$I,CADASTRO!L$2)/(SUMIFS(ENTRADAS!$D:$D,ENTRADAS!$B:$B,CADASTRO!$B134,ENTRADAS!$I:$I,CADASTRO!L$2)),0)</f>
        <v>0</v>
      </c>
      <c r="M134" s="9">
        <f>IFERROR(SUMIFS(ENTRADAS!$J:$J,ENTRADAS!$B:$B,CADASTRO!$B134,ENTRADAS!$I:$I,CADASTRO!M$2)/(SUMIFS(ENTRADAS!$D:$D,ENTRADAS!$B:$B,CADASTRO!$B134,ENTRADAS!$I:$I,CADASTRO!M$2)),0)</f>
        <v>0</v>
      </c>
      <c r="N134" s="9">
        <f>IFERROR(SUMIFS(ENTRADAS!$J:$J,ENTRADAS!$B:$B,CADASTRO!$B134,ENTRADAS!$I:$I,CADASTRO!N$2)/(SUMIFS(ENTRADAS!$D:$D,ENTRADAS!$B:$B,CADASTRO!$B134,ENTRADAS!$I:$I,CADASTRO!N$2)),0)</f>
        <v>0</v>
      </c>
      <c r="O134" s="9">
        <f>IFERROR(SUMIFS(ENTRADAS!$J:$J,ENTRADAS!$B:$B,CADASTRO!$B134,ENTRADAS!$I:$I,CADASTRO!O$2)/(SUMIFS(ENTRADAS!$D:$D,ENTRADAS!$B:$B,CADASTRO!$B134,ENTRADAS!$I:$I,CADASTRO!O$2)),0)</f>
        <v>0</v>
      </c>
      <c r="P134" s="9">
        <f>IFERROR(SUMIFS(ENTRADAS!$J:$J,ENTRADAS!$B:$B,CADASTRO!$B134,ENTRADAS!$I:$I,CADASTRO!P$2)/(SUMIFS(ENTRADAS!$D:$D,ENTRADAS!$B:$B,CADASTRO!$B134,ENTRADAS!$I:$I,CADASTRO!P$2)),0)</f>
        <v>0</v>
      </c>
      <c r="Q134" s="9">
        <f>IFERROR(SUMIFS(ENTRADAS!$J:$J,ENTRADAS!$B:$B,CADASTRO!$B134,ENTRADAS!$I:$I,CADASTRO!Q$2)/(SUMIFS(ENTRADAS!$D:$D,ENTRADAS!$B:$B,CADASTRO!$B134,ENTRADAS!$I:$I,CADASTRO!Q$2)),0)</f>
        <v>0</v>
      </c>
      <c r="R134" s="212">
        <f t="shared" si="7"/>
        <v>0</v>
      </c>
      <c r="S134" s="17">
        <f t="shared" ref="S134:S197" si="9">D134*E134</f>
        <v>0</v>
      </c>
      <c r="T134" s="212">
        <f t="shared" si="8"/>
        <v>12</v>
      </c>
      <c r="U134" s="209">
        <v>12</v>
      </c>
      <c r="V134" s="1"/>
      <c r="W134" s="1"/>
      <c r="X134" s="1"/>
      <c r="Y134" s="1"/>
      <c r="Z134" s="1"/>
      <c r="AA134" s="1"/>
      <c r="AB134" s="1"/>
      <c r="AC134" s="1"/>
    </row>
    <row r="135" spans="1:29" ht="15.75" customHeight="1" x14ac:dyDescent="0.25">
      <c r="A135" s="8"/>
      <c r="B135" s="59"/>
      <c r="C135" s="7"/>
      <c r="D135" s="8"/>
      <c r="E135" s="9"/>
      <c r="F135" s="9">
        <f>IFERROR(SUMIFS(ENTRADAS!$J:$J,ENTRADAS!$B:$B,CADASTRO!$B135,ENTRADAS!$I:$I,CADASTRO!F$2)/(SUMIFS(ENTRADAS!$D:$D,ENTRADAS!$B:$B,CADASTRO!$B135,ENTRADAS!$I:$I,CADASTRO!F$2)),0)</f>
        <v>0</v>
      </c>
      <c r="G135" s="9">
        <f>IFERROR(SUMIFS(ENTRADAS!$J:$J,ENTRADAS!$B:$B,CADASTRO!$B135,ENTRADAS!$I:$I,CADASTRO!G$2)/(SUMIFS(ENTRADAS!$D:$D,ENTRADAS!$B:$B,CADASTRO!$B135,ENTRADAS!$I:$I,CADASTRO!G$2)),0)</f>
        <v>0</v>
      </c>
      <c r="H135" s="9">
        <f>IFERROR(SUMIFS(ENTRADAS!$J:$J,ENTRADAS!$B:$B,CADASTRO!$B135,ENTRADAS!$I:$I,CADASTRO!H$2)/(SUMIFS(ENTRADAS!$D:$D,ENTRADAS!$B:$B,CADASTRO!$B135,ENTRADAS!$I:$I,CADASTRO!H$2)),0)</f>
        <v>0</v>
      </c>
      <c r="I135" s="9">
        <f>IFERROR(SUMIFS(ENTRADAS!$J:$J,ENTRADAS!$B:$B,CADASTRO!$B135,ENTRADAS!$I:$I,CADASTRO!I$2)/(SUMIFS(ENTRADAS!$D:$D,ENTRADAS!$B:$B,CADASTRO!$B135,ENTRADAS!$I:$I,CADASTRO!I$2)),0)</f>
        <v>0</v>
      </c>
      <c r="J135" s="9">
        <f>IFERROR(SUMIFS(ENTRADAS!$J:$J,ENTRADAS!$B:$B,CADASTRO!$B135,ENTRADAS!$I:$I,CADASTRO!J$2)/(SUMIFS(ENTRADAS!$D:$D,ENTRADAS!$B:$B,CADASTRO!$B135,ENTRADAS!$I:$I,CADASTRO!J$2)),0)</f>
        <v>0</v>
      </c>
      <c r="K135" s="9">
        <f>IFERROR(SUMIFS(ENTRADAS!$J:$J,ENTRADAS!$B:$B,CADASTRO!$B135,ENTRADAS!$I:$I,CADASTRO!K$2)/(SUMIFS(ENTRADAS!$D:$D,ENTRADAS!$B:$B,CADASTRO!$B135,ENTRADAS!$I:$I,CADASTRO!K$2)),0)</f>
        <v>0</v>
      </c>
      <c r="L135" s="9">
        <f>IFERROR(SUMIFS(ENTRADAS!$J:$J,ENTRADAS!$B:$B,CADASTRO!$B135,ENTRADAS!$I:$I,CADASTRO!L$2)/(SUMIFS(ENTRADAS!$D:$D,ENTRADAS!$B:$B,CADASTRO!$B135,ENTRADAS!$I:$I,CADASTRO!L$2)),0)</f>
        <v>0</v>
      </c>
      <c r="M135" s="9">
        <f>IFERROR(SUMIFS(ENTRADAS!$J:$J,ENTRADAS!$B:$B,CADASTRO!$B135,ENTRADAS!$I:$I,CADASTRO!M$2)/(SUMIFS(ENTRADAS!$D:$D,ENTRADAS!$B:$B,CADASTRO!$B135,ENTRADAS!$I:$I,CADASTRO!M$2)),0)</f>
        <v>0</v>
      </c>
      <c r="N135" s="9">
        <f>IFERROR(SUMIFS(ENTRADAS!$J:$J,ENTRADAS!$B:$B,CADASTRO!$B135,ENTRADAS!$I:$I,CADASTRO!N$2)/(SUMIFS(ENTRADAS!$D:$D,ENTRADAS!$B:$B,CADASTRO!$B135,ENTRADAS!$I:$I,CADASTRO!N$2)),0)</f>
        <v>0</v>
      </c>
      <c r="O135" s="9">
        <f>IFERROR(SUMIFS(ENTRADAS!$J:$J,ENTRADAS!$B:$B,CADASTRO!$B135,ENTRADAS!$I:$I,CADASTRO!O$2)/(SUMIFS(ENTRADAS!$D:$D,ENTRADAS!$B:$B,CADASTRO!$B135,ENTRADAS!$I:$I,CADASTRO!O$2)),0)</f>
        <v>0</v>
      </c>
      <c r="P135" s="9">
        <f>IFERROR(SUMIFS(ENTRADAS!$J:$J,ENTRADAS!$B:$B,CADASTRO!$B135,ENTRADAS!$I:$I,CADASTRO!P$2)/(SUMIFS(ENTRADAS!$D:$D,ENTRADAS!$B:$B,CADASTRO!$B135,ENTRADAS!$I:$I,CADASTRO!P$2)),0)</f>
        <v>0</v>
      </c>
      <c r="Q135" s="9">
        <f>IFERROR(SUMIFS(ENTRADAS!$J:$J,ENTRADAS!$B:$B,CADASTRO!$B135,ENTRADAS!$I:$I,CADASTRO!Q$2)/(SUMIFS(ENTRADAS!$D:$D,ENTRADAS!$B:$B,CADASTRO!$B135,ENTRADAS!$I:$I,CADASTRO!Q$2)),0)</f>
        <v>0</v>
      </c>
      <c r="R135" s="212">
        <f t="shared" si="7"/>
        <v>0</v>
      </c>
      <c r="S135" s="17">
        <f t="shared" si="9"/>
        <v>0</v>
      </c>
      <c r="T135" s="212">
        <f t="shared" si="8"/>
        <v>12</v>
      </c>
      <c r="U135" s="209">
        <v>12</v>
      </c>
      <c r="V135" s="1"/>
      <c r="W135" s="1"/>
      <c r="X135" s="1"/>
      <c r="Y135" s="1"/>
      <c r="Z135" s="1"/>
      <c r="AA135" s="1"/>
      <c r="AB135" s="1"/>
      <c r="AC135" s="1"/>
    </row>
    <row r="136" spans="1:29" ht="15.75" customHeight="1" x14ac:dyDescent="0.25">
      <c r="A136" s="8"/>
      <c r="B136" s="59"/>
      <c r="C136" s="7"/>
      <c r="D136" s="8"/>
      <c r="E136" s="9"/>
      <c r="F136" s="9">
        <f>IFERROR(SUMIFS(ENTRADAS!$J:$J,ENTRADAS!$B:$B,CADASTRO!$B136,ENTRADAS!$I:$I,CADASTRO!F$2)/(SUMIFS(ENTRADAS!$D:$D,ENTRADAS!$B:$B,CADASTRO!$B136,ENTRADAS!$I:$I,CADASTRO!F$2)),0)</f>
        <v>0</v>
      </c>
      <c r="G136" s="9">
        <f>IFERROR(SUMIFS(ENTRADAS!$J:$J,ENTRADAS!$B:$B,CADASTRO!$B136,ENTRADAS!$I:$I,CADASTRO!G$2)/(SUMIFS(ENTRADAS!$D:$D,ENTRADAS!$B:$B,CADASTRO!$B136,ENTRADAS!$I:$I,CADASTRO!G$2)),0)</f>
        <v>0</v>
      </c>
      <c r="H136" s="9">
        <f>IFERROR(SUMIFS(ENTRADAS!$J:$J,ENTRADAS!$B:$B,CADASTRO!$B136,ENTRADAS!$I:$I,CADASTRO!H$2)/(SUMIFS(ENTRADAS!$D:$D,ENTRADAS!$B:$B,CADASTRO!$B136,ENTRADAS!$I:$I,CADASTRO!H$2)),0)</f>
        <v>0</v>
      </c>
      <c r="I136" s="9">
        <f>IFERROR(SUMIFS(ENTRADAS!$J:$J,ENTRADAS!$B:$B,CADASTRO!$B136,ENTRADAS!$I:$I,CADASTRO!I$2)/(SUMIFS(ENTRADAS!$D:$D,ENTRADAS!$B:$B,CADASTRO!$B136,ENTRADAS!$I:$I,CADASTRO!I$2)),0)</f>
        <v>0</v>
      </c>
      <c r="J136" s="9">
        <f>IFERROR(SUMIFS(ENTRADAS!$J:$J,ENTRADAS!$B:$B,CADASTRO!$B136,ENTRADAS!$I:$I,CADASTRO!J$2)/(SUMIFS(ENTRADAS!$D:$D,ENTRADAS!$B:$B,CADASTRO!$B136,ENTRADAS!$I:$I,CADASTRO!J$2)),0)</f>
        <v>0</v>
      </c>
      <c r="K136" s="9">
        <f>IFERROR(SUMIFS(ENTRADAS!$J:$J,ENTRADAS!$B:$B,CADASTRO!$B136,ENTRADAS!$I:$I,CADASTRO!K$2)/(SUMIFS(ENTRADAS!$D:$D,ENTRADAS!$B:$B,CADASTRO!$B136,ENTRADAS!$I:$I,CADASTRO!K$2)),0)</f>
        <v>0</v>
      </c>
      <c r="L136" s="9">
        <f>IFERROR(SUMIFS(ENTRADAS!$J:$J,ENTRADAS!$B:$B,CADASTRO!$B136,ENTRADAS!$I:$I,CADASTRO!L$2)/(SUMIFS(ENTRADAS!$D:$D,ENTRADAS!$B:$B,CADASTRO!$B136,ENTRADAS!$I:$I,CADASTRO!L$2)),0)</f>
        <v>0</v>
      </c>
      <c r="M136" s="9">
        <f>IFERROR(SUMIFS(ENTRADAS!$J:$J,ENTRADAS!$B:$B,CADASTRO!$B136,ENTRADAS!$I:$I,CADASTRO!M$2)/(SUMIFS(ENTRADAS!$D:$D,ENTRADAS!$B:$B,CADASTRO!$B136,ENTRADAS!$I:$I,CADASTRO!M$2)),0)</f>
        <v>0</v>
      </c>
      <c r="N136" s="9">
        <f>IFERROR(SUMIFS(ENTRADAS!$J:$J,ENTRADAS!$B:$B,CADASTRO!$B136,ENTRADAS!$I:$I,CADASTRO!N$2)/(SUMIFS(ENTRADAS!$D:$D,ENTRADAS!$B:$B,CADASTRO!$B136,ENTRADAS!$I:$I,CADASTRO!N$2)),0)</f>
        <v>0</v>
      </c>
      <c r="O136" s="9">
        <f>IFERROR(SUMIFS(ENTRADAS!$J:$J,ENTRADAS!$B:$B,CADASTRO!$B136,ENTRADAS!$I:$I,CADASTRO!O$2)/(SUMIFS(ENTRADAS!$D:$D,ENTRADAS!$B:$B,CADASTRO!$B136,ENTRADAS!$I:$I,CADASTRO!O$2)),0)</f>
        <v>0</v>
      </c>
      <c r="P136" s="9">
        <f>IFERROR(SUMIFS(ENTRADAS!$J:$J,ENTRADAS!$B:$B,CADASTRO!$B136,ENTRADAS!$I:$I,CADASTRO!P$2)/(SUMIFS(ENTRADAS!$D:$D,ENTRADAS!$B:$B,CADASTRO!$B136,ENTRADAS!$I:$I,CADASTRO!P$2)),0)</f>
        <v>0</v>
      </c>
      <c r="Q136" s="9">
        <f>IFERROR(SUMIFS(ENTRADAS!$J:$J,ENTRADAS!$B:$B,CADASTRO!$B136,ENTRADAS!$I:$I,CADASTRO!Q$2)/(SUMIFS(ENTRADAS!$D:$D,ENTRADAS!$B:$B,CADASTRO!$B136,ENTRADAS!$I:$I,CADASTRO!Q$2)),0)</f>
        <v>0</v>
      </c>
      <c r="R136" s="212">
        <f t="shared" si="7"/>
        <v>0</v>
      </c>
      <c r="S136" s="17">
        <f t="shared" si="9"/>
        <v>0</v>
      </c>
      <c r="T136" s="212">
        <f t="shared" si="8"/>
        <v>12</v>
      </c>
      <c r="U136" s="209">
        <v>12</v>
      </c>
      <c r="V136" s="1"/>
      <c r="W136" s="1"/>
      <c r="X136" s="1"/>
      <c r="Y136" s="1"/>
      <c r="Z136" s="1"/>
      <c r="AA136" s="1"/>
      <c r="AB136" s="1"/>
      <c r="AC136" s="1"/>
    </row>
    <row r="137" spans="1:29" ht="15.75" customHeight="1" x14ac:dyDescent="0.25">
      <c r="A137" s="8"/>
      <c r="B137" s="60"/>
      <c r="C137" s="7"/>
      <c r="D137" s="8"/>
      <c r="E137" s="9"/>
      <c r="F137" s="9">
        <f>IFERROR(SUMIFS(ENTRADAS!$J:$J,ENTRADAS!$B:$B,CADASTRO!$B137,ENTRADAS!$I:$I,CADASTRO!F$2)/(SUMIFS(ENTRADAS!$D:$D,ENTRADAS!$B:$B,CADASTRO!$B137,ENTRADAS!$I:$I,CADASTRO!F$2)),0)</f>
        <v>0</v>
      </c>
      <c r="G137" s="9">
        <f>IFERROR(SUMIFS(ENTRADAS!$J:$J,ENTRADAS!$B:$B,CADASTRO!$B137,ENTRADAS!$I:$I,CADASTRO!G$2)/(SUMIFS(ENTRADAS!$D:$D,ENTRADAS!$B:$B,CADASTRO!$B137,ENTRADAS!$I:$I,CADASTRO!G$2)),0)</f>
        <v>0</v>
      </c>
      <c r="H137" s="9">
        <f>IFERROR(SUMIFS(ENTRADAS!$J:$J,ENTRADAS!$B:$B,CADASTRO!$B137,ENTRADAS!$I:$I,CADASTRO!H$2)/(SUMIFS(ENTRADAS!$D:$D,ENTRADAS!$B:$B,CADASTRO!$B137,ENTRADAS!$I:$I,CADASTRO!H$2)),0)</f>
        <v>0</v>
      </c>
      <c r="I137" s="9">
        <f>IFERROR(SUMIFS(ENTRADAS!$J:$J,ENTRADAS!$B:$B,CADASTRO!$B137,ENTRADAS!$I:$I,CADASTRO!I$2)/(SUMIFS(ENTRADAS!$D:$D,ENTRADAS!$B:$B,CADASTRO!$B137,ENTRADAS!$I:$I,CADASTRO!I$2)),0)</f>
        <v>0</v>
      </c>
      <c r="J137" s="9">
        <f>IFERROR(SUMIFS(ENTRADAS!$J:$J,ENTRADAS!$B:$B,CADASTRO!$B137,ENTRADAS!$I:$I,CADASTRO!J$2)/(SUMIFS(ENTRADAS!$D:$D,ENTRADAS!$B:$B,CADASTRO!$B137,ENTRADAS!$I:$I,CADASTRO!J$2)),0)</f>
        <v>0</v>
      </c>
      <c r="K137" s="9">
        <f>IFERROR(SUMIFS(ENTRADAS!$J:$J,ENTRADAS!$B:$B,CADASTRO!$B137,ENTRADAS!$I:$I,CADASTRO!K$2)/(SUMIFS(ENTRADAS!$D:$D,ENTRADAS!$B:$B,CADASTRO!$B137,ENTRADAS!$I:$I,CADASTRO!K$2)),0)</f>
        <v>0</v>
      </c>
      <c r="L137" s="9">
        <f>IFERROR(SUMIFS(ENTRADAS!$J:$J,ENTRADAS!$B:$B,CADASTRO!$B137,ENTRADAS!$I:$I,CADASTRO!L$2)/(SUMIFS(ENTRADAS!$D:$D,ENTRADAS!$B:$B,CADASTRO!$B137,ENTRADAS!$I:$I,CADASTRO!L$2)),0)</f>
        <v>0</v>
      </c>
      <c r="M137" s="9">
        <f>IFERROR(SUMIFS(ENTRADAS!$J:$J,ENTRADAS!$B:$B,CADASTRO!$B137,ENTRADAS!$I:$I,CADASTRO!M$2)/(SUMIFS(ENTRADAS!$D:$D,ENTRADAS!$B:$B,CADASTRO!$B137,ENTRADAS!$I:$I,CADASTRO!M$2)),0)</f>
        <v>0</v>
      </c>
      <c r="N137" s="9">
        <f>IFERROR(SUMIFS(ENTRADAS!$J:$J,ENTRADAS!$B:$B,CADASTRO!$B137,ENTRADAS!$I:$I,CADASTRO!N$2)/(SUMIFS(ENTRADAS!$D:$D,ENTRADAS!$B:$B,CADASTRO!$B137,ENTRADAS!$I:$I,CADASTRO!N$2)),0)</f>
        <v>0</v>
      </c>
      <c r="O137" s="9">
        <f>IFERROR(SUMIFS(ENTRADAS!$J:$J,ENTRADAS!$B:$B,CADASTRO!$B137,ENTRADAS!$I:$I,CADASTRO!O$2)/(SUMIFS(ENTRADAS!$D:$D,ENTRADAS!$B:$B,CADASTRO!$B137,ENTRADAS!$I:$I,CADASTRO!O$2)),0)</f>
        <v>0</v>
      </c>
      <c r="P137" s="9">
        <f>IFERROR(SUMIFS(ENTRADAS!$J:$J,ENTRADAS!$B:$B,CADASTRO!$B137,ENTRADAS!$I:$I,CADASTRO!P$2)/(SUMIFS(ENTRADAS!$D:$D,ENTRADAS!$B:$B,CADASTRO!$B137,ENTRADAS!$I:$I,CADASTRO!P$2)),0)</f>
        <v>0</v>
      </c>
      <c r="Q137" s="9">
        <f>IFERROR(SUMIFS(ENTRADAS!$J:$J,ENTRADAS!$B:$B,CADASTRO!$B137,ENTRADAS!$I:$I,CADASTRO!Q$2)/(SUMIFS(ENTRADAS!$D:$D,ENTRADAS!$B:$B,CADASTRO!$B137,ENTRADAS!$I:$I,CADASTRO!Q$2)),0)</f>
        <v>0</v>
      </c>
      <c r="R137" s="212">
        <f t="shared" si="7"/>
        <v>0</v>
      </c>
      <c r="S137" s="17">
        <f t="shared" si="9"/>
        <v>0</v>
      </c>
      <c r="T137" s="212">
        <f t="shared" si="8"/>
        <v>12</v>
      </c>
      <c r="U137" s="209">
        <v>12</v>
      </c>
      <c r="V137" s="1"/>
      <c r="W137" s="1"/>
      <c r="X137" s="1"/>
      <c r="Y137" s="1"/>
      <c r="Z137" s="1"/>
      <c r="AA137" s="1"/>
      <c r="AB137" s="1"/>
      <c r="AC137" s="1"/>
    </row>
    <row r="138" spans="1:29" ht="15.75" customHeight="1" x14ac:dyDescent="0.25">
      <c r="A138" s="8"/>
      <c r="B138" s="65"/>
      <c r="C138" s="7"/>
      <c r="D138" s="8"/>
      <c r="E138" s="9"/>
      <c r="F138" s="9">
        <f>IFERROR(SUMIFS(ENTRADAS!$J:$J,ENTRADAS!$B:$B,CADASTRO!$B138,ENTRADAS!$I:$I,CADASTRO!F$2)/(SUMIFS(ENTRADAS!$D:$D,ENTRADAS!$B:$B,CADASTRO!$B138,ENTRADAS!$I:$I,CADASTRO!F$2)),0)</f>
        <v>0</v>
      </c>
      <c r="G138" s="9">
        <f>IFERROR(SUMIFS(ENTRADAS!$J:$J,ENTRADAS!$B:$B,CADASTRO!$B138,ENTRADAS!$I:$I,CADASTRO!G$2)/(SUMIFS(ENTRADAS!$D:$D,ENTRADAS!$B:$B,CADASTRO!$B138,ENTRADAS!$I:$I,CADASTRO!G$2)),0)</f>
        <v>0</v>
      </c>
      <c r="H138" s="9">
        <f>IFERROR(SUMIFS(ENTRADAS!$J:$J,ENTRADAS!$B:$B,CADASTRO!$B138,ENTRADAS!$I:$I,CADASTRO!H$2)/(SUMIFS(ENTRADAS!$D:$D,ENTRADAS!$B:$B,CADASTRO!$B138,ENTRADAS!$I:$I,CADASTRO!H$2)),0)</f>
        <v>0</v>
      </c>
      <c r="I138" s="9">
        <f>IFERROR(SUMIFS(ENTRADAS!$J:$J,ENTRADAS!$B:$B,CADASTRO!$B138,ENTRADAS!$I:$I,CADASTRO!I$2)/(SUMIFS(ENTRADAS!$D:$D,ENTRADAS!$B:$B,CADASTRO!$B138,ENTRADAS!$I:$I,CADASTRO!I$2)),0)</f>
        <v>0</v>
      </c>
      <c r="J138" s="9">
        <f>IFERROR(SUMIFS(ENTRADAS!$J:$J,ENTRADAS!$B:$B,CADASTRO!$B138,ENTRADAS!$I:$I,CADASTRO!J$2)/(SUMIFS(ENTRADAS!$D:$D,ENTRADAS!$B:$B,CADASTRO!$B138,ENTRADAS!$I:$I,CADASTRO!J$2)),0)</f>
        <v>0</v>
      </c>
      <c r="K138" s="9">
        <f>IFERROR(SUMIFS(ENTRADAS!$J:$J,ENTRADAS!$B:$B,CADASTRO!$B138,ENTRADAS!$I:$I,CADASTRO!K$2)/(SUMIFS(ENTRADAS!$D:$D,ENTRADAS!$B:$B,CADASTRO!$B138,ENTRADAS!$I:$I,CADASTRO!K$2)),0)</f>
        <v>0</v>
      </c>
      <c r="L138" s="9">
        <f>IFERROR(SUMIFS(ENTRADAS!$J:$J,ENTRADAS!$B:$B,CADASTRO!$B138,ENTRADAS!$I:$I,CADASTRO!L$2)/(SUMIFS(ENTRADAS!$D:$D,ENTRADAS!$B:$B,CADASTRO!$B138,ENTRADAS!$I:$I,CADASTRO!L$2)),0)</f>
        <v>0</v>
      </c>
      <c r="M138" s="9">
        <f>IFERROR(SUMIFS(ENTRADAS!$J:$J,ENTRADAS!$B:$B,CADASTRO!$B138,ENTRADAS!$I:$I,CADASTRO!M$2)/(SUMIFS(ENTRADAS!$D:$D,ENTRADAS!$B:$B,CADASTRO!$B138,ENTRADAS!$I:$I,CADASTRO!M$2)),0)</f>
        <v>0</v>
      </c>
      <c r="N138" s="9">
        <f>IFERROR(SUMIFS(ENTRADAS!$J:$J,ENTRADAS!$B:$B,CADASTRO!$B138,ENTRADAS!$I:$I,CADASTRO!N$2)/(SUMIFS(ENTRADAS!$D:$D,ENTRADAS!$B:$B,CADASTRO!$B138,ENTRADAS!$I:$I,CADASTRO!N$2)),0)</f>
        <v>0</v>
      </c>
      <c r="O138" s="9">
        <f>IFERROR(SUMIFS(ENTRADAS!$J:$J,ENTRADAS!$B:$B,CADASTRO!$B138,ENTRADAS!$I:$I,CADASTRO!O$2)/(SUMIFS(ENTRADAS!$D:$D,ENTRADAS!$B:$B,CADASTRO!$B138,ENTRADAS!$I:$I,CADASTRO!O$2)),0)</f>
        <v>0</v>
      </c>
      <c r="P138" s="9">
        <f>IFERROR(SUMIFS(ENTRADAS!$J:$J,ENTRADAS!$B:$B,CADASTRO!$B138,ENTRADAS!$I:$I,CADASTRO!P$2)/(SUMIFS(ENTRADAS!$D:$D,ENTRADAS!$B:$B,CADASTRO!$B138,ENTRADAS!$I:$I,CADASTRO!P$2)),0)</f>
        <v>0</v>
      </c>
      <c r="Q138" s="9">
        <f>IFERROR(SUMIFS(ENTRADAS!$J:$J,ENTRADAS!$B:$B,CADASTRO!$B138,ENTRADAS!$I:$I,CADASTRO!Q$2)/(SUMIFS(ENTRADAS!$D:$D,ENTRADAS!$B:$B,CADASTRO!$B138,ENTRADAS!$I:$I,CADASTRO!Q$2)),0)</f>
        <v>0</v>
      </c>
      <c r="R138" s="212">
        <f t="shared" si="7"/>
        <v>0</v>
      </c>
      <c r="S138" s="17">
        <f t="shared" si="9"/>
        <v>0</v>
      </c>
      <c r="T138" s="212">
        <f t="shared" si="8"/>
        <v>12</v>
      </c>
      <c r="U138" s="209">
        <v>12</v>
      </c>
      <c r="V138" s="1"/>
      <c r="W138" s="1"/>
      <c r="X138" s="1"/>
      <c r="Y138" s="1"/>
      <c r="Z138" s="1"/>
      <c r="AA138" s="1"/>
      <c r="AB138" s="1"/>
      <c r="AC138" s="1"/>
    </row>
    <row r="139" spans="1:29" ht="15.75" customHeight="1" x14ac:dyDescent="0.25">
      <c r="A139" s="8"/>
      <c r="B139" s="60"/>
      <c r="C139" s="7"/>
      <c r="D139" s="8"/>
      <c r="E139" s="9"/>
      <c r="F139" s="9">
        <f>IFERROR(SUMIFS(ENTRADAS!$J:$J,ENTRADAS!$B:$B,CADASTRO!$B139,ENTRADAS!$I:$I,CADASTRO!F$2)/(SUMIFS(ENTRADAS!$D:$D,ENTRADAS!$B:$B,CADASTRO!$B139,ENTRADAS!$I:$I,CADASTRO!F$2)),0)</f>
        <v>0</v>
      </c>
      <c r="G139" s="9">
        <f>IFERROR(SUMIFS(ENTRADAS!$J:$J,ENTRADAS!$B:$B,CADASTRO!$B139,ENTRADAS!$I:$I,CADASTRO!G$2)/(SUMIFS(ENTRADAS!$D:$D,ENTRADAS!$B:$B,CADASTRO!$B139,ENTRADAS!$I:$I,CADASTRO!G$2)),0)</f>
        <v>0</v>
      </c>
      <c r="H139" s="9">
        <f>IFERROR(SUMIFS(ENTRADAS!$J:$J,ENTRADAS!$B:$B,CADASTRO!$B139,ENTRADAS!$I:$I,CADASTRO!H$2)/(SUMIFS(ENTRADAS!$D:$D,ENTRADAS!$B:$B,CADASTRO!$B139,ENTRADAS!$I:$I,CADASTRO!H$2)),0)</f>
        <v>0</v>
      </c>
      <c r="I139" s="9">
        <f>IFERROR(SUMIFS(ENTRADAS!$J:$J,ENTRADAS!$B:$B,CADASTRO!$B139,ENTRADAS!$I:$I,CADASTRO!I$2)/(SUMIFS(ENTRADAS!$D:$D,ENTRADAS!$B:$B,CADASTRO!$B139,ENTRADAS!$I:$I,CADASTRO!I$2)),0)</f>
        <v>0</v>
      </c>
      <c r="J139" s="9">
        <f>IFERROR(SUMIFS(ENTRADAS!$J:$J,ENTRADAS!$B:$B,CADASTRO!$B139,ENTRADAS!$I:$I,CADASTRO!J$2)/(SUMIFS(ENTRADAS!$D:$D,ENTRADAS!$B:$B,CADASTRO!$B139,ENTRADAS!$I:$I,CADASTRO!J$2)),0)</f>
        <v>0</v>
      </c>
      <c r="K139" s="9">
        <f>IFERROR(SUMIFS(ENTRADAS!$J:$J,ENTRADAS!$B:$B,CADASTRO!$B139,ENTRADAS!$I:$I,CADASTRO!K$2)/(SUMIFS(ENTRADAS!$D:$D,ENTRADAS!$B:$B,CADASTRO!$B139,ENTRADAS!$I:$I,CADASTRO!K$2)),0)</f>
        <v>0</v>
      </c>
      <c r="L139" s="9">
        <f>IFERROR(SUMIFS(ENTRADAS!$J:$J,ENTRADAS!$B:$B,CADASTRO!$B139,ENTRADAS!$I:$I,CADASTRO!L$2)/(SUMIFS(ENTRADAS!$D:$D,ENTRADAS!$B:$B,CADASTRO!$B139,ENTRADAS!$I:$I,CADASTRO!L$2)),0)</f>
        <v>0</v>
      </c>
      <c r="M139" s="9">
        <f>IFERROR(SUMIFS(ENTRADAS!$J:$J,ENTRADAS!$B:$B,CADASTRO!$B139,ENTRADAS!$I:$I,CADASTRO!M$2)/(SUMIFS(ENTRADAS!$D:$D,ENTRADAS!$B:$B,CADASTRO!$B139,ENTRADAS!$I:$I,CADASTRO!M$2)),0)</f>
        <v>0</v>
      </c>
      <c r="N139" s="9">
        <f>IFERROR(SUMIFS(ENTRADAS!$J:$J,ENTRADAS!$B:$B,CADASTRO!$B139,ENTRADAS!$I:$I,CADASTRO!N$2)/(SUMIFS(ENTRADAS!$D:$D,ENTRADAS!$B:$B,CADASTRO!$B139,ENTRADAS!$I:$I,CADASTRO!N$2)),0)</f>
        <v>0</v>
      </c>
      <c r="O139" s="9">
        <f>IFERROR(SUMIFS(ENTRADAS!$J:$J,ENTRADAS!$B:$B,CADASTRO!$B139,ENTRADAS!$I:$I,CADASTRO!O$2)/(SUMIFS(ENTRADAS!$D:$D,ENTRADAS!$B:$B,CADASTRO!$B139,ENTRADAS!$I:$I,CADASTRO!O$2)),0)</f>
        <v>0</v>
      </c>
      <c r="P139" s="9">
        <f>IFERROR(SUMIFS(ENTRADAS!$J:$J,ENTRADAS!$B:$B,CADASTRO!$B139,ENTRADAS!$I:$I,CADASTRO!P$2)/(SUMIFS(ENTRADAS!$D:$D,ENTRADAS!$B:$B,CADASTRO!$B139,ENTRADAS!$I:$I,CADASTRO!P$2)),0)</f>
        <v>0</v>
      </c>
      <c r="Q139" s="9">
        <f>IFERROR(SUMIFS(ENTRADAS!$J:$J,ENTRADAS!$B:$B,CADASTRO!$B139,ENTRADAS!$I:$I,CADASTRO!Q$2)/(SUMIFS(ENTRADAS!$D:$D,ENTRADAS!$B:$B,CADASTRO!$B139,ENTRADAS!$I:$I,CADASTRO!Q$2)),0)</f>
        <v>0</v>
      </c>
      <c r="R139" s="212">
        <f t="shared" si="7"/>
        <v>0</v>
      </c>
      <c r="S139" s="17">
        <f t="shared" si="9"/>
        <v>0</v>
      </c>
      <c r="T139" s="212">
        <f t="shared" si="8"/>
        <v>12</v>
      </c>
      <c r="U139" s="209">
        <v>12</v>
      </c>
      <c r="V139" s="1"/>
      <c r="W139" s="1"/>
      <c r="X139" s="1"/>
      <c r="Y139" s="1"/>
      <c r="Z139" s="1"/>
      <c r="AA139" s="1"/>
      <c r="AB139" s="1"/>
      <c r="AC139" s="1"/>
    </row>
    <row r="140" spans="1:29" ht="15.75" customHeight="1" x14ac:dyDescent="0.25">
      <c r="A140" s="8"/>
      <c r="B140" s="59"/>
      <c r="C140" s="7"/>
      <c r="D140" s="8"/>
      <c r="E140" s="9"/>
      <c r="F140" s="9">
        <f>IFERROR(SUMIFS(ENTRADAS!$J:$J,ENTRADAS!$B:$B,CADASTRO!$B140,ENTRADAS!$I:$I,CADASTRO!F$2)/(SUMIFS(ENTRADAS!$D:$D,ENTRADAS!$B:$B,CADASTRO!$B140,ENTRADAS!$I:$I,CADASTRO!F$2)),0)</f>
        <v>0</v>
      </c>
      <c r="G140" s="9">
        <f>IFERROR(SUMIFS(ENTRADAS!$J:$J,ENTRADAS!$B:$B,CADASTRO!$B140,ENTRADAS!$I:$I,CADASTRO!G$2)/(SUMIFS(ENTRADAS!$D:$D,ENTRADAS!$B:$B,CADASTRO!$B140,ENTRADAS!$I:$I,CADASTRO!G$2)),0)</f>
        <v>0</v>
      </c>
      <c r="H140" s="9">
        <f>IFERROR(SUMIFS(ENTRADAS!$J:$J,ENTRADAS!$B:$B,CADASTRO!$B140,ENTRADAS!$I:$I,CADASTRO!H$2)/(SUMIFS(ENTRADAS!$D:$D,ENTRADAS!$B:$B,CADASTRO!$B140,ENTRADAS!$I:$I,CADASTRO!H$2)),0)</f>
        <v>0</v>
      </c>
      <c r="I140" s="9">
        <f>IFERROR(SUMIFS(ENTRADAS!$J:$J,ENTRADAS!$B:$B,CADASTRO!$B140,ENTRADAS!$I:$I,CADASTRO!I$2)/(SUMIFS(ENTRADAS!$D:$D,ENTRADAS!$B:$B,CADASTRO!$B140,ENTRADAS!$I:$I,CADASTRO!I$2)),0)</f>
        <v>0</v>
      </c>
      <c r="J140" s="9">
        <f>IFERROR(SUMIFS(ENTRADAS!$J:$J,ENTRADAS!$B:$B,CADASTRO!$B140,ENTRADAS!$I:$I,CADASTRO!J$2)/(SUMIFS(ENTRADAS!$D:$D,ENTRADAS!$B:$B,CADASTRO!$B140,ENTRADAS!$I:$I,CADASTRO!J$2)),0)</f>
        <v>0</v>
      </c>
      <c r="K140" s="9">
        <f>IFERROR(SUMIFS(ENTRADAS!$J:$J,ENTRADAS!$B:$B,CADASTRO!$B140,ENTRADAS!$I:$I,CADASTRO!K$2)/(SUMIFS(ENTRADAS!$D:$D,ENTRADAS!$B:$B,CADASTRO!$B140,ENTRADAS!$I:$I,CADASTRO!K$2)),0)</f>
        <v>0</v>
      </c>
      <c r="L140" s="9">
        <f>IFERROR(SUMIFS(ENTRADAS!$J:$J,ENTRADAS!$B:$B,CADASTRO!$B140,ENTRADAS!$I:$I,CADASTRO!L$2)/(SUMIFS(ENTRADAS!$D:$D,ENTRADAS!$B:$B,CADASTRO!$B140,ENTRADAS!$I:$I,CADASTRO!L$2)),0)</f>
        <v>0</v>
      </c>
      <c r="M140" s="9">
        <f>IFERROR(SUMIFS(ENTRADAS!$J:$J,ENTRADAS!$B:$B,CADASTRO!$B140,ENTRADAS!$I:$I,CADASTRO!M$2)/(SUMIFS(ENTRADAS!$D:$D,ENTRADAS!$B:$B,CADASTRO!$B140,ENTRADAS!$I:$I,CADASTRO!M$2)),0)</f>
        <v>0</v>
      </c>
      <c r="N140" s="9">
        <f>IFERROR(SUMIFS(ENTRADAS!$J:$J,ENTRADAS!$B:$B,CADASTRO!$B140,ENTRADAS!$I:$I,CADASTRO!N$2)/(SUMIFS(ENTRADAS!$D:$D,ENTRADAS!$B:$B,CADASTRO!$B140,ENTRADAS!$I:$I,CADASTRO!N$2)),0)</f>
        <v>0</v>
      </c>
      <c r="O140" s="9">
        <f>IFERROR(SUMIFS(ENTRADAS!$J:$J,ENTRADAS!$B:$B,CADASTRO!$B140,ENTRADAS!$I:$I,CADASTRO!O$2)/(SUMIFS(ENTRADAS!$D:$D,ENTRADAS!$B:$B,CADASTRO!$B140,ENTRADAS!$I:$I,CADASTRO!O$2)),0)</f>
        <v>0</v>
      </c>
      <c r="P140" s="9">
        <f>IFERROR(SUMIFS(ENTRADAS!$J:$J,ENTRADAS!$B:$B,CADASTRO!$B140,ENTRADAS!$I:$I,CADASTRO!P$2)/(SUMIFS(ENTRADAS!$D:$D,ENTRADAS!$B:$B,CADASTRO!$B140,ENTRADAS!$I:$I,CADASTRO!P$2)),0)</f>
        <v>0</v>
      </c>
      <c r="Q140" s="9">
        <f>IFERROR(SUMIFS(ENTRADAS!$J:$J,ENTRADAS!$B:$B,CADASTRO!$B140,ENTRADAS!$I:$I,CADASTRO!Q$2)/(SUMIFS(ENTRADAS!$D:$D,ENTRADAS!$B:$B,CADASTRO!$B140,ENTRADAS!$I:$I,CADASTRO!Q$2)),0)</f>
        <v>0</v>
      </c>
      <c r="R140" s="212">
        <f t="shared" si="7"/>
        <v>0</v>
      </c>
      <c r="S140" s="17">
        <f t="shared" si="9"/>
        <v>0</v>
      </c>
      <c r="T140" s="212">
        <f t="shared" si="8"/>
        <v>12</v>
      </c>
      <c r="U140" s="209">
        <v>12</v>
      </c>
      <c r="V140" s="1"/>
      <c r="W140" s="1"/>
      <c r="X140" s="1"/>
      <c r="Y140" s="1"/>
      <c r="Z140" s="1"/>
      <c r="AA140" s="1"/>
      <c r="AB140" s="1"/>
      <c r="AC140" s="1"/>
    </row>
    <row r="141" spans="1:29" ht="15.75" customHeight="1" x14ac:dyDescent="0.25">
      <c r="A141" s="8"/>
      <c r="B141" s="65"/>
      <c r="C141" s="7"/>
      <c r="D141" s="8"/>
      <c r="E141" s="9"/>
      <c r="F141" s="9">
        <f>IFERROR(SUMIFS(ENTRADAS!$J:$J,ENTRADAS!$B:$B,CADASTRO!$B141,ENTRADAS!$I:$I,CADASTRO!F$2)/(SUMIFS(ENTRADAS!$D:$D,ENTRADAS!$B:$B,CADASTRO!$B141,ENTRADAS!$I:$I,CADASTRO!F$2)),0)</f>
        <v>0</v>
      </c>
      <c r="G141" s="9">
        <f>IFERROR(SUMIFS(ENTRADAS!$J:$J,ENTRADAS!$B:$B,CADASTRO!$B141,ENTRADAS!$I:$I,CADASTRO!G$2)/(SUMIFS(ENTRADAS!$D:$D,ENTRADAS!$B:$B,CADASTRO!$B141,ENTRADAS!$I:$I,CADASTRO!G$2)),0)</f>
        <v>0</v>
      </c>
      <c r="H141" s="9">
        <f>IFERROR(SUMIFS(ENTRADAS!$J:$J,ENTRADAS!$B:$B,CADASTRO!$B141,ENTRADAS!$I:$I,CADASTRO!H$2)/(SUMIFS(ENTRADAS!$D:$D,ENTRADAS!$B:$B,CADASTRO!$B141,ENTRADAS!$I:$I,CADASTRO!H$2)),0)</f>
        <v>0</v>
      </c>
      <c r="I141" s="9">
        <f>IFERROR(SUMIFS(ENTRADAS!$J:$J,ENTRADAS!$B:$B,CADASTRO!$B141,ENTRADAS!$I:$I,CADASTRO!I$2)/(SUMIFS(ENTRADAS!$D:$D,ENTRADAS!$B:$B,CADASTRO!$B141,ENTRADAS!$I:$I,CADASTRO!I$2)),0)</f>
        <v>0</v>
      </c>
      <c r="J141" s="9">
        <f>IFERROR(SUMIFS(ENTRADAS!$J:$J,ENTRADAS!$B:$B,CADASTRO!$B141,ENTRADAS!$I:$I,CADASTRO!J$2)/(SUMIFS(ENTRADAS!$D:$D,ENTRADAS!$B:$B,CADASTRO!$B141,ENTRADAS!$I:$I,CADASTRO!J$2)),0)</f>
        <v>0</v>
      </c>
      <c r="K141" s="9">
        <f>IFERROR(SUMIFS(ENTRADAS!$J:$J,ENTRADAS!$B:$B,CADASTRO!$B141,ENTRADAS!$I:$I,CADASTRO!K$2)/(SUMIFS(ENTRADAS!$D:$D,ENTRADAS!$B:$B,CADASTRO!$B141,ENTRADAS!$I:$I,CADASTRO!K$2)),0)</f>
        <v>0</v>
      </c>
      <c r="L141" s="9">
        <f>IFERROR(SUMIFS(ENTRADAS!$J:$J,ENTRADAS!$B:$B,CADASTRO!$B141,ENTRADAS!$I:$I,CADASTRO!L$2)/(SUMIFS(ENTRADAS!$D:$D,ENTRADAS!$B:$B,CADASTRO!$B141,ENTRADAS!$I:$I,CADASTRO!L$2)),0)</f>
        <v>0</v>
      </c>
      <c r="M141" s="9">
        <f>IFERROR(SUMIFS(ENTRADAS!$J:$J,ENTRADAS!$B:$B,CADASTRO!$B141,ENTRADAS!$I:$I,CADASTRO!M$2)/(SUMIFS(ENTRADAS!$D:$D,ENTRADAS!$B:$B,CADASTRO!$B141,ENTRADAS!$I:$I,CADASTRO!M$2)),0)</f>
        <v>0</v>
      </c>
      <c r="N141" s="9">
        <f>IFERROR(SUMIFS(ENTRADAS!$J:$J,ENTRADAS!$B:$B,CADASTRO!$B141,ENTRADAS!$I:$I,CADASTRO!N$2)/(SUMIFS(ENTRADAS!$D:$D,ENTRADAS!$B:$B,CADASTRO!$B141,ENTRADAS!$I:$I,CADASTRO!N$2)),0)</f>
        <v>0</v>
      </c>
      <c r="O141" s="9">
        <f>IFERROR(SUMIFS(ENTRADAS!$J:$J,ENTRADAS!$B:$B,CADASTRO!$B141,ENTRADAS!$I:$I,CADASTRO!O$2)/(SUMIFS(ENTRADAS!$D:$D,ENTRADAS!$B:$B,CADASTRO!$B141,ENTRADAS!$I:$I,CADASTRO!O$2)),0)</f>
        <v>0</v>
      </c>
      <c r="P141" s="9">
        <f>IFERROR(SUMIFS(ENTRADAS!$J:$J,ENTRADAS!$B:$B,CADASTRO!$B141,ENTRADAS!$I:$I,CADASTRO!P$2)/(SUMIFS(ENTRADAS!$D:$D,ENTRADAS!$B:$B,CADASTRO!$B141,ENTRADAS!$I:$I,CADASTRO!P$2)),0)</f>
        <v>0</v>
      </c>
      <c r="Q141" s="9">
        <f>IFERROR(SUMIFS(ENTRADAS!$J:$J,ENTRADAS!$B:$B,CADASTRO!$B141,ENTRADAS!$I:$I,CADASTRO!Q$2)/(SUMIFS(ENTRADAS!$D:$D,ENTRADAS!$B:$B,CADASTRO!$B141,ENTRADAS!$I:$I,CADASTRO!Q$2)),0)</f>
        <v>0</v>
      </c>
      <c r="R141" s="212">
        <f t="shared" si="7"/>
        <v>0</v>
      </c>
      <c r="S141" s="17">
        <f t="shared" si="9"/>
        <v>0</v>
      </c>
      <c r="T141" s="212">
        <f t="shared" si="8"/>
        <v>12</v>
      </c>
      <c r="U141" s="209">
        <v>12</v>
      </c>
      <c r="V141" s="1"/>
      <c r="W141" s="1"/>
      <c r="X141" s="1"/>
      <c r="Y141" s="1"/>
      <c r="Z141" s="1"/>
      <c r="AA141" s="1"/>
      <c r="AB141" s="1"/>
      <c r="AC141" s="1"/>
    </row>
    <row r="142" spans="1:29" ht="15.75" customHeight="1" x14ac:dyDescent="0.25">
      <c r="A142" s="8"/>
      <c r="B142" s="59"/>
      <c r="C142" s="7"/>
      <c r="D142" s="8"/>
      <c r="E142" s="9"/>
      <c r="F142" s="9">
        <f>IFERROR(SUMIFS(ENTRADAS!$J:$J,ENTRADAS!$B:$B,CADASTRO!$B142,ENTRADAS!$I:$I,CADASTRO!F$2)/(SUMIFS(ENTRADAS!$D:$D,ENTRADAS!$B:$B,CADASTRO!$B142,ENTRADAS!$I:$I,CADASTRO!F$2)),0)</f>
        <v>0</v>
      </c>
      <c r="G142" s="9">
        <f>IFERROR(SUMIFS(ENTRADAS!$J:$J,ENTRADAS!$B:$B,CADASTRO!$B142,ENTRADAS!$I:$I,CADASTRO!G$2)/(SUMIFS(ENTRADAS!$D:$D,ENTRADAS!$B:$B,CADASTRO!$B142,ENTRADAS!$I:$I,CADASTRO!G$2)),0)</f>
        <v>0</v>
      </c>
      <c r="H142" s="9">
        <f>IFERROR(SUMIFS(ENTRADAS!$J:$J,ENTRADAS!$B:$B,CADASTRO!$B142,ENTRADAS!$I:$I,CADASTRO!H$2)/(SUMIFS(ENTRADAS!$D:$D,ENTRADAS!$B:$B,CADASTRO!$B142,ENTRADAS!$I:$I,CADASTRO!H$2)),0)</f>
        <v>0</v>
      </c>
      <c r="I142" s="9">
        <f>IFERROR(SUMIFS(ENTRADAS!$J:$J,ENTRADAS!$B:$B,CADASTRO!$B142,ENTRADAS!$I:$I,CADASTRO!I$2)/(SUMIFS(ENTRADAS!$D:$D,ENTRADAS!$B:$B,CADASTRO!$B142,ENTRADAS!$I:$I,CADASTRO!I$2)),0)</f>
        <v>0</v>
      </c>
      <c r="J142" s="9">
        <f>IFERROR(SUMIFS(ENTRADAS!$J:$J,ENTRADAS!$B:$B,CADASTRO!$B142,ENTRADAS!$I:$I,CADASTRO!J$2)/(SUMIFS(ENTRADAS!$D:$D,ENTRADAS!$B:$B,CADASTRO!$B142,ENTRADAS!$I:$I,CADASTRO!J$2)),0)</f>
        <v>0</v>
      </c>
      <c r="K142" s="9">
        <f>IFERROR(SUMIFS(ENTRADAS!$J:$J,ENTRADAS!$B:$B,CADASTRO!$B142,ENTRADAS!$I:$I,CADASTRO!K$2)/(SUMIFS(ENTRADAS!$D:$D,ENTRADAS!$B:$B,CADASTRO!$B142,ENTRADAS!$I:$I,CADASTRO!K$2)),0)</f>
        <v>0</v>
      </c>
      <c r="L142" s="9">
        <f>IFERROR(SUMIFS(ENTRADAS!$J:$J,ENTRADAS!$B:$B,CADASTRO!$B142,ENTRADAS!$I:$I,CADASTRO!L$2)/(SUMIFS(ENTRADAS!$D:$D,ENTRADAS!$B:$B,CADASTRO!$B142,ENTRADAS!$I:$I,CADASTRO!L$2)),0)</f>
        <v>0</v>
      </c>
      <c r="M142" s="9">
        <f>IFERROR(SUMIFS(ENTRADAS!$J:$J,ENTRADAS!$B:$B,CADASTRO!$B142,ENTRADAS!$I:$I,CADASTRO!M$2)/(SUMIFS(ENTRADAS!$D:$D,ENTRADAS!$B:$B,CADASTRO!$B142,ENTRADAS!$I:$I,CADASTRO!M$2)),0)</f>
        <v>0</v>
      </c>
      <c r="N142" s="9">
        <f>IFERROR(SUMIFS(ENTRADAS!$J:$J,ENTRADAS!$B:$B,CADASTRO!$B142,ENTRADAS!$I:$I,CADASTRO!N$2)/(SUMIFS(ENTRADAS!$D:$D,ENTRADAS!$B:$B,CADASTRO!$B142,ENTRADAS!$I:$I,CADASTRO!N$2)),0)</f>
        <v>0</v>
      </c>
      <c r="O142" s="9">
        <f>IFERROR(SUMIFS(ENTRADAS!$J:$J,ENTRADAS!$B:$B,CADASTRO!$B142,ENTRADAS!$I:$I,CADASTRO!O$2)/(SUMIFS(ENTRADAS!$D:$D,ENTRADAS!$B:$B,CADASTRO!$B142,ENTRADAS!$I:$I,CADASTRO!O$2)),0)</f>
        <v>0</v>
      </c>
      <c r="P142" s="9">
        <f>IFERROR(SUMIFS(ENTRADAS!$J:$J,ENTRADAS!$B:$B,CADASTRO!$B142,ENTRADAS!$I:$I,CADASTRO!P$2)/(SUMIFS(ENTRADAS!$D:$D,ENTRADAS!$B:$B,CADASTRO!$B142,ENTRADAS!$I:$I,CADASTRO!P$2)),0)</f>
        <v>0</v>
      </c>
      <c r="Q142" s="9">
        <f>IFERROR(SUMIFS(ENTRADAS!$J:$J,ENTRADAS!$B:$B,CADASTRO!$B142,ENTRADAS!$I:$I,CADASTRO!Q$2)/(SUMIFS(ENTRADAS!$D:$D,ENTRADAS!$B:$B,CADASTRO!$B142,ENTRADAS!$I:$I,CADASTRO!Q$2)),0)</f>
        <v>0</v>
      </c>
      <c r="R142" s="212">
        <f t="shared" si="7"/>
        <v>0</v>
      </c>
      <c r="S142" s="17">
        <f t="shared" si="9"/>
        <v>0</v>
      </c>
      <c r="T142" s="212">
        <f t="shared" si="8"/>
        <v>12</v>
      </c>
      <c r="U142" s="209">
        <v>12</v>
      </c>
      <c r="V142" s="1"/>
      <c r="W142" s="1"/>
      <c r="X142" s="1"/>
      <c r="Y142" s="1"/>
      <c r="Z142" s="1"/>
      <c r="AA142" s="1"/>
      <c r="AB142" s="1"/>
      <c r="AC142" s="1"/>
    </row>
    <row r="143" spans="1:29" ht="15.75" customHeight="1" x14ac:dyDescent="0.25">
      <c r="A143" s="8"/>
      <c r="B143" s="59"/>
      <c r="C143" s="7"/>
      <c r="D143" s="8"/>
      <c r="E143" s="9"/>
      <c r="F143" s="9">
        <f>IFERROR(SUMIFS(ENTRADAS!$J:$J,ENTRADAS!$B:$B,CADASTRO!$B143,ENTRADAS!$I:$I,CADASTRO!F$2)/(SUMIFS(ENTRADAS!$D:$D,ENTRADAS!$B:$B,CADASTRO!$B143,ENTRADAS!$I:$I,CADASTRO!F$2)),0)</f>
        <v>0</v>
      </c>
      <c r="G143" s="9">
        <f>IFERROR(SUMIFS(ENTRADAS!$J:$J,ENTRADAS!$B:$B,CADASTRO!$B143,ENTRADAS!$I:$I,CADASTRO!G$2)/(SUMIFS(ENTRADAS!$D:$D,ENTRADAS!$B:$B,CADASTRO!$B143,ENTRADAS!$I:$I,CADASTRO!G$2)),0)</f>
        <v>0</v>
      </c>
      <c r="H143" s="9">
        <f>IFERROR(SUMIFS(ENTRADAS!$J:$J,ENTRADAS!$B:$B,CADASTRO!$B143,ENTRADAS!$I:$I,CADASTRO!H$2)/(SUMIFS(ENTRADAS!$D:$D,ENTRADAS!$B:$B,CADASTRO!$B143,ENTRADAS!$I:$I,CADASTRO!H$2)),0)</f>
        <v>0</v>
      </c>
      <c r="I143" s="9">
        <f>IFERROR(SUMIFS(ENTRADAS!$J:$J,ENTRADAS!$B:$B,CADASTRO!$B143,ENTRADAS!$I:$I,CADASTRO!I$2)/(SUMIFS(ENTRADAS!$D:$D,ENTRADAS!$B:$B,CADASTRO!$B143,ENTRADAS!$I:$I,CADASTRO!I$2)),0)</f>
        <v>0</v>
      </c>
      <c r="J143" s="9">
        <f>IFERROR(SUMIFS(ENTRADAS!$J:$J,ENTRADAS!$B:$B,CADASTRO!$B143,ENTRADAS!$I:$I,CADASTRO!J$2)/(SUMIFS(ENTRADAS!$D:$D,ENTRADAS!$B:$B,CADASTRO!$B143,ENTRADAS!$I:$I,CADASTRO!J$2)),0)</f>
        <v>0</v>
      </c>
      <c r="K143" s="9">
        <f>IFERROR(SUMIFS(ENTRADAS!$J:$J,ENTRADAS!$B:$B,CADASTRO!$B143,ENTRADAS!$I:$I,CADASTRO!K$2)/(SUMIFS(ENTRADAS!$D:$D,ENTRADAS!$B:$B,CADASTRO!$B143,ENTRADAS!$I:$I,CADASTRO!K$2)),0)</f>
        <v>0</v>
      </c>
      <c r="L143" s="9">
        <f>IFERROR(SUMIFS(ENTRADAS!$J:$J,ENTRADAS!$B:$B,CADASTRO!$B143,ENTRADAS!$I:$I,CADASTRO!L$2)/(SUMIFS(ENTRADAS!$D:$D,ENTRADAS!$B:$B,CADASTRO!$B143,ENTRADAS!$I:$I,CADASTRO!L$2)),0)</f>
        <v>0</v>
      </c>
      <c r="M143" s="9">
        <f>IFERROR(SUMIFS(ENTRADAS!$J:$J,ENTRADAS!$B:$B,CADASTRO!$B143,ENTRADAS!$I:$I,CADASTRO!M$2)/(SUMIFS(ENTRADAS!$D:$D,ENTRADAS!$B:$B,CADASTRO!$B143,ENTRADAS!$I:$I,CADASTRO!M$2)),0)</f>
        <v>0</v>
      </c>
      <c r="N143" s="9">
        <f>IFERROR(SUMIFS(ENTRADAS!$J:$J,ENTRADAS!$B:$B,CADASTRO!$B143,ENTRADAS!$I:$I,CADASTRO!N$2)/(SUMIFS(ENTRADAS!$D:$D,ENTRADAS!$B:$B,CADASTRO!$B143,ENTRADAS!$I:$I,CADASTRO!N$2)),0)</f>
        <v>0</v>
      </c>
      <c r="O143" s="9">
        <f>IFERROR(SUMIFS(ENTRADAS!$J:$J,ENTRADAS!$B:$B,CADASTRO!$B143,ENTRADAS!$I:$I,CADASTRO!O$2)/(SUMIFS(ENTRADAS!$D:$D,ENTRADAS!$B:$B,CADASTRO!$B143,ENTRADAS!$I:$I,CADASTRO!O$2)),0)</f>
        <v>0</v>
      </c>
      <c r="P143" s="9">
        <f>IFERROR(SUMIFS(ENTRADAS!$J:$J,ENTRADAS!$B:$B,CADASTRO!$B143,ENTRADAS!$I:$I,CADASTRO!P$2)/(SUMIFS(ENTRADAS!$D:$D,ENTRADAS!$B:$B,CADASTRO!$B143,ENTRADAS!$I:$I,CADASTRO!P$2)),0)</f>
        <v>0</v>
      </c>
      <c r="Q143" s="9">
        <f>IFERROR(SUMIFS(ENTRADAS!$J:$J,ENTRADAS!$B:$B,CADASTRO!$B143,ENTRADAS!$I:$I,CADASTRO!Q$2)/(SUMIFS(ENTRADAS!$D:$D,ENTRADAS!$B:$B,CADASTRO!$B143,ENTRADAS!$I:$I,CADASTRO!Q$2)),0)</f>
        <v>0</v>
      </c>
      <c r="R143" s="212">
        <f t="shared" si="7"/>
        <v>0</v>
      </c>
      <c r="S143" s="17">
        <f t="shared" si="9"/>
        <v>0</v>
      </c>
      <c r="T143" s="212">
        <f t="shared" si="8"/>
        <v>12</v>
      </c>
      <c r="U143" s="209">
        <v>12</v>
      </c>
      <c r="V143" s="1"/>
      <c r="W143" s="1"/>
      <c r="X143" s="1"/>
      <c r="Y143" s="1"/>
      <c r="Z143" s="1"/>
      <c r="AA143" s="1"/>
      <c r="AB143" s="1"/>
      <c r="AC143" s="1"/>
    </row>
    <row r="144" spans="1:29" ht="15.75" customHeight="1" x14ac:dyDescent="0.25">
      <c r="A144" s="8"/>
      <c r="B144" s="59"/>
      <c r="C144" s="7"/>
      <c r="D144" s="8"/>
      <c r="E144" s="9"/>
      <c r="F144" s="9">
        <f>IFERROR(SUMIFS(ENTRADAS!$J:$J,ENTRADAS!$B:$B,CADASTRO!$B144,ENTRADAS!$I:$I,CADASTRO!F$2)/(SUMIFS(ENTRADAS!$D:$D,ENTRADAS!$B:$B,CADASTRO!$B144,ENTRADAS!$I:$I,CADASTRO!F$2)),0)</f>
        <v>0</v>
      </c>
      <c r="G144" s="9">
        <f>IFERROR(SUMIFS(ENTRADAS!$J:$J,ENTRADAS!$B:$B,CADASTRO!$B144,ENTRADAS!$I:$I,CADASTRO!G$2)/(SUMIFS(ENTRADAS!$D:$D,ENTRADAS!$B:$B,CADASTRO!$B144,ENTRADAS!$I:$I,CADASTRO!G$2)),0)</f>
        <v>0</v>
      </c>
      <c r="H144" s="9">
        <f>IFERROR(SUMIFS(ENTRADAS!$J:$J,ENTRADAS!$B:$B,CADASTRO!$B144,ENTRADAS!$I:$I,CADASTRO!H$2)/(SUMIFS(ENTRADAS!$D:$D,ENTRADAS!$B:$B,CADASTRO!$B144,ENTRADAS!$I:$I,CADASTRO!H$2)),0)</f>
        <v>0</v>
      </c>
      <c r="I144" s="9">
        <f>IFERROR(SUMIFS(ENTRADAS!$J:$J,ENTRADAS!$B:$B,CADASTRO!$B144,ENTRADAS!$I:$I,CADASTRO!I$2)/(SUMIFS(ENTRADAS!$D:$D,ENTRADAS!$B:$B,CADASTRO!$B144,ENTRADAS!$I:$I,CADASTRO!I$2)),0)</f>
        <v>0</v>
      </c>
      <c r="J144" s="9">
        <f>IFERROR(SUMIFS(ENTRADAS!$J:$J,ENTRADAS!$B:$B,CADASTRO!$B144,ENTRADAS!$I:$I,CADASTRO!J$2)/(SUMIFS(ENTRADAS!$D:$D,ENTRADAS!$B:$B,CADASTRO!$B144,ENTRADAS!$I:$I,CADASTRO!J$2)),0)</f>
        <v>0</v>
      </c>
      <c r="K144" s="9">
        <f>IFERROR(SUMIFS(ENTRADAS!$J:$J,ENTRADAS!$B:$B,CADASTRO!$B144,ENTRADAS!$I:$I,CADASTRO!K$2)/(SUMIFS(ENTRADAS!$D:$D,ENTRADAS!$B:$B,CADASTRO!$B144,ENTRADAS!$I:$I,CADASTRO!K$2)),0)</f>
        <v>0</v>
      </c>
      <c r="L144" s="9">
        <f>IFERROR(SUMIFS(ENTRADAS!$J:$J,ENTRADAS!$B:$B,CADASTRO!$B144,ENTRADAS!$I:$I,CADASTRO!L$2)/(SUMIFS(ENTRADAS!$D:$D,ENTRADAS!$B:$B,CADASTRO!$B144,ENTRADAS!$I:$I,CADASTRO!L$2)),0)</f>
        <v>0</v>
      </c>
      <c r="M144" s="9">
        <f>IFERROR(SUMIFS(ENTRADAS!$J:$J,ENTRADAS!$B:$B,CADASTRO!$B144,ENTRADAS!$I:$I,CADASTRO!M$2)/(SUMIFS(ENTRADAS!$D:$D,ENTRADAS!$B:$B,CADASTRO!$B144,ENTRADAS!$I:$I,CADASTRO!M$2)),0)</f>
        <v>0</v>
      </c>
      <c r="N144" s="9">
        <f>IFERROR(SUMIFS(ENTRADAS!$J:$J,ENTRADAS!$B:$B,CADASTRO!$B144,ENTRADAS!$I:$I,CADASTRO!N$2)/(SUMIFS(ENTRADAS!$D:$D,ENTRADAS!$B:$B,CADASTRO!$B144,ENTRADAS!$I:$I,CADASTRO!N$2)),0)</f>
        <v>0</v>
      </c>
      <c r="O144" s="9">
        <f>IFERROR(SUMIFS(ENTRADAS!$J:$J,ENTRADAS!$B:$B,CADASTRO!$B144,ENTRADAS!$I:$I,CADASTRO!O$2)/(SUMIFS(ENTRADAS!$D:$D,ENTRADAS!$B:$B,CADASTRO!$B144,ENTRADAS!$I:$I,CADASTRO!O$2)),0)</f>
        <v>0</v>
      </c>
      <c r="P144" s="9">
        <f>IFERROR(SUMIFS(ENTRADAS!$J:$J,ENTRADAS!$B:$B,CADASTRO!$B144,ENTRADAS!$I:$I,CADASTRO!P$2)/(SUMIFS(ENTRADAS!$D:$D,ENTRADAS!$B:$B,CADASTRO!$B144,ENTRADAS!$I:$I,CADASTRO!P$2)),0)</f>
        <v>0</v>
      </c>
      <c r="Q144" s="9">
        <f>IFERROR(SUMIFS(ENTRADAS!$J:$J,ENTRADAS!$B:$B,CADASTRO!$B144,ENTRADAS!$I:$I,CADASTRO!Q$2)/(SUMIFS(ENTRADAS!$D:$D,ENTRADAS!$B:$B,CADASTRO!$B144,ENTRADAS!$I:$I,CADASTRO!Q$2)),0)</f>
        <v>0</v>
      </c>
      <c r="R144" s="212">
        <f t="shared" si="7"/>
        <v>0</v>
      </c>
      <c r="S144" s="17">
        <f t="shared" si="9"/>
        <v>0</v>
      </c>
      <c r="T144" s="212">
        <f t="shared" si="8"/>
        <v>12</v>
      </c>
      <c r="U144" s="209">
        <v>12</v>
      </c>
      <c r="V144" s="1"/>
      <c r="W144" s="1"/>
      <c r="X144" s="1"/>
      <c r="Y144" s="1"/>
      <c r="Z144" s="1"/>
      <c r="AA144" s="1"/>
      <c r="AB144" s="1"/>
      <c r="AC144" s="1"/>
    </row>
    <row r="145" spans="1:29" ht="15.75" customHeight="1" x14ac:dyDescent="0.25">
      <c r="A145" s="8"/>
      <c r="B145" s="60"/>
      <c r="C145" s="7"/>
      <c r="D145" s="8"/>
      <c r="E145" s="9"/>
      <c r="F145" s="9">
        <f>IFERROR(SUMIFS(ENTRADAS!$J:$J,ENTRADAS!$B:$B,CADASTRO!$B145,ENTRADAS!$I:$I,CADASTRO!F$2)/(SUMIFS(ENTRADAS!$D:$D,ENTRADAS!$B:$B,CADASTRO!$B145,ENTRADAS!$I:$I,CADASTRO!F$2)),0)</f>
        <v>0</v>
      </c>
      <c r="G145" s="9">
        <f>IFERROR(SUMIFS(ENTRADAS!$J:$J,ENTRADAS!$B:$B,CADASTRO!$B145,ENTRADAS!$I:$I,CADASTRO!G$2)/(SUMIFS(ENTRADAS!$D:$D,ENTRADAS!$B:$B,CADASTRO!$B145,ENTRADAS!$I:$I,CADASTRO!G$2)),0)</f>
        <v>0</v>
      </c>
      <c r="H145" s="9">
        <f>IFERROR(SUMIFS(ENTRADAS!$J:$J,ENTRADAS!$B:$B,CADASTRO!$B145,ENTRADAS!$I:$I,CADASTRO!H$2)/(SUMIFS(ENTRADAS!$D:$D,ENTRADAS!$B:$B,CADASTRO!$B145,ENTRADAS!$I:$I,CADASTRO!H$2)),0)</f>
        <v>0</v>
      </c>
      <c r="I145" s="9">
        <f>IFERROR(SUMIFS(ENTRADAS!$J:$J,ENTRADAS!$B:$B,CADASTRO!$B145,ENTRADAS!$I:$I,CADASTRO!I$2)/(SUMIFS(ENTRADAS!$D:$D,ENTRADAS!$B:$B,CADASTRO!$B145,ENTRADAS!$I:$I,CADASTRO!I$2)),0)</f>
        <v>0</v>
      </c>
      <c r="J145" s="9">
        <f>IFERROR(SUMIFS(ENTRADAS!$J:$J,ENTRADAS!$B:$B,CADASTRO!$B145,ENTRADAS!$I:$I,CADASTRO!J$2)/(SUMIFS(ENTRADAS!$D:$D,ENTRADAS!$B:$B,CADASTRO!$B145,ENTRADAS!$I:$I,CADASTRO!J$2)),0)</f>
        <v>0</v>
      </c>
      <c r="K145" s="9">
        <f>IFERROR(SUMIFS(ENTRADAS!$J:$J,ENTRADAS!$B:$B,CADASTRO!$B145,ENTRADAS!$I:$I,CADASTRO!K$2)/(SUMIFS(ENTRADAS!$D:$D,ENTRADAS!$B:$B,CADASTRO!$B145,ENTRADAS!$I:$I,CADASTRO!K$2)),0)</f>
        <v>0</v>
      </c>
      <c r="L145" s="9">
        <f>IFERROR(SUMIFS(ENTRADAS!$J:$J,ENTRADAS!$B:$B,CADASTRO!$B145,ENTRADAS!$I:$I,CADASTRO!L$2)/(SUMIFS(ENTRADAS!$D:$D,ENTRADAS!$B:$B,CADASTRO!$B145,ENTRADAS!$I:$I,CADASTRO!L$2)),0)</f>
        <v>0</v>
      </c>
      <c r="M145" s="9">
        <f>IFERROR(SUMIFS(ENTRADAS!$J:$J,ENTRADAS!$B:$B,CADASTRO!$B145,ENTRADAS!$I:$I,CADASTRO!M$2)/(SUMIFS(ENTRADAS!$D:$D,ENTRADAS!$B:$B,CADASTRO!$B145,ENTRADAS!$I:$I,CADASTRO!M$2)),0)</f>
        <v>0</v>
      </c>
      <c r="N145" s="9">
        <f>IFERROR(SUMIFS(ENTRADAS!$J:$J,ENTRADAS!$B:$B,CADASTRO!$B145,ENTRADAS!$I:$I,CADASTRO!N$2)/(SUMIFS(ENTRADAS!$D:$D,ENTRADAS!$B:$B,CADASTRO!$B145,ENTRADAS!$I:$I,CADASTRO!N$2)),0)</f>
        <v>0</v>
      </c>
      <c r="O145" s="9">
        <f>IFERROR(SUMIFS(ENTRADAS!$J:$J,ENTRADAS!$B:$B,CADASTRO!$B145,ENTRADAS!$I:$I,CADASTRO!O$2)/(SUMIFS(ENTRADAS!$D:$D,ENTRADAS!$B:$B,CADASTRO!$B145,ENTRADAS!$I:$I,CADASTRO!O$2)),0)</f>
        <v>0</v>
      </c>
      <c r="P145" s="9">
        <f>IFERROR(SUMIFS(ENTRADAS!$J:$J,ENTRADAS!$B:$B,CADASTRO!$B145,ENTRADAS!$I:$I,CADASTRO!P$2)/(SUMIFS(ENTRADAS!$D:$D,ENTRADAS!$B:$B,CADASTRO!$B145,ENTRADAS!$I:$I,CADASTRO!P$2)),0)</f>
        <v>0</v>
      </c>
      <c r="Q145" s="9">
        <f>IFERROR(SUMIFS(ENTRADAS!$J:$J,ENTRADAS!$B:$B,CADASTRO!$B145,ENTRADAS!$I:$I,CADASTRO!Q$2)/(SUMIFS(ENTRADAS!$D:$D,ENTRADAS!$B:$B,CADASTRO!$B145,ENTRADAS!$I:$I,CADASTRO!Q$2)),0)</f>
        <v>0</v>
      </c>
      <c r="R145" s="212">
        <f t="shared" si="7"/>
        <v>0</v>
      </c>
      <c r="S145" s="17">
        <f t="shared" si="9"/>
        <v>0</v>
      </c>
      <c r="T145" s="212">
        <f t="shared" si="8"/>
        <v>12</v>
      </c>
      <c r="U145" s="209">
        <v>12</v>
      </c>
      <c r="V145" s="1"/>
      <c r="W145" s="1"/>
      <c r="X145" s="1"/>
      <c r="Y145" s="1"/>
      <c r="Z145" s="1"/>
      <c r="AA145" s="1"/>
      <c r="AB145" s="1"/>
      <c r="AC145" s="1"/>
    </row>
    <row r="146" spans="1:29" ht="15.75" customHeight="1" x14ac:dyDescent="0.25">
      <c r="A146" s="8"/>
      <c r="B146" s="60"/>
      <c r="C146" s="7"/>
      <c r="D146" s="8"/>
      <c r="E146" s="9"/>
      <c r="F146" s="9">
        <f>IFERROR(SUMIFS(ENTRADAS!$J:$J,ENTRADAS!$B:$B,CADASTRO!$B146,ENTRADAS!$I:$I,CADASTRO!F$2)/(SUMIFS(ENTRADAS!$D:$D,ENTRADAS!$B:$B,CADASTRO!$B146,ENTRADAS!$I:$I,CADASTRO!F$2)),0)</f>
        <v>0</v>
      </c>
      <c r="G146" s="9">
        <f>IFERROR(SUMIFS(ENTRADAS!$J:$J,ENTRADAS!$B:$B,CADASTRO!$B146,ENTRADAS!$I:$I,CADASTRO!G$2)/(SUMIFS(ENTRADAS!$D:$D,ENTRADAS!$B:$B,CADASTRO!$B146,ENTRADAS!$I:$I,CADASTRO!G$2)),0)</f>
        <v>0</v>
      </c>
      <c r="H146" s="9">
        <f>IFERROR(SUMIFS(ENTRADAS!$J:$J,ENTRADAS!$B:$B,CADASTRO!$B146,ENTRADAS!$I:$I,CADASTRO!H$2)/(SUMIFS(ENTRADAS!$D:$D,ENTRADAS!$B:$B,CADASTRO!$B146,ENTRADAS!$I:$I,CADASTRO!H$2)),0)</f>
        <v>0</v>
      </c>
      <c r="I146" s="9">
        <f>IFERROR(SUMIFS(ENTRADAS!$J:$J,ENTRADAS!$B:$B,CADASTRO!$B146,ENTRADAS!$I:$I,CADASTRO!I$2)/(SUMIFS(ENTRADAS!$D:$D,ENTRADAS!$B:$B,CADASTRO!$B146,ENTRADAS!$I:$I,CADASTRO!I$2)),0)</f>
        <v>0</v>
      </c>
      <c r="J146" s="9">
        <f>IFERROR(SUMIFS(ENTRADAS!$J:$J,ENTRADAS!$B:$B,CADASTRO!$B146,ENTRADAS!$I:$I,CADASTRO!J$2)/(SUMIFS(ENTRADAS!$D:$D,ENTRADAS!$B:$B,CADASTRO!$B146,ENTRADAS!$I:$I,CADASTRO!J$2)),0)</f>
        <v>0</v>
      </c>
      <c r="K146" s="9">
        <f>IFERROR(SUMIFS(ENTRADAS!$J:$J,ENTRADAS!$B:$B,CADASTRO!$B146,ENTRADAS!$I:$I,CADASTRO!K$2)/(SUMIFS(ENTRADAS!$D:$D,ENTRADAS!$B:$B,CADASTRO!$B146,ENTRADAS!$I:$I,CADASTRO!K$2)),0)</f>
        <v>0</v>
      </c>
      <c r="L146" s="9">
        <f>IFERROR(SUMIFS(ENTRADAS!$J:$J,ENTRADAS!$B:$B,CADASTRO!$B146,ENTRADAS!$I:$I,CADASTRO!L$2)/(SUMIFS(ENTRADAS!$D:$D,ENTRADAS!$B:$B,CADASTRO!$B146,ENTRADAS!$I:$I,CADASTRO!L$2)),0)</f>
        <v>0</v>
      </c>
      <c r="M146" s="9">
        <f>IFERROR(SUMIFS(ENTRADAS!$J:$J,ENTRADAS!$B:$B,CADASTRO!$B146,ENTRADAS!$I:$I,CADASTRO!M$2)/(SUMIFS(ENTRADAS!$D:$D,ENTRADAS!$B:$B,CADASTRO!$B146,ENTRADAS!$I:$I,CADASTRO!M$2)),0)</f>
        <v>0</v>
      </c>
      <c r="N146" s="9">
        <f>IFERROR(SUMIFS(ENTRADAS!$J:$J,ENTRADAS!$B:$B,CADASTRO!$B146,ENTRADAS!$I:$I,CADASTRO!N$2)/(SUMIFS(ENTRADAS!$D:$D,ENTRADAS!$B:$B,CADASTRO!$B146,ENTRADAS!$I:$I,CADASTRO!N$2)),0)</f>
        <v>0</v>
      </c>
      <c r="O146" s="9">
        <f>IFERROR(SUMIFS(ENTRADAS!$J:$J,ENTRADAS!$B:$B,CADASTRO!$B146,ENTRADAS!$I:$I,CADASTRO!O$2)/(SUMIFS(ENTRADAS!$D:$D,ENTRADAS!$B:$B,CADASTRO!$B146,ENTRADAS!$I:$I,CADASTRO!O$2)),0)</f>
        <v>0</v>
      </c>
      <c r="P146" s="9">
        <f>IFERROR(SUMIFS(ENTRADAS!$J:$J,ENTRADAS!$B:$B,CADASTRO!$B146,ENTRADAS!$I:$I,CADASTRO!P$2)/(SUMIFS(ENTRADAS!$D:$D,ENTRADAS!$B:$B,CADASTRO!$B146,ENTRADAS!$I:$I,CADASTRO!P$2)),0)</f>
        <v>0</v>
      </c>
      <c r="Q146" s="9">
        <f>IFERROR(SUMIFS(ENTRADAS!$J:$J,ENTRADAS!$B:$B,CADASTRO!$B146,ENTRADAS!$I:$I,CADASTRO!Q$2)/(SUMIFS(ENTRADAS!$D:$D,ENTRADAS!$B:$B,CADASTRO!$B146,ENTRADAS!$I:$I,CADASTRO!Q$2)),0)</f>
        <v>0</v>
      </c>
      <c r="R146" s="212">
        <f t="shared" si="7"/>
        <v>0</v>
      </c>
      <c r="S146" s="17">
        <f t="shared" si="9"/>
        <v>0</v>
      </c>
      <c r="T146" s="212">
        <f t="shared" si="8"/>
        <v>12</v>
      </c>
      <c r="U146" s="209">
        <v>12</v>
      </c>
      <c r="V146" s="1"/>
      <c r="W146" s="1"/>
      <c r="X146" s="1"/>
      <c r="Y146" s="1"/>
      <c r="Z146" s="1"/>
      <c r="AA146" s="1"/>
      <c r="AB146" s="1"/>
      <c r="AC146" s="1"/>
    </row>
    <row r="147" spans="1:29" ht="15.75" customHeight="1" x14ac:dyDescent="0.25">
      <c r="A147" s="8"/>
      <c r="B147" s="60"/>
      <c r="C147" s="7"/>
      <c r="D147" s="8"/>
      <c r="E147" s="9"/>
      <c r="F147" s="9">
        <f>IFERROR(SUMIFS(ENTRADAS!$J:$J,ENTRADAS!$B:$B,CADASTRO!$B147,ENTRADAS!$I:$I,CADASTRO!F$2)/(SUMIFS(ENTRADAS!$D:$D,ENTRADAS!$B:$B,CADASTRO!$B147,ENTRADAS!$I:$I,CADASTRO!F$2)),0)</f>
        <v>0</v>
      </c>
      <c r="G147" s="9">
        <f>IFERROR(SUMIFS(ENTRADAS!$J:$J,ENTRADAS!$B:$B,CADASTRO!$B147,ENTRADAS!$I:$I,CADASTRO!G$2)/(SUMIFS(ENTRADAS!$D:$D,ENTRADAS!$B:$B,CADASTRO!$B147,ENTRADAS!$I:$I,CADASTRO!G$2)),0)</f>
        <v>0</v>
      </c>
      <c r="H147" s="9">
        <f>IFERROR(SUMIFS(ENTRADAS!$J:$J,ENTRADAS!$B:$B,CADASTRO!$B147,ENTRADAS!$I:$I,CADASTRO!H$2)/(SUMIFS(ENTRADAS!$D:$D,ENTRADAS!$B:$B,CADASTRO!$B147,ENTRADAS!$I:$I,CADASTRO!H$2)),0)</f>
        <v>0</v>
      </c>
      <c r="I147" s="9">
        <f>IFERROR(SUMIFS(ENTRADAS!$J:$J,ENTRADAS!$B:$B,CADASTRO!$B147,ENTRADAS!$I:$I,CADASTRO!I$2)/(SUMIFS(ENTRADAS!$D:$D,ENTRADAS!$B:$B,CADASTRO!$B147,ENTRADAS!$I:$I,CADASTRO!I$2)),0)</f>
        <v>0</v>
      </c>
      <c r="J147" s="9">
        <f>IFERROR(SUMIFS(ENTRADAS!$J:$J,ENTRADAS!$B:$B,CADASTRO!$B147,ENTRADAS!$I:$I,CADASTRO!J$2)/(SUMIFS(ENTRADAS!$D:$D,ENTRADAS!$B:$B,CADASTRO!$B147,ENTRADAS!$I:$I,CADASTRO!J$2)),0)</f>
        <v>0</v>
      </c>
      <c r="K147" s="9">
        <f>IFERROR(SUMIFS(ENTRADAS!$J:$J,ENTRADAS!$B:$B,CADASTRO!$B147,ENTRADAS!$I:$I,CADASTRO!K$2)/(SUMIFS(ENTRADAS!$D:$D,ENTRADAS!$B:$B,CADASTRO!$B147,ENTRADAS!$I:$I,CADASTRO!K$2)),0)</f>
        <v>0</v>
      </c>
      <c r="L147" s="9">
        <f>IFERROR(SUMIFS(ENTRADAS!$J:$J,ENTRADAS!$B:$B,CADASTRO!$B147,ENTRADAS!$I:$I,CADASTRO!L$2)/(SUMIFS(ENTRADAS!$D:$D,ENTRADAS!$B:$B,CADASTRO!$B147,ENTRADAS!$I:$I,CADASTRO!L$2)),0)</f>
        <v>0</v>
      </c>
      <c r="M147" s="9">
        <f>IFERROR(SUMIFS(ENTRADAS!$J:$J,ENTRADAS!$B:$B,CADASTRO!$B147,ENTRADAS!$I:$I,CADASTRO!M$2)/(SUMIFS(ENTRADAS!$D:$D,ENTRADAS!$B:$B,CADASTRO!$B147,ENTRADAS!$I:$I,CADASTRO!M$2)),0)</f>
        <v>0</v>
      </c>
      <c r="N147" s="9">
        <f>IFERROR(SUMIFS(ENTRADAS!$J:$J,ENTRADAS!$B:$B,CADASTRO!$B147,ENTRADAS!$I:$I,CADASTRO!N$2)/(SUMIFS(ENTRADAS!$D:$D,ENTRADAS!$B:$B,CADASTRO!$B147,ENTRADAS!$I:$I,CADASTRO!N$2)),0)</f>
        <v>0</v>
      </c>
      <c r="O147" s="9">
        <f>IFERROR(SUMIFS(ENTRADAS!$J:$J,ENTRADAS!$B:$B,CADASTRO!$B147,ENTRADAS!$I:$I,CADASTRO!O$2)/(SUMIFS(ENTRADAS!$D:$D,ENTRADAS!$B:$B,CADASTRO!$B147,ENTRADAS!$I:$I,CADASTRO!O$2)),0)</f>
        <v>0</v>
      </c>
      <c r="P147" s="9">
        <f>IFERROR(SUMIFS(ENTRADAS!$J:$J,ENTRADAS!$B:$B,CADASTRO!$B147,ENTRADAS!$I:$I,CADASTRO!P$2)/(SUMIFS(ENTRADAS!$D:$D,ENTRADAS!$B:$B,CADASTRO!$B147,ENTRADAS!$I:$I,CADASTRO!P$2)),0)</f>
        <v>0</v>
      </c>
      <c r="Q147" s="9">
        <f>IFERROR(SUMIFS(ENTRADAS!$J:$J,ENTRADAS!$B:$B,CADASTRO!$B147,ENTRADAS!$I:$I,CADASTRO!Q$2)/(SUMIFS(ENTRADAS!$D:$D,ENTRADAS!$B:$B,CADASTRO!$B147,ENTRADAS!$I:$I,CADASTRO!Q$2)),0)</f>
        <v>0</v>
      </c>
      <c r="R147" s="212">
        <f t="shared" si="7"/>
        <v>0</v>
      </c>
      <c r="S147" s="17">
        <f t="shared" si="9"/>
        <v>0</v>
      </c>
      <c r="T147" s="212">
        <f t="shared" si="8"/>
        <v>12</v>
      </c>
      <c r="U147" s="209">
        <v>12</v>
      </c>
      <c r="V147" s="1"/>
      <c r="W147" s="1"/>
      <c r="X147" s="1"/>
      <c r="Y147" s="1"/>
      <c r="Z147" s="1"/>
      <c r="AA147" s="1"/>
      <c r="AB147" s="1"/>
      <c r="AC147" s="1"/>
    </row>
    <row r="148" spans="1:29" ht="15.75" customHeight="1" x14ac:dyDescent="0.25">
      <c r="A148" s="8"/>
      <c r="B148" s="60"/>
      <c r="C148" s="7"/>
      <c r="D148" s="8"/>
      <c r="E148" s="9"/>
      <c r="F148" s="9">
        <f>IFERROR(SUMIFS(ENTRADAS!$J:$J,ENTRADAS!$B:$B,CADASTRO!$B148,ENTRADAS!$I:$I,CADASTRO!F$2)/(SUMIFS(ENTRADAS!$D:$D,ENTRADAS!$B:$B,CADASTRO!$B148,ENTRADAS!$I:$I,CADASTRO!F$2)),0)</f>
        <v>0</v>
      </c>
      <c r="G148" s="9">
        <f>IFERROR(SUMIFS(ENTRADAS!$J:$J,ENTRADAS!$B:$B,CADASTRO!$B148,ENTRADAS!$I:$I,CADASTRO!G$2)/(SUMIFS(ENTRADAS!$D:$D,ENTRADAS!$B:$B,CADASTRO!$B148,ENTRADAS!$I:$I,CADASTRO!G$2)),0)</f>
        <v>0</v>
      </c>
      <c r="H148" s="9">
        <f>IFERROR(SUMIFS(ENTRADAS!$J:$J,ENTRADAS!$B:$B,CADASTRO!$B148,ENTRADAS!$I:$I,CADASTRO!H$2)/(SUMIFS(ENTRADAS!$D:$D,ENTRADAS!$B:$B,CADASTRO!$B148,ENTRADAS!$I:$I,CADASTRO!H$2)),0)</f>
        <v>0</v>
      </c>
      <c r="I148" s="9">
        <f>IFERROR(SUMIFS(ENTRADAS!$J:$J,ENTRADAS!$B:$B,CADASTRO!$B148,ENTRADAS!$I:$I,CADASTRO!I$2)/(SUMIFS(ENTRADAS!$D:$D,ENTRADAS!$B:$B,CADASTRO!$B148,ENTRADAS!$I:$I,CADASTRO!I$2)),0)</f>
        <v>0</v>
      </c>
      <c r="J148" s="9">
        <f>IFERROR(SUMIFS(ENTRADAS!$J:$J,ENTRADAS!$B:$B,CADASTRO!$B148,ENTRADAS!$I:$I,CADASTRO!J$2)/(SUMIFS(ENTRADAS!$D:$D,ENTRADAS!$B:$B,CADASTRO!$B148,ENTRADAS!$I:$I,CADASTRO!J$2)),0)</f>
        <v>0</v>
      </c>
      <c r="K148" s="9">
        <f>IFERROR(SUMIFS(ENTRADAS!$J:$J,ENTRADAS!$B:$B,CADASTRO!$B148,ENTRADAS!$I:$I,CADASTRO!K$2)/(SUMIFS(ENTRADAS!$D:$D,ENTRADAS!$B:$B,CADASTRO!$B148,ENTRADAS!$I:$I,CADASTRO!K$2)),0)</f>
        <v>0</v>
      </c>
      <c r="L148" s="9">
        <f>IFERROR(SUMIFS(ENTRADAS!$J:$J,ENTRADAS!$B:$B,CADASTRO!$B148,ENTRADAS!$I:$I,CADASTRO!L$2)/(SUMIFS(ENTRADAS!$D:$D,ENTRADAS!$B:$B,CADASTRO!$B148,ENTRADAS!$I:$I,CADASTRO!L$2)),0)</f>
        <v>0</v>
      </c>
      <c r="M148" s="9">
        <f>IFERROR(SUMIFS(ENTRADAS!$J:$J,ENTRADAS!$B:$B,CADASTRO!$B148,ENTRADAS!$I:$I,CADASTRO!M$2)/(SUMIFS(ENTRADAS!$D:$D,ENTRADAS!$B:$B,CADASTRO!$B148,ENTRADAS!$I:$I,CADASTRO!M$2)),0)</f>
        <v>0</v>
      </c>
      <c r="N148" s="9">
        <f>IFERROR(SUMIFS(ENTRADAS!$J:$J,ENTRADAS!$B:$B,CADASTRO!$B148,ENTRADAS!$I:$I,CADASTRO!N$2)/(SUMIFS(ENTRADAS!$D:$D,ENTRADAS!$B:$B,CADASTRO!$B148,ENTRADAS!$I:$I,CADASTRO!N$2)),0)</f>
        <v>0</v>
      </c>
      <c r="O148" s="9">
        <f>IFERROR(SUMIFS(ENTRADAS!$J:$J,ENTRADAS!$B:$B,CADASTRO!$B148,ENTRADAS!$I:$I,CADASTRO!O$2)/(SUMIFS(ENTRADAS!$D:$D,ENTRADAS!$B:$B,CADASTRO!$B148,ENTRADAS!$I:$I,CADASTRO!O$2)),0)</f>
        <v>0</v>
      </c>
      <c r="P148" s="9">
        <f>IFERROR(SUMIFS(ENTRADAS!$J:$J,ENTRADAS!$B:$B,CADASTRO!$B148,ENTRADAS!$I:$I,CADASTRO!P$2)/(SUMIFS(ENTRADAS!$D:$D,ENTRADAS!$B:$B,CADASTRO!$B148,ENTRADAS!$I:$I,CADASTRO!P$2)),0)</f>
        <v>0</v>
      </c>
      <c r="Q148" s="9">
        <f>IFERROR(SUMIFS(ENTRADAS!$J:$J,ENTRADAS!$B:$B,CADASTRO!$B148,ENTRADAS!$I:$I,CADASTRO!Q$2)/(SUMIFS(ENTRADAS!$D:$D,ENTRADAS!$B:$B,CADASTRO!$B148,ENTRADAS!$I:$I,CADASTRO!Q$2)),0)</f>
        <v>0</v>
      </c>
      <c r="R148" s="212">
        <f t="shared" si="7"/>
        <v>0</v>
      </c>
      <c r="S148" s="17">
        <f t="shared" si="9"/>
        <v>0</v>
      </c>
      <c r="T148" s="212">
        <f t="shared" si="8"/>
        <v>12</v>
      </c>
      <c r="U148" s="209">
        <v>12</v>
      </c>
      <c r="V148" s="1"/>
      <c r="W148" s="1"/>
      <c r="X148" s="1"/>
      <c r="Y148" s="1"/>
      <c r="Z148" s="1"/>
      <c r="AA148" s="1"/>
      <c r="AB148" s="1"/>
      <c r="AC148" s="1"/>
    </row>
    <row r="149" spans="1:29" ht="15.75" customHeight="1" x14ac:dyDescent="0.25">
      <c r="A149" s="8"/>
      <c r="B149" s="59"/>
      <c r="C149" s="7"/>
      <c r="D149" s="8"/>
      <c r="E149" s="9"/>
      <c r="F149" s="9">
        <f>IFERROR(SUMIFS(ENTRADAS!$J:$J,ENTRADAS!$B:$B,CADASTRO!$B149,ENTRADAS!$I:$I,CADASTRO!F$2)/(SUMIFS(ENTRADAS!$D:$D,ENTRADAS!$B:$B,CADASTRO!$B149,ENTRADAS!$I:$I,CADASTRO!F$2)),0)</f>
        <v>0</v>
      </c>
      <c r="G149" s="9">
        <f>IFERROR(SUMIFS(ENTRADAS!$J:$J,ENTRADAS!$B:$B,CADASTRO!$B149,ENTRADAS!$I:$I,CADASTRO!G$2)/(SUMIFS(ENTRADAS!$D:$D,ENTRADAS!$B:$B,CADASTRO!$B149,ENTRADAS!$I:$I,CADASTRO!G$2)),0)</f>
        <v>0</v>
      </c>
      <c r="H149" s="9">
        <f>IFERROR(SUMIFS(ENTRADAS!$J:$J,ENTRADAS!$B:$B,CADASTRO!$B149,ENTRADAS!$I:$I,CADASTRO!H$2)/(SUMIFS(ENTRADAS!$D:$D,ENTRADAS!$B:$B,CADASTRO!$B149,ENTRADAS!$I:$I,CADASTRO!H$2)),0)</f>
        <v>0</v>
      </c>
      <c r="I149" s="9">
        <f>IFERROR(SUMIFS(ENTRADAS!$J:$J,ENTRADAS!$B:$B,CADASTRO!$B149,ENTRADAS!$I:$I,CADASTRO!I$2)/(SUMIFS(ENTRADAS!$D:$D,ENTRADAS!$B:$B,CADASTRO!$B149,ENTRADAS!$I:$I,CADASTRO!I$2)),0)</f>
        <v>0</v>
      </c>
      <c r="J149" s="9">
        <f>IFERROR(SUMIFS(ENTRADAS!$J:$J,ENTRADAS!$B:$B,CADASTRO!$B149,ENTRADAS!$I:$I,CADASTRO!J$2)/(SUMIFS(ENTRADAS!$D:$D,ENTRADAS!$B:$B,CADASTRO!$B149,ENTRADAS!$I:$I,CADASTRO!J$2)),0)</f>
        <v>0</v>
      </c>
      <c r="K149" s="9">
        <f>IFERROR(SUMIFS(ENTRADAS!$J:$J,ENTRADAS!$B:$B,CADASTRO!$B149,ENTRADAS!$I:$I,CADASTRO!K$2)/(SUMIFS(ENTRADAS!$D:$D,ENTRADAS!$B:$B,CADASTRO!$B149,ENTRADAS!$I:$I,CADASTRO!K$2)),0)</f>
        <v>0</v>
      </c>
      <c r="L149" s="9">
        <f>IFERROR(SUMIFS(ENTRADAS!$J:$J,ENTRADAS!$B:$B,CADASTRO!$B149,ENTRADAS!$I:$I,CADASTRO!L$2)/(SUMIFS(ENTRADAS!$D:$D,ENTRADAS!$B:$B,CADASTRO!$B149,ENTRADAS!$I:$I,CADASTRO!L$2)),0)</f>
        <v>0</v>
      </c>
      <c r="M149" s="9">
        <f>IFERROR(SUMIFS(ENTRADAS!$J:$J,ENTRADAS!$B:$B,CADASTRO!$B149,ENTRADAS!$I:$I,CADASTRO!M$2)/(SUMIFS(ENTRADAS!$D:$D,ENTRADAS!$B:$B,CADASTRO!$B149,ENTRADAS!$I:$I,CADASTRO!M$2)),0)</f>
        <v>0</v>
      </c>
      <c r="N149" s="9">
        <f>IFERROR(SUMIFS(ENTRADAS!$J:$J,ENTRADAS!$B:$B,CADASTRO!$B149,ENTRADAS!$I:$I,CADASTRO!N$2)/(SUMIFS(ENTRADAS!$D:$D,ENTRADAS!$B:$B,CADASTRO!$B149,ENTRADAS!$I:$I,CADASTRO!N$2)),0)</f>
        <v>0</v>
      </c>
      <c r="O149" s="9">
        <f>IFERROR(SUMIFS(ENTRADAS!$J:$J,ENTRADAS!$B:$B,CADASTRO!$B149,ENTRADAS!$I:$I,CADASTRO!O$2)/(SUMIFS(ENTRADAS!$D:$D,ENTRADAS!$B:$B,CADASTRO!$B149,ENTRADAS!$I:$I,CADASTRO!O$2)),0)</f>
        <v>0</v>
      </c>
      <c r="P149" s="9">
        <f>IFERROR(SUMIFS(ENTRADAS!$J:$J,ENTRADAS!$B:$B,CADASTRO!$B149,ENTRADAS!$I:$I,CADASTRO!P$2)/(SUMIFS(ENTRADAS!$D:$D,ENTRADAS!$B:$B,CADASTRO!$B149,ENTRADAS!$I:$I,CADASTRO!P$2)),0)</f>
        <v>0</v>
      </c>
      <c r="Q149" s="9">
        <f>IFERROR(SUMIFS(ENTRADAS!$J:$J,ENTRADAS!$B:$B,CADASTRO!$B149,ENTRADAS!$I:$I,CADASTRO!Q$2)/(SUMIFS(ENTRADAS!$D:$D,ENTRADAS!$B:$B,CADASTRO!$B149,ENTRADAS!$I:$I,CADASTRO!Q$2)),0)</f>
        <v>0</v>
      </c>
      <c r="R149" s="212">
        <f t="shared" si="7"/>
        <v>0</v>
      </c>
      <c r="S149" s="17">
        <f t="shared" si="9"/>
        <v>0</v>
      </c>
      <c r="T149" s="212">
        <f t="shared" si="8"/>
        <v>12</v>
      </c>
      <c r="U149" s="209">
        <v>12</v>
      </c>
      <c r="V149" s="1"/>
      <c r="W149" s="1"/>
      <c r="X149" s="1"/>
      <c r="Y149" s="1"/>
      <c r="Z149" s="1"/>
      <c r="AA149" s="1"/>
      <c r="AB149" s="1"/>
      <c r="AC149" s="1"/>
    </row>
    <row r="150" spans="1:29" ht="15.75" customHeight="1" x14ac:dyDescent="0.25">
      <c r="A150" s="8"/>
      <c r="B150" s="59"/>
      <c r="C150" s="7"/>
      <c r="D150" s="8"/>
      <c r="E150" s="9"/>
      <c r="F150" s="9">
        <f>IFERROR(SUMIFS(ENTRADAS!$J:$J,ENTRADAS!$B:$B,CADASTRO!$B150,ENTRADAS!$I:$I,CADASTRO!F$2)/(SUMIFS(ENTRADAS!$D:$D,ENTRADAS!$B:$B,CADASTRO!$B150,ENTRADAS!$I:$I,CADASTRO!F$2)),0)</f>
        <v>0</v>
      </c>
      <c r="G150" s="9">
        <f>IFERROR(SUMIFS(ENTRADAS!$J:$J,ENTRADAS!$B:$B,CADASTRO!$B150,ENTRADAS!$I:$I,CADASTRO!G$2)/(SUMIFS(ENTRADAS!$D:$D,ENTRADAS!$B:$B,CADASTRO!$B150,ENTRADAS!$I:$I,CADASTRO!G$2)),0)</f>
        <v>0</v>
      </c>
      <c r="H150" s="9">
        <f>IFERROR(SUMIFS(ENTRADAS!$J:$J,ENTRADAS!$B:$B,CADASTRO!$B150,ENTRADAS!$I:$I,CADASTRO!H$2)/(SUMIFS(ENTRADAS!$D:$D,ENTRADAS!$B:$B,CADASTRO!$B150,ENTRADAS!$I:$I,CADASTRO!H$2)),0)</f>
        <v>0</v>
      </c>
      <c r="I150" s="9">
        <f>IFERROR(SUMIFS(ENTRADAS!$J:$J,ENTRADAS!$B:$B,CADASTRO!$B150,ENTRADAS!$I:$I,CADASTRO!I$2)/(SUMIFS(ENTRADAS!$D:$D,ENTRADAS!$B:$B,CADASTRO!$B150,ENTRADAS!$I:$I,CADASTRO!I$2)),0)</f>
        <v>0</v>
      </c>
      <c r="J150" s="9">
        <f>IFERROR(SUMIFS(ENTRADAS!$J:$J,ENTRADAS!$B:$B,CADASTRO!$B150,ENTRADAS!$I:$I,CADASTRO!J$2)/(SUMIFS(ENTRADAS!$D:$D,ENTRADAS!$B:$B,CADASTRO!$B150,ENTRADAS!$I:$I,CADASTRO!J$2)),0)</f>
        <v>0</v>
      </c>
      <c r="K150" s="9">
        <f>IFERROR(SUMIFS(ENTRADAS!$J:$J,ENTRADAS!$B:$B,CADASTRO!$B150,ENTRADAS!$I:$I,CADASTRO!K$2)/(SUMIFS(ENTRADAS!$D:$D,ENTRADAS!$B:$B,CADASTRO!$B150,ENTRADAS!$I:$I,CADASTRO!K$2)),0)</f>
        <v>0</v>
      </c>
      <c r="L150" s="9">
        <f>IFERROR(SUMIFS(ENTRADAS!$J:$J,ENTRADAS!$B:$B,CADASTRO!$B150,ENTRADAS!$I:$I,CADASTRO!L$2)/(SUMIFS(ENTRADAS!$D:$D,ENTRADAS!$B:$B,CADASTRO!$B150,ENTRADAS!$I:$I,CADASTRO!L$2)),0)</f>
        <v>0</v>
      </c>
      <c r="M150" s="9">
        <f>IFERROR(SUMIFS(ENTRADAS!$J:$J,ENTRADAS!$B:$B,CADASTRO!$B150,ENTRADAS!$I:$I,CADASTRO!M$2)/(SUMIFS(ENTRADAS!$D:$D,ENTRADAS!$B:$B,CADASTRO!$B150,ENTRADAS!$I:$I,CADASTRO!M$2)),0)</f>
        <v>0</v>
      </c>
      <c r="N150" s="9">
        <f>IFERROR(SUMIFS(ENTRADAS!$J:$J,ENTRADAS!$B:$B,CADASTRO!$B150,ENTRADAS!$I:$I,CADASTRO!N$2)/(SUMIFS(ENTRADAS!$D:$D,ENTRADAS!$B:$B,CADASTRO!$B150,ENTRADAS!$I:$I,CADASTRO!N$2)),0)</f>
        <v>0</v>
      </c>
      <c r="O150" s="9">
        <f>IFERROR(SUMIFS(ENTRADAS!$J:$J,ENTRADAS!$B:$B,CADASTRO!$B150,ENTRADAS!$I:$I,CADASTRO!O$2)/(SUMIFS(ENTRADAS!$D:$D,ENTRADAS!$B:$B,CADASTRO!$B150,ENTRADAS!$I:$I,CADASTRO!O$2)),0)</f>
        <v>0</v>
      </c>
      <c r="P150" s="9">
        <f>IFERROR(SUMIFS(ENTRADAS!$J:$J,ENTRADAS!$B:$B,CADASTRO!$B150,ENTRADAS!$I:$I,CADASTRO!P$2)/(SUMIFS(ENTRADAS!$D:$D,ENTRADAS!$B:$B,CADASTRO!$B150,ENTRADAS!$I:$I,CADASTRO!P$2)),0)</f>
        <v>0</v>
      </c>
      <c r="Q150" s="9">
        <f>IFERROR(SUMIFS(ENTRADAS!$J:$J,ENTRADAS!$B:$B,CADASTRO!$B150,ENTRADAS!$I:$I,CADASTRO!Q$2)/(SUMIFS(ENTRADAS!$D:$D,ENTRADAS!$B:$B,CADASTRO!$B150,ENTRADAS!$I:$I,CADASTRO!Q$2)),0)</f>
        <v>0</v>
      </c>
      <c r="R150" s="212">
        <f t="shared" si="7"/>
        <v>0</v>
      </c>
      <c r="S150" s="17">
        <f t="shared" si="9"/>
        <v>0</v>
      </c>
      <c r="T150" s="212">
        <f t="shared" si="8"/>
        <v>12</v>
      </c>
      <c r="U150" s="209">
        <v>12</v>
      </c>
      <c r="V150" s="1"/>
      <c r="W150" s="1"/>
      <c r="X150" s="1"/>
      <c r="Y150" s="1"/>
      <c r="Z150" s="1"/>
      <c r="AA150" s="1"/>
      <c r="AB150" s="1"/>
      <c r="AC150" s="1"/>
    </row>
    <row r="151" spans="1:29" ht="15.75" customHeight="1" x14ac:dyDescent="0.25">
      <c r="A151" s="8"/>
      <c r="B151" s="60"/>
      <c r="C151" s="7"/>
      <c r="D151" s="8"/>
      <c r="E151" s="9"/>
      <c r="F151" s="9">
        <f>IFERROR(SUMIFS(ENTRADAS!$J:$J,ENTRADAS!$B:$B,CADASTRO!$B151,ENTRADAS!$I:$I,CADASTRO!F$2)/(SUMIFS(ENTRADAS!$D:$D,ENTRADAS!$B:$B,CADASTRO!$B151,ENTRADAS!$I:$I,CADASTRO!F$2)),0)</f>
        <v>0</v>
      </c>
      <c r="G151" s="9">
        <f>IFERROR(SUMIFS(ENTRADAS!$J:$J,ENTRADAS!$B:$B,CADASTRO!$B151,ENTRADAS!$I:$I,CADASTRO!G$2)/(SUMIFS(ENTRADAS!$D:$D,ENTRADAS!$B:$B,CADASTRO!$B151,ENTRADAS!$I:$I,CADASTRO!G$2)),0)</f>
        <v>0</v>
      </c>
      <c r="H151" s="9">
        <f>IFERROR(SUMIFS(ENTRADAS!$J:$J,ENTRADAS!$B:$B,CADASTRO!$B151,ENTRADAS!$I:$I,CADASTRO!H$2)/(SUMIFS(ENTRADAS!$D:$D,ENTRADAS!$B:$B,CADASTRO!$B151,ENTRADAS!$I:$I,CADASTRO!H$2)),0)</f>
        <v>0</v>
      </c>
      <c r="I151" s="9">
        <f>IFERROR(SUMIFS(ENTRADAS!$J:$J,ENTRADAS!$B:$B,CADASTRO!$B151,ENTRADAS!$I:$I,CADASTRO!I$2)/(SUMIFS(ENTRADAS!$D:$D,ENTRADAS!$B:$B,CADASTRO!$B151,ENTRADAS!$I:$I,CADASTRO!I$2)),0)</f>
        <v>0</v>
      </c>
      <c r="J151" s="9">
        <f>IFERROR(SUMIFS(ENTRADAS!$J:$J,ENTRADAS!$B:$B,CADASTRO!$B151,ENTRADAS!$I:$I,CADASTRO!J$2)/(SUMIFS(ENTRADAS!$D:$D,ENTRADAS!$B:$B,CADASTRO!$B151,ENTRADAS!$I:$I,CADASTRO!J$2)),0)</f>
        <v>0</v>
      </c>
      <c r="K151" s="9">
        <f>IFERROR(SUMIFS(ENTRADAS!$J:$J,ENTRADAS!$B:$B,CADASTRO!$B151,ENTRADAS!$I:$I,CADASTRO!K$2)/(SUMIFS(ENTRADAS!$D:$D,ENTRADAS!$B:$B,CADASTRO!$B151,ENTRADAS!$I:$I,CADASTRO!K$2)),0)</f>
        <v>0</v>
      </c>
      <c r="L151" s="9">
        <f>IFERROR(SUMIFS(ENTRADAS!$J:$J,ENTRADAS!$B:$B,CADASTRO!$B151,ENTRADAS!$I:$I,CADASTRO!L$2)/(SUMIFS(ENTRADAS!$D:$D,ENTRADAS!$B:$B,CADASTRO!$B151,ENTRADAS!$I:$I,CADASTRO!L$2)),0)</f>
        <v>0</v>
      </c>
      <c r="M151" s="9">
        <f>IFERROR(SUMIFS(ENTRADAS!$J:$J,ENTRADAS!$B:$B,CADASTRO!$B151,ENTRADAS!$I:$I,CADASTRO!M$2)/(SUMIFS(ENTRADAS!$D:$D,ENTRADAS!$B:$B,CADASTRO!$B151,ENTRADAS!$I:$I,CADASTRO!M$2)),0)</f>
        <v>0</v>
      </c>
      <c r="N151" s="9">
        <f>IFERROR(SUMIFS(ENTRADAS!$J:$J,ENTRADAS!$B:$B,CADASTRO!$B151,ENTRADAS!$I:$I,CADASTRO!N$2)/(SUMIFS(ENTRADAS!$D:$D,ENTRADAS!$B:$B,CADASTRO!$B151,ENTRADAS!$I:$I,CADASTRO!N$2)),0)</f>
        <v>0</v>
      </c>
      <c r="O151" s="9">
        <f>IFERROR(SUMIFS(ENTRADAS!$J:$J,ENTRADAS!$B:$B,CADASTRO!$B151,ENTRADAS!$I:$I,CADASTRO!O$2)/(SUMIFS(ENTRADAS!$D:$D,ENTRADAS!$B:$B,CADASTRO!$B151,ENTRADAS!$I:$I,CADASTRO!O$2)),0)</f>
        <v>0</v>
      </c>
      <c r="P151" s="9">
        <f>IFERROR(SUMIFS(ENTRADAS!$J:$J,ENTRADAS!$B:$B,CADASTRO!$B151,ENTRADAS!$I:$I,CADASTRO!P$2)/(SUMIFS(ENTRADAS!$D:$D,ENTRADAS!$B:$B,CADASTRO!$B151,ENTRADAS!$I:$I,CADASTRO!P$2)),0)</f>
        <v>0</v>
      </c>
      <c r="Q151" s="9">
        <f>IFERROR(SUMIFS(ENTRADAS!$J:$J,ENTRADAS!$B:$B,CADASTRO!$B151,ENTRADAS!$I:$I,CADASTRO!Q$2)/(SUMIFS(ENTRADAS!$D:$D,ENTRADAS!$B:$B,CADASTRO!$B151,ENTRADAS!$I:$I,CADASTRO!Q$2)),0)</f>
        <v>0</v>
      </c>
      <c r="R151" s="212">
        <f t="shared" si="7"/>
        <v>0</v>
      </c>
      <c r="S151" s="17">
        <f t="shared" si="9"/>
        <v>0</v>
      </c>
      <c r="T151" s="212">
        <f t="shared" si="8"/>
        <v>12</v>
      </c>
      <c r="U151" s="209">
        <v>12</v>
      </c>
      <c r="V151" s="1"/>
      <c r="W151" s="1"/>
      <c r="X151" s="1"/>
      <c r="Y151" s="1"/>
      <c r="Z151" s="1"/>
      <c r="AA151" s="1"/>
      <c r="AB151" s="1"/>
      <c r="AC151" s="1"/>
    </row>
    <row r="152" spans="1:29" ht="15.75" customHeight="1" x14ac:dyDescent="0.25">
      <c r="A152" s="8"/>
      <c r="B152" s="60"/>
      <c r="C152" s="7"/>
      <c r="D152" s="8"/>
      <c r="E152" s="9"/>
      <c r="F152" s="9">
        <f>IFERROR(SUMIFS(ENTRADAS!$J:$J,ENTRADAS!$B:$B,CADASTRO!$B152,ENTRADAS!$I:$I,CADASTRO!F$2)/(SUMIFS(ENTRADAS!$D:$D,ENTRADAS!$B:$B,CADASTRO!$B152,ENTRADAS!$I:$I,CADASTRO!F$2)),0)</f>
        <v>0</v>
      </c>
      <c r="G152" s="9">
        <f>IFERROR(SUMIFS(ENTRADAS!$J:$J,ENTRADAS!$B:$B,CADASTRO!$B152,ENTRADAS!$I:$I,CADASTRO!G$2)/(SUMIFS(ENTRADAS!$D:$D,ENTRADAS!$B:$B,CADASTRO!$B152,ENTRADAS!$I:$I,CADASTRO!G$2)),0)</f>
        <v>0</v>
      </c>
      <c r="H152" s="9">
        <f>IFERROR(SUMIFS(ENTRADAS!$J:$J,ENTRADAS!$B:$B,CADASTRO!$B152,ENTRADAS!$I:$I,CADASTRO!H$2)/(SUMIFS(ENTRADAS!$D:$D,ENTRADAS!$B:$B,CADASTRO!$B152,ENTRADAS!$I:$I,CADASTRO!H$2)),0)</f>
        <v>0</v>
      </c>
      <c r="I152" s="9">
        <f>IFERROR(SUMIFS(ENTRADAS!$J:$J,ENTRADAS!$B:$B,CADASTRO!$B152,ENTRADAS!$I:$I,CADASTRO!I$2)/(SUMIFS(ENTRADAS!$D:$D,ENTRADAS!$B:$B,CADASTRO!$B152,ENTRADAS!$I:$I,CADASTRO!I$2)),0)</f>
        <v>0</v>
      </c>
      <c r="J152" s="9">
        <f>IFERROR(SUMIFS(ENTRADAS!$J:$J,ENTRADAS!$B:$B,CADASTRO!$B152,ENTRADAS!$I:$I,CADASTRO!J$2)/(SUMIFS(ENTRADAS!$D:$D,ENTRADAS!$B:$B,CADASTRO!$B152,ENTRADAS!$I:$I,CADASTRO!J$2)),0)</f>
        <v>0</v>
      </c>
      <c r="K152" s="9">
        <f>IFERROR(SUMIFS(ENTRADAS!$J:$J,ENTRADAS!$B:$B,CADASTRO!$B152,ENTRADAS!$I:$I,CADASTRO!K$2)/(SUMIFS(ENTRADAS!$D:$D,ENTRADAS!$B:$B,CADASTRO!$B152,ENTRADAS!$I:$I,CADASTRO!K$2)),0)</f>
        <v>0</v>
      </c>
      <c r="L152" s="9">
        <f>IFERROR(SUMIFS(ENTRADAS!$J:$J,ENTRADAS!$B:$B,CADASTRO!$B152,ENTRADAS!$I:$I,CADASTRO!L$2)/(SUMIFS(ENTRADAS!$D:$D,ENTRADAS!$B:$B,CADASTRO!$B152,ENTRADAS!$I:$I,CADASTRO!L$2)),0)</f>
        <v>0</v>
      </c>
      <c r="M152" s="9">
        <f>IFERROR(SUMIFS(ENTRADAS!$J:$J,ENTRADAS!$B:$B,CADASTRO!$B152,ENTRADAS!$I:$I,CADASTRO!M$2)/(SUMIFS(ENTRADAS!$D:$D,ENTRADAS!$B:$B,CADASTRO!$B152,ENTRADAS!$I:$I,CADASTRO!M$2)),0)</f>
        <v>0</v>
      </c>
      <c r="N152" s="9">
        <f>IFERROR(SUMIFS(ENTRADAS!$J:$J,ENTRADAS!$B:$B,CADASTRO!$B152,ENTRADAS!$I:$I,CADASTRO!N$2)/(SUMIFS(ENTRADAS!$D:$D,ENTRADAS!$B:$B,CADASTRO!$B152,ENTRADAS!$I:$I,CADASTRO!N$2)),0)</f>
        <v>0</v>
      </c>
      <c r="O152" s="9">
        <f>IFERROR(SUMIFS(ENTRADAS!$J:$J,ENTRADAS!$B:$B,CADASTRO!$B152,ENTRADAS!$I:$I,CADASTRO!O$2)/(SUMIFS(ENTRADAS!$D:$D,ENTRADAS!$B:$B,CADASTRO!$B152,ENTRADAS!$I:$I,CADASTRO!O$2)),0)</f>
        <v>0</v>
      </c>
      <c r="P152" s="9">
        <f>IFERROR(SUMIFS(ENTRADAS!$J:$J,ENTRADAS!$B:$B,CADASTRO!$B152,ENTRADAS!$I:$I,CADASTRO!P$2)/(SUMIFS(ENTRADAS!$D:$D,ENTRADAS!$B:$B,CADASTRO!$B152,ENTRADAS!$I:$I,CADASTRO!P$2)),0)</f>
        <v>0</v>
      </c>
      <c r="Q152" s="9">
        <f>IFERROR(SUMIFS(ENTRADAS!$J:$J,ENTRADAS!$B:$B,CADASTRO!$B152,ENTRADAS!$I:$I,CADASTRO!Q$2)/(SUMIFS(ENTRADAS!$D:$D,ENTRADAS!$B:$B,CADASTRO!$B152,ENTRADAS!$I:$I,CADASTRO!Q$2)),0)</f>
        <v>0</v>
      </c>
      <c r="R152" s="212">
        <f t="shared" si="7"/>
        <v>0</v>
      </c>
      <c r="S152" s="17">
        <f t="shared" si="9"/>
        <v>0</v>
      </c>
      <c r="T152" s="212">
        <f t="shared" si="8"/>
        <v>12</v>
      </c>
      <c r="U152" s="209">
        <v>12</v>
      </c>
      <c r="V152" s="1"/>
      <c r="W152" s="1"/>
      <c r="X152" s="1"/>
      <c r="Y152" s="1"/>
      <c r="Z152" s="1"/>
      <c r="AA152" s="1"/>
      <c r="AB152" s="1"/>
      <c r="AC152" s="1"/>
    </row>
    <row r="153" spans="1:29" ht="15.75" customHeight="1" x14ac:dyDescent="0.25">
      <c r="A153" s="8"/>
      <c r="B153" s="60"/>
      <c r="C153" s="7"/>
      <c r="D153" s="8"/>
      <c r="E153" s="9"/>
      <c r="F153" s="9">
        <f>IFERROR(SUMIFS(ENTRADAS!$J:$J,ENTRADAS!$B:$B,CADASTRO!$B153,ENTRADAS!$I:$I,CADASTRO!F$2)/(SUMIFS(ENTRADAS!$D:$D,ENTRADAS!$B:$B,CADASTRO!$B153,ENTRADAS!$I:$I,CADASTRO!F$2)),0)</f>
        <v>0</v>
      </c>
      <c r="G153" s="9">
        <f>IFERROR(SUMIFS(ENTRADAS!$J:$J,ENTRADAS!$B:$B,CADASTRO!$B153,ENTRADAS!$I:$I,CADASTRO!G$2)/(SUMIFS(ENTRADAS!$D:$D,ENTRADAS!$B:$B,CADASTRO!$B153,ENTRADAS!$I:$I,CADASTRO!G$2)),0)</f>
        <v>0</v>
      </c>
      <c r="H153" s="9">
        <f>IFERROR(SUMIFS(ENTRADAS!$J:$J,ENTRADAS!$B:$B,CADASTRO!$B153,ENTRADAS!$I:$I,CADASTRO!H$2)/(SUMIFS(ENTRADAS!$D:$D,ENTRADAS!$B:$B,CADASTRO!$B153,ENTRADAS!$I:$I,CADASTRO!H$2)),0)</f>
        <v>0</v>
      </c>
      <c r="I153" s="9">
        <f>IFERROR(SUMIFS(ENTRADAS!$J:$J,ENTRADAS!$B:$B,CADASTRO!$B153,ENTRADAS!$I:$I,CADASTRO!I$2)/(SUMIFS(ENTRADAS!$D:$D,ENTRADAS!$B:$B,CADASTRO!$B153,ENTRADAS!$I:$I,CADASTRO!I$2)),0)</f>
        <v>0</v>
      </c>
      <c r="J153" s="9">
        <f>IFERROR(SUMIFS(ENTRADAS!$J:$J,ENTRADAS!$B:$B,CADASTRO!$B153,ENTRADAS!$I:$I,CADASTRO!J$2)/(SUMIFS(ENTRADAS!$D:$D,ENTRADAS!$B:$B,CADASTRO!$B153,ENTRADAS!$I:$I,CADASTRO!J$2)),0)</f>
        <v>0</v>
      </c>
      <c r="K153" s="9">
        <f>IFERROR(SUMIFS(ENTRADAS!$J:$J,ENTRADAS!$B:$B,CADASTRO!$B153,ENTRADAS!$I:$I,CADASTRO!K$2)/(SUMIFS(ENTRADAS!$D:$D,ENTRADAS!$B:$B,CADASTRO!$B153,ENTRADAS!$I:$I,CADASTRO!K$2)),0)</f>
        <v>0</v>
      </c>
      <c r="L153" s="9">
        <f>IFERROR(SUMIFS(ENTRADAS!$J:$J,ENTRADAS!$B:$B,CADASTRO!$B153,ENTRADAS!$I:$I,CADASTRO!L$2)/(SUMIFS(ENTRADAS!$D:$D,ENTRADAS!$B:$B,CADASTRO!$B153,ENTRADAS!$I:$I,CADASTRO!L$2)),0)</f>
        <v>0</v>
      </c>
      <c r="M153" s="9">
        <f>IFERROR(SUMIFS(ENTRADAS!$J:$J,ENTRADAS!$B:$B,CADASTRO!$B153,ENTRADAS!$I:$I,CADASTRO!M$2)/(SUMIFS(ENTRADAS!$D:$D,ENTRADAS!$B:$B,CADASTRO!$B153,ENTRADAS!$I:$I,CADASTRO!M$2)),0)</f>
        <v>0</v>
      </c>
      <c r="N153" s="9">
        <f>IFERROR(SUMIFS(ENTRADAS!$J:$J,ENTRADAS!$B:$B,CADASTRO!$B153,ENTRADAS!$I:$I,CADASTRO!N$2)/(SUMIFS(ENTRADAS!$D:$D,ENTRADAS!$B:$B,CADASTRO!$B153,ENTRADAS!$I:$I,CADASTRO!N$2)),0)</f>
        <v>0</v>
      </c>
      <c r="O153" s="9">
        <f>IFERROR(SUMIFS(ENTRADAS!$J:$J,ENTRADAS!$B:$B,CADASTRO!$B153,ENTRADAS!$I:$I,CADASTRO!O$2)/(SUMIFS(ENTRADAS!$D:$D,ENTRADAS!$B:$B,CADASTRO!$B153,ENTRADAS!$I:$I,CADASTRO!O$2)),0)</f>
        <v>0</v>
      </c>
      <c r="P153" s="9">
        <f>IFERROR(SUMIFS(ENTRADAS!$J:$J,ENTRADAS!$B:$B,CADASTRO!$B153,ENTRADAS!$I:$I,CADASTRO!P$2)/(SUMIFS(ENTRADAS!$D:$D,ENTRADAS!$B:$B,CADASTRO!$B153,ENTRADAS!$I:$I,CADASTRO!P$2)),0)</f>
        <v>0</v>
      </c>
      <c r="Q153" s="9">
        <f>IFERROR(SUMIFS(ENTRADAS!$J:$J,ENTRADAS!$B:$B,CADASTRO!$B153,ENTRADAS!$I:$I,CADASTRO!Q$2)/(SUMIFS(ENTRADAS!$D:$D,ENTRADAS!$B:$B,CADASTRO!$B153,ENTRADAS!$I:$I,CADASTRO!Q$2)),0)</f>
        <v>0</v>
      </c>
      <c r="R153" s="212">
        <f t="shared" si="7"/>
        <v>0</v>
      </c>
      <c r="S153" s="17">
        <f t="shared" si="9"/>
        <v>0</v>
      </c>
      <c r="T153" s="212">
        <f t="shared" si="8"/>
        <v>12</v>
      </c>
      <c r="U153" s="209">
        <v>12</v>
      </c>
      <c r="V153" s="1"/>
      <c r="W153" s="1"/>
      <c r="X153" s="1"/>
      <c r="Y153" s="1"/>
      <c r="Z153" s="1"/>
      <c r="AA153" s="1"/>
      <c r="AB153" s="1"/>
      <c r="AC153" s="1"/>
    </row>
    <row r="154" spans="1:29" ht="15.75" customHeight="1" x14ac:dyDescent="0.25">
      <c r="A154" s="8"/>
      <c r="B154" s="60"/>
      <c r="C154" s="7"/>
      <c r="D154" s="8"/>
      <c r="E154" s="9"/>
      <c r="F154" s="9">
        <f>IFERROR(SUMIFS(ENTRADAS!$J:$J,ENTRADAS!$B:$B,CADASTRO!$B154,ENTRADAS!$I:$I,CADASTRO!F$2)/(SUMIFS(ENTRADAS!$D:$D,ENTRADAS!$B:$B,CADASTRO!$B154,ENTRADAS!$I:$I,CADASTRO!F$2)),0)</f>
        <v>0</v>
      </c>
      <c r="G154" s="9">
        <f>IFERROR(SUMIFS(ENTRADAS!$J:$J,ENTRADAS!$B:$B,CADASTRO!$B154,ENTRADAS!$I:$I,CADASTRO!G$2)/(SUMIFS(ENTRADAS!$D:$D,ENTRADAS!$B:$B,CADASTRO!$B154,ENTRADAS!$I:$I,CADASTRO!G$2)),0)</f>
        <v>0</v>
      </c>
      <c r="H154" s="9">
        <f>IFERROR(SUMIFS(ENTRADAS!$J:$J,ENTRADAS!$B:$B,CADASTRO!$B154,ENTRADAS!$I:$I,CADASTRO!H$2)/(SUMIFS(ENTRADAS!$D:$D,ENTRADAS!$B:$B,CADASTRO!$B154,ENTRADAS!$I:$I,CADASTRO!H$2)),0)</f>
        <v>0</v>
      </c>
      <c r="I154" s="9">
        <f>IFERROR(SUMIFS(ENTRADAS!$J:$J,ENTRADAS!$B:$B,CADASTRO!$B154,ENTRADAS!$I:$I,CADASTRO!I$2)/(SUMIFS(ENTRADAS!$D:$D,ENTRADAS!$B:$B,CADASTRO!$B154,ENTRADAS!$I:$I,CADASTRO!I$2)),0)</f>
        <v>0</v>
      </c>
      <c r="J154" s="9">
        <f>IFERROR(SUMIFS(ENTRADAS!$J:$J,ENTRADAS!$B:$B,CADASTRO!$B154,ENTRADAS!$I:$I,CADASTRO!J$2)/(SUMIFS(ENTRADAS!$D:$D,ENTRADAS!$B:$B,CADASTRO!$B154,ENTRADAS!$I:$I,CADASTRO!J$2)),0)</f>
        <v>0</v>
      </c>
      <c r="K154" s="9">
        <f>IFERROR(SUMIFS(ENTRADAS!$J:$J,ENTRADAS!$B:$B,CADASTRO!$B154,ENTRADAS!$I:$I,CADASTRO!K$2)/(SUMIFS(ENTRADAS!$D:$D,ENTRADAS!$B:$B,CADASTRO!$B154,ENTRADAS!$I:$I,CADASTRO!K$2)),0)</f>
        <v>0</v>
      </c>
      <c r="L154" s="9">
        <f>IFERROR(SUMIFS(ENTRADAS!$J:$J,ENTRADAS!$B:$B,CADASTRO!$B154,ENTRADAS!$I:$I,CADASTRO!L$2)/(SUMIFS(ENTRADAS!$D:$D,ENTRADAS!$B:$B,CADASTRO!$B154,ENTRADAS!$I:$I,CADASTRO!L$2)),0)</f>
        <v>0</v>
      </c>
      <c r="M154" s="9">
        <f>IFERROR(SUMIFS(ENTRADAS!$J:$J,ENTRADAS!$B:$B,CADASTRO!$B154,ENTRADAS!$I:$I,CADASTRO!M$2)/(SUMIFS(ENTRADAS!$D:$D,ENTRADAS!$B:$B,CADASTRO!$B154,ENTRADAS!$I:$I,CADASTRO!M$2)),0)</f>
        <v>0</v>
      </c>
      <c r="N154" s="9">
        <f>IFERROR(SUMIFS(ENTRADAS!$J:$J,ENTRADAS!$B:$B,CADASTRO!$B154,ENTRADAS!$I:$I,CADASTRO!N$2)/(SUMIFS(ENTRADAS!$D:$D,ENTRADAS!$B:$B,CADASTRO!$B154,ENTRADAS!$I:$I,CADASTRO!N$2)),0)</f>
        <v>0</v>
      </c>
      <c r="O154" s="9">
        <f>IFERROR(SUMIFS(ENTRADAS!$J:$J,ENTRADAS!$B:$B,CADASTRO!$B154,ENTRADAS!$I:$I,CADASTRO!O$2)/(SUMIFS(ENTRADAS!$D:$D,ENTRADAS!$B:$B,CADASTRO!$B154,ENTRADAS!$I:$I,CADASTRO!O$2)),0)</f>
        <v>0</v>
      </c>
      <c r="P154" s="9">
        <f>IFERROR(SUMIFS(ENTRADAS!$J:$J,ENTRADAS!$B:$B,CADASTRO!$B154,ENTRADAS!$I:$I,CADASTRO!P$2)/(SUMIFS(ENTRADAS!$D:$D,ENTRADAS!$B:$B,CADASTRO!$B154,ENTRADAS!$I:$I,CADASTRO!P$2)),0)</f>
        <v>0</v>
      </c>
      <c r="Q154" s="9">
        <f>IFERROR(SUMIFS(ENTRADAS!$J:$J,ENTRADAS!$B:$B,CADASTRO!$B154,ENTRADAS!$I:$I,CADASTRO!Q$2)/(SUMIFS(ENTRADAS!$D:$D,ENTRADAS!$B:$B,CADASTRO!$B154,ENTRADAS!$I:$I,CADASTRO!Q$2)),0)</f>
        <v>0</v>
      </c>
      <c r="R154" s="212">
        <f t="shared" si="7"/>
        <v>0</v>
      </c>
      <c r="S154" s="17">
        <f t="shared" si="9"/>
        <v>0</v>
      </c>
      <c r="T154" s="212">
        <f t="shared" si="8"/>
        <v>12</v>
      </c>
      <c r="U154" s="209">
        <v>12</v>
      </c>
      <c r="V154" s="1"/>
      <c r="W154" s="1"/>
      <c r="X154" s="1"/>
      <c r="Y154" s="1"/>
      <c r="Z154" s="1"/>
      <c r="AA154" s="1"/>
      <c r="AB154" s="1"/>
      <c r="AC154" s="1"/>
    </row>
    <row r="155" spans="1:29" ht="15.75" customHeight="1" x14ac:dyDescent="0.25">
      <c r="A155" s="8"/>
      <c r="B155" s="60"/>
      <c r="C155" s="7"/>
      <c r="D155" s="8"/>
      <c r="E155" s="9"/>
      <c r="F155" s="9">
        <f>IFERROR(SUMIFS(ENTRADAS!$J:$J,ENTRADAS!$B:$B,CADASTRO!$B155,ENTRADAS!$I:$I,CADASTRO!F$2)/(SUMIFS(ENTRADAS!$D:$D,ENTRADAS!$B:$B,CADASTRO!$B155,ENTRADAS!$I:$I,CADASTRO!F$2)),0)</f>
        <v>0</v>
      </c>
      <c r="G155" s="9">
        <f>IFERROR(SUMIFS(ENTRADAS!$J:$J,ENTRADAS!$B:$B,CADASTRO!$B155,ENTRADAS!$I:$I,CADASTRO!G$2)/(SUMIFS(ENTRADAS!$D:$D,ENTRADAS!$B:$B,CADASTRO!$B155,ENTRADAS!$I:$I,CADASTRO!G$2)),0)</f>
        <v>0</v>
      </c>
      <c r="H155" s="9">
        <f>IFERROR(SUMIFS(ENTRADAS!$J:$J,ENTRADAS!$B:$B,CADASTRO!$B155,ENTRADAS!$I:$I,CADASTRO!H$2)/(SUMIFS(ENTRADAS!$D:$D,ENTRADAS!$B:$B,CADASTRO!$B155,ENTRADAS!$I:$I,CADASTRO!H$2)),0)</f>
        <v>0</v>
      </c>
      <c r="I155" s="9">
        <f>IFERROR(SUMIFS(ENTRADAS!$J:$J,ENTRADAS!$B:$B,CADASTRO!$B155,ENTRADAS!$I:$I,CADASTRO!I$2)/(SUMIFS(ENTRADAS!$D:$D,ENTRADAS!$B:$B,CADASTRO!$B155,ENTRADAS!$I:$I,CADASTRO!I$2)),0)</f>
        <v>0</v>
      </c>
      <c r="J155" s="9">
        <f>IFERROR(SUMIFS(ENTRADAS!$J:$J,ENTRADAS!$B:$B,CADASTRO!$B155,ENTRADAS!$I:$I,CADASTRO!J$2)/(SUMIFS(ENTRADAS!$D:$D,ENTRADAS!$B:$B,CADASTRO!$B155,ENTRADAS!$I:$I,CADASTRO!J$2)),0)</f>
        <v>0</v>
      </c>
      <c r="K155" s="9">
        <f>IFERROR(SUMIFS(ENTRADAS!$J:$J,ENTRADAS!$B:$B,CADASTRO!$B155,ENTRADAS!$I:$I,CADASTRO!K$2)/(SUMIFS(ENTRADAS!$D:$D,ENTRADAS!$B:$B,CADASTRO!$B155,ENTRADAS!$I:$I,CADASTRO!K$2)),0)</f>
        <v>0</v>
      </c>
      <c r="L155" s="9">
        <f>IFERROR(SUMIFS(ENTRADAS!$J:$J,ENTRADAS!$B:$B,CADASTRO!$B155,ENTRADAS!$I:$I,CADASTRO!L$2)/(SUMIFS(ENTRADAS!$D:$D,ENTRADAS!$B:$B,CADASTRO!$B155,ENTRADAS!$I:$I,CADASTRO!L$2)),0)</f>
        <v>0</v>
      </c>
      <c r="M155" s="9">
        <f>IFERROR(SUMIFS(ENTRADAS!$J:$J,ENTRADAS!$B:$B,CADASTRO!$B155,ENTRADAS!$I:$I,CADASTRO!M$2)/(SUMIFS(ENTRADAS!$D:$D,ENTRADAS!$B:$B,CADASTRO!$B155,ENTRADAS!$I:$I,CADASTRO!M$2)),0)</f>
        <v>0</v>
      </c>
      <c r="N155" s="9">
        <f>IFERROR(SUMIFS(ENTRADAS!$J:$J,ENTRADAS!$B:$B,CADASTRO!$B155,ENTRADAS!$I:$I,CADASTRO!N$2)/(SUMIFS(ENTRADAS!$D:$D,ENTRADAS!$B:$B,CADASTRO!$B155,ENTRADAS!$I:$I,CADASTRO!N$2)),0)</f>
        <v>0</v>
      </c>
      <c r="O155" s="9">
        <f>IFERROR(SUMIFS(ENTRADAS!$J:$J,ENTRADAS!$B:$B,CADASTRO!$B155,ENTRADAS!$I:$I,CADASTRO!O$2)/(SUMIFS(ENTRADAS!$D:$D,ENTRADAS!$B:$B,CADASTRO!$B155,ENTRADAS!$I:$I,CADASTRO!O$2)),0)</f>
        <v>0</v>
      </c>
      <c r="P155" s="9">
        <f>IFERROR(SUMIFS(ENTRADAS!$J:$J,ENTRADAS!$B:$B,CADASTRO!$B155,ENTRADAS!$I:$I,CADASTRO!P$2)/(SUMIFS(ENTRADAS!$D:$D,ENTRADAS!$B:$B,CADASTRO!$B155,ENTRADAS!$I:$I,CADASTRO!P$2)),0)</f>
        <v>0</v>
      </c>
      <c r="Q155" s="9">
        <f>IFERROR(SUMIFS(ENTRADAS!$J:$J,ENTRADAS!$B:$B,CADASTRO!$B155,ENTRADAS!$I:$I,CADASTRO!Q$2)/(SUMIFS(ENTRADAS!$D:$D,ENTRADAS!$B:$B,CADASTRO!$B155,ENTRADAS!$I:$I,CADASTRO!Q$2)),0)</f>
        <v>0</v>
      </c>
      <c r="R155" s="212">
        <f t="shared" si="7"/>
        <v>0</v>
      </c>
      <c r="S155" s="17">
        <f t="shared" si="9"/>
        <v>0</v>
      </c>
      <c r="T155" s="212">
        <f t="shared" si="8"/>
        <v>12</v>
      </c>
      <c r="U155" s="209">
        <v>12</v>
      </c>
      <c r="V155" s="1"/>
      <c r="W155" s="1"/>
      <c r="X155" s="1"/>
      <c r="Y155" s="1"/>
      <c r="Z155" s="1"/>
      <c r="AA155" s="1"/>
      <c r="AB155" s="1"/>
      <c r="AC155" s="1"/>
    </row>
    <row r="156" spans="1:29" ht="15.75" customHeight="1" x14ac:dyDescent="0.25">
      <c r="A156" s="8"/>
      <c r="B156" s="60"/>
      <c r="C156" s="7"/>
      <c r="D156" s="8"/>
      <c r="E156" s="9"/>
      <c r="F156" s="9">
        <f>IFERROR(SUMIFS(ENTRADAS!$J:$J,ENTRADAS!$B:$B,CADASTRO!$B156,ENTRADAS!$I:$I,CADASTRO!F$2)/(SUMIFS(ENTRADAS!$D:$D,ENTRADAS!$B:$B,CADASTRO!$B156,ENTRADAS!$I:$I,CADASTRO!F$2)),0)</f>
        <v>0</v>
      </c>
      <c r="G156" s="9">
        <f>IFERROR(SUMIFS(ENTRADAS!$J:$J,ENTRADAS!$B:$B,CADASTRO!$B156,ENTRADAS!$I:$I,CADASTRO!G$2)/(SUMIFS(ENTRADAS!$D:$D,ENTRADAS!$B:$B,CADASTRO!$B156,ENTRADAS!$I:$I,CADASTRO!G$2)),0)</f>
        <v>0</v>
      </c>
      <c r="H156" s="9">
        <f>IFERROR(SUMIFS(ENTRADAS!$J:$J,ENTRADAS!$B:$B,CADASTRO!$B156,ENTRADAS!$I:$I,CADASTRO!H$2)/(SUMIFS(ENTRADAS!$D:$D,ENTRADAS!$B:$B,CADASTRO!$B156,ENTRADAS!$I:$I,CADASTRO!H$2)),0)</f>
        <v>0</v>
      </c>
      <c r="I156" s="9">
        <f>IFERROR(SUMIFS(ENTRADAS!$J:$J,ENTRADAS!$B:$B,CADASTRO!$B156,ENTRADAS!$I:$I,CADASTRO!I$2)/(SUMIFS(ENTRADAS!$D:$D,ENTRADAS!$B:$B,CADASTRO!$B156,ENTRADAS!$I:$I,CADASTRO!I$2)),0)</f>
        <v>0</v>
      </c>
      <c r="J156" s="9">
        <f>IFERROR(SUMIFS(ENTRADAS!$J:$J,ENTRADAS!$B:$B,CADASTRO!$B156,ENTRADAS!$I:$I,CADASTRO!J$2)/(SUMIFS(ENTRADAS!$D:$D,ENTRADAS!$B:$B,CADASTRO!$B156,ENTRADAS!$I:$I,CADASTRO!J$2)),0)</f>
        <v>0</v>
      </c>
      <c r="K156" s="9">
        <f>IFERROR(SUMIFS(ENTRADAS!$J:$J,ENTRADAS!$B:$B,CADASTRO!$B156,ENTRADAS!$I:$I,CADASTRO!K$2)/(SUMIFS(ENTRADAS!$D:$D,ENTRADAS!$B:$B,CADASTRO!$B156,ENTRADAS!$I:$I,CADASTRO!K$2)),0)</f>
        <v>0</v>
      </c>
      <c r="L156" s="9">
        <f>IFERROR(SUMIFS(ENTRADAS!$J:$J,ENTRADAS!$B:$B,CADASTRO!$B156,ENTRADAS!$I:$I,CADASTRO!L$2)/(SUMIFS(ENTRADAS!$D:$D,ENTRADAS!$B:$B,CADASTRO!$B156,ENTRADAS!$I:$I,CADASTRO!L$2)),0)</f>
        <v>0</v>
      </c>
      <c r="M156" s="9">
        <f>IFERROR(SUMIFS(ENTRADAS!$J:$J,ENTRADAS!$B:$B,CADASTRO!$B156,ENTRADAS!$I:$I,CADASTRO!M$2)/(SUMIFS(ENTRADAS!$D:$D,ENTRADAS!$B:$B,CADASTRO!$B156,ENTRADAS!$I:$I,CADASTRO!M$2)),0)</f>
        <v>0</v>
      </c>
      <c r="N156" s="9">
        <f>IFERROR(SUMIFS(ENTRADAS!$J:$J,ENTRADAS!$B:$B,CADASTRO!$B156,ENTRADAS!$I:$I,CADASTRO!N$2)/(SUMIFS(ENTRADAS!$D:$D,ENTRADAS!$B:$B,CADASTRO!$B156,ENTRADAS!$I:$I,CADASTRO!N$2)),0)</f>
        <v>0</v>
      </c>
      <c r="O156" s="9">
        <f>IFERROR(SUMIFS(ENTRADAS!$J:$J,ENTRADAS!$B:$B,CADASTRO!$B156,ENTRADAS!$I:$I,CADASTRO!O$2)/(SUMIFS(ENTRADAS!$D:$D,ENTRADAS!$B:$B,CADASTRO!$B156,ENTRADAS!$I:$I,CADASTRO!O$2)),0)</f>
        <v>0</v>
      </c>
      <c r="P156" s="9">
        <f>IFERROR(SUMIFS(ENTRADAS!$J:$J,ENTRADAS!$B:$B,CADASTRO!$B156,ENTRADAS!$I:$I,CADASTRO!P$2)/(SUMIFS(ENTRADAS!$D:$D,ENTRADAS!$B:$B,CADASTRO!$B156,ENTRADAS!$I:$I,CADASTRO!P$2)),0)</f>
        <v>0</v>
      </c>
      <c r="Q156" s="9">
        <f>IFERROR(SUMIFS(ENTRADAS!$J:$J,ENTRADAS!$B:$B,CADASTRO!$B156,ENTRADAS!$I:$I,CADASTRO!Q$2)/(SUMIFS(ENTRADAS!$D:$D,ENTRADAS!$B:$B,CADASTRO!$B156,ENTRADAS!$I:$I,CADASTRO!Q$2)),0)</f>
        <v>0</v>
      </c>
      <c r="R156" s="212">
        <f t="shared" si="7"/>
        <v>0</v>
      </c>
      <c r="S156" s="17">
        <f t="shared" si="9"/>
        <v>0</v>
      </c>
      <c r="T156" s="212">
        <f t="shared" si="8"/>
        <v>12</v>
      </c>
      <c r="U156" s="209">
        <v>12</v>
      </c>
      <c r="V156" s="1"/>
      <c r="W156" s="1"/>
      <c r="X156" s="1"/>
      <c r="Y156" s="1"/>
      <c r="Z156" s="1"/>
      <c r="AA156" s="1"/>
      <c r="AB156" s="1"/>
      <c r="AC156" s="1"/>
    </row>
    <row r="157" spans="1:29" ht="15.75" customHeight="1" x14ac:dyDescent="0.25">
      <c r="A157" s="8"/>
      <c r="B157" s="59"/>
      <c r="C157" s="7"/>
      <c r="D157" s="8"/>
      <c r="E157" s="9"/>
      <c r="F157" s="9">
        <f>IFERROR(SUMIFS(ENTRADAS!$J:$J,ENTRADAS!$B:$B,CADASTRO!$B157,ENTRADAS!$I:$I,CADASTRO!F$2)/(SUMIFS(ENTRADAS!$D:$D,ENTRADAS!$B:$B,CADASTRO!$B157,ENTRADAS!$I:$I,CADASTRO!F$2)),0)</f>
        <v>0</v>
      </c>
      <c r="G157" s="9">
        <f>IFERROR(SUMIFS(ENTRADAS!$J:$J,ENTRADAS!$B:$B,CADASTRO!$B157,ENTRADAS!$I:$I,CADASTRO!G$2)/(SUMIFS(ENTRADAS!$D:$D,ENTRADAS!$B:$B,CADASTRO!$B157,ENTRADAS!$I:$I,CADASTRO!G$2)),0)</f>
        <v>0</v>
      </c>
      <c r="H157" s="9">
        <f>IFERROR(SUMIFS(ENTRADAS!$J:$J,ENTRADAS!$B:$B,CADASTRO!$B157,ENTRADAS!$I:$I,CADASTRO!H$2)/(SUMIFS(ENTRADAS!$D:$D,ENTRADAS!$B:$B,CADASTRO!$B157,ENTRADAS!$I:$I,CADASTRO!H$2)),0)</f>
        <v>0</v>
      </c>
      <c r="I157" s="9">
        <f>IFERROR(SUMIFS(ENTRADAS!$J:$J,ENTRADAS!$B:$B,CADASTRO!$B157,ENTRADAS!$I:$I,CADASTRO!I$2)/(SUMIFS(ENTRADAS!$D:$D,ENTRADAS!$B:$B,CADASTRO!$B157,ENTRADAS!$I:$I,CADASTRO!I$2)),0)</f>
        <v>0</v>
      </c>
      <c r="J157" s="9">
        <f>IFERROR(SUMIFS(ENTRADAS!$J:$J,ENTRADAS!$B:$B,CADASTRO!$B157,ENTRADAS!$I:$I,CADASTRO!J$2)/(SUMIFS(ENTRADAS!$D:$D,ENTRADAS!$B:$B,CADASTRO!$B157,ENTRADAS!$I:$I,CADASTRO!J$2)),0)</f>
        <v>0</v>
      </c>
      <c r="K157" s="9">
        <f>IFERROR(SUMIFS(ENTRADAS!$J:$J,ENTRADAS!$B:$B,CADASTRO!$B157,ENTRADAS!$I:$I,CADASTRO!K$2)/(SUMIFS(ENTRADAS!$D:$D,ENTRADAS!$B:$B,CADASTRO!$B157,ENTRADAS!$I:$I,CADASTRO!K$2)),0)</f>
        <v>0</v>
      </c>
      <c r="L157" s="9">
        <f>IFERROR(SUMIFS(ENTRADAS!$J:$J,ENTRADAS!$B:$B,CADASTRO!$B157,ENTRADAS!$I:$I,CADASTRO!L$2)/(SUMIFS(ENTRADAS!$D:$D,ENTRADAS!$B:$B,CADASTRO!$B157,ENTRADAS!$I:$I,CADASTRO!L$2)),0)</f>
        <v>0</v>
      </c>
      <c r="M157" s="9">
        <f>IFERROR(SUMIFS(ENTRADAS!$J:$J,ENTRADAS!$B:$B,CADASTRO!$B157,ENTRADAS!$I:$I,CADASTRO!M$2)/(SUMIFS(ENTRADAS!$D:$D,ENTRADAS!$B:$B,CADASTRO!$B157,ENTRADAS!$I:$I,CADASTRO!M$2)),0)</f>
        <v>0</v>
      </c>
      <c r="N157" s="9">
        <f>IFERROR(SUMIFS(ENTRADAS!$J:$J,ENTRADAS!$B:$B,CADASTRO!$B157,ENTRADAS!$I:$I,CADASTRO!N$2)/(SUMIFS(ENTRADAS!$D:$D,ENTRADAS!$B:$B,CADASTRO!$B157,ENTRADAS!$I:$I,CADASTRO!N$2)),0)</f>
        <v>0</v>
      </c>
      <c r="O157" s="9">
        <f>IFERROR(SUMIFS(ENTRADAS!$J:$J,ENTRADAS!$B:$B,CADASTRO!$B157,ENTRADAS!$I:$I,CADASTRO!O$2)/(SUMIFS(ENTRADAS!$D:$D,ENTRADAS!$B:$B,CADASTRO!$B157,ENTRADAS!$I:$I,CADASTRO!O$2)),0)</f>
        <v>0</v>
      </c>
      <c r="P157" s="9">
        <f>IFERROR(SUMIFS(ENTRADAS!$J:$J,ENTRADAS!$B:$B,CADASTRO!$B157,ENTRADAS!$I:$I,CADASTRO!P$2)/(SUMIFS(ENTRADAS!$D:$D,ENTRADAS!$B:$B,CADASTRO!$B157,ENTRADAS!$I:$I,CADASTRO!P$2)),0)</f>
        <v>0</v>
      </c>
      <c r="Q157" s="9">
        <f>IFERROR(SUMIFS(ENTRADAS!$J:$J,ENTRADAS!$B:$B,CADASTRO!$B157,ENTRADAS!$I:$I,CADASTRO!Q$2)/(SUMIFS(ENTRADAS!$D:$D,ENTRADAS!$B:$B,CADASTRO!$B157,ENTRADAS!$I:$I,CADASTRO!Q$2)),0)</f>
        <v>0</v>
      </c>
      <c r="R157" s="212">
        <f t="shared" si="7"/>
        <v>0</v>
      </c>
      <c r="S157" s="17">
        <f t="shared" si="9"/>
        <v>0</v>
      </c>
      <c r="T157" s="212">
        <f t="shared" si="8"/>
        <v>12</v>
      </c>
      <c r="U157" s="209">
        <v>12</v>
      </c>
      <c r="V157" s="1"/>
      <c r="W157" s="1"/>
      <c r="X157" s="1"/>
      <c r="Y157" s="1"/>
      <c r="Z157" s="1"/>
      <c r="AA157" s="1"/>
      <c r="AB157" s="1"/>
      <c r="AC157" s="1"/>
    </row>
    <row r="158" spans="1:29" ht="15.75" customHeight="1" x14ac:dyDescent="0.25">
      <c r="A158" s="8"/>
      <c r="B158" s="60"/>
      <c r="C158" s="7"/>
      <c r="D158" s="8"/>
      <c r="E158" s="9"/>
      <c r="F158" s="9">
        <f>IFERROR(SUMIFS(ENTRADAS!$J:$J,ENTRADAS!$B:$B,CADASTRO!$B158,ENTRADAS!$I:$I,CADASTRO!F$2)/(SUMIFS(ENTRADAS!$D:$D,ENTRADAS!$B:$B,CADASTRO!$B158,ENTRADAS!$I:$I,CADASTRO!F$2)),0)</f>
        <v>0</v>
      </c>
      <c r="G158" s="9">
        <f>IFERROR(SUMIFS(ENTRADAS!$J:$J,ENTRADAS!$B:$B,CADASTRO!$B158,ENTRADAS!$I:$I,CADASTRO!G$2)/(SUMIFS(ENTRADAS!$D:$D,ENTRADAS!$B:$B,CADASTRO!$B158,ENTRADAS!$I:$I,CADASTRO!G$2)),0)</f>
        <v>0</v>
      </c>
      <c r="H158" s="9">
        <f>IFERROR(SUMIFS(ENTRADAS!$J:$J,ENTRADAS!$B:$B,CADASTRO!$B158,ENTRADAS!$I:$I,CADASTRO!H$2)/(SUMIFS(ENTRADAS!$D:$D,ENTRADAS!$B:$B,CADASTRO!$B158,ENTRADAS!$I:$I,CADASTRO!H$2)),0)</f>
        <v>0</v>
      </c>
      <c r="I158" s="9">
        <f>IFERROR(SUMIFS(ENTRADAS!$J:$J,ENTRADAS!$B:$B,CADASTRO!$B158,ENTRADAS!$I:$I,CADASTRO!I$2)/(SUMIFS(ENTRADAS!$D:$D,ENTRADAS!$B:$B,CADASTRO!$B158,ENTRADAS!$I:$I,CADASTRO!I$2)),0)</f>
        <v>0</v>
      </c>
      <c r="J158" s="9">
        <f>IFERROR(SUMIFS(ENTRADAS!$J:$J,ENTRADAS!$B:$B,CADASTRO!$B158,ENTRADAS!$I:$I,CADASTRO!J$2)/(SUMIFS(ENTRADAS!$D:$D,ENTRADAS!$B:$B,CADASTRO!$B158,ENTRADAS!$I:$I,CADASTRO!J$2)),0)</f>
        <v>0</v>
      </c>
      <c r="K158" s="9">
        <f>IFERROR(SUMIFS(ENTRADAS!$J:$J,ENTRADAS!$B:$B,CADASTRO!$B158,ENTRADAS!$I:$I,CADASTRO!K$2)/(SUMIFS(ENTRADAS!$D:$D,ENTRADAS!$B:$B,CADASTRO!$B158,ENTRADAS!$I:$I,CADASTRO!K$2)),0)</f>
        <v>0</v>
      </c>
      <c r="L158" s="9">
        <f>IFERROR(SUMIFS(ENTRADAS!$J:$J,ENTRADAS!$B:$B,CADASTRO!$B158,ENTRADAS!$I:$I,CADASTRO!L$2)/(SUMIFS(ENTRADAS!$D:$D,ENTRADAS!$B:$B,CADASTRO!$B158,ENTRADAS!$I:$I,CADASTRO!L$2)),0)</f>
        <v>0</v>
      </c>
      <c r="M158" s="9">
        <f>IFERROR(SUMIFS(ENTRADAS!$J:$J,ENTRADAS!$B:$B,CADASTRO!$B158,ENTRADAS!$I:$I,CADASTRO!M$2)/(SUMIFS(ENTRADAS!$D:$D,ENTRADAS!$B:$B,CADASTRO!$B158,ENTRADAS!$I:$I,CADASTRO!M$2)),0)</f>
        <v>0</v>
      </c>
      <c r="N158" s="9">
        <f>IFERROR(SUMIFS(ENTRADAS!$J:$J,ENTRADAS!$B:$B,CADASTRO!$B158,ENTRADAS!$I:$I,CADASTRO!N$2)/(SUMIFS(ENTRADAS!$D:$D,ENTRADAS!$B:$B,CADASTRO!$B158,ENTRADAS!$I:$I,CADASTRO!N$2)),0)</f>
        <v>0</v>
      </c>
      <c r="O158" s="9">
        <f>IFERROR(SUMIFS(ENTRADAS!$J:$J,ENTRADAS!$B:$B,CADASTRO!$B158,ENTRADAS!$I:$I,CADASTRO!O$2)/(SUMIFS(ENTRADAS!$D:$D,ENTRADAS!$B:$B,CADASTRO!$B158,ENTRADAS!$I:$I,CADASTRO!O$2)),0)</f>
        <v>0</v>
      </c>
      <c r="P158" s="9">
        <f>IFERROR(SUMIFS(ENTRADAS!$J:$J,ENTRADAS!$B:$B,CADASTRO!$B158,ENTRADAS!$I:$I,CADASTRO!P$2)/(SUMIFS(ENTRADAS!$D:$D,ENTRADAS!$B:$B,CADASTRO!$B158,ENTRADAS!$I:$I,CADASTRO!P$2)),0)</f>
        <v>0</v>
      </c>
      <c r="Q158" s="9">
        <f>IFERROR(SUMIFS(ENTRADAS!$J:$J,ENTRADAS!$B:$B,CADASTRO!$B158,ENTRADAS!$I:$I,CADASTRO!Q$2)/(SUMIFS(ENTRADAS!$D:$D,ENTRADAS!$B:$B,CADASTRO!$B158,ENTRADAS!$I:$I,CADASTRO!Q$2)),0)</f>
        <v>0</v>
      </c>
      <c r="R158" s="212">
        <f t="shared" si="7"/>
        <v>0</v>
      </c>
      <c r="S158" s="17">
        <f t="shared" si="9"/>
        <v>0</v>
      </c>
      <c r="T158" s="212">
        <f t="shared" si="8"/>
        <v>12</v>
      </c>
      <c r="U158" s="209">
        <v>12</v>
      </c>
      <c r="V158" s="1"/>
      <c r="W158" s="1"/>
      <c r="X158" s="1"/>
      <c r="Y158" s="1"/>
      <c r="Z158" s="1"/>
      <c r="AA158" s="1"/>
      <c r="AB158" s="1"/>
      <c r="AC158" s="1"/>
    </row>
    <row r="159" spans="1:29" ht="15.75" customHeight="1" x14ac:dyDescent="0.25">
      <c r="A159" s="7"/>
      <c r="B159" s="65"/>
      <c r="C159" s="7"/>
      <c r="D159" s="8"/>
      <c r="E159" s="9"/>
      <c r="F159" s="9">
        <f>IFERROR(SUMIFS(ENTRADAS!$J:$J,ENTRADAS!$B:$B,CADASTRO!$B159,ENTRADAS!$I:$I,CADASTRO!F$2)/(SUMIFS(ENTRADAS!$D:$D,ENTRADAS!$B:$B,CADASTRO!$B159,ENTRADAS!$I:$I,CADASTRO!F$2)),0)</f>
        <v>0</v>
      </c>
      <c r="G159" s="9">
        <f>IFERROR(SUMIFS(ENTRADAS!$J:$J,ENTRADAS!$B:$B,CADASTRO!$B159,ENTRADAS!$I:$I,CADASTRO!G$2)/(SUMIFS(ENTRADAS!$D:$D,ENTRADAS!$B:$B,CADASTRO!$B159,ENTRADAS!$I:$I,CADASTRO!G$2)),0)</f>
        <v>0</v>
      </c>
      <c r="H159" s="9">
        <f>IFERROR(SUMIFS(ENTRADAS!$J:$J,ENTRADAS!$B:$B,CADASTRO!$B159,ENTRADAS!$I:$I,CADASTRO!H$2)/(SUMIFS(ENTRADAS!$D:$D,ENTRADAS!$B:$B,CADASTRO!$B159,ENTRADAS!$I:$I,CADASTRO!H$2)),0)</f>
        <v>0</v>
      </c>
      <c r="I159" s="9">
        <f>IFERROR(SUMIFS(ENTRADAS!$J:$J,ENTRADAS!$B:$B,CADASTRO!$B159,ENTRADAS!$I:$I,CADASTRO!I$2)/(SUMIFS(ENTRADAS!$D:$D,ENTRADAS!$B:$B,CADASTRO!$B159,ENTRADAS!$I:$I,CADASTRO!I$2)),0)</f>
        <v>0</v>
      </c>
      <c r="J159" s="9">
        <f>IFERROR(SUMIFS(ENTRADAS!$J:$J,ENTRADAS!$B:$B,CADASTRO!$B159,ENTRADAS!$I:$I,CADASTRO!J$2)/(SUMIFS(ENTRADAS!$D:$D,ENTRADAS!$B:$B,CADASTRO!$B159,ENTRADAS!$I:$I,CADASTRO!J$2)),0)</f>
        <v>0</v>
      </c>
      <c r="K159" s="9">
        <f>IFERROR(SUMIFS(ENTRADAS!$J:$J,ENTRADAS!$B:$B,CADASTRO!$B159,ENTRADAS!$I:$I,CADASTRO!K$2)/(SUMIFS(ENTRADAS!$D:$D,ENTRADAS!$B:$B,CADASTRO!$B159,ENTRADAS!$I:$I,CADASTRO!K$2)),0)</f>
        <v>0</v>
      </c>
      <c r="L159" s="9">
        <f>IFERROR(SUMIFS(ENTRADAS!$J:$J,ENTRADAS!$B:$B,CADASTRO!$B159,ENTRADAS!$I:$I,CADASTRO!L$2)/(SUMIFS(ENTRADAS!$D:$D,ENTRADAS!$B:$B,CADASTRO!$B159,ENTRADAS!$I:$I,CADASTRO!L$2)),0)</f>
        <v>0</v>
      </c>
      <c r="M159" s="9">
        <f>IFERROR(SUMIFS(ENTRADAS!$J:$J,ENTRADAS!$B:$B,CADASTRO!$B159,ENTRADAS!$I:$I,CADASTRO!M$2)/(SUMIFS(ENTRADAS!$D:$D,ENTRADAS!$B:$B,CADASTRO!$B159,ENTRADAS!$I:$I,CADASTRO!M$2)),0)</f>
        <v>0</v>
      </c>
      <c r="N159" s="9">
        <f>IFERROR(SUMIFS(ENTRADAS!$J:$J,ENTRADAS!$B:$B,CADASTRO!$B159,ENTRADAS!$I:$I,CADASTRO!N$2)/(SUMIFS(ENTRADAS!$D:$D,ENTRADAS!$B:$B,CADASTRO!$B159,ENTRADAS!$I:$I,CADASTRO!N$2)),0)</f>
        <v>0</v>
      </c>
      <c r="O159" s="9">
        <f>IFERROR(SUMIFS(ENTRADAS!$J:$J,ENTRADAS!$B:$B,CADASTRO!$B159,ENTRADAS!$I:$I,CADASTRO!O$2)/(SUMIFS(ENTRADAS!$D:$D,ENTRADAS!$B:$B,CADASTRO!$B159,ENTRADAS!$I:$I,CADASTRO!O$2)),0)</f>
        <v>0</v>
      </c>
      <c r="P159" s="9">
        <f>IFERROR(SUMIFS(ENTRADAS!$J:$J,ENTRADAS!$B:$B,CADASTRO!$B159,ENTRADAS!$I:$I,CADASTRO!P$2)/(SUMIFS(ENTRADAS!$D:$D,ENTRADAS!$B:$B,CADASTRO!$B159,ENTRADAS!$I:$I,CADASTRO!P$2)),0)</f>
        <v>0</v>
      </c>
      <c r="Q159" s="9">
        <f>IFERROR(SUMIFS(ENTRADAS!$J:$J,ENTRADAS!$B:$B,CADASTRO!$B159,ENTRADAS!$I:$I,CADASTRO!Q$2)/(SUMIFS(ENTRADAS!$D:$D,ENTRADAS!$B:$B,CADASTRO!$B159,ENTRADAS!$I:$I,CADASTRO!Q$2)),0)</f>
        <v>0</v>
      </c>
      <c r="R159" s="212">
        <f t="shared" si="7"/>
        <v>0</v>
      </c>
      <c r="S159" s="17">
        <f t="shared" si="9"/>
        <v>0</v>
      </c>
      <c r="T159" s="212">
        <f t="shared" si="8"/>
        <v>12</v>
      </c>
      <c r="U159" s="209">
        <v>12</v>
      </c>
      <c r="V159" s="1"/>
      <c r="W159" s="1"/>
      <c r="X159" s="1"/>
      <c r="Y159" s="1"/>
      <c r="Z159" s="1"/>
      <c r="AA159" s="1"/>
      <c r="AB159" s="1"/>
      <c r="AC159" s="1"/>
    </row>
    <row r="160" spans="1:29" ht="15.75" customHeight="1" x14ac:dyDescent="0.25">
      <c r="A160" s="8"/>
      <c r="B160" s="65"/>
      <c r="C160" s="7"/>
      <c r="D160" s="8"/>
      <c r="E160" s="9"/>
      <c r="F160" s="9">
        <f>IFERROR(SUMIFS(ENTRADAS!$J:$J,ENTRADAS!$B:$B,CADASTRO!$B160,ENTRADAS!$I:$I,CADASTRO!F$2)/(SUMIFS(ENTRADAS!$D:$D,ENTRADAS!$B:$B,CADASTRO!$B160,ENTRADAS!$I:$I,CADASTRO!F$2)),0)</f>
        <v>0</v>
      </c>
      <c r="G160" s="9">
        <f>IFERROR(SUMIFS(ENTRADAS!$J:$J,ENTRADAS!$B:$B,CADASTRO!$B160,ENTRADAS!$I:$I,CADASTRO!G$2)/(SUMIFS(ENTRADAS!$D:$D,ENTRADAS!$B:$B,CADASTRO!$B160,ENTRADAS!$I:$I,CADASTRO!G$2)),0)</f>
        <v>0</v>
      </c>
      <c r="H160" s="9">
        <f>IFERROR(SUMIFS(ENTRADAS!$J:$J,ENTRADAS!$B:$B,CADASTRO!$B160,ENTRADAS!$I:$I,CADASTRO!H$2)/(SUMIFS(ENTRADAS!$D:$D,ENTRADAS!$B:$B,CADASTRO!$B160,ENTRADAS!$I:$I,CADASTRO!H$2)),0)</f>
        <v>0</v>
      </c>
      <c r="I160" s="9">
        <f>IFERROR(SUMIFS(ENTRADAS!$J:$J,ENTRADAS!$B:$B,CADASTRO!$B160,ENTRADAS!$I:$I,CADASTRO!I$2)/(SUMIFS(ENTRADAS!$D:$D,ENTRADAS!$B:$B,CADASTRO!$B160,ENTRADAS!$I:$I,CADASTRO!I$2)),0)</f>
        <v>0</v>
      </c>
      <c r="J160" s="9">
        <f>IFERROR(SUMIFS(ENTRADAS!$J:$J,ENTRADAS!$B:$B,CADASTRO!$B160,ENTRADAS!$I:$I,CADASTRO!J$2)/(SUMIFS(ENTRADAS!$D:$D,ENTRADAS!$B:$B,CADASTRO!$B160,ENTRADAS!$I:$I,CADASTRO!J$2)),0)</f>
        <v>0</v>
      </c>
      <c r="K160" s="9">
        <f>IFERROR(SUMIFS(ENTRADAS!$J:$J,ENTRADAS!$B:$B,CADASTRO!$B160,ENTRADAS!$I:$I,CADASTRO!K$2)/(SUMIFS(ENTRADAS!$D:$D,ENTRADAS!$B:$B,CADASTRO!$B160,ENTRADAS!$I:$I,CADASTRO!K$2)),0)</f>
        <v>0</v>
      </c>
      <c r="L160" s="9">
        <f>IFERROR(SUMIFS(ENTRADAS!$J:$J,ENTRADAS!$B:$B,CADASTRO!$B160,ENTRADAS!$I:$I,CADASTRO!L$2)/(SUMIFS(ENTRADAS!$D:$D,ENTRADAS!$B:$B,CADASTRO!$B160,ENTRADAS!$I:$I,CADASTRO!L$2)),0)</f>
        <v>0</v>
      </c>
      <c r="M160" s="9">
        <f>IFERROR(SUMIFS(ENTRADAS!$J:$J,ENTRADAS!$B:$B,CADASTRO!$B160,ENTRADAS!$I:$I,CADASTRO!M$2)/(SUMIFS(ENTRADAS!$D:$D,ENTRADAS!$B:$B,CADASTRO!$B160,ENTRADAS!$I:$I,CADASTRO!M$2)),0)</f>
        <v>0</v>
      </c>
      <c r="N160" s="9">
        <f>IFERROR(SUMIFS(ENTRADAS!$J:$J,ENTRADAS!$B:$B,CADASTRO!$B160,ENTRADAS!$I:$I,CADASTRO!N$2)/(SUMIFS(ENTRADAS!$D:$D,ENTRADAS!$B:$B,CADASTRO!$B160,ENTRADAS!$I:$I,CADASTRO!N$2)),0)</f>
        <v>0</v>
      </c>
      <c r="O160" s="9">
        <f>IFERROR(SUMIFS(ENTRADAS!$J:$J,ENTRADAS!$B:$B,CADASTRO!$B160,ENTRADAS!$I:$I,CADASTRO!O$2)/(SUMIFS(ENTRADAS!$D:$D,ENTRADAS!$B:$B,CADASTRO!$B160,ENTRADAS!$I:$I,CADASTRO!O$2)),0)</f>
        <v>0</v>
      </c>
      <c r="P160" s="9">
        <f>IFERROR(SUMIFS(ENTRADAS!$J:$J,ENTRADAS!$B:$B,CADASTRO!$B160,ENTRADAS!$I:$I,CADASTRO!P$2)/(SUMIFS(ENTRADAS!$D:$D,ENTRADAS!$B:$B,CADASTRO!$B160,ENTRADAS!$I:$I,CADASTRO!P$2)),0)</f>
        <v>0</v>
      </c>
      <c r="Q160" s="9">
        <f>IFERROR(SUMIFS(ENTRADAS!$J:$J,ENTRADAS!$B:$B,CADASTRO!$B160,ENTRADAS!$I:$I,CADASTRO!Q$2)/(SUMIFS(ENTRADAS!$D:$D,ENTRADAS!$B:$B,CADASTRO!$B160,ENTRADAS!$I:$I,CADASTRO!Q$2)),0)</f>
        <v>0</v>
      </c>
      <c r="R160" s="212">
        <f t="shared" si="7"/>
        <v>0</v>
      </c>
      <c r="S160" s="17">
        <f t="shared" si="9"/>
        <v>0</v>
      </c>
      <c r="T160" s="212">
        <f t="shared" si="8"/>
        <v>12</v>
      </c>
      <c r="U160" s="209">
        <v>12</v>
      </c>
      <c r="V160" s="1"/>
      <c r="W160" s="1"/>
      <c r="X160" s="1"/>
      <c r="Y160" s="1"/>
      <c r="Z160" s="1"/>
      <c r="AA160" s="1"/>
      <c r="AB160" s="1"/>
      <c r="AC160" s="1"/>
    </row>
    <row r="161" spans="1:29" ht="15.75" customHeight="1" x14ac:dyDescent="0.25">
      <c r="A161" s="8"/>
      <c r="B161" s="65"/>
      <c r="C161" s="7"/>
      <c r="D161" s="8"/>
      <c r="E161" s="9"/>
      <c r="F161" s="9">
        <f>IFERROR(SUMIFS(ENTRADAS!$J:$J,ENTRADAS!$B:$B,CADASTRO!$B161,ENTRADAS!$I:$I,CADASTRO!F$2)/(SUMIFS(ENTRADAS!$D:$D,ENTRADAS!$B:$B,CADASTRO!$B161,ENTRADAS!$I:$I,CADASTRO!F$2)),0)</f>
        <v>0</v>
      </c>
      <c r="G161" s="9">
        <f>IFERROR(SUMIFS(ENTRADAS!$J:$J,ENTRADAS!$B:$B,CADASTRO!$B161,ENTRADAS!$I:$I,CADASTRO!G$2)/(SUMIFS(ENTRADAS!$D:$D,ENTRADAS!$B:$B,CADASTRO!$B161,ENTRADAS!$I:$I,CADASTRO!G$2)),0)</f>
        <v>0</v>
      </c>
      <c r="H161" s="9">
        <f>IFERROR(SUMIFS(ENTRADAS!$J:$J,ENTRADAS!$B:$B,CADASTRO!$B161,ENTRADAS!$I:$I,CADASTRO!H$2)/(SUMIFS(ENTRADAS!$D:$D,ENTRADAS!$B:$B,CADASTRO!$B161,ENTRADAS!$I:$I,CADASTRO!H$2)),0)</f>
        <v>0</v>
      </c>
      <c r="I161" s="9">
        <f>IFERROR(SUMIFS(ENTRADAS!$J:$J,ENTRADAS!$B:$B,CADASTRO!$B161,ENTRADAS!$I:$I,CADASTRO!I$2)/(SUMIFS(ENTRADAS!$D:$D,ENTRADAS!$B:$B,CADASTRO!$B161,ENTRADAS!$I:$I,CADASTRO!I$2)),0)</f>
        <v>0</v>
      </c>
      <c r="J161" s="9">
        <f>IFERROR(SUMIFS(ENTRADAS!$J:$J,ENTRADAS!$B:$B,CADASTRO!$B161,ENTRADAS!$I:$I,CADASTRO!J$2)/(SUMIFS(ENTRADAS!$D:$D,ENTRADAS!$B:$B,CADASTRO!$B161,ENTRADAS!$I:$I,CADASTRO!J$2)),0)</f>
        <v>0</v>
      </c>
      <c r="K161" s="9">
        <f>IFERROR(SUMIFS(ENTRADAS!$J:$J,ENTRADAS!$B:$B,CADASTRO!$B161,ENTRADAS!$I:$I,CADASTRO!K$2)/(SUMIFS(ENTRADAS!$D:$D,ENTRADAS!$B:$B,CADASTRO!$B161,ENTRADAS!$I:$I,CADASTRO!K$2)),0)</f>
        <v>0</v>
      </c>
      <c r="L161" s="9">
        <f>IFERROR(SUMIFS(ENTRADAS!$J:$J,ENTRADAS!$B:$B,CADASTRO!$B161,ENTRADAS!$I:$I,CADASTRO!L$2)/(SUMIFS(ENTRADAS!$D:$D,ENTRADAS!$B:$B,CADASTRO!$B161,ENTRADAS!$I:$I,CADASTRO!L$2)),0)</f>
        <v>0</v>
      </c>
      <c r="M161" s="9">
        <f>IFERROR(SUMIFS(ENTRADAS!$J:$J,ENTRADAS!$B:$B,CADASTRO!$B161,ENTRADAS!$I:$I,CADASTRO!M$2)/(SUMIFS(ENTRADAS!$D:$D,ENTRADAS!$B:$B,CADASTRO!$B161,ENTRADAS!$I:$I,CADASTRO!M$2)),0)</f>
        <v>0</v>
      </c>
      <c r="N161" s="9">
        <f>IFERROR(SUMIFS(ENTRADAS!$J:$J,ENTRADAS!$B:$B,CADASTRO!$B161,ENTRADAS!$I:$I,CADASTRO!N$2)/(SUMIFS(ENTRADAS!$D:$D,ENTRADAS!$B:$B,CADASTRO!$B161,ENTRADAS!$I:$I,CADASTRO!N$2)),0)</f>
        <v>0</v>
      </c>
      <c r="O161" s="9">
        <f>IFERROR(SUMIFS(ENTRADAS!$J:$J,ENTRADAS!$B:$B,CADASTRO!$B161,ENTRADAS!$I:$I,CADASTRO!O$2)/(SUMIFS(ENTRADAS!$D:$D,ENTRADAS!$B:$B,CADASTRO!$B161,ENTRADAS!$I:$I,CADASTRO!O$2)),0)</f>
        <v>0</v>
      </c>
      <c r="P161" s="9">
        <f>IFERROR(SUMIFS(ENTRADAS!$J:$J,ENTRADAS!$B:$B,CADASTRO!$B161,ENTRADAS!$I:$I,CADASTRO!P$2)/(SUMIFS(ENTRADAS!$D:$D,ENTRADAS!$B:$B,CADASTRO!$B161,ENTRADAS!$I:$I,CADASTRO!P$2)),0)</f>
        <v>0</v>
      </c>
      <c r="Q161" s="9">
        <f>IFERROR(SUMIFS(ENTRADAS!$J:$J,ENTRADAS!$B:$B,CADASTRO!$B161,ENTRADAS!$I:$I,CADASTRO!Q$2)/(SUMIFS(ENTRADAS!$D:$D,ENTRADAS!$B:$B,CADASTRO!$B161,ENTRADAS!$I:$I,CADASTRO!Q$2)),0)</f>
        <v>0</v>
      </c>
      <c r="R161" s="212">
        <f t="shared" si="7"/>
        <v>0</v>
      </c>
      <c r="S161" s="17">
        <f t="shared" si="9"/>
        <v>0</v>
      </c>
      <c r="T161" s="212">
        <f t="shared" si="8"/>
        <v>12</v>
      </c>
      <c r="U161" s="209">
        <v>12</v>
      </c>
      <c r="V161" s="1"/>
      <c r="W161" s="1"/>
      <c r="X161" s="1"/>
      <c r="Y161" s="1"/>
      <c r="Z161" s="1"/>
      <c r="AA161" s="1"/>
      <c r="AB161" s="1"/>
      <c r="AC161" s="1"/>
    </row>
    <row r="162" spans="1:29" ht="15.75" customHeight="1" x14ac:dyDescent="0.25">
      <c r="A162" s="8"/>
      <c r="B162" s="61"/>
      <c r="C162" s="7"/>
      <c r="D162" s="8"/>
      <c r="E162" s="9"/>
      <c r="F162" s="9">
        <f>IFERROR(SUMIFS(ENTRADAS!$J:$J,ENTRADAS!$B:$B,CADASTRO!$B162,ENTRADAS!$I:$I,CADASTRO!F$2)/(SUMIFS(ENTRADAS!$D:$D,ENTRADAS!$B:$B,CADASTRO!$B162,ENTRADAS!$I:$I,CADASTRO!F$2)),0)</f>
        <v>0</v>
      </c>
      <c r="G162" s="9">
        <f>IFERROR(SUMIFS(ENTRADAS!$J:$J,ENTRADAS!$B:$B,CADASTRO!$B162,ENTRADAS!$I:$I,CADASTRO!G$2)/(SUMIFS(ENTRADAS!$D:$D,ENTRADAS!$B:$B,CADASTRO!$B162,ENTRADAS!$I:$I,CADASTRO!G$2)),0)</f>
        <v>0</v>
      </c>
      <c r="H162" s="9">
        <f>IFERROR(SUMIFS(ENTRADAS!$J:$J,ENTRADAS!$B:$B,CADASTRO!$B162,ENTRADAS!$I:$I,CADASTRO!H$2)/(SUMIFS(ENTRADAS!$D:$D,ENTRADAS!$B:$B,CADASTRO!$B162,ENTRADAS!$I:$I,CADASTRO!H$2)),0)</f>
        <v>0</v>
      </c>
      <c r="I162" s="9">
        <f>IFERROR(SUMIFS(ENTRADAS!$J:$J,ENTRADAS!$B:$B,CADASTRO!$B162,ENTRADAS!$I:$I,CADASTRO!I$2)/(SUMIFS(ENTRADAS!$D:$D,ENTRADAS!$B:$B,CADASTRO!$B162,ENTRADAS!$I:$I,CADASTRO!I$2)),0)</f>
        <v>0</v>
      </c>
      <c r="J162" s="9">
        <f>IFERROR(SUMIFS(ENTRADAS!$J:$J,ENTRADAS!$B:$B,CADASTRO!$B162,ENTRADAS!$I:$I,CADASTRO!J$2)/(SUMIFS(ENTRADAS!$D:$D,ENTRADAS!$B:$B,CADASTRO!$B162,ENTRADAS!$I:$I,CADASTRO!J$2)),0)</f>
        <v>0</v>
      </c>
      <c r="K162" s="9">
        <f>IFERROR(SUMIFS(ENTRADAS!$J:$J,ENTRADAS!$B:$B,CADASTRO!$B162,ENTRADAS!$I:$I,CADASTRO!K$2)/(SUMIFS(ENTRADAS!$D:$D,ENTRADAS!$B:$B,CADASTRO!$B162,ENTRADAS!$I:$I,CADASTRO!K$2)),0)</f>
        <v>0</v>
      </c>
      <c r="L162" s="9">
        <f>IFERROR(SUMIFS(ENTRADAS!$J:$J,ENTRADAS!$B:$B,CADASTRO!$B162,ENTRADAS!$I:$I,CADASTRO!L$2)/(SUMIFS(ENTRADAS!$D:$D,ENTRADAS!$B:$B,CADASTRO!$B162,ENTRADAS!$I:$I,CADASTRO!L$2)),0)</f>
        <v>0</v>
      </c>
      <c r="M162" s="9">
        <f>IFERROR(SUMIFS(ENTRADAS!$J:$J,ENTRADAS!$B:$B,CADASTRO!$B162,ENTRADAS!$I:$I,CADASTRO!M$2)/(SUMIFS(ENTRADAS!$D:$D,ENTRADAS!$B:$B,CADASTRO!$B162,ENTRADAS!$I:$I,CADASTRO!M$2)),0)</f>
        <v>0</v>
      </c>
      <c r="N162" s="9">
        <f>IFERROR(SUMIFS(ENTRADAS!$J:$J,ENTRADAS!$B:$B,CADASTRO!$B162,ENTRADAS!$I:$I,CADASTRO!N$2)/(SUMIFS(ENTRADAS!$D:$D,ENTRADAS!$B:$B,CADASTRO!$B162,ENTRADAS!$I:$I,CADASTRO!N$2)),0)</f>
        <v>0</v>
      </c>
      <c r="O162" s="9">
        <f>IFERROR(SUMIFS(ENTRADAS!$J:$J,ENTRADAS!$B:$B,CADASTRO!$B162,ENTRADAS!$I:$I,CADASTRO!O$2)/(SUMIFS(ENTRADAS!$D:$D,ENTRADAS!$B:$B,CADASTRO!$B162,ENTRADAS!$I:$I,CADASTRO!O$2)),0)</f>
        <v>0</v>
      </c>
      <c r="P162" s="9">
        <f>IFERROR(SUMIFS(ENTRADAS!$J:$J,ENTRADAS!$B:$B,CADASTRO!$B162,ENTRADAS!$I:$I,CADASTRO!P$2)/(SUMIFS(ENTRADAS!$D:$D,ENTRADAS!$B:$B,CADASTRO!$B162,ENTRADAS!$I:$I,CADASTRO!P$2)),0)</f>
        <v>0</v>
      </c>
      <c r="Q162" s="9">
        <f>IFERROR(SUMIFS(ENTRADAS!$J:$J,ENTRADAS!$B:$B,CADASTRO!$B162,ENTRADAS!$I:$I,CADASTRO!Q$2)/(SUMIFS(ENTRADAS!$D:$D,ENTRADAS!$B:$B,CADASTRO!$B162,ENTRADAS!$I:$I,CADASTRO!Q$2)),0)</f>
        <v>0</v>
      </c>
      <c r="R162" s="212">
        <f t="shared" si="7"/>
        <v>0</v>
      </c>
      <c r="S162" s="17">
        <f t="shared" si="9"/>
        <v>0</v>
      </c>
      <c r="T162" s="212">
        <f t="shared" si="8"/>
        <v>12</v>
      </c>
      <c r="U162" s="209">
        <v>12</v>
      </c>
      <c r="V162" s="1"/>
      <c r="W162" s="1"/>
      <c r="X162" s="1"/>
      <c r="Y162" s="1"/>
      <c r="Z162" s="1"/>
      <c r="AA162" s="1"/>
      <c r="AB162" s="1"/>
      <c r="AC162" s="1"/>
    </row>
    <row r="163" spans="1:29" ht="15.75" customHeight="1" x14ac:dyDescent="0.25">
      <c r="A163" s="7"/>
      <c r="B163" s="59"/>
      <c r="C163" s="7"/>
      <c r="D163" s="8"/>
      <c r="E163" s="9"/>
      <c r="F163" s="9">
        <f>IFERROR(SUMIFS(ENTRADAS!$J:$J,ENTRADAS!$B:$B,CADASTRO!$B163,ENTRADAS!$I:$I,CADASTRO!F$2)/(SUMIFS(ENTRADAS!$D:$D,ENTRADAS!$B:$B,CADASTRO!$B163,ENTRADAS!$I:$I,CADASTRO!F$2)),0)</f>
        <v>0</v>
      </c>
      <c r="G163" s="9">
        <f>IFERROR(SUMIFS(ENTRADAS!$J:$J,ENTRADAS!$B:$B,CADASTRO!$B163,ENTRADAS!$I:$I,CADASTRO!G$2)/(SUMIFS(ENTRADAS!$D:$D,ENTRADAS!$B:$B,CADASTRO!$B163,ENTRADAS!$I:$I,CADASTRO!G$2)),0)</f>
        <v>0</v>
      </c>
      <c r="H163" s="9">
        <f>IFERROR(SUMIFS(ENTRADAS!$J:$J,ENTRADAS!$B:$B,CADASTRO!$B163,ENTRADAS!$I:$I,CADASTRO!H$2)/(SUMIFS(ENTRADAS!$D:$D,ENTRADAS!$B:$B,CADASTRO!$B163,ENTRADAS!$I:$I,CADASTRO!H$2)),0)</f>
        <v>0</v>
      </c>
      <c r="I163" s="9">
        <f>IFERROR(SUMIFS(ENTRADAS!$J:$J,ENTRADAS!$B:$B,CADASTRO!$B163,ENTRADAS!$I:$I,CADASTRO!I$2)/(SUMIFS(ENTRADAS!$D:$D,ENTRADAS!$B:$B,CADASTRO!$B163,ENTRADAS!$I:$I,CADASTRO!I$2)),0)</f>
        <v>0</v>
      </c>
      <c r="J163" s="9">
        <f>IFERROR(SUMIFS(ENTRADAS!$J:$J,ENTRADAS!$B:$B,CADASTRO!$B163,ENTRADAS!$I:$I,CADASTRO!J$2)/(SUMIFS(ENTRADAS!$D:$D,ENTRADAS!$B:$B,CADASTRO!$B163,ENTRADAS!$I:$I,CADASTRO!J$2)),0)</f>
        <v>0</v>
      </c>
      <c r="K163" s="9">
        <f>IFERROR(SUMIFS(ENTRADAS!$J:$J,ENTRADAS!$B:$B,CADASTRO!$B163,ENTRADAS!$I:$I,CADASTRO!K$2)/(SUMIFS(ENTRADAS!$D:$D,ENTRADAS!$B:$B,CADASTRO!$B163,ENTRADAS!$I:$I,CADASTRO!K$2)),0)</f>
        <v>0</v>
      </c>
      <c r="L163" s="9">
        <f>IFERROR(SUMIFS(ENTRADAS!$J:$J,ENTRADAS!$B:$B,CADASTRO!$B163,ENTRADAS!$I:$I,CADASTRO!L$2)/(SUMIFS(ENTRADAS!$D:$D,ENTRADAS!$B:$B,CADASTRO!$B163,ENTRADAS!$I:$I,CADASTRO!L$2)),0)</f>
        <v>0</v>
      </c>
      <c r="M163" s="9">
        <f>IFERROR(SUMIFS(ENTRADAS!$J:$J,ENTRADAS!$B:$B,CADASTRO!$B163,ENTRADAS!$I:$I,CADASTRO!M$2)/(SUMIFS(ENTRADAS!$D:$D,ENTRADAS!$B:$B,CADASTRO!$B163,ENTRADAS!$I:$I,CADASTRO!M$2)),0)</f>
        <v>0</v>
      </c>
      <c r="N163" s="9">
        <f>IFERROR(SUMIFS(ENTRADAS!$J:$J,ENTRADAS!$B:$B,CADASTRO!$B163,ENTRADAS!$I:$I,CADASTRO!N$2)/(SUMIFS(ENTRADAS!$D:$D,ENTRADAS!$B:$B,CADASTRO!$B163,ENTRADAS!$I:$I,CADASTRO!N$2)),0)</f>
        <v>0</v>
      </c>
      <c r="O163" s="9">
        <f>IFERROR(SUMIFS(ENTRADAS!$J:$J,ENTRADAS!$B:$B,CADASTRO!$B163,ENTRADAS!$I:$I,CADASTRO!O$2)/(SUMIFS(ENTRADAS!$D:$D,ENTRADAS!$B:$B,CADASTRO!$B163,ENTRADAS!$I:$I,CADASTRO!O$2)),0)</f>
        <v>0</v>
      </c>
      <c r="P163" s="9">
        <f>IFERROR(SUMIFS(ENTRADAS!$J:$J,ENTRADAS!$B:$B,CADASTRO!$B163,ENTRADAS!$I:$I,CADASTRO!P$2)/(SUMIFS(ENTRADAS!$D:$D,ENTRADAS!$B:$B,CADASTRO!$B163,ENTRADAS!$I:$I,CADASTRO!P$2)),0)</f>
        <v>0</v>
      </c>
      <c r="Q163" s="9">
        <f>IFERROR(SUMIFS(ENTRADAS!$J:$J,ENTRADAS!$B:$B,CADASTRO!$B163,ENTRADAS!$I:$I,CADASTRO!Q$2)/(SUMIFS(ENTRADAS!$D:$D,ENTRADAS!$B:$B,CADASTRO!$B163,ENTRADAS!$I:$I,CADASTRO!Q$2)),0)</f>
        <v>0</v>
      </c>
      <c r="R163" s="212">
        <f t="shared" si="7"/>
        <v>0</v>
      </c>
      <c r="S163" s="17">
        <f t="shared" si="9"/>
        <v>0</v>
      </c>
      <c r="T163" s="212">
        <f t="shared" si="8"/>
        <v>12</v>
      </c>
      <c r="U163" s="209">
        <v>12</v>
      </c>
      <c r="V163" s="1"/>
      <c r="W163" s="1"/>
      <c r="X163" s="1"/>
      <c r="Y163" s="1"/>
      <c r="Z163" s="1"/>
      <c r="AA163" s="1"/>
      <c r="AB163" s="1"/>
      <c r="AC163" s="1"/>
    </row>
    <row r="164" spans="1:29" ht="15.75" customHeight="1" x14ac:dyDescent="0.25">
      <c r="A164" s="8"/>
      <c r="B164" s="59"/>
      <c r="C164" s="7"/>
      <c r="D164" s="8"/>
      <c r="E164" s="9"/>
      <c r="F164" s="9">
        <f>IFERROR(SUMIFS(ENTRADAS!$J:$J,ENTRADAS!$B:$B,CADASTRO!$B164,ENTRADAS!$I:$I,CADASTRO!F$2)/(SUMIFS(ENTRADAS!$D:$D,ENTRADAS!$B:$B,CADASTRO!$B164,ENTRADAS!$I:$I,CADASTRO!F$2)),0)</f>
        <v>0</v>
      </c>
      <c r="G164" s="9">
        <f>IFERROR(SUMIFS(ENTRADAS!$J:$J,ENTRADAS!$B:$B,CADASTRO!$B164,ENTRADAS!$I:$I,CADASTRO!G$2)/(SUMIFS(ENTRADAS!$D:$D,ENTRADAS!$B:$B,CADASTRO!$B164,ENTRADAS!$I:$I,CADASTRO!G$2)),0)</f>
        <v>0</v>
      </c>
      <c r="H164" s="9">
        <f>IFERROR(SUMIFS(ENTRADAS!$J:$J,ENTRADAS!$B:$B,CADASTRO!$B164,ENTRADAS!$I:$I,CADASTRO!H$2)/(SUMIFS(ENTRADAS!$D:$D,ENTRADAS!$B:$B,CADASTRO!$B164,ENTRADAS!$I:$I,CADASTRO!H$2)),0)</f>
        <v>0</v>
      </c>
      <c r="I164" s="9">
        <f>IFERROR(SUMIFS(ENTRADAS!$J:$J,ENTRADAS!$B:$B,CADASTRO!$B164,ENTRADAS!$I:$I,CADASTRO!I$2)/(SUMIFS(ENTRADAS!$D:$D,ENTRADAS!$B:$B,CADASTRO!$B164,ENTRADAS!$I:$I,CADASTRO!I$2)),0)</f>
        <v>0</v>
      </c>
      <c r="J164" s="9">
        <f>IFERROR(SUMIFS(ENTRADAS!$J:$J,ENTRADAS!$B:$B,CADASTRO!$B164,ENTRADAS!$I:$I,CADASTRO!J$2)/(SUMIFS(ENTRADAS!$D:$D,ENTRADAS!$B:$B,CADASTRO!$B164,ENTRADAS!$I:$I,CADASTRO!J$2)),0)</f>
        <v>0</v>
      </c>
      <c r="K164" s="9">
        <f>IFERROR(SUMIFS(ENTRADAS!$J:$J,ENTRADAS!$B:$B,CADASTRO!$B164,ENTRADAS!$I:$I,CADASTRO!K$2)/(SUMIFS(ENTRADAS!$D:$D,ENTRADAS!$B:$B,CADASTRO!$B164,ENTRADAS!$I:$I,CADASTRO!K$2)),0)</f>
        <v>0</v>
      </c>
      <c r="L164" s="9">
        <f>IFERROR(SUMIFS(ENTRADAS!$J:$J,ENTRADAS!$B:$B,CADASTRO!$B164,ENTRADAS!$I:$I,CADASTRO!L$2)/(SUMIFS(ENTRADAS!$D:$D,ENTRADAS!$B:$B,CADASTRO!$B164,ENTRADAS!$I:$I,CADASTRO!L$2)),0)</f>
        <v>0</v>
      </c>
      <c r="M164" s="9">
        <f>IFERROR(SUMIFS(ENTRADAS!$J:$J,ENTRADAS!$B:$B,CADASTRO!$B164,ENTRADAS!$I:$I,CADASTRO!M$2)/(SUMIFS(ENTRADAS!$D:$D,ENTRADAS!$B:$B,CADASTRO!$B164,ENTRADAS!$I:$I,CADASTRO!M$2)),0)</f>
        <v>0</v>
      </c>
      <c r="N164" s="9">
        <f>IFERROR(SUMIFS(ENTRADAS!$J:$J,ENTRADAS!$B:$B,CADASTRO!$B164,ENTRADAS!$I:$I,CADASTRO!N$2)/(SUMIFS(ENTRADAS!$D:$D,ENTRADAS!$B:$B,CADASTRO!$B164,ENTRADAS!$I:$I,CADASTRO!N$2)),0)</f>
        <v>0</v>
      </c>
      <c r="O164" s="9">
        <f>IFERROR(SUMIFS(ENTRADAS!$J:$J,ENTRADAS!$B:$B,CADASTRO!$B164,ENTRADAS!$I:$I,CADASTRO!O$2)/(SUMIFS(ENTRADAS!$D:$D,ENTRADAS!$B:$B,CADASTRO!$B164,ENTRADAS!$I:$I,CADASTRO!O$2)),0)</f>
        <v>0</v>
      </c>
      <c r="P164" s="9">
        <f>IFERROR(SUMIFS(ENTRADAS!$J:$J,ENTRADAS!$B:$B,CADASTRO!$B164,ENTRADAS!$I:$I,CADASTRO!P$2)/(SUMIFS(ENTRADAS!$D:$D,ENTRADAS!$B:$B,CADASTRO!$B164,ENTRADAS!$I:$I,CADASTRO!P$2)),0)</f>
        <v>0</v>
      </c>
      <c r="Q164" s="9">
        <f>IFERROR(SUMIFS(ENTRADAS!$J:$J,ENTRADAS!$B:$B,CADASTRO!$B164,ENTRADAS!$I:$I,CADASTRO!Q$2)/(SUMIFS(ENTRADAS!$D:$D,ENTRADAS!$B:$B,CADASTRO!$B164,ENTRADAS!$I:$I,CADASTRO!Q$2)),0)</f>
        <v>0</v>
      </c>
      <c r="R164" s="212">
        <f t="shared" si="7"/>
        <v>0</v>
      </c>
      <c r="S164" s="17">
        <f t="shared" si="9"/>
        <v>0</v>
      </c>
      <c r="T164" s="212">
        <f t="shared" si="8"/>
        <v>12</v>
      </c>
      <c r="U164" s="209">
        <v>12</v>
      </c>
      <c r="V164" s="1"/>
      <c r="W164" s="1"/>
      <c r="X164" s="1"/>
      <c r="Y164" s="1"/>
      <c r="Z164" s="1"/>
      <c r="AA164" s="1"/>
      <c r="AB164" s="1"/>
      <c r="AC164" s="1"/>
    </row>
    <row r="165" spans="1:29" ht="15.75" customHeight="1" x14ac:dyDescent="0.25">
      <c r="A165" s="8"/>
      <c r="B165" s="65"/>
      <c r="C165" s="7"/>
      <c r="D165" s="8"/>
      <c r="E165" s="9"/>
      <c r="F165" s="9">
        <f>IFERROR(SUMIFS(ENTRADAS!$J:$J,ENTRADAS!$B:$B,CADASTRO!$B165,ENTRADAS!$I:$I,CADASTRO!F$2)/(SUMIFS(ENTRADAS!$D:$D,ENTRADAS!$B:$B,CADASTRO!$B165,ENTRADAS!$I:$I,CADASTRO!F$2)),0)</f>
        <v>0</v>
      </c>
      <c r="G165" s="9">
        <f>IFERROR(SUMIFS(ENTRADAS!$J:$J,ENTRADAS!$B:$B,CADASTRO!$B165,ENTRADAS!$I:$I,CADASTRO!G$2)/(SUMIFS(ENTRADAS!$D:$D,ENTRADAS!$B:$B,CADASTRO!$B165,ENTRADAS!$I:$I,CADASTRO!G$2)),0)</f>
        <v>0</v>
      </c>
      <c r="H165" s="9">
        <f>IFERROR(SUMIFS(ENTRADAS!$J:$J,ENTRADAS!$B:$B,CADASTRO!$B165,ENTRADAS!$I:$I,CADASTRO!H$2)/(SUMIFS(ENTRADAS!$D:$D,ENTRADAS!$B:$B,CADASTRO!$B165,ENTRADAS!$I:$I,CADASTRO!H$2)),0)</f>
        <v>0</v>
      </c>
      <c r="I165" s="9">
        <f>IFERROR(SUMIFS(ENTRADAS!$J:$J,ENTRADAS!$B:$B,CADASTRO!$B165,ENTRADAS!$I:$I,CADASTRO!I$2)/(SUMIFS(ENTRADAS!$D:$D,ENTRADAS!$B:$B,CADASTRO!$B165,ENTRADAS!$I:$I,CADASTRO!I$2)),0)</f>
        <v>0</v>
      </c>
      <c r="J165" s="9">
        <f>IFERROR(SUMIFS(ENTRADAS!$J:$J,ENTRADAS!$B:$B,CADASTRO!$B165,ENTRADAS!$I:$I,CADASTRO!J$2)/(SUMIFS(ENTRADAS!$D:$D,ENTRADAS!$B:$B,CADASTRO!$B165,ENTRADAS!$I:$I,CADASTRO!J$2)),0)</f>
        <v>0</v>
      </c>
      <c r="K165" s="9">
        <f>IFERROR(SUMIFS(ENTRADAS!$J:$J,ENTRADAS!$B:$B,CADASTRO!$B165,ENTRADAS!$I:$I,CADASTRO!K$2)/(SUMIFS(ENTRADAS!$D:$D,ENTRADAS!$B:$B,CADASTRO!$B165,ENTRADAS!$I:$I,CADASTRO!K$2)),0)</f>
        <v>0</v>
      </c>
      <c r="L165" s="9">
        <f>IFERROR(SUMIFS(ENTRADAS!$J:$J,ENTRADAS!$B:$B,CADASTRO!$B165,ENTRADAS!$I:$I,CADASTRO!L$2)/(SUMIFS(ENTRADAS!$D:$D,ENTRADAS!$B:$B,CADASTRO!$B165,ENTRADAS!$I:$I,CADASTRO!L$2)),0)</f>
        <v>0</v>
      </c>
      <c r="M165" s="9">
        <f>IFERROR(SUMIFS(ENTRADAS!$J:$J,ENTRADAS!$B:$B,CADASTRO!$B165,ENTRADAS!$I:$I,CADASTRO!M$2)/(SUMIFS(ENTRADAS!$D:$D,ENTRADAS!$B:$B,CADASTRO!$B165,ENTRADAS!$I:$I,CADASTRO!M$2)),0)</f>
        <v>0</v>
      </c>
      <c r="N165" s="9">
        <f>IFERROR(SUMIFS(ENTRADAS!$J:$J,ENTRADAS!$B:$B,CADASTRO!$B165,ENTRADAS!$I:$I,CADASTRO!N$2)/(SUMIFS(ENTRADAS!$D:$D,ENTRADAS!$B:$B,CADASTRO!$B165,ENTRADAS!$I:$I,CADASTRO!N$2)),0)</f>
        <v>0</v>
      </c>
      <c r="O165" s="9">
        <f>IFERROR(SUMIFS(ENTRADAS!$J:$J,ENTRADAS!$B:$B,CADASTRO!$B165,ENTRADAS!$I:$I,CADASTRO!O$2)/(SUMIFS(ENTRADAS!$D:$D,ENTRADAS!$B:$B,CADASTRO!$B165,ENTRADAS!$I:$I,CADASTRO!O$2)),0)</f>
        <v>0</v>
      </c>
      <c r="P165" s="9">
        <f>IFERROR(SUMIFS(ENTRADAS!$J:$J,ENTRADAS!$B:$B,CADASTRO!$B165,ENTRADAS!$I:$I,CADASTRO!P$2)/(SUMIFS(ENTRADAS!$D:$D,ENTRADAS!$B:$B,CADASTRO!$B165,ENTRADAS!$I:$I,CADASTRO!P$2)),0)</f>
        <v>0</v>
      </c>
      <c r="Q165" s="9">
        <f>IFERROR(SUMIFS(ENTRADAS!$J:$J,ENTRADAS!$B:$B,CADASTRO!$B165,ENTRADAS!$I:$I,CADASTRO!Q$2)/(SUMIFS(ENTRADAS!$D:$D,ENTRADAS!$B:$B,CADASTRO!$B165,ENTRADAS!$I:$I,CADASTRO!Q$2)),0)</f>
        <v>0</v>
      </c>
      <c r="R165" s="212">
        <f t="shared" si="7"/>
        <v>0</v>
      </c>
      <c r="S165" s="17">
        <f t="shared" si="9"/>
        <v>0</v>
      </c>
      <c r="T165" s="212">
        <f t="shared" si="8"/>
        <v>12</v>
      </c>
      <c r="U165" s="209">
        <v>12</v>
      </c>
      <c r="V165" s="1"/>
      <c r="W165" s="1"/>
      <c r="X165" s="1"/>
      <c r="Y165" s="1"/>
      <c r="Z165" s="1"/>
      <c r="AA165" s="1"/>
      <c r="AB165" s="1"/>
      <c r="AC165" s="1"/>
    </row>
    <row r="166" spans="1:29" ht="15.75" customHeight="1" x14ac:dyDescent="0.25">
      <c r="A166" s="7"/>
      <c r="B166" s="65"/>
      <c r="C166" s="7"/>
      <c r="D166" s="8"/>
      <c r="E166" s="9"/>
      <c r="F166" s="9">
        <f>IFERROR(SUMIFS(ENTRADAS!$J:$J,ENTRADAS!$B:$B,CADASTRO!$B166,ENTRADAS!$I:$I,CADASTRO!F$2)/(SUMIFS(ENTRADAS!$D:$D,ENTRADAS!$B:$B,CADASTRO!$B166,ENTRADAS!$I:$I,CADASTRO!F$2)),0)</f>
        <v>0</v>
      </c>
      <c r="G166" s="9">
        <f>IFERROR(SUMIFS(ENTRADAS!$J:$J,ENTRADAS!$B:$B,CADASTRO!$B166,ENTRADAS!$I:$I,CADASTRO!G$2)/(SUMIFS(ENTRADAS!$D:$D,ENTRADAS!$B:$B,CADASTRO!$B166,ENTRADAS!$I:$I,CADASTRO!G$2)),0)</f>
        <v>0</v>
      </c>
      <c r="H166" s="9">
        <f>IFERROR(SUMIFS(ENTRADAS!$J:$J,ENTRADAS!$B:$B,CADASTRO!$B166,ENTRADAS!$I:$I,CADASTRO!H$2)/(SUMIFS(ENTRADAS!$D:$D,ENTRADAS!$B:$B,CADASTRO!$B166,ENTRADAS!$I:$I,CADASTRO!H$2)),0)</f>
        <v>0</v>
      </c>
      <c r="I166" s="9">
        <f>IFERROR(SUMIFS(ENTRADAS!$J:$J,ENTRADAS!$B:$B,CADASTRO!$B166,ENTRADAS!$I:$I,CADASTRO!I$2)/(SUMIFS(ENTRADAS!$D:$D,ENTRADAS!$B:$B,CADASTRO!$B166,ENTRADAS!$I:$I,CADASTRO!I$2)),0)</f>
        <v>0</v>
      </c>
      <c r="J166" s="9">
        <f>IFERROR(SUMIFS(ENTRADAS!$J:$J,ENTRADAS!$B:$B,CADASTRO!$B166,ENTRADAS!$I:$I,CADASTRO!J$2)/(SUMIFS(ENTRADAS!$D:$D,ENTRADAS!$B:$B,CADASTRO!$B166,ENTRADAS!$I:$I,CADASTRO!J$2)),0)</f>
        <v>0</v>
      </c>
      <c r="K166" s="9">
        <f>IFERROR(SUMIFS(ENTRADAS!$J:$J,ENTRADAS!$B:$B,CADASTRO!$B166,ENTRADAS!$I:$I,CADASTRO!K$2)/(SUMIFS(ENTRADAS!$D:$D,ENTRADAS!$B:$B,CADASTRO!$B166,ENTRADAS!$I:$I,CADASTRO!K$2)),0)</f>
        <v>0</v>
      </c>
      <c r="L166" s="9">
        <f>IFERROR(SUMIFS(ENTRADAS!$J:$J,ENTRADAS!$B:$B,CADASTRO!$B166,ENTRADAS!$I:$I,CADASTRO!L$2)/(SUMIFS(ENTRADAS!$D:$D,ENTRADAS!$B:$B,CADASTRO!$B166,ENTRADAS!$I:$I,CADASTRO!L$2)),0)</f>
        <v>0</v>
      </c>
      <c r="M166" s="9">
        <f>IFERROR(SUMIFS(ENTRADAS!$J:$J,ENTRADAS!$B:$B,CADASTRO!$B166,ENTRADAS!$I:$I,CADASTRO!M$2)/(SUMIFS(ENTRADAS!$D:$D,ENTRADAS!$B:$B,CADASTRO!$B166,ENTRADAS!$I:$I,CADASTRO!M$2)),0)</f>
        <v>0</v>
      </c>
      <c r="N166" s="9">
        <f>IFERROR(SUMIFS(ENTRADAS!$J:$J,ENTRADAS!$B:$B,CADASTRO!$B166,ENTRADAS!$I:$I,CADASTRO!N$2)/(SUMIFS(ENTRADAS!$D:$D,ENTRADAS!$B:$B,CADASTRO!$B166,ENTRADAS!$I:$I,CADASTRO!N$2)),0)</f>
        <v>0</v>
      </c>
      <c r="O166" s="9">
        <f>IFERROR(SUMIFS(ENTRADAS!$J:$J,ENTRADAS!$B:$B,CADASTRO!$B166,ENTRADAS!$I:$I,CADASTRO!O$2)/(SUMIFS(ENTRADAS!$D:$D,ENTRADAS!$B:$B,CADASTRO!$B166,ENTRADAS!$I:$I,CADASTRO!O$2)),0)</f>
        <v>0</v>
      </c>
      <c r="P166" s="9">
        <f>IFERROR(SUMIFS(ENTRADAS!$J:$J,ENTRADAS!$B:$B,CADASTRO!$B166,ENTRADAS!$I:$I,CADASTRO!P$2)/(SUMIFS(ENTRADAS!$D:$D,ENTRADAS!$B:$B,CADASTRO!$B166,ENTRADAS!$I:$I,CADASTRO!P$2)),0)</f>
        <v>0</v>
      </c>
      <c r="Q166" s="9">
        <f>IFERROR(SUMIFS(ENTRADAS!$J:$J,ENTRADAS!$B:$B,CADASTRO!$B166,ENTRADAS!$I:$I,CADASTRO!Q$2)/(SUMIFS(ENTRADAS!$D:$D,ENTRADAS!$B:$B,CADASTRO!$B166,ENTRADAS!$I:$I,CADASTRO!Q$2)),0)</f>
        <v>0</v>
      </c>
      <c r="R166" s="212">
        <f t="shared" si="7"/>
        <v>0</v>
      </c>
      <c r="S166" s="17">
        <f t="shared" si="9"/>
        <v>0</v>
      </c>
      <c r="T166" s="212">
        <f t="shared" si="8"/>
        <v>12</v>
      </c>
      <c r="U166" s="209">
        <v>12</v>
      </c>
      <c r="V166" s="1"/>
      <c r="W166" s="1"/>
      <c r="X166" s="1"/>
      <c r="Y166" s="1"/>
      <c r="Z166" s="1"/>
      <c r="AA166" s="1"/>
      <c r="AB166" s="1"/>
      <c r="AC166" s="1"/>
    </row>
    <row r="167" spans="1:29" ht="15.75" customHeight="1" x14ac:dyDescent="0.25">
      <c r="A167" s="8"/>
      <c r="B167" s="60"/>
      <c r="C167" s="7"/>
      <c r="D167" s="8"/>
      <c r="E167" s="9"/>
      <c r="F167" s="9">
        <f>IFERROR(SUMIFS(ENTRADAS!$J:$J,ENTRADAS!$B:$B,CADASTRO!$B167,ENTRADAS!$I:$I,CADASTRO!F$2)/(SUMIFS(ENTRADAS!$D:$D,ENTRADAS!$B:$B,CADASTRO!$B167,ENTRADAS!$I:$I,CADASTRO!F$2)),0)</f>
        <v>0</v>
      </c>
      <c r="G167" s="9">
        <f>IFERROR(SUMIFS(ENTRADAS!$J:$J,ENTRADAS!$B:$B,CADASTRO!$B167,ENTRADAS!$I:$I,CADASTRO!G$2)/(SUMIFS(ENTRADAS!$D:$D,ENTRADAS!$B:$B,CADASTRO!$B167,ENTRADAS!$I:$I,CADASTRO!G$2)),0)</f>
        <v>0</v>
      </c>
      <c r="H167" s="9">
        <f>IFERROR(SUMIFS(ENTRADAS!$J:$J,ENTRADAS!$B:$B,CADASTRO!$B167,ENTRADAS!$I:$I,CADASTRO!H$2)/(SUMIFS(ENTRADAS!$D:$D,ENTRADAS!$B:$B,CADASTRO!$B167,ENTRADAS!$I:$I,CADASTRO!H$2)),0)</f>
        <v>0</v>
      </c>
      <c r="I167" s="9">
        <f>IFERROR(SUMIFS(ENTRADAS!$J:$J,ENTRADAS!$B:$B,CADASTRO!$B167,ENTRADAS!$I:$I,CADASTRO!I$2)/(SUMIFS(ENTRADAS!$D:$D,ENTRADAS!$B:$B,CADASTRO!$B167,ENTRADAS!$I:$I,CADASTRO!I$2)),0)</f>
        <v>0</v>
      </c>
      <c r="J167" s="9">
        <f>IFERROR(SUMIFS(ENTRADAS!$J:$J,ENTRADAS!$B:$B,CADASTRO!$B167,ENTRADAS!$I:$I,CADASTRO!J$2)/(SUMIFS(ENTRADAS!$D:$D,ENTRADAS!$B:$B,CADASTRO!$B167,ENTRADAS!$I:$I,CADASTRO!J$2)),0)</f>
        <v>0</v>
      </c>
      <c r="K167" s="9">
        <f>IFERROR(SUMIFS(ENTRADAS!$J:$J,ENTRADAS!$B:$B,CADASTRO!$B167,ENTRADAS!$I:$I,CADASTRO!K$2)/(SUMIFS(ENTRADAS!$D:$D,ENTRADAS!$B:$B,CADASTRO!$B167,ENTRADAS!$I:$I,CADASTRO!K$2)),0)</f>
        <v>0</v>
      </c>
      <c r="L167" s="9">
        <f>IFERROR(SUMIFS(ENTRADAS!$J:$J,ENTRADAS!$B:$B,CADASTRO!$B167,ENTRADAS!$I:$I,CADASTRO!L$2)/(SUMIFS(ENTRADAS!$D:$D,ENTRADAS!$B:$B,CADASTRO!$B167,ENTRADAS!$I:$I,CADASTRO!L$2)),0)</f>
        <v>0</v>
      </c>
      <c r="M167" s="9">
        <f>IFERROR(SUMIFS(ENTRADAS!$J:$J,ENTRADAS!$B:$B,CADASTRO!$B167,ENTRADAS!$I:$I,CADASTRO!M$2)/(SUMIFS(ENTRADAS!$D:$D,ENTRADAS!$B:$B,CADASTRO!$B167,ENTRADAS!$I:$I,CADASTRO!M$2)),0)</f>
        <v>0</v>
      </c>
      <c r="N167" s="9">
        <f>IFERROR(SUMIFS(ENTRADAS!$J:$J,ENTRADAS!$B:$B,CADASTRO!$B167,ENTRADAS!$I:$I,CADASTRO!N$2)/(SUMIFS(ENTRADAS!$D:$D,ENTRADAS!$B:$B,CADASTRO!$B167,ENTRADAS!$I:$I,CADASTRO!N$2)),0)</f>
        <v>0</v>
      </c>
      <c r="O167" s="9">
        <f>IFERROR(SUMIFS(ENTRADAS!$J:$J,ENTRADAS!$B:$B,CADASTRO!$B167,ENTRADAS!$I:$I,CADASTRO!O$2)/(SUMIFS(ENTRADAS!$D:$D,ENTRADAS!$B:$B,CADASTRO!$B167,ENTRADAS!$I:$I,CADASTRO!O$2)),0)</f>
        <v>0</v>
      </c>
      <c r="P167" s="9">
        <f>IFERROR(SUMIFS(ENTRADAS!$J:$J,ENTRADAS!$B:$B,CADASTRO!$B167,ENTRADAS!$I:$I,CADASTRO!P$2)/(SUMIFS(ENTRADAS!$D:$D,ENTRADAS!$B:$B,CADASTRO!$B167,ENTRADAS!$I:$I,CADASTRO!P$2)),0)</f>
        <v>0</v>
      </c>
      <c r="Q167" s="9">
        <f>IFERROR(SUMIFS(ENTRADAS!$J:$J,ENTRADAS!$B:$B,CADASTRO!$B167,ENTRADAS!$I:$I,CADASTRO!Q$2)/(SUMIFS(ENTRADAS!$D:$D,ENTRADAS!$B:$B,CADASTRO!$B167,ENTRADAS!$I:$I,CADASTRO!Q$2)),0)</f>
        <v>0</v>
      </c>
      <c r="R167" s="212">
        <f t="shared" si="7"/>
        <v>0</v>
      </c>
      <c r="S167" s="17">
        <f t="shared" si="9"/>
        <v>0</v>
      </c>
      <c r="T167" s="212">
        <f t="shared" si="8"/>
        <v>12</v>
      </c>
      <c r="U167" s="209">
        <v>12</v>
      </c>
      <c r="V167" s="1"/>
      <c r="W167" s="1"/>
      <c r="X167" s="1"/>
      <c r="Y167" s="1"/>
      <c r="Z167" s="1"/>
      <c r="AA167" s="1"/>
      <c r="AB167" s="1"/>
      <c r="AC167" s="1"/>
    </row>
    <row r="168" spans="1:29" ht="15.75" customHeight="1" x14ac:dyDescent="0.25">
      <c r="A168" s="8"/>
      <c r="B168" s="60"/>
      <c r="C168" s="7"/>
      <c r="D168" s="8"/>
      <c r="E168" s="9"/>
      <c r="F168" s="9">
        <f>IFERROR(SUMIFS(ENTRADAS!$J:$J,ENTRADAS!$B:$B,CADASTRO!$B168,ENTRADAS!$I:$I,CADASTRO!F$2)/(SUMIFS(ENTRADAS!$D:$D,ENTRADAS!$B:$B,CADASTRO!$B168,ENTRADAS!$I:$I,CADASTRO!F$2)),0)</f>
        <v>0</v>
      </c>
      <c r="G168" s="9">
        <f>IFERROR(SUMIFS(ENTRADAS!$J:$J,ENTRADAS!$B:$B,CADASTRO!$B168,ENTRADAS!$I:$I,CADASTRO!G$2)/(SUMIFS(ENTRADAS!$D:$D,ENTRADAS!$B:$B,CADASTRO!$B168,ENTRADAS!$I:$I,CADASTRO!G$2)),0)</f>
        <v>0</v>
      </c>
      <c r="H168" s="9">
        <f>IFERROR(SUMIFS(ENTRADAS!$J:$J,ENTRADAS!$B:$B,CADASTRO!$B168,ENTRADAS!$I:$I,CADASTRO!H$2)/(SUMIFS(ENTRADAS!$D:$D,ENTRADAS!$B:$B,CADASTRO!$B168,ENTRADAS!$I:$I,CADASTRO!H$2)),0)</f>
        <v>0</v>
      </c>
      <c r="I168" s="9">
        <f>IFERROR(SUMIFS(ENTRADAS!$J:$J,ENTRADAS!$B:$B,CADASTRO!$B168,ENTRADAS!$I:$I,CADASTRO!I$2)/(SUMIFS(ENTRADAS!$D:$D,ENTRADAS!$B:$B,CADASTRO!$B168,ENTRADAS!$I:$I,CADASTRO!I$2)),0)</f>
        <v>0</v>
      </c>
      <c r="J168" s="9">
        <f>IFERROR(SUMIFS(ENTRADAS!$J:$J,ENTRADAS!$B:$B,CADASTRO!$B168,ENTRADAS!$I:$I,CADASTRO!J$2)/(SUMIFS(ENTRADAS!$D:$D,ENTRADAS!$B:$B,CADASTRO!$B168,ENTRADAS!$I:$I,CADASTRO!J$2)),0)</f>
        <v>0</v>
      </c>
      <c r="K168" s="9">
        <f>IFERROR(SUMIFS(ENTRADAS!$J:$J,ENTRADAS!$B:$B,CADASTRO!$B168,ENTRADAS!$I:$I,CADASTRO!K$2)/(SUMIFS(ENTRADAS!$D:$D,ENTRADAS!$B:$B,CADASTRO!$B168,ENTRADAS!$I:$I,CADASTRO!K$2)),0)</f>
        <v>0</v>
      </c>
      <c r="L168" s="9">
        <f>IFERROR(SUMIFS(ENTRADAS!$J:$J,ENTRADAS!$B:$B,CADASTRO!$B168,ENTRADAS!$I:$I,CADASTRO!L$2)/(SUMIFS(ENTRADAS!$D:$D,ENTRADAS!$B:$B,CADASTRO!$B168,ENTRADAS!$I:$I,CADASTRO!L$2)),0)</f>
        <v>0</v>
      </c>
      <c r="M168" s="9">
        <f>IFERROR(SUMIFS(ENTRADAS!$J:$J,ENTRADAS!$B:$B,CADASTRO!$B168,ENTRADAS!$I:$I,CADASTRO!M$2)/(SUMIFS(ENTRADAS!$D:$D,ENTRADAS!$B:$B,CADASTRO!$B168,ENTRADAS!$I:$I,CADASTRO!M$2)),0)</f>
        <v>0</v>
      </c>
      <c r="N168" s="9">
        <f>IFERROR(SUMIFS(ENTRADAS!$J:$J,ENTRADAS!$B:$B,CADASTRO!$B168,ENTRADAS!$I:$I,CADASTRO!N$2)/(SUMIFS(ENTRADAS!$D:$D,ENTRADAS!$B:$B,CADASTRO!$B168,ENTRADAS!$I:$I,CADASTRO!N$2)),0)</f>
        <v>0</v>
      </c>
      <c r="O168" s="9">
        <f>IFERROR(SUMIFS(ENTRADAS!$J:$J,ENTRADAS!$B:$B,CADASTRO!$B168,ENTRADAS!$I:$I,CADASTRO!O$2)/(SUMIFS(ENTRADAS!$D:$D,ENTRADAS!$B:$B,CADASTRO!$B168,ENTRADAS!$I:$I,CADASTRO!O$2)),0)</f>
        <v>0</v>
      </c>
      <c r="P168" s="9">
        <f>IFERROR(SUMIFS(ENTRADAS!$J:$J,ENTRADAS!$B:$B,CADASTRO!$B168,ENTRADAS!$I:$I,CADASTRO!P$2)/(SUMIFS(ENTRADAS!$D:$D,ENTRADAS!$B:$B,CADASTRO!$B168,ENTRADAS!$I:$I,CADASTRO!P$2)),0)</f>
        <v>0</v>
      </c>
      <c r="Q168" s="9">
        <f>IFERROR(SUMIFS(ENTRADAS!$J:$J,ENTRADAS!$B:$B,CADASTRO!$B168,ENTRADAS!$I:$I,CADASTRO!Q$2)/(SUMIFS(ENTRADAS!$D:$D,ENTRADAS!$B:$B,CADASTRO!$B168,ENTRADAS!$I:$I,CADASTRO!Q$2)),0)</f>
        <v>0</v>
      </c>
      <c r="R168" s="212">
        <f t="shared" si="7"/>
        <v>0</v>
      </c>
      <c r="S168" s="17">
        <f t="shared" si="9"/>
        <v>0</v>
      </c>
      <c r="T168" s="212">
        <f t="shared" si="8"/>
        <v>12</v>
      </c>
      <c r="U168" s="209">
        <v>12</v>
      </c>
      <c r="V168" s="1"/>
      <c r="W168" s="1"/>
      <c r="X168" s="1"/>
      <c r="Y168" s="1"/>
      <c r="Z168" s="1"/>
      <c r="AA168" s="1"/>
      <c r="AB168" s="1"/>
      <c r="AC168" s="1"/>
    </row>
    <row r="169" spans="1:29" ht="15.75" customHeight="1" x14ac:dyDescent="0.25">
      <c r="A169" s="8"/>
      <c r="B169" s="59"/>
      <c r="C169" s="7"/>
      <c r="D169" s="8"/>
      <c r="E169" s="9"/>
      <c r="F169" s="9">
        <f>IFERROR(SUMIFS(ENTRADAS!$J:$J,ENTRADAS!$B:$B,CADASTRO!$B169,ENTRADAS!$I:$I,CADASTRO!F$2)/(SUMIFS(ENTRADAS!$D:$D,ENTRADAS!$B:$B,CADASTRO!$B169,ENTRADAS!$I:$I,CADASTRO!F$2)),0)</f>
        <v>0</v>
      </c>
      <c r="G169" s="9">
        <f>IFERROR(SUMIFS(ENTRADAS!$J:$J,ENTRADAS!$B:$B,CADASTRO!$B169,ENTRADAS!$I:$I,CADASTRO!G$2)/(SUMIFS(ENTRADAS!$D:$D,ENTRADAS!$B:$B,CADASTRO!$B169,ENTRADAS!$I:$I,CADASTRO!G$2)),0)</f>
        <v>0</v>
      </c>
      <c r="H169" s="9">
        <f>IFERROR(SUMIFS(ENTRADAS!$J:$J,ENTRADAS!$B:$B,CADASTRO!$B169,ENTRADAS!$I:$I,CADASTRO!H$2)/(SUMIFS(ENTRADAS!$D:$D,ENTRADAS!$B:$B,CADASTRO!$B169,ENTRADAS!$I:$I,CADASTRO!H$2)),0)</f>
        <v>0</v>
      </c>
      <c r="I169" s="9">
        <f>IFERROR(SUMIFS(ENTRADAS!$J:$J,ENTRADAS!$B:$B,CADASTRO!$B169,ENTRADAS!$I:$I,CADASTRO!I$2)/(SUMIFS(ENTRADAS!$D:$D,ENTRADAS!$B:$B,CADASTRO!$B169,ENTRADAS!$I:$I,CADASTRO!I$2)),0)</f>
        <v>0</v>
      </c>
      <c r="J169" s="9">
        <f>IFERROR(SUMIFS(ENTRADAS!$J:$J,ENTRADAS!$B:$B,CADASTRO!$B169,ENTRADAS!$I:$I,CADASTRO!J$2)/(SUMIFS(ENTRADAS!$D:$D,ENTRADAS!$B:$B,CADASTRO!$B169,ENTRADAS!$I:$I,CADASTRO!J$2)),0)</f>
        <v>0</v>
      </c>
      <c r="K169" s="9">
        <f>IFERROR(SUMIFS(ENTRADAS!$J:$J,ENTRADAS!$B:$B,CADASTRO!$B169,ENTRADAS!$I:$I,CADASTRO!K$2)/(SUMIFS(ENTRADAS!$D:$D,ENTRADAS!$B:$B,CADASTRO!$B169,ENTRADAS!$I:$I,CADASTRO!K$2)),0)</f>
        <v>0</v>
      </c>
      <c r="L169" s="9">
        <f>IFERROR(SUMIFS(ENTRADAS!$J:$J,ENTRADAS!$B:$B,CADASTRO!$B169,ENTRADAS!$I:$I,CADASTRO!L$2)/(SUMIFS(ENTRADAS!$D:$D,ENTRADAS!$B:$B,CADASTRO!$B169,ENTRADAS!$I:$I,CADASTRO!L$2)),0)</f>
        <v>0</v>
      </c>
      <c r="M169" s="9">
        <f>IFERROR(SUMIFS(ENTRADAS!$J:$J,ENTRADAS!$B:$B,CADASTRO!$B169,ENTRADAS!$I:$I,CADASTRO!M$2)/(SUMIFS(ENTRADAS!$D:$D,ENTRADAS!$B:$B,CADASTRO!$B169,ENTRADAS!$I:$I,CADASTRO!M$2)),0)</f>
        <v>0</v>
      </c>
      <c r="N169" s="9">
        <f>IFERROR(SUMIFS(ENTRADAS!$J:$J,ENTRADAS!$B:$B,CADASTRO!$B169,ENTRADAS!$I:$I,CADASTRO!N$2)/(SUMIFS(ENTRADAS!$D:$D,ENTRADAS!$B:$B,CADASTRO!$B169,ENTRADAS!$I:$I,CADASTRO!N$2)),0)</f>
        <v>0</v>
      </c>
      <c r="O169" s="9">
        <f>IFERROR(SUMIFS(ENTRADAS!$J:$J,ENTRADAS!$B:$B,CADASTRO!$B169,ENTRADAS!$I:$I,CADASTRO!O$2)/(SUMIFS(ENTRADAS!$D:$D,ENTRADAS!$B:$B,CADASTRO!$B169,ENTRADAS!$I:$I,CADASTRO!O$2)),0)</f>
        <v>0</v>
      </c>
      <c r="P169" s="9">
        <f>IFERROR(SUMIFS(ENTRADAS!$J:$J,ENTRADAS!$B:$B,CADASTRO!$B169,ENTRADAS!$I:$I,CADASTRO!P$2)/(SUMIFS(ENTRADAS!$D:$D,ENTRADAS!$B:$B,CADASTRO!$B169,ENTRADAS!$I:$I,CADASTRO!P$2)),0)</f>
        <v>0</v>
      </c>
      <c r="Q169" s="9">
        <f>IFERROR(SUMIFS(ENTRADAS!$J:$J,ENTRADAS!$B:$B,CADASTRO!$B169,ENTRADAS!$I:$I,CADASTRO!Q$2)/(SUMIFS(ENTRADAS!$D:$D,ENTRADAS!$B:$B,CADASTRO!$B169,ENTRADAS!$I:$I,CADASTRO!Q$2)),0)</f>
        <v>0</v>
      </c>
      <c r="R169" s="212">
        <f t="shared" si="7"/>
        <v>0</v>
      </c>
      <c r="S169" s="17">
        <f t="shared" si="9"/>
        <v>0</v>
      </c>
      <c r="T169" s="212">
        <f t="shared" si="8"/>
        <v>12</v>
      </c>
      <c r="U169" s="209">
        <v>12</v>
      </c>
      <c r="V169" s="1"/>
      <c r="W169" s="1"/>
      <c r="X169" s="1"/>
      <c r="Y169" s="1"/>
      <c r="Z169" s="1"/>
      <c r="AA169" s="1"/>
      <c r="AB169" s="1"/>
      <c r="AC169" s="1"/>
    </row>
    <row r="170" spans="1:29" ht="15.75" customHeight="1" x14ac:dyDescent="0.25">
      <c r="A170" s="8"/>
      <c r="B170" s="60"/>
      <c r="C170" s="7"/>
      <c r="D170" s="8"/>
      <c r="E170" s="9"/>
      <c r="F170" s="9">
        <f>IFERROR(SUMIFS(ENTRADAS!$J:$J,ENTRADAS!$B:$B,CADASTRO!$B170,ENTRADAS!$I:$I,CADASTRO!F$2)/(SUMIFS(ENTRADAS!$D:$D,ENTRADAS!$B:$B,CADASTRO!$B170,ENTRADAS!$I:$I,CADASTRO!F$2)),0)</f>
        <v>0</v>
      </c>
      <c r="G170" s="9">
        <f>IFERROR(SUMIFS(ENTRADAS!$J:$J,ENTRADAS!$B:$B,CADASTRO!$B170,ENTRADAS!$I:$I,CADASTRO!G$2)/(SUMIFS(ENTRADAS!$D:$D,ENTRADAS!$B:$B,CADASTRO!$B170,ENTRADAS!$I:$I,CADASTRO!G$2)),0)</f>
        <v>0</v>
      </c>
      <c r="H170" s="9">
        <f>IFERROR(SUMIFS(ENTRADAS!$J:$J,ENTRADAS!$B:$B,CADASTRO!$B170,ENTRADAS!$I:$I,CADASTRO!H$2)/(SUMIFS(ENTRADAS!$D:$D,ENTRADAS!$B:$B,CADASTRO!$B170,ENTRADAS!$I:$I,CADASTRO!H$2)),0)</f>
        <v>0</v>
      </c>
      <c r="I170" s="9">
        <f>IFERROR(SUMIFS(ENTRADAS!$J:$J,ENTRADAS!$B:$B,CADASTRO!$B170,ENTRADAS!$I:$I,CADASTRO!I$2)/(SUMIFS(ENTRADAS!$D:$D,ENTRADAS!$B:$B,CADASTRO!$B170,ENTRADAS!$I:$I,CADASTRO!I$2)),0)</f>
        <v>0</v>
      </c>
      <c r="J170" s="9">
        <f>IFERROR(SUMIFS(ENTRADAS!$J:$J,ENTRADAS!$B:$B,CADASTRO!$B170,ENTRADAS!$I:$I,CADASTRO!J$2)/(SUMIFS(ENTRADAS!$D:$D,ENTRADAS!$B:$B,CADASTRO!$B170,ENTRADAS!$I:$I,CADASTRO!J$2)),0)</f>
        <v>0</v>
      </c>
      <c r="K170" s="9">
        <f>IFERROR(SUMIFS(ENTRADAS!$J:$J,ENTRADAS!$B:$B,CADASTRO!$B170,ENTRADAS!$I:$I,CADASTRO!K$2)/(SUMIFS(ENTRADAS!$D:$D,ENTRADAS!$B:$B,CADASTRO!$B170,ENTRADAS!$I:$I,CADASTRO!K$2)),0)</f>
        <v>0</v>
      </c>
      <c r="L170" s="9">
        <f>IFERROR(SUMIFS(ENTRADAS!$J:$J,ENTRADAS!$B:$B,CADASTRO!$B170,ENTRADAS!$I:$I,CADASTRO!L$2)/(SUMIFS(ENTRADAS!$D:$D,ENTRADAS!$B:$B,CADASTRO!$B170,ENTRADAS!$I:$I,CADASTRO!L$2)),0)</f>
        <v>0</v>
      </c>
      <c r="M170" s="9">
        <f>IFERROR(SUMIFS(ENTRADAS!$J:$J,ENTRADAS!$B:$B,CADASTRO!$B170,ENTRADAS!$I:$I,CADASTRO!M$2)/(SUMIFS(ENTRADAS!$D:$D,ENTRADAS!$B:$B,CADASTRO!$B170,ENTRADAS!$I:$I,CADASTRO!M$2)),0)</f>
        <v>0</v>
      </c>
      <c r="N170" s="9">
        <f>IFERROR(SUMIFS(ENTRADAS!$J:$J,ENTRADAS!$B:$B,CADASTRO!$B170,ENTRADAS!$I:$I,CADASTRO!N$2)/(SUMIFS(ENTRADAS!$D:$D,ENTRADAS!$B:$B,CADASTRO!$B170,ENTRADAS!$I:$I,CADASTRO!N$2)),0)</f>
        <v>0</v>
      </c>
      <c r="O170" s="9">
        <f>IFERROR(SUMIFS(ENTRADAS!$J:$J,ENTRADAS!$B:$B,CADASTRO!$B170,ENTRADAS!$I:$I,CADASTRO!O$2)/(SUMIFS(ENTRADAS!$D:$D,ENTRADAS!$B:$B,CADASTRO!$B170,ENTRADAS!$I:$I,CADASTRO!O$2)),0)</f>
        <v>0</v>
      </c>
      <c r="P170" s="9">
        <f>IFERROR(SUMIFS(ENTRADAS!$J:$J,ENTRADAS!$B:$B,CADASTRO!$B170,ENTRADAS!$I:$I,CADASTRO!P$2)/(SUMIFS(ENTRADAS!$D:$D,ENTRADAS!$B:$B,CADASTRO!$B170,ENTRADAS!$I:$I,CADASTRO!P$2)),0)</f>
        <v>0</v>
      </c>
      <c r="Q170" s="9">
        <f>IFERROR(SUMIFS(ENTRADAS!$J:$J,ENTRADAS!$B:$B,CADASTRO!$B170,ENTRADAS!$I:$I,CADASTRO!Q$2)/(SUMIFS(ENTRADAS!$D:$D,ENTRADAS!$B:$B,CADASTRO!$B170,ENTRADAS!$I:$I,CADASTRO!Q$2)),0)</f>
        <v>0</v>
      </c>
      <c r="R170" s="212">
        <f t="shared" si="7"/>
        <v>0</v>
      </c>
      <c r="S170" s="17">
        <f t="shared" si="9"/>
        <v>0</v>
      </c>
      <c r="T170" s="212">
        <f t="shared" si="8"/>
        <v>12</v>
      </c>
      <c r="U170" s="209">
        <v>12</v>
      </c>
      <c r="V170" s="1"/>
      <c r="W170" s="1"/>
      <c r="X170" s="1"/>
      <c r="Y170" s="1"/>
      <c r="Z170" s="1"/>
      <c r="AA170" s="1"/>
      <c r="AB170" s="1"/>
      <c r="AC170" s="1"/>
    </row>
    <row r="171" spans="1:29" ht="15.75" customHeight="1" x14ac:dyDescent="0.25">
      <c r="A171" s="7"/>
      <c r="B171" s="65"/>
      <c r="C171" s="7"/>
      <c r="D171" s="8"/>
      <c r="E171" s="9"/>
      <c r="F171" s="9">
        <f>IFERROR(SUMIFS(ENTRADAS!$J:$J,ENTRADAS!$B:$B,CADASTRO!$B171,ENTRADAS!$I:$I,CADASTRO!F$2)/(SUMIFS(ENTRADAS!$D:$D,ENTRADAS!$B:$B,CADASTRO!$B171,ENTRADAS!$I:$I,CADASTRO!F$2)),0)</f>
        <v>0</v>
      </c>
      <c r="G171" s="9">
        <f>IFERROR(SUMIFS(ENTRADAS!$J:$J,ENTRADAS!$B:$B,CADASTRO!$B171,ENTRADAS!$I:$I,CADASTRO!G$2)/(SUMIFS(ENTRADAS!$D:$D,ENTRADAS!$B:$B,CADASTRO!$B171,ENTRADAS!$I:$I,CADASTRO!G$2)),0)</f>
        <v>0</v>
      </c>
      <c r="H171" s="9">
        <f>IFERROR(SUMIFS(ENTRADAS!$J:$J,ENTRADAS!$B:$B,CADASTRO!$B171,ENTRADAS!$I:$I,CADASTRO!H$2)/(SUMIFS(ENTRADAS!$D:$D,ENTRADAS!$B:$B,CADASTRO!$B171,ENTRADAS!$I:$I,CADASTRO!H$2)),0)</f>
        <v>0</v>
      </c>
      <c r="I171" s="9">
        <f>IFERROR(SUMIFS(ENTRADAS!$J:$J,ENTRADAS!$B:$B,CADASTRO!$B171,ENTRADAS!$I:$I,CADASTRO!I$2)/(SUMIFS(ENTRADAS!$D:$D,ENTRADAS!$B:$B,CADASTRO!$B171,ENTRADAS!$I:$I,CADASTRO!I$2)),0)</f>
        <v>0</v>
      </c>
      <c r="J171" s="9">
        <f>IFERROR(SUMIFS(ENTRADAS!$J:$J,ENTRADAS!$B:$B,CADASTRO!$B171,ENTRADAS!$I:$I,CADASTRO!J$2)/(SUMIFS(ENTRADAS!$D:$D,ENTRADAS!$B:$B,CADASTRO!$B171,ENTRADAS!$I:$I,CADASTRO!J$2)),0)</f>
        <v>0</v>
      </c>
      <c r="K171" s="9">
        <f>IFERROR(SUMIFS(ENTRADAS!$J:$J,ENTRADAS!$B:$B,CADASTRO!$B171,ENTRADAS!$I:$I,CADASTRO!K$2)/(SUMIFS(ENTRADAS!$D:$D,ENTRADAS!$B:$B,CADASTRO!$B171,ENTRADAS!$I:$I,CADASTRO!K$2)),0)</f>
        <v>0</v>
      </c>
      <c r="L171" s="9">
        <f>IFERROR(SUMIFS(ENTRADAS!$J:$J,ENTRADAS!$B:$B,CADASTRO!$B171,ENTRADAS!$I:$I,CADASTRO!L$2)/(SUMIFS(ENTRADAS!$D:$D,ENTRADAS!$B:$B,CADASTRO!$B171,ENTRADAS!$I:$I,CADASTRO!L$2)),0)</f>
        <v>0</v>
      </c>
      <c r="M171" s="9">
        <f>IFERROR(SUMIFS(ENTRADAS!$J:$J,ENTRADAS!$B:$B,CADASTRO!$B171,ENTRADAS!$I:$I,CADASTRO!M$2)/(SUMIFS(ENTRADAS!$D:$D,ENTRADAS!$B:$B,CADASTRO!$B171,ENTRADAS!$I:$I,CADASTRO!M$2)),0)</f>
        <v>0</v>
      </c>
      <c r="N171" s="9">
        <f>IFERROR(SUMIFS(ENTRADAS!$J:$J,ENTRADAS!$B:$B,CADASTRO!$B171,ENTRADAS!$I:$I,CADASTRO!N$2)/(SUMIFS(ENTRADAS!$D:$D,ENTRADAS!$B:$B,CADASTRO!$B171,ENTRADAS!$I:$I,CADASTRO!N$2)),0)</f>
        <v>0</v>
      </c>
      <c r="O171" s="9">
        <f>IFERROR(SUMIFS(ENTRADAS!$J:$J,ENTRADAS!$B:$B,CADASTRO!$B171,ENTRADAS!$I:$I,CADASTRO!O$2)/(SUMIFS(ENTRADAS!$D:$D,ENTRADAS!$B:$B,CADASTRO!$B171,ENTRADAS!$I:$I,CADASTRO!O$2)),0)</f>
        <v>0</v>
      </c>
      <c r="P171" s="9">
        <f>IFERROR(SUMIFS(ENTRADAS!$J:$J,ENTRADAS!$B:$B,CADASTRO!$B171,ENTRADAS!$I:$I,CADASTRO!P$2)/(SUMIFS(ENTRADAS!$D:$D,ENTRADAS!$B:$B,CADASTRO!$B171,ENTRADAS!$I:$I,CADASTRO!P$2)),0)</f>
        <v>0</v>
      </c>
      <c r="Q171" s="9">
        <f>IFERROR(SUMIFS(ENTRADAS!$J:$J,ENTRADAS!$B:$B,CADASTRO!$B171,ENTRADAS!$I:$I,CADASTRO!Q$2)/(SUMIFS(ENTRADAS!$D:$D,ENTRADAS!$B:$B,CADASTRO!$B171,ENTRADAS!$I:$I,CADASTRO!Q$2)),0)</f>
        <v>0</v>
      </c>
      <c r="R171" s="212">
        <f t="shared" si="7"/>
        <v>0</v>
      </c>
      <c r="S171" s="17">
        <f t="shared" si="9"/>
        <v>0</v>
      </c>
      <c r="T171" s="212">
        <f t="shared" si="8"/>
        <v>12</v>
      </c>
      <c r="U171" s="209">
        <v>12</v>
      </c>
      <c r="V171" s="1"/>
      <c r="W171" s="1"/>
      <c r="X171" s="1"/>
      <c r="Y171" s="1"/>
      <c r="Z171" s="1"/>
      <c r="AA171" s="1"/>
      <c r="AB171" s="1"/>
      <c r="AC171" s="1"/>
    </row>
    <row r="172" spans="1:29" ht="15.75" customHeight="1" x14ac:dyDescent="0.25">
      <c r="A172" s="7"/>
      <c r="B172" s="65"/>
      <c r="C172" s="7"/>
      <c r="D172" s="8"/>
      <c r="E172" s="9"/>
      <c r="F172" s="9">
        <f>IFERROR(SUMIFS(ENTRADAS!$J:$J,ENTRADAS!$B:$B,CADASTRO!$B172,ENTRADAS!$I:$I,CADASTRO!F$2)/(SUMIFS(ENTRADAS!$D:$D,ENTRADAS!$B:$B,CADASTRO!$B172,ENTRADAS!$I:$I,CADASTRO!F$2)),0)</f>
        <v>0</v>
      </c>
      <c r="G172" s="9">
        <f>IFERROR(SUMIFS(ENTRADAS!$J:$J,ENTRADAS!$B:$B,CADASTRO!$B172,ENTRADAS!$I:$I,CADASTRO!G$2)/(SUMIFS(ENTRADAS!$D:$D,ENTRADAS!$B:$B,CADASTRO!$B172,ENTRADAS!$I:$I,CADASTRO!G$2)),0)</f>
        <v>0</v>
      </c>
      <c r="H172" s="9">
        <f>IFERROR(SUMIFS(ENTRADAS!$J:$J,ENTRADAS!$B:$B,CADASTRO!$B172,ENTRADAS!$I:$I,CADASTRO!H$2)/(SUMIFS(ENTRADAS!$D:$D,ENTRADAS!$B:$B,CADASTRO!$B172,ENTRADAS!$I:$I,CADASTRO!H$2)),0)</f>
        <v>0</v>
      </c>
      <c r="I172" s="9">
        <f>IFERROR(SUMIFS(ENTRADAS!$J:$J,ENTRADAS!$B:$B,CADASTRO!$B172,ENTRADAS!$I:$I,CADASTRO!I$2)/(SUMIFS(ENTRADAS!$D:$D,ENTRADAS!$B:$B,CADASTRO!$B172,ENTRADAS!$I:$I,CADASTRO!I$2)),0)</f>
        <v>0</v>
      </c>
      <c r="J172" s="9">
        <f>IFERROR(SUMIFS(ENTRADAS!$J:$J,ENTRADAS!$B:$B,CADASTRO!$B172,ENTRADAS!$I:$I,CADASTRO!J$2)/(SUMIFS(ENTRADAS!$D:$D,ENTRADAS!$B:$B,CADASTRO!$B172,ENTRADAS!$I:$I,CADASTRO!J$2)),0)</f>
        <v>0</v>
      </c>
      <c r="K172" s="9">
        <f>IFERROR(SUMIFS(ENTRADAS!$J:$J,ENTRADAS!$B:$B,CADASTRO!$B172,ENTRADAS!$I:$I,CADASTRO!K$2)/(SUMIFS(ENTRADAS!$D:$D,ENTRADAS!$B:$B,CADASTRO!$B172,ENTRADAS!$I:$I,CADASTRO!K$2)),0)</f>
        <v>0</v>
      </c>
      <c r="L172" s="9">
        <f>IFERROR(SUMIFS(ENTRADAS!$J:$J,ENTRADAS!$B:$B,CADASTRO!$B172,ENTRADAS!$I:$I,CADASTRO!L$2)/(SUMIFS(ENTRADAS!$D:$D,ENTRADAS!$B:$B,CADASTRO!$B172,ENTRADAS!$I:$I,CADASTRO!L$2)),0)</f>
        <v>0</v>
      </c>
      <c r="M172" s="9">
        <f>IFERROR(SUMIFS(ENTRADAS!$J:$J,ENTRADAS!$B:$B,CADASTRO!$B172,ENTRADAS!$I:$I,CADASTRO!M$2)/(SUMIFS(ENTRADAS!$D:$D,ENTRADAS!$B:$B,CADASTRO!$B172,ENTRADAS!$I:$I,CADASTRO!M$2)),0)</f>
        <v>0</v>
      </c>
      <c r="N172" s="9">
        <f>IFERROR(SUMIFS(ENTRADAS!$J:$J,ENTRADAS!$B:$B,CADASTRO!$B172,ENTRADAS!$I:$I,CADASTRO!N$2)/(SUMIFS(ENTRADAS!$D:$D,ENTRADAS!$B:$B,CADASTRO!$B172,ENTRADAS!$I:$I,CADASTRO!N$2)),0)</f>
        <v>0</v>
      </c>
      <c r="O172" s="9">
        <f>IFERROR(SUMIFS(ENTRADAS!$J:$J,ENTRADAS!$B:$B,CADASTRO!$B172,ENTRADAS!$I:$I,CADASTRO!O$2)/(SUMIFS(ENTRADAS!$D:$D,ENTRADAS!$B:$B,CADASTRO!$B172,ENTRADAS!$I:$I,CADASTRO!O$2)),0)</f>
        <v>0</v>
      </c>
      <c r="P172" s="9">
        <f>IFERROR(SUMIFS(ENTRADAS!$J:$J,ENTRADAS!$B:$B,CADASTRO!$B172,ENTRADAS!$I:$I,CADASTRO!P$2)/(SUMIFS(ENTRADAS!$D:$D,ENTRADAS!$B:$B,CADASTRO!$B172,ENTRADAS!$I:$I,CADASTRO!P$2)),0)</f>
        <v>0</v>
      </c>
      <c r="Q172" s="9">
        <f>IFERROR(SUMIFS(ENTRADAS!$J:$J,ENTRADAS!$B:$B,CADASTRO!$B172,ENTRADAS!$I:$I,CADASTRO!Q$2)/(SUMIFS(ENTRADAS!$D:$D,ENTRADAS!$B:$B,CADASTRO!$B172,ENTRADAS!$I:$I,CADASTRO!Q$2)),0)</f>
        <v>0</v>
      </c>
      <c r="R172" s="212">
        <f t="shared" si="7"/>
        <v>0</v>
      </c>
      <c r="S172" s="17">
        <f t="shared" si="9"/>
        <v>0</v>
      </c>
      <c r="T172" s="212">
        <f t="shared" si="8"/>
        <v>12</v>
      </c>
      <c r="U172" s="209">
        <v>12</v>
      </c>
      <c r="V172" s="1"/>
      <c r="W172" s="1"/>
      <c r="X172" s="1"/>
      <c r="Y172" s="1"/>
      <c r="Z172" s="1"/>
      <c r="AA172" s="1"/>
      <c r="AB172" s="1"/>
      <c r="AC172" s="1"/>
    </row>
    <row r="173" spans="1:29" ht="15.75" customHeight="1" x14ac:dyDescent="0.25">
      <c r="A173" s="7"/>
      <c r="B173" s="65"/>
      <c r="C173" s="7"/>
      <c r="D173" s="8"/>
      <c r="E173" s="9"/>
      <c r="F173" s="9">
        <f>IFERROR(SUMIFS(ENTRADAS!$J:$J,ENTRADAS!$B:$B,CADASTRO!$B173,ENTRADAS!$I:$I,CADASTRO!F$2)/(SUMIFS(ENTRADAS!$D:$D,ENTRADAS!$B:$B,CADASTRO!$B173,ENTRADAS!$I:$I,CADASTRO!F$2)),0)</f>
        <v>0</v>
      </c>
      <c r="G173" s="9">
        <f>IFERROR(SUMIFS(ENTRADAS!$J:$J,ENTRADAS!$B:$B,CADASTRO!$B173,ENTRADAS!$I:$I,CADASTRO!G$2)/(SUMIFS(ENTRADAS!$D:$D,ENTRADAS!$B:$B,CADASTRO!$B173,ENTRADAS!$I:$I,CADASTRO!G$2)),0)</f>
        <v>0</v>
      </c>
      <c r="H173" s="9">
        <f>IFERROR(SUMIFS(ENTRADAS!$J:$J,ENTRADAS!$B:$B,CADASTRO!$B173,ENTRADAS!$I:$I,CADASTRO!H$2)/(SUMIFS(ENTRADAS!$D:$D,ENTRADAS!$B:$B,CADASTRO!$B173,ENTRADAS!$I:$I,CADASTRO!H$2)),0)</f>
        <v>0</v>
      </c>
      <c r="I173" s="9">
        <f>IFERROR(SUMIFS(ENTRADAS!$J:$J,ENTRADAS!$B:$B,CADASTRO!$B173,ENTRADAS!$I:$I,CADASTRO!I$2)/(SUMIFS(ENTRADAS!$D:$D,ENTRADAS!$B:$B,CADASTRO!$B173,ENTRADAS!$I:$I,CADASTRO!I$2)),0)</f>
        <v>0</v>
      </c>
      <c r="J173" s="9">
        <f>IFERROR(SUMIFS(ENTRADAS!$J:$J,ENTRADAS!$B:$B,CADASTRO!$B173,ENTRADAS!$I:$I,CADASTRO!J$2)/(SUMIFS(ENTRADAS!$D:$D,ENTRADAS!$B:$B,CADASTRO!$B173,ENTRADAS!$I:$I,CADASTRO!J$2)),0)</f>
        <v>0</v>
      </c>
      <c r="K173" s="9">
        <f>IFERROR(SUMIFS(ENTRADAS!$J:$J,ENTRADAS!$B:$B,CADASTRO!$B173,ENTRADAS!$I:$I,CADASTRO!K$2)/(SUMIFS(ENTRADAS!$D:$D,ENTRADAS!$B:$B,CADASTRO!$B173,ENTRADAS!$I:$I,CADASTRO!K$2)),0)</f>
        <v>0</v>
      </c>
      <c r="L173" s="9">
        <f>IFERROR(SUMIFS(ENTRADAS!$J:$J,ENTRADAS!$B:$B,CADASTRO!$B173,ENTRADAS!$I:$I,CADASTRO!L$2)/(SUMIFS(ENTRADAS!$D:$D,ENTRADAS!$B:$B,CADASTRO!$B173,ENTRADAS!$I:$I,CADASTRO!L$2)),0)</f>
        <v>0</v>
      </c>
      <c r="M173" s="9">
        <f>IFERROR(SUMIFS(ENTRADAS!$J:$J,ENTRADAS!$B:$B,CADASTRO!$B173,ENTRADAS!$I:$I,CADASTRO!M$2)/(SUMIFS(ENTRADAS!$D:$D,ENTRADAS!$B:$B,CADASTRO!$B173,ENTRADAS!$I:$I,CADASTRO!M$2)),0)</f>
        <v>0</v>
      </c>
      <c r="N173" s="9">
        <f>IFERROR(SUMIFS(ENTRADAS!$J:$J,ENTRADAS!$B:$B,CADASTRO!$B173,ENTRADAS!$I:$I,CADASTRO!N$2)/(SUMIFS(ENTRADAS!$D:$D,ENTRADAS!$B:$B,CADASTRO!$B173,ENTRADAS!$I:$I,CADASTRO!N$2)),0)</f>
        <v>0</v>
      </c>
      <c r="O173" s="9">
        <f>IFERROR(SUMIFS(ENTRADAS!$J:$J,ENTRADAS!$B:$B,CADASTRO!$B173,ENTRADAS!$I:$I,CADASTRO!O$2)/(SUMIFS(ENTRADAS!$D:$D,ENTRADAS!$B:$B,CADASTRO!$B173,ENTRADAS!$I:$I,CADASTRO!O$2)),0)</f>
        <v>0</v>
      </c>
      <c r="P173" s="9">
        <f>IFERROR(SUMIFS(ENTRADAS!$J:$J,ENTRADAS!$B:$B,CADASTRO!$B173,ENTRADAS!$I:$I,CADASTRO!P$2)/(SUMIFS(ENTRADAS!$D:$D,ENTRADAS!$B:$B,CADASTRO!$B173,ENTRADAS!$I:$I,CADASTRO!P$2)),0)</f>
        <v>0</v>
      </c>
      <c r="Q173" s="9">
        <f>IFERROR(SUMIFS(ENTRADAS!$J:$J,ENTRADAS!$B:$B,CADASTRO!$B173,ENTRADAS!$I:$I,CADASTRO!Q$2)/(SUMIFS(ENTRADAS!$D:$D,ENTRADAS!$B:$B,CADASTRO!$B173,ENTRADAS!$I:$I,CADASTRO!Q$2)),0)</f>
        <v>0</v>
      </c>
      <c r="R173" s="212">
        <f t="shared" si="7"/>
        <v>0</v>
      </c>
      <c r="S173" s="17">
        <f t="shared" si="9"/>
        <v>0</v>
      </c>
      <c r="T173" s="212">
        <f t="shared" si="8"/>
        <v>12</v>
      </c>
      <c r="U173" s="209">
        <v>12</v>
      </c>
      <c r="V173" s="1"/>
      <c r="W173" s="1"/>
      <c r="X173" s="1"/>
      <c r="Y173" s="1"/>
      <c r="Z173" s="1"/>
      <c r="AA173" s="1"/>
      <c r="AB173" s="1"/>
      <c r="AC173" s="1"/>
    </row>
    <row r="174" spans="1:29" ht="15.75" customHeight="1" x14ac:dyDescent="0.25">
      <c r="A174" s="7"/>
      <c r="B174" s="65"/>
      <c r="C174" s="7"/>
      <c r="D174" s="8"/>
      <c r="E174" s="9"/>
      <c r="F174" s="9">
        <f>IFERROR(SUMIFS(ENTRADAS!$J:$J,ENTRADAS!$B:$B,CADASTRO!$B174,ENTRADAS!$I:$I,CADASTRO!F$2)/(SUMIFS(ENTRADAS!$D:$D,ENTRADAS!$B:$B,CADASTRO!$B174,ENTRADAS!$I:$I,CADASTRO!F$2)),0)</f>
        <v>0</v>
      </c>
      <c r="G174" s="9">
        <f>IFERROR(SUMIFS(ENTRADAS!$J:$J,ENTRADAS!$B:$B,CADASTRO!$B174,ENTRADAS!$I:$I,CADASTRO!G$2)/(SUMIFS(ENTRADAS!$D:$D,ENTRADAS!$B:$B,CADASTRO!$B174,ENTRADAS!$I:$I,CADASTRO!G$2)),0)</f>
        <v>0</v>
      </c>
      <c r="H174" s="9">
        <f>IFERROR(SUMIFS(ENTRADAS!$J:$J,ENTRADAS!$B:$B,CADASTRO!$B174,ENTRADAS!$I:$I,CADASTRO!H$2)/(SUMIFS(ENTRADAS!$D:$D,ENTRADAS!$B:$B,CADASTRO!$B174,ENTRADAS!$I:$I,CADASTRO!H$2)),0)</f>
        <v>0</v>
      </c>
      <c r="I174" s="9">
        <f>IFERROR(SUMIFS(ENTRADAS!$J:$J,ENTRADAS!$B:$B,CADASTRO!$B174,ENTRADAS!$I:$I,CADASTRO!I$2)/(SUMIFS(ENTRADAS!$D:$D,ENTRADAS!$B:$B,CADASTRO!$B174,ENTRADAS!$I:$I,CADASTRO!I$2)),0)</f>
        <v>0</v>
      </c>
      <c r="J174" s="9">
        <f>IFERROR(SUMIFS(ENTRADAS!$J:$J,ENTRADAS!$B:$B,CADASTRO!$B174,ENTRADAS!$I:$I,CADASTRO!J$2)/(SUMIFS(ENTRADAS!$D:$D,ENTRADAS!$B:$B,CADASTRO!$B174,ENTRADAS!$I:$I,CADASTRO!J$2)),0)</f>
        <v>0</v>
      </c>
      <c r="K174" s="9">
        <f>IFERROR(SUMIFS(ENTRADAS!$J:$J,ENTRADAS!$B:$B,CADASTRO!$B174,ENTRADAS!$I:$I,CADASTRO!K$2)/(SUMIFS(ENTRADAS!$D:$D,ENTRADAS!$B:$B,CADASTRO!$B174,ENTRADAS!$I:$I,CADASTRO!K$2)),0)</f>
        <v>0</v>
      </c>
      <c r="L174" s="9">
        <f>IFERROR(SUMIFS(ENTRADAS!$J:$J,ENTRADAS!$B:$B,CADASTRO!$B174,ENTRADAS!$I:$I,CADASTRO!L$2)/(SUMIFS(ENTRADAS!$D:$D,ENTRADAS!$B:$B,CADASTRO!$B174,ENTRADAS!$I:$I,CADASTRO!L$2)),0)</f>
        <v>0</v>
      </c>
      <c r="M174" s="9">
        <f>IFERROR(SUMIFS(ENTRADAS!$J:$J,ENTRADAS!$B:$B,CADASTRO!$B174,ENTRADAS!$I:$I,CADASTRO!M$2)/(SUMIFS(ENTRADAS!$D:$D,ENTRADAS!$B:$B,CADASTRO!$B174,ENTRADAS!$I:$I,CADASTRO!M$2)),0)</f>
        <v>0</v>
      </c>
      <c r="N174" s="9">
        <f>IFERROR(SUMIFS(ENTRADAS!$J:$J,ENTRADAS!$B:$B,CADASTRO!$B174,ENTRADAS!$I:$I,CADASTRO!N$2)/(SUMIFS(ENTRADAS!$D:$D,ENTRADAS!$B:$B,CADASTRO!$B174,ENTRADAS!$I:$I,CADASTRO!N$2)),0)</f>
        <v>0</v>
      </c>
      <c r="O174" s="9">
        <f>IFERROR(SUMIFS(ENTRADAS!$J:$J,ENTRADAS!$B:$B,CADASTRO!$B174,ENTRADAS!$I:$I,CADASTRO!O$2)/(SUMIFS(ENTRADAS!$D:$D,ENTRADAS!$B:$B,CADASTRO!$B174,ENTRADAS!$I:$I,CADASTRO!O$2)),0)</f>
        <v>0</v>
      </c>
      <c r="P174" s="9">
        <f>IFERROR(SUMIFS(ENTRADAS!$J:$J,ENTRADAS!$B:$B,CADASTRO!$B174,ENTRADAS!$I:$I,CADASTRO!P$2)/(SUMIFS(ENTRADAS!$D:$D,ENTRADAS!$B:$B,CADASTRO!$B174,ENTRADAS!$I:$I,CADASTRO!P$2)),0)</f>
        <v>0</v>
      </c>
      <c r="Q174" s="9">
        <f>IFERROR(SUMIFS(ENTRADAS!$J:$J,ENTRADAS!$B:$B,CADASTRO!$B174,ENTRADAS!$I:$I,CADASTRO!Q$2)/(SUMIFS(ENTRADAS!$D:$D,ENTRADAS!$B:$B,CADASTRO!$B174,ENTRADAS!$I:$I,CADASTRO!Q$2)),0)</f>
        <v>0</v>
      </c>
      <c r="R174" s="212">
        <f t="shared" si="7"/>
        <v>0</v>
      </c>
      <c r="S174" s="17">
        <f t="shared" si="9"/>
        <v>0</v>
      </c>
      <c r="T174" s="212">
        <f t="shared" si="8"/>
        <v>12</v>
      </c>
      <c r="U174" s="209">
        <v>12</v>
      </c>
      <c r="V174" s="1"/>
      <c r="W174" s="1"/>
      <c r="X174" s="1"/>
      <c r="Y174" s="1"/>
      <c r="Z174" s="1"/>
      <c r="AA174" s="1"/>
      <c r="AB174" s="1"/>
      <c r="AC174" s="1"/>
    </row>
    <row r="175" spans="1:29" ht="15.75" customHeight="1" x14ac:dyDescent="0.25">
      <c r="A175" s="7"/>
      <c r="B175" s="65"/>
      <c r="C175" s="7"/>
      <c r="D175" s="8"/>
      <c r="E175" s="9"/>
      <c r="F175" s="9">
        <f>IFERROR(SUMIFS(ENTRADAS!$J:$J,ENTRADAS!$B:$B,CADASTRO!$B175,ENTRADAS!$I:$I,CADASTRO!F$2)/(SUMIFS(ENTRADAS!$D:$D,ENTRADAS!$B:$B,CADASTRO!$B175,ENTRADAS!$I:$I,CADASTRO!F$2)),0)</f>
        <v>0</v>
      </c>
      <c r="G175" s="9">
        <f>IFERROR(SUMIFS(ENTRADAS!$J:$J,ENTRADAS!$B:$B,CADASTRO!$B175,ENTRADAS!$I:$I,CADASTRO!G$2)/(SUMIFS(ENTRADAS!$D:$D,ENTRADAS!$B:$B,CADASTRO!$B175,ENTRADAS!$I:$I,CADASTRO!G$2)),0)</f>
        <v>0</v>
      </c>
      <c r="H175" s="9">
        <f>IFERROR(SUMIFS(ENTRADAS!$J:$J,ENTRADAS!$B:$B,CADASTRO!$B175,ENTRADAS!$I:$I,CADASTRO!H$2)/(SUMIFS(ENTRADAS!$D:$D,ENTRADAS!$B:$B,CADASTRO!$B175,ENTRADAS!$I:$I,CADASTRO!H$2)),0)</f>
        <v>0</v>
      </c>
      <c r="I175" s="9">
        <f>IFERROR(SUMIFS(ENTRADAS!$J:$J,ENTRADAS!$B:$B,CADASTRO!$B175,ENTRADAS!$I:$I,CADASTRO!I$2)/(SUMIFS(ENTRADAS!$D:$D,ENTRADAS!$B:$B,CADASTRO!$B175,ENTRADAS!$I:$I,CADASTRO!I$2)),0)</f>
        <v>0</v>
      </c>
      <c r="J175" s="9">
        <f>IFERROR(SUMIFS(ENTRADAS!$J:$J,ENTRADAS!$B:$B,CADASTRO!$B175,ENTRADAS!$I:$I,CADASTRO!J$2)/(SUMIFS(ENTRADAS!$D:$D,ENTRADAS!$B:$B,CADASTRO!$B175,ENTRADAS!$I:$I,CADASTRO!J$2)),0)</f>
        <v>0</v>
      </c>
      <c r="K175" s="9">
        <f>IFERROR(SUMIFS(ENTRADAS!$J:$J,ENTRADAS!$B:$B,CADASTRO!$B175,ENTRADAS!$I:$I,CADASTRO!K$2)/(SUMIFS(ENTRADAS!$D:$D,ENTRADAS!$B:$B,CADASTRO!$B175,ENTRADAS!$I:$I,CADASTRO!K$2)),0)</f>
        <v>0</v>
      </c>
      <c r="L175" s="9">
        <f>IFERROR(SUMIFS(ENTRADAS!$J:$J,ENTRADAS!$B:$B,CADASTRO!$B175,ENTRADAS!$I:$I,CADASTRO!L$2)/(SUMIFS(ENTRADAS!$D:$D,ENTRADAS!$B:$B,CADASTRO!$B175,ENTRADAS!$I:$I,CADASTRO!L$2)),0)</f>
        <v>0</v>
      </c>
      <c r="M175" s="9">
        <f>IFERROR(SUMIFS(ENTRADAS!$J:$J,ENTRADAS!$B:$B,CADASTRO!$B175,ENTRADAS!$I:$I,CADASTRO!M$2)/(SUMIFS(ENTRADAS!$D:$D,ENTRADAS!$B:$B,CADASTRO!$B175,ENTRADAS!$I:$I,CADASTRO!M$2)),0)</f>
        <v>0</v>
      </c>
      <c r="N175" s="9">
        <f>IFERROR(SUMIFS(ENTRADAS!$J:$J,ENTRADAS!$B:$B,CADASTRO!$B175,ENTRADAS!$I:$I,CADASTRO!N$2)/(SUMIFS(ENTRADAS!$D:$D,ENTRADAS!$B:$B,CADASTRO!$B175,ENTRADAS!$I:$I,CADASTRO!N$2)),0)</f>
        <v>0</v>
      </c>
      <c r="O175" s="9">
        <f>IFERROR(SUMIFS(ENTRADAS!$J:$J,ENTRADAS!$B:$B,CADASTRO!$B175,ENTRADAS!$I:$I,CADASTRO!O$2)/(SUMIFS(ENTRADAS!$D:$D,ENTRADAS!$B:$B,CADASTRO!$B175,ENTRADAS!$I:$I,CADASTRO!O$2)),0)</f>
        <v>0</v>
      </c>
      <c r="P175" s="9">
        <f>IFERROR(SUMIFS(ENTRADAS!$J:$J,ENTRADAS!$B:$B,CADASTRO!$B175,ENTRADAS!$I:$I,CADASTRO!P$2)/(SUMIFS(ENTRADAS!$D:$D,ENTRADAS!$B:$B,CADASTRO!$B175,ENTRADAS!$I:$I,CADASTRO!P$2)),0)</f>
        <v>0</v>
      </c>
      <c r="Q175" s="9">
        <f>IFERROR(SUMIFS(ENTRADAS!$J:$J,ENTRADAS!$B:$B,CADASTRO!$B175,ENTRADAS!$I:$I,CADASTRO!Q$2)/(SUMIFS(ENTRADAS!$D:$D,ENTRADAS!$B:$B,CADASTRO!$B175,ENTRADAS!$I:$I,CADASTRO!Q$2)),0)</f>
        <v>0</v>
      </c>
      <c r="R175" s="212">
        <f t="shared" si="7"/>
        <v>0</v>
      </c>
      <c r="S175" s="17">
        <f t="shared" si="9"/>
        <v>0</v>
      </c>
      <c r="T175" s="212">
        <f t="shared" si="8"/>
        <v>12</v>
      </c>
      <c r="U175" s="209">
        <v>12</v>
      </c>
      <c r="V175" s="1"/>
      <c r="W175" s="1"/>
      <c r="X175" s="1"/>
      <c r="Y175" s="1"/>
      <c r="Z175" s="1"/>
      <c r="AA175" s="1"/>
      <c r="AB175" s="1"/>
      <c r="AC175" s="1"/>
    </row>
    <row r="176" spans="1:29" ht="15.75" customHeight="1" x14ac:dyDescent="0.25">
      <c r="A176" s="7"/>
      <c r="B176" s="65"/>
      <c r="C176" s="7"/>
      <c r="D176" s="8"/>
      <c r="E176" s="9"/>
      <c r="F176" s="9">
        <f>IFERROR(SUMIFS(ENTRADAS!$J:$J,ENTRADAS!$B:$B,CADASTRO!$B176,ENTRADAS!$I:$I,CADASTRO!F$2)/(SUMIFS(ENTRADAS!$D:$D,ENTRADAS!$B:$B,CADASTRO!$B176,ENTRADAS!$I:$I,CADASTRO!F$2)),0)</f>
        <v>0</v>
      </c>
      <c r="G176" s="9">
        <f>IFERROR(SUMIFS(ENTRADAS!$J:$J,ENTRADAS!$B:$B,CADASTRO!$B176,ENTRADAS!$I:$I,CADASTRO!G$2)/(SUMIFS(ENTRADAS!$D:$D,ENTRADAS!$B:$B,CADASTRO!$B176,ENTRADAS!$I:$I,CADASTRO!G$2)),0)</f>
        <v>0</v>
      </c>
      <c r="H176" s="9">
        <f>IFERROR(SUMIFS(ENTRADAS!$J:$J,ENTRADAS!$B:$B,CADASTRO!$B176,ENTRADAS!$I:$I,CADASTRO!H$2)/(SUMIFS(ENTRADAS!$D:$D,ENTRADAS!$B:$B,CADASTRO!$B176,ENTRADAS!$I:$I,CADASTRO!H$2)),0)</f>
        <v>0</v>
      </c>
      <c r="I176" s="9">
        <f>IFERROR(SUMIFS(ENTRADAS!$J:$J,ENTRADAS!$B:$B,CADASTRO!$B176,ENTRADAS!$I:$I,CADASTRO!I$2)/(SUMIFS(ENTRADAS!$D:$D,ENTRADAS!$B:$B,CADASTRO!$B176,ENTRADAS!$I:$I,CADASTRO!I$2)),0)</f>
        <v>0</v>
      </c>
      <c r="J176" s="9">
        <f>IFERROR(SUMIFS(ENTRADAS!$J:$J,ENTRADAS!$B:$B,CADASTRO!$B176,ENTRADAS!$I:$I,CADASTRO!J$2)/(SUMIFS(ENTRADAS!$D:$D,ENTRADAS!$B:$B,CADASTRO!$B176,ENTRADAS!$I:$I,CADASTRO!J$2)),0)</f>
        <v>0</v>
      </c>
      <c r="K176" s="9">
        <f>IFERROR(SUMIFS(ENTRADAS!$J:$J,ENTRADAS!$B:$B,CADASTRO!$B176,ENTRADAS!$I:$I,CADASTRO!K$2)/(SUMIFS(ENTRADAS!$D:$D,ENTRADAS!$B:$B,CADASTRO!$B176,ENTRADAS!$I:$I,CADASTRO!K$2)),0)</f>
        <v>0</v>
      </c>
      <c r="L176" s="9">
        <f>IFERROR(SUMIFS(ENTRADAS!$J:$J,ENTRADAS!$B:$B,CADASTRO!$B176,ENTRADAS!$I:$I,CADASTRO!L$2)/(SUMIFS(ENTRADAS!$D:$D,ENTRADAS!$B:$B,CADASTRO!$B176,ENTRADAS!$I:$I,CADASTRO!L$2)),0)</f>
        <v>0</v>
      </c>
      <c r="M176" s="9">
        <f>IFERROR(SUMIFS(ENTRADAS!$J:$J,ENTRADAS!$B:$B,CADASTRO!$B176,ENTRADAS!$I:$I,CADASTRO!M$2)/(SUMIFS(ENTRADAS!$D:$D,ENTRADAS!$B:$B,CADASTRO!$B176,ENTRADAS!$I:$I,CADASTRO!M$2)),0)</f>
        <v>0</v>
      </c>
      <c r="N176" s="9">
        <f>IFERROR(SUMIFS(ENTRADAS!$J:$J,ENTRADAS!$B:$B,CADASTRO!$B176,ENTRADAS!$I:$I,CADASTRO!N$2)/(SUMIFS(ENTRADAS!$D:$D,ENTRADAS!$B:$B,CADASTRO!$B176,ENTRADAS!$I:$I,CADASTRO!N$2)),0)</f>
        <v>0</v>
      </c>
      <c r="O176" s="9">
        <f>IFERROR(SUMIFS(ENTRADAS!$J:$J,ENTRADAS!$B:$B,CADASTRO!$B176,ENTRADAS!$I:$I,CADASTRO!O$2)/(SUMIFS(ENTRADAS!$D:$D,ENTRADAS!$B:$B,CADASTRO!$B176,ENTRADAS!$I:$I,CADASTRO!O$2)),0)</f>
        <v>0</v>
      </c>
      <c r="P176" s="9">
        <f>IFERROR(SUMIFS(ENTRADAS!$J:$J,ENTRADAS!$B:$B,CADASTRO!$B176,ENTRADAS!$I:$I,CADASTRO!P$2)/(SUMIFS(ENTRADAS!$D:$D,ENTRADAS!$B:$B,CADASTRO!$B176,ENTRADAS!$I:$I,CADASTRO!P$2)),0)</f>
        <v>0</v>
      </c>
      <c r="Q176" s="9">
        <f>IFERROR(SUMIFS(ENTRADAS!$J:$J,ENTRADAS!$B:$B,CADASTRO!$B176,ENTRADAS!$I:$I,CADASTRO!Q$2)/(SUMIFS(ENTRADAS!$D:$D,ENTRADAS!$B:$B,CADASTRO!$B176,ENTRADAS!$I:$I,CADASTRO!Q$2)),0)</f>
        <v>0</v>
      </c>
      <c r="R176" s="212">
        <f t="shared" si="7"/>
        <v>0</v>
      </c>
      <c r="S176" s="17">
        <f t="shared" si="9"/>
        <v>0</v>
      </c>
      <c r="T176" s="212">
        <f t="shared" si="8"/>
        <v>12</v>
      </c>
      <c r="U176" s="209">
        <v>12</v>
      </c>
      <c r="V176" s="1"/>
      <c r="W176" s="1"/>
      <c r="X176" s="1"/>
      <c r="Y176" s="1"/>
      <c r="Z176" s="1"/>
      <c r="AA176" s="1"/>
      <c r="AB176" s="1"/>
      <c r="AC176" s="1"/>
    </row>
    <row r="177" spans="1:29" ht="15.75" customHeight="1" x14ac:dyDescent="0.25">
      <c r="A177" s="7"/>
      <c r="B177" s="65"/>
      <c r="C177" s="7"/>
      <c r="D177" s="8"/>
      <c r="E177" s="9"/>
      <c r="F177" s="9">
        <f>IFERROR(SUMIFS(ENTRADAS!$J:$J,ENTRADAS!$B:$B,CADASTRO!$B177,ENTRADAS!$I:$I,CADASTRO!F$2)/(SUMIFS(ENTRADAS!$D:$D,ENTRADAS!$B:$B,CADASTRO!$B177,ENTRADAS!$I:$I,CADASTRO!F$2)),0)</f>
        <v>0</v>
      </c>
      <c r="G177" s="9">
        <f>IFERROR(SUMIFS(ENTRADAS!$J:$J,ENTRADAS!$B:$B,CADASTRO!$B177,ENTRADAS!$I:$I,CADASTRO!G$2)/(SUMIFS(ENTRADAS!$D:$D,ENTRADAS!$B:$B,CADASTRO!$B177,ENTRADAS!$I:$I,CADASTRO!G$2)),0)</f>
        <v>0</v>
      </c>
      <c r="H177" s="9">
        <f>IFERROR(SUMIFS(ENTRADAS!$J:$J,ENTRADAS!$B:$B,CADASTRO!$B177,ENTRADAS!$I:$I,CADASTRO!H$2)/(SUMIFS(ENTRADAS!$D:$D,ENTRADAS!$B:$B,CADASTRO!$B177,ENTRADAS!$I:$I,CADASTRO!H$2)),0)</f>
        <v>0</v>
      </c>
      <c r="I177" s="9">
        <f>IFERROR(SUMIFS(ENTRADAS!$J:$J,ENTRADAS!$B:$B,CADASTRO!$B177,ENTRADAS!$I:$I,CADASTRO!I$2)/(SUMIFS(ENTRADAS!$D:$D,ENTRADAS!$B:$B,CADASTRO!$B177,ENTRADAS!$I:$I,CADASTRO!I$2)),0)</f>
        <v>0</v>
      </c>
      <c r="J177" s="9">
        <f>IFERROR(SUMIFS(ENTRADAS!$J:$J,ENTRADAS!$B:$B,CADASTRO!$B177,ENTRADAS!$I:$I,CADASTRO!J$2)/(SUMIFS(ENTRADAS!$D:$D,ENTRADAS!$B:$B,CADASTRO!$B177,ENTRADAS!$I:$I,CADASTRO!J$2)),0)</f>
        <v>0</v>
      </c>
      <c r="K177" s="9">
        <f>IFERROR(SUMIFS(ENTRADAS!$J:$J,ENTRADAS!$B:$B,CADASTRO!$B177,ENTRADAS!$I:$I,CADASTRO!K$2)/(SUMIFS(ENTRADAS!$D:$D,ENTRADAS!$B:$B,CADASTRO!$B177,ENTRADAS!$I:$I,CADASTRO!K$2)),0)</f>
        <v>0</v>
      </c>
      <c r="L177" s="9">
        <f>IFERROR(SUMIFS(ENTRADAS!$J:$J,ENTRADAS!$B:$B,CADASTRO!$B177,ENTRADAS!$I:$I,CADASTRO!L$2)/(SUMIFS(ENTRADAS!$D:$D,ENTRADAS!$B:$B,CADASTRO!$B177,ENTRADAS!$I:$I,CADASTRO!L$2)),0)</f>
        <v>0</v>
      </c>
      <c r="M177" s="9">
        <f>IFERROR(SUMIFS(ENTRADAS!$J:$J,ENTRADAS!$B:$B,CADASTRO!$B177,ENTRADAS!$I:$I,CADASTRO!M$2)/(SUMIFS(ENTRADAS!$D:$D,ENTRADAS!$B:$B,CADASTRO!$B177,ENTRADAS!$I:$I,CADASTRO!M$2)),0)</f>
        <v>0</v>
      </c>
      <c r="N177" s="9">
        <f>IFERROR(SUMIFS(ENTRADAS!$J:$J,ENTRADAS!$B:$B,CADASTRO!$B177,ENTRADAS!$I:$I,CADASTRO!N$2)/(SUMIFS(ENTRADAS!$D:$D,ENTRADAS!$B:$B,CADASTRO!$B177,ENTRADAS!$I:$I,CADASTRO!N$2)),0)</f>
        <v>0</v>
      </c>
      <c r="O177" s="9">
        <f>IFERROR(SUMIFS(ENTRADAS!$J:$J,ENTRADAS!$B:$B,CADASTRO!$B177,ENTRADAS!$I:$I,CADASTRO!O$2)/(SUMIFS(ENTRADAS!$D:$D,ENTRADAS!$B:$B,CADASTRO!$B177,ENTRADAS!$I:$I,CADASTRO!O$2)),0)</f>
        <v>0</v>
      </c>
      <c r="P177" s="9">
        <f>IFERROR(SUMIFS(ENTRADAS!$J:$J,ENTRADAS!$B:$B,CADASTRO!$B177,ENTRADAS!$I:$I,CADASTRO!P$2)/(SUMIFS(ENTRADAS!$D:$D,ENTRADAS!$B:$B,CADASTRO!$B177,ENTRADAS!$I:$I,CADASTRO!P$2)),0)</f>
        <v>0</v>
      </c>
      <c r="Q177" s="9">
        <f>IFERROR(SUMIFS(ENTRADAS!$J:$J,ENTRADAS!$B:$B,CADASTRO!$B177,ENTRADAS!$I:$I,CADASTRO!Q$2)/(SUMIFS(ENTRADAS!$D:$D,ENTRADAS!$B:$B,CADASTRO!$B177,ENTRADAS!$I:$I,CADASTRO!Q$2)),0)</f>
        <v>0</v>
      </c>
      <c r="R177" s="212">
        <f t="shared" si="7"/>
        <v>0</v>
      </c>
      <c r="S177" s="17">
        <f t="shared" si="9"/>
        <v>0</v>
      </c>
      <c r="T177" s="212">
        <f t="shared" si="8"/>
        <v>12</v>
      </c>
      <c r="U177" s="209">
        <v>12</v>
      </c>
      <c r="V177" s="1"/>
      <c r="W177" s="1"/>
      <c r="X177" s="1"/>
      <c r="Y177" s="1"/>
      <c r="Z177" s="1"/>
      <c r="AA177" s="1"/>
      <c r="AB177" s="1"/>
      <c r="AC177" s="1"/>
    </row>
    <row r="178" spans="1:29" ht="15.75" customHeight="1" x14ac:dyDescent="0.25">
      <c r="A178" s="8"/>
      <c r="B178" s="65"/>
      <c r="C178" s="7"/>
      <c r="D178" s="8"/>
      <c r="E178" s="9"/>
      <c r="F178" s="9">
        <f>IFERROR(SUMIFS(ENTRADAS!$J:$J,ENTRADAS!$B:$B,CADASTRO!$B178,ENTRADAS!$I:$I,CADASTRO!F$2)/(SUMIFS(ENTRADAS!$D:$D,ENTRADAS!$B:$B,CADASTRO!$B178,ENTRADAS!$I:$I,CADASTRO!F$2)),0)</f>
        <v>0</v>
      </c>
      <c r="G178" s="9">
        <f>IFERROR(SUMIFS(ENTRADAS!$J:$J,ENTRADAS!$B:$B,CADASTRO!$B178,ENTRADAS!$I:$I,CADASTRO!G$2)/(SUMIFS(ENTRADAS!$D:$D,ENTRADAS!$B:$B,CADASTRO!$B178,ENTRADAS!$I:$I,CADASTRO!G$2)),0)</f>
        <v>0</v>
      </c>
      <c r="H178" s="9">
        <f>IFERROR(SUMIFS(ENTRADAS!$J:$J,ENTRADAS!$B:$B,CADASTRO!$B178,ENTRADAS!$I:$I,CADASTRO!H$2)/(SUMIFS(ENTRADAS!$D:$D,ENTRADAS!$B:$B,CADASTRO!$B178,ENTRADAS!$I:$I,CADASTRO!H$2)),0)</f>
        <v>0</v>
      </c>
      <c r="I178" s="9">
        <f>IFERROR(SUMIFS(ENTRADAS!$J:$J,ENTRADAS!$B:$B,CADASTRO!$B178,ENTRADAS!$I:$I,CADASTRO!I$2)/(SUMIFS(ENTRADAS!$D:$D,ENTRADAS!$B:$B,CADASTRO!$B178,ENTRADAS!$I:$I,CADASTRO!I$2)),0)</f>
        <v>0</v>
      </c>
      <c r="J178" s="9">
        <f>IFERROR(SUMIFS(ENTRADAS!$J:$J,ENTRADAS!$B:$B,CADASTRO!$B178,ENTRADAS!$I:$I,CADASTRO!J$2)/(SUMIFS(ENTRADAS!$D:$D,ENTRADAS!$B:$B,CADASTRO!$B178,ENTRADAS!$I:$I,CADASTRO!J$2)),0)</f>
        <v>0</v>
      </c>
      <c r="K178" s="9">
        <f>IFERROR(SUMIFS(ENTRADAS!$J:$J,ENTRADAS!$B:$B,CADASTRO!$B178,ENTRADAS!$I:$I,CADASTRO!K$2)/(SUMIFS(ENTRADAS!$D:$D,ENTRADAS!$B:$B,CADASTRO!$B178,ENTRADAS!$I:$I,CADASTRO!K$2)),0)</f>
        <v>0</v>
      </c>
      <c r="L178" s="9">
        <f>IFERROR(SUMIFS(ENTRADAS!$J:$J,ENTRADAS!$B:$B,CADASTRO!$B178,ENTRADAS!$I:$I,CADASTRO!L$2)/(SUMIFS(ENTRADAS!$D:$D,ENTRADAS!$B:$B,CADASTRO!$B178,ENTRADAS!$I:$I,CADASTRO!L$2)),0)</f>
        <v>0</v>
      </c>
      <c r="M178" s="9">
        <f>IFERROR(SUMIFS(ENTRADAS!$J:$J,ENTRADAS!$B:$B,CADASTRO!$B178,ENTRADAS!$I:$I,CADASTRO!M$2)/(SUMIFS(ENTRADAS!$D:$D,ENTRADAS!$B:$B,CADASTRO!$B178,ENTRADAS!$I:$I,CADASTRO!M$2)),0)</f>
        <v>0</v>
      </c>
      <c r="N178" s="9">
        <f>IFERROR(SUMIFS(ENTRADAS!$J:$J,ENTRADAS!$B:$B,CADASTRO!$B178,ENTRADAS!$I:$I,CADASTRO!N$2)/(SUMIFS(ENTRADAS!$D:$D,ENTRADAS!$B:$B,CADASTRO!$B178,ENTRADAS!$I:$I,CADASTRO!N$2)),0)</f>
        <v>0</v>
      </c>
      <c r="O178" s="9">
        <f>IFERROR(SUMIFS(ENTRADAS!$J:$J,ENTRADAS!$B:$B,CADASTRO!$B178,ENTRADAS!$I:$I,CADASTRO!O$2)/(SUMIFS(ENTRADAS!$D:$D,ENTRADAS!$B:$B,CADASTRO!$B178,ENTRADAS!$I:$I,CADASTRO!O$2)),0)</f>
        <v>0</v>
      </c>
      <c r="P178" s="9">
        <f>IFERROR(SUMIFS(ENTRADAS!$J:$J,ENTRADAS!$B:$B,CADASTRO!$B178,ENTRADAS!$I:$I,CADASTRO!P$2)/(SUMIFS(ENTRADAS!$D:$D,ENTRADAS!$B:$B,CADASTRO!$B178,ENTRADAS!$I:$I,CADASTRO!P$2)),0)</f>
        <v>0</v>
      </c>
      <c r="Q178" s="9">
        <f>IFERROR(SUMIFS(ENTRADAS!$J:$J,ENTRADAS!$B:$B,CADASTRO!$B178,ENTRADAS!$I:$I,CADASTRO!Q$2)/(SUMIFS(ENTRADAS!$D:$D,ENTRADAS!$B:$B,CADASTRO!$B178,ENTRADAS!$I:$I,CADASTRO!Q$2)),0)</f>
        <v>0</v>
      </c>
      <c r="R178" s="212">
        <f t="shared" si="7"/>
        <v>0</v>
      </c>
      <c r="S178" s="17">
        <f t="shared" si="9"/>
        <v>0</v>
      </c>
      <c r="T178" s="212">
        <f t="shared" si="8"/>
        <v>12</v>
      </c>
      <c r="U178" s="209">
        <v>12</v>
      </c>
      <c r="V178" s="1"/>
      <c r="W178" s="1"/>
      <c r="X178" s="1"/>
      <c r="Y178" s="1"/>
      <c r="Z178" s="1"/>
      <c r="AA178" s="1"/>
      <c r="AB178" s="1"/>
      <c r="AC178" s="1"/>
    </row>
    <row r="179" spans="1:29" ht="15.75" customHeight="1" x14ac:dyDescent="0.25">
      <c r="A179" s="8"/>
      <c r="B179" s="268"/>
      <c r="C179" s="7"/>
      <c r="D179" s="8"/>
      <c r="E179" s="9"/>
      <c r="F179" s="9">
        <f>IFERROR(SUMIFS(ENTRADAS!$J:$J,ENTRADAS!$B:$B,CADASTRO!$B179,ENTRADAS!$I:$I,CADASTRO!F$2)/(SUMIFS(ENTRADAS!$D:$D,ENTRADAS!$B:$B,CADASTRO!$B179,ENTRADAS!$I:$I,CADASTRO!F$2)),0)</f>
        <v>0</v>
      </c>
      <c r="G179" s="9">
        <f>IFERROR(SUMIFS(ENTRADAS!$J:$J,ENTRADAS!$B:$B,CADASTRO!$B179,ENTRADAS!$I:$I,CADASTRO!G$2)/(SUMIFS(ENTRADAS!$D:$D,ENTRADAS!$B:$B,CADASTRO!$B179,ENTRADAS!$I:$I,CADASTRO!G$2)),0)</f>
        <v>0</v>
      </c>
      <c r="H179" s="9">
        <f>IFERROR(SUMIFS(ENTRADAS!$J:$J,ENTRADAS!$B:$B,CADASTRO!$B179,ENTRADAS!$I:$I,CADASTRO!H$2)/(SUMIFS(ENTRADAS!$D:$D,ENTRADAS!$B:$B,CADASTRO!$B179,ENTRADAS!$I:$I,CADASTRO!H$2)),0)</f>
        <v>0</v>
      </c>
      <c r="I179" s="9">
        <f>IFERROR(SUMIFS(ENTRADAS!$J:$J,ENTRADAS!$B:$B,CADASTRO!$B179,ENTRADAS!$I:$I,CADASTRO!I$2)/(SUMIFS(ENTRADAS!$D:$D,ENTRADAS!$B:$B,CADASTRO!$B179,ENTRADAS!$I:$I,CADASTRO!I$2)),0)</f>
        <v>0</v>
      </c>
      <c r="J179" s="9">
        <f>IFERROR(SUMIFS(ENTRADAS!$J:$J,ENTRADAS!$B:$B,CADASTRO!$B179,ENTRADAS!$I:$I,CADASTRO!J$2)/(SUMIFS(ENTRADAS!$D:$D,ENTRADAS!$B:$B,CADASTRO!$B179,ENTRADAS!$I:$I,CADASTRO!J$2)),0)</f>
        <v>0</v>
      </c>
      <c r="K179" s="9">
        <f>IFERROR(SUMIFS(ENTRADAS!$J:$J,ENTRADAS!$B:$B,CADASTRO!$B179,ENTRADAS!$I:$I,CADASTRO!K$2)/(SUMIFS(ENTRADAS!$D:$D,ENTRADAS!$B:$B,CADASTRO!$B179,ENTRADAS!$I:$I,CADASTRO!K$2)),0)</f>
        <v>0</v>
      </c>
      <c r="L179" s="9">
        <f>IFERROR(SUMIFS(ENTRADAS!$J:$J,ENTRADAS!$B:$B,CADASTRO!$B179,ENTRADAS!$I:$I,CADASTRO!L$2)/(SUMIFS(ENTRADAS!$D:$D,ENTRADAS!$B:$B,CADASTRO!$B179,ENTRADAS!$I:$I,CADASTRO!L$2)),0)</f>
        <v>0</v>
      </c>
      <c r="M179" s="9">
        <f>IFERROR(SUMIFS(ENTRADAS!$J:$J,ENTRADAS!$B:$B,CADASTRO!$B179,ENTRADAS!$I:$I,CADASTRO!M$2)/(SUMIFS(ENTRADAS!$D:$D,ENTRADAS!$B:$B,CADASTRO!$B179,ENTRADAS!$I:$I,CADASTRO!M$2)),0)</f>
        <v>0</v>
      </c>
      <c r="N179" s="9">
        <f>IFERROR(SUMIFS(ENTRADAS!$J:$J,ENTRADAS!$B:$B,CADASTRO!$B179,ENTRADAS!$I:$I,CADASTRO!N$2)/(SUMIFS(ENTRADAS!$D:$D,ENTRADAS!$B:$B,CADASTRO!$B179,ENTRADAS!$I:$I,CADASTRO!N$2)),0)</f>
        <v>0</v>
      </c>
      <c r="O179" s="9">
        <f>IFERROR(SUMIFS(ENTRADAS!$J:$J,ENTRADAS!$B:$B,CADASTRO!$B179,ENTRADAS!$I:$I,CADASTRO!O$2)/(SUMIFS(ENTRADAS!$D:$D,ENTRADAS!$B:$B,CADASTRO!$B179,ENTRADAS!$I:$I,CADASTRO!O$2)),0)</f>
        <v>0</v>
      </c>
      <c r="P179" s="9">
        <f>IFERROR(SUMIFS(ENTRADAS!$J:$J,ENTRADAS!$B:$B,CADASTRO!$B179,ENTRADAS!$I:$I,CADASTRO!P$2)/(SUMIFS(ENTRADAS!$D:$D,ENTRADAS!$B:$B,CADASTRO!$B179,ENTRADAS!$I:$I,CADASTRO!P$2)),0)</f>
        <v>0</v>
      </c>
      <c r="Q179" s="9">
        <f>IFERROR(SUMIFS(ENTRADAS!$J:$J,ENTRADAS!$B:$B,CADASTRO!$B179,ENTRADAS!$I:$I,CADASTRO!Q$2)/(SUMIFS(ENTRADAS!$D:$D,ENTRADAS!$B:$B,CADASTRO!$B179,ENTRADAS!$I:$I,CADASTRO!Q$2)),0)</f>
        <v>0</v>
      </c>
      <c r="R179" s="212">
        <f t="shared" si="7"/>
        <v>0</v>
      </c>
      <c r="S179" s="17">
        <f t="shared" si="9"/>
        <v>0</v>
      </c>
      <c r="T179" s="212">
        <f t="shared" si="8"/>
        <v>12</v>
      </c>
      <c r="U179" s="209">
        <v>12</v>
      </c>
      <c r="V179" s="1"/>
      <c r="W179" s="1"/>
      <c r="X179" s="1"/>
      <c r="Y179" s="1"/>
      <c r="Z179" s="1"/>
      <c r="AA179" s="1"/>
      <c r="AB179" s="1"/>
      <c r="AC179" s="1"/>
    </row>
    <row r="180" spans="1:29" ht="15.75" customHeight="1" x14ac:dyDescent="0.25">
      <c r="A180" s="8"/>
      <c r="B180" s="65"/>
      <c r="C180" s="7"/>
      <c r="D180" s="8"/>
      <c r="E180" s="9"/>
      <c r="F180" s="9">
        <f>IFERROR(SUMIFS(ENTRADAS!$J:$J,ENTRADAS!$B:$B,CADASTRO!$B180,ENTRADAS!$I:$I,CADASTRO!F$2)/(SUMIFS(ENTRADAS!$D:$D,ENTRADAS!$B:$B,CADASTRO!$B180,ENTRADAS!$I:$I,CADASTRO!F$2)),0)</f>
        <v>0</v>
      </c>
      <c r="G180" s="9">
        <f>IFERROR(SUMIFS(ENTRADAS!$J:$J,ENTRADAS!$B:$B,CADASTRO!$B180,ENTRADAS!$I:$I,CADASTRO!G$2)/(SUMIFS(ENTRADAS!$D:$D,ENTRADAS!$B:$B,CADASTRO!$B180,ENTRADAS!$I:$I,CADASTRO!G$2)),0)</f>
        <v>0</v>
      </c>
      <c r="H180" s="9">
        <f>IFERROR(SUMIFS(ENTRADAS!$J:$J,ENTRADAS!$B:$B,CADASTRO!$B180,ENTRADAS!$I:$I,CADASTRO!H$2)/(SUMIFS(ENTRADAS!$D:$D,ENTRADAS!$B:$B,CADASTRO!$B180,ENTRADAS!$I:$I,CADASTRO!H$2)),0)</f>
        <v>0</v>
      </c>
      <c r="I180" s="9">
        <f>IFERROR(SUMIFS(ENTRADAS!$J:$J,ENTRADAS!$B:$B,CADASTRO!$B180,ENTRADAS!$I:$I,CADASTRO!I$2)/(SUMIFS(ENTRADAS!$D:$D,ENTRADAS!$B:$B,CADASTRO!$B180,ENTRADAS!$I:$I,CADASTRO!I$2)),0)</f>
        <v>0</v>
      </c>
      <c r="J180" s="9">
        <f>IFERROR(SUMIFS(ENTRADAS!$J:$J,ENTRADAS!$B:$B,CADASTRO!$B180,ENTRADAS!$I:$I,CADASTRO!J$2)/(SUMIFS(ENTRADAS!$D:$D,ENTRADAS!$B:$B,CADASTRO!$B180,ENTRADAS!$I:$I,CADASTRO!J$2)),0)</f>
        <v>0</v>
      </c>
      <c r="K180" s="9">
        <f>IFERROR(SUMIFS(ENTRADAS!$J:$J,ENTRADAS!$B:$B,CADASTRO!$B180,ENTRADAS!$I:$I,CADASTRO!K$2)/(SUMIFS(ENTRADAS!$D:$D,ENTRADAS!$B:$B,CADASTRO!$B180,ENTRADAS!$I:$I,CADASTRO!K$2)),0)</f>
        <v>0</v>
      </c>
      <c r="L180" s="9">
        <f>IFERROR(SUMIFS(ENTRADAS!$J:$J,ENTRADAS!$B:$B,CADASTRO!$B180,ENTRADAS!$I:$I,CADASTRO!L$2)/(SUMIFS(ENTRADAS!$D:$D,ENTRADAS!$B:$B,CADASTRO!$B180,ENTRADAS!$I:$I,CADASTRO!L$2)),0)</f>
        <v>0</v>
      </c>
      <c r="M180" s="9">
        <f>IFERROR(SUMIFS(ENTRADAS!$J:$J,ENTRADAS!$B:$B,CADASTRO!$B180,ENTRADAS!$I:$I,CADASTRO!M$2)/(SUMIFS(ENTRADAS!$D:$D,ENTRADAS!$B:$B,CADASTRO!$B180,ENTRADAS!$I:$I,CADASTRO!M$2)),0)</f>
        <v>0</v>
      </c>
      <c r="N180" s="9">
        <f>IFERROR(SUMIFS(ENTRADAS!$J:$J,ENTRADAS!$B:$B,CADASTRO!$B180,ENTRADAS!$I:$I,CADASTRO!N$2)/(SUMIFS(ENTRADAS!$D:$D,ENTRADAS!$B:$B,CADASTRO!$B180,ENTRADAS!$I:$I,CADASTRO!N$2)),0)</f>
        <v>0</v>
      </c>
      <c r="O180" s="9">
        <f>IFERROR(SUMIFS(ENTRADAS!$J:$J,ENTRADAS!$B:$B,CADASTRO!$B180,ENTRADAS!$I:$I,CADASTRO!O$2)/(SUMIFS(ENTRADAS!$D:$D,ENTRADAS!$B:$B,CADASTRO!$B180,ENTRADAS!$I:$I,CADASTRO!O$2)),0)</f>
        <v>0</v>
      </c>
      <c r="P180" s="9">
        <f>IFERROR(SUMIFS(ENTRADAS!$J:$J,ENTRADAS!$B:$B,CADASTRO!$B180,ENTRADAS!$I:$I,CADASTRO!P$2)/(SUMIFS(ENTRADAS!$D:$D,ENTRADAS!$B:$B,CADASTRO!$B180,ENTRADAS!$I:$I,CADASTRO!P$2)),0)</f>
        <v>0</v>
      </c>
      <c r="Q180" s="9">
        <f>IFERROR(SUMIFS(ENTRADAS!$J:$J,ENTRADAS!$B:$B,CADASTRO!$B180,ENTRADAS!$I:$I,CADASTRO!Q$2)/(SUMIFS(ENTRADAS!$D:$D,ENTRADAS!$B:$B,CADASTRO!$B180,ENTRADAS!$I:$I,CADASTRO!Q$2)),0)</f>
        <v>0</v>
      </c>
      <c r="R180" s="212">
        <f t="shared" si="7"/>
        <v>0</v>
      </c>
      <c r="S180" s="17">
        <f t="shared" si="9"/>
        <v>0</v>
      </c>
      <c r="T180" s="212">
        <f t="shared" si="8"/>
        <v>12</v>
      </c>
      <c r="U180" s="209">
        <v>12</v>
      </c>
      <c r="V180" s="1"/>
      <c r="W180" s="1"/>
      <c r="X180" s="1"/>
      <c r="Y180" s="1"/>
      <c r="Z180" s="1"/>
      <c r="AA180" s="1"/>
      <c r="AB180" s="1"/>
      <c r="AC180" s="1"/>
    </row>
    <row r="181" spans="1:29" ht="15.75" customHeight="1" x14ac:dyDescent="0.25">
      <c r="A181" s="8"/>
      <c r="B181" s="59"/>
      <c r="C181" s="7"/>
      <c r="D181" s="8"/>
      <c r="E181" s="9"/>
      <c r="F181" s="9">
        <f>IFERROR(SUMIFS(ENTRADAS!$J:$J,ENTRADAS!$B:$B,CADASTRO!$B181,ENTRADAS!$I:$I,CADASTRO!F$2)/(SUMIFS(ENTRADAS!$D:$D,ENTRADAS!$B:$B,CADASTRO!$B181,ENTRADAS!$I:$I,CADASTRO!F$2)),0)</f>
        <v>0</v>
      </c>
      <c r="G181" s="9">
        <f>IFERROR(SUMIFS(ENTRADAS!$J:$J,ENTRADAS!$B:$B,CADASTRO!$B181,ENTRADAS!$I:$I,CADASTRO!G$2)/(SUMIFS(ENTRADAS!$D:$D,ENTRADAS!$B:$B,CADASTRO!$B181,ENTRADAS!$I:$I,CADASTRO!G$2)),0)</f>
        <v>0</v>
      </c>
      <c r="H181" s="9">
        <f>IFERROR(SUMIFS(ENTRADAS!$J:$J,ENTRADAS!$B:$B,CADASTRO!$B181,ENTRADAS!$I:$I,CADASTRO!H$2)/(SUMIFS(ENTRADAS!$D:$D,ENTRADAS!$B:$B,CADASTRO!$B181,ENTRADAS!$I:$I,CADASTRO!H$2)),0)</f>
        <v>0</v>
      </c>
      <c r="I181" s="9">
        <f>IFERROR(SUMIFS(ENTRADAS!$J:$J,ENTRADAS!$B:$B,CADASTRO!$B181,ENTRADAS!$I:$I,CADASTRO!I$2)/(SUMIFS(ENTRADAS!$D:$D,ENTRADAS!$B:$B,CADASTRO!$B181,ENTRADAS!$I:$I,CADASTRO!I$2)),0)</f>
        <v>0</v>
      </c>
      <c r="J181" s="9">
        <f>IFERROR(SUMIFS(ENTRADAS!$J:$J,ENTRADAS!$B:$B,CADASTRO!$B181,ENTRADAS!$I:$I,CADASTRO!J$2)/(SUMIFS(ENTRADAS!$D:$D,ENTRADAS!$B:$B,CADASTRO!$B181,ENTRADAS!$I:$I,CADASTRO!J$2)),0)</f>
        <v>0</v>
      </c>
      <c r="K181" s="9">
        <f>IFERROR(SUMIFS(ENTRADAS!$J:$J,ENTRADAS!$B:$B,CADASTRO!$B181,ENTRADAS!$I:$I,CADASTRO!K$2)/(SUMIFS(ENTRADAS!$D:$D,ENTRADAS!$B:$B,CADASTRO!$B181,ENTRADAS!$I:$I,CADASTRO!K$2)),0)</f>
        <v>0</v>
      </c>
      <c r="L181" s="9">
        <f>IFERROR(SUMIFS(ENTRADAS!$J:$J,ENTRADAS!$B:$B,CADASTRO!$B181,ENTRADAS!$I:$I,CADASTRO!L$2)/(SUMIFS(ENTRADAS!$D:$D,ENTRADAS!$B:$B,CADASTRO!$B181,ENTRADAS!$I:$I,CADASTRO!L$2)),0)</f>
        <v>0</v>
      </c>
      <c r="M181" s="9">
        <f>IFERROR(SUMIFS(ENTRADAS!$J:$J,ENTRADAS!$B:$B,CADASTRO!$B181,ENTRADAS!$I:$I,CADASTRO!M$2)/(SUMIFS(ENTRADAS!$D:$D,ENTRADAS!$B:$B,CADASTRO!$B181,ENTRADAS!$I:$I,CADASTRO!M$2)),0)</f>
        <v>0</v>
      </c>
      <c r="N181" s="9">
        <f>IFERROR(SUMIFS(ENTRADAS!$J:$J,ENTRADAS!$B:$B,CADASTRO!$B181,ENTRADAS!$I:$I,CADASTRO!N$2)/(SUMIFS(ENTRADAS!$D:$D,ENTRADAS!$B:$B,CADASTRO!$B181,ENTRADAS!$I:$I,CADASTRO!N$2)),0)</f>
        <v>0</v>
      </c>
      <c r="O181" s="9">
        <f>IFERROR(SUMIFS(ENTRADAS!$J:$J,ENTRADAS!$B:$B,CADASTRO!$B181,ENTRADAS!$I:$I,CADASTRO!O$2)/(SUMIFS(ENTRADAS!$D:$D,ENTRADAS!$B:$B,CADASTRO!$B181,ENTRADAS!$I:$I,CADASTRO!O$2)),0)</f>
        <v>0</v>
      </c>
      <c r="P181" s="9">
        <f>IFERROR(SUMIFS(ENTRADAS!$J:$J,ENTRADAS!$B:$B,CADASTRO!$B181,ENTRADAS!$I:$I,CADASTRO!P$2)/(SUMIFS(ENTRADAS!$D:$D,ENTRADAS!$B:$B,CADASTRO!$B181,ENTRADAS!$I:$I,CADASTRO!P$2)),0)</f>
        <v>0</v>
      </c>
      <c r="Q181" s="9">
        <f>IFERROR(SUMIFS(ENTRADAS!$J:$J,ENTRADAS!$B:$B,CADASTRO!$B181,ENTRADAS!$I:$I,CADASTRO!Q$2)/(SUMIFS(ENTRADAS!$D:$D,ENTRADAS!$B:$B,CADASTRO!$B181,ENTRADAS!$I:$I,CADASTRO!Q$2)),0)</f>
        <v>0</v>
      </c>
      <c r="R181" s="212">
        <f t="shared" si="7"/>
        <v>0</v>
      </c>
      <c r="S181" s="17">
        <f t="shared" si="9"/>
        <v>0</v>
      </c>
      <c r="T181" s="212">
        <f t="shared" si="8"/>
        <v>12</v>
      </c>
      <c r="U181" s="209">
        <v>12</v>
      </c>
      <c r="V181" s="1"/>
      <c r="W181" s="1"/>
      <c r="X181" s="1"/>
      <c r="Y181" s="1"/>
      <c r="Z181" s="1"/>
      <c r="AA181" s="1"/>
      <c r="AB181" s="1"/>
      <c r="AC181" s="1"/>
    </row>
    <row r="182" spans="1:29" ht="15.75" customHeight="1" x14ac:dyDescent="0.25">
      <c r="A182" s="8"/>
      <c r="B182" s="7"/>
      <c r="C182" s="7"/>
      <c r="D182" s="8"/>
      <c r="E182" s="9"/>
      <c r="F182" s="9">
        <f>IFERROR(SUMIFS(ENTRADAS!$J:$J,ENTRADAS!$B:$B,CADASTRO!$B182,ENTRADAS!$I:$I,CADASTRO!F$2)/(SUMIFS(ENTRADAS!$D:$D,ENTRADAS!$B:$B,CADASTRO!$B182,ENTRADAS!$I:$I,CADASTRO!F$2)),0)</f>
        <v>0</v>
      </c>
      <c r="G182" s="9">
        <f>IFERROR(SUMIFS(ENTRADAS!$J:$J,ENTRADAS!$B:$B,CADASTRO!$B182,ENTRADAS!$I:$I,CADASTRO!G$2)/(SUMIFS(ENTRADAS!$D:$D,ENTRADAS!$B:$B,CADASTRO!$B182,ENTRADAS!$I:$I,CADASTRO!G$2)),0)</f>
        <v>0</v>
      </c>
      <c r="H182" s="9">
        <f>IFERROR(SUMIFS(ENTRADAS!$J:$J,ENTRADAS!$B:$B,CADASTRO!$B182,ENTRADAS!$I:$I,CADASTRO!H$2)/(SUMIFS(ENTRADAS!$D:$D,ENTRADAS!$B:$B,CADASTRO!$B182,ENTRADAS!$I:$I,CADASTRO!H$2)),0)</f>
        <v>0</v>
      </c>
      <c r="I182" s="9">
        <f>IFERROR(SUMIFS(ENTRADAS!$J:$J,ENTRADAS!$B:$B,CADASTRO!$B182,ENTRADAS!$I:$I,CADASTRO!I$2)/(SUMIFS(ENTRADAS!$D:$D,ENTRADAS!$B:$B,CADASTRO!$B182,ENTRADAS!$I:$I,CADASTRO!I$2)),0)</f>
        <v>0</v>
      </c>
      <c r="J182" s="9">
        <f>IFERROR(SUMIFS(ENTRADAS!$J:$J,ENTRADAS!$B:$B,CADASTRO!$B182,ENTRADAS!$I:$I,CADASTRO!J$2)/(SUMIFS(ENTRADAS!$D:$D,ENTRADAS!$B:$B,CADASTRO!$B182,ENTRADAS!$I:$I,CADASTRO!J$2)),0)</f>
        <v>0</v>
      </c>
      <c r="K182" s="9">
        <f>IFERROR(SUMIFS(ENTRADAS!$J:$J,ENTRADAS!$B:$B,CADASTRO!$B182,ENTRADAS!$I:$I,CADASTRO!K$2)/(SUMIFS(ENTRADAS!$D:$D,ENTRADAS!$B:$B,CADASTRO!$B182,ENTRADAS!$I:$I,CADASTRO!K$2)),0)</f>
        <v>0</v>
      </c>
      <c r="L182" s="9">
        <f>IFERROR(SUMIFS(ENTRADAS!$J:$J,ENTRADAS!$B:$B,CADASTRO!$B182,ENTRADAS!$I:$I,CADASTRO!L$2)/(SUMIFS(ENTRADAS!$D:$D,ENTRADAS!$B:$B,CADASTRO!$B182,ENTRADAS!$I:$I,CADASTRO!L$2)),0)</f>
        <v>0</v>
      </c>
      <c r="M182" s="9">
        <f>IFERROR(SUMIFS(ENTRADAS!$J:$J,ENTRADAS!$B:$B,CADASTRO!$B182,ENTRADAS!$I:$I,CADASTRO!M$2)/(SUMIFS(ENTRADAS!$D:$D,ENTRADAS!$B:$B,CADASTRO!$B182,ENTRADAS!$I:$I,CADASTRO!M$2)),0)</f>
        <v>0</v>
      </c>
      <c r="N182" s="9">
        <f>IFERROR(SUMIFS(ENTRADAS!$J:$J,ENTRADAS!$B:$B,CADASTRO!$B182,ENTRADAS!$I:$I,CADASTRO!N$2)/(SUMIFS(ENTRADAS!$D:$D,ENTRADAS!$B:$B,CADASTRO!$B182,ENTRADAS!$I:$I,CADASTRO!N$2)),0)</f>
        <v>0</v>
      </c>
      <c r="O182" s="9">
        <f>IFERROR(SUMIFS(ENTRADAS!$J:$J,ENTRADAS!$B:$B,CADASTRO!$B182,ENTRADAS!$I:$I,CADASTRO!O$2)/(SUMIFS(ENTRADAS!$D:$D,ENTRADAS!$B:$B,CADASTRO!$B182,ENTRADAS!$I:$I,CADASTRO!O$2)),0)</f>
        <v>0</v>
      </c>
      <c r="P182" s="9">
        <f>IFERROR(SUMIFS(ENTRADAS!$J:$J,ENTRADAS!$B:$B,CADASTRO!$B182,ENTRADAS!$I:$I,CADASTRO!P$2)/(SUMIFS(ENTRADAS!$D:$D,ENTRADAS!$B:$B,CADASTRO!$B182,ENTRADAS!$I:$I,CADASTRO!P$2)),0)</f>
        <v>0</v>
      </c>
      <c r="Q182" s="9">
        <f>IFERROR(SUMIFS(ENTRADAS!$J:$J,ENTRADAS!$B:$B,CADASTRO!$B182,ENTRADAS!$I:$I,CADASTRO!Q$2)/(SUMIFS(ENTRADAS!$D:$D,ENTRADAS!$B:$B,CADASTRO!$B182,ENTRADAS!$I:$I,CADASTRO!Q$2)),0)</f>
        <v>0</v>
      </c>
      <c r="R182" s="212">
        <f t="shared" si="7"/>
        <v>0</v>
      </c>
      <c r="S182" s="17">
        <f t="shared" si="9"/>
        <v>0</v>
      </c>
      <c r="T182" s="212">
        <f t="shared" si="8"/>
        <v>12</v>
      </c>
      <c r="U182" s="209">
        <v>12</v>
      </c>
      <c r="V182" s="1"/>
      <c r="W182" s="1"/>
      <c r="X182" s="1"/>
      <c r="Y182" s="1"/>
      <c r="Z182" s="1"/>
      <c r="AA182" s="1"/>
      <c r="AB182" s="1"/>
      <c r="AC182" s="1"/>
    </row>
    <row r="183" spans="1:29" ht="15.75" customHeight="1" x14ac:dyDescent="0.25">
      <c r="A183" s="8"/>
      <c r="B183" s="63"/>
      <c r="C183" s="7"/>
      <c r="D183" s="8"/>
      <c r="E183" s="9"/>
      <c r="F183" s="9">
        <f>IFERROR(SUMIFS(ENTRADAS!$J:$J,ENTRADAS!$B:$B,CADASTRO!$B183,ENTRADAS!$I:$I,CADASTRO!F$2)/(SUMIFS(ENTRADAS!$D:$D,ENTRADAS!$B:$B,CADASTRO!$B183,ENTRADAS!$I:$I,CADASTRO!F$2)),0)</f>
        <v>0</v>
      </c>
      <c r="G183" s="9">
        <f>IFERROR(SUMIFS(ENTRADAS!$J:$J,ENTRADAS!$B:$B,CADASTRO!$B183,ENTRADAS!$I:$I,CADASTRO!G$2)/(SUMIFS(ENTRADAS!$D:$D,ENTRADAS!$B:$B,CADASTRO!$B183,ENTRADAS!$I:$I,CADASTRO!G$2)),0)</f>
        <v>0</v>
      </c>
      <c r="H183" s="9">
        <f>IFERROR(SUMIFS(ENTRADAS!$J:$J,ENTRADAS!$B:$B,CADASTRO!$B183,ENTRADAS!$I:$I,CADASTRO!H$2)/(SUMIFS(ENTRADAS!$D:$D,ENTRADAS!$B:$B,CADASTRO!$B183,ENTRADAS!$I:$I,CADASTRO!H$2)),0)</f>
        <v>0</v>
      </c>
      <c r="I183" s="9">
        <f>IFERROR(SUMIFS(ENTRADAS!$J:$J,ENTRADAS!$B:$B,CADASTRO!$B183,ENTRADAS!$I:$I,CADASTRO!I$2)/(SUMIFS(ENTRADAS!$D:$D,ENTRADAS!$B:$B,CADASTRO!$B183,ENTRADAS!$I:$I,CADASTRO!I$2)),0)</f>
        <v>0</v>
      </c>
      <c r="J183" s="9">
        <f>IFERROR(SUMIFS(ENTRADAS!$J:$J,ENTRADAS!$B:$B,CADASTRO!$B183,ENTRADAS!$I:$I,CADASTRO!J$2)/(SUMIFS(ENTRADAS!$D:$D,ENTRADAS!$B:$B,CADASTRO!$B183,ENTRADAS!$I:$I,CADASTRO!J$2)),0)</f>
        <v>0</v>
      </c>
      <c r="K183" s="9">
        <f>IFERROR(SUMIFS(ENTRADAS!$J:$J,ENTRADAS!$B:$B,CADASTRO!$B183,ENTRADAS!$I:$I,CADASTRO!K$2)/(SUMIFS(ENTRADAS!$D:$D,ENTRADAS!$B:$B,CADASTRO!$B183,ENTRADAS!$I:$I,CADASTRO!K$2)),0)</f>
        <v>0</v>
      </c>
      <c r="L183" s="9">
        <f>IFERROR(SUMIFS(ENTRADAS!$J:$J,ENTRADAS!$B:$B,CADASTRO!$B183,ENTRADAS!$I:$I,CADASTRO!L$2)/(SUMIFS(ENTRADAS!$D:$D,ENTRADAS!$B:$B,CADASTRO!$B183,ENTRADAS!$I:$I,CADASTRO!L$2)),0)</f>
        <v>0</v>
      </c>
      <c r="M183" s="9">
        <f>IFERROR(SUMIFS(ENTRADAS!$J:$J,ENTRADAS!$B:$B,CADASTRO!$B183,ENTRADAS!$I:$I,CADASTRO!M$2)/(SUMIFS(ENTRADAS!$D:$D,ENTRADAS!$B:$B,CADASTRO!$B183,ENTRADAS!$I:$I,CADASTRO!M$2)),0)</f>
        <v>0</v>
      </c>
      <c r="N183" s="9">
        <f>IFERROR(SUMIFS(ENTRADAS!$J:$J,ENTRADAS!$B:$B,CADASTRO!$B183,ENTRADAS!$I:$I,CADASTRO!N$2)/(SUMIFS(ENTRADAS!$D:$D,ENTRADAS!$B:$B,CADASTRO!$B183,ENTRADAS!$I:$I,CADASTRO!N$2)),0)</f>
        <v>0</v>
      </c>
      <c r="O183" s="9">
        <f>IFERROR(SUMIFS(ENTRADAS!$J:$J,ENTRADAS!$B:$B,CADASTRO!$B183,ENTRADAS!$I:$I,CADASTRO!O$2)/(SUMIFS(ENTRADAS!$D:$D,ENTRADAS!$B:$B,CADASTRO!$B183,ENTRADAS!$I:$I,CADASTRO!O$2)),0)</f>
        <v>0</v>
      </c>
      <c r="P183" s="9">
        <f>IFERROR(SUMIFS(ENTRADAS!$J:$J,ENTRADAS!$B:$B,CADASTRO!$B183,ENTRADAS!$I:$I,CADASTRO!P$2)/(SUMIFS(ENTRADAS!$D:$D,ENTRADAS!$B:$B,CADASTRO!$B183,ENTRADAS!$I:$I,CADASTRO!P$2)),0)</f>
        <v>0</v>
      </c>
      <c r="Q183" s="9">
        <f>IFERROR(SUMIFS(ENTRADAS!$J:$J,ENTRADAS!$B:$B,CADASTRO!$B183,ENTRADAS!$I:$I,CADASTRO!Q$2)/(SUMIFS(ENTRADAS!$D:$D,ENTRADAS!$B:$B,CADASTRO!$B183,ENTRADAS!$I:$I,CADASTRO!Q$2)),0)</f>
        <v>0</v>
      </c>
      <c r="R183" s="212">
        <f t="shared" si="7"/>
        <v>0</v>
      </c>
      <c r="S183" s="17">
        <f t="shared" si="9"/>
        <v>0</v>
      </c>
      <c r="T183" s="212">
        <f t="shared" si="8"/>
        <v>12</v>
      </c>
      <c r="U183" s="209">
        <v>12</v>
      </c>
      <c r="V183" s="1"/>
      <c r="W183" s="1"/>
      <c r="X183" s="1"/>
      <c r="Y183" s="1"/>
      <c r="Z183" s="1"/>
      <c r="AA183" s="1"/>
      <c r="AB183" s="1"/>
      <c r="AC183" s="1"/>
    </row>
    <row r="184" spans="1:29" ht="15.75" customHeight="1" x14ac:dyDescent="0.25">
      <c r="A184" s="8"/>
      <c r="B184" s="61"/>
      <c r="C184" s="7"/>
      <c r="D184" s="8"/>
      <c r="E184" s="9"/>
      <c r="F184" s="9">
        <f>IFERROR(SUMIFS(ENTRADAS!$J:$J,ENTRADAS!$B:$B,CADASTRO!$B184,ENTRADAS!$I:$I,CADASTRO!F$2)/(SUMIFS(ENTRADAS!$D:$D,ENTRADAS!$B:$B,CADASTRO!$B184,ENTRADAS!$I:$I,CADASTRO!F$2)),0)</f>
        <v>0</v>
      </c>
      <c r="G184" s="9">
        <f>IFERROR(SUMIFS(ENTRADAS!$J:$J,ENTRADAS!$B:$B,CADASTRO!$B184,ENTRADAS!$I:$I,CADASTRO!G$2)/(SUMIFS(ENTRADAS!$D:$D,ENTRADAS!$B:$B,CADASTRO!$B184,ENTRADAS!$I:$I,CADASTRO!G$2)),0)</f>
        <v>0</v>
      </c>
      <c r="H184" s="9">
        <f>IFERROR(SUMIFS(ENTRADAS!$J:$J,ENTRADAS!$B:$B,CADASTRO!$B184,ENTRADAS!$I:$I,CADASTRO!H$2)/(SUMIFS(ENTRADAS!$D:$D,ENTRADAS!$B:$B,CADASTRO!$B184,ENTRADAS!$I:$I,CADASTRO!H$2)),0)</f>
        <v>0</v>
      </c>
      <c r="I184" s="9">
        <f>IFERROR(SUMIFS(ENTRADAS!$J:$J,ENTRADAS!$B:$B,CADASTRO!$B184,ENTRADAS!$I:$I,CADASTRO!I$2)/(SUMIFS(ENTRADAS!$D:$D,ENTRADAS!$B:$B,CADASTRO!$B184,ENTRADAS!$I:$I,CADASTRO!I$2)),0)</f>
        <v>0</v>
      </c>
      <c r="J184" s="9">
        <f>IFERROR(SUMIFS(ENTRADAS!$J:$J,ENTRADAS!$B:$B,CADASTRO!$B184,ENTRADAS!$I:$I,CADASTRO!J$2)/(SUMIFS(ENTRADAS!$D:$D,ENTRADAS!$B:$B,CADASTRO!$B184,ENTRADAS!$I:$I,CADASTRO!J$2)),0)</f>
        <v>0</v>
      </c>
      <c r="K184" s="9">
        <f>IFERROR(SUMIFS(ENTRADAS!$J:$J,ENTRADAS!$B:$B,CADASTRO!$B184,ENTRADAS!$I:$I,CADASTRO!K$2)/(SUMIFS(ENTRADAS!$D:$D,ENTRADAS!$B:$B,CADASTRO!$B184,ENTRADAS!$I:$I,CADASTRO!K$2)),0)</f>
        <v>0</v>
      </c>
      <c r="L184" s="9">
        <f>IFERROR(SUMIFS(ENTRADAS!$J:$J,ENTRADAS!$B:$B,CADASTRO!$B184,ENTRADAS!$I:$I,CADASTRO!L$2)/(SUMIFS(ENTRADAS!$D:$D,ENTRADAS!$B:$B,CADASTRO!$B184,ENTRADAS!$I:$I,CADASTRO!L$2)),0)</f>
        <v>0</v>
      </c>
      <c r="M184" s="9">
        <f>IFERROR(SUMIFS(ENTRADAS!$J:$J,ENTRADAS!$B:$B,CADASTRO!$B184,ENTRADAS!$I:$I,CADASTRO!M$2)/(SUMIFS(ENTRADAS!$D:$D,ENTRADAS!$B:$B,CADASTRO!$B184,ENTRADAS!$I:$I,CADASTRO!M$2)),0)</f>
        <v>0</v>
      </c>
      <c r="N184" s="9">
        <f>IFERROR(SUMIFS(ENTRADAS!$J:$J,ENTRADAS!$B:$B,CADASTRO!$B184,ENTRADAS!$I:$I,CADASTRO!N$2)/(SUMIFS(ENTRADAS!$D:$D,ENTRADAS!$B:$B,CADASTRO!$B184,ENTRADAS!$I:$I,CADASTRO!N$2)),0)</f>
        <v>0</v>
      </c>
      <c r="O184" s="9">
        <f>IFERROR(SUMIFS(ENTRADAS!$J:$J,ENTRADAS!$B:$B,CADASTRO!$B184,ENTRADAS!$I:$I,CADASTRO!O$2)/(SUMIFS(ENTRADAS!$D:$D,ENTRADAS!$B:$B,CADASTRO!$B184,ENTRADAS!$I:$I,CADASTRO!O$2)),0)</f>
        <v>0</v>
      </c>
      <c r="P184" s="9">
        <f>IFERROR(SUMIFS(ENTRADAS!$J:$J,ENTRADAS!$B:$B,CADASTRO!$B184,ENTRADAS!$I:$I,CADASTRO!P$2)/(SUMIFS(ENTRADAS!$D:$D,ENTRADAS!$B:$B,CADASTRO!$B184,ENTRADAS!$I:$I,CADASTRO!P$2)),0)</f>
        <v>0</v>
      </c>
      <c r="Q184" s="9">
        <f>IFERROR(SUMIFS(ENTRADAS!$J:$J,ENTRADAS!$B:$B,CADASTRO!$B184,ENTRADAS!$I:$I,CADASTRO!Q$2)/(SUMIFS(ENTRADAS!$D:$D,ENTRADAS!$B:$B,CADASTRO!$B184,ENTRADAS!$I:$I,CADASTRO!Q$2)),0)</f>
        <v>0</v>
      </c>
      <c r="R184" s="212">
        <f t="shared" si="7"/>
        <v>0</v>
      </c>
      <c r="S184" s="17">
        <f t="shared" si="9"/>
        <v>0</v>
      </c>
      <c r="T184" s="212">
        <f t="shared" si="8"/>
        <v>12</v>
      </c>
      <c r="U184" s="209">
        <v>12</v>
      </c>
      <c r="V184" s="1"/>
      <c r="W184" s="1"/>
      <c r="X184" s="1"/>
      <c r="Y184" s="1"/>
      <c r="Z184" s="1"/>
      <c r="AA184" s="1"/>
      <c r="AB184" s="1"/>
      <c r="AC184" s="1"/>
    </row>
    <row r="185" spans="1:29" ht="15.75" customHeight="1" x14ac:dyDescent="0.25">
      <c r="A185" s="8"/>
      <c r="B185" s="61"/>
      <c r="C185" s="7"/>
      <c r="D185" s="8"/>
      <c r="E185" s="9"/>
      <c r="F185" s="9">
        <f>IFERROR(SUMIFS(ENTRADAS!$J:$J,ENTRADAS!$B:$B,CADASTRO!$B185,ENTRADAS!$I:$I,CADASTRO!F$2)/(SUMIFS(ENTRADAS!$D:$D,ENTRADAS!$B:$B,CADASTRO!$B185,ENTRADAS!$I:$I,CADASTRO!F$2)),0)</f>
        <v>0</v>
      </c>
      <c r="G185" s="9">
        <f>IFERROR(SUMIFS(ENTRADAS!$J:$J,ENTRADAS!$B:$B,CADASTRO!$B185,ENTRADAS!$I:$I,CADASTRO!G$2)/(SUMIFS(ENTRADAS!$D:$D,ENTRADAS!$B:$B,CADASTRO!$B185,ENTRADAS!$I:$I,CADASTRO!G$2)),0)</f>
        <v>0</v>
      </c>
      <c r="H185" s="9">
        <f>IFERROR(SUMIFS(ENTRADAS!$J:$J,ENTRADAS!$B:$B,CADASTRO!$B185,ENTRADAS!$I:$I,CADASTRO!H$2)/(SUMIFS(ENTRADAS!$D:$D,ENTRADAS!$B:$B,CADASTRO!$B185,ENTRADAS!$I:$I,CADASTRO!H$2)),0)</f>
        <v>0</v>
      </c>
      <c r="I185" s="9">
        <f>IFERROR(SUMIFS(ENTRADAS!$J:$J,ENTRADAS!$B:$B,CADASTRO!$B185,ENTRADAS!$I:$I,CADASTRO!I$2)/(SUMIFS(ENTRADAS!$D:$D,ENTRADAS!$B:$B,CADASTRO!$B185,ENTRADAS!$I:$I,CADASTRO!I$2)),0)</f>
        <v>0</v>
      </c>
      <c r="J185" s="9">
        <f>IFERROR(SUMIFS(ENTRADAS!$J:$J,ENTRADAS!$B:$B,CADASTRO!$B185,ENTRADAS!$I:$I,CADASTRO!J$2)/(SUMIFS(ENTRADAS!$D:$D,ENTRADAS!$B:$B,CADASTRO!$B185,ENTRADAS!$I:$I,CADASTRO!J$2)),0)</f>
        <v>0</v>
      </c>
      <c r="K185" s="9">
        <f>IFERROR(SUMIFS(ENTRADAS!$J:$J,ENTRADAS!$B:$B,CADASTRO!$B185,ENTRADAS!$I:$I,CADASTRO!K$2)/(SUMIFS(ENTRADAS!$D:$D,ENTRADAS!$B:$B,CADASTRO!$B185,ENTRADAS!$I:$I,CADASTRO!K$2)),0)</f>
        <v>0</v>
      </c>
      <c r="L185" s="9">
        <f>IFERROR(SUMIFS(ENTRADAS!$J:$J,ENTRADAS!$B:$B,CADASTRO!$B185,ENTRADAS!$I:$I,CADASTRO!L$2)/(SUMIFS(ENTRADAS!$D:$D,ENTRADAS!$B:$B,CADASTRO!$B185,ENTRADAS!$I:$I,CADASTRO!L$2)),0)</f>
        <v>0</v>
      </c>
      <c r="M185" s="9">
        <f>IFERROR(SUMIFS(ENTRADAS!$J:$J,ENTRADAS!$B:$B,CADASTRO!$B185,ENTRADAS!$I:$I,CADASTRO!M$2)/(SUMIFS(ENTRADAS!$D:$D,ENTRADAS!$B:$B,CADASTRO!$B185,ENTRADAS!$I:$I,CADASTRO!M$2)),0)</f>
        <v>0</v>
      </c>
      <c r="N185" s="9">
        <f>IFERROR(SUMIFS(ENTRADAS!$J:$J,ENTRADAS!$B:$B,CADASTRO!$B185,ENTRADAS!$I:$I,CADASTRO!N$2)/(SUMIFS(ENTRADAS!$D:$D,ENTRADAS!$B:$B,CADASTRO!$B185,ENTRADAS!$I:$I,CADASTRO!N$2)),0)</f>
        <v>0</v>
      </c>
      <c r="O185" s="9">
        <f>IFERROR(SUMIFS(ENTRADAS!$J:$J,ENTRADAS!$B:$B,CADASTRO!$B185,ENTRADAS!$I:$I,CADASTRO!O$2)/(SUMIFS(ENTRADAS!$D:$D,ENTRADAS!$B:$B,CADASTRO!$B185,ENTRADAS!$I:$I,CADASTRO!O$2)),0)</f>
        <v>0</v>
      </c>
      <c r="P185" s="9">
        <f>IFERROR(SUMIFS(ENTRADAS!$J:$J,ENTRADAS!$B:$B,CADASTRO!$B185,ENTRADAS!$I:$I,CADASTRO!P$2)/(SUMIFS(ENTRADAS!$D:$D,ENTRADAS!$B:$B,CADASTRO!$B185,ENTRADAS!$I:$I,CADASTRO!P$2)),0)</f>
        <v>0</v>
      </c>
      <c r="Q185" s="9">
        <f>IFERROR(SUMIFS(ENTRADAS!$J:$J,ENTRADAS!$B:$B,CADASTRO!$B185,ENTRADAS!$I:$I,CADASTRO!Q$2)/(SUMIFS(ENTRADAS!$D:$D,ENTRADAS!$B:$B,CADASTRO!$B185,ENTRADAS!$I:$I,CADASTRO!Q$2)),0)</f>
        <v>0</v>
      </c>
      <c r="R185" s="212">
        <f t="shared" si="7"/>
        <v>0</v>
      </c>
      <c r="S185" s="17">
        <f t="shared" si="9"/>
        <v>0</v>
      </c>
      <c r="T185" s="212">
        <f t="shared" si="8"/>
        <v>12</v>
      </c>
      <c r="U185" s="209">
        <v>12</v>
      </c>
      <c r="V185" s="1"/>
      <c r="W185" s="1"/>
      <c r="X185" s="1"/>
      <c r="Y185" s="1"/>
      <c r="Z185" s="1"/>
      <c r="AA185" s="1"/>
      <c r="AB185" s="1"/>
      <c r="AC185" s="1"/>
    </row>
    <row r="186" spans="1:29" ht="15.75" customHeight="1" x14ac:dyDescent="0.25">
      <c r="A186" s="8"/>
      <c r="B186" s="7"/>
      <c r="C186" s="7"/>
      <c r="D186" s="8"/>
      <c r="E186" s="9"/>
      <c r="F186" s="9">
        <f>IFERROR(SUMIFS(ENTRADAS!$J:$J,ENTRADAS!$B:$B,CADASTRO!$B186,ENTRADAS!$I:$I,CADASTRO!F$2)/(SUMIFS(ENTRADAS!$D:$D,ENTRADAS!$B:$B,CADASTRO!$B186,ENTRADAS!$I:$I,CADASTRO!F$2)),0)</f>
        <v>0</v>
      </c>
      <c r="G186" s="9">
        <f>IFERROR(SUMIFS(ENTRADAS!$J:$J,ENTRADAS!$B:$B,CADASTRO!$B186,ENTRADAS!$I:$I,CADASTRO!G$2)/(SUMIFS(ENTRADAS!$D:$D,ENTRADAS!$B:$B,CADASTRO!$B186,ENTRADAS!$I:$I,CADASTRO!G$2)),0)</f>
        <v>0</v>
      </c>
      <c r="H186" s="9">
        <f>IFERROR(SUMIFS(ENTRADAS!$J:$J,ENTRADAS!$B:$B,CADASTRO!$B186,ENTRADAS!$I:$I,CADASTRO!H$2)/(SUMIFS(ENTRADAS!$D:$D,ENTRADAS!$B:$B,CADASTRO!$B186,ENTRADAS!$I:$I,CADASTRO!H$2)),0)</f>
        <v>0</v>
      </c>
      <c r="I186" s="9">
        <f>IFERROR(SUMIFS(ENTRADAS!$J:$J,ENTRADAS!$B:$B,CADASTRO!$B186,ENTRADAS!$I:$I,CADASTRO!I$2)/(SUMIFS(ENTRADAS!$D:$D,ENTRADAS!$B:$B,CADASTRO!$B186,ENTRADAS!$I:$I,CADASTRO!I$2)),0)</f>
        <v>0</v>
      </c>
      <c r="J186" s="9">
        <f>IFERROR(SUMIFS(ENTRADAS!$J:$J,ENTRADAS!$B:$B,CADASTRO!$B186,ENTRADAS!$I:$I,CADASTRO!J$2)/(SUMIFS(ENTRADAS!$D:$D,ENTRADAS!$B:$B,CADASTRO!$B186,ENTRADAS!$I:$I,CADASTRO!J$2)),0)</f>
        <v>0</v>
      </c>
      <c r="K186" s="9">
        <f>IFERROR(SUMIFS(ENTRADAS!$J:$J,ENTRADAS!$B:$B,CADASTRO!$B186,ENTRADAS!$I:$I,CADASTRO!K$2)/(SUMIFS(ENTRADAS!$D:$D,ENTRADAS!$B:$B,CADASTRO!$B186,ENTRADAS!$I:$I,CADASTRO!K$2)),0)</f>
        <v>0</v>
      </c>
      <c r="L186" s="9">
        <f>IFERROR(SUMIFS(ENTRADAS!$J:$J,ENTRADAS!$B:$B,CADASTRO!$B186,ENTRADAS!$I:$I,CADASTRO!L$2)/(SUMIFS(ENTRADAS!$D:$D,ENTRADAS!$B:$B,CADASTRO!$B186,ENTRADAS!$I:$I,CADASTRO!L$2)),0)</f>
        <v>0</v>
      </c>
      <c r="M186" s="9">
        <f>IFERROR(SUMIFS(ENTRADAS!$J:$J,ENTRADAS!$B:$B,CADASTRO!$B186,ENTRADAS!$I:$I,CADASTRO!M$2)/(SUMIFS(ENTRADAS!$D:$D,ENTRADAS!$B:$B,CADASTRO!$B186,ENTRADAS!$I:$I,CADASTRO!M$2)),0)</f>
        <v>0</v>
      </c>
      <c r="N186" s="9">
        <f>IFERROR(SUMIFS(ENTRADAS!$J:$J,ENTRADAS!$B:$B,CADASTRO!$B186,ENTRADAS!$I:$I,CADASTRO!N$2)/(SUMIFS(ENTRADAS!$D:$D,ENTRADAS!$B:$B,CADASTRO!$B186,ENTRADAS!$I:$I,CADASTRO!N$2)),0)</f>
        <v>0</v>
      </c>
      <c r="O186" s="9">
        <f>IFERROR(SUMIFS(ENTRADAS!$J:$J,ENTRADAS!$B:$B,CADASTRO!$B186,ENTRADAS!$I:$I,CADASTRO!O$2)/(SUMIFS(ENTRADAS!$D:$D,ENTRADAS!$B:$B,CADASTRO!$B186,ENTRADAS!$I:$I,CADASTRO!O$2)),0)</f>
        <v>0</v>
      </c>
      <c r="P186" s="9">
        <f>IFERROR(SUMIFS(ENTRADAS!$J:$J,ENTRADAS!$B:$B,CADASTRO!$B186,ENTRADAS!$I:$I,CADASTRO!P$2)/(SUMIFS(ENTRADAS!$D:$D,ENTRADAS!$B:$B,CADASTRO!$B186,ENTRADAS!$I:$I,CADASTRO!P$2)),0)</f>
        <v>0</v>
      </c>
      <c r="Q186" s="9">
        <f>IFERROR(SUMIFS(ENTRADAS!$J:$J,ENTRADAS!$B:$B,CADASTRO!$B186,ENTRADAS!$I:$I,CADASTRO!Q$2)/(SUMIFS(ENTRADAS!$D:$D,ENTRADAS!$B:$B,CADASTRO!$B186,ENTRADAS!$I:$I,CADASTRO!Q$2)),0)</f>
        <v>0</v>
      </c>
      <c r="R186" s="212">
        <f t="shared" si="7"/>
        <v>0</v>
      </c>
      <c r="S186" s="17">
        <f t="shared" si="9"/>
        <v>0</v>
      </c>
      <c r="T186" s="212">
        <f t="shared" si="8"/>
        <v>12</v>
      </c>
      <c r="U186" s="209">
        <v>12</v>
      </c>
      <c r="V186" s="1"/>
      <c r="W186" s="1"/>
      <c r="X186" s="1"/>
      <c r="Y186" s="1"/>
      <c r="Z186" s="1"/>
      <c r="AA186" s="1"/>
      <c r="AB186" s="1"/>
      <c r="AC186" s="1"/>
    </row>
    <row r="187" spans="1:29" ht="15.75" customHeight="1" x14ac:dyDescent="0.25">
      <c r="A187" s="8"/>
      <c r="B187" s="61"/>
      <c r="C187" s="7"/>
      <c r="D187" s="8"/>
      <c r="E187" s="9"/>
      <c r="F187" s="9">
        <f>IFERROR(SUMIFS(ENTRADAS!$J:$J,ENTRADAS!$B:$B,CADASTRO!$B187,ENTRADAS!$I:$I,CADASTRO!F$2)/(SUMIFS(ENTRADAS!$D:$D,ENTRADAS!$B:$B,CADASTRO!$B187,ENTRADAS!$I:$I,CADASTRO!F$2)),0)</f>
        <v>0</v>
      </c>
      <c r="G187" s="9">
        <f>IFERROR(SUMIFS(ENTRADAS!$J:$J,ENTRADAS!$B:$B,CADASTRO!$B187,ENTRADAS!$I:$I,CADASTRO!G$2)/(SUMIFS(ENTRADAS!$D:$D,ENTRADAS!$B:$B,CADASTRO!$B187,ENTRADAS!$I:$I,CADASTRO!G$2)),0)</f>
        <v>0</v>
      </c>
      <c r="H187" s="9">
        <f>IFERROR(SUMIFS(ENTRADAS!$J:$J,ENTRADAS!$B:$B,CADASTRO!$B187,ENTRADAS!$I:$I,CADASTRO!H$2)/(SUMIFS(ENTRADAS!$D:$D,ENTRADAS!$B:$B,CADASTRO!$B187,ENTRADAS!$I:$I,CADASTRO!H$2)),0)</f>
        <v>0</v>
      </c>
      <c r="I187" s="9">
        <f>IFERROR(SUMIFS(ENTRADAS!$J:$J,ENTRADAS!$B:$B,CADASTRO!$B187,ENTRADAS!$I:$I,CADASTRO!I$2)/(SUMIFS(ENTRADAS!$D:$D,ENTRADAS!$B:$B,CADASTRO!$B187,ENTRADAS!$I:$I,CADASTRO!I$2)),0)</f>
        <v>0</v>
      </c>
      <c r="J187" s="9">
        <f>IFERROR(SUMIFS(ENTRADAS!$J:$J,ENTRADAS!$B:$B,CADASTRO!$B187,ENTRADAS!$I:$I,CADASTRO!J$2)/(SUMIFS(ENTRADAS!$D:$D,ENTRADAS!$B:$B,CADASTRO!$B187,ENTRADAS!$I:$I,CADASTRO!J$2)),0)</f>
        <v>0</v>
      </c>
      <c r="K187" s="9">
        <f>IFERROR(SUMIFS(ENTRADAS!$J:$J,ENTRADAS!$B:$B,CADASTRO!$B187,ENTRADAS!$I:$I,CADASTRO!K$2)/(SUMIFS(ENTRADAS!$D:$D,ENTRADAS!$B:$B,CADASTRO!$B187,ENTRADAS!$I:$I,CADASTRO!K$2)),0)</f>
        <v>0</v>
      </c>
      <c r="L187" s="9">
        <f>IFERROR(SUMIFS(ENTRADAS!$J:$J,ENTRADAS!$B:$B,CADASTRO!$B187,ENTRADAS!$I:$I,CADASTRO!L$2)/(SUMIFS(ENTRADAS!$D:$D,ENTRADAS!$B:$B,CADASTRO!$B187,ENTRADAS!$I:$I,CADASTRO!L$2)),0)</f>
        <v>0</v>
      </c>
      <c r="M187" s="9">
        <f>IFERROR(SUMIFS(ENTRADAS!$J:$J,ENTRADAS!$B:$B,CADASTRO!$B187,ENTRADAS!$I:$I,CADASTRO!M$2)/(SUMIFS(ENTRADAS!$D:$D,ENTRADAS!$B:$B,CADASTRO!$B187,ENTRADAS!$I:$I,CADASTRO!M$2)),0)</f>
        <v>0</v>
      </c>
      <c r="N187" s="9">
        <f>IFERROR(SUMIFS(ENTRADAS!$J:$J,ENTRADAS!$B:$B,CADASTRO!$B187,ENTRADAS!$I:$I,CADASTRO!N$2)/(SUMIFS(ENTRADAS!$D:$D,ENTRADAS!$B:$B,CADASTRO!$B187,ENTRADAS!$I:$I,CADASTRO!N$2)),0)</f>
        <v>0</v>
      </c>
      <c r="O187" s="9">
        <f>IFERROR(SUMIFS(ENTRADAS!$J:$J,ENTRADAS!$B:$B,CADASTRO!$B187,ENTRADAS!$I:$I,CADASTRO!O$2)/(SUMIFS(ENTRADAS!$D:$D,ENTRADAS!$B:$B,CADASTRO!$B187,ENTRADAS!$I:$I,CADASTRO!O$2)),0)</f>
        <v>0</v>
      </c>
      <c r="P187" s="9">
        <f>IFERROR(SUMIFS(ENTRADAS!$J:$J,ENTRADAS!$B:$B,CADASTRO!$B187,ENTRADAS!$I:$I,CADASTRO!P$2)/(SUMIFS(ENTRADAS!$D:$D,ENTRADAS!$B:$B,CADASTRO!$B187,ENTRADAS!$I:$I,CADASTRO!P$2)),0)</f>
        <v>0</v>
      </c>
      <c r="Q187" s="9">
        <f>IFERROR(SUMIFS(ENTRADAS!$J:$J,ENTRADAS!$B:$B,CADASTRO!$B187,ENTRADAS!$I:$I,CADASTRO!Q$2)/(SUMIFS(ENTRADAS!$D:$D,ENTRADAS!$B:$B,CADASTRO!$B187,ENTRADAS!$I:$I,CADASTRO!Q$2)),0)</f>
        <v>0</v>
      </c>
      <c r="R187" s="212">
        <f t="shared" si="7"/>
        <v>0</v>
      </c>
      <c r="S187" s="17">
        <f t="shared" si="9"/>
        <v>0</v>
      </c>
      <c r="T187" s="212">
        <f t="shared" si="8"/>
        <v>12</v>
      </c>
      <c r="U187" s="209">
        <v>12</v>
      </c>
      <c r="V187" s="1"/>
      <c r="W187" s="1"/>
      <c r="X187" s="1"/>
      <c r="Y187" s="1"/>
      <c r="Z187" s="1"/>
      <c r="AA187" s="1"/>
      <c r="AB187" s="1"/>
      <c r="AC187" s="1"/>
    </row>
    <row r="188" spans="1:29" ht="15.75" customHeight="1" x14ac:dyDescent="0.25">
      <c r="A188" s="8"/>
      <c r="B188" s="7"/>
      <c r="C188" s="7"/>
      <c r="D188" s="8"/>
      <c r="E188" s="9"/>
      <c r="F188" s="9">
        <f>IFERROR(SUMIFS(ENTRADAS!$J:$J,ENTRADAS!$B:$B,CADASTRO!$B188,ENTRADAS!$I:$I,CADASTRO!F$2)/(SUMIFS(ENTRADAS!$D:$D,ENTRADAS!$B:$B,CADASTRO!$B188,ENTRADAS!$I:$I,CADASTRO!F$2)),0)</f>
        <v>0</v>
      </c>
      <c r="G188" s="9">
        <f>IFERROR(SUMIFS(ENTRADAS!$J:$J,ENTRADAS!$B:$B,CADASTRO!$B188,ENTRADAS!$I:$I,CADASTRO!G$2)/(SUMIFS(ENTRADAS!$D:$D,ENTRADAS!$B:$B,CADASTRO!$B188,ENTRADAS!$I:$I,CADASTRO!G$2)),0)</f>
        <v>0</v>
      </c>
      <c r="H188" s="9">
        <f>IFERROR(SUMIFS(ENTRADAS!$J:$J,ENTRADAS!$B:$B,CADASTRO!$B188,ENTRADAS!$I:$I,CADASTRO!H$2)/(SUMIFS(ENTRADAS!$D:$D,ENTRADAS!$B:$B,CADASTRO!$B188,ENTRADAS!$I:$I,CADASTRO!H$2)),0)</f>
        <v>0</v>
      </c>
      <c r="I188" s="9">
        <f>IFERROR(SUMIFS(ENTRADAS!$J:$J,ENTRADAS!$B:$B,CADASTRO!$B188,ENTRADAS!$I:$I,CADASTRO!I$2)/(SUMIFS(ENTRADAS!$D:$D,ENTRADAS!$B:$B,CADASTRO!$B188,ENTRADAS!$I:$I,CADASTRO!I$2)),0)</f>
        <v>0</v>
      </c>
      <c r="J188" s="9">
        <f>IFERROR(SUMIFS(ENTRADAS!$J:$J,ENTRADAS!$B:$B,CADASTRO!$B188,ENTRADAS!$I:$I,CADASTRO!J$2)/(SUMIFS(ENTRADAS!$D:$D,ENTRADAS!$B:$B,CADASTRO!$B188,ENTRADAS!$I:$I,CADASTRO!J$2)),0)</f>
        <v>0</v>
      </c>
      <c r="K188" s="9">
        <f>IFERROR(SUMIFS(ENTRADAS!$J:$J,ENTRADAS!$B:$B,CADASTRO!$B188,ENTRADAS!$I:$I,CADASTRO!K$2)/(SUMIFS(ENTRADAS!$D:$D,ENTRADAS!$B:$B,CADASTRO!$B188,ENTRADAS!$I:$I,CADASTRO!K$2)),0)</f>
        <v>0</v>
      </c>
      <c r="L188" s="9">
        <f>IFERROR(SUMIFS(ENTRADAS!$J:$J,ENTRADAS!$B:$B,CADASTRO!$B188,ENTRADAS!$I:$I,CADASTRO!L$2)/(SUMIFS(ENTRADAS!$D:$D,ENTRADAS!$B:$B,CADASTRO!$B188,ENTRADAS!$I:$I,CADASTRO!L$2)),0)</f>
        <v>0</v>
      </c>
      <c r="M188" s="9">
        <f>IFERROR(SUMIFS(ENTRADAS!$J:$J,ENTRADAS!$B:$B,CADASTRO!$B188,ENTRADAS!$I:$I,CADASTRO!M$2)/(SUMIFS(ENTRADAS!$D:$D,ENTRADAS!$B:$B,CADASTRO!$B188,ENTRADAS!$I:$I,CADASTRO!M$2)),0)</f>
        <v>0</v>
      </c>
      <c r="N188" s="9">
        <f>IFERROR(SUMIFS(ENTRADAS!$J:$J,ENTRADAS!$B:$B,CADASTRO!$B188,ENTRADAS!$I:$I,CADASTRO!N$2)/(SUMIFS(ENTRADAS!$D:$D,ENTRADAS!$B:$B,CADASTRO!$B188,ENTRADAS!$I:$I,CADASTRO!N$2)),0)</f>
        <v>0</v>
      </c>
      <c r="O188" s="9">
        <f>IFERROR(SUMIFS(ENTRADAS!$J:$J,ENTRADAS!$B:$B,CADASTRO!$B188,ENTRADAS!$I:$I,CADASTRO!O$2)/(SUMIFS(ENTRADAS!$D:$D,ENTRADAS!$B:$B,CADASTRO!$B188,ENTRADAS!$I:$I,CADASTRO!O$2)),0)</f>
        <v>0</v>
      </c>
      <c r="P188" s="9">
        <f>IFERROR(SUMIFS(ENTRADAS!$J:$J,ENTRADAS!$B:$B,CADASTRO!$B188,ENTRADAS!$I:$I,CADASTRO!P$2)/(SUMIFS(ENTRADAS!$D:$D,ENTRADAS!$B:$B,CADASTRO!$B188,ENTRADAS!$I:$I,CADASTRO!P$2)),0)</f>
        <v>0</v>
      </c>
      <c r="Q188" s="9">
        <f>IFERROR(SUMIFS(ENTRADAS!$J:$J,ENTRADAS!$B:$B,CADASTRO!$B188,ENTRADAS!$I:$I,CADASTRO!Q$2)/(SUMIFS(ENTRADAS!$D:$D,ENTRADAS!$B:$B,CADASTRO!$B188,ENTRADAS!$I:$I,CADASTRO!Q$2)),0)</f>
        <v>0</v>
      </c>
      <c r="R188" s="212">
        <f t="shared" si="7"/>
        <v>0</v>
      </c>
      <c r="S188" s="17">
        <f t="shared" si="9"/>
        <v>0</v>
      </c>
      <c r="T188" s="212">
        <f t="shared" si="8"/>
        <v>12</v>
      </c>
      <c r="U188" s="209">
        <v>12</v>
      </c>
      <c r="V188" s="1"/>
      <c r="W188" s="1"/>
      <c r="X188" s="1"/>
      <c r="Y188" s="1"/>
      <c r="Z188" s="1"/>
      <c r="AA188" s="1"/>
      <c r="AB188" s="1"/>
      <c r="AC188" s="1"/>
    </row>
    <row r="189" spans="1:29" ht="15.75" customHeight="1" x14ac:dyDescent="0.25">
      <c r="A189" s="8"/>
      <c r="B189" s="61"/>
      <c r="C189" s="7"/>
      <c r="D189" s="8"/>
      <c r="E189" s="9"/>
      <c r="F189" s="9">
        <f>IFERROR(SUMIFS(ENTRADAS!$J:$J,ENTRADAS!$B:$B,CADASTRO!$B189,ENTRADAS!$I:$I,CADASTRO!F$2)/(SUMIFS(ENTRADAS!$D:$D,ENTRADAS!$B:$B,CADASTRO!$B189,ENTRADAS!$I:$I,CADASTRO!F$2)),0)</f>
        <v>0</v>
      </c>
      <c r="G189" s="9">
        <f>IFERROR(SUMIFS(ENTRADAS!$J:$J,ENTRADAS!$B:$B,CADASTRO!$B189,ENTRADAS!$I:$I,CADASTRO!G$2)/(SUMIFS(ENTRADAS!$D:$D,ENTRADAS!$B:$B,CADASTRO!$B189,ENTRADAS!$I:$I,CADASTRO!G$2)),0)</f>
        <v>0</v>
      </c>
      <c r="H189" s="9">
        <f>IFERROR(SUMIFS(ENTRADAS!$J:$J,ENTRADAS!$B:$B,CADASTRO!$B189,ENTRADAS!$I:$I,CADASTRO!H$2)/(SUMIFS(ENTRADAS!$D:$D,ENTRADAS!$B:$B,CADASTRO!$B189,ENTRADAS!$I:$I,CADASTRO!H$2)),0)</f>
        <v>0</v>
      </c>
      <c r="I189" s="9">
        <f>IFERROR(SUMIFS(ENTRADAS!$J:$J,ENTRADAS!$B:$B,CADASTRO!$B189,ENTRADAS!$I:$I,CADASTRO!I$2)/(SUMIFS(ENTRADAS!$D:$D,ENTRADAS!$B:$B,CADASTRO!$B189,ENTRADAS!$I:$I,CADASTRO!I$2)),0)</f>
        <v>0</v>
      </c>
      <c r="J189" s="9">
        <f>IFERROR(SUMIFS(ENTRADAS!$J:$J,ENTRADAS!$B:$B,CADASTRO!$B189,ENTRADAS!$I:$I,CADASTRO!J$2)/(SUMIFS(ENTRADAS!$D:$D,ENTRADAS!$B:$B,CADASTRO!$B189,ENTRADAS!$I:$I,CADASTRO!J$2)),0)</f>
        <v>0</v>
      </c>
      <c r="K189" s="9">
        <f>IFERROR(SUMIFS(ENTRADAS!$J:$J,ENTRADAS!$B:$B,CADASTRO!$B189,ENTRADAS!$I:$I,CADASTRO!K$2)/(SUMIFS(ENTRADAS!$D:$D,ENTRADAS!$B:$B,CADASTRO!$B189,ENTRADAS!$I:$I,CADASTRO!K$2)),0)</f>
        <v>0</v>
      </c>
      <c r="L189" s="9">
        <f>IFERROR(SUMIFS(ENTRADAS!$J:$J,ENTRADAS!$B:$B,CADASTRO!$B189,ENTRADAS!$I:$I,CADASTRO!L$2)/(SUMIFS(ENTRADAS!$D:$D,ENTRADAS!$B:$B,CADASTRO!$B189,ENTRADAS!$I:$I,CADASTRO!L$2)),0)</f>
        <v>0</v>
      </c>
      <c r="M189" s="9">
        <f>IFERROR(SUMIFS(ENTRADAS!$J:$J,ENTRADAS!$B:$B,CADASTRO!$B189,ENTRADAS!$I:$I,CADASTRO!M$2)/(SUMIFS(ENTRADAS!$D:$D,ENTRADAS!$B:$B,CADASTRO!$B189,ENTRADAS!$I:$I,CADASTRO!M$2)),0)</f>
        <v>0</v>
      </c>
      <c r="N189" s="9">
        <f>IFERROR(SUMIFS(ENTRADAS!$J:$J,ENTRADAS!$B:$B,CADASTRO!$B189,ENTRADAS!$I:$I,CADASTRO!N$2)/(SUMIFS(ENTRADAS!$D:$D,ENTRADAS!$B:$B,CADASTRO!$B189,ENTRADAS!$I:$I,CADASTRO!N$2)),0)</f>
        <v>0</v>
      </c>
      <c r="O189" s="9">
        <f>IFERROR(SUMIFS(ENTRADAS!$J:$J,ENTRADAS!$B:$B,CADASTRO!$B189,ENTRADAS!$I:$I,CADASTRO!O$2)/(SUMIFS(ENTRADAS!$D:$D,ENTRADAS!$B:$B,CADASTRO!$B189,ENTRADAS!$I:$I,CADASTRO!O$2)),0)</f>
        <v>0</v>
      </c>
      <c r="P189" s="9">
        <f>IFERROR(SUMIFS(ENTRADAS!$J:$J,ENTRADAS!$B:$B,CADASTRO!$B189,ENTRADAS!$I:$I,CADASTRO!P$2)/(SUMIFS(ENTRADAS!$D:$D,ENTRADAS!$B:$B,CADASTRO!$B189,ENTRADAS!$I:$I,CADASTRO!P$2)),0)</f>
        <v>0</v>
      </c>
      <c r="Q189" s="9">
        <f>IFERROR(SUMIFS(ENTRADAS!$J:$J,ENTRADAS!$B:$B,CADASTRO!$B189,ENTRADAS!$I:$I,CADASTRO!Q$2)/(SUMIFS(ENTRADAS!$D:$D,ENTRADAS!$B:$B,CADASTRO!$B189,ENTRADAS!$I:$I,CADASTRO!Q$2)),0)</f>
        <v>0</v>
      </c>
      <c r="R189" s="212">
        <f t="shared" si="7"/>
        <v>0</v>
      </c>
      <c r="S189" s="17">
        <f t="shared" si="9"/>
        <v>0</v>
      </c>
      <c r="T189" s="212">
        <f t="shared" si="8"/>
        <v>12</v>
      </c>
      <c r="U189" s="209">
        <v>12</v>
      </c>
      <c r="V189" s="1"/>
      <c r="W189" s="1"/>
      <c r="X189" s="1"/>
      <c r="Y189" s="1"/>
      <c r="Z189" s="1"/>
      <c r="AA189" s="1"/>
      <c r="AB189" s="1"/>
      <c r="AC189" s="1"/>
    </row>
    <row r="190" spans="1:29" ht="15.75" customHeight="1" x14ac:dyDescent="0.25">
      <c r="A190" s="8"/>
      <c r="B190" s="61"/>
      <c r="C190" s="7"/>
      <c r="D190" s="8"/>
      <c r="E190" s="9"/>
      <c r="F190" s="9">
        <f>IFERROR(SUMIFS(ENTRADAS!$J:$J,ENTRADAS!$B:$B,CADASTRO!$B190,ENTRADAS!$I:$I,CADASTRO!F$2)/(SUMIFS(ENTRADAS!$D:$D,ENTRADAS!$B:$B,CADASTRO!$B190,ENTRADAS!$I:$I,CADASTRO!F$2)),0)</f>
        <v>0</v>
      </c>
      <c r="G190" s="9">
        <f>IFERROR(SUMIFS(ENTRADAS!$J:$J,ENTRADAS!$B:$B,CADASTRO!$B190,ENTRADAS!$I:$I,CADASTRO!G$2)/(SUMIFS(ENTRADAS!$D:$D,ENTRADAS!$B:$B,CADASTRO!$B190,ENTRADAS!$I:$I,CADASTRO!G$2)),0)</f>
        <v>0</v>
      </c>
      <c r="H190" s="9">
        <f>IFERROR(SUMIFS(ENTRADAS!$J:$J,ENTRADAS!$B:$B,CADASTRO!$B190,ENTRADAS!$I:$I,CADASTRO!H$2)/(SUMIFS(ENTRADAS!$D:$D,ENTRADAS!$B:$B,CADASTRO!$B190,ENTRADAS!$I:$I,CADASTRO!H$2)),0)</f>
        <v>0</v>
      </c>
      <c r="I190" s="9">
        <f>IFERROR(SUMIFS(ENTRADAS!$J:$J,ENTRADAS!$B:$B,CADASTRO!$B190,ENTRADAS!$I:$I,CADASTRO!I$2)/(SUMIFS(ENTRADAS!$D:$D,ENTRADAS!$B:$B,CADASTRO!$B190,ENTRADAS!$I:$I,CADASTRO!I$2)),0)</f>
        <v>0</v>
      </c>
      <c r="J190" s="9">
        <f>IFERROR(SUMIFS(ENTRADAS!$J:$J,ENTRADAS!$B:$B,CADASTRO!$B190,ENTRADAS!$I:$I,CADASTRO!J$2)/(SUMIFS(ENTRADAS!$D:$D,ENTRADAS!$B:$B,CADASTRO!$B190,ENTRADAS!$I:$I,CADASTRO!J$2)),0)</f>
        <v>0</v>
      </c>
      <c r="K190" s="9">
        <f>IFERROR(SUMIFS(ENTRADAS!$J:$J,ENTRADAS!$B:$B,CADASTRO!$B190,ENTRADAS!$I:$I,CADASTRO!K$2)/(SUMIFS(ENTRADAS!$D:$D,ENTRADAS!$B:$B,CADASTRO!$B190,ENTRADAS!$I:$I,CADASTRO!K$2)),0)</f>
        <v>0</v>
      </c>
      <c r="L190" s="9">
        <f>IFERROR(SUMIFS(ENTRADAS!$J:$J,ENTRADAS!$B:$B,CADASTRO!$B190,ENTRADAS!$I:$I,CADASTRO!L$2)/(SUMIFS(ENTRADAS!$D:$D,ENTRADAS!$B:$B,CADASTRO!$B190,ENTRADAS!$I:$I,CADASTRO!L$2)),0)</f>
        <v>0</v>
      </c>
      <c r="M190" s="9">
        <f>IFERROR(SUMIFS(ENTRADAS!$J:$J,ENTRADAS!$B:$B,CADASTRO!$B190,ENTRADAS!$I:$I,CADASTRO!M$2)/(SUMIFS(ENTRADAS!$D:$D,ENTRADAS!$B:$B,CADASTRO!$B190,ENTRADAS!$I:$I,CADASTRO!M$2)),0)</f>
        <v>0</v>
      </c>
      <c r="N190" s="9">
        <f>IFERROR(SUMIFS(ENTRADAS!$J:$J,ENTRADAS!$B:$B,CADASTRO!$B190,ENTRADAS!$I:$I,CADASTRO!N$2)/(SUMIFS(ENTRADAS!$D:$D,ENTRADAS!$B:$B,CADASTRO!$B190,ENTRADAS!$I:$I,CADASTRO!N$2)),0)</f>
        <v>0</v>
      </c>
      <c r="O190" s="9">
        <f>IFERROR(SUMIFS(ENTRADAS!$J:$J,ENTRADAS!$B:$B,CADASTRO!$B190,ENTRADAS!$I:$I,CADASTRO!O$2)/(SUMIFS(ENTRADAS!$D:$D,ENTRADAS!$B:$B,CADASTRO!$B190,ENTRADAS!$I:$I,CADASTRO!O$2)),0)</f>
        <v>0</v>
      </c>
      <c r="P190" s="9">
        <f>IFERROR(SUMIFS(ENTRADAS!$J:$J,ENTRADAS!$B:$B,CADASTRO!$B190,ENTRADAS!$I:$I,CADASTRO!P$2)/(SUMIFS(ENTRADAS!$D:$D,ENTRADAS!$B:$B,CADASTRO!$B190,ENTRADAS!$I:$I,CADASTRO!P$2)),0)</f>
        <v>0</v>
      </c>
      <c r="Q190" s="9">
        <f>IFERROR(SUMIFS(ENTRADAS!$J:$J,ENTRADAS!$B:$B,CADASTRO!$B190,ENTRADAS!$I:$I,CADASTRO!Q$2)/(SUMIFS(ENTRADAS!$D:$D,ENTRADAS!$B:$B,CADASTRO!$B190,ENTRADAS!$I:$I,CADASTRO!Q$2)),0)</f>
        <v>0</v>
      </c>
      <c r="R190" s="212">
        <f t="shared" si="7"/>
        <v>0</v>
      </c>
      <c r="S190" s="17">
        <f t="shared" si="9"/>
        <v>0</v>
      </c>
      <c r="T190" s="212">
        <f t="shared" si="8"/>
        <v>12</v>
      </c>
      <c r="U190" s="209">
        <v>12</v>
      </c>
      <c r="V190" s="1"/>
      <c r="W190" s="1"/>
      <c r="X190" s="1"/>
      <c r="Y190" s="1"/>
      <c r="Z190" s="1"/>
      <c r="AA190" s="1"/>
      <c r="AB190" s="1"/>
      <c r="AC190" s="1"/>
    </row>
    <row r="191" spans="1:29" ht="15.75" customHeight="1" x14ac:dyDescent="0.25">
      <c r="A191" s="8"/>
      <c r="B191" s="61"/>
      <c r="C191" s="7"/>
      <c r="D191" s="8"/>
      <c r="E191" s="9"/>
      <c r="F191" s="9">
        <f>IFERROR(SUMIFS(ENTRADAS!$J:$J,ENTRADAS!$B:$B,CADASTRO!$B191,ENTRADAS!$I:$I,CADASTRO!F$2)/(SUMIFS(ENTRADAS!$D:$D,ENTRADAS!$B:$B,CADASTRO!$B191,ENTRADAS!$I:$I,CADASTRO!F$2)),0)</f>
        <v>0</v>
      </c>
      <c r="G191" s="9">
        <f>IFERROR(SUMIFS(ENTRADAS!$J:$J,ENTRADAS!$B:$B,CADASTRO!$B191,ENTRADAS!$I:$I,CADASTRO!G$2)/(SUMIFS(ENTRADAS!$D:$D,ENTRADAS!$B:$B,CADASTRO!$B191,ENTRADAS!$I:$I,CADASTRO!G$2)),0)</f>
        <v>0</v>
      </c>
      <c r="H191" s="9">
        <f>IFERROR(SUMIFS(ENTRADAS!$J:$J,ENTRADAS!$B:$B,CADASTRO!$B191,ENTRADAS!$I:$I,CADASTRO!H$2)/(SUMIFS(ENTRADAS!$D:$D,ENTRADAS!$B:$B,CADASTRO!$B191,ENTRADAS!$I:$I,CADASTRO!H$2)),0)</f>
        <v>0</v>
      </c>
      <c r="I191" s="9">
        <f>IFERROR(SUMIFS(ENTRADAS!$J:$J,ENTRADAS!$B:$B,CADASTRO!$B191,ENTRADAS!$I:$I,CADASTRO!I$2)/(SUMIFS(ENTRADAS!$D:$D,ENTRADAS!$B:$B,CADASTRO!$B191,ENTRADAS!$I:$I,CADASTRO!I$2)),0)</f>
        <v>0</v>
      </c>
      <c r="J191" s="9">
        <f>IFERROR(SUMIFS(ENTRADAS!$J:$J,ENTRADAS!$B:$B,CADASTRO!$B191,ENTRADAS!$I:$I,CADASTRO!J$2)/(SUMIFS(ENTRADAS!$D:$D,ENTRADAS!$B:$B,CADASTRO!$B191,ENTRADAS!$I:$I,CADASTRO!J$2)),0)</f>
        <v>0</v>
      </c>
      <c r="K191" s="9">
        <f>IFERROR(SUMIFS(ENTRADAS!$J:$J,ENTRADAS!$B:$B,CADASTRO!$B191,ENTRADAS!$I:$I,CADASTRO!K$2)/(SUMIFS(ENTRADAS!$D:$D,ENTRADAS!$B:$B,CADASTRO!$B191,ENTRADAS!$I:$I,CADASTRO!K$2)),0)</f>
        <v>0</v>
      </c>
      <c r="L191" s="9">
        <f>IFERROR(SUMIFS(ENTRADAS!$J:$J,ENTRADAS!$B:$B,CADASTRO!$B191,ENTRADAS!$I:$I,CADASTRO!L$2)/(SUMIFS(ENTRADAS!$D:$D,ENTRADAS!$B:$B,CADASTRO!$B191,ENTRADAS!$I:$I,CADASTRO!L$2)),0)</f>
        <v>0</v>
      </c>
      <c r="M191" s="9">
        <f>IFERROR(SUMIFS(ENTRADAS!$J:$J,ENTRADAS!$B:$B,CADASTRO!$B191,ENTRADAS!$I:$I,CADASTRO!M$2)/(SUMIFS(ENTRADAS!$D:$D,ENTRADAS!$B:$B,CADASTRO!$B191,ENTRADAS!$I:$I,CADASTRO!M$2)),0)</f>
        <v>0</v>
      </c>
      <c r="N191" s="9">
        <f>IFERROR(SUMIFS(ENTRADAS!$J:$J,ENTRADAS!$B:$B,CADASTRO!$B191,ENTRADAS!$I:$I,CADASTRO!N$2)/(SUMIFS(ENTRADAS!$D:$D,ENTRADAS!$B:$B,CADASTRO!$B191,ENTRADAS!$I:$I,CADASTRO!N$2)),0)</f>
        <v>0</v>
      </c>
      <c r="O191" s="9">
        <f>IFERROR(SUMIFS(ENTRADAS!$J:$J,ENTRADAS!$B:$B,CADASTRO!$B191,ENTRADAS!$I:$I,CADASTRO!O$2)/(SUMIFS(ENTRADAS!$D:$D,ENTRADAS!$B:$B,CADASTRO!$B191,ENTRADAS!$I:$I,CADASTRO!O$2)),0)</f>
        <v>0</v>
      </c>
      <c r="P191" s="9">
        <f>IFERROR(SUMIFS(ENTRADAS!$J:$J,ENTRADAS!$B:$B,CADASTRO!$B191,ENTRADAS!$I:$I,CADASTRO!P$2)/(SUMIFS(ENTRADAS!$D:$D,ENTRADAS!$B:$B,CADASTRO!$B191,ENTRADAS!$I:$I,CADASTRO!P$2)),0)</f>
        <v>0</v>
      </c>
      <c r="Q191" s="9">
        <f>IFERROR(SUMIFS(ENTRADAS!$J:$J,ENTRADAS!$B:$B,CADASTRO!$B191,ENTRADAS!$I:$I,CADASTRO!Q$2)/(SUMIFS(ENTRADAS!$D:$D,ENTRADAS!$B:$B,CADASTRO!$B191,ENTRADAS!$I:$I,CADASTRO!Q$2)),0)</f>
        <v>0</v>
      </c>
      <c r="R191" s="212">
        <f t="shared" ref="R191:R254" si="10">IFERROR(SUM(F191:Q191)/(U191-T191),0)</f>
        <v>0</v>
      </c>
      <c r="S191" s="17">
        <f t="shared" si="9"/>
        <v>0</v>
      </c>
      <c r="T191" s="212">
        <f t="shared" si="8"/>
        <v>12</v>
      </c>
      <c r="U191" s="209">
        <v>12</v>
      </c>
      <c r="V191" s="1"/>
      <c r="W191" s="1"/>
      <c r="X191" s="1"/>
      <c r="Y191" s="1"/>
      <c r="Z191" s="1"/>
      <c r="AA191" s="1"/>
      <c r="AB191" s="1"/>
      <c r="AC191" s="1"/>
    </row>
    <row r="192" spans="1:29" ht="15.75" customHeight="1" x14ac:dyDescent="0.25">
      <c r="A192" s="8"/>
      <c r="B192" s="7"/>
      <c r="C192" s="7"/>
      <c r="D192" s="8"/>
      <c r="E192" s="9"/>
      <c r="F192" s="9">
        <f>IFERROR(SUMIFS(ENTRADAS!$J:$J,ENTRADAS!$B:$B,CADASTRO!$B192,ENTRADAS!$I:$I,CADASTRO!F$2)/(SUMIFS(ENTRADAS!$D:$D,ENTRADAS!$B:$B,CADASTRO!$B192,ENTRADAS!$I:$I,CADASTRO!F$2)),0)</f>
        <v>0</v>
      </c>
      <c r="G192" s="9">
        <f>IFERROR(SUMIFS(ENTRADAS!$J:$J,ENTRADAS!$B:$B,CADASTRO!$B192,ENTRADAS!$I:$I,CADASTRO!G$2)/(SUMIFS(ENTRADAS!$D:$D,ENTRADAS!$B:$B,CADASTRO!$B192,ENTRADAS!$I:$I,CADASTRO!G$2)),0)</f>
        <v>0</v>
      </c>
      <c r="H192" s="9">
        <f>IFERROR(SUMIFS(ENTRADAS!$J:$J,ENTRADAS!$B:$B,CADASTRO!$B192,ENTRADAS!$I:$I,CADASTRO!H$2)/(SUMIFS(ENTRADAS!$D:$D,ENTRADAS!$B:$B,CADASTRO!$B192,ENTRADAS!$I:$I,CADASTRO!H$2)),0)</f>
        <v>0</v>
      </c>
      <c r="I192" s="9">
        <f>IFERROR(SUMIFS(ENTRADAS!$J:$J,ENTRADAS!$B:$B,CADASTRO!$B192,ENTRADAS!$I:$I,CADASTRO!I$2)/(SUMIFS(ENTRADAS!$D:$D,ENTRADAS!$B:$B,CADASTRO!$B192,ENTRADAS!$I:$I,CADASTRO!I$2)),0)</f>
        <v>0</v>
      </c>
      <c r="J192" s="9">
        <f>IFERROR(SUMIFS(ENTRADAS!$J:$J,ENTRADAS!$B:$B,CADASTRO!$B192,ENTRADAS!$I:$I,CADASTRO!J$2)/(SUMIFS(ENTRADAS!$D:$D,ENTRADAS!$B:$B,CADASTRO!$B192,ENTRADAS!$I:$I,CADASTRO!J$2)),0)</f>
        <v>0</v>
      </c>
      <c r="K192" s="9">
        <f>IFERROR(SUMIFS(ENTRADAS!$J:$J,ENTRADAS!$B:$B,CADASTRO!$B192,ENTRADAS!$I:$I,CADASTRO!K$2)/(SUMIFS(ENTRADAS!$D:$D,ENTRADAS!$B:$B,CADASTRO!$B192,ENTRADAS!$I:$I,CADASTRO!K$2)),0)</f>
        <v>0</v>
      </c>
      <c r="L192" s="9">
        <f>IFERROR(SUMIFS(ENTRADAS!$J:$J,ENTRADAS!$B:$B,CADASTRO!$B192,ENTRADAS!$I:$I,CADASTRO!L$2)/(SUMIFS(ENTRADAS!$D:$D,ENTRADAS!$B:$B,CADASTRO!$B192,ENTRADAS!$I:$I,CADASTRO!L$2)),0)</f>
        <v>0</v>
      </c>
      <c r="M192" s="9">
        <f>IFERROR(SUMIFS(ENTRADAS!$J:$J,ENTRADAS!$B:$B,CADASTRO!$B192,ENTRADAS!$I:$I,CADASTRO!M$2)/(SUMIFS(ENTRADAS!$D:$D,ENTRADAS!$B:$B,CADASTRO!$B192,ENTRADAS!$I:$I,CADASTRO!M$2)),0)</f>
        <v>0</v>
      </c>
      <c r="N192" s="9">
        <f>IFERROR(SUMIFS(ENTRADAS!$J:$J,ENTRADAS!$B:$B,CADASTRO!$B192,ENTRADAS!$I:$I,CADASTRO!N$2)/(SUMIFS(ENTRADAS!$D:$D,ENTRADAS!$B:$B,CADASTRO!$B192,ENTRADAS!$I:$I,CADASTRO!N$2)),0)</f>
        <v>0</v>
      </c>
      <c r="O192" s="9">
        <f>IFERROR(SUMIFS(ENTRADAS!$J:$J,ENTRADAS!$B:$B,CADASTRO!$B192,ENTRADAS!$I:$I,CADASTRO!O$2)/(SUMIFS(ENTRADAS!$D:$D,ENTRADAS!$B:$B,CADASTRO!$B192,ENTRADAS!$I:$I,CADASTRO!O$2)),0)</f>
        <v>0</v>
      </c>
      <c r="P192" s="9">
        <f>IFERROR(SUMIFS(ENTRADAS!$J:$J,ENTRADAS!$B:$B,CADASTRO!$B192,ENTRADAS!$I:$I,CADASTRO!P$2)/(SUMIFS(ENTRADAS!$D:$D,ENTRADAS!$B:$B,CADASTRO!$B192,ENTRADAS!$I:$I,CADASTRO!P$2)),0)</f>
        <v>0</v>
      </c>
      <c r="Q192" s="9">
        <f>IFERROR(SUMIFS(ENTRADAS!$J:$J,ENTRADAS!$B:$B,CADASTRO!$B192,ENTRADAS!$I:$I,CADASTRO!Q$2)/(SUMIFS(ENTRADAS!$D:$D,ENTRADAS!$B:$B,CADASTRO!$B192,ENTRADAS!$I:$I,CADASTRO!Q$2)),0)</f>
        <v>0</v>
      </c>
      <c r="R192" s="212">
        <f t="shared" si="10"/>
        <v>0</v>
      </c>
      <c r="S192" s="17">
        <f t="shared" si="9"/>
        <v>0</v>
      </c>
      <c r="T192" s="212">
        <f t="shared" ref="T192:T255" si="11">COUNTIF(F192:Q192,0)</f>
        <v>12</v>
      </c>
      <c r="U192" s="209">
        <v>12</v>
      </c>
      <c r="V192" s="1"/>
      <c r="W192" s="1"/>
      <c r="X192" s="1"/>
      <c r="Y192" s="1"/>
      <c r="Z192" s="1"/>
      <c r="AA192" s="1"/>
      <c r="AB192" s="1"/>
      <c r="AC192" s="1"/>
    </row>
    <row r="193" spans="1:29" ht="15.75" customHeight="1" x14ac:dyDescent="0.25">
      <c r="A193" s="8"/>
      <c r="B193" s="7"/>
      <c r="C193" s="7"/>
      <c r="D193" s="8"/>
      <c r="E193" s="9"/>
      <c r="F193" s="9">
        <f>IFERROR(SUMIFS(ENTRADAS!$J:$J,ENTRADAS!$B:$B,CADASTRO!$B193,ENTRADAS!$I:$I,CADASTRO!F$2)/(SUMIFS(ENTRADAS!$D:$D,ENTRADAS!$B:$B,CADASTRO!$B193,ENTRADAS!$I:$I,CADASTRO!F$2)),0)</f>
        <v>0</v>
      </c>
      <c r="G193" s="9">
        <f>IFERROR(SUMIFS(ENTRADAS!$J:$J,ENTRADAS!$B:$B,CADASTRO!$B193,ENTRADAS!$I:$I,CADASTRO!G$2)/(SUMIFS(ENTRADAS!$D:$D,ENTRADAS!$B:$B,CADASTRO!$B193,ENTRADAS!$I:$I,CADASTRO!G$2)),0)</f>
        <v>0</v>
      </c>
      <c r="H193" s="9">
        <f>IFERROR(SUMIFS(ENTRADAS!$J:$J,ENTRADAS!$B:$B,CADASTRO!$B193,ENTRADAS!$I:$I,CADASTRO!H$2)/(SUMIFS(ENTRADAS!$D:$D,ENTRADAS!$B:$B,CADASTRO!$B193,ENTRADAS!$I:$I,CADASTRO!H$2)),0)</f>
        <v>0</v>
      </c>
      <c r="I193" s="9">
        <f>IFERROR(SUMIFS(ENTRADAS!$J:$J,ENTRADAS!$B:$B,CADASTRO!$B193,ENTRADAS!$I:$I,CADASTRO!I$2)/(SUMIFS(ENTRADAS!$D:$D,ENTRADAS!$B:$B,CADASTRO!$B193,ENTRADAS!$I:$I,CADASTRO!I$2)),0)</f>
        <v>0</v>
      </c>
      <c r="J193" s="9">
        <f>IFERROR(SUMIFS(ENTRADAS!$J:$J,ENTRADAS!$B:$B,CADASTRO!$B193,ENTRADAS!$I:$I,CADASTRO!J$2)/(SUMIFS(ENTRADAS!$D:$D,ENTRADAS!$B:$B,CADASTRO!$B193,ENTRADAS!$I:$I,CADASTRO!J$2)),0)</f>
        <v>0</v>
      </c>
      <c r="K193" s="9">
        <f>IFERROR(SUMIFS(ENTRADAS!$J:$J,ENTRADAS!$B:$B,CADASTRO!$B193,ENTRADAS!$I:$I,CADASTRO!K$2)/(SUMIFS(ENTRADAS!$D:$D,ENTRADAS!$B:$B,CADASTRO!$B193,ENTRADAS!$I:$I,CADASTRO!K$2)),0)</f>
        <v>0</v>
      </c>
      <c r="L193" s="9">
        <f>IFERROR(SUMIFS(ENTRADAS!$J:$J,ENTRADAS!$B:$B,CADASTRO!$B193,ENTRADAS!$I:$I,CADASTRO!L$2)/(SUMIFS(ENTRADAS!$D:$D,ENTRADAS!$B:$B,CADASTRO!$B193,ENTRADAS!$I:$I,CADASTRO!L$2)),0)</f>
        <v>0</v>
      </c>
      <c r="M193" s="9">
        <f>IFERROR(SUMIFS(ENTRADAS!$J:$J,ENTRADAS!$B:$B,CADASTRO!$B193,ENTRADAS!$I:$I,CADASTRO!M$2)/(SUMIFS(ENTRADAS!$D:$D,ENTRADAS!$B:$B,CADASTRO!$B193,ENTRADAS!$I:$I,CADASTRO!M$2)),0)</f>
        <v>0</v>
      </c>
      <c r="N193" s="9">
        <f>IFERROR(SUMIFS(ENTRADAS!$J:$J,ENTRADAS!$B:$B,CADASTRO!$B193,ENTRADAS!$I:$I,CADASTRO!N$2)/(SUMIFS(ENTRADAS!$D:$D,ENTRADAS!$B:$B,CADASTRO!$B193,ENTRADAS!$I:$I,CADASTRO!N$2)),0)</f>
        <v>0</v>
      </c>
      <c r="O193" s="9">
        <f>IFERROR(SUMIFS(ENTRADAS!$J:$J,ENTRADAS!$B:$B,CADASTRO!$B193,ENTRADAS!$I:$I,CADASTRO!O$2)/(SUMIFS(ENTRADAS!$D:$D,ENTRADAS!$B:$B,CADASTRO!$B193,ENTRADAS!$I:$I,CADASTRO!O$2)),0)</f>
        <v>0</v>
      </c>
      <c r="P193" s="9">
        <f>IFERROR(SUMIFS(ENTRADAS!$J:$J,ENTRADAS!$B:$B,CADASTRO!$B193,ENTRADAS!$I:$I,CADASTRO!P$2)/(SUMIFS(ENTRADAS!$D:$D,ENTRADAS!$B:$B,CADASTRO!$B193,ENTRADAS!$I:$I,CADASTRO!P$2)),0)</f>
        <v>0</v>
      </c>
      <c r="Q193" s="9">
        <f>IFERROR(SUMIFS(ENTRADAS!$J:$J,ENTRADAS!$B:$B,CADASTRO!$B193,ENTRADAS!$I:$I,CADASTRO!Q$2)/(SUMIFS(ENTRADAS!$D:$D,ENTRADAS!$B:$B,CADASTRO!$B193,ENTRADAS!$I:$I,CADASTRO!Q$2)),0)</f>
        <v>0</v>
      </c>
      <c r="R193" s="212">
        <f t="shared" si="10"/>
        <v>0</v>
      </c>
      <c r="S193" s="17">
        <f t="shared" si="9"/>
        <v>0</v>
      </c>
      <c r="T193" s="212">
        <f t="shared" si="11"/>
        <v>12</v>
      </c>
      <c r="U193" s="209">
        <v>12</v>
      </c>
      <c r="V193" s="1"/>
      <c r="W193" s="1"/>
      <c r="X193" s="1"/>
      <c r="Y193" s="1"/>
      <c r="Z193" s="1"/>
      <c r="AA193" s="1"/>
      <c r="AB193" s="1"/>
      <c r="AC193" s="1"/>
    </row>
    <row r="194" spans="1:29" ht="15.75" customHeight="1" x14ac:dyDescent="0.25">
      <c r="A194" s="8"/>
      <c r="B194" s="7"/>
      <c r="C194" s="7"/>
      <c r="D194" s="8"/>
      <c r="E194" s="9"/>
      <c r="F194" s="9">
        <f>IFERROR(SUMIFS(ENTRADAS!$J:$J,ENTRADAS!$B:$B,CADASTRO!$B194,ENTRADAS!$I:$I,CADASTRO!F$2)/(SUMIFS(ENTRADAS!$D:$D,ENTRADAS!$B:$B,CADASTRO!$B194,ENTRADAS!$I:$I,CADASTRO!F$2)),0)</f>
        <v>0</v>
      </c>
      <c r="G194" s="9">
        <f>IFERROR(SUMIFS(ENTRADAS!$J:$J,ENTRADAS!$B:$B,CADASTRO!$B194,ENTRADAS!$I:$I,CADASTRO!G$2)/(SUMIFS(ENTRADAS!$D:$D,ENTRADAS!$B:$B,CADASTRO!$B194,ENTRADAS!$I:$I,CADASTRO!G$2)),0)</f>
        <v>0</v>
      </c>
      <c r="H194" s="9">
        <f>IFERROR(SUMIFS(ENTRADAS!$J:$J,ENTRADAS!$B:$B,CADASTRO!$B194,ENTRADAS!$I:$I,CADASTRO!H$2)/(SUMIFS(ENTRADAS!$D:$D,ENTRADAS!$B:$B,CADASTRO!$B194,ENTRADAS!$I:$I,CADASTRO!H$2)),0)</f>
        <v>0</v>
      </c>
      <c r="I194" s="9">
        <f>IFERROR(SUMIFS(ENTRADAS!$J:$J,ENTRADAS!$B:$B,CADASTRO!$B194,ENTRADAS!$I:$I,CADASTRO!I$2)/(SUMIFS(ENTRADAS!$D:$D,ENTRADAS!$B:$B,CADASTRO!$B194,ENTRADAS!$I:$I,CADASTRO!I$2)),0)</f>
        <v>0</v>
      </c>
      <c r="J194" s="9">
        <f>IFERROR(SUMIFS(ENTRADAS!$J:$J,ENTRADAS!$B:$B,CADASTRO!$B194,ENTRADAS!$I:$I,CADASTRO!J$2)/(SUMIFS(ENTRADAS!$D:$D,ENTRADAS!$B:$B,CADASTRO!$B194,ENTRADAS!$I:$I,CADASTRO!J$2)),0)</f>
        <v>0</v>
      </c>
      <c r="K194" s="9">
        <f>IFERROR(SUMIFS(ENTRADAS!$J:$J,ENTRADAS!$B:$B,CADASTRO!$B194,ENTRADAS!$I:$I,CADASTRO!K$2)/(SUMIFS(ENTRADAS!$D:$D,ENTRADAS!$B:$B,CADASTRO!$B194,ENTRADAS!$I:$I,CADASTRO!K$2)),0)</f>
        <v>0</v>
      </c>
      <c r="L194" s="9">
        <f>IFERROR(SUMIFS(ENTRADAS!$J:$J,ENTRADAS!$B:$B,CADASTRO!$B194,ENTRADAS!$I:$I,CADASTRO!L$2)/(SUMIFS(ENTRADAS!$D:$D,ENTRADAS!$B:$B,CADASTRO!$B194,ENTRADAS!$I:$I,CADASTRO!L$2)),0)</f>
        <v>0</v>
      </c>
      <c r="M194" s="9">
        <f>IFERROR(SUMIFS(ENTRADAS!$J:$J,ENTRADAS!$B:$B,CADASTRO!$B194,ENTRADAS!$I:$I,CADASTRO!M$2)/(SUMIFS(ENTRADAS!$D:$D,ENTRADAS!$B:$B,CADASTRO!$B194,ENTRADAS!$I:$I,CADASTRO!M$2)),0)</f>
        <v>0</v>
      </c>
      <c r="N194" s="9">
        <f>IFERROR(SUMIFS(ENTRADAS!$J:$J,ENTRADAS!$B:$B,CADASTRO!$B194,ENTRADAS!$I:$I,CADASTRO!N$2)/(SUMIFS(ENTRADAS!$D:$D,ENTRADAS!$B:$B,CADASTRO!$B194,ENTRADAS!$I:$I,CADASTRO!N$2)),0)</f>
        <v>0</v>
      </c>
      <c r="O194" s="9">
        <f>IFERROR(SUMIFS(ENTRADAS!$J:$J,ENTRADAS!$B:$B,CADASTRO!$B194,ENTRADAS!$I:$I,CADASTRO!O$2)/(SUMIFS(ENTRADAS!$D:$D,ENTRADAS!$B:$B,CADASTRO!$B194,ENTRADAS!$I:$I,CADASTRO!O$2)),0)</f>
        <v>0</v>
      </c>
      <c r="P194" s="9">
        <f>IFERROR(SUMIFS(ENTRADAS!$J:$J,ENTRADAS!$B:$B,CADASTRO!$B194,ENTRADAS!$I:$I,CADASTRO!P$2)/(SUMIFS(ENTRADAS!$D:$D,ENTRADAS!$B:$B,CADASTRO!$B194,ENTRADAS!$I:$I,CADASTRO!P$2)),0)</f>
        <v>0</v>
      </c>
      <c r="Q194" s="9">
        <f>IFERROR(SUMIFS(ENTRADAS!$J:$J,ENTRADAS!$B:$B,CADASTRO!$B194,ENTRADAS!$I:$I,CADASTRO!Q$2)/(SUMIFS(ENTRADAS!$D:$D,ENTRADAS!$B:$B,CADASTRO!$B194,ENTRADAS!$I:$I,CADASTRO!Q$2)),0)</f>
        <v>0</v>
      </c>
      <c r="R194" s="212">
        <f t="shared" si="10"/>
        <v>0</v>
      </c>
      <c r="S194" s="17">
        <f t="shared" si="9"/>
        <v>0</v>
      </c>
      <c r="T194" s="212">
        <f t="shared" si="11"/>
        <v>12</v>
      </c>
      <c r="U194" s="209">
        <v>12</v>
      </c>
      <c r="V194" s="1"/>
      <c r="W194" s="1"/>
      <c r="X194" s="1"/>
      <c r="Y194" s="1"/>
      <c r="Z194" s="1"/>
      <c r="AA194" s="1"/>
      <c r="AB194" s="1"/>
      <c r="AC194" s="1"/>
    </row>
    <row r="195" spans="1:29" ht="15.75" customHeight="1" x14ac:dyDescent="0.25">
      <c r="A195" s="8"/>
      <c r="B195" s="7"/>
      <c r="C195" s="7"/>
      <c r="D195" s="8"/>
      <c r="E195" s="9"/>
      <c r="F195" s="9">
        <f>IFERROR(SUMIFS(ENTRADAS!$J:$J,ENTRADAS!$B:$B,CADASTRO!$B195,ENTRADAS!$I:$I,CADASTRO!F$2)/(SUMIFS(ENTRADAS!$D:$D,ENTRADAS!$B:$B,CADASTRO!$B195,ENTRADAS!$I:$I,CADASTRO!F$2)),0)</f>
        <v>0</v>
      </c>
      <c r="G195" s="9">
        <f>IFERROR(SUMIFS(ENTRADAS!$J:$J,ENTRADAS!$B:$B,CADASTRO!$B195,ENTRADAS!$I:$I,CADASTRO!G$2)/(SUMIFS(ENTRADAS!$D:$D,ENTRADAS!$B:$B,CADASTRO!$B195,ENTRADAS!$I:$I,CADASTRO!G$2)),0)</f>
        <v>0</v>
      </c>
      <c r="H195" s="9">
        <f>IFERROR(SUMIFS(ENTRADAS!$J:$J,ENTRADAS!$B:$B,CADASTRO!$B195,ENTRADAS!$I:$I,CADASTRO!H$2)/(SUMIFS(ENTRADAS!$D:$D,ENTRADAS!$B:$B,CADASTRO!$B195,ENTRADAS!$I:$I,CADASTRO!H$2)),0)</f>
        <v>0</v>
      </c>
      <c r="I195" s="9">
        <f>IFERROR(SUMIFS(ENTRADAS!$J:$J,ENTRADAS!$B:$B,CADASTRO!$B195,ENTRADAS!$I:$I,CADASTRO!I$2)/(SUMIFS(ENTRADAS!$D:$D,ENTRADAS!$B:$B,CADASTRO!$B195,ENTRADAS!$I:$I,CADASTRO!I$2)),0)</f>
        <v>0</v>
      </c>
      <c r="J195" s="9">
        <f>IFERROR(SUMIFS(ENTRADAS!$J:$J,ENTRADAS!$B:$B,CADASTRO!$B195,ENTRADAS!$I:$I,CADASTRO!J$2)/(SUMIFS(ENTRADAS!$D:$D,ENTRADAS!$B:$B,CADASTRO!$B195,ENTRADAS!$I:$I,CADASTRO!J$2)),0)</f>
        <v>0</v>
      </c>
      <c r="K195" s="9">
        <f>IFERROR(SUMIFS(ENTRADAS!$J:$J,ENTRADAS!$B:$B,CADASTRO!$B195,ENTRADAS!$I:$I,CADASTRO!K$2)/(SUMIFS(ENTRADAS!$D:$D,ENTRADAS!$B:$B,CADASTRO!$B195,ENTRADAS!$I:$I,CADASTRO!K$2)),0)</f>
        <v>0</v>
      </c>
      <c r="L195" s="9">
        <f>IFERROR(SUMIFS(ENTRADAS!$J:$J,ENTRADAS!$B:$B,CADASTRO!$B195,ENTRADAS!$I:$I,CADASTRO!L$2)/(SUMIFS(ENTRADAS!$D:$D,ENTRADAS!$B:$B,CADASTRO!$B195,ENTRADAS!$I:$I,CADASTRO!L$2)),0)</f>
        <v>0</v>
      </c>
      <c r="M195" s="9">
        <f>IFERROR(SUMIFS(ENTRADAS!$J:$J,ENTRADAS!$B:$B,CADASTRO!$B195,ENTRADAS!$I:$I,CADASTRO!M$2)/(SUMIFS(ENTRADAS!$D:$D,ENTRADAS!$B:$B,CADASTRO!$B195,ENTRADAS!$I:$I,CADASTRO!M$2)),0)</f>
        <v>0</v>
      </c>
      <c r="N195" s="9">
        <f>IFERROR(SUMIFS(ENTRADAS!$J:$J,ENTRADAS!$B:$B,CADASTRO!$B195,ENTRADAS!$I:$I,CADASTRO!N$2)/(SUMIFS(ENTRADAS!$D:$D,ENTRADAS!$B:$B,CADASTRO!$B195,ENTRADAS!$I:$I,CADASTRO!N$2)),0)</f>
        <v>0</v>
      </c>
      <c r="O195" s="9">
        <f>IFERROR(SUMIFS(ENTRADAS!$J:$J,ENTRADAS!$B:$B,CADASTRO!$B195,ENTRADAS!$I:$I,CADASTRO!O$2)/(SUMIFS(ENTRADAS!$D:$D,ENTRADAS!$B:$B,CADASTRO!$B195,ENTRADAS!$I:$I,CADASTRO!O$2)),0)</f>
        <v>0</v>
      </c>
      <c r="P195" s="9">
        <f>IFERROR(SUMIFS(ENTRADAS!$J:$J,ENTRADAS!$B:$B,CADASTRO!$B195,ENTRADAS!$I:$I,CADASTRO!P$2)/(SUMIFS(ENTRADAS!$D:$D,ENTRADAS!$B:$B,CADASTRO!$B195,ENTRADAS!$I:$I,CADASTRO!P$2)),0)</f>
        <v>0</v>
      </c>
      <c r="Q195" s="9">
        <f>IFERROR(SUMIFS(ENTRADAS!$J:$J,ENTRADAS!$B:$B,CADASTRO!$B195,ENTRADAS!$I:$I,CADASTRO!Q$2)/(SUMIFS(ENTRADAS!$D:$D,ENTRADAS!$B:$B,CADASTRO!$B195,ENTRADAS!$I:$I,CADASTRO!Q$2)),0)</f>
        <v>0</v>
      </c>
      <c r="R195" s="212">
        <f t="shared" si="10"/>
        <v>0</v>
      </c>
      <c r="S195" s="17">
        <f t="shared" si="9"/>
        <v>0</v>
      </c>
      <c r="T195" s="212">
        <f t="shared" si="11"/>
        <v>12</v>
      </c>
      <c r="U195" s="209">
        <v>12</v>
      </c>
      <c r="V195" s="1"/>
      <c r="W195" s="1"/>
      <c r="X195" s="1"/>
      <c r="Y195" s="1"/>
      <c r="Z195" s="1"/>
      <c r="AA195" s="1"/>
      <c r="AB195" s="1"/>
      <c r="AC195" s="1"/>
    </row>
    <row r="196" spans="1:29" ht="15.75" customHeight="1" x14ac:dyDescent="0.25">
      <c r="A196" s="8"/>
      <c r="B196" s="7"/>
      <c r="C196" s="7"/>
      <c r="D196" s="8"/>
      <c r="E196" s="9"/>
      <c r="F196" s="9">
        <f>IFERROR(SUMIFS(ENTRADAS!$J:$J,ENTRADAS!$B:$B,CADASTRO!$B196,ENTRADAS!$I:$I,CADASTRO!F$2)/(SUMIFS(ENTRADAS!$D:$D,ENTRADAS!$B:$B,CADASTRO!$B196,ENTRADAS!$I:$I,CADASTRO!F$2)),0)</f>
        <v>0</v>
      </c>
      <c r="G196" s="9">
        <f>IFERROR(SUMIFS(ENTRADAS!$J:$J,ENTRADAS!$B:$B,CADASTRO!$B196,ENTRADAS!$I:$I,CADASTRO!G$2)/(SUMIFS(ENTRADAS!$D:$D,ENTRADAS!$B:$B,CADASTRO!$B196,ENTRADAS!$I:$I,CADASTRO!G$2)),0)</f>
        <v>0</v>
      </c>
      <c r="H196" s="9">
        <f>IFERROR(SUMIFS(ENTRADAS!$J:$J,ENTRADAS!$B:$B,CADASTRO!$B196,ENTRADAS!$I:$I,CADASTRO!H$2)/(SUMIFS(ENTRADAS!$D:$D,ENTRADAS!$B:$B,CADASTRO!$B196,ENTRADAS!$I:$I,CADASTRO!H$2)),0)</f>
        <v>0</v>
      </c>
      <c r="I196" s="9">
        <f>IFERROR(SUMIFS(ENTRADAS!$J:$J,ENTRADAS!$B:$B,CADASTRO!$B196,ENTRADAS!$I:$I,CADASTRO!I$2)/(SUMIFS(ENTRADAS!$D:$D,ENTRADAS!$B:$B,CADASTRO!$B196,ENTRADAS!$I:$I,CADASTRO!I$2)),0)</f>
        <v>0</v>
      </c>
      <c r="J196" s="9">
        <f>IFERROR(SUMIFS(ENTRADAS!$J:$J,ENTRADAS!$B:$B,CADASTRO!$B196,ENTRADAS!$I:$I,CADASTRO!J$2)/(SUMIFS(ENTRADAS!$D:$D,ENTRADAS!$B:$B,CADASTRO!$B196,ENTRADAS!$I:$I,CADASTRO!J$2)),0)</f>
        <v>0</v>
      </c>
      <c r="K196" s="9">
        <f>IFERROR(SUMIFS(ENTRADAS!$J:$J,ENTRADAS!$B:$B,CADASTRO!$B196,ENTRADAS!$I:$I,CADASTRO!K$2)/(SUMIFS(ENTRADAS!$D:$D,ENTRADAS!$B:$B,CADASTRO!$B196,ENTRADAS!$I:$I,CADASTRO!K$2)),0)</f>
        <v>0</v>
      </c>
      <c r="L196" s="9">
        <f>IFERROR(SUMIFS(ENTRADAS!$J:$J,ENTRADAS!$B:$B,CADASTRO!$B196,ENTRADAS!$I:$I,CADASTRO!L$2)/(SUMIFS(ENTRADAS!$D:$D,ENTRADAS!$B:$B,CADASTRO!$B196,ENTRADAS!$I:$I,CADASTRO!L$2)),0)</f>
        <v>0</v>
      </c>
      <c r="M196" s="9">
        <f>IFERROR(SUMIFS(ENTRADAS!$J:$J,ENTRADAS!$B:$B,CADASTRO!$B196,ENTRADAS!$I:$I,CADASTRO!M$2)/(SUMIFS(ENTRADAS!$D:$D,ENTRADAS!$B:$B,CADASTRO!$B196,ENTRADAS!$I:$I,CADASTRO!M$2)),0)</f>
        <v>0</v>
      </c>
      <c r="N196" s="9">
        <f>IFERROR(SUMIFS(ENTRADAS!$J:$J,ENTRADAS!$B:$B,CADASTRO!$B196,ENTRADAS!$I:$I,CADASTRO!N$2)/(SUMIFS(ENTRADAS!$D:$D,ENTRADAS!$B:$B,CADASTRO!$B196,ENTRADAS!$I:$I,CADASTRO!N$2)),0)</f>
        <v>0</v>
      </c>
      <c r="O196" s="9">
        <f>IFERROR(SUMIFS(ENTRADAS!$J:$J,ENTRADAS!$B:$B,CADASTRO!$B196,ENTRADAS!$I:$I,CADASTRO!O$2)/(SUMIFS(ENTRADAS!$D:$D,ENTRADAS!$B:$B,CADASTRO!$B196,ENTRADAS!$I:$I,CADASTRO!O$2)),0)</f>
        <v>0</v>
      </c>
      <c r="P196" s="9">
        <f>IFERROR(SUMIFS(ENTRADAS!$J:$J,ENTRADAS!$B:$B,CADASTRO!$B196,ENTRADAS!$I:$I,CADASTRO!P$2)/(SUMIFS(ENTRADAS!$D:$D,ENTRADAS!$B:$B,CADASTRO!$B196,ENTRADAS!$I:$I,CADASTRO!P$2)),0)</f>
        <v>0</v>
      </c>
      <c r="Q196" s="9">
        <f>IFERROR(SUMIFS(ENTRADAS!$J:$J,ENTRADAS!$B:$B,CADASTRO!$B196,ENTRADAS!$I:$I,CADASTRO!Q$2)/(SUMIFS(ENTRADAS!$D:$D,ENTRADAS!$B:$B,CADASTRO!$B196,ENTRADAS!$I:$I,CADASTRO!Q$2)),0)</f>
        <v>0</v>
      </c>
      <c r="R196" s="212">
        <f t="shared" si="10"/>
        <v>0</v>
      </c>
      <c r="S196" s="17">
        <f t="shared" si="9"/>
        <v>0</v>
      </c>
      <c r="T196" s="212">
        <f t="shared" si="11"/>
        <v>12</v>
      </c>
      <c r="U196" s="209">
        <v>12</v>
      </c>
      <c r="V196" s="1"/>
      <c r="W196" s="1"/>
      <c r="X196" s="1"/>
      <c r="Y196" s="1"/>
      <c r="Z196" s="1"/>
      <c r="AA196" s="1"/>
      <c r="AB196" s="1"/>
      <c r="AC196" s="1"/>
    </row>
    <row r="197" spans="1:29" ht="15.75" customHeight="1" x14ac:dyDescent="0.25">
      <c r="A197" s="8"/>
      <c r="B197" s="63"/>
      <c r="C197" s="7"/>
      <c r="D197" s="8"/>
      <c r="E197" s="9"/>
      <c r="F197" s="9">
        <f>IFERROR(SUMIFS(ENTRADAS!$J:$J,ENTRADAS!$B:$B,CADASTRO!$B197,ENTRADAS!$I:$I,CADASTRO!F$2)/(SUMIFS(ENTRADAS!$D:$D,ENTRADAS!$B:$B,CADASTRO!$B197,ENTRADAS!$I:$I,CADASTRO!F$2)),0)</f>
        <v>0</v>
      </c>
      <c r="G197" s="9">
        <f>IFERROR(SUMIFS(ENTRADAS!$J:$J,ENTRADAS!$B:$B,CADASTRO!$B197,ENTRADAS!$I:$I,CADASTRO!G$2)/(SUMIFS(ENTRADAS!$D:$D,ENTRADAS!$B:$B,CADASTRO!$B197,ENTRADAS!$I:$I,CADASTRO!G$2)),0)</f>
        <v>0</v>
      </c>
      <c r="H197" s="9">
        <f>IFERROR(SUMIFS(ENTRADAS!$J:$J,ENTRADAS!$B:$B,CADASTRO!$B197,ENTRADAS!$I:$I,CADASTRO!H$2)/(SUMIFS(ENTRADAS!$D:$D,ENTRADAS!$B:$B,CADASTRO!$B197,ENTRADAS!$I:$I,CADASTRO!H$2)),0)</f>
        <v>0</v>
      </c>
      <c r="I197" s="9">
        <f>IFERROR(SUMIFS(ENTRADAS!$J:$J,ENTRADAS!$B:$B,CADASTRO!$B197,ENTRADAS!$I:$I,CADASTRO!I$2)/(SUMIFS(ENTRADAS!$D:$D,ENTRADAS!$B:$B,CADASTRO!$B197,ENTRADAS!$I:$I,CADASTRO!I$2)),0)</f>
        <v>0</v>
      </c>
      <c r="J197" s="9">
        <f>IFERROR(SUMIFS(ENTRADAS!$J:$J,ENTRADAS!$B:$B,CADASTRO!$B197,ENTRADAS!$I:$I,CADASTRO!J$2)/(SUMIFS(ENTRADAS!$D:$D,ENTRADAS!$B:$B,CADASTRO!$B197,ENTRADAS!$I:$I,CADASTRO!J$2)),0)</f>
        <v>0</v>
      </c>
      <c r="K197" s="9">
        <f>IFERROR(SUMIFS(ENTRADAS!$J:$J,ENTRADAS!$B:$B,CADASTRO!$B197,ENTRADAS!$I:$I,CADASTRO!K$2)/(SUMIFS(ENTRADAS!$D:$D,ENTRADAS!$B:$B,CADASTRO!$B197,ENTRADAS!$I:$I,CADASTRO!K$2)),0)</f>
        <v>0</v>
      </c>
      <c r="L197" s="9">
        <f>IFERROR(SUMIFS(ENTRADAS!$J:$J,ENTRADAS!$B:$B,CADASTRO!$B197,ENTRADAS!$I:$I,CADASTRO!L$2)/(SUMIFS(ENTRADAS!$D:$D,ENTRADAS!$B:$B,CADASTRO!$B197,ENTRADAS!$I:$I,CADASTRO!L$2)),0)</f>
        <v>0</v>
      </c>
      <c r="M197" s="9">
        <f>IFERROR(SUMIFS(ENTRADAS!$J:$J,ENTRADAS!$B:$B,CADASTRO!$B197,ENTRADAS!$I:$I,CADASTRO!M$2)/(SUMIFS(ENTRADAS!$D:$D,ENTRADAS!$B:$B,CADASTRO!$B197,ENTRADAS!$I:$I,CADASTRO!M$2)),0)</f>
        <v>0</v>
      </c>
      <c r="N197" s="9">
        <f>IFERROR(SUMIFS(ENTRADAS!$J:$J,ENTRADAS!$B:$B,CADASTRO!$B197,ENTRADAS!$I:$I,CADASTRO!N$2)/(SUMIFS(ENTRADAS!$D:$D,ENTRADAS!$B:$B,CADASTRO!$B197,ENTRADAS!$I:$I,CADASTRO!N$2)),0)</f>
        <v>0</v>
      </c>
      <c r="O197" s="9">
        <f>IFERROR(SUMIFS(ENTRADAS!$J:$J,ENTRADAS!$B:$B,CADASTRO!$B197,ENTRADAS!$I:$I,CADASTRO!O$2)/(SUMIFS(ENTRADAS!$D:$D,ENTRADAS!$B:$B,CADASTRO!$B197,ENTRADAS!$I:$I,CADASTRO!O$2)),0)</f>
        <v>0</v>
      </c>
      <c r="P197" s="9">
        <f>IFERROR(SUMIFS(ENTRADAS!$J:$J,ENTRADAS!$B:$B,CADASTRO!$B197,ENTRADAS!$I:$I,CADASTRO!P$2)/(SUMIFS(ENTRADAS!$D:$D,ENTRADAS!$B:$B,CADASTRO!$B197,ENTRADAS!$I:$I,CADASTRO!P$2)),0)</f>
        <v>0</v>
      </c>
      <c r="Q197" s="9">
        <f>IFERROR(SUMIFS(ENTRADAS!$J:$J,ENTRADAS!$B:$B,CADASTRO!$B197,ENTRADAS!$I:$I,CADASTRO!Q$2)/(SUMIFS(ENTRADAS!$D:$D,ENTRADAS!$B:$B,CADASTRO!$B197,ENTRADAS!$I:$I,CADASTRO!Q$2)),0)</f>
        <v>0</v>
      </c>
      <c r="R197" s="212">
        <f t="shared" si="10"/>
        <v>0</v>
      </c>
      <c r="S197" s="17">
        <f t="shared" si="9"/>
        <v>0</v>
      </c>
      <c r="T197" s="212">
        <f t="shared" si="11"/>
        <v>12</v>
      </c>
      <c r="U197" s="209">
        <v>12</v>
      </c>
      <c r="V197" s="1"/>
      <c r="W197" s="1"/>
      <c r="X197" s="1"/>
      <c r="Y197" s="1"/>
      <c r="Z197" s="1"/>
      <c r="AA197" s="1"/>
      <c r="AB197" s="1"/>
      <c r="AC197" s="1"/>
    </row>
    <row r="198" spans="1:29" ht="15.75" customHeight="1" x14ac:dyDescent="0.25">
      <c r="A198" s="8"/>
      <c r="B198" s="61"/>
      <c r="C198" s="7"/>
      <c r="D198" s="8"/>
      <c r="E198" s="9"/>
      <c r="F198" s="9">
        <f>IFERROR(SUMIFS(ENTRADAS!$J:$J,ENTRADAS!$B:$B,CADASTRO!$B198,ENTRADAS!$I:$I,CADASTRO!F$2)/(SUMIFS(ENTRADAS!$D:$D,ENTRADAS!$B:$B,CADASTRO!$B198,ENTRADAS!$I:$I,CADASTRO!F$2)),0)</f>
        <v>0</v>
      </c>
      <c r="G198" s="9">
        <f>IFERROR(SUMIFS(ENTRADAS!$J:$J,ENTRADAS!$B:$B,CADASTRO!$B198,ENTRADAS!$I:$I,CADASTRO!G$2)/(SUMIFS(ENTRADAS!$D:$D,ENTRADAS!$B:$B,CADASTRO!$B198,ENTRADAS!$I:$I,CADASTRO!G$2)),0)</f>
        <v>0</v>
      </c>
      <c r="H198" s="9">
        <f>IFERROR(SUMIFS(ENTRADAS!$J:$J,ENTRADAS!$B:$B,CADASTRO!$B198,ENTRADAS!$I:$I,CADASTRO!H$2)/(SUMIFS(ENTRADAS!$D:$D,ENTRADAS!$B:$B,CADASTRO!$B198,ENTRADAS!$I:$I,CADASTRO!H$2)),0)</f>
        <v>0</v>
      </c>
      <c r="I198" s="9">
        <f>IFERROR(SUMIFS(ENTRADAS!$J:$J,ENTRADAS!$B:$B,CADASTRO!$B198,ENTRADAS!$I:$I,CADASTRO!I$2)/(SUMIFS(ENTRADAS!$D:$D,ENTRADAS!$B:$B,CADASTRO!$B198,ENTRADAS!$I:$I,CADASTRO!I$2)),0)</f>
        <v>0</v>
      </c>
      <c r="J198" s="9">
        <f>IFERROR(SUMIFS(ENTRADAS!$J:$J,ENTRADAS!$B:$B,CADASTRO!$B198,ENTRADAS!$I:$I,CADASTRO!J$2)/(SUMIFS(ENTRADAS!$D:$D,ENTRADAS!$B:$B,CADASTRO!$B198,ENTRADAS!$I:$I,CADASTRO!J$2)),0)</f>
        <v>0</v>
      </c>
      <c r="K198" s="9">
        <f>IFERROR(SUMIFS(ENTRADAS!$J:$J,ENTRADAS!$B:$B,CADASTRO!$B198,ENTRADAS!$I:$I,CADASTRO!K$2)/(SUMIFS(ENTRADAS!$D:$D,ENTRADAS!$B:$B,CADASTRO!$B198,ENTRADAS!$I:$I,CADASTRO!K$2)),0)</f>
        <v>0</v>
      </c>
      <c r="L198" s="9">
        <f>IFERROR(SUMIFS(ENTRADAS!$J:$J,ENTRADAS!$B:$B,CADASTRO!$B198,ENTRADAS!$I:$I,CADASTRO!L$2)/(SUMIFS(ENTRADAS!$D:$D,ENTRADAS!$B:$B,CADASTRO!$B198,ENTRADAS!$I:$I,CADASTRO!L$2)),0)</f>
        <v>0</v>
      </c>
      <c r="M198" s="9">
        <f>IFERROR(SUMIFS(ENTRADAS!$J:$J,ENTRADAS!$B:$B,CADASTRO!$B198,ENTRADAS!$I:$I,CADASTRO!M$2)/(SUMIFS(ENTRADAS!$D:$D,ENTRADAS!$B:$B,CADASTRO!$B198,ENTRADAS!$I:$I,CADASTRO!M$2)),0)</f>
        <v>0</v>
      </c>
      <c r="N198" s="9">
        <f>IFERROR(SUMIFS(ENTRADAS!$J:$J,ENTRADAS!$B:$B,CADASTRO!$B198,ENTRADAS!$I:$I,CADASTRO!N$2)/(SUMIFS(ENTRADAS!$D:$D,ENTRADAS!$B:$B,CADASTRO!$B198,ENTRADAS!$I:$I,CADASTRO!N$2)),0)</f>
        <v>0</v>
      </c>
      <c r="O198" s="9">
        <f>IFERROR(SUMIFS(ENTRADAS!$J:$J,ENTRADAS!$B:$B,CADASTRO!$B198,ENTRADAS!$I:$I,CADASTRO!O$2)/(SUMIFS(ENTRADAS!$D:$D,ENTRADAS!$B:$B,CADASTRO!$B198,ENTRADAS!$I:$I,CADASTRO!O$2)),0)</f>
        <v>0</v>
      </c>
      <c r="P198" s="9">
        <f>IFERROR(SUMIFS(ENTRADAS!$J:$J,ENTRADAS!$B:$B,CADASTRO!$B198,ENTRADAS!$I:$I,CADASTRO!P$2)/(SUMIFS(ENTRADAS!$D:$D,ENTRADAS!$B:$B,CADASTRO!$B198,ENTRADAS!$I:$I,CADASTRO!P$2)),0)</f>
        <v>0</v>
      </c>
      <c r="Q198" s="9">
        <f>IFERROR(SUMIFS(ENTRADAS!$J:$J,ENTRADAS!$B:$B,CADASTRO!$B198,ENTRADAS!$I:$I,CADASTRO!Q$2)/(SUMIFS(ENTRADAS!$D:$D,ENTRADAS!$B:$B,CADASTRO!$B198,ENTRADAS!$I:$I,CADASTRO!Q$2)),0)</f>
        <v>0</v>
      </c>
      <c r="R198" s="212">
        <f t="shared" si="10"/>
        <v>0</v>
      </c>
      <c r="S198" s="17">
        <f t="shared" ref="S198:S261" si="12">D198*E198</f>
        <v>0</v>
      </c>
      <c r="T198" s="212">
        <f t="shared" si="11"/>
        <v>12</v>
      </c>
      <c r="U198" s="209">
        <v>12</v>
      </c>
      <c r="V198" s="1"/>
      <c r="W198" s="1"/>
      <c r="X198" s="1"/>
      <c r="Y198" s="1"/>
      <c r="Z198" s="1"/>
      <c r="AA198" s="1"/>
      <c r="AB198" s="1"/>
      <c r="AC198" s="1"/>
    </row>
    <row r="199" spans="1:29" ht="15.75" customHeight="1" x14ac:dyDescent="0.25">
      <c r="A199" s="266"/>
      <c r="B199" s="266"/>
      <c r="C199" s="266"/>
      <c r="D199" s="266"/>
      <c r="E199" s="266"/>
      <c r="F199" s="9">
        <f>IFERROR(SUMIFS(ENTRADAS!$J:$J,ENTRADAS!$B:$B,CADASTRO!$B199,ENTRADAS!$I:$I,CADASTRO!F$2)/(SUMIFS(ENTRADAS!$D:$D,ENTRADAS!$B:$B,CADASTRO!$B199,ENTRADAS!$I:$I,CADASTRO!F$2)),0)</f>
        <v>0</v>
      </c>
      <c r="G199" s="9">
        <f>IFERROR(SUMIFS(ENTRADAS!$J:$J,ENTRADAS!$B:$B,CADASTRO!$B199,ENTRADAS!$I:$I,CADASTRO!G$2)/(SUMIFS(ENTRADAS!$D:$D,ENTRADAS!$B:$B,CADASTRO!$B199,ENTRADAS!$I:$I,CADASTRO!G$2)),0)</f>
        <v>0</v>
      </c>
      <c r="H199" s="9">
        <f>IFERROR(SUMIFS(ENTRADAS!$J:$J,ENTRADAS!$B:$B,CADASTRO!$B199,ENTRADAS!$I:$I,CADASTRO!H$2)/(SUMIFS(ENTRADAS!$D:$D,ENTRADAS!$B:$B,CADASTRO!$B199,ENTRADAS!$I:$I,CADASTRO!H$2)),0)</f>
        <v>0</v>
      </c>
      <c r="I199" s="9">
        <f>IFERROR(SUMIFS(ENTRADAS!$J:$J,ENTRADAS!$B:$B,CADASTRO!$B199,ENTRADAS!$I:$I,CADASTRO!I$2)/(SUMIFS(ENTRADAS!$D:$D,ENTRADAS!$B:$B,CADASTRO!$B199,ENTRADAS!$I:$I,CADASTRO!I$2)),0)</f>
        <v>0</v>
      </c>
      <c r="J199" s="9">
        <f>IFERROR(SUMIFS(ENTRADAS!$J:$J,ENTRADAS!$B:$B,CADASTRO!$B199,ENTRADAS!$I:$I,CADASTRO!J$2)/(SUMIFS(ENTRADAS!$D:$D,ENTRADAS!$B:$B,CADASTRO!$B199,ENTRADAS!$I:$I,CADASTRO!J$2)),0)</f>
        <v>0</v>
      </c>
      <c r="K199" s="9">
        <f>IFERROR(SUMIFS(ENTRADAS!$J:$J,ENTRADAS!$B:$B,CADASTRO!$B199,ENTRADAS!$I:$I,CADASTRO!K$2)/(SUMIFS(ENTRADAS!$D:$D,ENTRADAS!$B:$B,CADASTRO!$B199,ENTRADAS!$I:$I,CADASTRO!K$2)),0)</f>
        <v>0</v>
      </c>
      <c r="L199" s="9">
        <f>IFERROR(SUMIFS(ENTRADAS!$J:$J,ENTRADAS!$B:$B,CADASTRO!$B199,ENTRADAS!$I:$I,CADASTRO!L$2)/(SUMIFS(ENTRADAS!$D:$D,ENTRADAS!$B:$B,CADASTRO!$B199,ENTRADAS!$I:$I,CADASTRO!L$2)),0)</f>
        <v>0</v>
      </c>
      <c r="M199" s="9">
        <f>IFERROR(SUMIFS(ENTRADAS!$J:$J,ENTRADAS!$B:$B,CADASTRO!$B199,ENTRADAS!$I:$I,CADASTRO!M$2)/(SUMIFS(ENTRADAS!$D:$D,ENTRADAS!$B:$B,CADASTRO!$B199,ENTRADAS!$I:$I,CADASTRO!M$2)),0)</f>
        <v>0</v>
      </c>
      <c r="N199" s="9">
        <f>IFERROR(SUMIFS(ENTRADAS!$J:$J,ENTRADAS!$B:$B,CADASTRO!$B199,ENTRADAS!$I:$I,CADASTRO!N$2)/(SUMIFS(ENTRADAS!$D:$D,ENTRADAS!$B:$B,CADASTRO!$B199,ENTRADAS!$I:$I,CADASTRO!N$2)),0)</f>
        <v>0</v>
      </c>
      <c r="O199" s="9">
        <f>IFERROR(SUMIFS(ENTRADAS!$J:$J,ENTRADAS!$B:$B,CADASTRO!$B199,ENTRADAS!$I:$I,CADASTRO!O$2)/(SUMIFS(ENTRADAS!$D:$D,ENTRADAS!$B:$B,CADASTRO!$B199,ENTRADAS!$I:$I,CADASTRO!O$2)),0)</f>
        <v>0</v>
      </c>
      <c r="P199" s="9">
        <f>IFERROR(SUMIFS(ENTRADAS!$J:$J,ENTRADAS!$B:$B,CADASTRO!$B199,ENTRADAS!$I:$I,CADASTRO!P$2)/(SUMIFS(ENTRADAS!$D:$D,ENTRADAS!$B:$B,CADASTRO!$B199,ENTRADAS!$I:$I,CADASTRO!P$2)),0)</f>
        <v>0</v>
      </c>
      <c r="Q199" s="9">
        <f>IFERROR(SUMIFS(ENTRADAS!$J:$J,ENTRADAS!$B:$B,CADASTRO!$B199,ENTRADAS!$I:$I,CADASTRO!Q$2)/(SUMIFS(ENTRADAS!$D:$D,ENTRADAS!$B:$B,CADASTRO!$B199,ENTRADAS!$I:$I,CADASTRO!Q$2)),0)</f>
        <v>0</v>
      </c>
      <c r="R199" s="212">
        <f t="shared" si="10"/>
        <v>0</v>
      </c>
      <c r="S199" s="17">
        <f t="shared" si="12"/>
        <v>0</v>
      </c>
      <c r="T199" s="212">
        <f t="shared" si="11"/>
        <v>12</v>
      </c>
      <c r="U199" s="209">
        <v>12</v>
      </c>
      <c r="V199" s="1"/>
      <c r="W199" s="1"/>
      <c r="X199" s="1"/>
      <c r="Y199" s="1"/>
      <c r="Z199" s="1"/>
      <c r="AA199" s="1"/>
      <c r="AB199" s="1"/>
      <c r="AC199" s="1"/>
    </row>
    <row r="200" spans="1:29" ht="15.75" customHeight="1" x14ac:dyDescent="0.25">
      <c r="A200" s="266"/>
      <c r="B200" s="266"/>
      <c r="C200" s="266"/>
      <c r="D200" s="266"/>
      <c r="E200" s="266"/>
      <c r="F200" s="9">
        <f>IFERROR(SUMIFS(ENTRADAS!$J:$J,ENTRADAS!$B:$B,CADASTRO!$B200,ENTRADAS!$I:$I,CADASTRO!F$2)/(SUMIFS(ENTRADAS!$D:$D,ENTRADAS!$B:$B,CADASTRO!$B200,ENTRADAS!$I:$I,CADASTRO!F$2)),0)</f>
        <v>0</v>
      </c>
      <c r="G200" s="9">
        <f>IFERROR(SUMIFS(ENTRADAS!$J:$J,ENTRADAS!$B:$B,CADASTRO!$B200,ENTRADAS!$I:$I,CADASTRO!G$2)/(SUMIFS(ENTRADAS!$D:$D,ENTRADAS!$B:$B,CADASTRO!$B200,ENTRADAS!$I:$I,CADASTRO!G$2)),0)</f>
        <v>0</v>
      </c>
      <c r="H200" s="9">
        <f>IFERROR(SUMIFS(ENTRADAS!$J:$J,ENTRADAS!$B:$B,CADASTRO!$B200,ENTRADAS!$I:$I,CADASTRO!H$2)/(SUMIFS(ENTRADAS!$D:$D,ENTRADAS!$B:$B,CADASTRO!$B200,ENTRADAS!$I:$I,CADASTRO!H$2)),0)</f>
        <v>0</v>
      </c>
      <c r="I200" s="9">
        <f>IFERROR(SUMIFS(ENTRADAS!$J:$J,ENTRADAS!$B:$B,CADASTRO!$B200,ENTRADAS!$I:$I,CADASTRO!I$2)/(SUMIFS(ENTRADAS!$D:$D,ENTRADAS!$B:$B,CADASTRO!$B200,ENTRADAS!$I:$I,CADASTRO!I$2)),0)</f>
        <v>0</v>
      </c>
      <c r="J200" s="9">
        <f>IFERROR(SUMIFS(ENTRADAS!$J:$J,ENTRADAS!$B:$B,CADASTRO!$B200,ENTRADAS!$I:$I,CADASTRO!J$2)/(SUMIFS(ENTRADAS!$D:$D,ENTRADAS!$B:$B,CADASTRO!$B200,ENTRADAS!$I:$I,CADASTRO!J$2)),0)</f>
        <v>0</v>
      </c>
      <c r="K200" s="9">
        <f>IFERROR(SUMIFS(ENTRADAS!$J:$J,ENTRADAS!$B:$B,CADASTRO!$B200,ENTRADAS!$I:$I,CADASTRO!K$2)/(SUMIFS(ENTRADAS!$D:$D,ENTRADAS!$B:$B,CADASTRO!$B200,ENTRADAS!$I:$I,CADASTRO!K$2)),0)</f>
        <v>0</v>
      </c>
      <c r="L200" s="9">
        <f>IFERROR(SUMIFS(ENTRADAS!$J:$J,ENTRADAS!$B:$B,CADASTRO!$B200,ENTRADAS!$I:$I,CADASTRO!L$2)/(SUMIFS(ENTRADAS!$D:$D,ENTRADAS!$B:$B,CADASTRO!$B200,ENTRADAS!$I:$I,CADASTRO!L$2)),0)</f>
        <v>0</v>
      </c>
      <c r="M200" s="9">
        <f>IFERROR(SUMIFS(ENTRADAS!$J:$J,ENTRADAS!$B:$B,CADASTRO!$B200,ENTRADAS!$I:$I,CADASTRO!M$2)/(SUMIFS(ENTRADAS!$D:$D,ENTRADAS!$B:$B,CADASTRO!$B200,ENTRADAS!$I:$I,CADASTRO!M$2)),0)</f>
        <v>0</v>
      </c>
      <c r="N200" s="9">
        <f>IFERROR(SUMIFS(ENTRADAS!$J:$J,ENTRADAS!$B:$B,CADASTRO!$B200,ENTRADAS!$I:$I,CADASTRO!N$2)/(SUMIFS(ENTRADAS!$D:$D,ENTRADAS!$B:$B,CADASTRO!$B200,ENTRADAS!$I:$I,CADASTRO!N$2)),0)</f>
        <v>0</v>
      </c>
      <c r="O200" s="9">
        <f>IFERROR(SUMIFS(ENTRADAS!$J:$J,ENTRADAS!$B:$B,CADASTRO!$B200,ENTRADAS!$I:$I,CADASTRO!O$2)/(SUMIFS(ENTRADAS!$D:$D,ENTRADAS!$B:$B,CADASTRO!$B200,ENTRADAS!$I:$I,CADASTRO!O$2)),0)</f>
        <v>0</v>
      </c>
      <c r="P200" s="9">
        <f>IFERROR(SUMIFS(ENTRADAS!$J:$J,ENTRADAS!$B:$B,CADASTRO!$B200,ENTRADAS!$I:$I,CADASTRO!P$2)/(SUMIFS(ENTRADAS!$D:$D,ENTRADAS!$B:$B,CADASTRO!$B200,ENTRADAS!$I:$I,CADASTRO!P$2)),0)</f>
        <v>0</v>
      </c>
      <c r="Q200" s="9">
        <f>IFERROR(SUMIFS(ENTRADAS!$J:$J,ENTRADAS!$B:$B,CADASTRO!$B200,ENTRADAS!$I:$I,CADASTRO!Q$2)/(SUMIFS(ENTRADAS!$D:$D,ENTRADAS!$B:$B,CADASTRO!$B200,ENTRADAS!$I:$I,CADASTRO!Q$2)),0)</f>
        <v>0</v>
      </c>
      <c r="R200" s="212">
        <f t="shared" si="10"/>
        <v>0</v>
      </c>
      <c r="S200" s="17">
        <f t="shared" si="12"/>
        <v>0</v>
      </c>
      <c r="T200" s="212">
        <f t="shared" si="11"/>
        <v>12</v>
      </c>
      <c r="U200" s="209">
        <v>12</v>
      </c>
      <c r="V200" s="1"/>
      <c r="W200" s="1"/>
      <c r="X200" s="1"/>
      <c r="Y200" s="1"/>
      <c r="Z200" s="1"/>
      <c r="AA200" s="1"/>
      <c r="AB200" s="1"/>
      <c r="AC200" s="1"/>
    </row>
    <row r="201" spans="1:29" ht="15.75" customHeight="1" x14ac:dyDescent="0.25">
      <c r="A201" s="266"/>
      <c r="B201" s="266"/>
      <c r="C201" s="266"/>
      <c r="D201" s="266"/>
      <c r="E201" s="266"/>
      <c r="F201" s="9">
        <f>IFERROR(SUMIFS(ENTRADAS!$J:$J,ENTRADAS!$B:$B,CADASTRO!$B201,ENTRADAS!$I:$I,CADASTRO!F$2)/(SUMIFS(ENTRADAS!$D:$D,ENTRADAS!$B:$B,CADASTRO!$B201,ENTRADAS!$I:$I,CADASTRO!F$2)),0)</f>
        <v>0</v>
      </c>
      <c r="G201" s="9">
        <f>IFERROR(SUMIFS(ENTRADAS!$J:$J,ENTRADAS!$B:$B,CADASTRO!$B201,ENTRADAS!$I:$I,CADASTRO!G$2)/(SUMIFS(ENTRADAS!$D:$D,ENTRADAS!$B:$B,CADASTRO!$B201,ENTRADAS!$I:$I,CADASTRO!G$2)),0)</f>
        <v>0</v>
      </c>
      <c r="H201" s="9">
        <f>IFERROR(SUMIFS(ENTRADAS!$J:$J,ENTRADAS!$B:$B,CADASTRO!$B201,ENTRADAS!$I:$I,CADASTRO!H$2)/(SUMIFS(ENTRADAS!$D:$D,ENTRADAS!$B:$B,CADASTRO!$B201,ENTRADAS!$I:$I,CADASTRO!H$2)),0)</f>
        <v>0</v>
      </c>
      <c r="I201" s="9">
        <f>IFERROR(SUMIFS(ENTRADAS!$J:$J,ENTRADAS!$B:$B,CADASTRO!$B201,ENTRADAS!$I:$I,CADASTRO!I$2)/(SUMIFS(ENTRADAS!$D:$D,ENTRADAS!$B:$B,CADASTRO!$B201,ENTRADAS!$I:$I,CADASTRO!I$2)),0)</f>
        <v>0</v>
      </c>
      <c r="J201" s="9">
        <f>IFERROR(SUMIFS(ENTRADAS!$J:$J,ENTRADAS!$B:$B,CADASTRO!$B201,ENTRADAS!$I:$I,CADASTRO!J$2)/(SUMIFS(ENTRADAS!$D:$D,ENTRADAS!$B:$B,CADASTRO!$B201,ENTRADAS!$I:$I,CADASTRO!J$2)),0)</f>
        <v>0</v>
      </c>
      <c r="K201" s="9">
        <f>IFERROR(SUMIFS(ENTRADAS!$J:$J,ENTRADAS!$B:$B,CADASTRO!$B201,ENTRADAS!$I:$I,CADASTRO!K$2)/(SUMIFS(ENTRADAS!$D:$D,ENTRADAS!$B:$B,CADASTRO!$B201,ENTRADAS!$I:$I,CADASTRO!K$2)),0)</f>
        <v>0</v>
      </c>
      <c r="L201" s="9">
        <f>IFERROR(SUMIFS(ENTRADAS!$J:$J,ENTRADAS!$B:$B,CADASTRO!$B201,ENTRADAS!$I:$I,CADASTRO!L$2)/(SUMIFS(ENTRADAS!$D:$D,ENTRADAS!$B:$B,CADASTRO!$B201,ENTRADAS!$I:$I,CADASTRO!L$2)),0)</f>
        <v>0</v>
      </c>
      <c r="M201" s="9">
        <f>IFERROR(SUMIFS(ENTRADAS!$J:$J,ENTRADAS!$B:$B,CADASTRO!$B201,ENTRADAS!$I:$I,CADASTRO!M$2)/(SUMIFS(ENTRADAS!$D:$D,ENTRADAS!$B:$B,CADASTRO!$B201,ENTRADAS!$I:$I,CADASTRO!M$2)),0)</f>
        <v>0</v>
      </c>
      <c r="N201" s="9">
        <f>IFERROR(SUMIFS(ENTRADAS!$J:$J,ENTRADAS!$B:$B,CADASTRO!$B201,ENTRADAS!$I:$I,CADASTRO!N$2)/(SUMIFS(ENTRADAS!$D:$D,ENTRADAS!$B:$B,CADASTRO!$B201,ENTRADAS!$I:$I,CADASTRO!N$2)),0)</f>
        <v>0</v>
      </c>
      <c r="O201" s="9">
        <f>IFERROR(SUMIFS(ENTRADAS!$J:$J,ENTRADAS!$B:$B,CADASTRO!$B201,ENTRADAS!$I:$I,CADASTRO!O$2)/(SUMIFS(ENTRADAS!$D:$D,ENTRADAS!$B:$B,CADASTRO!$B201,ENTRADAS!$I:$I,CADASTRO!O$2)),0)</f>
        <v>0</v>
      </c>
      <c r="P201" s="9">
        <f>IFERROR(SUMIFS(ENTRADAS!$J:$J,ENTRADAS!$B:$B,CADASTRO!$B201,ENTRADAS!$I:$I,CADASTRO!P$2)/(SUMIFS(ENTRADAS!$D:$D,ENTRADAS!$B:$B,CADASTRO!$B201,ENTRADAS!$I:$I,CADASTRO!P$2)),0)</f>
        <v>0</v>
      </c>
      <c r="Q201" s="9">
        <f>IFERROR(SUMIFS(ENTRADAS!$J:$J,ENTRADAS!$B:$B,CADASTRO!$B201,ENTRADAS!$I:$I,CADASTRO!Q$2)/(SUMIFS(ENTRADAS!$D:$D,ENTRADAS!$B:$B,CADASTRO!$B201,ENTRADAS!$I:$I,CADASTRO!Q$2)),0)</f>
        <v>0</v>
      </c>
      <c r="R201" s="212">
        <f t="shared" si="10"/>
        <v>0</v>
      </c>
      <c r="S201" s="17">
        <f t="shared" si="12"/>
        <v>0</v>
      </c>
      <c r="T201" s="212">
        <f t="shared" si="11"/>
        <v>12</v>
      </c>
      <c r="U201" s="209">
        <v>12</v>
      </c>
      <c r="V201" s="1"/>
      <c r="W201" s="1"/>
      <c r="X201" s="1"/>
      <c r="Y201" s="1"/>
      <c r="Z201" s="1"/>
      <c r="AA201" s="1"/>
      <c r="AB201" s="1"/>
      <c r="AC201" s="1"/>
    </row>
    <row r="202" spans="1:29" ht="15.75" customHeight="1" x14ac:dyDescent="0.25">
      <c r="A202" s="266"/>
      <c r="B202" s="266"/>
      <c r="C202" s="266"/>
      <c r="D202" s="266"/>
      <c r="E202" s="266"/>
      <c r="F202" s="9">
        <f>IFERROR(SUMIFS(ENTRADAS!$J:$J,ENTRADAS!$B:$B,CADASTRO!$B202,ENTRADAS!$I:$I,CADASTRO!F$2)/(SUMIFS(ENTRADAS!$D:$D,ENTRADAS!$B:$B,CADASTRO!$B202,ENTRADAS!$I:$I,CADASTRO!F$2)),0)</f>
        <v>0</v>
      </c>
      <c r="G202" s="9">
        <f>IFERROR(SUMIFS(ENTRADAS!$J:$J,ENTRADAS!$B:$B,CADASTRO!$B202,ENTRADAS!$I:$I,CADASTRO!G$2)/(SUMIFS(ENTRADAS!$D:$D,ENTRADAS!$B:$B,CADASTRO!$B202,ENTRADAS!$I:$I,CADASTRO!G$2)),0)</f>
        <v>0</v>
      </c>
      <c r="H202" s="9">
        <f>IFERROR(SUMIFS(ENTRADAS!$J:$J,ENTRADAS!$B:$B,CADASTRO!$B202,ENTRADAS!$I:$I,CADASTRO!H$2)/(SUMIFS(ENTRADAS!$D:$D,ENTRADAS!$B:$B,CADASTRO!$B202,ENTRADAS!$I:$I,CADASTRO!H$2)),0)</f>
        <v>0</v>
      </c>
      <c r="I202" s="9">
        <f>IFERROR(SUMIFS(ENTRADAS!$J:$J,ENTRADAS!$B:$B,CADASTRO!$B202,ENTRADAS!$I:$I,CADASTRO!I$2)/(SUMIFS(ENTRADAS!$D:$D,ENTRADAS!$B:$B,CADASTRO!$B202,ENTRADAS!$I:$I,CADASTRO!I$2)),0)</f>
        <v>0</v>
      </c>
      <c r="J202" s="9">
        <f>IFERROR(SUMIFS(ENTRADAS!$J:$J,ENTRADAS!$B:$B,CADASTRO!$B202,ENTRADAS!$I:$I,CADASTRO!J$2)/(SUMIFS(ENTRADAS!$D:$D,ENTRADAS!$B:$B,CADASTRO!$B202,ENTRADAS!$I:$I,CADASTRO!J$2)),0)</f>
        <v>0</v>
      </c>
      <c r="K202" s="9">
        <f>IFERROR(SUMIFS(ENTRADAS!$J:$J,ENTRADAS!$B:$B,CADASTRO!$B202,ENTRADAS!$I:$I,CADASTRO!K$2)/(SUMIFS(ENTRADAS!$D:$D,ENTRADAS!$B:$B,CADASTRO!$B202,ENTRADAS!$I:$I,CADASTRO!K$2)),0)</f>
        <v>0</v>
      </c>
      <c r="L202" s="9">
        <f>IFERROR(SUMIFS(ENTRADAS!$J:$J,ENTRADAS!$B:$B,CADASTRO!$B202,ENTRADAS!$I:$I,CADASTRO!L$2)/(SUMIFS(ENTRADAS!$D:$D,ENTRADAS!$B:$B,CADASTRO!$B202,ENTRADAS!$I:$I,CADASTRO!L$2)),0)</f>
        <v>0</v>
      </c>
      <c r="M202" s="9">
        <f>IFERROR(SUMIFS(ENTRADAS!$J:$J,ENTRADAS!$B:$B,CADASTRO!$B202,ENTRADAS!$I:$I,CADASTRO!M$2)/(SUMIFS(ENTRADAS!$D:$D,ENTRADAS!$B:$B,CADASTRO!$B202,ENTRADAS!$I:$I,CADASTRO!M$2)),0)</f>
        <v>0</v>
      </c>
      <c r="N202" s="9">
        <f>IFERROR(SUMIFS(ENTRADAS!$J:$J,ENTRADAS!$B:$B,CADASTRO!$B202,ENTRADAS!$I:$I,CADASTRO!N$2)/(SUMIFS(ENTRADAS!$D:$D,ENTRADAS!$B:$B,CADASTRO!$B202,ENTRADAS!$I:$I,CADASTRO!N$2)),0)</f>
        <v>0</v>
      </c>
      <c r="O202" s="9">
        <f>IFERROR(SUMIFS(ENTRADAS!$J:$J,ENTRADAS!$B:$B,CADASTRO!$B202,ENTRADAS!$I:$I,CADASTRO!O$2)/(SUMIFS(ENTRADAS!$D:$D,ENTRADAS!$B:$B,CADASTRO!$B202,ENTRADAS!$I:$I,CADASTRO!O$2)),0)</f>
        <v>0</v>
      </c>
      <c r="P202" s="9">
        <f>IFERROR(SUMIFS(ENTRADAS!$J:$J,ENTRADAS!$B:$B,CADASTRO!$B202,ENTRADAS!$I:$I,CADASTRO!P$2)/(SUMIFS(ENTRADAS!$D:$D,ENTRADAS!$B:$B,CADASTRO!$B202,ENTRADAS!$I:$I,CADASTRO!P$2)),0)</f>
        <v>0</v>
      </c>
      <c r="Q202" s="9">
        <f>IFERROR(SUMIFS(ENTRADAS!$J:$J,ENTRADAS!$B:$B,CADASTRO!$B202,ENTRADAS!$I:$I,CADASTRO!Q$2)/(SUMIFS(ENTRADAS!$D:$D,ENTRADAS!$B:$B,CADASTRO!$B202,ENTRADAS!$I:$I,CADASTRO!Q$2)),0)</f>
        <v>0</v>
      </c>
      <c r="R202" s="212">
        <f t="shared" si="10"/>
        <v>0</v>
      </c>
      <c r="S202" s="17">
        <f t="shared" si="12"/>
        <v>0</v>
      </c>
      <c r="T202" s="212">
        <f t="shared" si="11"/>
        <v>12</v>
      </c>
      <c r="U202" s="209">
        <v>12</v>
      </c>
      <c r="V202" s="1"/>
      <c r="W202" s="1"/>
      <c r="X202" s="1"/>
      <c r="Y202" s="1"/>
      <c r="Z202" s="1"/>
      <c r="AA202" s="1"/>
      <c r="AB202" s="1"/>
      <c r="AC202" s="1"/>
    </row>
    <row r="203" spans="1:29" ht="15.75" customHeight="1" x14ac:dyDescent="0.25">
      <c r="A203" s="266"/>
      <c r="B203" s="266"/>
      <c r="C203" s="266"/>
      <c r="D203" s="266"/>
      <c r="E203" s="266"/>
      <c r="F203" s="9">
        <f>IFERROR(SUMIFS(ENTRADAS!$J:$J,ENTRADAS!$B:$B,CADASTRO!$B203,ENTRADAS!$I:$I,CADASTRO!F$2)/(SUMIFS(ENTRADAS!$D:$D,ENTRADAS!$B:$B,CADASTRO!$B203,ENTRADAS!$I:$I,CADASTRO!F$2)),0)</f>
        <v>0</v>
      </c>
      <c r="G203" s="9">
        <f>IFERROR(SUMIFS(ENTRADAS!$J:$J,ENTRADAS!$B:$B,CADASTRO!$B203,ENTRADAS!$I:$I,CADASTRO!G$2)/(SUMIFS(ENTRADAS!$D:$D,ENTRADAS!$B:$B,CADASTRO!$B203,ENTRADAS!$I:$I,CADASTRO!G$2)),0)</f>
        <v>0</v>
      </c>
      <c r="H203" s="9">
        <f>IFERROR(SUMIFS(ENTRADAS!$J:$J,ENTRADAS!$B:$B,CADASTRO!$B203,ENTRADAS!$I:$I,CADASTRO!H$2)/(SUMIFS(ENTRADAS!$D:$D,ENTRADAS!$B:$B,CADASTRO!$B203,ENTRADAS!$I:$I,CADASTRO!H$2)),0)</f>
        <v>0</v>
      </c>
      <c r="I203" s="9">
        <f>IFERROR(SUMIFS(ENTRADAS!$J:$J,ENTRADAS!$B:$B,CADASTRO!$B203,ENTRADAS!$I:$I,CADASTRO!I$2)/(SUMIFS(ENTRADAS!$D:$D,ENTRADAS!$B:$B,CADASTRO!$B203,ENTRADAS!$I:$I,CADASTRO!I$2)),0)</f>
        <v>0</v>
      </c>
      <c r="J203" s="9">
        <f>IFERROR(SUMIFS(ENTRADAS!$J:$J,ENTRADAS!$B:$B,CADASTRO!$B203,ENTRADAS!$I:$I,CADASTRO!J$2)/(SUMIFS(ENTRADAS!$D:$D,ENTRADAS!$B:$B,CADASTRO!$B203,ENTRADAS!$I:$I,CADASTRO!J$2)),0)</f>
        <v>0</v>
      </c>
      <c r="K203" s="9">
        <f>IFERROR(SUMIFS(ENTRADAS!$J:$J,ENTRADAS!$B:$B,CADASTRO!$B203,ENTRADAS!$I:$I,CADASTRO!K$2)/(SUMIFS(ENTRADAS!$D:$D,ENTRADAS!$B:$B,CADASTRO!$B203,ENTRADAS!$I:$I,CADASTRO!K$2)),0)</f>
        <v>0</v>
      </c>
      <c r="L203" s="9">
        <f>IFERROR(SUMIFS(ENTRADAS!$J:$J,ENTRADAS!$B:$B,CADASTRO!$B203,ENTRADAS!$I:$I,CADASTRO!L$2)/(SUMIFS(ENTRADAS!$D:$D,ENTRADAS!$B:$B,CADASTRO!$B203,ENTRADAS!$I:$I,CADASTRO!L$2)),0)</f>
        <v>0</v>
      </c>
      <c r="M203" s="9">
        <f>IFERROR(SUMIFS(ENTRADAS!$J:$J,ENTRADAS!$B:$B,CADASTRO!$B203,ENTRADAS!$I:$I,CADASTRO!M$2)/(SUMIFS(ENTRADAS!$D:$D,ENTRADAS!$B:$B,CADASTRO!$B203,ENTRADAS!$I:$I,CADASTRO!M$2)),0)</f>
        <v>0</v>
      </c>
      <c r="N203" s="9">
        <f>IFERROR(SUMIFS(ENTRADAS!$J:$J,ENTRADAS!$B:$B,CADASTRO!$B203,ENTRADAS!$I:$I,CADASTRO!N$2)/(SUMIFS(ENTRADAS!$D:$D,ENTRADAS!$B:$B,CADASTRO!$B203,ENTRADAS!$I:$I,CADASTRO!N$2)),0)</f>
        <v>0</v>
      </c>
      <c r="O203" s="9">
        <f>IFERROR(SUMIFS(ENTRADAS!$J:$J,ENTRADAS!$B:$B,CADASTRO!$B203,ENTRADAS!$I:$I,CADASTRO!O$2)/(SUMIFS(ENTRADAS!$D:$D,ENTRADAS!$B:$B,CADASTRO!$B203,ENTRADAS!$I:$I,CADASTRO!O$2)),0)</f>
        <v>0</v>
      </c>
      <c r="P203" s="9">
        <f>IFERROR(SUMIFS(ENTRADAS!$J:$J,ENTRADAS!$B:$B,CADASTRO!$B203,ENTRADAS!$I:$I,CADASTRO!P$2)/(SUMIFS(ENTRADAS!$D:$D,ENTRADAS!$B:$B,CADASTRO!$B203,ENTRADAS!$I:$I,CADASTRO!P$2)),0)</f>
        <v>0</v>
      </c>
      <c r="Q203" s="9">
        <f>IFERROR(SUMIFS(ENTRADAS!$J:$J,ENTRADAS!$B:$B,CADASTRO!$B203,ENTRADAS!$I:$I,CADASTRO!Q$2)/(SUMIFS(ENTRADAS!$D:$D,ENTRADAS!$B:$B,CADASTRO!$B203,ENTRADAS!$I:$I,CADASTRO!Q$2)),0)</f>
        <v>0</v>
      </c>
      <c r="R203" s="212">
        <f t="shared" si="10"/>
        <v>0</v>
      </c>
      <c r="S203" s="17">
        <f t="shared" si="12"/>
        <v>0</v>
      </c>
      <c r="T203" s="212">
        <f t="shared" si="11"/>
        <v>12</v>
      </c>
      <c r="U203" s="209">
        <v>12</v>
      </c>
      <c r="V203" s="1"/>
      <c r="W203" s="1"/>
      <c r="X203" s="1"/>
      <c r="Y203" s="1"/>
      <c r="Z203" s="1"/>
      <c r="AA203" s="1"/>
      <c r="AB203" s="1"/>
      <c r="AC203" s="1"/>
    </row>
    <row r="204" spans="1:29" ht="15.75" customHeight="1" x14ac:dyDescent="0.25">
      <c r="A204" s="266"/>
      <c r="B204" s="266"/>
      <c r="C204" s="266"/>
      <c r="D204" s="266"/>
      <c r="E204" s="266"/>
      <c r="F204" s="9">
        <f>IFERROR(SUMIFS(ENTRADAS!$J:$J,ENTRADAS!$B:$B,CADASTRO!$B204,ENTRADAS!$I:$I,CADASTRO!F$2)/(SUMIFS(ENTRADAS!$D:$D,ENTRADAS!$B:$B,CADASTRO!$B204,ENTRADAS!$I:$I,CADASTRO!F$2)),0)</f>
        <v>0</v>
      </c>
      <c r="G204" s="9">
        <f>IFERROR(SUMIFS(ENTRADAS!$J:$J,ENTRADAS!$B:$B,CADASTRO!$B204,ENTRADAS!$I:$I,CADASTRO!G$2)/(SUMIFS(ENTRADAS!$D:$D,ENTRADAS!$B:$B,CADASTRO!$B204,ENTRADAS!$I:$I,CADASTRO!G$2)),0)</f>
        <v>0</v>
      </c>
      <c r="H204" s="9">
        <f>IFERROR(SUMIFS(ENTRADAS!$J:$J,ENTRADAS!$B:$B,CADASTRO!$B204,ENTRADAS!$I:$I,CADASTRO!H$2)/(SUMIFS(ENTRADAS!$D:$D,ENTRADAS!$B:$B,CADASTRO!$B204,ENTRADAS!$I:$I,CADASTRO!H$2)),0)</f>
        <v>0</v>
      </c>
      <c r="I204" s="9">
        <f>IFERROR(SUMIFS(ENTRADAS!$J:$J,ENTRADAS!$B:$B,CADASTRO!$B204,ENTRADAS!$I:$I,CADASTRO!I$2)/(SUMIFS(ENTRADAS!$D:$D,ENTRADAS!$B:$B,CADASTRO!$B204,ENTRADAS!$I:$I,CADASTRO!I$2)),0)</f>
        <v>0</v>
      </c>
      <c r="J204" s="9">
        <f>IFERROR(SUMIFS(ENTRADAS!$J:$J,ENTRADAS!$B:$B,CADASTRO!$B204,ENTRADAS!$I:$I,CADASTRO!J$2)/(SUMIFS(ENTRADAS!$D:$D,ENTRADAS!$B:$B,CADASTRO!$B204,ENTRADAS!$I:$I,CADASTRO!J$2)),0)</f>
        <v>0</v>
      </c>
      <c r="K204" s="9">
        <f>IFERROR(SUMIFS(ENTRADAS!$J:$J,ENTRADAS!$B:$B,CADASTRO!$B204,ENTRADAS!$I:$I,CADASTRO!K$2)/(SUMIFS(ENTRADAS!$D:$D,ENTRADAS!$B:$B,CADASTRO!$B204,ENTRADAS!$I:$I,CADASTRO!K$2)),0)</f>
        <v>0</v>
      </c>
      <c r="L204" s="9">
        <f>IFERROR(SUMIFS(ENTRADAS!$J:$J,ENTRADAS!$B:$B,CADASTRO!$B204,ENTRADAS!$I:$I,CADASTRO!L$2)/(SUMIFS(ENTRADAS!$D:$D,ENTRADAS!$B:$B,CADASTRO!$B204,ENTRADAS!$I:$I,CADASTRO!L$2)),0)</f>
        <v>0</v>
      </c>
      <c r="M204" s="9">
        <f>IFERROR(SUMIFS(ENTRADAS!$J:$J,ENTRADAS!$B:$B,CADASTRO!$B204,ENTRADAS!$I:$I,CADASTRO!M$2)/(SUMIFS(ENTRADAS!$D:$D,ENTRADAS!$B:$B,CADASTRO!$B204,ENTRADAS!$I:$I,CADASTRO!M$2)),0)</f>
        <v>0</v>
      </c>
      <c r="N204" s="9">
        <f>IFERROR(SUMIFS(ENTRADAS!$J:$J,ENTRADAS!$B:$B,CADASTRO!$B204,ENTRADAS!$I:$I,CADASTRO!N$2)/(SUMIFS(ENTRADAS!$D:$D,ENTRADAS!$B:$B,CADASTRO!$B204,ENTRADAS!$I:$I,CADASTRO!N$2)),0)</f>
        <v>0</v>
      </c>
      <c r="O204" s="9">
        <f>IFERROR(SUMIFS(ENTRADAS!$J:$J,ENTRADAS!$B:$B,CADASTRO!$B204,ENTRADAS!$I:$I,CADASTRO!O$2)/(SUMIFS(ENTRADAS!$D:$D,ENTRADAS!$B:$B,CADASTRO!$B204,ENTRADAS!$I:$I,CADASTRO!O$2)),0)</f>
        <v>0</v>
      </c>
      <c r="P204" s="9">
        <f>IFERROR(SUMIFS(ENTRADAS!$J:$J,ENTRADAS!$B:$B,CADASTRO!$B204,ENTRADAS!$I:$I,CADASTRO!P$2)/(SUMIFS(ENTRADAS!$D:$D,ENTRADAS!$B:$B,CADASTRO!$B204,ENTRADAS!$I:$I,CADASTRO!P$2)),0)</f>
        <v>0</v>
      </c>
      <c r="Q204" s="9">
        <f>IFERROR(SUMIFS(ENTRADAS!$J:$J,ENTRADAS!$B:$B,CADASTRO!$B204,ENTRADAS!$I:$I,CADASTRO!Q$2)/(SUMIFS(ENTRADAS!$D:$D,ENTRADAS!$B:$B,CADASTRO!$B204,ENTRADAS!$I:$I,CADASTRO!Q$2)),0)</f>
        <v>0</v>
      </c>
      <c r="R204" s="212">
        <f t="shared" si="10"/>
        <v>0</v>
      </c>
      <c r="S204" s="17">
        <f t="shared" si="12"/>
        <v>0</v>
      </c>
      <c r="T204" s="212">
        <f t="shared" si="11"/>
        <v>12</v>
      </c>
      <c r="U204" s="209">
        <v>12</v>
      </c>
      <c r="V204" s="1"/>
      <c r="W204" s="1"/>
      <c r="X204" s="1"/>
      <c r="Y204" s="1"/>
      <c r="Z204" s="1"/>
      <c r="AA204" s="1"/>
      <c r="AB204" s="1"/>
      <c r="AC204" s="1"/>
    </row>
    <row r="205" spans="1:29" ht="15.75" customHeight="1" x14ac:dyDescent="0.25">
      <c r="A205" s="266"/>
      <c r="B205" s="266"/>
      <c r="C205" s="266"/>
      <c r="D205" s="266"/>
      <c r="E205" s="266"/>
      <c r="F205" s="9">
        <f>IFERROR(SUMIFS(ENTRADAS!$J:$J,ENTRADAS!$B:$B,CADASTRO!$B205,ENTRADAS!$I:$I,CADASTRO!F$2)/(SUMIFS(ENTRADAS!$D:$D,ENTRADAS!$B:$B,CADASTRO!$B205,ENTRADAS!$I:$I,CADASTRO!F$2)),0)</f>
        <v>0</v>
      </c>
      <c r="G205" s="9">
        <f>IFERROR(SUMIFS(ENTRADAS!$J:$J,ENTRADAS!$B:$B,CADASTRO!$B205,ENTRADAS!$I:$I,CADASTRO!G$2)/(SUMIFS(ENTRADAS!$D:$D,ENTRADAS!$B:$B,CADASTRO!$B205,ENTRADAS!$I:$I,CADASTRO!G$2)),0)</f>
        <v>0</v>
      </c>
      <c r="H205" s="9">
        <f>IFERROR(SUMIFS(ENTRADAS!$J:$J,ENTRADAS!$B:$B,CADASTRO!$B205,ENTRADAS!$I:$I,CADASTRO!H$2)/(SUMIFS(ENTRADAS!$D:$D,ENTRADAS!$B:$B,CADASTRO!$B205,ENTRADAS!$I:$I,CADASTRO!H$2)),0)</f>
        <v>0</v>
      </c>
      <c r="I205" s="9">
        <f>IFERROR(SUMIFS(ENTRADAS!$J:$J,ENTRADAS!$B:$B,CADASTRO!$B205,ENTRADAS!$I:$I,CADASTRO!I$2)/(SUMIFS(ENTRADAS!$D:$D,ENTRADAS!$B:$B,CADASTRO!$B205,ENTRADAS!$I:$I,CADASTRO!I$2)),0)</f>
        <v>0</v>
      </c>
      <c r="J205" s="9">
        <f>IFERROR(SUMIFS(ENTRADAS!$J:$J,ENTRADAS!$B:$B,CADASTRO!$B205,ENTRADAS!$I:$I,CADASTRO!J$2)/(SUMIFS(ENTRADAS!$D:$D,ENTRADAS!$B:$B,CADASTRO!$B205,ENTRADAS!$I:$I,CADASTRO!J$2)),0)</f>
        <v>0</v>
      </c>
      <c r="K205" s="9">
        <f>IFERROR(SUMIFS(ENTRADAS!$J:$J,ENTRADAS!$B:$B,CADASTRO!$B205,ENTRADAS!$I:$I,CADASTRO!K$2)/(SUMIFS(ENTRADAS!$D:$D,ENTRADAS!$B:$B,CADASTRO!$B205,ENTRADAS!$I:$I,CADASTRO!K$2)),0)</f>
        <v>0</v>
      </c>
      <c r="L205" s="9">
        <f>IFERROR(SUMIFS(ENTRADAS!$J:$J,ENTRADAS!$B:$B,CADASTRO!$B205,ENTRADAS!$I:$I,CADASTRO!L$2)/(SUMIFS(ENTRADAS!$D:$D,ENTRADAS!$B:$B,CADASTRO!$B205,ENTRADAS!$I:$I,CADASTRO!L$2)),0)</f>
        <v>0</v>
      </c>
      <c r="M205" s="9">
        <f>IFERROR(SUMIFS(ENTRADAS!$J:$J,ENTRADAS!$B:$B,CADASTRO!$B205,ENTRADAS!$I:$I,CADASTRO!M$2)/(SUMIFS(ENTRADAS!$D:$D,ENTRADAS!$B:$B,CADASTRO!$B205,ENTRADAS!$I:$I,CADASTRO!M$2)),0)</f>
        <v>0</v>
      </c>
      <c r="N205" s="9">
        <f>IFERROR(SUMIFS(ENTRADAS!$J:$J,ENTRADAS!$B:$B,CADASTRO!$B205,ENTRADAS!$I:$I,CADASTRO!N$2)/(SUMIFS(ENTRADAS!$D:$D,ENTRADAS!$B:$B,CADASTRO!$B205,ENTRADAS!$I:$I,CADASTRO!N$2)),0)</f>
        <v>0</v>
      </c>
      <c r="O205" s="9">
        <f>IFERROR(SUMIFS(ENTRADAS!$J:$J,ENTRADAS!$B:$B,CADASTRO!$B205,ENTRADAS!$I:$I,CADASTRO!O$2)/(SUMIFS(ENTRADAS!$D:$D,ENTRADAS!$B:$B,CADASTRO!$B205,ENTRADAS!$I:$I,CADASTRO!O$2)),0)</f>
        <v>0</v>
      </c>
      <c r="P205" s="9">
        <f>IFERROR(SUMIFS(ENTRADAS!$J:$J,ENTRADAS!$B:$B,CADASTRO!$B205,ENTRADAS!$I:$I,CADASTRO!P$2)/(SUMIFS(ENTRADAS!$D:$D,ENTRADAS!$B:$B,CADASTRO!$B205,ENTRADAS!$I:$I,CADASTRO!P$2)),0)</f>
        <v>0</v>
      </c>
      <c r="Q205" s="9">
        <f>IFERROR(SUMIFS(ENTRADAS!$J:$J,ENTRADAS!$B:$B,CADASTRO!$B205,ENTRADAS!$I:$I,CADASTRO!Q$2)/(SUMIFS(ENTRADAS!$D:$D,ENTRADAS!$B:$B,CADASTRO!$B205,ENTRADAS!$I:$I,CADASTRO!Q$2)),0)</f>
        <v>0</v>
      </c>
      <c r="R205" s="212">
        <f t="shared" si="10"/>
        <v>0</v>
      </c>
      <c r="S205" s="17">
        <f t="shared" si="12"/>
        <v>0</v>
      </c>
      <c r="T205" s="212">
        <f t="shared" si="11"/>
        <v>12</v>
      </c>
      <c r="U205" s="209">
        <v>12</v>
      </c>
      <c r="V205" s="1"/>
      <c r="W205" s="1"/>
      <c r="X205" s="1"/>
      <c r="Y205" s="1"/>
      <c r="Z205" s="1"/>
      <c r="AA205" s="1"/>
      <c r="AB205" s="1"/>
      <c r="AC205" s="1"/>
    </row>
    <row r="206" spans="1:29" ht="15.75" customHeight="1" x14ac:dyDescent="0.25">
      <c r="A206" s="266"/>
      <c r="B206" s="266"/>
      <c r="C206" s="266"/>
      <c r="D206" s="266"/>
      <c r="E206" s="266"/>
      <c r="F206" s="9">
        <f>IFERROR(SUMIFS(ENTRADAS!$J:$J,ENTRADAS!$B:$B,CADASTRO!$B206,ENTRADAS!$I:$I,CADASTRO!F$2)/(SUMIFS(ENTRADAS!$D:$D,ENTRADAS!$B:$B,CADASTRO!$B206,ENTRADAS!$I:$I,CADASTRO!F$2)),0)</f>
        <v>0</v>
      </c>
      <c r="G206" s="9">
        <f>IFERROR(SUMIFS(ENTRADAS!$J:$J,ENTRADAS!$B:$B,CADASTRO!$B206,ENTRADAS!$I:$I,CADASTRO!G$2)/(SUMIFS(ENTRADAS!$D:$D,ENTRADAS!$B:$B,CADASTRO!$B206,ENTRADAS!$I:$I,CADASTRO!G$2)),0)</f>
        <v>0</v>
      </c>
      <c r="H206" s="9">
        <f>IFERROR(SUMIFS(ENTRADAS!$J:$J,ENTRADAS!$B:$B,CADASTRO!$B206,ENTRADAS!$I:$I,CADASTRO!H$2)/(SUMIFS(ENTRADAS!$D:$D,ENTRADAS!$B:$B,CADASTRO!$B206,ENTRADAS!$I:$I,CADASTRO!H$2)),0)</f>
        <v>0</v>
      </c>
      <c r="I206" s="9">
        <f>IFERROR(SUMIFS(ENTRADAS!$J:$J,ENTRADAS!$B:$B,CADASTRO!$B206,ENTRADAS!$I:$I,CADASTRO!I$2)/(SUMIFS(ENTRADAS!$D:$D,ENTRADAS!$B:$B,CADASTRO!$B206,ENTRADAS!$I:$I,CADASTRO!I$2)),0)</f>
        <v>0</v>
      </c>
      <c r="J206" s="9">
        <f>IFERROR(SUMIFS(ENTRADAS!$J:$J,ENTRADAS!$B:$B,CADASTRO!$B206,ENTRADAS!$I:$I,CADASTRO!J$2)/(SUMIFS(ENTRADAS!$D:$D,ENTRADAS!$B:$B,CADASTRO!$B206,ENTRADAS!$I:$I,CADASTRO!J$2)),0)</f>
        <v>0</v>
      </c>
      <c r="K206" s="9">
        <f>IFERROR(SUMIFS(ENTRADAS!$J:$J,ENTRADAS!$B:$B,CADASTRO!$B206,ENTRADAS!$I:$I,CADASTRO!K$2)/(SUMIFS(ENTRADAS!$D:$D,ENTRADAS!$B:$B,CADASTRO!$B206,ENTRADAS!$I:$I,CADASTRO!K$2)),0)</f>
        <v>0</v>
      </c>
      <c r="L206" s="9">
        <f>IFERROR(SUMIFS(ENTRADAS!$J:$J,ENTRADAS!$B:$B,CADASTRO!$B206,ENTRADAS!$I:$I,CADASTRO!L$2)/(SUMIFS(ENTRADAS!$D:$D,ENTRADAS!$B:$B,CADASTRO!$B206,ENTRADAS!$I:$I,CADASTRO!L$2)),0)</f>
        <v>0</v>
      </c>
      <c r="M206" s="9">
        <f>IFERROR(SUMIFS(ENTRADAS!$J:$J,ENTRADAS!$B:$B,CADASTRO!$B206,ENTRADAS!$I:$I,CADASTRO!M$2)/(SUMIFS(ENTRADAS!$D:$D,ENTRADAS!$B:$B,CADASTRO!$B206,ENTRADAS!$I:$I,CADASTRO!M$2)),0)</f>
        <v>0</v>
      </c>
      <c r="N206" s="9">
        <f>IFERROR(SUMIFS(ENTRADAS!$J:$J,ENTRADAS!$B:$B,CADASTRO!$B206,ENTRADAS!$I:$I,CADASTRO!N$2)/(SUMIFS(ENTRADAS!$D:$D,ENTRADAS!$B:$B,CADASTRO!$B206,ENTRADAS!$I:$I,CADASTRO!N$2)),0)</f>
        <v>0</v>
      </c>
      <c r="O206" s="9">
        <f>IFERROR(SUMIFS(ENTRADAS!$J:$J,ENTRADAS!$B:$B,CADASTRO!$B206,ENTRADAS!$I:$I,CADASTRO!O$2)/(SUMIFS(ENTRADAS!$D:$D,ENTRADAS!$B:$B,CADASTRO!$B206,ENTRADAS!$I:$I,CADASTRO!O$2)),0)</f>
        <v>0</v>
      </c>
      <c r="P206" s="9">
        <f>IFERROR(SUMIFS(ENTRADAS!$J:$J,ENTRADAS!$B:$B,CADASTRO!$B206,ENTRADAS!$I:$I,CADASTRO!P$2)/(SUMIFS(ENTRADAS!$D:$D,ENTRADAS!$B:$B,CADASTRO!$B206,ENTRADAS!$I:$I,CADASTRO!P$2)),0)</f>
        <v>0</v>
      </c>
      <c r="Q206" s="9">
        <f>IFERROR(SUMIFS(ENTRADAS!$J:$J,ENTRADAS!$B:$B,CADASTRO!$B206,ENTRADAS!$I:$I,CADASTRO!Q$2)/(SUMIFS(ENTRADAS!$D:$D,ENTRADAS!$B:$B,CADASTRO!$B206,ENTRADAS!$I:$I,CADASTRO!Q$2)),0)</f>
        <v>0</v>
      </c>
      <c r="R206" s="212">
        <f t="shared" si="10"/>
        <v>0</v>
      </c>
      <c r="S206" s="17">
        <f t="shared" si="12"/>
        <v>0</v>
      </c>
      <c r="T206" s="212">
        <f t="shared" si="11"/>
        <v>12</v>
      </c>
      <c r="U206" s="209">
        <v>12</v>
      </c>
      <c r="V206" s="1"/>
      <c r="W206" s="1"/>
      <c r="X206" s="1"/>
      <c r="Y206" s="1"/>
      <c r="Z206" s="1"/>
      <c r="AA206" s="1"/>
      <c r="AB206" s="1"/>
      <c r="AC206" s="1"/>
    </row>
    <row r="207" spans="1:29" ht="15.75" customHeight="1" x14ac:dyDescent="0.25">
      <c r="A207" s="266"/>
      <c r="B207" s="266"/>
      <c r="C207" s="266"/>
      <c r="D207" s="266"/>
      <c r="E207" s="266"/>
      <c r="F207" s="9">
        <f>IFERROR(SUMIFS(ENTRADAS!$J:$J,ENTRADAS!$B:$B,CADASTRO!$B207,ENTRADAS!$I:$I,CADASTRO!F$2)/(SUMIFS(ENTRADAS!$D:$D,ENTRADAS!$B:$B,CADASTRO!$B207,ENTRADAS!$I:$I,CADASTRO!F$2)),0)</f>
        <v>0</v>
      </c>
      <c r="G207" s="9">
        <f>IFERROR(SUMIFS(ENTRADAS!$J:$J,ENTRADAS!$B:$B,CADASTRO!$B207,ENTRADAS!$I:$I,CADASTRO!G$2)/(SUMIFS(ENTRADAS!$D:$D,ENTRADAS!$B:$B,CADASTRO!$B207,ENTRADAS!$I:$I,CADASTRO!G$2)),0)</f>
        <v>0</v>
      </c>
      <c r="H207" s="9">
        <f>IFERROR(SUMIFS(ENTRADAS!$J:$J,ENTRADAS!$B:$B,CADASTRO!$B207,ENTRADAS!$I:$I,CADASTRO!H$2)/(SUMIFS(ENTRADAS!$D:$D,ENTRADAS!$B:$B,CADASTRO!$B207,ENTRADAS!$I:$I,CADASTRO!H$2)),0)</f>
        <v>0</v>
      </c>
      <c r="I207" s="9">
        <f>IFERROR(SUMIFS(ENTRADAS!$J:$J,ENTRADAS!$B:$B,CADASTRO!$B207,ENTRADAS!$I:$I,CADASTRO!I$2)/(SUMIFS(ENTRADAS!$D:$D,ENTRADAS!$B:$B,CADASTRO!$B207,ENTRADAS!$I:$I,CADASTRO!I$2)),0)</f>
        <v>0</v>
      </c>
      <c r="J207" s="9">
        <f>IFERROR(SUMIFS(ENTRADAS!$J:$J,ENTRADAS!$B:$B,CADASTRO!$B207,ENTRADAS!$I:$I,CADASTRO!J$2)/(SUMIFS(ENTRADAS!$D:$D,ENTRADAS!$B:$B,CADASTRO!$B207,ENTRADAS!$I:$I,CADASTRO!J$2)),0)</f>
        <v>0</v>
      </c>
      <c r="K207" s="9">
        <f>IFERROR(SUMIFS(ENTRADAS!$J:$J,ENTRADAS!$B:$B,CADASTRO!$B207,ENTRADAS!$I:$I,CADASTRO!K$2)/(SUMIFS(ENTRADAS!$D:$D,ENTRADAS!$B:$B,CADASTRO!$B207,ENTRADAS!$I:$I,CADASTRO!K$2)),0)</f>
        <v>0</v>
      </c>
      <c r="L207" s="9">
        <f>IFERROR(SUMIFS(ENTRADAS!$J:$J,ENTRADAS!$B:$B,CADASTRO!$B207,ENTRADAS!$I:$I,CADASTRO!L$2)/(SUMIFS(ENTRADAS!$D:$D,ENTRADAS!$B:$B,CADASTRO!$B207,ENTRADAS!$I:$I,CADASTRO!L$2)),0)</f>
        <v>0</v>
      </c>
      <c r="M207" s="9">
        <f>IFERROR(SUMIFS(ENTRADAS!$J:$J,ENTRADAS!$B:$B,CADASTRO!$B207,ENTRADAS!$I:$I,CADASTRO!M$2)/(SUMIFS(ENTRADAS!$D:$D,ENTRADAS!$B:$B,CADASTRO!$B207,ENTRADAS!$I:$I,CADASTRO!M$2)),0)</f>
        <v>0</v>
      </c>
      <c r="N207" s="9">
        <f>IFERROR(SUMIFS(ENTRADAS!$J:$J,ENTRADAS!$B:$B,CADASTRO!$B207,ENTRADAS!$I:$I,CADASTRO!N$2)/(SUMIFS(ENTRADAS!$D:$D,ENTRADAS!$B:$B,CADASTRO!$B207,ENTRADAS!$I:$I,CADASTRO!N$2)),0)</f>
        <v>0</v>
      </c>
      <c r="O207" s="9">
        <f>IFERROR(SUMIFS(ENTRADAS!$J:$J,ENTRADAS!$B:$B,CADASTRO!$B207,ENTRADAS!$I:$I,CADASTRO!O$2)/(SUMIFS(ENTRADAS!$D:$D,ENTRADAS!$B:$B,CADASTRO!$B207,ENTRADAS!$I:$I,CADASTRO!O$2)),0)</f>
        <v>0</v>
      </c>
      <c r="P207" s="9">
        <f>IFERROR(SUMIFS(ENTRADAS!$J:$J,ENTRADAS!$B:$B,CADASTRO!$B207,ENTRADAS!$I:$I,CADASTRO!P$2)/(SUMIFS(ENTRADAS!$D:$D,ENTRADAS!$B:$B,CADASTRO!$B207,ENTRADAS!$I:$I,CADASTRO!P$2)),0)</f>
        <v>0</v>
      </c>
      <c r="Q207" s="9">
        <f>IFERROR(SUMIFS(ENTRADAS!$J:$J,ENTRADAS!$B:$B,CADASTRO!$B207,ENTRADAS!$I:$I,CADASTRO!Q$2)/(SUMIFS(ENTRADAS!$D:$D,ENTRADAS!$B:$B,CADASTRO!$B207,ENTRADAS!$I:$I,CADASTRO!Q$2)),0)</f>
        <v>0</v>
      </c>
      <c r="R207" s="212">
        <f t="shared" si="10"/>
        <v>0</v>
      </c>
      <c r="S207" s="17">
        <f t="shared" si="12"/>
        <v>0</v>
      </c>
      <c r="T207" s="212">
        <f t="shared" si="11"/>
        <v>12</v>
      </c>
      <c r="U207" s="209">
        <v>12</v>
      </c>
      <c r="V207" s="1"/>
      <c r="W207" s="1"/>
      <c r="X207" s="1"/>
      <c r="Y207" s="1"/>
      <c r="Z207" s="1"/>
      <c r="AA207" s="1"/>
      <c r="AB207" s="1"/>
      <c r="AC207" s="1"/>
    </row>
    <row r="208" spans="1:29" ht="15.75" customHeight="1" x14ac:dyDescent="0.25">
      <c r="A208" s="266"/>
      <c r="B208" s="266"/>
      <c r="C208" s="266"/>
      <c r="D208" s="266"/>
      <c r="E208" s="266"/>
      <c r="F208" s="9">
        <f>IFERROR(SUMIFS(ENTRADAS!$J:$J,ENTRADAS!$B:$B,CADASTRO!$B208,ENTRADAS!$I:$I,CADASTRO!F$2)/(SUMIFS(ENTRADAS!$D:$D,ENTRADAS!$B:$B,CADASTRO!$B208,ENTRADAS!$I:$I,CADASTRO!F$2)),0)</f>
        <v>0</v>
      </c>
      <c r="G208" s="9">
        <f>IFERROR(SUMIFS(ENTRADAS!$J:$J,ENTRADAS!$B:$B,CADASTRO!$B208,ENTRADAS!$I:$I,CADASTRO!G$2)/(SUMIFS(ENTRADAS!$D:$D,ENTRADAS!$B:$B,CADASTRO!$B208,ENTRADAS!$I:$I,CADASTRO!G$2)),0)</f>
        <v>0</v>
      </c>
      <c r="H208" s="9">
        <f>IFERROR(SUMIFS(ENTRADAS!$J:$J,ENTRADAS!$B:$B,CADASTRO!$B208,ENTRADAS!$I:$I,CADASTRO!H$2)/(SUMIFS(ENTRADAS!$D:$D,ENTRADAS!$B:$B,CADASTRO!$B208,ENTRADAS!$I:$I,CADASTRO!H$2)),0)</f>
        <v>0</v>
      </c>
      <c r="I208" s="9">
        <f>IFERROR(SUMIFS(ENTRADAS!$J:$J,ENTRADAS!$B:$B,CADASTRO!$B208,ENTRADAS!$I:$I,CADASTRO!I$2)/(SUMIFS(ENTRADAS!$D:$D,ENTRADAS!$B:$B,CADASTRO!$B208,ENTRADAS!$I:$I,CADASTRO!I$2)),0)</f>
        <v>0</v>
      </c>
      <c r="J208" s="9">
        <f>IFERROR(SUMIFS(ENTRADAS!$J:$J,ENTRADAS!$B:$B,CADASTRO!$B208,ENTRADAS!$I:$I,CADASTRO!J$2)/(SUMIFS(ENTRADAS!$D:$D,ENTRADAS!$B:$B,CADASTRO!$B208,ENTRADAS!$I:$I,CADASTRO!J$2)),0)</f>
        <v>0</v>
      </c>
      <c r="K208" s="9">
        <f>IFERROR(SUMIFS(ENTRADAS!$J:$J,ENTRADAS!$B:$B,CADASTRO!$B208,ENTRADAS!$I:$I,CADASTRO!K$2)/(SUMIFS(ENTRADAS!$D:$D,ENTRADAS!$B:$B,CADASTRO!$B208,ENTRADAS!$I:$I,CADASTRO!K$2)),0)</f>
        <v>0</v>
      </c>
      <c r="L208" s="9">
        <f>IFERROR(SUMIFS(ENTRADAS!$J:$J,ENTRADAS!$B:$B,CADASTRO!$B208,ENTRADAS!$I:$I,CADASTRO!L$2)/(SUMIFS(ENTRADAS!$D:$D,ENTRADAS!$B:$B,CADASTRO!$B208,ENTRADAS!$I:$I,CADASTRO!L$2)),0)</f>
        <v>0</v>
      </c>
      <c r="M208" s="9">
        <f>IFERROR(SUMIFS(ENTRADAS!$J:$J,ENTRADAS!$B:$B,CADASTRO!$B208,ENTRADAS!$I:$I,CADASTRO!M$2)/(SUMIFS(ENTRADAS!$D:$D,ENTRADAS!$B:$B,CADASTRO!$B208,ENTRADAS!$I:$I,CADASTRO!M$2)),0)</f>
        <v>0</v>
      </c>
      <c r="N208" s="9">
        <f>IFERROR(SUMIFS(ENTRADAS!$J:$J,ENTRADAS!$B:$B,CADASTRO!$B208,ENTRADAS!$I:$I,CADASTRO!N$2)/(SUMIFS(ENTRADAS!$D:$D,ENTRADAS!$B:$B,CADASTRO!$B208,ENTRADAS!$I:$I,CADASTRO!N$2)),0)</f>
        <v>0</v>
      </c>
      <c r="O208" s="9">
        <f>IFERROR(SUMIFS(ENTRADAS!$J:$J,ENTRADAS!$B:$B,CADASTRO!$B208,ENTRADAS!$I:$I,CADASTRO!O$2)/(SUMIFS(ENTRADAS!$D:$D,ENTRADAS!$B:$B,CADASTRO!$B208,ENTRADAS!$I:$I,CADASTRO!O$2)),0)</f>
        <v>0</v>
      </c>
      <c r="P208" s="9">
        <f>IFERROR(SUMIFS(ENTRADAS!$J:$J,ENTRADAS!$B:$B,CADASTRO!$B208,ENTRADAS!$I:$I,CADASTRO!P$2)/(SUMIFS(ENTRADAS!$D:$D,ENTRADAS!$B:$B,CADASTRO!$B208,ENTRADAS!$I:$I,CADASTRO!P$2)),0)</f>
        <v>0</v>
      </c>
      <c r="Q208" s="9">
        <f>IFERROR(SUMIFS(ENTRADAS!$J:$J,ENTRADAS!$B:$B,CADASTRO!$B208,ENTRADAS!$I:$I,CADASTRO!Q$2)/(SUMIFS(ENTRADAS!$D:$D,ENTRADAS!$B:$B,CADASTRO!$B208,ENTRADAS!$I:$I,CADASTRO!Q$2)),0)</f>
        <v>0</v>
      </c>
      <c r="R208" s="212">
        <f t="shared" si="10"/>
        <v>0</v>
      </c>
      <c r="S208" s="17">
        <f t="shared" si="12"/>
        <v>0</v>
      </c>
      <c r="T208" s="212">
        <f t="shared" si="11"/>
        <v>12</v>
      </c>
      <c r="U208" s="209">
        <v>12</v>
      </c>
      <c r="V208" s="1"/>
      <c r="W208" s="1"/>
      <c r="X208" s="1"/>
      <c r="Y208" s="1"/>
      <c r="Z208" s="1"/>
      <c r="AA208" s="1"/>
      <c r="AB208" s="1"/>
      <c r="AC208" s="1"/>
    </row>
    <row r="209" spans="1:29" ht="15.75" customHeight="1" x14ac:dyDescent="0.25">
      <c r="A209" s="266"/>
      <c r="B209" s="266"/>
      <c r="C209" s="266"/>
      <c r="D209" s="266"/>
      <c r="E209" s="266"/>
      <c r="F209" s="9">
        <f>IFERROR(SUMIFS(ENTRADAS!$J:$J,ENTRADAS!$B:$B,CADASTRO!$B209,ENTRADAS!$I:$I,CADASTRO!F$2)/(SUMIFS(ENTRADAS!$D:$D,ENTRADAS!$B:$B,CADASTRO!$B209,ENTRADAS!$I:$I,CADASTRO!F$2)),0)</f>
        <v>0</v>
      </c>
      <c r="G209" s="9">
        <f>IFERROR(SUMIFS(ENTRADAS!$J:$J,ENTRADAS!$B:$B,CADASTRO!$B209,ENTRADAS!$I:$I,CADASTRO!G$2)/(SUMIFS(ENTRADAS!$D:$D,ENTRADAS!$B:$B,CADASTRO!$B209,ENTRADAS!$I:$I,CADASTRO!G$2)),0)</f>
        <v>0</v>
      </c>
      <c r="H209" s="9">
        <f>IFERROR(SUMIFS(ENTRADAS!$J:$J,ENTRADAS!$B:$B,CADASTRO!$B209,ENTRADAS!$I:$I,CADASTRO!H$2)/(SUMIFS(ENTRADAS!$D:$D,ENTRADAS!$B:$B,CADASTRO!$B209,ENTRADAS!$I:$I,CADASTRO!H$2)),0)</f>
        <v>0</v>
      </c>
      <c r="I209" s="9">
        <f>IFERROR(SUMIFS(ENTRADAS!$J:$J,ENTRADAS!$B:$B,CADASTRO!$B209,ENTRADAS!$I:$I,CADASTRO!I$2)/(SUMIFS(ENTRADAS!$D:$D,ENTRADAS!$B:$B,CADASTRO!$B209,ENTRADAS!$I:$I,CADASTRO!I$2)),0)</f>
        <v>0</v>
      </c>
      <c r="J209" s="9">
        <f>IFERROR(SUMIFS(ENTRADAS!$J:$J,ENTRADAS!$B:$B,CADASTRO!$B209,ENTRADAS!$I:$I,CADASTRO!J$2)/(SUMIFS(ENTRADAS!$D:$D,ENTRADAS!$B:$B,CADASTRO!$B209,ENTRADAS!$I:$I,CADASTRO!J$2)),0)</f>
        <v>0</v>
      </c>
      <c r="K209" s="9">
        <f>IFERROR(SUMIFS(ENTRADAS!$J:$J,ENTRADAS!$B:$B,CADASTRO!$B209,ENTRADAS!$I:$I,CADASTRO!K$2)/(SUMIFS(ENTRADAS!$D:$D,ENTRADAS!$B:$B,CADASTRO!$B209,ENTRADAS!$I:$I,CADASTRO!K$2)),0)</f>
        <v>0</v>
      </c>
      <c r="L209" s="9">
        <f>IFERROR(SUMIFS(ENTRADAS!$J:$J,ENTRADAS!$B:$B,CADASTRO!$B209,ENTRADAS!$I:$I,CADASTRO!L$2)/(SUMIFS(ENTRADAS!$D:$D,ENTRADAS!$B:$B,CADASTRO!$B209,ENTRADAS!$I:$I,CADASTRO!L$2)),0)</f>
        <v>0</v>
      </c>
      <c r="M209" s="9">
        <f>IFERROR(SUMIFS(ENTRADAS!$J:$J,ENTRADAS!$B:$B,CADASTRO!$B209,ENTRADAS!$I:$I,CADASTRO!M$2)/(SUMIFS(ENTRADAS!$D:$D,ENTRADAS!$B:$B,CADASTRO!$B209,ENTRADAS!$I:$I,CADASTRO!M$2)),0)</f>
        <v>0</v>
      </c>
      <c r="N209" s="9">
        <f>IFERROR(SUMIFS(ENTRADAS!$J:$J,ENTRADAS!$B:$B,CADASTRO!$B209,ENTRADAS!$I:$I,CADASTRO!N$2)/(SUMIFS(ENTRADAS!$D:$D,ENTRADAS!$B:$B,CADASTRO!$B209,ENTRADAS!$I:$I,CADASTRO!N$2)),0)</f>
        <v>0</v>
      </c>
      <c r="O209" s="9">
        <f>IFERROR(SUMIFS(ENTRADAS!$J:$J,ENTRADAS!$B:$B,CADASTRO!$B209,ENTRADAS!$I:$I,CADASTRO!O$2)/(SUMIFS(ENTRADAS!$D:$D,ENTRADAS!$B:$B,CADASTRO!$B209,ENTRADAS!$I:$I,CADASTRO!O$2)),0)</f>
        <v>0</v>
      </c>
      <c r="P209" s="9">
        <f>IFERROR(SUMIFS(ENTRADAS!$J:$J,ENTRADAS!$B:$B,CADASTRO!$B209,ENTRADAS!$I:$I,CADASTRO!P$2)/(SUMIFS(ENTRADAS!$D:$D,ENTRADAS!$B:$B,CADASTRO!$B209,ENTRADAS!$I:$I,CADASTRO!P$2)),0)</f>
        <v>0</v>
      </c>
      <c r="Q209" s="9">
        <f>IFERROR(SUMIFS(ENTRADAS!$J:$J,ENTRADAS!$B:$B,CADASTRO!$B209,ENTRADAS!$I:$I,CADASTRO!Q$2)/(SUMIFS(ENTRADAS!$D:$D,ENTRADAS!$B:$B,CADASTRO!$B209,ENTRADAS!$I:$I,CADASTRO!Q$2)),0)</f>
        <v>0</v>
      </c>
      <c r="R209" s="212">
        <f t="shared" si="10"/>
        <v>0</v>
      </c>
      <c r="S209" s="17">
        <f t="shared" si="12"/>
        <v>0</v>
      </c>
      <c r="T209" s="212">
        <f t="shared" si="11"/>
        <v>12</v>
      </c>
      <c r="U209" s="209">
        <v>12</v>
      </c>
      <c r="V209" s="1"/>
      <c r="W209" s="1"/>
      <c r="X209" s="1"/>
      <c r="Y209" s="1"/>
      <c r="Z209" s="1"/>
      <c r="AA209" s="1"/>
      <c r="AB209" s="1"/>
      <c r="AC209" s="1"/>
    </row>
    <row r="210" spans="1:29" ht="15.75" customHeight="1" x14ac:dyDescent="0.25">
      <c r="A210" s="266"/>
      <c r="B210" s="266"/>
      <c r="C210" s="266"/>
      <c r="D210" s="266"/>
      <c r="E210" s="266"/>
      <c r="F210" s="9">
        <f>IFERROR(SUMIFS(ENTRADAS!$J:$J,ENTRADAS!$B:$B,CADASTRO!$B210,ENTRADAS!$I:$I,CADASTRO!F$2)/(SUMIFS(ENTRADAS!$D:$D,ENTRADAS!$B:$B,CADASTRO!$B210,ENTRADAS!$I:$I,CADASTRO!F$2)),0)</f>
        <v>0</v>
      </c>
      <c r="G210" s="9">
        <f>IFERROR(SUMIFS(ENTRADAS!$J:$J,ENTRADAS!$B:$B,CADASTRO!$B210,ENTRADAS!$I:$I,CADASTRO!G$2)/(SUMIFS(ENTRADAS!$D:$D,ENTRADAS!$B:$B,CADASTRO!$B210,ENTRADAS!$I:$I,CADASTRO!G$2)),0)</f>
        <v>0</v>
      </c>
      <c r="H210" s="9">
        <f>IFERROR(SUMIFS(ENTRADAS!$J:$J,ENTRADAS!$B:$B,CADASTRO!$B210,ENTRADAS!$I:$I,CADASTRO!H$2)/(SUMIFS(ENTRADAS!$D:$D,ENTRADAS!$B:$B,CADASTRO!$B210,ENTRADAS!$I:$I,CADASTRO!H$2)),0)</f>
        <v>0</v>
      </c>
      <c r="I210" s="9">
        <f>IFERROR(SUMIFS(ENTRADAS!$J:$J,ENTRADAS!$B:$B,CADASTRO!$B210,ENTRADAS!$I:$I,CADASTRO!I$2)/(SUMIFS(ENTRADAS!$D:$D,ENTRADAS!$B:$B,CADASTRO!$B210,ENTRADAS!$I:$I,CADASTRO!I$2)),0)</f>
        <v>0</v>
      </c>
      <c r="J210" s="9">
        <f>IFERROR(SUMIFS(ENTRADAS!$J:$J,ENTRADAS!$B:$B,CADASTRO!$B210,ENTRADAS!$I:$I,CADASTRO!J$2)/(SUMIFS(ENTRADAS!$D:$D,ENTRADAS!$B:$B,CADASTRO!$B210,ENTRADAS!$I:$I,CADASTRO!J$2)),0)</f>
        <v>0</v>
      </c>
      <c r="K210" s="9">
        <f>IFERROR(SUMIFS(ENTRADAS!$J:$J,ENTRADAS!$B:$B,CADASTRO!$B210,ENTRADAS!$I:$I,CADASTRO!K$2)/(SUMIFS(ENTRADAS!$D:$D,ENTRADAS!$B:$B,CADASTRO!$B210,ENTRADAS!$I:$I,CADASTRO!K$2)),0)</f>
        <v>0</v>
      </c>
      <c r="L210" s="9">
        <f>IFERROR(SUMIFS(ENTRADAS!$J:$J,ENTRADAS!$B:$B,CADASTRO!$B210,ENTRADAS!$I:$I,CADASTRO!L$2)/(SUMIFS(ENTRADAS!$D:$D,ENTRADAS!$B:$B,CADASTRO!$B210,ENTRADAS!$I:$I,CADASTRO!L$2)),0)</f>
        <v>0</v>
      </c>
      <c r="M210" s="9">
        <f>IFERROR(SUMIFS(ENTRADAS!$J:$J,ENTRADAS!$B:$B,CADASTRO!$B210,ENTRADAS!$I:$I,CADASTRO!M$2)/(SUMIFS(ENTRADAS!$D:$D,ENTRADAS!$B:$B,CADASTRO!$B210,ENTRADAS!$I:$I,CADASTRO!M$2)),0)</f>
        <v>0</v>
      </c>
      <c r="N210" s="9">
        <f>IFERROR(SUMIFS(ENTRADAS!$J:$J,ENTRADAS!$B:$B,CADASTRO!$B210,ENTRADAS!$I:$I,CADASTRO!N$2)/(SUMIFS(ENTRADAS!$D:$D,ENTRADAS!$B:$B,CADASTRO!$B210,ENTRADAS!$I:$I,CADASTRO!N$2)),0)</f>
        <v>0</v>
      </c>
      <c r="O210" s="9">
        <f>IFERROR(SUMIFS(ENTRADAS!$J:$J,ENTRADAS!$B:$B,CADASTRO!$B210,ENTRADAS!$I:$I,CADASTRO!O$2)/(SUMIFS(ENTRADAS!$D:$D,ENTRADAS!$B:$B,CADASTRO!$B210,ENTRADAS!$I:$I,CADASTRO!O$2)),0)</f>
        <v>0</v>
      </c>
      <c r="P210" s="9">
        <f>IFERROR(SUMIFS(ENTRADAS!$J:$J,ENTRADAS!$B:$B,CADASTRO!$B210,ENTRADAS!$I:$I,CADASTRO!P$2)/(SUMIFS(ENTRADAS!$D:$D,ENTRADAS!$B:$B,CADASTRO!$B210,ENTRADAS!$I:$I,CADASTRO!P$2)),0)</f>
        <v>0</v>
      </c>
      <c r="Q210" s="9">
        <f>IFERROR(SUMIFS(ENTRADAS!$J:$J,ENTRADAS!$B:$B,CADASTRO!$B210,ENTRADAS!$I:$I,CADASTRO!Q$2)/(SUMIFS(ENTRADAS!$D:$D,ENTRADAS!$B:$B,CADASTRO!$B210,ENTRADAS!$I:$I,CADASTRO!Q$2)),0)</f>
        <v>0</v>
      </c>
      <c r="R210" s="212">
        <f t="shared" si="10"/>
        <v>0</v>
      </c>
      <c r="S210" s="17">
        <f t="shared" si="12"/>
        <v>0</v>
      </c>
      <c r="T210" s="212">
        <f t="shared" si="11"/>
        <v>12</v>
      </c>
      <c r="U210" s="209">
        <v>12</v>
      </c>
      <c r="V210" s="1"/>
      <c r="W210" s="1"/>
      <c r="X210" s="1"/>
      <c r="Y210" s="1"/>
      <c r="Z210" s="1"/>
      <c r="AA210" s="1"/>
      <c r="AB210" s="1"/>
      <c r="AC210" s="1"/>
    </row>
    <row r="211" spans="1:29" ht="15.75" customHeight="1" x14ac:dyDescent="0.25">
      <c r="A211" s="8"/>
      <c r="B211" s="63"/>
      <c r="C211" s="7"/>
      <c r="D211" s="8"/>
      <c r="E211" s="9"/>
      <c r="F211" s="9">
        <f>IFERROR(SUMIFS(ENTRADAS!$J:$J,ENTRADAS!$B:$B,CADASTRO!$B211,ENTRADAS!$I:$I,CADASTRO!F$2)/(SUMIFS(ENTRADAS!$D:$D,ENTRADAS!$B:$B,CADASTRO!$B211,ENTRADAS!$I:$I,CADASTRO!F$2)),0)</f>
        <v>0</v>
      </c>
      <c r="G211" s="9">
        <f>IFERROR(SUMIFS(ENTRADAS!$J:$J,ENTRADAS!$B:$B,CADASTRO!$B211,ENTRADAS!$I:$I,CADASTRO!G$2)/(SUMIFS(ENTRADAS!$D:$D,ENTRADAS!$B:$B,CADASTRO!$B211,ENTRADAS!$I:$I,CADASTRO!G$2)),0)</f>
        <v>0</v>
      </c>
      <c r="H211" s="9">
        <f>IFERROR(SUMIFS(ENTRADAS!$J:$J,ENTRADAS!$B:$B,CADASTRO!$B211,ENTRADAS!$I:$I,CADASTRO!H$2)/(SUMIFS(ENTRADAS!$D:$D,ENTRADAS!$B:$B,CADASTRO!$B211,ENTRADAS!$I:$I,CADASTRO!H$2)),0)</f>
        <v>0</v>
      </c>
      <c r="I211" s="9">
        <f>IFERROR(SUMIFS(ENTRADAS!$J:$J,ENTRADAS!$B:$B,CADASTRO!$B211,ENTRADAS!$I:$I,CADASTRO!I$2)/(SUMIFS(ENTRADAS!$D:$D,ENTRADAS!$B:$B,CADASTRO!$B211,ENTRADAS!$I:$I,CADASTRO!I$2)),0)</f>
        <v>0</v>
      </c>
      <c r="J211" s="9">
        <f>IFERROR(SUMIFS(ENTRADAS!$J:$J,ENTRADAS!$B:$B,CADASTRO!$B211,ENTRADAS!$I:$I,CADASTRO!J$2)/(SUMIFS(ENTRADAS!$D:$D,ENTRADAS!$B:$B,CADASTRO!$B211,ENTRADAS!$I:$I,CADASTRO!J$2)),0)</f>
        <v>0</v>
      </c>
      <c r="K211" s="9">
        <f>IFERROR(SUMIFS(ENTRADAS!$J:$J,ENTRADAS!$B:$B,CADASTRO!$B211,ENTRADAS!$I:$I,CADASTRO!K$2)/(SUMIFS(ENTRADAS!$D:$D,ENTRADAS!$B:$B,CADASTRO!$B211,ENTRADAS!$I:$I,CADASTRO!K$2)),0)</f>
        <v>0</v>
      </c>
      <c r="L211" s="9">
        <f>IFERROR(SUMIFS(ENTRADAS!$J:$J,ENTRADAS!$B:$B,CADASTRO!$B211,ENTRADAS!$I:$I,CADASTRO!L$2)/(SUMIFS(ENTRADAS!$D:$D,ENTRADAS!$B:$B,CADASTRO!$B211,ENTRADAS!$I:$I,CADASTRO!L$2)),0)</f>
        <v>0</v>
      </c>
      <c r="M211" s="9">
        <f>IFERROR(SUMIFS(ENTRADAS!$J:$J,ENTRADAS!$B:$B,CADASTRO!$B211,ENTRADAS!$I:$I,CADASTRO!M$2)/(SUMIFS(ENTRADAS!$D:$D,ENTRADAS!$B:$B,CADASTRO!$B211,ENTRADAS!$I:$I,CADASTRO!M$2)),0)</f>
        <v>0</v>
      </c>
      <c r="N211" s="9">
        <f>IFERROR(SUMIFS(ENTRADAS!$J:$J,ENTRADAS!$B:$B,CADASTRO!$B211,ENTRADAS!$I:$I,CADASTRO!N$2)/(SUMIFS(ENTRADAS!$D:$D,ENTRADAS!$B:$B,CADASTRO!$B211,ENTRADAS!$I:$I,CADASTRO!N$2)),0)</f>
        <v>0</v>
      </c>
      <c r="O211" s="9">
        <f>IFERROR(SUMIFS(ENTRADAS!$J:$J,ENTRADAS!$B:$B,CADASTRO!$B211,ENTRADAS!$I:$I,CADASTRO!O$2)/(SUMIFS(ENTRADAS!$D:$D,ENTRADAS!$B:$B,CADASTRO!$B211,ENTRADAS!$I:$I,CADASTRO!O$2)),0)</f>
        <v>0</v>
      </c>
      <c r="P211" s="9">
        <f>IFERROR(SUMIFS(ENTRADAS!$J:$J,ENTRADAS!$B:$B,CADASTRO!$B211,ENTRADAS!$I:$I,CADASTRO!P$2)/(SUMIFS(ENTRADAS!$D:$D,ENTRADAS!$B:$B,CADASTRO!$B211,ENTRADAS!$I:$I,CADASTRO!P$2)),0)</f>
        <v>0</v>
      </c>
      <c r="Q211" s="9">
        <f>IFERROR(SUMIFS(ENTRADAS!$J:$J,ENTRADAS!$B:$B,CADASTRO!$B211,ENTRADAS!$I:$I,CADASTRO!Q$2)/(SUMIFS(ENTRADAS!$D:$D,ENTRADAS!$B:$B,CADASTRO!$B211,ENTRADAS!$I:$I,CADASTRO!Q$2)),0)</f>
        <v>0</v>
      </c>
      <c r="R211" s="212">
        <f t="shared" si="10"/>
        <v>0</v>
      </c>
      <c r="S211" s="17">
        <f t="shared" si="12"/>
        <v>0</v>
      </c>
      <c r="T211" s="212">
        <f t="shared" si="11"/>
        <v>12</v>
      </c>
      <c r="U211" s="209">
        <v>12</v>
      </c>
      <c r="V211" s="1"/>
      <c r="W211" s="1"/>
      <c r="X211" s="1"/>
      <c r="Y211" s="1"/>
      <c r="Z211" s="1"/>
      <c r="AA211" s="1"/>
      <c r="AB211" s="1"/>
      <c r="AC211" s="1"/>
    </row>
    <row r="212" spans="1:29" ht="15.75" customHeight="1" x14ac:dyDescent="0.25">
      <c r="A212" s="8"/>
      <c r="B212" s="63"/>
      <c r="C212" s="7"/>
      <c r="D212" s="8"/>
      <c r="E212" s="9"/>
      <c r="F212" s="9">
        <f>IFERROR(SUMIFS(ENTRADAS!$J:$J,ENTRADAS!$B:$B,CADASTRO!$B212,ENTRADAS!$I:$I,CADASTRO!F$2)/(SUMIFS(ENTRADAS!$D:$D,ENTRADAS!$B:$B,CADASTRO!$B212,ENTRADAS!$I:$I,CADASTRO!F$2)),0)</f>
        <v>0</v>
      </c>
      <c r="G212" s="9">
        <f>IFERROR(SUMIFS(ENTRADAS!$J:$J,ENTRADAS!$B:$B,CADASTRO!$B212,ENTRADAS!$I:$I,CADASTRO!G$2)/(SUMIFS(ENTRADAS!$D:$D,ENTRADAS!$B:$B,CADASTRO!$B212,ENTRADAS!$I:$I,CADASTRO!G$2)),0)</f>
        <v>0</v>
      </c>
      <c r="H212" s="9">
        <f>IFERROR(SUMIFS(ENTRADAS!$J:$J,ENTRADAS!$B:$B,CADASTRO!$B212,ENTRADAS!$I:$I,CADASTRO!H$2)/(SUMIFS(ENTRADAS!$D:$D,ENTRADAS!$B:$B,CADASTRO!$B212,ENTRADAS!$I:$I,CADASTRO!H$2)),0)</f>
        <v>0</v>
      </c>
      <c r="I212" s="9">
        <f>IFERROR(SUMIFS(ENTRADAS!$J:$J,ENTRADAS!$B:$B,CADASTRO!$B212,ENTRADAS!$I:$I,CADASTRO!I$2)/(SUMIFS(ENTRADAS!$D:$D,ENTRADAS!$B:$B,CADASTRO!$B212,ENTRADAS!$I:$I,CADASTRO!I$2)),0)</f>
        <v>0</v>
      </c>
      <c r="J212" s="9">
        <f>IFERROR(SUMIFS(ENTRADAS!$J:$J,ENTRADAS!$B:$B,CADASTRO!$B212,ENTRADAS!$I:$I,CADASTRO!J$2)/(SUMIFS(ENTRADAS!$D:$D,ENTRADAS!$B:$B,CADASTRO!$B212,ENTRADAS!$I:$I,CADASTRO!J$2)),0)</f>
        <v>0</v>
      </c>
      <c r="K212" s="9">
        <f>IFERROR(SUMIFS(ENTRADAS!$J:$J,ENTRADAS!$B:$B,CADASTRO!$B212,ENTRADAS!$I:$I,CADASTRO!K$2)/(SUMIFS(ENTRADAS!$D:$D,ENTRADAS!$B:$B,CADASTRO!$B212,ENTRADAS!$I:$I,CADASTRO!K$2)),0)</f>
        <v>0</v>
      </c>
      <c r="L212" s="9">
        <f>IFERROR(SUMIFS(ENTRADAS!$J:$J,ENTRADAS!$B:$B,CADASTRO!$B212,ENTRADAS!$I:$I,CADASTRO!L$2)/(SUMIFS(ENTRADAS!$D:$D,ENTRADAS!$B:$B,CADASTRO!$B212,ENTRADAS!$I:$I,CADASTRO!L$2)),0)</f>
        <v>0</v>
      </c>
      <c r="M212" s="9">
        <f>IFERROR(SUMIFS(ENTRADAS!$J:$J,ENTRADAS!$B:$B,CADASTRO!$B212,ENTRADAS!$I:$I,CADASTRO!M$2)/(SUMIFS(ENTRADAS!$D:$D,ENTRADAS!$B:$B,CADASTRO!$B212,ENTRADAS!$I:$I,CADASTRO!M$2)),0)</f>
        <v>0</v>
      </c>
      <c r="N212" s="9">
        <f>IFERROR(SUMIFS(ENTRADAS!$J:$J,ENTRADAS!$B:$B,CADASTRO!$B212,ENTRADAS!$I:$I,CADASTRO!N$2)/(SUMIFS(ENTRADAS!$D:$D,ENTRADAS!$B:$B,CADASTRO!$B212,ENTRADAS!$I:$I,CADASTRO!N$2)),0)</f>
        <v>0</v>
      </c>
      <c r="O212" s="9">
        <f>IFERROR(SUMIFS(ENTRADAS!$J:$J,ENTRADAS!$B:$B,CADASTRO!$B212,ENTRADAS!$I:$I,CADASTRO!O$2)/(SUMIFS(ENTRADAS!$D:$D,ENTRADAS!$B:$B,CADASTRO!$B212,ENTRADAS!$I:$I,CADASTRO!O$2)),0)</f>
        <v>0</v>
      </c>
      <c r="P212" s="9">
        <f>IFERROR(SUMIFS(ENTRADAS!$J:$J,ENTRADAS!$B:$B,CADASTRO!$B212,ENTRADAS!$I:$I,CADASTRO!P$2)/(SUMIFS(ENTRADAS!$D:$D,ENTRADAS!$B:$B,CADASTRO!$B212,ENTRADAS!$I:$I,CADASTRO!P$2)),0)</f>
        <v>0</v>
      </c>
      <c r="Q212" s="9">
        <f>IFERROR(SUMIFS(ENTRADAS!$J:$J,ENTRADAS!$B:$B,CADASTRO!$B212,ENTRADAS!$I:$I,CADASTRO!Q$2)/(SUMIFS(ENTRADAS!$D:$D,ENTRADAS!$B:$B,CADASTRO!$B212,ENTRADAS!$I:$I,CADASTRO!Q$2)),0)</f>
        <v>0</v>
      </c>
      <c r="R212" s="212">
        <f t="shared" si="10"/>
        <v>0</v>
      </c>
      <c r="S212" s="17">
        <f t="shared" si="12"/>
        <v>0</v>
      </c>
      <c r="T212" s="212">
        <f t="shared" si="11"/>
        <v>12</v>
      </c>
      <c r="U212" s="209">
        <v>12</v>
      </c>
      <c r="V212" s="1"/>
      <c r="W212" s="1"/>
      <c r="X212" s="1"/>
      <c r="Y212" s="1"/>
      <c r="Z212" s="1"/>
      <c r="AA212" s="1"/>
      <c r="AB212" s="1"/>
      <c r="AC212" s="1"/>
    </row>
    <row r="213" spans="1:29" ht="15.75" customHeight="1" x14ac:dyDescent="0.25">
      <c r="A213" s="8"/>
      <c r="B213" s="63"/>
      <c r="C213" s="7"/>
      <c r="D213" s="8"/>
      <c r="E213" s="9"/>
      <c r="F213" s="9">
        <f>IFERROR(SUMIFS(ENTRADAS!$J:$J,ENTRADAS!$B:$B,CADASTRO!$B213,ENTRADAS!$I:$I,CADASTRO!F$2)/(SUMIFS(ENTRADAS!$D:$D,ENTRADAS!$B:$B,CADASTRO!$B213,ENTRADAS!$I:$I,CADASTRO!F$2)),0)</f>
        <v>0</v>
      </c>
      <c r="G213" s="9">
        <f>IFERROR(SUMIFS(ENTRADAS!$J:$J,ENTRADAS!$B:$B,CADASTRO!$B213,ENTRADAS!$I:$I,CADASTRO!G$2)/(SUMIFS(ENTRADAS!$D:$D,ENTRADAS!$B:$B,CADASTRO!$B213,ENTRADAS!$I:$I,CADASTRO!G$2)),0)</f>
        <v>0</v>
      </c>
      <c r="H213" s="9">
        <f>IFERROR(SUMIFS(ENTRADAS!$J:$J,ENTRADAS!$B:$B,CADASTRO!$B213,ENTRADAS!$I:$I,CADASTRO!H$2)/(SUMIFS(ENTRADAS!$D:$D,ENTRADAS!$B:$B,CADASTRO!$B213,ENTRADAS!$I:$I,CADASTRO!H$2)),0)</f>
        <v>0</v>
      </c>
      <c r="I213" s="9">
        <f>IFERROR(SUMIFS(ENTRADAS!$J:$J,ENTRADAS!$B:$B,CADASTRO!$B213,ENTRADAS!$I:$I,CADASTRO!I$2)/(SUMIFS(ENTRADAS!$D:$D,ENTRADAS!$B:$B,CADASTRO!$B213,ENTRADAS!$I:$I,CADASTRO!I$2)),0)</f>
        <v>0</v>
      </c>
      <c r="J213" s="9">
        <f>IFERROR(SUMIFS(ENTRADAS!$J:$J,ENTRADAS!$B:$B,CADASTRO!$B213,ENTRADAS!$I:$I,CADASTRO!J$2)/(SUMIFS(ENTRADAS!$D:$D,ENTRADAS!$B:$B,CADASTRO!$B213,ENTRADAS!$I:$I,CADASTRO!J$2)),0)</f>
        <v>0</v>
      </c>
      <c r="K213" s="9">
        <f>IFERROR(SUMIFS(ENTRADAS!$J:$J,ENTRADAS!$B:$B,CADASTRO!$B213,ENTRADAS!$I:$I,CADASTRO!K$2)/(SUMIFS(ENTRADAS!$D:$D,ENTRADAS!$B:$B,CADASTRO!$B213,ENTRADAS!$I:$I,CADASTRO!K$2)),0)</f>
        <v>0</v>
      </c>
      <c r="L213" s="9">
        <f>IFERROR(SUMIFS(ENTRADAS!$J:$J,ENTRADAS!$B:$B,CADASTRO!$B213,ENTRADAS!$I:$I,CADASTRO!L$2)/(SUMIFS(ENTRADAS!$D:$D,ENTRADAS!$B:$B,CADASTRO!$B213,ENTRADAS!$I:$I,CADASTRO!L$2)),0)</f>
        <v>0</v>
      </c>
      <c r="M213" s="9">
        <f>IFERROR(SUMIFS(ENTRADAS!$J:$J,ENTRADAS!$B:$B,CADASTRO!$B213,ENTRADAS!$I:$I,CADASTRO!M$2)/(SUMIFS(ENTRADAS!$D:$D,ENTRADAS!$B:$B,CADASTRO!$B213,ENTRADAS!$I:$I,CADASTRO!M$2)),0)</f>
        <v>0</v>
      </c>
      <c r="N213" s="9">
        <f>IFERROR(SUMIFS(ENTRADAS!$J:$J,ENTRADAS!$B:$B,CADASTRO!$B213,ENTRADAS!$I:$I,CADASTRO!N$2)/(SUMIFS(ENTRADAS!$D:$D,ENTRADAS!$B:$B,CADASTRO!$B213,ENTRADAS!$I:$I,CADASTRO!N$2)),0)</f>
        <v>0</v>
      </c>
      <c r="O213" s="9">
        <f>IFERROR(SUMIFS(ENTRADAS!$J:$J,ENTRADAS!$B:$B,CADASTRO!$B213,ENTRADAS!$I:$I,CADASTRO!O$2)/(SUMIFS(ENTRADAS!$D:$D,ENTRADAS!$B:$B,CADASTRO!$B213,ENTRADAS!$I:$I,CADASTRO!O$2)),0)</f>
        <v>0</v>
      </c>
      <c r="P213" s="9">
        <f>IFERROR(SUMIFS(ENTRADAS!$J:$J,ENTRADAS!$B:$B,CADASTRO!$B213,ENTRADAS!$I:$I,CADASTRO!P$2)/(SUMIFS(ENTRADAS!$D:$D,ENTRADAS!$B:$B,CADASTRO!$B213,ENTRADAS!$I:$I,CADASTRO!P$2)),0)</f>
        <v>0</v>
      </c>
      <c r="Q213" s="9">
        <f>IFERROR(SUMIFS(ENTRADAS!$J:$J,ENTRADAS!$B:$B,CADASTRO!$B213,ENTRADAS!$I:$I,CADASTRO!Q$2)/(SUMIFS(ENTRADAS!$D:$D,ENTRADAS!$B:$B,CADASTRO!$B213,ENTRADAS!$I:$I,CADASTRO!Q$2)),0)</f>
        <v>0</v>
      </c>
      <c r="R213" s="212">
        <f t="shared" si="10"/>
        <v>0</v>
      </c>
      <c r="S213" s="17">
        <f t="shared" si="12"/>
        <v>0</v>
      </c>
      <c r="T213" s="212">
        <f t="shared" si="11"/>
        <v>12</v>
      </c>
      <c r="U213" s="209">
        <v>12</v>
      </c>
      <c r="V213" s="1"/>
      <c r="W213" s="1"/>
      <c r="X213" s="1"/>
      <c r="Y213" s="1"/>
      <c r="Z213" s="1"/>
      <c r="AA213" s="1"/>
      <c r="AB213" s="1"/>
      <c r="AC213" s="1"/>
    </row>
    <row r="214" spans="1:29" ht="15.75" customHeight="1" x14ac:dyDescent="0.25">
      <c r="A214" s="8"/>
      <c r="B214" s="61"/>
      <c r="C214" s="7"/>
      <c r="D214" s="8"/>
      <c r="E214" s="9"/>
      <c r="F214" s="9">
        <f>IFERROR(SUMIFS(ENTRADAS!$J:$J,ENTRADAS!$B:$B,CADASTRO!$B214,ENTRADAS!$I:$I,CADASTRO!F$2)/(SUMIFS(ENTRADAS!$D:$D,ENTRADAS!$B:$B,CADASTRO!$B214,ENTRADAS!$I:$I,CADASTRO!F$2)),0)</f>
        <v>0</v>
      </c>
      <c r="G214" s="9">
        <f>IFERROR(SUMIFS(ENTRADAS!$J:$J,ENTRADAS!$B:$B,CADASTRO!$B214,ENTRADAS!$I:$I,CADASTRO!G$2)/(SUMIFS(ENTRADAS!$D:$D,ENTRADAS!$B:$B,CADASTRO!$B214,ENTRADAS!$I:$I,CADASTRO!G$2)),0)</f>
        <v>0</v>
      </c>
      <c r="H214" s="9">
        <f>IFERROR(SUMIFS(ENTRADAS!$J:$J,ENTRADAS!$B:$B,CADASTRO!$B214,ENTRADAS!$I:$I,CADASTRO!H$2)/(SUMIFS(ENTRADAS!$D:$D,ENTRADAS!$B:$B,CADASTRO!$B214,ENTRADAS!$I:$I,CADASTRO!H$2)),0)</f>
        <v>0</v>
      </c>
      <c r="I214" s="9">
        <f>IFERROR(SUMIFS(ENTRADAS!$J:$J,ENTRADAS!$B:$B,CADASTRO!$B214,ENTRADAS!$I:$I,CADASTRO!I$2)/(SUMIFS(ENTRADAS!$D:$D,ENTRADAS!$B:$B,CADASTRO!$B214,ENTRADAS!$I:$I,CADASTRO!I$2)),0)</f>
        <v>0</v>
      </c>
      <c r="J214" s="9">
        <f>IFERROR(SUMIFS(ENTRADAS!$J:$J,ENTRADAS!$B:$B,CADASTRO!$B214,ENTRADAS!$I:$I,CADASTRO!J$2)/(SUMIFS(ENTRADAS!$D:$D,ENTRADAS!$B:$B,CADASTRO!$B214,ENTRADAS!$I:$I,CADASTRO!J$2)),0)</f>
        <v>0</v>
      </c>
      <c r="K214" s="9">
        <f>IFERROR(SUMIFS(ENTRADAS!$J:$J,ENTRADAS!$B:$B,CADASTRO!$B214,ENTRADAS!$I:$I,CADASTRO!K$2)/(SUMIFS(ENTRADAS!$D:$D,ENTRADAS!$B:$B,CADASTRO!$B214,ENTRADAS!$I:$I,CADASTRO!K$2)),0)</f>
        <v>0</v>
      </c>
      <c r="L214" s="9">
        <f>IFERROR(SUMIFS(ENTRADAS!$J:$J,ENTRADAS!$B:$B,CADASTRO!$B214,ENTRADAS!$I:$I,CADASTRO!L$2)/(SUMIFS(ENTRADAS!$D:$D,ENTRADAS!$B:$B,CADASTRO!$B214,ENTRADAS!$I:$I,CADASTRO!L$2)),0)</f>
        <v>0</v>
      </c>
      <c r="M214" s="9">
        <f>IFERROR(SUMIFS(ENTRADAS!$J:$J,ENTRADAS!$B:$B,CADASTRO!$B214,ENTRADAS!$I:$I,CADASTRO!M$2)/(SUMIFS(ENTRADAS!$D:$D,ENTRADAS!$B:$B,CADASTRO!$B214,ENTRADAS!$I:$I,CADASTRO!M$2)),0)</f>
        <v>0</v>
      </c>
      <c r="N214" s="9">
        <f>IFERROR(SUMIFS(ENTRADAS!$J:$J,ENTRADAS!$B:$B,CADASTRO!$B214,ENTRADAS!$I:$I,CADASTRO!N$2)/(SUMIFS(ENTRADAS!$D:$D,ENTRADAS!$B:$B,CADASTRO!$B214,ENTRADAS!$I:$I,CADASTRO!N$2)),0)</f>
        <v>0</v>
      </c>
      <c r="O214" s="9">
        <f>IFERROR(SUMIFS(ENTRADAS!$J:$J,ENTRADAS!$B:$B,CADASTRO!$B214,ENTRADAS!$I:$I,CADASTRO!O$2)/(SUMIFS(ENTRADAS!$D:$D,ENTRADAS!$B:$B,CADASTRO!$B214,ENTRADAS!$I:$I,CADASTRO!O$2)),0)</f>
        <v>0</v>
      </c>
      <c r="P214" s="9">
        <f>IFERROR(SUMIFS(ENTRADAS!$J:$J,ENTRADAS!$B:$B,CADASTRO!$B214,ENTRADAS!$I:$I,CADASTRO!P$2)/(SUMIFS(ENTRADAS!$D:$D,ENTRADAS!$B:$B,CADASTRO!$B214,ENTRADAS!$I:$I,CADASTRO!P$2)),0)</f>
        <v>0</v>
      </c>
      <c r="Q214" s="9">
        <f>IFERROR(SUMIFS(ENTRADAS!$J:$J,ENTRADAS!$B:$B,CADASTRO!$B214,ENTRADAS!$I:$I,CADASTRO!Q$2)/(SUMIFS(ENTRADAS!$D:$D,ENTRADAS!$B:$B,CADASTRO!$B214,ENTRADAS!$I:$I,CADASTRO!Q$2)),0)</f>
        <v>0</v>
      </c>
      <c r="R214" s="212">
        <f t="shared" si="10"/>
        <v>0</v>
      </c>
      <c r="S214" s="17">
        <f t="shared" si="12"/>
        <v>0</v>
      </c>
      <c r="T214" s="212">
        <f t="shared" si="11"/>
        <v>12</v>
      </c>
      <c r="U214" s="209">
        <v>12</v>
      </c>
      <c r="V214" s="1"/>
      <c r="W214" s="1"/>
      <c r="X214" s="1"/>
      <c r="Y214" s="1"/>
      <c r="Z214" s="1"/>
      <c r="AA214" s="1"/>
      <c r="AB214" s="1"/>
      <c r="AC214" s="1"/>
    </row>
    <row r="215" spans="1:29" ht="15.75" customHeight="1" x14ac:dyDescent="0.25">
      <c r="A215" s="8"/>
      <c r="B215" s="63"/>
      <c r="C215" s="7"/>
      <c r="D215" s="8"/>
      <c r="E215" s="9"/>
      <c r="F215" s="9">
        <f>IFERROR(SUMIFS(ENTRADAS!$J:$J,ENTRADAS!$B:$B,CADASTRO!$B215,ENTRADAS!$I:$I,CADASTRO!F$2)/(SUMIFS(ENTRADAS!$D:$D,ENTRADAS!$B:$B,CADASTRO!$B215,ENTRADAS!$I:$I,CADASTRO!F$2)),0)</f>
        <v>0</v>
      </c>
      <c r="G215" s="9">
        <f>IFERROR(SUMIFS(ENTRADAS!$J:$J,ENTRADAS!$B:$B,CADASTRO!$B215,ENTRADAS!$I:$I,CADASTRO!G$2)/(SUMIFS(ENTRADAS!$D:$D,ENTRADAS!$B:$B,CADASTRO!$B215,ENTRADAS!$I:$I,CADASTRO!G$2)),0)</f>
        <v>0</v>
      </c>
      <c r="H215" s="9">
        <f>IFERROR(SUMIFS(ENTRADAS!$J:$J,ENTRADAS!$B:$B,CADASTRO!$B215,ENTRADAS!$I:$I,CADASTRO!H$2)/(SUMIFS(ENTRADAS!$D:$D,ENTRADAS!$B:$B,CADASTRO!$B215,ENTRADAS!$I:$I,CADASTRO!H$2)),0)</f>
        <v>0</v>
      </c>
      <c r="I215" s="9">
        <f>IFERROR(SUMIFS(ENTRADAS!$J:$J,ENTRADAS!$B:$B,CADASTRO!$B215,ENTRADAS!$I:$I,CADASTRO!I$2)/(SUMIFS(ENTRADAS!$D:$D,ENTRADAS!$B:$B,CADASTRO!$B215,ENTRADAS!$I:$I,CADASTRO!I$2)),0)</f>
        <v>0</v>
      </c>
      <c r="J215" s="9">
        <f>IFERROR(SUMIFS(ENTRADAS!$J:$J,ENTRADAS!$B:$B,CADASTRO!$B215,ENTRADAS!$I:$I,CADASTRO!J$2)/(SUMIFS(ENTRADAS!$D:$D,ENTRADAS!$B:$B,CADASTRO!$B215,ENTRADAS!$I:$I,CADASTRO!J$2)),0)</f>
        <v>0</v>
      </c>
      <c r="K215" s="9">
        <f>IFERROR(SUMIFS(ENTRADAS!$J:$J,ENTRADAS!$B:$B,CADASTRO!$B215,ENTRADAS!$I:$I,CADASTRO!K$2)/(SUMIFS(ENTRADAS!$D:$D,ENTRADAS!$B:$B,CADASTRO!$B215,ENTRADAS!$I:$I,CADASTRO!K$2)),0)</f>
        <v>0</v>
      </c>
      <c r="L215" s="9">
        <f>IFERROR(SUMIFS(ENTRADAS!$J:$J,ENTRADAS!$B:$B,CADASTRO!$B215,ENTRADAS!$I:$I,CADASTRO!L$2)/(SUMIFS(ENTRADAS!$D:$D,ENTRADAS!$B:$B,CADASTRO!$B215,ENTRADAS!$I:$I,CADASTRO!L$2)),0)</f>
        <v>0</v>
      </c>
      <c r="M215" s="9">
        <f>IFERROR(SUMIFS(ENTRADAS!$J:$J,ENTRADAS!$B:$B,CADASTRO!$B215,ENTRADAS!$I:$I,CADASTRO!M$2)/(SUMIFS(ENTRADAS!$D:$D,ENTRADAS!$B:$B,CADASTRO!$B215,ENTRADAS!$I:$I,CADASTRO!M$2)),0)</f>
        <v>0</v>
      </c>
      <c r="N215" s="9">
        <f>IFERROR(SUMIFS(ENTRADAS!$J:$J,ENTRADAS!$B:$B,CADASTRO!$B215,ENTRADAS!$I:$I,CADASTRO!N$2)/(SUMIFS(ENTRADAS!$D:$D,ENTRADAS!$B:$B,CADASTRO!$B215,ENTRADAS!$I:$I,CADASTRO!N$2)),0)</f>
        <v>0</v>
      </c>
      <c r="O215" s="9">
        <f>IFERROR(SUMIFS(ENTRADAS!$J:$J,ENTRADAS!$B:$B,CADASTRO!$B215,ENTRADAS!$I:$I,CADASTRO!O$2)/(SUMIFS(ENTRADAS!$D:$D,ENTRADAS!$B:$B,CADASTRO!$B215,ENTRADAS!$I:$I,CADASTRO!O$2)),0)</f>
        <v>0</v>
      </c>
      <c r="P215" s="9">
        <f>IFERROR(SUMIFS(ENTRADAS!$J:$J,ENTRADAS!$B:$B,CADASTRO!$B215,ENTRADAS!$I:$I,CADASTRO!P$2)/(SUMIFS(ENTRADAS!$D:$D,ENTRADAS!$B:$B,CADASTRO!$B215,ENTRADAS!$I:$I,CADASTRO!P$2)),0)</f>
        <v>0</v>
      </c>
      <c r="Q215" s="9">
        <f>IFERROR(SUMIFS(ENTRADAS!$J:$J,ENTRADAS!$B:$B,CADASTRO!$B215,ENTRADAS!$I:$I,CADASTRO!Q$2)/(SUMIFS(ENTRADAS!$D:$D,ENTRADAS!$B:$B,CADASTRO!$B215,ENTRADAS!$I:$I,CADASTRO!Q$2)),0)</f>
        <v>0</v>
      </c>
      <c r="R215" s="212">
        <f t="shared" si="10"/>
        <v>0</v>
      </c>
      <c r="S215" s="17">
        <f t="shared" si="12"/>
        <v>0</v>
      </c>
      <c r="T215" s="212">
        <f t="shared" si="11"/>
        <v>12</v>
      </c>
      <c r="U215" s="209">
        <v>12</v>
      </c>
      <c r="V215" s="1"/>
      <c r="W215" s="1"/>
      <c r="X215" s="1"/>
      <c r="Y215" s="1"/>
      <c r="Z215" s="1"/>
      <c r="AA215" s="1"/>
      <c r="AB215" s="1"/>
      <c r="AC215" s="1"/>
    </row>
    <row r="216" spans="1:29" ht="15.75" customHeight="1" x14ac:dyDescent="0.25">
      <c r="A216" s="8"/>
      <c r="B216" s="7"/>
      <c r="C216" s="7"/>
      <c r="D216" s="8"/>
      <c r="E216" s="9"/>
      <c r="F216" s="9">
        <f>IFERROR(SUMIFS(ENTRADAS!$J:$J,ENTRADAS!$B:$B,CADASTRO!$B216,ENTRADAS!$I:$I,CADASTRO!F$2)/(SUMIFS(ENTRADAS!$D:$D,ENTRADAS!$B:$B,CADASTRO!$B216,ENTRADAS!$I:$I,CADASTRO!F$2)),0)</f>
        <v>0</v>
      </c>
      <c r="G216" s="9">
        <f>IFERROR(SUMIFS(ENTRADAS!$J:$J,ENTRADAS!$B:$B,CADASTRO!$B216,ENTRADAS!$I:$I,CADASTRO!G$2)/(SUMIFS(ENTRADAS!$D:$D,ENTRADAS!$B:$B,CADASTRO!$B216,ENTRADAS!$I:$I,CADASTRO!G$2)),0)</f>
        <v>0</v>
      </c>
      <c r="H216" s="9">
        <f>IFERROR(SUMIFS(ENTRADAS!$J:$J,ENTRADAS!$B:$B,CADASTRO!$B216,ENTRADAS!$I:$I,CADASTRO!H$2)/(SUMIFS(ENTRADAS!$D:$D,ENTRADAS!$B:$B,CADASTRO!$B216,ENTRADAS!$I:$I,CADASTRO!H$2)),0)</f>
        <v>0</v>
      </c>
      <c r="I216" s="9">
        <f>IFERROR(SUMIFS(ENTRADAS!$J:$J,ENTRADAS!$B:$B,CADASTRO!$B216,ENTRADAS!$I:$I,CADASTRO!I$2)/(SUMIFS(ENTRADAS!$D:$D,ENTRADAS!$B:$B,CADASTRO!$B216,ENTRADAS!$I:$I,CADASTRO!I$2)),0)</f>
        <v>0</v>
      </c>
      <c r="J216" s="9">
        <f>IFERROR(SUMIFS(ENTRADAS!$J:$J,ENTRADAS!$B:$B,CADASTRO!$B216,ENTRADAS!$I:$I,CADASTRO!J$2)/(SUMIFS(ENTRADAS!$D:$D,ENTRADAS!$B:$B,CADASTRO!$B216,ENTRADAS!$I:$I,CADASTRO!J$2)),0)</f>
        <v>0</v>
      </c>
      <c r="K216" s="9">
        <f>IFERROR(SUMIFS(ENTRADAS!$J:$J,ENTRADAS!$B:$B,CADASTRO!$B216,ENTRADAS!$I:$I,CADASTRO!K$2)/(SUMIFS(ENTRADAS!$D:$D,ENTRADAS!$B:$B,CADASTRO!$B216,ENTRADAS!$I:$I,CADASTRO!K$2)),0)</f>
        <v>0</v>
      </c>
      <c r="L216" s="9">
        <f>IFERROR(SUMIFS(ENTRADAS!$J:$J,ENTRADAS!$B:$B,CADASTRO!$B216,ENTRADAS!$I:$I,CADASTRO!L$2)/(SUMIFS(ENTRADAS!$D:$D,ENTRADAS!$B:$B,CADASTRO!$B216,ENTRADAS!$I:$I,CADASTRO!L$2)),0)</f>
        <v>0</v>
      </c>
      <c r="M216" s="9">
        <f>IFERROR(SUMIFS(ENTRADAS!$J:$J,ENTRADAS!$B:$B,CADASTRO!$B216,ENTRADAS!$I:$I,CADASTRO!M$2)/(SUMIFS(ENTRADAS!$D:$D,ENTRADAS!$B:$B,CADASTRO!$B216,ENTRADAS!$I:$I,CADASTRO!M$2)),0)</f>
        <v>0</v>
      </c>
      <c r="N216" s="9">
        <f>IFERROR(SUMIFS(ENTRADAS!$J:$J,ENTRADAS!$B:$B,CADASTRO!$B216,ENTRADAS!$I:$I,CADASTRO!N$2)/(SUMIFS(ENTRADAS!$D:$D,ENTRADAS!$B:$B,CADASTRO!$B216,ENTRADAS!$I:$I,CADASTRO!N$2)),0)</f>
        <v>0</v>
      </c>
      <c r="O216" s="9">
        <f>IFERROR(SUMIFS(ENTRADAS!$J:$J,ENTRADAS!$B:$B,CADASTRO!$B216,ENTRADAS!$I:$I,CADASTRO!O$2)/(SUMIFS(ENTRADAS!$D:$D,ENTRADAS!$B:$B,CADASTRO!$B216,ENTRADAS!$I:$I,CADASTRO!O$2)),0)</f>
        <v>0</v>
      </c>
      <c r="P216" s="9">
        <f>IFERROR(SUMIFS(ENTRADAS!$J:$J,ENTRADAS!$B:$B,CADASTRO!$B216,ENTRADAS!$I:$I,CADASTRO!P$2)/(SUMIFS(ENTRADAS!$D:$D,ENTRADAS!$B:$B,CADASTRO!$B216,ENTRADAS!$I:$I,CADASTRO!P$2)),0)</f>
        <v>0</v>
      </c>
      <c r="Q216" s="9">
        <f>IFERROR(SUMIFS(ENTRADAS!$J:$J,ENTRADAS!$B:$B,CADASTRO!$B216,ENTRADAS!$I:$I,CADASTRO!Q$2)/(SUMIFS(ENTRADAS!$D:$D,ENTRADAS!$B:$B,CADASTRO!$B216,ENTRADAS!$I:$I,CADASTRO!Q$2)),0)</f>
        <v>0</v>
      </c>
      <c r="R216" s="212">
        <f t="shared" si="10"/>
        <v>0</v>
      </c>
      <c r="S216" s="17">
        <f t="shared" si="12"/>
        <v>0</v>
      </c>
      <c r="T216" s="212">
        <f t="shared" si="11"/>
        <v>12</v>
      </c>
      <c r="U216" s="209">
        <v>12</v>
      </c>
      <c r="V216" s="1"/>
      <c r="W216" s="1"/>
      <c r="X216" s="1"/>
      <c r="Y216" s="1"/>
      <c r="Z216" s="1"/>
      <c r="AA216" s="1"/>
      <c r="AB216" s="1"/>
      <c r="AC216" s="1"/>
    </row>
    <row r="217" spans="1:29" ht="15.75" customHeight="1" x14ac:dyDescent="0.25">
      <c r="A217" s="8"/>
      <c r="B217" s="63"/>
      <c r="C217" s="7"/>
      <c r="D217" s="8"/>
      <c r="E217" s="9"/>
      <c r="F217" s="9">
        <f>IFERROR(SUMIFS(ENTRADAS!$J:$J,ENTRADAS!$B:$B,CADASTRO!$B217,ENTRADAS!$I:$I,CADASTRO!F$2)/(SUMIFS(ENTRADAS!$D:$D,ENTRADAS!$B:$B,CADASTRO!$B217,ENTRADAS!$I:$I,CADASTRO!F$2)),0)</f>
        <v>0</v>
      </c>
      <c r="G217" s="9">
        <f>IFERROR(SUMIFS(ENTRADAS!$J:$J,ENTRADAS!$B:$B,CADASTRO!$B217,ENTRADAS!$I:$I,CADASTRO!G$2)/(SUMIFS(ENTRADAS!$D:$D,ENTRADAS!$B:$B,CADASTRO!$B217,ENTRADAS!$I:$I,CADASTRO!G$2)),0)</f>
        <v>0</v>
      </c>
      <c r="H217" s="9">
        <f>IFERROR(SUMIFS(ENTRADAS!$J:$J,ENTRADAS!$B:$B,CADASTRO!$B217,ENTRADAS!$I:$I,CADASTRO!H$2)/(SUMIFS(ENTRADAS!$D:$D,ENTRADAS!$B:$B,CADASTRO!$B217,ENTRADAS!$I:$I,CADASTRO!H$2)),0)</f>
        <v>0</v>
      </c>
      <c r="I217" s="9">
        <f>IFERROR(SUMIFS(ENTRADAS!$J:$J,ENTRADAS!$B:$B,CADASTRO!$B217,ENTRADAS!$I:$I,CADASTRO!I$2)/(SUMIFS(ENTRADAS!$D:$D,ENTRADAS!$B:$B,CADASTRO!$B217,ENTRADAS!$I:$I,CADASTRO!I$2)),0)</f>
        <v>0</v>
      </c>
      <c r="J217" s="9">
        <f>IFERROR(SUMIFS(ENTRADAS!$J:$J,ENTRADAS!$B:$B,CADASTRO!$B217,ENTRADAS!$I:$I,CADASTRO!J$2)/(SUMIFS(ENTRADAS!$D:$D,ENTRADAS!$B:$B,CADASTRO!$B217,ENTRADAS!$I:$I,CADASTRO!J$2)),0)</f>
        <v>0</v>
      </c>
      <c r="K217" s="9">
        <f>IFERROR(SUMIFS(ENTRADAS!$J:$J,ENTRADAS!$B:$B,CADASTRO!$B217,ENTRADAS!$I:$I,CADASTRO!K$2)/(SUMIFS(ENTRADAS!$D:$D,ENTRADAS!$B:$B,CADASTRO!$B217,ENTRADAS!$I:$I,CADASTRO!K$2)),0)</f>
        <v>0</v>
      </c>
      <c r="L217" s="9">
        <f>IFERROR(SUMIFS(ENTRADAS!$J:$J,ENTRADAS!$B:$B,CADASTRO!$B217,ENTRADAS!$I:$I,CADASTRO!L$2)/(SUMIFS(ENTRADAS!$D:$D,ENTRADAS!$B:$B,CADASTRO!$B217,ENTRADAS!$I:$I,CADASTRO!L$2)),0)</f>
        <v>0</v>
      </c>
      <c r="M217" s="9">
        <f>IFERROR(SUMIFS(ENTRADAS!$J:$J,ENTRADAS!$B:$B,CADASTRO!$B217,ENTRADAS!$I:$I,CADASTRO!M$2)/(SUMIFS(ENTRADAS!$D:$D,ENTRADAS!$B:$B,CADASTRO!$B217,ENTRADAS!$I:$I,CADASTRO!M$2)),0)</f>
        <v>0</v>
      </c>
      <c r="N217" s="9">
        <f>IFERROR(SUMIFS(ENTRADAS!$J:$J,ENTRADAS!$B:$B,CADASTRO!$B217,ENTRADAS!$I:$I,CADASTRO!N$2)/(SUMIFS(ENTRADAS!$D:$D,ENTRADAS!$B:$B,CADASTRO!$B217,ENTRADAS!$I:$I,CADASTRO!N$2)),0)</f>
        <v>0</v>
      </c>
      <c r="O217" s="9">
        <f>IFERROR(SUMIFS(ENTRADAS!$J:$J,ENTRADAS!$B:$B,CADASTRO!$B217,ENTRADAS!$I:$I,CADASTRO!O$2)/(SUMIFS(ENTRADAS!$D:$D,ENTRADAS!$B:$B,CADASTRO!$B217,ENTRADAS!$I:$I,CADASTRO!O$2)),0)</f>
        <v>0</v>
      </c>
      <c r="P217" s="9">
        <f>IFERROR(SUMIFS(ENTRADAS!$J:$J,ENTRADAS!$B:$B,CADASTRO!$B217,ENTRADAS!$I:$I,CADASTRO!P$2)/(SUMIFS(ENTRADAS!$D:$D,ENTRADAS!$B:$B,CADASTRO!$B217,ENTRADAS!$I:$I,CADASTRO!P$2)),0)</f>
        <v>0</v>
      </c>
      <c r="Q217" s="9">
        <f>IFERROR(SUMIFS(ENTRADAS!$J:$J,ENTRADAS!$B:$B,CADASTRO!$B217,ENTRADAS!$I:$I,CADASTRO!Q$2)/(SUMIFS(ENTRADAS!$D:$D,ENTRADAS!$B:$B,CADASTRO!$B217,ENTRADAS!$I:$I,CADASTRO!Q$2)),0)</f>
        <v>0</v>
      </c>
      <c r="R217" s="212">
        <f t="shared" si="10"/>
        <v>0</v>
      </c>
      <c r="S217" s="17">
        <f t="shared" si="12"/>
        <v>0</v>
      </c>
      <c r="T217" s="212">
        <f t="shared" si="11"/>
        <v>12</v>
      </c>
      <c r="U217" s="209">
        <v>12</v>
      </c>
      <c r="V217" s="1"/>
      <c r="W217" s="1"/>
      <c r="X217" s="1"/>
      <c r="Y217" s="1"/>
      <c r="Z217" s="1"/>
      <c r="AA217" s="1"/>
      <c r="AB217" s="1"/>
      <c r="AC217" s="1"/>
    </row>
    <row r="218" spans="1:29" ht="15.75" customHeight="1" x14ac:dyDescent="0.25">
      <c r="A218" s="8"/>
      <c r="B218" s="61"/>
      <c r="C218" s="7"/>
      <c r="D218" s="8"/>
      <c r="E218" s="9"/>
      <c r="F218" s="9">
        <f>IFERROR(SUMIFS(ENTRADAS!$J:$J,ENTRADAS!$B:$B,CADASTRO!$B218,ENTRADAS!$I:$I,CADASTRO!F$2)/(SUMIFS(ENTRADAS!$D:$D,ENTRADAS!$B:$B,CADASTRO!$B218,ENTRADAS!$I:$I,CADASTRO!F$2)),0)</f>
        <v>0</v>
      </c>
      <c r="G218" s="9">
        <f>IFERROR(SUMIFS(ENTRADAS!$J:$J,ENTRADAS!$B:$B,CADASTRO!$B218,ENTRADAS!$I:$I,CADASTRO!G$2)/(SUMIFS(ENTRADAS!$D:$D,ENTRADAS!$B:$B,CADASTRO!$B218,ENTRADAS!$I:$I,CADASTRO!G$2)),0)</f>
        <v>0</v>
      </c>
      <c r="H218" s="9">
        <f>IFERROR(SUMIFS(ENTRADAS!$J:$J,ENTRADAS!$B:$B,CADASTRO!$B218,ENTRADAS!$I:$I,CADASTRO!H$2)/(SUMIFS(ENTRADAS!$D:$D,ENTRADAS!$B:$B,CADASTRO!$B218,ENTRADAS!$I:$I,CADASTRO!H$2)),0)</f>
        <v>0</v>
      </c>
      <c r="I218" s="9">
        <f>IFERROR(SUMIFS(ENTRADAS!$J:$J,ENTRADAS!$B:$B,CADASTRO!$B218,ENTRADAS!$I:$I,CADASTRO!I$2)/(SUMIFS(ENTRADAS!$D:$D,ENTRADAS!$B:$B,CADASTRO!$B218,ENTRADAS!$I:$I,CADASTRO!I$2)),0)</f>
        <v>0</v>
      </c>
      <c r="J218" s="9">
        <f>IFERROR(SUMIFS(ENTRADAS!$J:$J,ENTRADAS!$B:$B,CADASTRO!$B218,ENTRADAS!$I:$I,CADASTRO!J$2)/(SUMIFS(ENTRADAS!$D:$D,ENTRADAS!$B:$B,CADASTRO!$B218,ENTRADAS!$I:$I,CADASTRO!J$2)),0)</f>
        <v>0</v>
      </c>
      <c r="K218" s="9">
        <f>IFERROR(SUMIFS(ENTRADAS!$J:$J,ENTRADAS!$B:$B,CADASTRO!$B218,ENTRADAS!$I:$I,CADASTRO!K$2)/(SUMIFS(ENTRADAS!$D:$D,ENTRADAS!$B:$B,CADASTRO!$B218,ENTRADAS!$I:$I,CADASTRO!K$2)),0)</f>
        <v>0</v>
      </c>
      <c r="L218" s="9">
        <f>IFERROR(SUMIFS(ENTRADAS!$J:$J,ENTRADAS!$B:$B,CADASTRO!$B218,ENTRADAS!$I:$I,CADASTRO!L$2)/(SUMIFS(ENTRADAS!$D:$D,ENTRADAS!$B:$B,CADASTRO!$B218,ENTRADAS!$I:$I,CADASTRO!L$2)),0)</f>
        <v>0</v>
      </c>
      <c r="M218" s="9">
        <f>IFERROR(SUMIFS(ENTRADAS!$J:$J,ENTRADAS!$B:$B,CADASTRO!$B218,ENTRADAS!$I:$I,CADASTRO!M$2)/(SUMIFS(ENTRADAS!$D:$D,ENTRADAS!$B:$B,CADASTRO!$B218,ENTRADAS!$I:$I,CADASTRO!M$2)),0)</f>
        <v>0</v>
      </c>
      <c r="N218" s="9">
        <f>IFERROR(SUMIFS(ENTRADAS!$J:$J,ENTRADAS!$B:$B,CADASTRO!$B218,ENTRADAS!$I:$I,CADASTRO!N$2)/(SUMIFS(ENTRADAS!$D:$D,ENTRADAS!$B:$B,CADASTRO!$B218,ENTRADAS!$I:$I,CADASTRO!N$2)),0)</f>
        <v>0</v>
      </c>
      <c r="O218" s="9">
        <f>IFERROR(SUMIFS(ENTRADAS!$J:$J,ENTRADAS!$B:$B,CADASTRO!$B218,ENTRADAS!$I:$I,CADASTRO!O$2)/(SUMIFS(ENTRADAS!$D:$D,ENTRADAS!$B:$B,CADASTRO!$B218,ENTRADAS!$I:$I,CADASTRO!O$2)),0)</f>
        <v>0</v>
      </c>
      <c r="P218" s="9">
        <f>IFERROR(SUMIFS(ENTRADAS!$J:$J,ENTRADAS!$B:$B,CADASTRO!$B218,ENTRADAS!$I:$I,CADASTRO!P$2)/(SUMIFS(ENTRADAS!$D:$D,ENTRADAS!$B:$B,CADASTRO!$B218,ENTRADAS!$I:$I,CADASTRO!P$2)),0)</f>
        <v>0</v>
      </c>
      <c r="Q218" s="9">
        <f>IFERROR(SUMIFS(ENTRADAS!$J:$J,ENTRADAS!$B:$B,CADASTRO!$B218,ENTRADAS!$I:$I,CADASTRO!Q$2)/(SUMIFS(ENTRADAS!$D:$D,ENTRADAS!$B:$B,CADASTRO!$B218,ENTRADAS!$I:$I,CADASTRO!Q$2)),0)</f>
        <v>0</v>
      </c>
      <c r="R218" s="212">
        <f t="shared" si="10"/>
        <v>0</v>
      </c>
      <c r="S218" s="17">
        <f t="shared" si="12"/>
        <v>0</v>
      </c>
      <c r="T218" s="212">
        <f t="shared" si="11"/>
        <v>12</v>
      </c>
      <c r="U218" s="209">
        <v>12</v>
      </c>
      <c r="V218" s="1"/>
      <c r="W218" s="1"/>
      <c r="X218" s="1"/>
      <c r="Y218" s="1"/>
      <c r="Z218" s="1"/>
      <c r="AA218" s="1"/>
      <c r="AB218" s="1"/>
      <c r="AC218" s="1"/>
    </row>
    <row r="219" spans="1:29" ht="15.75" customHeight="1" x14ac:dyDescent="0.25">
      <c r="A219" s="8"/>
      <c r="B219" s="61"/>
      <c r="C219" s="7"/>
      <c r="D219" s="8"/>
      <c r="E219" s="9"/>
      <c r="F219" s="9">
        <f>IFERROR(SUMIFS(ENTRADAS!$J:$J,ENTRADAS!$B:$B,CADASTRO!$B219,ENTRADAS!$I:$I,CADASTRO!F$2)/(SUMIFS(ENTRADAS!$D:$D,ENTRADAS!$B:$B,CADASTRO!$B219,ENTRADAS!$I:$I,CADASTRO!F$2)),0)</f>
        <v>0</v>
      </c>
      <c r="G219" s="9">
        <f>IFERROR(SUMIFS(ENTRADAS!$J:$J,ENTRADAS!$B:$B,CADASTRO!$B219,ENTRADAS!$I:$I,CADASTRO!G$2)/(SUMIFS(ENTRADAS!$D:$D,ENTRADAS!$B:$B,CADASTRO!$B219,ENTRADAS!$I:$I,CADASTRO!G$2)),0)</f>
        <v>0</v>
      </c>
      <c r="H219" s="9">
        <f>IFERROR(SUMIFS(ENTRADAS!$J:$J,ENTRADAS!$B:$B,CADASTRO!$B219,ENTRADAS!$I:$I,CADASTRO!H$2)/(SUMIFS(ENTRADAS!$D:$D,ENTRADAS!$B:$B,CADASTRO!$B219,ENTRADAS!$I:$I,CADASTRO!H$2)),0)</f>
        <v>0</v>
      </c>
      <c r="I219" s="9">
        <f>IFERROR(SUMIFS(ENTRADAS!$J:$J,ENTRADAS!$B:$B,CADASTRO!$B219,ENTRADAS!$I:$I,CADASTRO!I$2)/(SUMIFS(ENTRADAS!$D:$D,ENTRADAS!$B:$B,CADASTRO!$B219,ENTRADAS!$I:$I,CADASTRO!I$2)),0)</f>
        <v>0</v>
      </c>
      <c r="J219" s="9">
        <f>IFERROR(SUMIFS(ENTRADAS!$J:$J,ENTRADAS!$B:$B,CADASTRO!$B219,ENTRADAS!$I:$I,CADASTRO!J$2)/(SUMIFS(ENTRADAS!$D:$D,ENTRADAS!$B:$B,CADASTRO!$B219,ENTRADAS!$I:$I,CADASTRO!J$2)),0)</f>
        <v>0</v>
      </c>
      <c r="K219" s="9">
        <f>IFERROR(SUMIFS(ENTRADAS!$J:$J,ENTRADAS!$B:$B,CADASTRO!$B219,ENTRADAS!$I:$I,CADASTRO!K$2)/(SUMIFS(ENTRADAS!$D:$D,ENTRADAS!$B:$B,CADASTRO!$B219,ENTRADAS!$I:$I,CADASTRO!K$2)),0)</f>
        <v>0</v>
      </c>
      <c r="L219" s="9">
        <f>IFERROR(SUMIFS(ENTRADAS!$J:$J,ENTRADAS!$B:$B,CADASTRO!$B219,ENTRADAS!$I:$I,CADASTRO!L$2)/(SUMIFS(ENTRADAS!$D:$D,ENTRADAS!$B:$B,CADASTRO!$B219,ENTRADAS!$I:$I,CADASTRO!L$2)),0)</f>
        <v>0</v>
      </c>
      <c r="M219" s="9">
        <f>IFERROR(SUMIFS(ENTRADAS!$J:$J,ENTRADAS!$B:$B,CADASTRO!$B219,ENTRADAS!$I:$I,CADASTRO!M$2)/(SUMIFS(ENTRADAS!$D:$D,ENTRADAS!$B:$B,CADASTRO!$B219,ENTRADAS!$I:$I,CADASTRO!M$2)),0)</f>
        <v>0</v>
      </c>
      <c r="N219" s="9">
        <f>IFERROR(SUMIFS(ENTRADAS!$J:$J,ENTRADAS!$B:$B,CADASTRO!$B219,ENTRADAS!$I:$I,CADASTRO!N$2)/(SUMIFS(ENTRADAS!$D:$D,ENTRADAS!$B:$B,CADASTRO!$B219,ENTRADAS!$I:$I,CADASTRO!N$2)),0)</f>
        <v>0</v>
      </c>
      <c r="O219" s="9">
        <f>IFERROR(SUMIFS(ENTRADAS!$J:$J,ENTRADAS!$B:$B,CADASTRO!$B219,ENTRADAS!$I:$I,CADASTRO!O$2)/(SUMIFS(ENTRADAS!$D:$D,ENTRADAS!$B:$B,CADASTRO!$B219,ENTRADAS!$I:$I,CADASTRO!O$2)),0)</f>
        <v>0</v>
      </c>
      <c r="P219" s="9">
        <f>IFERROR(SUMIFS(ENTRADAS!$J:$J,ENTRADAS!$B:$B,CADASTRO!$B219,ENTRADAS!$I:$I,CADASTRO!P$2)/(SUMIFS(ENTRADAS!$D:$D,ENTRADAS!$B:$B,CADASTRO!$B219,ENTRADAS!$I:$I,CADASTRO!P$2)),0)</f>
        <v>0</v>
      </c>
      <c r="Q219" s="9">
        <f>IFERROR(SUMIFS(ENTRADAS!$J:$J,ENTRADAS!$B:$B,CADASTRO!$B219,ENTRADAS!$I:$I,CADASTRO!Q$2)/(SUMIFS(ENTRADAS!$D:$D,ENTRADAS!$B:$B,CADASTRO!$B219,ENTRADAS!$I:$I,CADASTRO!Q$2)),0)</f>
        <v>0</v>
      </c>
      <c r="R219" s="212">
        <f t="shared" si="10"/>
        <v>0</v>
      </c>
      <c r="S219" s="17">
        <f t="shared" si="12"/>
        <v>0</v>
      </c>
      <c r="T219" s="212">
        <f t="shared" si="11"/>
        <v>12</v>
      </c>
      <c r="U219" s="209">
        <v>12</v>
      </c>
      <c r="V219" s="1"/>
      <c r="W219" s="1"/>
      <c r="X219" s="1"/>
      <c r="Y219" s="1"/>
      <c r="Z219" s="1"/>
      <c r="AA219" s="1"/>
      <c r="AB219" s="1"/>
      <c r="AC219" s="1"/>
    </row>
    <row r="220" spans="1:29" ht="15.75" customHeight="1" x14ac:dyDescent="0.25">
      <c r="A220" s="8"/>
      <c r="B220" s="63"/>
      <c r="C220" s="7"/>
      <c r="D220" s="8"/>
      <c r="E220" s="9"/>
      <c r="F220" s="9">
        <f>IFERROR(SUMIFS(ENTRADAS!$J:$J,ENTRADAS!$B:$B,CADASTRO!$B220,ENTRADAS!$I:$I,CADASTRO!F$2)/(SUMIFS(ENTRADAS!$D:$D,ENTRADAS!$B:$B,CADASTRO!$B220,ENTRADAS!$I:$I,CADASTRO!F$2)),0)</f>
        <v>0</v>
      </c>
      <c r="G220" s="9">
        <f>IFERROR(SUMIFS(ENTRADAS!$J:$J,ENTRADAS!$B:$B,CADASTRO!$B220,ENTRADAS!$I:$I,CADASTRO!G$2)/(SUMIFS(ENTRADAS!$D:$D,ENTRADAS!$B:$B,CADASTRO!$B220,ENTRADAS!$I:$I,CADASTRO!G$2)),0)</f>
        <v>0</v>
      </c>
      <c r="H220" s="9">
        <f>IFERROR(SUMIFS(ENTRADAS!$J:$J,ENTRADAS!$B:$B,CADASTRO!$B220,ENTRADAS!$I:$I,CADASTRO!H$2)/(SUMIFS(ENTRADAS!$D:$D,ENTRADAS!$B:$B,CADASTRO!$B220,ENTRADAS!$I:$I,CADASTRO!H$2)),0)</f>
        <v>0</v>
      </c>
      <c r="I220" s="9">
        <f>IFERROR(SUMIFS(ENTRADAS!$J:$J,ENTRADAS!$B:$B,CADASTRO!$B220,ENTRADAS!$I:$I,CADASTRO!I$2)/(SUMIFS(ENTRADAS!$D:$D,ENTRADAS!$B:$B,CADASTRO!$B220,ENTRADAS!$I:$I,CADASTRO!I$2)),0)</f>
        <v>0</v>
      </c>
      <c r="J220" s="9">
        <f>IFERROR(SUMIFS(ENTRADAS!$J:$J,ENTRADAS!$B:$B,CADASTRO!$B220,ENTRADAS!$I:$I,CADASTRO!J$2)/(SUMIFS(ENTRADAS!$D:$D,ENTRADAS!$B:$B,CADASTRO!$B220,ENTRADAS!$I:$I,CADASTRO!J$2)),0)</f>
        <v>0</v>
      </c>
      <c r="K220" s="9">
        <f>IFERROR(SUMIFS(ENTRADAS!$J:$J,ENTRADAS!$B:$B,CADASTRO!$B220,ENTRADAS!$I:$I,CADASTRO!K$2)/(SUMIFS(ENTRADAS!$D:$D,ENTRADAS!$B:$B,CADASTRO!$B220,ENTRADAS!$I:$I,CADASTRO!K$2)),0)</f>
        <v>0</v>
      </c>
      <c r="L220" s="9">
        <f>IFERROR(SUMIFS(ENTRADAS!$J:$J,ENTRADAS!$B:$B,CADASTRO!$B220,ENTRADAS!$I:$I,CADASTRO!L$2)/(SUMIFS(ENTRADAS!$D:$D,ENTRADAS!$B:$B,CADASTRO!$B220,ENTRADAS!$I:$I,CADASTRO!L$2)),0)</f>
        <v>0</v>
      </c>
      <c r="M220" s="9">
        <f>IFERROR(SUMIFS(ENTRADAS!$J:$J,ENTRADAS!$B:$B,CADASTRO!$B220,ENTRADAS!$I:$I,CADASTRO!M$2)/(SUMIFS(ENTRADAS!$D:$D,ENTRADAS!$B:$B,CADASTRO!$B220,ENTRADAS!$I:$I,CADASTRO!M$2)),0)</f>
        <v>0</v>
      </c>
      <c r="N220" s="9">
        <f>IFERROR(SUMIFS(ENTRADAS!$J:$J,ENTRADAS!$B:$B,CADASTRO!$B220,ENTRADAS!$I:$I,CADASTRO!N$2)/(SUMIFS(ENTRADAS!$D:$D,ENTRADAS!$B:$B,CADASTRO!$B220,ENTRADAS!$I:$I,CADASTRO!N$2)),0)</f>
        <v>0</v>
      </c>
      <c r="O220" s="9">
        <f>IFERROR(SUMIFS(ENTRADAS!$J:$J,ENTRADAS!$B:$B,CADASTRO!$B220,ENTRADAS!$I:$I,CADASTRO!O$2)/(SUMIFS(ENTRADAS!$D:$D,ENTRADAS!$B:$B,CADASTRO!$B220,ENTRADAS!$I:$I,CADASTRO!O$2)),0)</f>
        <v>0</v>
      </c>
      <c r="P220" s="9">
        <f>IFERROR(SUMIFS(ENTRADAS!$J:$J,ENTRADAS!$B:$B,CADASTRO!$B220,ENTRADAS!$I:$I,CADASTRO!P$2)/(SUMIFS(ENTRADAS!$D:$D,ENTRADAS!$B:$B,CADASTRO!$B220,ENTRADAS!$I:$I,CADASTRO!P$2)),0)</f>
        <v>0</v>
      </c>
      <c r="Q220" s="9">
        <f>IFERROR(SUMIFS(ENTRADAS!$J:$J,ENTRADAS!$B:$B,CADASTRO!$B220,ENTRADAS!$I:$I,CADASTRO!Q$2)/(SUMIFS(ENTRADAS!$D:$D,ENTRADAS!$B:$B,CADASTRO!$B220,ENTRADAS!$I:$I,CADASTRO!Q$2)),0)</f>
        <v>0</v>
      </c>
      <c r="R220" s="212">
        <f t="shared" si="10"/>
        <v>0</v>
      </c>
      <c r="S220" s="17">
        <f t="shared" si="12"/>
        <v>0</v>
      </c>
      <c r="T220" s="212">
        <f t="shared" si="11"/>
        <v>12</v>
      </c>
      <c r="U220" s="209">
        <v>12</v>
      </c>
      <c r="V220" s="1"/>
      <c r="W220" s="1"/>
      <c r="X220" s="1"/>
      <c r="Y220" s="1"/>
      <c r="Z220" s="1"/>
      <c r="AA220" s="1"/>
      <c r="AB220" s="1"/>
      <c r="AC220" s="1"/>
    </row>
    <row r="221" spans="1:29" ht="15.75" customHeight="1" x14ac:dyDescent="0.25">
      <c r="A221" s="8"/>
      <c r="B221" s="7"/>
      <c r="C221" s="7"/>
      <c r="D221" s="8"/>
      <c r="E221" s="9"/>
      <c r="F221" s="9">
        <f>IFERROR(SUMIFS(ENTRADAS!$J:$J,ENTRADAS!$B:$B,CADASTRO!$B221,ENTRADAS!$I:$I,CADASTRO!F$2)/(SUMIFS(ENTRADAS!$D:$D,ENTRADAS!$B:$B,CADASTRO!$B221,ENTRADAS!$I:$I,CADASTRO!F$2)),0)</f>
        <v>0</v>
      </c>
      <c r="G221" s="9">
        <f>IFERROR(SUMIFS(ENTRADAS!$J:$J,ENTRADAS!$B:$B,CADASTRO!$B221,ENTRADAS!$I:$I,CADASTRO!G$2)/(SUMIFS(ENTRADAS!$D:$D,ENTRADAS!$B:$B,CADASTRO!$B221,ENTRADAS!$I:$I,CADASTRO!G$2)),0)</f>
        <v>0</v>
      </c>
      <c r="H221" s="9">
        <f>IFERROR(SUMIFS(ENTRADAS!$J:$J,ENTRADAS!$B:$B,CADASTRO!$B221,ENTRADAS!$I:$I,CADASTRO!H$2)/(SUMIFS(ENTRADAS!$D:$D,ENTRADAS!$B:$B,CADASTRO!$B221,ENTRADAS!$I:$I,CADASTRO!H$2)),0)</f>
        <v>0</v>
      </c>
      <c r="I221" s="9">
        <f>IFERROR(SUMIFS(ENTRADAS!$J:$J,ENTRADAS!$B:$B,CADASTRO!$B221,ENTRADAS!$I:$I,CADASTRO!I$2)/(SUMIFS(ENTRADAS!$D:$D,ENTRADAS!$B:$B,CADASTRO!$B221,ENTRADAS!$I:$I,CADASTRO!I$2)),0)</f>
        <v>0</v>
      </c>
      <c r="J221" s="9">
        <f>IFERROR(SUMIFS(ENTRADAS!$J:$J,ENTRADAS!$B:$B,CADASTRO!$B221,ENTRADAS!$I:$I,CADASTRO!J$2)/(SUMIFS(ENTRADAS!$D:$D,ENTRADAS!$B:$B,CADASTRO!$B221,ENTRADAS!$I:$I,CADASTRO!J$2)),0)</f>
        <v>0</v>
      </c>
      <c r="K221" s="9">
        <f>IFERROR(SUMIFS(ENTRADAS!$J:$J,ENTRADAS!$B:$B,CADASTRO!$B221,ENTRADAS!$I:$I,CADASTRO!K$2)/(SUMIFS(ENTRADAS!$D:$D,ENTRADAS!$B:$B,CADASTRO!$B221,ENTRADAS!$I:$I,CADASTRO!K$2)),0)</f>
        <v>0</v>
      </c>
      <c r="L221" s="9">
        <f>IFERROR(SUMIFS(ENTRADAS!$J:$J,ENTRADAS!$B:$B,CADASTRO!$B221,ENTRADAS!$I:$I,CADASTRO!L$2)/(SUMIFS(ENTRADAS!$D:$D,ENTRADAS!$B:$B,CADASTRO!$B221,ENTRADAS!$I:$I,CADASTRO!L$2)),0)</f>
        <v>0</v>
      </c>
      <c r="M221" s="9">
        <f>IFERROR(SUMIFS(ENTRADAS!$J:$J,ENTRADAS!$B:$B,CADASTRO!$B221,ENTRADAS!$I:$I,CADASTRO!M$2)/(SUMIFS(ENTRADAS!$D:$D,ENTRADAS!$B:$B,CADASTRO!$B221,ENTRADAS!$I:$I,CADASTRO!M$2)),0)</f>
        <v>0</v>
      </c>
      <c r="N221" s="9">
        <f>IFERROR(SUMIFS(ENTRADAS!$J:$J,ENTRADAS!$B:$B,CADASTRO!$B221,ENTRADAS!$I:$I,CADASTRO!N$2)/(SUMIFS(ENTRADAS!$D:$D,ENTRADAS!$B:$B,CADASTRO!$B221,ENTRADAS!$I:$I,CADASTRO!N$2)),0)</f>
        <v>0</v>
      </c>
      <c r="O221" s="9">
        <f>IFERROR(SUMIFS(ENTRADAS!$J:$J,ENTRADAS!$B:$B,CADASTRO!$B221,ENTRADAS!$I:$I,CADASTRO!O$2)/(SUMIFS(ENTRADAS!$D:$D,ENTRADAS!$B:$B,CADASTRO!$B221,ENTRADAS!$I:$I,CADASTRO!O$2)),0)</f>
        <v>0</v>
      </c>
      <c r="P221" s="9">
        <f>IFERROR(SUMIFS(ENTRADAS!$J:$J,ENTRADAS!$B:$B,CADASTRO!$B221,ENTRADAS!$I:$I,CADASTRO!P$2)/(SUMIFS(ENTRADAS!$D:$D,ENTRADAS!$B:$B,CADASTRO!$B221,ENTRADAS!$I:$I,CADASTRO!P$2)),0)</f>
        <v>0</v>
      </c>
      <c r="Q221" s="9">
        <f>IFERROR(SUMIFS(ENTRADAS!$J:$J,ENTRADAS!$B:$B,CADASTRO!$B221,ENTRADAS!$I:$I,CADASTRO!Q$2)/(SUMIFS(ENTRADAS!$D:$D,ENTRADAS!$B:$B,CADASTRO!$B221,ENTRADAS!$I:$I,CADASTRO!Q$2)),0)</f>
        <v>0</v>
      </c>
      <c r="R221" s="212">
        <f t="shared" si="10"/>
        <v>0</v>
      </c>
      <c r="S221" s="17">
        <f t="shared" si="12"/>
        <v>0</v>
      </c>
      <c r="T221" s="212">
        <f t="shared" si="11"/>
        <v>12</v>
      </c>
      <c r="U221" s="209">
        <v>12</v>
      </c>
      <c r="V221" s="1"/>
      <c r="W221" s="1"/>
      <c r="X221" s="1"/>
      <c r="Y221" s="1"/>
      <c r="Z221" s="1"/>
      <c r="AA221" s="1"/>
      <c r="AB221" s="1"/>
      <c r="AC221" s="1"/>
    </row>
    <row r="222" spans="1:29" ht="15.75" customHeight="1" x14ac:dyDescent="0.25">
      <c r="A222" s="8"/>
      <c r="B222" s="61"/>
      <c r="C222" s="7"/>
      <c r="D222" s="8"/>
      <c r="E222" s="9"/>
      <c r="F222" s="9">
        <f>IFERROR(SUMIFS(ENTRADAS!$J:$J,ENTRADAS!$B:$B,CADASTRO!$B222,ENTRADAS!$I:$I,CADASTRO!F$2)/(SUMIFS(ENTRADAS!$D:$D,ENTRADAS!$B:$B,CADASTRO!$B222,ENTRADAS!$I:$I,CADASTRO!F$2)),0)</f>
        <v>0</v>
      </c>
      <c r="G222" s="9">
        <f>IFERROR(SUMIFS(ENTRADAS!$J:$J,ENTRADAS!$B:$B,CADASTRO!$B222,ENTRADAS!$I:$I,CADASTRO!G$2)/(SUMIFS(ENTRADAS!$D:$D,ENTRADAS!$B:$B,CADASTRO!$B222,ENTRADAS!$I:$I,CADASTRO!G$2)),0)</f>
        <v>0</v>
      </c>
      <c r="H222" s="9">
        <f>IFERROR(SUMIFS(ENTRADAS!$J:$J,ENTRADAS!$B:$B,CADASTRO!$B222,ENTRADAS!$I:$I,CADASTRO!H$2)/(SUMIFS(ENTRADAS!$D:$D,ENTRADAS!$B:$B,CADASTRO!$B222,ENTRADAS!$I:$I,CADASTRO!H$2)),0)</f>
        <v>0</v>
      </c>
      <c r="I222" s="9">
        <f>IFERROR(SUMIFS(ENTRADAS!$J:$J,ENTRADAS!$B:$B,CADASTRO!$B222,ENTRADAS!$I:$I,CADASTRO!I$2)/(SUMIFS(ENTRADAS!$D:$D,ENTRADAS!$B:$B,CADASTRO!$B222,ENTRADAS!$I:$I,CADASTRO!I$2)),0)</f>
        <v>0</v>
      </c>
      <c r="J222" s="9">
        <f>IFERROR(SUMIFS(ENTRADAS!$J:$J,ENTRADAS!$B:$B,CADASTRO!$B222,ENTRADAS!$I:$I,CADASTRO!J$2)/(SUMIFS(ENTRADAS!$D:$D,ENTRADAS!$B:$B,CADASTRO!$B222,ENTRADAS!$I:$I,CADASTRO!J$2)),0)</f>
        <v>0</v>
      </c>
      <c r="K222" s="9">
        <f>IFERROR(SUMIFS(ENTRADAS!$J:$J,ENTRADAS!$B:$B,CADASTRO!$B222,ENTRADAS!$I:$I,CADASTRO!K$2)/(SUMIFS(ENTRADAS!$D:$D,ENTRADAS!$B:$B,CADASTRO!$B222,ENTRADAS!$I:$I,CADASTRO!K$2)),0)</f>
        <v>0</v>
      </c>
      <c r="L222" s="9">
        <f>IFERROR(SUMIFS(ENTRADAS!$J:$J,ENTRADAS!$B:$B,CADASTRO!$B222,ENTRADAS!$I:$I,CADASTRO!L$2)/(SUMIFS(ENTRADAS!$D:$D,ENTRADAS!$B:$B,CADASTRO!$B222,ENTRADAS!$I:$I,CADASTRO!L$2)),0)</f>
        <v>0</v>
      </c>
      <c r="M222" s="9">
        <f>IFERROR(SUMIFS(ENTRADAS!$J:$J,ENTRADAS!$B:$B,CADASTRO!$B222,ENTRADAS!$I:$I,CADASTRO!M$2)/(SUMIFS(ENTRADAS!$D:$D,ENTRADAS!$B:$B,CADASTRO!$B222,ENTRADAS!$I:$I,CADASTRO!M$2)),0)</f>
        <v>0</v>
      </c>
      <c r="N222" s="9">
        <f>IFERROR(SUMIFS(ENTRADAS!$J:$J,ENTRADAS!$B:$B,CADASTRO!$B222,ENTRADAS!$I:$I,CADASTRO!N$2)/(SUMIFS(ENTRADAS!$D:$D,ENTRADAS!$B:$B,CADASTRO!$B222,ENTRADAS!$I:$I,CADASTRO!N$2)),0)</f>
        <v>0</v>
      </c>
      <c r="O222" s="9">
        <f>IFERROR(SUMIFS(ENTRADAS!$J:$J,ENTRADAS!$B:$B,CADASTRO!$B222,ENTRADAS!$I:$I,CADASTRO!O$2)/(SUMIFS(ENTRADAS!$D:$D,ENTRADAS!$B:$B,CADASTRO!$B222,ENTRADAS!$I:$I,CADASTRO!O$2)),0)</f>
        <v>0</v>
      </c>
      <c r="P222" s="9">
        <f>IFERROR(SUMIFS(ENTRADAS!$J:$J,ENTRADAS!$B:$B,CADASTRO!$B222,ENTRADAS!$I:$I,CADASTRO!P$2)/(SUMIFS(ENTRADAS!$D:$D,ENTRADAS!$B:$B,CADASTRO!$B222,ENTRADAS!$I:$I,CADASTRO!P$2)),0)</f>
        <v>0</v>
      </c>
      <c r="Q222" s="9">
        <f>IFERROR(SUMIFS(ENTRADAS!$J:$J,ENTRADAS!$B:$B,CADASTRO!$B222,ENTRADAS!$I:$I,CADASTRO!Q$2)/(SUMIFS(ENTRADAS!$D:$D,ENTRADAS!$B:$B,CADASTRO!$B222,ENTRADAS!$I:$I,CADASTRO!Q$2)),0)</f>
        <v>0</v>
      </c>
      <c r="R222" s="212">
        <f t="shared" si="10"/>
        <v>0</v>
      </c>
      <c r="S222" s="17">
        <f t="shared" si="12"/>
        <v>0</v>
      </c>
      <c r="T222" s="212">
        <f t="shared" si="11"/>
        <v>12</v>
      </c>
      <c r="U222" s="209">
        <v>12</v>
      </c>
      <c r="V222" s="1"/>
      <c r="W222" s="1"/>
      <c r="X222" s="1"/>
      <c r="Y222" s="1"/>
      <c r="Z222" s="1"/>
      <c r="AA222" s="1"/>
      <c r="AB222" s="1"/>
      <c r="AC222" s="1"/>
    </row>
    <row r="223" spans="1:29" ht="15.75" customHeight="1" x14ac:dyDescent="0.25">
      <c r="A223" s="8"/>
      <c r="B223" s="61"/>
      <c r="C223" s="7"/>
      <c r="D223" s="8"/>
      <c r="E223" s="9"/>
      <c r="F223" s="9">
        <f>IFERROR(SUMIFS(ENTRADAS!$J:$J,ENTRADAS!$B:$B,CADASTRO!$B223,ENTRADAS!$I:$I,CADASTRO!F$2)/(SUMIFS(ENTRADAS!$D:$D,ENTRADAS!$B:$B,CADASTRO!$B223,ENTRADAS!$I:$I,CADASTRO!F$2)),0)</f>
        <v>0</v>
      </c>
      <c r="G223" s="9">
        <f>IFERROR(SUMIFS(ENTRADAS!$J:$J,ENTRADAS!$B:$B,CADASTRO!$B223,ENTRADAS!$I:$I,CADASTRO!G$2)/(SUMIFS(ENTRADAS!$D:$D,ENTRADAS!$B:$B,CADASTRO!$B223,ENTRADAS!$I:$I,CADASTRO!G$2)),0)</f>
        <v>0</v>
      </c>
      <c r="H223" s="9">
        <f>IFERROR(SUMIFS(ENTRADAS!$J:$J,ENTRADAS!$B:$B,CADASTRO!$B223,ENTRADAS!$I:$I,CADASTRO!H$2)/(SUMIFS(ENTRADAS!$D:$D,ENTRADAS!$B:$B,CADASTRO!$B223,ENTRADAS!$I:$I,CADASTRO!H$2)),0)</f>
        <v>0</v>
      </c>
      <c r="I223" s="9">
        <f>IFERROR(SUMIFS(ENTRADAS!$J:$J,ENTRADAS!$B:$B,CADASTRO!$B223,ENTRADAS!$I:$I,CADASTRO!I$2)/(SUMIFS(ENTRADAS!$D:$D,ENTRADAS!$B:$B,CADASTRO!$B223,ENTRADAS!$I:$I,CADASTRO!I$2)),0)</f>
        <v>0</v>
      </c>
      <c r="J223" s="9">
        <f>IFERROR(SUMIFS(ENTRADAS!$J:$J,ENTRADAS!$B:$B,CADASTRO!$B223,ENTRADAS!$I:$I,CADASTRO!J$2)/(SUMIFS(ENTRADAS!$D:$D,ENTRADAS!$B:$B,CADASTRO!$B223,ENTRADAS!$I:$I,CADASTRO!J$2)),0)</f>
        <v>0</v>
      </c>
      <c r="K223" s="9">
        <f>IFERROR(SUMIFS(ENTRADAS!$J:$J,ENTRADAS!$B:$B,CADASTRO!$B223,ENTRADAS!$I:$I,CADASTRO!K$2)/(SUMIFS(ENTRADAS!$D:$D,ENTRADAS!$B:$B,CADASTRO!$B223,ENTRADAS!$I:$I,CADASTRO!K$2)),0)</f>
        <v>0</v>
      </c>
      <c r="L223" s="9">
        <f>IFERROR(SUMIFS(ENTRADAS!$J:$J,ENTRADAS!$B:$B,CADASTRO!$B223,ENTRADAS!$I:$I,CADASTRO!L$2)/(SUMIFS(ENTRADAS!$D:$D,ENTRADAS!$B:$B,CADASTRO!$B223,ENTRADAS!$I:$I,CADASTRO!L$2)),0)</f>
        <v>0</v>
      </c>
      <c r="M223" s="9">
        <f>IFERROR(SUMIFS(ENTRADAS!$J:$J,ENTRADAS!$B:$B,CADASTRO!$B223,ENTRADAS!$I:$I,CADASTRO!M$2)/(SUMIFS(ENTRADAS!$D:$D,ENTRADAS!$B:$B,CADASTRO!$B223,ENTRADAS!$I:$I,CADASTRO!M$2)),0)</f>
        <v>0</v>
      </c>
      <c r="N223" s="9">
        <f>IFERROR(SUMIFS(ENTRADAS!$J:$J,ENTRADAS!$B:$B,CADASTRO!$B223,ENTRADAS!$I:$I,CADASTRO!N$2)/(SUMIFS(ENTRADAS!$D:$D,ENTRADAS!$B:$B,CADASTRO!$B223,ENTRADAS!$I:$I,CADASTRO!N$2)),0)</f>
        <v>0</v>
      </c>
      <c r="O223" s="9">
        <f>IFERROR(SUMIFS(ENTRADAS!$J:$J,ENTRADAS!$B:$B,CADASTRO!$B223,ENTRADAS!$I:$I,CADASTRO!O$2)/(SUMIFS(ENTRADAS!$D:$D,ENTRADAS!$B:$B,CADASTRO!$B223,ENTRADAS!$I:$I,CADASTRO!O$2)),0)</f>
        <v>0</v>
      </c>
      <c r="P223" s="9">
        <f>IFERROR(SUMIFS(ENTRADAS!$J:$J,ENTRADAS!$B:$B,CADASTRO!$B223,ENTRADAS!$I:$I,CADASTRO!P$2)/(SUMIFS(ENTRADAS!$D:$D,ENTRADAS!$B:$B,CADASTRO!$B223,ENTRADAS!$I:$I,CADASTRO!P$2)),0)</f>
        <v>0</v>
      </c>
      <c r="Q223" s="9">
        <f>IFERROR(SUMIFS(ENTRADAS!$J:$J,ENTRADAS!$B:$B,CADASTRO!$B223,ENTRADAS!$I:$I,CADASTRO!Q$2)/(SUMIFS(ENTRADAS!$D:$D,ENTRADAS!$B:$B,CADASTRO!$B223,ENTRADAS!$I:$I,CADASTRO!Q$2)),0)</f>
        <v>0</v>
      </c>
      <c r="R223" s="212">
        <f t="shared" si="10"/>
        <v>0</v>
      </c>
      <c r="S223" s="17">
        <f t="shared" si="12"/>
        <v>0</v>
      </c>
      <c r="T223" s="212">
        <f t="shared" si="11"/>
        <v>12</v>
      </c>
      <c r="U223" s="209">
        <v>12</v>
      </c>
      <c r="V223" s="1"/>
      <c r="W223" s="1"/>
      <c r="X223" s="1"/>
      <c r="Y223" s="1"/>
      <c r="Z223" s="1"/>
      <c r="AA223" s="1"/>
      <c r="AB223" s="1"/>
      <c r="AC223" s="1"/>
    </row>
    <row r="224" spans="1:29" ht="15.75" customHeight="1" x14ac:dyDescent="0.25">
      <c r="A224" s="8"/>
      <c r="B224" s="7"/>
      <c r="C224" s="7"/>
      <c r="D224" s="8"/>
      <c r="E224" s="9"/>
      <c r="F224" s="9">
        <f>IFERROR(SUMIFS(ENTRADAS!$J:$J,ENTRADAS!$B:$B,CADASTRO!$B224,ENTRADAS!$I:$I,CADASTRO!F$2)/(SUMIFS(ENTRADAS!$D:$D,ENTRADAS!$B:$B,CADASTRO!$B224,ENTRADAS!$I:$I,CADASTRO!F$2)),0)</f>
        <v>0</v>
      </c>
      <c r="G224" s="9">
        <f>IFERROR(SUMIFS(ENTRADAS!$J:$J,ENTRADAS!$B:$B,CADASTRO!$B224,ENTRADAS!$I:$I,CADASTRO!G$2)/(SUMIFS(ENTRADAS!$D:$D,ENTRADAS!$B:$B,CADASTRO!$B224,ENTRADAS!$I:$I,CADASTRO!G$2)),0)</f>
        <v>0</v>
      </c>
      <c r="H224" s="9">
        <f>IFERROR(SUMIFS(ENTRADAS!$J:$J,ENTRADAS!$B:$B,CADASTRO!$B224,ENTRADAS!$I:$I,CADASTRO!H$2)/(SUMIFS(ENTRADAS!$D:$D,ENTRADAS!$B:$B,CADASTRO!$B224,ENTRADAS!$I:$I,CADASTRO!H$2)),0)</f>
        <v>0</v>
      </c>
      <c r="I224" s="9">
        <f>IFERROR(SUMIFS(ENTRADAS!$J:$J,ENTRADAS!$B:$B,CADASTRO!$B224,ENTRADAS!$I:$I,CADASTRO!I$2)/(SUMIFS(ENTRADAS!$D:$D,ENTRADAS!$B:$B,CADASTRO!$B224,ENTRADAS!$I:$I,CADASTRO!I$2)),0)</f>
        <v>0</v>
      </c>
      <c r="J224" s="9">
        <f>IFERROR(SUMIFS(ENTRADAS!$J:$J,ENTRADAS!$B:$B,CADASTRO!$B224,ENTRADAS!$I:$I,CADASTRO!J$2)/(SUMIFS(ENTRADAS!$D:$D,ENTRADAS!$B:$B,CADASTRO!$B224,ENTRADAS!$I:$I,CADASTRO!J$2)),0)</f>
        <v>0</v>
      </c>
      <c r="K224" s="9">
        <f>IFERROR(SUMIFS(ENTRADAS!$J:$J,ENTRADAS!$B:$B,CADASTRO!$B224,ENTRADAS!$I:$I,CADASTRO!K$2)/(SUMIFS(ENTRADAS!$D:$D,ENTRADAS!$B:$B,CADASTRO!$B224,ENTRADAS!$I:$I,CADASTRO!K$2)),0)</f>
        <v>0</v>
      </c>
      <c r="L224" s="9">
        <f>IFERROR(SUMIFS(ENTRADAS!$J:$J,ENTRADAS!$B:$B,CADASTRO!$B224,ENTRADAS!$I:$I,CADASTRO!L$2)/(SUMIFS(ENTRADAS!$D:$D,ENTRADAS!$B:$B,CADASTRO!$B224,ENTRADAS!$I:$I,CADASTRO!L$2)),0)</f>
        <v>0</v>
      </c>
      <c r="M224" s="9">
        <f>IFERROR(SUMIFS(ENTRADAS!$J:$J,ENTRADAS!$B:$B,CADASTRO!$B224,ENTRADAS!$I:$I,CADASTRO!M$2)/(SUMIFS(ENTRADAS!$D:$D,ENTRADAS!$B:$B,CADASTRO!$B224,ENTRADAS!$I:$I,CADASTRO!M$2)),0)</f>
        <v>0</v>
      </c>
      <c r="N224" s="9">
        <f>IFERROR(SUMIFS(ENTRADAS!$J:$J,ENTRADAS!$B:$B,CADASTRO!$B224,ENTRADAS!$I:$I,CADASTRO!N$2)/(SUMIFS(ENTRADAS!$D:$D,ENTRADAS!$B:$B,CADASTRO!$B224,ENTRADAS!$I:$I,CADASTRO!N$2)),0)</f>
        <v>0</v>
      </c>
      <c r="O224" s="9">
        <f>IFERROR(SUMIFS(ENTRADAS!$J:$J,ENTRADAS!$B:$B,CADASTRO!$B224,ENTRADAS!$I:$I,CADASTRO!O$2)/(SUMIFS(ENTRADAS!$D:$D,ENTRADAS!$B:$B,CADASTRO!$B224,ENTRADAS!$I:$I,CADASTRO!O$2)),0)</f>
        <v>0</v>
      </c>
      <c r="P224" s="9">
        <f>IFERROR(SUMIFS(ENTRADAS!$J:$J,ENTRADAS!$B:$B,CADASTRO!$B224,ENTRADAS!$I:$I,CADASTRO!P$2)/(SUMIFS(ENTRADAS!$D:$D,ENTRADAS!$B:$B,CADASTRO!$B224,ENTRADAS!$I:$I,CADASTRO!P$2)),0)</f>
        <v>0</v>
      </c>
      <c r="Q224" s="9">
        <f>IFERROR(SUMIFS(ENTRADAS!$J:$J,ENTRADAS!$B:$B,CADASTRO!$B224,ENTRADAS!$I:$I,CADASTRO!Q$2)/(SUMIFS(ENTRADAS!$D:$D,ENTRADAS!$B:$B,CADASTRO!$B224,ENTRADAS!$I:$I,CADASTRO!Q$2)),0)</f>
        <v>0</v>
      </c>
      <c r="R224" s="212">
        <f t="shared" si="10"/>
        <v>0</v>
      </c>
      <c r="S224" s="17">
        <f t="shared" si="12"/>
        <v>0</v>
      </c>
      <c r="T224" s="212">
        <f t="shared" si="11"/>
        <v>12</v>
      </c>
      <c r="U224" s="209">
        <v>12</v>
      </c>
      <c r="V224" s="1"/>
      <c r="W224" s="1"/>
      <c r="X224" s="1"/>
      <c r="Y224" s="1"/>
      <c r="Z224" s="1"/>
      <c r="AA224" s="1"/>
      <c r="AB224" s="1"/>
      <c r="AC224" s="1"/>
    </row>
    <row r="225" spans="1:29" ht="15.75" customHeight="1" x14ac:dyDescent="0.25">
      <c r="A225" s="8"/>
      <c r="B225" s="63"/>
      <c r="C225" s="7"/>
      <c r="D225" s="8"/>
      <c r="E225" s="9"/>
      <c r="F225" s="9">
        <f>IFERROR(SUMIFS(ENTRADAS!$J:$J,ENTRADAS!$B:$B,CADASTRO!$B225,ENTRADAS!$I:$I,CADASTRO!F$2)/(SUMIFS(ENTRADAS!$D:$D,ENTRADAS!$B:$B,CADASTRO!$B225,ENTRADAS!$I:$I,CADASTRO!F$2)),0)</f>
        <v>0</v>
      </c>
      <c r="G225" s="9">
        <f>IFERROR(SUMIFS(ENTRADAS!$J:$J,ENTRADAS!$B:$B,CADASTRO!$B225,ENTRADAS!$I:$I,CADASTRO!G$2)/(SUMIFS(ENTRADAS!$D:$D,ENTRADAS!$B:$B,CADASTRO!$B225,ENTRADAS!$I:$I,CADASTRO!G$2)),0)</f>
        <v>0</v>
      </c>
      <c r="H225" s="9">
        <f>IFERROR(SUMIFS(ENTRADAS!$J:$J,ENTRADAS!$B:$B,CADASTRO!$B225,ENTRADAS!$I:$I,CADASTRO!H$2)/(SUMIFS(ENTRADAS!$D:$D,ENTRADAS!$B:$B,CADASTRO!$B225,ENTRADAS!$I:$I,CADASTRO!H$2)),0)</f>
        <v>0</v>
      </c>
      <c r="I225" s="9">
        <f>IFERROR(SUMIFS(ENTRADAS!$J:$J,ENTRADAS!$B:$B,CADASTRO!$B225,ENTRADAS!$I:$I,CADASTRO!I$2)/(SUMIFS(ENTRADAS!$D:$D,ENTRADAS!$B:$B,CADASTRO!$B225,ENTRADAS!$I:$I,CADASTRO!I$2)),0)</f>
        <v>0</v>
      </c>
      <c r="J225" s="9">
        <f>IFERROR(SUMIFS(ENTRADAS!$J:$J,ENTRADAS!$B:$B,CADASTRO!$B225,ENTRADAS!$I:$I,CADASTRO!J$2)/(SUMIFS(ENTRADAS!$D:$D,ENTRADAS!$B:$B,CADASTRO!$B225,ENTRADAS!$I:$I,CADASTRO!J$2)),0)</f>
        <v>0</v>
      </c>
      <c r="K225" s="9">
        <f>IFERROR(SUMIFS(ENTRADAS!$J:$J,ENTRADAS!$B:$B,CADASTRO!$B225,ENTRADAS!$I:$I,CADASTRO!K$2)/(SUMIFS(ENTRADAS!$D:$D,ENTRADAS!$B:$B,CADASTRO!$B225,ENTRADAS!$I:$I,CADASTRO!K$2)),0)</f>
        <v>0</v>
      </c>
      <c r="L225" s="9">
        <f>IFERROR(SUMIFS(ENTRADAS!$J:$J,ENTRADAS!$B:$B,CADASTRO!$B225,ENTRADAS!$I:$I,CADASTRO!L$2)/(SUMIFS(ENTRADAS!$D:$D,ENTRADAS!$B:$B,CADASTRO!$B225,ENTRADAS!$I:$I,CADASTRO!L$2)),0)</f>
        <v>0</v>
      </c>
      <c r="M225" s="9">
        <f>IFERROR(SUMIFS(ENTRADAS!$J:$J,ENTRADAS!$B:$B,CADASTRO!$B225,ENTRADAS!$I:$I,CADASTRO!M$2)/(SUMIFS(ENTRADAS!$D:$D,ENTRADAS!$B:$B,CADASTRO!$B225,ENTRADAS!$I:$I,CADASTRO!M$2)),0)</f>
        <v>0</v>
      </c>
      <c r="N225" s="9">
        <f>IFERROR(SUMIFS(ENTRADAS!$J:$J,ENTRADAS!$B:$B,CADASTRO!$B225,ENTRADAS!$I:$I,CADASTRO!N$2)/(SUMIFS(ENTRADAS!$D:$D,ENTRADAS!$B:$B,CADASTRO!$B225,ENTRADAS!$I:$I,CADASTRO!N$2)),0)</f>
        <v>0</v>
      </c>
      <c r="O225" s="9">
        <f>IFERROR(SUMIFS(ENTRADAS!$J:$J,ENTRADAS!$B:$B,CADASTRO!$B225,ENTRADAS!$I:$I,CADASTRO!O$2)/(SUMIFS(ENTRADAS!$D:$D,ENTRADAS!$B:$B,CADASTRO!$B225,ENTRADAS!$I:$I,CADASTRO!O$2)),0)</f>
        <v>0</v>
      </c>
      <c r="P225" s="9">
        <f>IFERROR(SUMIFS(ENTRADAS!$J:$J,ENTRADAS!$B:$B,CADASTRO!$B225,ENTRADAS!$I:$I,CADASTRO!P$2)/(SUMIFS(ENTRADAS!$D:$D,ENTRADAS!$B:$B,CADASTRO!$B225,ENTRADAS!$I:$I,CADASTRO!P$2)),0)</f>
        <v>0</v>
      </c>
      <c r="Q225" s="9">
        <f>IFERROR(SUMIFS(ENTRADAS!$J:$J,ENTRADAS!$B:$B,CADASTRO!$B225,ENTRADAS!$I:$I,CADASTRO!Q$2)/(SUMIFS(ENTRADAS!$D:$D,ENTRADAS!$B:$B,CADASTRO!$B225,ENTRADAS!$I:$I,CADASTRO!Q$2)),0)</f>
        <v>0</v>
      </c>
      <c r="R225" s="212">
        <f t="shared" si="10"/>
        <v>0</v>
      </c>
      <c r="S225" s="17">
        <f t="shared" si="12"/>
        <v>0</v>
      </c>
      <c r="T225" s="212">
        <f t="shared" si="11"/>
        <v>12</v>
      </c>
      <c r="U225" s="209">
        <v>12</v>
      </c>
      <c r="V225" s="1"/>
      <c r="W225" s="1"/>
      <c r="X225" s="1"/>
      <c r="Y225" s="1"/>
      <c r="Z225" s="1"/>
      <c r="AA225" s="1"/>
      <c r="AB225" s="1"/>
      <c r="AC225" s="1"/>
    </row>
    <row r="226" spans="1:29" ht="15.75" customHeight="1" x14ac:dyDescent="0.25">
      <c r="A226" s="8"/>
      <c r="B226" s="63"/>
      <c r="C226" s="7"/>
      <c r="D226" s="8"/>
      <c r="E226" s="9"/>
      <c r="F226" s="9">
        <f>IFERROR(SUMIFS(ENTRADAS!$J:$J,ENTRADAS!$B:$B,CADASTRO!$B226,ENTRADAS!$I:$I,CADASTRO!F$2)/(SUMIFS(ENTRADAS!$D:$D,ENTRADAS!$B:$B,CADASTRO!$B226,ENTRADAS!$I:$I,CADASTRO!F$2)),0)</f>
        <v>0</v>
      </c>
      <c r="G226" s="9">
        <f>IFERROR(SUMIFS(ENTRADAS!$J:$J,ENTRADAS!$B:$B,CADASTRO!$B226,ENTRADAS!$I:$I,CADASTRO!G$2)/(SUMIFS(ENTRADAS!$D:$D,ENTRADAS!$B:$B,CADASTRO!$B226,ENTRADAS!$I:$I,CADASTRO!G$2)),0)</f>
        <v>0</v>
      </c>
      <c r="H226" s="9">
        <f>IFERROR(SUMIFS(ENTRADAS!$J:$J,ENTRADAS!$B:$B,CADASTRO!$B226,ENTRADAS!$I:$I,CADASTRO!H$2)/(SUMIFS(ENTRADAS!$D:$D,ENTRADAS!$B:$B,CADASTRO!$B226,ENTRADAS!$I:$I,CADASTRO!H$2)),0)</f>
        <v>0</v>
      </c>
      <c r="I226" s="9">
        <f>IFERROR(SUMIFS(ENTRADAS!$J:$J,ENTRADAS!$B:$B,CADASTRO!$B226,ENTRADAS!$I:$I,CADASTRO!I$2)/(SUMIFS(ENTRADAS!$D:$D,ENTRADAS!$B:$B,CADASTRO!$B226,ENTRADAS!$I:$I,CADASTRO!I$2)),0)</f>
        <v>0</v>
      </c>
      <c r="J226" s="9">
        <f>IFERROR(SUMIFS(ENTRADAS!$J:$J,ENTRADAS!$B:$B,CADASTRO!$B226,ENTRADAS!$I:$I,CADASTRO!J$2)/(SUMIFS(ENTRADAS!$D:$D,ENTRADAS!$B:$B,CADASTRO!$B226,ENTRADAS!$I:$I,CADASTRO!J$2)),0)</f>
        <v>0</v>
      </c>
      <c r="K226" s="9">
        <f>IFERROR(SUMIFS(ENTRADAS!$J:$J,ENTRADAS!$B:$B,CADASTRO!$B226,ENTRADAS!$I:$I,CADASTRO!K$2)/(SUMIFS(ENTRADAS!$D:$D,ENTRADAS!$B:$B,CADASTRO!$B226,ENTRADAS!$I:$I,CADASTRO!K$2)),0)</f>
        <v>0</v>
      </c>
      <c r="L226" s="9">
        <f>IFERROR(SUMIFS(ENTRADAS!$J:$J,ENTRADAS!$B:$B,CADASTRO!$B226,ENTRADAS!$I:$I,CADASTRO!L$2)/(SUMIFS(ENTRADAS!$D:$D,ENTRADAS!$B:$B,CADASTRO!$B226,ENTRADAS!$I:$I,CADASTRO!L$2)),0)</f>
        <v>0</v>
      </c>
      <c r="M226" s="9">
        <f>IFERROR(SUMIFS(ENTRADAS!$J:$J,ENTRADAS!$B:$B,CADASTRO!$B226,ENTRADAS!$I:$I,CADASTRO!M$2)/(SUMIFS(ENTRADAS!$D:$D,ENTRADAS!$B:$B,CADASTRO!$B226,ENTRADAS!$I:$I,CADASTRO!M$2)),0)</f>
        <v>0</v>
      </c>
      <c r="N226" s="9">
        <f>IFERROR(SUMIFS(ENTRADAS!$J:$J,ENTRADAS!$B:$B,CADASTRO!$B226,ENTRADAS!$I:$I,CADASTRO!N$2)/(SUMIFS(ENTRADAS!$D:$D,ENTRADAS!$B:$B,CADASTRO!$B226,ENTRADAS!$I:$I,CADASTRO!N$2)),0)</f>
        <v>0</v>
      </c>
      <c r="O226" s="9">
        <f>IFERROR(SUMIFS(ENTRADAS!$J:$J,ENTRADAS!$B:$B,CADASTRO!$B226,ENTRADAS!$I:$I,CADASTRO!O$2)/(SUMIFS(ENTRADAS!$D:$D,ENTRADAS!$B:$B,CADASTRO!$B226,ENTRADAS!$I:$I,CADASTRO!O$2)),0)</f>
        <v>0</v>
      </c>
      <c r="P226" s="9">
        <f>IFERROR(SUMIFS(ENTRADAS!$J:$J,ENTRADAS!$B:$B,CADASTRO!$B226,ENTRADAS!$I:$I,CADASTRO!P$2)/(SUMIFS(ENTRADAS!$D:$D,ENTRADAS!$B:$B,CADASTRO!$B226,ENTRADAS!$I:$I,CADASTRO!P$2)),0)</f>
        <v>0</v>
      </c>
      <c r="Q226" s="9">
        <f>IFERROR(SUMIFS(ENTRADAS!$J:$J,ENTRADAS!$B:$B,CADASTRO!$B226,ENTRADAS!$I:$I,CADASTRO!Q$2)/(SUMIFS(ENTRADAS!$D:$D,ENTRADAS!$B:$B,CADASTRO!$B226,ENTRADAS!$I:$I,CADASTRO!Q$2)),0)</f>
        <v>0</v>
      </c>
      <c r="R226" s="212">
        <f t="shared" si="10"/>
        <v>0</v>
      </c>
      <c r="S226" s="17">
        <f t="shared" si="12"/>
        <v>0</v>
      </c>
      <c r="T226" s="212">
        <f t="shared" si="11"/>
        <v>12</v>
      </c>
      <c r="U226" s="209">
        <v>12</v>
      </c>
      <c r="V226" s="1"/>
      <c r="W226" s="1"/>
      <c r="X226" s="1"/>
      <c r="Y226" s="1"/>
      <c r="Z226" s="1"/>
      <c r="AA226" s="1"/>
      <c r="AB226" s="1"/>
      <c r="AC226" s="1"/>
    </row>
    <row r="227" spans="1:29" ht="15.75" customHeight="1" x14ac:dyDescent="0.25">
      <c r="A227" s="8"/>
      <c r="B227" s="61"/>
      <c r="C227" s="7"/>
      <c r="D227" s="8"/>
      <c r="E227" s="9"/>
      <c r="F227" s="9">
        <f>IFERROR(SUMIFS(ENTRADAS!$J:$J,ENTRADAS!$B:$B,CADASTRO!$B227,ENTRADAS!$I:$I,CADASTRO!F$2)/(SUMIFS(ENTRADAS!$D:$D,ENTRADAS!$B:$B,CADASTRO!$B227,ENTRADAS!$I:$I,CADASTRO!F$2)),0)</f>
        <v>0</v>
      </c>
      <c r="G227" s="9">
        <f>IFERROR(SUMIFS(ENTRADAS!$J:$J,ENTRADAS!$B:$B,CADASTRO!$B227,ENTRADAS!$I:$I,CADASTRO!G$2)/(SUMIFS(ENTRADAS!$D:$D,ENTRADAS!$B:$B,CADASTRO!$B227,ENTRADAS!$I:$I,CADASTRO!G$2)),0)</f>
        <v>0</v>
      </c>
      <c r="H227" s="9">
        <f>IFERROR(SUMIFS(ENTRADAS!$J:$J,ENTRADAS!$B:$B,CADASTRO!$B227,ENTRADAS!$I:$I,CADASTRO!H$2)/(SUMIFS(ENTRADAS!$D:$D,ENTRADAS!$B:$B,CADASTRO!$B227,ENTRADAS!$I:$I,CADASTRO!H$2)),0)</f>
        <v>0</v>
      </c>
      <c r="I227" s="9">
        <f>IFERROR(SUMIFS(ENTRADAS!$J:$J,ENTRADAS!$B:$B,CADASTRO!$B227,ENTRADAS!$I:$I,CADASTRO!I$2)/(SUMIFS(ENTRADAS!$D:$D,ENTRADAS!$B:$B,CADASTRO!$B227,ENTRADAS!$I:$I,CADASTRO!I$2)),0)</f>
        <v>0</v>
      </c>
      <c r="J227" s="9">
        <f>IFERROR(SUMIFS(ENTRADAS!$J:$J,ENTRADAS!$B:$B,CADASTRO!$B227,ENTRADAS!$I:$I,CADASTRO!J$2)/(SUMIFS(ENTRADAS!$D:$D,ENTRADAS!$B:$B,CADASTRO!$B227,ENTRADAS!$I:$I,CADASTRO!J$2)),0)</f>
        <v>0</v>
      </c>
      <c r="K227" s="9">
        <f>IFERROR(SUMIFS(ENTRADAS!$J:$J,ENTRADAS!$B:$B,CADASTRO!$B227,ENTRADAS!$I:$I,CADASTRO!K$2)/(SUMIFS(ENTRADAS!$D:$D,ENTRADAS!$B:$B,CADASTRO!$B227,ENTRADAS!$I:$I,CADASTRO!K$2)),0)</f>
        <v>0</v>
      </c>
      <c r="L227" s="9">
        <f>IFERROR(SUMIFS(ENTRADAS!$J:$J,ENTRADAS!$B:$B,CADASTRO!$B227,ENTRADAS!$I:$I,CADASTRO!L$2)/(SUMIFS(ENTRADAS!$D:$D,ENTRADAS!$B:$B,CADASTRO!$B227,ENTRADAS!$I:$I,CADASTRO!L$2)),0)</f>
        <v>0</v>
      </c>
      <c r="M227" s="9">
        <f>IFERROR(SUMIFS(ENTRADAS!$J:$J,ENTRADAS!$B:$B,CADASTRO!$B227,ENTRADAS!$I:$I,CADASTRO!M$2)/(SUMIFS(ENTRADAS!$D:$D,ENTRADAS!$B:$B,CADASTRO!$B227,ENTRADAS!$I:$I,CADASTRO!M$2)),0)</f>
        <v>0</v>
      </c>
      <c r="N227" s="9">
        <f>IFERROR(SUMIFS(ENTRADAS!$J:$J,ENTRADAS!$B:$B,CADASTRO!$B227,ENTRADAS!$I:$I,CADASTRO!N$2)/(SUMIFS(ENTRADAS!$D:$D,ENTRADAS!$B:$B,CADASTRO!$B227,ENTRADAS!$I:$I,CADASTRO!N$2)),0)</f>
        <v>0</v>
      </c>
      <c r="O227" s="9">
        <f>IFERROR(SUMIFS(ENTRADAS!$J:$J,ENTRADAS!$B:$B,CADASTRO!$B227,ENTRADAS!$I:$I,CADASTRO!O$2)/(SUMIFS(ENTRADAS!$D:$D,ENTRADAS!$B:$B,CADASTRO!$B227,ENTRADAS!$I:$I,CADASTRO!O$2)),0)</f>
        <v>0</v>
      </c>
      <c r="P227" s="9">
        <f>IFERROR(SUMIFS(ENTRADAS!$J:$J,ENTRADAS!$B:$B,CADASTRO!$B227,ENTRADAS!$I:$I,CADASTRO!P$2)/(SUMIFS(ENTRADAS!$D:$D,ENTRADAS!$B:$B,CADASTRO!$B227,ENTRADAS!$I:$I,CADASTRO!P$2)),0)</f>
        <v>0</v>
      </c>
      <c r="Q227" s="9">
        <f>IFERROR(SUMIFS(ENTRADAS!$J:$J,ENTRADAS!$B:$B,CADASTRO!$B227,ENTRADAS!$I:$I,CADASTRO!Q$2)/(SUMIFS(ENTRADAS!$D:$D,ENTRADAS!$B:$B,CADASTRO!$B227,ENTRADAS!$I:$I,CADASTRO!Q$2)),0)</f>
        <v>0</v>
      </c>
      <c r="R227" s="212">
        <f t="shared" si="10"/>
        <v>0</v>
      </c>
      <c r="S227" s="17">
        <f t="shared" si="12"/>
        <v>0</v>
      </c>
      <c r="T227" s="212">
        <f t="shared" si="11"/>
        <v>12</v>
      </c>
      <c r="U227" s="209">
        <v>12</v>
      </c>
      <c r="V227" s="1"/>
      <c r="W227" s="1"/>
      <c r="X227" s="1"/>
      <c r="Y227" s="1"/>
      <c r="Z227" s="1"/>
      <c r="AA227" s="1"/>
      <c r="AB227" s="1"/>
      <c r="AC227" s="1"/>
    </row>
    <row r="228" spans="1:29" ht="15.75" customHeight="1" x14ac:dyDescent="0.25">
      <c r="A228" s="266"/>
      <c r="B228" s="266"/>
      <c r="C228" s="266"/>
      <c r="D228" s="266"/>
      <c r="E228" s="266"/>
      <c r="F228" s="9">
        <f>IFERROR(SUMIFS(ENTRADAS!$J:$J,ENTRADAS!$B:$B,CADASTRO!$B228,ENTRADAS!$I:$I,CADASTRO!F$2)/(SUMIFS(ENTRADAS!$D:$D,ENTRADAS!$B:$B,CADASTRO!$B228,ENTRADAS!$I:$I,CADASTRO!F$2)),0)</f>
        <v>0</v>
      </c>
      <c r="G228" s="9">
        <f>IFERROR(SUMIFS(ENTRADAS!$J:$J,ENTRADAS!$B:$B,CADASTRO!$B228,ENTRADAS!$I:$I,CADASTRO!G$2)/(SUMIFS(ENTRADAS!$D:$D,ENTRADAS!$B:$B,CADASTRO!$B228,ENTRADAS!$I:$I,CADASTRO!G$2)),0)</f>
        <v>0</v>
      </c>
      <c r="H228" s="9">
        <f>IFERROR(SUMIFS(ENTRADAS!$J:$J,ENTRADAS!$B:$B,CADASTRO!$B228,ENTRADAS!$I:$I,CADASTRO!H$2)/(SUMIFS(ENTRADAS!$D:$D,ENTRADAS!$B:$B,CADASTRO!$B228,ENTRADAS!$I:$I,CADASTRO!H$2)),0)</f>
        <v>0</v>
      </c>
      <c r="I228" s="9">
        <f>IFERROR(SUMIFS(ENTRADAS!$J:$J,ENTRADAS!$B:$B,CADASTRO!$B228,ENTRADAS!$I:$I,CADASTRO!I$2)/(SUMIFS(ENTRADAS!$D:$D,ENTRADAS!$B:$B,CADASTRO!$B228,ENTRADAS!$I:$I,CADASTRO!I$2)),0)</f>
        <v>0</v>
      </c>
      <c r="J228" s="9">
        <f>IFERROR(SUMIFS(ENTRADAS!$J:$J,ENTRADAS!$B:$B,CADASTRO!$B228,ENTRADAS!$I:$I,CADASTRO!J$2)/(SUMIFS(ENTRADAS!$D:$D,ENTRADAS!$B:$B,CADASTRO!$B228,ENTRADAS!$I:$I,CADASTRO!J$2)),0)</f>
        <v>0</v>
      </c>
      <c r="K228" s="9">
        <f>IFERROR(SUMIFS(ENTRADAS!$J:$J,ENTRADAS!$B:$B,CADASTRO!$B228,ENTRADAS!$I:$I,CADASTRO!K$2)/(SUMIFS(ENTRADAS!$D:$D,ENTRADAS!$B:$B,CADASTRO!$B228,ENTRADAS!$I:$I,CADASTRO!K$2)),0)</f>
        <v>0</v>
      </c>
      <c r="L228" s="9">
        <f>IFERROR(SUMIFS(ENTRADAS!$J:$J,ENTRADAS!$B:$B,CADASTRO!$B228,ENTRADAS!$I:$I,CADASTRO!L$2)/(SUMIFS(ENTRADAS!$D:$D,ENTRADAS!$B:$B,CADASTRO!$B228,ENTRADAS!$I:$I,CADASTRO!L$2)),0)</f>
        <v>0</v>
      </c>
      <c r="M228" s="9">
        <f>IFERROR(SUMIFS(ENTRADAS!$J:$J,ENTRADAS!$B:$B,CADASTRO!$B228,ENTRADAS!$I:$I,CADASTRO!M$2)/(SUMIFS(ENTRADAS!$D:$D,ENTRADAS!$B:$B,CADASTRO!$B228,ENTRADAS!$I:$I,CADASTRO!M$2)),0)</f>
        <v>0</v>
      </c>
      <c r="N228" s="9">
        <f>IFERROR(SUMIFS(ENTRADAS!$J:$J,ENTRADAS!$B:$B,CADASTRO!$B228,ENTRADAS!$I:$I,CADASTRO!N$2)/(SUMIFS(ENTRADAS!$D:$D,ENTRADAS!$B:$B,CADASTRO!$B228,ENTRADAS!$I:$I,CADASTRO!N$2)),0)</f>
        <v>0</v>
      </c>
      <c r="O228" s="9">
        <f>IFERROR(SUMIFS(ENTRADAS!$J:$J,ENTRADAS!$B:$B,CADASTRO!$B228,ENTRADAS!$I:$I,CADASTRO!O$2)/(SUMIFS(ENTRADAS!$D:$D,ENTRADAS!$B:$B,CADASTRO!$B228,ENTRADAS!$I:$I,CADASTRO!O$2)),0)</f>
        <v>0</v>
      </c>
      <c r="P228" s="9">
        <f>IFERROR(SUMIFS(ENTRADAS!$J:$J,ENTRADAS!$B:$B,CADASTRO!$B228,ENTRADAS!$I:$I,CADASTRO!P$2)/(SUMIFS(ENTRADAS!$D:$D,ENTRADAS!$B:$B,CADASTRO!$B228,ENTRADAS!$I:$I,CADASTRO!P$2)),0)</f>
        <v>0</v>
      </c>
      <c r="Q228" s="9">
        <f>IFERROR(SUMIFS(ENTRADAS!$J:$J,ENTRADAS!$B:$B,CADASTRO!$B228,ENTRADAS!$I:$I,CADASTRO!Q$2)/(SUMIFS(ENTRADAS!$D:$D,ENTRADAS!$B:$B,CADASTRO!$B228,ENTRADAS!$I:$I,CADASTRO!Q$2)),0)</f>
        <v>0</v>
      </c>
      <c r="R228" s="212">
        <f t="shared" si="10"/>
        <v>0</v>
      </c>
      <c r="S228" s="17">
        <f t="shared" si="12"/>
        <v>0</v>
      </c>
      <c r="T228" s="212">
        <f t="shared" si="11"/>
        <v>12</v>
      </c>
      <c r="U228" s="209">
        <v>12</v>
      </c>
      <c r="V228" s="1"/>
      <c r="W228" s="1"/>
      <c r="X228" s="1"/>
      <c r="Y228" s="1"/>
      <c r="Z228" s="1"/>
      <c r="AA228" s="1"/>
      <c r="AB228" s="1"/>
      <c r="AC228" s="1"/>
    </row>
    <row r="229" spans="1:29" ht="15.75" customHeight="1" x14ac:dyDescent="0.25">
      <c r="A229" s="266"/>
      <c r="B229" s="266"/>
      <c r="C229" s="266"/>
      <c r="D229" s="266"/>
      <c r="E229" s="266"/>
      <c r="F229" s="9">
        <f>IFERROR(SUMIFS(ENTRADAS!$J:$J,ENTRADAS!$B:$B,CADASTRO!$B229,ENTRADAS!$I:$I,CADASTRO!F$2)/(SUMIFS(ENTRADAS!$D:$D,ENTRADAS!$B:$B,CADASTRO!$B229,ENTRADAS!$I:$I,CADASTRO!F$2)),0)</f>
        <v>0</v>
      </c>
      <c r="G229" s="9">
        <f>IFERROR(SUMIFS(ENTRADAS!$J:$J,ENTRADAS!$B:$B,CADASTRO!$B229,ENTRADAS!$I:$I,CADASTRO!G$2)/(SUMIFS(ENTRADAS!$D:$D,ENTRADAS!$B:$B,CADASTRO!$B229,ENTRADAS!$I:$I,CADASTRO!G$2)),0)</f>
        <v>0</v>
      </c>
      <c r="H229" s="9">
        <f>IFERROR(SUMIFS(ENTRADAS!$J:$J,ENTRADAS!$B:$B,CADASTRO!$B229,ENTRADAS!$I:$I,CADASTRO!H$2)/(SUMIFS(ENTRADAS!$D:$D,ENTRADAS!$B:$B,CADASTRO!$B229,ENTRADAS!$I:$I,CADASTRO!H$2)),0)</f>
        <v>0</v>
      </c>
      <c r="I229" s="9">
        <f>IFERROR(SUMIFS(ENTRADAS!$J:$J,ENTRADAS!$B:$B,CADASTRO!$B229,ENTRADAS!$I:$I,CADASTRO!I$2)/(SUMIFS(ENTRADAS!$D:$D,ENTRADAS!$B:$B,CADASTRO!$B229,ENTRADAS!$I:$I,CADASTRO!I$2)),0)</f>
        <v>0</v>
      </c>
      <c r="J229" s="9">
        <f>IFERROR(SUMIFS(ENTRADAS!$J:$J,ENTRADAS!$B:$B,CADASTRO!$B229,ENTRADAS!$I:$I,CADASTRO!J$2)/(SUMIFS(ENTRADAS!$D:$D,ENTRADAS!$B:$B,CADASTRO!$B229,ENTRADAS!$I:$I,CADASTRO!J$2)),0)</f>
        <v>0</v>
      </c>
      <c r="K229" s="9">
        <f>IFERROR(SUMIFS(ENTRADAS!$J:$J,ENTRADAS!$B:$B,CADASTRO!$B229,ENTRADAS!$I:$I,CADASTRO!K$2)/(SUMIFS(ENTRADAS!$D:$D,ENTRADAS!$B:$B,CADASTRO!$B229,ENTRADAS!$I:$I,CADASTRO!K$2)),0)</f>
        <v>0</v>
      </c>
      <c r="L229" s="9">
        <f>IFERROR(SUMIFS(ENTRADAS!$J:$J,ENTRADAS!$B:$B,CADASTRO!$B229,ENTRADAS!$I:$I,CADASTRO!L$2)/(SUMIFS(ENTRADAS!$D:$D,ENTRADAS!$B:$B,CADASTRO!$B229,ENTRADAS!$I:$I,CADASTRO!L$2)),0)</f>
        <v>0</v>
      </c>
      <c r="M229" s="9">
        <f>IFERROR(SUMIFS(ENTRADAS!$J:$J,ENTRADAS!$B:$B,CADASTRO!$B229,ENTRADAS!$I:$I,CADASTRO!M$2)/(SUMIFS(ENTRADAS!$D:$D,ENTRADAS!$B:$B,CADASTRO!$B229,ENTRADAS!$I:$I,CADASTRO!M$2)),0)</f>
        <v>0</v>
      </c>
      <c r="N229" s="9">
        <f>IFERROR(SUMIFS(ENTRADAS!$J:$J,ENTRADAS!$B:$B,CADASTRO!$B229,ENTRADAS!$I:$I,CADASTRO!N$2)/(SUMIFS(ENTRADAS!$D:$D,ENTRADAS!$B:$B,CADASTRO!$B229,ENTRADAS!$I:$I,CADASTRO!N$2)),0)</f>
        <v>0</v>
      </c>
      <c r="O229" s="9">
        <f>IFERROR(SUMIFS(ENTRADAS!$J:$J,ENTRADAS!$B:$B,CADASTRO!$B229,ENTRADAS!$I:$I,CADASTRO!O$2)/(SUMIFS(ENTRADAS!$D:$D,ENTRADAS!$B:$B,CADASTRO!$B229,ENTRADAS!$I:$I,CADASTRO!O$2)),0)</f>
        <v>0</v>
      </c>
      <c r="P229" s="9">
        <f>IFERROR(SUMIFS(ENTRADAS!$J:$J,ENTRADAS!$B:$B,CADASTRO!$B229,ENTRADAS!$I:$I,CADASTRO!P$2)/(SUMIFS(ENTRADAS!$D:$D,ENTRADAS!$B:$B,CADASTRO!$B229,ENTRADAS!$I:$I,CADASTRO!P$2)),0)</f>
        <v>0</v>
      </c>
      <c r="Q229" s="9">
        <f>IFERROR(SUMIFS(ENTRADAS!$J:$J,ENTRADAS!$B:$B,CADASTRO!$B229,ENTRADAS!$I:$I,CADASTRO!Q$2)/(SUMIFS(ENTRADAS!$D:$D,ENTRADAS!$B:$B,CADASTRO!$B229,ENTRADAS!$I:$I,CADASTRO!Q$2)),0)</f>
        <v>0</v>
      </c>
      <c r="R229" s="212">
        <f t="shared" si="10"/>
        <v>0</v>
      </c>
      <c r="S229" s="17">
        <f t="shared" si="12"/>
        <v>0</v>
      </c>
      <c r="T229" s="212">
        <f t="shared" si="11"/>
        <v>12</v>
      </c>
      <c r="U229" s="209">
        <v>12</v>
      </c>
      <c r="V229" s="1"/>
      <c r="W229" s="1"/>
      <c r="X229" s="1"/>
      <c r="Y229" s="1"/>
      <c r="Z229" s="1"/>
      <c r="AA229" s="1"/>
      <c r="AB229" s="1"/>
      <c r="AC229" s="1"/>
    </row>
    <row r="230" spans="1:29" ht="15.75" customHeight="1" x14ac:dyDescent="0.25">
      <c r="A230" s="8"/>
      <c r="B230" s="7"/>
      <c r="C230" s="7"/>
      <c r="D230" s="8"/>
      <c r="E230" s="9"/>
      <c r="F230" s="9">
        <f>IFERROR(SUMIFS(ENTRADAS!$J:$J,ENTRADAS!$B:$B,CADASTRO!$B230,ENTRADAS!$I:$I,CADASTRO!F$2)/(SUMIFS(ENTRADAS!$D:$D,ENTRADAS!$B:$B,CADASTRO!$B230,ENTRADAS!$I:$I,CADASTRO!F$2)),0)</f>
        <v>0</v>
      </c>
      <c r="G230" s="9">
        <f>IFERROR(SUMIFS(ENTRADAS!$J:$J,ENTRADAS!$B:$B,CADASTRO!$B230,ENTRADAS!$I:$I,CADASTRO!G$2)/(SUMIFS(ENTRADAS!$D:$D,ENTRADAS!$B:$B,CADASTRO!$B230,ENTRADAS!$I:$I,CADASTRO!G$2)),0)</f>
        <v>0</v>
      </c>
      <c r="H230" s="9">
        <f>IFERROR(SUMIFS(ENTRADAS!$J:$J,ENTRADAS!$B:$B,CADASTRO!$B230,ENTRADAS!$I:$I,CADASTRO!H$2)/(SUMIFS(ENTRADAS!$D:$D,ENTRADAS!$B:$B,CADASTRO!$B230,ENTRADAS!$I:$I,CADASTRO!H$2)),0)</f>
        <v>0</v>
      </c>
      <c r="I230" s="9">
        <f>IFERROR(SUMIFS(ENTRADAS!$J:$J,ENTRADAS!$B:$B,CADASTRO!$B230,ENTRADAS!$I:$I,CADASTRO!I$2)/(SUMIFS(ENTRADAS!$D:$D,ENTRADAS!$B:$B,CADASTRO!$B230,ENTRADAS!$I:$I,CADASTRO!I$2)),0)</f>
        <v>0</v>
      </c>
      <c r="J230" s="9">
        <f>IFERROR(SUMIFS(ENTRADAS!$J:$J,ENTRADAS!$B:$B,CADASTRO!$B230,ENTRADAS!$I:$I,CADASTRO!J$2)/(SUMIFS(ENTRADAS!$D:$D,ENTRADAS!$B:$B,CADASTRO!$B230,ENTRADAS!$I:$I,CADASTRO!J$2)),0)</f>
        <v>0</v>
      </c>
      <c r="K230" s="9">
        <f>IFERROR(SUMIFS(ENTRADAS!$J:$J,ENTRADAS!$B:$B,CADASTRO!$B230,ENTRADAS!$I:$I,CADASTRO!K$2)/(SUMIFS(ENTRADAS!$D:$D,ENTRADAS!$B:$B,CADASTRO!$B230,ENTRADAS!$I:$I,CADASTRO!K$2)),0)</f>
        <v>0</v>
      </c>
      <c r="L230" s="9">
        <f>IFERROR(SUMIFS(ENTRADAS!$J:$J,ENTRADAS!$B:$B,CADASTRO!$B230,ENTRADAS!$I:$I,CADASTRO!L$2)/(SUMIFS(ENTRADAS!$D:$D,ENTRADAS!$B:$B,CADASTRO!$B230,ENTRADAS!$I:$I,CADASTRO!L$2)),0)</f>
        <v>0</v>
      </c>
      <c r="M230" s="9">
        <f>IFERROR(SUMIFS(ENTRADAS!$J:$J,ENTRADAS!$B:$B,CADASTRO!$B230,ENTRADAS!$I:$I,CADASTRO!M$2)/(SUMIFS(ENTRADAS!$D:$D,ENTRADAS!$B:$B,CADASTRO!$B230,ENTRADAS!$I:$I,CADASTRO!M$2)),0)</f>
        <v>0</v>
      </c>
      <c r="N230" s="9">
        <f>IFERROR(SUMIFS(ENTRADAS!$J:$J,ENTRADAS!$B:$B,CADASTRO!$B230,ENTRADAS!$I:$I,CADASTRO!N$2)/(SUMIFS(ENTRADAS!$D:$D,ENTRADAS!$B:$B,CADASTRO!$B230,ENTRADAS!$I:$I,CADASTRO!N$2)),0)</f>
        <v>0</v>
      </c>
      <c r="O230" s="9">
        <f>IFERROR(SUMIFS(ENTRADAS!$J:$J,ENTRADAS!$B:$B,CADASTRO!$B230,ENTRADAS!$I:$I,CADASTRO!O$2)/(SUMIFS(ENTRADAS!$D:$D,ENTRADAS!$B:$B,CADASTRO!$B230,ENTRADAS!$I:$I,CADASTRO!O$2)),0)</f>
        <v>0</v>
      </c>
      <c r="P230" s="9">
        <f>IFERROR(SUMIFS(ENTRADAS!$J:$J,ENTRADAS!$B:$B,CADASTRO!$B230,ENTRADAS!$I:$I,CADASTRO!P$2)/(SUMIFS(ENTRADAS!$D:$D,ENTRADAS!$B:$B,CADASTRO!$B230,ENTRADAS!$I:$I,CADASTRO!P$2)),0)</f>
        <v>0</v>
      </c>
      <c r="Q230" s="9">
        <f>IFERROR(SUMIFS(ENTRADAS!$J:$J,ENTRADAS!$B:$B,CADASTRO!$B230,ENTRADAS!$I:$I,CADASTRO!Q$2)/(SUMIFS(ENTRADAS!$D:$D,ENTRADAS!$B:$B,CADASTRO!$B230,ENTRADAS!$I:$I,CADASTRO!Q$2)),0)</f>
        <v>0</v>
      </c>
      <c r="R230" s="212">
        <f t="shared" si="10"/>
        <v>0</v>
      </c>
      <c r="S230" s="17">
        <f t="shared" si="12"/>
        <v>0</v>
      </c>
      <c r="T230" s="212">
        <f t="shared" si="11"/>
        <v>12</v>
      </c>
      <c r="U230" s="209">
        <v>12</v>
      </c>
      <c r="V230" s="1"/>
      <c r="W230" s="1"/>
      <c r="X230" s="1"/>
      <c r="Y230" s="1"/>
      <c r="Z230" s="1"/>
      <c r="AA230" s="1"/>
      <c r="AB230" s="1"/>
      <c r="AC230" s="1"/>
    </row>
    <row r="231" spans="1:29" ht="15.75" customHeight="1" x14ac:dyDescent="0.25">
      <c r="A231" s="8"/>
      <c r="B231" s="63"/>
      <c r="C231" s="7"/>
      <c r="D231" s="8"/>
      <c r="E231" s="9"/>
      <c r="F231" s="9">
        <f>IFERROR(SUMIFS(ENTRADAS!$J:$J,ENTRADAS!$B:$B,CADASTRO!$B231,ENTRADAS!$I:$I,CADASTRO!F$2)/(SUMIFS(ENTRADAS!$D:$D,ENTRADAS!$B:$B,CADASTRO!$B231,ENTRADAS!$I:$I,CADASTRO!F$2)),0)</f>
        <v>0</v>
      </c>
      <c r="G231" s="9">
        <f>IFERROR(SUMIFS(ENTRADAS!$J:$J,ENTRADAS!$B:$B,CADASTRO!$B231,ENTRADAS!$I:$I,CADASTRO!G$2)/(SUMIFS(ENTRADAS!$D:$D,ENTRADAS!$B:$B,CADASTRO!$B231,ENTRADAS!$I:$I,CADASTRO!G$2)),0)</f>
        <v>0</v>
      </c>
      <c r="H231" s="9">
        <f>IFERROR(SUMIFS(ENTRADAS!$J:$J,ENTRADAS!$B:$B,CADASTRO!$B231,ENTRADAS!$I:$I,CADASTRO!H$2)/(SUMIFS(ENTRADAS!$D:$D,ENTRADAS!$B:$B,CADASTRO!$B231,ENTRADAS!$I:$I,CADASTRO!H$2)),0)</f>
        <v>0</v>
      </c>
      <c r="I231" s="9">
        <f>IFERROR(SUMIFS(ENTRADAS!$J:$J,ENTRADAS!$B:$B,CADASTRO!$B231,ENTRADAS!$I:$I,CADASTRO!I$2)/(SUMIFS(ENTRADAS!$D:$D,ENTRADAS!$B:$B,CADASTRO!$B231,ENTRADAS!$I:$I,CADASTRO!I$2)),0)</f>
        <v>0</v>
      </c>
      <c r="J231" s="9">
        <f>IFERROR(SUMIFS(ENTRADAS!$J:$J,ENTRADAS!$B:$B,CADASTRO!$B231,ENTRADAS!$I:$I,CADASTRO!J$2)/(SUMIFS(ENTRADAS!$D:$D,ENTRADAS!$B:$B,CADASTRO!$B231,ENTRADAS!$I:$I,CADASTRO!J$2)),0)</f>
        <v>0</v>
      </c>
      <c r="K231" s="9">
        <f>IFERROR(SUMIFS(ENTRADAS!$J:$J,ENTRADAS!$B:$B,CADASTRO!$B231,ENTRADAS!$I:$I,CADASTRO!K$2)/(SUMIFS(ENTRADAS!$D:$D,ENTRADAS!$B:$B,CADASTRO!$B231,ENTRADAS!$I:$I,CADASTRO!K$2)),0)</f>
        <v>0</v>
      </c>
      <c r="L231" s="9">
        <f>IFERROR(SUMIFS(ENTRADAS!$J:$J,ENTRADAS!$B:$B,CADASTRO!$B231,ENTRADAS!$I:$I,CADASTRO!L$2)/(SUMIFS(ENTRADAS!$D:$D,ENTRADAS!$B:$B,CADASTRO!$B231,ENTRADAS!$I:$I,CADASTRO!L$2)),0)</f>
        <v>0</v>
      </c>
      <c r="M231" s="9">
        <f>IFERROR(SUMIFS(ENTRADAS!$J:$J,ENTRADAS!$B:$B,CADASTRO!$B231,ENTRADAS!$I:$I,CADASTRO!M$2)/(SUMIFS(ENTRADAS!$D:$D,ENTRADAS!$B:$B,CADASTRO!$B231,ENTRADAS!$I:$I,CADASTRO!M$2)),0)</f>
        <v>0</v>
      </c>
      <c r="N231" s="9">
        <f>IFERROR(SUMIFS(ENTRADAS!$J:$J,ENTRADAS!$B:$B,CADASTRO!$B231,ENTRADAS!$I:$I,CADASTRO!N$2)/(SUMIFS(ENTRADAS!$D:$D,ENTRADAS!$B:$B,CADASTRO!$B231,ENTRADAS!$I:$I,CADASTRO!N$2)),0)</f>
        <v>0</v>
      </c>
      <c r="O231" s="9">
        <f>IFERROR(SUMIFS(ENTRADAS!$J:$J,ENTRADAS!$B:$B,CADASTRO!$B231,ENTRADAS!$I:$I,CADASTRO!O$2)/(SUMIFS(ENTRADAS!$D:$D,ENTRADAS!$B:$B,CADASTRO!$B231,ENTRADAS!$I:$I,CADASTRO!O$2)),0)</f>
        <v>0</v>
      </c>
      <c r="P231" s="9">
        <f>IFERROR(SUMIFS(ENTRADAS!$J:$J,ENTRADAS!$B:$B,CADASTRO!$B231,ENTRADAS!$I:$I,CADASTRO!P$2)/(SUMIFS(ENTRADAS!$D:$D,ENTRADAS!$B:$B,CADASTRO!$B231,ENTRADAS!$I:$I,CADASTRO!P$2)),0)</f>
        <v>0</v>
      </c>
      <c r="Q231" s="9">
        <f>IFERROR(SUMIFS(ENTRADAS!$J:$J,ENTRADAS!$B:$B,CADASTRO!$B231,ENTRADAS!$I:$I,CADASTRO!Q$2)/(SUMIFS(ENTRADAS!$D:$D,ENTRADAS!$B:$B,CADASTRO!$B231,ENTRADAS!$I:$I,CADASTRO!Q$2)),0)</f>
        <v>0</v>
      </c>
      <c r="R231" s="212">
        <f t="shared" si="10"/>
        <v>0</v>
      </c>
      <c r="S231" s="17">
        <f t="shared" si="12"/>
        <v>0</v>
      </c>
      <c r="T231" s="212">
        <f t="shared" si="11"/>
        <v>12</v>
      </c>
      <c r="U231" s="209">
        <v>12</v>
      </c>
      <c r="V231" s="1"/>
      <c r="W231" s="1"/>
      <c r="X231" s="1"/>
      <c r="Y231" s="1"/>
      <c r="Z231" s="1"/>
      <c r="AA231" s="1"/>
      <c r="AB231" s="1"/>
      <c r="AC231" s="1"/>
    </row>
    <row r="232" spans="1:29" ht="15.75" customHeight="1" x14ac:dyDescent="0.25">
      <c r="A232" s="8"/>
      <c r="B232" s="7"/>
      <c r="C232" s="7"/>
      <c r="D232" s="8"/>
      <c r="E232" s="9"/>
      <c r="F232" s="9">
        <f>IFERROR(SUMIFS(ENTRADAS!$J:$J,ENTRADAS!$B:$B,CADASTRO!$B232,ENTRADAS!$I:$I,CADASTRO!F$2)/(SUMIFS(ENTRADAS!$D:$D,ENTRADAS!$B:$B,CADASTRO!$B232,ENTRADAS!$I:$I,CADASTRO!F$2)),0)</f>
        <v>0</v>
      </c>
      <c r="G232" s="9">
        <f>IFERROR(SUMIFS(ENTRADAS!$J:$J,ENTRADAS!$B:$B,CADASTRO!$B232,ENTRADAS!$I:$I,CADASTRO!G$2)/(SUMIFS(ENTRADAS!$D:$D,ENTRADAS!$B:$B,CADASTRO!$B232,ENTRADAS!$I:$I,CADASTRO!G$2)),0)</f>
        <v>0</v>
      </c>
      <c r="H232" s="9">
        <f>IFERROR(SUMIFS(ENTRADAS!$J:$J,ENTRADAS!$B:$B,CADASTRO!$B232,ENTRADAS!$I:$I,CADASTRO!H$2)/(SUMIFS(ENTRADAS!$D:$D,ENTRADAS!$B:$B,CADASTRO!$B232,ENTRADAS!$I:$I,CADASTRO!H$2)),0)</f>
        <v>0</v>
      </c>
      <c r="I232" s="9">
        <f>IFERROR(SUMIFS(ENTRADAS!$J:$J,ENTRADAS!$B:$B,CADASTRO!$B232,ENTRADAS!$I:$I,CADASTRO!I$2)/(SUMIFS(ENTRADAS!$D:$D,ENTRADAS!$B:$B,CADASTRO!$B232,ENTRADAS!$I:$I,CADASTRO!I$2)),0)</f>
        <v>0</v>
      </c>
      <c r="J232" s="9">
        <f>IFERROR(SUMIFS(ENTRADAS!$J:$J,ENTRADAS!$B:$B,CADASTRO!$B232,ENTRADAS!$I:$I,CADASTRO!J$2)/(SUMIFS(ENTRADAS!$D:$D,ENTRADAS!$B:$B,CADASTRO!$B232,ENTRADAS!$I:$I,CADASTRO!J$2)),0)</f>
        <v>0</v>
      </c>
      <c r="K232" s="9">
        <f>IFERROR(SUMIFS(ENTRADAS!$J:$J,ENTRADAS!$B:$B,CADASTRO!$B232,ENTRADAS!$I:$I,CADASTRO!K$2)/(SUMIFS(ENTRADAS!$D:$D,ENTRADAS!$B:$B,CADASTRO!$B232,ENTRADAS!$I:$I,CADASTRO!K$2)),0)</f>
        <v>0</v>
      </c>
      <c r="L232" s="9">
        <f>IFERROR(SUMIFS(ENTRADAS!$J:$J,ENTRADAS!$B:$B,CADASTRO!$B232,ENTRADAS!$I:$I,CADASTRO!L$2)/(SUMIFS(ENTRADAS!$D:$D,ENTRADAS!$B:$B,CADASTRO!$B232,ENTRADAS!$I:$I,CADASTRO!L$2)),0)</f>
        <v>0</v>
      </c>
      <c r="M232" s="9">
        <f>IFERROR(SUMIFS(ENTRADAS!$J:$J,ENTRADAS!$B:$B,CADASTRO!$B232,ENTRADAS!$I:$I,CADASTRO!M$2)/(SUMIFS(ENTRADAS!$D:$D,ENTRADAS!$B:$B,CADASTRO!$B232,ENTRADAS!$I:$I,CADASTRO!M$2)),0)</f>
        <v>0</v>
      </c>
      <c r="N232" s="9">
        <f>IFERROR(SUMIFS(ENTRADAS!$J:$J,ENTRADAS!$B:$B,CADASTRO!$B232,ENTRADAS!$I:$I,CADASTRO!N$2)/(SUMIFS(ENTRADAS!$D:$D,ENTRADAS!$B:$B,CADASTRO!$B232,ENTRADAS!$I:$I,CADASTRO!N$2)),0)</f>
        <v>0</v>
      </c>
      <c r="O232" s="9">
        <f>IFERROR(SUMIFS(ENTRADAS!$J:$J,ENTRADAS!$B:$B,CADASTRO!$B232,ENTRADAS!$I:$I,CADASTRO!O$2)/(SUMIFS(ENTRADAS!$D:$D,ENTRADAS!$B:$B,CADASTRO!$B232,ENTRADAS!$I:$I,CADASTRO!O$2)),0)</f>
        <v>0</v>
      </c>
      <c r="P232" s="9">
        <f>IFERROR(SUMIFS(ENTRADAS!$J:$J,ENTRADAS!$B:$B,CADASTRO!$B232,ENTRADAS!$I:$I,CADASTRO!P$2)/(SUMIFS(ENTRADAS!$D:$D,ENTRADAS!$B:$B,CADASTRO!$B232,ENTRADAS!$I:$I,CADASTRO!P$2)),0)</f>
        <v>0</v>
      </c>
      <c r="Q232" s="9">
        <f>IFERROR(SUMIFS(ENTRADAS!$J:$J,ENTRADAS!$B:$B,CADASTRO!$B232,ENTRADAS!$I:$I,CADASTRO!Q$2)/(SUMIFS(ENTRADAS!$D:$D,ENTRADAS!$B:$B,CADASTRO!$B232,ENTRADAS!$I:$I,CADASTRO!Q$2)),0)</f>
        <v>0</v>
      </c>
      <c r="R232" s="212">
        <f t="shared" si="10"/>
        <v>0</v>
      </c>
      <c r="S232" s="17">
        <f t="shared" si="12"/>
        <v>0</v>
      </c>
      <c r="T232" s="212">
        <f t="shared" si="11"/>
        <v>12</v>
      </c>
      <c r="U232" s="209">
        <v>12</v>
      </c>
      <c r="V232" s="1"/>
      <c r="W232" s="1"/>
      <c r="X232" s="1"/>
      <c r="Y232" s="1"/>
      <c r="Z232" s="1"/>
      <c r="AA232" s="1"/>
      <c r="AB232" s="1"/>
      <c r="AC232" s="1"/>
    </row>
    <row r="233" spans="1:29" ht="15.75" customHeight="1" x14ac:dyDescent="0.25">
      <c r="A233" s="8"/>
      <c r="B233" s="61"/>
      <c r="C233" s="7"/>
      <c r="D233" s="8"/>
      <c r="E233" s="9"/>
      <c r="F233" s="9">
        <f>IFERROR(SUMIFS(ENTRADAS!$J:$J,ENTRADAS!$B:$B,CADASTRO!$B233,ENTRADAS!$I:$I,CADASTRO!F$2)/(SUMIFS(ENTRADAS!$D:$D,ENTRADAS!$B:$B,CADASTRO!$B233,ENTRADAS!$I:$I,CADASTRO!F$2)),0)</f>
        <v>0</v>
      </c>
      <c r="G233" s="9">
        <f>IFERROR(SUMIFS(ENTRADAS!$J:$J,ENTRADAS!$B:$B,CADASTRO!$B233,ENTRADAS!$I:$I,CADASTRO!G$2)/(SUMIFS(ENTRADAS!$D:$D,ENTRADAS!$B:$B,CADASTRO!$B233,ENTRADAS!$I:$I,CADASTRO!G$2)),0)</f>
        <v>0</v>
      </c>
      <c r="H233" s="9">
        <f>IFERROR(SUMIFS(ENTRADAS!$J:$J,ENTRADAS!$B:$B,CADASTRO!$B233,ENTRADAS!$I:$I,CADASTRO!H$2)/(SUMIFS(ENTRADAS!$D:$D,ENTRADAS!$B:$B,CADASTRO!$B233,ENTRADAS!$I:$I,CADASTRO!H$2)),0)</f>
        <v>0</v>
      </c>
      <c r="I233" s="9">
        <f>IFERROR(SUMIFS(ENTRADAS!$J:$J,ENTRADAS!$B:$B,CADASTRO!$B233,ENTRADAS!$I:$I,CADASTRO!I$2)/(SUMIFS(ENTRADAS!$D:$D,ENTRADAS!$B:$B,CADASTRO!$B233,ENTRADAS!$I:$I,CADASTRO!I$2)),0)</f>
        <v>0</v>
      </c>
      <c r="J233" s="9">
        <f>IFERROR(SUMIFS(ENTRADAS!$J:$J,ENTRADAS!$B:$B,CADASTRO!$B233,ENTRADAS!$I:$I,CADASTRO!J$2)/(SUMIFS(ENTRADAS!$D:$D,ENTRADAS!$B:$B,CADASTRO!$B233,ENTRADAS!$I:$I,CADASTRO!J$2)),0)</f>
        <v>0</v>
      </c>
      <c r="K233" s="9">
        <f>IFERROR(SUMIFS(ENTRADAS!$J:$J,ENTRADAS!$B:$B,CADASTRO!$B233,ENTRADAS!$I:$I,CADASTRO!K$2)/(SUMIFS(ENTRADAS!$D:$D,ENTRADAS!$B:$B,CADASTRO!$B233,ENTRADAS!$I:$I,CADASTRO!K$2)),0)</f>
        <v>0</v>
      </c>
      <c r="L233" s="9">
        <f>IFERROR(SUMIFS(ENTRADAS!$J:$J,ENTRADAS!$B:$B,CADASTRO!$B233,ENTRADAS!$I:$I,CADASTRO!L$2)/(SUMIFS(ENTRADAS!$D:$D,ENTRADAS!$B:$B,CADASTRO!$B233,ENTRADAS!$I:$I,CADASTRO!L$2)),0)</f>
        <v>0</v>
      </c>
      <c r="M233" s="9">
        <f>IFERROR(SUMIFS(ENTRADAS!$J:$J,ENTRADAS!$B:$B,CADASTRO!$B233,ENTRADAS!$I:$I,CADASTRO!M$2)/(SUMIFS(ENTRADAS!$D:$D,ENTRADAS!$B:$B,CADASTRO!$B233,ENTRADAS!$I:$I,CADASTRO!M$2)),0)</f>
        <v>0</v>
      </c>
      <c r="N233" s="9">
        <f>IFERROR(SUMIFS(ENTRADAS!$J:$J,ENTRADAS!$B:$B,CADASTRO!$B233,ENTRADAS!$I:$I,CADASTRO!N$2)/(SUMIFS(ENTRADAS!$D:$D,ENTRADAS!$B:$B,CADASTRO!$B233,ENTRADAS!$I:$I,CADASTRO!N$2)),0)</f>
        <v>0</v>
      </c>
      <c r="O233" s="9">
        <f>IFERROR(SUMIFS(ENTRADAS!$J:$J,ENTRADAS!$B:$B,CADASTRO!$B233,ENTRADAS!$I:$I,CADASTRO!O$2)/(SUMIFS(ENTRADAS!$D:$D,ENTRADAS!$B:$B,CADASTRO!$B233,ENTRADAS!$I:$I,CADASTRO!O$2)),0)</f>
        <v>0</v>
      </c>
      <c r="P233" s="9">
        <f>IFERROR(SUMIFS(ENTRADAS!$J:$J,ENTRADAS!$B:$B,CADASTRO!$B233,ENTRADAS!$I:$I,CADASTRO!P$2)/(SUMIFS(ENTRADAS!$D:$D,ENTRADAS!$B:$B,CADASTRO!$B233,ENTRADAS!$I:$I,CADASTRO!P$2)),0)</f>
        <v>0</v>
      </c>
      <c r="Q233" s="9">
        <f>IFERROR(SUMIFS(ENTRADAS!$J:$J,ENTRADAS!$B:$B,CADASTRO!$B233,ENTRADAS!$I:$I,CADASTRO!Q$2)/(SUMIFS(ENTRADAS!$D:$D,ENTRADAS!$B:$B,CADASTRO!$B233,ENTRADAS!$I:$I,CADASTRO!Q$2)),0)</f>
        <v>0</v>
      </c>
      <c r="R233" s="212">
        <f t="shared" si="10"/>
        <v>0</v>
      </c>
      <c r="S233" s="17">
        <f t="shared" si="12"/>
        <v>0</v>
      </c>
      <c r="T233" s="212">
        <f t="shared" si="11"/>
        <v>12</v>
      </c>
      <c r="U233" s="209">
        <v>12</v>
      </c>
      <c r="V233" s="1"/>
      <c r="W233" s="1"/>
      <c r="X233" s="1"/>
      <c r="Y233" s="1"/>
      <c r="Z233" s="1"/>
      <c r="AA233" s="1"/>
      <c r="AB233" s="1"/>
      <c r="AC233" s="1"/>
    </row>
    <row r="234" spans="1:29" ht="15.75" customHeight="1" x14ac:dyDescent="0.25">
      <c r="A234" s="8"/>
      <c r="B234" s="7"/>
      <c r="C234" s="7"/>
      <c r="D234" s="8"/>
      <c r="E234" s="9"/>
      <c r="F234" s="9">
        <f>IFERROR(SUMIFS(ENTRADAS!$J:$J,ENTRADAS!$B:$B,CADASTRO!$B234,ENTRADAS!$I:$I,CADASTRO!F$2)/(SUMIFS(ENTRADAS!$D:$D,ENTRADAS!$B:$B,CADASTRO!$B234,ENTRADAS!$I:$I,CADASTRO!F$2)),0)</f>
        <v>0</v>
      </c>
      <c r="G234" s="9">
        <f>IFERROR(SUMIFS(ENTRADAS!$J:$J,ENTRADAS!$B:$B,CADASTRO!$B234,ENTRADAS!$I:$I,CADASTRO!G$2)/(SUMIFS(ENTRADAS!$D:$D,ENTRADAS!$B:$B,CADASTRO!$B234,ENTRADAS!$I:$I,CADASTRO!G$2)),0)</f>
        <v>0</v>
      </c>
      <c r="H234" s="9">
        <f>IFERROR(SUMIFS(ENTRADAS!$J:$J,ENTRADAS!$B:$B,CADASTRO!$B234,ENTRADAS!$I:$I,CADASTRO!H$2)/(SUMIFS(ENTRADAS!$D:$D,ENTRADAS!$B:$B,CADASTRO!$B234,ENTRADAS!$I:$I,CADASTRO!H$2)),0)</f>
        <v>0</v>
      </c>
      <c r="I234" s="9">
        <f>IFERROR(SUMIFS(ENTRADAS!$J:$J,ENTRADAS!$B:$B,CADASTRO!$B234,ENTRADAS!$I:$I,CADASTRO!I$2)/(SUMIFS(ENTRADAS!$D:$D,ENTRADAS!$B:$B,CADASTRO!$B234,ENTRADAS!$I:$I,CADASTRO!I$2)),0)</f>
        <v>0</v>
      </c>
      <c r="J234" s="9">
        <f>IFERROR(SUMIFS(ENTRADAS!$J:$J,ENTRADAS!$B:$B,CADASTRO!$B234,ENTRADAS!$I:$I,CADASTRO!J$2)/(SUMIFS(ENTRADAS!$D:$D,ENTRADAS!$B:$B,CADASTRO!$B234,ENTRADAS!$I:$I,CADASTRO!J$2)),0)</f>
        <v>0</v>
      </c>
      <c r="K234" s="9">
        <f>IFERROR(SUMIFS(ENTRADAS!$J:$J,ENTRADAS!$B:$B,CADASTRO!$B234,ENTRADAS!$I:$I,CADASTRO!K$2)/(SUMIFS(ENTRADAS!$D:$D,ENTRADAS!$B:$B,CADASTRO!$B234,ENTRADAS!$I:$I,CADASTRO!K$2)),0)</f>
        <v>0</v>
      </c>
      <c r="L234" s="9">
        <f>IFERROR(SUMIFS(ENTRADAS!$J:$J,ENTRADAS!$B:$B,CADASTRO!$B234,ENTRADAS!$I:$I,CADASTRO!L$2)/(SUMIFS(ENTRADAS!$D:$D,ENTRADAS!$B:$B,CADASTRO!$B234,ENTRADAS!$I:$I,CADASTRO!L$2)),0)</f>
        <v>0</v>
      </c>
      <c r="M234" s="9">
        <f>IFERROR(SUMIFS(ENTRADAS!$J:$J,ENTRADAS!$B:$B,CADASTRO!$B234,ENTRADAS!$I:$I,CADASTRO!M$2)/(SUMIFS(ENTRADAS!$D:$D,ENTRADAS!$B:$B,CADASTRO!$B234,ENTRADAS!$I:$I,CADASTRO!M$2)),0)</f>
        <v>0</v>
      </c>
      <c r="N234" s="9">
        <f>IFERROR(SUMIFS(ENTRADAS!$J:$J,ENTRADAS!$B:$B,CADASTRO!$B234,ENTRADAS!$I:$I,CADASTRO!N$2)/(SUMIFS(ENTRADAS!$D:$D,ENTRADAS!$B:$B,CADASTRO!$B234,ENTRADAS!$I:$I,CADASTRO!N$2)),0)</f>
        <v>0</v>
      </c>
      <c r="O234" s="9">
        <f>IFERROR(SUMIFS(ENTRADAS!$J:$J,ENTRADAS!$B:$B,CADASTRO!$B234,ENTRADAS!$I:$I,CADASTRO!O$2)/(SUMIFS(ENTRADAS!$D:$D,ENTRADAS!$B:$B,CADASTRO!$B234,ENTRADAS!$I:$I,CADASTRO!O$2)),0)</f>
        <v>0</v>
      </c>
      <c r="P234" s="9">
        <f>IFERROR(SUMIFS(ENTRADAS!$J:$J,ENTRADAS!$B:$B,CADASTRO!$B234,ENTRADAS!$I:$I,CADASTRO!P$2)/(SUMIFS(ENTRADAS!$D:$D,ENTRADAS!$B:$B,CADASTRO!$B234,ENTRADAS!$I:$I,CADASTRO!P$2)),0)</f>
        <v>0</v>
      </c>
      <c r="Q234" s="9">
        <f>IFERROR(SUMIFS(ENTRADAS!$J:$J,ENTRADAS!$B:$B,CADASTRO!$B234,ENTRADAS!$I:$I,CADASTRO!Q$2)/(SUMIFS(ENTRADAS!$D:$D,ENTRADAS!$B:$B,CADASTRO!$B234,ENTRADAS!$I:$I,CADASTRO!Q$2)),0)</f>
        <v>0</v>
      </c>
      <c r="R234" s="212">
        <f t="shared" si="10"/>
        <v>0</v>
      </c>
      <c r="S234" s="17">
        <f t="shared" si="12"/>
        <v>0</v>
      </c>
      <c r="T234" s="212">
        <f t="shared" si="11"/>
        <v>12</v>
      </c>
      <c r="U234" s="209">
        <v>12</v>
      </c>
      <c r="V234" s="1"/>
      <c r="W234" s="1"/>
      <c r="X234" s="1"/>
      <c r="Y234" s="1"/>
      <c r="Z234" s="1"/>
      <c r="AA234" s="1"/>
      <c r="AB234" s="1"/>
      <c r="AC234" s="1"/>
    </row>
    <row r="235" spans="1:29" ht="15.75" customHeight="1" x14ac:dyDescent="0.25">
      <c r="A235" s="8"/>
      <c r="B235" s="7"/>
      <c r="C235" s="7"/>
      <c r="D235" s="8"/>
      <c r="E235" s="9"/>
      <c r="F235" s="9">
        <f>IFERROR(SUMIFS(ENTRADAS!$J:$J,ENTRADAS!$B:$B,CADASTRO!$B235,ENTRADAS!$I:$I,CADASTRO!F$2)/(SUMIFS(ENTRADAS!$D:$D,ENTRADAS!$B:$B,CADASTRO!$B235,ENTRADAS!$I:$I,CADASTRO!F$2)),0)</f>
        <v>0</v>
      </c>
      <c r="G235" s="9">
        <f>IFERROR(SUMIFS(ENTRADAS!$J:$J,ENTRADAS!$B:$B,CADASTRO!$B235,ENTRADAS!$I:$I,CADASTRO!G$2)/(SUMIFS(ENTRADAS!$D:$D,ENTRADAS!$B:$B,CADASTRO!$B235,ENTRADAS!$I:$I,CADASTRO!G$2)),0)</f>
        <v>0</v>
      </c>
      <c r="H235" s="9">
        <f>IFERROR(SUMIFS(ENTRADAS!$J:$J,ENTRADAS!$B:$B,CADASTRO!$B235,ENTRADAS!$I:$I,CADASTRO!H$2)/(SUMIFS(ENTRADAS!$D:$D,ENTRADAS!$B:$B,CADASTRO!$B235,ENTRADAS!$I:$I,CADASTRO!H$2)),0)</f>
        <v>0</v>
      </c>
      <c r="I235" s="9">
        <f>IFERROR(SUMIFS(ENTRADAS!$J:$J,ENTRADAS!$B:$B,CADASTRO!$B235,ENTRADAS!$I:$I,CADASTRO!I$2)/(SUMIFS(ENTRADAS!$D:$D,ENTRADAS!$B:$B,CADASTRO!$B235,ENTRADAS!$I:$I,CADASTRO!I$2)),0)</f>
        <v>0</v>
      </c>
      <c r="J235" s="9">
        <f>IFERROR(SUMIFS(ENTRADAS!$J:$J,ENTRADAS!$B:$B,CADASTRO!$B235,ENTRADAS!$I:$I,CADASTRO!J$2)/(SUMIFS(ENTRADAS!$D:$D,ENTRADAS!$B:$B,CADASTRO!$B235,ENTRADAS!$I:$I,CADASTRO!J$2)),0)</f>
        <v>0</v>
      </c>
      <c r="K235" s="9">
        <f>IFERROR(SUMIFS(ENTRADAS!$J:$J,ENTRADAS!$B:$B,CADASTRO!$B235,ENTRADAS!$I:$I,CADASTRO!K$2)/(SUMIFS(ENTRADAS!$D:$D,ENTRADAS!$B:$B,CADASTRO!$B235,ENTRADAS!$I:$I,CADASTRO!K$2)),0)</f>
        <v>0</v>
      </c>
      <c r="L235" s="9">
        <f>IFERROR(SUMIFS(ENTRADAS!$J:$J,ENTRADAS!$B:$B,CADASTRO!$B235,ENTRADAS!$I:$I,CADASTRO!L$2)/(SUMIFS(ENTRADAS!$D:$D,ENTRADAS!$B:$B,CADASTRO!$B235,ENTRADAS!$I:$I,CADASTRO!L$2)),0)</f>
        <v>0</v>
      </c>
      <c r="M235" s="9">
        <f>IFERROR(SUMIFS(ENTRADAS!$J:$J,ENTRADAS!$B:$B,CADASTRO!$B235,ENTRADAS!$I:$I,CADASTRO!M$2)/(SUMIFS(ENTRADAS!$D:$D,ENTRADAS!$B:$B,CADASTRO!$B235,ENTRADAS!$I:$I,CADASTRO!M$2)),0)</f>
        <v>0</v>
      </c>
      <c r="N235" s="9">
        <f>IFERROR(SUMIFS(ENTRADAS!$J:$J,ENTRADAS!$B:$B,CADASTRO!$B235,ENTRADAS!$I:$I,CADASTRO!N$2)/(SUMIFS(ENTRADAS!$D:$D,ENTRADAS!$B:$B,CADASTRO!$B235,ENTRADAS!$I:$I,CADASTRO!N$2)),0)</f>
        <v>0</v>
      </c>
      <c r="O235" s="9">
        <f>IFERROR(SUMIFS(ENTRADAS!$J:$J,ENTRADAS!$B:$B,CADASTRO!$B235,ENTRADAS!$I:$I,CADASTRO!O$2)/(SUMIFS(ENTRADAS!$D:$D,ENTRADAS!$B:$B,CADASTRO!$B235,ENTRADAS!$I:$I,CADASTRO!O$2)),0)</f>
        <v>0</v>
      </c>
      <c r="P235" s="9">
        <f>IFERROR(SUMIFS(ENTRADAS!$J:$J,ENTRADAS!$B:$B,CADASTRO!$B235,ENTRADAS!$I:$I,CADASTRO!P$2)/(SUMIFS(ENTRADAS!$D:$D,ENTRADAS!$B:$B,CADASTRO!$B235,ENTRADAS!$I:$I,CADASTRO!P$2)),0)</f>
        <v>0</v>
      </c>
      <c r="Q235" s="9">
        <f>IFERROR(SUMIFS(ENTRADAS!$J:$J,ENTRADAS!$B:$B,CADASTRO!$B235,ENTRADAS!$I:$I,CADASTRO!Q$2)/(SUMIFS(ENTRADAS!$D:$D,ENTRADAS!$B:$B,CADASTRO!$B235,ENTRADAS!$I:$I,CADASTRO!Q$2)),0)</f>
        <v>0</v>
      </c>
      <c r="R235" s="212">
        <f t="shared" si="10"/>
        <v>0</v>
      </c>
      <c r="S235" s="17">
        <f t="shared" si="12"/>
        <v>0</v>
      </c>
      <c r="T235" s="212">
        <f t="shared" si="11"/>
        <v>12</v>
      </c>
      <c r="U235" s="209">
        <v>12</v>
      </c>
      <c r="V235" s="1"/>
      <c r="W235" s="1"/>
      <c r="X235" s="1"/>
      <c r="Y235" s="1"/>
      <c r="Z235" s="1"/>
      <c r="AA235" s="1"/>
      <c r="AB235" s="1"/>
      <c r="AC235" s="1"/>
    </row>
    <row r="236" spans="1:29" ht="15.75" customHeight="1" x14ac:dyDescent="0.25">
      <c r="A236" s="8"/>
      <c r="B236" s="7"/>
      <c r="C236" s="7"/>
      <c r="D236" s="8"/>
      <c r="E236" s="9"/>
      <c r="F236" s="9">
        <f>IFERROR(SUMIFS(ENTRADAS!$J:$J,ENTRADAS!$B:$B,CADASTRO!$B236,ENTRADAS!$I:$I,CADASTRO!F$2)/(SUMIFS(ENTRADAS!$D:$D,ENTRADAS!$B:$B,CADASTRO!$B236,ENTRADAS!$I:$I,CADASTRO!F$2)),0)</f>
        <v>0</v>
      </c>
      <c r="G236" s="9">
        <f>IFERROR(SUMIFS(ENTRADAS!$J:$J,ENTRADAS!$B:$B,CADASTRO!$B236,ENTRADAS!$I:$I,CADASTRO!G$2)/(SUMIFS(ENTRADAS!$D:$D,ENTRADAS!$B:$B,CADASTRO!$B236,ENTRADAS!$I:$I,CADASTRO!G$2)),0)</f>
        <v>0</v>
      </c>
      <c r="H236" s="9">
        <f>IFERROR(SUMIFS(ENTRADAS!$J:$J,ENTRADAS!$B:$B,CADASTRO!$B236,ENTRADAS!$I:$I,CADASTRO!H$2)/(SUMIFS(ENTRADAS!$D:$D,ENTRADAS!$B:$B,CADASTRO!$B236,ENTRADAS!$I:$I,CADASTRO!H$2)),0)</f>
        <v>0</v>
      </c>
      <c r="I236" s="9">
        <f>IFERROR(SUMIFS(ENTRADAS!$J:$J,ENTRADAS!$B:$B,CADASTRO!$B236,ENTRADAS!$I:$I,CADASTRO!I$2)/(SUMIFS(ENTRADAS!$D:$D,ENTRADAS!$B:$B,CADASTRO!$B236,ENTRADAS!$I:$I,CADASTRO!I$2)),0)</f>
        <v>0</v>
      </c>
      <c r="J236" s="9">
        <f>IFERROR(SUMIFS(ENTRADAS!$J:$J,ENTRADAS!$B:$B,CADASTRO!$B236,ENTRADAS!$I:$I,CADASTRO!J$2)/(SUMIFS(ENTRADAS!$D:$D,ENTRADAS!$B:$B,CADASTRO!$B236,ENTRADAS!$I:$I,CADASTRO!J$2)),0)</f>
        <v>0</v>
      </c>
      <c r="K236" s="9">
        <f>IFERROR(SUMIFS(ENTRADAS!$J:$J,ENTRADAS!$B:$B,CADASTRO!$B236,ENTRADAS!$I:$I,CADASTRO!K$2)/(SUMIFS(ENTRADAS!$D:$D,ENTRADAS!$B:$B,CADASTRO!$B236,ENTRADAS!$I:$I,CADASTRO!K$2)),0)</f>
        <v>0</v>
      </c>
      <c r="L236" s="9">
        <f>IFERROR(SUMIFS(ENTRADAS!$J:$J,ENTRADAS!$B:$B,CADASTRO!$B236,ENTRADAS!$I:$I,CADASTRO!L$2)/(SUMIFS(ENTRADAS!$D:$D,ENTRADAS!$B:$B,CADASTRO!$B236,ENTRADAS!$I:$I,CADASTRO!L$2)),0)</f>
        <v>0</v>
      </c>
      <c r="M236" s="9">
        <f>IFERROR(SUMIFS(ENTRADAS!$J:$J,ENTRADAS!$B:$B,CADASTRO!$B236,ENTRADAS!$I:$I,CADASTRO!M$2)/(SUMIFS(ENTRADAS!$D:$D,ENTRADAS!$B:$B,CADASTRO!$B236,ENTRADAS!$I:$I,CADASTRO!M$2)),0)</f>
        <v>0</v>
      </c>
      <c r="N236" s="9">
        <f>IFERROR(SUMIFS(ENTRADAS!$J:$J,ENTRADAS!$B:$B,CADASTRO!$B236,ENTRADAS!$I:$I,CADASTRO!N$2)/(SUMIFS(ENTRADAS!$D:$D,ENTRADAS!$B:$B,CADASTRO!$B236,ENTRADAS!$I:$I,CADASTRO!N$2)),0)</f>
        <v>0</v>
      </c>
      <c r="O236" s="9">
        <f>IFERROR(SUMIFS(ENTRADAS!$J:$J,ENTRADAS!$B:$B,CADASTRO!$B236,ENTRADAS!$I:$I,CADASTRO!O$2)/(SUMIFS(ENTRADAS!$D:$D,ENTRADAS!$B:$B,CADASTRO!$B236,ENTRADAS!$I:$I,CADASTRO!O$2)),0)</f>
        <v>0</v>
      </c>
      <c r="P236" s="9">
        <f>IFERROR(SUMIFS(ENTRADAS!$J:$J,ENTRADAS!$B:$B,CADASTRO!$B236,ENTRADAS!$I:$I,CADASTRO!P$2)/(SUMIFS(ENTRADAS!$D:$D,ENTRADAS!$B:$B,CADASTRO!$B236,ENTRADAS!$I:$I,CADASTRO!P$2)),0)</f>
        <v>0</v>
      </c>
      <c r="Q236" s="9">
        <f>IFERROR(SUMIFS(ENTRADAS!$J:$J,ENTRADAS!$B:$B,CADASTRO!$B236,ENTRADAS!$I:$I,CADASTRO!Q$2)/(SUMIFS(ENTRADAS!$D:$D,ENTRADAS!$B:$B,CADASTRO!$B236,ENTRADAS!$I:$I,CADASTRO!Q$2)),0)</f>
        <v>0</v>
      </c>
      <c r="R236" s="212">
        <f t="shared" si="10"/>
        <v>0</v>
      </c>
      <c r="S236" s="17">
        <f t="shared" si="12"/>
        <v>0</v>
      </c>
      <c r="T236" s="212">
        <f t="shared" si="11"/>
        <v>12</v>
      </c>
      <c r="U236" s="209">
        <v>12</v>
      </c>
      <c r="V236" s="1"/>
      <c r="W236" s="1"/>
      <c r="X236" s="1"/>
      <c r="Y236" s="1"/>
      <c r="Z236" s="1"/>
      <c r="AA236" s="1"/>
      <c r="AB236" s="1"/>
      <c r="AC236" s="1"/>
    </row>
    <row r="237" spans="1:29" ht="15.75" customHeight="1" x14ac:dyDescent="0.25">
      <c r="A237" s="8"/>
      <c r="B237" s="7"/>
      <c r="C237" s="7"/>
      <c r="D237" s="8"/>
      <c r="E237" s="9"/>
      <c r="F237" s="9">
        <f>IFERROR(SUMIFS(ENTRADAS!$J:$J,ENTRADAS!$B:$B,CADASTRO!$B237,ENTRADAS!$I:$I,CADASTRO!F$2)/(SUMIFS(ENTRADAS!$D:$D,ENTRADAS!$B:$B,CADASTRO!$B237,ENTRADAS!$I:$I,CADASTRO!F$2)),0)</f>
        <v>0</v>
      </c>
      <c r="G237" s="9">
        <f>IFERROR(SUMIFS(ENTRADAS!$J:$J,ENTRADAS!$B:$B,CADASTRO!$B237,ENTRADAS!$I:$I,CADASTRO!G$2)/(SUMIFS(ENTRADAS!$D:$D,ENTRADAS!$B:$B,CADASTRO!$B237,ENTRADAS!$I:$I,CADASTRO!G$2)),0)</f>
        <v>0</v>
      </c>
      <c r="H237" s="9">
        <f>IFERROR(SUMIFS(ENTRADAS!$J:$J,ENTRADAS!$B:$B,CADASTRO!$B237,ENTRADAS!$I:$I,CADASTRO!H$2)/(SUMIFS(ENTRADAS!$D:$D,ENTRADAS!$B:$B,CADASTRO!$B237,ENTRADAS!$I:$I,CADASTRO!H$2)),0)</f>
        <v>0</v>
      </c>
      <c r="I237" s="9">
        <f>IFERROR(SUMIFS(ENTRADAS!$J:$J,ENTRADAS!$B:$B,CADASTRO!$B237,ENTRADAS!$I:$I,CADASTRO!I$2)/(SUMIFS(ENTRADAS!$D:$D,ENTRADAS!$B:$B,CADASTRO!$B237,ENTRADAS!$I:$I,CADASTRO!I$2)),0)</f>
        <v>0</v>
      </c>
      <c r="J237" s="9">
        <f>IFERROR(SUMIFS(ENTRADAS!$J:$J,ENTRADAS!$B:$B,CADASTRO!$B237,ENTRADAS!$I:$I,CADASTRO!J$2)/(SUMIFS(ENTRADAS!$D:$D,ENTRADAS!$B:$B,CADASTRO!$B237,ENTRADAS!$I:$I,CADASTRO!J$2)),0)</f>
        <v>0</v>
      </c>
      <c r="K237" s="9">
        <f>IFERROR(SUMIFS(ENTRADAS!$J:$J,ENTRADAS!$B:$B,CADASTRO!$B237,ENTRADAS!$I:$I,CADASTRO!K$2)/(SUMIFS(ENTRADAS!$D:$D,ENTRADAS!$B:$B,CADASTRO!$B237,ENTRADAS!$I:$I,CADASTRO!K$2)),0)</f>
        <v>0</v>
      </c>
      <c r="L237" s="9">
        <f>IFERROR(SUMIFS(ENTRADAS!$J:$J,ENTRADAS!$B:$B,CADASTRO!$B237,ENTRADAS!$I:$I,CADASTRO!L$2)/(SUMIFS(ENTRADAS!$D:$D,ENTRADAS!$B:$B,CADASTRO!$B237,ENTRADAS!$I:$I,CADASTRO!L$2)),0)</f>
        <v>0</v>
      </c>
      <c r="M237" s="9">
        <f>IFERROR(SUMIFS(ENTRADAS!$J:$J,ENTRADAS!$B:$B,CADASTRO!$B237,ENTRADAS!$I:$I,CADASTRO!M$2)/(SUMIFS(ENTRADAS!$D:$D,ENTRADAS!$B:$B,CADASTRO!$B237,ENTRADAS!$I:$I,CADASTRO!M$2)),0)</f>
        <v>0</v>
      </c>
      <c r="N237" s="9">
        <f>IFERROR(SUMIFS(ENTRADAS!$J:$J,ENTRADAS!$B:$B,CADASTRO!$B237,ENTRADAS!$I:$I,CADASTRO!N$2)/(SUMIFS(ENTRADAS!$D:$D,ENTRADAS!$B:$B,CADASTRO!$B237,ENTRADAS!$I:$I,CADASTRO!N$2)),0)</f>
        <v>0</v>
      </c>
      <c r="O237" s="9">
        <f>IFERROR(SUMIFS(ENTRADAS!$J:$J,ENTRADAS!$B:$B,CADASTRO!$B237,ENTRADAS!$I:$I,CADASTRO!O$2)/(SUMIFS(ENTRADAS!$D:$D,ENTRADAS!$B:$B,CADASTRO!$B237,ENTRADAS!$I:$I,CADASTRO!O$2)),0)</f>
        <v>0</v>
      </c>
      <c r="P237" s="9">
        <f>IFERROR(SUMIFS(ENTRADAS!$J:$J,ENTRADAS!$B:$B,CADASTRO!$B237,ENTRADAS!$I:$I,CADASTRO!P$2)/(SUMIFS(ENTRADAS!$D:$D,ENTRADAS!$B:$B,CADASTRO!$B237,ENTRADAS!$I:$I,CADASTRO!P$2)),0)</f>
        <v>0</v>
      </c>
      <c r="Q237" s="9">
        <f>IFERROR(SUMIFS(ENTRADAS!$J:$J,ENTRADAS!$B:$B,CADASTRO!$B237,ENTRADAS!$I:$I,CADASTRO!Q$2)/(SUMIFS(ENTRADAS!$D:$D,ENTRADAS!$B:$B,CADASTRO!$B237,ENTRADAS!$I:$I,CADASTRO!Q$2)),0)</f>
        <v>0</v>
      </c>
      <c r="R237" s="212">
        <f t="shared" si="10"/>
        <v>0</v>
      </c>
      <c r="S237" s="17">
        <f t="shared" si="12"/>
        <v>0</v>
      </c>
      <c r="T237" s="212">
        <f t="shared" si="11"/>
        <v>12</v>
      </c>
      <c r="U237" s="209">
        <v>12</v>
      </c>
      <c r="V237" s="1"/>
      <c r="W237" s="1"/>
      <c r="X237" s="1"/>
      <c r="Y237" s="1"/>
      <c r="Z237" s="1"/>
      <c r="AA237" s="1"/>
      <c r="AB237" s="1"/>
      <c r="AC237" s="1"/>
    </row>
    <row r="238" spans="1:29" ht="15.75" customHeight="1" x14ac:dyDescent="0.25">
      <c r="A238" s="8"/>
      <c r="B238" s="7"/>
      <c r="C238" s="7"/>
      <c r="D238" s="8"/>
      <c r="E238" s="9"/>
      <c r="F238" s="9">
        <f>IFERROR(SUMIFS(ENTRADAS!$J:$J,ENTRADAS!$B:$B,CADASTRO!$B238,ENTRADAS!$I:$I,CADASTRO!F$2)/(SUMIFS(ENTRADAS!$D:$D,ENTRADAS!$B:$B,CADASTRO!$B238,ENTRADAS!$I:$I,CADASTRO!F$2)),0)</f>
        <v>0</v>
      </c>
      <c r="G238" s="9">
        <f>IFERROR(SUMIFS(ENTRADAS!$J:$J,ENTRADAS!$B:$B,CADASTRO!$B238,ENTRADAS!$I:$I,CADASTRO!G$2)/(SUMIFS(ENTRADAS!$D:$D,ENTRADAS!$B:$B,CADASTRO!$B238,ENTRADAS!$I:$I,CADASTRO!G$2)),0)</f>
        <v>0</v>
      </c>
      <c r="H238" s="9">
        <f>IFERROR(SUMIFS(ENTRADAS!$J:$J,ENTRADAS!$B:$B,CADASTRO!$B238,ENTRADAS!$I:$I,CADASTRO!H$2)/(SUMIFS(ENTRADAS!$D:$D,ENTRADAS!$B:$B,CADASTRO!$B238,ENTRADAS!$I:$I,CADASTRO!H$2)),0)</f>
        <v>0</v>
      </c>
      <c r="I238" s="9">
        <f>IFERROR(SUMIFS(ENTRADAS!$J:$J,ENTRADAS!$B:$B,CADASTRO!$B238,ENTRADAS!$I:$I,CADASTRO!I$2)/(SUMIFS(ENTRADAS!$D:$D,ENTRADAS!$B:$B,CADASTRO!$B238,ENTRADAS!$I:$I,CADASTRO!I$2)),0)</f>
        <v>0</v>
      </c>
      <c r="J238" s="9">
        <f>IFERROR(SUMIFS(ENTRADAS!$J:$J,ENTRADAS!$B:$B,CADASTRO!$B238,ENTRADAS!$I:$I,CADASTRO!J$2)/(SUMIFS(ENTRADAS!$D:$D,ENTRADAS!$B:$B,CADASTRO!$B238,ENTRADAS!$I:$I,CADASTRO!J$2)),0)</f>
        <v>0</v>
      </c>
      <c r="K238" s="9">
        <f>IFERROR(SUMIFS(ENTRADAS!$J:$J,ENTRADAS!$B:$B,CADASTRO!$B238,ENTRADAS!$I:$I,CADASTRO!K$2)/(SUMIFS(ENTRADAS!$D:$D,ENTRADAS!$B:$B,CADASTRO!$B238,ENTRADAS!$I:$I,CADASTRO!K$2)),0)</f>
        <v>0</v>
      </c>
      <c r="L238" s="9">
        <f>IFERROR(SUMIFS(ENTRADAS!$J:$J,ENTRADAS!$B:$B,CADASTRO!$B238,ENTRADAS!$I:$I,CADASTRO!L$2)/(SUMIFS(ENTRADAS!$D:$D,ENTRADAS!$B:$B,CADASTRO!$B238,ENTRADAS!$I:$I,CADASTRO!L$2)),0)</f>
        <v>0</v>
      </c>
      <c r="M238" s="9">
        <f>IFERROR(SUMIFS(ENTRADAS!$J:$J,ENTRADAS!$B:$B,CADASTRO!$B238,ENTRADAS!$I:$I,CADASTRO!M$2)/(SUMIFS(ENTRADAS!$D:$D,ENTRADAS!$B:$B,CADASTRO!$B238,ENTRADAS!$I:$I,CADASTRO!M$2)),0)</f>
        <v>0</v>
      </c>
      <c r="N238" s="9">
        <f>IFERROR(SUMIFS(ENTRADAS!$J:$J,ENTRADAS!$B:$B,CADASTRO!$B238,ENTRADAS!$I:$I,CADASTRO!N$2)/(SUMIFS(ENTRADAS!$D:$D,ENTRADAS!$B:$B,CADASTRO!$B238,ENTRADAS!$I:$I,CADASTRO!N$2)),0)</f>
        <v>0</v>
      </c>
      <c r="O238" s="9">
        <f>IFERROR(SUMIFS(ENTRADAS!$J:$J,ENTRADAS!$B:$B,CADASTRO!$B238,ENTRADAS!$I:$I,CADASTRO!O$2)/(SUMIFS(ENTRADAS!$D:$D,ENTRADAS!$B:$B,CADASTRO!$B238,ENTRADAS!$I:$I,CADASTRO!O$2)),0)</f>
        <v>0</v>
      </c>
      <c r="P238" s="9">
        <f>IFERROR(SUMIFS(ENTRADAS!$J:$J,ENTRADAS!$B:$B,CADASTRO!$B238,ENTRADAS!$I:$I,CADASTRO!P$2)/(SUMIFS(ENTRADAS!$D:$D,ENTRADAS!$B:$B,CADASTRO!$B238,ENTRADAS!$I:$I,CADASTRO!P$2)),0)</f>
        <v>0</v>
      </c>
      <c r="Q238" s="9">
        <f>IFERROR(SUMIFS(ENTRADAS!$J:$J,ENTRADAS!$B:$B,CADASTRO!$B238,ENTRADAS!$I:$I,CADASTRO!Q$2)/(SUMIFS(ENTRADAS!$D:$D,ENTRADAS!$B:$B,CADASTRO!$B238,ENTRADAS!$I:$I,CADASTRO!Q$2)),0)</f>
        <v>0</v>
      </c>
      <c r="R238" s="212">
        <f t="shared" si="10"/>
        <v>0</v>
      </c>
      <c r="S238" s="17">
        <f t="shared" si="12"/>
        <v>0</v>
      </c>
      <c r="T238" s="212">
        <f t="shared" si="11"/>
        <v>12</v>
      </c>
      <c r="U238" s="209">
        <v>12</v>
      </c>
      <c r="V238" s="1"/>
      <c r="W238" s="1"/>
      <c r="X238" s="1"/>
      <c r="Y238" s="1"/>
      <c r="Z238" s="1"/>
      <c r="AA238" s="1"/>
      <c r="AB238" s="1"/>
      <c r="AC238" s="1"/>
    </row>
    <row r="239" spans="1:29" ht="15.75" customHeight="1" x14ac:dyDescent="0.25">
      <c r="A239" s="8"/>
      <c r="B239" s="61"/>
      <c r="C239" s="7"/>
      <c r="D239" s="8"/>
      <c r="E239" s="9"/>
      <c r="F239" s="9">
        <f>IFERROR(SUMIFS(ENTRADAS!$J:$J,ENTRADAS!$B:$B,CADASTRO!$B239,ENTRADAS!$I:$I,CADASTRO!F$2)/(SUMIFS(ENTRADAS!$D:$D,ENTRADAS!$B:$B,CADASTRO!$B239,ENTRADAS!$I:$I,CADASTRO!F$2)),0)</f>
        <v>0</v>
      </c>
      <c r="G239" s="9">
        <f>IFERROR(SUMIFS(ENTRADAS!$J:$J,ENTRADAS!$B:$B,CADASTRO!$B239,ENTRADAS!$I:$I,CADASTRO!G$2)/(SUMIFS(ENTRADAS!$D:$D,ENTRADAS!$B:$B,CADASTRO!$B239,ENTRADAS!$I:$I,CADASTRO!G$2)),0)</f>
        <v>0</v>
      </c>
      <c r="H239" s="9">
        <f>IFERROR(SUMIFS(ENTRADAS!$J:$J,ENTRADAS!$B:$B,CADASTRO!$B239,ENTRADAS!$I:$I,CADASTRO!H$2)/(SUMIFS(ENTRADAS!$D:$D,ENTRADAS!$B:$B,CADASTRO!$B239,ENTRADAS!$I:$I,CADASTRO!H$2)),0)</f>
        <v>0</v>
      </c>
      <c r="I239" s="9">
        <f>IFERROR(SUMIFS(ENTRADAS!$J:$J,ENTRADAS!$B:$B,CADASTRO!$B239,ENTRADAS!$I:$I,CADASTRO!I$2)/(SUMIFS(ENTRADAS!$D:$D,ENTRADAS!$B:$B,CADASTRO!$B239,ENTRADAS!$I:$I,CADASTRO!I$2)),0)</f>
        <v>0</v>
      </c>
      <c r="J239" s="9">
        <f>IFERROR(SUMIFS(ENTRADAS!$J:$J,ENTRADAS!$B:$B,CADASTRO!$B239,ENTRADAS!$I:$I,CADASTRO!J$2)/(SUMIFS(ENTRADAS!$D:$D,ENTRADAS!$B:$B,CADASTRO!$B239,ENTRADAS!$I:$I,CADASTRO!J$2)),0)</f>
        <v>0</v>
      </c>
      <c r="K239" s="9">
        <f>IFERROR(SUMIFS(ENTRADAS!$J:$J,ENTRADAS!$B:$B,CADASTRO!$B239,ENTRADAS!$I:$I,CADASTRO!K$2)/(SUMIFS(ENTRADAS!$D:$D,ENTRADAS!$B:$B,CADASTRO!$B239,ENTRADAS!$I:$I,CADASTRO!K$2)),0)</f>
        <v>0</v>
      </c>
      <c r="L239" s="9">
        <f>IFERROR(SUMIFS(ENTRADAS!$J:$J,ENTRADAS!$B:$B,CADASTRO!$B239,ENTRADAS!$I:$I,CADASTRO!L$2)/(SUMIFS(ENTRADAS!$D:$D,ENTRADAS!$B:$B,CADASTRO!$B239,ENTRADAS!$I:$I,CADASTRO!L$2)),0)</f>
        <v>0</v>
      </c>
      <c r="M239" s="9">
        <f>IFERROR(SUMIFS(ENTRADAS!$J:$J,ENTRADAS!$B:$B,CADASTRO!$B239,ENTRADAS!$I:$I,CADASTRO!M$2)/(SUMIFS(ENTRADAS!$D:$D,ENTRADAS!$B:$B,CADASTRO!$B239,ENTRADAS!$I:$I,CADASTRO!M$2)),0)</f>
        <v>0</v>
      </c>
      <c r="N239" s="9">
        <f>IFERROR(SUMIFS(ENTRADAS!$J:$J,ENTRADAS!$B:$B,CADASTRO!$B239,ENTRADAS!$I:$I,CADASTRO!N$2)/(SUMIFS(ENTRADAS!$D:$D,ENTRADAS!$B:$B,CADASTRO!$B239,ENTRADAS!$I:$I,CADASTRO!N$2)),0)</f>
        <v>0</v>
      </c>
      <c r="O239" s="9">
        <f>IFERROR(SUMIFS(ENTRADAS!$J:$J,ENTRADAS!$B:$B,CADASTRO!$B239,ENTRADAS!$I:$I,CADASTRO!O$2)/(SUMIFS(ENTRADAS!$D:$D,ENTRADAS!$B:$B,CADASTRO!$B239,ENTRADAS!$I:$I,CADASTRO!O$2)),0)</f>
        <v>0</v>
      </c>
      <c r="P239" s="9">
        <f>IFERROR(SUMIFS(ENTRADAS!$J:$J,ENTRADAS!$B:$B,CADASTRO!$B239,ENTRADAS!$I:$I,CADASTRO!P$2)/(SUMIFS(ENTRADAS!$D:$D,ENTRADAS!$B:$B,CADASTRO!$B239,ENTRADAS!$I:$I,CADASTRO!P$2)),0)</f>
        <v>0</v>
      </c>
      <c r="Q239" s="9">
        <f>IFERROR(SUMIFS(ENTRADAS!$J:$J,ENTRADAS!$B:$B,CADASTRO!$B239,ENTRADAS!$I:$I,CADASTRO!Q$2)/(SUMIFS(ENTRADAS!$D:$D,ENTRADAS!$B:$B,CADASTRO!$B239,ENTRADAS!$I:$I,CADASTRO!Q$2)),0)</f>
        <v>0</v>
      </c>
      <c r="R239" s="212">
        <f t="shared" si="10"/>
        <v>0</v>
      </c>
      <c r="S239" s="17">
        <f t="shared" si="12"/>
        <v>0</v>
      </c>
      <c r="T239" s="212">
        <f t="shared" si="11"/>
        <v>12</v>
      </c>
      <c r="U239" s="209">
        <v>12</v>
      </c>
      <c r="V239" s="1"/>
      <c r="W239" s="1"/>
      <c r="X239" s="1"/>
      <c r="Y239" s="1"/>
      <c r="Z239" s="1"/>
      <c r="AA239" s="1"/>
      <c r="AB239" s="1"/>
      <c r="AC239" s="1"/>
    </row>
    <row r="240" spans="1:29" ht="15.75" customHeight="1" x14ac:dyDescent="0.25">
      <c r="A240" s="8"/>
      <c r="B240" s="61"/>
      <c r="C240" s="7"/>
      <c r="D240" s="8"/>
      <c r="E240" s="9"/>
      <c r="F240" s="9">
        <f>IFERROR(SUMIFS(ENTRADAS!$J:$J,ENTRADAS!$B:$B,CADASTRO!$B240,ENTRADAS!$I:$I,CADASTRO!F$2)/(SUMIFS(ENTRADAS!$D:$D,ENTRADAS!$B:$B,CADASTRO!$B240,ENTRADAS!$I:$I,CADASTRO!F$2)),0)</f>
        <v>0</v>
      </c>
      <c r="G240" s="9">
        <f>IFERROR(SUMIFS(ENTRADAS!$J:$J,ENTRADAS!$B:$B,CADASTRO!$B240,ENTRADAS!$I:$I,CADASTRO!G$2)/(SUMIFS(ENTRADAS!$D:$D,ENTRADAS!$B:$B,CADASTRO!$B240,ENTRADAS!$I:$I,CADASTRO!G$2)),0)</f>
        <v>0</v>
      </c>
      <c r="H240" s="9">
        <f>IFERROR(SUMIFS(ENTRADAS!$J:$J,ENTRADAS!$B:$B,CADASTRO!$B240,ENTRADAS!$I:$I,CADASTRO!H$2)/(SUMIFS(ENTRADAS!$D:$D,ENTRADAS!$B:$B,CADASTRO!$B240,ENTRADAS!$I:$I,CADASTRO!H$2)),0)</f>
        <v>0</v>
      </c>
      <c r="I240" s="9">
        <f>IFERROR(SUMIFS(ENTRADAS!$J:$J,ENTRADAS!$B:$B,CADASTRO!$B240,ENTRADAS!$I:$I,CADASTRO!I$2)/(SUMIFS(ENTRADAS!$D:$D,ENTRADAS!$B:$B,CADASTRO!$B240,ENTRADAS!$I:$I,CADASTRO!I$2)),0)</f>
        <v>0</v>
      </c>
      <c r="J240" s="9">
        <f>IFERROR(SUMIFS(ENTRADAS!$J:$J,ENTRADAS!$B:$B,CADASTRO!$B240,ENTRADAS!$I:$I,CADASTRO!J$2)/(SUMIFS(ENTRADAS!$D:$D,ENTRADAS!$B:$B,CADASTRO!$B240,ENTRADAS!$I:$I,CADASTRO!J$2)),0)</f>
        <v>0</v>
      </c>
      <c r="K240" s="9">
        <f>IFERROR(SUMIFS(ENTRADAS!$J:$J,ENTRADAS!$B:$B,CADASTRO!$B240,ENTRADAS!$I:$I,CADASTRO!K$2)/(SUMIFS(ENTRADAS!$D:$D,ENTRADAS!$B:$B,CADASTRO!$B240,ENTRADAS!$I:$I,CADASTRO!K$2)),0)</f>
        <v>0</v>
      </c>
      <c r="L240" s="9">
        <f>IFERROR(SUMIFS(ENTRADAS!$J:$J,ENTRADAS!$B:$B,CADASTRO!$B240,ENTRADAS!$I:$I,CADASTRO!L$2)/(SUMIFS(ENTRADAS!$D:$D,ENTRADAS!$B:$B,CADASTRO!$B240,ENTRADAS!$I:$I,CADASTRO!L$2)),0)</f>
        <v>0</v>
      </c>
      <c r="M240" s="9">
        <f>IFERROR(SUMIFS(ENTRADAS!$J:$J,ENTRADAS!$B:$B,CADASTRO!$B240,ENTRADAS!$I:$I,CADASTRO!M$2)/(SUMIFS(ENTRADAS!$D:$D,ENTRADAS!$B:$B,CADASTRO!$B240,ENTRADAS!$I:$I,CADASTRO!M$2)),0)</f>
        <v>0</v>
      </c>
      <c r="N240" s="9">
        <f>IFERROR(SUMIFS(ENTRADAS!$J:$J,ENTRADAS!$B:$B,CADASTRO!$B240,ENTRADAS!$I:$I,CADASTRO!N$2)/(SUMIFS(ENTRADAS!$D:$D,ENTRADAS!$B:$B,CADASTRO!$B240,ENTRADAS!$I:$I,CADASTRO!N$2)),0)</f>
        <v>0</v>
      </c>
      <c r="O240" s="9">
        <f>IFERROR(SUMIFS(ENTRADAS!$J:$J,ENTRADAS!$B:$B,CADASTRO!$B240,ENTRADAS!$I:$I,CADASTRO!O$2)/(SUMIFS(ENTRADAS!$D:$D,ENTRADAS!$B:$B,CADASTRO!$B240,ENTRADAS!$I:$I,CADASTRO!O$2)),0)</f>
        <v>0</v>
      </c>
      <c r="P240" s="9">
        <f>IFERROR(SUMIFS(ENTRADAS!$J:$J,ENTRADAS!$B:$B,CADASTRO!$B240,ENTRADAS!$I:$I,CADASTRO!P$2)/(SUMIFS(ENTRADAS!$D:$D,ENTRADAS!$B:$B,CADASTRO!$B240,ENTRADAS!$I:$I,CADASTRO!P$2)),0)</f>
        <v>0</v>
      </c>
      <c r="Q240" s="9">
        <f>IFERROR(SUMIFS(ENTRADAS!$J:$J,ENTRADAS!$B:$B,CADASTRO!$B240,ENTRADAS!$I:$I,CADASTRO!Q$2)/(SUMIFS(ENTRADAS!$D:$D,ENTRADAS!$B:$B,CADASTRO!$B240,ENTRADAS!$I:$I,CADASTRO!Q$2)),0)</f>
        <v>0</v>
      </c>
      <c r="R240" s="212">
        <f t="shared" si="10"/>
        <v>0</v>
      </c>
      <c r="S240" s="17">
        <f t="shared" si="12"/>
        <v>0</v>
      </c>
      <c r="T240" s="212">
        <f t="shared" si="11"/>
        <v>12</v>
      </c>
      <c r="U240" s="209">
        <v>12</v>
      </c>
      <c r="V240" s="1"/>
      <c r="W240" s="1"/>
      <c r="X240" s="1"/>
      <c r="Y240" s="1"/>
      <c r="Z240" s="1"/>
      <c r="AA240" s="1"/>
      <c r="AB240" s="1"/>
      <c r="AC240" s="1"/>
    </row>
    <row r="241" spans="1:29" ht="15.75" customHeight="1" x14ac:dyDescent="0.25">
      <c r="A241" s="8"/>
      <c r="B241" s="61"/>
      <c r="C241" s="7"/>
      <c r="D241" s="8"/>
      <c r="E241" s="9"/>
      <c r="F241" s="9">
        <f>IFERROR(SUMIFS(ENTRADAS!$J:$J,ENTRADAS!$B:$B,CADASTRO!$B241,ENTRADAS!$I:$I,CADASTRO!F$2)/(SUMIFS(ENTRADAS!$D:$D,ENTRADAS!$B:$B,CADASTRO!$B241,ENTRADAS!$I:$I,CADASTRO!F$2)),0)</f>
        <v>0</v>
      </c>
      <c r="G241" s="9">
        <f>IFERROR(SUMIFS(ENTRADAS!$J:$J,ENTRADAS!$B:$B,CADASTRO!$B241,ENTRADAS!$I:$I,CADASTRO!G$2)/(SUMIFS(ENTRADAS!$D:$D,ENTRADAS!$B:$B,CADASTRO!$B241,ENTRADAS!$I:$I,CADASTRO!G$2)),0)</f>
        <v>0</v>
      </c>
      <c r="H241" s="9">
        <f>IFERROR(SUMIFS(ENTRADAS!$J:$J,ENTRADAS!$B:$B,CADASTRO!$B241,ENTRADAS!$I:$I,CADASTRO!H$2)/(SUMIFS(ENTRADAS!$D:$D,ENTRADAS!$B:$B,CADASTRO!$B241,ENTRADAS!$I:$I,CADASTRO!H$2)),0)</f>
        <v>0</v>
      </c>
      <c r="I241" s="9">
        <f>IFERROR(SUMIFS(ENTRADAS!$J:$J,ENTRADAS!$B:$B,CADASTRO!$B241,ENTRADAS!$I:$I,CADASTRO!I$2)/(SUMIFS(ENTRADAS!$D:$D,ENTRADAS!$B:$B,CADASTRO!$B241,ENTRADAS!$I:$I,CADASTRO!I$2)),0)</f>
        <v>0</v>
      </c>
      <c r="J241" s="9">
        <f>IFERROR(SUMIFS(ENTRADAS!$J:$J,ENTRADAS!$B:$B,CADASTRO!$B241,ENTRADAS!$I:$I,CADASTRO!J$2)/(SUMIFS(ENTRADAS!$D:$D,ENTRADAS!$B:$B,CADASTRO!$B241,ENTRADAS!$I:$I,CADASTRO!J$2)),0)</f>
        <v>0</v>
      </c>
      <c r="K241" s="9">
        <f>IFERROR(SUMIFS(ENTRADAS!$J:$J,ENTRADAS!$B:$B,CADASTRO!$B241,ENTRADAS!$I:$I,CADASTRO!K$2)/(SUMIFS(ENTRADAS!$D:$D,ENTRADAS!$B:$B,CADASTRO!$B241,ENTRADAS!$I:$I,CADASTRO!K$2)),0)</f>
        <v>0</v>
      </c>
      <c r="L241" s="9">
        <f>IFERROR(SUMIFS(ENTRADAS!$J:$J,ENTRADAS!$B:$B,CADASTRO!$B241,ENTRADAS!$I:$I,CADASTRO!L$2)/(SUMIFS(ENTRADAS!$D:$D,ENTRADAS!$B:$B,CADASTRO!$B241,ENTRADAS!$I:$I,CADASTRO!L$2)),0)</f>
        <v>0</v>
      </c>
      <c r="M241" s="9">
        <f>IFERROR(SUMIFS(ENTRADAS!$J:$J,ENTRADAS!$B:$B,CADASTRO!$B241,ENTRADAS!$I:$I,CADASTRO!M$2)/(SUMIFS(ENTRADAS!$D:$D,ENTRADAS!$B:$B,CADASTRO!$B241,ENTRADAS!$I:$I,CADASTRO!M$2)),0)</f>
        <v>0</v>
      </c>
      <c r="N241" s="9">
        <f>IFERROR(SUMIFS(ENTRADAS!$J:$J,ENTRADAS!$B:$B,CADASTRO!$B241,ENTRADAS!$I:$I,CADASTRO!N$2)/(SUMIFS(ENTRADAS!$D:$D,ENTRADAS!$B:$B,CADASTRO!$B241,ENTRADAS!$I:$I,CADASTRO!N$2)),0)</f>
        <v>0</v>
      </c>
      <c r="O241" s="9">
        <f>IFERROR(SUMIFS(ENTRADAS!$J:$J,ENTRADAS!$B:$B,CADASTRO!$B241,ENTRADAS!$I:$I,CADASTRO!O$2)/(SUMIFS(ENTRADAS!$D:$D,ENTRADAS!$B:$B,CADASTRO!$B241,ENTRADAS!$I:$I,CADASTRO!O$2)),0)</f>
        <v>0</v>
      </c>
      <c r="P241" s="9">
        <f>IFERROR(SUMIFS(ENTRADAS!$J:$J,ENTRADAS!$B:$B,CADASTRO!$B241,ENTRADAS!$I:$I,CADASTRO!P$2)/(SUMIFS(ENTRADAS!$D:$D,ENTRADAS!$B:$B,CADASTRO!$B241,ENTRADAS!$I:$I,CADASTRO!P$2)),0)</f>
        <v>0</v>
      </c>
      <c r="Q241" s="9">
        <f>IFERROR(SUMIFS(ENTRADAS!$J:$J,ENTRADAS!$B:$B,CADASTRO!$B241,ENTRADAS!$I:$I,CADASTRO!Q$2)/(SUMIFS(ENTRADAS!$D:$D,ENTRADAS!$B:$B,CADASTRO!$B241,ENTRADAS!$I:$I,CADASTRO!Q$2)),0)</f>
        <v>0</v>
      </c>
      <c r="R241" s="212">
        <f t="shared" si="10"/>
        <v>0</v>
      </c>
      <c r="S241" s="17">
        <f t="shared" si="12"/>
        <v>0</v>
      </c>
      <c r="T241" s="212">
        <f t="shared" si="11"/>
        <v>12</v>
      </c>
      <c r="U241" s="209">
        <v>12</v>
      </c>
      <c r="V241" s="1"/>
      <c r="W241" s="1"/>
      <c r="X241" s="1"/>
      <c r="Y241" s="1"/>
      <c r="Z241" s="1"/>
      <c r="AA241" s="1"/>
      <c r="AB241" s="1"/>
      <c r="AC241" s="1"/>
    </row>
    <row r="242" spans="1:29" ht="15.75" customHeight="1" x14ac:dyDescent="0.25">
      <c r="A242" s="8"/>
      <c r="B242" s="61"/>
      <c r="C242" s="7"/>
      <c r="D242" s="8"/>
      <c r="E242" s="9"/>
      <c r="F242" s="9">
        <f>IFERROR(SUMIFS(ENTRADAS!$J:$J,ENTRADAS!$B:$B,CADASTRO!$B242,ENTRADAS!$I:$I,CADASTRO!F$2)/(SUMIFS(ENTRADAS!$D:$D,ENTRADAS!$B:$B,CADASTRO!$B242,ENTRADAS!$I:$I,CADASTRO!F$2)),0)</f>
        <v>0</v>
      </c>
      <c r="G242" s="9">
        <f>IFERROR(SUMIFS(ENTRADAS!$J:$J,ENTRADAS!$B:$B,CADASTRO!$B242,ENTRADAS!$I:$I,CADASTRO!G$2)/(SUMIFS(ENTRADAS!$D:$D,ENTRADAS!$B:$B,CADASTRO!$B242,ENTRADAS!$I:$I,CADASTRO!G$2)),0)</f>
        <v>0</v>
      </c>
      <c r="H242" s="9">
        <f>IFERROR(SUMIFS(ENTRADAS!$J:$J,ENTRADAS!$B:$B,CADASTRO!$B242,ENTRADAS!$I:$I,CADASTRO!H$2)/(SUMIFS(ENTRADAS!$D:$D,ENTRADAS!$B:$B,CADASTRO!$B242,ENTRADAS!$I:$I,CADASTRO!H$2)),0)</f>
        <v>0</v>
      </c>
      <c r="I242" s="9">
        <f>IFERROR(SUMIFS(ENTRADAS!$J:$J,ENTRADAS!$B:$B,CADASTRO!$B242,ENTRADAS!$I:$I,CADASTRO!I$2)/(SUMIFS(ENTRADAS!$D:$D,ENTRADAS!$B:$B,CADASTRO!$B242,ENTRADAS!$I:$I,CADASTRO!I$2)),0)</f>
        <v>0</v>
      </c>
      <c r="J242" s="9">
        <f>IFERROR(SUMIFS(ENTRADAS!$J:$J,ENTRADAS!$B:$B,CADASTRO!$B242,ENTRADAS!$I:$I,CADASTRO!J$2)/(SUMIFS(ENTRADAS!$D:$D,ENTRADAS!$B:$B,CADASTRO!$B242,ENTRADAS!$I:$I,CADASTRO!J$2)),0)</f>
        <v>0</v>
      </c>
      <c r="K242" s="9">
        <f>IFERROR(SUMIFS(ENTRADAS!$J:$J,ENTRADAS!$B:$B,CADASTRO!$B242,ENTRADAS!$I:$I,CADASTRO!K$2)/(SUMIFS(ENTRADAS!$D:$D,ENTRADAS!$B:$B,CADASTRO!$B242,ENTRADAS!$I:$I,CADASTRO!K$2)),0)</f>
        <v>0</v>
      </c>
      <c r="L242" s="9">
        <f>IFERROR(SUMIFS(ENTRADAS!$J:$J,ENTRADAS!$B:$B,CADASTRO!$B242,ENTRADAS!$I:$I,CADASTRO!L$2)/(SUMIFS(ENTRADAS!$D:$D,ENTRADAS!$B:$B,CADASTRO!$B242,ENTRADAS!$I:$I,CADASTRO!L$2)),0)</f>
        <v>0</v>
      </c>
      <c r="M242" s="9">
        <f>IFERROR(SUMIFS(ENTRADAS!$J:$J,ENTRADAS!$B:$B,CADASTRO!$B242,ENTRADAS!$I:$I,CADASTRO!M$2)/(SUMIFS(ENTRADAS!$D:$D,ENTRADAS!$B:$B,CADASTRO!$B242,ENTRADAS!$I:$I,CADASTRO!M$2)),0)</f>
        <v>0</v>
      </c>
      <c r="N242" s="9">
        <f>IFERROR(SUMIFS(ENTRADAS!$J:$J,ENTRADAS!$B:$B,CADASTRO!$B242,ENTRADAS!$I:$I,CADASTRO!N$2)/(SUMIFS(ENTRADAS!$D:$D,ENTRADAS!$B:$B,CADASTRO!$B242,ENTRADAS!$I:$I,CADASTRO!N$2)),0)</f>
        <v>0</v>
      </c>
      <c r="O242" s="9">
        <f>IFERROR(SUMIFS(ENTRADAS!$J:$J,ENTRADAS!$B:$B,CADASTRO!$B242,ENTRADAS!$I:$I,CADASTRO!O$2)/(SUMIFS(ENTRADAS!$D:$D,ENTRADAS!$B:$B,CADASTRO!$B242,ENTRADAS!$I:$I,CADASTRO!O$2)),0)</f>
        <v>0</v>
      </c>
      <c r="P242" s="9">
        <f>IFERROR(SUMIFS(ENTRADAS!$J:$J,ENTRADAS!$B:$B,CADASTRO!$B242,ENTRADAS!$I:$I,CADASTRO!P$2)/(SUMIFS(ENTRADAS!$D:$D,ENTRADAS!$B:$B,CADASTRO!$B242,ENTRADAS!$I:$I,CADASTRO!P$2)),0)</f>
        <v>0</v>
      </c>
      <c r="Q242" s="9">
        <f>IFERROR(SUMIFS(ENTRADAS!$J:$J,ENTRADAS!$B:$B,CADASTRO!$B242,ENTRADAS!$I:$I,CADASTRO!Q$2)/(SUMIFS(ENTRADAS!$D:$D,ENTRADAS!$B:$B,CADASTRO!$B242,ENTRADAS!$I:$I,CADASTRO!Q$2)),0)</f>
        <v>0</v>
      </c>
      <c r="R242" s="212">
        <f t="shared" si="10"/>
        <v>0</v>
      </c>
      <c r="S242" s="17">
        <f t="shared" si="12"/>
        <v>0</v>
      </c>
      <c r="T242" s="212">
        <f t="shared" si="11"/>
        <v>12</v>
      </c>
      <c r="U242" s="209">
        <v>12</v>
      </c>
      <c r="V242" s="1"/>
      <c r="W242" s="1"/>
      <c r="X242" s="1"/>
      <c r="Y242" s="1"/>
      <c r="Z242" s="1"/>
      <c r="AA242" s="1"/>
      <c r="AB242" s="1"/>
      <c r="AC242" s="1"/>
    </row>
    <row r="243" spans="1:29" ht="15.75" customHeight="1" x14ac:dyDescent="0.25">
      <c r="A243" s="8"/>
      <c r="B243" s="63"/>
      <c r="C243" s="7"/>
      <c r="D243" s="8"/>
      <c r="E243" s="9"/>
      <c r="F243" s="9">
        <f>IFERROR(SUMIFS(ENTRADAS!$J:$J,ENTRADAS!$B:$B,CADASTRO!$B243,ENTRADAS!$I:$I,CADASTRO!F$2)/(SUMIFS(ENTRADAS!$D:$D,ENTRADAS!$B:$B,CADASTRO!$B243,ENTRADAS!$I:$I,CADASTRO!F$2)),0)</f>
        <v>0</v>
      </c>
      <c r="G243" s="9">
        <f>IFERROR(SUMIFS(ENTRADAS!$J:$J,ENTRADAS!$B:$B,CADASTRO!$B243,ENTRADAS!$I:$I,CADASTRO!G$2)/(SUMIFS(ENTRADAS!$D:$D,ENTRADAS!$B:$B,CADASTRO!$B243,ENTRADAS!$I:$I,CADASTRO!G$2)),0)</f>
        <v>0</v>
      </c>
      <c r="H243" s="9">
        <f>IFERROR(SUMIFS(ENTRADAS!$J:$J,ENTRADAS!$B:$B,CADASTRO!$B243,ENTRADAS!$I:$I,CADASTRO!H$2)/(SUMIFS(ENTRADAS!$D:$D,ENTRADAS!$B:$B,CADASTRO!$B243,ENTRADAS!$I:$I,CADASTRO!H$2)),0)</f>
        <v>0</v>
      </c>
      <c r="I243" s="9">
        <f>IFERROR(SUMIFS(ENTRADAS!$J:$J,ENTRADAS!$B:$B,CADASTRO!$B243,ENTRADAS!$I:$I,CADASTRO!I$2)/(SUMIFS(ENTRADAS!$D:$D,ENTRADAS!$B:$B,CADASTRO!$B243,ENTRADAS!$I:$I,CADASTRO!I$2)),0)</f>
        <v>0</v>
      </c>
      <c r="J243" s="9">
        <f>IFERROR(SUMIFS(ENTRADAS!$J:$J,ENTRADAS!$B:$B,CADASTRO!$B243,ENTRADAS!$I:$I,CADASTRO!J$2)/(SUMIFS(ENTRADAS!$D:$D,ENTRADAS!$B:$B,CADASTRO!$B243,ENTRADAS!$I:$I,CADASTRO!J$2)),0)</f>
        <v>0</v>
      </c>
      <c r="K243" s="9">
        <f>IFERROR(SUMIFS(ENTRADAS!$J:$J,ENTRADAS!$B:$B,CADASTRO!$B243,ENTRADAS!$I:$I,CADASTRO!K$2)/(SUMIFS(ENTRADAS!$D:$D,ENTRADAS!$B:$B,CADASTRO!$B243,ENTRADAS!$I:$I,CADASTRO!K$2)),0)</f>
        <v>0</v>
      </c>
      <c r="L243" s="9">
        <f>IFERROR(SUMIFS(ENTRADAS!$J:$J,ENTRADAS!$B:$B,CADASTRO!$B243,ENTRADAS!$I:$I,CADASTRO!L$2)/(SUMIFS(ENTRADAS!$D:$D,ENTRADAS!$B:$B,CADASTRO!$B243,ENTRADAS!$I:$I,CADASTRO!L$2)),0)</f>
        <v>0</v>
      </c>
      <c r="M243" s="9">
        <f>IFERROR(SUMIFS(ENTRADAS!$J:$J,ENTRADAS!$B:$B,CADASTRO!$B243,ENTRADAS!$I:$I,CADASTRO!M$2)/(SUMIFS(ENTRADAS!$D:$D,ENTRADAS!$B:$B,CADASTRO!$B243,ENTRADAS!$I:$I,CADASTRO!M$2)),0)</f>
        <v>0</v>
      </c>
      <c r="N243" s="9">
        <f>IFERROR(SUMIFS(ENTRADAS!$J:$J,ENTRADAS!$B:$B,CADASTRO!$B243,ENTRADAS!$I:$I,CADASTRO!N$2)/(SUMIFS(ENTRADAS!$D:$D,ENTRADAS!$B:$B,CADASTRO!$B243,ENTRADAS!$I:$I,CADASTRO!N$2)),0)</f>
        <v>0</v>
      </c>
      <c r="O243" s="9">
        <f>IFERROR(SUMIFS(ENTRADAS!$J:$J,ENTRADAS!$B:$B,CADASTRO!$B243,ENTRADAS!$I:$I,CADASTRO!O$2)/(SUMIFS(ENTRADAS!$D:$D,ENTRADAS!$B:$B,CADASTRO!$B243,ENTRADAS!$I:$I,CADASTRO!O$2)),0)</f>
        <v>0</v>
      </c>
      <c r="P243" s="9">
        <f>IFERROR(SUMIFS(ENTRADAS!$J:$J,ENTRADAS!$B:$B,CADASTRO!$B243,ENTRADAS!$I:$I,CADASTRO!P$2)/(SUMIFS(ENTRADAS!$D:$D,ENTRADAS!$B:$B,CADASTRO!$B243,ENTRADAS!$I:$I,CADASTRO!P$2)),0)</f>
        <v>0</v>
      </c>
      <c r="Q243" s="9">
        <f>IFERROR(SUMIFS(ENTRADAS!$J:$J,ENTRADAS!$B:$B,CADASTRO!$B243,ENTRADAS!$I:$I,CADASTRO!Q$2)/(SUMIFS(ENTRADAS!$D:$D,ENTRADAS!$B:$B,CADASTRO!$B243,ENTRADAS!$I:$I,CADASTRO!Q$2)),0)</f>
        <v>0</v>
      </c>
      <c r="R243" s="212">
        <f t="shared" si="10"/>
        <v>0</v>
      </c>
      <c r="S243" s="17">
        <f t="shared" si="12"/>
        <v>0</v>
      </c>
      <c r="T243" s="212">
        <f t="shared" si="11"/>
        <v>12</v>
      </c>
      <c r="U243" s="209">
        <v>12</v>
      </c>
      <c r="V243" s="1"/>
      <c r="W243" s="1"/>
      <c r="X243" s="1"/>
      <c r="Y243" s="1"/>
      <c r="Z243" s="1"/>
      <c r="AA243" s="1"/>
      <c r="AB243" s="1"/>
      <c r="AC243" s="1"/>
    </row>
    <row r="244" spans="1:29" ht="15.75" customHeight="1" x14ac:dyDescent="0.25">
      <c r="A244" s="8"/>
      <c r="B244" s="61"/>
      <c r="C244" s="7"/>
      <c r="D244" s="8"/>
      <c r="E244" s="9"/>
      <c r="F244" s="9">
        <f>IFERROR(SUMIFS(ENTRADAS!$J:$J,ENTRADAS!$B:$B,CADASTRO!$B244,ENTRADAS!$I:$I,CADASTRO!F$2)/(SUMIFS(ENTRADAS!$D:$D,ENTRADAS!$B:$B,CADASTRO!$B244,ENTRADAS!$I:$I,CADASTRO!F$2)),0)</f>
        <v>0</v>
      </c>
      <c r="G244" s="9">
        <f>IFERROR(SUMIFS(ENTRADAS!$J:$J,ENTRADAS!$B:$B,CADASTRO!$B244,ENTRADAS!$I:$I,CADASTRO!G$2)/(SUMIFS(ENTRADAS!$D:$D,ENTRADAS!$B:$B,CADASTRO!$B244,ENTRADAS!$I:$I,CADASTRO!G$2)),0)</f>
        <v>0</v>
      </c>
      <c r="H244" s="9">
        <f>IFERROR(SUMIFS(ENTRADAS!$J:$J,ENTRADAS!$B:$B,CADASTRO!$B244,ENTRADAS!$I:$I,CADASTRO!H$2)/(SUMIFS(ENTRADAS!$D:$D,ENTRADAS!$B:$B,CADASTRO!$B244,ENTRADAS!$I:$I,CADASTRO!H$2)),0)</f>
        <v>0</v>
      </c>
      <c r="I244" s="9">
        <f>IFERROR(SUMIFS(ENTRADAS!$J:$J,ENTRADAS!$B:$B,CADASTRO!$B244,ENTRADAS!$I:$I,CADASTRO!I$2)/(SUMIFS(ENTRADAS!$D:$D,ENTRADAS!$B:$B,CADASTRO!$B244,ENTRADAS!$I:$I,CADASTRO!I$2)),0)</f>
        <v>0</v>
      </c>
      <c r="J244" s="9">
        <f>IFERROR(SUMIFS(ENTRADAS!$J:$J,ENTRADAS!$B:$B,CADASTRO!$B244,ENTRADAS!$I:$I,CADASTRO!J$2)/(SUMIFS(ENTRADAS!$D:$D,ENTRADAS!$B:$B,CADASTRO!$B244,ENTRADAS!$I:$I,CADASTRO!J$2)),0)</f>
        <v>0</v>
      </c>
      <c r="K244" s="9">
        <f>IFERROR(SUMIFS(ENTRADAS!$J:$J,ENTRADAS!$B:$B,CADASTRO!$B244,ENTRADAS!$I:$I,CADASTRO!K$2)/(SUMIFS(ENTRADAS!$D:$D,ENTRADAS!$B:$B,CADASTRO!$B244,ENTRADAS!$I:$I,CADASTRO!K$2)),0)</f>
        <v>0</v>
      </c>
      <c r="L244" s="9">
        <f>IFERROR(SUMIFS(ENTRADAS!$J:$J,ENTRADAS!$B:$B,CADASTRO!$B244,ENTRADAS!$I:$I,CADASTRO!L$2)/(SUMIFS(ENTRADAS!$D:$D,ENTRADAS!$B:$B,CADASTRO!$B244,ENTRADAS!$I:$I,CADASTRO!L$2)),0)</f>
        <v>0</v>
      </c>
      <c r="M244" s="9">
        <f>IFERROR(SUMIFS(ENTRADAS!$J:$J,ENTRADAS!$B:$B,CADASTRO!$B244,ENTRADAS!$I:$I,CADASTRO!M$2)/(SUMIFS(ENTRADAS!$D:$D,ENTRADAS!$B:$B,CADASTRO!$B244,ENTRADAS!$I:$I,CADASTRO!M$2)),0)</f>
        <v>0</v>
      </c>
      <c r="N244" s="9">
        <f>IFERROR(SUMIFS(ENTRADAS!$J:$J,ENTRADAS!$B:$B,CADASTRO!$B244,ENTRADAS!$I:$I,CADASTRO!N$2)/(SUMIFS(ENTRADAS!$D:$D,ENTRADAS!$B:$B,CADASTRO!$B244,ENTRADAS!$I:$I,CADASTRO!N$2)),0)</f>
        <v>0</v>
      </c>
      <c r="O244" s="9">
        <f>IFERROR(SUMIFS(ENTRADAS!$J:$J,ENTRADAS!$B:$B,CADASTRO!$B244,ENTRADAS!$I:$I,CADASTRO!O$2)/(SUMIFS(ENTRADAS!$D:$D,ENTRADAS!$B:$B,CADASTRO!$B244,ENTRADAS!$I:$I,CADASTRO!O$2)),0)</f>
        <v>0</v>
      </c>
      <c r="P244" s="9">
        <f>IFERROR(SUMIFS(ENTRADAS!$J:$J,ENTRADAS!$B:$B,CADASTRO!$B244,ENTRADAS!$I:$I,CADASTRO!P$2)/(SUMIFS(ENTRADAS!$D:$D,ENTRADAS!$B:$B,CADASTRO!$B244,ENTRADAS!$I:$I,CADASTRO!P$2)),0)</f>
        <v>0</v>
      </c>
      <c r="Q244" s="9">
        <f>IFERROR(SUMIFS(ENTRADAS!$J:$J,ENTRADAS!$B:$B,CADASTRO!$B244,ENTRADAS!$I:$I,CADASTRO!Q$2)/(SUMIFS(ENTRADAS!$D:$D,ENTRADAS!$B:$B,CADASTRO!$B244,ENTRADAS!$I:$I,CADASTRO!Q$2)),0)</f>
        <v>0</v>
      </c>
      <c r="R244" s="212">
        <f t="shared" si="10"/>
        <v>0</v>
      </c>
      <c r="S244" s="17">
        <f t="shared" si="12"/>
        <v>0</v>
      </c>
      <c r="T244" s="212">
        <f t="shared" si="11"/>
        <v>12</v>
      </c>
      <c r="U244" s="209">
        <v>12</v>
      </c>
      <c r="V244" s="1"/>
      <c r="W244" s="1"/>
      <c r="X244" s="1"/>
      <c r="Y244" s="1"/>
      <c r="Z244" s="1"/>
      <c r="AA244" s="1"/>
      <c r="AB244" s="1"/>
      <c r="AC244" s="1"/>
    </row>
    <row r="245" spans="1:29" ht="15.75" customHeight="1" x14ac:dyDescent="0.25">
      <c r="A245" s="7"/>
      <c r="B245" s="7"/>
      <c r="C245" s="7"/>
      <c r="D245" s="8"/>
      <c r="E245" s="9"/>
      <c r="F245" s="9">
        <f>IFERROR(SUMIFS(ENTRADAS!$J:$J,ENTRADAS!$B:$B,CADASTRO!$B245,ENTRADAS!$I:$I,CADASTRO!F$2)/(SUMIFS(ENTRADAS!$D:$D,ENTRADAS!$B:$B,CADASTRO!$B245,ENTRADAS!$I:$I,CADASTRO!F$2)),0)</f>
        <v>0</v>
      </c>
      <c r="G245" s="9">
        <f>IFERROR(SUMIFS(ENTRADAS!$J:$J,ENTRADAS!$B:$B,CADASTRO!$B245,ENTRADAS!$I:$I,CADASTRO!G$2)/(SUMIFS(ENTRADAS!$D:$D,ENTRADAS!$B:$B,CADASTRO!$B245,ENTRADAS!$I:$I,CADASTRO!G$2)),0)</f>
        <v>0</v>
      </c>
      <c r="H245" s="9">
        <f>IFERROR(SUMIFS(ENTRADAS!$J:$J,ENTRADAS!$B:$B,CADASTRO!$B245,ENTRADAS!$I:$I,CADASTRO!H$2)/(SUMIFS(ENTRADAS!$D:$D,ENTRADAS!$B:$B,CADASTRO!$B245,ENTRADAS!$I:$I,CADASTRO!H$2)),0)</f>
        <v>0</v>
      </c>
      <c r="I245" s="9">
        <f>IFERROR(SUMIFS(ENTRADAS!$J:$J,ENTRADAS!$B:$B,CADASTRO!$B245,ENTRADAS!$I:$I,CADASTRO!I$2)/(SUMIFS(ENTRADAS!$D:$D,ENTRADAS!$B:$B,CADASTRO!$B245,ENTRADAS!$I:$I,CADASTRO!I$2)),0)</f>
        <v>0</v>
      </c>
      <c r="J245" s="9">
        <f>IFERROR(SUMIFS(ENTRADAS!$J:$J,ENTRADAS!$B:$B,CADASTRO!$B245,ENTRADAS!$I:$I,CADASTRO!J$2)/(SUMIFS(ENTRADAS!$D:$D,ENTRADAS!$B:$B,CADASTRO!$B245,ENTRADAS!$I:$I,CADASTRO!J$2)),0)</f>
        <v>0</v>
      </c>
      <c r="K245" s="9">
        <f>IFERROR(SUMIFS(ENTRADAS!$J:$J,ENTRADAS!$B:$B,CADASTRO!$B245,ENTRADAS!$I:$I,CADASTRO!K$2)/(SUMIFS(ENTRADAS!$D:$D,ENTRADAS!$B:$B,CADASTRO!$B245,ENTRADAS!$I:$I,CADASTRO!K$2)),0)</f>
        <v>0</v>
      </c>
      <c r="L245" s="9">
        <f>IFERROR(SUMIFS(ENTRADAS!$J:$J,ENTRADAS!$B:$B,CADASTRO!$B245,ENTRADAS!$I:$I,CADASTRO!L$2)/(SUMIFS(ENTRADAS!$D:$D,ENTRADAS!$B:$B,CADASTRO!$B245,ENTRADAS!$I:$I,CADASTRO!L$2)),0)</f>
        <v>0</v>
      </c>
      <c r="M245" s="9">
        <f>IFERROR(SUMIFS(ENTRADAS!$J:$J,ENTRADAS!$B:$B,CADASTRO!$B245,ENTRADAS!$I:$I,CADASTRO!M$2)/(SUMIFS(ENTRADAS!$D:$D,ENTRADAS!$B:$B,CADASTRO!$B245,ENTRADAS!$I:$I,CADASTRO!M$2)),0)</f>
        <v>0</v>
      </c>
      <c r="N245" s="9">
        <f>IFERROR(SUMIFS(ENTRADAS!$J:$J,ENTRADAS!$B:$B,CADASTRO!$B245,ENTRADAS!$I:$I,CADASTRO!N$2)/(SUMIFS(ENTRADAS!$D:$D,ENTRADAS!$B:$B,CADASTRO!$B245,ENTRADAS!$I:$I,CADASTRO!N$2)),0)</f>
        <v>0</v>
      </c>
      <c r="O245" s="9">
        <f>IFERROR(SUMIFS(ENTRADAS!$J:$J,ENTRADAS!$B:$B,CADASTRO!$B245,ENTRADAS!$I:$I,CADASTRO!O$2)/(SUMIFS(ENTRADAS!$D:$D,ENTRADAS!$B:$B,CADASTRO!$B245,ENTRADAS!$I:$I,CADASTRO!O$2)),0)</f>
        <v>0</v>
      </c>
      <c r="P245" s="9">
        <f>IFERROR(SUMIFS(ENTRADAS!$J:$J,ENTRADAS!$B:$B,CADASTRO!$B245,ENTRADAS!$I:$I,CADASTRO!P$2)/(SUMIFS(ENTRADAS!$D:$D,ENTRADAS!$B:$B,CADASTRO!$B245,ENTRADAS!$I:$I,CADASTRO!P$2)),0)</f>
        <v>0</v>
      </c>
      <c r="Q245" s="9">
        <f>IFERROR(SUMIFS(ENTRADAS!$J:$J,ENTRADAS!$B:$B,CADASTRO!$B245,ENTRADAS!$I:$I,CADASTRO!Q$2)/(SUMIFS(ENTRADAS!$D:$D,ENTRADAS!$B:$B,CADASTRO!$B245,ENTRADAS!$I:$I,CADASTRO!Q$2)),0)</f>
        <v>0</v>
      </c>
      <c r="R245" s="212">
        <f t="shared" si="10"/>
        <v>0</v>
      </c>
      <c r="S245" s="17">
        <f t="shared" si="12"/>
        <v>0</v>
      </c>
      <c r="T245" s="212">
        <f t="shared" si="11"/>
        <v>12</v>
      </c>
      <c r="U245" s="209">
        <v>12</v>
      </c>
      <c r="V245" s="1"/>
      <c r="W245" s="1"/>
      <c r="X245" s="1"/>
      <c r="Y245" s="1"/>
      <c r="Z245" s="1"/>
      <c r="AA245" s="1"/>
      <c r="AB245" s="1"/>
      <c r="AC245" s="1"/>
    </row>
    <row r="246" spans="1:29" ht="15.75" customHeight="1" x14ac:dyDescent="0.25">
      <c r="A246" s="266"/>
      <c r="B246" s="266"/>
      <c r="C246" s="266"/>
      <c r="D246" s="266"/>
      <c r="E246" s="266"/>
      <c r="F246" s="9">
        <f>IFERROR(SUMIFS(ENTRADAS!$J:$J,ENTRADAS!$B:$B,CADASTRO!$B246,ENTRADAS!$I:$I,CADASTRO!F$2)/(SUMIFS(ENTRADAS!$D:$D,ENTRADAS!$B:$B,CADASTRO!$B246,ENTRADAS!$I:$I,CADASTRO!F$2)),0)</f>
        <v>0</v>
      </c>
      <c r="G246" s="9">
        <f>IFERROR(SUMIFS(ENTRADAS!$J:$J,ENTRADAS!$B:$B,CADASTRO!$B246,ENTRADAS!$I:$I,CADASTRO!G$2)/(SUMIFS(ENTRADAS!$D:$D,ENTRADAS!$B:$B,CADASTRO!$B246,ENTRADAS!$I:$I,CADASTRO!G$2)),0)</f>
        <v>0</v>
      </c>
      <c r="H246" s="9">
        <f>IFERROR(SUMIFS(ENTRADAS!$J:$J,ENTRADAS!$B:$B,CADASTRO!$B246,ENTRADAS!$I:$I,CADASTRO!H$2)/(SUMIFS(ENTRADAS!$D:$D,ENTRADAS!$B:$B,CADASTRO!$B246,ENTRADAS!$I:$I,CADASTRO!H$2)),0)</f>
        <v>0</v>
      </c>
      <c r="I246" s="9">
        <f>IFERROR(SUMIFS(ENTRADAS!$J:$J,ENTRADAS!$B:$B,CADASTRO!$B246,ENTRADAS!$I:$I,CADASTRO!I$2)/(SUMIFS(ENTRADAS!$D:$D,ENTRADAS!$B:$B,CADASTRO!$B246,ENTRADAS!$I:$I,CADASTRO!I$2)),0)</f>
        <v>0</v>
      </c>
      <c r="J246" s="9">
        <f>IFERROR(SUMIFS(ENTRADAS!$J:$J,ENTRADAS!$B:$B,CADASTRO!$B246,ENTRADAS!$I:$I,CADASTRO!J$2)/(SUMIFS(ENTRADAS!$D:$D,ENTRADAS!$B:$B,CADASTRO!$B246,ENTRADAS!$I:$I,CADASTRO!J$2)),0)</f>
        <v>0</v>
      </c>
      <c r="K246" s="9">
        <f>IFERROR(SUMIFS(ENTRADAS!$J:$J,ENTRADAS!$B:$B,CADASTRO!$B246,ENTRADAS!$I:$I,CADASTRO!K$2)/(SUMIFS(ENTRADAS!$D:$D,ENTRADAS!$B:$B,CADASTRO!$B246,ENTRADAS!$I:$I,CADASTRO!K$2)),0)</f>
        <v>0</v>
      </c>
      <c r="L246" s="9">
        <f>IFERROR(SUMIFS(ENTRADAS!$J:$J,ENTRADAS!$B:$B,CADASTRO!$B246,ENTRADAS!$I:$I,CADASTRO!L$2)/(SUMIFS(ENTRADAS!$D:$D,ENTRADAS!$B:$B,CADASTRO!$B246,ENTRADAS!$I:$I,CADASTRO!L$2)),0)</f>
        <v>0</v>
      </c>
      <c r="M246" s="9">
        <f>IFERROR(SUMIFS(ENTRADAS!$J:$J,ENTRADAS!$B:$B,CADASTRO!$B246,ENTRADAS!$I:$I,CADASTRO!M$2)/(SUMIFS(ENTRADAS!$D:$D,ENTRADAS!$B:$B,CADASTRO!$B246,ENTRADAS!$I:$I,CADASTRO!M$2)),0)</f>
        <v>0</v>
      </c>
      <c r="N246" s="9">
        <f>IFERROR(SUMIFS(ENTRADAS!$J:$J,ENTRADAS!$B:$B,CADASTRO!$B246,ENTRADAS!$I:$I,CADASTRO!N$2)/(SUMIFS(ENTRADAS!$D:$D,ENTRADAS!$B:$B,CADASTRO!$B246,ENTRADAS!$I:$I,CADASTRO!N$2)),0)</f>
        <v>0</v>
      </c>
      <c r="O246" s="9">
        <f>IFERROR(SUMIFS(ENTRADAS!$J:$J,ENTRADAS!$B:$B,CADASTRO!$B246,ENTRADAS!$I:$I,CADASTRO!O$2)/(SUMIFS(ENTRADAS!$D:$D,ENTRADAS!$B:$B,CADASTRO!$B246,ENTRADAS!$I:$I,CADASTRO!O$2)),0)</f>
        <v>0</v>
      </c>
      <c r="P246" s="9">
        <f>IFERROR(SUMIFS(ENTRADAS!$J:$J,ENTRADAS!$B:$B,CADASTRO!$B246,ENTRADAS!$I:$I,CADASTRO!P$2)/(SUMIFS(ENTRADAS!$D:$D,ENTRADAS!$B:$B,CADASTRO!$B246,ENTRADAS!$I:$I,CADASTRO!P$2)),0)</f>
        <v>0</v>
      </c>
      <c r="Q246" s="9">
        <f>IFERROR(SUMIFS(ENTRADAS!$J:$J,ENTRADAS!$B:$B,CADASTRO!$B246,ENTRADAS!$I:$I,CADASTRO!Q$2)/(SUMIFS(ENTRADAS!$D:$D,ENTRADAS!$B:$B,CADASTRO!$B246,ENTRADAS!$I:$I,CADASTRO!Q$2)),0)</f>
        <v>0</v>
      </c>
      <c r="R246" s="212">
        <f t="shared" si="10"/>
        <v>0</v>
      </c>
      <c r="S246" s="17">
        <f t="shared" si="12"/>
        <v>0</v>
      </c>
      <c r="T246" s="212">
        <f t="shared" si="11"/>
        <v>12</v>
      </c>
      <c r="U246" s="209">
        <v>12</v>
      </c>
      <c r="V246" s="1"/>
      <c r="W246" s="1"/>
      <c r="X246" s="1"/>
      <c r="Y246" s="1"/>
      <c r="Z246" s="1"/>
      <c r="AA246" s="1"/>
      <c r="AB246" s="1"/>
      <c r="AC246" s="1"/>
    </row>
    <row r="247" spans="1:29" ht="15.75" customHeight="1" x14ac:dyDescent="0.25">
      <c r="A247" s="266"/>
      <c r="B247" s="266"/>
      <c r="C247" s="266"/>
      <c r="D247" s="266"/>
      <c r="E247" s="266"/>
      <c r="F247" s="9">
        <f>IFERROR(SUMIFS(ENTRADAS!$J:$J,ENTRADAS!$B:$B,CADASTRO!$B247,ENTRADAS!$I:$I,CADASTRO!F$2)/(SUMIFS(ENTRADAS!$D:$D,ENTRADAS!$B:$B,CADASTRO!$B247,ENTRADAS!$I:$I,CADASTRO!F$2)),0)</f>
        <v>0</v>
      </c>
      <c r="G247" s="9">
        <f>IFERROR(SUMIFS(ENTRADAS!$J:$J,ENTRADAS!$B:$B,CADASTRO!$B247,ENTRADAS!$I:$I,CADASTRO!G$2)/(SUMIFS(ENTRADAS!$D:$D,ENTRADAS!$B:$B,CADASTRO!$B247,ENTRADAS!$I:$I,CADASTRO!G$2)),0)</f>
        <v>0</v>
      </c>
      <c r="H247" s="9">
        <f>IFERROR(SUMIFS(ENTRADAS!$J:$J,ENTRADAS!$B:$B,CADASTRO!$B247,ENTRADAS!$I:$I,CADASTRO!H$2)/(SUMIFS(ENTRADAS!$D:$D,ENTRADAS!$B:$B,CADASTRO!$B247,ENTRADAS!$I:$I,CADASTRO!H$2)),0)</f>
        <v>0</v>
      </c>
      <c r="I247" s="9">
        <f>IFERROR(SUMIFS(ENTRADAS!$J:$J,ENTRADAS!$B:$B,CADASTRO!$B247,ENTRADAS!$I:$I,CADASTRO!I$2)/(SUMIFS(ENTRADAS!$D:$D,ENTRADAS!$B:$B,CADASTRO!$B247,ENTRADAS!$I:$I,CADASTRO!I$2)),0)</f>
        <v>0</v>
      </c>
      <c r="J247" s="9">
        <f>IFERROR(SUMIFS(ENTRADAS!$J:$J,ENTRADAS!$B:$B,CADASTRO!$B247,ENTRADAS!$I:$I,CADASTRO!J$2)/(SUMIFS(ENTRADAS!$D:$D,ENTRADAS!$B:$B,CADASTRO!$B247,ENTRADAS!$I:$I,CADASTRO!J$2)),0)</f>
        <v>0</v>
      </c>
      <c r="K247" s="9">
        <f>IFERROR(SUMIFS(ENTRADAS!$J:$J,ENTRADAS!$B:$B,CADASTRO!$B247,ENTRADAS!$I:$I,CADASTRO!K$2)/(SUMIFS(ENTRADAS!$D:$D,ENTRADAS!$B:$B,CADASTRO!$B247,ENTRADAS!$I:$I,CADASTRO!K$2)),0)</f>
        <v>0</v>
      </c>
      <c r="L247" s="9">
        <f>IFERROR(SUMIFS(ENTRADAS!$J:$J,ENTRADAS!$B:$B,CADASTRO!$B247,ENTRADAS!$I:$I,CADASTRO!L$2)/(SUMIFS(ENTRADAS!$D:$D,ENTRADAS!$B:$B,CADASTRO!$B247,ENTRADAS!$I:$I,CADASTRO!L$2)),0)</f>
        <v>0</v>
      </c>
      <c r="M247" s="9">
        <f>IFERROR(SUMIFS(ENTRADAS!$J:$J,ENTRADAS!$B:$B,CADASTRO!$B247,ENTRADAS!$I:$I,CADASTRO!M$2)/(SUMIFS(ENTRADAS!$D:$D,ENTRADAS!$B:$B,CADASTRO!$B247,ENTRADAS!$I:$I,CADASTRO!M$2)),0)</f>
        <v>0</v>
      </c>
      <c r="N247" s="9">
        <f>IFERROR(SUMIFS(ENTRADAS!$J:$J,ENTRADAS!$B:$B,CADASTRO!$B247,ENTRADAS!$I:$I,CADASTRO!N$2)/(SUMIFS(ENTRADAS!$D:$D,ENTRADAS!$B:$B,CADASTRO!$B247,ENTRADAS!$I:$I,CADASTRO!N$2)),0)</f>
        <v>0</v>
      </c>
      <c r="O247" s="9">
        <f>IFERROR(SUMIFS(ENTRADAS!$J:$J,ENTRADAS!$B:$B,CADASTRO!$B247,ENTRADAS!$I:$I,CADASTRO!O$2)/(SUMIFS(ENTRADAS!$D:$D,ENTRADAS!$B:$B,CADASTRO!$B247,ENTRADAS!$I:$I,CADASTRO!O$2)),0)</f>
        <v>0</v>
      </c>
      <c r="P247" s="9">
        <f>IFERROR(SUMIFS(ENTRADAS!$J:$J,ENTRADAS!$B:$B,CADASTRO!$B247,ENTRADAS!$I:$I,CADASTRO!P$2)/(SUMIFS(ENTRADAS!$D:$D,ENTRADAS!$B:$B,CADASTRO!$B247,ENTRADAS!$I:$I,CADASTRO!P$2)),0)</f>
        <v>0</v>
      </c>
      <c r="Q247" s="9">
        <f>IFERROR(SUMIFS(ENTRADAS!$J:$J,ENTRADAS!$B:$B,CADASTRO!$B247,ENTRADAS!$I:$I,CADASTRO!Q$2)/(SUMIFS(ENTRADAS!$D:$D,ENTRADAS!$B:$B,CADASTRO!$B247,ENTRADAS!$I:$I,CADASTRO!Q$2)),0)</f>
        <v>0</v>
      </c>
      <c r="R247" s="212">
        <f t="shared" si="10"/>
        <v>0</v>
      </c>
      <c r="S247" s="17">
        <f t="shared" si="12"/>
        <v>0</v>
      </c>
      <c r="T247" s="212">
        <f t="shared" si="11"/>
        <v>12</v>
      </c>
      <c r="U247" s="209">
        <v>12</v>
      </c>
      <c r="V247" s="1"/>
      <c r="W247" s="1"/>
      <c r="X247" s="1"/>
      <c r="Y247" s="1"/>
      <c r="Z247" s="1"/>
      <c r="AA247" s="1"/>
      <c r="AB247" s="1"/>
      <c r="AC247" s="1"/>
    </row>
    <row r="248" spans="1:29" ht="15.75" customHeight="1" x14ac:dyDescent="0.25">
      <c r="A248" s="7"/>
      <c r="B248" s="7"/>
      <c r="C248" s="7"/>
      <c r="D248" s="8"/>
      <c r="E248" s="9"/>
      <c r="F248" s="9">
        <f>IFERROR(SUMIFS(ENTRADAS!$J:$J,ENTRADAS!$B:$B,CADASTRO!$B248,ENTRADAS!$I:$I,CADASTRO!F$2)/(SUMIFS(ENTRADAS!$D:$D,ENTRADAS!$B:$B,CADASTRO!$B248,ENTRADAS!$I:$I,CADASTRO!F$2)),0)</f>
        <v>0</v>
      </c>
      <c r="G248" s="9">
        <f>IFERROR(SUMIFS(ENTRADAS!$J:$J,ENTRADAS!$B:$B,CADASTRO!$B248,ENTRADAS!$I:$I,CADASTRO!G$2)/(SUMIFS(ENTRADAS!$D:$D,ENTRADAS!$B:$B,CADASTRO!$B248,ENTRADAS!$I:$I,CADASTRO!G$2)),0)</f>
        <v>0</v>
      </c>
      <c r="H248" s="9">
        <f>IFERROR(SUMIFS(ENTRADAS!$J:$J,ENTRADAS!$B:$B,CADASTRO!$B248,ENTRADAS!$I:$I,CADASTRO!H$2)/(SUMIFS(ENTRADAS!$D:$D,ENTRADAS!$B:$B,CADASTRO!$B248,ENTRADAS!$I:$I,CADASTRO!H$2)),0)</f>
        <v>0</v>
      </c>
      <c r="I248" s="9">
        <f>IFERROR(SUMIFS(ENTRADAS!$J:$J,ENTRADAS!$B:$B,CADASTRO!$B248,ENTRADAS!$I:$I,CADASTRO!I$2)/(SUMIFS(ENTRADAS!$D:$D,ENTRADAS!$B:$B,CADASTRO!$B248,ENTRADAS!$I:$I,CADASTRO!I$2)),0)</f>
        <v>0</v>
      </c>
      <c r="J248" s="9">
        <f>IFERROR(SUMIFS(ENTRADAS!$J:$J,ENTRADAS!$B:$B,CADASTRO!$B248,ENTRADAS!$I:$I,CADASTRO!J$2)/(SUMIFS(ENTRADAS!$D:$D,ENTRADAS!$B:$B,CADASTRO!$B248,ENTRADAS!$I:$I,CADASTRO!J$2)),0)</f>
        <v>0</v>
      </c>
      <c r="K248" s="9">
        <f>IFERROR(SUMIFS(ENTRADAS!$J:$J,ENTRADAS!$B:$B,CADASTRO!$B248,ENTRADAS!$I:$I,CADASTRO!K$2)/(SUMIFS(ENTRADAS!$D:$D,ENTRADAS!$B:$B,CADASTRO!$B248,ENTRADAS!$I:$I,CADASTRO!K$2)),0)</f>
        <v>0</v>
      </c>
      <c r="L248" s="9">
        <f>IFERROR(SUMIFS(ENTRADAS!$J:$J,ENTRADAS!$B:$B,CADASTRO!$B248,ENTRADAS!$I:$I,CADASTRO!L$2)/(SUMIFS(ENTRADAS!$D:$D,ENTRADAS!$B:$B,CADASTRO!$B248,ENTRADAS!$I:$I,CADASTRO!L$2)),0)</f>
        <v>0</v>
      </c>
      <c r="M248" s="9">
        <f>IFERROR(SUMIFS(ENTRADAS!$J:$J,ENTRADAS!$B:$B,CADASTRO!$B248,ENTRADAS!$I:$I,CADASTRO!M$2)/(SUMIFS(ENTRADAS!$D:$D,ENTRADAS!$B:$B,CADASTRO!$B248,ENTRADAS!$I:$I,CADASTRO!M$2)),0)</f>
        <v>0</v>
      </c>
      <c r="N248" s="9">
        <f>IFERROR(SUMIFS(ENTRADAS!$J:$J,ENTRADAS!$B:$B,CADASTRO!$B248,ENTRADAS!$I:$I,CADASTRO!N$2)/(SUMIFS(ENTRADAS!$D:$D,ENTRADAS!$B:$B,CADASTRO!$B248,ENTRADAS!$I:$I,CADASTRO!N$2)),0)</f>
        <v>0</v>
      </c>
      <c r="O248" s="9">
        <f>IFERROR(SUMIFS(ENTRADAS!$J:$J,ENTRADAS!$B:$B,CADASTRO!$B248,ENTRADAS!$I:$I,CADASTRO!O$2)/(SUMIFS(ENTRADAS!$D:$D,ENTRADAS!$B:$B,CADASTRO!$B248,ENTRADAS!$I:$I,CADASTRO!O$2)),0)</f>
        <v>0</v>
      </c>
      <c r="P248" s="9">
        <f>IFERROR(SUMIFS(ENTRADAS!$J:$J,ENTRADAS!$B:$B,CADASTRO!$B248,ENTRADAS!$I:$I,CADASTRO!P$2)/(SUMIFS(ENTRADAS!$D:$D,ENTRADAS!$B:$B,CADASTRO!$B248,ENTRADAS!$I:$I,CADASTRO!P$2)),0)</f>
        <v>0</v>
      </c>
      <c r="Q248" s="9">
        <f>IFERROR(SUMIFS(ENTRADAS!$J:$J,ENTRADAS!$B:$B,CADASTRO!$B248,ENTRADAS!$I:$I,CADASTRO!Q$2)/(SUMIFS(ENTRADAS!$D:$D,ENTRADAS!$B:$B,CADASTRO!$B248,ENTRADAS!$I:$I,CADASTRO!Q$2)),0)</f>
        <v>0</v>
      </c>
      <c r="R248" s="212">
        <f t="shared" si="10"/>
        <v>0</v>
      </c>
      <c r="S248" s="17">
        <f t="shared" si="12"/>
        <v>0</v>
      </c>
      <c r="T248" s="212">
        <f t="shared" si="11"/>
        <v>12</v>
      </c>
      <c r="U248" s="209">
        <v>12</v>
      </c>
      <c r="V248" s="1"/>
      <c r="W248" s="1"/>
      <c r="X248" s="1"/>
      <c r="Y248" s="1"/>
      <c r="Z248" s="1"/>
      <c r="AA248" s="1"/>
      <c r="AB248" s="1"/>
      <c r="AC248" s="1"/>
    </row>
    <row r="249" spans="1:29" ht="15.75" customHeight="1" x14ac:dyDescent="0.25">
      <c r="A249" s="7"/>
      <c r="B249" s="7"/>
      <c r="C249" s="7"/>
      <c r="D249" s="8"/>
      <c r="E249" s="9"/>
      <c r="F249" s="9">
        <f>IFERROR(SUMIFS(ENTRADAS!$J:$J,ENTRADAS!$B:$B,CADASTRO!$B249,ENTRADAS!$I:$I,CADASTRO!F$2)/(SUMIFS(ENTRADAS!$D:$D,ENTRADAS!$B:$B,CADASTRO!$B249,ENTRADAS!$I:$I,CADASTRO!F$2)),0)</f>
        <v>0</v>
      </c>
      <c r="G249" s="9">
        <f>IFERROR(SUMIFS(ENTRADAS!$J:$J,ENTRADAS!$B:$B,CADASTRO!$B249,ENTRADAS!$I:$I,CADASTRO!G$2)/(SUMIFS(ENTRADAS!$D:$D,ENTRADAS!$B:$B,CADASTRO!$B249,ENTRADAS!$I:$I,CADASTRO!G$2)),0)</f>
        <v>0</v>
      </c>
      <c r="H249" s="9">
        <f>IFERROR(SUMIFS(ENTRADAS!$J:$J,ENTRADAS!$B:$B,CADASTRO!$B249,ENTRADAS!$I:$I,CADASTRO!H$2)/(SUMIFS(ENTRADAS!$D:$D,ENTRADAS!$B:$B,CADASTRO!$B249,ENTRADAS!$I:$I,CADASTRO!H$2)),0)</f>
        <v>0</v>
      </c>
      <c r="I249" s="9">
        <f>IFERROR(SUMIFS(ENTRADAS!$J:$J,ENTRADAS!$B:$B,CADASTRO!$B249,ENTRADAS!$I:$I,CADASTRO!I$2)/(SUMIFS(ENTRADAS!$D:$D,ENTRADAS!$B:$B,CADASTRO!$B249,ENTRADAS!$I:$I,CADASTRO!I$2)),0)</f>
        <v>0</v>
      </c>
      <c r="J249" s="9">
        <f>IFERROR(SUMIFS(ENTRADAS!$J:$J,ENTRADAS!$B:$B,CADASTRO!$B249,ENTRADAS!$I:$I,CADASTRO!J$2)/(SUMIFS(ENTRADAS!$D:$D,ENTRADAS!$B:$B,CADASTRO!$B249,ENTRADAS!$I:$I,CADASTRO!J$2)),0)</f>
        <v>0</v>
      </c>
      <c r="K249" s="9">
        <f>IFERROR(SUMIFS(ENTRADAS!$J:$J,ENTRADAS!$B:$B,CADASTRO!$B249,ENTRADAS!$I:$I,CADASTRO!K$2)/(SUMIFS(ENTRADAS!$D:$D,ENTRADAS!$B:$B,CADASTRO!$B249,ENTRADAS!$I:$I,CADASTRO!K$2)),0)</f>
        <v>0</v>
      </c>
      <c r="L249" s="9">
        <f>IFERROR(SUMIFS(ENTRADAS!$J:$J,ENTRADAS!$B:$B,CADASTRO!$B249,ENTRADAS!$I:$I,CADASTRO!L$2)/(SUMIFS(ENTRADAS!$D:$D,ENTRADAS!$B:$B,CADASTRO!$B249,ENTRADAS!$I:$I,CADASTRO!L$2)),0)</f>
        <v>0</v>
      </c>
      <c r="M249" s="9">
        <f>IFERROR(SUMIFS(ENTRADAS!$J:$J,ENTRADAS!$B:$B,CADASTRO!$B249,ENTRADAS!$I:$I,CADASTRO!M$2)/(SUMIFS(ENTRADAS!$D:$D,ENTRADAS!$B:$B,CADASTRO!$B249,ENTRADAS!$I:$I,CADASTRO!M$2)),0)</f>
        <v>0</v>
      </c>
      <c r="N249" s="9">
        <f>IFERROR(SUMIFS(ENTRADAS!$J:$J,ENTRADAS!$B:$B,CADASTRO!$B249,ENTRADAS!$I:$I,CADASTRO!N$2)/(SUMIFS(ENTRADAS!$D:$D,ENTRADAS!$B:$B,CADASTRO!$B249,ENTRADAS!$I:$I,CADASTRO!N$2)),0)</f>
        <v>0</v>
      </c>
      <c r="O249" s="9">
        <f>IFERROR(SUMIFS(ENTRADAS!$J:$J,ENTRADAS!$B:$B,CADASTRO!$B249,ENTRADAS!$I:$I,CADASTRO!O$2)/(SUMIFS(ENTRADAS!$D:$D,ENTRADAS!$B:$B,CADASTRO!$B249,ENTRADAS!$I:$I,CADASTRO!O$2)),0)</f>
        <v>0</v>
      </c>
      <c r="P249" s="9">
        <f>IFERROR(SUMIFS(ENTRADAS!$J:$J,ENTRADAS!$B:$B,CADASTRO!$B249,ENTRADAS!$I:$I,CADASTRO!P$2)/(SUMIFS(ENTRADAS!$D:$D,ENTRADAS!$B:$B,CADASTRO!$B249,ENTRADAS!$I:$I,CADASTRO!P$2)),0)</f>
        <v>0</v>
      </c>
      <c r="Q249" s="9">
        <f>IFERROR(SUMIFS(ENTRADAS!$J:$J,ENTRADAS!$B:$B,CADASTRO!$B249,ENTRADAS!$I:$I,CADASTRO!Q$2)/(SUMIFS(ENTRADAS!$D:$D,ENTRADAS!$B:$B,CADASTRO!$B249,ENTRADAS!$I:$I,CADASTRO!Q$2)),0)</f>
        <v>0</v>
      </c>
      <c r="R249" s="212">
        <f t="shared" si="10"/>
        <v>0</v>
      </c>
      <c r="S249" s="17">
        <f t="shared" si="12"/>
        <v>0</v>
      </c>
      <c r="T249" s="212">
        <f t="shared" si="11"/>
        <v>12</v>
      </c>
      <c r="U249" s="209">
        <v>12</v>
      </c>
      <c r="V249" s="1"/>
      <c r="W249" s="1"/>
      <c r="X249" s="1"/>
      <c r="Y249" s="1"/>
      <c r="Z249" s="1"/>
      <c r="AA249" s="1"/>
      <c r="AB249" s="1"/>
      <c r="AC249" s="1"/>
    </row>
    <row r="250" spans="1:29" ht="15.75" customHeight="1" x14ac:dyDescent="0.25">
      <c r="A250" s="7"/>
      <c r="B250" s="7"/>
      <c r="C250" s="7"/>
      <c r="D250" s="8"/>
      <c r="E250" s="9"/>
      <c r="F250" s="9">
        <f>IFERROR(SUMIFS(ENTRADAS!$J:$J,ENTRADAS!$B:$B,CADASTRO!$B250,ENTRADAS!$I:$I,CADASTRO!F$2)/(SUMIFS(ENTRADAS!$D:$D,ENTRADAS!$B:$B,CADASTRO!$B250,ENTRADAS!$I:$I,CADASTRO!F$2)),0)</f>
        <v>0</v>
      </c>
      <c r="G250" s="9">
        <f>IFERROR(SUMIFS(ENTRADAS!$J:$J,ENTRADAS!$B:$B,CADASTRO!$B250,ENTRADAS!$I:$I,CADASTRO!G$2)/(SUMIFS(ENTRADAS!$D:$D,ENTRADAS!$B:$B,CADASTRO!$B250,ENTRADAS!$I:$I,CADASTRO!G$2)),0)</f>
        <v>0</v>
      </c>
      <c r="H250" s="9">
        <f>IFERROR(SUMIFS(ENTRADAS!$J:$J,ENTRADAS!$B:$B,CADASTRO!$B250,ENTRADAS!$I:$I,CADASTRO!H$2)/(SUMIFS(ENTRADAS!$D:$D,ENTRADAS!$B:$B,CADASTRO!$B250,ENTRADAS!$I:$I,CADASTRO!H$2)),0)</f>
        <v>0</v>
      </c>
      <c r="I250" s="9">
        <f>IFERROR(SUMIFS(ENTRADAS!$J:$J,ENTRADAS!$B:$B,CADASTRO!$B250,ENTRADAS!$I:$I,CADASTRO!I$2)/(SUMIFS(ENTRADAS!$D:$D,ENTRADAS!$B:$B,CADASTRO!$B250,ENTRADAS!$I:$I,CADASTRO!I$2)),0)</f>
        <v>0</v>
      </c>
      <c r="J250" s="9">
        <f>IFERROR(SUMIFS(ENTRADAS!$J:$J,ENTRADAS!$B:$B,CADASTRO!$B250,ENTRADAS!$I:$I,CADASTRO!J$2)/(SUMIFS(ENTRADAS!$D:$D,ENTRADAS!$B:$B,CADASTRO!$B250,ENTRADAS!$I:$I,CADASTRO!J$2)),0)</f>
        <v>0</v>
      </c>
      <c r="K250" s="9">
        <f>IFERROR(SUMIFS(ENTRADAS!$J:$J,ENTRADAS!$B:$B,CADASTRO!$B250,ENTRADAS!$I:$I,CADASTRO!K$2)/(SUMIFS(ENTRADAS!$D:$D,ENTRADAS!$B:$B,CADASTRO!$B250,ENTRADAS!$I:$I,CADASTRO!K$2)),0)</f>
        <v>0</v>
      </c>
      <c r="L250" s="9">
        <f>IFERROR(SUMIFS(ENTRADAS!$J:$J,ENTRADAS!$B:$B,CADASTRO!$B250,ENTRADAS!$I:$I,CADASTRO!L$2)/(SUMIFS(ENTRADAS!$D:$D,ENTRADAS!$B:$B,CADASTRO!$B250,ENTRADAS!$I:$I,CADASTRO!L$2)),0)</f>
        <v>0</v>
      </c>
      <c r="M250" s="9">
        <f>IFERROR(SUMIFS(ENTRADAS!$J:$J,ENTRADAS!$B:$B,CADASTRO!$B250,ENTRADAS!$I:$I,CADASTRO!M$2)/(SUMIFS(ENTRADAS!$D:$D,ENTRADAS!$B:$B,CADASTRO!$B250,ENTRADAS!$I:$I,CADASTRO!M$2)),0)</f>
        <v>0</v>
      </c>
      <c r="N250" s="9">
        <f>IFERROR(SUMIFS(ENTRADAS!$J:$J,ENTRADAS!$B:$B,CADASTRO!$B250,ENTRADAS!$I:$I,CADASTRO!N$2)/(SUMIFS(ENTRADAS!$D:$D,ENTRADAS!$B:$B,CADASTRO!$B250,ENTRADAS!$I:$I,CADASTRO!N$2)),0)</f>
        <v>0</v>
      </c>
      <c r="O250" s="9">
        <f>IFERROR(SUMIFS(ENTRADAS!$J:$J,ENTRADAS!$B:$B,CADASTRO!$B250,ENTRADAS!$I:$I,CADASTRO!O$2)/(SUMIFS(ENTRADAS!$D:$D,ENTRADAS!$B:$B,CADASTRO!$B250,ENTRADAS!$I:$I,CADASTRO!O$2)),0)</f>
        <v>0</v>
      </c>
      <c r="P250" s="9">
        <f>IFERROR(SUMIFS(ENTRADAS!$J:$J,ENTRADAS!$B:$B,CADASTRO!$B250,ENTRADAS!$I:$I,CADASTRO!P$2)/(SUMIFS(ENTRADAS!$D:$D,ENTRADAS!$B:$B,CADASTRO!$B250,ENTRADAS!$I:$I,CADASTRO!P$2)),0)</f>
        <v>0</v>
      </c>
      <c r="Q250" s="9">
        <f>IFERROR(SUMIFS(ENTRADAS!$J:$J,ENTRADAS!$B:$B,CADASTRO!$B250,ENTRADAS!$I:$I,CADASTRO!Q$2)/(SUMIFS(ENTRADAS!$D:$D,ENTRADAS!$B:$B,CADASTRO!$B250,ENTRADAS!$I:$I,CADASTRO!Q$2)),0)</f>
        <v>0</v>
      </c>
      <c r="R250" s="212">
        <f t="shared" si="10"/>
        <v>0</v>
      </c>
      <c r="S250" s="17">
        <f t="shared" si="12"/>
        <v>0</v>
      </c>
      <c r="T250" s="212">
        <f t="shared" si="11"/>
        <v>12</v>
      </c>
      <c r="U250" s="209">
        <v>12</v>
      </c>
      <c r="V250" s="1"/>
      <c r="W250" s="1"/>
      <c r="X250" s="1"/>
      <c r="Y250" s="1"/>
      <c r="Z250" s="1"/>
      <c r="AA250" s="1"/>
      <c r="AB250" s="1"/>
      <c r="AC250" s="1"/>
    </row>
    <row r="251" spans="1:29" ht="15.75" customHeight="1" x14ac:dyDescent="0.25">
      <c r="A251" s="7"/>
      <c r="B251" s="7"/>
      <c r="C251" s="7"/>
      <c r="D251" s="8"/>
      <c r="E251" s="9"/>
      <c r="F251" s="9">
        <f>IFERROR(SUMIFS(ENTRADAS!$J:$J,ENTRADAS!$B:$B,CADASTRO!$B251,ENTRADAS!$I:$I,CADASTRO!F$2)/(SUMIFS(ENTRADAS!$D:$D,ENTRADAS!$B:$B,CADASTRO!$B251,ENTRADAS!$I:$I,CADASTRO!F$2)),0)</f>
        <v>0</v>
      </c>
      <c r="G251" s="9">
        <f>IFERROR(SUMIFS(ENTRADAS!$J:$J,ENTRADAS!$B:$B,CADASTRO!$B251,ENTRADAS!$I:$I,CADASTRO!G$2)/(SUMIFS(ENTRADAS!$D:$D,ENTRADAS!$B:$B,CADASTRO!$B251,ENTRADAS!$I:$I,CADASTRO!G$2)),0)</f>
        <v>0</v>
      </c>
      <c r="H251" s="9">
        <f>IFERROR(SUMIFS(ENTRADAS!$J:$J,ENTRADAS!$B:$B,CADASTRO!$B251,ENTRADAS!$I:$I,CADASTRO!H$2)/(SUMIFS(ENTRADAS!$D:$D,ENTRADAS!$B:$B,CADASTRO!$B251,ENTRADAS!$I:$I,CADASTRO!H$2)),0)</f>
        <v>0</v>
      </c>
      <c r="I251" s="9">
        <f>IFERROR(SUMIFS(ENTRADAS!$J:$J,ENTRADAS!$B:$B,CADASTRO!$B251,ENTRADAS!$I:$I,CADASTRO!I$2)/(SUMIFS(ENTRADAS!$D:$D,ENTRADAS!$B:$B,CADASTRO!$B251,ENTRADAS!$I:$I,CADASTRO!I$2)),0)</f>
        <v>0</v>
      </c>
      <c r="J251" s="9">
        <f>IFERROR(SUMIFS(ENTRADAS!$J:$J,ENTRADAS!$B:$B,CADASTRO!$B251,ENTRADAS!$I:$I,CADASTRO!J$2)/(SUMIFS(ENTRADAS!$D:$D,ENTRADAS!$B:$B,CADASTRO!$B251,ENTRADAS!$I:$I,CADASTRO!J$2)),0)</f>
        <v>0</v>
      </c>
      <c r="K251" s="9">
        <f>IFERROR(SUMIFS(ENTRADAS!$J:$J,ENTRADAS!$B:$B,CADASTRO!$B251,ENTRADAS!$I:$I,CADASTRO!K$2)/(SUMIFS(ENTRADAS!$D:$D,ENTRADAS!$B:$B,CADASTRO!$B251,ENTRADAS!$I:$I,CADASTRO!K$2)),0)</f>
        <v>0</v>
      </c>
      <c r="L251" s="9">
        <f>IFERROR(SUMIFS(ENTRADAS!$J:$J,ENTRADAS!$B:$B,CADASTRO!$B251,ENTRADAS!$I:$I,CADASTRO!L$2)/(SUMIFS(ENTRADAS!$D:$D,ENTRADAS!$B:$B,CADASTRO!$B251,ENTRADAS!$I:$I,CADASTRO!L$2)),0)</f>
        <v>0</v>
      </c>
      <c r="M251" s="9">
        <f>IFERROR(SUMIFS(ENTRADAS!$J:$J,ENTRADAS!$B:$B,CADASTRO!$B251,ENTRADAS!$I:$I,CADASTRO!M$2)/(SUMIFS(ENTRADAS!$D:$D,ENTRADAS!$B:$B,CADASTRO!$B251,ENTRADAS!$I:$I,CADASTRO!M$2)),0)</f>
        <v>0</v>
      </c>
      <c r="N251" s="9">
        <f>IFERROR(SUMIFS(ENTRADAS!$J:$J,ENTRADAS!$B:$B,CADASTRO!$B251,ENTRADAS!$I:$I,CADASTRO!N$2)/(SUMIFS(ENTRADAS!$D:$D,ENTRADAS!$B:$B,CADASTRO!$B251,ENTRADAS!$I:$I,CADASTRO!N$2)),0)</f>
        <v>0</v>
      </c>
      <c r="O251" s="9">
        <f>IFERROR(SUMIFS(ENTRADAS!$J:$J,ENTRADAS!$B:$B,CADASTRO!$B251,ENTRADAS!$I:$I,CADASTRO!O$2)/(SUMIFS(ENTRADAS!$D:$D,ENTRADAS!$B:$B,CADASTRO!$B251,ENTRADAS!$I:$I,CADASTRO!O$2)),0)</f>
        <v>0</v>
      </c>
      <c r="P251" s="9">
        <f>IFERROR(SUMIFS(ENTRADAS!$J:$J,ENTRADAS!$B:$B,CADASTRO!$B251,ENTRADAS!$I:$I,CADASTRO!P$2)/(SUMIFS(ENTRADAS!$D:$D,ENTRADAS!$B:$B,CADASTRO!$B251,ENTRADAS!$I:$I,CADASTRO!P$2)),0)</f>
        <v>0</v>
      </c>
      <c r="Q251" s="9">
        <f>IFERROR(SUMIFS(ENTRADAS!$J:$J,ENTRADAS!$B:$B,CADASTRO!$B251,ENTRADAS!$I:$I,CADASTRO!Q$2)/(SUMIFS(ENTRADAS!$D:$D,ENTRADAS!$B:$B,CADASTRO!$B251,ENTRADAS!$I:$I,CADASTRO!Q$2)),0)</f>
        <v>0</v>
      </c>
      <c r="R251" s="212">
        <f t="shared" si="10"/>
        <v>0</v>
      </c>
      <c r="S251" s="17">
        <f t="shared" si="12"/>
        <v>0</v>
      </c>
      <c r="T251" s="212">
        <f t="shared" si="11"/>
        <v>12</v>
      </c>
      <c r="U251" s="209">
        <v>12</v>
      </c>
      <c r="V251" s="1"/>
      <c r="W251" s="1"/>
      <c r="X251" s="1"/>
      <c r="Y251" s="1"/>
      <c r="Z251" s="1"/>
      <c r="AA251" s="1"/>
      <c r="AB251" s="1"/>
      <c r="AC251" s="1"/>
    </row>
    <row r="252" spans="1:29" ht="15.75" customHeight="1" x14ac:dyDescent="0.25">
      <c r="A252" s="7"/>
      <c r="B252" s="7"/>
      <c r="C252" s="7"/>
      <c r="D252" s="8"/>
      <c r="E252" s="9"/>
      <c r="F252" s="9">
        <f>IFERROR(SUMIFS(ENTRADAS!$J:$J,ENTRADAS!$B:$B,CADASTRO!$B252,ENTRADAS!$I:$I,CADASTRO!F$2)/(SUMIFS(ENTRADAS!$D:$D,ENTRADAS!$B:$B,CADASTRO!$B252,ENTRADAS!$I:$I,CADASTRO!F$2)),0)</f>
        <v>0</v>
      </c>
      <c r="G252" s="9">
        <f>IFERROR(SUMIFS(ENTRADAS!$J:$J,ENTRADAS!$B:$B,CADASTRO!$B252,ENTRADAS!$I:$I,CADASTRO!G$2)/(SUMIFS(ENTRADAS!$D:$D,ENTRADAS!$B:$B,CADASTRO!$B252,ENTRADAS!$I:$I,CADASTRO!G$2)),0)</f>
        <v>0</v>
      </c>
      <c r="H252" s="9">
        <f>IFERROR(SUMIFS(ENTRADAS!$J:$J,ENTRADAS!$B:$B,CADASTRO!$B252,ENTRADAS!$I:$I,CADASTRO!H$2)/(SUMIFS(ENTRADAS!$D:$D,ENTRADAS!$B:$B,CADASTRO!$B252,ENTRADAS!$I:$I,CADASTRO!H$2)),0)</f>
        <v>0</v>
      </c>
      <c r="I252" s="9">
        <f>IFERROR(SUMIFS(ENTRADAS!$J:$J,ENTRADAS!$B:$B,CADASTRO!$B252,ENTRADAS!$I:$I,CADASTRO!I$2)/(SUMIFS(ENTRADAS!$D:$D,ENTRADAS!$B:$B,CADASTRO!$B252,ENTRADAS!$I:$I,CADASTRO!I$2)),0)</f>
        <v>0</v>
      </c>
      <c r="J252" s="9">
        <f>IFERROR(SUMIFS(ENTRADAS!$J:$J,ENTRADAS!$B:$B,CADASTRO!$B252,ENTRADAS!$I:$I,CADASTRO!J$2)/(SUMIFS(ENTRADAS!$D:$D,ENTRADAS!$B:$B,CADASTRO!$B252,ENTRADAS!$I:$I,CADASTRO!J$2)),0)</f>
        <v>0</v>
      </c>
      <c r="K252" s="9">
        <f>IFERROR(SUMIFS(ENTRADAS!$J:$J,ENTRADAS!$B:$B,CADASTRO!$B252,ENTRADAS!$I:$I,CADASTRO!K$2)/(SUMIFS(ENTRADAS!$D:$D,ENTRADAS!$B:$B,CADASTRO!$B252,ENTRADAS!$I:$I,CADASTRO!K$2)),0)</f>
        <v>0</v>
      </c>
      <c r="L252" s="9">
        <f>IFERROR(SUMIFS(ENTRADAS!$J:$J,ENTRADAS!$B:$B,CADASTRO!$B252,ENTRADAS!$I:$I,CADASTRO!L$2)/(SUMIFS(ENTRADAS!$D:$D,ENTRADAS!$B:$B,CADASTRO!$B252,ENTRADAS!$I:$I,CADASTRO!L$2)),0)</f>
        <v>0</v>
      </c>
      <c r="M252" s="9">
        <f>IFERROR(SUMIFS(ENTRADAS!$J:$J,ENTRADAS!$B:$B,CADASTRO!$B252,ENTRADAS!$I:$I,CADASTRO!M$2)/(SUMIFS(ENTRADAS!$D:$D,ENTRADAS!$B:$B,CADASTRO!$B252,ENTRADAS!$I:$I,CADASTRO!M$2)),0)</f>
        <v>0</v>
      </c>
      <c r="N252" s="9">
        <f>IFERROR(SUMIFS(ENTRADAS!$J:$J,ENTRADAS!$B:$B,CADASTRO!$B252,ENTRADAS!$I:$I,CADASTRO!N$2)/(SUMIFS(ENTRADAS!$D:$D,ENTRADAS!$B:$B,CADASTRO!$B252,ENTRADAS!$I:$I,CADASTRO!N$2)),0)</f>
        <v>0</v>
      </c>
      <c r="O252" s="9">
        <f>IFERROR(SUMIFS(ENTRADAS!$J:$J,ENTRADAS!$B:$B,CADASTRO!$B252,ENTRADAS!$I:$I,CADASTRO!O$2)/(SUMIFS(ENTRADAS!$D:$D,ENTRADAS!$B:$B,CADASTRO!$B252,ENTRADAS!$I:$I,CADASTRO!O$2)),0)</f>
        <v>0</v>
      </c>
      <c r="P252" s="9">
        <f>IFERROR(SUMIFS(ENTRADAS!$J:$J,ENTRADAS!$B:$B,CADASTRO!$B252,ENTRADAS!$I:$I,CADASTRO!P$2)/(SUMIFS(ENTRADAS!$D:$D,ENTRADAS!$B:$B,CADASTRO!$B252,ENTRADAS!$I:$I,CADASTRO!P$2)),0)</f>
        <v>0</v>
      </c>
      <c r="Q252" s="9">
        <f>IFERROR(SUMIFS(ENTRADAS!$J:$J,ENTRADAS!$B:$B,CADASTRO!$B252,ENTRADAS!$I:$I,CADASTRO!Q$2)/(SUMIFS(ENTRADAS!$D:$D,ENTRADAS!$B:$B,CADASTRO!$B252,ENTRADAS!$I:$I,CADASTRO!Q$2)),0)</f>
        <v>0</v>
      </c>
      <c r="R252" s="212">
        <f t="shared" si="10"/>
        <v>0</v>
      </c>
      <c r="S252" s="17">
        <f t="shared" si="12"/>
        <v>0</v>
      </c>
      <c r="T252" s="212">
        <f t="shared" si="11"/>
        <v>12</v>
      </c>
      <c r="U252" s="209">
        <v>12</v>
      </c>
      <c r="V252" s="1"/>
      <c r="W252" s="1"/>
      <c r="X252" s="1"/>
      <c r="Y252" s="1"/>
      <c r="Z252" s="1"/>
      <c r="AA252" s="1"/>
      <c r="AB252" s="1"/>
      <c r="AC252" s="1"/>
    </row>
    <row r="253" spans="1:29" ht="15.75" customHeight="1" x14ac:dyDescent="0.25">
      <c r="A253" s="7"/>
      <c r="B253" s="7"/>
      <c r="C253" s="7"/>
      <c r="D253" s="8"/>
      <c r="E253" s="9"/>
      <c r="F253" s="9">
        <f>IFERROR(SUMIFS(ENTRADAS!$J:$J,ENTRADAS!$B:$B,CADASTRO!$B253,ENTRADAS!$I:$I,CADASTRO!F$2)/(SUMIFS(ENTRADAS!$D:$D,ENTRADAS!$B:$B,CADASTRO!$B253,ENTRADAS!$I:$I,CADASTRO!F$2)),0)</f>
        <v>0</v>
      </c>
      <c r="G253" s="9">
        <f>IFERROR(SUMIFS(ENTRADAS!$J:$J,ENTRADAS!$B:$B,CADASTRO!$B253,ENTRADAS!$I:$I,CADASTRO!G$2)/(SUMIFS(ENTRADAS!$D:$D,ENTRADAS!$B:$B,CADASTRO!$B253,ENTRADAS!$I:$I,CADASTRO!G$2)),0)</f>
        <v>0</v>
      </c>
      <c r="H253" s="9">
        <f>IFERROR(SUMIFS(ENTRADAS!$J:$J,ENTRADAS!$B:$B,CADASTRO!$B253,ENTRADAS!$I:$I,CADASTRO!H$2)/(SUMIFS(ENTRADAS!$D:$D,ENTRADAS!$B:$B,CADASTRO!$B253,ENTRADAS!$I:$I,CADASTRO!H$2)),0)</f>
        <v>0</v>
      </c>
      <c r="I253" s="9">
        <f>IFERROR(SUMIFS(ENTRADAS!$J:$J,ENTRADAS!$B:$B,CADASTRO!$B253,ENTRADAS!$I:$I,CADASTRO!I$2)/(SUMIFS(ENTRADAS!$D:$D,ENTRADAS!$B:$B,CADASTRO!$B253,ENTRADAS!$I:$I,CADASTRO!I$2)),0)</f>
        <v>0</v>
      </c>
      <c r="J253" s="9">
        <f>IFERROR(SUMIFS(ENTRADAS!$J:$J,ENTRADAS!$B:$B,CADASTRO!$B253,ENTRADAS!$I:$I,CADASTRO!J$2)/(SUMIFS(ENTRADAS!$D:$D,ENTRADAS!$B:$B,CADASTRO!$B253,ENTRADAS!$I:$I,CADASTRO!J$2)),0)</f>
        <v>0</v>
      </c>
      <c r="K253" s="9">
        <f>IFERROR(SUMIFS(ENTRADAS!$J:$J,ENTRADAS!$B:$B,CADASTRO!$B253,ENTRADAS!$I:$I,CADASTRO!K$2)/(SUMIFS(ENTRADAS!$D:$D,ENTRADAS!$B:$B,CADASTRO!$B253,ENTRADAS!$I:$I,CADASTRO!K$2)),0)</f>
        <v>0</v>
      </c>
      <c r="L253" s="9">
        <f>IFERROR(SUMIFS(ENTRADAS!$J:$J,ENTRADAS!$B:$B,CADASTRO!$B253,ENTRADAS!$I:$I,CADASTRO!L$2)/(SUMIFS(ENTRADAS!$D:$D,ENTRADAS!$B:$B,CADASTRO!$B253,ENTRADAS!$I:$I,CADASTRO!L$2)),0)</f>
        <v>0</v>
      </c>
      <c r="M253" s="9">
        <f>IFERROR(SUMIFS(ENTRADAS!$J:$J,ENTRADAS!$B:$B,CADASTRO!$B253,ENTRADAS!$I:$I,CADASTRO!M$2)/(SUMIFS(ENTRADAS!$D:$D,ENTRADAS!$B:$B,CADASTRO!$B253,ENTRADAS!$I:$I,CADASTRO!M$2)),0)</f>
        <v>0</v>
      </c>
      <c r="N253" s="9">
        <f>IFERROR(SUMIFS(ENTRADAS!$J:$J,ENTRADAS!$B:$B,CADASTRO!$B253,ENTRADAS!$I:$I,CADASTRO!N$2)/(SUMIFS(ENTRADAS!$D:$D,ENTRADAS!$B:$B,CADASTRO!$B253,ENTRADAS!$I:$I,CADASTRO!N$2)),0)</f>
        <v>0</v>
      </c>
      <c r="O253" s="9">
        <f>IFERROR(SUMIFS(ENTRADAS!$J:$J,ENTRADAS!$B:$B,CADASTRO!$B253,ENTRADAS!$I:$I,CADASTRO!O$2)/(SUMIFS(ENTRADAS!$D:$D,ENTRADAS!$B:$B,CADASTRO!$B253,ENTRADAS!$I:$I,CADASTRO!O$2)),0)</f>
        <v>0</v>
      </c>
      <c r="P253" s="9">
        <f>IFERROR(SUMIFS(ENTRADAS!$J:$J,ENTRADAS!$B:$B,CADASTRO!$B253,ENTRADAS!$I:$I,CADASTRO!P$2)/(SUMIFS(ENTRADAS!$D:$D,ENTRADAS!$B:$B,CADASTRO!$B253,ENTRADAS!$I:$I,CADASTRO!P$2)),0)</f>
        <v>0</v>
      </c>
      <c r="Q253" s="9">
        <f>IFERROR(SUMIFS(ENTRADAS!$J:$J,ENTRADAS!$B:$B,CADASTRO!$B253,ENTRADAS!$I:$I,CADASTRO!Q$2)/(SUMIFS(ENTRADAS!$D:$D,ENTRADAS!$B:$B,CADASTRO!$B253,ENTRADAS!$I:$I,CADASTRO!Q$2)),0)</f>
        <v>0</v>
      </c>
      <c r="R253" s="212">
        <f t="shared" si="10"/>
        <v>0</v>
      </c>
      <c r="S253" s="17">
        <f t="shared" si="12"/>
        <v>0</v>
      </c>
      <c r="T253" s="212">
        <f t="shared" si="11"/>
        <v>12</v>
      </c>
      <c r="U253" s="209">
        <v>12</v>
      </c>
      <c r="V253" s="1"/>
      <c r="W253" s="1"/>
      <c r="X253" s="1"/>
      <c r="Y253" s="1"/>
      <c r="Z253" s="1"/>
      <c r="AA253" s="1"/>
      <c r="AB253" s="1"/>
      <c r="AC253" s="1"/>
    </row>
    <row r="254" spans="1:29" ht="15.75" customHeight="1" x14ac:dyDescent="0.25">
      <c r="A254" s="7"/>
      <c r="B254" s="7"/>
      <c r="C254" s="7"/>
      <c r="D254" s="8"/>
      <c r="E254" s="9"/>
      <c r="F254" s="9">
        <f>IFERROR(SUMIFS(ENTRADAS!$J:$J,ENTRADAS!$B:$B,CADASTRO!$B254,ENTRADAS!$I:$I,CADASTRO!F$2)/(SUMIFS(ENTRADAS!$D:$D,ENTRADAS!$B:$B,CADASTRO!$B254,ENTRADAS!$I:$I,CADASTRO!F$2)),0)</f>
        <v>0</v>
      </c>
      <c r="G254" s="9">
        <f>IFERROR(SUMIFS(ENTRADAS!$J:$J,ENTRADAS!$B:$B,CADASTRO!$B254,ENTRADAS!$I:$I,CADASTRO!G$2)/(SUMIFS(ENTRADAS!$D:$D,ENTRADAS!$B:$B,CADASTRO!$B254,ENTRADAS!$I:$I,CADASTRO!G$2)),0)</f>
        <v>0</v>
      </c>
      <c r="H254" s="9">
        <f>IFERROR(SUMIFS(ENTRADAS!$J:$J,ENTRADAS!$B:$B,CADASTRO!$B254,ENTRADAS!$I:$I,CADASTRO!H$2)/(SUMIFS(ENTRADAS!$D:$D,ENTRADAS!$B:$B,CADASTRO!$B254,ENTRADAS!$I:$I,CADASTRO!H$2)),0)</f>
        <v>0</v>
      </c>
      <c r="I254" s="9">
        <f>IFERROR(SUMIFS(ENTRADAS!$J:$J,ENTRADAS!$B:$B,CADASTRO!$B254,ENTRADAS!$I:$I,CADASTRO!I$2)/(SUMIFS(ENTRADAS!$D:$D,ENTRADAS!$B:$B,CADASTRO!$B254,ENTRADAS!$I:$I,CADASTRO!I$2)),0)</f>
        <v>0</v>
      </c>
      <c r="J254" s="9">
        <f>IFERROR(SUMIFS(ENTRADAS!$J:$J,ENTRADAS!$B:$B,CADASTRO!$B254,ENTRADAS!$I:$I,CADASTRO!J$2)/(SUMIFS(ENTRADAS!$D:$D,ENTRADAS!$B:$B,CADASTRO!$B254,ENTRADAS!$I:$I,CADASTRO!J$2)),0)</f>
        <v>0</v>
      </c>
      <c r="K254" s="9">
        <f>IFERROR(SUMIFS(ENTRADAS!$J:$J,ENTRADAS!$B:$B,CADASTRO!$B254,ENTRADAS!$I:$I,CADASTRO!K$2)/(SUMIFS(ENTRADAS!$D:$D,ENTRADAS!$B:$B,CADASTRO!$B254,ENTRADAS!$I:$I,CADASTRO!K$2)),0)</f>
        <v>0</v>
      </c>
      <c r="L254" s="9">
        <f>IFERROR(SUMIFS(ENTRADAS!$J:$J,ENTRADAS!$B:$B,CADASTRO!$B254,ENTRADAS!$I:$I,CADASTRO!L$2)/(SUMIFS(ENTRADAS!$D:$D,ENTRADAS!$B:$B,CADASTRO!$B254,ENTRADAS!$I:$I,CADASTRO!L$2)),0)</f>
        <v>0</v>
      </c>
      <c r="M254" s="9">
        <f>IFERROR(SUMIFS(ENTRADAS!$J:$J,ENTRADAS!$B:$B,CADASTRO!$B254,ENTRADAS!$I:$I,CADASTRO!M$2)/(SUMIFS(ENTRADAS!$D:$D,ENTRADAS!$B:$B,CADASTRO!$B254,ENTRADAS!$I:$I,CADASTRO!M$2)),0)</f>
        <v>0</v>
      </c>
      <c r="N254" s="9">
        <f>IFERROR(SUMIFS(ENTRADAS!$J:$J,ENTRADAS!$B:$B,CADASTRO!$B254,ENTRADAS!$I:$I,CADASTRO!N$2)/(SUMIFS(ENTRADAS!$D:$D,ENTRADAS!$B:$B,CADASTRO!$B254,ENTRADAS!$I:$I,CADASTRO!N$2)),0)</f>
        <v>0</v>
      </c>
      <c r="O254" s="9">
        <f>IFERROR(SUMIFS(ENTRADAS!$J:$J,ENTRADAS!$B:$B,CADASTRO!$B254,ENTRADAS!$I:$I,CADASTRO!O$2)/(SUMIFS(ENTRADAS!$D:$D,ENTRADAS!$B:$B,CADASTRO!$B254,ENTRADAS!$I:$I,CADASTRO!O$2)),0)</f>
        <v>0</v>
      </c>
      <c r="P254" s="9">
        <f>IFERROR(SUMIFS(ENTRADAS!$J:$J,ENTRADAS!$B:$B,CADASTRO!$B254,ENTRADAS!$I:$I,CADASTRO!P$2)/(SUMIFS(ENTRADAS!$D:$D,ENTRADAS!$B:$B,CADASTRO!$B254,ENTRADAS!$I:$I,CADASTRO!P$2)),0)</f>
        <v>0</v>
      </c>
      <c r="Q254" s="9">
        <f>IFERROR(SUMIFS(ENTRADAS!$J:$J,ENTRADAS!$B:$B,CADASTRO!$B254,ENTRADAS!$I:$I,CADASTRO!Q$2)/(SUMIFS(ENTRADAS!$D:$D,ENTRADAS!$B:$B,CADASTRO!$B254,ENTRADAS!$I:$I,CADASTRO!Q$2)),0)</f>
        <v>0</v>
      </c>
      <c r="R254" s="212">
        <f t="shared" si="10"/>
        <v>0</v>
      </c>
      <c r="S254" s="17">
        <f t="shared" si="12"/>
        <v>0</v>
      </c>
      <c r="T254" s="212">
        <f t="shared" si="11"/>
        <v>12</v>
      </c>
      <c r="U254" s="209">
        <v>12</v>
      </c>
      <c r="V254" s="1"/>
      <c r="W254" s="1"/>
      <c r="X254" s="1"/>
      <c r="Y254" s="1"/>
      <c r="Z254" s="1"/>
      <c r="AA254" s="1"/>
      <c r="AB254" s="1"/>
      <c r="AC254" s="1"/>
    </row>
    <row r="255" spans="1:29" ht="15.75" customHeight="1" x14ac:dyDescent="0.25">
      <c r="A255" s="7"/>
      <c r="B255" s="7"/>
      <c r="C255" s="7"/>
      <c r="D255" s="8"/>
      <c r="E255" s="9"/>
      <c r="F255" s="9">
        <f>IFERROR(SUMIFS(ENTRADAS!$J:$J,ENTRADAS!$B:$B,CADASTRO!$B255,ENTRADAS!$I:$I,CADASTRO!F$2)/(SUMIFS(ENTRADAS!$D:$D,ENTRADAS!$B:$B,CADASTRO!$B255,ENTRADAS!$I:$I,CADASTRO!F$2)),0)</f>
        <v>0</v>
      </c>
      <c r="G255" s="9">
        <f>IFERROR(SUMIFS(ENTRADAS!$J:$J,ENTRADAS!$B:$B,CADASTRO!$B255,ENTRADAS!$I:$I,CADASTRO!G$2)/(SUMIFS(ENTRADAS!$D:$D,ENTRADAS!$B:$B,CADASTRO!$B255,ENTRADAS!$I:$I,CADASTRO!G$2)),0)</f>
        <v>0</v>
      </c>
      <c r="H255" s="9">
        <f>IFERROR(SUMIFS(ENTRADAS!$J:$J,ENTRADAS!$B:$B,CADASTRO!$B255,ENTRADAS!$I:$I,CADASTRO!H$2)/(SUMIFS(ENTRADAS!$D:$D,ENTRADAS!$B:$B,CADASTRO!$B255,ENTRADAS!$I:$I,CADASTRO!H$2)),0)</f>
        <v>0</v>
      </c>
      <c r="I255" s="9">
        <f>IFERROR(SUMIFS(ENTRADAS!$J:$J,ENTRADAS!$B:$B,CADASTRO!$B255,ENTRADAS!$I:$I,CADASTRO!I$2)/(SUMIFS(ENTRADAS!$D:$D,ENTRADAS!$B:$B,CADASTRO!$B255,ENTRADAS!$I:$I,CADASTRO!I$2)),0)</f>
        <v>0</v>
      </c>
      <c r="J255" s="9">
        <f>IFERROR(SUMIFS(ENTRADAS!$J:$J,ENTRADAS!$B:$B,CADASTRO!$B255,ENTRADAS!$I:$I,CADASTRO!J$2)/(SUMIFS(ENTRADAS!$D:$D,ENTRADAS!$B:$B,CADASTRO!$B255,ENTRADAS!$I:$I,CADASTRO!J$2)),0)</f>
        <v>0</v>
      </c>
      <c r="K255" s="9">
        <f>IFERROR(SUMIFS(ENTRADAS!$J:$J,ENTRADAS!$B:$B,CADASTRO!$B255,ENTRADAS!$I:$I,CADASTRO!K$2)/(SUMIFS(ENTRADAS!$D:$D,ENTRADAS!$B:$B,CADASTRO!$B255,ENTRADAS!$I:$I,CADASTRO!K$2)),0)</f>
        <v>0</v>
      </c>
      <c r="L255" s="9">
        <f>IFERROR(SUMIFS(ENTRADAS!$J:$J,ENTRADAS!$B:$B,CADASTRO!$B255,ENTRADAS!$I:$I,CADASTRO!L$2)/(SUMIFS(ENTRADAS!$D:$D,ENTRADAS!$B:$B,CADASTRO!$B255,ENTRADAS!$I:$I,CADASTRO!L$2)),0)</f>
        <v>0</v>
      </c>
      <c r="M255" s="9">
        <f>IFERROR(SUMIFS(ENTRADAS!$J:$J,ENTRADAS!$B:$B,CADASTRO!$B255,ENTRADAS!$I:$I,CADASTRO!M$2)/(SUMIFS(ENTRADAS!$D:$D,ENTRADAS!$B:$B,CADASTRO!$B255,ENTRADAS!$I:$I,CADASTRO!M$2)),0)</f>
        <v>0</v>
      </c>
      <c r="N255" s="9">
        <f>IFERROR(SUMIFS(ENTRADAS!$J:$J,ENTRADAS!$B:$B,CADASTRO!$B255,ENTRADAS!$I:$I,CADASTRO!N$2)/(SUMIFS(ENTRADAS!$D:$D,ENTRADAS!$B:$B,CADASTRO!$B255,ENTRADAS!$I:$I,CADASTRO!N$2)),0)</f>
        <v>0</v>
      </c>
      <c r="O255" s="9">
        <f>IFERROR(SUMIFS(ENTRADAS!$J:$J,ENTRADAS!$B:$B,CADASTRO!$B255,ENTRADAS!$I:$I,CADASTRO!O$2)/(SUMIFS(ENTRADAS!$D:$D,ENTRADAS!$B:$B,CADASTRO!$B255,ENTRADAS!$I:$I,CADASTRO!O$2)),0)</f>
        <v>0</v>
      </c>
      <c r="P255" s="9">
        <f>IFERROR(SUMIFS(ENTRADAS!$J:$J,ENTRADAS!$B:$B,CADASTRO!$B255,ENTRADAS!$I:$I,CADASTRO!P$2)/(SUMIFS(ENTRADAS!$D:$D,ENTRADAS!$B:$B,CADASTRO!$B255,ENTRADAS!$I:$I,CADASTRO!P$2)),0)</f>
        <v>0</v>
      </c>
      <c r="Q255" s="9">
        <f>IFERROR(SUMIFS(ENTRADAS!$J:$J,ENTRADAS!$B:$B,CADASTRO!$B255,ENTRADAS!$I:$I,CADASTRO!Q$2)/(SUMIFS(ENTRADAS!$D:$D,ENTRADAS!$B:$B,CADASTRO!$B255,ENTRADAS!$I:$I,CADASTRO!Q$2)),0)</f>
        <v>0</v>
      </c>
      <c r="R255" s="212">
        <f t="shared" ref="R255:R318" si="13">IFERROR(SUM(F255:Q255)/(U255-T255),0)</f>
        <v>0</v>
      </c>
      <c r="S255" s="17">
        <f t="shared" si="12"/>
        <v>0</v>
      </c>
      <c r="T255" s="212">
        <f t="shared" si="11"/>
        <v>12</v>
      </c>
      <c r="U255" s="209">
        <v>12</v>
      </c>
      <c r="V255" s="1"/>
      <c r="W255" s="1"/>
      <c r="X255" s="1"/>
      <c r="Y255" s="1"/>
      <c r="Z255" s="1"/>
      <c r="AA255" s="1"/>
      <c r="AB255" s="1"/>
      <c r="AC255" s="1"/>
    </row>
    <row r="256" spans="1:29" ht="15.75" customHeight="1" x14ac:dyDescent="0.25">
      <c r="A256" s="7"/>
      <c r="B256" s="7"/>
      <c r="C256" s="7"/>
      <c r="D256" s="8"/>
      <c r="E256" s="9"/>
      <c r="F256" s="9">
        <f>IFERROR(SUMIFS(ENTRADAS!$J:$J,ENTRADAS!$B:$B,CADASTRO!$B256,ENTRADAS!$I:$I,CADASTRO!F$2)/(SUMIFS(ENTRADAS!$D:$D,ENTRADAS!$B:$B,CADASTRO!$B256,ENTRADAS!$I:$I,CADASTRO!F$2)),0)</f>
        <v>0</v>
      </c>
      <c r="G256" s="9">
        <f>IFERROR(SUMIFS(ENTRADAS!$J:$J,ENTRADAS!$B:$B,CADASTRO!$B256,ENTRADAS!$I:$I,CADASTRO!G$2)/(SUMIFS(ENTRADAS!$D:$D,ENTRADAS!$B:$B,CADASTRO!$B256,ENTRADAS!$I:$I,CADASTRO!G$2)),0)</f>
        <v>0</v>
      </c>
      <c r="H256" s="9">
        <f>IFERROR(SUMIFS(ENTRADAS!$J:$J,ENTRADAS!$B:$B,CADASTRO!$B256,ENTRADAS!$I:$I,CADASTRO!H$2)/(SUMIFS(ENTRADAS!$D:$D,ENTRADAS!$B:$B,CADASTRO!$B256,ENTRADAS!$I:$I,CADASTRO!H$2)),0)</f>
        <v>0</v>
      </c>
      <c r="I256" s="9">
        <f>IFERROR(SUMIFS(ENTRADAS!$J:$J,ENTRADAS!$B:$B,CADASTRO!$B256,ENTRADAS!$I:$I,CADASTRO!I$2)/(SUMIFS(ENTRADAS!$D:$D,ENTRADAS!$B:$B,CADASTRO!$B256,ENTRADAS!$I:$I,CADASTRO!I$2)),0)</f>
        <v>0</v>
      </c>
      <c r="J256" s="9">
        <f>IFERROR(SUMIFS(ENTRADAS!$J:$J,ENTRADAS!$B:$B,CADASTRO!$B256,ENTRADAS!$I:$I,CADASTRO!J$2)/(SUMIFS(ENTRADAS!$D:$D,ENTRADAS!$B:$B,CADASTRO!$B256,ENTRADAS!$I:$I,CADASTRO!J$2)),0)</f>
        <v>0</v>
      </c>
      <c r="K256" s="9">
        <f>IFERROR(SUMIFS(ENTRADAS!$J:$J,ENTRADAS!$B:$B,CADASTRO!$B256,ENTRADAS!$I:$I,CADASTRO!K$2)/(SUMIFS(ENTRADAS!$D:$D,ENTRADAS!$B:$B,CADASTRO!$B256,ENTRADAS!$I:$I,CADASTRO!K$2)),0)</f>
        <v>0</v>
      </c>
      <c r="L256" s="9">
        <f>IFERROR(SUMIFS(ENTRADAS!$J:$J,ENTRADAS!$B:$B,CADASTRO!$B256,ENTRADAS!$I:$I,CADASTRO!L$2)/(SUMIFS(ENTRADAS!$D:$D,ENTRADAS!$B:$B,CADASTRO!$B256,ENTRADAS!$I:$I,CADASTRO!L$2)),0)</f>
        <v>0</v>
      </c>
      <c r="M256" s="9">
        <f>IFERROR(SUMIFS(ENTRADAS!$J:$J,ENTRADAS!$B:$B,CADASTRO!$B256,ENTRADAS!$I:$I,CADASTRO!M$2)/(SUMIFS(ENTRADAS!$D:$D,ENTRADAS!$B:$B,CADASTRO!$B256,ENTRADAS!$I:$I,CADASTRO!M$2)),0)</f>
        <v>0</v>
      </c>
      <c r="N256" s="9">
        <f>IFERROR(SUMIFS(ENTRADAS!$J:$J,ENTRADAS!$B:$B,CADASTRO!$B256,ENTRADAS!$I:$I,CADASTRO!N$2)/(SUMIFS(ENTRADAS!$D:$D,ENTRADAS!$B:$B,CADASTRO!$B256,ENTRADAS!$I:$I,CADASTRO!N$2)),0)</f>
        <v>0</v>
      </c>
      <c r="O256" s="9">
        <f>IFERROR(SUMIFS(ENTRADAS!$J:$J,ENTRADAS!$B:$B,CADASTRO!$B256,ENTRADAS!$I:$I,CADASTRO!O$2)/(SUMIFS(ENTRADAS!$D:$D,ENTRADAS!$B:$B,CADASTRO!$B256,ENTRADAS!$I:$I,CADASTRO!O$2)),0)</f>
        <v>0</v>
      </c>
      <c r="P256" s="9">
        <f>IFERROR(SUMIFS(ENTRADAS!$J:$J,ENTRADAS!$B:$B,CADASTRO!$B256,ENTRADAS!$I:$I,CADASTRO!P$2)/(SUMIFS(ENTRADAS!$D:$D,ENTRADAS!$B:$B,CADASTRO!$B256,ENTRADAS!$I:$I,CADASTRO!P$2)),0)</f>
        <v>0</v>
      </c>
      <c r="Q256" s="9">
        <f>IFERROR(SUMIFS(ENTRADAS!$J:$J,ENTRADAS!$B:$B,CADASTRO!$B256,ENTRADAS!$I:$I,CADASTRO!Q$2)/(SUMIFS(ENTRADAS!$D:$D,ENTRADAS!$B:$B,CADASTRO!$B256,ENTRADAS!$I:$I,CADASTRO!Q$2)),0)</f>
        <v>0</v>
      </c>
      <c r="R256" s="212">
        <f t="shared" si="13"/>
        <v>0</v>
      </c>
      <c r="S256" s="17">
        <f t="shared" si="12"/>
        <v>0</v>
      </c>
      <c r="T256" s="212">
        <f t="shared" ref="T256:T319" si="14">COUNTIF(F256:Q256,0)</f>
        <v>12</v>
      </c>
      <c r="U256" s="209">
        <v>12</v>
      </c>
      <c r="V256" s="1"/>
      <c r="W256" s="1"/>
      <c r="X256" s="1"/>
      <c r="Y256" s="1"/>
      <c r="Z256" s="1"/>
      <c r="AA256" s="1"/>
      <c r="AB256" s="1"/>
      <c r="AC256" s="1"/>
    </row>
    <row r="257" spans="1:29" ht="15.75" customHeight="1" x14ac:dyDescent="0.25">
      <c r="A257" s="7"/>
      <c r="B257" s="7"/>
      <c r="C257" s="7"/>
      <c r="D257" s="8"/>
      <c r="E257" s="9"/>
      <c r="F257" s="9">
        <f>IFERROR(SUMIFS(ENTRADAS!$J:$J,ENTRADAS!$B:$B,CADASTRO!$B257,ENTRADAS!$I:$I,CADASTRO!F$2)/(SUMIFS(ENTRADAS!$D:$D,ENTRADAS!$B:$B,CADASTRO!$B257,ENTRADAS!$I:$I,CADASTRO!F$2)),0)</f>
        <v>0</v>
      </c>
      <c r="G257" s="9">
        <f>IFERROR(SUMIFS(ENTRADAS!$J:$J,ENTRADAS!$B:$B,CADASTRO!$B257,ENTRADAS!$I:$I,CADASTRO!G$2)/(SUMIFS(ENTRADAS!$D:$D,ENTRADAS!$B:$B,CADASTRO!$B257,ENTRADAS!$I:$I,CADASTRO!G$2)),0)</f>
        <v>0</v>
      </c>
      <c r="H257" s="9">
        <f>IFERROR(SUMIFS(ENTRADAS!$J:$J,ENTRADAS!$B:$B,CADASTRO!$B257,ENTRADAS!$I:$I,CADASTRO!H$2)/(SUMIFS(ENTRADAS!$D:$D,ENTRADAS!$B:$B,CADASTRO!$B257,ENTRADAS!$I:$I,CADASTRO!H$2)),0)</f>
        <v>0</v>
      </c>
      <c r="I257" s="9">
        <f>IFERROR(SUMIFS(ENTRADAS!$J:$J,ENTRADAS!$B:$B,CADASTRO!$B257,ENTRADAS!$I:$I,CADASTRO!I$2)/(SUMIFS(ENTRADAS!$D:$D,ENTRADAS!$B:$B,CADASTRO!$B257,ENTRADAS!$I:$I,CADASTRO!I$2)),0)</f>
        <v>0</v>
      </c>
      <c r="J257" s="9">
        <f>IFERROR(SUMIFS(ENTRADAS!$J:$J,ENTRADAS!$B:$B,CADASTRO!$B257,ENTRADAS!$I:$I,CADASTRO!J$2)/(SUMIFS(ENTRADAS!$D:$D,ENTRADAS!$B:$B,CADASTRO!$B257,ENTRADAS!$I:$I,CADASTRO!J$2)),0)</f>
        <v>0</v>
      </c>
      <c r="K257" s="9">
        <f>IFERROR(SUMIFS(ENTRADAS!$J:$J,ENTRADAS!$B:$B,CADASTRO!$B257,ENTRADAS!$I:$I,CADASTRO!K$2)/(SUMIFS(ENTRADAS!$D:$D,ENTRADAS!$B:$B,CADASTRO!$B257,ENTRADAS!$I:$I,CADASTRO!K$2)),0)</f>
        <v>0</v>
      </c>
      <c r="L257" s="9">
        <f>IFERROR(SUMIFS(ENTRADAS!$J:$J,ENTRADAS!$B:$B,CADASTRO!$B257,ENTRADAS!$I:$I,CADASTRO!L$2)/(SUMIFS(ENTRADAS!$D:$D,ENTRADAS!$B:$B,CADASTRO!$B257,ENTRADAS!$I:$I,CADASTRO!L$2)),0)</f>
        <v>0</v>
      </c>
      <c r="M257" s="9">
        <f>IFERROR(SUMIFS(ENTRADAS!$J:$J,ENTRADAS!$B:$B,CADASTRO!$B257,ENTRADAS!$I:$I,CADASTRO!M$2)/(SUMIFS(ENTRADAS!$D:$D,ENTRADAS!$B:$B,CADASTRO!$B257,ENTRADAS!$I:$I,CADASTRO!M$2)),0)</f>
        <v>0</v>
      </c>
      <c r="N257" s="9">
        <f>IFERROR(SUMIFS(ENTRADAS!$J:$J,ENTRADAS!$B:$B,CADASTRO!$B257,ENTRADAS!$I:$I,CADASTRO!N$2)/(SUMIFS(ENTRADAS!$D:$D,ENTRADAS!$B:$B,CADASTRO!$B257,ENTRADAS!$I:$I,CADASTRO!N$2)),0)</f>
        <v>0</v>
      </c>
      <c r="O257" s="9">
        <f>IFERROR(SUMIFS(ENTRADAS!$J:$J,ENTRADAS!$B:$B,CADASTRO!$B257,ENTRADAS!$I:$I,CADASTRO!O$2)/(SUMIFS(ENTRADAS!$D:$D,ENTRADAS!$B:$B,CADASTRO!$B257,ENTRADAS!$I:$I,CADASTRO!O$2)),0)</f>
        <v>0</v>
      </c>
      <c r="P257" s="9">
        <f>IFERROR(SUMIFS(ENTRADAS!$J:$J,ENTRADAS!$B:$B,CADASTRO!$B257,ENTRADAS!$I:$I,CADASTRO!P$2)/(SUMIFS(ENTRADAS!$D:$D,ENTRADAS!$B:$B,CADASTRO!$B257,ENTRADAS!$I:$I,CADASTRO!P$2)),0)</f>
        <v>0</v>
      </c>
      <c r="Q257" s="9">
        <f>IFERROR(SUMIFS(ENTRADAS!$J:$J,ENTRADAS!$B:$B,CADASTRO!$B257,ENTRADAS!$I:$I,CADASTRO!Q$2)/(SUMIFS(ENTRADAS!$D:$D,ENTRADAS!$B:$B,CADASTRO!$B257,ENTRADAS!$I:$I,CADASTRO!Q$2)),0)</f>
        <v>0</v>
      </c>
      <c r="R257" s="212">
        <f t="shared" si="13"/>
        <v>0</v>
      </c>
      <c r="S257" s="17">
        <f t="shared" si="12"/>
        <v>0</v>
      </c>
      <c r="T257" s="212">
        <f t="shared" si="14"/>
        <v>12</v>
      </c>
      <c r="U257" s="209">
        <v>12</v>
      </c>
      <c r="V257" s="1"/>
      <c r="W257" s="1"/>
      <c r="X257" s="1"/>
      <c r="Y257" s="1"/>
      <c r="Z257" s="1"/>
      <c r="AA257" s="1"/>
      <c r="AB257" s="1"/>
      <c r="AC257" s="1"/>
    </row>
    <row r="258" spans="1:29" ht="15.75" customHeight="1" x14ac:dyDescent="0.25">
      <c r="A258" s="7"/>
      <c r="B258" s="7"/>
      <c r="C258" s="7"/>
      <c r="D258" s="8"/>
      <c r="E258" s="9"/>
      <c r="F258" s="9">
        <f>IFERROR(SUMIFS(ENTRADAS!$J:$J,ENTRADAS!$B:$B,CADASTRO!$B258,ENTRADAS!$I:$I,CADASTRO!F$2)/(SUMIFS(ENTRADAS!$D:$D,ENTRADAS!$B:$B,CADASTRO!$B258,ENTRADAS!$I:$I,CADASTRO!F$2)),0)</f>
        <v>0</v>
      </c>
      <c r="G258" s="9">
        <f>IFERROR(SUMIFS(ENTRADAS!$J:$J,ENTRADAS!$B:$B,CADASTRO!$B258,ENTRADAS!$I:$I,CADASTRO!G$2)/(SUMIFS(ENTRADAS!$D:$D,ENTRADAS!$B:$B,CADASTRO!$B258,ENTRADAS!$I:$I,CADASTRO!G$2)),0)</f>
        <v>0</v>
      </c>
      <c r="H258" s="9">
        <f>IFERROR(SUMIFS(ENTRADAS!$J:$J,ENTRADAS!$B:$B,CADASTRO!$B258,ENTRADAS!$I:$I,CADASTRO!H$2)/(SUMIFS(ENTRADAS!$D:$D,ENTRADAS!$B:$B,CADASTRO!$B258,ENTRADAS!$I:$I,CADASTRO!H$2)),0)</f>
        <v>0</v>
      </c>
      <c r="I258" s="9">
        <f>IFERROR(SUMIFS(ENTRADAS!$J:$J,ENTRADAS!$B:$B,CADASTRO!$B258,ENTRADAS!$I:$I,CADASTRO!I$2)/(SUMIFS(ENTRADAS!$D:$D,ENTRADAS!$B:$B,CADASTRO!$B258,ENTRADAS!$I:$I,CADASTRO!I$2)),0)</f>
        <v>0</v>
      </c>
      <c r="J258" s="9">
        <f>IFERROR(SUMIFS(ENTRADAS!$J:$J,ENTRADAS!$B:$B,CADASTRO!$B258,ENTRADAS!$I:$I,CADASTRO!J$2)/(SUMIFS(ENTRADAS!$D:$D,ENTRADAS!$B:$B,CADASTRO!$B258,ENTRADAS!$I:$I,CADASTRO!J$2)),0)</f>
        <v>0</v>
      </c>
      <c r="K258" s="9">
        <f>IFERROR(SUMIFS(ENTRADAS!$J:$J,ENTRADAS!$B:$B,CADASTRO!$B258,ENTRADAS!$I:$I,CADASTRO!K$2)/(SUMIFS(ENTRADAS!$D:$D,ENTRADAS!$B:$B,CADASTRO!$B258,ENTRADAS!$I:$I,CADASTRO!K$2)),0)</f>
        <v>0</v>
      </c>
      <c r="L258" s="9">
        <f>IFERROR(SUMIFS(ENTRADAS!$J:$J,ENTRADAS!$B:$B,CADASTRO!$B258,ENTRADAS!$I:$I,CADASTRO!L$2)/(SUMIFS(ENTRADAS!$D:$D,ENTRADAS!$B:$B,CADASTRO!$B258,ENTRADAS!$I:$I,CADASTRO!L$2)),0)</f>
        <v>0</v>
      </c>
      <c r="M258" s="9">
        <f>IFERROR(SUMIFS(ENTRADAS!$J:$J,ENTRADAS!$B:$B,CADASTRO!$B258,ENTRADAS!$I:$I,CADASTRO!M$2)/(SUMIFS(ENTRADAS!$D:$D,ENTRADAS!$B:$B,CADASTRO!$B258,ENTRADAS!$I:$I,CADASTRO!M$2)),0)</f>
        <v>0</v>
      </c>
      <c r="N258" s="9">
        <f>IFERROR(SUMIFS(ENTRADAS!$J:$J,ENTRADAS!$B:$B,CADASTRO!$B258,ENTRADAS!$I:$I,CADASTRO!N$2)/(SUMIFS(ENTRADAS!$D:$D,ENTRADAS!$B:$B,CADASTRO!$B258,ENTRADAS!$I:$I,CADASTRO!N$2)),0)</f>
        <v>0</v>
      </c>
      <c r="O258" s="9">
        <f>IFERROR(SUMIFS(ENTRADAS!$J:$J,ENTRADAS!$B:$B,CADASTRO!$B258,ENTRADAS!$I:$I,CADASTRO!O$2)/(SUMIFS(ENTRADAS!$D:$D,ENTRADAS!$B:$B,CADASTRO!$B258,ENTRADAS!$I:$I,CADASTRO!O$2)),0)</f>
        <v>0</v>
      </c>
      <c r="P258" s="9">
        <f>IFERROR(SUMIFS(ENTRADAS!$J:$J,ENTRADAS!$B:$B,CADASTRO!$B258,ENTRADAS!$I:$I,CADASTRO!P$2)/(SUMIFS(ENTRADAS!$D:$D,ENTRADAS!$B:$B,CADASTRO!$B258,ENTRADAS!$I:$I,CADASTRO!P$2)),0)</f>
        <v>0</v>
      </c>
      <c r="Q258" s="9">
        <f>IFERROR(SUMIFS(ENTRADAS!$J:$J,ENTRADAS!$B:$B,CADASTRO!$B258,ENTRADAS!$I:$I,CADASTRO!Q$2)/(SUMIFS(ENTRADAS!$D:$D,ENTRADAS!$B:$B,CADASTRO!$B258,ENTRADAS!$I:$I,CADASTRO!Q$2)),0)</f>
        <v>0</v>
      </c>
      <c r="R258" s="212">
        <f t="shared" si="13"/>
        <v>0</v>
      </c>
      <c r="S258" s="17">
        <f t="shared" si="12"/>
        <v>0</v>
      </c>
      <c r="T258" s="212">
        <f t="shared" si="14"/>
        <v>12</v>
      </c>
      <c r="U258" s="209">
        <v>12</v>
      </c>
      <c r="V258" s="1"/>
      <c r="W258" s="1"/>
      <c r="X258" s="1"/>
      <c r="Y258" s="1"/>
      <c r="Z258" s="1"/>
      <c r="AA258" s="1"/>
      <c r="AB258" s="1"/>
      <c r="AC258" s="1"/>
    </row>
    <row r="259" spans="1:29" ht="15.75" customHeight="1" x14ac:dyDescent="0.25">
      <c r="A259" s="7"/>
      <c r="B259" s="7"/>
      <c r="C259" s="7"/>
      <c r="D259" s="8"/>
      <c r="E259" s="9"/>
      <c r="F259" s="9">
        <f>IFERROR(SUMIFS(ENTRADAS!$J:$J,ENTRADAS!$B:$B,CADASTRO!$B259,ENTRADAS!$I:$I,CADASTRO!F$2)/(SUMIFS(ENTRADAS!$D:$D,ENTRADAS!$B:$B,CADASTRO!$B259,ENTRADAS!$I:$I,CADASTRO!F$2)),0)</f>
        <v>0</v>
      </c>
      <c r="G259" s="9">
        <f>IFERROR(SUMIFS(ENTRADAS!$J:$J,ENTRADAS!$B:$B,CADASTRO!$B259,ENTRADAS!$I:$I,CADASTRO!G$2)/(SUMIFS(ENTRADAS!$D:$D,ENTRADAS!$B:$B,CADASTRO!$B259,ENTRADAS!$I:$I,CADASTRO!G$2)),0)</f>
        <v>0</v>
      </c>
      <c r="H259" s="9">
        <f>IFERROR(SUMIFS(ENTRADAS!$J:$J,ENTRADAS!$B:$B,CADASTRO!$B259,ENTRADAS!$I:$I,CADASTRO!H$2)/(SUMIFS(ENTRADAS!$D:$D,ENTRADAS!$B:$B,CADASTRO!$B259,ENTRADAS!$I:$I,CADASTRO!H$2)),0)</f>
        <v>0</v>
      </c>
      <c r="I259" s="9">
        <f>IFERROR(SUMIFS(ENTRADAS!$J:$J,ENTRADAS!$B:$B,CADASTRO!$B259,ENTRADAS!$I:$I,CADASTRO!I$2)/(SUMIFS(ENTRADAS!$D:$D,ENTRADAS!$B:$B,CADASTRO!$B259,ENTRADAS!$I:$I,CADASTRO!I$2)),0)</f>
        <v>0</v>
      </c>
      <c r="J259" s="9">
        <f>IFERROR(SUMIFS(ENTRADAS!$J:$J,ENTRADAS!$B:$B,CADASTRO!$B259,ENTRADAS!$I:$I,CADASTRO!J$2)/(SUMIFS(ENTRADAS!$D:$D,ENTRADAS!$B:$B,CADASTRO!$B259,ENTRADAS!$I:$I,CADASTRO!J$2)),0)</f>
        <v>0</v>
      </c>
      <c r="K259" s="9">
        <f>IFERROR(SUMIFS(ENTRADAS!$J:$J,ENTRADAS!$B:$B,CADASTRO!$B259,ENTRADAS!$I:$I,CADASTRO!K$2)/(SUMIFS(ENTRADAS!$D:$D,ENTRADAS!$B:$B,CADASTRO!$B259,ENTRADAS!$I:$I,CADASTRO!K$2)),0)</f>
        <v>0</v>
      </c>
      <c r="L259" s="9">
        <f>IFERROR(SUMIFS(ENTRADAS!$J:$J,ENTRADAS!$B:$B,CADASTRO!$B259,ENTRADAS!$I:$I,CADASTRO!L$2)/(SUMIFS(ENTRADAS!$D:$D,ENTRADAS!$B:$B,CADASTRO!$B259,ENTRADAS!$I:$I,CADASTRO!L$2)),0)</f>
        <v>0</v>
      </c>
      <c r="M259" s="9">
        <f>IFERROR(SUMIFS(ENTRADAS!$J:$J,ENTRADAS!$B:$B,CADASTRO!$B259,ENTRADAS!$I:$I,CADASTRO!M$2)/(SUMIFS(ENTRADAS!$D:$D,ENTRADAS!$B:$B,CADASTRO!$B259,ENTRADAS!$I:$I,CADASTRO!M$2)),0)</f>
        <v>0</v>
      </c>
      <c r="N259" s="9">
        <f>IFERROR(SUMIFS(ENTRADAS!$J:$J,ENTRADAS!$B:$B,CADASTRO!$B259,ENTRADAS!$I:$I,CADASTRO!N$2)/(SUMIFS(ENTRADAS!$D:$D,ENTRADAS!$B:$B,CADASTRO!$B259,ENTRADAS!$I:$I,CADASTRO!N$2)),0)</f>
        <v>0</v>
      </c>
      <c r="O259" s="9">
        <f>IFERROR(SUMIFS(ENTRADAS!$J:$J,ENTRADAS!$B:$B,CADASTRO!$B259,ENTRADAS!$I:$I,CADASTRO!O$2)/(SUMIFS(ENTRADAS!$D:$D,ENTRADAS!$B:$B,CADASTRO!$B259,ENTRADAS!$I:$I,CADASTRO!O$2)),0)</f>
        <v>0</v>
      </c>
      <c r="P259" s="9">
        <f>IFERROR(SUMIFS(ENTRADAS!$J:$J,ENTRADAS!$B:$B,CADASTRO!$B259,ENTRADAS!$I:$I,CADASTRO!P$2)/(SUMIFS(ENTRADAS!$D:$D,ENTRADAS!$B:$B,CADASTRO!$B259,ENTRADAS!$I:$I,CADASTRO!P$2)),0)</f>
        <v>0</v>
      </c>
      <c r="Q259" s="9">
        <f>IFERROR(SUMIFS(ENTRADAS!$J:$J,ENTRADAS!$B:$B,CADASTRO!$B259,ENTRADAS!$I:$I,CADASTRO!Q$2)/(SUMIFS(ENTRADAS!$D:$D,ENTRADAS!$B:$B,CADASTRO!$B259,ENTRADAS!$I:$I,CADASTRO!Q$2)),0)</f>
        <v>0</v>
      </c>
      <c r="R259" s="212">
        <f t="shared" si="13"/>
        <v>0</v>
      </c>
      <c r="S259" s="17">
        <f t="shared" si="12"/>
        <v>0</v>
      </c>
      <c r="T259" s="212">
        <f t="shared" si="14"/>
        <v>12</v>
      </c>
      <c r="U259" s="209">
        <v>12</v>
      </c>
      <c r="V259" s="1"/>
      <c r="W259" s="1"/>
      <c r="X259" s="1"/>
      <c r="Y259" s="1"/>
      <c r="Z259" s="1"/>
      <c r="AA259" s="1"/>
      <c r="AB259" s="1"/>
      <c r="AC259" s="1"/>
    </row>
    <row r="260" spans="1:29" ht="15.75" customHeight="1" x14ac:dyDescent="0.25">
      <c r="A260" s="7"/>
      <c r="B260" s="7"/>
      <c r="C260" s="7"/>
      <c r="D260" s="8"/>
      <c r="E260" s="9"/>
      <c r="F260" s="9">
        <f>IFERROR(SUMIFS(ENTRADAS!$J:$J,ENTRADAS!$B:$B,CADASTRO!$B260,ENTRADAS!$I:$I,CADASTRO!F$2)/(SUMIFS(ENTRADAS!$D:$D,ENTRADAS!$B:$B,CADASTRO!$B260,ENTRADAS!$I:$I,CADASTRO!F$2)),0)</f>
        <v>0</v>
      </c>
      <c r="G260" s="9">
        <f>IFERROR(SUMIFS(ENTRADAS!$J:$J,ENTRADAS!$B:$B,CADASTRO!$B260,ENTRADAS!$I:$I,CADASTRO!G$2)/(SUMIFS(ENTRADAS!$D:$D,ENTRADAS!$B:$B,CADASTRO!$B260,ENTRADAS!$I:$I,CADASTRO!G$2)),0)</f>
        <v>0</v>
      </c>
      <c r="H260" s="9">
        <f>IFERROR(SUMIFS(ENTRADAS!$J:$J,ENTRADAS!$B:$B,CADASTRO!$B260,ENTRADAS!$I:$I,CADASTRO!H$2)/(SUMIFS(ENTRADAS!$D:$D,ENTRADAS!$B:$B,CADASTRO!$B260,ENTRADAS!$I:$I,CADASTRO!H$2)),0)</f>
        <v>0</v>
      </c>
      <c r="I260" s="9">
        <f>IFERROR(SUMIFS(ENTRADAS!$J:$J,ENTRADAS!$B:$B,CADASTRO!$B260,ENTRADAS!$I:$I,CADASTRO!I$2)/(SUMIFS(ENTRADAS!$D:$D,ENTRADAS!$B:$B,CADASTRO!$B260,ENTRADAS!$I:$I,CADASTRO!I$2)),0)</f>
        <v>0</v>
      </c>
      <c r="J260" s="9">
        <f>IFERROR(SUMIFS(ENTRADAS!$J:$J,ENTRADAS!$B:$B,CADASTRO!$B260,ENTRADAS!$I:$I,CADASTRO!J$2)/(SUMIFS(ENTRADAS!$D:$D,ENTRADAS!$B:$B,CADASTRO!$B260,ENTRADAS!$I:$I,CADASTRO!J$2)),0)</f>
        <v>0</v>
      </c>
      <c r="K260" s="9">
        <f>IFERROR(SUMIFS(ENTRADAS!$J:$J,ENTRADAS!$B:$B,CADASTRO!$B260,ENTRADAS!$I:$I,CADASTRO!K$2)/(SUMIFS(ENTRADAS!$D:$D,ENTRADAS!$B:$B,CADASTRO!$B260,ENTRADAS!$I:$I,CADASTRO!K$2)),0)</f>
        <v>0</v>
      </c>
      <c r="L260" s="9">
        <f>IFERROR(SUMIFS(ENTRADAS!$J:$J,ENTRADAS!$B:$B,CADASTRO!$B260,ENTRADAS!$I:$I,CADASTRO!L$2)/(SUMIFS(ENTRADAS!$D:$D,ENTRADAS!$B:$B,CADASTRO!$B260,ENTRADAS!$I:$I,CADASTRO!L$2)),0)</f>
        <v>0</v>
      </c>
      <c r="M260" s="9">
        <f>IFERROR(SUMIFS(ENTRADAS!$J:$J,ENTRADAS!$B:$B,CADASTRO!$B260,ENTRADAS!$I:$I,CADASTRO!M$2)/(SUMIFS(ENTRADAS!$D:$D,ENTRADAS!$B:$B,CADASTRO!$B260,ENTRADAS!$I:$I,CADASTRO!M$2)),0)</f>
        <v>0</v>
      </c>
      <c r="N260" s="9">
        <f>IFERROR(SUMIFS(ENTRADAS!$J:$J,ENTRADAS!$B:$B,CADASTRO!$B260,ENTRADAS!$I:$I,CADASTRO!N$2)/(SUMIFS(ENTRADAS!$D:$D,ENTRADAS!$B:$B,CADASTRO!$B260,ENTRADAS!$I:$I,CADASTRO!N$2)),0)</f>
        <v>0</v>
      </c>
      <c r="O260" s="9">
        <f>IFERROR(SUMIFS(ENTRADAS!$J:$J,ENTRADAS!$B:$B,CADASTRO!$B260,ENTRADAS!$I:$I,CADASTRO!O$2)/(SUMIFS(ENTRADAS!$D:$D,ENTRADAS!$B:$B,CADASTRO!$B260,ENTRADAS!$I:$I,CADASTRO!O$2)),0)</f>
        <v>0</v>
      </c>
      <c r="P260" s="9">
        <f>IFERROR(SUMIFS(ENTRADAS!$J:$J,ENTRADAS!$B:$B,CADASTRO!$B260,ENTRADAS!$I:$I,CADASTRO!P$2)/(SUMIFS(ENTRADAS!$D:$D,ENTRADAS!$B:$B,CADASTRO!$B260,ENTRADAS!$I:$I,CADASTRO!P$2)),0)</f>
        <v>0</v>
      </c>
      <c r="Q260" s="9">
        <f>IFERROR(SUMIFS(ENTRADAS!$J:$J,ENTRADAS!$B:$B,CADASTRO!$B260,ENTRADAS!$I:$I,CADASTRO!Q$2)/(SUMIFS(ENTRADAS!$D:$D,ENTRADAS!$B:$B,CADASTRO!$B260,ENTRADAS!$I:$I,CADASTRO!Q$2)),0)</f>
        <v>0</v>
      </c>
      <c r="R260" s="212">
        <f t="shared" si="13"/>
        <v>0</v>
      </c>
      <c r="S260" s="17">
        <f t="shared" si="12"/>
        <v>0</v>
      </c>
      <c r="T260" s="212">
        <f t="shared" si="14"/>
        <v>12</v>
      </c>
      <c r="U260" s="209">
        <v>12</v>
      </c>
      <c r="V260" s="1"/>
      <c r="W260" s="1"/>
      <c r="X260" s="1"/>
      <c r="Y260" s="1"/>
      <c r="Z260" s="1"/>
      <c r="AA260" s="1"/>
      <c r="AB260" s="1"/>
      <c r="AC260" s="1"/>
    </row>
    <row r="261" spans="1:29" ht="15.75" customHeight="1" x14ac:dyDescent="0.25">
      <c r="A261" s="7"/>
      <c r="B261" s="7"/>
      <c r="C261" s="7"/>
      <c r="D261" s="8"/>
      <c r="E261" s="9"/>
      <c r="F261" s="9">
        <f>IFERROR(SUMIFS(ENTRADAS!$J:$J,ENTRADAS!$B:$B,CADASTRO!$B261,ENTRADAS!$I:$I,CADASTRO!F$2)/(SUMIFS(ENTRADAS!$D:$D,ENTRADAS!$B:$B,CADASTRO!$B261,ENTRADAS!$I:$I,CADASTRO!F$2)),0)</f>
        <v>0</v>
      </c>
      <c r="G261" s="9">
        <f>IFERROR(SUMIFS(ENTRADAS!$J:$J,ENTRADAS!$B:$B,CADASTRO!$B261,ENTRADAS!$I:$I,CADASTRO!G$2)/(SUMIFS(ENTRADAS!$D:$D,ENTRADAS!$B:$B,CADASTRO!$B261,ENTRADAS!$I:$I,CADASTRO!G$2)),0)</f>
        <v>0</v>
      </c>
      <c r="H261" s="9">
        <f>IFERROR(SUMIFS(ENTRADAS!$J:$J,ENTRADAS!$B:$B,CADASTRO!$B261,ENTRADAS!$I:$I,CADASTRO!H$2)/(SUMIFS(ENTRADAS!$D:$D,ENTRADAS!$B:$B,CADASTRO!$B261,ENTRADAS!$I:$I,CADASTRO!H$2)),0)</f>
        <v>0</v>
      </c>
      <c r="I261" s="9">
        <f>IFERROR(SUMIFS(ENTRADAS!$J:$J,ENTRADAS!$B:$B,CADASTRO!$B261,ENTRADAS!$I:$I,CADASTRO!I$2)/(SUMIFS(ENTRADAS!$D:$D,ENTRADAS!$B:$B,CADASTRO!$B261,ENTRADAS!$I:$I,CADASTRO!I$2)),0)</f>
        <v>0</v>
      </c>
      <c r="J261" s="9">
        <f>IFERROR(SUMIFS(ENTRADAS!$J:$J,ENTRADAS!$B:$B,CADASTRO!$B261,ENTRADAS!$I:$I,CADASTRO!J$2)/(SUMIFS(ENTRADAS!$D:$D,ENTRADAS!$B:$B,CADASTRO!$B261,ENTRADAS!$I:$I,CADASTRO!J$2)),0)</f>
        <v>0</v>
      </c>
      <c r="K261" s="9">
        <f>IFERROR(SUMIFS(ENTRADAS!$J:$J,ENTRADAS!$B:$B,CADASTRO!$B261,ENTRADAS!$I:$I,CADASTRO!K$2)/(SUMIFS(ENTRADAS!$D:$D,ENTRADAS!$B:$B,CADASTRO!$B261,ENTRADAS!$I:$I,CADASTRO!K$2)),0)</f>
        <v>0</v>
      </c>
      <c r="L261" s="9">
        <f>IFERROR(SUMIFS(ENTRADAS!$J:$J,ENTRADAS!$B:$B,CADASTRO!$B261,ENTRADAS!$I:$I,CADASTRO!L$2)/(SUMIFS(ENTRADAS!$D:$D,ENTRADAS!$B:$B,CADASTRO!$B261,ENTRADAS!$I:$I,CADASTRO!L$2)),0)</f>
        <v>0</v>
      </c>
      <c r="M261" s="9">
        <f>IFERROR(SUMIFS(ENTRADAS!$J:$J,ENTRADAS!$B:$B,CADASTRO!$B261,ENTRADAS!$I:$I,CADASTRO!M$2)/(SUMIFS(ENTRADAS!$D:$D,ENTRADAS!$B:$B,CADASTRO!$B261,ENTRADAS!$I:$I,CADASTRO!M$2)),0)</f>
        <v>0</v>
      </c>
      <c r="N261" s="9">
        <f>IFERROR(SUMIFS(ENTRADAS!$J:$J,ENTRADAS!$B:$B,CADASTRO!$B261,ENTRADAS!$I:$I,CADASTRO!N$2)/(SUMIFS(ENTRADAS!$D:$D,ENTRADAS!$B:$B,CADASTRO!$B261,ENTRADAS!$I:$I,CADASTRO!N$2)),0)</f>
        <v>0</v>
      </c>
      <c r="O261" s="9">
        <f>IFERROR(SUMIFS(ENTRADAS!$J:$J,ENTRADAS!$B:$B,CADASTRO!$B261,ENTRADAS!$I:$I,CADASTRO!O$2)/(SUMIFS(ENTRADAS!$D:$D,ENTRADAS!$B:$B,CADASTRO!$B261,ENTRADAS!$I:$I,CADASTRO!O$2)),0)</f>
        <v>0</v>
      </c>
      <c r="P261" s="9">
        <f>IFERROR(SUMIFS(ENTRADAS!$J:$J,ENTRADAS!$B:$B,CADASTRO!$B261,ENTRADAS!$I:$I,CADASTRO!P$2)/(SUMIFS(ENTRADAS!$D:$D,ENTRADAS!$B:$B,CADASTRO!$B261,ENTRADAS!$I:$I,CADASTRO!P$2)),0)</f>
        <v>0</v>
      </c>
      <c r="Q261" s="9">
        <f>IFERROR(SUMIFS(ENTRADAS!$J:$J,ENTRADAS!$B:$B,CADASTRO!$B261,ENTRADAS!$I:$I,CADASTRO!Q$2)/(SUMIFS(ENTRADAS!$D:$D,ENTRADAS!$B:$B,CADASTRO!$B261,ENTRADAS!$I:$I,CADASTRO!Q$2)),0)</f>
        <v>0</v>
      </c>
      <c r="R261" s="212">
        <f t="shared" si="13"/>
        <v>0</v>
      </c>
      <c r="S261" s="17">
        <f t="shared" si="12"/>
        <v>0</v>
      </c>
      <c r="T261" s="212">
        <f t="shared" si="14"/>
        <v>12</v>
      </c>
      <c r="U261" s="209">
        <v>12</v>
      </c>
      <c r="V261" s="1"/>
      <c r="W261" s="1"/>
      <c r="X261" s="1"/>
      <c r="Y261" s="1"/>
      <c r="Z261" s="1"/>
      <c r="AA261" s="1"/>
      <c r="AB261" s="1"/>
      <c r="AC261" s="1"/>
    </row>
    <row r="262" spans="1:29" ht="15.75" customHeight="1" x14ac:dyDescent="0.25">
      <c r="A262" s="7"/>
      <c r="B262" s="7"/>
      <c r="C262" s="7"/>
      <c r="D262" s="8"/>
      <c r="E262" s="9"/>
      <c r="F262" s="9">
        <f>IFERROR(SUMIFS(ENTRADAS!$J:$J,ENTRADAS!$B:$B,CADASTRO!$B262,ENTRADAS!$I:$I,CADASTRO!F$2)/(SUMIFS(ENTRADAS!$D:$D,ENTRADAS!$B:$B,CADASTRO!$B262,ENTRADAS!$I:$I,CADASTRO!F$2)),0)</f>
        <v>0</v>
      </c>
      <c r="G262" s="9">
        <f>IFERROR(SUMIFS(ENTRADAS!$J:$J,ENTRADAS!$B:$B,CADASTRO!$B262,ENTRADAS!$I:$I,CADASTRO!G$2)/(SUMIFS(ENTRADAS!$D:$D,ENTRADAS!$B:$B,CADASTRO!$B262,ENTRADAS!$I:$I,CADASTRO!G$2)),0)</f>
        <v>0</v>
      </c>
      <c r="H262" s="9">
        <f>IFERROR(SUMIFS(ENTRADAS!$J:$J,ENTRADAS!$B:$B,CADASTRO!$B262,ENTRADAS!$I:$I,CADASTRO!H$2)/(SUMIFS(ENTRADAS!$D:$D,ENTRADAS!$B:$B,CADASTRO!$B262,ENTRADAS!$I:$I,CADASTRO!H$2)),0)</f>
        <v>0</v>
      </c>
      <c r="I262" s="9">
        <f>IFERROR(SUMIFS(ENTRADAS!$J:$J,ENTRADAS!$B:$B,CADASTRO!$B262,ENTRADAS!$I:$I,CADASTRO!I$2)/(SUMIFS(ENTRADAS!$D:$D,ENTRADAS!$B:$B,CADASTRO!$B262,ENTRADAS!$I:$I,CADASTRO!I$2)),0)</f>
        <v>0</v>
      </c>
      <c r="J262" s="9">
        <f>IFERROR(SUMIFS(ENTRADAS!$J:$J,ENTRADAS!$B:$B,CADASTRO!$B262,ENTRADAS!$I:$I,CADASTRO!J$2)/(SUMIFS(ENTRADAS!$D:$D,ENTRADAS!$B:$B,CADASTRO!$B262,ENTRADAS!$I:$I,CADASTRO!J$2)),0)</f>
        <v>0</v>
      </c>
      <c r="K262" s="9">
        <f>IFERROR(SUMIFS(ENTRADAS!$J:$J,ENTRADAS!$B:$B,CADASTRO!$B262,ENTRADAS!$I:$I,CADASTRO!K$2)/(SUMIFS(ENTRADAS!$D:$D,ENTRADAS!$B:$B,CADASTRO!$B262,ENTRADAS!$I:$I,CADASTRO!K$2)),0)</f>
        <v>0</v>
      </c>
      <c r="L262" s="9">
        <f>IFERROR(SUMIFS(ENTRADAS!$J:$J,ENTRADAS!$B:$B,CADASTRO!$B262,ENTRADAS!$I:$I,CADASTRO!L$2)/(SUMIFS(ENTRADAS!$D:$D,ENTRADAS!$B:$B,CADASTRO!$B262,ENTRADAS!$I:$I,CADASTRO!L$2)),0)</f>
        <v>0</v>
      </c>
      <c r="M262" s="9">
        <f>IFERROR(SUMIFS(ENTRADAS!$J:$J,ENTRADAS!$B:$B,CADASTRO!$B262,ENTRADAS!$I:$I,CADASTRO!M$2)/(SUMIFS(ENTRADAS!$D:$D,ENTRADAS!$B:$B,CADASTRO!$B262,ENTRADAS!$I:$I,CADASTRO!M$2)),0)</f>
        <v>0</v>
      </c>
      <c r="N262" s="9">
        <f>IFERROR(SUMIFS(ENTRADAS!$J:$J,ENTRADAS!$B:$B,CADASTRO!$B262,ENTRADAS!$I:$I,CADASTRO!N$2)/(SUMIFS(ENTRADAS!$D:$D,ENTRADAS!$B:$B,CADASTRO!$B262,ENTRADAS!$I:$I,CADASTRO!N$2)),0)</f>
        <v>0</v>
      </c>
      <c r="O262" s="9">
        <f>IFERROR(SUMIFS(ENTRADAS!$J:$J,ENTRADAS!$B:$B,CADASTRO!$B262,ENTRADAS!$I:$I,CADASTRO!O$2)/(SUMIFS(ENTRADAS!$D:$D,ENTRADAS!$B:$B,CADASTRO!$B262,ENTRADAS!$I:$I,CADASTRO!O$2)),0)</f>
        <v>0</v>
      </c>
      <c r="P262" s="9">
        <f>IFERROR(SUMIFS(ENTRADAS!$J:$J,ENTRADAS!$B:$B,CADASTRO!$B262,ENTRADAS!$I:$I,CADASTRO!P$2)/(SUMIFS(ENTRADAS!$D:$D,ENTRADAS!$B:$B,CADASTRO!$B262,ENTRADAS!$I:$I,CADASTRO!P$2)),0)</f>
        <v>0</v>
      </c>
      <c r="Q262" s="9">
        <f>IFERROR(SUMIFS(ENTRADAS!$J:$J,ENTRADAS!$B:$B,CADASTRO!$B262,ENTRADAS!$I:$I,CADASTRO!Q$2)/(SUMIFS(ENTRADAS!$D:$D,ENTRADAS!$B:$B,CADASTRO!$B262,ENTRADAS!$I:$I,CADASTRO!Q$2)),0)</f>
        <v>0</v>
      </c>
      <c r="R262" s="212">
        <f t="shared" si="13"/>
        <v>0</v>
      </c>
      <c r="S262" s="17">
        <f t="shared" ref="S262:S325" si="15">D262*E262</f>
        <v>0</v>
      </c>
      <c r="T262" s="212">
        <f t="shared" si="14"/>
        <v>12</v>
      </c>
      <c r="U262" s="209">
        <v>12</v>
      </c>
      <c r="V262" s="1"/>
      <c r="W262" s="1"/>
      <c r="X262" s="1"/>
      <c r="Y262" s="1"/>
      <c r="Z262" s="1"/>
      <c r="AA262" s="1"/>
      <c r="AB262" s="1"/>
      <c r="AC262" s="1"/>
    </row>
    <row r="263" spans="1:29" ht="15.75" customHeight="1" x14ac:dyDescent="0.25">
      <c r="A263" s="7"/>
      <c r="B263" s="7"/>
      <c r="C263" s="7"/>
      <c r="D263" s="8"/>
      <c r="E263" s="9"/>
      <c r="F263" s="9">
        <f>IFERROR(SUMIFS(ENTRADAS!$J:$J,ENTRADAS!$B:$B,CADASTRO!$B263,ENTRADAS!$I:$I,CADASTRO!F$2)/(SUMIFS(ENTRADAS!$D:$D,ENTRADAS!$B:$B,CADASTRO!$B263,ENTRADAS!$I:$I,CADASTRO!F$2)),0)</f>
        <v>0</v>
      </c>
      <c r="G263" s="9">
        <f>IFERROR(SUMIFS(ENTRADAS!$J:$J,ENTRADAS!$B:$B,CADASTRO!$B263,ENTRADAS!$I:$I,CADASTRO!G$2)/(SUMIFS(ENTRADAS!$D:$D,ENTRADAS!$B:$B,CADASTRO!$B263,ENTRADAS!$I:$I,CADASTRO!G$2)),0)</f>
        <v>0</v>
      </c>
      <c r="H263" s="9">
        <f>IFERROR(SUMIFS(ENTRADAS!$J:$J,ENTRADAS!$B:$B,CADASTRO!$B263,ENTRADAS!$I:$I,CADASTRO!H$2)/(SUMIFS(ENTRADAS!$D:$D,ENTRADAS!$B:$B,CADASTRO!$B263,ENTRADAS!$I:$I,CADASTRO!H$2)),0)</f>
        <v>0</v>
      </c>
      <c r="I263" s="9">
        <f>IFERROR(SUMIFS(ENTRADAS!$J:$J,ENTRADAS!$B:$B,CADASTRO!$B263,ENTRADAS!$I:$I,CADASTRO!I$2)/(SUMIFS(ENTRADAS!$D:$D,ENTRADAS!$B:$B,CADASTRO!$B263,ENTRADAS!$I:$I,CADASTRO!I$2)),0)</f>
        <v>0</v>
      </c>
      <c r="J263" s="9">
        <f>IFERROR(SUMIFS(ENTRADAS!$J:$J,ENTRADAS!$B:$B,CADASTRO!$B263,ENTRADAS!$I:$I,CADASTRO!J$2)/(SUMIFS(ENTRADAS!$D:$D,ENTRADAS!$B:$B,CADASTRO!$B263,ENTRADAS!$I:$I,CADASTRO!J$2)),0)</f>
        <v>0</v>
      </c>
      <c r="K263" s="9">
        <f>IFERROR(SUMIFS(ENTRADAS!$J:$J,ENTRADAS!$B:$B,CADASTRO!$B263,ENTRADAS!$I:$I,CADASTRO!K$2)/(SUMIFS(ENTRADAS!$D:$D,ENTRADAS!$B:$B,CADASTRO!$B263,ENTRADAS!$I:$I,CADASTRO!K$2)),0)</f>
        <v>0</v>
      </c>
      <c r="L263" s="9">
        <f>IFERROR(SUMIFS(ENTRADAS!$J:$J,ENTRADAS!$B:$B,CADASTRO!$B263,ENTRADAS!$I:$I,CADASTRO!L$2)/(SUMIFS(ENTRADAS!$D:$D,ENTRADAS!$B:$B,CADASTRO!$B263,ENTRADAS!$I:$I,CADASTRO!L$2)),0)</f>
        <v>0</v>
      </c>
      <c r="M263" s="9">
        <f>IFERROR(SUMIFS(ENTRADAS!$J:$J,ENTRADAS!$B:$B,CADASTRO!$B263,ENTRADAS!$I:$I,CADASTRO!M$2)/(SUMIFS(ENTRADAS!$D:$D,ENTRADAS!$B:$B,CADASTRO!$B263,ENTRADAS!$I:$I,CADASTRO!M$2)),0)</f>
        <v>0</v>
      </c>
      <c r="N263" s="9">
        <f>IFERROR(SUMIFS(ENTRADAS!$J:$J,ENTRADAS!$B:$B,CADASTRO!$B263,ENTRADAS!$I:$I,CADASTRO!N$2)/(SUMIFS(ENTRADAS!$D:$D,ENTRADAS!$B:$B,CADASTRO!$B263,ENTRADAS!$I:$I,CADASTRO!N$2)),0)</f>
        <v>0</v>
      </c>
      <c r="O263" s="9">
        <f>IFERROR(SUMIFS(ENTRADAS!$J:$J,ENTRADAS!$B:$B,CADASTRO!$B263,ENTRADAS!$I:$I,CADASTRO!O$2)/(SUMIFS(ENTRADAS!$D:$D,ENTRADAS!$B:$B,CADASTRO!$B263,ENTRADAS!$I:$I,CADASTRO!O$2)),0)</f>
        <v>0</v>
      </c>
      <c r="P263" s="9">
        <f>IFERROR(SUMIFS(ENTRADAS!$J:$J,ENTRADAS!$B:$B,CADASTRO!$B263,ENTRADAS!$I:$I,CADASTRO!P$2)/(SUMIFS(ENTRADAS!$D:$D,ENTRADAS!$B:$B,CADASTRO!$B263,ENTRADAS!$I:$I,CADASTRO!P$2)),0)</f>
        <v>0</v>
      </c>
      <c r="Q263" s="9">
        <f>IFERROR(SUMIFS(ENTRADAS!$J:$J,ENTRADAS!$B:$B,CADASTRO!$B263,ENTRADAS!$I:$I,CADASTRO!Q$2)/(SUMIFS(ENTRADAS!$D:$D,ENTRADAS!$B:$B,CADASTRO!$B263,ENTRADAS!$I:$I,CADASTRO!Q$2)),0)</f>
        <v>0</v>
      </c>
      <c r="R263" s="212">
        <f t="shared" si="13"/>
        <v>0</v>
      </c>
      <c r="S263" s="17">
        <f t="shared" si="15"/>
        <v>0</v>
      </c>
      <c r="T263" s="212">
        <f t="shared" si="14"/>
        <v>12</v>
      </c>
      <c r="U263" s="209">
        <v>12</v>
      </c>
      <c r="V263" s="1"/>
      <c r="W263" s="1"/>
      <c r="X263" s="1"/>
      <c r="Y263" s="1"/>
      <c r="Z263" s="1"/>
      <c r="AA263" s="1"/>
      <c r="AB263" s="1"/>
      <c r="AC263" s="1"/>
    </row>
    <row r="264" spans="1:29" ht="15.75" customHeight="1" x14ac:dyDescent="0.25">
      <c r="A264" s="7"/>
      <c r="B264" s="7"/>
      <c r="C264" s="7"/>
      <c r="D264" s="8"/>
      <c r="E264" s="9"/>
      <c r="F264" s="9">
        <f>IFERROR(SUMIFS(ENTRADAS!$J:$J,ENTRADAS!$B:$B,CADASTRO!$B264,ENTRADAS!$I:$I,CADASTRO!F$2)/(SUMIFS(ENTRADAS!$D:$D,ENTRADAS!$B:$B,CADASTRO!$B264,ENTRADAS!$I:$I,CADASTRO!F$2)),0)</f>
        <v>0</v>
      </c>
      <c r="G264" s="9">
        <f>IFERROR(SUMIFS(ENTRADAS!$J:$J,ENTRADAS!$B:$B,CADASTRO!$B264,ENTRADAS!$I:$I,CADASTRO!G$2)/(SUMIFS(ENTRADAS!$D:$D,ENTRADAS!$B:$B,CADASTRO!$B264,ENTRADAS!$I:$I,CADASTRO!G$2)),0)</f>
        <v>0</v>
      </c>
      <c r="H264" s="9">
        <f>IFERROR(SUMIFS(ENTRADAS!$J:$J,ENTRADAS!$B:$B,CADASTRO!$B264,ENTRADAS!$I:$I,CADASTRO!H$2)/(SUMIFS(ENTRADAS!$D:$D,ENTRADAS!$B:$B,CADASTRO!$B264,ENTRADAS!$I:$I,CADASTRO!H$2)),0)</f>
        <v>0</v>
      </c>
      <c r="I264" s="9">
        <f>IFERROR(SUMIFS(ENTRADAS!$J:$J,ENTRADAS!$B:$B,CADASTRO!$B264,ENTRADAS!$I:$I,CADASTRO!I$2)/(SUMIFS(ENTRADAS!$D:$D,ENTRADAS!$B:$B,CADASTRO!$B264,ENTRADAS!$I:$I,CADASTRO!I$2)),0)</f>
        <v>0</v>
      </c>
      <c r="J264" s="9">
        <f>IFERROR(SUMIFS(ENTRADAS!$J:$J,ENTRADAS!$B:$B,CADASTRO!$B264,ENTRADAS!$I:$I,CADASTRO!J$2)/(SUMIFS(ENTRADAS!$D:$D,ENTRADAS!$B:$B,CADASTRO!$B264,ENTRADAS!$I:$I,CADASTRO!J$2)),0)</f>
        <v>0</v>
      </c>
      <c r="K264" s="9">
        <f>IFERROR(SUMIFS(ENTRADAS!$J:$J,ENTRADAS!$B:$B,CADASTRO!$B264,ENTRADAS!$I:$I,CADASTRO!K$2)/(SUMIFS(ENTRADAS!$D:$D,ENTRADAS!$B:$B,CADASTRO!$B264,ENTRADAS!$I:$I,CADASTRO!K$2)),0)</f>
        <v>0</v>
      </c>
      <c r="L264" s="9">
        <f>IFERROR(SUMIFS(ENTRADAS!$J:$J,ENTRADAS!$B:$B,CADASTRO!$B264,ENTRADAS!$I:$I,CADASTRO!L$2)/(SUMIFS(ENTRADAS!$D:$D,ENTRADAS!$B:$B,CADASTRO!$B264,ENTRADAS!$I:$I,CADASTRO!L$2)),0)</f>
        <v>0</v>
      </c>
      <c r="M264" s="9">
        <f>IFERROR(SUMIFS(ENTRADAS!$J:$J,ENTRADAS!$B:$B,CADASTRO!$B264,ENTRADAS!$I:$I,CADASTRO!M$2)/(SUMIFS(ENTRADAS!$D:$D,ENTRADAS!$B:$B,CADASTRO!$B264,ENTRADAS!$I:$I,CADASTRO!M$2)),0)</f>
        <v>0</v>
      </c>
      <c r="N264" s="9">
        <f>IFERROR(SUMIFS(ENTRADAS!$J:$J,ENTRADAS!$B:$B,CADASTRO!$B264,ENTRADAS!$I:$I,CADASTRO!N$2)/(SUMIFS(ENTRADAS!$D:$D,ENTRADAS!$B:$B,CADASTRO!$B264,ENTRADAS!$I:$I,CADASTRO!N$2)),0)</f>
        <v>0</v>
      </c>
      <c r="O264" s="9">
        <f>IFERROR(SUMIFS(ENTRADAS!$J:$J,ENTRADAS!$B:$B,CADASTRO!$B264,ENTRADAS!$I:$I,CADASTRO!O$2)/(SUMIFS(ENTRADAS!$D:$D,ENTRADAS!$B:$B,CADASTRO!$B264,ENTRADAS!$I:$I,CADASTRO!O$2)),0)</f>
        <v>0</v>
      </c>
      <c r="P264" s="9">
        <f>IFERROR(SUMIFS(ENTRADAS!$J:$J,ENTRADAS!$B:$B,CADASTRO!$B264,ENTRADAS!$I:$I,CADASTRO!P$2)/(SUMIFS(ENTRADAS!$D:$D,ENTRADAS!$B:$B,CADASTRO!$B264,ENTRADAS!$I:$I,CADASTRO!P$2)),0)</f>
        <v>0</v>
      </c>
      <c r="Q264" s="9">
        <f>IFERROR(SUMIFS(ENTRADAS!$J:$J,ENTRADAS!$B:$B,CADASTRO!$B264,ENTRADAS!$I:$I,CADASTRO!Q$2)/(SUMIFS(ENTRADAS!$D:$D,ENTRADAS!$B:$B,CADASTRO!$B264,ENTRADAS!$I:$I,CADASTRO!Q$2)),0)</f>
        <v>0</v>
      </c>
      <c r="R264" s="212">
        <f t="shared" si="13"/>
        <v>0</v>
      </c>
      <c r="S264" s="17">
        <f t="shared" si="15"/>
        <v>0</v>
      </c>
      <c r="T264" s="212">
        <f t="shared" si="14"/>
        <v>12</v>
      </c>
      <c r="U264" s="209">
        <v>12</v>
      </c>
      <c r="V264" s="1"/>
      <c r="W264" s="1"/>
      <c r="X264" s="1"/>
      <c r="Y264" s="1"/>
      <c r="Z264" s="1"/>
      <c r="AA264" s="1"/>
      <c r="AB264" s="1"/>
      <c r="AC264" s="1"/>
    </row>
    <row r="265" spans="1:29" ht="15.75" customHeight="1" x14ac:dyDescent="0.25">
      <c r="A265" s="7"/>
      <c r="B265" s="7"/>
      <c r="C265" s="7"/>
      <c r="D265" s="8"/>
      <c r="E265" s="9"/>
      <c r="F265" s="9">
        <f>IFERROR(SUMIFS(ENTRADAS!$J:$J,ENTRADAS!$B:$B,CADASTRO!$B265,ENTRADAS!$I:$I,CADASTRO!F$2)/(SUMIFS(ENTRADAS!$D:$D,ENTRADAS!$B:$B,CADASTRO!$B265,ENTRADAS!$I:$I,CADASTRO!F$2)),0)</f>
        <v>0</v>
      </c>
      <c r="G265" s="9">
        <f>IFERROR(SUMIFS(ENTRADAS!$J:$J,ENTRADAS!$B:$B,CADASTRO!$B265,ENTRADAS!$I:$I,CADASTRO!G$2)/(SUMIFS(ENTRADAS!$D:$D,ENTRADAS!$B:$B,CADASTRO!$B265,ENTRADAS!$I:$I,CADASTRO!G$2)),0)</f>
        <v>0</v>
      </c>
      <c r="H265" s="9">
        <f>IFERROR(SUMIFS(ENTRADAS!$J:$J,ENTRADAS!$B:$B,CADASTRO!$B265,ENTRADAS!$I:$I,CADASTRO!H$2)/(SUMIFS(ENTRADAS!$D:$D,ENTRADAS!$B:$B,CADASTRO!$B265,ENTRADAS!$I:$I,CADASTRO!H$2)),0)</f>
        <v>0</v>
      </c>
      <c r="I265" s="9">
        <f>IFERROR(SUMIFS(ENTRADAS!$J:$J,ENTRADAS!$B:$B,CADASTRO!$B265,ENTRADAS!$I:$I,CADASTRO!I$2)/(SUMIFS(ENTRADAS!$D:$D,ENTRADAS!$B:$B,CADASTRO!$B265,ENTRADAS!$I:$I,CADASTRO!I$2)),0)</f>
        <v>0</v>
      </c>
      <c r="J265" s="9">
        <f>IFERROR(SUMIFS(ENTRADAS!$J:$J,ENTRADAS!$B:$B,CADASTRO!$B265,ENTRADAS!$I:$I,CADASTRO!J$2)/(SUMIFS(ENTRADAS!$D:$D,ENTRADAS!$B:$B,CADASTRO!$B265,ENTRADAS!$I:$I,CADASTRO!J$2)),0)</f>
        <v>0</v>
      </c>
      <c r="K265" s="9">
        <f>IFERROR(SUMIFS(ENTRADAS!$J:$J,ENTRADAS!$B:$B,CADASTRO!$B265,ENTRADAS!$I:$I,CADASTRO!K$2)/(SUMIFS(ENTRADAS!$D:$D,ENTRADAS!$B:$B,CADASTRO!$B265,ENTRADAS!$I:$I,CADASTRO!K$2)),0)</f>
        <v>0</v>
      </c>
      <c r="L265" s="9">
        <f>IFERROR(SUMIFS(ENTRADAS!$J:$J,ENTRADAS!$B:$B,CADASTRO!$B265,ENTRADAS!$I:$I,CADASTRO!L$2)/(SUMIFS(ENTRADAS!$D:$D,ENTRADAS!$B:$B,CADASTRO!$B265,ENTRADAS!$I:$I,CADASTRO!L$2)),0)</f>
        <v>0</v>
      </c>
      <c r="M265" s="9">
        <f>IFERROR(SUMIFS(ENTRADAS!$J:$J,ENTRADAS!$B:$B,CADASTRO!$B265,ENTRADAS!$I:$I,CADASTRO!M$2)/(SUMIFS(ENTRADAS!$D:$D,ENTRADAS!$B:$B,CADASTRO!$B265,ENTRADAS!$I:$I,CADASTRO!M$2)),0)</f>
        <v>0</v>
      </c>
      <c r="N265" s="9">
        <f>IFERROR(SUMIFS(ENTRADAS!$J:$J,ENTRADAS!$B:$B,CADASTRO!$B265,ENTRADAS!$I:$I,CADASTRO!N$2)/(SUMIFS(ENTRADAS!$D:$D,ENTRADAS!$B:$B,CADASTRO!$B265,ENTRADAS!$I:$I,CADASTRO!N$2)),0)</f>
        <v>0</v>
      </c>
      <c r="O265" s="9">
        <f>IFERROR(SUMIFS(ENTRADAS!$J:$J,ENTRADAS!$B:$B,CADASTRO!$B265,ENTRADAS!$I:$I,CADASTRO!O$2)/(SUMIFS(ENTRADAS!$D:$D,ENTRADAS!$B:$B,CADASTRO!$B265,ENTRADAS!$I:$I,CADASTRO!O$2)),0)</f>
        <v>0</v>
      </c>
      <c r="P265" s="9">
        <f>IFERROR(SUMIFS(ENTRADAS!$J:$J,ENTRADAS!$B:$B,CADASTRO!$B265,ENTRADAS!$I:$I,CADASTRO!P$2)/(SUMIFS(ENTRADAS!$D:$D,ENTRADAS!$B:$B,CADASTRO!$B265,ENTRADAS!$I:$I,CADASTRO!P$2)),0)</f>
        <v>0</v>
      </c>
      <c r="Q265" s="9">
        <f>IFERROR(SUMIFS(ENTRADAS!$J:$J,ENTRADAS!$B:$B,CADASTRO!$B265,ENTRADAS!$I:$I,CADASTRO!Q$2)/(SUMIFS(ENTRADAS!$D:$D,ENTRADAS!$B:$B,CADASTRO!$B265,ENTRADAS!$I:$I,CADASTRO!Q$2)),0)</f>
        <v>0</v>
      </c>
      <c r="R265" s="212">
        <f t="shared" si="13"/>
        <v>0</v>
      </c>
      <c r="S265" s="17">
        <f t="shared" si="15"/>
        <v>0</v>
      </c>
      <c r="T265" s="212">
        <f t="shared" si="14"/>
        <v>12</v>
      </c>
      <c r="U265" s="209">
        <v>12</v>
      </c>
      <c r="V265" s="1"/>
      <c r="W265" s="1"/>
      <c r="X265" s="1"/>
      <c r="Y265" s="1"/>
      <c r="Z265" s="1"/>
      <c r="AA265" s="1"/>
      <c r="AB265" s="1"/>
      <c r="AC265" s="1"/>
    </row>
    <row r="266" spans="1:29" ht="15.75" customHeight="1" x14ac:dyDescent="0.25">
      <c r="A266" s="7"/>
      <c r="B266" s="7"/>
      <c r="C266" s="7"/>
      <c r="D266" s="8"/>
      <c r="E266" s="9"/>
      <c r="F266" s="9">
        <f>IFERROR(SUMIFS(ENTRADAS!$J:$J,ENTRADAS!$B:$B,CADASTRO!$B266,ENTRADAS!$I:$I,CADASTRO!F$2)/(SUMIFS(ENTRADAS!$D:$D,ENTRADAS!$B:$B,CADASTRO!$B266,ENTRADAS!$I:$I,CADASTRO!F$2)),0)</f>
        <v>0</v>
      </c>
      <c r="G266" s="9">
        <f>IFERROR(SUMIFS(ENTRADAS!$J:$J,ENTRADAS!$B:$B,CADASTRO!$B266,ENTRADAS!$I:$I,CADASTRO!G$2)/(SUMIFS(ENTRADAS!$D:$D,ENTRADAS!$B:$B,CADASTRO!$B266,ENTRADAS!$I:$I,CADASTRO!G$2)),0)</f>
        <v>0</v>
      </c>
      <c r="H266" s="9">
        <f>IFERROR(SUMIFS(ENTRADAS!$J:$J,ENTRADAS!$B:$B,CADASTRO!$B266,ENTRADAS!$I:$I,CADASTRO!H$2)/(SUMIFS(ENTRADAS!$D:$D,ENTRADAS!$B:$B,CADASTRO!$B266,ENTRADAS!$I:$I,CADASTRO!H$2)),0)</f>
        <v>0</v>
      </c>
      <c r="I266" s="9">
        <f>IFERROR(SUMIFS(ENTRADAS!$J:$J,ENTRADAS!$B:$B,CADASTRO!$B266,ENTRADAS!$I:$I,CADASTRO!I$2)/(SUMIFS(ENTRADAS!$D:$D,ENTRADAS!$B:$B,CADASTRO!$B266,ENTRADAS!$I:$I,CADASTRO!I$2)),0)</f>
        <v>0</v>
      </c>
      <c r="J266" s="9">
        <f>IFERROR(SUMIFS(ENTRADAS!$J:$J,ENTRADAS!$B:$B,CADASTRO!$B266,ENTRADAS!$I:$I,CADASTRO!J$2)/(SUMIFS(ENTRADAS!$D:$D,ENTRADAS!$B:$B,CADASTRO!$B266,ENTRADAS!$I:$I,CADASTRO!J$2)),0)</f>
        <v>0</v>
      </c>
      <c r="K266" s="9">
        <f>IFERROR(SUMIFS(ENTRADAS!$J:$J,ENTRADAS!$B:$B,CADASTRO!$B266,ENTRADAS!$I:$I,CADASTRO!K$2)/(SUMIFS(ENTRADAS!$D:$D,ENTRADAS!$B:$B,CADASTRO!$B266,ENTRADAS!$I:$I,CADASTRO!K$2)),0)</f>
        <v>0</v>
      </c>
      <c r="L266" s="9">
        <f>IFERROR(SUMIFS(ENTRADAS!$J:$J,ENTRADAS!$B:$B,CADASTRO!$B266,ENTRADAS!$I:$I,CADASTRO!L$2)/(SUMIFS(ENTRADAS!$D:$D,ENTRADAS!$B:$B,CADASTRO!$B266,ENTRADAS!$I:$I,CADASTRO!L$2)),0)</f>
        <v>0</v>
      </c>
      <c r="M266" s="9">
        <f>IFERROR(SUMIFS(ENTRADAS!$J:$J,ENTRADAS!$B:$B,CADASTRO!$B266,ENTRADAS!$I:$I,CADASTRO!M$2)/(SUMIFS(ENTRADAS!$D:$D,ENTRADAS!$B:$B,CADASTRO!$B266,ENTRADAS!$I:$I,CADASTRO!M$2)),0)</f>
        <v>0</v>
      </c>
      <c r="N266" s="9">
        <f>IFERROR(SUMIFS(ENTRADAS!$J:$J,ENTRADAS!$B:$B,CADASTRO!$B266,ENTRADAS!$I:$I,CADASTRO!N$2)/(SUMIFS(ENTRADAS!$D:$D,ENTRADAS!$B:$B,CADASTRO!$B266,ENTRADAS!$I:$I,CADASTRO!N$2)),0)</f>
        <v>0</v>
      </c>
      <c r="O266" s="9">
        <f>IFERROR(SUMIFS(ENTRADAS!$J:$J,ENTRADAS!$B:$B,CADASTRO!$B266,ENTRADAS!$I:$I,CADASTRO!O$2)/(SUMIFS(ENTRADAS!$D:$D,ENTRADAS!$B:$B,CADASTRO!$B266,ENTRADAS!$I:$I,CADASTRO!O$2)),0)</f>
        <v>0</v>
      </c>
      <c r="P266" s="9">
        <f>IFERROR(SUMIFS(ENTRADAS!$J:$J,ENTRADAS!$B:$B,CADASTRO!$B266,ENTRADAS!$I:$I,CADASTRO!P$2)/(SUMIFS(ENTRADAS!$D:$D,ENTRADAS!$B:$B,CADASTRO!$B266,ENTRADAS!$I:$I,CADASTRO!P$2)),0)</f>
        <v>0</v>
      </c>
      <c r="Q266" s="9">
        <f>IFERROR(SUMIFS(ENTRADAS!$J:$J,ENTRADAS!$B:$B,CADASTRO!$B266,ENTRADAS!$I:$I,CADASTRO!Q$2)/(SUMIFS(ENTRADAS!$D:$D,ENTRADAS!$B:$B,CADASTRO!$B266,ENTRADAS!$I:$I,CADASTRO!Q$2)),0)</f>
        <v>0</v>
      </c>
      <c r="R266" s="212">
        <f t="shared" si="13"/>
        <v>0</v>
      </c>
      <c r="S266" s="17">
        <f t="shared" si="15"/>
        <v>0</v>
      </c>
      <c r="T266" s="212">
        <f t="shared" si="14"/>
        <v>12</v>
      </c>
      <c r="U266" s="209">
        <v>12</v>
      </c>
      <c r="V266" s="1"/>
      <c r="W266" s="1"/>
      <c r="X266" s="1"/>
      <c r="Y266" s="1"/>
      <c r="Z266" s="1"/>
      <c r="AA266" s="1"/>
      <c r="AB266" s="1"/>
      <c r="AC266" s="1"/>
    </row>
    <row r="267" spans="1:29" ht="15.75" customHeight="1" x14ac:dyDescent="0.25">
      <c r="A267" s="7"/>
      <c r="B267" s="7"/>
      <c r="C267" s="7"/>
      <c r="D267" s="8"/>
      <c r="E267" s="9"/>
      <c r="F267" s="9">
        <f>IFERROR(SUMIFS(ENTRADAS!$J:$J,ENTRADAS!$B:$B,CADASTRO!$B267,ENTRADAS!$I:$I,CADASTRO!F$2)/(SUMIFS(ENTRADAS!$D:$D,ENTRADAS!$B:$B,CADASTRO!$B267,ENTRADAS!$I:$I,CADASTRO!F$2)),0)</f>
        <v>0</v>
      </c>
      <c r="G267" s="9">
        <f>IFERROR(SUMIFS(ENTRADAS!$J:$J,ENTRADAS!$B:$B,CADASTRO!$B267,ENTRADAS!$I:$I,CADASTRO!G$2)/(SUMIFS(ENTRADAS!$D:$D,ENTRADAS!$B:$B,CADASTRO!$B267,ENTRADAS!$I:$I,CADASTRO!G$2)),0)</f>
        <v>0</v>
      </c>
      <c r="H267" s="9">
        <f>IFERROR(SUMIFS(ENTRADAS!$J:$J,ENTRADAS!$B:$B,CADASTRO!$B267,ENTRADAS!$I:$I,CADASTRO!H$2)/(SUMIFS(ENTRADAS!$D:$D,ENTRADAS!$B:$B,CADASTRO!$B267,ENTRADAS!$I:$I,CADASTRO!H$2)),0)</f>
        <v>0</v>
      </c>
      <c r="I267" s="9">
        <f>IFERROR(SUMIFS(ENTRADAS!$J:$J,ENTRADAS!$B:$B,CADASTRO!$B267,ENTRADAS!$I:$I,CADASTRO!I$2)/(SUMIFS(ENTRADAS!$D:$D,ENTRADAS!$B:$B,CADASTRO!$B267,ENTRADAS!$I:$I,CADASTRO!I$2)),0)</f>
        <v>0</v>
      </c>
      <c r="J267" s="9">
        <f>IFERROR(SUMIFS(ENTRADAS!$J:$J,ENTRADAS!$B:$B,CADASTRO!$B267,ENTRADAS!$I:$I,CADASTRO!J$2)/(SUMIFS(ENTRADAS!$D:$D,ENTRADAS!$B:$B,CADASTRO!$B267,ENTRADAS!$I:$I,CADASTRO!J$2)),0)</f>
        <v>0</v>
      </c>
      <c r="K267" s="9">
        <f>IFERROR(SUMIFS(ENTRADAS!$J:$J,ENTRADAS!$B:$B,CADASTRO!$B267,ENTRADAS!$I:$I,CADASTRO!K$2)/(SUMIFS(ENTRADAS!$D:$D,ENTRADAS!$B:$B,CADASTRO!$B267,ENTRADAS!$I:$I,CADASTRO!K$2)),0)</f>
        <v>0</v>
      </c>
      <c r="L267" s="9">
        <f>IFERROR(SUMIFS(ENTRADAS!$J:$J,ENTRADAS!$B:$B,CADASTRO!$B267,ENTRADAS!$I:$I,CADASTRO!L$2)/(SUMIFS(ENTRADAS!$D:$D,ENTRADAS!$B:$B,CADASTRO!$B267,ENTRADAS!$I:$I,CADASTRO!L$2)),0)</f>
        <v>0</v>
      </c>
      <c r="M267" s="9">
        <f>IFERROR(SUMIFS(ENTRADAS!$J:$J,ENTRADAS!$B:$B,CADASTRO!$B267,ENTRADAS!$I:$I,CADASTRO!M$2)/(SUMIFS(ENTRADAS!$D:$D,ENTRADAS!$B:$B,CADASTRO!$B267,ENTRADAS!$I:$I,CADASTRO!M$2)),0)</f>
        <v>0</v>
      </c>
      <c r="N267" s="9">
        <f>IFERROR(SUMIFS(ENTRADAS!$J:$J,ENTRADAS!$B:$B,CADASTRO!$B267,ENTRADAS!$I:$I,CADASTRO!N$2)/(SUMIFS(ENTRADAS!$D:$D,ENTRADAS!$B:$B,CADASTRO!$B267,ENTRADAS!$I:$I,CADASTRO!N$2)),0)</f>
        <v>0</v>
      </c>
      <c r="O267" s="9">
        <f>IFERROR(SUMIFS(ENTRADAS!$J:$J,ENTRADAS!$B:$B,CADASTRO!$B267,ENTRADAS!$I:$I,CADASTRO!O$2)/(SUMIFS(ENTRADAS!$D:$D,ENTRADAS!$B:$B,CADASTRO!$B267,ENTRADAS!$I:$I,CADASTRO!O$2)),0)</f>
        <v>0</v>
      </c>
      <c r="P267" s="9">
        <f>IFERROR(SUMIFS(ENTRADAS!$J:$J,ENTRADAS!$B:$B,CADASTRO!$B267,ENTRADAS!$I:$I,CADASTRO!P$2)/(SUMIFS(ENTRADAS!$D:$D,ENTRADAS!$B:$B,CADASTRO!$B267,ENTRADAS!$I:$I,CADASTRO!P$2)),0)</f>
        <v>0</v>
      </c>
      <c r="Q267" s="9">
        <f>IFERROR(SUMIFS(ENTRADAS!$J:$J,ENTRADAS!$B:$B,CADASTRO!$B267,ENTRADAS!$I:$I,CADASTRO!Q$2)/(SUMIFS(ENTRADAS!$D:$D,ENTRADAS!$B:$B,CADASTRO!$B267,ENTRADAS!$I:$I,CADASTRO!Q$2)),0)</f>
        <v>0</v>
      </c>
      <c r="R267" s="212">
        <f t="shared" si="13"/>
        <v>0</v>
      </c>
      <c r="S267" s="17">
        <f t="shared" si="15"/>
        <v>0</v>
      </c>
      <c r="T267" s="212">
        <f t="shared" si="14"/>
        <v>12</v>
      </c>
      <c r="U267" s="209">
        <v>12</v>
      </c>
      <c r="V267" s="1"/>
      <c r="W267" s="1"/>
      <c r="X267" s="1"/>
      <c r="Y267" s="1"/>
      <c r="Z267" s="1"/>
      <c r="AA267" s="1"/>
      <c r="AB267" s="1"/>
      <c r="AC267" s="1"/>
    </row>
    <row r="268" spans="1:29" ht="15.75" customHeight="1" x14ac:dyDescent="0.25">
      <c r="A268" s="7"/>
      <c r="B268" s="7"/>
      <c r="C268" s="7"/>
      <c r="D268" s="8"/>
      <c r="E268" s="9"/>
      <c r="F268" s="9">
        <f>IFERROR(SUMIFS(ENTRADAS!$J:$J,ENTRADAS!$B:$B,CADASTRO!$B268,ENTRADAS!$I:$I,CADASTRO!F$2)/(SUMIFS(ENTRADAS!$D:$D,ENTRADAS!$B:$B,CADASTRO!$B268,ENTRADAS!$I:$I,CADASTRO!F$2)),0)</f>
        <v>0</v>
      </c>
      <c r="G268" s="9">
        <f>IFERROR(SUMIFS(ENTRADAS!$J:$J,ENTRADAS!$B:$B,CADASTRO!$B268,ENTRADAS!$I:$I,CADASTRO!G$2)/(SUMIFS(ENTRADAS!$D:$D,ENTRADAS!$B:$B,CADASTRO!$B268,ENTRADAS!$I:$I,CADASTRO!G$2)),0)</f>
        <v>0</v>
      </c>
      <c r="H268" s="9">
        <f>IFERROR(SUMIFS(ENTRADAS!$J:$J,ENTRADAS!$B:$B,CADASTRO!$B268,ENTRADAS!$I:$I,CADASTRO!H$2)/(SUMIFS(ENTRADAS!$D:$D,ENTRADAS!$B:$B,CADASTRO!$B268,ENTRADAS!$I:$I,CADASTRO!H$2)),0)</f>
        <v>0</v>
      </c>
      <c r="I268" s="9">
        <f>IFERROR(SUMIFS(ENTRADAS!$J:$J,ENTRADAS!$B:$B,CADASTRO!$B268,ENTRADAS!$I:$I,CADASTRO!I$2)/(SUMIFS(ENTRADAS!$D:$D,ENTRADAS!$B:$B,CADASTRO!$B268,ENTRADAS!$I:$I,CADASTRO!I$2)),0)</f>
        <v>0</v>
      </c>
      <c r="J268" s="9">
        <f>IFERROR(SUMIFS(ENTRADAS!$J:$J,ENTRADAS!$B:$B,CADASTRO!$B268,ENTRADAS!$I:$I,CADASTRO!J$2)/(SUMIFS(ENTRADAS!$D:$D,ENTRADAS!$B:$B,CADASTRO!$B268,ENTRADAS!$I:$I,CADASTRO!J$2)),0)</f>
        <v>0</v>
      </c>
      <c r="K268" s="9">
        <f>IFERROR(SUMIFS(ENTRADAS!$J:$J,ENTRADAS!$B:$B,CADASTRO!$B268,ENTRADAS!$I:$I,CADASTRO!K$2)/(SUMIFS(ENTRADAS!$D:$D,ENTRADAS!$B:$B,CADASTRO!$B268,ENTRADAS!$I:$I,CADASTRO!K$2)),0)</f>
        <v>0</v>
      </c>
      <c r="L268" s="9">
        <f>IFERROR(SUMIFS(ENTRADAS!$J:$J,ENTRADAS!$B:$B,CADASTRO!$B268,ENTRADAS!$I:$I,CADASTRO!L$2)/(SUMIFS(ENTRADAS!$D:$D,ENTRADAS!$B:$B,CADASTRO!$B268,ENTRADAS!$I:$I,CADASTRO!L$2)),0)</f>
        <v>0</v>
      </c>
      <c r="M268" s="9">
        <f>IFERROR(SUMIFS(ENTRADAS!$J:$J,ENTRADAS!$B:$B,CADASTRO!$B268,ENTRADAS!$I:$I,CADASTRO!M$2)/(SUMIFS(ENTRADAS!$D:$D,ENTRADAS!$B:$B,CADASTRO!$B268,ENTRADAS!$I:$I,CADASTRO!M$2)),0)</f>
        <v>0</v>
      </c>
      <c r="N268" s="9">
        <f>IFERROR(SUMIFS(ENTRADAS!$J:$J,ENTRADAS!$B:$B,CADASTRO!$B268,ENTRADAS!$I:$I,CADASTRO!N$2)/(SUMIFS(ENTRADAS!$D:$D,ENTRADAS!$B:$B,CADASTRO!$B268,ENTRADAS!$I:$I,CADASTRO!N$2)),0)</f>
        <v>0</v>
      </c>
      <c r="O268" s="9">
        <f>IFERROR(SUMIFS(ENTRADAS!$J:$J,ENTRADAS!$B:$B,CADASTRO!$B268,ENTRADAS!$I:$I,CADASTRO!O$2)/(SUMIFS(ENTRADAS!$D:$D,ENTRADAS!$B:$B,CADASTRO!$B268,ENTRADAS!$I:$I,CADASTRO!O$2)),0)</f>
        <v>0</v>
      </c>
      <c r="P268" s="9">
        <f>IFERROR(SUMIFS(ENTRADAS!$J:$J,ENTRADAS!$B:$B,CADASTRO!$B268,ENTRADAS!$I:$I,CADASTRO!P$2)/(SUMIFS(ENTRADAS!$D:$D,ENTRADAS!$B:$B,CADASTRO!$B268,ENTRADAS!$I:$I,CADASTRO!P$2)),0)</f>
        <v>0</v>
      </c>
      <c r="Q268" s="9">
        <f>IFERROR(SUMIFS(ENTRADAS!$J:$J,ENTRADAS!$B:$B,CADASTRO!$B268,ENTRADAS!$I:$I,CADASTRO!Q$2)/(SUMIFS(ENTRADAS!$D:$D,ENTRADAS!$B:$B,CADASTRO!$B268,ENTRADAS!$I:$I,CADASTRO!Q$2)),0)</f>
        <v>0</v>
      </c>
      <c r="R268" s="212">
        <f t="shared" si="13"/>
        <v>0</v>
      </c>
      <c r="S268" s="17">
        <f t="shared" si="15"/>
        <v>0</v>
      </c>
      <c r="T268" s="212">
        <f t="shared" si="14"/>
        <v>12</v>
      </c>
      <c r="U268" s="209">
        <v>12</v>
      </c>
      <c r="V268" s="1"/>
      <c r="W268" s="1"/>
      <c r="X268" s="1"/>
      <c r="Y268" s="1"/>
      <c r="Z268" s="1"/>
      <c r="AA268" s="1"/>
      <c r="AB268" s="1"/>
      <c r="AC268" s="1"/>
    </row>
    <row r="269" spans="1:29" ht="15.75" customHeight="1" x14ac:dyDescent="0.25">
      <c r="A269" s="7"/>
      <c r="B269" s="7"/>
      <c r="C269" s="7"/>
      <c r="D269" s="8"/>
      <c r="E269" s="9"/>
      <c r="F269" s="9">
        <f>IFERROR(SUMIFS(ENTRADAS!$J:$J,ENTRADAS!$B:$B,CADASTRO!$B269,ENTRADAS!$I:$I,CADASTRO!F$2)/(SUMIFS(ENTRADAS!$D:$D,ENTRADAS!$B:$B,CADASTRO!$B269,ENTRADAS!$I:$I,CADASTRO!F$2)),0)</f>
        <v>0</v>
      </c>
      <c r="G269" s="9">
        <f>IFERROR(SUMIFS(ENTRADAS!$J:$J,ENTRADAS!$B:$B,CADASTRO!$B269,ENTRADAS!$I:$I,CADASTRO!G$2)/(SUMIFS(ENTRADAS!$D:$D,ENTRADAS!$B:$B,CADASTRO!$B269,ENTRADAS!$I:$I,CADASTRO!G$2)),0)</f>
        <v>0</v>
      </c>
      <c r="H269" s="9">
        <f>IFERROR(SUMIFS(ENTRADAS!$J:$J,ENTRADAS!$B:$B,CADASTRO!$B269,ENTRADAS!$I:$I,CADASTRO!H$2)/(SUMIFS(ENTRADAS!$D:$D,ENTRADAS!$B:$B,CADASTRO!$B269,ENTRADAS!$I:$I,CADASTRO!H$2)),0)</f>
        <v>0</v>
      </c>
      <c r="I269" s="9">
        <f>IFERROR(SUMIFS(ENTRADAS!$J:$J,ENTRADAS!$B:$B,CADASTRO!$B269,ENTRADAS!$I:$I,CADASTRO!I$2)/(SUMIFS(ENTRADAS!$D:$D,ENTRADAS!$B:$B,CADASTRO!$B269,ENTRADAS!$I:$I,CADASTRO!I$2)),0)</f>
        <v>0</v>
      </c>
      <c r="J269" s="9">
        <f>IFERROR(SUMIFS(ENTRADAS!$J:$J,ENTRADAS!$B:$B,CADASTRO!$B269,ENTRADAS!$I:$I,CADASTRO!J$2)/(SUMIFS(ENTRADAS!$D:$D,ENTRADAS!$B:$B,CADASTRO!$B269,ENTRADAS!$I:$I,CADASTRO!J$2)),0)</f>
        <v>0</v>
      </c>
      <c r="K269" s="9">
        <f>IFERROR(SUMIFS(ENTRADAS!$J:$J,ENTRADAS!$B:$B,CADASTRO!$B269,ENTRADAS!$I:$I,CADASTRO!K$2)/(SUMIFS(ENTRADAS!$D:$D,ENTRADAS!$B:$B,CADASTRO!$B269,ENTRADAS!$I:$I,CADASTRO!K$2)),0)</f>
        <v>0</v>
      </c>
      <c r="L269" s="9">
        <f>IFERROR(SUMIFS(ENTRADAS!$J:$J,ENTRADAS!$B:$B,CADASTRO!$B269,ENTRADAS!$I:$I,CADASTRO!L$2)/(SUMIFS(ENTRADAS!$D:$D,ENTRADAS!$B:$B,CADASTRO!$B269,ENTRADAS!$I:$I,CADASTRO!L$2)),0)</f>
        <v>0</v>
      </c>
      <c r="M269" s="9">
        <f>IFERROR(SUMIFS(ENTRADAS!$J:$J,ENTRADAS!$B:$B,CADASTRO!$B269,ENTRADAS!$I:$I,CADASTRO!M$2)/(SUMIFS(ENTRADAS!$D:$D,ENTRADAS!$B:$B,CADASTRO!$B269,ENTRADAS!$I:$I,CADASTRO!M$2)),0)</f>
        <v>0</v>
      </c>
      <c r="N269" s="9">
        <f>IFERROR(SUMIFS(ENTRADAS!$J:$J,ENTRADAS!$B:$B,CADASTRO!$B269,ENTRADAS!$I:$I,CADASTRO!N$2)/(SUMIFS(ENTRADAS!$D:$D,ENTRADAS!$B:$B,CADASTRO!$B269,ENTRADAS!$I:$I,CADASTRO!N$2)),0)</f>
        <v>0</v>
      </c>
      <c r="O269" s="9">
        <f>IFERROR(SUMIFS(ENTRADAS!$J:$J,ENTRADAS!$B:$B,CADASTRO!$B269,ENTRADAS!$I:$I,CADASTRO!O$2)/(SUMIFS(ENTRADAS!$D:$D,ENTRADAS!$B:$B,CADASTRO!$B269,ENTRADAS!$I:$I,CADASTRO!O$2)),0)</f>
        <v>0</v>
      </c>
      <c r="P269" s="9">
        <f>IFERROR(SUMIFS(ENTRADAS!$J:$J,ENTRADAS!$B:$B,CADASTRO!$B269,ENTRADAS!$I:$I,CADASTRO!P$2)/(SUMIFS(ENTRADAS!$D:$D,ENTRADAS!$B:$B,CADASTRO!$B269,ENTRADAS!$I:$I,CADASTRO!P$2)),0)</f>
        <v>0</v>
      </c>
      <c r="Q269" s="9">
        <f>IFERROR(SUMIFS(ENTRADAS!$J:$J,ENTRADAS!$B:$B,CADASTRO!$B269,ENTRADAS!$I:$I,CADASTRO!Q$2)/(SUMIFS(ENTRADAS!$D:$D,ENTRADAS!$B:$B,CADASTRO!$B269,ENTRADAS!$I:$I,CADASTRO!Q$2)),0)</f>
        <v>0</v>
      </c>
      <c r="R269" s="212">
        <f t="shared" si="13"/>
        <v>0</v>
      </c>
      <c r="S269" s="17">
        <f t="shared" si="15"/>
        <v>0</v>
      </c>
      <c r="T269" s="212">
        <f t="shared" si="14"/>
        <v>12</v>
      </c>
      <c r="U269" s="209">
        <v>12</v>
      </c>
      <c r="V269" s="1"/>
      <c r="W269" s="1"/>
      <c r="X269" s="1"/>
      <c r="Y269" s="1"/>
      <c r="Z269" s="1"/>
      <c r="AA269" s="1"/>
      <c r="AB269" s="1"/>
      <c r="AC269" s="1"/>
    </row>
    <row r="270" spans="1:29" ht="15.75" customHeight="1" x14ac:dyDescent="0.25">
      <c r="A270" s="7"/>
      <c r="B270" s="7"/>
      <c r="C270" s="7"/>
      <c r="D270" s="8"/>
      <c r="E270" s="9"/>
      <c r="F270" s="9">
        <f>IFERROR(SUMIFS(ENTRADAS!$J:$J,ENTRADAS!$B:$B,CADASTRO!$B270,ENTRADAS!$I:$I,CADASTRO!F$2)/(SUMIFS(ENTRADAS!$D:$D,ENTRADAS!$B:$B,CADASTRO!$B270,ENTRADAS!$I:$I,CADASTRO!F$2)),0)</f>
        <v>0</v>
      </c>
      <c r="G270" s="9">
        <f>IFERROR(SUMIFS(ENTRADAS!$J:$J,ENTRADAS!$B:$B,CADASTRO!$B270,ENTRADAS!$I:$I,CADASTRO!G$2)/(SUMIFS(ENTRADAS!$D:$D,ENTRADAS!$B:$B,CADASTRO!$B270,ENTRADAS!$I:$I,CADASTRO!G$2)),0)</f>
        <v>0</v>
      </c>
      <c r="H270" s="9">
        <f>IFERROR(SUMIFS(ENTRADAS!$J:$J,ENTRADAS!$B:$B,CADASTRO!$B270,ENTRADAS!$I:$I,CADASTRO!H$2)/(SUMIFS(ENTRADAS!$D:$D,ENTRADAS!$B:$B,CADASTRO!$B270,ENTRADAS!$I:$I,CADASTRO!H$2)),0)</f>
        <v>0</v>
      </c>
      <c r="I270" s="9">
        <f>IFERROR(SUMIFS(ENTRADAS!$J:$J,ENTRADAS!$B:$B,CADASTRO!$B270,ENTRADAS!$I:$I,CADASTRO!I$2)/(SUMIFS(ENTRADAS!$D:$D,ENTRADAS!$B:$B,CADASTRO!$B270,ENTRADAS!$I:$I,CADASTRO!I$2)),0)</f>
        <v>0</v>
      </c>
      <c r="J270" s="9">
        <f>IFERROR(SUMIFS(ENTRADAS!$J:$J,ENTRADAS!$B:$B,CADASTRO!$B270,ENTRADAS!$I:$I,CADASTRO!J$2)/(SUMIFS(ENTRADAS!$D:$D,ENTRADAS!$B:$B,CADASTRO!$B270,ENTRADAS!$I:$I,CADASTRO!J$2)),0)</f>
        <v>0</v>
      </c>
      <c r="K270" s="9">
        <f>IFERROR(SUMIFS(ENTRADAS!$J:$J,ENTRADAS!$B:$B,CADASTRO!$B270,ENTRADAS!$I:$I,CADASTRO!K$2)/(SUMIFS(ENTRADAS!$D:$D,ENTRADAS!$B:$B,CADASTRO!$B270,ENTRADAS!$I:$I,CADASTRO!K$2)),0)</f>
        <v>0</v>
      </c>
      <c r="L270" s="9">
        <f>IFERROR(SUMIFS(ENTRADAS!$J:$J,ENTRADAS!$B:$B,CADASTRO!$B270,ENTRADAS!$I:$I,CADASTRO!L$2)/(SUMIFS(ENTRADAS!$D:$D,ENTRADAS!$B:$B,CADASTRO!$B270,ENTRADAS!$I:$I,CADASTRO!L$2)),0)</f>
        <v>0</v>
      </c>
      <c r="M270" s="9">
        <f>IFERROR(SUMIFS(ENTRADAS!$J:$J,ENTRADAS!$B:$B,CADASTRO!$B270,ENTRADAS!$I:$I,CADASTRO!M$2)/(SUMIFS(ENTRADAS!$D:$D,ENTRADAS!$B:$B,CADASTRO!$B270,ENTRADAS!$I:$I,CADASTRO!M$2)),0)</f>
        <v>0</v>
      </c>
      <c r="N270" s="9">
        <f>IFERROR(SUMIFS(ENTRADAS!$J:$J,ENTRADAS!$B:$B,CADASTRO!$B270,ENTRADAS!$I:$I,CADASTRO!N$2)/(SUMIFS(ENTRADAS!$D:$D,ENTRADAS!$B:$B,CADASTRO!$B270,ENTRADAS!$I:$I,CADASTRO!N$2)),0)</f>
        <v>0</v>
      </c>
      <c r="O270" s="9">
        <f>IFERROR(SUMIFS(ENTRADAS!$J:$J,ENTRADAS!$B:$B,CADASTRO!$B270,ENTRADAS!$I:$I,CADASTRO!O$2)/(SUMIFS(ENTRADAS!$D:$D,ENTRADAS!$B:$B,CADASTRO!$B270,ENTRADAS!$I:$I,CADASTRO!O$2)),0)</f>
        <v>0</v>
      </c>
      <c r="P270" s="9">
        <f>IFERROR(SUMIFS(ENTRADAS!$J:$J,ENTRADAS!$B:$B,CADASTRO!$B270,ENTRADAS!$I:$I,CADASTRO!P$2)/(SUMIFS(ENTRADAS!$D:$D,ENTRADAS!$B:$B,CADASTRO!$B270,ENTRADAS!$I:$I,CADASTRO!P$2)),0)</f>
        <v>0</v>
      </c>
      <c r="Q270" s="9">
        <f>IFERROR(SUMIFS(ENTRADAS!$J:$J,ENTRADAS!$B:$B,CADASTRO!$B270,ENTRADAS!$I:$I,CADASTRO!Q$2)/(SUMIFS(ENTRADAS!$D:$D,ENTRADAS!$B:$B,CADASTRO!$B270,ENTRADAS!$I:$I,CADASTRO!Q$2)),0)</f>
        <v>0</v>
      </c>
      <c r="R270" s="212">
        <f t="shared" si="13"/>
        <v>0</v>
      </c>
      <c r="S270" s="17">
        <f t="shared" si="15"/>
        <v>0</v>
      </c>
      <c r="T270" s="212">
        <f t="shared" si="14"/>
        <v>12</v>
      </c>
      <c r="U270" s="209">
        <v>12</v>
      </c>
      <c r="V270" s="1"/>
      <c r="W270" s="1"/>
      <c r="X270" s="1"/>
      <c r="Y270" s="1"/>
      <c r="Z270" s="1"/>
      <c r="AA270" s="1"/>
      <c r="AB270" s="1"/>
      <c r="AC270" s="1"/>
    </row>
    <row r="271" spans="1:29" ht="15.75" customHeight="1" x14ac:dyDescent="0.25">
      <c r="A271" s="7"/>
      <c r="B271" s="7"/>
      <c r="C271" s="7"/>
      <c r="D271" s="8"/>
      <c r="E271" s="9"/>
      <c r="F271" s="9">
        <f>IFERROR(SUMIFS(ENTRADAS!$J:$J,ENTRADAS!$B:$B,CADASTRO!$B271,ENTRADAS!$I:$I,CADASTRO!F$2)/(SUMIFS(ENTRADAS!$D:$D,ENTRADAS!$B:$B,CADASTRO!$B271,ENTRADAS!$I:$I,CADASTRO!F$2)),0)</f>
        <v>0</v>
      </c>
      <c r="G271" s="9">
        <f>IFERROR(SUMIFS(ENTRADAS!$J:$J,ENTRADAS!$B:$B,CADASTRO!$B271,ENTRADAS!$I:$I,CADASTRO!G$2)/(SUMIFS(ENTRADAS!$D:$D,ENTRADAS!$B:$B,CADASTRO!$B271,ENTRADAS!$I:$I,CADASTRO!G$2)),0)</f>
        <v>0</v>
      </c>
      <c r="H271" s="9">
        <f>IFERROR(SUMIFS(ENTRADAS!$J:$J,ENTRADAS!$B:$B,CADASTRO!$B271,ENTRADAS!$I:$I,CADASTRO!H$2)/(SUMIFS(ENTRADAS!$D:$D,ENTRADAS!$B:$B,CADASTRO!$B271,ENTRADAS!$I:$I,CADASTRO!H$2)),0)</f>
        <v>0</v>
      </c>
      <c r="I271" s="9">
        <f>IFERROR(SUMIFS(ENTRADAS!$J:$J,ENTRADAS!$B:$B,CADASTRO!$B271,ENTRADAS!$I:$I,CADASTRO!I$2)/(SUMIFS(ENTRADAS!$D:$D,ENTRADAS!$B:$B,CADASTRO!$B271,ENTRADAS!$I:$I,CADASTRO!I$2)),0)</f>
        <v>0</v>
      </c>
      <c r="J271" s="9">
        <f>IFERROR(SUMIFS(ENTRADAS!$J:$J,ENTRADAS!$B:$B,CADASTRO!$B271,ENTRADAS!$I:$I,CADASTRO!J$2)/(SUMIFS(ENTRADAS!$D:$D,ENTRADAS!$B:$B,CADASTRO!$B271,ENTRADAS!$I:$I,CADASTRO!J$2)),0)</f>
        <v>0</v>
      </c>
      <c r="K271" s="9">
        <f>IFERROR(SUMIFS(ENTRADAS!$J:$J,ENTRADAS!$B:$B,CADASTRO!$B271,ENTRADAS!$I:$I,CADASTRO!K$2)/(SUMIFS(ENTRADAS!$D:$D,ENTRADAS!$B:$B,CADASTRO!$B271,ENTRADAS!$I:$I,CADASTRO!K$2)),0)</f>
        <v>0</v>
      </c>
      <c r="L271" s="9">
        <f>IFERROR(SUMIFS(ENTRADAS!$J:$J,ENTRADAS!$B:$B,CADASTRO!$B271,ENTRADAS!$I:$I,CADASTRO!L$2)/(SUMIFS(ENTRADAS!$D:$D,ENTRADAS!$B:$B,CADASTRO!$B271,ENTRADAS!$I:$I,CADASTRO!L$2)),0)</f>
        <v>0</v>
      </c>
      <c r="M271" s="9">
        <f>IFERROR(SUMIFS(ENTRADAS!$J:$J,ENTRADAS!$B:$B,CADASTRO!$B271,ENTRADAS!$I:$I,CADASTRO!M$2)/(SUMIFS(ENTRADAS!$D:$D,ENTRADAS!$B:$B,CADASTRO!$B271,ENTRADAS!$I:$I,CADASTRO!M$2)),0)</f>
        <v>0</v>
      </c>
      <c r="N271" s="9">
        <f>IFERROR(SUMIFS(ENTRADAS!$J:$J,ENTRADAS!$B:$B,CADASTRO!$B271,ENTRADAS!$I:$I,CADASTRO!N$2)/(SUMIFS(ENTRADAS!$D:$D,ENTRADAS!$B:$B,CADASTRO!$B271,ENTRADAS!$I:$I,CADASTRO!N$2)),0)</f>
        <v>0</v>
      </c>
      <c r="O271" s="9">
        <f>IFERROR(SUMIFS(ENTRADAS!$J:$J,ENTRADAS!$B:$B,CADASTRO!$B271,ENTRADAS!$I:$I,CADASTRO!O$2)/(SUMIFS(ENTRADAS!$D:$D,ENTRADAS!$B:$B,CADASTRO!$B271,ENTRADAS!$I:$I,CADASTRO!O$2)),0)</f>
        <v>0</v>
      </c>
      <c r="P271" s="9">
        <f>IFERROR(SUMIFS(ENTRADAS!$J:$J,ENTRADAS!$B:$B,CADASTRO!$B271,ENTRADAS!$I:$I,CADASTRO!P$2)/(SUMIFS(ENTRADAS!$D:$D,ENTRADAS!$B:$B,CADASTRO!$B271,ENTRADAS!$I:$I,CADASTRO!P$2)),0)</f>
        <v>0</v>
      </c>
      <c r="Q271" s="9">
        <f>IFERROR(SUMIFS(ENTRADAS!$J:$J,ENTRADAS!$B:$B,CADASTRO!$B271,ENTRADAS!$I:$I,CADASTRO!Q$2)/(SUMIFS(ENTRADAS!$D:$D,ENTRADAS!$B:$B,CADASTRO!$B271,ENTRADAS!$I:$I,CADASTRO!Q$2)),0)</f>
        <v>0</v>
      </c>
      <c r="R271" s="212">
        <f t="shared" si="13"/>
        <v>0</v>
      </c>
      <c r="S271" s="17">
        <f t="shared" si="15"/>
        <v>0</v>
      </c>
      <c r="T271" s="212">
        <f t="shared" si="14"/>
        <v>12</v>
      </c>
      <c r="U271" s="209">
        <v>12</v>
      </c>
      <c r="V271" s="1"/>
      <c r="W271" s="1"/>
      <c r="X271" s="1"/>
      <c r="Y271" s="1"/>
      <c r="Z271" s="1"/>
      <c r="AA271" s="1"/>
      <c r="AB271" s="1"/>
      <c r="AC271" s="1"/>
    </row>
    <row r="272" spans="1:29" ht="15.75" customHeight="1" x14ac:dyDescent="0.25">
      <c r="A272" s="7"/>
      <c r="B272" s="7"/>
      <c r="C272" s="7"/>
      <c r="D272" s="8"/>
      <c r="E272" s="9"/>
      <c r="F272" s="9">
        <f>IFERROR(SUMIFS(ENTRADAS!$J:$J,ENTRADAS!$B:$B,CADASTRO!$B272,ENTRADAS!$I:$I,CADASTRO!F$2)/(SUMIFS(ENTRADAS!$D:$D,ENTRADAS!$B:$B,CADASTRO!$B272,ENTRADAS!$I:$I,CADASTRO!F$2)),0)</f>
        <v>0</v>
      </c>
      <c r="G272" s="9">
        <f>IFERROR(SUMIFS(ENTRADAS!$J:$J,ENTRADAS!$B:$B,CADASTRO!$B272,ENTRADAS!$I:$I,CADASTRO!G$2)/(SUMIFS(ENTRADAS!$D:$D,ENTRADAS!$B:$B,CADASTRO!$B272,ENTRADAS!$I:$I,CADASTRO!G$2)),0)</f>
        <v>0</v>
      </c>
      <c r="H272" s="9">
        <f>IFERROR(SUMIFS(ENTRADAS!$J:$J,ENTRADAS!$B:$B,CADASTRO!$B272,ENTRADAS!$I:$I,CADASTRO!H$2)/(SUMIFS(ENTRADAS!$D:$D,ENTRADAS!$B:$B,CADASTRO!$B272,ENTRADAS!$I:$I,CADASTRO!H$2)),0)</f>
        <v>0</v>
      </c>
      <c r="I272" s="9">
        <f>IFERROR(SUMIFS(ENTRADAS!$J:$J,ENTRADAS!$B:$B,CADASTRO!$B272,ENTRADAS!$I:$I,CADASTRO!I$2)/(SUMIFS(ENTRADAS!$D:$D,ENTRADAS!$B:$B,CADASTRO!$B272,ENTRADAS!$I:$I,CADASTRO!I$2)),0)</f>
        <v>0</v>
      </c>
      <c r="J272" s="9">
        <f>IFERROR(SUMIFS(ENTRADAS!$J:$J,ENTRADAS!$B:$B,CADASTRO!$B272,ENTRADAS!$I:$I,CADASTRO!J$2)/(SUMIFS(ENTRADAS!$D:$D,ENTRADAS!$B:$B,CADASTRO!$B272,ENTRADAS!$I:$I,CADASTRO!J$2)),0)</f>
        <v>0</v>
      </c>
      <c r="K272" s="9">
        <f>IFERROR(SUMIFS(ENTRADAS!$J:$J,ENTRADAS!$B:$B,CADASTRO!$B272,ENTRADAS!$I:$I,CADASTRO!K$2)/(SUMIFS(ENTRADAS!$D:$D,ENTRADAS!$B:$B,CADASTRO!$B272,ENTRADAS!$I:$I,CADASTRO!K$2)),0)</f>
        <v>0</v>
      </c>
      <c r="L272" s="9">
        <f>IFERROR(SUMIFS(ENTRADAS!$J:$J,ENTRADAS!$B:$B,CADASTRO!$B272,ENTRADAS!$I:$I,CADASTRO!L$2)/(SUMIFS(ENTRADAS!$D:$D,ENTRADAS!$B:$B,CADASTRO!$B272,ENTRADAS!$I:$I,CADASTRO!L$2)),0)</f>
        <v>0</v>
      </c>
      <c r="M272" s="9">
        <f>IFERROR(SUMIFS(ENTRADAS!$J:$J,ENTRADAS!$B:$B,CADASTRO!$B272,ENTRADAS!$I:$I,CADASTRO!M$2)/(SUMIFS(ENTRADAS!$D:$D,ENTRADAS!$B:$B,CADASTRO!$B272,ENTRADAS!$I:$I,CADASTRO!M$2)),0)</f>
        <v>0</v>
      </c>
      <c r="N272" s="9">
        <f>IFERROR(SUMIFS(ENTRADAS!$J:$J,ENTRADAS!$B:$B,CADASTRO!$B272,ENTRADAS!$I:$I,CADASTRO!N$2)/(SUMIFS(ENTRADAS!$D:$D,ENTRADAS!$B:$B,CADASTRO!$B272,ENTRADAS!$I:$I,CADASTRO!N$2)),0)</f>
        <v>0</v>
      </c>
      <c r="O272" s="9">
        <f>IFERROR(SUMIFS(ENTRADAS!$J:$J,ENTRADAS!$B:$B,CADASTRO!$B272,ENTRADAS!$I:$I,CADASTRO!O$2)/(SUMIFS(ENTRADAS!$D:$D,ENTRADAS!$B:$B,CADASTRO!$B272,ENTRADAS!$I:$I,CADASTRO!O$2)),0)</f>
        <v>0</v>
      </c>
      <c r="P272" s="9">
        <f>IFERROR(SUMIFS(ENTRADAS!$J:$J,ENTRADAS!$B:$B,CADASTRO!$B272,ENTRADAS!$I:$I,CADASTRO!P$2)/(SUMIFS(ENTRADAS!$D:$D,ENTRADAS!$B:$B,CADASTRO!$B272,ENTRADAS!$I:$I,CADASTRO!P$2)),0)</f>
        <v>0</v>
      </c>
      <c r="Q272" s="9">
        <f>IFERROR(SUMIFS(ENTRADAS!$J:$J,ENTRADAS!$B:$B,CADASTRO!$B272,ENTRADAS!$I:$I,CADASTRO!Q$2)/(SUMIFS(ENTRADAS!$D:$D,ENTRADAS!$B:$B,CADASTRO!$B272,ENTRADAS!$I:$I,CADASTRO!Q$2)),0)</f>
        <v>0</v>
      </c>
      <c r="R272" s="212">
        <f t="shared" si="13"/>
        <v>0</v>
      </c>
      <c r="S272" s="17">
        <f t="shared" si="15"/>
        <v>0</v>
      </c>
      <c r="T272" s="212">
        <f t="shared" si="14"/>
        <v>12</v>
      </c>
      <c r="U272" s="209">
        <v>12</v>
      </c>
      <c r="V272" s="1"/>
      <c r="W272" s="1"/>
      <c r="X272" s="1"/>
      <c r="Y272" s="1"/>
      <c r="Z272" s="1"/>
      <c r="AA272" s="1"/>
      <c r="AB272" s="1"/>
      <c r="AC272" s="1"/>
    </row>
    <row r="273" spans="1:29" ht="15.75" customHeight="1" x14ac:dyDescent="0.25">
      <c r="A273" s="7"/>
      <c r="B273" s="7"/>
      <c r="C273" s="7"/>
      <c r="D273" s="8"/>
      <c r="E273" s="9"/>
      <c r="F273" s="9">
        <f>IFERROR(SUMIFS(ENTRADAS!$J:$J,ENTRADAS!$B:$B,CADASTRO!$B273,ENTRADAS!$I:$I,CADASTRO!F$2)/(SUMIFS(ENTRADAS!$D:$D,ENTRADAS!$B:$B,CADASTRO!$B273,ENTRADAS!$I:$I,CADASTRO!F$2)),0)</f>
        <v>0</v>
      </c>
      <c r="G273" s="9">
        <f>IFERROR(SUMIFS(ENTRADAS!$J:$J,ENTRADAS!$B:$B,CADASTRO!$B273,ENTRADAS!$I:$I,CADASTRO!G$2)/(SUMIFS(ENTRADAS!$D:$D,ENTRADAS!$B:$B,CADASTRO!$B273,ENTRADAS!$I:$I,CADASTRO!G$2)),0)</f>
        <v>0</v>
      </c>
      <c r="H273" s="9">
        <f>IFERROR(SUMIFS(ENTRADAS!$J:$J,ENTRADAS!$B:$B,CADASTRO!$B273,ENTRADAS!$I:$I,CADASTRO!H$2)/(SUMIFS(ENTRADAS!$D:$D,ENTRADAS!$B:$B,CADASTRO!$B273,ENTRADAS!$I:$I,CADASTRO!H$2)),0)</f>
        <v>0</v>
      </c>
      <c r="I273" s="9">
        <f>IFERROR(SUMIFS(ENTRADAS!$J:$J,ENTRADAS!$B:$B,CADASTRO!$B273,ENTRADAS!$I:$I,CADASTRO!I$2)/(SUMIFS(ENTRADAS!$D:$D,ENTRADAS!$B:$B,CADASTRO!$B273,ENTRADAS!$I:$I,CADASTRO!I$2)),0)</f>
        <v>0</v>
      </c>
      <c r="J273" s="9">
        <f>IFERROR(SUMIFS(ENTRADAS!$J:$J,ENTRADAS!$B:$B,CADASTRO!$B273,ENTRADAS!$I:$I,CADASTRO!J$2)/(SUMIFS(ENTRADAS!$D:$D,ENTRADAS!$B:$B,CADASTRO!$B273,ENTRADAS!$I:$I,CADASTRO!J$2)),0)</f>
        <v>0</v>
      </c>
      <c r="K273" s="9">
        <f>IFERROR(SUMIFS(ENTRADAS!$J:$J,ENTRADAS!$B:$B,CADASTRO!$B273,ENTRADAS!$I:$I,CADASTRO!K$2)/(SUMIFS(ENTRADAS!$D:$D,ENTRADAS!$B:$B,CADASTRO!$B273,ENTRADAS!$I:$I,CADASTRO!K$2)),0)</f>
        <v>0</v>
      </c>
      <c r="L273" s="9">
        <f>IFERROR(SUMIFS(ENTRADAS!$J:$J,ENTRADAS!$B:$B,CADASTRO!$B273,ENTRADAS!$I:$I,CADASTRO!L$2)/(SUMIFS(ENTRADAS!$D:$D,ENTRADAS!$B:$B,CADASTRO!$B273,ENTRADAS!$I:$I,CADASTRO!L$2)),0)</f>
        <v>0</v>
      </c>
      <c r="M273" s="9">
        <f>IFERROR(SUMIFS(ENTRADAS!$J:$J,ENTRADAS!$B:$B,CADASTRO!$B273,ENTRADAS!$I:$I,CADASTRO!M$2)/(SUMIFS(ENTRADAS!$D:$D,ENTRADAS!$B:$B,CADASTRO!$B273,ENTRADAS!$I:$I,CADASTRO!M$2)),0)</f>
        <v>0</v>
      </c>
      <c r="N273" s="9">
        <f>IFERROR(SUMIFS(ENTRADAS!$J:$J,ENTRADAS!$B:$B,CADASTRO!$B273,ENTRADAS!$I:$I,CADASTRO!N$2)/(SUMIFS(ENTRADAS!$D:$D,ENTRADAS!$B:$B,CADASTRO!$B273,ENTRADAS!$I:$I,CADASTRO!N$2)),0)</f>
        <v>0</v>
      </c>
      <c r="O273" s="9">
        <f>IFERROR(SUMIFS(ENTRADAS!$J:$J,ENTRADAS!$B:$B,CADASTRO!$B273,ENTRADAS!$I:$I,CADASTRO!O$2)/(SUMIFS(ENTRADAS!$D:$D,ENTRADAS!$B:$B,CADASTRO!$B273,ENTRADAS!$I:$I,CADASTRO!O$2)),0)</f>
        <v>0</v>
      </c>
      <c r="P273" s="9">
        <f>IFERROR(SUMIFS(ENTRADAS!$J:$J,ENTRADAS!$B:$B,CADASTRO!$B273,ENTRADAS!$I:$I,CADASTRO!P$2)/(SUMIFS(ENTRADAS!$D:$D,ENTRADAS!$B:$B,CADASTRO!$B273,ENTRADAS!$I:$I,CADASTRO!P$2)),0)</f>
        <v>0</v>
      </c>
      <c r="Q273" s="9">
        <f>IFERROR(SUMIFS(ENTRADAS!$J:$J,ENTRADAS!$B:$B,CADASTRO!$B273,ENTRADAS!$I:$I,CADASTRO!Q$2)/(SUMIFS(ENTRADAS!$D:$D,ENTRADAS!$B:$B,CADASTRO!$B273,ENTRADAS!$I:$I,CADASTRO!Q$2)),0)</f>
        <v>0</v>
      </c>
      <c r="R273" s="212">
        <f t="shared" si="13"/>
        <v>0</v>
      </c>
      <c r="S273" s="17">
        <f t="shared" si="15"/>
        <v>0</v>
      </c>
      <c r="T273" s="212">
        <f t="shared" si="14"/>
        <v>12</v>
      </c>
      <c r="U273" s="209">
        <v>12</v>
      </c>
      <c r="V273" s="1"/>
      <c r="W273" s="1"/>
      <c r="X273" s="1"/>
      <c r="Y273" s="1"/>
      <c r="Z273" s="1"/>
      <c r="AA273" s="1"/>
      <c r="AB273" s="1"/>
      <c r="AC273" s="1"/>
    </row>
    <row r="274" spans="1:29" ht="15.75" customHeight="1" x14ac:dyDescent="0.25">
      <c r="A274" s="7"/>
      <c r="B274" s="7"/>
      <c r="C274" s="7"/>
      <c r="D274" s="8"/>
      <c r="E274" s="9"/>
      <c r="F274" s="9">
        <f>IFERROR(SUMIFS(ENTRADAS!$J:$J,ENTRADAS!$B:$B,CADASTRO!$B274,ENTRADAS!$I:$I,CADASTRO!F$2)/(SUMIFS(ENTRADAS!$D:$D,ENTRADAS!$B:$B,CADASTRO!$B274,ENTRADAS!$I:$I,CADASTRO!F$2)),0)</f>
        <v>0</v>
      </c>
      <c r="G274" s="9">
        <f>IFERROR(SUMIFS(ENTRADAS!$J:$J,ENTRADAS!$B:$B,CADASTRO!$B274,ENTRADAS!$I:$I,CADASTRO!G$2)/(SUMIFS(ENTRADAS!$D:$D,ENTRADAS!$B:$B,CADASTRO!$B274,ENTRADAS!$I:$I,CADASTRO!G$2)),0)</f>
        <v>0</v>
      </c>
      <c r="H274" s="9">
        <f>IFERROR(SUMIFS(ENTRADAS!$J:$J,ENTRADAS!$B:$B,CADASTRO!$B274,ENTRADAS!$I:$I,CADASTRO!H$2)/(SUMIFS(ENTRADAS!$D:$D,ENTRADAS!$B:$B,CADASTRO!$B274,ENTRADAS!$I:$I,CADASTRO!H$2)),0)</f>
        <v>0</v>
      </c>
      <c r="I274" s="9">
        <f>IFERROR(SUMIFS(ENTRADAS!$J:$J,ENTRADAS!$B:$B,CADASTRO!$B274,ENTRADAS!$I:$I,CADASTRO!I$2)/(SUMIFS(ENTRADAS!$D:$D,ENTRADAS!$B:$B,CADASTRO!$B274,ENTRADAS!$I:$I,CADASTRO!I$2)),0)</f>
        <v>0</v>
      </c>
      <c r="J274" s="9">
        <f>IFERROR(SUMIFS(ENTRADAS!$J:$J,ENTRADAS!$B:$B,CADASTRO!$B274,ENTRADAS!$I:$I,CADASTRO!J$2)/(SUMIFS(ENTRADAS!$D:$D,ENTRADAS!$B:$B,CADASTRO!$B274,ENTRADAS!$I:$I,CADASTRO!J$2)),0)</f>
        <v>0</v>
      </c>
      <c r="K274" s="9">
        <f>IFERROR(SUMIFS(ENTRADAS!$J:$J,ENTRADAS!$B:$B,CADASTRO!$B274,ENTRADAS!$I:$I,CADASTRO!K$2)/(SUMIFS(ENTRADAS!$D:$D,ENTRADAS!$B:$B,CADASTRO!$B274,ENTRADAS!$I:$I,CADASTRO!K$2)),0)</f>
        <v>0</v>
      </c>
      <c r="L274" s="9">
        <f>IFERROR(SUMIFS(ENTRADAS!$J:$J,ENTRADAS!$B:$B,CADASTRO!$B274,ENTRADAS!$I:$I,CADASTRO!L$2)/(SUMIFS(ENTRADAS!$D:$D,ENTRADAS!$B:$B,CADASTRO!$B274,ENTRADAS!$I:$I,CADASTRO!L$2)),0)</f>
        <v>0</v>
      </c>
      <c r="M274" s="9">
        <f>IFERROR(SUMIFS(ENTRADAS!$J:$J,ENTRADAS!$B:$B,CADASTRO!$B274,ENTRADAS!$I:$I,CADASTRO!M$2)/(SUMIFS(ENTRADAS!$D:$D,ENTRADAS!$B:$B,CADASTRO!$B274,ENTRADAS!$I:$I,CADASTRO!M$2)),0)</f>
        <v>0</v>
      </c>
      <c r="N274" s="9">
        <f>IFERROR(SUMIFS(ENTRADAS!$J:$J,ENTRADAS!$B:$B,CADASTRO!$B274,ENTRADAS!$I:$I,CADASTRO!N$2)/(SUMIFS(ENTRADAS!$D:$D,ENTRADAS!$B:$B,CADASTRO!$B274,ENTRADAS!$I:$I,CADASTRO!N$2)),0)</f>
        <v>0</v>
      </c>
      <c r="O274" s="9">
        <f>IFERROR(SUMIFS(ENTRADAS!$J:$J,ENTRADAS!$B:$B,CADASTRO!$B274,ENTRADAS!$I:$I,CADASTRO!O$2)/(SUMIFS(ENTRADAS!$D:$D,ENTRADAS!$B:$B,CADASTRO!$B274,ENTRADAS!$I:$I,CADASTRO!O$2)),0)</f>
        <v>0</v>
      </c>
      <c r="P274" s="9">
        <f>IFERROR(SUMIFS(ENTRADAS!$J:$J,ENTRADAS!$B:$B,CADASTRO!$B274,ENTRADAS!$I:$I,CADASTRO!P$2)/(SUMIFS(ENTRADAS!$D:$D,ENTRADAS!$B:$B,CADASTRO!$B274,ENTRADAS!$I:$I,CADASTRO!P$2)),0)</f>
        <v>0</v>
      </c>
      <c r="Q274" s="9">
        <f>IFERROR(SUMIFS(ENTRADAS!$J:$J,ENTRADAS!$B:$B,CADASTRO!$B274,ENTRADAS!$I:$I,CADASTRO!Q$2)/(SUMIFS(ENTRADAS!$D:$D,ENTRADAS!$B:$B,CADASTRO!$B274,ENTRADAS!$I:$I,CADASTRO!Q$2)),0)</f>
        <v>0</v>
      </c>
      <c r="R274" s="212">
        <f t="shared" si="13"/>
        <v>0</v>
      </c>
      <c r="S274" s="17">
        <f t="shared" si="15"/>
        <v>0</v>
      </c>
      <c r="T274" s="212">
        <f t="shared" si="14"/>
        <v>12</v>
      </c>
      <c r="U274" s="209">
        <v>12</v>
      </c>
      <c r="V274" s="1"/>
      <c r="W274" s="1"/>
      <c r="X274" s="1"/>
      <c r="Y274" s="1"/>
      <c r="Z274" s="1"/>
      <c r="AA274" s="1"/>
      <c r="AB274" s="1"/>
      <c r="AC274" s="1"/>
    </row>
    <row r="275" spans="1:29" ht="15.75" customHeight="1" x14ac:dyDescent="0.25">
      <c r="A275" s="7"/>
      <c r="B275" s="7"/>
      <c r="C275" s="7"/>
      <c r="D275" s="8"/>
      <c r="E275" s="9"/>
      <c r="F275" s="9">
        <f>IFERROR(SUMIFS(ENTRADAS!$J:$J,ENTRADAS!$B:$B,CADASTRO!$B275,ENTRADAS!$I:$I,CADASTRO!F$2)/(SUMIFS(ENTRADAS!$D:$D,ENTRADAS!$B:$B,CADASTRO!$B275,ENTRADAS!$I:$I,CADASTRO!F$2)),0)</f>
        <v>0</v>
      </c>
      <c r="G275" s="9">
        <f>IFERROR(SUMIFS(ENTRADAS!$J:$J,ENTRADAS!$B:$B,CADASTRO!$B275,ENTRADAS!$I:$I,CADASTRO!G$2)/(SUMIFS(ENTRADAS!$D:$D,ENTRADAS!$B:$B,CADASTRO!$B275,ENTRADAS!$I:$I,CADASTRO!G$2)),0)</f>
        <v>0</v>
      </c>
      <c r="H275" s="9">
        <f>IFERROR(SUMIFS(ENTRADAS!$J:$J,ENTRADAS!$B:$B,CADASTRO!$B275,ENTRADAS!$I:$I,CADASTRO!H$2)/(SUMIFS(ENTRADAS!$D:$D,ENTRADAS!$B:$B,CADASTRO!$B275,ENTRADAS!$I:$I,CADASTRO!H$2)),0)</f>
        <v>0</v>
      </c>
      <c r="I275" s="9">
        <f>IFERROR(SUMIFS(ENTRADAS!$J:$J,ENTRADAS!$B:$B,CADASTRO!$B275,ENTRADAS!$I:$I,CADASTRO!I$2)/(SUMIFS(ENTRADAS!$D:$D,ENTRADAS!$B:$B,CADASTRO!$B275,ENTRADAS!$I:$I,CADASTRO!I$2)),0)</f>
        <v>0</v>
      </c>
      <c r="J275" s="9">
        <f>IFERROR(SUMIFS(ENTRADAS!$J:$J,ENTRADAS!$B:$B,CADASTRO!$B275,ENTRADAS!$I:$I,CADASTRO!J$2)/(SUMIFS(ENTRADAS!$D:$D,ENTRADAS!$B:$B,CADASTRO!$B275,ENTRADAS!$I:$I,CADASTRO!J$2)),0)</f>
        <v>0</v>
      </c>
      <c r="K275" s="9">
        <f>IFERROR(SUMIFS(ENTRADAS!$J:$J,ENTRADAS!$B:$B,CADASTRO!$B275,ENTRADAS!$I:$I,CADASTRO!K$2)/(SUMIFS(ENTRADAS!$D:$D,ENTRADAS!$B:$B,CADASTRO!$B275,ENTRADAS!$I:$I,CADASTRO!K$2)),0)</f>
        <v>0</v>
      </c>
      <c r="L275" s="9">
        <f>IFERROR(SUMIFS(ENTRADAS!$J:$J,ENTRADAS!$B:$B,CADASTRO!$B275,ENTRADAS!$I:$I,CADASTRO!L$2)/(SUMIFS(ENTRADAS!$D:$D,ENTRADAS!$B:$B,CADASTRO!$B275,ENTRADAS!$I:$I,CADASTRO!L$2)),0)</f>
        <v>0</v>
      </c>
      <c r="M275" s="9">
        <f>IFERROR(SUMIFS(ENTRADAS!$J:$J,ENTRADAS!$B:$B,CADASTRO!$B275,ENTRADAS!$I:$I,CADASTRO!M$2)/(SUMIFS(ENTRADAS!$D:$D,ENTRADAS!$B:$B,CADASTRO!$B275,ENTRADAS!$I:$I,CADASTRO!M$2)),0)</f>
        <v>0</v>
      </c>
      <c r="N275" s="9">
        <f>IFERROR(SUMIFS(ENTRADAS!$J:$J,ENTRADAS!$B:$B,CADASTRO!$B275,ENTRADAS!$I:$I,CADASTRO!N$2)/(SUMIFS(ENTRADAS!$D:$D,ENTRADAS!$B:$B,CADASTRO!$B275,ENTRADAS!$I:$I,CADASTRO!N$2)),0)</f>
        <v>0</v>
      </c>
      <c r="O275" s="9">
        <f>IFERROR(SUMIFS(ENTRADAS!$J:$J,ENTRADAS!$B:$B,CADASTRO!$B275,ENTRADAS!$I:$I,CADASTRO!O$2)/(SUMIFS(ENTRADAS!$D:$D,ENTRADAS!$B:$B,CADASTRO!$B275,ENTRADAS!$I:$I,CADASTRO!O$2)),0)</f>
        <v>0</v>
      </c>
      <c r="P275" s="9">
        <f>IFERROR(SUMIFS(ENTRADAS!$J:$J,ENTRADAS!$B:$B,CADASTRO!$B275,ENTRADAS!$I:$I,CADASTRO!P$2)/(SUMIFS(ENTRADAS!$D:$D,ENTRADAS!$B:$B,CADASTRO!$B275,ENTRADAS!$I:$I,CADASTRO!P$2)),0)</f>
        <v>0</v>
      </c>
      <c r="Q275" s="9">
        <f>IFERROR(SUMIFS(ENTRADAS!$J:$J,ENTRADAS!$B:$B,CADASTRO!$B275,ENTRADAS!$I:$I,CADASTRO!Q$2)/(SUMIFS(ENTRADAS!$D:$D,ENTRADAS!$B:$B,CADASTRO!$B275,ENTRADAS!$I:$I,CADASTRO!Q$2)),0)</f>
        <v>0</v>
      </c>
      <c r="R275" s="212">
        <f t="shared" si="13"/>
        <v>0</v>
      </c>
      <c r="S275" s="17">
        <f t="shared" si="15"/>
        <v>0</v>
      </c>
      <c r="T275" s="212">
        <f t="shared" si="14"/>
        <v>12</v>
      </c>
      <c r="U275" s="209">
        <v>12</v>
      </c>
      <c r="V275" s="1"/>
      <c r="W275" s="1"/>
      <c r="X275" s="1"/>
      <c r="Y275" s="1"/>
      <c r="Z275" s="1"/>
      <c r="AA275" s="1"/>
      <c r="AB275" s="1"/>
      <c r="AC275" s="1"/>
    </row>
    <row r="276" spans="1:29" ht="15.75" customHeight="1" x14ac:dyDescent="0.25">
      <c r="A276" s="7"/>
      <c r="B276" s="7"/>
      <c r="C276" s="7"/>
      <c r="D276" s="8"/>
      <c r="E276" s="9"/>
      <c r="F276" s="9">
        <f>IFERROR(SUMIFS(ENTRADAS!$J:$J,ENTRADAS!$B:$B,CADASTRO!$B276,ENTRADAS!$I:$I,CADASTRO!F$2)/(SUMIFS(ENTRADAS!$D:$D,ENTRADAS!$B:$B,CADASTRO!$B276,ENTRADAS!$I:$I,CADASTRO!F$2)),0)</f>
        <v>0</v>
      </c>
      <c r="G276" s="9">
        <f>IFERROR(SUMIFS(ENTRADAS!$J:$J,ENTRADAS!$B:$B,CADASTRO!$B276,ENTRADAS!$I:$I,CADASTRO!G$2)/(SUMIFS(ENTRADAS!$D:$D,ENTRADAS!$B:$B,CADASTRO!$B276,ENTRADAS!$I:$I,CADASTRO!G$2)),0)</f>
        <v>0</v>
      </c>
      <c r="H276" s="9">
        <f>IFERROR(SUMIFS(ENTRADAS!$J:$J,ENTRADAS!$B:$B,CADASTRO!$B276,ENTRADAS!$I:$I,CADASTRO!H$2)/(SUMIFS(ENTRADAS!$D:$D,ENTRADAS!$B:$B,CADASTRO!$B276,ENTRADAS!$I:$I,CADASTRO!H$2)),0)</f>
        <v>0</v>
      </c>
      <c r="I276" s="9">
        <f>IFERROR(SUMIFS(ENTRADAS!$J:$J,ENTRADAS!$B:$B,CADASTRO!$B276,ENTRADAS!$I:$I,CADASTRO!I$2)/(SUMIFS(ENTRADAS!$D:$D,ENTRADAS!$B:$B,CADASTRO!$B276,ENTRADAS!$I:$I,CADASTRO!I$2)),0)</f>
        <v>0</v>
      </c>
      <c r="J276" s="9">
        <f>IFERROR(SUMIFS(ENTRADAS!$J:$J,ENTRADAS!$B:$B,CADASTRO!$B276,ENTRADAS!$I:$I,CADASTRO!J$2)/(SUMIFS(ENTRADAS!$D:$D,ENTRADAS!$B:$B,CADASTRO!$B276,ENTRADAS!$I:$I,CADASTRO!J$2)),0)</f>
        <v>0</v>
      </c>
      <c r="K276" s="9">
        <f>IFERROR(SUMIFS(ENTRADAS!$J:$J,ENTRADAS!$B:$B,CADASTRO!$B276,ENTRADAS!$I:$I,CADASTRO!K$2)/(SUMIFS(ENTRADAS!$D:$D,ENTRADAS!$B:$B,CADASTRO!$B276,ENTRADAS!$I:$I,CADASTRO!K$2)),0)</f>
        <v>0</v>
      </c>
      <c r="L276" s="9">
        <f>IFERROR(SUMIFS(ENTRADAS!$J:$J,ENTRADAS!$B:$B,CADASTRO!$B276,ENTRADAS!$I:$I,CADASTRO!L$2)/(SUMIFS(ENTRADAS!$D:$D,ENTRADAS!$B:$B,CADASTRO!$B276,ENTRADAS!$I:$I,CADASTRO!L$2)),0)</f>
        <v>0</v>
      </c>
      <c r="M276" s="9">
        <f>IFERROR(SUMIFS(ENTRADAS!$J:$J,ENTRADAS!$B:$B,CADASTRO!$B276,ENTRADAS!$I:$I,CADASTRO!M$2)/(SUMIFS(ENTRADAS!$D:$D,ENTRADAS!$B:$B,CADASTRO!$B276,ENTRADAS!$I:$I,CADASTRO!M$2)),0)</f>
        <v>0</v>
      </c>
      <c r="N276" s="9">
        <f>IFERROR(SUMIFS(ENTRADAS!$J:$J,ENTRADAS!$B:$B,CADASTRO!$B276,ENTRADAS!$I:$I,CADASTRO!N$2)/(SUMIFS(ENTRADAS!$D:$D,ENTRADAS!$B:$B,CADASTRO!$B276,ENTRADAS!$I:$I,CADASTRO!N$2)),0)</f>
        <v>0</v>
      </c>
      <c r="O276" s="9">
        <f>IFERROR(SUMIFS(ENTRADAS!$J:$J,ENTRADAS!$B:$B,CADASTRO!$B276,ENTRADAS!$I:$I,CADASTRO!O$2)/(SUMIFS(ENTRADAS!$D:$D,ENTRADAS!$B:$B,CADASTRO!$B276,ENTRADAS!$I:$I,CADASTRO!O$2)),0)</f>
        <v>0</v>
      </c>
      <c r="P276" s="9">
        <f>IFERROR(SUMIFS(ENTRADAS!$J:$J,ENTRADAS!$B:$B,CADASTRO!$B276,ENTRADAS!$I:$I,CADASTRO!P$2)/(SUMIFS(ENTRADAS!$D:$D,ENTRADAS!$B:$B,CADASTRO!$B276,ENTRADAS!$I:$I,CADASTRO!P$2)),0)</f>
        <v>0</v>
      </c>
      <c r="Q276" s="9">
        <f>IFERROR(SUMIFS(ENTRADAS!$J:$J,ENTRADAS!$B:$B,CADASTRO!$B276,ENTRADAS!$I:$I,CADASTRO!Q$2)/(SUMIFS(ENTRADAS!$D:$D,ENTRADAS!$B:$B,CADASTRO!$B276,ENTRADAS!$I:$I,CADASTRO!Q$2)),0)</f>
        <v>0</v>
      </c>
      <c r="R276" s="212">
        <f t="shared" si="13"/>
        <v>0</v>
      </c>
      <c r="S276" s="17">
        <f t="shared" si="15"/>
        <v>0</v>
      </c>
      <c r="T276" s="212">
        <f t="shared" si="14"/>
        <v>12</v>
      </c>
      <c r="U276" s="209">
        <v>12</v>
      </c>
      <c r="V276" s="1"/>
      <c r="W276" s="1"/>
      <c r="X276" s="1"/>
      <c r="Y276" s="1"/>
      <c r="Z276" s="1"/>
      <c r="AA276" s="1"/>
      <c r="AB276" s="1"/>
      <c r="AC276" s="1"/>
    </row>
    <row r="277" spans="1:29" ht="15.75" customHeight="1" x14ac:dyDescent="0.25">
      <c r="A277" s="7"/>
      <c r="B277" s="7"/>
      <c r="C277" s="7"/>
      <c r="D277" s="8"/>
      <c r="E277" s="9"/>
      <c r="F277" s="9">
        <f>IFERROR(SUMIFS(ENTRADAS!$J:$J,ENTRADAS!$B:$B,CADASTRO!$B277,ENTRADAS!$I:$I,CADASTRO!F$2)/(SUMIFS(ENTRADAS!$D:$D,ENTRADAS!$B:$B,CADASTRO!$B277,ENTRADAS!$I:$I,CADASTRO!F$2)),0)</f>
        <v>0</v>
      </c>
      <c r="G277" s="9">
        <f>IFERROR(SUMIFS(ENTRADAS!$J:$J,ENTRADAS!$B:$B,CADASTRO!$B277,ENTRADAS!$I:$I,CADASTRO!G$2)/(SUMIFS(ENTRADAS!$D:$D,ENTRADAS!$B:$B,CADASTRO!$B277,ENTRADAS!$I:$I,CADASTRO!G$2)),0)</f>
        <v>0</v>
      </c>
      <c r="H277" s="9">
        <f>IFERROR(SUMIFS(ENTRADAS!$J:$J,ENTRADAS!$B:$B,CADASTRO!$B277,ENTRADAS!$I:$I,CADASTRO!H$2)/(SUMIFS(ENTRADAS!$D:$D,ENTRADAS!$B:$B,CADASTRO!$B277,ENTRADAS!$I:$I,CADASTRO!H$2)),0)</f>
        <v>0</v>
      </c>
      <c r="I277" s="9">
        <f>IFERROR(SUMIFS(ENTRADAS!$J:$J,ENTRADAS!$B:$B,CADASTRO!$B277,ENTRADAS!$I:$I,CADASTRO!I$2)/(SUMIFS(ENTRADAS!$D:$D,ENTRADAS!$B:$B,CADASTRO!$B277,ENTRADAS!$I:$I,CADASTRO!I$2)),0)</f>
        <v>0</v>
      </c>
      <c r="J277" s="9">
        <f>IFERROR(SUMIFS(ENTRADAS!$J:$J,ENTRADAS!$B:$B,CADASTRO!$B277,ENTRADAS!$I:$I,CADASTRO!J$2)/(SUMIFS(ENTRADAS!$D:$D,ENTRADAS!$B:$B,CADASTRO!$B277,ENTRADAS!$I:$I,CADASTRO!J$2)),0)</f>
        <v>0</v>
      </c>
      <c r="K277" s="9">
        <f>IFERROR(SUMIFS(ENTRADAS!$J:$J,ENTRADAS!$B:$B,CADASTRO!$B277,ENTRADAS!$I:$I,CADASTRO!K$2)/(SUMIFS(ENTRADAS!$D:$D,ENTRADAS!$B:$B,CADASTRO!$B277,ENTRADAS!$I:$I,CADASTRO!K$2)),0)</f>
        <v>0</v>
      </c>
      <c r="L277" s="9">
        <f>IFERROR(SUMIFS(ENTRADAS!$J:$J,ENTRADAS!$B:$B,CADASTRO!$B277,ENTRADAS!$I:$I,CADASTRO!L$2)/(SUMIFS(ENTRADAS!$D:$D,ENTRADAS!$B:$B,CADASTRO!$B277,ENTRADAS!$I:$I,CADASTRO!L$2)),0)</f>
        <v>0</v>
      </c>
      <c r="M277" s="9">
        <f>IFERROR(SUMIFS(ENTRADAS!$J:$J,ENTRADAS!$B:$B,CADASTRO!$B277,ENTRADAS!$I:$I,CADASTRO!M$2)/(SUMIFS(ENTRADAS!$D:$D,ENTRADAS!$B:$B,CADASTRO!$B277,ENTRADAS!$I:$I,CADASTRO!M$2)),0)</f>
        <v>0</v>
      </c>
      <c r="N277" s="9">
        <f>IFERROR(SUMIFS(ENTRADAS!$J:$J,ENTRADAS!$B:$B,CADASTRO!$B277,ENTRADAS!$I:$I,CADASTRO!N$2)/(SUMIFS(ENTRADAS!$D:$D,ENTRADAS!$B:$B,CADASTRO!$B277,ENTRADAS!$I:$I,CADASTRO!N$2)),0)</f>
        <v>0</v>
      </c>
      <c r="O277" s="9">
        <f>IFERROR(SUMIFS(ENTRADAS!$J:$J,ENTRADAS!$B:$B,CADASTRO!$B277,ENTRADAS!$I:$I,CADASTRO!O$2)/(SUMIFS(ENTRADAS!$D:$D,ENTRADAS!$B:$B,CADASTRO!$B277,ENTRADAS!$I:$I,CADASTRO!O$2)),0)</f>
        <v>0</v>
      </c>
      <c r="P277" s="9">
        <f>IFERROR(SUMIFS(ENTRADAS!$J:$J,ENTRADAS!$B:$B,CADASTRO!$B277,ENTRADAS!$I:$I,CADASTRO!P$2)/(SUMIFS(ENTRADAS!$D:$D,ENTRADAS!$B:$B,CADASTRO!$B277,ENTRADAS!$I:$I,CADASTRO!P$2)),0)</f>
        <v>0</v>
      </c>
      <c r="Q277" s="9">
        <f>IFERROR(SUMIFS(ENTRADAS!$J:$J,ENTRADAS!$B:$B,CADASTRO!$B277,ENTRADAS!$I:$I,CADASTRO!Q$2)/(SUMIFS(ENTRADAS!$D:$D,ENTRADAS!$B:$B,CADASTRO!$B277,ENTRADAS!$I:$I,CADASTRO!Q$2)),0)</f>
        <v>0</v>
      </c>
      <c r="R277" s="212">
        <f t="shared" si="13"/>
        <v>0</v>
      </c>
      <c r="S277" s="17">
        <f t="shared" si="15"/>
        <v>0</v>
      </c>
      <c r="T277" s="212">
        <f t="shared" si="14"/>
        <v>12</v>
      </c>
      <c r="U277" s="209">
        <v>12</v>
      </c>
      <c r="V277" s="1"/>
      <c r="W277" s="1"/>
      <c r="X277" s="1"/>
      <c r="Y277" s="1"/>
      <c r="Z277" s="1"/>
      <c r="AA277" s="1"/>
      <c r="AB277" s="1"/>
      <c r="AC277" s="1"/>
    </row>
    <row r="278" spans="1:29" ht="15.75" customHeight="1" x14ac:dyDescent="0.25">
      <c r="A278" s="7"/>
      <c r="B278" s="7"/>
      <c r="C278" s="7"/>
      <c r="D278" s="8"/>
      <c r="E278" s="9"/>
      <c r="F278" s="9">
        <f>IFERROR(SUMIFS(ENTRADAS!$J:$J,ENTRADAS!$B:$B,CADASTRO!$B278,ENTRADAS!$I:$I,CADASTRO!F$2)/(SUMIFS(ENTRADAS!$D:$D,ENTRADAS!$B:$B,CADASTRO!$B278,ENTRADAS!$I:$I,CADASTRO!F$2)),0)</f>
        <v>0</v>
      </c>
      <c r="G278" s="9">
        <f>IFERROR(SUMIFS(ENTRADAS!$J:$J,ENTRADAS!$B:$B,CADASTRO!$B278,ENTRADAS!$I:$I,CADASTRO!G$2)/(SUMIFS(ENTRADAS!$D:$D,ENTRADAS!$B:$B,CADASTRO!$B278,ENTRADAS!$I:$I,CADASTRO!G$2)),0)</f>
        <v>0</v>
      </c>
      <c r="H278" s="9">
        <f>IFERROR(SUMIFS(ENTRADAS!$J:$J,ENTRADAS!$B:$B,CADASTRO!$B278,ENTRADAS!$I:$I,CADASTRO!H$2)/(SUMIFS(ENTRADAS!$D:$D,ENTRADAS!$B:$B,CADASTRO!$B278,ENTRADAS!$I:$I,CADASTRO!H$2)),0)</f>
        <v>0</v>
      </c>
      <c r="I278" s="9">
        <f>IFERROR(SUMIFS(ENTRADAS!$J:$J,ENTRADAS!$B:$B,CADASTRO!$B278,ENTRADAS!$I:$I,CADASTRO!I$2)/(SUMIFS(ENTRADAS!$D:$D,ENTRADAS!$B:$B,CADASTRO!$B278,ENTRADAS!$I:$I,CADASTRO!I$2)),0)</f>
        <v>0</v>
      </c>
      <c r="J278" s="9">
        <f>IFERROR(SUMIFS(ENTRADAS!$J:$J,ENTRADAS!$B:$B,CADASTRO!$B278,ENTRADAS!$I:$I,CADASTRO!J$2)/(SUMIFS(ENTRADAS!$D:$D,ENTRADAS!$B:$B,CADASTRO!$B278,ENTRADAS!$I:$I,CADASTRO!J$2)),0)</f>
        <v>0</v>
      </c>
      <c r="K278" s="9">
        <f>IFERROR(SUMIFS(ENTRADAS!$J:$J,ENTRADAS!$B:$B,CADASTRO!$B278,ENTRADAS!$I:$I,CADASTRO!K$2)/(SUMIFS(ENTRADAS!$D:$D,ENTRADAS!$B:$B,CADASTRO!$B278,ENTRADAS!$I:$I,CADASTRO!K$2)),0)</f>
        <v>0</v>
      </c>
      <c r="L278" s="9">
        <f>IFERROR(SUMIFS(ENTRADAS!$J:$J,ENTRADAS!$B:$B,CADASTRO!$B278,ENTRADAS!$I:$I,CADASTRO!L$2)/(SUMIFS(ENTRADAS!$D:$D,ENTRADAS!$B:$B,CADASTRO!$B278,ENTRADAS!$I:$I,CADASTRO!L$2)),0)</f>
        <v>0</v>
      </c>
      <c r="M278" s="9">
        <f>IFERROR(SUMIFS(ENTRADAS!$J:$J,ENTRADAS!$B:$B,CADASTRO!$B278,ENTRADAS!$I:$I,CADASTRO!M$2)/(SUMIFS(ENTRADAS!$D:$D,ENTRADAS!$B:$B,CADASTRO!$B278,ENTRADAS!$I:$I,CADASTRO!M$2)),0)</f>
        <v>0</v>
      </c>
      <c r="N278" s="9">
        <f>IFERROR(SUMIFS(ENTRADAS!$J:$J,ENTRADAS!$B:$B,CADASTRO!$B278,ENTRADAS!$I:$I,CADASTRO!N$2)/(SUMIFS(ENTRADAS!$D:$D,ENTRADAS!$B:$B,CADASTRO!$B278,ENTRADAS!$I:$I,CADASTRO!N$2)),0)</f>
        <v>0</v>
      </c>
      <c r="O278" s="9">
        <f>IFERROR(SUMIFS(ENTRADAS!$J:$J,ENTRADAS!$B:$B,CADASTRO!$B278,ENTRADAS!$I:$I,CADASTRO!O$2)/(SUMIFS(ENTRADAS!$D:$D,ENTRADAS!$B:$B,CADASTRO!$B278,ENTRADAS!$I:$I,CADASTRO!O$2)),0)</f>
        <v>0</v>
      </c>
      <c r="P278" s="9">
        <f>IFERROR(SUMIFS(ENTRADAS!$J:$J,ENTRADAS!$B:$B,CADASTRO!$B278,ENTRADAS!$I:$I,CADASTRO!P$2)/(SUMIFS(ENTRADAS!$D:$D,ENTRADAS!$B:$B,CADASTRO!$B278,ENTRADAS!$I:$I,CADASTRO!P$2)),0)</f>
        <v>0</v>
      </c>
      <c r="Q278" s="9">
        <f>IFERROR(SUMIFS(ENTRADAS!$J:$J,ENTRADAS!$B:$B,CADASTRO!$B278,ENTRADAS!$I:$I,CADASTRO!Q$2)/(SUMIFS(ENTRADAS!$D:$D,ENTRADAS!$B:$B,CADASTRO!$B278,ENTRADAS!$I:$I,CADASTRO!Q$2)),0)</f>
        <v>0</v>
      </c>
      <c r="R278" s="212">
        <f t="shared" si="13"/>
        <v>0</v>
      </c>
      <c r="S278" s="17">
        <f t="shared" si="15"/>
        <v>0</v>
      </c>
      <c r="T278" s="212">
        <f t="shared" si="14"/>
        <v>12</v>
      </c>
      <c r="U278" s="209">
        <v>12</v>
      </c>
      <c r="V278" s="1"/>
      <c r="W278" s="1"/>
      <c r="X278" s="1"/>
      <c r="Y278" s="1"/>
      <c r="Z278" s="1"/>
      <c r="AA278" s="1"/>
      <c r="AB278" s="1"/>
      <c r="AC278" s="1"/>
    </row>
    <row r="279" spans="1:29" ht="15.75" customHeight="1" x14ac:dyDescent="0.25">
      <c r="A279" s="7"/>
      <c r="B279" s="7"/>
      <c r="C279" s="7"/>
      <c r="D279" s="8"/>
      <c r="E279" s="9"/>
      <c r="F279" s="9">
        <f>IFERROR(SUMIFS(ENTRADAS!$J:$J,ENTRADAS!$B:$B,CADASTRO!$B279,ENTRADAS!$I:$I,CADASTRO!F$2)/(SUMIFS(ENTRADAS!$D:$D,ENTRADAS!$B:$B,CADASTRO!$B279,ENTRADAS!$I:$I,CADASTRO!F$2)),0)</f>
        <v>0</v>
      </c>
      <c r="G279" s="9">
        <f>IFERROR(SUMIFS(ENTRADAS!$J:$J,ENTRADAS!$B:$B,CADASTRO!$B279,ENTRADAS!$I:$I,CADASTRO!G$2)/(SUMIFS(ENTRADAS!$D:$D,ENTRADAS!$B:$B,CADASTRO!$B279,ENTRADAS!$I:$I,CADASTRO!G$2)),0)</f>
        <v>0</v>
      </c>
      <c r="H279" s="9">
        <f>IFERROR(SUMIFS(ENTRADAS!$J:$J,ENTRADAS!$B:$B,CADASTRO!$B279,ENTRADAS!$I:$I,CADASTRO!H$2)/(SUMIFS(ENTRADAS!$D:$D,ENTRADAS!$B:$B,CADASTRO!$B279,ENTRADAS!$I:$I,CADASTRO!H$2)),0)</f>
        <v>0</v>
      </c>
      <c r="I279" s="9">
        <f>IFERROR(SUMIFS(ENTRADAS!$J:$J,ENTRADAS!$B:$B,CADASTRO!$B279,ENTRADAS!$I:$I,CADASTRO!I$2)/(SUMIFS(ENTRADAS!$D:$D,ENTRADAS!$B:$B,CADASTRO!$B279,ENTRADAS!$I:$I,CADASTRO!I$2)),0)</f>
        <v>0</v>
      </c>
      <c r="J279" s="9">
        <f>IFERROR(SUMIFS(ENTRADAS!$J:$J,ENTRADAS!$B:$B,CADASTRO!$B279,ENTRADAS!$I:$I,CADASTRO!J$2)/(SUMIFS(ENTRADAS!$D:$D,ENTRADAS!$B:$B,CADASTRO!$B279,ENTRADAS!$I:$I,CADASTRO!J$2)),0)</f>
        <v>0</v>
      </c>
      <c r="K279" s="9">
        <f>IFERROR(SUMIFS(ENTRADAS!$J:$J,ENTRADAS!$B:$B,CADASTRO!$B279,ENTRADAS!$I:$I,CADASTRO!K$2)/(SUMIFS(ENTRADAS!$D:$D,ENTRADAS!$B:$B,CADASTRO!$B279,ENTRADAS!$I:$I,CADASTRO!K$2)),0)</f>
        <v>0</v>
      </c>
      <c r="L279" s="9">
        <f>IFERROR(SUMIFS(ENTRADAS!$J:$J,ENTRADAS!$B:$B,CADASTRO!$B279,ENTRADAS!$I:$I,CADASTRO!L$2)/(SUMIFS(ENTRADAS!$D:$D,ENTRADAS!$B:$B,CADASTRO!$B279,ENTRADAS!$I:$I,CADASTRO!L$2)),0)</f>
        <v>0</v>
      </c>
      <c r="M279" s="9">
        <f>IFERROR(SUMIFS(ENTRADAS!$J:$J,ENTRADAS!$B:$B,CADASTRO!$B279,ENTRADAS!$I:$I,CADASTRO!M$2)/(SUMIFS(ENTRADAS!$D:$D,ENTRADAS!$B:$B,CADASTRO!$B279,ENTRADAS!$I:$I,CADASTRO!M$2)),0)</f>
        <v>0</v>
      </c>
      <c r="N279" s="9">
        <f>IFERROR(SUMIFS(ENTRADAS!$J:$J,ENTRADAS!$B:$B,CADASTRO!$B279,ENTRADAS!$I:$I,CADASTRO!N$2)/(SUMIFS(ENTRADAS!$D:$D,ENTRADAS!$B:$B,CADASTRO!$B279,ENTRADAS!$I:$I,CADASTRO!N$2)),0)</f>
        <v>0</v>
      </c>
      <c r="O279" s="9">
        <f>IFERROR(SUMIFS(ENTRADAS!$J:$J,ENTRADAS!$B:$B,CADASTRO!$B279,ENTRADAS!$I:$I,CADASTRO!O$2)/(SUMIFS(ENTRADAS!$D:$D,ENTRADAS!$B:$B,CADASTRO!$B279,ENTRADAS!$I:$I,CADASTRO!O$2)),0)</f>
        <v>0</v>
      </c>
      <c r="P279" s="9">
        <f>IFERROR(SUMIFS(ENTRADAS!$J:$J,ENTRADAS!$B:$B,CADASTRO!$B279,ENTRADAS!$I:$I,CADASTRO!P$2)/(SUMIFS(ENTRADAS!$D:$D,ENTRADAS!$B:$B,CADASTRO!$B279,ENTRADAS!$I:$I,CADASTRO!P$2)),0)</f>
        <v>0</v>
      </c>
      <c r="Q279" s="9">
        <f>IFERROR(SUMIFS(ENTRADAS!$J:$J,ENTRADAS!$B:$B,CADASTRO!$B279,ENTRADAS!$I:$I,CADASTRO!Q$2)/(SUMIFS(ENTRADAS!$D:$D,ENTRADAS!$B:$B,CADASTRO!$B279,ENTRADAS!$I:$I,CADASTRO!Q$2)),0)</f>
        <v>0</v>
      </c>
      <c r="R279" s="212">
        <f t="shared" si="13"/>
        <v>0</v>
      </c>
      <c r="S279" s="17">
        <f t="shared" si="15"/>
        <v>0</v>
      </c>
      <c r="T279" s="212">
        <f t="shared" si="14"/>
        <v>12</v>
      </c>
      <c r="U279" s="209">
        <v>12</v>
      </c>
      <c r="V279" s="1"/>
      <c r="W279" s="1"/>
      <c r="X279" s="1"/>
      <c r="Y279" s="1"/>
      <c r="Z279" s="1"/>
      <c r="AA279" s="1"/>
      <c r="AB279" s="1"/>
      <c r="AC279" s="1"/>
    </row>
    <row r="280" spans="1:29" ht="15.75" customHeight="1" x14ac:dyDescent="0.25">
      <c r="A280" s="7"/>
      <c r="B280" s="7"/>
      <c r="C280" s="7"/>
      <c r="D280" s="8"/>
      <c r="E280" s="9"/>
      <c r="F280" s="9">
        <f>IFERROR(SUMIFS(ENTRADAS!$J:$J,ENTRADAS!$B:$B,CADASTRO!$B280,ENTRADAS!$I:$I,CADASTRO!F$2)/(SUMIFS(ENTRADAS!$D:$D,ENTRADAS!$B:$B,CADASTRO!$B280,ENTRADAS!$I:$I,CADASTRO!F$2)),0)</f>
        <v>0</v>
      </c>
      <c r="G280" s="9">
        <f>IFERROR(SUMIFS(ENTRADAS!$J:$J,ENTRADAS!$B:$B,CADASTRO!$B280,ENTRADAS!$I:$I,CADASTRO!G$2)/(SUMIFS(ENTRADAS!$D:$D,ENTRADAS!$B:$B,CADASTRO!$B280,ENTRADAS!$I:$I,CADASTRO!G$2)),0)</f>
        <v>0</v>
      </c>
      <c r="H280" s="9">
        <f>IFERROR(SUMIFS(ENTRADAS!$J:$J,ENTRADAS!$B:$B,CADASTRO!$B280,ENTRADAS!$I:$I,CADASTRO!H$2)/(SUMIFS(ENTRADAS!$D:$D,ENTRADAS!$B:$B,CADASTRO!$B280,ENTRADAS!$I:$I,CADASTRO!H$2)),0)</f>
        <v>0</v>
      </c>
      <c r="I280" s="9">
        <f>IFERROR(SUMIFS(ENTRADAS!$J:$J,ENTRADAS!$B:$B,CADASTRO!$B280,ENTRADAS!$I:$I,CADASTRO!I$2)/(SUMIFS(ENTRADAS!$D:$D,ENTRADAS!$B:$B,CADASTRO!$B280,ENTRADAS!$I:$I,CADASTRO!I$2)),0)</f>
        <v>0</v>
      </c>
      <c r="J280" s="9">
        <f>IFERROR(SUMIFS(ENTRADAS!$J:$J,ENTRADAS!$B:$B,CADASTRO!$B280,ENTRADAS!$I:$I,CADASTRO!J$2)/(SUMIFS(ENTRADAS!$D:$D,ENTRADAS!$B:$B,CADASTRO!$B280,ENTRADAS!$I:$I,CADASTRO!J$2)),0)</f>
        <v>0</v>
      </c>
      <c r="K280" s="9">
        <f>IFERROR(SUMIFS(ENTRADAS!$J:$J,ENTRADAS!$B:$B,CADASTRO!$B280,ENTRADAS!$I:$I,CADASTRO!K$2)/(SUMIFS(ENTRADAS!$D:$D,ENTRADAS!$B:$B,CADASTRO!$B280,ENTRADAS!$I:$I,CADASTRO!K$2)),0)</f>
        <v>0</v>
      </c>
      <c r="L280" s="9">
        <f>IFERROR(SUMIFS(ENTRADAS!$J:$J,ENTRADAS!$B:$B,CADASTRO!$B280,ENTRADAS!$I:$I,CADASTRO!L$2)/(SUMIFS(ENTRADAS!$D:$D,ENTRADAS!$B:$B,CADASTRO!$B280,ENTRADAS!$I:$I,CADASTRO!L$2)),0)</f>
        <v>0</v>
      </c>
      <c r="M280" s="9">
        <f>IFERROR(SUMIFS(ENTRADAS!$J:$J,ENTRADAS!$B:$B,CADASTRO!$B280,ENTRADAS!$I:$I,CADASTRO!M$2)/(SUMIFS(ENTRADAS!$D:$D,ENTRADAS!$B:$B,CADASTRO!$B280,ENTRADAS!$I:$I,CADASTRO!M$2)),0)</f>
        <v>0</v>
      </c>
      <c r="N280" s="9">
        <f>IFERROR(SUMIFS(ENTRADAS!$J:$J,ENTRADAS!$B:$B,CADASTRO!$B280,ENTRADAS!$I:$I,CADASTRO!N$2)/(SUMIFS(ENTRADAS!$D:$D,ENTRADAS!$B:$B,CADASTRO!$B280,ENTRADAS!$I:$I,CADASTRO!N$2)),0)</f>
        <v>0</v>
      </c>
      <c r="O280" s="9">
        <f>IFERROR(SUMIFS(ENTRADAS!$J:$J,ENTRADAS!$B:$B,CADASTRO!$B280,ENTRADAS!$I:$I,CADASTRO!O$2)/(SUMIFS(ENTRADAS!$D:$D,ENTRADAS!$B:$B,CADASTRO!$B280,ENTRADAS!$I:$I,CADASTRO!O$2)),0)</f>
        <v>0</v>
      </c>
      <c r="P280" s="9">
        <f>IFERROR(SUMIFS(ENTRADAS!$J:$J,ENTRADAS!$B:$B,CADASTRO!$B280,ENTRADAS!$I:$I,CADASTRO!P$2)/(SUMIFS(ENTRADAS!$D:$D,ENTRADAS!$B:$B,CADASTRO!$B280,ENTRADAS!$I:$I,CADASTRO!P$2)),0)</f>
        <v>0</v>
      </c>
      <c r="Q280" s="9">
        <f>IFERROR(SUMIFS(ENTRADAS!$J:$J,ENTRADAS!$B:$B,CADASTRO!$B280,ENTRADAS!$I:$I,CADASTRO!Q$2)/(SUMIFS(ENTRADAS!$D:$D,ENTRADAS!$B:$B,CADASTRO!$B280,ENTRADAS!$I:$I,CADASTRO!Q$2)),0)</f>
        <v>0</v>
      </c>
      <c r="R280" s="212">
        <f t="shared" si="13"/>
        <v>0</v>
      </c>
      <c r="S280" s="17">
        <f t="shared" si="15"/>
        <v>0</v>
      </c>
      <c r="T280" s="212">
        <f t="shared" si="14"/>
        <v>12</v>
      </c>
      <c r="U280" s="209">
        <v>12</v>
      </c>
      <c r="V280" s="1"/>
      <c r="W280" s="1"/>
      <c r="X280" s="1"/>
      <c r="Y280" s="1"/>
      <c r="Z280" s="1"/>
      <c r="AA280" s="1"/>
      <c r="AB280" s="1"/>
      <c r="AC280" s="1"/>
    </row>
    <row r="281" spans="1:29" ht="15.75" customHeight="1" x14ac:dyDescent="0.25">
      <c r="A281" s="7"/>
      <c r="B281" s="7"/>
      <c r="C281" s="7"/>
      <c r="D281" s="8"/>
      <c r="E281" s="9"/>
      <c r="F281" s="9">
        <f>IFERROR(SUMIFS(ENTRADAS!$J:$J,ENTRADAS!$B:$B,CADASTRO!$B281,ENTRADAS!$I:$I,CADASTRO!F$2)/(SUMIFS(ENTRADAS!$D:$D,ENTRADAS!$B:$B,CADASTRO!$B281,ENTRADAS!$I:$I,CADASTRO!F$2)),0)</f>
        <v>0</v>
      </c>
      <c r="G281" s="9">
        <f>IFERROR(SUMIFS(ENTRADAS!$J:$J,ENTRADAS!$B:$B,CADASTRO!$B281,ENTRADAS!$I:$I,CADASTRO!G$2)/(SUMIFS(ENTRADAS!$D:$D,ENTRADAS!$B:$B,CADASTRO!$B281,ENTRADAS!$I:$I,CADASTRO!G$2)),0)</f>
        <v>0</v>
      </c>
      <c r="H281" s="9">
        <f>IFERROR(SUMIFS(ENTRADAS!$J:$J,ENTRADAS!$B:$B,CADASTRO!$B281,ENTRADAS!$I:$I,CADASTRO!H$2)/(SUMIFS(ENTRADAS!$D:$D,ENTRADAS!$B:$B,CADASTRO!$B281,ENTRADAS!$I:$I,CADASTRO!H$2)),0)</f>
        <v>0</v>
      </c>
      <c r="I281" s="9">
        <f>IFERROR(SUMIFS(ENTRADAS!$J:$J,ENTRADAS!$B:$B,CADASTRO!$B281,ENTRADAS!$I:$I,CADASTRO!I$2)/(SUMIFS(ENTRADAS!$D:$D,ENTRADAS!$B:$B,CADASTRO!$B281,ENTRADAS!$I:$I,CADASTRO!I$2)),0)</f>
        <v>0</v>
      </c>
      <c r="J281" s="9">
        <f>IFERROR(SUMIFS(ENTRADAS!$J:$J,ENTRADAS!$B:$B,CADASTRO!$B281,ENTRADAS!$I:$I,CADASTRO!J$2)/(SUMIFS(ENTRADAS!$D:$D,ENTRADAS!$B:$B,CADASTRO!$B281,ENTRADAS!$I:$I,CADASTRO!J$2)),0)</f>
        <v>0</v>
      </c>
      <c r="K281" s="9">
        <f>IFERROR(SUMIFS(ENTRADAS!$J:$J,ENTRADAS!$B:$B,CADASTRO!$B281,ENTRADAS!$I:$I,CADASTRO!K$2)/(SUMIFS(ENTRADAS!$D:$D,ENTRADAS!$B:$B,CADASTRO!$B281,ENTRADAS!$I:$I,CADASTRO!K$2)),0)</f>
        <v>0</v>
      </c>
      <c r="L281" s="9">
        <f>IFERROR(SUMIFS(ENTRADAS!$J:$J,ENTRADAS!$B:$B,CADASTRO!$B281,ENTRADAS!$I:$I,CADASTRO!L$2)/(SUMIFS(ENTRADAS!$D:$D,ENTRADAS!$B:$B,CADASTRO!$B281,ENTRADAS!$I:$I,CADASTRO!L$2)),0)</f>
        <v>0</v>
      </c>
      <c r="M281" s="9">
        <f>IFERROR(SUMIFS(ENTRADAS!$J:$J,ENTRADAS!$B:$B,CADASTRO!$B281,ENTRADAS!$I:$I,CADASTRO!M$2)/(SUMIFS(ENTRADAS!$D:$D,ENTRADAS!$B:$B,CADASTRO!$B281,ENTRADAS!$I:$I,CADASTRO!M$2)),0)</f>
        <v>0</v>
      </c>
      <c r="N281" s="9">
        <f>IFERROR(SUMIFS(ENTRADAS!$J:$J,ENTRADAS!$B:$B,CADASTRO!$B281,ENTRADAS!$I:$I,CADASTRO!N$2)/(SUMIFS(ENTRADAS!$D:$D,ENTRADAS!$B:$B,CADASTRO!$B281,ENTRADAS!$I:$I,CADASTRO!N$2)),0)</f>
        <v>0</v>
      </c>
      <c r="O281" s="9">
        <f>IFERROR(SUMIFS(ENTRADAS!$J:$J,ENTRADAS!$B:$B,CADASTRO!$B281,ENTRADAS!$I:$I,CADASTRO!O$2)/(SUMIFS(ENTRADAS!$D:$D,ENTRADAS!$B:$B,CADASTRO!$B281,ENTRADAS!$I:$I,CADASTRO!O$2)),0)</f>
        <v>0</v>
      </c>
      <c r="P281" s="9">
        <f>IFERROR(SUMIFS(ENTRADAS!$J:$J,ENTRADAS!$B:$B,CADASTRO!$B281,ENTRADAS!$I:$I,CADASTRO!P$2)/(SUMIFS(ENTRADAS!$D:$D,ENTRADAS!$B:$B,CADASTRO!$B281,ENTRADAS!$I:$I,CADASTRO!P$2)),0)</f>
        <v>0</v>
      </c>
      <c r="Q281" s="9">
        <f>IFERROR(SUMIFS(ENTRADAS!$J:$J,ENTRADAS!$B:$B,CADASTRO!$B281,ENTRADAS!$I:$I,CADASTRO!Q$2)/(SUMIFS(ENTRADAS!$D:$D,ENTRADAS!$B:$B,CADASTRO!$B281,ENTRADAS!$I:$I,CADASTRO!Q$2)),0)</f>
        <v>0</v>
      </c>
      <c r="R281" s="212">
        <f t="shared" si="13"/>
        <v>0</v>
      </c>
      <c r="S281" s="17">
        <f t="shared" si="15"/>
        <v>0</v>
      </c>
      <c r="T281" s="212">
        <f t="shared" si="14"/>
        <v>12</v>
      </c>
      <c r="U281" s="209">
        <v>12</v>
      </c>
      <c r="V281" s="1"/>
      <c r="W281" s="1"/>
      <c r="X281" s="1"/>
      <c r="Y281" s="1"/>
      <c r="Z281" s="1"/>
      <c r="AA281" s="1"/>
      <c r="AB281" s="1"/>
      <c r="AC281" s="1"/>
    </row>
    <row r="282" spans="1:29" ht="15.75" customHeight="1" x14ac:dyDescent="0.25">
      <c r="A282" s="7"/>
      <c r="B282" s="7"/>
      <c r="C282" s="7"/>
      <c r="D282" s="8"/>
      <c r="E282" s="9"/>
      <c r="F282" s="9">
        <f>IFERROR(SUMIFS(ENTRADAS!$J:$J,ENTRADAS!$B:$B,CADASTRO!$B282,ENTRADAS!$I:$I,CADASTRO!F$2)/(SUMIFS(ENTRADAS!$D:$D,ENTRADAS!$B:$B,CADASTRO!$B282,ENTRADAS!$I:$I,CADASTRO!F$2)),0)</f>
        <v>0</v>
      </c>
      <c r="G282" s="9">
        <f>IFERROR(SUMIFS(ENTRADAS!$J:$J,ENTRADAS!$B:$B,CADASTRO!$B282,ENTRADAS!$I:$I,CADASTRO!G$2)/(SUMIFS(ENTRADAS!$D:$D,ENTRADAS!$B:$B,CADASTRO!$B282,ENTRADAS!$I:$I,CADASTRO!G$2)),0)</f>
        <v>0</v>
      </c>
      <c r="H282" s="9">
        <f>IFERROR(SUMIFS(ENTRADAS!$J:$J,ENTRADAS!$B:$B,CADASTRO!$B282,ENTRADAS!$I:$I,CADASTRO!H$2)/(SUMIFS(ENTRADAS!$D:$D,ENTRADAS!$B:$B,CADASTRO!$B282,ENTRADAS!$I:$I,CADASTRO!H$2)),0)</f>
        <v>0</v>
      </c>
      <c r="I282" s="9">
        <f>IFERROR(SUMIFS(ENTRADAS!$J:$J,ENTRADAS!$B:$B,CADASTRO!$B282,ENTRADAS!$I:$I,CADASTRO!I$2)/(SUMIFS(ENTRADAS!$D:$D,ENTRADAS!$B:$B,CADASTRO!$B282,ENTRADAS!$I:$I,CADASTRO!I$2)),0)</f>
        <v>0</v>
      </c>
      <c r="J282" s="9">
        <f>IFERROR(SUMIFS(ENTRADAS!$J:$J,ENTRADAS!$B:$B,CADASTRO!$B282,ENTRADAS!$I:$I,CADASTRO!J$2)/(SUMIFS(ENTRADAS!$D:$D,ENTRADAS!$B:$B,CADASTRO!$B282,ENTRADAS!$I:$I,CADASTRO!J$2)),0)</f>
        <v>0</v>
      </c>
      <c r="K282" s="9">
        <f>IFERROR(SUMIFS(ENTRADAS!$J:$J,ENTRADAS!$B:$B,CADASTRO!$B282,ENTRADAS!$I:$I,CADASTRO!K$2)/(SUMIFS(ENTRADAS!$D:$D,ENTRADAS!$B:$B,CADASTRO!$B282,ENTRADAS!$I:$I,CADASTRO!K$2)),0)</f>
        <v>0</v>
      </c>
      <c r="L282" s="9">
        <f>IFERROR(SUMIFS(ENTRADAS!$J:$J,ENTRADAS!$B:$B,CADASTRO!$B282,ENTRADAS!$I:$I,CADASTRO!L$2)/(SUMIFS(ENTRADAS!$D:$D,ENTRADAS!$B:$B,CADASTRO!$B282,ENTRADAS!$I:$I,CADASTRO!L$2)),0)</f>
        <v>0</v>
      </c>
      <c r="M282" s="9">
        <f>IFERROR(SUMIFS(ENTRADAS!$J:$J,ENTRADAS!$B:$B,CADASTRO!$B282,ENTRADAS!$I:$I,CADASTRO!M$2)/(SUMIFS(ENTRADAS!$D:$D,ENTRADAS!$B:$B,CADASTRO!$B282,ENTRADAS!$I:$I,CADASTRO!M$2)),0)</f>
        <v>0</v>
      </c>
      <c r="N282" s="9">
        <f>IFERROR(SUMIFS(ENTRADAS!$J:$J,ENTRADAS!$B:$B,CADASTRO!$B282,ENTRADAS!$I:$I,CADASTRO!N$2)/(SUMIFS(ENTRADAS!$D:$D,ENTRADAS!$B:$B,CADASTRO!$B282,ENTRADAS!$I:$I,CADASTRO!N$2)),0)</f>
        <v>0</v>
      </c>
      <c r="O282" s="9">
        <f>IFERROR(SUMIFS(ENTRADAS!$J:$J,ENTRADAS!$B:$B,CADASTRO!$B282,ENTRADAS!$I:$I,CADASTRO!O$2)/(SUMIFS(ENTRADAS!$D:$D,ENTRADAS!$B:$B,CADASTRO!$B282,ENTRADAS!$I:$I,CADASTRO!O$2)),0)</f>
        <v>0</v>
      </c>
      <c r="P282" s="9">
        <f>IFERROR(SUMIFS(ENTRADAS!$J:$J,ENTRADAS!$B:$B,CADASTRO!$B282,ENTRADAS!$I:$I,CADASTRO!P$2)/(SUMIFS(ENTRADAS!$D:$D,ENTRADAS!$B:$B,CADASTRO!$B282,ENTRADAS!$I:$I,CADASTRO!P$2)),0)</f>
        <v>0</v>
      </c>
      <c r="Q282" s="9">
        <f>IFERROR(SUMIFS(ENTRADAS!$J:$J,ENTRADAS!$B:$B,CADASTRO!$B282,ENTRADAS!$I:$I,CADASTRO!Q$2)/(SUMIFS(ENTRADAS!$D:$D,ENTRADAS!$B:$B,CADASTRO!$B282,ENTRADAS!$I:$I,CADASTRO!Q$2)),0)</f>
        <v>0</v>
      </c>
      <c r="R282" s="212">
        <f t="shared" si="13"/>
        <v>0</v>
      </c>
      <c r="S282" s="17">
        <f t="shared" si="15"/>
        <v>0</v>
      </c>
      <c r="T282" s="212">
        <f t="shared" si="14"/>
        <v>12</v>
      </c>
      <c r="U282" s="209">
        <v>12</v>
      </c>
      <c r="V282" s="1"/>
      <c r="W282" s="1"/>
      <c r="X282" s="1"/>
      <c r="Y282" s="1"/>
      <c r="Z282" s="1"/>
      <c r="AA282" s="1"/>
      <c r="AB282" s="1"/>
      <c r="AC282" s="1"/>
    </row>
    <row r="283" spans="1:29" ht="15.75" customHeight="1" x14ac:dyDescent="0.25">
      <c r="A283" s="7"/>
      <c r="B283" s="7"/>
      <c r="C283" s="7"/>
      <c r="D283" s="8"/>
      <c r="E283" s="9"/>
      <c r="F283" s="9">
        <f>IFERROR(SUMIFS(ENTRADAS!$J:$J,ENTRADAS!$B:$B,CADASTRO!$B283,ENTRADAS!$I:$I,CADASTRO!F$2)/(SUMIFS(ENTRADAS!$D:$D,ENTRADAS!$B:$B,CADASTRO!$B283,ENTRADAS!$I:$I,CADASTRO!F$2)),0)</f>
        <v>0</v>
      </c>
      <c r="G283" s="9">
        <f>IFERROR(SUMIFS(ENTRADAS!$J:$J,ENTRADAS!$B:$B,CADASTRO!$B283,ENTRADAS!$I:$I,CADASTRO!G$2)/(SUMIFS(ENTRADAS!$D:$D,ENTRADAS!$B:$B,CADASTRO!$B283,ENTRADAS!$I:$I,CADASTRO!G$2)),0)</f>
        <v>0</v>
      </c>
      <c r="H283" s="9">
        <f>IFERROR(SUMIFS(ENTRADAS!$J:$J,ENTRADAS!$B:$B,CADASTRO!$B283,ENTRADAS!$I:$I,CADASTRO!H$2)/(SUMIFS(ENTRADAS!$D:$D,ENTRADAS!$B:$B,CADASTRO!$B283,ENTRADAS!$I:$I,CADASTRO!H$2)),0)</f>
        <v>0</v>
      </c>
      <c r="I283" s="9">
        <f>IFERROR(SUMIFS(ENTRADAS!$J:$J,ENTRADAS!$B:$B,CADASTRO!$B283,ENTRADAS!$I:$I,CADASTRO!I$2)/(SUMIFS(ENTRADAS!$D:$D,ENTRADAS!$B:$B,CADASTRO!$B283,ENTRADAS!$I:$I,CADASTRO!I$2)),0)</f>
        <v>0</v>
      </c>
      <c r="J283" s="9">
        <f>IFERROR(SUMIFS(ENTRADAS!$J:$J,ENTRADAS!$B:$B,CADASTRO!$B283,ENTRADAS!$I:$I,CADASTRO!J$2)/(SUMIFS(ENTRADAS!$D:$D,ENTRADAS!$B:$B,CADASTRO!$B283,ENTRADAS!$I:$I,CADASTRO!J$2)),0)</f>
        <v>0</v>
      </c>
      <c r="K283" s="9">
        <f>IFERROR(SUMIFS(ENTRADAS!$J:$J,ENTRADAS!$B:$B,CADASTRO!$B283,ENTRADAS!$I:$I,CADASTRO!K$2)/(SUMIFS(ENTRADAS!$D:$D,ENTRADAS!$B:$B,CADASTRO!$B283,ENTRADAS!$I:$I,CADASTRO!K$2)),0)</f>
        <v>0</v>
      </c>
      <c r="L283" s="9">
        <f>IFERROR(SUMIFS(ENTRADAS!$J:$J,ENTRADAS!$B:$B,CADASTRO!$B283,ENTRADAS!$I:$I,CADASTRO!L$2)/(SUMIFS(ENTRADAS!$D:$D,ENTRADAS!$B:$B,CADASTRO!$B283,ENTRADAS!$I:$I,CADASTRO!L$2)),0)</f>
        <v>0</v>
      </c>
      <c r="M283" s="9">
        <f>IFERROR(SUMIFS(ENTRADAS!$J:$J,ENTRADAS!$B:$B,CADASTRO!$B283,ENTRADAS!$I:$I,CADASTRO!M$2)/(SUMIFS(ENTRADAS!$D:$D,ENTRADAS!$B:$B,CADASTRO!$B283,ENTRADAS!$I:$I,CADASTRO!M$2)),0)</f>
        <v>0</v>
      </c>
      <c r="N283" s="9">
        <f>IFERROR(SUMIFS(ENTRADAS!$J:$J,ENTRADAS!$B:$B,CADASTRO!$B283,ENTRADAS!$I:$I,CADASTRO!N$2)/(SUMIFS(ENTRADAS!$D:$D,ENTRADAS!$B:$B,CADASTRO!$B283,ENTRADAS!$I:$I,CADASTRO!N$2)),0)</f>
        <v>0</v>
      </c>
      <c r="O283" s="9">
        <f>IFERROR(SUMIFS(ENTRADAS!$J:$J,ENTRADAS!$B:$B,CADASTRO!$B283,ENTRADAS!$I:$I,CADASTRO!O$2)/(SUMIFS(ENTRADAS!$D:$D,ENTRADAS!$B:$B,CADASTRO!$B283,ENTRADAS!$I:$I,CADASTRO!O$2)),0)</f>
        <v>0</v>
      </c>
      <c r="P283" s="9">
        <f>IFERROR(SUMIFS(ENTRADAS!$J:$J,ENTRADAS!$B:$B,CADASTRO!$B283,ENTRADAS!$I:$I,CADASTRO!P$2)/(SUMIFS(ENTRADAS!$D:$D,ENTRADAS!$B:$B,CADASTRO!$B283,ENTRADAS!$I:$I,CADASTRO!P$2)),0)</f>
        <v>0</v>
      </c>
      <c r="Q283" s="9">
        <f>IFERROR(SUMIFS(ENTRADAS!$J:$J,ENTRADAS!$B:$B,CADASTRO!$B283,ENTRADAS!$I:$I,CADASTRO!Q$2)/(SUMIFS(ENTRADAS!$D:$D,ENTRADAS!$B:$B,CADASTRO!$B283,ENTRADAS!$I:$I,CADASTRO!Q$2)),0)</f>
        <v>0</v>
      </c>
      <c r="R283" s="212">
        <f t="shared" si="13"/>
        <v>0</v>
      </c>
      <c r="S283" s="17">
        <f t="shared" si="15"/>
        <v>0</v>
      </c>
      <c r="T283" s="212">
        <f t="shared" si="14"/>
        <v>12</v>
      </c>
      <c r="U283" s="209">
        <v>12</v>
      </c>
      <c r="V283" s="1"/>
      <c r="W283" s="1"/>
      <c r="X283" s="1"/>
      <c r="Y283" s="1"/>
      <c r="Z283" s="1"/>
      <c r="AA283" s="1"/>
      <c r="AB283" s="1"/>
      <c r="AC283" s="1"/>
    </row>
    <row r="284" spans="1:29" ht="15.75" customHeight="1" x14ac:dyDescent="0.25">
      <c r="A284" s="7"/>
      <c r="B284" s="7"/>
      <c r="C284" s="7"/>
      <c r="D284" s="8"/>
      <c r="E284" s="9"/>
      <c r="F284" s="9">
        <f>IFERROR(SUMIFS(ENTRADAS!$J:$J,ENTRADAS!$B:$B,CADASTRO!$B284,ENTRADAS!$I:$I,CADASTRO!F$2)/(SUMIFS(ENTRADAS!$D:$D,ENTRADAS!$B:$B,CADASTRO!$B284,ENTRADAS!$I:$I,CADASTRO!F$2)),0)</f>
        <v>0</v>
      </c>
      <c r="G284" s="9">
        <f>IFERROR(SUMIFS(ENTRADAS!$J:$J,ENTRADAS!$B:$B,CADASTRO!$B284,ENTRADAS!$I:$I,CADASTRO!G$2)/(SUMIFS(ENTRADAS!$D:$D,ENTRADAS!$B:$B,CADASTRO!$B284,ENTRADAS!$I:$I,CADASTRO!G$2)),0)</f>
        <v>0</v>
      </c>
      <c r="H284" s="9">
        <f>IFERROR(SUMIFS(ENTRADAS!$J:$J,ENTRADAS!$B:$B,CADASTRO!$B284,ENTRADAS!$I:$I,CADASTRO!H$2)/(SUMIFS(ENTRADAS!$D:$D,ENTRADAS!$B:$B,CADASTRO!$B284,ENTRADAS!$I:$I,CADASTRO!H$2)),0)</f>
        <v>0</v>
      </c>
      <c r="I284" s="9">
        <f>IFERROR(SUMIFS(ENTRADAS!$J:$J,ENTRADAS!$B:$B,CADASTRO!$B284,ENTRADAS!$I:$I,CADASTRO!I$2)/(SUMIFS(ENTRADAS!$D:$D,ENTRADAS!$B:$B,CADASTRO!$B284,ENTRADAS!$I:$I,CADASTRO!I$2)),0)</f>
        <v>0</v>
      </c>
      <c r="J284" s="9">
        <f>IFERROR(SUMIFS(ENTRADAS!$J:$J,ENTRADAS!$B:$B,CADASTRO!$B284,ENTRADAS!$I:$I,CADASTRO!J$2)/(SUMIFS(ENTRADAS!$D:$D,ENTRADAS!$B:$B,CADASTRO!$B284,ENTRADAS!$I:$I,CADASTRO!J$2)),0)</f>
        <v>0</v>
      </c>
      <c r="K284" s="9">
        <f>IFERROR(SUMIFS(ENTRADAS!$J:$J,ENTRADAS!$B:$B,CADASTRO!$B284,ENTRADAS!$I:$I,CADASTRO!K$2)/(SUMIFS(ENTRADAS!$D:$D,ENTRADAS!$B:$B,CADASTRO!$B284,ENTRADAS!$I:$I,CADASTRO!K$2)),0)</f>
        <v>0</v>
      </c>
      <c r="L284" s="9">
        <f>IFERROR(SUMIFS(ENTRADAS!$J:$J,ENTRADAS!$B:$B,CADASTRO!$B284,ENTRADAS!$I:$I,CADASTRO!L$2)/(SUMIFS(ENTRADAS!$D:$D,ENTRADAS!$B:$B,CADASTRO!$B284,ENTRADAS!$I:$I,CADASTRO!L$2)),0)</f>
        <v>0</v>
      </c>
      <c r="M284" s="9">
        <f>IFERROR(SUMIFS(ENTRADAS!$J:$J,ENTRADAS!$B:$B,CADASTRO!$B284,ENTRADAS!$I:$I,CADASTRO!M$2)/(SUMIFS(ENTRADAS!$D:$D,ENTRADAS!$B:$B,CADASTRO!$B284,ENTRADAS!$I:$I,CADASTRO!M$2)),0)</f>
        <v>0</v>
      </c>
      <c r="N284" s="9">
        <f>IFERROR(SUMIFS(ENTRADAS!$J:$J,ENTRADAS!$B:$B,CADASTRO!$B284,ENTRADAS!$I:$I,CADASTRO!N$2)/(SUMIFS(ENTRADAS!$D:$D,ENTRADAS!$B:$B,CADASTRO!$B284,ENTRADAS!$I:$I,CADASTRO!N$2)),0)</f>
        <v>0</v>
      </c>
      <c r="O284" s="9">
        <f>IFERROR(SUMIFS(ENTRADAS!$J:$J,ENTRADAS!$B:$B,CADASTRO!$B284,ENTRADAS!$I:$I,CADASTRO!O$2)/(SUMIFS(ENTRADAS!$D:$D,ENTRADAS!$B:$B,CADASTRO!$B284,ENTRADAS!$I:$I,CADASTRO!O$2)),0)</f>
        <v>0</v>
      </c>
      <c r="P284" s="9">
        <f>IFERROR(SUMIFS(ENTRADAS!$J:$J,ENTRADAS!$B:$B,CADASTRO!$B284,ENTRADAS!$I:$I,CADASTRO!P$2)/(SUMIFS(ENTRADAS!$D:$D,ENTRADAS!$B:$B,CADASTRO!$B284,ENTRADAS!$I:$I,CADASTRO!P$2)),0)</f>
        <v>0</v>
      </c>
      <c r="Q284" s="9">
        <f>IFERROR(SUMIFS(ENTRADAS!$J:$J,ENTRADAS!$B:$B,CADASTRO!$B284,ENTRADAS!$I:$I,CADASTRO!Q$2)/(SUMIFS(ENTRADAS!$D:$D,ENTRADAS!$B:$B,CADASTRO!$B284,ENTRADAS!$I:$I,CADASTRO!Q$2)),0)</f>
        <v>0</v>
      </c>
      <c r="R284" s="212">
        <f t="shared" si="13"/>
        <v>0</v>
      </c>
      <c r="S284" s="17">
        <f t="shared" si="15"/>
        <v>0</v>
      </c>
      <c r="T284" s="212">
        <f t="shared" si="14"/>
        <v>12</v>
      </c>
      <c r="U284" s="209">
        <v>12</v>
      </c>
      <c r="V284" s="1"/>
      <c r="W284" s="1"/>
      <c r="X284" s="1"/>
      <c r="Y284" s="1"/>
      <c r="Z284" s="1"/>
      <c r="AA284" s="1"/>
      <c r="AB284" s="1"/>
      <c r="AC284" s="1"/>
    </row>
    <row r="285" spans="1:29" ht="15.75" customHeight="1" x14ac:dyDescent="0.25">
      <c r="A285" s="7"/>
      <c r="B285" s="7"/>
      <c r="C285" s="7"/>
      <c r="D285" s="8"/>
      <c r="E285" s="9"/>
      <c r="F285" s="9">
        <f>IFERROR(SUMIFS(ENTRADAS!$J:$J,ENTRADAS!$B:$B,CADASTRO!$B285,ENTRADAS!$I:$I,CADASTRO!F$2)/(SUMIFS(ENTRADAS!$D:$D,ENTRADAS!$B:$B,CADASTRO!$B285,ENTRADAS!$I:$I,CADASTRO!F$2)),0)</f>
        <v>0</v>
      </c>
      <c r="G285" s="9">
        <f>IFERROR(SUMIFS(ENTRADAS!$J:$J,ENTRADAS!$B:$B,CADASTRO!$B285,ENTRADAS!$I:$I,CADASTRO!G$2)/(SUMIFS(ENTRADAS!$D:$D,ENTRADAS!$B:$B,CADASTRO!$B285,ENTRADAS!$I:$I,CADASTRO!G$2)),0)</f>
        <v>0</v>
      </c>
      <c r="H285" s="9">
        <f>IFERROR(SUMIFS(ENTRADAS!$J:$J,ENTRADAS!$B:$B,CADASTRO!$B285,ENTRADAS!$I:$I,CADASTRO!H$2)/(SUMIFS(ENTRADAS!$D:$D,ENTRADAS!$B:$B,CADASTRO!$B285,ENTRADAS!$I:$I,CADASTRO!H$2)),0)</f>
        <v>0</v>
      </c>
      <c r="I285" s="9">
        <f>IFERROR(SUMIFS(ENTRADAS!$J:$J,ENTRADAS!$B:$B,CADASTRO!$B285,ENTRADAS!$I:$I,CADASTRO!I$2)/(SUMIFS(ENTRADAS!$D:$D,ENTRADAS!$B:$B,CADASTRO!$B285,ENTRADAS!$I:$I,CADASTRO!I$2)),0)</f>
        <v>0</v>
      </c>
      <c r="J285" s="9">
        <f>IFERROR(SUMIFS(ENTRADAS!$J:$J,ENTRADAS!$B:$B,CADASTRO!$B285,ENTRADAS!$I:$I,CADASTRO!J$2)/(SUMIFS(ENTRADAS!$D:$D,ENTRADAS!$B:$B,CADASTRO!$B285,ENTRADAS!$I:$I,CADASTRO!J$2)),0)</f>
        <v>0</v>
      </c>
      <c r="K285" s="9">
        <f>IFERROR(SUMIFS(ENTRADAS!$J:$J,ENTRADAS!$B:$B,CADASTRO!$B285,ENTRADAS!$I:$I,CADASTRO!K$2)/(SUMIFS(ENTRADAS!$D:$D,ENTRADAS!$B:$B,CADASTRO!$B285,ENTRADAS!$I:$I,CADASTRO!K$2)),0)</f>
        <v>0</v>
      </c>
      <c r="L285" s="9">
        <f>IFERROR(SUMIFS(ENTRADAS!$J:$J,ENTRADAS!$B:$B,CADASTRO!$B285,ENTRADAS!$I:$I,CADASTRO!L$2)/(SUMIFS(ENTRADAS!$D:$D,ENTRADAS!$B:$B,CADASTRO!$B285,ENTRADAS!$I:$I,CADASTRO!L$2)),0)</f>
        <v>0</v>
      </c>
      <c r="M285" s="9">
        <f>IFERROR(SUMIFS(ENTRADAS!$J:$J,ENTRADAS!$B:$B,CADASTRO!$B285,ENTRADAS!$I:$I,CADASTRO!M$2)/(SUMIFS(ENTRADAS!$D:$D,ENTRADAS!$B:$B,CADASTRO!$B285,ENTRADAS!$I:$I,CADASTRO!M$2)),0)</f>
        <v>0</v>
      </c>
      <c r="N285" s="9">
        <f>IFERROR(SUMIFS(ENTRADAS!$J:$J,ENTRADAS!$B:$B,CADASTRO!$B285,ENTRADAS!$I:$I,CADASTRO!N$2)/(SUMIFS(ENTRADAS!$D:$D,ENTRADAS!$B:$B,CADASTRO!$B285,ENTRADAS!$I:$I,CADASTRO!N$2)),0)</f>
        <v>0</v>
      </c>
      <c r="O285" s="9">
        <f>IFERROR(SUMIFS(ENTRADAS!$J:$J,ENTRADAS!$B:$B,CADASTRO!$B285,ENTRADAS!$I:$I,CADASTRO!O$2)/(SUMIFS(ENTRADAS!$D:$D,ENTRADAS!$B:$B,CADASTRO!$B285,ENTRADAS!$I:$I,CADASTRO!O$2)),0)</f>
        <v>0</v>
      </c>
      <c r="P285" s="9">
        <f>IFERROR(SUMIFS(ENTRADAS!$J:$J,ENTRADAS!$B:$B,CADASTRO!$B285,ENTRADAS!$I:$I,CADASTRO!P$2)/(SUMIFS(ENTRADAS!$D:$D,ENTRADAS!$B:$B,CADASTRO!$B285,ENTRADAS!$I:$I,CADASTRO!P$2)),0)</f>
        <v>0</v>
      </c>
      <c r="Q285" s="9">
        <f>IFERROR(SUMIFS(ENTRADAS!$J:$J,ENTRADAS!$B:$B,CADASTRO!$B285,ENTRADAS!$I:$I,CADASTRO!Q$2)/(SUMIFS(ENTRADAS!$D:$D,ENTRADAS!$B:$B,CADASTRO!$B285,ENTRADAS!$I:$I,CADASTRO!Q$2)),0)</f>
        <v>0</v>
      </c>
      <c r="R285" s="212">
        <f t="shared" si="13"/>
        <v>0</v>
      </c>
      <c r="S285" s="17">
        <f t="shared" si="15"/>
        <v>0</v>
      </c>
      <c r="T285" s="212">
        <f t="shared" si="14"/>
        <v>12</v>
      </c>
      <c r="U285" s="209">
        <v>12</v>
      </c>
      <c r="V285" s="1"/>
      <c r="W285" s="1"/>
      <c r="X285" s="1"/>
      <c r="Y285" s="1"/>
      <c r="Z285" s="1"/>
      <c r="AA285" s="1"/>
      <c r="AB285" s="1"/>
      <c r="AC285" s="1"/>
    </row>
    <row r="286" spans="1:29" ht="15.75" customHeight="1" x14ac:dyDescent="0.25">
      <c r="A286" s="7"/>
      <c r="B286" s="7"/>
      <c r="C286" s="7"/>
      <c r="D286" s="8"/>
      <c r="E286" s="9"/>
      <c r="F286" s="9">
        <f>IFERROR(SUMIFS(ENTRADAS!$J:$J,ENTRADAS!$B:$B,CADASTRO!$B286,ENTRADAS!$I:$I,CADASTRO!F$2)/(SUMIFS(ENTRADAS!$D:$D,ENTRADAS!$B:$B,CADASTRO!$B286,ENTRADAS!$I:$I,CADASTRO!F$2)),0)</f>
        <v>0</v>
      </c>
      <c r="G286" s="9">
        <f>IFERROR(SUMIFS(ENTRADAS!$J:$J,ENTRADAS!$B:$B,CADASTRO!$B286,ENTRADAS!$I:$I,CADASTRO!G$2)/(SUMIFS(ENTRADAS!$D:$D,ENTRADAS!$B:$B,CADASTRO!$B286,ENTRADAS!$I:$I,CADASTRO!G$2)),0)</f>
        <v>0</v>
      </c>
      <c r="H286" s="9">
        <f>IFERROR(SUMIFS(ENTRADAS!$J:$J,ENTRADAS!$B:$B,CADASTRO!$B286,ENTRADAS!$I:$I,CADASTRO!H$2)/(SUMIFS(ENTRADAS!$D:$D,ENTRADAS!$B:$B,CADASTRO!$B286,ENTRADAS!$I:$I,CADASTRO!H$2)),0)</f>
        <v>0</v>
      </c>
      <c r="I286" s="9">
        <f>IFERROR(SUMIFS(ENTRADAS!$J:$J,ENTRADAS!$B:$B,CADASTRO!$B286,ENTRADAS!$I:$I,CADASTRO!I$2)/(SUMIFS(ENTRADAS!$D:$D,ENTRADAS!$B:$B,CADASTRO!$B286,ENTRADAS!$I:$I,CADASTRO!I$2)),0)</f>
        <v>0</v>
      </c>
      <c r="J286" s="9">
        <f>IFERROR(SUMIFS(ENTRADAS!$J:$J,ENTRADAS!$B:$B,CADASTRO!$B286,ENTRADAS!$I:$I,CADASTRO!J$2)/(SUMIFS(ENTRADAS!$D:$D,ENTRADAS!$B:$B,CADASTRO!$B286,ENTRADAS!$I:$I,CADASTRO!J$2)),0)</f>
        <v>0</v>
      </c>
      <c r="K286" s="9">
        <f>IFERROR(SUMIFS(ENTRADAS!$J:$J,ENTRADAS!$B:$B,CADASTRO!$B286,ENTRADAS!$I:$I,CADASTRO!K$2)/(SUMIFS(ENTRADAS!$D:$D,ENTRADAS!$B:$B,CADASTRO!$B286,ENTRADAS!$I:$I,CADASTRO!K$2)),0)</f>
        <v>0</v>
      </c>
      <c r="L286" s="9">
        <f>IFERROR(SUMIFS(ENTRADAS!$J:$J,ENTRADAS!$B:$B,CADASTRO!$B286,ENTRADAS!$I:$I,CADASTRO!L$2)/(SUMIFS(ENTRADAS!$D:$D,ENTRADAS!$B:$B,CADASTRO!$B286,ENTRADAS!$I:$I,CADASTRO!L$2)),0)</f>
        <v>0</v>
      </c>
      <c r="M286" s="9">
        <f>IFERROR(SUMIFS(ENTRADAS!$J:$J,ENTRADAS!$B:$B,CADASTRO!$B286,ENTRADAS!$I:$I,CADASTRO!M$2)/(SUMIFS(ENTRADAS!$D:$D,ENTRADAS!$B:$B,CADASTRO!$B286,ENTRADAS!$I:$I,CADASTRO!M$2)),0)</f>
        <v>0</v>
      </c>
      <c r="N286" s="9">
        <f>IFERROR(SUMIFS(ENTRADAS!$J:$J,ENTRADAS!$B:$B,CADASTRO!$B286,ENTRADAS!$I:$I,CADASTRO!N$2)/(SUMIFS(ENTRADAS!$D:$D,ENTRADAS!$B:$B,CADASTRO!$B286,ENTRADAS!$I:$I,CADASTRO!N$2)),0)</f>
        <v>0</v>
      </c>
      <c r="O286" s="9">
        <f>IFERROR(SUMIFS(ENTRADAS!$J:$J,ENTRADAS!$B:$B,CADASTRO!$B286,ENTRADAS!$I:$I,CADASTRO!O$2)/(SUMIFS(ENTRADAS!$D:$D,ENTRADAS!$B:$B,CADASTRO!$B286,ENTRADAS!$I:$I,CADASTRO!O$2)),0)</f>
        <v>0</v>
      </c>
      <c r="P286" s="9">
        <f>IFERROR(SUMIFS(ENTRADAS!$J:$J,ENTRADAS!$B:$B,CADASTRO!$B286,ENTRADAS!$I:$I,CADASTRO!P$2)/(SUMIFS(ENTRADAS!$D:$D,ENTRADAS!$B:$B,CADASTRO!$B286,ENTRADAS!$I:$I,CADASTRO!P$2)),0)</f>
        <v>0</v>
      </c>
      <c r="Q286" s="9">
        <f>IFERROR(SUMIFS(ENTRADAS!$J:$J,ENTRADAS!$B:$B,CADASTRO!$B286,ENTRADAS!$I:$I,CADASTRO!Q$2)/(SUMIFS(ENTRADAS!$D:$D,ENTRADAS!$B:$B,CADASTRO!$B286,ENTRADAS!$I:$I,CADASTRO!Q$2)),0)</f>
        <v>0</v>
      </c>
      <c r="R286" s="212">
        <f t="shared" si="13"/>
        <v>0</v>
      </c>
      <c r="S286" s="17">
        <f t="shared" si="15"/>
        <v>0</v>
      </c>
      <c r="T286" s="212">
        <f t="shared" si="14"/>
        <v>12</v>
      </c>
      <c r="U286" s="209">
        <v>12</v>
      </c>
      <c r="V286" s="1"/>
      <c r="W286" s="1"/>
      <c r="X286" s="1"/>
      <c r="Y286" s="1"/>
      <c r="Z286" s="1"/>
      <c r="AA286" s="1"/>
      <c r="AB286" s="1"/>
      <c r="AC286" s="1"/>
    </row>
    <row r="287" spans="1:29" ht="15.75" customHeight="1" x14ac:dyDescent="0.25">
      <c r="A287" s="7"/>
      <c r="B287" s="7"/>
      <c r="C287" s="7"/>
      <c r="D287" s="8"/>
      <c r="E287" s="9"/>
      <c r="F287" s="9">
        <f>IFERROR(SUMIFS(ENTRADAS!$J:$J,ENTRADAS!$B:$B,CADASTRO!$B287,ENTRADAS!$I:$I,CADASTRO!F$2)/(SUMIFS(ENTRADAS!$D:$D,ENTRADAS!$B:$B,CADASTRO!$B287,ENTRADAS!$I:$I,CADASTRO!F$2)),0)</f>
        <v>0</v>
      </c>
      <c r="G287" s="9">
        <f>IFERROR(SUMIFS(ENTRADAS!$J:$J,ENTRADAS!$B:$B,CADASTRO!$B287,ENTRADAS!$I:$I,CADASTRO!G$2)/(SUMIFS(ENTRADAS!$D:$D,ENTRADAS!$B:$B,CADASTRO!$B287,ENTRADAS!$I:$I,CADASTRO!G$2)),0)</f>
        <v>0</v>
      </c>
      <c r="H287" s="9">
        <f>IFERROR(SUMIFS(ENTRADAS!$J:$J,ENTRADAS!$B:$B,CADASTRO!$B287,ENTRADAS!$I:$I,CADASTRO!H$2)/(SUMIFS(ENTRADAS!$D:$D,ENTRADAS!$B:$B,CADASTRO!$B287,ENTRADAS!$I:$I,CADASTRO!H$2)),0)</f>
        <v>0</v>
      </c>
      <c r="I287" s="9">
        <f>IFERROR(SUMIFS(ENTRADAS!$J:$J,ENTRADAS!$B:$B,CADASTRO!$B287,ENTRADAS!$I:$I,CADASTRO!I$2)/(SUMIFS(ENTRADAS!$D:$D,ENTRADAS!$B:$B,CADASTRO!$B287,ENTRADAS!$I:$I,CADASTRO!I$2)),0)</f>
        <v>0</v>
      </c>
      <c r="J287" s="9">
        <f>IFERROR(SUMIFS(ENTRADAS!$J:$J,ENTRADAS!$B:$B,CADASTRO!$B287,ENTRADAS!$I:$I,CADASTRO!J$2)/(SUMIFS(ENTRADAS!$D:$D,ENTRADAS!$B:$B,CADASTRO!$B287,ENTRADAS!$I:$I,CADASTRO!J$2)),0)</f>
        <v>0</v>
      </c>
      <c r="K287" s="9">
        <f>IFERROR(SUMIFS(ENTRADAS!$J:$J,ENTRADAS!$B:$B,CADASTRO!$B287,ENTRADAS!$I:$I,CADASTRO!K$2)/(SUMIFS(ENTRADAS!$D:$D,ENTRADAS!$B:$B,CADASTRO!$B287,ENTRADAS!$I:$I,CADASTRO!K$2)),0)</f>
        <v>0</v>
      </c>
      <c r="L287" s="9">
        <f>IFERROR(SUMIFS(ENTRADAS!$J:$J,ENTRADAS!$B:$B,CADASTRO!$B287,ENTRADAS!$I:$I,CADASTRO!L$2)/(SUMIFS(ENTRADAS!$D:$D,ENTRADAS!$B:$B,CADASTRO!$B287,ENTRADAS!$I:$I,CADASTRO!L$2)),0)</f>
        <v>0</v>
      </c>
      <c r="M287" s="9">
        <f>IFERROR(SUMIFS(ENTRADAS!$J:$J,ENTRADAS!$B:$B,CADASTRO!$B287,ENTRADAS!$I:$I,CADASTRO!M$2)/(SUMIFS(ENTRADAS!$D:$D,ENTRADAS!$B:$B,CADASTRO!$B287,ENTRADAS!$I:$I,CADASTRO!M$2)),0)</f>
        <v>0</v>
      </c>
      <c r="N287" s="9">
        <f>IFERROR(SUMIFS(ENTRADAS!$J:$J,ENTRADAS!$B:$B,CADASTRO!$B287,ENTRADAS!$I:$I,CADASTRO!N$2)/(SUMIFS(ENTRADAS!$D:$D,ENTRADAS!$B:$B,CADASTRO!$B287,ENTRADAS!$I:$I,CADASTRO!N$2)),0)</f>
        <v>0</v>
      </c>
      <c r="O287" s="9">
        <f>IFERROR(SUMIFS(ENTRADAS!$J:$J,ENTRADAS!$B:$B,CADASTRO!$B287,ENTRADAS!$I:$I,CADASTRO!O$2)/(SUMIFS(ENTRADAS!$D:$D,ENTRADAS!$B:$B,CADASTRO!$B287,ENTRADAS!$I:$I,CADASTRO!O$2)),0)</f>
        <v>0</v>
      </c>
      <c r="P287" s="9">
        <f>IFERROR(SUMIFS(ENTRADAS!$J:$J,ENTRADAS!$B:$B,CADASTRO!$B287,ENTRADAS!$I:$I,CADASTRO!P$2)/(SUMIFS(ENTRADAS!$D:$D,ENTRADAS!$B:$B,CADASTRO!$B287,ENTRADAS!$I:$I,CADASTRO!P$2)),0)</f>
        <v>0</v>
      </c>
      <c r="Q287" s="9">
        <f>IFERROR(SUMIFS(ENTRADAS!$J:$J,ENTRADAS!$B:$B,CADASTRO!$B287,ENTRADAS!$I:$I,CADASTRO!Q$2)/(SUMIFS(ENTRADAS!$D:$D,ENTRADAS!$B:$B,CADASTRO!$B287,ENTRADAS!$I:$I,CADASTRO!Q$2)),0)</f>
        <v>0</v>
      </c>
      <c r="R287" s="212">
        <f t="shared" si="13"/>
        <v>0</v>
      </c>
      <c r="S287" s="17">
        <f t="shared" si="15"/>
        <v>0</v>
      </c>
      <c r="T287" s="212">
        <f t="shared" si="14"/>
        <v>12</v>
      </c>
      <c r="U287" s="209">
        <v>12</v>
      </c>
      <c r="V287" s="1"/>
      <c r="W287" s="1"/>
      <c r="X287" s="1"/>
      <c r="Y287" s="1"/>
      <c r="Z287" s="1"/>
      <c r="AA287" s="1"/>
      <c r="AB287" s="1"/>
      <c r="AC287" s="1"/>
    </row>
    <row r="288" spans="1:29" ht="15.75" customHeight="1" x14ac:dyDescent="0.25">
      <c r="A288" s="7"/>
      <c r="B288" s="7"/>
      <c r="C288" s="7"/>
      <c r="D288" s="8"/>
      <c r="E288" s="9"/>
      <c r="F288" s="9">
        <f>IFERROR(SUMIFS(ENTRADAS!$J:$J,ENTRADAS!$B:$B,CADASTRO!$B288,ENTRADAS!$I:$I,CADASTRO!F$2)/(SUMIFS(ENTRADAS!$D:$D,ENTRADAS!$B:$B,CADASTRO!$B288,ENTRADAS!$I:$I,CADASTRO!F$2)),0)</f>
        <v>0</v>
      </c>
      <c r="G288" s="9">
        <f>IFERROR(SUMIFS(ENTRADAS!$J:$J,ENTRADAS!$B:$B,CADASTRO!$B288,ENTRADAS!$I:$I,CADASTRO!G$2)/(SUMIFS(ENTRADAS!$D:$D,ENTRADAS!$B:$B,CADASTRO!$B288,ENTRADAS!$I:$I,CADASTRO!G$2)),0)</f>
        <v>0</v>
      </c>
      <c r="H288" s="9">
        <f>IFERROR(SUMIFS(ENTRADAS!$J:$J,ENTRADAS!$B:$B,CADASTRO!$B288,ENTRADAS!$I:$I,CADASTRO!H$2)/(SUMIFS(ENTRADAS!$D:$D,ENTRADAS!$B:$B,CADASTRO!$B288,ENTRADAS!$I:$I,CADASTRO!H$2)),0)</f>
        <v>0</v>
      </c>
      <c r="I288" s="9">
        <f>IFERROR(SUMIFS(ENTRADAS!$J:$J,ENTRADAS!$B:$B,CADASTRO!$B288,ENTRADAS!$I:$I,CADASTRO!I$2)/(SUMIFS(ENTRADAS!$D:$D,ENTRADAS!$B:$B,CADASTRO!$B288,ENTRADAS!$I:$I,CADASTRO!I$2)),0)</f>
        <v>0</v>
      </c>
      <c r="J288" s="9">
        <f>IFERROR(SUMIFS(ENTRADAS!$J:$J,ENTRADAS!$B:$B,CADASTRO!$B288,ENTRADAS!$I:$I,CADASTRO!J$2)/(SUMIFS(ENTRADAS!$D:$D,ENTRADAS!$B:$B,CADASTRO!$B288,ENTRADAS!$I:$I,CADASTRO!J$2)),0)</f>
        <v>0</v>
      </c>
      <c r="K288" s="9">
        <f>IFERROR(SUMIFS(ENTRADAS!$J:$J,ENTRADAS!$B:$B,CADASTRO!$B288,ENTRADAS!$I:$I,CADASTRO!K$2)/(SUMIFS(ENTRADAS!$D:$D,ENTRADAS!$B:$B,CADASTRO!$B288,ENTRADAS!$I:$I,CADASTRO!K$2)),0)</f>
        <v>0</v>
      </c>
      <c r="L288" s="9">
        <f>IFERROR(SUMIFS(ENTRADAS!$J:$J,ENTRADAS!$B:$B,CADASTRO!$B288,ENTRADAS!$I:$I,CADASTRO!L$2)/(SUMIFS(ENTRADAS!$D:$D,ENTRADAS!$B:$B,CADASTRO!$B288,ENTRADAS!$I:$I,CADASTRO!L$2)),0)</f>
        <v>0</v>
      </c>
      <c r="M288" s="9">
        <f>IFERROR(SUMIFS(ENTRADAS!$J:$J,ENTRADAS!$B:$B,CADASTRO!$B288,ENTRADAS!$I:$I,CADASTRO!M$2)/(SUMIFS(ENTRADAS!$D:$D,ENTRADAS!$B:$B,CADASTRO!$B288,ENTRADAS!$I:$I,CADASTRO!M$2)),0)</f>
        <v>0</v>
      </c>
      <c r="N288" s="9">
        <f>IFERROR(SUMIFS(ENTRADAS!$J:$J,ENTRADAS!$B:$B,CADASTRO!$B288,ENTRADAS!$I:$I,CADASTRO!N$2)/(SUMIFS(ENTRADAS!$D:$D,ENTRADAS!$B:$B,CADASTRO!$B288,ENTRADAS!$I:$I,CADASTRO!N$2)),0)</f>
        <v>0</v>
      </c>
      <c r="O288" s="9">
        <f>IFERROR(SUMIFS(ENTRADAS!$J:$J,ENTRADAS!$B:$B,CADASTRO!$B288,ENTRADAS!$I:$I,CADASTRO!O$2)/(SUMIFS(ENTRADAS!$D:$D,ENTRADAS!$B:$B,CADASTRO!$B288,ENTRADAS!$I:$I,CADASTRO!O$2)),0)</f>
        <v>0</v>
      </c>
      <c r="P288" s="9">
        <f>IFERROR(SUMIFS(ENTRADAS!$J:$J,ENTRADAS!$B:$B,CADASTRO!$B288,ENTRADAS!$I:$I,CADASTRO!P$2)/(SUMIFS(ENTRADAS!$D:$D,ENTRADAS!$B:$B,CADASTRO!$B288,ENTRADAS!$I:$I,CADASTRO!P$2)),0)</f>
        <v>0</v>
      </c>
      <c r="Q288" s="9">
        <f>IFERROR(SUMIFS(ENTRADAS!$J:$J,ENTRADAS!$B:$B,CADASTRO!$B288,ENTRADAS!$I:$I,CADASTRO!Q$2)/(SUMIFS(ENTRADAS!$D:$D,ENTRADAS!$B:$B,CADASTRO!$B288,ENTRADAS!$I:$I,CADASTRO!Q$2)),0)</f>
        <v>0</v>
      </c>
      <c r="R288" s="212">
        <f t="shared" si="13"/>
        <v>0</v>
      </c>
      <c r="S288" s="17">
        <f t="shared" si="15"/>
        <v>0</v>
      </c>
      <c r="T288" s="212">
        <f t="shared" si="14"/>
        <v>12</v>
      </c>
      <c r="U288" s="209">
        <v>12</v>
      </c>
      <c r="V288" s="1"/>
      <c r="W288" s="1"/>
      <c r="X288" s="1"/>
      <c r="Y288" s="1"/>
      <c r="Z288" s="1"/>
      <c r="AA288" s="1"/>
      <c r="AB288" s="1"/>
      <c r="AC288" s="1"/>
    </row>
    <row r="289" spans="1:29" ht="15.75" customHeight="1" x14ac:dyDescent="0.25">
      <c r="A289" s="7"/>
      <c r="B289" s="7"/>
      <c r="C289" s="7"/>
      <c r="D289" s="8"/>
      <c r="E289" s="9"/>
      <c r="F289" s="9">
        <f>IFERROR(SUMIFS(ENTRADAS!$J:$J,ENTRADAS!$B:$B,CADASTRO!$B289,ENTRADAS!$I:$I,CADASTRO!F$2)/(SUMIFS(ENTRADAS!$D:$D,ENTRADAS!$B:$B,CADASTRO!$B289,ENTRADAS!$I:$I,CADASTRO!F$2)),0)</f>
        <v>0</v>
      </c>
      <c r="G289" s="9">
        <f>IFERROR(SUMIFS(ENTRADAS!$J:$J,ENTRADAS!$B:$B,CADASTRO!$B289,ENTRADAS!$I:$I,CADASTRO!G$2)/(SUMIFS(ENTRADAS!$D:$D,ENTRADAS!$B:$B,CADASTRO!$B289,ENTRADAS!$I:$I,CADASTRO!G$2)),0)</f>
        <v>0</v>
      </c>
      <c r="H289" s="9">
        <f>IFERROR(SUMIFS(ENTRADAS!$J:$J,ENTRADAS!$B:$B,CADASTRO!$B289,ENTRADAS!$I:$I,CADASTRO!H$2)/(SUMIFS(ENTRADAS!$D:$D,ENTRADAS!$B:$B,CADASTRO!$B289,ENTRADAS!$I:$I,CADASTRO!H$2)),0)</f>
        <v>0</v>
      </c>
      <c r="I289" s="9">
        <f>IFERROR(SUMIFS(ENTRADAS!$J:$J,ENTRADAS!$B:$B,CADASTRO!$B289,ENTRADAS!$I:$I,CADASTRO!I$2)/(SUMIFS(ENTRADAS!$D:$D,ENTRADAS!$B:$B,CADASTRO!$B289,ENTRADAS!$I:$I,CADASTRO!I$2)),0)</f>
        <v>0</v>
      </c>
      <c r="J289" s="9">
        <f>IFERROR(SUMIFS(ENTRADAS!$J:$J,ENTRADAS!$B:$B,CADASTRO!$B289,ENTRADAS!$I:$I,CADASTRO!J$2)/(SUMIFS(ENTRADAS!$D:$D,ENTRADAS!$B:$B,CADASTRO!$B289,ENTRADAS!$I:$I,CADASTRO!J$2)),0)</f>
        <v>0</v>
      </c>
      <c r="K289" s="9">
        <f>IFERROR(SUMIFS(ENTRADAS!$J:$J,ENTRADAS!$B:$B,CADASTRO!$B289,ENTRADAS!$I:$I,CADASTRO!K$2)/(SUMIFS(ENTRADAS!$D:$D,ENTRADAS!$B:$B,CADASTRO!$B289,ENTRADAS!$I:$I,CADASTRO!K$2)),0)</f>
        <v>0</v>
      </c>
      <c r="L289" s="9">
        <f>IFERROR(SUMIFS(ENTRADAS!$J:$J,ENTRADAS!$B:$B,CADASTRO!$B289,ENTRADAS!$I:$I,CADASTRO!L$2)/(SUMIFS(ENTRADAS!$D:$D,ENTRADAS!$B:$B,CADASTRO!$B289,ENTRADAS!$I:$I,CADASTRO!L$2)),0)</f>
        <v>0</v>
      </c>
      <c r="M289" s="9">
        <f>IFERROR(SUMIFS(ENTRADAS!$J:$J,ENTRADAS!$B:$B,CADASTRO!$B289,ENTRADAS!$I:$I,CADASTRO!M$2)/(SUMIFS(ENTRADAS!$D:$D,ENTRADAS!$B:$B,CADASTRO!$B289,ENTRADAS!$I:$I,CADASTRO!M$2)),0)</f>
        <v>0</v>
      </c>
      <c r="N289" s="9">
        <f>IFERROR(SUMIFS(ENTRADAS!$J:$J,ENTRADAS!$B:$B,CADASTRO!$B289,ENTRADAS!$I:$I,CADASTRO!N$2)/(SUMIFS(ENTRADAS!$D:$D,ENTRADAS!$B:$B,CADASTRO!$B289,ENTRADAS!$I:$I,CADASTRO!N$2)),0)</f>
        <v>0</v>
      </c>
      <c r="O289" s="9">
        <f>IFERROR(SUMIFS(ENTRADAS!$J:$J,ENTRADAS!$B:$B,CADASTRO!$B289,ENTRADAS!$I:$I,CADASTRO!O$2)/(SUMIFS(ENTRADAS!$D:$D,ENTRADAS!$B:$B,CADASTRO!$B289,ENTRADAS!$I:$I,CADASTRO!O$2)),0)</f>
        <v>0</v>
      </c>
      <c r="P289" s="9">
        <f>IFERROR(SUMIFS(ENTRADAS!$J:$J,ENTRADAS!$B:$B,CADASTRO!$B289,ENTRADAS!$I:$I,CADASTRO!P$2)/(SUMIFS(ENTRADAS!$D:$D,ENTRADAS!$B:$B,CADASTRO!$B289,ENTRADAS!$I:$I,CADASTRO!P$2)),0)</f>
        <v>0</v>
      </c>
      <c r="Q289" s="9">
        <f>IFERROR(SUMIFS(ENTRADAS!$J:$J,ENTRADAS!$B:$B,CADASTRO!$B289,ENTRADAS!$I:$I,CADASTRO!Q$2)/(SUMIFS(ENTRADAS!$D:$D,ENTRADAS!$B:$B,CADASTRO!$B289,ENTRADAS!$I:$I,CADASTRO!Q$2)),0)</f>
        <v>0</v>
      </c>
      <c r="R289" s="212">
        <f t="shared" si="13"/>
        <v>0</v>
      </c>
      <c r="S289" s="17">
        <f t="shared" si="15"/>
        <v>0</v>
      </c>
      <c r="T289" s="212">
        <f t="shared" si="14"/>
        <v>12</v>
      </c>
      <c r="U289" s="209">
        <v>12</v>
      </c>
      <c r="V289" s="1"/>
      <c r="W289" s="1"/>
      <c r="X289" s="1"/>
      <c r="Y289" s="1"/>
      <c r="Z289" s="1"/>
      <c r="AA289" s="1"/>
      <c r="AB289" s="1"/>
      <c r="AC289" s="1"/>
    </row>
    <row r="290" spans="1:29" ht="15.75" customHeight="1" x14ac:dyDescent="0.25">
      <c r="A290" s="7"/>
      <c r="B290" s="7"/>
      <c r="C290" s="7"/>
      <c r="D290" s="8"/>
      <c r="E290" s="9"/>
      <c r="F290" s="9">
        <f>IFERROR(SUMIFS(ENTRADAS!$J:$J,ENTRADAS!$B:$B,CADASTRO!$B290,ENTRADAS!$I:$I,CADASTRO!F$2)/(SUMIFS(ENTRADAS!$D:$D,ENTRADAS!$B:$B,CADASTRO!$B290,ENTRADAS!$I:$I,CADASTRO!F$2)),0)</f>
        <v>0</v>
      </c>
      <c r="G290" s="9">
        <f>IFERROR(SUMIFS(ENTRADAS!$J:$J,ENTRADAS!$B:$B,CADASTRO!$B290,ENTRADAS!$I:$I,CADASTRO!G$2)/(SUMIFS(ENTRADAS!$D:$D,ENTRADAS!$B:$B,CADASTRO!$B290,ENTRADAS!$I:$I,CADASTRO!G$2)),0)</f>
        <v>0</v>
      </c>
      <c r="H290" s="9">
        <f>IFERROR(SUMIFS(ENTRADAS!$J:$J,ENTRADAS!$B:$B,CADASTRO!$B290,ENTRADAS!$I:$I,CADASTRO!H$2)/(SUMIFS(ENTRADAS!$D:$D,ENTRADAS!$B:$B,CADASTRO!$B290,ENTRADAS!$I:$I,CADASTRO!H$2)),0)</f>
        <v>0</v>
      </c>
      <c r="I290" s="9">
        <f>IFERROR(SUMIFS(ENTRADAS!$J:$J,ENTRADAS!$B:$B,CADASTRO!$B290,ENTRADAS!$I:$I,CADASTRO!I$2)/(SUMIFS(ENTRADAS!$D:$D,ENTRADAS!$B:$B,CADASTRO!$B290,ENTRADAS!$I:$I,CADASTRO!I$2)),0)</f>
        <v>0</v>
      </c>
      <c r="J290" s="9">
        <f>IFERROR(SUMIFS(ENTRADAS!$J:$J,ENTRADAS!$B:$B,CADASTRO!$B290,ENTRADAS!$I:$I,CADASTRO!J$2)/(SUMIFS(ENTRADAS!$D:$D,ENTRADAS!$B:$B,CADASTRO!$B290,ENTRADAS!$I:$I,CADASTRO!J$2)),0)</f>
        <v>0</v>
      </c>
      <c r="K290" s="9">
        <f>IFERROR(SUMIFS(ENTRADAS!$J:$J,ENTRADAS!$B:$B,CADASTRO!$B290,ENTRADAS!$I:$I,CADASTRO!K$2)/(SUMIFS(ENTRADAS!$D:$D,ENTRADAS!$B:$B,CADASTRO!$B290,ENTRADAS!$I:$I,CADASTRO!K$2)),0)</f>
        <v>0</v>
      </c>
      <c r="L290" s="9">
        <f>IFERROR(SUMIFS(ENTRADAS!$J:$J,ENTRADAS!$B:$B,CADASTRO!$B290,ENTRADAS!$I:$I,CADASTRO!L$2)/(SUMIFS(ENTRADAS!$D:$D,ENTRADAS!$B:$B,CADASTRO!$B290,ENTRADAS!$I:$I,CADASTRO!L$2)),0)</f>
        <v>0</v>
      </c>
      <c r="M290" s="9">
        <f>IFERROR(SUMIFS(ENTRADAS!$J:$J,ENTRADAS!$B:$B,CADASTRO!$B290,ENTRADAS!$I:$I,CADASTRO!M$2)/(SUMIFS(ENTRADAS!$D:$D,ENTRADAS!$B:$B,CADASTRO!$B290,ENTRADAS!$I:$I,CADASTRO!M$2)),0)</f>
        <v>0</v>
      </c>
      <c r="N290" s="9">
        <f>IFERROR(SUMIFS(ENTRADAS!$J:$J,ENTRADAS!$B:$B,CADASTRO!$B290,ENTRADAS!$I:$I,CADASTRO!N$2)/(SUMIFS(ENTRADAS!$D:$D,ENTRADAS!$B:$B,CADASTRO!$B290,ENTRADAS!$I:$I,CADASTRO!N$2)),0)</f>
        <v>0</v>
      </c>
      <c r="O290" s="9">
        <f>IFERROR(SUMIFS(ENTRADAS!$J:$J,ENTRADAS!$B:$B,CADASTRO!$B290,ENTRADAS!$I:$I,CADASTRO!O$2)/(SUMIFS(ENTRADAS!$D:$D,ENTRADAS!$B:$B,CADASTRO!$B290,ENTRADAS!$I:$I,CADASTRO!O$2)),0)</f>
        <v>0</v>
      </c>
      <c r="P290" s="9">
        <f>IFERROR(SUMIFS(ENTRADAS!$J:$J,ENTRADAS!$B:$B,CADASTRO!$B290,ENTRADAS!$I:$I,CADASTRO!P$2)/(SUMIFS(ENTRADAS!$D:$D,ENTRADAS!$B:$B,CADASTRO!$B290,ENTRADAS!$I:$I,CADASTRO!P$2)),0)</f>
        <v>0</v>
      </c>
      <c r="Q290" s="9">
        <f>IFERROR(SUMIFS(ENTRADAS!$J:$J,ENTRADAS!$B:$B,CADASTRO!$B290,ENTRADAS!$I:$I,CADASTRO!Q$2)/(SUMIFS(ENTRADAS!$D:$D,ENTRADAS!$B:$B,CADASTRO!$B290,ENTRADAS!$I:$I,CADASTRO!Q$2)),0)</f>
        <v>0</v>
      </c>
      <c r="R290" s="212">
        <f t="shared" si="13"/>
        <v>0</v>
      </c>
      <c r="S290" s="17">
        <f t="shared" si="15"/>
        <v>0</v>
      </c>
      <c r="T290" s="212">
        <f t="shared" si="14"/>
        <v>12</v>
      </c>
      <c r="U290" s="209">
        <v>12</v>
      </c>
      <c r="V290" s="1"/>
      <c r="W290" s="1"/>
      <c r="X290" s="1"/>
      <c r="Y290" s="1"/>
      <c r="Z290" s="1"/>
      <c r="AA290" s="1"/>
      <c r="AB290" s="1"/>
      <c r="AC290" s="1"/>
    </row>
    <row r="291" spans="1:29" ht="15.75" customHeight="1" x14ac:dyDescent="0.25">
      <c r="A291" s="7"/>
      <c r="B291" s="7"/>
      <c r="C291" s="7"/>
      <c r="D291" s="8"/>
      <c r="E291" s="9"/>
      <c r="F291" s="9">
        <f>IFERROR(SUMIFS(ENTRADAS!$J:$J,ENTRADAS!$B:$B,CADASTRO!$B291,ENTRADAS!$I:$I,CADASTRO!F$2)/(SUMIFS(ENTRADAS!$D:$D,ENTRADAS!$B:$B,CADASTRO!$B291,ENTRADAS!$I:$I,CADASTRO!F$2)),0)</f>
        <v>0</v>
      </c>
      <c r="G291" s="9">
        <f>IFERROR(SUMIFS(ENTRADAS!$J:$J,ENTRADAS!$B:$B,CADASTRO!$B291,ENTRADAS!$I:$I,CADASTRO!G$2)/(SUMIFS(ENTRADAS!$D:$D,ENTRADAS!$B:$B,CADASTRO!$B291,ENTRADAS!$I:$I,CADASTRO!G$2)),0)</f>
        <v>0</v>
      </c>
      <c r="H291" s="9">
        <f>IFERROR(SUMIFS(ENTRADAS!$J:$J,ENTRADAS!$B:$B,CADASTRO!$B291,ENTRADAS!$I:$I,CADASTRO!H$2)/(SUMIFS(ENTRADAS!$D:$D,ENTRADAS!$B:$B,CADASTRO!$B291,ENTRADAS!$I:$I,CADASTRO!H$2)),0)</f>
        <v>0</v>
      </c>
      <c r="I291" s="9">
        <f>IFERROR(SUMIFS(ENTRADAS!$J:$J,ENTRADAS!$B:$B,CADASTRO!$B291,ENTRADAS!$I:$I,CADASTRO!I$2)/(SUMIFS(ENTRADAS!$D:$D,ENTRADAS!$B:$B,CADASTRO!$B291,ENTRADAS!$I:$I,CADASTRO!I$2)),0)</f>
        <v>0</v>
      </c>
      <c r="J291" s="9">
        <f>IFERROR(SUMIFS(ENTRADAS!$J:$J,ENTRADAS!$B:$B,CADASTRO!$B291,ENTRADAS!$I:$I,CADASTRO!J$2)/(SUMIFS(ENTRADAS!$D:$D,ENTRADAS!$B:$B,CADASTRO!$B291,ENTRADAS!$I:$I,CADASTRO!J$2)),0)</f>
        <v>0</v>
      </c>
      <c r="K291" s="9">
        <f>IFERROR(SUMIFS(ENTRADAS!$J:$J,ENTRADAS!$B:$B,CADASTRO!$B291,ENTRADAS!$I:$I,CADASTRO!K$2)/(SUMIFS(ENTRADAS!$D:$D,ENTRADAS!$B:$B,CADASTRO!$B291,ENTRADAS!$I:$I,CADASTRO!K$2)),0)</f>
        <v>0</v>
      </c>
      <c r="L291" s="9">
        <f>IFERROR(SUMIFS(ENTRADAS!$J:$J,ENTRADAS!$B:$B,CADASTRO!$B291,ENTRADAS!$I:$I,CADASTRO!L$2)/(SUMIFS(ENTRADAS!$D:$D,ENTRADAS!$B:$B,CADASTRO!$B291,ENTRADAS!$I:$I,CADASTRO!L$2)),0)</f>
        <v>0</v>
      </c>
      <c r="M291" s="9">
        <f>IFERROR(SUMIFS(ENTRADAS!$J:$J,ENTRADAS!$B:$B,CADASTRO!$B291,ENTRADAS!$I:$I,CADASTRO!M$2)/(SUMIFS(ENTRADAS!$D:$D,ENTRADAS!$B:$B,CADASTRO!$B291,ENTRADAS!$I:$I,CADASTRO!M$2)),0)</f>
        <v>0</v>
      </c>
      <c r="N291" s="9">
        <f>IFERROR(SUMIFS(ENTRADAS!$J:$J,ENTRADAS!$B:$B,CADASTRO!$B291,ENTRADAS!$I:$I,CADASTRO!N$2)/(SUMIFS(ENTRADAS!$D:$D,ENTRADAS!$B:$B,CADASTRO!$B291,ENTRADAS!$I:$I,CADASTRO!N$2)),0)</f>
        <v>0</v>
      </c>
      <c r="O291" s="9">
        <f>IFERROR(SUMIFS(ENTRADAS!$J:$J,ENTRADAS!$B:$B,CADASTRO!$B291,ENTRADAS!$I:$I,CADASTRO!O$2)/(SUMIFS(ENTRADAS!$D:$D,ENTRADAS!$B:$B,CADASTRO!$B291,ENTRADAS!$I:$I,CADASTRO!O$2)),0)</f>
        <v>0</v>
      </c>
      <c r="P291" s="9">
        <f>IFERROR(SUMIFS(ENTRADAS!$J:$J,ENTRADAS!$B:$B,CADASTRO!$B291,ENTRADAS!$I:$I,CADASTRO!P$2)/(SUMIFS(ENTRADAS!$D:$D,ENTRADAS!$B:$B,CADASTRO!$B291,ENTRADAS!$I:$I,CADASTRO!P$2)),0)</f>
        <v>0</v>
      </c>
      <c r="Q291" s="9">
        <f>IFERROR(SUMIFS(ENTRADAS!$J:$J,ENTRADAS!$B:$B,CADASTRO!$B291,ENTRADAS!$I:$I,CADASTRO!Q$2)/(SUMIFS(ENTRADAS!$D:$D,ENTRADAS!$B:$B,CADASTRO!$B291,ENTRADAS!$I:$I,CADASTRO!Q$2)),0)</f>
        <v>0</v>
      </c>
      <c r="R291" s="212">
        <f t="shared" si="13"/>
        <v>0</v>
      </c>
      <c r="S291" s="17">
        <f t="shared" si="15"/>
        <v>0</v>
      </c>
      <c r="T291" s="212">
        <f t="shared" si="14"/>
        <v>12</v>
      </c>
      <c r="U291" s="209">
        <v>12</v>
      </c>
      <c r="V291" s="1"/>
      <c r="W291" s="1"/>
      <c r="X291" s="1"/>
      <c r="Y291" s="1"/>
      <c r="Z291" s="1"/>
      <c r="AA291" s="1"/>
      <c r="AB291" s="1"/>
      <c r="AC291" s="1"/>
    </row>
    <row r="292" spans="1:29" ht="15.75" customHeight="1" x14ac:dyDescent="0.25">
      <c r="A292" s="7"/>
      <c r="B292" s="7"/>
      <c r="C292" s="7"/>
      <c r="D292" s="8"/>
      <c r="E292" s="9"/>
      <c r="F292" s="9">
        <f>IFERROR(SUMIFS(ENTRADAS!$J:$J,ENTRADAS!$B:$B,CADASTRO!$B292,ENTRADAS!$I:$I,CADASTRO!F$2)/(SUMIFS(ENTRADAS!$D:$D,ENTRADAS!$B:$B,CADASTRO!$B292,ENTRADAS!$I:$I,CADASTRO!F$2)),0)</f>
        <v>0</v>
      </c>
      <c r="G292" s="9">
        <f>IFERROR(SUMIFS(ENTRADAS!$J:$J,ENTRADAS!$B:$B,CADASTRO!$B292,ENTRADAS!$I:$I,CADASTRO!G$2)/(SUMIFS(ENTRADAS!$D:$D,ENTRADAS!$B:$B,CADASTRO!$B292,ENTRADAS!$I:$I,CADASTRO!G$2)),0)</f>
        <v>0</v>
      </c>
      <c r="H292" s="9">
        <f>IFERROR(SUMIFS(ENTRADAS!$J:$J,ENTRADAS!$B:$B,CADASTRO!$B292,ENTRADAS!$I:$I,CADASTRO!H$2)/(SUMIFS(ENTRADAS!$D:$D,ENTRADAS!$B:$B,CADASTRO!$B292,ENTRADAS!$I:$I,CADASTRO!H$2)),0)</f>
        <v>0</v>
      </c>
      <c r="I292" s="9">
        <f>IFERROR(SUMIFS(ENTRADAS!$J:$J,ENTRADAS!$B:$B,CADASTRO!$B292,ENTRADAS!$I:$I,CADASTRO!I$2)/(SUMIFS(ENTRADAS!$D:$D,ENTRADAS!$B:$B,CADASTRO!$B292,ENTRADAS!$I:$I,CADASTRO!I$2)),0)</f>
        <v>0</v>
      </c>
      <c r="J292" s="9">
        <f>IFERROR(SUMIFS(ENTRADAS!$J:$J,ENTRADAS!$B:$B,CADASTRO!$B292,ENTRADAS!$I:$I,CADASTRO!J$2)/(SUMIFS(ENTRADAS!$D:$D,ENTRADAS!$B:$B,CADASTRO!$B292,ENTRADAS!$I:$I,CADASTRO!J$2)),0)</f>
        <v>0</v>
      </c>
      <c r="K292" s="9">
        <f>IFERROR(SUMIFS(ENTRADAS!$J:$J,ENTRADAS!$B:$B,CADASTRO!$B292,ENTRADAS!$I:$I,CADASTRO!K$2)/(SUMIFS(ENTRADAS!$D:$D,ENTRADAS!$B:$B,CADASTRO!$B292,ENTRADAS!$I:$I,CADASTRO!K$2)),0)</f>
        <v>0</v>
      </c>
      <c r="L292" s="9">
        <f>IFERROR(SUMIFS(ENTRADAS!$J:$J,ENTRADAS!$B:$B,CADASTRO!$B292,ENTRADAS!$I:$I,CADASTRO!L$2)/(SUMIFS(ENTRADAS!$D:$D,ENTRADAS!$B:$B,CADASTRO!$B292,ENTRADAS!$I:$I,CADASTRO!L$2)),0)</f>
        <v>0</v>
      </c>
      <c r="M292" s="9">
        <f>IFERROR(SUMIFS(ENTRADAS!$J:$J,ENTRADAS!$B:$B,CADASTRO!$B292,ENTRADAS!$I:$I,CADASTRO!M$2)/(SUMIFS(ENTRADAS!$D:$D,ENTRADAS!$B:$B,CADASTRO!$B292,ENTRADAS!$I:$I,CADASTRO!M$2)),0)</f>
        <v>0</v>
      </c>
      <c r="N292" s="9">
        <f>IFERROR(SUMIFS(ENTRADAS!$J:$J,ENTRADAS!$B:$B,CADASTRO!$B292,ENTRADAS!$I:$I,CADASTRO!N$2)/(SUMIFS(ENTRADAS!$D:$D,ENTRADAS!$B:$B,CADASTRO!$B292,ENTRADAS!$I:$I,CADASTRO!N$2)),0)</f>
        <v>0</v>
      </c>
      <c r="O292" s="9">
        <f>IFERROR(SUMIFS(ENTRADAS!$J:$J,ENTRADAS!$B:$B,CADASTRO!$B292,ENTRADAS!$I:$I,CADASTRO!O$2)/(SUMIFS(ENTRADAS!$D:$D,ENTRADAS!$B:$B,CADASTRO!$B292,ENTRADAS!$I:$I,CADASTRO!O$2)),0)</f>
        <v>0</v>
      </c>
      <c r="P292" s="9">
        <f>IFERROR(SUMIFS(ENTRADAS!$J:$J,ENTRADAS!$B:$B,CADASTRO!$B292,ENTRADAS!$I:$I,CADASTRO!P$2)/(SUMIFS(ENTRADAS!$D:$D,ENTRADAS!$B:$B,CADASTRO!$B292,ENTRADAS!$I:$I,CADASTRO!P$2)),0)</f>
        <v>0</v>
      </c>
      <c r="Q292" s="9">
        <f>IFERROR(SUMIFS(ENTRADAS!$J:$J,ENTRADAS!$B:$B,CADASTRO!$B292,ENTRADAS!$I:$I,CADASTRO!Q$2)/(SUMIFS(ENTRADAS!$D:$D,ENTRADAS!$B:$B,CADASTRO!$B292,ENTRADAS!$I:$I,CADASTRO!Q$2)),0)</f>
        <v>0</v>
      </c>
      <c r="R292" s="212">
        <f t="shared" si="13"/>
        <v>0</v>
      </c>
      <c r="S292" s="17">
        <f t="shared" si="15"/>
        <v>0</v>
      </c>
      <c r="T292" s="212">
        <f t="shared" si="14"/>
        <v>12</v>
      </c>
      <c r="U292" s="209">
        <v>12</v>
      </c>
      <c r="V292" s="1"/>
      <c r="W292" s="1"/>
      <c r="X292" s="1"/>
      <c r="Y292" s="1"/>
      <c r="Z292" s="1"/>
      <c r="AA292" s="1"/>
      <c r="AB292" s="1"/>
      <c r="AC292" s="1"/>
    </row>
    <row r="293" spans="1:29" ht="15.75" customHeight="1" x14ac:dyDescent="0.25">
      <c r="A293" s="7"/>
      <c r="B293" s="7"/>
      <c r="C293" s="7"/>
      <c r="D293" s="8"/>
      <c r="E293" s="9"/>
      <c r="F293" s="9">
        <f>IFERROR(SUMIFS(ENTRADAS!$J:$J,ENTRADAS!$B:$B,CADASTRO!$B293,ENTRADAS!$I:$I,CADASTRO!F$2)/(SUMIFS(ENTRADAS!$D:$D,ENTRADAS!$B:$B,CADASTRO!$B293,ENTRADAS!$I:$I,CADASTRO!F$2)),0)</f>
        <v>0</v>
      </c>
      <c r="G293" s="9">
        <f>IFERROR(SUMIFS(ENTRADAS!$J:$J,ENTRADAS!$B:$B,CADASTRO!$B293,ENTRADAS!$I:$I,CADASTRO!G$2)/(SUMIFS(ENTRADAS!$D:$D,ENTRADAS!$B:$B,CADASTRO!$B293,ENTRADAS!$I:$I,CADASTRO!G$2)),0)</f>
        <v>0</v>
      </c>
      <c r="H293" s="9">
        <f>IFERROR(SUMIFS(ENTRADAS!$J:$J,ENTRADAS!$B:$B,CADASTRO!$B293,ENTRADAS!$I:$I,CADASTRO!H$2)/(SUMIFS(ENTRADAS!$D:$D,ENTRADAS!$B:$B,CADASTRO!$B293,ENTRADAS!$I:$I,CADASTRO!H$2)),0)</f>
        <v>0</v>
      </c>
      <c r="I293" s="9">
        <f>IFERROR(SUMIFS(ENTRADAS!$J:$J,ENTRADAS!$B:$B,CADASTRO!$B293,ENTRADAS!$I:$I,CADASTRO!I$2)/(SUMIFS(ENTRADAS!$D:$D,ENTRADAS!$B:$B,CADASTRO!$B293,ENTRADAS!$I:$I,CADASTRO!I$2)),0)</f>
        <v>0</v>
      </c>
      <c r="J293" s="9">
        <f>IFERROR(SUMIFS(ENTRADAS!$J:$J,ENTRADAS!$B:$B,CADASTRO!$B293,ENTRADAS!$I:$I,CADASTRO!J$2)/(SUMIFS(ENTRADAS!$D:$D,ENTRADAS!$B:$B,CADASTRO!$B293,ENTRADAS!$I:$I,CADASTRO!J$2)),0)</f>
        <v>0</v>
      </c>
      <c r="K293" s="9">
        <f>IFERROR(SUMIFS(ENTRADAS!$J:$J,ENTRADAS!$B:$B,CADASTRO!$B293,ENTRADAS!$I:$I,CADASTRO!K$2)/(SUMIFS(ENTRADAS!$D:$D,ENTRADAS!$B:$B,CADASTRO!$B293,ENTRADAS!$I:$I,CADASTRO!K$2)),0)</f>
        <v>0</v>
      </c>
      <c r="L293" s="9">
        <f>IFERROR(SUMIFS(ENTRADAS!$J:$J,ENTRADAS!$B:$B,CADASTRO!$B293,ENTRADAS!$I:$I,CADASTRO!L$2)/(SUMIFS(ENTRADAS!$D:$D,ENTRADAS!$B:$B,CADASTRO!$B293,ENTRADAS!$I:$I,CADASTRO!L$2)),0)</f>
        <v>0</v>
      </c>
      <c r="M293" s="9">
        <f>IFERROR(SUMIFS(ENTRADAS!$J:$J,ENTRADAS!$B:$B,CADASTRO!$B293,ENTRADAS!$I:$I,CADASTRO!M$2)/(SUMIFS(ENTRADAS!$D:$D,ENTRADAS!$B:$B,CADASTRO!$B293,ENTRADAS!$I:$I,CADASTRO!M$2)),0)</f>
        <v>0</v>
      </c>
      <c r="N293" s="9">
        <f>IFERROR(SUMIFS(ENTRADAS!$J:$J,ENTRADAS!$B:$B,CADASTRO!$B293,ENTRADAS!$I:$I,CADASTRO!N$2)/(SUMIFS(ENTRADAS!$D:$D,ENTRADAS!$B:$B,CADASTRO!$B293,ENTRADAS!$I:$I,CADASTRO!N$2)),0)</f>
        <v>0</v>
      </c>
      <c r="O293" s="9">
        <f>IFERROR(SUMIFS(ENTRADAS!$J:$J,ENTRADAS!$B:$B,CADASTRO!$B293,ENTRADAS!$I:$I,CADASTRO!O$2)/(SUMIFS(ENTRADAS!$D:$D,ENTRADAS!$B:$B,CADASTRO!$B293,ENTRADAS!$I:$I,CADASTRO!O$2)),0)</f>
        <v>0</v>
      </c>
      <c r="P293" s="9">
        <f>IFERROR(SUMIFS(ENTRADAS!$J:$J,ENTRADAS!$B:$B,CADASTRO!$B293,ENTRADAS!$I:$I,CADASTRO!P$2)/(SUMIFS(ENTRADAS!$D:$D,ENTRADAS!$B:$B,CADASTRO!$B293,ENTRADAS!$I:$I,CADASTRO!P$2)),0)</f>
        <v>0</v>
      </c>
      <c r="Q293" s="9">
        <f>IFERROR(SUMIFS(ENTRADAS!$J:$J,ENTRADAS!$B:$B,CADASTRO!$B293,ENTRADAS!$I:$I,CADASTRO!Q$2)/(SUMIFS(ENTRADAS!$D:$D,ENTRADAS!$B:$B,CADASTRO!$B293,ENTRADAS!$I:$I,CADASTRO!Q$2)),0)</f>
        <v>0</v>
      </c>
      <c r="R293" s="212">
        <f t="shared" si="13"/>
        <v>0</v>
      </c>
      <c r="S293" s="17">
        <f t="shared" si="15"/>
        <v>0</v>
      </c>
      <c r="T293" s="212">
        <f t="shared" si="14"/>
        <v>12</v>
      </c>
      <c r="U293" s="209">
        <v>12</v>
      </c>
      <c r="V293" s="1"/>
      <c r="W293" s="1"/>
      <c r="X293" s="1"/>
      <c r="Y293" s="1"/>
      <c r="Z293" s="1"/>
      <c r="AA293" s="1"/>
      <c r="AB293" s="1"/>
      <c r="AC293" s="1"/>
    </row>
    <row r="294" spans="1:29" ht="15.75" customHeight="1" x14ac:dyDescent="0.25">
      <c r="A294" s="8"/>
      <c r="B294" s="63"/>
      <c r="C294" s="7"/>
      <c r="D294" s="8"/>
      <c r="E294" s="9"/>
      <c r="F294" s="9">
        <f>IFERROR(SUMIFS(ENTRADAS!$J:$J,ENTRADAS!$B:$B,CADASTRO!$B294,ENTRADAS!$I:$I,CADASTRO!F$2)/(SUMIFS(ENTRADAS!$D:$D,ENTRADAS!$B:$B,CADASTRO!$B294,ENTRADAS!$I:$I,CADASTRO!F$2)),0)</f>
        <v>0</v>
      </c>
      <c r="G294" s="9">
        <f>IFERROR(SUMIFS(ENTRADAS!$J:$J,ENTRADAS!$B:$B,CADASTRO!$B294,ENTRADAS!$I:$I,CADASTRO!G$2)/(SUMIFS(ENTRADAS!$D:$D,ENTRADAS!$B:$B,CADASTRO!$B294,ENTRADAS!$I:$I,CADASTRO!G$2)),0)</f>
        <v>0</v>
      </c>
      <c r="H294" s="9">
        <f>IFERROR(SUMIFS(ENTRADAS!$J:$J,ENTRADAS!$B:$B,CADASTRO!$B294,ENTRADAS!$I:$I,CADASTRO!H$2)/(SUMIFS(ENTRADAS!$D:$D,ENTRADAS!$B:$B,CADASTRO!$B294,ENTRADAS!$I:$I,CADASTRO!H$2)),0)</f>
        <v>0</v>
      </c>
      <c r="I294" s="9">
        <f>IFERROR(SUMIFS(ENTRADAS!$J:$J,ENTRADAS!$B:$B,CADASTRO!$B294,ENTRADAS!$I:$I,CADASTRO!I$2)/(SUMIFS(ENTRADAS!$D:$D,ENTRADAS!$B:$B,CADASTRO!$B294,ENTRADAS!$I:$I,CADASTRO!I$2)),0)</f>
        <v>0</v>
      </c>
      <c r="J294" s="9">
        <f>IFERROR(SUMIFS(ENTRADAS!$J:$J,ENTRADAS!$B:$B,CADASTRO!$B294,ENTRADAS!$I:$I,CADASTRO!J$2)/(SUMIFS(ENTRADAS!$D:$D,ENTRADAS!$B:$B,CADASTRO!$B294,ENTRADAS!$I:$I,CADASTRO!J$2)),0)</f>
        <v>0</v>
      </c>
      <c r="K294" s="9">
        <f>IFERROR(SUMIFS(ENTRADAS!$J:$J,ENTRADAS!$B:$B,CADASTRO!$B294,ENTRADAS!$I:$I,CADASTRO!K$2)/(SUMIFS(ENTRADAS!$D:$D,ENTRADAS!$B:$B,CADASTRO!$B294,ENTRADAS!$I:$I,CADASTRO!K$2)),0)</f>
        <v>0</v>
      </c>
      <c r="L294" s="9">
        <f>IFERROR(SUMIFS(ENTRADAS!$J:$J,ENTRADAS!$B:$B,CADASTRO!$B294,ENTRADAS!$I:$I,CADASTRO!L$2)/(SUMIFS(ENTRADAS!$D:$D,ENTRADAS!$B:$B,CADASTRO!$B294,ENTRADAS!$I:$I,CADASTRO!L$2)),0)</f>
        <v>0</v>
      </c>
      <c r="M294" s="9">
        <f>IFERROR(SUMIFS(ENTRADAS!$J:$J,ENTRADAS!$B:$B,CADASTRO!$B294,ENTRADAS!$I:$I,CADASTRO!M$2)/(SUMIFS(ENTRADAS!$D:$D,ENTRADAS!$B:$B,CADASTRO!$B294,ENTRADAS!$I:$I,CADASTRO!M$2)),0)</f>
        <v>0</v>
      </c>
      <c r="N294" s="9">
        <f>IFERROR(SUMIFS(ENTRADAS!$J:$J,ENTRADAS!$B:$B,CADASTRO!$B294,ENTRADAS!$I:$I,CADASTRO!N$2)/(SUMIFS(ENTRADAS!$D:$D,ENTRADAS!$B:$B,CADASTRO!$B294,ENTRADAS!$I:$I,CADASTRO!N$2)),0)</f>
        <v>0</v>
      </c>
      <c r="O294" s="9">
        <f>IFERROR(SUMIFS(ENTRADAS!$J:$J,ENTRADAS!$B:$B,CADASTRO!$B294,ENTRADAS!$I:$I,CADASTRO!O$2)/(SUMIFS(ENTRADAS!$D:$D,ENTRADAS!$B:$B,CADASTRO!$B294,ENTRADAS!$I:$I,CADASTRO!O$2)),0)</f>
        <v>0</v>
      </c>
      <c r="P294" s="9">
        <f>IFERROR(SUMIFS(ENTRADAS!$J:$J,ENTRADAS!$B:$B,CADASTRO!$B294,ENTRADAS!$I:$I,CADASTRO!P$2)/(SUMIFS(ENTRADAS!$D:$D,ENTRADAS!$B:$B,CADASTRO!$B294,ENTRADAS!$I:$I,CADASTRO!P$2)),0)</f>
        <v>0</v>
      </c>
      <c r="Q294" s="9">
        <f>IFERROR(SUMIFS(ENTRADAS!$J:$J,ENTRADAS!$B:$B,CADASTRO!$B294,ENTRADAS!$I:$I,CADASTRO!Q$2)/(SUMIFS(ENTRADAS!$D:$D,ENTRADAS!$B:$B,CADASTRO!$B294,ENTRADAS!$I:$I,CADASTRO!Q$2)),0)</f>
        <v>0</v>
      </c>
      <c r="R294" s="212">
        <f t="shared" si="13"/>
        <v>0</v>
      </c>
      <c r="S294" s="17">
        <f t="shared" si="15"/>
        <v>0</v>
      </c>
      <c r="T294" s="212">
        <f t="shared" si="14"/>
        <v>12</v>
      </c>
      <c r="U294" s="209">
        <v>12</v>
      </c>
      <c r="V294" s="1"/>
      <c r="W294" s="1"/>
      <c r="X294" s="1"/>
      <c r="Y294" s="1"/>
      <c r="Z294" s="1"/>
      <c r="AA294" s="1"/>
      <c r="AB294" s="1"/>
      <c r="AC294" s="1"/>
    </row>
    <row r="295" spans="1:29" ht="15.75" customHeight="1" x14ac:dyDescent="0.25">
      <c r="A295" s="8"/>
      <c r="B295" s="63"/>
      <c r="C295" s="7"/>
      <c r="D295" s="8"/>
      <c r="E295" s="9"/>
      <c r="F295" s="9">
        <f>IFERROR(SUMIFS(ENTRADAS!$J:$J,ENTRADAS!$B:$B,CADASTRO!$B295,ENTRADAS!$I:$I,CADASTRO!F$2)/(SUMIFS(ENTRADAS!$D:$D,ENTRADAS!$B:$B,CADASTRO!$B295,ENTRADAS!$I:$I,CADASTRO!F$2)),0)</f>
        <v>0</v>
      </c>
      <c r="G295" s="9">
        <f>IFERROR(SUMIFS(ENTRADAS!$J:$J,ENTRADAS!$B:$B,CADASTRO!$B295,ENTRADAS!$I:$I,CADASTRO!G$2)/(SUMIFS(ENTRADAS!$D:$D,ENTRADAS!$B:$B,CADASTRO!$B295,ENTRADAS!$I:$I,CADASTRO!G$2)),0)</f>
        <v>0</v>
      </c>
      <c r="H295" s="9">
        <f>IFERROR(SUMIFS(ENTRADAS!$J:$J,ENTRADAS!$B:$B,CADASTRO!$B295,ENTRADAS!$I:$I,CADASTRO!H$2)/(SUMIFS(ENTRADAS!$D:$D,ENTRADAS!$B:$B,CADASTRO!$B295,ENTRADAS!$I:$I,CADASTRO!H$2)),0)</f>
        <v>0</v>
      </c>
      <c r="I295" s="9">
        <f>IFERROR(SUMIFS(ENTRADAS!$J:$J,ENTRADAS!$B:$B,CADASTRO!$B295,ENTRADAS!$I:$I,CADASTRO!I$2)/(SUMIFS(ENTRADAS!$D:$D,ENTRADAS!$B:$B,CADASTRO!$B295,ENTRADAS!$I:$I,CADASTRO!I$2)),0)</f>
        <v>0</v>
      </c>
      <c r="J295" s="9">
        <f>IFERROR(SUMIFS(ENTRADAS!$J:$J,ENTRADAS!$B:$B,CADASTRO!$B295,ENTRADAS!$I:$I,CADASTRO!J$2)/(SUMIFS(ENTRADAS!$D:$D,ENTRADAS!$B:$B,CADASTRO!$B295,ENTRADAS!$I:$I,CADASTRO!J$2)),0)</f>
        <v>0</v>
      </c>
      <c r="K295" s="9">
        <f>IFERROR(SUMIFS(ENTRADAS!$J:$J,ENTRADAS!$B:$B,CADASTRO!$B295,ENTRADAS!$I:$I,CADASTRO!K$2)/(SUMIFS(ENTRADAS!$D:$D,ENTRADAS!$B:$B,CADASTRO!$B295,ENTRADAS!$I:$I,CADASTRO!K$2)),0)</f>
        <v>0</v>
      </c>
      <c r="L295" s="9">
        <f>IFERROR(SUMIFS(ENTRADAS!$J:$J,ENTRADAS!$B:$B,CADASTRO!$B295,ENTRADAS!$I:$I,CADASTRO!L$2)/(SUMIFS(ENTRADAS!$D:$D,ENTRADAS!$B:$B,CADASTRO!$B295,ENTRADAS!$I:$I,CADASTRO!L$2)),0)</f>
        <v>0</v>
      </c>
      <c r="M295" s="9">
        <f>IFERROR(SUMIFS(ENTRADAS!$J:$J,ENTRADAS!$B:$B,CADASTRO!$B295,ENTRADAS!$I:$I,CADASTRO!M$2)/(SUMIFS(ENTRADAS!$D:$D,ENTRADAS!$B:$B,CADASTRO!$B295,ENTRADAS!$I:$I,CADASTRO!M$2)),0)</f>
        <v>0</v>
      </c>
      <c r="N295" s="9">
        <f>IFERROR(SUMIFS(ENTRADAS!$J:$J,ENTRADAS!$B:$B,CADASTRO!$B295,ENTRADAS!$I:$I,CADASTRO!N$2)/(SUMIFS(ENTRADAS!$D:$D,ENTRADAS!$B:$B,CADASTRO!$B295,ENTRADAS!$I:$I,CADASTRO!N$2)),0)</f>
        <v>0</v>
      </c>
      <c r="O295" s="9">
        <f>IFERROR(SUMIFS(ENTRADAS!$J:$J,ENTRADAS!$B:$B,CADASTRO!$B295,ENTRADAS!$I:$I,CADASTRO!O$2)/(SUMIFS(ENTRADAS!$D:$D,ENTRADAS!$B:$B,CADASTRO!$B295,ENTRADAS!$I:$I,CADASTRO!O$2)),0)</f>
        <v>0</v>
      </c>
      <c r="P295" s="9">
        <f>IFERROR(SUMIFS(ENTRADAS!$J:$J,ENTRADAS!$B:$B,CADASTRO!$B295,ENTRADAS!$I:$I,CADASTRO!P$2)/(SUMIFS(ENTRADAS!$D:$D,ENTRADAS!$B:$B,CADASTRO!$B295,ENTRADAS!$I:$I,CADASTRO!P$2)),0)</f>
        <v>0</v>
      </c>
      <c r="Q295" s="9">
        <f>IFERROR(SUMIFS(ENTRADAS!$J:$J,ENTRADAS!$B:$B,CADASTRO!$B295,ENTRADAS!$I:$I,CADASTRO!Q$2)/(SUMIFS(ENTRADAS!$D:$D,ENTRADAS!$B:$B,CADASTRO!$B295,ENTRADAS!$I:$I,CADASTRO!Q$2)),0)</f>
        <v>0</v>
      </c>
      <c r="R295" s="212">
        <f t="shared" si="13"/>
        <v>0</v>
      </c>
      <c r="S295" s="17">
        <f t="shared" si="15"/>
        <v>0</v>
      </c>
      <c r="T295" s="212">
        <f t="shared" si="14"/>
        <v>12</v>
      </c>
      <c r="U295" s="209">
        <v>12</v>
      </c>
      <c r="V295" s="1"/>
      <c r="W295" s="1"/>
      <c r="X295" s="1"/>
      <c r="Y295" s="1"/>
      <c r="Z295" s="1"/>
      <c r="AA295" s="1"/>
      <c r="AB295" s="1"/>
      <c r="AC295" s="1"/>
    </row>
    <row r="296" spans="1:29" ht="15.75" customHeight="1" x14ac:dyDescent="0.25">
      <c r="A296" s="7"/>
      <c r="B296" s="7"/>
      <c r="C296" s="7"/>
      <c r="D296" s="8"/>
      <c r="E296" s="9"/>
      <c r="F296" s="9">
        <f>IFERROR(SUMIFS(ENTRADAS!$J:$J,ENTRADAS!$B:$B,CADASTRO!$B296,ENTRADAS!$I:$I,CADASTRO!F$2)/(SUMIFS(ENTRADAS!$D:$D,ENTRADAS!$B:$B,CADASTRO!$B296,ENTRADAS!$I:$I,CADASTRO!F$2)),0)</f>
        <v>0</v>
      </c>
      <c r="G296" s="9">
        <f>IFERROR(SUMIFS(ENTRADAS!$J:$J,ENTRADAS!$B:$B,CADASTRO!$B296,ENTRADAS!$I:$I,CADASTRO!G$2)/(SUMIFS(ENTRADAS!$D:$D,ENTRADAS!$B:$B,CADASTRO!$B296,ENTRADAS!$I:$I,CADASTRO!G$2)),0)</f>
        <v>0</v>
      </c>
      <c r="H296" s="9">
        <f>IFERROR(SUMIFS(ENTRADAS!$J:$J,ENTRADAS!$B:$B,CADASTRO!$B296,ENTRADAS!$I:$I,CADASTRO!H$2)/(SUMIFS(ENTRADAS!$D:$D,ENTRADAS!$B:$B,CADASTRO!$B296,ENTRADAS!$I:$I,CADASTRO!H$2)),0)</f>
        <v>0</v>
      </c>
      <c r="I296" s="9">
        <f>IFERROR(SUMIFS(ENTRADAS!$J:$J,ENTRADAS!$B:$B,CADASTRO!$B296,ENTRADAS!$I:$I,CADASTRO!I$2)/(SUMIFS(ENTRADAS!$D:$D,ENTRADAS!$B:$B,CADASTRO!$B296,ENTRADAS!$I:$I,CADASTRO!I$2)),0)</f>
        <v>0</v>
      </c>
      <c r="J296" s="9">
        <f>IFERROR(SUMIFS(ENTRADAS!$J:$J,ENTRADAS!$B:$B,CADASTRO!$B296,ENTRADAS!$I:$I,CADASTRO!J$2)/(SUMIFS(ENTRADAS!$D:$D,ENTRADAS!$B:$B,CADASTRO!$B296,ENTRADAS!$I:$I,CADASTRO!J$2)),0)</f>
        <v>0</v>
      </c>
      <c r="K296" s="9">
        <f>IFERROR(SUMIFS(ENTRADAS!$J:$J,ENTRADAS!$B:$B,CADASTRO!$B296,ENTRADAS!$I:$I,CADASTRO!K$2)/(SUMIFS(ENTRADAS!$D:$D,ENTRADAS!$B:$B,CADASTRO!$B296,ENTRADAS!$I:$I,CADASTRO!K$2)),0)</f>
        <v>0</v>
      </c>
      <c r="L296" s="9">
        <f>IFERROR(SUMIFS(ENTRADAS!$J:$J,ENTRADAS!$B:$B,CADASTRO!$B296,ENTRADAS!$I:$I,CADASTRO!L$2)/(SUMIFS(ENTRADAS!$D:$D,ENTRADAS!$B:$B,CADASTRO!$B296,ENTRADAS!$I:$I,CADASTRO!L$2)),0)</f>
        <v>0</v>
      </c>
      <c r="M296" s="9">
        <f>IFERROR(SUMIFS(ENTRADAS!$J:$J,ENTRADAS!$B:$B,CADASTRO!$B296,ENTRADAS!$I:$I,CADASTRO!M$2)/(SUMIFS(ENTRADAS!$D:$D,ENTRADAS!$B:$B,CADASTRO!$B296,ENTRADAS!$I:$I,CADASTRO!M$2)),0)</f>
        <v>0</v>
      </c>
      <c r="N296" s="9">
        <f>IFERROR(SUMIFS(ENTRADAS!$J:$J,ENTRADAS!$B:$B,CADASTRO!$B296,ENTRADAS!$I:$I,CADASTRO!N$2)/(SUMIFS(ENTRADAS!$D:$D,ENTRADAS!$B:$B,CADASTRO!$B296,ENTRADAS!$I:$I,CADASTRO!N$2)),0)</f>
        <v>0</v>
      </c>
      <c r="O296" s="9">
        <f>IFERROR(SUMIFS(ENTRADAS!$J:$J,ENTRADAS!$B:$B,CADASTRO!$B296,ENTRADAS!$I:$I,CADASTRO!O$2)/(SUMIFS(ENTRADAS!$D:$D,ENTRADAS!$B:$B,CADASTRO!$B296,ENTRADAS!$I:$I,CADASTRO!O$2)),0)</f>
        <v>0</v>
      </c>
      <c r="P296" s="9">
        <f>IFERROR(SUMIFS(ENTRADAS!$J:$J,ENTRADAS!$B:$B,CADASTRO!$B296,ENTRADAS!$I:$I,CADASTRO!P$2)/(SUMIFS(ENTRADAS!$D:$D,ENTRADAS!$B:$B,CADASTRO!$B296,ENTRADAS!$I:$I,CADASTRO!P$2)),0)</f>
        <v>0</v>
      </c>
      <c r="Q296" s="9">
        <f>IFERROR(SUMIFS(ENTRADAS!$J:$J,ENTRADAS!$B:$B,CADASTRO!$B296,ENTRADAS!$I:$I,CADASTRO!Q$2)/(SUMIFS(ENTRADAS!$D:$D,ENTRADAS!$B:$B,CADASTRO!$B296,ENTRADAS!$I:$I,CADASTRO!Q$2)),0)</f>
        <v>0</v>
      </c>
      <c r="R296" s="212">
        <f t="shared" si="13"/>
        <v>0</v>
      </c>
      <c r="S296" s="17">
        <f t="shared" si="15"/>
        <v>0</v>
      </c>
      <c r="T296" s="212">
        <f t="shared" si="14"/>
        <v>12</v>
      </c>
      <c r="U296" s="209">
        <v>12</v>
      </c>
      <c r="V296" s="1"/>
      <c r="W296" s="1"/>
      <c r="X296" s="1"/>
      <c r="Y296" s="1"/>
      <c r="Z296" s="1"/>
      <c r="AA296" s="1"/>
      <c r="AB296" s="1"/>
      <c r="AC296" s="1"/>
    </row>
    <row r="297" spans="1:29" ht="15.75" customHeight="1" x14ac:dyDescent="0.25">
      <c r="A297" s="7"/>
      <c r="B297" s="7"/>
      <c r="C297" s="7"/>
      <c r="D297" s="8"/>
      <c r="E297" s="9"/>
      <c r="F297" s="9">
        <f>IFERROR(SUMIFS(ENTRADAS!$J:$J,ENTRADAS!$B:$B,CADASTRO!$B297,ENTRADAS!$I:$I,CADASTRO!F$2)/(SUMIFS(ENTRADAS!$D:$D,ENTRADAS!$B:$B,CADASTRO!$B297,ENTRADAS!$I:$I,CADASTRO!F$2)),0)</f>
        <v>0</v>
      </c>
      <c r="G297" s="9">
        <f>IFERROR(SUMIFS(ENTRADAS!$J:$J,ENTRADAS!$B:$B,CADASTRO!$B297,ENTRADAS!$I:$I,CADASTRO!G$2)/(SUMIFS(ENTRADAS!$D:$D,ENTRADAS!$B:$B,CADASTRO!$B297,ENTRADAS!$I:$I,CADASTRO!G$2)),0)</f>
        <v>0</v>
      </c>
      <c r="H297" s="9">
        <f>IFERROR(SUMIFS(ENTRADAS!$J:$J,ENTRADAS!$B:$B,CADASTRO!$B297,ENTRADAS!$I:$I,CADASTRO!H$2)/(SUMIFS(ENTRADAS!$D:$D,ENTRADAS!$B:$B,CADASTRO!$B297,ENTRADAS!$I:$I,CADASTRO!H$2)),0)</f>
        <v>0</v>
      </c>
      <c r="I297" s="9">
        <f>IFERROR(SUMIFS(ENTRADAS!$J:$J,ENTRADAS!$B:$B,CADASTRO!$B297,ENTRADAS!$I:$I,CADASTRO!I$2)/(SUMIFS(ENTRADAS!$D:$D,ENTRADAS!$B:$B,CADASTRO!$B297,ENTRADAS!$I:$I,CADASTRO!I$2)),0)</f>
        <v>0</v>
      </c>
      <c r="J297" s="9">
        <f>IFERROR(SUMIFS(ENTRADAS!$J:$J,ENTRADAS!$B:$B,CADASTRO!$B297,ENTRADAS!$I:$I,CADASTRO!J$2)/(SUMIFS(ENTRADAS!$D:$D,ENTRADAS!$B:$B,CADASTRO!$B297,ENTRADAS!$I:$I,CADASTRO!J$2)),0)</f>
        <v>0</v>
      </c>
      <c r="K297" s="9">
        <f>IFERROR(SUMIFS(ENTRADAS!$J:$J,ENTRADAS!$B:$B,CADASTRO!$B297,ENTRADAS!$I:$I,CADASTRO!K$2)/(SUMIFS(ENTRADAS!$D:$D,ENTRADAS!$B:$B,CADASTRO!$B297,ENTRADAS!$I:$I,CADASTRO!K$2)),0)</f>
        <v>0</v>
      </c>
      <c r="L297" s="9">
        <f>IFERROR(SUMIFS(ENTRADAS!$J:$J,ENTRADAS!$B:$B,CADASTRO!$B297,ENTRADAS!$I:$I,CADASTRO!L$2)/(SUMIFS(ENTRADAS!$D:$D,ENTRADAS!$B:$B,CADASTRO!$B297,ENTRADAS!$I:$I,CADASTRO!L$2)),0)</f>
        <v>0</v>
      </c>
      <c r="M297" s="9">
        <f>IFERROR(SUMIFS(ENTRADAS!$J:$J,ENTRADAS!$B:$B,CADASTRO!$B297,ENTRADAS!$I:$I,CADASTRO!M$2)/(SUMIFS(ENTRADAS!$D:$D,ENTRADAS!$B:$B,CADASTRO!$B297,ENTRADAS!$I:$I,CADASTRO!M$2)),0)</f>
        <v>0</v>
      </c>
      <c r="N297" s="9">
        <f>IFERROR(SUMIFS(ENTRADAS!$J:$J,ENTRADAS!$B:$B,CADASTRO!$B297,ENTRADAS!$I:$I,CADASTRO!N$2)/(SUMIFS(ENTRADAS!$D:$D,ENTRADAS!$B:$B,CADASTRO!$B297,ENTRADAS!$I:$I,CADASTRO!N$2)),0)</f>
        <v>0</v>
      </c>
      <c r="O297" s="9">
        <f>IFERROR(SUMIFS(ENTRADAS!$J:$J,ENTRADAS!$B:$B,CADASTRO!$B297,ENTRADAS!$I:$I,CADASTRO!O$2)/(SUMIFS(ENTRADAS!$D:$D,ENTRADAS!$B:$B,CADASTRO!$B297,ENTRADAS!$I:$I,CADASTRO!O$2)),0)</f>
        <v>0</v>
      </c>
      <c r="P297" s="9">
        <f>IFERROR(SUMIFS(ENTRADAS!$J:$J,ENTRADAS!$B:$B,CADASTRO!$B297,ENTRADAS!$I:$I,CADASTRO!P$2)/(SUMIFS(ENTRADAS!$D:$D,ENTRADAS!$B:$B,CADASTRO!$B297,ENTRADAS!$I:$I,CADASTRO!P$2)),0)</f>
        <v>0</v>
      </c>
      <c r="Q297" s="9">
        <f>IFERROR(SUMIFS(ENTRADAS!$J:$J,ENTRADAS!$B:$B,CADASTRO!$B297,ENTRADAS!$I:$I,CADASTRO!Q$2)/(SUMIFS(ENTRADAS!$D:$D,ENTRADAS!$B:$B,CADASTRO!$B297,ENTRADAS!$I:$I,CADASTRO!Q$2)),0)</f>
        <v>0</v>
      </c>
      <c r="R297" s="212">
        <f t="shared" si="13"/>
        <v>0</v>
      </c>
      <c r="S297" s="17">
        <f t="shared" si="15"/>
        <v>0</v>
      </c>
      <c r="T297" s="212">
        <f t="shared" si="14"/>
        <v>12</v>
      </c>
      <c r="U297" s="209">
        <v>12</v>
      </c>
      <c r="V297" s="1"/>
      <c r="W297" s="1"/>
      <c r="X297" s="1"/>
      <c r="Y297" s="1"/>
      <c r="Z297" s="1"/>
      <c r="AA297" s="1"/>
      <c r="AB297" s="1"/>
      <c r="AC297" s="1"/>
    </row>
    <row r="298" spans="1:29" ht="15.75" customHeight="1" x14ac:dyDescent="0.25">
      <c r="A298" s="7"/>
      <c r="B298" s="7"/>
      <c r="C298" s="7"/>
      <c r="D298" s="8"/>
      <c r="E298" s="9"/>
      <c r="F298" s="9">
        <f>IFERROR(SUMIFS(ENTRADAS!$J:$J,ENTRADAS!$B:$B,CADASTRO!$B298,ENTRADAS!$I:$I,CADASTRO!F$2)/(SUMIFS(ENTRADAS!$D:$D,ENTRADAS!$B:$B,CADASTRO!$B298,ENTRADAS!$I:$I,CADASTRO!F$2)),0)</f>
        <v>0</v>
      </c>
      <c r="G298" s="9">
        <f>IFERROR(SUMIFS(ENTRADAS!$J:$J,ENTRADAS!$B:$B,CADASTRO!$B298,ENTRADAS!$I:$I,CADASTRO!G$2)/(SUMIFS(ENTRADAS!$D:$D,ENTRADAS!$B:$B,CADASTRO!$B298,ENTRADAS!$I:$I,CADASTRO!G$2)),0)</f>
        <v>0</v>
      </c>
      <c r="H298" s="9">
        <f>IFERROR(SUMIFS(ENTRADAS!$J:$J,ENTRADAS!$B:$B,CADASTRO!$B298,ENTRADAS!$I:$I,CADASTRO!H$2)/(SUMIFS(ENTRADAS!$D:$D,ENTRADAS!$B:$B,CADASTRO!$B298,ENTRADAS!$I:$I,CADASTRO!H$2)),0)</f>
        <v>0</v>
      </c>
      <c r="I298" s="9">
        <f>IFERROR(SUMIFS(ENTRADAS!$J:$J,ENTRADAS!$B:$B,CADASTRO!$B298,ENTRADAS!$I:$I,CADASTRO!I$2)/(SUMIFS(ENTRADAS!$D:$D,ENTRADAS!$B:$B,CADASTRO!$B298,ENTRADAS!$I:$I,CADASTRO!I$2)),0)</f>
        <v>0</v>
      </c>
      <c r="J298" s="9">
        <f>IFERROR(SUMIFS(ENTRADAS!$J:$J,ENTRADAS!$B:$B,CADASTRO!$B298,ENTRADAS!$I:$I,CADASTRO!J$2)/(SUMIFS(ENTRADAS!$D:$D,ENTRADAS!$B:$B,CADASTRO!$B298,ENTRADAS!$I:$I,CADASTRO!J$2)),0)</f>
        <v>0</v>
      </c>
      <c r="K298" s="9">
        <f>IFERROR(SUMIFS(ENTRADAS!$J:$J,ENTRADAS!$B:$B,CADASTRO!$B298,ENTRADAS!$I:$I,CADASTRO!K$2)/(SUMIFS(ENTRADAS!$D:$D,ENTRADAS!$B:$B,CADASTRO!$B298,ENTRADAS!$I:$I,CADASTRO!K$2)),0)</f>
        <v>0</v>
      </c>
      <c r="L298" s="9">
        <f>IFERROR(SUMIFS(ENTRADAS!$J:$J,ENTRADAS!$B:$B,CADASTRO!$B298,ENTRADAS!$I:$I,CADASTRO!L$2)/(SUMIFS(ENTRADAS!$D:$D,ENTRADAS!$B:$B,CADASTRO!$B298,ENTRADAS!$I:$I,CADASTRO!L$2)),0)</f>
        <v>0</v>
      </c>
      <c r="M298" s="9">
        <f>IFERROR(SUMIFS(ENTRADAS!$J:$J,ENTRADAS!$B:$B,CADASTRO!$B298,ENTRADAS!$I:$I,CADASTRO!M$2)/(SUMIFS(ENTRADAS!$D:$D,ENTRADAS!$B:$B,CADASTRO!$B298,ENTRADAS!$I:$I,CADASTRO!M$2)),0)</f>
        <v>0</v>
      </c>
      <c r="N298" s="9">
        <f>IFERROR(SUMIFS(ENTRADAS!$J:$J,ENTRADAS!$B:$B,CADASTRO!$B298,ENTRADAS!$I:$I,CADASTRO!N$2)/(SUMIFS(ENTRADAS!$D:$D,ENTRADAS!$B:$B,CADASTRO!$B298,ENTRADAS!$I:$I,CADASTRO!N$2)),0)</f>
        <v>0</v>
      </c>
      <c r="O298" s="9">
        <f>IFERROR(SUMIFS(ENTRADAS!$J:$J,ENTRADAS!$B:$B,CADASTRO!$B298,ENTRADAS!$I:$I,CADASTRO!O$2)/(SUMIFS(ENTRADAS!$D:$D,ENTRADAS!$B:$B,CADASTRO!$B298,ENTRADAS!$I:$I,CADASTRO!O$2)),0)</f>
        <v>0</v>
      </c>
      <c r="P298" s="9">
        <f>IFERROR(SUMIFS(ENTRADAS!$J:$J,ENTRADAS!$B:$B,CADASTRO!$B298,ENTRADAS!$I:$I,CADASTRO!P$2)/(SUMIFS(ENTRADAS!$D:$D,ENTRADAS!$B:$B,CADASTRO!$B298,ENTRADAS!$I:$I,CADASTRO!P$2)),0)</f>
        <v>0</v>
      </c>
      <c r="Q298" s="9">
        <f>IFERROR(SUMIFS(ENTRADAS!$J:$J,ENTRADAS!$B:$B,CADASTRO!$B298,ENTRADAS!$I:$I,CADASTRO!Q$2)/(SUMIFS(ENTRADAS!$D:$D,ENTRADAS!$B:$B,CADASTRO!$B298,ENTRADAS!$I:$I,CADASTRO!Q$2)),0)</f>
        <v>0</v>
      </c>
      <c r="R298" s="212">
        <f t="shared" si="13"/>
        <v>0</v>
      </c>
      <c r="S298" s="17">
        <f t="shared" si="15"/>
        <v>0</v>
      </c>
      <c r="T298" s="212">
        <f t="shared" si="14"/>
        <v>12</v>
      </c>
      <c r="U298" s="209">
        <v>12</v>
      </c>
      <c r="V298" s="1"/>
      <c r="W298" s="1"/>
      <c r="X298" s="1"/>
      <c r="Y298" s="1"/>
      <c r="Z298" s="1"/>
      <c r="AA298" s="1"/>
      <c r="AB298" s="1"/>
      <c r="AC298" s="1"/>
    </row>
    <row r="299" spans="1:29" ht="15.75" customHeight="1" x14ac:dyDescent="0.25">
      <c r="A299" s="7"/>
      <c r="B299" s="7"/>
      <c r="C299" s="7"/>
      <c r="D299" s="8"/>
      <c r="E299" s="9"/>
      <c r="F299" s="9">
        <f>IFERROR(SUMIFS(ENTRADAS!$J:$J,ENTRADAS!$B:$B,CADASTRO!$B299,ENTRADAS!$I:$I,CADASTRO!F$2)/(SUMIFS(ENTRADAS!$D:$D,ENTRADAS!$B:$B,CADASTRO!$B299,ENTRADAS!$I:$I,CADASTRO!F$2)),0)</f>
        <v>0</v>
      </c>
      <c r="G299" s="9">
        <f>IFERROR(SUMIFS(ENTRADAS!$J:$J,ENTRADAS!$B:$B,CADASTRO!$B299,ENTRADAS!$I:$I,CADASTRO!G$2)/(SUMIFS(ENTRADAS!$D:$D,ENTRADAS!$B:$B,CADASTRO!$B299,ENTRADAS!$I:$I,CADASTRO!G$2)),0)</f>
        <v>0</v>
      </c>
      <c r="H299" s="9">
        <f>IFERROR(SUMIFS(ENTRADAS!$J:$J,ENTRADAS!$B:$B,CADASTRO!$B299,ENTRADAS!$I:$I,CADASTRO!H$2)/(SUMIFS(ENTRADAS!$D:$D,ENTRADAS!$B:$B,CADASTRO!$B299,ENTRADAS!$I:$I,CADASTRO!H$2)),0)</f>
        <v>0</v>
      </c>
      <c r="I299" s="9">
        <f>IFERROR(SUMIFS(ENTRADAS!$J:$J,ENTRADAS!$B:$B,CADASTRO!$B299,ENTRADAS!$I:$I,CADASTRO!I$2)/(SUMIFS(ENTRADAS!$D:$D,ENTRADAS!$B:$B,CADASTRO!$B299,ENTRADAS!$I:$I,CADASTRO!I$2)),0)</f>
        <v>0</v>
      </c>
      <c r="J299" s="9">
        <f>IFERROR(SUMIFS(ENTRADAS!$J:$J,ENTRADAS!$B:$B,CADASTRO!$B299,ENTRADAS!$I:$I,CADASTRO!J$2)/(SUMIFS(ENTRADAS!$D:$D,ENTRADAS!$B:$B,CADASTRO!$B299,ENTRADAS!$I:$I,CADASTRO!J$2)),0)</f>
        <v>0</v>
      </c>
      <c r="K299" s="9">
        <f>IFERROR(SUMIFS(ENTRADAS!$J:$J,ENTRADAS!$B:$B,CADASTRO!$B299,ENTRADAS!$I:$I,CADASTRO!K$2)/(SUMIFS(ENTRADAS!$D:$D,ENTRADAS!$B:$B,CADASTRO!$B299,ENTRADAS!$I:$I,CADASTRO!K$2)),0)</f>
        <v>0</v>
      </c>
      <c r="L299" s="9">
        <f>IFERROR(SUMIFS(ENTRADAS!$J:$J,ENTRADAS!$B:$B,CADASTRO!$B299,ENTRADAS!$I:$I,CADASTRO!L$2)/(SUMIFS(ENTRADAS!$D:$D,ENTRADAS!$B:$B,CADASTRO!$B299,ENTRADAS!$I:$I,CADASTRO!L$2)),0)</f>
        <v>0</v>
      </c>
      <c r="M299" s="9">
        <f>IFERROR(SUMIFS(ENTRADAS!$J:$J,ENTRADAS!$B:$B,CADASTRO!$B299,ENTRADAS!$I:$I,CADASTRO!M$2)/(SUMIFS(ENTRADAS!$D:$D,ENTRADAS!$B:$B,CADASTRO!$B299,ENTRADAS!$I:$I,CADASTRO!M$2)),0)</f>
        <v>0</v>
      </c>
      <c r="N299" s="9">
        <f>IFERROR(SUMIFS(ENTRADAS!$J:$J,ENTRADAS!$B:$B,CADASTRO!$B299,ENTRADAS!$I:$I,CADASTRO!N$2)/(SUMIFS(ENTRADAS!$D:$D,ENTRADAS!$B:$B,CADASTRO!$B299,ENTRADAS!$I:$I,CADASTRO!N$2)),0)</f>
        <v>0</v>
      </c>
      <c r="O299" s="9">
        <f>IFERROR(SUMIFS(ENTRADAS!$J:$J,ENTRADAS!$B:$B,CADASTRO!$B299,ENTRADAS!$I:$I,CADASTRO!O$2)/(SUMIFS(ENTRADAS!$D:$D,ENTRADAS!$B:$B,CADASTRO!$B299,ENTRADAS!$I:$I,CADASTRO!O$2)),0)</f>
        <v>0</v>
      </c>
      <c r="P299" s="9">
        <f>IFERROR(SUMIFS(ENTRADAS!$J:$J,ENTRADAS!$B:$B,CADASTRO!$B299,ENTRADAS!$I:$I,CADASTRO!P$2)/(SUMIFS(ENTRADAS!$D:$D,ENTRADAS!$B:$B,CADASTRO!$B299,ENTRADAS!$I:$I,CADASTRO!P$2)),0)</f>
        <v>0</v>
      </c>
      <c r="Q299" s="9">
        <f>IFERROR(SUMIFS(ENTRADAS!$J:$J,ENTRADAS!$B:$B,CADASTRO!$B299,ENTRADAS!$I:$I,CADASTRO!Q$2)/(SUMIFS(ENTRADAS!$D:$D,ENTRADAS!$B:$B,CADASTRO!$B299,ENTRADAS!$I:$I,CADASTRO!Q$2)),0)</f>
        <v>0</v>
      </c>
      <c r="R299" s="212">
        <f t="shared" si="13"/>
        <v>0</v>
      </c>
      <c r="S299" s="17">
        <f t="shared" si="15"/>
        <v>0</v>
      </c>
      <c r="T299" s="212">
        <f t="shared" si="14"/>
        <v>12</v>
      </c>
      <c r="U299" s="209">
        <v>12</v>
      </c>
      <c r="V299" s="1"/>
      <c r="W299" s="1"/>
      <c r="X299" s="1"/>
      <c r="Y299" s="1"/>
      <c r="Z299" s="1"/>
      <c r="AA299" s="1"/>
      <c r="AB299" s="1"/>
      <c r="AC299" s="1"/>
    </row>
    <row r="300" spans="1:29" ht="15.75" customHeight="1" x14ac:dyDescent="0.25">
      <c r="A300" s="7"/>
      <c r="B300" s="7"/>
      <c r="C300" s="7"/>
      <c r="D300" s="8"/>
      <c r="E300" s="9"/>
      <c r="F300" s="9">
        <f>IFERROR(SUMIFS(ENTRADAS!$J:$J,ENTRADAS!$B:$B,CADASTRO!$B300,ENTRADAS!$I:$I,CADASTRO!F$2)/(SUMIFS(ENTRADAS!$D:$D,ENTRADAS!$B:$B,CADASTRO!$B300,ENTRADAS!$I:$I,CADASTRO!F$2)),0)</f>
        <v>0</v>
      </c>
      <c r="G300" s="9">
        <f>IFERROR(SUMIFS(ENTRADAS!$J:$J,ENTRADAS!$B:$B,CADASTRO!$B300,ENTRADAS!$I:$I,CADASTRO!G$2)/(SUMIFS(ENTRADAS!$D:$D,ENTRADAS!$B:$B,CADASTRO!$B300,ENTRADAS!$I:$I,CADASTRO!G$2)),0)</f>
        <v>0</v>
      </c>
      <c r="H300" s="9">
        <f>IFERROR(SUMIFS(ENTRADAS!$J:$J,ENTRADAS!$B:$B,CADASTRO!$B300,ENTRADAS!$I:$I,CADASTRO!H$2)/(SUMIFS(ENTRADAS!$D:$D,ENTRADAS!$B:$B,CADASTRO!$B300,ENTRADAS!$I:$I,CADASTRO!H$2)),0)</f>
        <v>0</v>
      </c>
      <c r="I300" s="9">
        <f>IFERROR(SUMIFS(ENTRADAS!$J:$J,ENTRADAS!$B:$B,CADASTRO!$B300,ENTRADAS!$I:$I,CADASTRO!I$2)/(SUMIFS(ENTRADAS!$D:$D,ENTRADAS!$B:$B,CADASTRO!$B300,ENTRADAS!$I:$I,CADASTRO!I$2)),0)</f>
        <v>0</v>
      </c>
      <c r="J300" s="9">
        <f>IFERROR(SUMIFS(ENTRADAS!$J:$J,ENTRADAS!$B:$B,CADASTRO!$B300,ENTRADAS!$I:$I,CADASTRO!J$2)/(SUMIFS(ENTRADAS!$D:$D,ENTRADAS!$B:$B,CADASTRO!$B300,ENTRADAS!$I:$I,CADASTRO!J$2)),0)</f>
        <v>0</v>
      </c>
      <c r="K300" s="9">
        <f>IFERROR(SUMIFS(ENTRADAS!$J:$J,ENTRADAS!$B:$B,CADASTRO!$B300,ENTRADAS!$I:$I,CADASTRO!K$2)/(SUMIFS(ENTRADAS!$D:$D,ENTRADAS!$B:$B,CADASTRO!$B300,ENTRADAS!$I:$I,CADASTRO!K$2)),0)</f>
        <v>0</v>
      </c>
      <c r="L300" s="9">
        <f>IFERROR(SUMIFS(ENTRADAS!$J:$J,ENTRADAS!$B:$B,CADASTRO!$B300,ENTRADAS!$I:$I,CADASTRO!L$2)/(SUMIFS(ENTRADAS!$D:$D,ENTRADAS!$B:$B,CADASTRO!$B300,ENTRADAS!$I:$I,CADASTRO!L$2)),0)</f>
        <v>0</v>
      </c>
      <c r="M300" s="9">
        <f>IFERROR(SUMIFS(ENTRADAS!$J:$J,ENTRADAS!$B:$B,CADASTRO!$B300,ENTRADAS!$I:$I,CADASTRO!M$2)/(SUMIFS(ENTRADAS!$D:$D,ENTRADAS!$B:$B,CADASTRO!$B300,ENTRADAS!$I:$I,CADASTRO!M$2)),0)</f>
        <v>0</v>
      </c>
      <c r="N300" s="9">
        <f>IFERROR(SUMIFS(ENTRADAS!$J:$J,ENTRADAS!$B:$B,CADASTRO!$B300,ENTRADAS!$I:$I,CADASTRO!N$2)/(SUMIFS(ENTRADAS!$D:$D,ENTRADAS!$B:$B,CADASTRO!$B300,ENTRADAS!$I:$I,CADASTRO!N$2)),0)</f>
        <v>0</v>
      </c>
      <c r="O300" s="9">
        <f>IFERROR(SUMIFS(ENTRADAS!$J:$J,ENTRADAS!$B:$B,CADASTRO!$B300,ENTRADAS!$I:$I,CADASTRO!O$2)/(SUMIFS(ENTRADAS!$D:$D,ENTRADAS!$B:$B,CADASTRO!$B300,ENTRADAS!$I:$I,CADASTRO!O$2)),0)</f>
        <v>0</v>
      </c>
      <c r="P300" s="9">
        <f>IFERROR(SUMIFS(ENTRADAS!$J:$J,ENTRADAS!$B:$B,CADASTRO!$B300,ENTRADAS!$I:$I,CADASTRO!P$2)/(SUMIFS(ENTRADAS!$D:$D,ENTRADAS!$B:$B,CADASTRO!$B300,ENTRADAS!$I:$I,CADASTRO!P$2)),0)</f>
        <v>0</v>
      </c>
      <c r="Q300" s="9">
        <f>IFERROR(SUMIFS(ENTRADAS!$J:$J,ENTRADAS!$B:$B,CADASTRO!$B300,ENTRADAS!$I:$I,CADASTRO!Q$2)/(SUMIFS(ENTRADAS!$D:$D,ENTRADAS!$B:$B,CADASTRO!$B300,ENTRADAS!$I:$I,CADASTRO!Q$2)),0)</f>
        <v>0</v>
      </c>
      <c r="R300" s="212">
        <f t="shared" si="13"/>
        <v>0</v>
      </c>
      <c r="S300" s="17">
        <f t="shared" si="15"/>
        <v>0</v>
      </c>
      <c r="T300" s="212">
        <f t="shared" si="14"/>
        <v>12</v>
      </c>
      <c r="U300" s="209">
        <v>12</v>
      </c>
      <c r="V300" s="1"/>
      <c r="W300" s="1"/>
      <c r="X300" s="1"/>
      <c r="Y300" s="1"/>
      <c r="Z300" s="1"/>
      <c r="AA300" s="1"/>
      <c r="AB300" s="1"/>
      <c r="AC300" s="1"/>
    </row>
    <row r="301" spans="1:29" ht="15.75" customHeight="1" x14ac:dyDescent="0.25">
      <c r="A301" s="8"/>
      <c r="B301" s="61"/>
      <c r="C301" s="7"/>
      <c r="D301" s="8"/>
      <c r="E301" s="9"/>
      <c r="F301" s="9">
        <f>IFERROR(SUMIFS(ENTRADAS!$J:$J,ENTRADAS!$B:$B,CADASTRO!$B301,ENTRADAS!$I:$I,CADASTRO!F$2)/(SUMIFS(ENTRADAS!$D:$D,ENTRADAS!$B:$B,CADASTRO!$B301,ENTRADAS!$I:$I,CADASTRO!F$2)),0)</f>
        <v>0</v>
      </c>
      <c r="G301" s="9">
        <f>IFERROR(SUMIFS(ENTRADAS!$J:$J,ENTRADAS!$B:$B,CADASTRO!$B301,ENTRADAS!$I:$I,CADASTRO!G$2)/(SUMIFS(ENTRADAS!$D:$D,ENTRADAS!$B:$B,CADASTRO!$B301,ENTRADAS!$I:$I,CADASTRO!G$2)),0)</f>
        <v>0</v>
      </c>
      <c r="H301" s="9">
        <f>IFERROR(SUMIFS(ENTRADAS!$J:$J,ENTRADAS!$B:$B,CADASTRO!$B301,ENTRADAS!$I:$I,CADASTRO!H$2)/(SUMIFS(ENTRADAS!$D:$D,ENTRADAS!$B:$B,CADASTRO!$B301,ENTRADAS!$I:$I,CADASTRO!H$2)),0)</f>
        <v>0</v>
      </c>
      <c r="I301" s="9">
        <f>IFERROR(SUMIFS(ENTRADAS!$J:$J,ENTRADAS!$B:$B,CADASTRO!$B301,ENTRADAS!$I:$I,CADASTRO!I$2)/(SUMIFS(ENTRADAS!$D:$D,ENTRADAS!$B:$B,CADASTRO!$B301,ENTRADAS!$I:$I,CADASTRO!I$2)),0)</f>
        <v>0</v>
      </c>
      <c r="J301" s="9">
        <f>IFERROR(SUMIFS(ENTRADAS!$J:$J,ENTRADAS!$B:$B,CADASTRO!$B301,ENTRADAS!$I:$I,CADASTRO!J$2)/(SUMIFS(ENTRADAS!$D:$D,ENTRADAS!$B:$B,CADASTRO!$B301,ENTRADAS!$I:$I,CADASTRO!J$2)),0)</f>
        <v>0</v>
      </c>
      <c r="K301" s="9">
        <f>IFERROR(SUMIFS(ENTRADAS!$J:$J,ENTRADAS!$B:$B,CADASTRO!$B301,ENTRADAS!$I:$I,CADASTRO!K$2)/(SUMIFS(ENTRADAS!$D:$D,ENTRADAS!$B:$B,CADASTRO!$B301,ENTRADAS!$I:$I,CADASTRO!K$2)),0)</f>
        <v>0</v>
      </c>
      <c r="L301" s="9">
        <f>IFERROR(SUMIFS(ENTRADAS!$J:$J,ENTRADAS!$B:$B,CADASTRO!$B301,ENTRADAS!$I:$I,CADASTRO!L$2)/(SUMIFS(ENTRADAS!$D:$D,ENTRADAS!$B:$B,CADASTRO!$B301,ENTRADAS!$I:$I,CADASTRO!L$2)),0)</f>
        <v>0</v>
      </c>
      <c r="M301" s="9">
        <f>IFERROR(SUMIFS(ENTRADAS!$J:$J,ENTRADAS!$B:$B,CADASTRO!$B301,ENTRADAS!$I:$I,CADASTRO!M$2)/(SUMIFS(ENTRADAS!$D:$D,ENTRADAS!$B:$B,CADASTRO!$B301,ENTRADAS!$I:$I,CADASTRO!M$2)),0)</f>
        <v>0</v>
      </c>
      <c r="N301" s="9">
        <f>IFERROR(SUMIFS(ENTRADAS!$J:$J,ENTRADAS!$B:$B,CADASTRO!$B301,ENTRADAS!$I:$I,CADASTRO!N$2)/(SUMIFS(ENTRADAS!$D:$D,ENTRADAS!$B:$B,CADASTRO!$B301,ENTRADAS!$I:$I,CADASTRO!N$2)),0)</f>
        <v>0</v>
      </c>
      <c r="O301" s="9">
        <f>IFERROR(SUMIFS(ENTRADAS!$J:$J,ENTRADAS!$B:$B,CADASTRO!$B301,ENTRADAS!$I:$I,CADASTRO!O$2)/(SUMIFS(ENTRADAS!$D:$D,ENTRADAS!$B:$B,CADASTRO!$B301,ENTRADAS!$I:$I,CADASTRO!O$2)),0)</f>
        <v>0</v>
      </c>
      <c r="P301" s="9">
        <f>IFERROR(SUMIFS(ENTRADAS!$J:$J,ENTRADAS!$B:$B,CADASTRO!$B301,ENTRADAS!$I:$I,CADASTRO!P$2)/(SUMIFS(ENTRADAS!$D:$D,ENTRADAS!$B:$B,CADASTRO!$B301,ENTRADAS!$I:$I,CADASTRO!P$2)),0)</f>
        <v>0</v>
      </c>
      <c r="Q301" s="9">
        <f>IFERROR(SUMIFS(ENTRADAS!$J:$J,ENTRADAS!$B:$B,CADASTRO!$B301,ENTRADAS!$I:$I,CADASTRO!Q$2)/(SUMIFS(ENTRADAS!$D:$D,ENTRADAS!$B:$B,CADASTRO!$B301,ENTRADAS!$I:$I,CADASTRO!Q$2)),0)</f>
        <v>0</v>
      </c>
      <c r="R301" s="212">
        <f t="shared" si="13"/>
        <v>0</v>
      </c>
      <c r="S301" s="17">
        <f t="shared" si="15"/>
        <v>0</v>
      </c>
      <c r="T301" s="212">
        <f t="shared" si="14"/>
        <v>12</v>
      </c>
      <c r="U301" s="209">
        <v>12</v>
      </c>
      <c r="V301" s="1"/>
      <c r="W301" s="1"/>
      <c r="X301" s="1"/>
      <c r="Y301" s="1"/>
      <c r="Z301" s="1"/>
      <c r="AA301" s="1"/>
      <c r="AB301" s="1"/>
      <c r="AC301" s="1"/>
    </row>
    <row r="302" spans="1:29" ht="15.75" customHeight="1" x14ac:dyDescent="0.25">
      <c r="A302" s="8"/>
      <c r="B302" s="61"/>
      <c r="C302" s="7"/>
      <c r="D302" s="8"/>
      <c r="E302" s="9"/>
      <c r="F302" s="9">
        <f>IFERROR(SUMIFS(ENTRADAS!$J:$J,ENTRADAS!$B:$B,CADASTRO!$B302,ENTRADAS!$I:$I,CADASTRO!F$2)/(SUMIFS(ENTRADAS!$D:$D,ENTRADAS!$B:$B,CADASTRO!$B302,ENTRADAS!$I:$I,CADASTRO!F$2)),0)</f>
        <v>0</v>
      </c>
      <c r="G302" s="9">
        <f>IFERROR(SUMIFS(ENTRADAS!$J:$J,ENTRADAS!$B:$B,CADASTRO!$B302,ENTRADAS!$I:$I,CADASTRO!G$2)/(SUMIFS(ENTRADAS!$D:$D,ENTRADAS!$B:$B,CADASTRO!$B302,ENTRADAS!$I:$I,CADASTRO!G$2)),0)</f>
        <v>0</v>
      </c>
      <c r="H302" s="9">
        <f>IFERROR(SUMIFS(ENTRADAS!$J:$J,ENTRADAS!$B:$B,CADASTRO!$B302,ENTRADAS!$I:$I,CADASTRO!H$2)/(SUMIFS(ENTRADAS!$D:$D,ENTRADAS!$B:$B,CADASTRO!$B302,ENTRADAS!$I:$I,CADASTRO!H$2)),0)</f>
        <v>0</v>
      </c>
      <c r="I302" s="9">
        <f>IFERROR(SUMIFS(ENTRADAS!$J:$J,ENTRADAS!$B:$B,CADASTRO!$B302,ENTRADAS!$I:$I,CADASTRO!I$2)/(SUMIFS(ENTRADAS!$D:$D,ENTRADAS!$B:$B,CADASTRO!$B302,ENTRADAS!$I:$I,CADASTRO!I$2)),0)</f>
        <v>0</v>
      </c>
      <c r="J302" s="9">
        <f>IFERROR(SUMIFS(ENTRADAS!$J:$J,ENTRADAS!$B:$B,CADASTRO!$B302,ENTRADAS!$I:$I,CADASTRO!J$2)/(SUMIFS(ENTRADAS!$D:$D,ENTRADAS!$B:$B,CADASTRO!$B302,ENTRADAS!$I:$I,CADASTRO!J$2)),0)</f>
        <v>0</v>
      </c>
      <c r="K302" s="9">
        <f>IFERROR(SUMIFS(ENTRADAS!$J:$J,ENTRADAS!$B:$B,CADASTRO!$B302,ENTRADAS!$I:$I,CADASTRO!K$2)/(SUMIFS(ENTRADAS!$D:$D,ENTRADAS!$B:$B,CADASTRO!$B302,ENTRADAS!$I:$I,CADASTRO!K$2)),0)</f>
        <v>0</v>
      </c>
      <c r="L302" s="9">
        <f>IFERROR(SUMIFS(ENTRADAS!$J:$J,ENTRADAS!$B:$B,CADASTRO!$B302,ENTRADAS!$I:$I,CADASTRO!L$2)/(SUMIFS(ENTRADAS!$D:$D,ENTRADAS!$B:$B,CADASTRO!$B302,ENTRADAS!$I:$I,CADASTRO!L$2)),0)</f>
        <v>0</v>
      </c>
      <c r="M302" s="9">
        <f>IFERROR(SUMIFS(ENTRADAS!$J:$J,ENTRADAS!$B:$B,CADASTRO!$B302,ENTRADAS!$I:$I,CADASTRO!M$2)/(SUMIFS(ENTRADAS!$D:$D,ENTRADAS!$B:$B,CADASTRO!$B302,ENTRADAS!$I:$I,CADASTRO!M$2)),0)</f>
        <v>0</v>
      </c>
      <c r="N302" s="9">
        <f>IFERROR(SUMIFS(ENTRADAS!$J:$J,ENTRADAS!$B:$B,CADASTRO!$B302,ENTRADAS!$I:$I,CADASTRO!N$2)/(SUMIFS(ENTRADAS!$D:$D,ENTRADAS!$B:$B,CADASTRO!$B302,ENTRADAS!$I:$I,CADASTRO!N$2)),0)</f>
        <v>0</v>
      </c>
      <c r="O302" s="9">
        <f>IFERROR(SUMIFS(ENTRADAS!$J:$J,ENTRADAS!$B:$B,CADASTRO!$B302,ENTRADAS!$I:$I,CADASTRO!O$2)/(SUMIFS(ENTRADAS!$D:$D,ENTRADAS!$B:$B,CADASTRO!$B302,ENTRADAS!$I:$I,CADASTRO!O$2)),0)</f>
        <v>0</v>
      </c>
      <c r="P302" s="9">
        <f>IFERROR(SUMIFS(ENTRADAS!$J:$J,ENTRADAS!$B:$B,CADASTRO!$B302,ENTRADAS!$I:$I,CADASTRO!P$2)/(SUMIFS(ENTRADAS!$D:$D,ENTRADAS!$B:$B,CADASTRO!$B302,ENTRADAS!$I:$I,CADASTRO!P$2)),0)</f>
        <v>0</v>
      </c>
      <c r="Q302" s="9">
        <f>IFERROR(SUMIFS(ENTRADAS!$J:$J,ENTRADAS!$B:$B,CADASTRO!$B302,ENTRADAS!$I:$I,CADASTRO!Q$2)/(SUMIFS(ENTRADAS!$D:$D,ENTRADAS!$B:$B,CADASTRO!$B302,ENTRADAS!$I:$I,CADASTRO!Q$2)),0)</f>
        <v>0</v>
      </c>
      <c r="R302" s="212">
        <f t="shared" si="13"/>
        <v>0</v>
      </c>
      <c r="S302" s="17">
        <f t="shared" si="15"/>
        <v>0</v>
      </c>
      <c r="T302" s="212">
        <f t="shared" si="14"/>
        <v>12</v>
      </c>
      <c r="U302" s="209">
        <v>12</v>
      </c>
      <c r="V302" s="1"/>
      <c r="W302" s="1"/>
      <c r="X302" s="1"/>
      <c r="Y302" s="1"/>
      <c r="Z302" s="1"/>
      <c r="AA302" s="1"/>
      <c r="AB302" s="1"/>
      <c r="AC302" s="1"/>
    </row>
    <row r="303" spans="1:29" ht="15.75" customHeight="1" x14ac:dyDescent="0.25">
      <c r="A303" s="8"/>
      <c r="B303" s="63"/>
      <c r="C303" s="7"/>
      <c r="D303" s="8"/>
      <c r="E303" s="9"/>
      <c r="F303" s="9">
        <f>IFERROR(SUMIFS(ENTRADAS!$J:$J,ENTRADAS!$B:$B,CADASTRO!$B303,ENTRADAS!$I:$I,CADASTRO!F$2)/(SUMIFS(ENTRADAS!$D:$D,ENTRADAS!$B:$B,CADASTRO!$B303,ENTRADAS!$I:$I,CADASTRO!F$2)),0)</f>
        <v>0</v>
      </c>
      <c r="G303" s="9">
        <f>IFERROR(SUMIFS(ENTRADAS!$J:$J,ENTRADAS!$B:$B,CADASTRO!$B303,ENTRADAS!$I:$I,CADASTRO!G$2)/(SUMIFS(ENTRADAS!$D:$D,ENTRADAS!$B:$B,CADASTRO!$B303,ENTRADAS!$I:$I,CADASTRO!G$2)),0)</f>
        <v>0</v>
      </c>
      <c r="H303" s="9">
        <f>IFERROR(SUMIFS(ENTRADAS!$J:$J,ENTRADAS!$B:$B,CADASTRO!$B303,ENTRADAS!$I:$I,CADASTRO!H$2)/(SUMIFS(ENTRADAS!$D:$D,ENTRADAS!$B:$B,CADASTRO!$B303,ENTRADAS!$I:$I,CADASTRO!H$2)),0)</f>
        <v>0</v>
      </c>
      <c r="I303" s="9">
        <f>IFERROR(SUMIFS(ENTRADAS!$J:$J,ENTRADAS!$B:$B,CADASTRO!$B303,ENTRADAS!$I:$I,CADASTRO!I$2)/(SUMIFS(ENTRADAS!$D:$D,ENTRADAS!$B:$B,CADASTRO!$B303,ENTRADAS!$I:$I,CADASTRO!I$2)),0)</f>
        <v>0</v>
      </c>
      <c r="J303" s="9">
        <f>IFERROR(SUMIFS(ENTRADAS!$J:$J,ENTRADAS!$B:$B,CADASTRO!$B303,ENTRADAS!$I:$I,CADASTRO!J$2)/(SUMIFS(ENTRADAS!$D:$D,ENTRADAS!$B:$B,CADASTRO!$B303,ENTRADAS!$I:$I,CADASTRO!J$2)),0)</f>
        <v>0</v>
      </c>
      <c r="K303" s="9">
        <f>IFERROR(SUMIFS(ENTRADAS!$J:$J,ENTRADAS!$B:$B,CADASTRO!$B303,ENTRADAS!$I:$I,CADASTRO!K$2)/(SUMIFS(ENTRADAS!$D:$D,ENTRADAS!$B:$B,CADASTRO!$B303,ENTRADAS!$I:$I,CADASTRO!K$2)),0)</f>
        <v>0</v>
      </c>
      <c r="L303" s="9">
        <f>IFERROR(SUMIFS(ENTRADAS!$J:$J,ENTRADAS!$B:$B,CADASTRO!$B303,ENTRADAS!$I:$I,CADASTRO!L$2)/(SUMIFS(ENTRADAS!$D:$D,ENTRADAS!$B:$B,CADASTRO!$B303,ENTRADAS!$I:$I,CADASTRO!L$2)),0)</f>
        <v>0</v>
      </c>
      <c r="M303" s="9">
        <f>IFERROR(SUMIFS(ENTRADAS!$J:$J,ENTRADAS!$B:$B,CADASTRO!$B303,ENTRADAS!$I:$I,CADASTRO!M$2)/(SUMIFS(ENTRADAS!$D:$D,ENTRADAS!$B:$B,CADASTRO!$B303,ENTRADAS!$I:$I,CADASTRO!M$2)),0)</f>
        <v>0</v>
      </c>
      <c r="N303" s="9">
        <f>IFERROR(SUMIFS(ENTRADAS!$J:$J,ENTRADAS!$B:$B,CADASTRO!$B303,ENTRADAS!$I:$I,CADASTRO!N$2)/(SUMIFS(ENTRADAS!$D:$D,ENTRADAS!$B:$B,CADASTRO!$B303,ENTRADAS!$I:$I,CADASTRO!N$2)),0)</f>
        <v>0</v>
      </c>
      <c r="O303" s="9">
        <f>IFERROR(SUMIFS(ENTRADAS!$J:$J,ENTRADAS!$B:$B,CADASTRO!$B303,ENTRADAS!$I:$I,CADASTRO!O$2)/(SUMIFS(ENTRADAS!$D:$D,ENTRADAS!$B:$B,CADASTRO!$B303,ENTRADAS!$I:$I,CADASTRO!O$2)),0)</f>
        <v>0</v>
      </c>
      <c r="P303" s="9">
        <f>IFERROR(SUMIFS(ENTRADAS!$J:$J,ENTRADAS!$B:$B,CADASTRO!$B303,ENTRADAS!$I:$I,CADASTRO!P$2)/(SUMIFS(ENTRADAS!$D:$D,ENTRADAS!$B:$B,CADASTRO!$B303,ENTRADAS!$I:$I,CADASTRO!P$2)),0)</f>
        <v>0</v>
      </c>
      <c r="Q303" s="9">
        <f>IFERROR(SUMIFS(ENTRADAS!$J:$J,ENTRADAS!$B:$B,CADASTRO!$B303,ENTRADAS!$I:$I,CADASTRO!Q$2)/(SUMIFS(ENTRADAS!$D:$D,ENTRADAS!$B:$B,CADASTRO!$B303,ENTRADAS!$I:$I,CADASTRO!Q$2)),0)</f>
        <v>0</v>
      </c>
      <c r="R303" s="212">
        <f t="shared" si="13"/>
        <v>0</v>
      </c>
      <c r="S303" s="17">
        <f t="shared" si="15"/>
        <v>0</v>
      </c>
      <c r="T303" s="212">
        <f t="shared" si="14"/>
        <v>12</v>
      </c>
      <c r="U303" s="209">
        <v>12</v>
      </c>
      <c r="V303" s="1"/>
      <c r="W303" s="1"/>
      <c r="X303" s="1"/>
      <c r="Y303" s="1"/>
      <c r="Z303" s="1"/>
      <c r="AA303" s="1"/>
      <c r="AB303" s="1"/>
      <c r="AC303" s="1"/>
    </row>
    <row r="304" spans="1:29" ht="15.75" customHeight="1" x14ac:dyDescent="0.25">
      <c r="A304" s="8"/>
      <c r="B304" s="61"/>
      <c r="C304" s="7"/>
      <c r="D304" s="8"/>
      <c r="E304" s="9"/>
      <c r="F304" s="9">
        <f>IFERROR(SUMIFS(ENTRADAS!$J:$J,ENTRADAS!$B:$B,CADASTRO!$B304,ENTRADAS!$I:$I,CADASTRO!F$2)/(SUMIFS(ENTRADAS!$D:$D,ENTRADAS!$B:$B,CADASTRO!$B304,ENTRADAS!$I:$I,CADASTRO!F$2)),0)</f>
        <v>0</v>
      </c>
      <c r="G304" s="9">
        <f>IFERROR(SUMIFS(ENTRADAS!$J:$J,ENTRADAS!$B:$B,CADASTRO!$B304,ENTRADAS!$I:$I,CADASTRO!G$2)/(SUMIFS(ENTRADAS!$D:$D,ENTRADAS!$B:$B,CADASTRO!$B304,ENTRADAS!$I:$I,CADASTRO!G$2)),0)</f>
        <v>0</v>
      </c>
      <c r="H304" s="9">
        <f>IFERROR(SUMIFS(ENTRADAS!$J:$J,ENTRADAS!$B:$B,CADASTRO!$B304,ENTRADAS!$I:$I,CADASTRO!H$2)/(SUMIFS(ENTRADAS!$D:$D,ENTRADAS!$B:$B,CADASTRO!$B304,ENTRADAS!$I:$I,CADASTRO!H$2)),0)</f>
        <v>0</v>
      </c>
      <c r="I304" s="9">
        <f>IFERROR(SUMIFS(ENTRADAS!$J:$J,ENTRADAS!$B:$B,CADASTRO!$B304,ENTRADAS!$I:$I,CADASTRO!I$2)/(SUMIFS(ENTRADAS!$D:$D,ENTRADAS!$B:$B,CADASTRO!$B304,ENTRADAS!$I:$I,CADASTRO!I$2)),0)</f>
        <v>0</v>
      </c>
      <c r="J304" s="9">
        <f>IFERROR(SUMIFS(ENTRADAS!$J:$J,ENTRADAS!$B:$B,CADASTRO!$B304,ENTRADAS!$I:$I,CADASTRO!J$2)/(SUMIFS(ENTRADAS!$D:$D,ENTRADAS!$B:$B,CADASTRO!$B304,ENTRADAS!$I:$I,CADASTRO!J$2)),0)</f>
        <v>0</v>
      </c>
      <c r="K304" s="9">
        <f>IFERROR(SUMIFS(ENTRADAS!$J:$J,ENTRADAS!$B:$B,CADASTRO!$B304,ENTRADAS!$I:$I,CADASTRO!K$2)/(SUMIFS(ENTRADAS!$D:$D,ENTRADAS!$B:$B,CADASTRO!$B304,ENTRADAS!$I:$I,CADASTRO!K$2)),0)</f>
        <v>0</v>
      </c>
      <c r="L304" s="9">
        <f>IFERROR(SUMIFS(ENTRADAS!$J:$J,ENTRADAS!$B:$B,CADASTRO!$B304,ENTRADAS!$I:$I,CADASTRO!L$2)/(SUMIFS(ENTRADAS!$D:$D,ENTRADAS!$B:$B,CADASTRO!$B304,ENTRADAS!$I:$I,CADASTRO!L$2)),0)</f>
        <v>0</v>
      </c>
      <c r="M304" s="9">
        <f>IFERROR(SUMIFS(ENTRADAS!$J:$J,ENTRADAS!$B:$B,CADASTRO!$B304,ENTRADAS!$I:$I,CADASTRO!M$2)/(SUMIFS(ENTRADAS!$D:$D,ENTRADAS!$B:$B,CADASTRO!$B304,ENTRADAS!$I:$I,CADASTRO!M$2)),0)</f>
        <v>0</v>
      </c>
      <c r="N304" s="9">
        <f>IFERROR(SUMIFS(ENTRADAS!$J:$J,ENTRADAS!$B:$B,CADASTRO!$B304,ENTRADAS!$I:$I,CADASTRO!N$2)/(SUMIFS(ENTRADAS!$D:$D,ENTRADAS!$B:$B,CADASTRO!$B304,ENTRADAS!$I:$I,CADASTRO!N$2)),0)</f>
        <v>0</v>
      </c>
      <c r="O304" s="9">
        <f>IFERROR(SUMIFS(ENTRADAS!$J:$J,ENTRADAS!$B:$B,CADASTRO!$B304,ENTRADAS!$I:$I,CADASTRO!O$2)/(SUMIFS(ENTRADAS!$D:$D,ENTRADAS!$B:$B,CADASTRO!$B304,ENTRADAS!$I:$I,CADASTRO!O$2)),0)</f>
        <v>0</v>
      </c>
      <c r="P304" s="9">
        <f>IFERROR(SUMIFS(ENTRADAS!$J:$J,ENTRADAS!$B:$B,CADASTRO!$B304,ENTRADAS!$I:$I,CADASTRO!P$2)/(SUMIFS(ENTRADAS!$D:$D,ENTRADAS!$B:$B,CADASTRO!$B304,ENTRADAS!$I:$I,CADASTRO!P$2)),0)</f>
        <v>0</v>
      </c>
      <c r="Q304" s="9">
        <f>IFERROR(SUMIFS(ENTRADAS!$J:$J,ENTRADAS!$B:$B,CADASTRO!$B304,ENTRADAS!$I:$I,CADASTRO!Q$2)/(SUMIFS(ENTRADAS!$D:$D,ENTRADAS!$B:$B,CADASTRO!$B304,ENTRADAS!$I:$I,CADASTRO!Q$2)),0)</f>
        <v>0</v>
      </c>
      <c r="R304" s="212">
        <f t="shared" si="13"/>
        <v>0</v>
      </c>
      <c r="S304" s="17">
        <f t="shared" si="15"/>
        <v>0</v>
      </c>
      <c r="T304" s="212">
        <f t="shared" si="14"/>
        <v>12</v>
      </c>
      <c r="U304" s="209">
        <v>12</v>
      </c>
      <c r="V304" s="1"/>
      <c r="W304" s="1"/>
      <c r="X304" s="1"/>
      <c r="Y304" s="1"/>
      <c r="Z304" s="1"/>
      <c r="AA304" s="1"/>
      <c r="AB304" s="1"/>
      <c r="AC304" s="1"/>
    </row>
    <row r="305" spans="1:29" ht="15.75" customHeight="1" x14ac:dyDescent="0.25">
      <c r="A305" s="8"/>
      <c r="B305" s="61"/>
      <c r="C305" s="7"/>
      <c r="D305" s="8"/>
      <c r="E305" s="9"/>
      <c r="F305" s="9">
        <f>IFERROR(SUMIFS(ENTRADAS!$J:$J,ENTRADAS!$B:$B,CADASTRO!$B305,ENTRADAS!$I:$I,CADASTRO!F$2)/(SUMIFS(ENTRADAS!$D:$D,ENTRADAS!$B:$B,CADASTRO!$B305,ENTRADAS!$I:$I,CADASTRO!F$2)),0)</f>
        <v>0</v>
      </c>
      <c r="G305" s="9">
        <f>IFERROR(SUMIFS(ENTRADAS!$J:$J,ENTRADAS!$B:$B,CADASTRO!$B305,ENTRADAS!$I:$I,CADASTRO!G$2)/(SUMIFS(ENTRADAS!$D:$D,ENTRADAS!$B:$B,CADASTRO!$B305,ENTRADAS!$I:$I,CADASTRO!G$2)),0)</f>
        <v>0</v>
      </c>
      <c r="H305" s="9">
        <f>IFERROR(SUMIFS(ENTRADAS!$J:$J,ENTRADAS!$B:$B,CADASTRO!$B305,ENTRADAS!$I:$I,CADASTRO!H$2)/(SUMIFS(ENTRADAS!$D:$D,ENTRADAS!$B:$B,CADASTRO!$B305,ENTRADAS!$I:$I,CADASTRO!H$2)),0)</f>
        <v>0</v>
      </c>
      <c r="I305" s="9">
        <f>IFERROR(SUMIFS(ENTRADAS!$J:$J,ENTRADAS!$B:$B,CADASTRO!$B305,ENTRADAS!$I:$I,CADASTRO!I$2)/(SUMIFS(ENTRADAS!$D:$D,ENTRADAS!$B:$B,CADASTRO!$B305,ENTRADAS!$I:$I,CADASTRO!I$2)),0)</f>
        <v>0</v>
      </c>
      <c r="J305" s="9">
        <f>IFERROR(SUMIFS(ENTRADAS!$J:$J,ENTRADAS!$B:$B,CADASTRO!$B305,ENTRADAS!$I:$I,CADASTRO!J$2)/(SUMIFS(ENTRADAS!$D:$D,ENTRADAS!$B:$B,CADASTRO!$B305,ENTRADAS!$I:$I,CADASTRO!J$2)),0)</f>
        <v>0</v>
      </c>
      <c r="K305" s="9">
        <f>IFERROR(SUMIFS(ENTRADAS!$J:$J,ENTRADAS!$B:$B,CADASTRO!$B305,ENTRADAS!$I:$I,CADASTRO!K$2)/(SUMIFS(ENTRADAS!$D:$D,ENTRADAS!$B:$B,CADASTRO!$B305,ENTRADAS!$I:$I,CADASTRO!K$2)),0)</f>
        <v>0</v>
      </c>
      <c r="L305" s="9">
        <f>IFERROR(SUMIFS(ENTRADAS!$J:$J,ENTRADAS!$B:$B,CADASTRO!$B305,ENTRADAS!$I:$I,CADASTRO!L$2)/(SUMIFS(ENTRADAS!$D:$D,ENTRADAS!$B:$B,CADASTRO!$B305,ENTRADAS!$I:$I,CADASTRO!L$2)),0)</f>
        <v>0</v>
      </c>
      <c r="M305" s="9">
        <f>IFERROR(SUMIFS(ENTRADAS!$J:$J,ENTRADAS!$B:$B,CADASTRO!$B305,ENTRADAS!$I:$I,CADASTRO!M$2)/(SUMIFS(ENTRADAS!$D:$D,ENTRADAS!$B:$B,CADASTRO!$B305,ENTRADAS!$I:$I,CADASTRO!M$2)),0)</f>
        <v>0</v>
      </c>
      <c r="N305" s="9">
        <f>IFERROR(SUMIFS(ENTRADAS!$J:$J,ENTRADAS!$B:$B,CADASTRO!$B305,ENTRADAS!$I:$I,CADASTRO!N$2)/(SUMIFS(ENTRADAS!$D:$D,ENTRADAS!$B:$B,CADASTRO!$B305,ENTRADAS!$I:$I,CADASTRO!N$2)),0)</f>
        <v>0</v>
      </c>
      <c r="O305" s="9">
        <f>IFERROR(SUMIFS(ENTRADAS!$J:$J,ENTRADAS!$B:$B,CADASTRO!$B305,ENTRADAS!$I:$I,CADASTRO!O$2)/(SUMIFS(ENTRADAS!$D:$D,ENTRADAS!$B:$B,CADASTRO!$B305,ENTRADAS!$I:$I,CADASTRO!O$2)),0)</f>
        <v>0</v>
      </c>
      <c r="P305" s="9">
        <f>IFERROR(SUMIFS(ENTRADAS!$J:$J,ENTRADAS!$B:$B,CADASTRO!$B305,ENTRADAS!$I:$I,CADASTRO!P$2)/(SUMIFS(ENTRADAS!$D:$D,ENTRADAS!$B:$B,CADASTRO!$B305,ENTRADAS!$I:$I,CADASTRO!P$2)),0)</f>
        <v>0</v>
      </c>
      <c r="Q305" s="9">
        <f>IFERROR(SUMIFS(ENTRADAS!$J:$J,ENTRADAS!$B:$B,CADASTRO!$B305,ENTRADAS!$I:$I,CADASTRO!Q$2)/(SUMIFS(ENTRADAS!$D:$D,ENTRADAS!$B:$B,CADASTRO!$B305,ENTRADAS!$I:$I,CADASTRO!Q$2)),0)</f>
        <v>0</v>
      </c>
      <c r="R305" s="212">
        <f t="shared" si="13"/>
        <v>0</v>
      </c>
      <c r="S305" s="17">
        <f t="shared" si="15"/>
        <v>0</v>
      </c>
      <c r="T305" s="212">
        <f t="shared" si="14"/>
        <v>12</v>
      </c>
      <c r="U305" s="209">
        <v>12</v>
      </c>
      <c r="V305" s="1"/>
      <c r="W305" s="1"/>
      <c r="X305" s="1"/>
      <c r="Y305" s="1"/>
      <c r="Z305" s="1"/>
      <c r="AA305" s="1"/>
      <c r="AB305" s="1"/>
      <c r="AC305" s="1"/>
    </row>
    <row r="306" spans="1:29" ht="15.75" customHeight="1" x14ac:dyDescent="0.25">
      <c r="A306" s="7"/>
      <c r="B306" s="7"/>
      <c r="C306" s="7"/>
      <c r="D306" s="8"/>
      <c r="E306" s="9"/>
      <c r="F306" s="9">
        <f>IFERROR(SUMIFS(ENTRADAS!$J:$J,ENTRADAS!$B:$B,CADASTRO!$B306,ENTRADAS!$I:$I,CADASTRO!F$2)/(SUMIFS(ENTRADAS!$D:$D,ENTRADAS!$B:$B,CADASTRO!$B306,ENTRADAS!$I:$I,CADASTRO!F$2)),0)</f>
        <v>0</v>
      </c>
      <c r="G306" s="9">
        <f>IFERROR(SUMIFS(ENTRADAS!$J:$J,ENTRADAS!$B:$B,CADASTRO!$B306,ENTRADAS!$I:$I,CADASTRO!G$2)/(SUMIFS(ENTRADAS!$D:$D,ENTRADAS!$B:$B,CADASTRO!$B306,ENTRADAS!$I:$I,CADASTRO!G$2)),0)</f>
        <v>0</v>
      </c>
      <c r="H306" s="9">
        <f>IFERROR(SUMIFS(ENTRADAS!$J:$J,ENTRADAS!$B:$B,CADASTRO!$B306,ENTRADAS!$I:$I,CADASTRO!H$2)/(SUMIFS(ENTRADAS!$D:$D,ENTRADAS!$B:$B,CADASTRO!$B306,ENTRADAS!$I:$I,CADASTRO!H$2)),0)</f>
        <v>0</v>
      </c>
      <c r="I306" s="9">
        <f>IFERROR(SUMIFS(ENTRADAS!$J:$J,ENTRADAS!$B:$B,CADASTRO!$B306,ENTRADAS!$I:$I,CADASTRO!I$2)/(SUMIFS(ENTRADAS!$D:$D,ENTRADAS!$B:$B,CADASTRO!$B306,ENTRADAS!$I:$I,CADASTRO!I$2)),0)</f>
        <v>0</v>
      </c>
      <c r="J306" s="9">
        <f>IFERROR(SUMIFS(ENTRADAS!$J:$J,ENTRADAS!$B:$B,CADASTRO!$B306,ENTRADAS!$I:$I,CADASTRO!J$2)/(SUMIFS(ENTRADAS!$D:$D,ENTRADAS!$B:$B,CADASTRO!$B306,ENTRADAS!$I:$I,CADASTRO!J$2)),0)</f>
        <v>0</v>
      </c>
      <c r="K306" s="9">
        <f>IFERROR(SUMIFS(ENTRADAS!$J:$J,ENTRADAS!$B:$B,CADASTRO!$B306,ENTRADAS!$I:$I,CADASTRO!K$2)/(SUMIFS(ENTRADAS!$D:$D,ENTRADAS!$B:$B,CADASTRO!$B306,ENTRADAS!$I:$I,CADASTRO!K$2)),0)</f>
        <v>0</v>
      </c>
      <c r="L306" s="9">
        <f>IFERROR(SUMIFS(ENTRADAS!$J:$J,ENTRADAS!$B:$B,CADASTRO!$B306,ENTRADAS!$I:$I,CADASTRO!L$2)/(SUMIFS(ENTRADAS!$D:$D,ENTRADAS!$B:$B,CADASTRO!$B306,ENTRADAS!$I:$I,CADASTRO!L$2)),0)</f>
        <v>0</v>
      </c>
      <c r="M306" s="9">
        <f>IFERROR(SUMIFS(ENTRADAS!$J:$J,ENTRADAS!$B:$B,CADASTRO!$B306,ENTRADAS!$I:$I,CADASTRO!M$2)/(SUMIFS(ENTRADAS!$D:$D,ENTRADAS!$B:$B,CADASTRO!$B306,ENTRADAS!$I:$I,CADASTRO!M$2)),0)</f>
        <v>0</v>
      </c>
      <c r="N306" s="9">
        <f>IFERROR(SUMIFS(ENTRADAS!$J:$J,ENTRADAS!$B:$B,CADASTRO!$B306,ENTRADAS!$I:$I,CADASTRO!N$2)/(SUMIFS(ENTRADAS!$D:$D,ENTRADAS!$B:$B,CADASTRO!$B306,ENTRADAS!$I:$I,CADASTRO!N$2)),0)</f>
        <v>0</v>
      </c>
      <c r="O306" s="9">
        <f>IFERROR(SUMIFS(ENTRADAS!$J:$J,ENTRADAS!$B:$B,CADASTRO!$B306,ENTRADAS!$I:$I,CADASTRO!O$2)/(SUMIFS(ENTRADAS!$D:$D,ENTRADAS!$B:$B,CADASTRO!$B306,ENTRADAS!$I:$I,CADASTRO!O$2)),0)</f>
        <v>0</v>
      </c>
      <c r="P306" s="9">
        <f>IFERROR(SUMIFS(ENTRADAS!$J:$J,ENTRADAS!$B:$B,CADASTRO!$B306,ENTRADAS!$I:$I,CADASTRO!P$2)/(SUMIFS(ENTRADAS!$D:$D,ENTRADAS!$B:$B,CADASTRO!$B306,ENTRADAS!$I:$I,CADASTRO!P$2)),0)</f>
        <v>0</v>
      </c>
      <c r="Q306" s="9">
        <f>IFERROR(SUMIFS(ENTRADAS!$J:$J,ENTRADAS!$B:$B,CADASTRO!$B306,ENTRADAS!$I:$I,CADASTRO!Q$2)/(SUMIFS(ENTRADAS!$D:$D,ENTRADAS!$B:$B,CADASTRO!$B306,ENTRADAS!$I:$I,CADASTRO!Q$2)),0)</f>
        <v>0</v>
      </c>
      <c r="R306" s="212">
        <f t="shared" si="13"/>
        <v>0</v>
      </c>
      <c r="S306" s="17">
        <f t="shared" si="15"/>
        <v>0</v>
      </c>
      <c r="T306" s="212">
        <f t="shared" si="14"/>
        <v>12</v>
      </c>
      <c r="U306" s="209">
        <v>12</v>
      </c>
      <c r="V306" s="1"/>
      <c r="W306" s="1"/>
      <c r="X306" s="1"/>
      <c r="Y306" s="1"/>
      <c r="Z306" s="1"/>
      <c r="AA306" s="1"/>
      <c r="AB306" s="1"/>
      <c r="AC306" s="1"/>
    </row>
    <row r="307" spans="1:29" ht="15.75" customHeight="1" x14ac:dyDescent="0.25">
      <c r="A307" s="7"/>
      <c r="B307" s="7"/>
      <c r="C307" s="7"/>
      <c r="D307" s="8"/>
      <c r="E307" s="9"/>
      <c r="F307" s="9">
        <f>IFERROR(SUMIFS(ENTRADAS!$J:$J,ENTRADAS!$B:$B,CADASTRO!$B307,ENTRADAS!$I:$I,CADASTRO!F$2)/(SUMIFS(ENTRADAS!$D:$D,ENTRADAS!$B:$B,CADASTRO!$B307,ENTRADAS!$I:$I,CADASTRO!F$2)),0)</f>
        <v>0</v>
      </c>
      <c r="G307" s="9">
        <f>IFERROR(SUMIFS(ENTRADAS!$J:$J,ENTRADAS!$B:$B,CADASTRO!$B307,ENTRADAS!$I:$I,CADASTRO!G$2)/(SUMIFS(ENTRADAS!$D:$D,ENTRADAS!$B:$B,CADASTRO!$B307,ENTRADAS!$I:$I,CADASTRO!G$2)),0)</f>
        <v>0</v>
      </c>
      <c r="H307" s="9">
        <f>IFERROR(SUMIFS(ENTRADAS!$J:$J,ENTRADAS!$B:$B,CADASTRO!$B307,ENTRADAS!$I:$I,CADASTRO!H$2)/(SUMIFS(ENTRADAS!$D:$D,ENTRADAS!$B:$B,CADASTRO!$B307,ENTRADAS!$I:$I,CADASTRO!H$2)),0)</f>
        <v>0</v>
      </c>
      <c r="I307" s="9">
        <f>IFERROR(SUMIFS(ENTRADAS!$J:$J,ENTRADAS!$B:$B,CADASTRO!$B307,ENTRADAS!$I:$I,CADASTRO!I$2)/(SUMIFS(ENTRADAS!$D:$D,ENTRADAS!$B:$B,CADASTRO!$B307,ENTRADAS!$I:$I,CADASTRO!I$2)),0)</f>
        <v>0</v>
      </c>
      <c r="J307" s="9">
        <f>IFERROR(SUMIFS(ENTRADAS!$J:$J,ENTRADAS!$B:$B,CADASTRO!$B307,ENTRADAS!$I:$I,CADASTRO!J$2)/(SUMIFS(ENTRADAS!$D:$D,ENTRADAS!$B:$B,CADASTRO!$B307,ENTRADAS!$I:$I,CADASTRO!J$2)),0)</f>
        <v>0</v>
      </c>
      <c r="K307" s="9">
        <f>IFERROR(SUMIFS(ENTRADAS!$J:$J,ENTRADAS!$B:$B,CADASTRO!$B307,ENTRADAS!$I:$I,CADASTRO!K$2)/(SUMIFS(ENTRADAS!$D:$D,ENTRADAS!$B:$B,CADASTRO!$B307,ENTRADAS!$I:$I,CADASTRO!K$2)),0)</f>
        <v>0</v>
      </c>
      <c r="L307" s="9">
        <f>IFERROR(SUMIFS(ENTRADAS!$J:$J,ENTRADAS!$B:$B,CADASTRO!$B307,ENTRADAS!$I:$I,CADASTRO!L$2)/(SUMIFS(ENTRADAS!$D:$D,ENTRADAS!$B:$B,CADASTRO!$B307,ENTRADAS!$I:$I,CADASTRO!L$2)),0)</f>
        <v>0</v>
      </c>
      <c r="M307" s="9">
        <f>IFERROR(SUMIFS(ENTRADAS!$J:$J,ENTRADAS!$B:$B,CADASTRO!$B307,ENTRADAS!$I:$I,CADASTRO!M$2)/(SUMIFS(ENTRADAS!$D:$D,ENTRADAS!$B:$B,CADASTRO!$B307,ENTRADAS!$I:$I,CADASTRO!M$2)),0)</f>
        <v>0</v>
      </c>
      <c r="N307" s="9">
        <f>IFERROR(SUMIFS(ENTRADAS!$J:$J,ENTRADAS!$B:$B,CADASTRO!$B307,ENTRADAS!$I:$I,CADASTRO!N$2)/(SUMIFS(ENTRADAS!$D:$D,ENTRADAS!$B:$B,CADASTRO!$B307,ENTRADAS!$I:$I,CADASTRO!N$2)),0)</f>
        <v>0</v>
      </c>
      <c r="O307" s="9">
        <f>IFERROR(SUMIFS(ENTRADAS!$J:$J,ENTRADAS!$B:$B,CADASTRO!$B307,ENTRADAS!$I:$I,CADASTRO!O$2)/(SUMIFS(ENTRADAS!$D:$D,ENTRADAS!$B:$B,CADASTRO!$B307,ENTRADAS!$I:$I,CADASTRO!O$2)),0)</f>
        <v>0</v>
      </c>
      <c r="P307" s="9">
        <f>IFERROR(SUMIFS(ENTRADAS!$J:$J,ENTRADAS!$B:$B,CADASTRO!$B307,ENTRADAS!$I:$I,CADASTRO!P$2)/(SUMIFS(ENTRADAS!$D:$D,ENTRADAS!$B:$B,CADASTRO!$B307,ENTRADAS!$I:$I,CADASTRO!P$2)),0)</f>
        <v>0</v>
      </c>
      <c r="Q307" s="9">
        <f>IFERROR(SUMIFS(ENTRADAS!$J:$J,ENTRADAS!$B:$B,CADASTRO!$B307,ENTRADAS!$I:$I,CADASTRO!Q$2)/(SUMIFS(ENTRADAS!$D:$D,ENTRADAS!$B:$B,CADASTRO!$B307,ENTRADAS!$I:$I,CADASTRO!Q$2)),0)</f>
        <v>0</v>
      </c>
      <c r="R307" s="212">
        <f t="shared" si="13"/>
        <v>0</v>
      </c>
      <c r="S307" s="17">
        <f t="shared" si="15"/>
        <v>0</v>
      </c>
      <c r="T307" s="212">
        <f t="shared" si="14"/>
        <v>12</v>
      </c>
      <c r="U307" s="209">
        <v>12</v>
      </c>
      <c r="V307" s="1"/>
      <c r="W307" s="1"/>
      <c r="X307" s="1"/>
      <c r="Y307" s="1"/>
      <c r="Z307" s="1"/>
      <c r="AA307" s="1"/>
      <c r="AB307" s="1"/>
      <c r="AC307" s="1"/>
    </row>
    <row r="308" spans="1:29" ht="15.75" customHeight="1" x14ac:dyDescent="0.25">
      <c r="A308" s="7"/>
      <c r="B308" s="7"/>
      <c r="C308" s="7"/>
      <c r="D308" s="8"/>
      <c r="E308" s="9"/>
      <c r="F308" s="9">
        <f>IFERROR(SUMIFS(ENTRADAS!$J:$J,ENTRADAS!$B:$B,CADASTRO!$B308,ENTRADAS!$I:$I,CADASTRO!F$2)/(SUMIFS(ENTRADAS!$D:$D,ENTRADAS!$B:$B,CADASTRO!$B308,ENTRADAS!$I:$I,CADASTRO!F$2)),0)</f>
        <v>0</v>
      </c>
      <c r="G308" s="9">
        <f>IFERROR(SUMIFS(ENTRADAS!$J:$J,ENTRADAS!$B:$B,CADASTRO!$B308,ENTRADAS!$I:$I,CADASTRO!G$2)/(SUMIFS(ENTRADAS!$D:$D,ENTRADAS!$B:$B,CADASTRO!$B308,ENTRADAS!$I:$I,CADASTRO!G$2)),0)</f>
        <v>0</v>
      </c>
      <c r="H308" s="9">
        <f>IFERROR(SUMIFS(ENTRADAS!$J:$J,ENTRADAS!$B:$B,CADASTRO!$B308,ENTRADAS!$I:$I,CADASTRO!H$2)/(SUMIFS(ENTRADAS!$D:$D,ENTRADAS!$B:$B,CADASTRO!$B308,ENTRADAS!$I:$I,CADASTRO!H$2)),0)</f>
        <v>0</v>
      </c>
      <c r="I308" s="9">
        <f>IFERROR(SUMIFS(ENTRADAS!$J:$J,ENTRADAS!$B:$B,CADASTRO!$B308,ENTRADAS!$I:$I,CADASTRO!I$2)/(SUMIFS(ENTRADAS!$D:$D,ENTRADAS!$B:$B,CADASTRO!$B308,ENTRADAS!$I:$I,CADASTRO!I$2)),0)</f>
        <v>0</v>
      </c>
      <c r="J308" s="9">
        <f>IFERROR(SUMIFS(ENTRADAS!$J:$J,ENTRADAS!$B:$B,CADASTRO!$B308,ENTRADAS!$I:$I,CADASTRO!J$2)/(SUMIFS(ENTRADAS!$D:$D,ENTRADAS!$B:$B,CADASTRO!$B308,ENTRADAS!$I:$I,CADASTRO!J$2)),0)</f>
        <v>0</v>
      </c>
      <c r="K308" s="9">
        <f>IFERROR(SUMIFS(ENTRADAS!$J:$J,ENTRADAS!$B:$B,CADASTRO!$B308,ENTRADAS!$I:$I,CADASTRO!K$2)/(SUMIFS(ENTRADAS!$D:$D,ENTRADAS!$B:$B,CADASTRO!$B308,ENTRADAS!$I:$I,CADASTRO!K$2)),0)</f>
        <v>0</v>
      </c>
      <c r="L308" s="9">
        <f>IFERROR(SUMIFS(ENTRADAS!$J:$J,ENTRADAS!$B:$B,CADASTRO!$B308,ENTRADAS!$I:$I,CADASTRO!L$2)/(SUMIFS(ENTRADAS!$D:$D,ENTRADAS!$B:$B,CADASTRO!$B308,ENTRADAS!$I:$I,CADASTRO!L$2)),0)</f>
        <v>0</v>
      </c>
      <c r="M308" s="9">
        <f>IFERROR(SUMIFS(ENTRADAS!$J:$J,ENTRADAS!$B:$B,CADASTRO!$B308,ENTRADAS!$I:$I,CADASTRO!M$2)/(SUMIFS(ENTRADAS!$D:$D,ENTRADAS!$B:$B,CADASTRO!$B308,ENTRADAS!$I:$I,CADASTRO!M$2)),0)</f>
        <v>0</v>
      </c>
      <c r="N308" s="9">
        <f>IFERROR(SUMIFS(ENTRADAS!$J:$J,ENTRADAS!$B:$B,CADASTRO!$B308,ENTRADAS!$I:$I,CADASTRO!N$2)/(SUMIFS(ENTRADAS!$D:$D,ENTRADAS!$B:$B,CADASTRO!$B308,ENTRADAS!$I:$I,CADASTRO!N$2)),0)</f>
        <v>0</v>
      </c>
      <c r="O308" s="9">
        <f>IFERROR(SUMIFS(ENTRADAS!$J:$J,ENTRADAS!$B:$B,CADASTRO!$B308,ENTRADAS!$I:$I,CADASTRO!O$2)/(SUMIFS(ENTRADAS!$D:$D,ENTRADAS!$B:$B,CADASTRO!$B308,ENTRADAS!$I:$I,CADASTRO!O$2)),0)</f>
        <v>0</v>
      </c>
      <c r="P308" s="9">
        <f>IFERROR(SUMIFS(ENTRADAS!$J:$J,ENTRADAS!$B:$B,CADASTRO!$B308,ENTRADAS!$I:$I,CADASTRO!P$2)/(SUMIFS(ENTRADAS!$D:$D,ENTRADAS!$B:$B,CADASTRO!$B308,ENTRADAS!$I:$I,CADASTRO!P$2)),0)</f>
        <v>0</v>
      </c>
      <c r="Q308" s="9">
        <f>IFERROR(SUMIFS(ENTRADAS!$J:$J,ENTRADAS!$B:$B,CADASTRO!$B308,ENTRADAS!$I:$I,CADASTRO!Q$2)/(SUMIFS(ENTRADAS!$D:$D,ENTRADAS!$B:$B,CADASTRO!$B308,ENTRADAS!$I:$I,CADASTRO!Q$2)),0)</f>
        <v>0</v>
      </c>
      <c r="R308" s="212">
        <f t="shared" si="13"/>
        <v>0</v>
      </c>
      <c r="S308" s="17">
        <f t="shared" si="15"/>
        <v>0</v>
      </c>
      <c r="T308" s="212">
        <f t="shared" si="14"/>
        <v>12</v>
      </c>
      <c r="U308" s="209">
        <v>12</v>
      </c>
      <c r="V308" s="1"/>
      <c r="W308" s="1"/>
      <c r="X308" s="1"/>
      <c r="Y308" s="1"/>
      <c r="Z308" s="1"/>
      <c r="AA308" s="1"/>
      <c r="AB308" s="1"/>
      <c r="AC308" s="1"/>
    </row>
    <row r="309" spans="1:29" ht="15.75" customHeight="1" x14ac:dyDescent="0.25">
      <c r="A309" s="7"/>
      <c r="B309" s="7"/>
      <c r="C309" s="7"/>
      <c r="D309" s="8"/>
      <c r="E309" s="9"/>
      <c r="F309" s="9">
        <f>IFERROR(SUMIFS(ENTRADAS!$J:$J,ENTRADAS!$B:$B,CADASTRO!$B309,ENTRADAS!$I:$I,CADASTRO!F$2)/(SUMIFS(ENTRADAS!$D:$D,ENTRADAS!$B:$B,CADASTRO!$B309,ENTRADAS!$I:$I,CADASTRO!F$2)),0)</f>
        <v>0</v>
      </c>
      <c r="G309" s="9">
        <f>IFERROR(SUMIFS(ENTRADAS!$J:$J,ENTRADAS!$B:$B,CADASTRO!$B309,ENTRADAS!$I:$I,CADASTRO!G$2)/(SUMIFS(ENTRADAS!$D:$D,ENTRADAS!$B:$B,CADASTRO!$B309,ENTRADAS!$I:$I,CADASTRO!G$2)),0)</f>
        <v>0</v>
      </c>
      <c r="H309" s="9">
        <f>IFERROR(SUMIFS(ENTRADAS!$J:$J,ENTRADAS!$B:$B,CADASTRO!$B309,ENTRADAS!$I:$I,CADASTRO!H$2)/(SUMIFS(ENTRADAS!$D:$D,ENTRADAS!$B:$B,CADASTRO!$B309,ENTRADAS!$I:$I,CADASTRO!H$2)),0)</f>
        <v>0</v>
      </c>
      <c r="I309" s="9">
        <f>IFERROR(SUMIFS(ENTRADAS!$J:$J,ENTRADAS!$B:$B,CADASTRO!$B309,ENTRADAS!$I:$I,CADASTRO!I$2)/(SUMIFS(ENTRADAS!$D:$D,ENTRADAS!$B:$B,CADASTRO!$B309,ENTRADAS!$I:$I,CADASTRO!I$2)),0)</f>
        <v>0</v>
      </c>
      <c r="J309" s="9">
        <f>IFERROR(SUMIFS(ENTRADAS!$J:$J,ENTRADAS!$B:$B,CADASTRO!$B309,ENTRADAS!$I:$I,CADASTRO!J$2)/(SUMIFS(ENTRADAS!$D:$D,ENTRADAS!$B:$B,CADASTRO!$B309,ENTRADAS!$I:$I,CADASTRO!J$2)),0)</f>
        <v>0</v>
      </c>
      <c r="K309" s="9">
        <f>IFERROR(SUMIFS(ENTRADAS!$J:$J,ENTRADAS!$B:$B,CADASTRO!$B309,ENTRADAS!$I:$I,CADASTRO!K$2)/(SUMIFS(ENTRADAS!$D:$D,ENTRADAS!$B:$B,CADASTRO!$B309,ENTRADAS!$I:$I,CADASTRO!K$2)),0)</f>
        <v>0</v>
      </c>
      <c r="L309" s="9">
        <f>IFERROR(SUMIFS(ENTRADAS!$J:$J,ENTRADAS!$B:$B,CADASTRO!$B309,ENTRADAS!$I:$I,CADASTRO!L$2)/(SUMIFS(ENTRADAS!$D:$D,ENTRADAS!$B:$B,CADASTRO!$B309,ENTRADAS!$I:$I,CADASTRO!L$2)),0)</f>
        <v>0</v>
      </c>
      <c r="M309" s="9">
        <f>IFERROR(SUMIFS(ENTRADAS!$J:$J,ENTRADAS!$B:$B,CADASTRO!$B309,ENTRADAS!$I:$I,CADASTRO!M$2)/(SUMIFS(ENTRADAS!$D:$D,ENTRADAS!$B:$B,CADASTRO!$B309,ENTRADAS!$I:$I,CADASTRO!M$2)),0)</f>
        <v>0</v>
      </c>
      <c r="N309" s="9">
        <f>IFERROR(SUMIFS(ENTRADAS!$J:$J,ENTRADAS!$B:$B,CADASTRO!$B309,ENTRADAS!$I:$I,CADASTRO!N$2)/(SUMIFS(ENTRADAS!$D:$D,ENTRADAS!$B:$B,CADASTRO!$B309,ENTRADAS!$I:$I,CADASTRO!N$2)),0)</f>
        <v>0</v>
      </c>
      <c r="O309" s="9">
        <f>IFERROR(SUMIFS(ENTRADAS!$J:$J,ENTRADAS!$B:$B,CADASTRO!$B309,ENTRADAS!$I:$I,CADASTRO!O$2)/(SUMIFS(ENTRADAS!$D:$D,ENTRADAS!$B:$B,CADASTRO!$B309,ENTRADAS!$I:$I,CADASTRO!O$2)),0)</f>
        <v>0</v>
      </c>
      <c r="P309" s="9">
        <f>IFERROR(SUMIFS(ENTRADAS!$J:$J,ENTRADAS!$B:$B,CADASTRO!$B309,ENTRADAS!$I:$I,CADASTRO!P$2)/(SUMIFS(ENTRADAS!$D:$D,ENTRADAS!$B:$B,CADASTRO!$B309,ENTRADAS!$I:$I,CADASTRO!P$2)),0)</f>
        <v>0</v>
      </c>
      <c r="Q309" s="9">
        <f>IFERROR(SUMIFS(ENTRADAS!$J:$J,ENTRADAS!$B:$B,CADASTRO!$B309,ENTRADAS!$I:$I,CADASTRO!Q$2)/(SUMIFS(ENTRADAS!$D:$D,ENTRADAS!$B:$B,CADASTRO!$B309,ENTRADAS!$I:$I,CADASTRO!Q$2)),0)</f>
        <v>0</v>
      </c>
      <c r="R309" s="212">
        <f t="shared" si="13"/>
        <v>0</v>
      </c>
      <c r="S309" s="17">
        <f t="shared" si="15"/>
        <v>0</v>
      </c>
      <c r="T309" s="212">
        <f t="shared" si="14"/>
        <v>12</v>
      </c>
      <c r="U309" s="209">
        <v>12</v>
      </c>
      <c r="V309" s="1"/>
      <c r="W309" s="1"/>
      <c r="X309" s="1"/>
      <c r="Y309" s="1"/>
      <c r="Z309" s="1"/>
      <c r="AA309" s="1"/>
      <c r="AB309" s="1"/>
      <c r="AC309" s="1"/>
    </row>
    <row r="310" spans="1:29" ht="15.75" customHeight="1" x14ac:dyDescent="0.25">
      <c r="A310" s="7"/>
      <c r="B310" s="7"/>
      <c r="C310" s="7"/>
      <c r="D310" s="8"/>
      <c r="E310" s="9"/>
      <c r="F310" s="9">
        <f>IFERROR(SUMIFS(ENTRADAS!$J:$J,ENTRADAS!$B:$B,CADASTRO!$B310,ENTRADAS!$I:$I,CADASTRO!F$2)/(SUMIFS(ENTRADAS!$D:$D,ENTRADAS!$B:$B,CADASTRO!$B310,ENTRADAS!$I:$I,CADASTRO!F$2)),0)</f>
        <v>0</v>
      </c>
      <c r="G310" s="9">
        <f>IFERROR(SUMIFS(ENTRADAS!$J:$J,ENTRADAS!$B:$B,CADASTRO!$B310,ENTRADAS!$I:$I,CADASTRO!G$2)/(SUMIFS(ENTRADAS!$D:$D,ENTRADAS!$B:$B,CADASTRO!$B310,ENTRADAS!$I:$I,CADASTRO!G$2)),0)</f>
        <v>0</v>
      </c>
      <c r="H310" s="9">
        <f>IFERROR(SUMIFS(ENTRADAS!$J:$J,ENTRADAS!$B:$B,CADASTRO!$B310,ENTRADAS!$I:$I,CADASTRO!H$2)/(SUMIFS(ENTRADAS!$D:$D,ENTRADAS!$B:$B,CADASTRO!$B310,ENTRADAS!$I:$I,CADASTRO!H$2)),0)</f>
        <v>0</v>
      </c>
      <c r="I310" s="9">
        <f>IFERROR(SUMIFS(ENTRADAS!$J:$J,ENTRADAS!$B:$B,CADASTRO!$B310,ENTRADAS!$I:$I,CADASTRO!I$2)/(SUMIFS(ENTRADAS!$D:$D,ENTRADAS!$B:$B,CADASTRO!$B310,ENTRADAS!$I:$I,CADASTRO!I$2)),0)</f>
        <v>0</v>
      </c>
      <c r="J310" s="9">
        <f>IFERROR(SUMIFS(ENTRADAS!$J:$J,ENTRADAS!$B:$B,CADASTRO!$B310,ENTRADAS!$I:$I,CADASTRO!J$2)/(SUMIFS(ENTRADAS!$D:$D,ENTRADAS!$B:$B,CADASTRO!$B310,ENTRADAS!$I:$I,CADASTRO!J$2)),0)</f>
        <v>0</v>
      </c>
      <c r="K310" s="9">
        <f>IFERROR(SUMIFS(ENTRADAS!$J:$J,ENTRADAS!$B:$B,CADASTRO!$B310,ENTRADAS!$I:$I,CADASTRO!K$2)/(SUMIFS(ENTRADAS!$D:$D,ENTRADAS!$B:$B,CADASTRO!$B310,ENTRADAS!$I:$I,CADASTRO!K$2)),0)</f>
        <v>0</v>
      </c>
      <c r="L310" s="9">
        <f>IFERROR(SUMIFS(ENTRADAS!$J:$J,ENTRADAS!$B:$B,CADASTRO!$B310,ENTRADAS!$I:$I,CADASTRO!L$2)/(SUMIFS(ENTRADAS!$D:$D,ENTRADAS!$B:$B,CADASTRO!$B310,ENTRADAS!$I:$I,CADASTRO!L$2)),0)</f>
        <v>0</v>
      </c>
      <c r="M310" s="9">
        <f>IFERROR(SUMIFS(ENTRADAS!$J:$J,ENTRADAS!$B:$B,CADASTRO!$B310,ENTRADAS!$I:$I,CADASTRO!M$2)/(SUMIFS(ENTRADAS!$D:$D,ENTRADAS!$B:$B,CADASTRO!$B310,ENTRADAS!$I:$I,CADASTRO!M$2)),0)</f>
        <v>0</v>
      </c>
      <c r="N310" s="9">
        <f>IFERROR(SUMIFS(ENTRADAS!$J:$J,ENTRADAS!$B:$B,CADASTRO!$B310,ENTRADAS!$I:$I,CADASTRO!N$2)/(SUMIFS(ENTRADAS!$D:$D,ENTRADAS!$B:$B,CADASTRO!$B310,ENTRADAS!$I:$I,CADASTRO!N$2)),0)</f>
        <v>0</v>
      </c>
      <c r="O310" s="9">
        <f>IFERROR(SUMIFS(ENTRADAS!$J:$J,ENTRADAS!$B:$B,CADASTRO!$B310,ENTRADAS!$I:$I,CADASTRO!O$2)/(SUMIFS(ENTRADAS!$D:$D,ENTRADAS!$B:$B,CADASTRO!$B310,ENTRADAS!$I:$I,CADASTRO!O$2)),0)</f>
        <v>0</v>
      </c>
      <c r="P310" s="9">
        <f>IFERROR(SUMIFS(ENTRADAS!$J:$J,ENTRADAS!$B:$B,CADASTRO!$B310,ENTRADAS!$I:$I,CADASTRO!P$2)/(SUMIFS(ENTRADAS!$D:$D,ENTRADAS!$B:$B,CADASTRO!$B310,ENTRADAS!$I:$I,CADASTRO!P$2)),0)</f>
        <v>0</v>
      </c>
      <c r="Q310" s="9">
        <f>IFERROR(SUMIFS(ENTRADAS!$J:$J,ENTRADAS!$B:$B,CADASTRO!$B310,ENTRADAS!$I:$I,CADASTRO!Q$2)/(SUMIFS(ENTRADAS!$D:$D,ENTRADAS!$B:$B,CADASTRO!$B310,ENTRADAS!$I:$I,CADASTRO!Q$2)),0)</f>
        <v>0</v>
      </c>
      <c r="R310" s="212">
        <f t="shared" si="13"/>
        <v>0</v>
      </c>
      <c r="S310" s="17">
        <f t="shared" si="15"/>
        <v>0</v>
      </c>
      <c r="T310" s="212">
        <f t="shared" si="14"/>
        <v>12</v>
      </c>
      <c r="U310" s="209">
        <v>12</v>
      </c>
      <c r="V310" s="1"/>
      <c r="W310" s="1"/>
      <c r="X310" s="1"/>
      <c r="Y310" s="1"/>
      <c r="Z310" s="1"/>
      <c r="AA310" s="1"/>
      <c r="AB310" s="1"/>
      <c r="AC310" s="1"/>
    </row>
    <row r="311" spans="1:29" ht="15.75" customHeight="1" x14ac:dyDescent="0.25">
      <c r="A311" s="7"/>
      <c r="B311" s="7"/>
      <c r="C311" s="7"/>
      <c r="D311" s="8"/>
      <c r="E311" s="9"/>
      <c r="F311" s="9">
        <f>IFERROR(SUMIFS(ENTRADAS!$J:$J,ENTRADAS!$B:$B,CADASTRO!$B311,ENTRADAS!$I:$I,CADASTRO!F$2)/(SUMIFS(ENTRADAS!$D:$D,ENTRADAS!$B:$B,CADASTRO!$B311,ENTRADAS!$I:$I,CADASTRO!F$2)),0)</f>
        <v>0</v>
      </c>
      <c r="G311" s="9">
        <f>IFERROR(SUMIFS(ENTRADAS!$J:$J,ENTRADAS!$B:$B,CADASTRO!$B311,ENTRADAS!$I:$I,CADASTRO!G$2)/(SUMIFS(ENTRADAS!$D:$D,ENTRADAS!$B:$B,CADASTRO!$B311,ENTRADAS!$I:$I,CADASTRO!G$2)),0)</f>
        <v>0</v>
      </c>
      <c r="H311" s="9">
        <f>IFERROR(SUMIFS(ENTRADAS!$J:$J,ENTRADAS!$B:$B,CADASTRO!$B311,ENTRADAS!$I:$I,CADASTRO!H$2)/(SUMIFS(ENTRADAS!$D:$D,ENTRADAS!$B:$B,CADASTRO!$B311,ENTRADAS!$I:$I,CADASTRO!H$2)),0)</f>
        <v>0</v>
      </c>
      <c r="I311" s="9">
        <f>IFERROR(SUMIFS(ENTRADAS!$J:$J,ENTRADAS!$B:$B,CADASTRO!$B311,ENTRADAS!$I:$I,CADASTRO!I$2)/(SUMIFS(ENTRADAS!$D:$D,ENTRADAS!$B:$B,CADASTRO!$B311,ENTRADAS!$I:$I,CADASTRO!I$2)),0)</f>
        <v>0</v>
      </c>
      <c r="J311" s="9">
        <f>IFERROR(SUMIFS(ENTRADAS!$J:$J,ENTRADAS!$B:$B,CADASTRO!$B311,ENTRADAS!$I:$I,CADASTRO!J$2)/(SUMIFS(ENTRADAS!$D:$D,ENTRADAS!$B:$B,CADASTRO!$B311,ENTRADAS!$I:$I,CADASTRO!J$2)),0)</f>
        <v>0</v>
      </c>
      <c r="K311" s="9">
        <f>IFERROR(SUMIFS(ENTRADAS!$J:$J,ENTRADAS!$B:$B,CADASTRO!$B311,ENTRADAS!$I:$I,CADASTRO!K$2)/(SUMIFS(ENTRADAS!$D:$D,ENTRADAS!$B:$B,CADASTRO!$B311,ENTRADAS!$I:$I,CADASTRO!K$2)),0)</f>
        <v>0</v>
      </c>
      <c r="L311" s="9">
        <f>IFERROR(SUMIFS(ENTRADAS!$J:$J,ENTRADAS!$B:$B,CADASTRO!$B311,ENTRADAS!$I:$I,CADASTRO!L$2)/(SUMIFS(ENTRADAS!$D:$D,ENTRADAS!$B:$B,CADASTRO!$B311,ENTRADAS!$I:$I,CADASTRO!L$2)),0)</f>
        <v>0</v>
      </c>
      <c r="M311" s="9">
        <f>IFERROR(SUMIFS(ENTRADAS!$J:$J,ENTRADAS!$B:$B,CADASTRO!$B311,ENTRADAS!$I:$I,CADASTRO!M$2)/(SUMIFS(ENTRADAS!$D:$D,ENTRADAS!$B:$B,CADASTRO!$B311,ENTRADAS!$I:$I,CADASTRO!M$2)),0)</f>
        <v>0</v>
      </c>
      <c r="N311" s="9">
        <f>IFERROR(SUMIFS(ENTRADAS!$J:$J,ENTRADAS!$B:$B,CADASTRO!$B311,ENTRADAS!$I:$I,CADASTRO!N$2)/(SUMIFS(ENTRADAS!$D:$D,ENTRADAS!$B:$B,CADASTRO!$B311,ENTRADAS!$I:$I,CADASTRO!N$2)),0)</f>
        <v>0</v>
      </c>
      <c r="O311" s="9">
        <f>IFERROR(SUMIFS(ENTRADAS!$J:$J,ENTRADAS!$B:$B,CADASTRO!$B311,ENTRADAS!$I:$I,CADASTRO!O$2)/(SUMIFS(ENTRADAS!$D:$D,ENTRADAS!$B:$B,CADASTRO!$B311,ENTRADAS!$I:$I,CADASTRO!O$2)),0)</f>
        <v>0</v>
      </c>
      <c r="P311" s="9">
        <f>IFERROR(SUMIFS(ENTRADAS!$J:$J,ENTRADAS!$B:$B,CADASTRO!$B311,ENTRADAS!$I:$I,CADASTRO!P$2)/(SUMIFS(ENTRADAS!$D:$D,ENTRADAS!$B:$B,CADASTRO!$B311,ENTRADAS!$I:$I,CADASTRO!P$2)),0)</f>
        <v>0</v>
      </c>
      <c r="Q311" s="9">
        <f>IFERROR(SUMIFS(ENTRADAS!$J:$J,ENTRADAS!$B:$B,CADASTRO!$B311,ENTRADAS!$I:$I,CADASTRO!Q$2)/(SUMIFS(ENTRADAS!$D:$D,ENTRADAS!$B:$B,CADASTRO!$B311,ENTRADAS!$I:$I,CADASTRO!Q$2)),0)</f>
        <v>0</v>
      </c>
      <c r="R311" s="212">
        <f t="shared" si="13"/>
        <v>0</v>
      </c>
      <c r="S311" s="17">
        <f t="shared" si="15"/>
        <v>0</v>
      </c>
      <c r="T311" s="212">
        <f t="shared" si="14"/>
        <v>12</v>
      </c>
      <c r="U311" s="209">
        <v>12</v>
      </c>
      <c r="V311" s="1"/>
      <c r="W311" s="1"/>
      <c r="X311" s="1"/>
      <c r="Y311" s="1"/>
      <c r="Z311" s="1"/>
      <c r="AA311" s="1"/>
      <c r="AB311" s="1"/>
      <c r="AC311" s="1"/>
    </row>
    <row r="312" spans="1:29" ht="15.75" customHeight="1" x14ac:dyDescent="0.25">
      <c r="A312" s="7"/>
      <c r="B312" s="7"/>
      <c r="C312" s="7"/>
      <c r="D312" s="8"/>
      <c r="E312" s="9"/>
      <c r="F312" s="9">
        <f>IFERROR(SUMIFS(ENTRADAS!$J:$J,ENTRADAS!$B:$B,CADASTRO!$B312,ENTRADAS!$I:$I,CADASTRO!F$2)/(SUMIFS(ENTRADAS!$D:$D,ENTRADAS!$B:$B,CADASTRO!$B312,ENTRADAS!$I:$I,CADASTRO!F$2)),0)</f>
        <v>0</v>
      </c>
      <c r="G312" s="9">
        <f>IFERROR(SUMIFS(ENTRADAS!$J:$J,ENTRADAS!$B:$B,CADASTRO!$B312,ENTRADAS!$I:$I,CADASTRO!G$2)/(SUMIFS(ENTRADAS!$D:$D,ENTRADAS!$B:$B,CADASTRO!$B312,ENTRADAS!$I:$I,CADASTRO!G$2)),0)</f>
        <v>0</v>
      </c>
      <c r="H312" s="9">
        <f>IFERROR(SUMIFS(ENTRADAS!$J:$J,ENTRADAS!$B:$B,CADASTRO!$B312,ENTRADAS!$I:$I,CADASTRO!H$2)/(SUMIFS(ENTRADAS!$D:$D,ENTRADAS!$B:$B,CADASTRO!$B312,ENTRADAS!$I:$I,CADASTRO!H$2)),0)</f>
        <v>0</v>
      </c>
      <c r="I312" s="9">
        <f>IFERROR(SUMIFS(ENTRADAS!$J:$J,ENTRADAS!$B:$B,CADASTRO!$B312,ENTRADAS!$I:$I,CADASTRO!I$2)/(SUMIFS(ENTRADAS!$D:$D,ENTRADAS!$B:$B,CADASTRO!$B312,ENTRADAS!$I:$I,CADASTRO!I$2)),0)</f>
        <v>0</v>
      </c>
      <c r="J312" s="9">
        <f>IFERROR(SUMIFS(ENTRADAS!$J:$J,ENTRADAS!$B:$B,CADASTRO!$B312,ENTRADAS!$I:$I,CADASTRO!J$2)/(SUMIFS(ENTRADAS!$D:$D,ENTRADAS!$B:$B,CADASTRO!$B312,ENTRADAS!$I:$I,CADASTRO!J$2)),0)</f>
        <v>0</v>
      </c>
      <c r="K312" s="9">
        <f>IFERROR(SUMIFS(ENTRADAS!$J:$J,ENTRADAS!$B:$B,CADASTRO!$B312,ENTRADAS!$I:$I,CADASTRO!K$2)/(SUMIFS(ENTRADAS!$D:$D,ENTRADAS!$B:$B,CADASTRO!$B312,ENTRADAS!$I:$I,CADASTRO!K$2)),0)</f>
        <v>0</v>
      </c>
      <c r="L312" s="9">
        <f>IFERROR(SUMIFS(ENTRADAS!$J:$J,ENTRADAS!$B:$B,CADASTRO!$B312,ENTRADAS!$I:$I,CADASTRO!L$2)/(SUMIFS(ENTRADAS!$D:$D,ENTRADAS!$B:$B,CADASTRO!$B312,ENTRADAS!$I:$I,CADASTRO!L$2)),0)</f>
        <v>0</v>
      </c>
      <c r="M312" s="9">
        <f>IFERROR(SUMIFS(ENTRADAS!$J:$J,ENTRADAS!$B:$B,CADASTRO!$B312,ENTRADAS!$I:$I,CADASTRO!M$2)/(SUMIFS(ENTRADAS!$D:$D,ENTRADAS!$B:$B,CADASTRO!$B312,ENTRADAS!$I:$I,CADASTRO!M$2)),0)</f>
        <v>0</v>
      </c>
      <c r="N312" s="9">
        <f>IFERROR(SUMIFS(ENTRADAS!$J:$J,ENTRADAS!$B:$B,CADASTRO!$B312,ENTRADAS!$I:$I,CADASTRO!N$2)/(SUMIFS(ENTRADAS!$D:$D,ENTRADAS!$B:$B,CADASTRO!$B312,ENTRADAS!$I:$I,CADASTRO!N$2)),0)</f>
        <v>0</v>
      </c>
      <c r="O312" s="9">
        <f>IFERROR(SUMIFS(ENTRADAS!$J:$J,ENTRADAS!$B:$B,CADASTRO!$B312,ENTRADAS!$I:$I,CADASTRO!O$2)/(SUMIFS(ENTRADAS!$D:$D,ENTRADAS!$B:$B,CADASTRO!$B312,ENTRADAS!$I:$I,CADASTRO!O$2)),0)</f>
        <v>0</v>
      </c>
      <c r="P312" s="9">
        <f>IFERROR(SUMIFS(ENTRADAS!$J:$J,ENTRADAS!$B:$B,CADASTRO!$B312,ENTRADAS!$I:$I,CADASTRO!P$2)/(SUMIFS(ENTRADAS!$D:$D,ENTRADAS!$B:$B,CADASTRO!$B312,ENTRADAS!$I:$I,CADASTRO!P$2)),0)</f>
        <v>0</v>
      </c>
      <c r="Q312" s="9">
        <f>IFERROR(SUMIFS(ENTRADAS!$J:$J,ENTRADAS!$B:$B,CADASTRO!$B312,ENTRADAS!$I:$I,CADASTRO!Q$2)/(SUMIFS(ENTRADAS!$D:$D,ENTRADAS!$B:$B,CADASTRO!$B312,ENTRADAS!$I:$I,CADASTRO!Q$2)),0)</f>
        <v>0</v>
      </c>
      <c r="R312" s="212">
        <f t="shared" si="13"/>
        <v>0</v>
      </c>
      <c r="S312" s="17">
        <f t="shared" si="15"/>
        <v>0</v>
      </c>
      <c r="T312" s="212">
        <f t="shared" si="14"/>
        <v>12</v>
      </c>
      <c r="U312" s="209">
        <v>12</v>
      </c>
      <c r="V312" s="1"/>
      <c r="W312" s="1"/>
      <c r="X312" s="1"/>
      <c r="Y312" s="1"/>
      <c r="Z312" s="1"/>
      <c r="AA312" s="1"/>
      <c r="AB312" s="1"/>
      <c r="AC312" s="1"/>
    </row>
    <row r="313" spans="1:29" ht="15.75" customHeight="1" x14ac:dyDescent="0.25">
      <c r="A313" s="7"/>
      <c r="B313" s="7"/>
      <c r="C313" s="7"/>
      <c r="D313" s="8"/>
      <c r="E313" s="9"/>
      <c r="F313" s="9">
        <f>IFERROR(SUMIFS(ENTRADAS!$J:$J,ENTRADAS!$B:$B,CADASTRO!$B313,ENTRADAS!$I:$I,CADASTRO!F$2)/(SUMIFS(ENTRADAS!$D:$D,ENTRADAS!$B:$B,CADASTRO!$B313,ENTRADAS!$I:$I,CADASTRO!F$2)),0)</f>
        <v>0</v>
      </c>
      <c r="G313" s="9">
        <f>IFERROR(SUMIFS(ENTRADAS!$J:$J,ENTRADAS!$B:$B,CADASTRO!$B313,ENTRADAS!$I:$I,CADASTRO!G$2)/(SUMIFS(ENTRADAS!$D:$D,ENTRADAS!$B:$B,CADASTRO!$B313,ENTRADAS!$I:$I,CADASTRO!G$2)),0)</f>
        <v>0</v>
      </c>
      <c r="H313" s="9">
        <f>IFERROR(SUMIFS(ENTRADAS!$J:$J,ENTRADAS!$B:$B,CADASTRO!$B313,ENTRADAS!$I:$I,CADASTRO!H$2)/(SUMIFS(ENTRADAS!$D:$D,ENTRADAS!$B:$B,CADASTRO!$B313,ENTRADAS!$I:$I,CADASTRO!H$2)),0)</f>
        <v>0</v>
      </c>
      <c r="I313" s="9">
        <f>IFERROR(SUMIFS(ENTRADAS!$J:$J,ENTRADAS!$B:$B,CADASTRO!$B313,ENTRADAS!$I:$I,CADASTRO!I$2)/(SUMIFS(ENTRADAS!$D:$D,ENTRADAS!$B:$B,CADASTRO!$B313,ENTRADAS!$I:$I,CADASTRO!I$2)),0)</f>
        <v>0</v>
      </c>
      <c r="J313" s="9">
        <f>IFERROR(SUMIFS(ENTRADAS!$J:$J,ENTRADAS!$B:$B,CADASTRO!$B313,ENTRADAS!$I:$I,CADASTRO!J$2)/(SUMIFS(ENTRADAS!$D:$D,ENTRADAS!$B:$B,CADASTRO!$B313,ENTRADAS!$I:$I,CADASTRO!J$2)),0)</f>
        <v>0</v>
      </c>
      <c r="K313" s="9">
        <f>IFERROR(SUMIFS(ENTRADAS!$J:$J,ENTRADAS!$B:$B,CADASTRO!$B313,ENTRADAS!$I:$I,CADASTRO!K$2)/(SUMIFS(ENTRADAS!$D:$D,ENTRADAS!$B:$B,CADASTRO!$B313,ENTRADAS!$I:$I,CADASTRO!K$2)),0)</f>
        <v>0</v>
      </c>
      <c r="L313" s="9">
        <f>IFERROR(SUMIFS(ENTRADAS!$J:$J,ENTRADAS!$B:$B,CADASTRO!$B313,ENTRADAS!$I:$I,CADASTRO!L$2)/(SUMIFS(ENTRADAS!$D:$D,ENTRADAS!$B:$B,CADASTRO!$B313,ENTRADAS!$I:$I,CADASTRO!L$2)),0)</f>
        <v>0</v>
      </c>
      <c r="M313" s="9">
        <f>IFERROR(SUMIFS(ENTRADAS!$J:$J,ENTRADAS!$B:$B,CADASTRO!$B313,ENTRADAS!$I:$I,CADASTRO!M$2)/(SUMIFS(ENTRADAS!$D:$D,ENTRADAS!$B:$B,CADASTRO!$B313,ENTRADAS!$I:$I,CADASTRO!M$2)),0)</f>
        <v>0</v>
      </c>
      <c r="N313" s="9">
        <f>IFERROR(SUMIFS(ENTRADAS!$J:$J,ENTRADAS!$B:$B,CADASTRO!$B313,ENTRADAS!$I:$I,CADASTRO!N$2)/(SUMIFS(ENTRADAS!$D:$D,ENTRADAS!$B:$B,CADASTRO!$B313,ENTRADAS!$I:$I,CADASTRO!N$2)),0)</f>
        <v>0</v>
      </c>
      <c r="O313" s="9">
        <f>IFERROR(SUMIFS(ENTRADAS!$J:$J,ENTRADAS!$B:$B,CADASTRO!$B313,ENTRADAS!$I:$I,CADASTRO!O$2)/(SUMIFS(ENTRADAS!$D:$D,ENTRADAS!$B:$B,CADASTRO!$B313,ENTRADAS!$I:$I,CADASTRO!O$2)),0)</f>
        <v>0</v>
      </c>
      <c r="P313" s="9">
        <f>IFERROR(SUMIFS(ENTRADAS!$J:$J,ENTRADAS!$B:$B,CADASTRO!$B313,ENTRADAS!$I:$I,CADASTRO!P$2)/(SUMIFS(ENTRADAS!$D:$D,ENTRADAS!$B:$B,CADASTRO!$B313,ENTRADAS!$I:$I,CADASTRO!P$2)),0)</f>
        <v>0</v>
      </c>
      <c r="Q313" s="9">
        <f>IFERROR(SUMIFS(ENTRADAS!$J:$J,ENTRADAS!$B:$B,CADASTRO!$B313,ENTRADAS!$I:$I,CADASTRO!Q$2)/(SUMIFS(ENTRADAS!$D:$D,ENTRADAS!$B:$B,CADASTRO!$B313,ENTRADAS!$I:$I,CADASTRO!Q$2)),0)</f>
        <v>0</v>
      </c>
      <c r="R313" s="212">
        <f t="shared" si="13"/>
        <v>0</v>
      </c>
      <c r="S313" s="17">
        <f t="shared" si="15"/>
        <v>0</v>
      </c>
      <c r="T313" s="212">
        <f t="shared" si="14"/>
        <v>12</v>
      </c>
      <c r="U313" s="209">
        <v>12</v>
      </c>
      <c r="V313" s="1"/>
      <c r="W313" s="1"/>
      <c r="X313" s="1"/>
      <c r="Y313" s="1"/>
      <c r="Z313" s="1"/>
      <c r="AA313" s="1"/>
      <c r="AB313" s="1"/>
      <c r="AC313" s="1"/>
    </row>
    <row r="314" spans="1:29" ht="15.75" customHeight="1" x14ac:dyDescent="0.25">
      <c r="A314" s="7"/>
      <c r="B314" s="7"/>
      <c r="C314" s="7"/>
      <c r="D314" s="8"/>
      <c r="E314" s="9"/>
      <c r="F314" s="9">
        <f>IFERROR(SUMIFS(ENTRADAS!$J:$J,ENTRADAS!$B:$B,CADASTRO!$B314,ENTRADAS!$I:$I,CADASTRO!F$2)/(SUMIFS(ENTRADAS!$D:$D,ENTRADAS!$B:$B,CADASTRO!$B314,ENTRADAS!$I:$I,CADASTRO!F$2)),0)</f>
        <v>0</v>
      </c>
      <c r="G314" s="9">
        <f>IFERROR(SUMIFS(ENTRADAS!$J:$J,ENTRADAS!$B:$B,CADASTRO!$B314,ENTRADAS!$I:$I,CADASTRO!G$2)/(SUMIFS(ENTRADAS!$D:$D,ENTRADAS!$B:$B,CADASTRO!$B314,ENTRADAS!$I:$I,CADASTRO!G$2)),0)</f>
        <v>0</v>
      </c>
      <c r="H314" s="9">
        <f>IFERROR(SUMIFS(ENTRADAS!$J:$J,ENTRADAS!$B:$B,CADASTRO!$B314,ENTRADAS!$I:$I,CADASTRO!H$2)/(SUMIFS(ENTRADAS!$D:$D,ENTRADAS!$B:$B,CADASTRO!$B314,ENTRADAS!$I:$I,CADASTRO!H$2)),0)</f>
        <v>0</v>
      </c>
      <c r="I314" s="9">
        <f>IFERROR(SUMIFS(ENTRADAS!$J:$J,ENTRADAS!$B:$B,CADASTRO!$B314,ENTRADAS!$I:$I,CADASTRO!I$2)/(SUMIFS(ENTRADAS!$D:$D,ENTRADAS!$B:$B,CADASTRO!$B314,ENTRADAS!$I:$I,CADASTRO!I$2)),0)</f>
        <v>0</v>
      </c>
      <c r="J314" s="9">
        <f>IFERROR(SUMIFS(ENTRADAS!$J:$J,ENTRADAS!$B:$B,CADASTRO!$B314,ENTRADAS!$I:$I,CADASTRO!J$2)/(SUMIFS(ENTRADAS!$D:$D,ENTRADAS!$B:$B,CADASTRO!$B314,ENTRADAS!$I:$I,CADASTRO!J$2)),0)</f>
        <v>0</v>
      </c>
      <c r="K314" s="9">
        <f>IFERROR(SUMIFS(ENTRADAS!$J:$J,ENTRADAS!$B:$B,CADASTRO!$B314,ENTRADAS!$I:$I,CADASTRO!K$2)/(SUMIFS(ENTRADAS!$D:$D,ENTRADAS!$B:$B,CADASTRO!$B314,ENTRADAS!$I:$I,CADASTRO!K$2)),0)</f>
        <v>0</v>
      </c>
      <c r="L314" s="9">
        <f>IFERROR(SUMIFS(ENTRADAS!$J:$J,ENTRADAS!$B:$B,CADASTRO!$B314,ENTRADAS!$I:$I,CADASTRO!L$2)/(SUMIFS(ENTRADAS!$D:$D,ENTRADAS!$B:$B,CADASTRO!$B314,ENTRADAS!$I:$I,CADASTRO!L$2)),0)</f>
        <v>0</v>
      </c>
      <c r="M314" s="9">
        <f>IFERROR(SUMIFS(ENTRADAS!$J:$J,ENTRADAS!$B:$B,CADASTRO!$B314,ENTRADAS!$I:$I,CADASTRO!M$2)/(SUMIFS(ENTRADAS!$D:$D,ENTRADAS!$B:$B,CADASTRO!$B314,ENTRADAS!$I:$I,CADASTRO!M$2)),0)</f>
        <v>0</v>
      </c>
      <c r="N314" s="9">
        <f>IFERROR(SUMIFS(ENTRADAS!$J:$J,ENTRADAS!$B:$B,CADASTRO!$B314,ENTRADAS!$I:$I,CADASTRO!N$2)/(SUMIFS(ENTRADAS!$D:$D,ENTRADAS!$B:$B,CADASTRO!$B314,ENTRADAS!$I:$I,CADASTRO!N$2)),0)</f>
        <v>0</v>
      </c>
      <c r="O314" s="9">
        <f>IFERROR(SUMIFS(ENTRADAS!$J:$J,ENTRADAS!$B:$B,CADASTRO!$B314,ENTRADAS!$I:$I,CADASTRO!O$2)/(SUMIFS(ENTRADAS!$D:$D,ENTRADAS!$B:$B,CADASTRO!$B314,ENTRADAS!$I:$I,CADASTRO!O$2)),0)</f>
        <v>0</v>
      </c>
      <c r="P314" s="9">
        <f>IFERROR(SUMIFS(ENTRADAS!$J:$J,ENTRADAS!$B:$B,CADASTRO!$B314,ENTRADAS!$I:$I,CADASTRO!P$2)/(SUMIFS(ENTRADAS!$D:$D,ENTRADAS!$B:$B,CADASTRO!$B314,ENTRADAS!$I:$I,CADASTRO!P$2)),0)</f>
        <v>0</v>
      </c>
      <c r="Q314" s="9">
        <f>IFERROR(SUMIFS(ENTRADAS!$J:$J,ENTRADAS!$B:$B,CADASTRO!$B314,ENTRADAS!$I:$I,CADASTRO!Q$2)/(SUMIFS(ENTRADAS!$D:$D,ENTRADAS!$B:$B,CADASTRO!$B314,ENTRADAS!$I:$I,CADASTRO!Q$2)),0)</f>
        <v>0</v>
      </c>
      <c r="R314" s="212">
        <f t="shared" si="13"/>
        <v>0</v>
      </c>
      <c r="S314" s="17">
        <f t="shared" si="15"/>
        <v>0</v>
      </c>
      <c r="T314" s="212">
        <f t="shared" si="14"/>
        <v>12</v>
      </c>
      <c r="U314" s="209">
        <v>12</v>
      </c>
      <c r="V314" s="1"/>
      <c r="W314" s="1"/>
      <c r="X314" s="1"/>
      <c r="Y314" s="1"/>
      <c r="Z314" s="1"/>
      <c r="AA314" s="1"/>
      <c r="AB314" s="1"/>
      <c r="AC314" s="1"/>
    </row>
    <row r="315" spans="1:29" ht="15.75" customHeight="1" x14ac:dyDescent="0.25">
      <c r="A315" s="266"/>
      <c r="B315" s="266"/>
      <c r="C315" s="266"/>
      <c r="D315" s="266"/>
      <c r="E315" s="266"/>
      <c r="F315" s="9">
        <f>IFERROR(SUMIFS(ENTRADAS!$J:$J,ENTRADAS!$B:$B,CADASTRO!$B315,ENTRADAS!$I:$I,CADASTRO!F$2)/(SUMIFS(ENTRADAS!$D:$D,ENTRADAS!$B:$B,CADASTRO!$B315,ENTRADAS!$I:$I,CADASTRO!F$2)),0)</f>
        <v>0</v>
      </c>
      <c r="G315" s="9">
        <f>IFERROR(SUMIFS(ENTRADAS!$J:$J,ENTRADAS!$B:$B,CADASTRO!$B315,ENTRADAS!$I:$I,CADASTRO!G$2)/(SUMIFS(ENTRADAS!$D:$D,ENTRADAS!$B:$B,CADASTRO!$B315,ENTRADAS!$I:$I,CADASTRO!G$2)),0)</f>
        <v>0</v>
      </c>
      <c r="H315" s="9">
        <f>IFERROR(SUMIFS(ENTRADAS!$J:$J,ENTRADAS!$B:$B,CADASTRO!$B315,ENTRADAS!$I:$I,CADASTRO!H$2)/(SUMIFS(ENTRADAS!$D:$D,ENTRADAS!$B:$B,CADASTRO!$B315,ENTRADAS!$I:$I,CADASTRO!H$2)),0)</f>
        <v>0</v>
      </c>
      <c r="I315" s="9">
        <f>IFERROR(SUMIFS(ENTRADAS!$J:$J,ENTRADAS!$B:$B,CADASTRO!$B315,ENTRADAS!$I:$I,CADASTRO!I$2)/(SUMIFS(ENTRADAS!$D:$D,ENTRADAS!$B:$B,CADASTRO!$B315,ENTRADAS!$I:$I,CADASTRO!I$2)),0)</f>
        <v>0</v>
      </c>
      <c r="J315" s="9">
        <f>IFERROR(SUMIFS(ENTRADAS!$J:$J,ENTRADAS!$B:$B,CADASTRO!$B315,ENTRADAS!$I:$I,CADASTRO!J$2)/(SUMIFS(ENTRADAS!$D:$D,ENTRADAS!$B:$B,CADASTRO!$B315,ENTRADAS!$I:$I,CADASTRO!J$2)),0)</f>
        <v>0</v>
      </c>
      <c r="K315" s="9">
        <f>IFERROR(SUMIFS(ENTRADAS!$J:$J,ENTRADAS!$B:$B,CADASTRO!$B315,ENTRADAS!$I:$I,CADASTRO!K$2)/(SUMIFS(ENTRADAS!$D:$D,ENTRADAS!$B:$B,CADASTRO!$B315,ENTRADAS!$I:$I,CADASTRO!K$2)),0)</f>
        <v>0</v>
      </c>
      <c r="L315" s="9">
        <f>IFERROR(SUMIFS(ENTRADAS!$J:$J,ENTRADAS!$B:$B,CADASTRO!$B315,ENTRADAS!$I:$I,CADASTRO!L$2)/(SUMIFS(ENTRADAS!$D:$D,ENTRADAS!$B:$B,CADASTRO!$B315,ENTRADAS!$I:$I,CADASTRO!L$2)),0)</f>
        <v>0</v>
      </c>
      <c r="M315" s="9">
        <f>IFERROR(SUMIFS(ENTRADAS!$J:$J,ENTRADAS!$B:$B,CADASTRO!$B315,ENTRADAS!$I:$I,CADASTRO!M$2)/(SUMIFS(ENTRADAS!$D:$D,ENTRADAS!$B:$B,CADASTRO!$B315,ENTRADAS!$I:$I,CADASTRO!M$2)),0)</f>
        <v>0</v>
      </c>
      <c r="N315" s="9">
        <f>IFERROR(SUMIFS(ENTRADAS!$J:$J,ENTRADAS!$B:$B,CADASTRO!$B315,ENTRADAS!$I:$I,CADASTRO!N$2)/(SUMIFS(ENTRADAS!$D:$D,ENTRADAS!$B:$B,CADASTRO!$B315,ENTRADAS!$I:$I,CADASTRO!N$2)),0)</f>
        <v>0</v>
      </c>
      <c r="O315" s="9">
        <f>IFERROR(SUMIFS(ENTRADAS!$J:$J,ENTRADAS!$B:$B,CADASTRO!$B315,ENTRADAS!$I:$I,CADASTRO!O$2)/(SUMIFS(ENTRADAS!$D:$D,ENTRADAS!$B:$B,CADASTRO!$B315,ENTRADAS!$I:$I,CADASTRO!O$2)),0)</f>
        <v>0</v>
      </c>
      <c r="P315" s="9">
        <f>IFERROR(SUMIFS(ENTRADAS!$J:$J,ENTRADAS!$B:$B,CADASTRO!$B315,ENTRADAS!$I:$I,CADASTRO!P$2)/(SUMIFS(ENTRADAS!$D:$D,ENTRADAS!$B:$B,CADASTRO!$B315,ENTRADAS!$I:$I,CADASTRO!P$2)),0)</f>
        <v>0</v>
      </c>
      <c r="Q315" s="9">
        <f>IFERROR(SUMIFS(ENTRADAS!$J:$J,ENTRADAS!$B:$B,CADASTRO!$B315,ENTRADAS!$I:$I,CADASTRO!Q$2)/(SUMIFS(ENTRADAS!$D:$D,ENTRADAS!$B:$B,CADASTRO!$B315,ENTRADAS!$I:$I,CADASTRO!Q$2)),0)</f>
        <v>0</v>
      </c>
      <c r="R315" s="212">
        <f t="shared" si="13"/>
        <v>0</v>
      </c>
      <c r="S315" s="17">
        <f t="shared" si="15"/>
        <v>0</v>
      </c>
      <c r="T315" s="212">
        <f t="shared" si="14"/>
        <v>12</v>
      </c>
      <c r="U315" s="209">
        <v>12</v>
      </c>
      <c r="V315" s="1"/>
      <c r="W315" s="1"/>
      <c r="X315" s="1"/>
      <c r="Y315" s="1"/>
      <c r="Z315" s="1"/>
      <c r="AA315" s="1"/>
      <c r="AB315" s="1"/>
      <c r="AC315" s="1"/>
    </row>
    <row r="316" spans="1:29" ht="15.75" customHeight="1" x14ac:dyDescent="0.25">
      <c r="A316" s="7"/>
      <c r="B316" s="7"/>
      <c r="C316" s="7"/>
      <c r="D316" s="8"/>
      <c r="E316" s="9"/>
      <c r="F316" s="9">
        <f>IFERROR(SUMIFS(ENTRADAS!$J:$J,ENTRADAS!$B:$B,CADASTRO!$B316,ENTRADAS!$I:$I,CADASTRO!F$2)/(SUMIFS(ENTRADAS!$D:$D,ENTRADAS!$B:$B,CADASTRO!$B316,ENTRADAS!$I:$I,CADASTRO!F$2)),0)</f>
        <v>0</v>
      </c>
      <c r="G316" s="9">
        <f>IFERROR(SUMIFS(ENTRADAS!$J:$J,ENTRADAS!$B:$B,CADASTRO!$B316,ENTRADAS!$I:$I,CADASTRO!G$2)/(SUMIFS(ENTRADAS!$D:$D,ENTRADAS!$B:$B,CADASTRO!$B316,ENTRADAS!$I:$I,CADASTRO!G$2)),0)</f>
        <v>0</v>
      </c>
      <c r="H316" s="9">
        <f>IFERROR(SUMIFS(ENTRADAS!$J:$J,ENTRADAS!$B:$B,CADASTRO!$B316,ENTRADAS!$I:$I,CADASTRO!H$2)/(SUMIFS(ENTRADAS!$D:$D,ENTRADAS!$B:$B,CADASTRO!$B316,ENTRADAS!$I:$I,CADASTRO!H$2)),0)</f>
        <v>0</v>
      </c>
      <c r="I316" s="9">
        <f>IFERROR(SUMIFS(ENTRADAS!$J:$J,ENTRADAS!$B:$B,CADASTRO!$B316,ENTRADAS!$I:$I,CADASTRO!I$2)/(SUMIFS(ENTRADAS!$D:$D,ENTRADAS!$B:$B,CADASTRO!$B316,ENTRADAS!$I:$I,CADASTRO!I$2)),0)</f>
        <v>0</v>
      </c>
      <c r="J316" s="9">
        <f>IFERROR(SUMIFS(ENTRADAS!$J:$J,ENTRADAS!$B:$B,CADASTRO!$B316,ENTRADAS!$I:$I,CADASTRO!J$2)/(SUMIFS(ENTRADAS!$D:$D,ENTRADAS!$B:$B,CADASTRO!$B316,ENTRADAS!$I:$I,CADASTRO!J$2)),0)</f>
        <v>0</v>
      </c>
      <c r="K316" s="9">
        <f>IFERROR(SUMIFS(ENTRADAS!$J:$J,ENTRADAS!$B:$B,CADASTRO!$B316,ENTRADAS!$I:$I,CADASTRO!K$2)/(SUMIFS(ENTRADAS!$D:$D,ENTRADAS!$B:$B,CADASTRO!$B316,ENTRADAS!$I:$I,CADASTRO!K$2)),0)</f>
        <v>0</v>
      </c>
      <c r="L316" s="9">
        <f>IFERROR(SUMIFS(ENTRADAS!$J:$J,ENTRADAS!$B:$B,CADASTRO!$B316,ENTRADAS!$I:$I,CADASTRO!L$2)/(SUMIFS(ENTRADAS!$D:$D,ENTRADAS!$B:$B,CADASTRO!$B316,ENTRADAS!$I:$I,CADASTRO!L$2)),0)</f>
        <v>0</v>
      </c>
      <c r="M316" s="9">
        <f>IFERROR(SUMIFS(ENTRADAS!$J:$J,ENTRADAS!$B:$B,CADASTRO!$B316,ENTRADAS!$I:$I,CADASTRO!M$2)/(SUMIFS(ENTRADAS!$D:$D,ENTRADAS!$B:$B,CADASTRO!$B316,ENTRADAS!$I:$I,CADASTRO!M$2)),0)</f>
        <v>0</v>
      </c>
      <c r="N316" s="9">
        <f>IFERROR(SUMIFS(ENTRADAS!$J:$J,ENTRADAS!$B:$B,CADASTRO!$B316,ENTRADAS!$I:$I,CADASTRO!N$2)/(SUMIFS(ENTRADAS!$D:$D,ENTRADAS!$B:$B,CADASTRO!$B316,ENTRADAS!$I:$I,CADASTRO!N$2)),0)</f>
        <v>0</v>
      </c>
      <c r="O316" s="9">
        <f>IFERROR(SUMIFS(ENTRADAS!$J:$J,ENTRADAS!$B:$B,CADASTRO!$B316,ENTRADAS!$I:$I,CADASTRO!O$2)/(SUMIFS(ENTRADAS!$D:$D,ENTRADAS!$B:$B,CADASTRO!$B316,ENTRADAS!$I:$I,CADASTRO!O$2)),0)</f>
        <v>0</v>
      </c>
      <c r="P316" s="9">
        <f>IFERROR(SUMIFS(ENTRADAS!$J:$J,ENTRADAS!$B:$B,CADASTRO!$B316,ENTRADAS!$I:$I,CADASTRO!P$2)/(SUMIFS(ENTRADAS!$D:$D,ENTRADAS!$B:$B,CADASTRO!$B316,ENTRADAS!$I:$I,CADASTRO!P$2)),0)</f>
        <v>0</v>
      </c>
      <c r="Q316" s="9">
        <f>IFERROR(SUMIFS(ENTRADAS!$J:$J,ENTRADAS!$B:$B,CADASTRO!$B316,ENTRADAS!$I:$I,CADASTRO!Q$2)/(SUMIFS(ENTRADAS!$D:$D,ENTRADAS!$B:$B,CADASTRO!$B316,ENTRADAS!$I:$I,CADASTRO!Q$2)),0)</f>
        <v>0</v>
      </c>
      <c r="R316" s="212">
        <f t="shared" si="13"/>
        <v>0</v>
      </c>
      <c r="S316" s="17">
        <f t="shared" si="15"/>
        <v>0</v>
      </c>
      <c r="T316" s="212">
        <f t="shared" si="14"/>
        <v>12</v>
      </c>
      <c r="U316" s="209">
        <v>12</v>
      </c>
      <c r="V316" s="1"/>
      <c r="W316" s="1"/>
      <c r="X316" s="1"/>
      <c r="Y316" s="1"/>
      <c r="Z316" s="1"/>
      <c r="AA316" s="1"/>
      <c r="AB316" s="1"/>
      <c r="AC316" s="1"/>
    </row>
    <row r="317" spans="1:29" ht="15.75" customHeight="1" x14ac:dyDescent="0.25">
      <c r="A317" s="8"/>
      <c r="B317" s="7"/>
      <c r="C317" s="7"/>
      <c r="D317" s="8"/>
      <c r="E317" s="9"/>
      <c r="F317" s="9">
        <f>IFERROR(SUMIFS(ENTRADAS!$J:$J,ENTRADAS!$B:$B,CADASTRO!$B317,ENTRADAS!$I:$I,CADASTRO!F$2)/(SUMIFS(ENTRADAS!$D:$D,ENTRADAS!$B:$B,CADASTRO!$B317,ENTRADAS!$I:$I,CADASTRO!F$2)),0)</f>
        <v>0</v>
      </c>
      <c r="G317" s="9">
        <f>IFERROR(SUMIFS(ENTRADAS!$J:$J,ENTRADAS!$B:$B,CADASTRO!$B317,ENTRADAS!$I:$I,CADASTRO!G$2)/(SUMIFS(ENTRADAS!$D:$D,ENTRADAS!$B:$B,CADASTRO!$B317,ENTRADAS!$I:$I,CADASTRO!G$2)),0)</f>
        <v>0</v>
      </c>
      <c r="H317" s="9">
        <f>IFERROR(SUMIFS(ENTRADAS!$J:$J,ENTRADAS!$B:$B,CADASTRO!$B317,ENTRADAS!$I:$I,CADASTRO!H$2)/(SUMIFS(ENTRADAS!$D:$D,ENTRADAS!$B:$B,CADASTRO!$B317,ENTRADAS!$I:$I,CADASTRO!H$2)),0)</f>
        <v>0</v>
      </c>
      <c r="I317" s="9">
        <f>IFERROR(SUMIFS(ENTRADAS!$J:$J,ENTRADAS!$B:$B,CADASTRO!$B317,ENTRADAS!$I:$I,CADASTRO!I$2)/(SUMIFS(ENTRADAS!$D:$D,ENTRADAS!$B:$B,CADASTRO!$B317,ENTRADAS!$I:$I,CADASTRO!I$2)),0)</f>
        <v>0</v>
      </c>
      <c r="J317" s="9">
        <f>IFERROR(SUMIFS(ENTRADAS!$J:$J,ENTRADAS!$B:$B,CADASTRO!$B317,ENTRADAS!$I:$I,CADASTRO!J$2)/(SUMIFS(ENTRADAS!$D:$D,ENTRADAS!$B:$B,CADASTRO!$B317,ENTRADAS!$I:$I,CADASTRO!J$2)),0)</f>
        <v>0</v>
      </c>
      <c r="K317" s="9">
        <f>IFERROR(SUMIFS(ENTRADAS!$J:$J,ENTRADAS!$B:$B,CADASTRO!$B317,ENTRADAS!$I:$I,CADASTRO!K$2)/(SUMIFS(ENTRADAS!$D:$D,ENTRADAS!$B:$B,CADASTRO!$B317,ENTRADAS!$I:$I,CADASTRO!K$2)),0)</f>
        <v>0</v>
      </c>
      <c r="L317" s="9">
        <f>IFERROR(SUMIFS(ENTRADAS!$J:$J,ENTRADAS!$B:$B,CADASTRO!$B317,ENTRADAS!$I:$I,CADASTRO!L$2)/(SUMIFS(ENTRADAS!$D:$D,ENTRADAS!$B:$B,CADASTRO!$B317,ENTRADAS!$I:$I,CADASTRO!L$2)),0)</f>
        <v>0</v>
      </c>
      <c r="M317" s="9">
        <f>IFERROR(SUMIFS(ENTRADAS!$J:$J,ENTRADAS!$B:$B,CADASTRO!$B317,ENTRADAS!$I:$I,CADASTRO!M$2)/(SUMIFS(ENTRADAS!$D:$D,ENTRADAS!$B:$B,CADASTRO!$B317,ENTRADAS!$I:$I,CADASTRO!M$2)),0)</f>
        <v>0</v>
      </c>
      <c r="N317" s="9">
        <f>IFERROR(SUMIFS(ENTRADAS!$J:$J,ENTRADAS!$B:$B,CADASTRO!$B317,ENTRADAS!$I:$I,CADASTRO!N$2)/(SUMIFS(ENTRADAS!$D:$D,ENTRADAS!$B:$B,CADASTRO!$B317,ENTRADAS!$I:$I,CADASTRO!N$2)),0)</f>
        <v>0</v>
      </c>
      <c r="O317" s="9">
        <f>IFERROR(SUMIFS(ENTRADAS!$J:$J,ENTRADAS!$B:$B,CADASTRO!$B317,ENTRADAS!$I:$I,CADASTRO!O$2)/(SUMIFS(ENTRADAS!$D:$D,ENTRADAS!$B:$B,CADASTRO!$B317,ENTRADAS!$I:$I,CADASTRO!O$2)),0)</f>
        <v>0</v>
      </c>
      <c r="P317" s="9">
        <f>IFERROR(SUMIFS(ENTRADAS!$J:$J,ENTRADAS!$B:$B,CADASTRO!$B317,ENTRADAS!$I:$I,CADASTRO!P$2)/(SUMIFS(ENTRADAS!$D:$D,ENTRADAS!$B:$B,CADASTRO!$B317,ENTRADAS!$I:$I,CADASTRO!P$2)),0)</f>
        <v>0</v>
      </c>
      <c r="Q317" s="9">
        <f>IFERROR(SUMIFS(ENTRADAS!$J:$J,ENTRADAS!$B:$B,CADASTRO!$B317,ENTRADAS!$I:$I,CADASTRO!Q$2)/(SUMIFS(ENTRADAS!$D:$D,ENTRADAS!$B:$B,CADASTRO!$B317,ENTRADAS!$I:$I,CADASTRO!Q$2)),0)</f>
        <v>0</v>
      </c>
      <c r="R317" s="212">
        <f t="shared" si="13"/>
        <v>0</v>
      </c>
      <c r="S317" s="17">
        <f t="shared" si="15"/>
        <v>0</v>
      </c>
      <c r="T317" s="212">
        <f t="shared" si="14"/>
        <v>12</v>
      </c>
      <c r="U317" s="209">
        <v>12</v>
      </c>
      <c r="V317" s="1"/>
      <c r="W317" s="1"/>
      <c r="X317" s="1"/>
      <c r="Y317" s="1"/>
      <c r="Z317" s="1"/>
      <c r="AA317" s="1"/>
      <c r="AB317" s="1"/>
      <c r="AC317" s="1"/>
    </row>
    <row r="318" spans="1:29" ht="15.75" customHeight="1" x14ac:dyDescent="0.25">
      <c r="A318" s="8"/>
      <c r="B318" s="7"/>
      <c r="C318" s="7"/>
      <c r="D318" s="8"/>
      <c r="E318" s="9"/>
      <c r="F318" s="9">
        <f>IFERROR(SUMIFS(ENTRADAS!$J:$J,ENTRADAS!$B:$B,CADASTRO!$B318,ENTRADAS!$I:$I,CADASTRO!F$2)/(SUMIFS(ENTRADAS!$D:$D,ENTRADAS!$B:$B,CADASTRO!$B318,ENTRADAS!$I:$I,CADASTRO!F$2)),0)</f>
        <v>0</v>
      </c>
      <c r="G318" s="9">
        <f>IFERROR(SUMIFS(ENTRADAS!$J:$J,ENTRADAS!$B:$B,CADASTRO!$B318,ENTRADAS!$I:$I,CADASTRO!G$2)/(SUMIFS(ENTRADAS!$D:$D,ENTRADAS!$B:$B,CADASTRO!$B318,ENTRADAS!$I:$I,CADASTRO!G$2)),0)</f>
        <v>0</v>
      </c>
      <c r="H318" s="9">
        <f>IFERROR(SUMIFS(ENTRADAS!$J:$J,ENTRADAS!$B:$B,CADASTRO!$B318,ENTRADAS!$I:$I,CADASTRO!H$2)/(SUMIFS(ENTRADAS!$D:$D,ENTRADAS!$B:$B,CADASTRO!$B318,ENTRADAS!$I:$I,CADASTRO!H$2)),0)</f>
        <v>0</v>
      </c>
      <c r="I318" s="9">
        <f>IFERROR(SUMIFS(ENTRADAS!$J:$J,ENTRADAS!$B:$B,CADASTRO!$B318,ENTRADAS!$I:$I,CADASTRO!I$2)/(SUMIFS(ENTRADAS!$D:$D,ENTRADAS!$B:$B,CADASTRO!$B318,ENTRADAS!$I:$I,CADASTRO!I$2)),0)</f>
        <v>0</v>
      </c>
      <c r="J318" s="9">
        <f>IFERROR(SUMIFS(ENTRADAS!$J:$J,ENTRADAS!$B:$B,CADASTRO!$B318,ENTRADAS!$I:$I,CADASTRO!J$2)/(SUMIFS(ENTRADAS!$D:$D,ENTRADAS!$B:$B,CADASTRO!$B318,ENTRADAS!$I:$I,CADASTRO!J$2)),0)</f>
        <v>0</v>
      </c>
      <c r="K318" s="9">
        <f>IFERROR(SUMIFS(ENTRADAS!$J:$J,ENTRADAS!$B:$B,CADASTRO!$B318,ENTRADAS!$I:$I,CADASTRO!K$2)/(SUMIFS(ENTRADAS!$D:$D,ENTRADAS!$B:$B,CADASTRO!$B318,ENTRADAS!$I:$I,CADASTRO!K$2)),0)</f>
        <v>0</v>
      </c>
      <c r="L318" s="9">
        <f>IFERROR(SUMIFS(ENTRADAS!$J:$J,ENTRADAS!$B:$B,CADASTRO!$B318,ENTRADAS!$I:$I,CADASTRO!L$2)/(SUMIFS(ENTRADAS!$D:$D,ENTRADAS!$B:$B,CADASTRO!$B318,ENTRADAS!$I:$I,CADASTRO!L$2)),0)</f>
        <v>0</v>
      </c>
      <c r="M318" s="9">
        <f>IFERROR(SUMIFS(ENTRADAS!$J:$J,ENTRADAS!$B:$B,CADASTRO!$B318,ENTRADAS!$I:$I,CADASTRO!M$2)/(SUMIFS(ENTRADAS!$D:$D,ENTRADAS!$B:$B,CADASTRO!$B318,ENTRADAS!$I:$I,CADASTRO!M$2)),0)</f>
        <v>0</v>
      </c>
      <c r="N318" s="9">
        <f>IFERROR(SUMIFS(ENTRADAS!$J:$J,ENTRADAS!$B:$B,CADASTRO!$B318,ENTRADAS!$I:$I,CADASTRO!N$2)/(SUMIFS(ENTRADAS!$D:$D,ENTRADAS!$B:$B,CADASTRO!$B318,ENTRADAS!$I:$I,CADASTRO!N$2)),0)</f>
        <v>0</v>
      </c>
      <c r="O318" s="9">
        <f>IFERROR(SUMIFS(ENTRADAS!$J:$J,ENTRADAS!$B:$B,CADASTRO!$B318,ENTRADAS!$I:$I,CADASTRO!O$2)/(SUMIFS(ENTRADAS!$D:$D,ENTRADAS!$B:$B,CADASTRO!$B318,ENTRADAS!$I:$I,CADASTRO!O$2)),0)</f>
        <v>0</v>
      </c>
      <c r="P318" s="9">
        <f>IFERROR(SUMIFS(ENTRADAS!$J:$J,ENTRADAS!$B:$B,CADASTRO!$B318,ENTRADAS!$I:$I,CADASTRO!P$2)/(SUMIFS(ENTRADAS!$D:$D,ENTRADAS!$B:$B,CADASTRO!$B318,ENTRADAS!$I:$I,CADASTRO!P$2)),0)</f>
        <v>0</v>
      </c>
      <c r="Q318" s="9">
        <f>IFERROR(SUMIFS(ENTRADAS!$J:$J,ENTRADAS!$B:$B,CADASTRO!$B318,ENTRADAS!$I:$I,CADASTRO!Q$2)/(SUMIFS(ENTRADAS!$D:$D,ENTRADAS!$B:$B,CADASTRO!$B318,ENTRADAS!$I:$I,CADASTRO!Q$2)),0)</f>
        <v>0</v>
      </c>
      <c r="R318" s="212">
        <f t="shared" si="13"/>
        <v>0</v>
      </c>
      <c r="S318" s="17">
        <f t="shared" si="15"/>
        <v>0</v>
      </c>
      <c r="T318" s="212">
        <f t="shared" si="14"/>
        <v>12</v>
      </c>
      <c r="U318" s="209">
        <v>12</v>
      </c>
      <c r="V318" s="1"/>
      <c r="W318" s="1"/>
      <c r="X318" s="1"/>
      <c r="Y318" s="1"/>
      <c r="Z318" s="1"/>
      <c r="AA318" s="1"/>
      <c r="AB318" s="1"/>
      <c r="AC318" s="1"/>
    </row>
    <row r="319" spans="1:29" ht="15.75" customHeight="1" x14ac:dyDescent="0.25">
      <c r="A319" s="8"/>
      <c r="B319" s="7"/>
      <c r="C319" s="7"/>
      <c r="D319" s="8"/>
      <c r="E319" s="9"/>
      <c r="F319" s="9">
        <f>IFERROR(SUMIFS(ENTRADAS!$J:$J,ENTRADAS!$B:$B,CADASTRO!$B319,ENTRADAS!$I:$I,CADASTRO!F$2)/(SUMIFS(ENTRADAS!$D:$D,ENTRADAS!$B:$B,CADASTRO!$B319,ENTRADAS!$I:$I,CADASTRO!F$2)),0)</f>
        <v>0</v>
      </c>
      <c r="G319" s="9">
        <f>IFERROR(SUMIFS(ENTRADAS!$J:$J,ENTRADAS!$B:$B,CADASTRO!$B319,ENTRADAS!$I:$I,CADASTRO!G$2)/(SUMIFS(ENTRADAS!$D:$D,ENTRADAS!$B:$B,CADASTRO!$B319,ENTRADAS!$I:$I,CADASTRO!G$2)),0)</f>
        <v>0</v>
      </c>
      <c r="H319" s="9">
        <f>IFERROR(SUMIFS(ENTRADAS!$J:$J,ENTRADAS!$B:$B,CADASTRO!$B319,ENTRADAS!$I:$I,CADASTRO!H$2)/(SUMIFS(ENTRADAS!$D:$D,ENTRADAS!$B:$B,CADASTRO!$B319,ENTRADAS!$I:$I,CADASTRO!H$2)),0)</f>
        <v>0</v>
      </c>
      <c r="I319" s="9">
        <f>IFERROR(SUMIFS(ENTRADAS!$J:$J,ENTRADAS!$B:$B,CADASTRO!$B319,ENTRADAS!$I:$I,CADASTRO!I$2)/(SUMIFS(ENTRADAS!$D:$D,ENTRADAS!$B:$B,CADASTRO!$B319,ENTRADAS!$I:$I,CADASTRO!I$2)),0)</f>
        <v>0</v>
      </c>
      <c r="J319" s="9">
        <f>IFERROR(SUMIFS(ENTRADAS!$J:$J,ENTRADAS!$B:$B,CADASTRO!$B319,ENTRADAS!$I:$I,CADASTRO!J$2)/(SUMIFS(ENTRADAS!$D:$D,ENTRADAS!$B:$B,CADASTRO!$B319,ENTRADAS!$I:$I,CADASTRO!J$2)),0)</f>
        <v>0</v>
      </c>
      <c r="K319" s="9">
        <f>IFERROR(SUMIFS(ENTRADAS!$J:$J,ENTRADAS!$B:$B,CADASTRO!$B319,ENTRADAS!$I:$I,CADASTRO!K$2)/(SUMIFS(ENTRADAS!$D:$D,ENTRADAS!$B:$B,CADASTRO!$B319,ENTRADAS!$I:$I,CADASTRO!K$2)),0)</f>
        <v>0</v>
      </c>
      <c r="L319" s="9">
        <f>IFERROR(SUMIFS(ENTRADAS!$J:$J,ENTRADAS!$B:$B,CADASTRO!$B319,ENTRADAS!$I:$I,CADASTRO!L$2)/(SUMIFS(ENTRADAS!$D:$D,ENTRADAS!$B:$B,CADASTRO!$B319,ENTRADAS!$I:$I,CADASTRO!L$2)),0)</f>
        <v>0</v>
      </c>
      <c r="M319" s="9">
        <f>IFERROR(SUMIFS(ENTRADAS!$J:$J,ENTRADAS!$B:$B,CADASTRO!$B319,ENTRADAS!$I:$I,CADASTRO!M$2)/(SUMIFS(ENTRADAS!$D:$D,ENTRADAS!$B:$B,CADASTRO!$B319,ENTRADAS!$I:$I,CADASTRO!M$2)),0)</f>
        <v>0</v>
      </c>
      <c r="N319" s="9">
        <f>IFERROR(SUMIFS(ENTRADAS!$J:$J,ENTRADAS!$B:$B,CADASTRO!$B319,ENTRADAS!$I:$I,CADASTRO!N$2)/(SUMIFS(ENTRADAS!$D:$D,ENTRADAS!$B:$B,CADASTRO!$B319,ENTRADAS!$I:$I,CADASTRO!N$2)),0)</f>
        <v>0</v>
      </c>
      <c r="O319" s="9">
        <f>IFERROR(SUMIFS(ENTRADAS!$J:$J,ENTRADAS!$B:$B,CADASTRO!$B319,ENTRADAS!$I:$I,CADASTRO!O$2)/(SUMIFS(ENTRADAS!$D:$D,ENTRADAS!$B:$B,CADASTRO!$B319,ENTRADAS!$I:$I,CADASTRO!O$2)),0)</f>
        <v>0</v>
      </c>
      <c r="P319" s="9">
        <f>IFERROR(SUMIFS(ENTRADAS!$J:$J,ENTRADAS!$B:$B,CADASTRO!$B319,ENTRADAS!$I:$I,CADASTRO!P$2)/(SUMIFS(ENTRADAS!$D:$D,ENTRADAS!$B:$B,CADASTRO!$B319,ENTRADAS!$I:$I,CADASTRO!P$2)),0)</f>
        <v>0</v>
      </c>
      <c r="Q319" s="9">
        <f>IFERROR(SUMIFS(ENTRADAS!$J:$J,ENTRADAS!$B:$B,CADASTRO!$B319,ENTRADAS!$I:$I,CADASTRO!Q$2)/(SUMIFS(ENTRADAS!$D:$D,ENTRADAS!$B:$B,CADASTRO!$B319,ENTRADAS!$I:$I,CADASTRO!Q$2)),0)</f>
        <v>0</v>
      </c>
      <c r="R319" s="212">
        <f t="shared" ref="R319:R382" si="16">IFERROR(SUM(F319:Q319)/(U319-T319),0)</f>
        <v>0</v>
      </c>
      <c r="S319" s="17">
        <f t="shared" si="15"/>
        <v>0</v>
      </c>
      <c r="T319" s="212">
        <f t="shared" si="14"/>
        <v>12</v>
      </c>
      <c r="U319" s="209">
        <v>12</v>
      </c>
      <c r="V319" s="1"/>
      <c r="W319" s="1"/>
      <c r="X319" s="1"/>
      <c r="Y319" s="1"/>
      <c r="Z319" s="1"/>
      <c r="AA319" s="1"/>
      <c r="AB319" s="1"/>
      <c r="AC319" s="1"/>
    </row>
    <row r="320" spans="1:29" ht="15.75" customHeight="1" x14ac:dyDescent="0.25">
      <c r="A320" s="7"/>
      <c r="B320" s="7"/>
      <c r="C320" s="7"/>
      <c r="D320" s="8"/>
      <c r="E320" s="9"/>
      <c r="F320" s="9">
        <f>IFERROR(SUMIFS(ENTRADAS!$J:$J,ENTRADAS!$B:$B,CADASTRO!$B320,ENTRADAS!$I:$I,CADASTRO!F$2)/(SUMIFS(ENTRADAS!$D:$D,ENTRADAS!$B:$B,CADASTRO!$B320,ENTRADAS!$I:$I,CADASTRO!F$2)),0)</f>
        <v>0</v>
      </c>
      <c r="G320" s="9">
        <f>IFERROR(SUMIFS(ENTRADAS!$J:$J,ENTRADAS!$B:$B,CADASTRO!$B320,ENTRADAS!$I:$I,CADASTRO!G$2)/(SUMIFS(ENTRADAS!$D:$D,ENTRADAS!$B:$B,CADASTRO!$B320,ENTRADAS!$I:$I,CADASTRO!G$2)),0)</f>
        <v>0</v>
      </c>
      <c r="H320" s="9">
        <f>IFERROR(SUMIFS(ENTRADAS!$J:$J,ENTRADAS!$B:$B,CADASTRO!$B320,ENTRADAS!$I:$I,CADASTRO!H$2)/(SUMIFS(ENTRADAS!$D:$D,ENTRADAS!$B:$B,CADASTRO!$B320,ENTRADAS!$I:$I,CADASTRO!H$2)),0)</f>
        <v>0</v>
      </c>
      <c r="I320" s="9">
        <f>IFERROR(SUMIFS(ENTRADAS!$J:$J,ENTRADAS!$B:$B,CADASTRO!$B320,ENTRADAS!$I:$I,CADASTRO!I$2)/(SUMIFS(ENTRADAS!$D:$D,ENTRADAS!$B:$B,CADASTRO!$B320,ENTRADAS!$I:$I,CADASTRO!I$2)),0)</f>
        <v>0</v>
      </c>
      <c r="J320" s="9">
        <f>IFERROR(SUMIFS(ENTRADAS!$J:$J,ENTRADAS!$B:$B,CADASTRO!$B320,ENTRADAS!$I:$I,CADASTRO!J$2)/(SUMIFS(ENTRADAS!$D:$D,ENTRADAS!$B:$B,CADASTRO!$B320,ENTRADAS!$I:$I,CADASTRO!J$2)),0)</f>
        <v>0</v>
      </c>
      <c r="K320" s="9">
        <f>IFERROR(SUMIFS(ENTRADAS!$J:$J,ENTRADAS!$B:$B,CADASTRO!$B320,ENTRADAS!$I:$I,CADASTRO!K$2)/(SUMIFS(ENTRADAS!$D:$D,ENTRADAS!$B:$B,CADASTRO!$B320,ENTRADAS!$I:$I,CADASTRO!K$2)),0)</f>
        <v>0</v>
      </c>
      <c r="L320" s="9">
        <f>IFERROR(SUMIFS(ENTRADAS!$J:$J,ENTRADAS!$B:$B,CADASTRO!$B320,ENTRADAS!$I:$I,CADASTRO!L$2)/(SUMIFS(ENTRADAS!$D:$D,ENTRADAS!$B:$B,CADASTRO!$B320,ENTRADAS!$I:$I,CADASTRO!L$2)),0)</f>
        <v>0</v>
      </c>
      <c r="M320" s="9">
        <f>IFERROR(SUMIFS(ENTRADAS!$J:$J,ENTRADAS!$B:$B,CADASTRO!$B320,ENTRADAS!$I:$I,CADASTRO!M$2)/(SUMIFS(ENTRADAS!$D:$D,ENTRADAS!$B:$B,CADASTRO!$B320,ENTRADAS!$I:$I,CADASTRO!M$2)),0)</f>
        <v>0</v>
      </c>
      <c r="N320" s="9">
        <f>IFERROR(SUMIFS(ENTRADAS!$J:$J,ENTRADAS!$B:$B,CADASTRO!$B320,ENTRADAS!$I:$I,CADASTRO!N$2)/(SUMIFS(ENTRADAS!$D:$D,ENTRADAS!$B:$B,CADASTRO!$B320,ENTRADAS!$I:$I,CADASTRO!N$2)),0)</f>
        <v>0</v>
      </c>
      <c r="O320" s="9">
        <f>IFERROR(SUMIFS(ENTRADAS!$J:$J,ENTRADAS!$B:$B,CADASTRO!$B320,ENTRADAS!$I:$I,CADASTRO!O$2)/(SUMIFS(ENTRADAS!$D:$D,ENTRADAS!$B:$B,CADASTRO!$B320,ENTRADAS!$I:$I,CADASTRO!O$2)),0)</f>
        <v>0</v>
      </c>
      <c r="P320" s="9">
        <f>IFERROR(SUMIFS(ENTRADAS!$J:$J,ENTRADAS!$B:$B,CADASTRO!$B320,ENTRADAS!$I:$I,CADASTRO!P$2)/(SUMIFS(ENTRADAS!$D:$D,ENTRADAS!$B:$B,CADASTRO!$B320,ENTRADAS!$I:$I,CADASTRO!P$2)),0)</f>
        <v>0</v>
      </c>
      <c r="Q320" s="9">
        <f>IFERROR(SUMIFS(ENTRADAS!$J:$J,ENTRADAS!$B:$B,CADASTRO!$B320,ENTRADAS!$I:$I,CADASTRO!Q$2)/(SUMIFS(ENTRADAS!$D:$D,ENTRADAS!$B:$B,CADASTRO!$B320,ENTRADAS!$I:$I,CADASTRO!Q$2)),0)</f>
        <v>0</v>
      </c>
      <c r="R320" s="212">
        <f t="shared" si="16"/>
        <v>0</v>
      </c>
      <c r="S320" s="17">
        <f t="shared" si="15"/>
        <v>0</v>
      </c>
      <c r="T320" s="212">
        <f t="shared" ref="T320:T383" si="17">COUNTIF(F320:Q320,0)</f>
        <v>12</v>
      </c>
      <c r="U320" s="209">
        <v>12</v>
      </c>
      <c r="V320" s="1"/>
      <c r="W320" s="1"/>
      <c r="X320" s="1"/>
      <c r="Y320" s="1"/>
      <c r="Z320" s="1"/>
      <c r="AA320" s="1"/>
      <c r="AB320" s="1"/>
      <c r="AC320" s="1"/>
    </row>
    <row r="321" spans="1:29" ht="15.75" customHeight="1" x14ac:dyDescent="0.25">
      <c r="A321" s="8"/>
      <c r="B321" s="7"/>
      <c r="C321" s="7"/>
      <c r="D321" s="8"/>
      <c r="E321" s="9"/>
      <c r="F321" s="9">
        <f>IFERROR(SUMIFS(ENTRADAS!$J:$J,ENTRADAS!$B:$B,CADASTRO!$B321,ENTRADAS!$I:$I,CADASTRO!F$2)/(SUMIFS(ENTRADAS!$D:$D,ENTRADAS!$B:$B,CADASTRO!$B321,ENTRADAS!$I:$I,CADASTRO!F$2)),0)</f>
        <v>0</v>
      </c>
      <c r="G321" s="9">
        <f>IFERROR(SUMIFS(ENTRADAS!$J:$J,ENTRADAS!$B:$B,CADASTRO!$B321,ENTRADAS!$I:$I,CADASTRO!G$2)/(SUMIFS(ENTRADAS!$D:$D,ENTRADAS!$B:$B,CADASTRO!$B321,ENTRADAS!$I:$I,CADASTRO!G$2)),0)</f>
        <v>0</v>
      </c>
      <c r="H321" s="9">
        <f>IFERROR(SUMIFS(ENTRADAS!$J:$J,ENTRADAS!$B:$B,CADASTRO!$B321,ENTRADAS!$I:$I,CADASTRO!H$2)/(SUMIFS(ENTRADAS!$D:$D,ENTRADAS!$B:$B,CADASTRO!$B321,ENTRADAS!$I:$I,CADASTRO!H$2)),0)</f>
        <v>0</v>
      </c>
      <c r="I321" s="9">
        <f>IFERROR(SUMIFS(ENTRADAS!$J:$J,ENTRADAS!$B:$B,CADASTRO!$B321,ENTRADAS!$I:$I,CADASTRO!I$2)/(SUMIFS(ENTRADAS!$D:$D,ENTRADAS!$B:$B,CADASTRO!$B321,ENTRADAS!$I:$I,CADASTRO!I$2)),0)</f>
        <v>0</v>
      </c>
      <c r="J321" s="9">
        <f>IFERROR(SUMIFS(ENTRADAS!$J:$J,ENTRADAS!$B:$B,CADASTRO!$B321,ENTRADAS!$I:$I,CADASTRO!J$2)/(SUMIFS(ENTRADAS!$D:$D,ENTRADAS!$B:$B,CADASTRO!$B321,ENTRADAS!$I:$I,CADASTRO!J$2)),0)</f>
        <v>0</v>
      </c>
      <c r="K321" s="9">
        <f>IFERROR(SUMIFS(ENTRADAS!$J:$J,ENTRADAS!$B:$B,CADASTRO!$B321,ENTRADAS!$I:$I,CADASTRO!K$2)/(SUMIFS(ENTRADAS!$D:$D,ENTRADAS!$B:$B,CADASTRO!$B321,ENTRADAS!$I:$I,CADASTRO!K$2)),0)</f>
        <v>0</v>
      </c>
      <c r="L321" s="9">
        <f>IFERROR(SUMIFS(ENTRADAS!$J:$J,ENTRADAS!$B:$B,CADASTRO!$B321,ENTRADAS!$I:$I,CADASTRO!L$2)/(SUMIFS(ENTRADAS!$D:$D,ENTRADAS!$B:$B,CADASTRO!$B321,ENTRADAS!$I:$I,CADASTRO!L$2)),0)</f>
        <v>0</v>
      </c>
      <c r="M321" s="9">
        <f>IFERROR(SUMIFS(ENTRADAS!$J:$J,ENTRADAS!$B:$B,CADASTRO!$B321,ENTRADAS!$I:$I,CADASTRO!M$2)/(SUMIFS(ENTRADAS!$D:$D,ENTRADAS!$B:$B,CADASTRO!$B321,ENTRADAS!$I:$I,CADASTRO!M$2)),0)</f>
        <v>0</v>
      </c>
      <c r="N321" s="9">
        <f>IFERROR(SUMIFS(ENTRADAS!$J:$J,ENTRADAS!$B:$B,CADASTRO!$B321,ENTRADAS!$I:$I,CADASTRO!N$2)/(SUMIFS(ENTRADAS!$D:$D,ENTRADAS!$B:$B,CADASTRO!$B321,ENTRADAS!$I:$I,CADASTRO!N$2)),0)</f>
        <v>0</v>
      </c>
      <c r="O321" s="9">
        <f>IFERROR(SUMIFS(ENTRADAS!$J:$J,ENTRADAS!$B:$B,CADASTRO!$B321,ENTRADAS!$I:$I,CADASTRO!O$2)/(SUMIFS(ENTRADAS!$D:$D,ENTRADAS!$B:$B,CADASTRO!$B321,ENTRADAS!$I:$I,CADASTRO!O$2)),0)</f>
        <v>0</v>
      </c>
      <c r="P321" s="9">
        <f>IFERROR(SUMIFS(ENTRADAS!$J:$J,ENTRADAS!$B:$B,CADASTRO!$B321,ENTRADAS!$I:$I,CADASTRO!P$2)/(SUMIFS(ENTRADAS!$D:$D,ENTRADAS!$B:$B,CADASTRO!$B321,ENTRADAS!$I:$I,CADASTRO!P$2)),0)</f>
        <v>0</v>
      </c>
      <c r="Q321" s="9">
        <f>IFERROR(SUMIFS(ENTRADAS!$J:$J,ENTRADAS!$B:$B,CADASTRO!$B321,ENTRADAS!$I:$I,CADASTRO!Q$2)/(SUMIFS(ENTRADAS!$D:$D,ENTRADAS!$B:$B,CADASTRO!$B321,ENTRADAS!$I:$I,CADASTRO!Q$2)),0)</f>
        <v>0</v>
      </c>
      <c r="R321" s="212">
        <f t="shared" si="16"/>
        <v>0</v>
      </c>
      <c r="S321" s="17">
        <f t="shared" si="15"/>
        <v>0</v>
      </c>
      <c r="T321" s="212">
        <f t="shared" si="17"/>
        <v>12</v>
      </c>
      <c r="U321" s="209">
        <v>12</v>
      </c>
      <c r="V321" s="1"/>
      <c r="W321" s="1"/>
      <c r="X321" s="1"/>
      <c r="Y321" s="1"/>
      <c r="Z321" s="1"/>
      <c r="AA321" s="1"/>
      <c r="AB321" s="1"/>
      <c r="AC321" s="1"/>
    </row>
    <row r="322" spans="1:29" ht="15.75" customHeight="1" x14ac:dyDescent="0.25">
      <c r="A322" s="7"/>
      <c r="B322" s="7"/>
      <c r="C322" s="7"/>
      <c r="D322" s="8"/>
      <c r="E322" s="9"/>
      <c r="F322" s="9">
        <f>IFERROR(SUMIFS(ENTRADAS!$J:$J,ENTRADAS!$B:$B,CADASTRO!$B322,ENTRADAS!$I:$I,CADASTRO!F$2)/(SUMIFS(ENTRADAS!$D:$D,ENTRADAS!$B:$B,CADASTRO!$B322,ENTRADAS!$I:$I,CADASTRO!F$2)),0)</f>
        <v>0</v>
      </c>
      <c r="G322" s="9">
        <f>IFERROR(SUMIFS(ENTRADAS!$J:$J,ENTRADAS!$B:$B,CADASTRO!$B322,ENTRADAS!$I:$I,CADASTRO!G$2)/(SUMIFS(ENTRADAS!$D:$D,ENTRADAS!$B:$B,CADASTRO!$B322,ENTRADAS!$I:$I,CADASTRO!G$2)),0)</f>
        <v>0</v>
      </c>
      <c r="H322" s="9">
        <f>IFERROR(SUMIFS(ENTRADAS!$J:$J,ENTRADAS!$B:$B,CADASTRO!$B322,ENTRADAS!$I:$I,CADASTRO!H$2)/(SUMIFS(ENTRADAS!$D:$D,ENTRADAS!$B:$B,CADASTRO!$B322,ENTRADAS!$I:$I,CADASTRO!H$2)),0)</f>
        <v>0</v>
      </c>
      <c r="I322" s="9">
        <f>IFERROR(SUMIFS(ENTRADAS!$J:$J,ENTRADAS!$B:$B,CADASTRO!$B322,ENTRADAS!$I:$I,CADASTRO!I$2)/(SUMIFS(ENTRADAS!$D:$D,ENTRADAS!$B:$B,CADASTRO!$B322,ENTRADAS!$I:$I,CADASTRO!I$2)),0)</f>
        <v>0</v>
      </c>
      <c r="J322" s="9">
        <f>IFERROR(SUMIFS(ENTRADAS!$J:$J,ENTRADAS!$B:$B,CADASTRO!$B322,ENTRADAS!$I:$I,CADASTRO!J$2)/(SUMIFS(ENTRADAS!$D:$D,ENTRADAS!$B:$B,CADASTRO!$B322,ENTRADAS!$I:$I,CADASTRO!J$2)),0)</f>
        <v>0</v>
      </c>
      <c r="K322" s="9">
        <f>IFERROR(SUMIFS(ENTRADAS!$J:$J,ENTRADAS!$B:$B,CADASTRO!$B322,ENTRADAS!$I:$I,CADASTRO!K$2)/(SUMIFS(ENTRADAS!$D:$D,ENTRADAS!$B:$B,CADASTRO!$B322,ENTRADAS!$I:$I,CADASTRO!K$2)),0)</f>
        <v>0</v>
      </c>
      <c r="L322" s="9">
        <f>IFERROR(SUMIFS(ENTRADAS!$J:$J,ENTRADAS!$B:$B,CADASTRO!$B322,ENTRADAS!$I:$I,CADASTRO!L$2)/(SUMIFS(ENTRADAS!$D:$D,ENTRADAS!$B:$B,CADASTRO!$B322,ENTRADAS!$I:$I,CADASTRO!L$2)),0)</f>
        <v>0</v>
      </c>
      <c r="M322" s="9">
        <f>IFERROR(SUMIFS(ENTRADAS!$J:$J,ENTRADAS!$B:$B,CADASTRO!$B322,ENTRADAS!$I:$I,CADASTRO!M$2)/(SUMIFS(ENTRADAS!$D:$D,ENTRADAS!$B:$B,CADASTRO!$B322,ENTRADAS!$I:$I,CADASTRO!M$2)),0)</f>
        <v>0</v>
      </c>
      <c r="N322" s="9">
        <f>IFERROR(SUMIFS(ENTRADAS!$J:$J,ENTRADAS!$B:$B,CADASTRO!$B322,ENTRADAS!$I:$I,CADASTRO!N$2)/(SUMIFS(ENTRADAS!$D:$D,ENTRADAS!$B:$B,CADASTRO!$B322,ENTRADAS!$I:$I,CADASTRO!N$2)),0)</f>
        <v>0</v>
      </c>
      <c r="O322" s="9">
        <f>IFERROR(SUMIFS(ENTRADAS!$J:$J,ENTRADAS!$B:$B,CADASTRO!$B322,ENTRADAS!$I:$I,CADASTRO!O$2)/(SUMIFS(ENTRADAS!$D:$D,ENTRADAS!$B:$B,CADASTRO!$B322,ENTRADAS!$I:$I,CADASTRO!O$2)),0)</f>
        <v>0</v>
      </c>
      <c r="P322" s="9">
        <f>IFERROR(SUMIFS(ENTRADAS!$J:$J,ENTRADAS!$B:$B,CADASTRO!$B322,ENTRADAS!$I:$I,CADASTRO!P$2)/(SUMIFS(ENTRADAS!$D:$D,ENTRADAS!$B:$B,CADASTRO!$B322,ENTRADAS!$I:$I,CADASTRO!P$2)),0)</f>
        <v>0</v>
      </c>
      <c r="Q322" s="9">
        <f>IFERROR(SUMIFS(ENTRADAS!$J:$J,ENTRADAS!$B:$B,CADASTRO!$B322,ENTRADAS!$I:$I,CADASTRO!Q$2)/(SUMIFS(ENTRADAS!$D:$D,ENTRADAS!$B:$B,CADASTRO!$B322,ENTRADAS!$I:$I,CADASTRO!Q$2)),0)</f>
        <v>0</v>
      </c>
      <c r="R322" s="212">
        <f t="shared" si="16"/>
        <v>0</v>
      </c>
      <c r="S322" s="17">
        <f t="shared" si="15"/>
        <v>0</v>
      </c>
      <c r="T322" s="212">
        <f t="shared" si="17"/>
        <v>12</v>
      </c>
      <c r="U322" s="209">
        <v>12</v>
      </c>
      <c r="V322" s="1"/>
      <c r="W322" s="1"/>
      <c r="X322" s="1"/>
      <c r="Y322" s="1"/>
      <c r="Z322" s="1"/>
      <c r="AA322" s="1"/>
      <c r="AB322" s="1"/>
      <c r="AC322" s="1"/>
    </row>
    <row r="323" spans="1:29" ht="15.75" customHeight="1" x14ac:dyDescent="0.25">
      <c r="A323" s="7"/>
      <c r="B323" s="7"/>
      <c r="C323" s="7"/>
      <c r="D323" s="8"/>
      <c r="E323" s="9"/>
      <c r="F323" s="9">
        <f>IFERROR(SUMIFS(ENTRADAS!$J:$J,ENTRADAS!$B:$B,CADASTRO!$B323,ENTRADAS!$I:$I,CADASTRO!F$2)/(SUMIFS(ENTRADAS!$D:$D,ENTRADAS!$B:$B,CADASTRO!$B323,ENTRADAS!$I:$I,CADASTRO!F$2)),0)</f>
        <v>0</v>
      </c>
      <c r="G323" s="9">
        <f>IFERROR(SUMIFS(ENTRADAS!$J:$J,ENTRADAS!$B:$B,CADASTRO!$B323,ENTRADAS!$I:$I,CADASTRO!G$2)/(SUMIFS(ENTRADAS!$D:$D,ENTRADAS!$B:$B,CADASTRO!$B323,ENTRADAS!$I:$I,CADASTRO!G$2)),0)</f>
        <v>0</v>
      </c>
      <c r="H323" s="9">
        <f>IFERROR(SUMIFS(ENTRADAS!$J:$J,ENTRADAS!$B:$B,CADASTRO!$B323,ENTRADAS!$I:$I,CADASTRO!H$2)/(SUMIFS(ENTRADAS!$D:$D,ENTRADAS!$B:$B,CADASTRO!$B323,ENTRADAS!$I:$I,CADASTRO!H$2)),0)</f>
        <v>0</v>
      </c>
      <c r="I323" s="9">
        <f>IFERROR(SUMIFS(ENTRADAS!$J:$J,ENTRADAS!$B:$B,CADASTRO!$B323,ENTRADAS!$I:$I,CADASTRO!I$2)/(SUMIFS(ENTRADAS!$D:$D,ENTRADAS!$B:$B,CADASTRO!$B323,ENTRADAS!$I:$I,CADASTRO!I$2)),0)</f>
        <v>0</v>
      </c>
      <c r="J323" s="9">
        <f>IFERROR(SUMIFS(ENTRADAS!$J:$J,ENTRADAS!$B:$B,CADASTRO!$B323,ENTRADAS!$I:$I,CADASTRO!J$2)/(SUMIFS(ENTRADAS!$D:$D,ENTRADAS!$B:$B,CADASTRO!$B323,ENTRADAS!$I:$I,CADASTRO!J$2)),0)</f>
        <v>0</v>
      </c>
      <c r="K323" s="9">
        <f>IFERROR(SUMIFS(ENTRADAS!$J:$J,ENTRADAS!$B:$B,CADASTRO!$B323,ENTRADAS!$I:$I,CADASTRO!K$2)/(SUMIFS(ENTRADAS!$D:$D,ENTRADAS!$B:$B,CADASTRO!$B323,ENTRADAS!$I:$I,CADASTRO!K$2)),0)</f>
        <v>0</v>
      </c>
      <c r="L323" s="9">
        <f>IFERROR(SUMIFS(ENTRADAS!$J:$J,ENTRADAS!$B:$B,CADASTRO!$B323,ENTRADAS!$I:$I,CADASTRO!L$2)/(SUMIFS(ENTRADAS!$D:$D,ENTRADAS!$B:$B,CADASTRO!$B323,ENTRADAS!$I:$I,CADASTRO!L$2)),0)</f>
        <v>0</v>
      </c>
      <c r="M323" s="9">
        <f>IFERROR(SUMIFS(ENTRADAS!$J:$J,ENTRADAS!$B:$B,CADASTRO!$B323,ENTRADAS!$I:$I,CADASTRO!M$2)/(SUMIFS(ENTRADAS!$D:$D,ENTRADAS!$B:$B,CADASTRO!$B323,ENTRADAS!$I:$I,CADASTRO!M$2)),0)</f>
        <v>0</v>
      </c>
      <c r="N323" s="9">
        <f>IFERROR(SUMIFS(ENTRADAS!$J:$J,ENTRADAS!$B:$B,CADASTRO!$B323,ENTRADAS!$I:$I,CADASTRO!N$2)/(SUMIFS(ENTRADAS!$D:$D,ENTRADAS!$B:$B,CADASTRO!$B323,ENTRADAS!$I:$I,CADASTRO!N$2)),0)</f>
        <v>0</v>
      </c>
      <c r="O323" s="9">
        <f>IFERROR(SUMIFS(ENTRADAS!$J:$J,ENTRADAS!$B:$B,CADASTRO!$B323,ENTRADAS!$I:$I,CADASTRO!O$2)/(SUMIFS(ENTRADAS!$D:$D,ENTRADAS!$B:$B,CADASTRO!$B323,ENTRADAS!$I:$I,CADASTRO!O$2)),0)</f>
        <v>0</v>
      </c>
      <c r="P323" s="9">
        <f>IFERROR(SUMIFS(ENTRADAS!$J:$J,ENTRADAS!$B:$B,CADASTRO!$B323,ENTRADAS!$I:$I,CADASTRO!P$2)/(SUMIFS(ENTRADAS!$D:$D,ENTRADAS!$B:$B,CADASTRO!$B323,ENTRADAS!$I:$I,CADASTRO!P$2)),0)</f>
        <v>0</v>
      </c>
      <c r="Q323" s="9">
        <f>IFERROR(SUMIFS(ENTRADAS!$J:$J,ENTRADAS!$B:$B,CADASTRO!$B323,ENTRADAS!$I:$I,CADASTRO!Q$2)/(SUMIFS(ENTRADAS!$D:$D,ENTRADAS!$B:$B,CADASTRO!$B323,ENTRADAS!$I:$I,CADASTRO!Q$2)),0)</f>
        <v>0</v>
      </c>
      <c r="R323" s="212">
        <f t="shared" si="16"/>
        <v>0</v>
      </c>
      <c r="S323" s="17">
        <f t="shared" si="15"/>
        <v>0</v>
      </c>
      <c r="T323" s="212">
        <f t="shared" si="17"/>
        <v>12</v>
      </c>
      <c r="U323" s="209">
        <v>12</v>
      </c>
      <c r="V323" s="1"/>
      <c r="W323" s="1"/>
      <c r="X323" s="1"/>
      <c r="Y323" s="1"/>
      <c r="Z323" s="1"/>
      <c r="AA323" s="1"/>
      <c r="AB323" s="1"/>
      <c r="AC323" s="1"/>
    </row>
    <row r="324" spans="1:29" ht="15.75" customHeight="1" x14ac:dyDescent="0.25">
      <c r="A324" s="7"/>
      <c r="B324" s="7"/>
      <c r="C324" s="7"/>
      <c r="D324" s="8"/>
      <c r="E324" s="9"/>
      <c r="F324" s="9">
        <f>IFERROR(SUMIFS(ENTRADAS!$J:$J,ENTRADAS!$B:$B,CADASTRO!$B324,ENTRADAS!$I:$I,CADASTRO!F$2)/(SUMIFS(ENTRADAS!$D:$D,ENTRADAS!$B:$B,CADASTRO!$B324,ENTRADAS!$I:$I,CADASTRO!F$2)),0)</f>
        <v>0</v>
      </c>
      <c r="G324" s="9">
        <f>IFERROR(SUMIFS(ENTRADAS!$J:$J,ENTRADAS!$B:$B,CADASTRO!$B324,ENTRADAS!$I:$I,CADASTRO!G$2)/(SUMIFS(ENTRADAS!$D:$D,ENTRADAS!$B:$B,CADASTRO!$B324,ENTRADAS!$I:$I,CADASTRO!G$2)),0)</f>
        <v>0</v>
      </c>
      <c r="H324" s="9">
        <f>IFERROR(SUMIFS(ENTRADAS!$J:$J,ENTRADAS!$B:$B,CADASTRO!$B324,ENTRADAS!$I:$I,CADASTRO!H$2)/(SUMIFS(ENTRADAS!$D:$D,ENTRADAS!$B:$B,CADASTRO!$B324,ENTRADAS!$I:$I,CADASTRO!H$2)),0)</f>
        <v>0</v>
      </c>
      <c r="I324" s="9">
        <f>IFERROR(SUMIFS(ENTRADAS!$J:$J,ENTRADAS!$B:$B,CADASTRO!$B324,ENTRADAS!$I:$I,CADASTRO!I$2)/(SUMIFS(ENTRADAS!$D:$D,ENTRADAS!$B:$B,CADASTRO!$B324,ENTRADAS!$I:$I,CADASTRO!I$2)),0)</f>
        <v>0</v>
      </c>
      <c r="J324" s="9">
        <f>IFERROR(SUMIFS(ENTRADAS!$J:$J,ENTRADAS!$B:$B,CADASTRO!$B324,ENTRADAS!$I:$I,CADASTRO!J$2)/(SUMIFS(ENTRADAS!$D:$D,ENTRADAS!$B:$B,CADASTRO!$B324,ENTRADAS!$I:$I,CADASTRO!J$2)),0)</f>
        <v>0</v>
      </c>
      <c r="K324" s="9">
        <f>IFERROR(SUMIFS(ENTRADAS!$J:$J,ENTRADAS!$B:$B,CADASTRO!$B324,ENTRADAS!$I:$I,CADASTRO!K$2)/(SUMIFS(ENTRADAS!$D:$D,ENTRADAS!$B:$B,CADASTRO!$B324,ENTRADAS!$I:$I,CADASTRO!K$2)),0)</f>
        <v>0</v>
      </c>
      <c r="L324" s="9">
        <f>IFERROR(SUMIFS(ENTRADAS!$J:$J,ENTRADAS!$B:$B,CADASTRO!$B324,ENTRADAS!$I:$I,CADASTRO!L$2)/(SUMIFS(ENTRADAS!$D:$D,ENTRADAS!$B:$B,CADASTRO!$B324,ENTRADAS!$I:$I,CADASTRO!L$2)),0)</f>
        <v>0</v>
      </c>
      <c r="M324" s="9">
        <f>IFERROR(SUMIFS(ENTRADAS!$J:$J,ENTRADAS!$B:$B,CADASTRO!$B324,ENTRADAS!$I:$I,CADASTRO!M$2)/(SUMIFS(ENTRADAS!$D:$D,ENTRADAS!$B:$B,CADASTRO!$B324,ENTRADAS!$I:$I,CADASTRO!M$2)),0)</f>
        <v>0</v>
      </c>
      <c r="N324" s="9">
        <f>IFERROR(SUMIFS(ENTRADAS!$J:$J,ENTRADAS!$B:$B,CADASTRO!$B324,ENTRADAS!$I:$I,CADASTRO!N$2)/(SUMIFS(ENTRADAS!$D:$D,ENTRADAS!$B:$B,CADASTRO!$B324,ENTRADAS!$I:$I,CADASTRO!N$2)),0)</f>
        <v>0</v>
      </c>
      <c r="O324" s="9">
        <f>IFERROR(SUMIFS(ENTRADAS!$J:$J,ENTRADAS!$B:$B,CADASTRO!$B324,ENTRADAS!$I:$I,CADASTRO!O$2)/(SUMIFS(ENTRADAS!$D:$D,ENTRADAS!$B:$B,CADASTRO!$B324,ENTRADAS!$I:$I,CADASTRO!O$2)),0)</f>
        <v>0</v>
      </c>
      <c r="P324" s="9">
        <f>IFERROR(SUMIFS(ENTRADAS!$J:$J,ENTRADAS!$B:$B,CADASTRO!$B324,ENTRADAS!$I:$I,CADASTRO!P$2)/(SUMIFS(ENTRADAS!$D:$D,ENTRADAS!$B:$B,CADASTRO!$B324,ENTRADAS!$I:$I,CADASTRO!P$2)),0)</f>
        <v>0</v>
      </c>
      <c r="Q324" s="9">
        <f>IFERROR(SUMIFS(ENTRADAS!$J:$J,ENTRADAS!$B:$B,CADASTRO!$B324,ENTRADAS!$I:$I,CADASTRO!Q$2)/(SUMIFS(ENTRADAS!$D:$D,ENTRADAS!$B:$B,CADASTRO!$B324,ENTRADAS!$I:$I,CADASTRO!Q$2)),0)</f>
        <v>0</v>
      </c>
      <c r="R324" s="212">
        <f t="shared" si="16"/>
        <v>0</v>
      </c>
      <c r="S324" s="17">
        <f t="shared" si="15"/>
        <v>0</v>
      </c>
      <c r="T324" s="212">
        <f t="shared" si="17"/>
        <v>12</v>
      </c>
      <c r="U324" s="209">
        <v>12</v>
      </c>
      <c r="V324" s="1"/>
      <c r="W324" s="1"/>
      <c r="X324" s="1"/>
      <c r="Y324" s="1"/>
      <c r="Z324" s="1"/>
      <c r="AA324" s="1"/>
      <c r="AB324" s="1"/>
      <c r="AC324" s="1"/>
    </row>
    <row r="325" spans="1:29" ht="15.75" customHeight="1" x14ac:dyDescent="0.25">
      <c r="A325" s="7"/>
      <c r="B325" s="7"/>
      <c r="C325" s="7"/>
      <c r="D325" s="8"/>
      <c r="E325" s="9"/>
      <c r="F325" s="9">
        <f>IFERROR(SUMIFS(ENTRADAS!$J:$J,ENTRADAS!$B:$B,CADASTRO!$B325,ENTRADAS!$I:$I,CADASTRO!F$2)/(SUMIFS(ENTRADAS!$D:$D,ENTRADAS!$B:$B,CADASTRO!$B325,ENTRADAS!$I:$I,CADASTRO!F$2)),0)</f>
        <v>0</v>
      </c>
      <c r="G325" s="9">
        <f>IFERROR(SUMIFS(ENTRADAS!$J:$J,ENTRADAS!$B:$B,CADASTRO!$B325,ENTRADAS!$I:$I,CADASTRO!G$2)/(SUMIFS(ENTRADAS!$D:$D,ENTRADAS!$B:$B,CADASTRO!$B325,ENTRADAS!$I:$I,CADASTRO!G$2)),0)</f>
        <v>0</v>
      </c>
      <c r="H325" s="9">
        <f>IFERROR(SUMIFS(ENTRADAS!$J:$J,ENTRADAS!$B:$B,CADASTRO!$B325,ENTRADAS!$I:$I,CADASTRO!H$2)/(SUMIFS(ENTRADAS!$D:$D,ENTRADAS!$B:$B,CADASTRO!$B325,ENTRADAS!$I:$I,CADASTRO!H$2)),0)</f>
        <v>0</v>
      </c>
      <c r="I325" s="9">
        <f>IFERROR(SUMIFS(ENTRADAS!$J:$J,ENTRADAS!$B:$B,CADASTRO!$B325,ENTRADAS!$I:$I,CADASTRO!I$2)/(SUMIFS(ENTRADAS!$D:$D,ENTRADAS!$B:$B,CADASTRO!$B325,ENTRADAS!$I:$I,CADASTRO!I$2)),0)</f>
        <v>0</v>
      </c>
      <c r="J325" s="9">
        <f>IFERROR(SUMIFS(ENTRADAS!$J:$J,ENTRADAS!$B:$B,CADASTRO!$B325,ENTRADAS!$I:$I,CADASTRO!J$2)/(SUMIFS(ENTRADAS!$D:$D,ENTRADAS!$B:$B,CADASTRO!$B325,ENTRADAS!$I:$I,CADASTRO!J$2)),0)</f>
        <v>0</v>
      </c>
      <c r="K325" s="9">
        <f>IFERROR(SUMIFS(ENTRADAS!$J:$J,ENTRADAS!$B:$B,CADASTRO!$B325,ENTRADAS!$I:$I,CADASTRO!K$2)/(SUMIFS(ENTRADAS!$D:$D,ENTRADAS!$B:$B,CADASTRO!$B325,ENTRADAS!$I:$I,CADASTRO!K$2)),0)</f>
        <v>0</v>
      </c>
      <c r="L325" s="9">
        <f>IFERROR(SUMIFS(ENTRADAS!$J:$J,ENTRADAS!$B:$B,CADASTRO!$B325,ENTRADAS!$I:$I,CADASTRO!L$2)/(SUMIFS(ENTRADAS!$D:$D,ENTRADAS!$B:$B,CADASTRO!$B325,ENTRADAS!$I:$I,CADASTRO!L$2)),0)</f>
        <v>0</v>
      </c>
      <c r="M325" s="9">
        <f>IFERROR(SUMIFS(ENTRADAS!$J:$J,ENTRADAS!$B:$B,CADASTRO!$B325,ENTRADAS!$I:$I,CADASTRO!M$2)/(SUMIFS(ENTRADAS!$D:$D,ENTRADAS!$B:$B,CADASTRO!$B325,ENTRADAS!$I:$I,CADASTRO!M$2)),0)</f>
        <v>0</v>
      </c>
      <c r="N325" s="9">
        <f>IFERROR(SUMIFS(ENTRADAS!$J:$J,ENTRADAS!$B:$B,CADASTRO!$B325,ENTRADAS!$I:$I,CADASTRO!N$2)/(SUMIFS(ENTRADAS!$D:$D,ENTRADAS!$B:$B,CADASTRO!$B325,ENTRADAS!$I:$I,CADASTRO!N$2)),0)</f>
        <v>0</v>
      </c>
      <c r="O325" s="9">
        <f>IFERROR(SUMIFS(ENTRADAS!$J:$J,ENTRADAS!$B:$B,CADASTRO!$B325,ENTRADAS!$I:$I,CADASTRO!O$2)/(SUMIFS(ENTRADAS!$D:$D,ENTRADAS!$B:$B,CADASTRO!$B325,ENTRADAS!$I:$I,CADASTRO!O$2)),0)</f>
        <v>0</v>
      </c>
      <c r="P325" s="9">
        <f>IFERROR(SUMIFS(ENTRADAS!$J:$J,ENTRADAS!$B:$B,CADASTRO!$B325,ENTRADAS!$I:$I,CADASTRO!P$2)/(SUMIFS(ENTRADAS!$D:$D,ENTRADAS!$B:$B,CADASTRO!$B325,ENTRADAS!$I:$I,CADASTRO!P$2)),0)</f>
        <v>0</v>
      </c>
      <c r="Q325" s="9">
        <f>IFERROR(SUMIFS(ENTRADAS!$J:$J,ENTRADAS!$B:$B,CADASTRO!$B325,ENTRADAS!$I:$I,CADASTRO!Q$2)/(SUMIFS(ENTRADAS!$D:$D,ENTRADAS!$B:$B,CADASTRO!$B325,ENTRADAS!$I:$I,CADASTRO!Q$2)),0)</f>
        <v>0</v>
      </c>
      <c r="R325" s="212">
        <f t="shared" si="16"/>
        <v>0</v>
      </c>
      <c r="S325" s="17">
        <f t="shared" si="15"/>
        <v>0</v>
      </c>
      <c r="T325" s="212">
        <f t="shared" si="17"/>
        <v>12</v>
      </c>
      <c r="U325" s="209">
        <v>12</v>
      </c>
      <c r="V325" s="1"/>
      <c r="W325" s="1"/>
      <c r="X325" s="1"/>
      <c r="Y325" s="1"/>
      <c r="Z325" s="1"/>
      <c r="AA325" s="1"/>
      <c r="AB325" s="1"/>
      <c r="AC325" s="1"/>
    </row>
    <row r="326" spans="1:29" ht="15.75" customHeight="1" x14ac:dyDescent="0.25">
      <c r="A326" s="7"/>
      <c r="B326" s="7"/>
      <c r="C326" s="7"/>
      <c r="D326" s="8"/>
      <c r="E326" s="9"/>
      <c r="F326" s="9">
        <f>IFERROR(SUMIFS(ENTRADAS!$J:$J,ENTRADAS!$B:$B,CADASTRO!$B326,ENTRADAS!$I:$I,CADASTRO!F$2)/(SUMIFS(ENTRADAS!$D:$D,ENTRADAS!$B:$B,CADASTRO!$B326,ENTRADAS!$I:$I,CADASTRO!F$2)),0)</f>
        <v>0</v>
      </c>
      <c r="G326" s="9">
        <f>IFERROR(SUMIFS(ENTRADAS!$J:$J,ENTRADAS!$B:$B,CADASTRO!$B326,ENTRADAS!$I:$I,CADASTRO!G$2)/(SUMIFS(ENTRADAS!$D:$D,ENTRADAS!$B:$B,CADASTRO!$B326,ENTRADAS!$I:$I,CADASTRO!G$2)),0)</f>
        <v>0</v>
      </c>
      <c r="H326" s="9">
        <f>IFERROR(SUMIFS(ENTRADAS!$J:$J,ENTRADAS!$B:$B,CADASTRO!$B326,ENTRADAS!$I:$I,CADASTRO!H$2)/(SUMIFS(ENTRADAS!$D:$D,ENTRADAS!$B:$B,CADASTRO!$B326,ENTRADAS!$I:$I,CADASTRO!H$2)),0)</f>
        <v>0</v>
      </c>
      <c r="I326" s="9">
        <f>IFERROR(SUMIFS(ENTRADAS!$J:$J,ENTRADAS!$B:$B,CADASTRO!$B326,ENTRADAS!$I:$I,CADASTRO!I$2)/(SUMIFS(ENTRADAS!$D:$D,ENTRADAS!$B:$B,CADASTRO!$B326,ENTRADAS!$I:$I,CADASTRO!I$2)),0)</f>
        <v>0</v>
      </c>
      <c r="J326" s="9">
        <f>IFERROR(SUMIFS(ENTRADAS!$J:$J,ENTRADAS!$B:$B,CADASTRO!$B326,ENTRADAS!$I:$I,CADASTRO!J$2)/(SUMIFS(ENTRADAS!$D:$D,ENTRADAS!$B:$B,CADASTRO!$B326,ENTRADAS!$I:$I,CADASTRO!J$2)),0)</f>
        <v>0</v>
      </c>
      <c r="K326" s="9">
        <f>IFERROR(SUMIFS(ENTRADAS!$J:$J,ENTRADAS!$B:$B,CADASTRO!$B326,ENTRADAS!$I:$I,CADASTRO!K$2)/(SUMIFS(ENTRADAS!$D:$D,ENTRADAS!$B:$B,CADASTRO!$B326,ENTRADAS!$I:$I,CADASTRO!K$2)),0)</f>
        <v>0</v>
      </c>
      <c r="L326" s="9">
        <f>IFERROR(SUMIFS(ENTRADAS!$J:$J,ENTRADAS!$B:$B,CADASTRO!$B326,ENTRADAS!$I:$I,CADASTRO!L$2)/(SUMIFS(ENTRADAS!$D:$D,ENTRADAS!$B:$B,CADASTRO!$B326,ENTRADAS!$I:$I,CADASTRO!L$2)),0)</f>
        <v>0</v>
      </c>
      <c r="M326" s="9">
        <f>IFERROR(SUMIFS(ENTRADAS!$J:$J,ENTRADAS!$B:$B,CADASTRO!$B326,ENTRADAS!$I:$I,CADASTRO!M$2)/(SUMIFS(ENTRADAS!$D:$D,ENTRADAS!$B:$B,CADASTRO!$B326,ENTRADAS!$I:$I,CADASTRO!M$2)),0)</f>
        <v>0</v>
      </c>
      <c r="N326" s="9">
        <f>IFERROR(SUMIFS(ENTRADAS!$J:$J,ENTRADAS!$B:$B,CADASTRO!$B326,ENTRADAS!$I:$I,CADASTRO!N$2)/(SUMIFS(ENTRADAS!$D:$D,ENTRADAS!$B:$B,CADASTRO!$B326,ENTRADAS!$I:$I,CADASTRO!N$2)),0)</f>
        <v>0</v>
      </c>
      <c r="O326" s="9">
        <f>IFERROR(SUMIFS(ENTRADAS!$J:$J,ENTRADAS!$B:$B,CADASTRO!$B326,ENTRADAS!$I:$I,CADASTRO!O$2)/(SUMIFS(ENTRADAS!$D:$D,ENTRADAS!$B:$B,CADASTRO!$B326,ENTRADAS!$I:$I,CADASTRO!O$2)),0)</f>
        <v>0</v>
      </c>
      <c r="P326" s="9">
        <f>IFERROR(SUMIFS(ENTRADAS!$J:$J,ENTRADAS!$B:$B,CADASTRO!$B326,ENTRADAS!$I:$I,CADASTRO!P$2)/(SUMIFS(ENTRADAS!$D:$D,ENTRADAS!$B:$B,CADASTRO!$B326,ENTRADAS!$I:$I,CADASTRO!P$2)),0)</f>
        <v>0</v>
      </c>
      <c r="Q326" s="9">
        <f>IFERROR(SUMIFS(ENTRADAS!$J:$J,ENTRADAS!$B:$B,CADASTRO!$B326,ENTRADAS!$I:$I,CADASTRO!Q$2)/(SUMIFS(ENTRADAS!$D:$D,ENTRADAS!$B:$B,CADASTRO!$B326,ENTRADAS!$I:$I,CADASTRO!Q$2)),0)</f>
        <v>0</v>
      </c>
      <c r="R326" s="212">
        <f t="shared" si="16"/>
        <v>0</v>
      </c>
      <c r="S326" s="17">
        <f t="shared" ref="S326:S389" si="18">D326*E326</f>
        <v>0</v>
      </c>
      <c r="T326" s="212">
        <f t="shared" si="17"/>
        <v>12</v>
      </c>
      <c r="U326" s="209">
        <v>12</v>
      </c>
      <c r="V326" s="1"/>
      <c r="W326" s="1"/>
      <c r="X326" s="1"/>
      <c r="Y326" s="1"/>
      <c r="Z326" s="1"/>
      <c r="AA326" s="1"/>
      <c r="AB326" s="1"/>
      <c r="AC326" s="1"/>
    </row>
    <row r="327" spans="1:29" ht="15.75" customHeight="1" x14ac:dyDescent="0.25">
      <c r="A327" s="7"/>
      <c r="B327" s="7"/>
      <c r="C327" s="7"/>
      <c r="D327" s="8"/>
      <c r="E327" s="9"/>
      <c r="F327" s="9">
        <f>IFERROR(SUMIFS(ENTRADAS!$J:$J,ENTRADAS!$B:$B,CADASTRO!$B327,ENTRADAS!$I:$I,CADASTRO!F$2)/(SUMIFS(ENTRADAS!$D:$D,ENTRADAS!$B:$B,CADASTRO!$B327,ENTRADAS!$I:$I,CADASTRO!F$2)),0)</f>
        <v>0</v>
      </c>
      <c r="G327" s="9">
        <f>IFERROR(SUMIFS(ENTRADAS!$J:$J,ENTRADAS!$B:$B,CADASTRO!$B327,ENTRADAS!$I:$I,CADASTRO!G$2)/(SUMIFS(ENTRADAS!$D:$D,ENTRADAS!$B:$B,CADASTRO!$B327,ENTRADAS!$I:$I,CADASTRO!G$2)),0)</f>
        <v>0</v>
      </c>
      <c r="H327" s="9">
        <f>IFERROR(SUMIFS(ENTRADAS!$J:$J,ENTRADAS!$B:$B,CADASTRO!$B327,ENTRADAS!$I:$I,CADASTRO!H$2)/(SUMIFS(ENTRADAS!$D:$D,ENTRADAS!$B:$B,CADASTRO!$B327,ENTRADAS!$I:$I,CADASTRO!H$2)),0)</f>
        <v>0</v>
      </c>
      <c r="I327" s="9">
        <f>IFERROR(SUMIFS(ENTRADAS!$J:$J,ENTRADAS!$B:$B,CADASTRO!$B327,ENTRADAS!$I:$I,CADASTRO!I$2)/(SUMIFS(ENTRADAS!$D:$D,ENTRADAS!$B:$B,CADASTRO!$B327,ENTRADAS!$I:$I,CADASTRO!I$2)),0)</f>
        <v>0</v>
      </c>
      <c r="J327" s="9">
        <f>IFERROR(SUMIFS(ENTRADAS!$J:$J,ENTRADAS!$B:$B,CADASTRO!$B327,ENTRADAS!$I:$I,CADASTRO!J$2)/(SUMIFS(ENTRADAS!$D:$D,ENTRADAS!$B:$B,CADASTRO!$B327,ENTRADAS!$I:$I,CADASTRO!J$2)),0)</f>
        <v>0</v>
      </c>
      <c r="K327" s="9">
        <f>IFERROR(SUMIFS(ENTRADAS!$J:$J,ENTRADAS!$B:$B,CADASTRO!$B327,ENTRADAS!$I:$I,CADASTRO!K$2)/(SUMIFS(ENTRADAS!$D:$D,ENTRADAS!$B:$B,CADASTRO!$B327,ENTRADAS!$I:$I,CADASTRO!K$2)),0)</f>
        <v>0</v>
      </c>
      <c r="L327" s="9">
        <f>IFERROR(SUMIFS(ENTRADAS!$J:$J,ENTRADAS!$B:$B,CADASTRO!$B327,ENTRADAS!$I:$I,CADASTRO!L$2)/(SUMIFS(ENTRADAS!$D:$D,ENTRADAS!$B:$B,CADASTRO!$B327,ENTRADAS!$I:$I,CADASTRO!L$2)),0)</f>
        <v>0</v>
      </c>
      <c r="M327" s="9">
        <f>IFERROR(SUMIFS(ENTRADAS!$J:$J,ENTRADAS!$B:$B,CADASTRO!$B327,ENTRADAS!$I:$I,CADASTRO!M$2)/(SUMIFS(ENTRADAS!$D:$D,ENTRADAS!$B:$B,CADASTRO!$B327,ENTRADAS!$I:$I,CADASTRO!M$2)),0)</f>
        <v>0</v>
      </c>
      <c r="N327" s="9">
        <f>IFERROR(SUMIFS(ENTRADAS!$J:$J,ENTRADAS!$B:$B,CADASTRO!$B327,ENTRADAS!$I:$I,CADASTRO!N$2)/(SUMIFS(ENTRADAS!$D:$D,ENTRADAS!$B:$B,CADASTRO!$B327,ENTRADAS!$I:$I,CADASTRO!N$2)),0)</f>
        <v>0</v>
      </c>
      <c r="O327" s="9">
        <f>IFERROR(SUMIFS(ENTRADAS!$J:$J,ENTRADAS!$B:$B,CADASTRO!$B327,ENTRADAS!$I:$I,CADASTRO!O$2)/(SUMIFS(ENTRADAS!$D:$D,ENTRADAS!$B:$B,CADASTRO!$B327,ENTRADAS!$I:$I,CADASTRO!O$2)),0)</f>
        <v>0</v>
      </c>
      <c r="P327" s="9">
        <f>IFERROR(SUMIFS(ENTRADAS!$J:$J,ENTRADAS!$B:$B,CADASTRO!$B327,ENTRADAS!$I:$I,CADASTRO!P$2)/(SUMIFS(ENTRADAS!$D:$D,ENTRADAS!$B:$B,CADASTRO!$B327,ENTRADAS!$I:$I,CADASTRO!P$2)),0)</f>
        <v>0</v>
      </c>
      <c r="Q327" s="9">
        <f>IFERROR(SUMIFS(ENTRADAS!$J:$J,ENTRADAS!$B:$B,CADASTRO!$B327,ENTRADAS!$I:$I,CADASTRO!Q$2)/(SUMIFS(ENTRADAS!$D:$D,ENTRADAS!$B:$B,CADASTRO!$B327,ENTRADAS!$I:$I,CADASTRO!Q$2)),0)</f>
        <v>0</v>
      </c>
      <c r="R327" s="212">
        <f t="shared" si="16"/>
        <v>0</v>
      </c>
      <c r="S327" s="17">
        <f t="shared" si="18"/>
        <v>0</v>
      </c>
      <c r="T327" s="212">
        <f t="shared" si="17"/>
        <v>12</v>
      </c>
      <c r="U327" s="209">
        <v>12</v>
      </c>
      <c r="V327" s="1"/>
      <c r="W327" s="1"/>
      <c r="X327" s="1"/>
      <c r="Y327" s="1"/>
      <c r="Z327" s="1"/>
      <c r="AA327" s="1"/>
      <c r="AB327" s="1"/>
      <c r="AC327" s="1"/>
    </row>
    <row r="328" spans="1:29" ht="15.75" customHeight="1" x14ac:dyDescent="0.25">
      <c r="A328" s="8"/>
      <c r="B328" s="7"/>
      <c r="C328" s="7"/>
      <c r="D328" s="8"/>
      <c r="E328" s="9"/>
      <c r="F328" s="9">
        <f>IFERROR(SUMIFS(ENTRADAS!$J:$J,ENTRADAS!$B:$B,CADASTRO!$B328,ENTRADAS!$I:$I,CADASTRO!F$2)/(SUMIFS(ENTRADAS!$D:$D,ENTRADAS!$B:$B,CADASTRO!$B328,ENTRADAS!$I:$I,CADASTRO!F$2)),0)</f>
        <v>0</v>
      </c>
      <c r="G328" s="9">
        <f>IFERROR(SUMIFS(ENTRADAS!$J:$J,ENTRADAS!$B:$B,CADASTRO!$B328,ENTRADAS!$I:$I,CADASTRO!G$2)/(SUMIFS(ENTRADAS!$D:$D,ENTRADAS!$B:$B,CADASTRO!$B328,ENTRADAS!$I:$I,CADASTRO!G$2)),0)</f>
        <v>0</v>
      </c>
      <c r="H328" s="9">
        <f>IFERROR(SUMIFS(ENTRADAS!$J:$J,ENTRADAS!$B:$B,CADASTRO!$B328,ENTRADAS!$I:$I,CADASTRO!H$2)/(SUMIFS(ENTRADAS!$D:$D,ENTRADAS!$B:$B,CADASTRO!$B328,ENTRADAS!$I:$I,CADASTRO!H$2)),0)</f>
        <v>0</v>
      </c>
      <c r="I328" s="9">
        <f>IFERROR(SUMIFS(ENTRADAS!$J:$J,ENTRADAS!$B:$B,CADASTRO!$B328,ENTRADAS!$I:$I,CADASTRO!I$2)/(SUMIFS(ENTRADAS!$D:$D,ENTRADAS!$B:$B,CADASTRO!$B328,ENTRADAS!$I:$I,CADASTRO!I$2)),0)</f>
        <v>0</v>
      </c>
      <c r="J328" s="9">
        <f>IFERROR(SUMIFS(ENTRADAS!$J:$J,ENTRADAS!$B:$B,CADASTRO!$B328,ENTRADAS!$I:$I,CADASTRO!J$2)/(SUMIFS(ENTRADAS!$D:$D,ENTRADAS!$B:$B,CADASTRO!$B328,ENTRADAS!$I:$I,CADASTRO!J$2)),0)</f>
        <v>0</v>
      </c>
      <c r="K328" s="9">
        <f>IFERROR(SUMIFS(ENTRADAS!$J:$J,ENTRADAS!$B:$B,CADASTRO!$B328,ENTRADAS!$I:$I,CADASTRO!K$2)/(SUMIFS(ENTRADAS!$D:$D,ENTRADAS!$B:$B,CADASTRO!$B328,ENTRADAS!$I:$I,CADASTRO!K$2)),0)</f>
        <v>0</v>
      </c>
      <c r="L328" s="9">
        <f>IFERROR(SUMIFS(ENTRADAS!$J:$J,ENTRADAS!$B:$B,CADASTRO!$B328,ENTRADAS!$I:$I,CADASTRO!L$2)/(SUMIFS(ENTRADAS!$D:$D,ENTRADAS!$B:$B,CADASTRO!$B328,ENTRADAS!$I:$I,CADASTRO!L$2)),0)</f>
        <v>0</v>
      </c>
      <c r="M328" s="9">
        <f>IFERROR(SUMIFS(ENTRADAS!$J:$J,ENTRADAS!$B:$B,CADASTRO!$B328,ENTRADAS!$I:$I,CADASTRO!M$2)/(SUMIFS(ENTRADAS!$D:$D,ENTRADAS!$B:$B,CADASTRO!$B328,ENTRADAS!$I:$I,CADASTRO!M$2)),0)</f>
        <v>0</v>
      </c>
      <c r="N328" s="9">
        <f>IFERROR(SUMIFS(ENTRADAS!$J:$J,ENTRADAS!$B:$B,CADASTRO!$B328,ENTRADAS!$I:$I,CADASTRO!N$2)/(SUMIFS(ENTRADAS!$D:$D,ENTRADAS!$B:$B,CADASTRO!$B328,ENTRADAS!$I:$I,CADASTRO!N$2)),0)</f>
        <v>0</v>
      </c>
      <c r="O328" s="9">
        <f>IFERROR(SUMIFS(ENTRADAS!$J:$J,ENTRADAS!$B:$B,CADASTRO!$B328,ENTRADAS!$I:$I,CADASTRO!O$2)/(SUMIFS(ENTRADAS!$D:$D,ENTRADAS!$B:$B,CADASTRO!$B328,ENTRADAS!$I:$I,CADASTRO!O$2)),0)</f>
        <v>0</v>
      </c>
      <c r="P328" s="9">
        <f>IFERROR(SUMIFS(ENTRADAS!$J:$J,ENTRADAS!$B:$B,CADASTRO!$B328,ENTRADAS!$I:$I,CADASTRO!P$2)/(SUMIFS(ENTRADAS!$D:$D,ENTRADAS!$B:$B,CADASTRO!$B328,ENTRADAS!$I:$I,CADASTRO!P$2)),0)</f>
        <v>0</v>
      </c>
      <c r="Q328" s="9">
        <f>IFERROR(SUMIFS(ENTRADAS!$J:$J,ENTRADAS!$B:$B,CADASTRO!$B328,ENTRADAS!$I:$I,CADASTRO!Q$2)/(SUMIFS(ENTRADAS!$D:$D,ENTRADAS!$B:$B,CADASTRO!$B328,ENTRADAS!$I:$I,CADASTRO!Q$2)),0)</f>
        <v>0</v>
      </c>
      <c r="R328" s="212">
        <f t="shared" si="16"/>
        <v>0</v>
      </c>
      <c r="S328" s="17">
        <f t="shared" si="18"/>
        <v>0</v>
      </c>
      <c r="T328" s="212">
        <f t="shared" si="17"/>
        <v>12</v>
      </c>
      <c r="U328" s="209">
        <v>12</v>
      </c>
      <c r="V328" s="1"/>
      <c r="W328" s="1"/>
      <c r="X328" s="1"/>
      <c r="Y328" s="1"/>
      <c r="Z328" s="1"/>
      <c r="AA328" s="1"/>
      <c r="AB328" s="1"/>
      <c r="AC328" s="1"/>
    </row>
    <row r="329" spans="1:29" ht="15.75" customHeight="1" x14ac:dyDescent="0.25">
      <c r="A329" s="8"/>
      <c r="B329" s="7"/>
      <c r="C329" s="7"/>
      <c r="D329" s="8"/>
      <c r="E329" s="9"/>
      <c r="F329" s="9">
        <f>IFERROR(SUMIFS(ENTRADAS!$J:$J,ENTRADAS!$B:$B,CADASTRO!$B329,ENTRADAS!$I:$I,CADASTRO!F$2)/(SUMIFS(ENTRADAS!$D:$D,ENTRADAS!$B:$B,CADASTRO!$B329,ENTRADAS!$I:$I,CADASTRO!F$2)),0)</f>
        <v>0</v>
      </c>
      <c r="G329" s="9">
        <f>IFERROR(SUMIFS(ENTRADAS!$J:$J,ENTRADAS!$B:$B,CADASTRO!$B329,ENTRADAS!$I:$I,CADASTRO!G$2)/(SUMIFS(ENTRADAS!$D:$D,ENTRADAS!$B:$B,CADASTRO!$B329,ENTRADAS!$I:$I,CADASTRO!G$2)),0)</f>
        <v>0</v>
      </c>
      <c r="H329" s="9">
        <f>IFERROR(SUMIFS(ENTRADAS!$J:$J,ENTRADAS!$B:$B,CADASTRO!$B329,ENTRADAS!$I:$I,CADASTRO!H$2)/(SUMIFS(ENTRADAS!$D:$D,ENTRADAS!$B:$B,CADASTRO!$B329,ENTRADAS!$I:$I,CADASTRO!H$2)),0)</f>
        <v>0</v>
      </c>
      <c r="I329" s="9">
        <f>IFERROR(SUMIFS(ENTRADAS!$J:$J,ENTRADAS!$B:$B,CADASTRO!$B329,ENTRADAS!$I:$I,CADASTRO!I$2)/(SUMIFS(ENTRADAS!$D:$D,ENTRADAS!$B:$B,CADASTRO!$B329,ENTRADAS!$I:$I,CADASTRO!I$2)),0)</f>
        <v>0</v>
      </c>
      <c r="J329" s="9">
        <f>IFERROR(SUMIFS(ENTRADAS!$J:$J,ENTRADAS!$B:$B,CADASTRO!$B329,ENTRADAS!$I:$I,CADASTRO!J$2)/(SUMIFS(ENTRADAS!$D:$D,ENTRADAS!$B:$B,CADASTRO!$B329,ENTRADAS!$I:$I,CADASTRO!J$2)),0)</f>
        <v>0</v>
      </c>
      <c r="K329" s="9">
        <f>IFERROR(SUMIFS(ENTRADAS!$J:$J,ENTRADAS!$B:$B,CADASTRO!$B329,ENTRADAS!$I:$I,CADASTRO!K$2)/(SUMIFS(ENTRADAS!$D:$D,ENTRADAS!$B:$B,CADASTRO!$B329,ENTRADAS!$I:$I,CADASTRO!K$2)),0)</f>
        <v>0</v>
      </c>
      <c r="L329" s="9">
        <f>IFERROR(SUMIFS(ENTRADAS!$J:$J,ENTRADAS!$B:$B,CADASTRO!$B329,ENTRADAS!$I:$I,CADASTRO!L$2)/(SUMIFS(ENTRADAS!$D:$D,ENTRADAS!$B:$B,CADASTRO!$B329,ENTRADAS!$I:$I,CADASTRO!L$2)),0)</f>
        <v>0</v>
      </c>
      <c r="M329" s="9">
        <f>IFERROR(SUMIFS(ENTRADAS!$J:$J,ENTRADAS!$B:$B,CADASTRO!$B329,ENTRADAS!$I:$I,CADASTRO!M$2)/(SUMIFS(ENTRADAS!$D:$D,ENTRADAS!$B:$B,CADASTRO!$B329,ENTRADAS!$I:$I,CADASTRO!M$2)),0)</f>
        <v>0</v>
      </c>
      <c r="N329" s="9">
        <f>IFERROR(SUMIFS(ENTRADAS!$J:$J,ENTRADAS!$B:$B,CADASTRO!$B329,ENTRADAS!$I:$I,CADASTRO!N$2)/(SUMIFS(ENTRADAS!$D:$D,ENTRADAS!$B:$B,CADASTRO!$B329,ENTRADAS!$I:$I,CADASTRO!N$2)),0)</f>
        <v>0</v>
      </c>
      <c r="O329" s="9">
        <f>IFERROR(SUMIFS(ENTRADAS!$J:$J,ENTRADAS!$B:$B,CADASTRO!$B329,ENTRADAS!$I:$I,CADASTRO!O$2)/(SUMIFS(ENTRADAS!$D:$D,ENTRADAS!$B:$B,CADASTRO!$B329,ENTRADAS!$I:$I,CADASTRO!O$2)),0)</f>
        <v>0</v>
      </c>
      <c r="P329" s="9">
        <f>IFERROR(SUMIFS(ENTRADAS!$J:$J,ENTRADAS!$B:$B,CADASTRO!$B329,ENTRADAS!$I:$I,CADASTRO!P$2)/(SUMIFS(ENTRADAS!$D:$D,ENTRADAS!$B:$B,CADASTRO!$B329,ENTRADAS!$I:$I,CADASTRO!P$2)),0)</f>
        <v>0</v>
      </c>
      <c r="Q329" s="9">
        <f>IFERROR(SUMIFS(ENTRADAS!$J:$J,ENTRADAS!$B:$B,CADASTRO!$B329,ENTRADAS!$I:$I,CADASTRO!Q$2)/(SUMIFS(ENTRADAS!$D:$D,ENTRADAS!$B:$B,CADASTRO!$B329,ENTRADAS!$I:$I,CADASTRO!Q$2)),0)</f>
        <v>0</v>
      </c>
      <c r="R329" s="212">
        <f t="shared" si="16"/>
        <v>0</v>
      </c>
      <c r="S329" s="17">
        <f t="shared" si="18"/>
        <v>0</v>
      </c>
      <c r="T329" s="212">
        <f t="shared" si="17"/>
        <v>12</v>
      </c>
      <c r="U329" s="209">
        <v>12</v>
      </c>
      <c r="V329" s="1"/>
      <c r="W329" s="1"/>
      <c r="X329" s="1"/>
      <c r="Y329" s="1"/>
      <c r="Z329" s="1"/>
      <c r="AA329" s="1"/>
      <c r="AB329" s="1"/>
      <c r="AC329" s="1"/>
    </row>
    <row r="330" spans="1:29" ht="15.75" customHeight="1" x14ac:dyDescent="0.25">
      <c r="A330" s="8"/>
      <c r="B330" s="7"/>
      <c r="C330" s="7"/>
      <c r="D330" s="8"/>
      <c r="E330" s="9"/>
      <c r="F330" s="9">
        <f>IFERROR(SUMIFS(ENTRADAS!$J:$J,ENTRADAS!$B:$B,CADASTRO!$B330,ENTRADAS!$I:$I,CADASTRO!F$2)/(SUMIFS(ENTRADAS!$D:$D,ENTRADAS!$B:$B,CADASTRO!$B330,ENTRADAS!$I:$I,CADASTRO!F$2)),0)</f>
        <v>0</v>
      </c>
      <c r="G330" s="9">
        <f>IFERROR(SUMIFS(ENTRADAS!$J:$J,ENTRADAS!$B:$B,CADASTRO!$B330,ENTRADAS!$I:$I,CADASTRO!G$2)/(SUMIFS(ENTRADAS!$D:$D,ENTRADAS!$B:$B,CADASTRO!$B330,ENTRADAS!$I:$I,CADASTRO!G$2)),0)</f>
        <v>0</v>
      </c>
      <c r="H330" s="9">
        <f>IFERROR(SUMIFS(ENTRADAS!$J:$J,ENTRADAS!$B:$B,CADASTRO!$B330,ENTRADAS!$I:$I,CADASTRO!H$2)/(SUMIFS(ENTRADAS!$D:$D,ENTRADAS!$B:$B,CADASTRO!$B330,ENTRADAS!$I:$I,CADASTRO!H$2)),0)</f>
        <v>0</v>
      </c>
      <c r="I330" s="9">
        <f>IFERROR(SUMIFS(ENTRADAS!$J:$J,ENTRADAS!$B:$B,CADASTRO!$B330,ENTRADAS!$I:$I,CADASTRO!I$2)/(SUMIFS(ENTRADAS!$D:$D,ENTRADAS!$B:$B,CADASTRO!$B330,ENTRADAS!$I:$I,CADASTRO!I$2)),0)</f>
        <v>0</v>
      </c>
      <c r="J330" s="9">
        <f>IFERROR(SUMIFS(ENTRADAS!$J:$J,ENTRADAS!$B:$B,CADASTRO!$B330,ENTRADAS!$I:$I,CADASTRO!J$2)/(SUMIFS(ENTRADAS!$D:$D,ENTRADAS!$B:$B,CADASTRO!$B330,ENTRADAS!$I:$I,CADASTRO!J$2)),0)</f>
        <v>0</v>
      </c>
      <c r="K330" s="9">
        <f>IFERROR(SUMIFS(ENTRADAS!$J:$J,ENTRADAS!$B:$B,CADASTRO!$B330,ENTRADAS!$I:$I,CADASTRO!K$2)/(SUMIFS(ENTRADAS!$D:$D,ENTRADAS!$B:$B,CADASTRO!$B330,ENTRADAS!$I:$I,CADASTRO!K$2)),0)</f>
        <v>0</v>
      </c>
      <c r="L330" s="9">
        <f>IFERROR(SUMIFS(ENTRADAS!$J:$J,ENTRADAS!$B:$B,CADASTRO!$B330,ENTRADAS!$I:$I,CADASTRO!L$2)/(SUMIFS(ENTRADAS!$D:$D,ENTRADAS!$B:$B,CADASTRO!$B330,ENTRADAS!$I:$I,CADASTRO!L$2)),0)</f>
        <v>0</v>
      </c>
      <c r="M330" s="9">
        <f>IFERROR(SUMIFS(ENTRADAS!$J:$J,ENTRADAS!$B:$B,CADASTRO!$B330,ENTRADAS!$I:$I,CADASTRO!M$2)/(SUMIFS(ENTRADAS!$D:$D,ENTRADAS!$B:$B,CADASTRO!$B330,ENTRADAS!$I:$I,CADASTRO!M$2)),0)</f>
        <v>0</v>
      </c>
      <c r="N330" s="9">
        <f>IFERROR(SUMIFS(ENTRADAS!$J:$J,ENTRADAS!$B:$B,CADASTRO!$B330,ENTRADAS!$I:$I,CADASTRO!N$2)/(SUMIFS(ENTRADAS!$D:$D,ENTRADAS!$B:$B,CADASTRO!$B330,ENTRADAS!$I:$I,CADASTRO!N$2)),0)</f>
        <v>0</v>
      </c>
      <c r="O330" s="9">
        <f>IFERROR(SUMIFS(ENTRADAS!$J:$J,ENTRADAS!$B:$B,CADASTRO!$B330,ENTRADAS!$I:$I,CADASTRO!O$2)/(SUMIFS(ENTRADAS!$D:$D,ENTRADAS!$B:$B,CADASTRO!$B330,ENTRADAS!$I:$I,CADASTRO!O$2)),0)</f>
        <v>0</v>
      </c>
      <c r="P330" s="9">
        <f>IFERROR(SUMIFS(ENTRADAS!$J:$J,ENTRADAS!$B:$B,CADASTRO!$B330,ENTRADAS!$I:$I,CADASTRO!P$2)/(SUMIFS(ENTRADAS!$D:$D,ENTRADAS!$B:$B,CADASTRO!$B330,ENTRADAS!$I:$I,CADASTRO!P$2)),0)</f>
        <v>0</v>
      </c>
      <c r="Q330" s="9">
        <f>IFERROR(SUMIFS(ENTRADAS!$J:$J,ENTRADAS!$B:$B,CADASTRO!$B330,ENTRADAS!$I:$I,CADASTRO!Q$2)/(SUMIFS(ENTRADAS!$D:$D,ENTRADAS!$B:$B,CADASTRO!$B330,ENTRADAS!$I:$I,CADASTRO!Q$2)),0)</f>
        <v>0</v>
      </c>
      <c r="R330" s="212">
        <f t="shared" si="16"/>
        <v>0</v>
      </c>
      <c r="S330" s="17">
        <f t="shared" si="18"/>
        <v>0</v>
      </c>
      <c r="T330" s="212">
        <f t="shared" si="17"/>
        <v>12</v>
      </c>
      <c r="U330" s="209">
        <v>12</v>
      </c>
      <c r="V330" s="1"/>
      <c r="W330" s="1"/>
      <c r="X330" s="1"/>
      <c r="Y330" s="1"/>
      <c r="Z330" s="1"/>
      <c r="AA330" s="1"/>
      <c r="AB330" s="1"/>
      <c r="AC330" s="1"/>
    </row>
    <row r="331" spans="1:29" ht="15.75" customHeight="1" x14ac:dyDescent="0.25">
      <c r="A331" s="7"/>
      <c r="B331" s="7"/>
      <c r="C331" s="7"/>
      <c r="D331" s="8"/>
      <c r="E331" s="9"/>
      <c r="F331" s="9">
        <f>IFERROR(SUMIFS(ENTRADAS!$J:$J,ENTRADAS!$B:$B,CADASTRO!$B331,ENTRADAS!$I:$I,CADASTRO!F$2)/(SUMIFS(ENTRADAS!$D:$D,ENTRADAS!$B:$B,CADASTRO!$B331,ENTRADAS!$I:$I,CADASTRO!F$2)),0)</f>
        <v>0</v>
      </c>
      <c r="G331" s="9">
        <f>IFERROR(SUMIFS(ENTRADAS!$J:$J,ENTRADAS!$B:$B,CADASTRO!$B331,ENTRADAS!$I:$I,CADASTRO!G$2)/(SUMIFS(ENTRADAS!$D:$D,ENTRADAS!$B:$B,CADASTRO!$B331,ENTRADAS!$I:$I,CADASTRO!G$2)),0)</f>
        <v>0</v>
      </c>
      <c r="H331" s="9">
        <f>IFERROR(SUMIFS(ENTRADAS!$J:$J,ENTRADAS!$B:$B,CADASTRO!$B331,ENTRADAS!$I:$I,CADASTRO!H$2)/(SUMIFS(ENTRADAS!$D:$D,ENTRADAS!$B:$B,CADASTRO!$B331,ENTRADAS!$I:$I,CADASTRO!H$2)),0)</f>
        <v>0</v>
      </c>
      <c r="I331" s="9">
        <f>IFERROR(SUMIFS(ENTRADAS!$J:$J,ENTRADAS!$B:$B,CADASTRO!$B331,ENTRADAS!$I:$I,CADASTRO!I$2)/(SUMIFS(ENTRADAS!$D:$D,ENTRADAS!$B:$B,CADASTRO!$B331,ENTRADAS!$I:$I,CADASTRO!I$2)),0)</f>
        <v>0</v>
      </c>
      <c r="J331" s="9">
        <f>IFERROR(SUMIFS(ENTRADAS!$J:$J,ENTRADAS!$B:$B,CADASTRO!$B331,ENTRADAS!$I:$I,CADASTRO!J$2)/(SUMIFS(ENTRADAS!$D:$D,ENTRADAS!$B:$B,CADASTRO!$B331,ENTRADAS!$I:$I,CADASTRO!J$2)),0)</f>
        <v>0</v>
      </c>
      <c r="K331" s="9">
        <f>IFERROR(SUMIFS(ENTRADAS!$J:$J,ENTRADAS!$B:$B,CADASTRO!$B331,ENTRADAS!$I:$I,CADASTRO!K$2)/(SUMIFS(ENTRADAS!$D:$D,ENTRADAS!$B:$B,CADASTRO!$B331,ENTRADAS!$I:$I,CADASTRO!K$2)),0)</f>
        <v>0</v>
      </c>
      <c r="L331" s="9">
        <f>IFERROR(SUMIFS(ENTRADAS!$J:$J,ENTRADAS!$B:$B,CADASTRO!$B331,ENTRADAS!$I:$I,CADASTRO!L$2)/(SUMIFS(ENTRADAS!$D:$D,ENTRADAS!$B:$B,CADASTRO!$B331,ENTRADAS!$I:$I,CADASTRO!L$2)),0)</f>
        <v>0</v>
      </c>
      <c r="M331" s="9">
        <f>IFERROR(SUMIFS(ENTRADAS!$J:$J,ENTRADAS!$B:$B,CADASTRO!$B331,ENTRADAS!$I:$I,CADASTRO!M$2)/(SUMIFS(ENTRADAS!$D:$D,ENTRADAS!$B:$B,CADASTRO!$B331,ENTRADAS!$I:$I,CADASTRO!M$2)),0)</f>
        <v>0</v>
      </c>
      <c r="N331" s="9">
        <f>IFERROR(SUMIFS(ENTRADAS!$J:$J,ENTRADAS!$B:$B,CADASTRO!$B331,ENTRADAS!$I:$I,CADASTRO!N$2)/(SUMIFS(ENTRADAS!$D:$D,ENTRADAS!$B:$B,CADASTRO!$B331,ENTRADAS!$I:$I,CADASTRO!N$2)),0)</f>
        <v>0</v>
      </c>
      <c r="O331" s="9">
        <f>IFERROR(SUMIFS(ENTRADAS!$J:$J,ENTRADAS!$B:$B,CADASTRO!$B331,ENTRADAS!$I:$I,CADASTRO!O$2)/(SUMIFS(ENTRADAS!$D:$D,ENTRADAS!$B:$B,CADASTRO!$B331,ENTRADAS!$I:$I,CADASTRO!O$2)),0)</f>
        <v>0</v>
      </c>
      <c r="P331" s="9">
        <f>IFERROR(SUMIFS(ENTRADAS!$J:$J,ENTRADAS!$B:$B,CADASTRO!$B331,ENTRADAS!$I:$I,CADASTRO!P$2)/(SUMIFS(ENTRADAS!$D:$D,ENTRADAS!$B:$B,CADASTRO!$B331,ENTRADAS!$I:$I,CADASTRO!P$2)),0)</f>
        <v>0</v>
      </c>
      <c r="Q331" s="9">
        <f>IFERROR(SUMIFS(ENTRADAS!$J:$J,ENTRADAS!$B:$B,CADASTRO!$B331,ENTRADAS!$I:$I,CADASTRO!Q$2)/(SUMIFS(ENTRADAS!$D:$D,ENTRADAS!$B:$B,CADASTRO!$B331,ENTRADAS!$I:$I,CADASTRO!Q$2)),0)</f>
        <v>0</v>
      </c>
      <c r="R331" s="212">
        <f t="shared" si="16"/>
        <v>0</v>
      </c>
      <c r="S331" s="17">
        <f t="shared" si="18"/>
        <v>0</v>
      </c>
      <c r="T331" s="212">
        <f t="shared" si="17"/>
        <v>12</v>
      </c>
      <c r="U331" s="209">
        <v>12</v>
      </c>
      <c r="V331" s="1"/>
      <c r="W331" s="1"/>
      <c r="X331" s="1"/>
      <c r="Y331" s="1"/>
      <c r="Z331" s="1"/>
      <c r="AA331" s="1"/>
      <c r="AB331" s="1"/>
      <c r="AC331" s="1"/>
    </row>
    <row r="332" spans="1:29" ht="15.75" customHeight="1" x14ac:dyDescent="0.25">
      <c r="A332" s="7"/>
      <c r="B332" s="7"/>
      <c r="C332" s="7"/>
      <c r="D332" s="8"/>
      <c r="E332" s="9"/>
      <c r="F332" s="9">
        <f>IFERROR(SUMIFS(ENTRADAS!$J:$J,ENTRADAS!$B:$B,CADASTRO!$B332,ENTRADAS!$I:$I,CADASTRO!F$2)/(SUMIFS(ENTRADAS!$D:$D,ENTRADAS!$B:$B,CADASTRO!$B332,ENTRADAS!$I:$I,CADASTRO!F$2)),0)</f>
        <v>0</v>
      </c>
      <c r="G332" s="9">
        <f>IFERROR(SUMIFS(ENTRADAS!$J:$J,ENTRADAS!$B:$B,CADASTRO!$B332,ENTRADAS!$I:$I,CADASTRO!G$2)/(SUMIFS(ENTRADAS!$D:$D,ENTRADAS!$B:$B,CADASTRO!$B332,ENTRADAS!$I:$I,CADASTRO!G$2)),0)</f>
        <v>0</v>
      </c>
      <c r="H332" s="9">
        <f>IFERROR(SUMIFS(ENTRADAS!$J:$J,ENTRADAS!$B:$B,CADASTRO!$B332,ENTRADAS!$I:$I,CADASTRO!H$2)/(SUMIFS(ENTRADAS!$D:$D,ENTRADAS!$B:$B,CADASTRO!$B332,ENTRADAS!$I:$I,CADASTRO!H$2)),0)</f>
        <v>0</v>
      </c>
      <c r="I332" s="9">
        <f>IFERROR(SUMIFS(ENTRADAS!$J:$J,ENTRADAS!$B:$B,CADASTRO!$B332,ENTRADAS!$I:$I,CADASTRO!I$2)/(SUMIFS(ENTRADAS!$D:$D,ENTRADAS!$B:$B,CADASTRO!$B332,ENTRADAS!$I:$I,CADASTRO!I$2)),0)</f>
        <v>0</v>
      </c>
      <c r="J332" s="9">
        <f>IFERROR(SUMIFS(ENTRADAS!$J:$J,ENTRADAS!$B:$B,CADASTRO!$B332,ENTRADAS!$I:$I,CADASTRO!J$2)/(SUMIFS(ENTRADAS!$D:$D,ENTRADAS!$B:$B,CADASTRO!$B332,ENTRADAS!$I:$I,CADASTRO!J$2)),0)</f>
        <v>0</v>
      </c>
      <c r="K332" s="9">
        <f>IFERROR(SUMIFS(ENTRADAS!$J:$J,ENTRADAS!$B:$B,CADASTRO!$B332,ENTRADAS!$I:$I,CADASTRO!K$2)/(SUMIFS(ENTRADAS!$D:$D,ENTRADAS!$B:$B,CADASTRO!$B332,ENTRADAS!$I:$I,CADASTRO!K$2)),0)</f>
        <v>0</v>
      </c>
      <c r="L332" s="9">
        <f>IFERROR(SUMIFS(ENTRADAS!$J:$J,ENTRADAS!$B:$B,CADASTRO!$B332,ENTRADAS!$I:$I,CADASTRO!L$2)/(SUMIFS(ENTRADAS!$D:$D,ENTRADAS!$B:$B,CADASTRO!$B332,ENTRADAS!$I:$I,CADASTRO!L$2)),0)</f>
        <v>0</v>
      </c>
      <c r="M332" s="9">
        <f>IFERROR(SUMIFS(ENTRADAS!$J:$J,ENTRADAS!$B:$B,CADASTRO!$B332,ENTRADAS!$I:$I,CADASTRO!M$2)/(SUMIFS(ENTRADAS!$D:$D,ENTRADAS!$B:$B,CADASTRO!$B332,ENTRADAS!$I:$I,CADASTRO!M$2)),0)</f>
        <v>0</v>
      </c>
      <c r="N332" s="9">
        <f>IFERROR(SUMIFS(ENTRADAS!$J:$J,ENTRADAS!$B:$B,CADASTRO!$B332,ENTRADAS!$I:$I,CADASTRO!N$2)/(SUMIFS(ENTRADAS!$D:$D,ENTRADAS!$B:$B,CADASTRO!$B332,ENTRADAS!$I:$I,CADASTRO!N$2)),0)</f>
        <v>0</v>
      </c>
      <c r="O332" s="9">
        <f>IFERROR(SUMIFS(ENTRADAS!$J:$J,ENTRADAS!$B:$B,CADASTRO!$B332,ENTRADAS!$I:$I,CADASTRO!O$2)/(SUMIFS(ENTRADAS!$D:$D,ENTRADAS!$B:$B,CADASTRO!$B332,ENTRADAS!$I:$I,CADASTRO!O$2)),0)</f>
        <v>0</v>
      </c>
      <c r="P332" s="9">
        <f>IFERROR(SUMIFS(ENTRADAS!$J:$J,ENTRADAS!$B:$B,CADASTRO!$B332,ENTRADAS!$I:$I,CADASTRO!P$2)/(SUMIFS(ENTRADAS!$D:$D,ENTRADAS!$B:$B,CADASTRO!$B332,ENTRADAS!$I:$I,CADASTRO!P$2)),0)</f>
        <v>0</v>
      </c>
      <c r="Q332" s="9">
        <f>IFERROR(SUMIFS(ENTRADAS!$J:$J,ENTRADAS!$B:$B,CADASTRO!$B332,ENTRADAS!$I:$I,CADASTRO!Q$2)/(SUMIFS(ENTRADAS!$D:$D,ENTRADAS!$B:$B,CADASTRO!$B332,ENTRADAS!$I:$I,CADASTRO!Q$2)),0)</f>
        <v>0</v>
      </c>
      <c r="R332" s="212">
        <f t="shared" si="16"/>
        <v>0</v>
      </c>
      <c r="S332" s="17">
        <f t="shared" si="18"/>
        <v>0</v>
      </c>
      <c r="T332" s="212">
        <f t="shared" si="17"/>
        <v>12</v>
      </c>
      <c r="U332" s="209">
        <v>12</v>
      </c>
      <c r="V332" s="1"/>
      <c r="W332" s="1"/>
      <c r="X332" s="1"/>
      <c r="Y332" s="1"/>
      <c r="Z332" s="1"/>
      <c r="AA332" s="1"/>
      <c r="AB332" s="1"/>
      <c r="AC332" s="1"/>
    </row>
    <row r="333" spans="1:29" ht="15.75" customHeight="1" x14ac:dyDescent="0.25">
      <c r="A333" s="8"/>
      <c r="B333" s="7"/>
      <c r="C333" s="7"/>
      <c r="D333" s="8"/>
      <c r="E333" s="9"/>
      <c r="F333" s="9">
        <f>IFERROR(SUMIFS(ENTRADAS!$J:$J,ENTRADAS!$B:$B,CADASTRO!$B333,ENTRADAS!$I:$I,CADASTRO!F$2)/(SUMIFS(ENTRADAS!$D:$D,ENTRADAS!$B:$B,CADASTRO!$B333,ENTRADAS!$I:$I,CADASTRO!F$2)),0)</f>
        <v>0</v>
      </c>
      <c r="G333" s="9">
        <f>IFERROR(SUMIFS(ENTRADAS!$J:$J,ENTRADAS!$B:$B,CADASTRO!$B333,ENTRADAS!$I:$I,CADASTRO!G$2)/(SUMIFS(ENTRADAS!$D:$D,ENTRADAS!$B:$B,CADASTRO!$B333,ENTRADAS!$I:$I,CADASTRO!G$2)),0)</f>
        <v>0</v>
      </c>
      <c r="H333" s="9">
        <f>IFERROR(SUMIFS(ENTRADAS!$J:$J,ENTRADAS!$B:$B,CADASTRO!$B333,ENTRADAS!$I:$I,CADASTRO!H$2)/(SUMIFS(ENTRADAS!$D:$D,ENTRADAS!$B:$B,CADASTRO!$B333,ENTRADAS!$I:$I,CADASTRO!H$2)),0)</f>
        <v>0</v>
      </c>
      <c r="I333" s="9">
        <f>IFERROR(SUMIFS(ENTRADAS!$J:$J,ENTRADAS!$B:$B,CADASTRO!$B333,ENTRADAS!$I:$I,CADASTRO!I$2)/(SUMIFS(ENTRADAS!$D:$D,ENTRADAS!$B:$B,CADASTRO!$B333,ENTRADAS!$I:$I,CADASTRO!I$2)),0)</f>
        <v>0</v>
      </c>
      <c r="J333" s="9">
        <f>IFERROR(SUMIFS(ENTRADAS!$J:$J,ENTRADAS!$B:$B,CADASTRO!$B333,ENTRADAS!$I:$I,CADASTRO!J$2)/(SUMIFS(ENTRADAS!$D:$D,ENTRADAS!$B:$B,CADASTRO!$B333,ENTRADAS!$I:$I,CADASTRO!J$2)),0)</f>
        <v>0</v>
      </c>
      <c r="K333" s="9">
        <f>IFERROR(SUMIFS(ENTRADAS!$J:$J,ENTRADAS!$B:$B,CADASTRO!$B333,ENTRADAS!$I:$I,CADASTRO!K$2)/(SUMIFS(ENTRADAS!$D:$D,ENTRADAS!$B:$B,CADASTRO!$B333,ENTRADAS!$I:$I,CADASTRO!K$2)),0)</f>
        <v>0</v>
      </c>
      <c r="L333" s="9">
        <f>IFERROR(SUMIFS(ENTRADAS!$J:$J,ENTRADAS!$B:$B,CADASTRO!$B333,ENTRADAS!$I:$I,CADASTRO!L$2)/(SUMIFS(ENTRADAS!$D:$D,ENTRADAS!$B:$B,CADASTRO!$B333,ENTRADAS!$I:$I,CADASTRO!L$2)),0)</f>
        <v>0</v>
      </c>
      <c r="M333" s="9">
        <f>IFERROR(SUMIFS(ENTRADAS!$J:$J,ENTRADAS!$B:$B,CADASTRO!$B333,ENTRADAS!$I:$I,CADASTRO!M$2)/(SUMIFS(ENTRADAS!$D:$D,ENTRADAS!$B:$B,CADASTRO!$B333,ENTRADAS!$I:$I,CADASTRO!M$2)),0)</f>
        <v>0</v>
      </c>
      <c r="N333" s="9">
        <f>IFERROR(SUMIFS(ENTRADAS!$J:$J,ENTRADAS!$B:$B,CADASTRO!$B333,ENTRADAS!$I:$I,CADASTRO!N$2)/(SUMIFS(ENTRADAS!$D:$D,ENTRADAS!$B:$B,CADASTRO!$B333,ENTRADAS!$I:$I,CADASTRO!N$2)),0)</f>
        <v>0</v>
      </c>
      <c r="O333" s="9">
        <f>IFERROR(SUMIFS(ENTRADAS!$J:$J,ENTRADAS!$B:$B,CADASTRO!$B333,ENTRADAS!$I:$I,CADASTRO!O$2)/(SUMIFS(ENTRADAS!$D:$D,ENTRADAS!$B:$B,CADASTRO!$B333,ENTRADAS!$I:$I,CADASTRO!O$2)),0)</f>
        <v>0</v>
      </c>
      <c r="P333" s="9">
        <f>IFERROR(SUMIFS(ENTRADAS!$J:$J,ENTRADAS!$B:$B,CADASTRO!$B333,ENTRADAS!$I:$I,CADASTRO!P$2)/(SUMIFS(ENTRADAS!$D:$D,ENTRADAS!$B:$B,CADASTRO!$B333,ENTRADAS!$I:$I,CADASTRO!P$2)),0)</f>
        <v>0</v>
      </c>
      <c r="Q333" s="9">
        <f>IFERROR(SUMIFS(ENTRADAS!$J:$J,ENTRADAS!$B:$B,CADASTRO!$B333,ENTRADAS!$I:$I,CADASTRO!Q$2)/(SUMIFS(ENTRADAS!$D:$D,ENTRADAS!$B:$B,CADASTRO!$B333,ENTRADAS!$I:$I,CADASTRO!Q$2)),0)</f>
        <v>0</v>
      </c>
      <c r="R333" s="212">
        <f t="shared" si="16"/>
        <v>0</v>
      </c>
      <c r="S333" s="17">
        <f t="shared" si="18"/>
        <v>0</v>
      </c>
      <c r="T333" s="212">
        <f t="shared" si="17"/>
        <v>12</v>
      </c>
      <c r="U333" s="209">
        <v>12</v>
      </c>
      <c r="V333" s="1"/>
      <c r="W333" s="1"/>
      <c r="X333" s="1"/>
      <c r="Y333" s="1"/>
      <c r="Z333" s="1"/>
      <c r="AA333" s="1"/>
      <c r="AB333" s="1"/>
      <c r="AC333" s="1"/>
    </row>
    <row r="334" spans="1:29" ht="15.75" customHeight="1" x14ac:dyDescent="0.25">
      <c r="A334" s="8"/>
      <c r="B334" s="57"/>
      <c r="C334" s="7"/>
      <c r="D334" s="8"/>
      <c r="E334" s="9"/>
      <c r="F334" s="9">
        <f>IFERROR(SUMIFS(ENTRADAS!$J:$J,ENTRADAS!$B:$B,CADASTRO!$B334,ENTRADAS!$I:$I,CADASTRO!F$2)/(SUMIFS(ENTRADAS!$D:$D,ENTRADAS!$B:$B,CADASTRO!$B334,ENTRADAS!$I:$I,CADASTRO!F$2)),0)</f>
        <v>0</v>
      </c>
      <c r="G334" s="9">
        <f>IFERROR(SUMIFS(ENTRADAS!$J:$J,ENTRADAS!$B:$B,CADASTRO!$B334,ENTRADAS!$I:$I,CADASTRO!G$2)/(SUMIFS(ENTRADAS!$D:$D,ENTRADAS!$B:$B,CADASTRO!$B334,ENTRADAS!$I:$I,CADASTRO!G$2)),0)</f>
        <v>0</v>
      </c>
      <c r="H334" s="9">
        <f>IFERROR(SUMIFS(ENTRADAS!$J:$J,ENTRADAS!$B:$B,CADASTRO!$B334,ENTRADAS!$I:$I,CADASTRO!H$2)/(SUMIFS(ENTRADAS!$D:$D,ENTRADAS!$B:$B,CADASTRO!$B334,ENTRADAS!$I:$I,CADASTRO!H$2)),0)</f>
        <v>0</v>
      </c>
      <c r="I334" s="9">
        <f>IFERROR(SUMIFS(ENTRADAS!$J:$J,ENTRADAS!$B:$B,CADASTRO!$B334,ENTRADAS!$I:$I,CADASTRO!I$2)/(SUMIFS(ENTRADAS!$D:$D,ENTRADAS!$B:$B,CADASTRO!$B334,ENTRADAS!$I:$I,CADASTRO!I$2)),0)</f>
        <v>0</v>
      </c>
      <c r="J334" s="9">
        <f>IFERROR(SUMIFS(ENTRADAS!$J:$J,ENTRADAS!$B:$B,CADASTRO!$B334,ENTRADAS!$I:$I,CADASTRO!J$2)/(SUMIFS(ENTRADAS!$D:$D,ENTRADAS!$B:$B,CADASTRO!$B334,ENTRADAS!$I:$I,CADASTRO!J$2)),0)</f>
        <v>0</v>
      </c>
      <c r="K334" s="9">
        <f>IFERROR(SUMIFS(ENTRADAS!$J:$J,ENTRADAS!$B:$B,CADASTRO!$B334,ENTRADAS!$I:$I,CADASTRO!K$2)/(SUMIFS(ENTRADAS!$D:$D,ENTRADAS!$B:$B,CADASTRO!$B334,ENTRADAS!$I:$I,CADASTRO!K$2)),0)</f>
        <v>0</v>
      </c>
      <c r="L334" s="9">
        <f>IFERROR(SUMIFS(ENTRADAS!$J:$J,ENTRADAS!$B:$B,CADASTRO!$B334,ENTRADAS!$I:$I,CADASTRO!L$2)/(SUMIFS(ENTRADAS!$D:$D,ENTRADAS!$B:$B,CADASTRO!$B334,ENTRADAS!$I:$I,CADASTRO!L$2)),0)</f>
        <v>0</v>
      </c>
      <c r="M334" s="9">
        <f>IFERROR(SUMIFS(ENTRADAS!$J:$J,ENTRADAS!$B:$B,CADASTRO!$B334,ENTRADAS!$I:$I,CADASTRO!M$2)/(SUMIFS(ENTRADAS!$D:$D,ENTRADAS!$B:$B,CADASTRO!$B334,ENTRADAS!$I:$I,CADASTRO!M$2)),0)</f>
        <v>0</v>
      </c>
      <c r="N334" s="9">
        <f>IFERROR(SUMIFS(ENTRADAS!$J:$J,ENTRADAS!$B:$B,CADASTRO!$B334,ENTRADAS!$I:$I,CADASTRO!N$2)/(SUMIFS(ENTRADAS!$D:$D,ENTRADAS!$B:$B,CADASTRO!$B334,ENTRADAS!$I:$I,CADASTRO!N$2)),0)</f>
        <v>0</v>
      </c>
      <c r="O334" s="9">
        <f>IFERROR(SUMIFS(ENTRADAS!$J:$J,ENTRADAS!$B:$B,CADASTRO!$B334,ENTRADAS!$I:$I,CADASTRO!O$2)/(SUMIFS(ENTRADAS!$D:$D,ENTRADAS!$B:$B,CADASTRO!$B334,ENTRADAS!$I:$I,CADASTRO!O$2)),0)</f>
        <v>0</v>
      </c>
      <c r="P334" s="9">
        <f>IFERROR(SUMIFS(ENTRADAS!$J:$J,ENTRADAS!$B:$B,CADASTRO!$B334,ENTRADAS!$I:$I,CADASTRO!P$2)/(SUMIFS(ENTRADAS!$D:$D,ENTRADAS!$B:$B,CADASTRO!$B334,ENTRADAS!$I:$I,CADASTRO!P$2)),0)</f>
        <v>0</v>
      </c>
      <c r="Q334" s="9">
        <f>IFERROR(SUMIFS(ENTRADAS!$J:$J,ENTRADAS!$B:$B,CADASTRO!$B334,ENTRADAS!$I:$I,CADASTRO!Q$2)/(SUMIFS(ENTRADAS!$D:$D,ENTRADAS!$B:$B,CADASTRO!$B334,ENTRADAS!$I:$I,CADASTRO!Q$2)),0)</f>
        <v>0</v>
      </c>
      <c r="R334" s="212">
        <f t="shared" si="16"/>
        <v>0</v>
      </c>
      <c r="S334" s="17">
        <f t="shared" si="18"/>
        <v>0</v>
      </c>
      <c r="T334" s="212">
        <f t="shared" si="17"/>
        <v>12</v>
      </c>
      <c r="U334" s="209">
        <v>12</v>
      </c>
      <c r="V334" s="1"/>
      <c r="W334" s="1"/>
      <c r="X334" s="1"/>
      <c r="Y334" s="1"/>
      <c r="Z334" s="1"/>
      <c r="AA334" s="1"/>
      <c r="AB334" s="1"/>
      <c r="AC334" s="1"/>
    </row>
    <row r="335" spans="1:29" ht="15.75" customHeight="1" x14ac:dyDescent="0.25">
      <c r="A335" s="8"/>
      <c r="B335" s="7"/>
      <c r="C335" s="7"/>
      <c r="D335" s="8"/>
      <c r="E335" s="9"/>
      <c r="F335" s="9">
        <f>IFERROR(SUMIFS(ENTRADAS!$J:$J,ENTRADAS!$B:$B,CADASTRO!$B335,ENTRADAS!$I:$I,CADASTRO!F$2)/(SUMIFS(ENTRADAS!$D:$D,ENTRADAS!$B:$B,CADASTRO!$B335,ENTRADAS!$I:$I,CADASTRO!F$2)),0)</f>
        <v>0</v>
      </c>
      <c r="G335" s="9">
        <f>IFERROR(SUMIFS(ENTRADAS!$J:$J,ENTRADAS!$B:$B,CADASTRO!$B335,ENTRADAS!$I:$I,CADASTRO!G$2)/(SUMIFS(ENTRADAS!$D:$D,ENTRADAS!$B:$B,CADASTRO!$B335,ENTRADAS!$I:$I,CADASTRO!G$2)),0)</f>
        <v>0</v>
      </c>
      <c r="H335" s="9">
        <f>IFERROR(SUMIFS(ENTRADAS!$J:$J,ENTRADAS!$B:$B,CADASTRO!$B335,ENTRADAS!$I:$I,CADASTRO!H$2)/(SUMIFS(ENTRADAS!$D:$D,ENTRADAS!$B:$B,CADASTRO!$B335,ENTRADAS!$I:$I,CADASTRO!H$2)),0)</f>
        <v>0</v>
      </c>
      <c r="I335" s="9">
        <f>IFERROR(SUMIFS(ENTRADAS!$J:$J,ENTRADAS!$B:$B,CADASTRO!$B335,ENTRADAS!$I:$I,CADASTRO!I$2)/(SUMIFS(ENTRADAS!$D:$D,ENTRADAS!$B:$B,CADASTRO!$B335,ENTRADAS!$I:$I,CADASTRO!I$2)),0)</f>
        <v>0</v>
      </c>
      <c r="J335" s="9">
        <f>IFERROR(SUMIFS(ENTRADAS!$J:$J,ENTRADAS!$B:$B,CADASTRO!$B335,ENTRADAS!$I:$I,CADASTRO!J$2)/(SUMIFS(ENTRADAS!$D:$D,ENTRADAS!$B:$B,CADASTRO!$B335,ENTRADAS!$I:$I,CADASTRO!J$2)),0)</f>
        <v>0</v>
      </c>
      <c r="K335" s="9">
        <f>IFERROR(SUMIFS(ENTRADAS!$J:$J,ENTRADAS!$B:$B,CADASTRO!$B335,ENTRADAS!$I:$I,CADASTRO!K$2)/(SUMIFS(ENTRADAS!$D:$D,ENTRADAS!$B:$B,CADASTRO!$B335,ENTRADAS!$I:$I,CADASTRO!K$2)),0)</f>
        <v>0</v>
      </c>
      <c r="L335" s="9">
        <f>IFERROR(SUMIFS(ENTRADAS!$J:$J,ENTRADAS!$B:$B,CADASTRO!$B335,ENTRADAS!$I:$I,CADASTRO!L$2)/(SUMIFS(ENTRADAS!$D:$D,ENTRADAS!$B:$B,CADASTRO!$B335,ENTRADAS!$I:$I,CADASTRO!L$2)),0)</f>
        <v>0</v>
      </c>
      <c r="M335" s="9">
        <f>IFERROR(SUMIFS(ENTRADAS!$J:$J,ENTRADAS!$B:$B,CADASTRO!$B335,ENTRADAS!$I:$I,CADASTRO!M$2)/(SUMIFS(ENTRADAS!$D:$D,ENTRADAS!$B:$B,CADASTRO!$B335,ENTRADAS!$I:$I,CADASTRO!M$2)),0)</f>
        <v>0</v>
      </c>
      <c r="N335" s="9">
        <f>IFERROR(SUMIFS(ENTRADAS!$J:$J,ENTRADAS!$B:$B,CADASTRO!$B335,ENTRADAS!$I:$I,CADASTRO!N$2)/(SUMIFS(ENTRADAS!$D:$D,ENTRADAS!$B:$B,CADASTRO!$B335,ENTRADAS!$I:$I,CADASTRO!N$2)),0)</f>
        <v>0</v>
      </c>
      <c r="O335" s="9">
        <f>IFERROR(SUMIFS(ENTRADAS!$J:$J,ENTRADAS!$B:$B,CADASTRO!$B335,ENTRADAS!$I:$I,CADASTRO!O$2)/(SUMIFS(ENTRADAS!$D:$D,ENTRADAS!$B:$B,CADASTRO!$B335,ENTRADAS!$I:$I,CADASTRO!O$2)),0)</f>
        <v>0</v>
      </c>
      <c r="P335" s="9">
        <f>IFERROR(SUMIFS(ENTRADAS!$J:$J,ENTRADAS!$B:$B,CADASTRO!$B335,ENTRADAS!$I:$I,CADASTRO!P$2)/(SUMIFS(ENTRADAS!$D:$D,ENTRADAS!$B:$B,CADASTRO!$B335,ENTRADAS!$I:$I,CADASTRO!P$2)),0)</f>
        <v>0</v>
      </c>
      <c r="Q335" s="9">
        <f>IFERROR(SUMIFS(ENTRADAS!$J:$J,ENTRADAS!$B:$B,CADASTRO!$B335,ENTRADAS!$I:$I,CADASTRO!Q$2)/(SUMIFS(ENTRADAS!$D:$D,ENTRADAS!$B:$B,CADASTRO!$B335,ENTRADAS!$I:$I,CADASTRO!Q$2)),0)</f>
        <v>0</v>
      </c>
      <c r="R335" s="212">
        <f t="shared" si="16"/>
        <v>0</v>
      </c>
      <c r="S335" s="17">
        <f t="shared" si="18"/>
        <v>0</v>
      </c>
      <c r="T335" s="212">
        <f t="shared" si="17"/>
        <v>12</v>
      </c>
      <c r="U335" s="209">
        <v>12</v>
      </c>
      <c r="V335" s="1"/>
      <c r="W335" s="1"/>
      <c r="X335" s="1"/>
      <c r="Y335" s="1"/>
      <c r="Z335" s="1"/>
      <c r="AA335" s="1"/>
      <c r="AB335" s="1"/>
      <c r="AC335" s="1"/>
    </row>
    <row r="336" spans="1:29" ht="15.75" customHeight="1" x14ac:dyDescent="0.25">
      <c r="A336" s="8"/>
      <c r="B336" s="7"/>
      <c r="C336" s="7"/>
      <c r="D336" s="8"/>
      <c r="E336" s="9"/>
      <c r="F336" s="9">
        <f>IFERROR(SUMIFS(ENTRADAS!$J:$J,ENTRADAS!$B:$B,CADASTRO!$B336,ENTRADAS!$I:$I,CADASTRO!F$2)/(SUMIFS(ENTRADAS!$D:$D,ENTRADAS!$B:$B,CADASTRO!$B336,ENTRADAS!$I:$I,CADASTRO!F$2)),0)</f>
        <v>0</v>
      </c>
      <c r="G336" s="9">
        <f>IFERROR(SUMIFS(ENTRADAS!$J:$J,ENTRADAS!$B:$B,CADASTRO!$B336,ENTRADAS!$I:$I,CADASTRO!G$2)/(SUMIFS(ENTRADAS!$D:$D,ENTRADAS!$B:$B,CADASTRO!$B336,ENTRADAS!$I:$I,CADASTRO!G$2)),0)</f>
        <v>0</v>
      </c>
      <c r="H336" s="9">
        <f>IFERROR(SUMIFS(ENTRADAS!$J:$J,ENTRADAS!$B:$B,CADASTRO!$B336,ENTRADAS!$I:$I,CADASTRO!H$2)/(SUMIFS(ENTRADAS!$D:$D,ENTRADAS!$B:$B,CADASTRO!$B336,ENTRADAS!$I:$I,CADASTRO!H$2)),0)</f>
        <v>0</v>
      </c>
      <c r="I336" s="9">
        <f>IFERROR(SUMIFS(ENTRADAS!$J:$J,ENTRADAS!$B:$B,CADASTRO!$B336,ENTRADAS!$I:$I,CADASTRO!I$2)/(SUMIFS(ENTRADAS!$D:$D,ENTRADAS!$B:$B,CADASTRO!$B336,ENTRADAS!$I:$I,CADASTRO!I$2)),0)</f>
        <v>0</v>
      </c>
      <c r="J336" s="9">
        <f>IFERROR(SUMIFS(ENTRADAS!$J:$J,ENTRADAS!$B:$B,CADASTRO!$B336,ENTRADAS!$I:$I,CADASTRO!J$2)/(SUMIFS(ENTRADAS!$D:$D,ENTRADAS!$B:$B,CADASTRO!$B336,ENTRADAS!$I:$I,CADASTRO!J$2)),0)</f>
        <v>0</v>
      </c>
      <c r="K336" s="9">
        <f>IFERROR(SUMIFS(ENTRADAS!$J:$J,ENTRADAS!$B:$B,CADASTRO!$B336,ENTRADAS!$I:$I,CADASTRO!K$2)/(SUMIFS(ENTRADAS!$D:$D,ENTRADAS!$B:$B,CADASTRO!$B336,ENTRADAS!$I:$I,CADASTRO!K$2)),0)</f>
        <v>0</v>
      </c>
      <c r="L336" s="9">
        <f>IFERROR(SUMIFS(ENTRADAS!$J:$J,ENTRADAS!$B:$B,CADASTRO!$B336,ENTRADAS!$I:$I,CADASTRO!L$2)/(SUMIFS(ENTRADAS!$D:$D,ENTRADAS!$B:$B,CADASTRO!$B336,ENTRADAS!$I:$I,CADASTRO!L$2)),0)</f>
        <v>0</v>
      </c>
      <c r="M336" s="9">
        <f>IFERROR(SUMIFS(ENTRADAS!$J:$J,ENTRADAS!$B:$B,CADASTRO!$B336,ENTRADAS!$I:$I,CADASTRO!M$2)/(SUMIFS(ENTRADAS!$D:$D,ENTRADAS!$B:$B,CADASTRO!$B336,ENTRADAS!$I:$I,CADASTRO!M$2)),0)</f>
        <v>0</v>
      </c>
      <c r="N336" s="9">
        <f>IFERROR(SUMIFS(ENTRADAS!$J:$J,ENTRADAS!$B:$B,CADASTRO!$B336,ENTRADAS!$I:$I,CADASTRO!N$2)/(SUMIFS(ENTRADAS!$D:$D,ENTRADAS!$B:$B,CADASTRO!$B336,ENTRADAS!$I:$I,CADASTRO!N$2)),0)</f>
        <v>0</v>
      </c>
      <c r="O336" s="9">
        <f>IFERROR(SUMIFS(ENTRADAS!$J:$J,ENTRADAS!$B:$B,CADASTRO!$B336,ENTRADAS!$I:$I,CADASTRO!O$2)/(SUMIFS(ENTRADAS!$D:$D,ENTRADAS!$B:$B,CADASTRO!$B336,ENTRADAS!$I:$I,CADASTRO!O$2)),0)</f>
        <v>0</v>
      </c>
      <c r="P336" s="9">
        <f>IFERROR(SUMIFS(ENTRADAS!$J:$J,ENTRADAS!$B:$B,CADASTRO!$B336,ENTRADAS!$I:$I,CADASTRO!P$2)/(SUMIFS(ENTRADAS!$D:$D,ENTRADAS!$B:$B,CADASTRO!$B336,ENTRADAS!$I:$I,CADASTRO!P$2)),0)</f>
        <v>0</v>
      </c>
      <c r="Q336" s="9">
        <f>IFERROR(SUMIFS(ENTRADAS!$J:$J,ENTRADAS!$B:$B,CADASTRO!$B336,ENTRADAS!$I:$I,CADASTRO!Q$2)/(SUMIFS(ENTRADAS!$D:$D,ENTRADAS!$B:$B,CADASTRO!$B336,ENTRADAS!$I:$I,CADASTRO!Q$2)),0)</f>
        <v>0</v>
      </c>
      <c r="R336" s="212">
        <f t="shared" si="16"/>
        <v>0</v>
      </c>
      <c r="S336" s="17">
        <f t="shared" si="18"/>
        <v>0</v>
      </c>
      <c r="T336" s="212">
        <f t="shared" si="17"/>
        <v>12</v>
      </c>
      <c r="U336" s="209">
        <v>12</v>
      </c>
      <c r="V336" s="1"/>
      <c r="W336" s="1"/>
      <c r="X336" s="1"/>
      <c r="Y336" s="1"/>
      <c r="Z336" s="1"/>
      <c r="AA336" s="1"/>
      <c r="AB336" s="1"/>
      <c r="AC336" s="1"/>
    </row>
    <row r="337" spans="1:29" ht="15.75" customHeight="1" x14ac:dyDescent="0.25">
      <c r="A337" s="8"/>
      <c r="B337" s="7"/>
      <c r="C337" s="7"/>
      <c r="D337" s="8"/>
      <c r="E337" s="9"/>
      <c r="F337" s="9">
        <f>IFERROR(SUMIFS(ENTRADAS!$J:$J,ENTRADAS!$B:$B,CADASTRO!$B337,ENTRADAS!$I:$I,CADASTRO!F$2)/(SUMIFS(ENTRADAS!$D:$D,ENTRADAS!$B:$B,CADASTRO!$B337,ENTRADAS!$I:$I,CADASTRO!F$2)),0)</f>
        <v>0</v>
      </c>
      <c r="G337" s="9">
        <f>IFERROR(SUMIFS(ENTRADAS!$J:$J,ENTRADAS!$B:$B,CADASTRO!$B337,ENTRADAS!$I:$I,CADASTRO!G$2)/(SUMIFS(ENTRADAS!$D:$D,ENTRADAS!$B:$B,CADASTRO!$B337,ENTRADAS!$I:$I,CADASTRO!G$2)),0)</f>
        <v>0</v>
      </c>
      <c r="H337" s="9">
        <f>IFERROR(SUMIFS(ENTRADAS!$J:$J,ENTRADAS!$B:$B,CADASTRO!$B337,ENTRADAS!$I:$I,CADASTRO!H$2)/(SUMIFS(ENTRADAS!$D:$D,ENTRADAS!$B:$B,CADASTRO!$B337,ENTRADAS!$I:$I,CADASTRO!H$2)),0)</f>
        <v>0</v>
      </c>
      <c r="I337" s="9">
        <f>IFERROR(SUMIFS(ENTRADAS!$J:$J,ENTRADAS!$B:$B,CADASTRO!$B337,ENTRADAS!$I:$I,CADASTRO!I$2)/(SUMIFS(ENTRADAS!$D:$D,ENTRADAS!$B:$B,CADASTRO!$B337,ENTRADAS!$I:$I,CADASTRO!I$2)),0)</f>
        <v>0</v>
      </c>
      <c r="J337" s="9">
        <f>IFERROR(SUMIFS(ENTRADAS!$J:$J,ENTRADAS!$B:$B,CADASTRO!$B337,ENTRADAS!$I:$I,CADASTRO!J$2)/(SUMIFS(ENTRADAS!$D:$D,ENTRADAS!$B:$B,CADASTRO!$B337,ENTRADAS!$I:$I,CADASTRO!J$2)),0)</f>
        <v>0</v>
      </c>
      <c r="K337" s="9">
        <f>IFERROR(SUMIFS(ENTRADAS!$J:$J,ENTRADAS!$B:$B,CADASTRO!$B337,ENTRADAS!$I:$I,CADASTRO!K$2)/(SUMIFS(ENTRADAS!$D:$D,ENTRADAS!$B:$B,CADASTRO!$B337,ENTRADAS!$I:$I,CADASTRO!K$2)),0)</f>
        <v>0</v>
      </c>
      <c r="L337" s="9">
        <f>IFERROR(SUMIFS(ENTRADAS!$J:$J,ENTRADAS!$B:$B,CADASTRO!$B337,ENTRADAS!$I:$I,CADASTRO!L$2)/(SUMIFS(ENTRADAS!$D:$D,ENTRADAS!$B:$B,CADASTRO!$B337,ENTRADAS!$I:$I,CADASTRO!L$2)),0)</f>
        <v>0</v>
      </c>
      <c r="M337" s="9">
        <f>IFERROR(SUMIFS(ENTRADAS!$J:$J,ENTRADAS!$B:$B,CADASTRO!$B337,ENTRADAS!$I:$I,CADASTRO!M$2)/(SUMIFS(ENTRADAS!$D:$D,ENTRADAS!$B:$B,CADASTRO!$B337,ENTRADAS!$I:$I,CADASTRO!M$2)),0)</f>
        <v>0</v>
      </c>
      <c r="N337" s="9">
        <f>IFERROR(SUMIFS(ENTRADAS!$J:$J,ENTRADAS!$B:$B,CADASTRO!$B337,ENTRADAS!$I:$I,CADASTRO!N$2)/(SUMIFS(ENTRADAS!$D:$D,ENTRADAS!$B:$B,CADASTRO!$B337,ENTRADAS!$I:$I,CADASTRO!N$2)),0)</f>
        <v>0</v>
      </c>
      <c r="O337" s="9">
        <f>IFERROR(SUMIFS(ENTRADAS!$J:$J,ENTRADAS!$B:$B,CADASTRO!$B337,ENTRADAS!$I:$I,CADASTRO!O$2)/(SUMIFS(ENTRADAS!$D:$D,ENTRADAS!$B:$B,CADASTRO!$B337,ENTRADAS!$I:$I,CADASTRO!O$2)),0)</f>
        <v>0</v>
      </c>
      <c r="P337" s="9">
        <f>IFERROR(SUMIFS(ENTRADAS!$J:$J,ENTRADAS!$B:$B,CADASTRO!$B337,ENTRADAS!$I:$I,CADASTRO!P$2)/(SUMIFS(ENTRADAS!$D:$D,ENTRADAS!$B:$B,CADASTRO!$B337,ENTRADAS!$I:$I,CADASTRO!P$2)),0)</f>
        <v>0</v>
      </c>
      <c r="Q337" s="9">
        <f>IFERROR(SUMIFS(ENTRADAS!$J:$J,ENTRADAS!$B:$B,CADASTRO!$B337,ENTRADAS!$I:$I,CADASTRO!Q$2)/(SUMIFS(ENTRADAS!$D:$D,ENTRADAS!$B:$B,CADASTRO!$B337,ENTRADAS!$I:$I,CADASTRO!Q$2)),0)</f>
        <v>0</v>
      </c>
      <c r="R337" s="212">
        <f t="shared" si="16"/>
        <v>0</v>
      </c>
      <c r="S337" s="17">
        <f t="shared" si="18"/>
        <v>0</v>
      </c>
      <c r="T337" s="212">
        <f t="shared" si="17"/>
        <v>12</v>
      </c>
      <c r="U337" s="209">
        <v>12</v>
      </c>
      <c r="V337" s="1"/>
      <c r="W337" s="1"/>
      <c r="X337" s="1"/>
      <c r="Y337" s="1"/>
      <c r="Z337" s="1"/>
      <c r="AA337" s="1"/>
      <c r="AB337" s="1"/>
      <c r="AC337" s="1"/>
    </row>
    <row r="338" spans="1:29" ht="15.75" customHeight="1" x14ac:dyDescent="0.25">
      <c r="A338" s="8"/>
      <c r="B338" s="7"/>
      <c r="C338" s="7"/>
      <c r="D338" s="8"/>
      <c r="E338" s="9"/>
      <c r="F338" s="9">
        <f>IFERROR(SUMIFS(ENTRADAS!$J:$J,ENTRADAS!$B:$B,CADASTRO!$B338,ENTRADAS!$I:$I,CADASTRO!F$2)/(SUMIFS(ENTRADAS!$D:$D,ENTRADAS!$B:$B,CADASTRO!$B338,ENTRADAS!$I:$I,CADASTRO!F$2)),0)</f>
        <v>0</v>
      </c>
      <c r="G338" s="9">
        <f>IFERROR(SUMIFS(ENTRADAS!$J:$J,ENTRADAS!$B:$B,CADASTRO!$B338,ENTRADAS!$I:$I,CADASTRO!G$2)/(SUMIFS(ENTRADAS!$D:$D,ENTRADAS!$B:$B,CADASTRO!$B338,ENTRADAS!$I:$I,CADASTRO!G$2)),0)</f>
        <v>0</v>
      </c>
      <c r="H338" s="9">
        <f>IFERROR(SUMIFS(ENTRADAS!$J:$J,ENTRADAS!$B:$B,CADASTRO!$B338,ENTRADAS!$I:$I,CADASTRO!H$2)/(SUMIFS(ENTRADAS!$D:$D,ENTRADAS!$B:$B,CADASTRO!$B338,ENTRADAS!$I:$I,CADASTRO!H$2)),0)</f>
        <v>0</v>
      </c>
      <c r="I338" s="9">
        <f>IFERROR(SUMIFS(ENTRADAS!$J:$J,ENTRADAS!$B:$B,CADASTRO!$B338,ENTRADAS!$I:$I,CADASTRO!I$2)/(SUMIFS(ENTRADAS!$D:$D,ENTRADAS!$B:$B,CADASTRO!$B338,ENTRADAS!$I:$I,CADASTRO!I$2)),0)</f>
        <v>0</v>
      </c>
      <c r="J338" s="9">
        <f>IFERROR(SUMIFS(ENTRADAS!$J:$J,ENTRADAS!$B:$B,CADASTRO!$B338,ENTRADAS!$I:$I,CADASTRO!J$2)/(SUMIFS(ENTRADAS!$D:$D,ENTRADAS!$B:$B,CADASTRO!$B338,ENTRADAS!$I:$I,CADASTRO!J$2)),0)</f>
        <v>0</v>
      </c>
      <c r="K338" s="9">
        <f>IFERROR(SUMIFS(ENTRADAS!$J:$J,ENTRADAS!$B:$B,CADASTRO!$B338,ENTRADAS!$I:$I,CADASTRO!K$2)/(SUMIFS(ENTRADAS!$D:$D,ENTRADAS!$B:$B,CADASTRO!$B338,ENTRADAS!$I:$I,CADASTRO!K$2)),0)</f>
        <v>0</v>
      </c>
      <c r="L338" s="9">
        <f>IFERROR(SUMIFS(ENTRADAS!$J:$J,ENTRADAS!$B:$B,CADASTRO!$B338,ENTRADAS!$I:$I,CADASTRO!L$2)/(SUMIFS(ENTRADAS!$D:$D,ENTRADAS!$B:$B,CADASTRO!$B338,ENTRADAS!$I:$I,CADASTRO!L$2)),0)</f>
        <v>0</v>
      </c>
      <c r="M338" s="9">
        <f>IFERROR(SUMIFS(ENTRADAS!$J:$J,ENTRADAS!$B:$B,CADASTRO!$B338,ENTRADAS!$I:$I,CADASTRO!M$2)/(SUMIFS(ENTRADAS!$D:$D,ENTRADAS!$B:$B,CADASTRO!$B338,ENTRADAS!$I:$I,CADASTRO!M$2)),0)</f>
        <v>0</v>
      </c>
      <c r="N338" s="9">
        <f>IFERROR(SUMIFS(ENTRADAS!$J:$J,ENTRADAS!$B:$B,CADASTRO!$B338,ENTRADAS!$I:$I,CADASTRO!N$2)/(SUMIFS(ENTRADAS!$D:$D,ENTRADAS!$B:$B,CADASTRO!$B338,ENTRADAS!$I:$I,CADASTRO!N$2)),0)</f>
        <v>0</v>
      </c>
      <c r="O338" s="9">
        <f>IFERROR(SUMIFS(ENTRADAS!$J:$J,ENTRADAS!$B:$B,CADASTRO!$B338,ENTRADAS!$I:$I,CADASTRO!O$2)/(SUMIFS(ENTRADAS!$D:$D,ENTRADAS!$B:$B,CADASTRO!$B338,ENTRADAS!$I:$I,CADASTRO!O$2)),0)</f>
        <v>0</v>
      </c>
      <c r="P338" s="9">
        <f>IFERROR(SUMIFS(ENTRADAS!$J:$J,ENTRADAS!$B:$B,CADASTRO!$B338,ENTRADAS!$I:$I,CADASTRO!P$2)/(SUMIFS(ENTRADAS!$D:$D,ENTRADAS!$B:$B,CADASTRO!$B338,ENTRADAS!$I:$I,CADASTRO!P$2)),0)</f>
        <v>0</v>
      </c>
      <c r="Q338" s="9">
        <f>IFERROR(SUMIFS(ENTRADAS!$J:$J,ENTRADAS!$B:$B,CADASTRO!$B338,ENTRADAS!$I:$I,CADASTRO!Q$2)/(SUMIFS(ENTRADAS!$D:$D,ENTRADAS!$B:$B,CADASTRO!$B338,ENTRADAS!$I:$I,CADASTRO!Q$2)),0)</f>
        <v>0</v>
      </c>
      <c r="R338" s="212">
        <f t="shared" si="16"/>
        <v>0</v>
      </c>
      <c r="S338" s="17">
        <f t="shared" si="18"/>
        <v>0</v>
      </c>
      <c r="T338" s="212">
        <f t="shared" si="17"/>
        <v>12</v>
      </c>
      <c r="U338" s="209">
        <v>12</v>
      </c>
      <c r="V338" s="1"/>
      <c r="W338" s="1"/>
      <c r="X338" s="1"/>
      <c r="Y338" s="1"/>
      <c r="Z338" s="1"/>
      <c r="AA338" s="1"/>
      <c r="AB338" s="1"/>
      <c r="AC338" s="1"/>
    </row>
    <row r="339" spans="1:29" ht="15.75" customHeight="1" x14ac:dyDescent="0.25">
      <c r="A339" s="8"/>
      <c r="B339" s="7"/>
      <c r="C339" s="7"/>
      <c r="D339" s="8"/>
      <c r="E339" s="9"/>
      <c r="F339" s="9">
        <f>IFERROR(SUMIFS(ENTRADAS!$J:$J,ENTRADAS!$B:$B,CADASTRO!$B339,ENTRADAS!$I:$I,CADASTRO!F$2)/(SUMIFS(ENTRADAS!$D:$D,ENTRADAS!$B:$B,CADASTRO!$B339,ENTRADAS!$I:$I,CADASTRO!F$2)),0)</f>
        <v>0</v>
      </c>
      <c r="G339" s="9">
        <f>IFERROR(SUMIFS(ENTRADAS!$J:$J,ENTRADAS!$B:$B,CADASTRO!$B339,ENTRADAS!$I:$I,CADASTRO!G$2)/(SUMIFS(ENTRADAS!$D:$D,ENTRADAS!$B:$B,CADASTRO!$B339,ENTRADAS!$I:$I,CADASTRO!G$2)),0)</f>
        <v>0</v>
      </c>
      <c r="H339" s="9">
        <f>IFERROR(SUMIFS(ENTRADAS!$J:$J,ENTRADAS!$B:$B,CADASTRO!$B339,ENTRADAS!$I:$I,CADASTRO!H$2)/(SUMIFS(ENTRADAS!$D:$D,ENTRADAS!$B:$B,CADASTRO!$B339,ENTRADAS!$I:$I,CADASTRO!H$2)),0)</f>
        <v>0</v>
      </c>
      <c r="I339" s="9">
        <f>IFERROR(SUMIFS(ENTRADAS!$J:$J,ENTRADAS!$B:$B,CADASTRO!$B339,ENTRADAS!$I:$I,CADASTRO!I$2)/(SUMIFS(ENTRADAS!$D:$D,ENTRADAS!$B:$B,CADASTRO!$B339,ENTRADAS!$I:$I,CADASTRO!I$2)),0)</f>
        <v>0</v>
      </c>
      <c r="J339" s="9">
        <f>IFERROR(SUMIFS(ENTRADAS!$J:$J,ENTRADAS!$B:$B,CADASTRO!$B339,ENTRADAS!$I:$I,CADASTRO!J$2)/(SUMIFS(ENTRADAS!$D:$D,ENTRADAS!$B:$B,CADASTRO!$B339,ENTRADAS!$I:$I,CADASTRO!J$2)),0)</f>
        <v>0</v>
      </c>
      <c r="K339" s="9">
        <f>IFERROR(SUMIFS(ENTRADAS!$J:$J,ENTRADAS!$B:$B,CADASTRO!$B339,ENTRADAS!$I:$I,CADASTRO!K$2)/(SUMIFS(ENTRADAS!$D:$D,ENTRADAS!$B:$B,CADASTRO!$B339,ENTRADAS!$I:$I,CADASTRO!K$2)),0)</f>
        <v>0</v>
      </c>
      <c r="L339" s="9">
        <f>IFERROR(SUMIFS(ENTRADAS!$J:$J,ENTRADAS!$B:$B,CADASTRO!$B339,ENTRADAS!$I:$I,CADASTRO!L$2)/(SUMIFS(ENTRADAS!$D:$D,ENTRADAS!$B:$B,CADASTRO!$B339,ENTRADAS!$I:$I,CADASTRO!L$2)),0)</f>
        <v>0</v>
      </c>
      <c r="M339" s="9">
        <f>IFERROR(SUMIFS(ENTRADAS!$J:$J,ENTRADAS!$B:$B,CADASTRO!$B339,ENTRADAS!$I:$I,CADASTRO!M$2)/(SUMIFS(ENTRADAS!$D:$D,ENTRADAS!$B:$B,CADASTRO!$B339,ENTRADAS!$I:$I,CADASTRO!M$2)),0)</f>
        <v>0</v>
      </c>
      <c r="N339" s="9">
        <f>IFERROR(SUMIFS(ENTRADAS!$J:$J,ENTRADAS!$B:$B,CADASTRO!$B339,ENTRADAS!$I:$I,CADASTRO!N$2)/(SUMIFS(ENTRADAS!$D:$D,ENTRADAS!$B:$B,CADASTRO!$B339,ENTRADAS!$I:$I,CADASTRO!N$2)),0)</f>
        <v>0</v>
      </c>
      <c r="O339" s="9">
        <f>IFERROR(SUMIFS(ENTRADAS!$J:$J,ENTRADAS!$B:$B,CADASTRO!$B339,ENTRADAS!$I:$I,CADASTRO!O$2)/(SUMIFS(ENTRADAS!$D:$D,ENTRADAS!$B:$B,CADASTRO!$B339,ENTRADAS!$I:$I,CADASTRO!O$2)),0)</f>
        <v>0</v>
      </c>
      <c r="P339" s="9">
        <f>IFERROR(SUMIFS(ENTRADAS!$J:$J,ENTRADAS!$B:$B,CADASTRO!$B339,ENTRADAS!$I:$I,CADASTRO!P$2)/(SUMIFS(ENTRADAS!$D:$D,ENTRADAS!$B:$B,CADASTRO!$B339,ENTRADAS!$I:$I,CADASTRO!P$2)),0)</f>
        <v>0</v>
      </c>
      <c r="Q339" s="9">
        <f>IFERROR(SUMIFS(ENTRADAS!$J:$J,ENTRADAS!$B:$B,CADASTRO!$B339,ENTRADAS!$I:$I,CADASTRO!Q$2)/(SUMIFS(ENTRADAS!$D:$D,ENTRADAS!$B:$B,CADASTRO!$B339,ENTRADAS!$I:$I,CADASTRO!Q$2)),0)</f>
        <v>0</v>
      </c>
      <c r="R339" s="212">
        <f t="shared" si="16"/>
        <v>0</v>
      </c>
      <c r="S339" s="17">
        <f t="shared" si="18"/>
        <v>0</v>
      </c>
      <c r="T339" s="212">
        <f t="shared" si="17"/>
        <v>12</v>
      </c>
      <c r="U339" s="209">
        <v>12</v>
      </c>
      <c r="V339" s="1"/>
      <c r="W339" s="1"/>
      <c r="X339" s="1"/>
      <c r="Y339" s="1"/>
      <c r="Z339" s="1"/>
      <c r="AA339" s="1"/>
      <c r="AB339" s="1"/>
      <c r="AC339" s="1"/>
    </row>
    <row r="340" spans="1:29" ht="15.75" customHeight="1" x14ac:dyDescent="0.25">
      <c r="A340" s="7"/>
      <c r="B340" s="7"/>
      <c r="C340" s="7"/>
      <c r="D340" s="8"/>
      <c r="E340" s="9"/>
      <c r="F340" s="9">
        <f>IFERROR(SUMIFS(ENTRADAS!$J:$J,ENTRADAS!$B:$B,CADASTRO!$B340,ENTRADAS!$I:$I,CADASTRO!F$2)/(SUMIFS(ENTRADAS!$D:$D,ENTRADAS!$B:$B,CADASTRO!$B340,ENTRADAS!$I:$I,CADASTRO!F$2)),0)</f>
        <v>0</v>
      </c>
      <c r="G340" s="9">
        <f>IFERROR(SUMIFS(ENTRADAS!$J:$J,ENTRADAS!$B:$B,CADASTRO!$B340,ENTRADAS!$I:$I,CADASTRO!G$2)/(SUMIFS(ENTRADAS!$D:$D,ENTRADAS!$B:$B,CADASTRO!$B340,ENTRADAS!$I:$I,CADASTRO!G$2)),0)</f>
        <v>0</v>
      </c>
      <c r="H340" s="9">
        <f>IFERROR(SUMIFS(ENTRADAS!$J:$J,ENTRADAS!$B:$B,CADASTRO!$B340,ENTRADAS!$I:$I,CADASTRO!H$2)/(SUMIFS(ENTRADAS!$D:$D,ENTRADAS!$B:$B,CADASTRO!$B340,ENTRADAS!$I:$I,CADASTRO!H$2)),0)</f>
        <v>0</v>
      </c>
      <c r="I340" s="9">
        <f>IFERROR(SUMIFS(ENTRADAS!$J:$J,ENTRADAS!$B:$B,CADASTRO!$B340,ENTRADAS!$I:$I,CADASTRO!I$2)/(SUMIFS(ENTRADAS!$D:$D,ENTRADAS!$B:$B,CADASTRO!$B340,ENTRADAS!$I:$I,CADASTRO!I$2)),0)</f>
        <v>0</v>
      </c>
      <c r="J340" s="9">
        <f>IFERROR(SUMIFS(ENTRADAS!$J:$J,ENTRADAS!$B:$B,CADASTRO!$B340,ENTRADAS!$I:$I,CADASTRO!J$2)/(SUMIFS(ENTRADAS!$D:$D,ENTRADAS!$B:$B,CADASTRO!$B340,ENTRADAS!$I:$I,CADASTRO!J$2)),0)</f>
        <v>0</v>
      </c>
      <c r="K340" s="9">
        <f>IFERROR(SUMIFS(ENTRADAS!$J:$J,ENTRADAS!$B:$B,CADASTRO!$B340,ENTRADAS!$I:$I,CADASTRO!K$2)/(SUMIFS(ENTRADAS!$D:$D,ENTRADAS!$B:$B,CADASTRO!$B340,ENTRADAS!$I:$I,CADASTRO!K$2)),0)</f>
        <v>0</v>
      </c>
      <c r="L340" s="9">
        <f>IFERROR(SUMIFS(ENTRADAS!$J:$J,ENTRADAS!$B:$B,CADASTRO!$B340,ENTRADAS!$I:$I,CADASTRO!L$2)/(SUMIFS(ENTRADAS!$D:$D,ENTRADAS!$B:$B,CADASTRO!$B340,ENTRADAS!$I:$I,CADASTRO!L$2)),0)</f>
        <v>0</v>
      </c>
      <c r="M340" s="9">
        <f>IFERROR(SUMIFS(ENTRADAS!$J:$J,ENTRADAS!$B:$B,CADASTRO!$B340,ENTRADAS!$I:$I,CADASTRO!M$2)/(SUMIFS(ENTRADAS!$D:$D,ENTRADAS!$B:$B,CADASTRO!$B340,ENTRADAS!$I:$I,CADASTRO!M$2)),0)</f>
        <v>0</v>
      </c>
      <c r="N340" s="9">
        <f>IFERROR(SUMIFS(ENTRADAS!$J:$J,ENTRADAS!$B:$B,CADASTRO!$B340,ENTRADAS!$I:$I,CADASTRO!N$2)/(SUMIFS(ENTRADAS!$D:$D,ENTRADAS!$B:$B,CADASTRO!$B340,ENTRADAS!$I:$I,CADASTRO!N$2)),0)</f>
        <v>0</v>
      </c>
      <c r="O340" s="9">
        <f>IFERROR(SUMIFS(ENTRADAS!$J:$J,ENTRADAS!$B:$B,CADASTRO!$B340,ENTRADAS!$I:$I,CADASTRO!O$2)/(SUMIFS(ENTRADAS!$D:$D,ENTRADAS!$B:$B,CADASTRO!$B340,ENTRADAS!$I:$I,CADASTRO!O$2)),0)</f>
        <v>0</v>
      </c>
      <c r="P340" s="9">
        <f>IFERROR(SUMIFS(ENTRADAS!$J:$J,ENTRADAS!$B:$B,CADASTRO!$B340,ENTRADAS!$I:$I,CADASTRO!P$2)/(SUMIFS(ENTRADAS!$D:$D,ENTRADAS!$B:$B,CADASTRO!$B340,ENTRADAS!$I:$I,CADASTRO!P$2)),0)</f>
        <v>0</v>
      </c>
      <c r="Q340" s="9">
        <f>IFERROR(SUMIFS(ENTRADAS!$J:$J,ENTRADAS!$B:$B,CADASTRO!$B340,ENTRADAS!$I:$I,CADASTRO!Q$2)/(SUMIFS(ENTRADAS!$D:$D,ENTRADAS!$B:$B,CADASTRO!$B340,ENTRADAS!$I:$I,CADASTRO!Q$2)),0)</f>
        <v>0</v>
      </c>
      <c r="R340" s="212">
        <f t="shared" si="16"/>
        <v>0</v>
      </c>
      <c r="S340" s="17">
        <f t="shared" si="18"/>
        <v>0</v>
      </c>
      <c r="T340" s="212">
        <f t="shared" si="17"/>
        <v>12</v>
      </c>
      <c r="U340" s="209">
        <v>12</v>
      </c>
      <c r="V340" s="1"/>
      <c r="W340" s="1"/>
      <c r="X340" s="1"/>
      <c r="Y340" s="1"/>
      <c r="Z340" s="1"/>
      <c r="AA340" s="1"/>
      <c r="AB340" s="1"/>
      <c r="AC340" s="1"/>
    </row>
    <row r="341" spans="1:29" ht="15.75" customHeight="1" x14ac:dyDescent="0.25">
      <c r="A341" s="8"/>
      <c r="B341" s="7"/>
      <c r="C341" s="7"/>
      <c r="D341" s="8"/>
      <c r="E341" s="9"/>
      <c r="F341" s="9">
        <f>IFERROR(SUMIFS(ENTRADAS!$J:$J,ENTRADAS!$B:$B,CADASTRO!$B341,ENTRADAS!$I:$I,CADASTRO!F$2)/(SUMIFS(ENTRADAS!$D:$D,ENTRADAS!$B:$B,CADASTRO!$B341,ENTRADAS!$I:$I,CADASTRO!F$2)),0)</f>
        <v>0</v>
      </c>
      <c r="G341" s="9">
        <f>IFERROR(SUMIFS(ENTRADAS!$J:$J,ENTRADAS!$B:$B,CADASTRO!$B341,ENTRADAS!$I:$I,CADASTRO!G$2)/(SUMIFS(ENTRADAS!$D:$D,ENTRADAS!$B:$B,CADASTRO!$B341,ENTRADAS!$I:$I,CADASTRO!G$2)),0)</f>
        <v>0</v>
      </c>
      <c r="H341" s="9">
        <f>IFERROR(SUMIFS(ENTRADAS!$J:$J,ENTRADAS!$B:$B,CADASTRO!$B341,ENTRADAS!$I:$I,CADASTRO!H$2)/(SUMIFS(ENTRADAS!$D:$D,ENTRADAS!$B:$B,CADASTRO!$B341,ENTRADAS!$I:$I,CADASTRO!H$2)),0)</f>
        <v>0</v>
      </c>
      <c r="I341" s="9">
        <f>IFERROR(SUMIFS(ENTRADAS!$J:$J,ENTRADAS!$B:$B,CADASTRO!$B341,ENTRADAS!$I:$I,CADASTRO!I$2)/(SUMIFS(ENTRADAS!$D:$D,ENTRADAS!$B:$B,CADASTRO!$B341,ENTRADAS!$I:$I,CADASTRO!I$2)),0)</f>
        <v>0</v>
      </c>
      <c r="J341" s="9">
        <f>IFERROR(SUMIFS(ENTRADAS!$J:$J,ENTRADAS!$B:$B,CADASTRO!$B341,ENTRADAS!$I:$I,CADASTRO!J$2)/(SUMIFS(ENTRADAS!$D:$D,ENTRADAS!$B:$B,CADASTRO!$B341,ENTRADAS!$I:$I,CADASTRO!J$2)),0)</f>
        <v>0</v>
      </c>
      <c r="K341" s="9">
        <f>IFERROR(SUMIFS(ENTRADAS!$J:$J,ENTRADAS!$B:$B,CADASTRO!$B341,ENTRADAS!$I:$I,CADASTRO!K$2)/(SUMIFS(ENTRADAS!$D:$D,ENTRADAS!$B:$B,CADASTRO!$B341,ENTRADAS!$I:$I,CADASTRO!K$2)),0)</f>
        <v>0</v>
      </c>
      <c r="L341" s="9">
        <f>IFERROR(SUMIFS(ENTRADAS!$J:$J,ENTRADAS!$B:$B,CADASTRO!$B341,ENTRADAS!$I:$I,CADASTRO!L$2)/(SUMIFS(ENTRADAS!$D:$D,ENTRADAS!$B:$B,CADASTRO!$B341,ENTRADAS!$I:$I,CADASTRO!L$2)),0)</f>
        <v>0</v>
      </c>
      <c r="M341" s="9">
        <f>IFERROR(SUMIFS(ENTRADAS!$J:$J,ENTRADAS!$B:$B,CADASTRO!$B341,ENTRADAS!$I:$I,CADASTRO!M$2)/(SUMIFS(ENTRADAS!$D:$D,ENTRADAS!$B:$B,CADASTRO!$B341,ENTRADAS!$I:$I,CADASTRO!M$2)),0)</f>
        <v>0</v>
      </c>
      <c r="N341" s="9">
        <f>IFERROR(SUMIFS(ENTRADAS!$J:$J,ENTRADAS!$B:$B,CADASTRO!$B341,ENTRADAS!$I:$I,CADASTRO!N$2)/(SUMIFS(ENTRADAS!$D:$D,ENTRADAS!$B:$B,CADASTRO!$B341,ENTRADAS!$I:$I,CADASTRO!N$2)),0)</f>
        <v>0</v>
      </c>
      <c r="O341" s="9">
        <f>IFERROR(SUMIFS(ENTRADAS!$J:$J,ENTRADAS!$B:$B,CADASTRO!$B341,ENTRADAS!$I:$I,CADASTRO!O$2)/(SUMIFS(ENTRADAS!$D:$D,ENTRADAS!$B:$B,CADASTRO!$B341,ENTRADAS!$I:$I,CADASTRO!O$2)),0)</f>
        <v>0</v>
      </c>
      <c r="P341" s="9">
        <f>IFERROR(SUMIFS(ENTRADAS!$J:$J,ENTRADAS!$B:$B,CADASTRO!$B341,ENTRADAS!$I:$I,CADASTRO!P$2)/(SUMIFS(ENTRADAS!$D:$D,ENTRADAS!$B:$B,CADASTRO!$B341,ENTRADAS!$I:$I,CADASTRO!P$2)),0)</f>
        <v>0</v>
      </c>
      <c r="Q341" s="9">
        <f>IFERROR(SUMIFS(ENTRADAS!$J:$J,ENTRADAS!$B:$B,CADASTRO!$B341,ENTRADAS!$I:$I,CADASTRO!Q$2)/(SUMIFS(ENTRADAS!$D:$D,ENTRADAS!$B:$B,CADASTRO!$B341,ENTRADAS!$I:$I,CADASTRO!Q$2)),0)</f>
        <v>0</v>
      </c>
      <c r="R341" s="212">
        <f t="shared" si="16"/>
        <v>0</v>
      </c>
      <c r="S341" s="17">
        <f t="shared" si="18"/>
        <v>0</v>
      </c>
      <c r="T341" s="212">
        <f t="shared" si="17"/>
        <v>12</v>
      </c>
      <c r="U341" s="209">
        <v>12</v>
      </c>
      <c r="V341" s="1"/>
      <c r="W341" s="1"/>
      <c r="X341" s="1"/>
      <c r="Y341" s="1"/>
      <c r="Z341" s="1"/>
      <c r="AA341" s="1"/>
      <c r="AB341" s="1"/>
      <c r="AC341" s="1"/>
    </row>
    <row r="342" spans="1:29" ht="15.75" customHeight="1" x14ac:dyDescent="0.25">
      <c r="A342" s="8"/>
      <c r="B342" s="7"/>
      <c r="C342" s="7"/>
      <c r="D342" s="8"/>
      <c r="E342" s="9"/>
      <c r="F342" s="9">
        <f>IFERROR(SUMIFS(ENTRADAS!$J:$J,ENTRADAS!$B:$B,CADASTRO!$B342,ENTRADAS!$I:$I,CADASTRO!F$2)/(SUMIFS(ENTRADAS!$D:$D,ENTRADAS!$B:$B,CADASTRO!$B342,ENTRADAS!$I:$I,CADASTRO!F$2)),0)</f>
        <v>0</v>
      </c>
      <c r="G342" s="9">
        <f>IFERROR(SUMIFS(ENTRADAS!$J:$J,ENTRADAS!$B:$B,CADASTRO!$B342,ENTRADAS!$I:$I,CADASTRO!G$2)/(SUMIFS(ENTRADAS!$D:$D,ENTRADAS!$B:$B,CADASTRO!$B342,ENTRADAS!$I:$I,CADASTRO!G$2)),0)</f>
        <v>0</v>
      </c>
      <c r="H342" s="9">
        <f>IFERROR(SUMIFS(ENTRADAS!$J:$J,ENTRADAS!$B:$B,CADASTRO!$B342,ENTRADAS!$I:$I,CADASTRO!H$2)/(SUMIFS(ENTRADAS!$D:$D,ENTRADAS!$B:$B,CADASTRO!$B342,ENTRADAS!$I:$I,CADASTRO!H$2)),0)</f>
        <v>0</v>
      </c>
      <c r="I342" s="9">
        <f>IFERROR(SUMIFS(ENTRADAS!$J:$J,ENTRADAS!$B:$B,CADASTRO!$B342,ENTRADAS!$I:$I,CADASTRO!I$2)/(SUMIFS(ENTRADAS!$D:$D,ENTRADAS!$B:$B,CADASTRO!$B342,ENTRADAS!$I:$I,CADASTRO!I$2)),0)</f>
        <v>0</v>
      </c>
      <c r="J342" s="9">
        <f>IFERROR(SUMIFS(ENTRADAS!$J:$J,ENTRADAS!$B:$B,CADASTRO!$B342,ENTRADAS!$I:$I,CADASTRO!J$2)/(SUMIFS(ENTRADAS!$D:$D,ENTRADAS!$B:$B,CADASTRO!$B342,ENTRADAS!$I:$I,CADASTRO!J$2)),0)</f>
        <v>0</v>
      </c>
      <c r="K342" s="9">
        <f>IFERROR(SUMIFS(ENTRADAS!$J:$J,ENTRADAS!$B:$B,CADASTRO!$B342,ENTRADAS!$I:$I,CADASTRO!K$2)/(SUMIFS(ENTRADAS!$D:$D,ENTRADAS!$B:$B,CADASTRO!$B342,ENTRADAS!$I:$I,CADASTRO!K$2)),0)</f>
        <v>0</v>
      </c>
      <c r="L342" s="9">
        <f>IFERROR(SUMIFS(ENTRADAS!$J:$J,ENTRADAS!$B:$B,CADASTRO!$B342,ENTRADAS!$I:$I,CADASTRO!L$2)/(SUMIFS(ENTRADAS!$D:$D,ENTRADAS!$B:$B,CADASTRO!$B342,ENTRADAS!$I:$I,CADASTRO!L$2)),0)</f>
        <v>0</v>
      </c>
      <c r="M342" s="9">
        <f>IFERROR(SUMIFS(ENTRADAS!$J:$J,ENTRADAS!$B:$B,CADASTRO!$B342,ENTRADAS!$I:$I,CADASTRO!M$2)/(SUMIFS(ENTRADAS!$D:$D,ENTRADAS!$B:$B,CADASTRO!$B342,ENTRADAS!$I:$I,CADASTRO!M$2)),0)</f>
        <v>0</v>
      </c>
      <c r="N342" s="9">
        <f>IFERROR(SUMIFS(ENTRADAS!$J:$J,ENTRADAS!$B:$B,CADASTRO!$B342,ENTRADAS!$I:$I,CADASTRO!N$2)/(SUMIFS(ENTRADAS!$D:$D,ENTRADAS!$B:$B,CADASTRO!$B342,ENTRADAS!$I:$I,CADASTRO!N$2)),0)</f>
        <v>0</v>
      </c>
      <c r="O342" s="9">
        <f>IFERROR(SUMIFS(ENTRADAS!$J:$J,ENTRADAS!$B:$B,CADASTRO!$B342,ENTRADAS!$I:$I,CADASTRO!O$2)/(SUMIFS(ENTRADAS!$D:$D,ENTRADAS!$B:$B,CADASTRO!$B342,ENTRADAS!$I:$I,CADASTRO!O$2)),0)</f>
        <v>0</v>
      </c>
      <c r="P342" s="9">
        <f>IFERROR(SUMIFS(ENTRADAS!$J:$J,ENTRADAS!$B:$B,CADASTRO!$B342,ENTRADAS!$I:$I,CADASTRO!P$2)/(SUMIFS(ENTRADAS!$D:$D,ENTRADAS!$B:$B,CADASTRO!$B342,ENTRADAS!$I:$I,CADASTRO!P$2)),0)</f>
        <v>0</v>
      </c>
      <c r="Q342" s="9">
        <f>IFERROR(SUMIFS(ENTRADAS!$J:$J,ENTRADAS!$B:$B,CADASTRO!$B342,ENTRADAS!$I:$I,CADASTRO!Q$2)/(SUMIFS(ENTRADAS!$D:$D,ENTRADAS!$B:$B,CADASTRO!$B342,ENTRADAS!$I:$I,CADASTRO!Q$2)),0)</f>
        <v>0</v>
      </c>
      <c r="R342" s="212">
        <f t="shared" si="16"/>
        <v>0</v>
      </c>
      <c r="S342" s="17">
        <f t="shared" si="18"/>
        <v>0</v>
      </c>
      <c r="T342" s="212">
        <f t="shared" si="17"/>
        <v>12</v>
      </c>
      <c r="U342" s="209">
        <v>12</v>
      </c>
      <c r="V342" s="1"/>
      <c r="W342" s="1"/>
      <c r="X342" s="1"/>
      <c r="Y342" s="1"/>
      <c r="Z342" s="1"/>
      <c r="AA342" s="1"/>
      <c r="AB342" s="1"/>
      <c r="AC342" s="1"/>
    </row>
    <row r="343" spans="1:29" ht="15.75" customHeight="1" x14ac:dyDescent="0.25">
      <c r="A343" s="7"/>
      <c r="B343" s="7"/>
      <c r="C343" s="7"/>
      <c r="D343" s="8"/>
      <c r="E343" s="9"/>
      <c r="F343" s="9">
        <f>IFERROR(SUMIFS(ENTRADAS!$J:$J,ENTRADAS!$B:$B,CADASTRO!$B343,ENTRADAS!$I:$I,CADASTRO!F$2)/(SUMIFS(ENTRADAS!$D:$D,ENTRADAS!$B:$B,CADASTRO!$B343,ENTRADAS!$I:$I,CADASTRO!F$2)),0)</f>
        <v>0</v>
      </c>
      <c r="G343" s="9">
        <f>IFERROR(SUMIFS(ENTRADAS!$J:$J,ENTRADAS!$B:$B,CADASTRO!$B343,ENTRADAS!$I:$I,CADASTRO!G$2)/(SUMIFS(ENTRADAS!$D:$D,ENTRADAS!$B:$B,CADASTRO!$B343,ENTRADAS!$I:$I,CADASTRO!G$2)),0)</f>
        <v>0</v>
      </c>
      <c r="H343" s="9">
        <f>IFERROR(SUMIFS(ENTRADAS!$J:$J,ENTRADAS!$B:$B,CADASTRO!$B343,ENTRADAS!$I:$I,CADASTRO!H$2)/(SUMIFS(ENTRADAS!$D:$D,ENTRADAS!$B:$B,CADASTRO!$B343,ENTRADAS!$I:$I,CADASTRO!H$2)),0)</f>
        <v>0</v>
      </c>
      <c r="I343" s="9">
        <f>IFERROR(SUMIFS(ENTRADAS!$J:$J,ENTRADAS!$B:$B,CADASTRO!$B343,ENTRADAS!$I:$I,CADASTRO!I$2)/(SUMIFS(ENTRADAS!$D:$D,ENTRADAS!$B:$B,CADASTRO!$B343,ENTRADAS!$I:$I,CADASTRO!I$2)),0)</f>
        <v>0</v>
      </c>
      <c r="J343" s="9">
        <f>IFERROR(SUMIFS(ENTRADAS!$J:$J,ENTRADAS!$B:$B,CADASTRO!$B343,ENTRADAS!$I:$I,CADASTRO!J$2)/(SUMIFS(ENTRADAS!$D:$D,ENTRADAS!$B:$B,CADASTRO!$B343,ENTRADAS!$I:$I,CADASTRO!J$2)),0)</f>
        <v>0</v>
      </c>
      <c r="K343" s="9">
        <f>IFERROR(SUMIFS(ENTRADAS!$J:$J,ENTRADAS!$B:$B,CADASTRO!$B343,ENTRADAS!$I:$I,CADASTRO!K$2)/(SUMIFS(ENTRADAS!$D:$D,ENTRADAS!$B:$B,CADASTRO!$B343,ENTRADAS!$I:$I,CADASTRO!K$2)),0)</f>
        <v>0</v>
      </c>
      <c r="L343" s="9">
        <f>IFERROR(SUMIFS(ENTRADAS!$J:$J,ENTRADAS!$B:$B,CADASTRO!$B343,ENTRADAS!$I:$I,CADASTRO!L$2)/(SUMIFS(ENTRADAS!$D:$D,ENTRADAS!$B:$B,CADASTRO!$B343,ENTRADAS!$I:$I,CADASTRO!L$2)),0)</f>
        <v>0</v>
      </c>
      <c r="M343" s="9">
        <f>IFERROR(SUMIFS(ENTRADAS!$J:$J,ENTRADAS!$B:$B,CADASTRO!$B343,ENTRADAS!$I:$I,CADASTRO!M$2)/(SUMIFS(ENTRADAS!$D:$D,ENTRADAS!$B:$B,CADASTRO!$B343,ENTRADAS!$I:$I,CADASTRO!M$2)),0)</f>
        <v>0</v>
      </c>
      <c r="N343" s="9">
        <f>IFERROR(SUMIFS(ENTRADAS!$J:$J,ENTRADAS!$B:$B,CADASTRO!$B343,ENTRADAS!$I:$I,CADASTRO!N$2)/(SUMIFS(ENTRADAS!$D:$D,ENTRADAS!$B:$B,CADASTRO!$B343,ENTRADAS!$I:$I,CADASTRO!N$2)),0)</f>
        <v>0</v>
      </c>
      <c r="O343" s="9">
        <f>IFERROR(SUMIFS(ENTRADAS!$J:$J,ENTRADAS!$B:$B,CADASTRO!$B343,ENTRADAS!$I:$I,CADASTRO!O$2)/(SUMIFS(ENTRADAS!$D:$D,ENTRADAS!$B:$B,CADASTRO!$B343,ENTRADAS!$I:$I,CADASTRO!O$2)),0)</f>
        <v>0</v>
      </c>
      <c r="P343" s="9">
        <f>IFERROR(SUMIFS(ENTRADAS!$J:$J,ENTRADAS!$B:$B,CADASTRO!$B343,ENTRADAS!$I:$I,CADASTRO!P$2)/(SUMIFS(ENTRADAS!$D:$D,ENTRADAS!$B:$B,CADASTRO!$B343,ENTRADAS!$I:$I,CADASTRO!P$2)),0)</f>
        <v>0</v>
      </c>
      <c r="Q343" s="9">
        <f>IFERROR(SUMIFS(ENTRADAS!$J:$J,ENTRADAS!$B:$B,CADASTRO!$B343,ENTRADAS!$I:$I,CADASTRO!Q$2)/(SUMIFS(ENTRADAS!$D:$D,ENTRADAS!$B:$B,CADASTRO!$B343,ENTRADAS!$I:$I,CADASTRO!Q$2)),0)</f>
        <v>0</v>
      </c>
      <c r="R343" s="212">
        <f t="shared" si="16"/>
        <v>0</v>
      </c>
      <c r="S343" s="17">
        <f t="shared" si="18"/>
        <v>0</v>
      </c>
      <c r="T343" s="212">
        <f t="shared" si="17"/>
        <v>12</v>
      </c>
      <c r="U343" s="209">
        <v>12</v>
      </c>
      <c r="V343" s="1"/>
      <c r="W343" s="1"/>
      <c r="X343" s="1"/>
      <c r="Y343" s="1"/>
      <c r="Z343" s="1"/>
      <c r="AA343" s="1"/>
      <c r="AB343" s="1"/>
      <c r="AC343" s="1"/>
    </row>
    <row r="344" spans="1:29" ht="15.75" customHeight="1" x14ac:dyDescent="0.25">
      <c r="A344" s="7"/>
      <c r="B344" s="7"/>
      <c r="C344" s="7"/>
      <c r="D344" s="8"/>
      <c r="E344" s="9"/>
      <c r="F344" s="9">
        <f>IFERROR(SUMIFS(ENTRADAS!$J:$J,ENTRADAS!$B:$B,CADASTRO!$B344,ENTRADAS!$I:$I,CADASTRO!F$2)/(SUMIFS(ENTRADAS!$D:$D,ENTRADAS!$B:$B,CADASTRO!$B344,ENTRADAS!$I:$I,CADASTRO!F$2)),0)</f>
        <v>0</v>
      </c>
      <c r="G344" s="9">
        <f>IFERROR(SUMIFS(ENTRADAS!$J:$J,ENTRADAS!$B:$B,CADASTRO!$B344,ENTRADAS!$I:$I,CADASTRO!G$2)/(SUMIFS(ENTRADAS!$D:$D,ENTRADAS!$B:$B,CADASTRO!$B344,ENTRADAS!$I:$I,CADASTRO!G$2)),0)</f>
        <v>0</v>
      </c>
      <c r="H344" s="9">
        <f>IFERROR(SUMIFS(ENTRADAS!$J:$J,ENTRADAS!$B:$B,CADASTRO!$B344,ENTRADAS!$I:$I,CADASTRO!H$2)/(SUMIFS(ENTRADAS!$D:$D,ENTRADAS!$B:$B,CADASTRO!$B344,ENTRADAS!$I:$I,CADASTRO!H$2)),0)</f>
        <v>0</v>
      </c>
      <c r="I344" s="9">
        <f>IFERROR(SUMIFS(ENTRADAS!$J:$J,ENTRADAS!$B:$B,CADASTRO!$B344,ENTRADAS!$I:$I,CADASTRO!I$2)/(SUMIFS(ENTRADAS!$D:$D,ENTRADAS!$B:$B,CADASTRO!$B344,ENTRADAS!$I:$I,CADASTRO!I$2)),0)</f>
        <v>0</v>
      </c>
      <c r="J344" s="9">
        <f>IFERROR(SUMIFS(ENTRADAS!$J:$J,ENTRADAS!$B:$B,CADASTRO!$B344,ENTRADAS!$I:$I,CADASTRO!J$2)/(SUMIFS(ENTRADAS!$D:$D,ENTRADAS!$B:$B,CADASTRO!$B344,ENTRADAS!$I:$I,CADASTRO!J$2)),0)</f>
        <v>0</v>
      </c>
      <c r="K344" s="9">
        <f>IFERROR(SUMIFS(ENTRADAS!$J:$J,ENTRADAS!$B:$B,CADASTRO!$B344,ENTRADAS!$I:$I,CADASTRO!K$2)/(SUMIFS(ENTRADAS!$D:$D,ENTRADAS!$B:$B,CADASTRO!$B344,ENTRADAS!$I:$I,CADASTRO!K$2)),0)</f>
        <v>0</v>
      </c>
      <c r="L344" s="9">
        <f>IFERROR(SUMIFS(ENTRADAS!$J:$J,ENTRADAS!$B:$B,CADASTRO!$B344,ENTRADAS!$I:$I,CADASTRO!L$2)/(SUMIFS(ENTRADAS!$D:$D,ENTRADAS!$B:$B,CADASTRO!$B344,ENTRADAS!$I:$I,CADASTRO!L$2)),0)</f>
        <v>0</v>
      </c>
      <c r="M344" s="9">
        <f>IFERROR(SUMIFS(ENTRADAS!$J:$J,ENTRADAS!$B:$B,CADASTRO!$B344,ENTRADAS!$I:$I,CADASTRO!M$2)/(SUMIFS(ENTRADAS!$D:$D,ENTRADAS!$B:$B,CADASTRO!$B344,ENTRADAS!$I:$I,CADASTRO!M$2)),0)</f>
        <v>0</v>
      </c>
      <c r="N344" s="9">
        <f>IFERROR(SUMIFS(ENTRADAS!$J:$J,ENTRADAS!$B:$B,CADASTRO!$B344,ENTRADAS!$I:$I,CADASTRO!N$2)/(SUMIFS(ENTRADAS!$D:$D,ENTRADAS!$B:$B,CADASTRO!$B344,ENTRADAS!$I:$I,CADASTRO!N$2)),0)</f>
        <v>0</v>
      </c>
      <c r="O344" s="9">
        <f>IFERROR(SUMIFS(ENTRADAS!$J:$J,ENTRADAS!$B:$B,CADASTRO!$B344,ENTRADAS!$I:$I,CADASTRO!O$2)/(SUMIFS(ENTRADAS!$D:$D,ENTRADAS!$B:$B,CADASTRO!$B344,ENTRADAS!$I:$I,CADASTRO!O$2)),0)</f>
        <v>0</v>
      </c>
      <c r="P344" s="9">
        <f>IFERROR(SUMIFS(ENTRADAS!$J:$J,ENTRADAS!$B:$B,CADASTRO!$B344,ENTRADAS!$I:$I,CADASTRO!P$2)/(SUMIFS(ENTRADAS!$D:$D,ENTRADAS!$B:$B,CADASTRO!$B344,ENTRADAS!$I:$I,CADASTRO!P$2)),0)</f>
        <v>0</v>
      </c>
      <c r="Q344" s="9">
        <f>IFERROR(SUMIFS(ENTRADAS!$J:$J,ENTRADAS!$B:$B,CADASTRO!$B344,ENTRADAS!$I:$I,CADASTRO!Q$2)/(SUMIFS(ENTRADAS!$D:$D,ENTRADAS!$B:$B,CADASTRO!$B344,ENTRADAS!$I:$I,CADASTRO!Q$2)),0)</f>
        <v>0</v>
      </c>
      <c r="R344" s="212">
        <f t="shared" si="16"/>
        <v>0</v>
      </c>
      <c r="S344" s="17">
        <f t="shared" si="18"/>
        <v>0</v>
      </c>
      <c r="T344" s="212">
        <f t="shared" si="17"/>
        <v>12</v>
      </c>
      <c r="U344" s="209">
        <v>12</v>
      </c>
      <c r="V344" s="1"/>
      <c r="W344" s="1"/>
      <c r="X344" s="1"/>
      <c r="Y344" s="1"/>
      <c r="Z344" s="1"/>
      <c r="AA344" s="1"/>
      <c r="AB344" s="1"/>
      <c r="AC344" s="1"/>
    </row>
    <row r="345" spans="1:29" ht="15.75" customHeight="1" x14ac:dyDescent="0.25">
      <c r="A345" s="8"/>
      <c r="B345" s="7"/>
      <c r="C345" s="7"/>
      <c r="D345" s="8"/>
      <c r="E345" s="9"/>
      <c r="F345" s="9">
        <f>IFERROR(SUMIFS(ENTRADAS!$J:$J,ENTRADAS!$B:$B,CADASTRO!$B345,ENTRADAS!$I:$I,CADASTRO!F$2)/(SUMIFS(ENTRADAS!$D:$D,ENTRADAS!$B:$B,CADASTRO!$B345,ENTRADAS!$I:$I,CADASTRO!F$2)),0)</f>
        <v>0</v>
      </c>
      <c r="G345" s="9">
        <f>IFERROR(SUMIFS(ENTRADAS!$J:$J,ENTRADAS!$B:$B,CADASTRO!$B345,ENTRADAS!$I:$I,CADASTRO!G$2)/(SUMIFS(ENTRADAS!$D:$D,ENTRADAS!$B:$B,CADASTRO!$B345,ENTRADAS!$I:$I,CADASTRO!G$2)),0)</f>
        <v>0</v>
      </c>
      <c r="H345" s="9">
        <f>IFERROR(SUMIFS(ENTRADAS!$J:$J,ENTRADAS!$B:$B,CADASTRO!$B345,ENTRADAS!$I:$I,CADASTRO!H$2)/(SUMIFS(ENTRADAS!$D:$D,ENTRADAS!$B:$B,CADASTRO!$B345,ENTRADAS!$I:$I,CADASTRO!H$2)),0)</f>
        <v>0</v>
      </c>
      <c r="I345" s="9">
        <f>IFERROR(SUMIFS(ENTRADAS!$J:$J,ENTRADAS!$B:$B,CADASTRO!$B345,ENTRADAS!$I:$I,CADASTRO!I$2)/(SUMIFS(ENTRADAS!$D:$D,ENTRADAS!$B:$B,CADASTRO!$B345,ENTRADAS!$I:$I,CADASTRO!I$2)),0)</f>
        <v>0</v>
      </c>
      <c r="J345" s="9">
        <f>IFERROR(SUMIFS(ENTRADAS!$J:$J,ENTRADAS!$B:$B,CADASTRO!$B345,ENTRADAS!$I:$I,CADASTRO!J$2)/(SUMIFS(ENTRADAS!$D:$D,ENTRADAS!$B:$B,CADASTRO!$B345,ENTRADAS!$I:$I,CADASTRO!J$2)),0)</f>
        <v>0</v>
      </c>
      <c r="K345" s="9">
        <f>IFERROR(SUMIFS(ENTRADAS!$J:$J,ENTRADAS!$B:$B,CADASTRO!$B345,ENTRADAS!$I:$I,CADASTRO!K$2)/(SUMIFS(ENTRADAS!$D:$D,ENTRADAS!$B:$B,CADASTRO!$B345,ENTRADAS!$I:$I,CADASTRO!K$2)),0)</f>
        <v>0</v>
      </c>
      <c r="L345" s="9">
        <f>IFERROR(SUMIFS(ENTRADAS!$J:$J,ENTRADAS!$B:$B,CADASTRO!$B345,ENTRADAS!$I:$I,CADASTRO!L$2)/(SUMIFS(ENTRADAS!$D:$D,ENTRADAS!$B:$B,CADASTRO!$B345,ENTRADAS!$I:$I,CADASTRO!L$2)),0)</f>
        <v>0</v>
      </c>
      <c r="M345" s="9">
        <f>IFERROR(SUMIFS(ENTRADAS!$J:$J,ENTRADAS!$B:$B,CADASTRO!$B345,ENTRADAS!$I:$I,CADASTRO!M$2)/(SUMIFS(ENTRADAS!$D:$D,ENTRADAS!$B:$B,CADASTRO!$B345,ENTRADAS!$I:$I,CADASTRO!M$2)),0)</f>
        <v>0</v>
      </c>
      <c r="N345" s="9">
        <f>IFERROR(SUMIFS(ENTRADAS!$J:$J,ENTRADAS!$B:$B,CADASTRO!$B345,ENTRADAS!$I:$I,CADASTRO!N$2)/(SUMIFS(ENTRADAS!$D:$D,ENTRADAS!$B:$B,CADASTRO!$B345,ENTRADAS!$I:$I,CADASTRO!N$2)),0)</f>
        <v>0</v>
      </c>
      <c r="O345" s="9">
        <f>IFERROR(SUMIFS(ENTRADAS!$J:$J,ENTRADAS!$B:$B,CADASTRO!$B345,ENTRADAS!$I:$I,CADASTRO!O$2)/(SUMIFS(ENTRADAS!$D:$D,ENTRADAS!$B:$B,CADASTRO!$B345,ENTRADAS!$I:$I,CADASTRO!O$2)),0)</f>
        <v>0</v>
      </c>
      <c r="P345" s="9">
        <f>IFERROR(SUMIFS(ENTRADAS!$J:$J,ENTRADAS!$B:$B,CADASTRO!$B345,ENTRADAS!$I:$I,CADASTRO!P$2)/(SUMIFS(ENTRADAS!$D:$D,ENTRADAS!$B:$B,CADASTRO!$B345,ENTRADAS!$I:$I,CADASTRO!P$2)),0)</f>
        <v>0</v>
      </c>
      <c r="Q345" s="9">
        <f>IFERROR(SUMIFS(ENTRADAS!$J:$J,ENTRADAS!$B:$B,CADASTRO!$B345,ENTRADAS!$I:$I,CADASTRO!Q$2)/(SUMIFS(ENTRADAS!$D:$D,ENTRADAS!$B:$B,CADASTRO!$B345,ENTRADAS!$I:$I,CADASTRO!Q$2)),0)</f>
        <v>0</v>
      </c>
      <c r="R345" s="212">
        <f t="shared" si="16"/>
        <v>0</v>
      </c>
      <c r="S345" s="17">
        <f t="shared" si="18"/>
        <v>0</v>
      </c>
      <c r="T345" s="212">
        <f t="shared" si="17"/>
        <v>12</v>
      </c>
      <c r="U345" s="209">
        <v>12</v>
      </c>
      <c r="V345" s="1"/>
      <c r="W345" s="1"/>
      <c r="X345" s="1"/>
      <c r="Y345" s="1"/>
      <c r="Z345" s="1"/>
      <c r="AA345" s="1"/>
      <c r="AB345" s="1"/>
      <c r="AC345" s="1"/>
    </row>
    <row r="346" spans="1:29" ht="15.75" customHeight="1" x14ac:dyDescent="0.25">
      <c r="A346" s="7"/>
      <c r="B346" s="7"/>
      <c r="C346" s="7"/>
      <c r="D346" s="8"/>
      <c r="E346" s="9"/>
      <c r="F346" s="9">
        <f>IFERROR(SUMIFS(ENTRADAS!$J:$J,ENTRADAS!$B:$B,CADASTRO!$B346,ENTRADAS!$I:$I,CADASTRO!F$2)/(SUMIFS(ENTRADAS!$D:$D,ENTRADAS!$B:$B,CADASTRO!$B346,ENTRADAS!$I:$I,CADASTRO!F$2)),0)</f>
        <v>0</v>
      </c>
      <c r="G346" s="9">
        <f>IFERROR(SUMIFS(ENTRADAS!$J:$J,ENTRADAS!$B:$B,CADASTRO!$B346,ENTRADAS!$I:$I,CADASTRO!G$2)/(SUMIFS(ENTRADAS!$D:$D,ENTRADAS!$B:$B,CADASTRO!$B346,ENTRADAS!$I:$I,CADASTRO!G$2)),0)</f>
        <v>0</v>
      </c>
      <c r="H346" s="9">
        <f>IFERROR(SUMIFS(ENTRADAS!$J:$J,ENTRADAS!$B:$B,CADASTRO!$B346,ENTRADAS!$I:$I,CADASTRO!H$2)/(SUMIFS(ENTRADAS!$D:$D,ENTRADAS!$B:$B,CADASTRO!$B346,ENTRADAS!$I:$I,CADASTRO!H$2)),0)</f>
        <v>0</v>
      </c>
      <c r="I346" s="9">
        <f>IFERROR(SUMIFS(ENTRADAS!$J:$J,ENTRADAS!$B:$B,CADASTRO!$B346,ENTRADAS!$I:$I,CADASTRO!I$2)/(SUMIFS(ENTRADAS!$D:$D,ENTRADAS!$B:$B,CADASTRO!$B346,ENTRADAS!$I:$I,CADASTRO!I$2)),0)</f>
        <v>0</v>
      </c>
      <c r="J346" s="9">
        <f>IFERROR(SUMIFS(ENTRADAS!$J:$J,ENTRADAS!$B:$B,CADASTRO!$B346,ENTRADAS!$I:$I,CADASTRO!J$2)/(SUMIFS(ENTRADAS!$D:$D,ENTRADAS!$B:$B,CADASTRO!$B346,ENTRADAS!$I:$I,CADASTRO!J$2)),0)</f>
        <v>0</v>
      </c>
      <c r="K346" s="9">
        <f>IFERROR(SUMIFS(ENTRADAS!$J:$J,ENTRADAS!$B:$B,CADASTRO!$B346,ENTRADAS!$I:$I,CADASTRO!K$2)/(SUMIFS(ENTRADAS!$D:$D,ENTRADAS!$B:$B,CADASTRO!$B346,ENTRADAS!$I:$I,CADASTRO!K$2)),0)</f>
        <v>0</v>
      </c>
      <c r="L346" s="9">
        <f>IFERROR(SUMIFS(ENTRADAS!$J:$J,ENTRADAS!$B:$B,CADASTRO!$B346,ENTRADAS!$I:$I,CADASTRO!L$2)/(SUMIFS(ENTRADAS!$D:$D,ENTRADAS!$B:$B,CADASTRO!$B346,ENTRADAS!$I:$I,CADASTRO!L$2)),0)</f>
        <v>0</v>
      </c>
      <c r="M346" s="9">
        <f>IFERROR(SUMIFS(ENTRADAS!$J:$J,ENTRADAS!$B:$B,CADASTRO!$B346,ENTRADAS!$I:$I,CADASTRO!M$2)/(SUMIFS(ENTRADAS!$D:$D,ENTRADAS!$B:$B,CADASTRO!$B346,ENTRADAS!$I:$I,CADASTRO!M$2)),0)</f>
        <v>0</v>
      </c>
      <c r="N346" s="9">
        <f>IFERROR(SUMIFS(ENTRADAS!$J:$J,ENTRADAS!$B:$B,CADASTRO!$B346,ENTRADAS!$I:$I,CADASTRO!N$2)/(SUMIFS(ENTRADAS!$D:$D,ENTRADAS!$B:$B,CADASTRO!$B346,ENTRADAS!$I:$I,CADASTRO!N$2)),0)</f>
        <v>0</v>
      </c>
      <c r="O346" s="9">
        <f>IFERROR(SUMIFS(ENTRADAS!$J:$J,ENTRADAS!$B:$B,CADASTRO!$B346,ENTRADAS!$I:$I,CADASTRO!O$2)/(SUMIFS(ENTRADAS!$D:$D,ENTRADAS!$B:$B,CADASTRO!$B346,ENTRADAS!$I:$I,CADASTRO!O$2)),0)</f>
        <v>0</v>
      </c>
      <c r="P346" s="9">
        <f>IFERROR(SUMIFS(ENTRADAS!$J:$J,ENTRADAS!$B:$B,CADASTRO!$B346,ENTRADAS!$I:$I,CADASTRO!P$2)/(SUMIFS(ENTRADAS!$D:$D,ENTRADAS!$B:$B,CADASTRO!$B346,ENTRADAS!$I:$I,CADASTRO!P$2)),0)</f>
        <v>0</v>
      </c>
      <c r="Q346" s="9">
        <f>IFERROR(SUMIFS(ENTRADAS!$J:$J,ENTRADAS!$B:$B,CADASTRO!$B346,ENTRADAS!$I:$I,CADASTRO!Q$2)/(SUMIFS(ENTRADAS!$D:$D,ENTRADAS!$B:$B,CADASTRO!$B346,ENTRADAS!$I:$I,CADASTRO!Q$2)),0)</f>
        <v>0</v>
      </c>
      <c r="R346" s="212">
        <f t="shared" si="16"/>
        <v>0</v>
      </c>
      <c r="S346" s="17">
        <f t="shared" si="18"/>
        <v>0</v>
      </c>
      <c r="T346" s="212">
        <f t="shared" si="17"/>
        <v>12</v>
      </c>
      <c r="U346" s="209">
        <v>12</v>
      </c>
      <c r="V346" s="1"/>
      <c r="W346" s="1"/>
      <c r="X346" s="1"/>
      <c r="Y346" s="1"/>
      <c r="Z346" s="1"/>
      <c r="AA346" s="1"/>
      <c r="AB346" s="1"/>
      <c r="AC346" s="1"/>
    </row>
    <row r="347" spans="1:29" ht="15.75" customHeight="1" x14ac:dyDescent="0.25">
      <c r="A347" s="7"/>
      <c r="B347" s="7"/>
      <c r="C347" s="7"/>
      <c r="D347" s="8"/>
      <c r="E347" s="9"/>
      <c r="F347" s="9">
        <f>IFERROR(SUMIFS(ENTRADAS!$J:$J,ENTRADAS!$B:$B,CADASTRO!$B347,ENTRADAS!$I:$I,CADASTRO!F$2)/(SUMIFS(ENTRADAS!$D:$D,ENTRADAS!$B:$B,CADASTRO!$B347,ENTRADAS!$I:$I,CADASTRO!F$2)),0)</f>
        <v>0</v>
      </c>
      <c r="G347" s="9">
        <f>IFERROR(SUMIFS(ENTRADAS!$J:$J,ENTRADAS!$B:$B,CADASTRO!$B347,ENTRADAS!$I:$I,CADASTRO!G$2)/(SUMIFS(ENTRADAS!$D:$D,ENTRADAS!$B:$B,CADASTRO!$B347,ENTRADAS!$I:$I,CADASTRO!G$2)),0)</f>
        <v>0</v>
      </c>
      <c r="H347" s="9">
        <f>IFERROR(SUMIFS(ENTRADAS!$J:$J,ENTRADAS!$B:$B,CADASTRO!$B347,ENTRADAS!$I:$I,CADASTRO!H$2)/(SUMIFS(ENTRADAS!$D:$D,ENTRADAS!$B:$B,CADASTRO!$B347,ENTRADAS!$I:$I,CADASTRO!H$2)),0)</f>
        <v>0</v>
      </c>
      <c r="I347" s="9">
        <f>IFERROR(SUMIFS(ENTRADAS!$J:$J,ENTRADAS!$B:$B,CADASTRO!$B347,ENTRADAS!$I:$I,CADASTRO!I$2)/(SUMIFS(ENTRADAS!$D:$D,ENTRADAS!$B:$B,CADASTRO!$B347,ENTRADAS!$I:$I,CADASTRO!I$2)),0)</f>
        <v>0</v>
      </c>
      <c r="J347" s="9">
        <f>IFERROR(SUMIFS(ENTRADAS!$J:$J,ENTRADAS!$B:$B,CADASTRO!$B347,ENTRADAS!$I:$I,CADASTRO!J$2)/(SUMIFS(ENTRADAS!$D:$D,ENTRADAS!$B:$B,CADASTRO!$B347,ENTRADAS!$I:$I,CADASTRO!J$2)),0)</f>
        <v>0</v>
      </c>
      <c r="K347" s="9">
        <f>IFERROR(SUMIFS(ENTRADAS!$J:$J,ENTRADAS!$B:$B,CADASTRO!$B347,ENTRADAS!$I:$I,CADASTRO!K$2)/(SUMIFS(ENTRADAS!$D:$D,ENTRADAS!$B:$B,CADASTRO!$B347,ENTRADAS!$I:$I,CADASTRO!K$2)),0)</f>
        <v>0</v>
      </c>
      <c r="L347" s="9">
        <f>IFERROR(SUMIFS(ENTRADAS!$J:$J,ENTRADAS!$B:$B,CADASTRO!$B347,ENTRADAS!$I:$I,CADASTRO!L$2)/(SUMIFS(ENTRADAS!$D:$D,ENTRADAS!$B:$B,CADASTRO!$B347,ENTRADAS!$I:$I,CADASTRO!L$2)),0)</f>
        <v>0</v>
      </c>
      <c r="M347" s="9">
        <f>IFERROR(SUMIFS(ENTRADAS!$J:$J,ENTRADAS!$B:$B,CADASTRO!$B347,ENTRADAS!$I:$I,CADASTRO!M$2)/(SUMIFS(ENTRADAS!$D:$D,ENTRADAS!$B:$B,CADASTRO!$B347,ENTRADAS!$I:$I,CADASTRO!M$2)),0)</f>
        <v>0</v>
      </c>
      <c r="N347" s="9">
        <f>IFERROR(SUMIFS(ENTRADAS!$J:$J,ENTRADAS!$B:$B,CADASTRO!$B347,ENTRADAS!$I:$I,CADASTRO!N$2)/(SUMIFS(ENTRADAS!$D:$D,ENTRADAS!$B:$B,CADASTRO!$B347,ENTRADAS!$I:$I,CADASTRO!N$2)),0)</f>
        <v>0</v>
      </c>
      <c r="O347" s="9">
        <f>IFERROR(SUMIFS(ENTRADAS!$J:$J,ENTRADAS!$B:$B,CADASTRO!$B347,ENTRADAS!$I:$I,CADASTRO!O$2)/(SUMIFS(ENTRADAS!$D:$D,ENTRADAS!$B:$B,CADASTRO!$B347,ENTRADAS!$I:$I,CADASTRO!O$2)),0)</f>
        <v>0</v>
      </c>
      <c r="P347" s="9">
        <f>IFERROR(SUMIFS(ENTRADAS!$J:$J,ENTRADAS!$B:$B,CADASTRO!$B347,ENTRADAS!$I:$I,CADASTRO!P$2)/(SUMIFS(ENTRADAS!$D:$D,ENTRADAS!$B:$B,CADASTRO!$B347,ENTRADAS!$I:$I,CADASTRO!P$2)),0)</f>
        <v>0</v>
      </c>
      <c r="Q347" s="9">
        <f>IFERROR(SUMIFS(ENTRADAS!$J:$J,ENTRADAS!$B:$B,CADASTRO!$B347,ENTRADAS!$I:$I,CADASTRO!Q$2)/(SUMIFS(ENTRADAS!$D:$D,ENTRADAS!$B:$B,CADASTRO!$B347,ENTRADAS!$I:$I,CADASTRO!Q$2)),0)</f>
        <v>0</v>
      </c>
      <c r="R347" s="212">
        <f t="shared" si="16"/>
        <v>0</v>
      </c>
      <c r="S347" s="17">
        <f t="shared" si="18"/>
        <v>0</v>
      </c>
      <c r="T347" s="212">
        <f t="shared" si="17"/>
        <v>12</v>
      </c>
      <c r="U347" s="209">
        <v>12</v>
      </c>
      <c r="V347" s="1"/>
      <c r="W347" s="1"/>
      <c r="X347" s="1"/>
      <c r="Y347" s="1"/>
      <c r="Z347" s="1"/>
      <c r="AA347" s="1"/>
      <c r="AB347" s="1"/>
      <c r="AC347" s="1"/>
    </row>
    <row r="348" spans="1:29" ht="15.75" customHeight="1" x14ac:dyDescent="0.25">
      <c r="A348" s="7"/>
      <c r="B348" s="7"/>
      <c r="C348" s="7"/>
      <c r="D348" s="8"/>
      <c r="E348" s="9"/>
      <c r="F348" s="9">
        <f>IFERROR(SUMIFS(ENTRADAS!$J:$J,ENTRADAS!$B:$B,CADASTRO!$B348,ENTRADAS!$I:$I,CADASTRO!F$2)/(SUMIFS(ENTRADAS!$D:$D,ENTRADAS!$B:$B,CADASTRO!$B348,ENTRADAS!$I:$I,CADASTRO!F$2)),0)</f>
        <v>0</v>
      </c>
      <c r="G348" s="9">
        <f>IFERROR(SUMIFS(ENTRADAS!$J:$J,ENTRADAS!$B:$B,CADASTRO!$B348,ENTRADAS!$I:$I,CADASTRO!G$2)/(SUMIFS(ENTRADAS!$D:$D,ENTRADAS!$B:$B,CADASTRO!$B348,ENTRADAS!$I:$I,CADASTRO!G$2)),0)</f>
        <v>0</v>
      </c>
      <c r="H348" s="9">
        <f>IFERROR(SUMIFS(ENTRADAS!$J:$J,ENTRADAS!$B:$B,CADASTRO!$B348,ENTRADAS!$I:$I,CADASTRO!H$2)/(SUMIFS(ENTRADAS!$D:$D,ENTRADAS!$B:$B,CADASTRO!$B348,ENTRADAS!$I:$I,CADASTRO!H$2)),0)</f>
        <v>0</v>
      </c>
      <c r="I348" s="9">
        <f>IFERROR(SUMIFS(ENTRADAS!$J:$J,ENTRADAS!$B:$B,CADASTRO!$B348,ENTRADAS!$I:$I,CADASTRO!I$2)/(SUMIFS(ENTRADAS!$D:$D,ENTRADAS!$B:$B,CADASTRO!$B348,ENTRADAS!$I:$I,CADASTRO!I$2)),0)</f>
        <v>0</v>
      </c>
      <c r="J348" s="9">
        <f>IFERROR(SUMIFS(ENTRADAS!$J:$J,ENTRADAS!$B:$B,CADASTRO!$B348,ENTRADAS!$I:$I,CADASTRO!J$2)/(SUMIFS(ENTRADAS!$D:$D,ENTRADAS!$B:$B,CADASTRO!$B348,ENTRADAS!$I:$I,CADASTRO!J$2)),0)</f>
        <v>0</v>
      </c>
      <c r="K348" s="9">
        <f>IFERROR(SUMIFS(ENTRADAS!$J:$J,ENTRADAS!$B:$B,CADASTRO!$B348,ENTRADAS!$I:$I,CADASTRO!K$2)/(SUMIFS(ENTRADAS!$D:$D,ENTRADAS!$B:$B,CADASTRO!$B348,ENTRADAS!$I:$I,CADASTRO!K$2)),0)</f>
        <v>0</v>
      </c>
      <c r="L348" s="9">
        <f>IFERROR(SUMIFS(ENTRADAS!$J:$J,ENTRADAS!$B:$B,CADASTRO!$B348,ENTRADAS!$I:$I,CADASTRO!L$2)/(SUMIFS(ENTRADAS!$D:$D,ENTRADAS!$B:$B,CADASTRO!$B348,ENTRADAS!$I:$I,CADASTRO!L$2)),0)</f>
        <v>0</v>
      </c>
      <c r="M348" s="9">
        <f>IFERROR(SUMIFS(ENTRADAS!$J:$J,ENTRADAS!$B:$B,CADASTRO!$B348,ENTRADAS!$I:$I,CADASTRO!M$2)/(SUMIFS(ENTRADAS!$D:$D,ENTRADAS!$B:$B,CADASTRO!$B348,ENTRADAS!$I:$I,CADASTRO!M$2)),0)</f>
        <v>0</v>
      </c>
      <c r="N348" s="9">
        <f>IFERROR(SUMIFS(ENTRADAS!$J:$J,ENTRADAS!$B:$B,CADASTRO!$B348,ENTRADAS!$I:$I,CADASTRO!N$2)/(SUMIFS(ENTRADAS!$D:$D,ENTRADAS!$B:$B,CADASTRO!$B348,ENTRADAS!$I:$I,CADASTRO!N$2)),0)</f>
        <v>0</v>
      </c>
      <c r="O348" s="9">
        <f>IFERROR(SUMIFS(ENTRADAS!$J:$J,ENTRADAS!$B:$B,CADASTRO!$B348,ENTRADAS!$I:$I,CADASTRO!O$2)/(SUMIFS(ENTRADAS!$D:$D,ENTRADAS!$B:$B,CADASTRO!$B348,ENTRADAS!$I:$I,CADASTRO!O$2)),0)</f>
        <v>0</v>
      </c>
      <c r="P348" s="9">
        <f>IFERROR(SUMIFS(ENTRADAS!$J:$J,ENTRADAS!$B:$B,CADASTRO!$B348,ENTRADAS!$I:$I,CADASTRO!P$2)/(SUMIFS(ENTRADAS!$D:$D,ENTRADAS!$B:$B,CADASTRO!$B348,ENTRADAS!$I:$I,CADASTRO!P$2)),0)</f>
        <v>0</v>
      </c>
      <c r="Q348" s="9">
        <f>IFERROR(SUMIFS(ENTRADAS!$J:$J,ENTRADAS!$B:$B,CADASTRO!$B348,ENTRADAS!$I:$I,CADASTRO!Q$2)/(SUMIFS(ENTRADAS!$D:$D,ENTRADAS!$B:$B,CADASTRO!$B348,ENTRADAS!$I:$I,CADASTRO!Q$2)),0)</f>
        <v>0</v>
      </c>
      <c r="R348" s="212">
        <f t="shared" si="16"/>
        <v>0</v>
      </c>
      <c r="S348" s="17">
        <f t="shared" si="18"/>
        <v>0</v>
      </c>
      <c r="T348" s="212">
        <f t="shared" si="17"/>
        <v>12</v>
      </c>
      <c r="U348" s="209">
        <v>12</v>
      </c>
      <c r="V348" s="1"/>
      <c r="W348" s="1"/>
      <c r="X348" s="1"/>
      <c r="Y348" s="1"/>
      <c r="Z348" s="1"/>
      <c r="AA348" s="1"/>
      <c r="AB348" s="1"/>
      <c r="AC348" s="1"/>
    </row>
    <row r="349" spans="1:29" ht="15.75" customHeight="1" x14ac:dyDescent="0.25">
      <c r="A349" s="7"/>
      <c r="B349" s="7"/>
      <c r="C349" s="7"/>
      <c r="D349" s="8"/>
      <c r="E349" s="9"/>
      <c r="F349" s="9">
        <f>IFERROR(SUMIFS(ENTRADAS!$J:$J,ENTRADAS!$B:$B,CADASTRO!$B349,ENTRADAS!$I:$I,CADASTRO!F$2)/(SUMIFS(ENTRADAS!$D:$D,ENTRADAS!$B:$B,CADASTRO!$B349,ENTRADAS!$I:$I,CADASTRO!F$2)),0)</f>
        <v>0</v>
      </c>
      <c r="G349" s="9">
        <f>IFERROR(SUMIFS(ENTRADAS!$J:$J,ENTRADAS!$B:$B,CADASTRO!$B349,ENTRADAS!$I:$I,CADASTRO!G$2)/(SUMIFS(ENTRADAS!$D:$D,ENTRADAS!$B:$B,CADASTRO!$B349,ENTRADAS!$I:$I,CADASTRO!G$2)),0)</f>
        <v>0</v>
      </c>
      <c r="H349" s="9">
        <f>IFERROR(SUMIFS(ENTRADAS!$J:$J,ENTRADAS!$B:$B,CADASTRO!$B349,ENTRADAS!$I:$I,CADASTRO!H$2)/(SUMIFS(ENTRADAS!$D:$D,ENTRADAS!$B:$B,CADASTRO!$B349,ENTRADAS!$I:$I,CADASTRO!H$2)),0)</f>
        <v>0</v>
      </c>
      <c r="I349" s="9">
        <f>IFERROR(SUMIFS(ENTRADAS!$J:$J,ENTRADAS!$B:$B,CADASTRO!$B349,ENTRADAS!$I:$I,CADASTRO!I$2)/(SUMIFS(ENTRADAS!$D:$D,ENTRADAS!$B:$B,CADASTRO!$B349,ENTRADAS!$I:$I,CADASTRO!I$2)),0)</f>
        <v>0</v>
      </c>
      <c r="J349" s="9">
        <f>IFERROR(SUMIFS(ENTRADAS!$J:$J,ENTRADAS!$B:$B,CADASTRO!$B349,ENTRADAS!$I:$I,CADASTRO!J$2)/(SUMIFS(ENTRADAS!$D:$D,ENTRADAS!$B:$B,CADASTRO!$B349,ENTRADAS!$I:$I,CADASTRO!J$2)),0)</f>
        <v>0</v>
      </c>
      <c r="K349" s="9">
        <f>IFERROR(SUMIFS(ENTRADAS!$J:$J,ENTRADAS!$B:$B,CADASTRO!$B349,ENTRADAS!$I:$I,CADASTRO!K$2)/(SUMIFS(ENTRADAS!$D:$D,ENTRADAS!$B:$B,CADASTRO!$B349,ENTRADAS!$I:$I,CADASTRO!K$2)),0)</f>
        <v>0</v>
      </c>
      <c r="L349" s="9">
        <f>IFERROR(SUMIFS(ENTRADAS!$J:$J,ENTRADAS!$B:$B,CADASTRO!$B349,ENTRADAS!$I:$I,CADASTRO!L$2)/(SUMIFS(ENTRADAS!$D:$D,ENTRADAS!$B:$B,CADASTRO!$B349,ENTRADAS!$I:$I,CADASTRO!L$2)),0)</f>
        <v>0</v>
      </c>
      <c r="M349" s="9">
        <f>IFERROR(SUMIFS(ENTRADAS!$J:$J,ENTRADAS!$B:$B,CADASTRO!$B349,ENTRADAS!$I:$I,CADASTRO!M$2)/(SUMIFS(ENTRADAS!$D:$D,ENTRADAS!$B:$B,CADASTRO!$B349,ENTRADAS!$I:$I,CADASTRO!M$2)),0)</f>
        <v>0</v>
      </c>
      <c r="N349" s="9">
        <f>IFERROR(SUMIFS(ENTRADAS!$J:$J,ENTRADAS!$B:$B,CADASTRO!$B349,ENTRADAS!$I:$I,CADASTRO!N$2)/(SUMIFS(ENTRADAS!$D:$D,ENTRADAS!$B:$B,CADASTRO!$B349,ENTRADAS!$I:$I,CADASTRO!N$2)),0)</f>
        <v>0</v>
      </c>
      <c r="O349" s="9">
        <f>IFERROR(SUMIFS(ENTRADAS!$J:$J,ENTRADAS!$B:$B,CADASTRO!$B349,ENTRADAS!$I:$I,CADASTRO!O$2)/(SUMIFS(ENTRADAS!$D:$D,ENTRADAS!$B:$B,CADASTRO!$B349,ENTRADAS!$I:$I,CADASTRO!O$2)),0)</f>
        <v>0</v>
      </c>
      <c r="P349" s="9">
        <f>IFERROR(SUMIFS(ENTRADAS!$J:$J,ENTRADAS!$B:$B,CADASTRO!$B349,ENTRADAS!$I:$I,CADASTRO!P$2)/(SUMIFS(ENTRADAS!$D:$D,ENTRADAS!$B:$B,CADASTRO!$B349,ENTRADAS!$I:$I,CADASTRO!P$2)),0)</f>
        <v>0</v>
      </c>
      <c r="Q349" s="9">
        <f>IFERROR(SUMIFS(ENTRADAS!$J:$J,ENTRADAS!$B:$B,CADASTRO!$B349,ENTRADAS!$I:$I,CADASTRO!Q$2)/(SUMIFS(ENTRADAS!$D:$D,ENTRADAS!$B:$B,CADASTRO!$B349,ENTRADAS!$I:$I,CADASTRO!Q$2)),0)</f>
        <v>0</v>
      </c>
      <c r="R349" s="212">
        <f t="shared" si="16"/>
        <v>0</v>
      </c>
      <c r="S349" s="17">
        <f t="shared" si="18"/>
        <v>0</v>
      </c>
      <c r="T349" s="212">
        <f t="shared" si="17"/>
        <v>12</v>
      </c>
      <c r="U349" s="209">
        <v>12</v>
      </c>
      <c r="V349" s="1"/>
      <c r="W349" s="1"/>
      <c r="X349" s="1"/>
      <c r="Y349" s="1"/>
      <c r="Z349" s="1"/>
      <c r="AA349" s="1"/>
      <c r="AB349" s="1"/>
      <c r="AC349" s="1"/>
    </row>
    <row r="350" spans="1:29" ht="15.75" customHeight="1" x14ac:dyDescent="0.25">
      <c r="A350" s="7"/>
      <c r="B350" s="7"/>
      <c r="C350" s="7"/>
      <c r="D350" s="8"/>
      <c r="E350" s="9"/>
      <c r="F350" s="9">
        <f>IFERROR(SUMIFS(ENTRADAS!$J:$J,ENTRADAS!$B:$B,CADASTRO!$B350,ENTRADAS!$I:$I,CADASTRO!F$2)/(SUMIFS(ENTRADAS!$D:$D,ENTRADAS!$B:$B,CADASTRO!$B350,ENTRADAS!$I:$I,CADASTRO!F$2)),0)</f>
        <v>0</v>
      </c>
      <c r="G350" s="9">
        <f>IFERROR(SUMIFS(ENTRADAS!$J:$J,ENTRADAS!$B:$B,CADASTRO!$B350,ENTRADAS!$I:$I,CADASTRO!G$2)/(SUMIFS(ENTRADAS!$D:$D,ENTRADAS!$B:$B,CADASTRO!$B350,ENTRADAS!$I:$I,CADASTRO!G$2)),0)</f>
        <v>0</v>
      </c>
      <c r="H350" s="9">
        <f>IFERROR(SUMIFS(ENTRADAS!$J:$J,ENTRADAS!$B:$B,CADASTRO!$B350,ENTRADAS!$I:$I,CADASTRO!H$2)/(SUMIFS(ENTRADAS!$D:$D,ENTRADAS!$B:$B,CADASTRO!$B350,ENTRADAS!$I:$I,CADASTRO!H$2)),0)</f>
        <v>0</v>
      </c>
      <c r="I350" s="9">
        <f>IFERROR(SUMIFS(ENTRADAS!$J:$J,ENTRADAS!$B:$B,CADASTRO!$B350,ENTRADAS!$I:$I,CADASTRO!I$2)/(SUMIFS(ENTRADAS!$D:$D,ENTRADAS!$B:$B,CADASTRO!$B350,ENTRADAS!$I:$I,CADASTRO!I$2)),0)</f>
        <v>0</v>
      </c>
      <c r="J350" s="9">
        <f>IFERROR(SUMIFS(ENTRADAS!$J:$J,ENTRADAS!$B:$B,CADASTRO!$B350,ENTRADAS!$I:$I,CADASTRO!J$2)/(SUMIFS(ENTRADAS!$D:$D,ENTRADAS!$B:$B,CADASTRO!$B350,ENTRADAS!$I:$I,CADASTRO!J$2)),0)</f>
        <v>0</v>
      </c>
      <c r="K350" s="9">
        <f>IFERROR(SUMIFS(ENTRADAS!$J:$J,ENTRADAS!$B:$B,CADASTRO!$B350,ENTRADAS!$I:$I,CADASTRO!K$2)/(SUMIFS(ENTRADAS!$D:$D,ENTRADAS!$B:$B,CADASTRO!$B350,ENTRADAS!$I:$I,CADASTRO!K$2)),0)</f>
        <v>0</v>
      </c>
      <c r="L350" s="9">
        <f>IFERROR(SUMIFS(ENTRADAS!$J:$J,ENTRADAS!$B:$B,CADASTRO!$B350,ENTRADAS!$I:$I,CADASTRO!L$2)/(SUMIFS(ENTRADAS!$D:$D,ENTRADAS!$B:$B,CADASTRO!$B350,ENTRADAS!$I:$I,CADASTRO!L$2)),0)</f>
        <v>0</v>
      </c>
      <c r="M350" s="9">
        <f>IFERROR(SUMIFS(ENTRADAS!$J:$J,ENTRADAS!$B:$B,CADASTRO!$B350,ENTRADAS!$I:$I,CADASTRO!M$2)/(SUMIFS(ENTRADAS!$D:$D,ENTRADAS!$B:$B,CADASTRO!$B350,ENTRADAS!$I:$I,CADASTRO!M$2)),0)</f>
        <v>0</v>
      </c>
      <c r="N350" s="9">
        <f>IFERROR(SUMIFS(ENTRADAS!$J:$J,ENTRADAS!$B:$B,CADASTRO!$B350,ENTRADAS!$I:$I,CADASTRO!N$2)/(SUMIFS(ENTRADAS!$D:$D,ENTRADAS!$B:$B,CADASTRO!$B350,ENTRADAS!$I:$I,CADASTRO!N$2)),0)</f>
        <v>0</v>
      </c>
      <c r="O350" s="9">
        <f>IFERROR(SUMIFS(ENTRADAS!$J:$J,ENTRADAS!$B:$B,CADASTRO!$B350,ENTRADAS!$I:$I,CADASTRO!O$2)/(SUMIFS(ENTRADAS!$D:$D,ENTRADAS!$B:$B,CADASTRO!$B350,ENTRADAS!$I:$I,CADASTRO!O$2)),0)</f>
        <v>0</v>
      </c>
      <c r="P350" s="9">
        <f>IFERROR(SUMIFS(ENTRADAS!$J:$J,ENTRADAS!$B:$B,CADASTRO!$B350,ENTRADAS!$I:$I,CADASTRO!P$2)/(SUMIFS(ENTRADAS!$D:$D,ENTRADAS!$B:$B,CADASTRO!$B350,ENTRADAS!$I:$I,CADASTRO!P$2)),0)</f>
        <v>0</v>
      </c>
      <c r="Q350" s="9">
        <f>IFERROR(SUMIFS(ENTRADAS!$J:$J,ENTRADAS!$B:$B,CADASTRO!$B350,ENTRADAS!$I:$I,CADASTRO!Q$2)/(SUMIFS(ENTRADAS!$D:$D,ENTRADAS!$B:$B,CADASTRO!$B350,ENTRADAS!$I:$I,CADASTRO!Q$2)),0)</f>
        <v>0</v>
      </c>
      <c r="R350" s="212">
        <f t="shared" si="16"/>
        <v>0</v>
      </c>
      <c r="S350" s="17">
        <f t="shared" si="18"/>
        <v>0</v>
      </c>
      <c r="T350" s="212">
        <f t="shared" si="17"/>
        <v>12</v>
      </c>
      <c r="U350" s="209">
        <v>12</v>
      </c>
      <c r="V350" s="1"/>
      <c r="W350" s="1"/>
      <c r="X350" s="1"/>
      <c r="Y350" s="1"/>
      <c r="Z350" s="1"/>
      <c r="AA350" s="1"/>
      <c r="AB350" s="1"/>
      <c r="AC350" s="1"/>
    </row>
    <row r="351" spans="1:29" ht="15.75" customHeight="1" x14ac:dyDescent="0.25">
      <c r="A351" s="7"/>
      <c r="B351" s="7"/>
      <c r="C351" s="7"/>
      <c r="D351" s="8"/>
      <c r="E351" s="9"/>
      <c r="F351" s="9">
        <f>IFERROR(SUMIFS(ENTRADAS!$J:$J,ENTRADAS!$B:$B,CADASTRO!$B351,ENTRADAS!$I:$I,CADASTRO!F$2)/(SUMIFS(ENTRADAS!$D:$D,ENTRADAS!$B:$B,CADASTRO!$B351,ENTRADAS!$I:$I,CADASTRO!F$2)),0)</f>
        <v>0</v>
      </c>
      <c r="G351" s="9">
        <f>IFERROR(SUMIFS(ENTRADAS!$J:$J,ENTRADAS!$B:$B,CADASTRO!$B351,ENTRADAS!$I:$I,CADASTRO!G$2)/(SUMIFS(ENTRADAS!$D:$D,ENTRADAS!$B:$B,CADASTRO!$B351,ENTRADAS!$I:$I,CADASTRO!G$2)),0)</f>
        <v>0</v>
      </c>
      <c r="H351" s="9">
        <f>IFERROR(SUMIFS(ENTRADAS!$J:$J,ENTRADAS!$B:$B,CADASTRO!$B351,ENTRADAS!$I:$I,CADASTRO!H$2)/(SUMIFS(ENTRADAS!$D:$D,ENTRADAS!$B:$B,CADASTRO!$B351,ENTRADAS!$I:$I,CADASTRO!H$2)),0)</f>
        <v>0</v>
      </c>
      <c r="I351" s="9">
        <f>IFERROR(SUMIFS(ENTRADAS!$J:$J,ENTRADAS!$B:$B,CADASTRO!$B351,ENTRADAS!$I:$I,CADASTRO!I$2)/(SUMIFS(ENTRADAS!$D:$D,ENTRADAS!$B:$B,CADASTRO!$B351,ENTRADAS!$I:$I,CADASTRO!I$2)),0)</f>
        <v>0</v>
      </c>
      <c r="J351" s="9">
        <f>IFERROR(SUMIFS(ENTRADAS!$J:$J,ENTRADAS!$B:$B,CADASTRO!$B351,ENTRADAS!$I:$I,CADASTRO!J$2)/(SUMIFS(ENTRADAS!$D:$D,ENTRADAS!$B:$B,CADASTRO!$B351,ENTRADAS!$I:$I,CADASTRO!J$2)),0)</f>
        <v>0</v>
      </c>
      <c r="K351" s="9">
        <f>IFERROR(SUMIFS(ENTRADAS!$J:$J,ENTRADAS!$B:$B,CADASTRO!$B351,ENTRADAS!$I:$I,CADASTRO!K$2)/(SUMIFS(ENTRADAS!$D:$D,ENTRADAS!$B:$B,CADASTRO!$B351,ENTRADAS!$I:$I,CADASTRO!K$2)),0)</f>
        <v>0</v>
      </c>
      <c r="L351" s="9">
        <f>IFERROR(SUMIFS(ENTRADAS!$J:$J,ENTRADAS!$B:$B,CADASTRO!$B351,ENTRADAS!$I:$I,CADASTRO!L$2)/(SUMIFS(ENTRADAS!$D:$D,ENTRADAS!$B:$B,CADASTRO!$B351,ENTRADAS!$I:$I,CADASTRO!L$2)),0)</f>
        <v>0</v>
      </c>
      <c r="M351" s="9">
        <f>IFERROR(SUMIFS(ENTRADAS!$J:$J,ENTRADAS!$B:$B,CADASTRO!$B351,ENTRADAS!$I:$I,CADASTRO!M$2)/(SUMIFS(ENTRADAS!$D:$D,ENTRADAS!$B:$B,CADASTRO!$B351,ENTRADAS!$I:$I,CADASTRO!M$2)),0)</f>
        <v>0</v>
      </c>
      <c r="N351" s="9">
        <f>IFERROR(SUMIFS(ENTRADAS!$J:$J,ENTRADAS!$B:$B,CADASTRO!$B351,ENTRADAS!$I:$I,CADASTRO!N$2)/(SUMIFS(ENTRADAS!$D:$D,ENTRADAS!$B:$B,CADASTRO!$B351,ENTRADAS!$I:$I,CADASTRO!N$2)),0)</f>
        <v>0</v>
      </c>
      <c r="O351" s="9">
        <f>IFERROR(SUMIFS(ENTRADAS!$J:$J,ENTRADAS!$B:$B,CADASTRO!$B351,ENTRADAS!$I:$I,CADASTRO!O$2)/(SUMIFS(ENTRADAS!$D:$D,ENTRADAS!$B:$B,CADASTRO!$B351,ENTRADAS!$I:$I,CADASTRO!O$2)),0)</f>
        <v>0</v>
      </c>
      <c r="P351" s="9">
        <f>IFERROR(SUMIFS(ENTRADAS!$J:$J,ENTRADAS!$B:$B,CADASTRO!$B351,ENTRADAS!$I:$I,CADASTRO!P$2)/(SUMIFS(ENTRADAS!$D:$D,ENTRADAS!$B:$B,CADASTRO!$B351,ENTRADAS!$I:$I,CADASTRO!P$2)),0)</f>
        <v>0</v>
      </c>
      <c r="Q351" s="9">
        <f>IFERROR(SUMIFS(ENTRADAS!$J:$J,ENTRADAS!$B:$B,CADASTRO!$B351,ENTRADAS!$I:$I,CADASTRO!Q$2)/(SUMIFS(ENTRADAS!$D:$D,ENTRADAS!$B:$B,CADASTRO!$B351,ENTRADAS!$I:$I,CADASTRO!Q$2)),0)</f>
        <v>0</v>
      </c>
      <c r="R351" s="212">
        <f t="shared" si="16"/>
        <v>0</v>
      </c>
      <c r="S351" s="17">
        <f t="shared" si="18"/>
        <v>0</v>
      </c>
      <c r="T351" s="212">
        <f t="shared" si="17"/>
        <v>12</v>
      </c>
      <c r="U351" s="209">
        <v>12</v>
      </c>
      <c r="V351" s="1"/>
      <c r="W351" s="1"/>
      <c r="X351" s="1"/>
      <c r="Y351" s="1"/>
      <c r="Z351" s="1"/>
      <c r="AA351" s="1"/>
      <c r="AB351" s="1"/>
      <c r="AC351" s="1"/>
    </row>
    <row r="352" spans="1:29" ht="15.75" customHeight="1" x14ac:dyDescent="0.25">
      <c r="A352" s="7"/>
      <c r="B352" s="7"/>
      <c r="C352" s="7"/>
      <c r="D352" s="8"/>
      <c r="E352" s="9"/>
      <c r="F352" s="9">
        <f>IFERROR(SUMIFS(ENTRADAS!$J:$J,ENTRADAS!$B:$B,CADASTRO!$B352,ENTRADAS!$I:$I,CADASTRO!F$2)/(SUMIFS(ENTRADAS!$D:$D,ENTRADAS!$B:$B,CADASTRO!$B352,ENTRADAS!$I:$I,CADASTRO!F$2)),0)</f>
        <v>0</v>
      </c>
      <c r="G352" s="9">
        <f>IFERROR(SUMIFS(ENTRADAS!$J:$J,ENTRADAS!$B:$B,CADASTRO!$B352,ENTRADAS!$I:$I,CADASTRO!G$2)/(SUMIFS(ENTRADAS!$D:$D,ENTRADAS!$B:$B,CADASTRO!$B352,ENTRADAS!$I:$I,CADASTRO!G$2)),0)</f>
        <v>0</v>
      </c>
      <c r="H352" s="9">
        <f>IFERROR(SUMIFS(ENTRADAS!$J:$J,ENTRADAS!$B:$B,CADASTRO!$B352,ENTRADAS!$I:$I,CADASTRO!H$2)/(SUMIFS(ENTRADAS!$D:$D,ENTRADAS!$B:$B,CADASTRO!$B352,ENTRADAS!$I:$I,CADASTRO!H$2)),0)</f>
        <v>0</v>
      </c>
      <c r="I352" s="9">
        <f>IFERROR(SUMIFS(ENTRADAS!$J:$J,ENTRADAS!$B:$B,CADASTRO!$B352,ENTRADAS!$I:$I,CADASTRO!I$2)/(SUMIFS(ENTRADAS!$D:$D,ENTRADAS!$B:$B,CADASTRO!$B352,ENTRADAS!$I:$I,CADASTRO!I$2)),0)</f>
        <v>0</v>
      </c>
      <c r="J352" s="9">
        <f>IFERROR(SUMIFS(ENTRADAS!$J:$J,ENTRADAS!$B:$B,CADASTRO!$B352,ENTRADAS!$I:$I,CADASTRO!J$2)/(SUMIFS(ENTRADAS!$D:$D,ENTRADAS!$B:$B,CADASTRO!$B352,ENTRADAS!$I:$I,CADASTRO!J$2)),0)</f>
        <v>0</v>
      </c>
      <c r="K352" s="9">
        <f>IFERROR(SUMIFS(ENTRADAS!$J:$J,ENTRADAS!$B:$B,CADASTRO!$B352,ENTRADAS!$I:$I,CADASTRO!K$2)/(SUMIFS(ENTRADAS!$D:$D,ENTRADAS!$B:$B,CADASTRO!$B352,ENTRADAS!$I:$I,CADASTRO!K$2)),0)</f>
        <v>0</v>
      </c>
      <c r="L352" s="9">
        <f>IFERROR(SUMIFS(ENTRADAS!$J:$J,ENTRADAS!$B:$B,CADASTRO!$B352,ENTRADAS!$I:$I,CADASTRO!L$2)/(SUMIFS(ENTRADAS!$D:$D,ENTRADAS!$B:$B,CADASTRO!$B352,ENTRADAS!$I:$I,CADASTRO!L$2)),0)</f>
        <v>0</v>
      </c>
      <c r="M352" s="9">
        <f>IFERROR(SUMIFS(ENTRADAS!$J:$J,ENTRADAS!$B:$B,CADASTRO!$B352,ENTRADAS!$I:$I,CADASTRO!M$2)/(SUMIFS(ENTRADAS!$D:$D,ENTRADAS!$B:$B,CADASTRO!$B352,ENTRADAS!$I:$I,CADASTRO!M$2)),0)</f>
        <v>0</v>
      </c>
      <c r="N352" s="9">
        <f>IFERROR(SUMIFS(ENTRADAS!$J:$J,ENTRADAS!$B:$B,CADASTRO!$B352,ENTRADAS!$I:$I,CADASTRO!N$2)/(SUMIFS(ENTRADAS!$D:$D,ENTRADAS!$B:$B,CADASTRO!$B352,ENTRADAS!$I:$I,CADASTRO!N$2)),0)</f>
        <v>0</v>
      </c>
      <c r="O352" s="9">
        <f>IFERROR(SUMIFS(ENTRADAS!$J:$J,ENTRADAS!$B:$B,CADASTRO!$B352,ENTRADAS!$I:$I,CADASTRO!O$2)/(SUMIFS(ENTRADAS!$D:$D,ENTRADAS!$B:$B,CADASTRO!$B352,ENTRADAS!$I:$I,CADASTRO!O$2)),0)</f>
        <v>0</v>
      </c>
      <c r="P352" s="9">
        <f>IFERROR(SUMIFS(ENTRADAS!$J:$J,ENTRADAS!$B:$B,CADASTRO!$B352,ENTRADAS!$I:$I,CADASTRO!P$2)/(SUMIFS(ENTRADAS!$D:$D,ENTRADAS!$B:$B,CADASTRO!$B352,ENTRADAS!$I:$I,CADASTRO!P$2)),0)</f>
        <v>0</v>
      </c>
      <c r="Q352" s="9">
        <f>IFERROR(SUMIFS(ENTRADAS!$J:$J,ENTRADAS!$B:$B,CADASTRO!$B352,ENTRADAS!$I:$I,CADASTRO!Q$2)/(SUMIFS(ENTRADAS!$D:$D,ENTRADAS!$B:$B,CADASTRO!$B352,ENTRADAS!$I:$I,CADASTRO!Q$2)),0)</f>
        <v>0</v>
      </c>
      <c r="R352" s="212">
        <f t="shared" si="16"/>
        <v>0</v>
      </c>
      <c r="S352" s="17">
        <f t="shared" si="18"/>
        <v>0</v>
      </c>
      <c r="T352" s="212">
        <f t="shared" si="17"/>
        <v>12</v>
      </c>
      <c r="U352" s="209">
        <v>12</v>
      </c>
      <c r="V352" s="1"/>
      <c r="W352" s="1"/>
      <c r="X352" s="1"/>
      <c r="Y352" s="1"/>
      <c r="Z352" s="1"/>
      <c r="AA352" s="1"/>
      <c r="AB352" s="1"/>
      <c r="AC352" s="1"/>
    </row>
    <row r="353" spans="1:29" ht="15.75" customHeight="1" x14ac:dyDescent="0.25">
      <c r="A353" s="8"/>
      <c r="B353" s="7"/>
      <c r="C353" s="7"/>
      <c r="D353" s="234"/>
      <c r="E353" s="9"/>
      <c r="F353" s="9">
        <f>IFERROR(SUMIFS(ENTRADAS!$J:$J,ENTRADAS!$B:$B,CADASTRO!$B353,ENTRADAS!$I:$I,CADASTRO!F$2)/(SUMIFS(ENTRADAS!$D:$D,ENTRADAS!$B:$B,CADASTRO!$B353,ENTRADAS!$I:$I,CADASTRO!F$2)),0)</f>
        <v>0</v>
      </c>
      <c r="G353" s="9">
        <f>IFERROR(SUMIFS(ENTRADAS!$J:$J,ENTRADAS!$B:$B,CADASTRO!$B353,ENTRADAS!$I:$I,CADASTRO!G$2)/(SUMIFS(ENTRADAS!$D:$D,ENTRADAS!$B:$B,CADASTRO!$B353,ENTRADAS!$I:$I,CADASTRO!G$2)),0)</f>
        <v>0</v>
      </c>
      <c r="H353" s="9">
        <f>IFERROR(SUMIFS(ENTRADAS!$J:$J,ENTRADAS!$B:$B,CADASTRO!$B353,ENTRADAS!$I:$I,CADASTRO!H$2)/(SUMIFS(ENTRADAS!$D:$D,ENTRADAS!$B:$B,CADASTRO!$B353,ENTRADAS!$I:$I,CADASTRO!H$2)),0)</f>
        <v>0</v>
      </c>
      <c r="I353" s="9">
        <f>IFERROR(SUMIFS(ENTRADAS!$J:$J,ENTRADAS!$B:$B,CADASTRO!$B353,ENTRADAS!$I:$I,CADASTRO!I$2)/(SUMIFS(ENTRADAS!$D:$D,ENTRADAS!$B:$B,CADASTRO!$B353,ENTRADAS!$I:$I,CADASTRO!I$2)),0)</f>
        <v>0</v>
      </c>
      <c r="J353" s="9">
        <f>IFERROR(SUMIFS(ENTRADAS!$J:$J,ENTRADAS!$B:$B,CADASTRO!$B353,ENTRADAS!$I:$I,CADASTRO!J$2)/(SUMIFS(ENTRADAS!$D:$D,ENTRADAS!$B:$B,CADASTRO!$B353,ENTRADAS!$I:$I,CADASTRO!J$2)),0)</f>
        <v>0</v>
      </c>
      <c r="K353" s="9">
        <f>IFERROR(SUMIFS(ENTRADAS!$J:$J,ENTRADAS!$B:$B,CADASTRO!$B353,ENTRADAS!$I:$I,CADASTRO!K$2)/(SUMIFS(ENTRADAS!$D:$D,ENTRADAS!$B:$B,CADASTRO!$B353,ENTRADAS!$I:$I,CADASTRO!K$2)),0)</f>
        <v>0</v>
      </c>
      <c r="L353" s="9">
        <f>IFERROR(SUMIFS(ENTRADAS!$J:$J,ENTRADAS!$B:$B,CADASTRO!$B353,ENTRADAS!$I:$I,CADASTRO!L$2)/(SUMIFS(ENTRADAS!$D:$D,ENTRADAS!$B:$B,CADASTRO!$B353,ENTRADAS!$I:$I,CADASTRO!L$2)),0)</f>
        <v>0</v>
      </c>
      <c r="M353" s="9">
        <f>IFERROR(SUMIFS(ENTRADAS!$J:$J,ENTRADAS!$B:$B,CADASTRO!$B353,ENTRADAS!$I:$I,CADASTRO!M$2)/(SUMIFS(ENTRADAS!$D:$D,ENTRADAS!$B:$B,CADASTRO!$B353,ENTRADAS!$I:$I,CADASTRO!M$2)),0)</f>
        <v>0</v>
      </c>
      <c r="N353" s="9">
        <f>IFERROR(SUMIFS(ENTRADAS!$J:$J,ENTRADAS!$B:$B,CADASTRO!$B353,ENTRADAS!$I:$I,CADASTRO!N$2)/(SUMIFS(ENTRADAS!$D:$D,ENTRADAS!$B:$B,CADASTRO!$B353,ENTRADAS!$I:$I,CADASTRO!N$2)),0)</f>
        <v>0</v>
      </c>
      <c r="O353" s="9">
        <f>IFERROR(SUMIFS(ENTRADAS!$J:$J,ENTRADAS!$B:$B,CADASTRO!$B353,ENTRADAS!$I:$I,CADASTRO!O$2)/(SUMIFS(ENTRADAS!$D:$D,ENTRADAS!$B:$B,CADASTRO!$B353,ENTRADAS!$I:$I,CADASTRO!O$2)),0)</f>
        <v>0</v>
      </c>
      <c r="P353" s="9">
        <f>IFERROR(SUMIFS(ENTRADAS!$J:$J,ENTRADAS!$B:$B,CADASTRO!$B353,ENTRADAS!$I:$I,CADASTRO!P$2)/(SUMIFS(ENTRADAS!$D:$D,ENTRADAS!$B:$B,CADASTRO!$B353,ENTRADAS!$I:$I,CADASTRO!P$2)),0)</f>
        <v>0</v>
      </c>
      <c r="Q353" s="9">
        <f>IFERROR(SUMIFS(ENTRADAS!$J:$J,ENTRADAS!$B:$B,CADASTRO!$B353,ENTRADAS!$I:$I,CADASTRO!Q$2)/(SUMIFS(ENTRADAS!$D:$D,ENTRADAS!$B:$B,CADASTRO!$B353,ENTRADAS!$I:$I,CADASTRO!Q$2)),0)</f>
        <v>0</v>
      </c>
      <c r="R353" s="212">
        <f t="shared" si="16"/>
        <v>0</v>
      </c>
      <c r="S353" s="17">
        <f t="shared" si="18"/>
        <v>0</v>
      </c>
      <c r="T353" s="212">
        <f t="shared" si="17"/>
        <v>12</v>
      </c>
      <c r="U353" s="209">
        <v>12</v>
      </c>
      <c r="V353" s="1"/>
      <c r="W353" s="1"/>
      <c r="X353" s="1"/>
      <c r="Y353" s="1"/>
      <c r="Z353" s="1"/>
      <c r="AA353" s="1"/>
      <c r="AB353" s="1"/>
      <c r="AC353" s="1"/>
    </row>
    <row r="354" spans="1:29" ht="15.75" customHeight="1" x14ac:dyDescent="0.25">
      <c r="A354" s="7"/>
      <c r="B354" s="7"/>
      <c r="C354" s="7"/>
      <c r="D354" s="8"/>
      <c r="E354" s="9"/>
      <c r="F354" s="9">
        <f>IFERROR(SUMIFS(ENTRADAS!$J:$J,ENTRADAS!$B:$B,CADASTRO!$B354,ENTRADAS!$I:$I,CADASTRO!F$2)/(SUMIFS(ENTRADAS!$D:$D,ENTRADAS!$B:$B,CADASTRO!$B354,ENTRADAS!$I:$I,CADASTRO!F$2)),0)</f>
        <v>0</v>
      </c>
      <c r="G354" s="9">
        <f>IFERROR(SUMIFS(ENTRADAS!$J:$J,ENTRADAS!$B:$B,CADASTRO!$B354,ENTRADAS!$I:$I,CADASTRO!G$2)/(SUMIFS(ENTRADAS!$D:$D,ENTRADAS!$B:$B,CADASTRO!$B354,ENTRADAS!$I:$I,CADASTRO!G$2)),0)</f>
        <v>0</v>
      </c>
      <c r="H354" s="9">
        <f>IFERROR(SUMIFS(ENTRADAS!$J:$J,ENTRADAS!$B:$B,CADASTRO!$B354,ENTRADAS!$I:$I,CADASTRO!H$2)/(SUMIFS(ENTRADAS!$D:$D,ENTRADAS!$B:$B,CADASTRO!$B354,ENTRADAS!$I:$I,CADASTRO!H$2)),0)</f>
        <v>0</v>
      </c>
      <c r="I354" s="9">
        <f>IFERROR(SUMIFS(ENTRADAS!$J:$J,ENTRADAS!$B:$B,CADASTRO!$B354,ENTRADAS!$I:$I,CADASTRO!I$2)/(SUMIFS(ENTRADAS!$D:$D,ENTRADAS!$B:$B,CADASTRO!$B354,ENTRADAS!$I:$I,CADASTRO!I$2)),0)</f>
        <v>0</v>
      </c>
      <c r="J354" s="9">
        <f>IFERROR(SUMIFS(ENTRADAS!$J:$J,ENTRADAS!$B:$B,CADASTRO!$B354,ENTRADAS!$I:$I,CADASTRO!J$2)/(SUMIFS(ENTRADAS!$D:$D,ENTRADAS!$B:$B,CADASTRO!$B354,ENTRADAS!$I:$I,CADASTRO!J$2)),0)</f>
        <v>0</v>
      </c>
      <c r="K354" s="9">
        <f>IFERROR(SUMIFS(ENTRADAS!$J:$J,ENTRADAS!$B:$B,CADASTRO!$B354,ENTRADAS!$I:$I,CADASTRO!K$2)/(SUMIFS(ENTRADAS!$D:$D,ENTRADAS!$B:$B,CADASTRO!$B354,ENTRADAS!$I:$I,CADASTRO!K$2)),0)</f>
        <v>0</v>
      </c>
      <c r="L354" s="9">
        <f>IFERROR(SUMIFS(ENTRADAS!$J:$J,ENTRADAS!$B:$B,CADASTRO!$B354,ENTRADAS!$I:$I,CADASTRO!L$2)/(SUMIFS(ENTRADAS!$D:$D,ENTRADAS!$B:$B,CADASTRO!$B354,ENTRADAS!$I:$I,CADASTRO!L$2)),0)</f>
        <v>0</v>
      </c>
      <c r="M354" s="9">
        <f>IFERROR(SUMIFS(ENTRADAS!$J:$J,ENTRADAS!$B:$B,CADASTRO!$B354,ENTRADAS!$I:$I,CADASTRO!M$2)/(SUMIFS(ENTRADAS!$D:$D,ENTRADAS!$B:$B,CADASTRO!$B354,ENTRADAS!$I:$I,CADASTRO!M$2)),0)</f>
        <v>0</v>
      </c>
      <c r="N354" s="9">
        <f>IFERROR(SUMIFS(ENTRADAS!$J:$J,ENTRADAS!$B:$B,CADASTRO!$B354,ENTRADAS!$I:$I,CADASTRO!N$2)/(SUMIFS(ENTRADAS!$D:$D,ENTRADAS!$B:$B,CADASTRO!$B354,ENTRADAS!$I:$I,CADASTRO!N$2)),0)</f>
        <v>0</v>
      </c>
      <c r="O354" s="9">
        <f>IFERROR(SUMIFS(ENTRADAS!$J:$J,ENTRADAS!$B:$B,CADASTRO!$B354,ENTRADAS!$I:$I,CADASTRO!O$2)/(SUMIFS(ENTRADAS!$D:$D,ENTRADAS!$B:$B,CADASTRO!$B354,ENTRADAS!$I:$I,CADASTRO!O$2)),0)</f>
        <v>0</v>
      </c>
      <c r="P354" s="9">
        <f>IFERROR(SUMIFS(ENTRADAS!$J:$J,ENTRADAS!$B:$B,CADASTRO!$B354,ENTRADAS!$I:$I,CADASTRO!P$2)/(SUMIFS(ENTRADAS!$D:$D,ENTRADAS!$B:$B,CADASTRO!$B354,ENTRADAS!$I:$I,CADASTRO!P$2)),0)</f>
        <v>0</v>
      </c>
      <c r="Q354" s="9">
        <f>IFERROR(SUMIFS(ENTRADAS!$J:$J,ENTRADAS!$B:$B,CADASTRO!$B354,ENTRADAS!$I:$I,CADASTRO!Q$2)/(SUMIFS(ENTRADAS!$D:$D,ENTRADAS!$B:$B,CADASTRO!$B354,ENTRADAS!$I:$I,CADASTRO!Q$2)),0)</f>
        <v>0</v>
      </c>
      <c r="R354" s="212">
        <f t="shared" si="16"/>
        <v>0</v>
      </c>
      <c r="S354" s="17">
        <f t="shared" si="18"/>
        <v>0</v>
      </c>
      <c r="T354" s="212">
        <f t="shared" si="17"/>
        <v>12</v>
      </c>
      <c r="U354" s="209">
        <v>12</v>
      </c>
      <c r="V354" s="1"/>
      <c r="W354" s="1"/>
      <c r="X354" s="1"/>
      <c r="Y354" s="1"/>
      <c r="Z354" s="1"/>
      <c r="AA354" s="1"/>
      <c r="AB354" s="1"/>
      <c r="AC354" s="1"/>
    </row>
    <row r="355" spans="1:29" ht="15.75" customHeight="1" x14ac:dyDescent="0.25">
      <c r="A355" s="8"/>
      <c r="B355" s="7"/>
      <c r="C355" s="7"/>
      <c r="D355" s="8"/>
      <c r="E355" s="9"/>
      <c r="F355" s="9">
        <f>IFERROR(SUMIFS(ENTRADAS!$J:$J,ENTRADAS!$B:$B,CADASTRO!$B355,ENTRADAS!$I:$I,CADASTRO!F$2)/(SUMIFS(ENTRADAS!$D:$D,ENTRADAS!$B:$B,CADASTRO!$B355,ENTRADAS!$I:$I,CADASTRO!F$2)),0)</f>
        <v>0</v>
      </c>
      <c r="G355" s="9">
        <f>IFERROR(SUMIFS(ENTRADAS!$J:$J,ENTRADAS!$B:$B,CADASTRO!$B355,ENTRADAS!$I:$I,CADASTRO!G$2)/(SUMIFS(ENTRADAS!$D:$D,ENTRADAS!$B:$B,CADASTRO!$B355,ENTRADAS!$I:$I,CADASTRO!G$2)),0)</f>
        <v>0</v>
      </c>
      <c r="H355" s="9">
        <f>IFERROR(SUMIFS(ENTRADAS!$J:$J,ENTRADAS!$B:$B,CADASTRO!$B355,ENTRADAS!$I:$I,CADASTRO!H$2)/(SUMIFS(ENTRADAS!$D:$D,ENTRADAS!$B:$B,CADASTRO!$B355,ENTRADAS!$I:$I,CADASTRO!H$2)),0)</f>
        <v>0</v>
      </c>
      <c r="I355" s="9">
        <f>IFERROR(SUMIFS(ENTRADAS!$J:$J,ENTRADAS!$B:$B,CADASTRO!$B355,ENTRADAS!$I:$I,CADASTRO!I$2)/(SUMIFS(ENTRADAS!$D:$D,ENTRADAS!$B:$B,CADASTRO!$B355,ENTRADAS!$I:$I,CADASTRO!I$2)),0)</f>
        <v>0</v>
      </c>
      <c r="J355" s="9">
        <f>IFERROR(SUMIFS(ENTRADAS!$J:$J,ENTRADAS!$B:$B,CADASTRO!$B355,ENTRADAS!$I:$I,CADASTRO!J$2)/(SUMIFS(ENTRADAS!$D:$D,ENTRADAS!$B:$B,CADASTRO!$B355,ENTRADAS!$I:$I,CADASTRO!J$2)),0)</f>
        <v>0</v>
      </c>
      <c r="K355" s="9">
        <f>IFERROR(SUMIFS(ENTRADAS!$J:$J,ENTRADAS!$B:$B,CADASTRO!$B355,ENTRADAS!$I:$I,CADASTRO!K$2)/(SUMIFS(ENTRADAS!$D:$D,ENTRADAS!$B:$B,CADASTRO!$B355,ENTRADAS!$I:$I,CADASTRO!K$2)),0)</f>
        <v>0</v>
      </c>
      <c r="L355" s="9">
        <f>IFERROR(SUMIFS(ENTRADAS!$J:$J,ENTRADAS!$B:$B,CADASTRO!$B355,ENTRADAS!$I:$I,CADASTRO!L$2)/(SUMIFS(ENTRADAS!$D:$D,ENTRADAS!$B:$B,CADASTRO!$B355,ENTRADAS!$I:$I,CADASTRO!L$2)),0)</f>
        <v>0</v>
      </c>
      <c r="M355" s="9">
        <f>IFERROR(SUMIFS(ENTRADAS!$J:$J,ENTRADAS!$B:$B,CADASTRO!$B355,ENTRADAS!$I:$I,CADASTRO!M$2)/(SUMIFS(ENTRADAS!$D:$D,ENTRADAS!$B:$B,CADASTRO!$B355,ENTRADAS!$I:$I,CADASTRO!M$2)),0)</f>
        <v>0</v>
      </c>
      <c r="N355" s="9">
        <f>IFERROR(SUMIFS(ENTRADAS!$J:$J,ENTRADAS!$B:$B,CADASTRO!$B355,ENTRADAS!$I:$I,CADASTRO!N$2)/(SUMIFS(ENTRADAS!$D:$D,ENTRADAS!$B:$B,CADASTRO!$B355,ENTRADAS!$I:$I,CADASTRO!N$2)),0)</f>
        <v>0</v>
      </c>
      <c r="O355" s="9">
        <f>IFERROR(SUMIFS(ENTRADAS!$J:$J,ENTRADAS!$B:$B,CADASTRO!$B355,ENTRADAS!$I:$I,CADASTRO!O$2)/(SUMIFS(ENTRADAS!$D:$D,ENTRADAS!$B:$B,CADASTRO!$B355,ENTRADAS!$I:$I,CADASTRO!O$2)),0)</f>
        <v>0</v>
      </c>
      <c r="P355" s="9">
        <f>IFERROR(SUMIFS(ENTRADAS!$J:$J,ENTRADAS!$B:$B,CADASTRO!$B355,ENTRADAS!$I:$I,CADASTRO!P$2)/(SUMIFS(ENTRADAS!$D:$D,ENTRADAS!$B:$B,CADASTRO!$B355,ENTRADAS!$I:$I,CADASTRO!P$2)),0)</f>
        <v>0</v>
      </c>
      <c r="Q355" s="9">
        <f>IFERROR(SUMIFS(ENTRADAS!$J:$J,ENTRADAS!$B:$B,CADASTRO!$B355,ENTRADAS!$I:$I,CADASTRO!Q$2)/(SUMIFS(ENTRADAS!$D:$D,ENTRADAS!$B:$B,CADASTRO!$B355,ENTRADAS!$I:$I,CADASTRO!Q$2)),0)</f>
        <v>0</v>
      </c>
      <c r="R355" s="212">
        <f t="shared" si="16"/>
        <v>0</v>
      </c>
      <c r="S355" s="17">
        <f t="shared" si="18"/>
        <v>0</v>
      </c>
      <c r="T355" s="212">
        <f t="shared" si="17"/>
        <v>12</v>
      </c>
      <c r="U355" s="209">
        <v>12</v>
      </c>
      <c r="V355" s="1"/>
      <c r="W355" s="1"/>
      <c r="X355" s="1"/>
      <c r="Y355" s="1"/>
      <c r="Z355" s="1"/>
      <c r="AA355" s="1"/>
      <c r="AB355" s="1"/>
      <c r="AC355" s="1"/>
    </row>
    <row r="356" spans="1:29" ht="15.75" customHeight="1" x14ac:dyDescent="0.25">
      <c r="A356" s="7"/>
      <c r="B356" s="7"/>
      <c r="C356" s="7"/>
      <c r="D356" s="8"/>
      <c r="E356" s="9"/>
      <c r="F356" s="9">
        <f>IFERROR(SUMIFS(ENTRADAS!$J:$J,ENTRADAS!$B:$B,CADASTRO!$B356,ENTRADAS!$I:$I,CADASTRO!F$2)/(SUMIFS(ENTRADAS!$D:$D,ENTRADAS!$B:$B,CADASTRO!$B356,ENTRADAS!$I:$I,CADASTRO!F$2)),0)</f>
        <v>0</v>
      </c>
      <c r="G356" s="9">
        <f>IFERROR(SUMIFS(ENTRADAS!$J:$J,ENTRADAS!$B:$B,CADASTRO!$B356,ENTRADAS!$I:$I,CADASTRO!G$2)/(SUMIFS(ENTRADAS!$D:$D,ENTRADAS!$B:$B,CADASTRO!$B356,ENTRADAS!$I:$I,CADASTRO!G$2)),0)</f>
        <v>0</v>
      </c>
      <c r="H356" s="9">
        <f>IFERROR(SUMIFS(ENTRADAS!$J:$J,ENTRADAS!$B:$B,CADASTRO!$B356,ENTRADAS!$I:$I,CADASTRO!H$2)/(SUMIFS(ENTRADAS!$D:$D,ENTRADAS!$B:$B,CADASTRO!$B356,ENTRADAS!$I:$I,CADASTRO!H$2)),0)</f>
        <v>0</v>
      </c>
      <c r="I356" s="9">
        <f>IFERROR(SUMIFS(ENTRADAS!$J:$J,ENTRADAS!$B:$B,CADASTRO!$B356,ENTRADAS!$I:$I,CADASTRO!I$2)/(SUMIFS(ENTRADAS!$D:$D,ENTRADAS!$B:$B,CADASTRO!$B356,ENTRADAS!$I:$I,CADASTRO!I$2)),0)</f>
        <v>0</v>
      </c>
      <c r="J356" s="9">
        <f>IFERROR(SUMIFS(ENTRADAS!$J:$J,ENTRADAS!$B:$B,CADASTRO!$B356,ENTRADAS!$I:$I,CADASTRO!J$2)/(SUMIFS(ENTRADAS!$D:$D,ENTRADAS!$B:$B,CADASTRO!$B356,ENTRADAS!$I:$I,CADASTRO!J$2)),0)</f>
        <v>0</v>
      </c>
      <c r="K356" s="9">
        <f>IFERROR(SUMIFS(ENTRADAS!$J:$J,ENTRADAS!$B:$B,CADASTRO!$B356,ENTRADAS!$I:$I,CADASTRO!K$2)/(SUMIFS(ENTRADAS!$D:$D,ENTRADAS!$B:$B,CADASTRO!$B356,ENTRADAS!$I:$I,CADASTRO!K$2)),0)</f>
        <v>0</v>
      </c>
      <c r="L356" s="9">
        <f>IFERROR(SUMIFS(ENTRADAS!$J:$J,ENTRADAS!$B:$B,CADASTRO!$B356,ENTRADAS!$I:$I,CADASTRO!L$2)/(SUMIFS(ENTRADAS!$D:$D,ENTRADAS!$B:$B,CADASTRO!$B356,ENTRADAS!$I:$I,CADASTRO!L$2)),0)</f>
        <v>0</v>
      </c>
      <c r="M356" s="9">
        <f>IFERROR(SUMIFS(ENTRADAS!$J:$J,ENTRADAS!$B:$B,CADASTRO!$B356,ENTRADAS!$I:$I,CADASTRO!M$2)/(SUMIFS(ENTRADAS!$D:$D,ENTRADAS!$B:$B,CADASTRO!$B356,ENTRADAS!$I:$I,CADASTRO!M$2)),0)</f>
        <v>0</v>
      </c>
      <c r="N356" s="9">
        <f>IFERROR(SUMIFS(ENTRADAS!$J:$J,ENTRADAS!$B:$B,CADASTRO!$B356,ENTRADAS!$I:$I,CADASTRO!N$2)/(SUMIFS(ENTRADAS!$D:$D,ENTRADAS!$B:$B,CADASTRO!$B356,ENTRADAS!$I:$I,CADASTRO!N$2)),0)</f>
        <v>0</v>
      </c>
      <c r="O356" s="9">
        <f>IFERROR(SUMIFS(ENTRADAS!$J:$J,ENTRADAS!$B:$B,CADASTRO!$B356,ENTRADAS!$I:$I,CADASTRO!O$2)/(SUMIFS(ENTRADAS!$D:$D,ENTRADAS!$B:$B,CADASTRO!$B356,ENTRADAS!$I:$I,CADASTRO!O$2)),0)</f>
        <v>0</v>
      </c>
      <c r="P356" s="9">
        <f>IFERROR(SUMIFS(ENTRADAS!$J:$J,ENTRADAS!$B:$B,CADASTRO!$B356,ENTRADAS!$I:$I,CADASTRO!P$2)/(SUMIFS(ENTRADAS!$D:$D,ENTRADAS!$B:$B,CADASTRO!$B356,ENTRADAS!$I:$I,CADASTRO!P$2)),0)</f>
        <v>0</v>
      </c>
      <c r="Q356" s="9">
        <f>IFERROR(SUMIFS(ENTRADAS!$J:$J,ENTRADAS!$B:$B,CADASTRO!$B356,ENTRADAS!$I:$I,CADASTRO!Q$2)/(SUMIFS(ENTRADAS!$D:$D,ENTRADAS!$B:$B,CADASTRO!$B356,ENTRADAS!$I:$I,CADASTRO!Q$2)),0)</f>
        <v>0</v>
      </c>
      <c r="R356" s="212">
        <f t="shared" si="16"/>
        <v>0</v>
      </c>
      <c r="S356" s="17">
        <f t="shared" si="18"/>
        <v>0</v>
      </c>
      <c r="T356" s="212">
        <f t="shared" si="17"/>
        <v>12</v>
      </c>
      <c r="U356" s="209">
        <v>12</v>
      </c>
      <c r="V356" s="1"/>
      <c r="W356" s="1"/>
      <c r="X356" s="1"/>
      <c r="Y356" s="1"/>
      <c r="Z356" s="1"/>
      <c r="AA356" s="1"/>
      <c r="AB356" s="1"/>
      <c r="AC356" s="1"/>
    </row>
    <row r="357" spans="1:29" ht="15.75" customHeight="1" x14ac:dyDescent="0.25">
      <c r="A357" s="7"/>
      <c r="B357" s="7"/>
      <c r="C357" s="7"/>
      <c r="D357" s="8"/>
      <c r="E357" s="9"/>
      <c r="F357" s="9">
        <f>IFERROR(SUMIFS(ENTRADAS!$J:$J,ENTRADAS!$B:$B,CADASTRO!$B357,ENTRADAS!$I:$I,CADASTRO!F$2)/(SUMIFS(ENTRADAS!$D:$D,ENTRADAS!$B:$B,CADASTRO!$B357,ENTRADAS!$I:$I,CADASTRO!F$2)),0)</f>
        <v>0</v>
      </c>
      <c r="G357" s="9">
        <f>IFERROR(SUMIFS(ENTRADAS!$J:$J,ENTRADAS!$B:$B,CADASTRO!$B357,ENTRADAS!$I:$I,CADASTRO!G$2)/(SUMIFS(ENTRADAS!$D:$D,ENTRADAS!$B:$B,CADASTRO!$B357,ENTRADAS!$I:$I,CADASTRO!G$2)),0)</f>
        <v>0</v>
      </c>
      <c r="H357" s="9">
        <f>IFERROR(SUMIFS(ENTRADAS!$J:$J,ENTRADAS!$B:$B,CADASTRO!$B357,ENTRADAS!$I:$I,CADASTRO!H$2)/(SUMIFS(ENTRADAS!$D:$D,ENTRADAS!$B:$B,CADASTRO!$B357,ENTRADAS!$I:$I,CADASTRO!H$2)),0)</f>
        <v>0</v>
      </c>
      <c r="I357" s="9">
        <f>IFERROR(SUMIFS(ENTRADAS!$J:$J,ENTRADAS!$B:$B,CADASTRO!$B357,ENTRADAS!$I:$I,CADASTRO!I$2)/(SUMIFS(ENTRADAS!$D:$D,ENTRADAS!$B:$B,CADASTRO!$B357,ENTRADAS!$I:$I,CADASTRO!I$2)),0)</f>
        <v>0</v>
      </c>
      <c r="J357" s="9">
        <f>IFERROR(SUMIFS(ENTRADAS!$J:$J,ENTRADAS!$B:$B,CADASTRO!$B357,ENTRADAS!$I:$I,CADASTRO!J$2)/(SUMIFS(ENTRADAS!$D:$D,ENTRADAS!$B:$B,CADASTRO!$B357,ENTRADAS!$I:$I,CADASTRO!J$2)),0)</f>
        <v>0</v>
      </c>
      <c r="K357" s="9">
        <f>IFERROR(SUMIFS(ENTRADAS!$J:$J,ENTRADAS!$B:$B,CADASTRO!$B357,ENTRADAS!$I:$I,CADASTRO!K$2)/(SUMIFS(ENTRADAS!$D:$D,ENTRADAS!$B:$B,CADASTRO!$B357,ENTRADAS!$I:$I,CADASTRO!K$2)),0)</f>
        <v>0</v>
      </c>
      <c r="L357" s="9">
        <f>IFERROR(SUMIFS(ENTRADAS!$J:$J,ENTRADAS!$B:$B,CADASTRO!$B357,ENTRADAS!$I:$I,CADASTRO!L$2)/(SUMIFS(ENTRADAS!$D:$D,ENTRADAS!$B:$B,CADASTRO!$B357,ENTRADAS!$I:$I,CADASTRO!L$2)),0)</f>
        <v>0</v>
      </c>
      <c r="M357" s="9">
        <f>IFERROR(SUMIFS(ENTRADAS!$J:$J,ENTRADAS!$B:$B,CADASTRO!$B357,ENTRADAS!$I:$I,CADASTRO!M$2)/(SUMIFS(ENTRADAS!$D:$D,ENTRADAS!$B:$B,CADASTRO!$B357,ENTRADAS!$I:$I,CADASTRO!M$2)),0)</f>
        <v>0</v>
      </c>
      <c r="N357" s="9">
        <f>IFERROR(SUMIFS(ENTRADAS!$J:$J,ENTRADAS!$B:$B,CADASTRO!$B357,ENTRADAS!$I:$I,CADASTRO!N$2)/(SUMIFS(ENTRADAS!$D:$D,ENTRADAS!$B:$B,CADASTRO!$B357,ENTRADAS!$I:$I,CADASTRO!N$2)),0)</f>
        <v>0</v>
      </c>
      <c r="O357" s="9">
        <f>IFERROR(SUMIFS(ENTRADAS!$J:$J,ENTRADAS!$B:$B,CADASTRO!$B357,ENTRADAS!$I:$I,CADASTRO!O$2)/(SUMIFS(ENTRADAS!$D:$D,ENTRADAS!$B:$B,CADASTRO!$B357,ENTRADAS!$I:$I,CADASTRO!O$2)),0)</f>
        <v>0</v>
      </c>
      <c r="P357" s="9">
        <f>IFERROR(SUMIFS(ENTRADAS!$J:$J,ENTRADAS!$B:$B,CADASTRO!$B357,ENTRADAS!$I:$I,CADASTRO!P$2)/(SUMIFS(ENTRADAS!$D:$D,ENTRADAS!$B:$B,CADASTRO!$B357,ENTRADAS!$I:$I,CADASTRO!P$2)),0)</f>
        <v>0</v>
      </c>
      <c r="Q357" s="9">
        <f>IFERROR(SUMIFS(ENTRADAS!$J:$J,ENTRADAS!$B:$B,CADASTRO!$B357,ENTRADAS!$I:$I,CADASTRO!Q$2)/(SUMIFS(ENTRADAS!$D:$D,ENTRADAS!$B:$B,CADASTRO!$B357,ENTRADAS!$I:$I,CADASTRO!Q$2)),0)</f>
        <v>0</v>
      </c>
      <c r="R357" s="212">
        <f t="shared" si="16"/>
        <v>0</v>
      </c>
      <c r="S357" s="17">
        <f t="shared" si="18"/>
        <v>0</v>
      </c>
      <c r="T357" s="212">
        <f t="shared" si="17"/>
        <v>12</v>
      </c>
      <c r="U357" s="209">
        <v>12</v>
      </c>
      <c r="V357" s="1"/>
      <c r="W357" s="1"/>
      <c r="X357" s="1"/>
      <c r="Y357" s="1"/>
      <c r="Z357" s="1"/>
      <c r="AA357" s="1"/>
      <c r="AB357" s="1"/>
      <c r="AC357" s="1"/>
    </row>
    <row r="358" spans="1:29" ht="15.75" customHeight="1" x14ac:dyDescent="0.25">
      <c r="A358" s="7"/>
      <c r="B358" s="7"/>
      <c r="C358" s="7"/>
      <c r="D358" s="8"/>
      <c r="E358" s="9"/>
      <c r="F358" s="9">
        <f>IFERROR(SUMIFS(ENTRADAS!$J:$J,ENTRADAS!$B:$B,CADASTRO!$B358,ENTRADAS!$I:$I,CADASTRO!F$2)/(SUMIFS(ENTRADAS!$D:$D,ENTRADAS!$B:$B,CADASTRO!$B358,ENTRADAS!$I:$I,CADASTRO!F$2)),0)</f>
        <v>0</v>
      </c>
      <c r="G358" s="9">
        <f>IFERROR(SUMIFS(ENTRADAS!$J:$J,ENTRADAS!$B:$B,CADASTRO!$B358,ENTRADAS!$I:$I,CADASTRO!G$2)/(SUMIFS(ENTRADAS!$D:$D,ENTRADAS!$B:$B,CADASTRO!$B358,ENTRADAS!$I:$I,CADASTRO!G$2)),0)</f>
        <v>0</v>
      </c>
      <c r="H358" s="9">
        <f>IFERROR(SUMIFS(ENTRADAS!$J:$J,ENTRADAS!$B:$B,CADASTRO!$B358,ENTRADAS!$I:$I,CADASTRO!H$2)/(SUMIFS(ENTRADAS!$D:$D,ENTRADAS!$B:$B,CADASTRO!$B358,ENTRADAS!$I:$I,CADASTRO!H$2)),0)</f>
        <v>0</v>
      </c>
      <c r="I358" s="9">
        <f>IFERROR(SUMIFS(ENTRADAS!$J:$J,ENTRADAS!$B:$B,CADASTRO!$B358,ENTRADAS!$I:$I,CADASTRO!I$2)/(SUMIFS(ENTRADAS!$D:$D,ENTRADAS!$B:$B,CADASTRO!$B358,ENTRADAS!$I:$I,CADASTRO!I$2)),0)</f>
        <v>0</v>
      </c>
      <c r="J358" s="9">
        <f>IFERROR(SUMIFS(ENTRADAS!$J:$J,ENTRADAS!$B:$B,CADASTRO!$B358,ENTRADAS!$I:$I,CADASTRO!J$2)/(SUMIFS(ENTRADAS!$D:$D,ENTRADAS!$B:$B,CADASTRO!$B358,ENTRADAS!$I:$I,CADASTRO!J$2)),0)</f>
        <v>0</v>
      </c>
      <c r="K358" s="9">
        <f>IFERROR(SUMIFS(ENTRADAS!$J:$J,ENTRADAS!$B:$B,CADASTRO!$B358,ENTRADAS!$I:$I,CADASTRO!K$2)/(SUMIFS(ENTRADAS!$D:$D,ENTRADAS!$B:$B,CADASTRO!$B358,ENTRADAS!$I:$I,CADASTRO!K$2)),0)</f>
        <v>0</v>
      </c>
      <c r="L358" s="9">
        <f>IFERROR(SUMIFS(ENTRADAS!$J:$J,ENTRADAS!$B:$B,CADASTRO!$B358,ENTRADAS!$I:$I,CADASTRO!L$2)/(SUMIFS(ENTRADAS!$D:$D,ENTRADAS!$B:$B,CADASTRO!$B358,ENTRADAS!$I:$I,CADASTRO!L$2)),0)</f>
        <v>0</v>
      </c>
      <c r="M358" s="9">
        <f>IFERROR(SUMIFS(ENTRADAS!$J:$J,ENTRADAS!$B:$B,CADASTRO!$B358,ENTRADAS!$I:$I,CADASTRO!M$2)/(SUMIFS(ENTRADAS!$D:$D,ENTRADAS!$B:$B,CADASTRO!$B358,ENTRADAS!$I:$I,CADASTRO!M$2)),0)</f>
        <v>0</v>
      </c>
      <c r="N358" s="9">
        <f>IFERROR(SUMIFS(ENTRADAS!$J:$J,ENTRADAS!$B:$B,CADASTRO!$B358,ENTRADAS!$I:$I,CADASTRO!N$2)/(SUMIFS(ENTRADAS!$D:$D,ENTRADAS!$B:$B,CADASTRO!$B358,ENTRADAS!$I:$I,CADASTRO!N$2)),0)</f>
        <v>0</v>
      </c>
      <c r="O358" s="9">
        <f>IFERROR(SUMIFS(ENTRADAS!$J:$J,ENTRADAS!$B:$B,CADASTRO!$B358,ENTRADAS!$I:$I,CADASTRO!O$2)/(SUMIFS(ENTRADAS!$D:$D,ENTRADAS!$B:$B,CADASTRO!$B358,ENTRADAS!$I:$I,CADASTRO!O$2)),0)</f>
        <v>0</v>
      </c>
      <c r="P358" s="9">
        <f>IFERROR(SUMIFS(ENTRADAS!$J:$J,ENTRADAS!$B:$B,CADASTRO!$B358,ENTRADAS!$I:$I,CADASTRO!P$2)/(SUMIFS(ENTRADAS!$D:$D,ENTRADAS!$B:$B,CADASTRO!$B358,ENTRADAS!$I:$I,CADASTRO!P$2)),0)</f>
        <v>0</v>
      </c>
      <c r="Q358" s="9">
        <f>IFERROR(SUMIFS(ENTRADAS!$J:$J,ENTRADAS!$B:$B,CADASTRO!$B358,ENTRADAS!$I:$I,CADASTRO!Q$2)/(SUMIFS(ENTRADAS!$D:$D,ENTRADAS!$B:$B,CADASTRO!$B358,ENTRADAS!$I:$I,CADASTRO!Q$2)),0)</f>
        <v>0</v>
      </c>
      <c r="R358" s="212">
        <f t="shared" si="16"/>
        <v>0</v>
      </c>
      <c r="S358" s="17">
        <f t="shared" si="18"/>
        <v>0</v>
      </c>
      <c r="T358" s="212">
        <f t="shared" si="17"/>
        <v>12</v>
      </c>
      <c r="U358" s="209">
        <v>12</v>
      </c>
      <c r="V358" s="1"/>
      <c r="W358" s="1"/>
      <c r="X358" s="1"/>
      <c r="Y358" s="1"/>
      <c r="Z358" s="1"/>
      <c r="AA358" s="1"/>
      <c r="AB358" s="1"/>
      <c r="AC358" s="1"/>
    </row>
    <row r="359" spans="1:29" ht="15.75" customHeight="1" x14ac:dyDescent="0.25">
      <c r="A359" s="7"/>
      <c r="B359" s="7"/>
      <c r="C359" s="7"/>
      <c r="D359" s="8"/>
      <c r="E359" s="9"/>
      <c r="F359" s="9">
        <f>IFERROR(SUMIFS(ENTRADAS!$J:$J,ENTRADAS!$B:$B,CADASTRO!$B359,ENTRADAS!$I:$I,CADASTRO!F$2)/(SUMIFS(ENTRADAS!$D:$D,ENTRADAS!$B:$B,CADASTRO!$B359,ENTRADAS!$I:$I,CADASTRO!F$2)),0)</f>
        <v>0</v>
      </c>
      <c r="G359" s="9">
        <f>IFERROR(SUMIFS(ENTRADAS!$J:$J,ENTRADAS!$B:$B,CADASTRO!$B359,ENTRADAS!$I:$I,CADASTRO!G$2)/(SUMIFS(ENTRADAS!$D:$D,ENTRADAS!$B:$B,CADASTRO!$B359,ENTRADAS!$I:$I,CADASTRO!G$2)),0)</f>
        <v>0</v>
      </c>
      <c r="H359" s="9">
        <f>IFERROR(SUMIFS(ENTRADAS!$J:$J,ENTRADAS!$B:$B,CADASTRO!$B359,ENTRADAS!$I:$I,CADASTRO!H$2)/(SUMIFS(ENTRADAS!$D:$D,ENTRADAS!$B:$B,CADASTRO!$B359,ENTRADAS!$I:$I,CADASTRO!H$2)),0)</f>
        <v>0</v>
      </c>
      <c r="I359" s="9">
        <f>IFERROR(SUMIFS(ENTRADAS!$J:$J,ENTRADAS!$B:$B,CADASTRO!$B359,ENTRADAS!$I:$I,CADASTRO!I$2)/(SUMIFS(ENTRADAS!$D:$D,ENTRADAS!$B:$B,CADASTRO!$B359,ENTRADAS!$I:$I,CADASTRO!I$2)),0)</f>
        <v>0</v>
      </c>
      <c r="J359" s="9">
        <f>IFERROR(SUMIFS(ENTRADAS!$J:$J,ENTRADAS!$B:$B,CADASTRO!$B359,ENTRADAS!$I:$I,CADASTRO!J$2)/(SUMIFS(ENTRADAS!$D:$D,ENTRADAS!$B:$B,CADASTRO!$B359,ENTRADAS!$I:$I,CADASTRO!J$2)),0)</f>
        <v>0</v>
      </c>
      <c r="K359" s="9">
        <f>IFERROR(SUMIFS(ENTRADAS!$J:$J,ENTRADAS!$B:$B,CADASTRO!$B359,ENTRADAS!$I:$I,CADASTRO!K$2)/(SUMIFS(ENTRADAS!$D:$D,ENTRADAS!$B:$B,CADASTRO!$B359,ENTRADAS!$I:$I,CADASTRO!K$2)),0)</f>
        <v>0</v>
      </c>
      <c r="L359" s="9">
        <f>IFERROR(SUMIFS(ENTRADAS!$J:$J,ENTRADAS!$B:$B,CADASTRO!$B359,ENTRADAS!$I:$I,CADASTRO!L$2)/(SUMIFS(ENTRADAS!$D:$D,ENTRADAS!$B:$B,CADASTRO!$B359,ENTRADAS!$I:$I,CADASTRO!L$2)),0)</f>
        <v>0</v>
      </c>
      <c r="M359" s="9">
        <f>IFERROR(SUMIFS(ENTRADAS!$J:$J,ENTRADAS!$B:$B,CADASTRO!$B359,ENTRADAS!$I:$I,CADASTRO!M$2)/(SUMIFS(ENTRADAS!$D:$D,ENTRADAS!$B:$B,CADASTRO!$B359,ENTRADAS!$I:$I,CADASTRO!M$2)),0)</f>
        <v>0</v>
      </c>
      <c r="N359" s="9">
        <f>IFERROR(SUMIFS(ENTRADAS!$J:$J,ENTRADAS!$B:$B,CADASTRO!$B359,ENTRADAS!$I:$I,CADASTRO!N$2)/(SUMIFS(ENTRADAS!$D:$D,ENTRADAS!$B:$B,CADASTRO!$B359,ENTRADAS!$I:$I,CADASTRO!N$2)),0)</f>
        <v>0</v>
      </c>
      <c r="O359" s="9">
        <f>IFERROR(SUMIFS(ENTRADAS!$J:$J,ENTRADAS!$B:$B,CADASTRO!$B359,ENTRADAS!$I:$I,CADASTRO!O$2)/(SUMIFS(ENTRADAS!$D:$D,ENTRADAS!$B:$B,CADASTRO!$B359,ENTRADAS!$I:$I,CADASTRO!O$2)),0)</f>
        <v>0</v>
      </c>
      <c r="P359" s="9">
        <f>IFERROR(SUMIFS(ENTRADAS!$J:$J,ENTRADAS!$B:$B,CADASTRO!$B359,ENTRADAS!$I:$I,CADASTRO!P$2)/(SUMIFS(ENTRADAS!$D:$D,ENTRADAS!$B:$B,CADASTRO!$B359,ENTRADAS!$I:$I,CADASTRO!P$2)),0)</f>
        <v>0</v>
      </c>
      <c r="Q359" s="9">
        <f>IFERROR(SUMIFS(ENTRADAS!$J:$J,ENTRADAS!$B:$B,CADASTRO!$B359,ENTRADAS!$I:$I,CADASTRO!Q$2)/(SUMIFS(ENTRADAS!$D:$D,ENTRADAS!$B:$B,CADASTRO!$B359,ENTRADAS!$I:$I,CADASTRO!Q$2)),0)</f>
        <v>0</v>
      </c>
      <c r="R359" s="212">
        <f t="shared" si="16"/>
        <v>0</v>
      </c>
      <c r="S359" s="17">
        <f t="shared" si="18"/>
        <v>0</v>
      </c>
      <c r="T359" s="212">
        <f t="shared" si="17"/>
        <v>12</v>
      </c>
      <c r="U359" s="209">
        <v>12</v>
      </c>
      <c r="V359" s="1"/>
      <c r="W359" s="1"/>
      <c r="X359" s="1"/>
      <c r="Y359" s="1"/>
      <c r="Z359" s="1"/>
      <c r="AA359" s="1"/>
      <c r="AB359" s="1"/>
      <c r="AC359" s="1"/>
    </row>
    <row r="360" spans="1:29" ht="15.75" customHeight="1" x14ac:dyDescent="0.25">
      <c r="A360" s="7"/>
      <c r="B360" s="7"/>
      <c r="C360" s="7"/>
      <c r="D360" s="8"/>
      <c r="E360" s="9"/>
      <c r="F360" s="9">
        <f>IFERROR(SUMIFS(ENTRADAS!$J:$J,ENTRADAS!$B:$B,CADASTRO!$B360,ENTRADAS!$I:$I,CADASTRO!F$2)/(SUMIFS(ENTRADAS!$D:$D,ENTRADAS!$B:$B,CADASTRO!$B360,ENTRADAS!$I:$I,CADASTRO!F$2)),0)</f>
        <v>0</v>
      </c>
      <c r="G360" s="9">
        <f>IFERROR(SUMIFS(ENTRADAS!$J:$J,ENTRADAS!$B:$B,CADASTRO!$B360,ENTRADAS!$I:$I,CADASTRO!G$2)/(SUMIFS(ENTRADAS!$D:$D,ENTRADAS!$B:$B,CADASTRO!$B360,ENTRADAS!$I:$I,CADASTRO!G$2)),0)</f>
        <v>0</v>
      </c>
      <c r="H360" s="9">
        <f>IFERROR(SUMIFS(ENTRADAS!$J:$J,ENTRADAS!$B:$B,CADASTRO!$B360,ENTRADAS!$I:$I,CADASTRO!H$2)/(SUMIFS(ENTRADAS!$D:$D,ENTRADAS!$B:$B,CADASTRO!$B360,ENTRADAS!$I:$I,CADASTRO!H$2)),0)</f>
        <v>0</v>
      </c>
      <c r="I360" s="9">
        <f>IFERROR(SUMIFS(ENTRADAS!$J:$J,ENTRADAS!$B:$B,CADASTRO!$B360,ENTRADAS!$I:$I,CADASTRO!I$2)/(SUMIFS(ENTRADAS!$D:$D,ENTRADAS!$B:$B,CADASTRO!$B360,ENTRADAS!$I:$I,CADASTRO!I$2)),0)</f>
        <v>0</v>
      </c>
      <c r="J360" s="9">
        <f>IFERROR(SUMIFS(ENTRADAS!$J:$J,ENTRADAS!$B:$B,CADASTRO!$B360,ENTRADAS!$I:$I,CADASTRO!J$2)/(SUMIFS(ENTRADAS!$D:$D,ENTRADAS!$B:$B,CADASTRO!$B360,ENTRADAS!$I:$I,CADASTRO!J$2)),0)</f>
        <v>0</v>
      </c>
      <c r="K360" s="9">
        <f>IFERROR(SUMIFS(ENTRADAS!$J:$J,ENTRADAS!$B:$B,CADASTRO!$B360,ENTRADAS!$I:$I,CADASTRO!K$2)/(SUMIFS(ENTRADAS!$D:$D,ENTRADAS!$B:$B,CADASTRO!$B360,ENTRADAS!$I:$I,CADASTRO!K$2)),0)</f>
        <v>0</v>
      </c>
      <c r="L360" s="9">
        <f>IFERROR(SUMIFS(ENTRADAS!$J:$J,ENTRADAS!$B:$B,CADASTRO!$B360,ENTRADAS!$I:$I,CADASTRO!L$2)/(SUMIFS(ENTRADAS!$D:$D,ENTRADAS!$B:$B,CADASTRO!$B360,ENTRADAS!$I:$I,CADASTRO!L$2)),0)</f>
        <v>0</v>
      </c>
      <c r="M360" s="9">
        <f>IFERROR(SUMIFS(ENTRADAS!$J:$J,ENTRADAS!$B:$B,CADASTRO!$B360,ENTRADAS!$I:$I,CADASTRO!M$2)/(SUMIFS(ENTRADAS!$D:$D,ENTRADAS!$B:$B,CADASTRO!$B360,ENTRADAS!$I:$I,CADASTRO!M$2)),0)</f>
        <v>0</v>
      </c>
      <c r="N360" s="9">
        <f>IFERROR(SUMIFS(ENTRADAS!$J:$J,ENTRADAS!$B:$B,CADASTRO!$B360,ENTRADAS!$I:$I,CADASTRO!N$2)/(SUMIFS(ENTRADAS!$D:$D,ENTRADAS!$B:$B,CADASTRO!$B360,ENTRADAS!$I:$I,CADASTRO!N$2)),0)</f>
        <v>0</v>
      </c>
      <c r="O360" s="9">
        <f>IFERROR(SUMIFS(ENTRADAS!$J:$J,ENTRADAS!$B:$B,CADASTRO!$B360,ENTRADAS!$I:$I,CADASTRO!O$2)/(SUMIFS(ENTRADAS!$D:$D,ENTRADAS!$B:$B,CADASTRO!$B360,ENTRADAS!$I:$I,CADASTRO!O$2)),0)</f>
        <v>0</v>
      </c>
      <c r="P360" s="9">
        <f>IFERROR(SUMIFS(ENTRADAS!$J:$J,ENTRADAS!$B:$B,CADASTRO!$B360,ENTRADAS!$I:$I,CADASTRO!P$2)/(SUMIFS(ENTRADAS!$D:$D,ENTRADAS!$B:$B,CADASTRO!$B360,ENTRADAS!$I:$I,CADASTRO!P$2)),0)</f>
        <v>0</v>
      </c>
      <c r="Q360" s="9">
        <f>IFERROR(SUMIFS(ENTRADAS!$J:$J,ENTRADAS!$B:$B,CADASTRO!$B360,ENTRADAS!$I:$I,CADASTRO!Q$2)/(SUMIFS(ENTRADAS!$D:$D,ENTRADAS!$B:$B,CADASTRO!$B360,ENTRADAS!$I:$I,CADASTRO!Q$2)),0)</f>
        <v>0</v>
      </c>
      <c r="R360" s="212">
        <f t="shared" si="16"/>
        <v>0</v>
      </c>
      <c r="S360" s="17">
        <f t="shared" si="18"/>
        <v>0</v>
      </c>
      <c r="T360" s="212">
        <f t="shared" si="17"/>
        <v>12</v>
      </c>
      <c r="U360" s="209">
        <v>12</v>
      </c>
      <c r="V360" s="1"/>
      <c r="W360" s="1"/>
      <c r="X360" s="1"/>
      <c r="Y360" s="1"/>
      <c r="Z360" s="1"/>
      <c r="AA360" s="1"/>
      <c r="AB360" s="1"/>
      <c r="AC360" s="1"/>
    </row>
    <row r="361" spans="1:29" ht="15.75" customHeight="1" x14ac:dyDescent="0.25">
      <c r="A361" s="8"/>
      <c r="B361" s="7"/>
      <c r="C361" s="7"/>
      <c r="D361" s="8"/>
      <c r="E361" s="9"/>
      <c r="F361" s="9">
        <f>IFERROR(SUMIFS(ENTRADAS!$J:$J,ENTRADAS!$B:$B,CADASTRO!$B361,ENTRADAS!$I:$I,CADASTRO!F$2)/(SUMIFS(ENTRADAS!$D:$D,ENTRADAS!$B:$B,CADASTRO!$B361,ENTRADAS!$I:$I,CADASTRO!F$2)),0)</f>
        <v>0</v>
      </c>
      <c r="G361" s="9">
        <f>IFERROR(SUMIFS(ENTRADAS!$J:$J,ENTRADAS!$B:$B,CADASTRO!$B361,ENTRADAS!$I:$I,CADASTRO!G$2)/(SUMIFS(ENTRADAS!$D:$D,ENTRADAS!$B:$B,CADASTRO!$B361,ENTRADAS!$I:$I,CADASTRO!G$2)),0)</f>
        <v>0</v>
      </c>
      <c r="H361" s="9">
        <f>IFERROR(SUMIFS(ENTRADAS!$J:$J,ENTRADAS!$B:$B,CADASTRO!$B361,ENTRADAS!$I:$I,CADASTRO!H$2)/(SUMIFS(ENTRADAS!$D:$D,ENTRADAS!$B:$B,CADASTRO!$B361,ENTRADAS!$I:$I,CADASTRO!H$2)),0)</f>
        <v>0</v>
      </c>
      <c r="I361" s="9">
        <f>IFERROR(SUMIFS(ENTRADAS!$J:$J,ENTRADAS!$B:$B,CADASTRO!$B361,ENTRADAS!$I:$I,CADASTRO!I$2)/(SUMIFS(ENTRADAS!$D:$D,ENTRADAS!$B:$B,CADASTRO!$B361,ENTRADAS!$I:$I,CADASTRO!I$2)),0)</f>
        <v>0</v>
      </c>
      <c r="J361" s="9">
        <f>IFERROR(SUMIFS(ENTRADAS!$J:$J,ENTRADAS!$B:$B,CADASTRO!$B361,ENTRADAS!$I:$I,CADASTRO!J$2)/(SUMIFS(ENTRADAS!$D:$D,ENTRADAS!$B:$B,CADASTRO!$B361,ENTRADAS!$I:$I,CADASTRO!J$2)),0)</f>
        <v>0</v>
      </c>
      <c r="K361" s="9">
        <f>IFERROR(SUMIFS(ENTRADAS!$J:$J,ENTRADAS!$B:$B,CADASTRO!$B361,ENTRADAS!$I:$I,CADASTRO!K$2)/(SUMIFS(ENTRADAS!$D:$D,ENTRADAS!$B:$B,CADASTRO!$B361,ENTRADAS!$I:$I,CADASTRO!K$2)),0)</f>
        <v>0</v>
      </c>
      <c r="L361" s="9">
        <f>IFERROR(SUMIFS(ENTRADAS!$J:$J,ENTRADAS!$B:$B,CADASTRO!$B361,ENTRADAS!$I:$I,CADASTRO!L$2)/(SUMIFS(ENTRADAS!$D:$D,ENTRADAS!$B:$B,CADASTRO!$B361,ENTRADAS!$I:$I,CADASTRO!L$2)),0)</f>
        <v>0</v>
      </c>
      <c r="M361" s="9">
        <f>IFERROR(SUMIFS(ENTRADAS!$J:$J,ENTRADAS!$B:$B,CADASTRO!$B361,ENTRADAS!$I:$I,CADASTRO!M$2)/(SUMIFS(ENTRADAS!$D:$D,ENTRADAS!$B:$B,CADASTRO!$B361,ENTRADAS!$I:$I,CADASTRO!M$2)),0)</f>
        <v>0</v>
      </c>
      <c r="N361" s="9">
        <f>IFERROR(SUMIFS(ENTRADAS!$J:$J,ENTRADAS!$B:$B,CADASTRO!$B361,ENTRADAS!$I:$I,CADASTRO!N$2)/(SUMIFS(ENTRADAS!$D:$D,ENTRADAS!$B:$B,CADASTRO!$B361,ENTRADAS!$I:$I,CADASTRO!N$2)),0)</f>
        <v>0</v>
      </c>
      <c r="O361" s="9">
        <f>IFERROR(SUMIFS(ENTRADAS!$J:$J,ENTRADAS!$B:$B,CADASTRO!$B361,ENTRADAS!$I:$I,CADASTRO!O$2)/(SUMIFS(ENTRADAS!$D:$D,ENTRADAS!$B:$B,CADASTRO!$B361,ENTRADAS!$I:$I,CADASTRO!O$2)),0)</f>
        <v>0</v>
      </c>
      <c r="P361" s="9">
        <f>IFERROR(SUMIFS(ENTRADAS!$J:$J,ENTRADAS!$B:$B,CADASTRO!$B361,ENTRADAS!$I:$I,CADASTRO!P$2)/(SUMIFS(ENTRADAS!$D:$D,ENTRADAS!$B:$B,CADASTRO!$B361,ENTRADAS!$I:$I,CADASTRO!P$2)),0)</f>
        <v>0</v>
      </c>
      <c r="Q361" s="9">
        <f>IFERROR(SUMIFS(ENTRADAS!$J:$J,ENTRADAS!$B:$B,CADASTRO!$B361,ENTRADAS!$I:$I,CADASTRO!Q$2)/(SUMIFS(ENTRADAS!$D:$D,ENTRADAS!$B:$B,CADASTRO!$B361,ENTRADAS!$I:$I,CADASTRO!Q$2)),0)</f>
        <v>0</v>
      </c>
      <c r="R361" s="212">
        <f t="shared" si="16"/>
        <v>0</v>
      </c>
      <c r="S361" s="17">
        <f t="shared" si="18"/>
        <v>0</v>
      </c>
      <c r="T361" s="212">
        <f t="shared" si="17"/>
        <v>12</v>
      </c>
      <c r="U361" s="209">
        <v>12</v>
      </c>
      <c r="V361" s="1"/>
      <c r="W361" s="1"/>
      <c r="X361" s="1"/>
      <c r="Y361" s="1"/>
      <c r="Z361" s="1"/>
      <c r="AA361" s="1"/>
      <c r="AB361" s="1"/>
      <c r="AC361" s="1"/>
    </row>
    <row r="362" spans="1:29" ht="15.75" customHeight="1" x14ac:dyDescent="0.25">
      <c r="A362" s="8"/>
      <c r="B362" s="7"/>
      <c r="C362" s="7"/>
      <c r="D362" s="8"/>
      <c r="E362" s="9"/>
      <c r="F362" s="9">
        <f>IFERROR(SUMIFS(ENTRADAS!$J:$J,ENTRADAS!$B:$B,CADASTRO!$B362,ENTRADAS!$I:$I,CADASTRO!F$2)/(SUMIFS(ENTRADAS!$D:$D,ENTRADAS!$B:$B,CADASTRO!$B362,ENTRADAS!$I:$I,CADASTRO!F$2)),0)</f>
        <v>0</v>
      </c>
      <c r="G362" s="9">
        <f>IFERROR(SUMIFS(ENTRADAS!$J:$J,ENTRADAS!$B:$B,CADASTRO!$B362,ENTRADAS!$I:$I,CADASTRO!G$2)/(SUMIFS(ENTRADAS!$D:$D,ENTRADAS!$B:$B,CADASTRO!$B362,ENTRADAS!$I:$I,CADASTRO!G$2)),0)</f>
        <v>0</v>
      </c>
      <c r="H362" s="9">
        <f>IFERROR(SUMIFS(ENTRADAS!$J:$J,ENTRADAS!$B:$B,CADASTRO!$B362,ENTRADAS!$I:$I,CADASTRO!H$2)/(SUMIFS(ENTRADAS!$D:$D,ENTRADAS!$B:$B,CADASTRO!$B362,ENTRADAS!$I:$I,CADASTRO!H$2)),0)</f>
        <v>0</v>
      </c>
      <c r="I362" s="9">
        <f>IFERROR(SUMIFS(ENTRADAS!$J:$J,ENTRADAS!$B:$B,CADASTRO!$B362,ENTRADAS!$I:$I,CADASTRO!I$2)/(SUMIFS(ENTRADAS!$D:$D,ENTRADAS!$B:$B,CADASTRO!$B362,ENTRADAS!$I:$I,CADASTRO!I$2)),0)</f>
        <v>0</v>
      </c>
      <c r="J362" s="9">
        <f>IFERROR(SUMIFS(ENTRADAS!$J:$J,ENTRADAS!$B:$B,CADASTRO!$B362,ENTRADAS!$I:$I,CADASTRO!J$2)/(SUMIFS(ENTRADAS!$D:$D,ENTRADAS!$B:$B,CADASTRO!$B362,ENTRADAS!$I:$I,CADASTRO!J$2)),0)</f>
        <v>0</v>
      </c>
      <c r="K362" s="9">
        <f>IFERROR(SUMIFS(ENTRADAS!$J:$J,ENTRADAS!$B:$B,CADASTRO!$B362,ENTRADAS!$I:$I,CADASTRO!K$2)/(SUMIFS(ENTRADAS!$D:$D,ENTRADAS!$B:$B,CADASTRO!$B362,ENTRADAS!$I:$I,CADASTRO!K$2)),0)</f>
        <v>0</v>
      </c>
      <c r="L362" s="9">
        <f>IFERROR(SUMIFS(ENTRADAS!$J:$J,ENTRADAS!$B:$B,CADASTRO!$B362,ENTRADAS!$I:$I,CADASTRO!L$2)/(SUMIFS(ENTRADAS!$D:$D,ENTRADAS!$B:$B,CADASTRO!$B362,ENTRADAS!$I:$I,CADASTRO!L$2)),0)</f>
        <v>0</v>
      </c>
      <c r="M362" s="9">
        <f>IFERROR(SUMIFS(ENTRADAS!$J:$J,ENTRADAS!$B:$B,CADASTRO!$B362,ENTRADAS!$I:$I,CADASTRO!M$2)/(SUMIFS(ENTRADAS!$D:$D,ENTRADAS!$B:$B,CADASTRO!$B362,ENTRADAS!$I:$I,CADASTRO!M$2)),0)</f>
        <v>0</v>
      </c>
      <c r="N362" s="9">
        <f>IFERROR(SUMIFS(ENTRADAS!$J:$J,ENTRADAS!$B:$B,CADASTRO!$B362,ENTRADAS!$I:$I,CADASTRO!N$2)/(SUMIFS(ENTRADAS!$D:$D,ENTRADAS!$B:$B,CADASTRO!$B362,ENTRADAS!$I:$I,CADASTRO!N$2)),0)</f>
        <v>0</v>
      </c>
      <c r="O362" s="9">
        <f>IFERROR(SUMIFS(ENTRADAS!$J:$J,ENTRADAS!$B:$B,CADASTRO!$B362,ENTRADAS!$I:$I,CADASTRO!O$2)/(SUMIFS(ENTRADAS!$D:$D,ENTRADAS!$B:$B,CADASTRO!$B362,ENTRADAS!$I:$I,CADASTRO!O$2)),0)</f>
        <v>0</v>
      </c>
      <c r="P362" s="9">
        <f>IFERROR(SUMIFS(ENTRADAS!$J:$J,ENTRADAS!$B:$B,CADASTRO!$B362,ENTRADAS!$I:$I,CADASTRO!P$2)/(SUMIFS(ENTRADAS!$D:$D,ENTRADAS!$B:$B,CADASTRO!$B362,ENTRADAS!$I:$I,CADASTRO!P$2)),0)</f>
        <v>0</v>
      </c>
      <c r="Q362" s="9">
        <f>IFERROR(SUMIFS(ENTRADAS!$J:$J,ENTRADAS!$B:$B,CADASTRO!$B362,ENTRADAS!$I:$I,CADASTRO!Q$2)/(SUMIFS(ENTRADAS!$D:$D,ENTRADAS!$B:$B,CADASTRO!$B362,ENTRADAS!$I:$I,CADASTRO!Q$2)),0)</f>
        <v>0</v>
      </c>
      <c r="R362" s="212">
        <f t="shared" si="16"/>
        <v>0</v>
      </c>
      <c r="S362" s="17">
        <f t="shared" si="18"/>
        <v>0</v>
      </c>
      <c r="T362" s="212">
        <f t="shared" si="17"/>
        <v>12</v>
      </c>
      <c r="U362" s="209">
        <v>12</v>
      </c>
      <c r="V362" s="1"/>
      <c r="W362" s="1"/>
      <c r="X362" s="1"/>
      <c r="Y362" s="1"/>
      <c r="Z362" s="1"/>
      <c r="AA362" s="1"/>
      <c r="AB362" s="1"/>
      <c r="AC362" s="1"/>
    </row>
    <row r="363" spans="1:29" ht="15.75" customHeight="1" x14ac:dyDescent="0.25">
      <c r="A363" s="8"/>
      <c r="B363" s="7"/>
      <c r="C363" s="7"/>
      <c r="D363" s="8"/>
      <c r="E363" s="9"/>
      <c r="F363" s="9">
        <f>IFERROR(SUMIFS(ENTRADAS!$J:$J,ENTRADAS!$B:$B,CADASTRO!$B363,ENTRADAS!$I:$I,CADASTRO!F$2)/(SUMIFS(ENTRADAS!$D:$D,ENTRADAS!$B:$B,CADASTRO!$B363,ENTRADAS!$I:$I,CADASTRO!F$2)),0)</f>
        <v>0</v>
      </c>
      <c r="G363" s="9">
        <f>IFERROR(SUMIFS(ENTRADAS!$J:$J,ENTRADAS!$B:$B,CADASTRO!$B363,ENTRADAS!$I:$I,CADASTRO!G$2)/(SUMIFS(ENTRADAS!$D:$D,ENTRADAS!$B:$B,CADASTRO!$B363,ENTRADAS!$I:$I,CADASTRO!G$2)),0)</f>
        <v>0</v>
      </c>
      <c r="H363" s="9">
        <f>IFERROR(SUMIFS(ENTRADAS!$J:$J,ENTRADAS!$B:$B,CADASTRO!$B363,ENTRADAS!$I:$I,CADASTRO!H$2)/(SUMIFS(ENTRADAS!$D:$D,ENTRADAS!$B:$B,CADASTRO!$B363,ENTRADAS!$I:$I,CADASTRO!H$2)),0)</f>
        <v>0</v>
      </c>
      <c r="I363" s="9">
        <f>IFERROR(SUMIFS(ENTRADAS!$J:$J,ENTRADAS!$B:$B,CADASTRO!$B363,ENTRADAS!$I:$I,CADASTRO!I$2)/(SUMIFS(ENTRADAS!$D:$D,ENTRADAS!$B:$B,CADASTRO!$B363,ENTRADAS!$I:$I,CADASTRO!I$2)),0)</f>
        <v>0</v>
      </c>
      <c r="J363" s="9">
        <f>IFERROR(SUMIFS(ENTRADAS!$J:$J,ENTRADAS!$B:$B,CADASTRO!$B363,ENTRADAS!$I:$I,CADASTRO!J$2)/(SUMIFS(ENTRADAS!$D:$D,ENTRADAS!$B:$B,CADASTRO!$B363,ENTRADAS!$I:$I,CADASTRO!J$2)),0)</f>
        <v>0</v>
      </c>
      <c r="K363" s="9">
        <f>IFERROR(SUMIFS(ENTRADAS!$J:$J,ENTRADAS!$B:$B,CADASTRO!$B363,ENTRADAS!$I:$I,CADASTRO!K$2)/(SUMIFS(ENTRADAS!$D:$D,ENTRADAS!$B:$B,CADASTRO!$B363,ENTRADAS!$I:$I,CADASTRO!K$2)),0)</f>
        <v>0</v>
      </c>
      <c r="L363" s="9">
        <f>IFERROR(SUMIFS(ENTRADAS!$J:$J,ENTRADAS!$B:$B,CADASTRO!$B363,ENTRADAS!$I:$I,CADASTRO!L$2)/(SUMIFS(ENTRADAS!$D:$D,ENTRADAS!$B:$B,CADASTRO!$B363,ENTRADAS!$I:$I,CADASTRO!L$2)),0)</f>
        <v>0</v>
      </c>
      <c r="M363" s="9">
        <f>IFERROR(SUMIFS(ENTRADAS!$J:$J,ENTRADAS!$B:$B,CADASTRO!$B363,ENTRADAS!$I:$I,CADASTRO!M$2)/(SUMIFS(ENTRADAS!$D:$D,ENTRADAS!$B:$B,CADASTRO!$B363,ENTRADAS!$I:$I,CADASTRO!M$2)),0)</f>
        <v>0</v>
      </c>
      <c r="N363" s="9">
        <f>IFERROR(SUMIFS(ENTRADAS!$J:$J,ENTRADAS!$B:$B,CADASTRO!$B363,ENTRADAS!$I:$I,CADASTRO!N$2)/(SUMIFS(ENTRADAS!$D:$D,ENTRADAS!$B:$B,CADASTRO!$B363,ENTRADAS!$I:$I,CADASTRO!N$2)),0)</f>
        <v>0</v>
      </c>
      <c r="O363" s="9">
        <f>IFERROR(SUMIFS(ENTRADAS!$J:$J,ENTRADAS!$B:$B,CADASTRO!$B363,ENTRADAS!$I:$I,CADASTRO!O$2)/(SUMIFS(ENTRADAS!$D:$D,ENTRADAS!$B:$B,CADASTRO!$B363,ENTRADAS!$I:$I,CADASTRO!O$2)),0)</f>
        <v>0</v>
      </c>
      <c r="P363" s="9">
        <f>IFERROR(SUMIFS(ENTRADAS!$J:$J,ENTRADAS!$B:$B,CADASTRO!$B363,ENTRADAS!$I:$I,CADASTRO!P$2)/(SUMIFS(ENTRADAS!$D:$D,ENTRADAS!$B:$B,CADASTRO!$B363,ENTRADAS!$I:$I,CADASTRO!P$2)),0)</f>
        <v>0</v>
      </c>
      <c r="Q363" s="9">
        <f>IFERROR(SUMIFS(ENTRADAS!$J:$J,ENTRADAS!$B:$B,CADASTRO!$B363,ENTRADAS!$I:$I,CADASTRO!Q$2)/(SUMIFS(ENTRADAS!$D:$D,ENTRADAS!$B:$B,CADASTRO!$B363,ENTRADAS!$I:$I,CADASTRO!Q$2)),0)</f>
        <v>0</v>
      </c>
      <c r="R363" s="212">
        <f t="shared" si="16"/>
        <v>0</v>
      </c>
      <c r="S363" s="17">
        <f t="shared" si="18"/>
        <v>0</v>
      </c>
      <c r="T363" s="212">
        <f t="shared" si="17"/>
        <v>12</v>
      </c>
      <c r="U363" s="209">
        <v>12</v>
      </c>
      <c r="V363" s="1"/>
      <c r="W363" s="1"/>
      <c r="X363" s="1"/>
      <c r="Y363" s="1"/>
      <c r="Z363" s="1"/>
      <c r="AA363" s="1"/>
      <c r="AB363" s="1"/>
      <c r="AC363" s="1"/>
    </row>
    <row r="364" spans="1:29" ht="15.75" customHeight="1" x14ac:dyDescent="0.25">
      <c r="A364" s="8"/>
      <c r="B364" s="7"/>
      <c r="C364" s="7"/>
      <c r="D364" s="8"/>
      <c r="E364" s="9"/>
      <c r="F364" s="9">
        <f>IFERROR(SUMIFS(ENTRADAS!$J:$J,ENTRADAS!$B:$B,CADASTRO!$B364,ENTRADAS!$I:$I,CADASTRO!F$2)/(SUMIFS(ENTRADAS!$D:$D,ENTRADAS!$B:$B,CADASTRO!$B364,ENTRADAS!$I:$I,CADASTRO!F$2)),0)</f>
        <v>0</v>
      </c>
      <c r="G364" s="9">
        <f>IFERROR(SUMIFS(ENTRADAS!$J:$J,ENTRADAS!$B:$B,CADASTRO!$B364,ENTRADAS!$I:$I,CADASTRO!G$2)/(SUMIFS(ENTRADAS!$D:$D,ENTRADAS!$B:$B,CADASTRO!$B364,ENTRADAS!$I:$I,CADASTRO!G$2)),0)</f>
        <v>0</v>
      </c>
      <c r="H364" s="9">
        <f>IFERROR(SUMIFS(ENTRADAS!$J:$J,ENTRADAS!$B:$B,CADASTRO!$B364,ENTRADAS!$I:$I,CADASTRO!H$2)/(SUMIFS(ENTRADAS!$D:$D,ENTRADAS!$B:$B,CADASTRO!$B364,ENTRADAS!$I:$I,CADASTRO!H$2)),0)</f>
        <v>0</v>
      </c>
      <c r="I364" s="9">
        <f>IFERROR(SUMIFS(ENTRADAS!$J:$J,ENTRADAS!$B:$B,CADASTRO!$B364,ENTRADAS!$I:$I,CADASTRO!I$2)/(SUMIFS(ENTRADAS!$D:$D,ENTRADAS!$B:$B,CADASTRO!$B364,ENTRADAS!$I:$I,CADASTRO!I$2)),0)</f>
        <v>0</v>
      </c>
      <c r="J364" s="9">
        <f>IFERROR(SUMIFS(ENTRADAS!$J:$J,ENTRADAS!$B:$B,CADASTRO!$B364,ENTRADAS!$I:$I,CADASTRO!J$2)/(SUMIFS(ENTRADAS!$D:$D,ENTRADAS!$B:$B,CADASTRO!$B364,ENTRADAS!$I:$I,CADASTRO!J$2)),0)</f>
        <v>0</v>
      </c>
      <c r="K364" s="9">
        <f>IFERROR(SUMIFS(ENTRADAS!$J:$J,ENTRADAS!$B:$B,CADASTRO!$B364,ENTRADAS!$I:$I,CADASTRO!K$2)/(SUMIFS(ENTRADAS!$D:$D,ENTRADAS!$B:$B,CADASTRO!$B364,ENTRADAS!$I:$I,CADASTRO!K$2)),0)</f>
        <v>0</v>
      </c>
      <c r="L364" s="9">
        <f>IFERROR(SUMIFS(ENTRADAS!$J:$J,ENTRADAS!$B:$B,CADASTRO!$B364,ENTRADAS!$I:$I,CADASTRO!L$2)/(SUMIFS(ENTRADAS!$D:$D,ENTRADAS!$B:$B,CADASTRO!$B364,ENTRADAS!$I:$I,CADASTRO!L$2)),0)</f>
        <v>0</v>
      </c>
      <c r="M364" s="9">
        <f>IFERROR(SUMIFS(ENTRADAS!$J:$J,ENTRADAS!$B:$B,CADASTRO!$B364,ENTRADAS!$I:$I,CADASTRO!M$2)/(SUMIFS(ENTRADAS!$D:$D,ENTRADAS!$B:$B,CADASTRO!$B364,ENTRADAS!$I:$I,CADASTRO!M$2)),0)</f>
        <v>0</v>
      </c>
      <c r="N364" s="9">
        <f>IFERROR(SUMIFS(ENTRADAS!$J:$J,ENTRADAS!$B:$B,CADASTRO!$B364,ENTRADAS!$I:$I,CADASTRO!N$2)/(SUMIFS(ENTRADAS!$D:$D,ENTRADAS!$B:$B,CADASTRO!$B364,ENTRADAS!$I:$I,CADASTRO!N$2)),0)</f>
        <v>0</v>
      </c>
      <c r="O364" s="9">
        <f>IFERROR(SUMIFS(ENTRADAS!$J:$J,ENTRADAS!$B:$B,CADASTRO!$B364,ENTRADAS!$I:$I,CADASTRO!O$2)/(SUMIFS(ENTRADAS!$D:$D,ENTRADAS!$B:$B,CADASTRO!$B364,ENTRADAS!$I:$I,CADASTRO!O$2)),0)</f>
        <v>0</v>
      </c>
      <c r="P364" s="9">
        <f>IFERROR(SUMIFS(ENTRADAS!$J:$J,ENTRADAS!$B:$B,CADASTRO!$B364,ENTRADAS!$I:$I,CADASTRO!P$2)/(SUMIFS(ENTRADAS!$D:$D,ENTRADAS!$B:$B,CADASTRO!$B364,ENTRADAS!$I:$I,CADASTRO!P$2)),0)</f>
        <v>0</v>
      </c>
      <c r="Q364" s="9">
        <f>IFERROR(SUMIFS(ENTRADAS!$J:$J,ENTRADAS!$B:$B,CADASTRO!$B364,ENTRADAS!$I:$I,CADASTRO!Q$2)/(SUMIFS(ENTRADAS!$D:$D,ENTRADAS!$B:$B,CADASTRO!$B364,ENTRADAS!$I:$I,CADASTRO!Q$2)),0)</f>
        <v>0</v>
      </c>
      <c r="R364" s="212">
        <f t="shared" si="16"/>
        <v>0</v>
      </c>
      <c r="S364" s="17">
        <f t="shared" si="18"/>
        <v>0</v>
      </c>
      <c r="T364" s="212">
        <f t="shared" si="17"/>
        <v>12</v>
      </c>
      <c r="U364" s="209">
        <v>12</v>
      </c>
      <c r="V364" s="1"/>
      <c r="W364" s="1"/>
      <c r="X364" s="1"/>
      <c r="Y364" s="1"/>
      <c r="Z364" s="1"/>
      <c r="AA364" s="1"/>
      <c r="AB364" s="1"/>
      <c r="AC364" s="1"/>
    </row>
    <row r="365" spans="1:29" ht="15.75" customHeight="1" x14ac:dyDescent="0.25">
      <c r="A365" s="8"/>
      <c r="B365" s="7"/>
      <c r="C365" s="7"/>
      <c r="D365" s="8"/>
      <c r="E365" s="9"/>
      <c r="F365" s="9">
        <f>IFERROR(SUMIFS(ENTRADAS!$J:$J,ENTRADAS!$B:$B,CADASTRO!$B365,ENTRADAS!$I:$I,CADASTRO!F$2)/(SUMIFS(ENTRADAS!$D:$D,ENTRADAS!$B:$B,CADASTRO!$B365,ENTRADAS!$I:$I,CADASTRO!F$2)),0)</f>
        <v>0</v>
      </c>
      <c r="G365" s="9">
        <f>IFERROR(SUMIFS(ENTRADAS!$J:$J,ENTRADAS!$B:$B,CADASTRO!$B365,ENTRADAS!$I:$I,CADASTRO!G$2)/(SUMIFS(ENTRADAS!$D:$D,ENTRADAS!$B:$B,CADASTRO!$B365,ENTRADAS!$I:$I,CADASTRO!G$2)),0)</f>
        <v>0</v>
      </c>
      <c r="H365" s="9">
        <f>IFERROR(SUMIFS(ENTRADAS!$J:$J,ENTRADAS!$B:$B,CADASTRO!$B365,ENTRADAS!$I:$I,CADASTRO!H$2)/(SUMIFS(ENTRADAS!$D:$D,ENTRADAS!$B:$B,CADASTRO!$B365,ENTRADAS!$I:$I,CADASTRO!H$2)),0)</f>
        <v>0</v>
      </c>
      <c r="I365" s="9">
        <f>IFERROR(SUMIFS(ENTRADAS!$J:$J,ENTRADAS!$B:$B,CADASTRO!$B365,ENTRADAS!$I:$I,CADASTRO!I$2)/(SUMIFS(ENTRADAS!$D:$D,ENTRADAS!$B:$B,CADASTRO!$B365,ENTRADAS!$I:$I,CADASTRO!I$2)),0)</f>
        <v>0</v>
      </c>
      <c r="J365" s="9">
        <f>IFERROR(SUMIFS(ENTRADAS!$J:$J,ENTRADAS!$B:$B,CADASTRO!$B365,ENTRADAS!$I:$I,CADASTRO!J$2)/(SUMIFS(ENTRADAS!$D:$D,ENTRADAS!$B:$B,CADASTRO!$B365,ENTRADAS!$I:$I,CADASTRO!J$2)),0)</f>
        <v>0</v>
      </c>
      <c r="K365" s="9">
        <f>IFERROR(SUMIFS(ENTRADAS!$J:$J,ENTRADAS!$B:$B,CADASTRO!$B365,ENTRADAS!$I:$I,CADASTRO!K$2)/(SUMIFS(ENTRADAS!$D:$D,ENTRADAS!$B:$B,CADASTRO!$B365,ENTRADAS!$I:$I,CADASTRO!K$2)),0)</f>
        <v>0</v>
      </c>
      <c r="L365" s="9">
        <f>IFERROR(SUMIFS(ENTRADAS!$J:$J,ENTRADAS!$B:$B,CADASTRO!$B365,ENTRADAS!$I:$I,CADASTRO!L$2)/(SUMIFS(ENTRADAS!$D:$D,ENTRADAS!$B:$B,CADASTRO!$B365,ENTRADAS!$I:$I,CADASTRO!L$2)),0)</f>
        <v>0</v>
      </c>
      <c r="M365" s="9">
        <f>IFERROR(SUMIFS(ENTRADAS!$J:$J,ENTRADAS!$B:$B,CADASTRO!$B365,ENTRADAS!$I:$I,CADASTRO!M$2)/(SUMIFS(ENTRADAS!$D:$D,ENTRADAS!$B:$B,CADASTRO!$B365,ENTRADAS!$I:$I,CADASTRO!M$2)),0)</f>
        <v>0</v>
      </c>
      <c r="N365" s="9">
        <f>IFERROR(SUMIFS(ENTRADAS!$J:$J,ENTRADAS!$B:$B,CADASTRO!$B365,ENTRADAS!$I:$I,CADASTRO!N$2)/(SUMIFS(ENTRADAS!$D:$D,ENTRADAS!$B:$B,CADASTRO!$B365,ENTRADAS!$I:$I,CADASTRO!N$2)),0)</f>
        <v>0</v>
      </c>
      <c r="O365" s="9">
        <f>IFERROR(SUMIFS(ENTRADAS!$J:$J,ENTRADAS!$B:$B,CADASTRO!$B365,ENTRADAS!$I:$I,CADASTRO!O$2)/(SUMIFS(ENTRADAS!$D:$D,ENTRADAS!$B:$B,CADASTRO!$B365,ENTRADAS!$I:$I,CADASTRO!O$2)),0)</f>
        <v>0</v>
      </c>
      <c r="P365" s="9">
        <f>IFERROR(SUMIFS(ENTRADAS!$J:$J,ENTRADAS!$B:$B,CADASTRO!$B365,ENTRADAS!$I:$I,CADASTRO!P$2)/(SUMIFS(ENTRADAS!$D:$D,ENTRADAS!$B:$B,CADASTRO!$B365,ENTRADAS!$I:$I,CADASTRO!P$2)),0)</f>
        <v>0</v>
      </c>
      <c r="Q365" s="9">
        <f>IFERROR(SUMIFS(ENTRADAS!$J:$J,ENTRADAS!$B:$B,CADASTRO!$B365,ENTRADAS!$I:$I,CADASTRO!Q$2)/(SUMIFS(ENTRADAS!$D:$D,ENTRADAS!$B:$B,CADASTRO!$B365,ENTRADAS!$I:$I,CADASTRO!Q$2)),0)</f>
        <v>0</v>
      </c>
      <c r="R365" s="212">
        <f t="shared" si="16"/>
        <v>0</v>
      </c>
      <c r="S365" s="17">
        <f t="shared" si="18"/>
        <v>0</v>
      </c>
      <c r="T365" s="212">
        <f t="shared" si="17"/>
        <v>12</v>
      </c>
      <c r="U365" s="209">
        <v>12</v>
      </c>
      <c r="V365" s="1"/>
      <c r="W365" s="1"/>
      <c r="X365" s="1"/>
      <c r="Y365" s="1"/>
      <c r="Z365" s="1"/>
      <c r="AA365" s="1"/>
      <c r="AB365" s="1"/>
      <c r="AC365" s="1"/>
    </row>
    <row r="366" spans="1:29" ht="15.75" customHeight="1" x14ac:dyDescent="0.25">
      <c r="A366" s="8"/>
      <c r="B366" s="7"/>
      <c r="C366" s="7"/>
      <c r="D366" s="8"/>
      <c r="E366" s="9"/>
      <c r="F366" s="9">
        <f>IFERROR(SUMIFS(ENTRADAS!$J:$J,ENTRADAS!$B:$B,CADASTRO!$B366,ENTRADAS!$I:$I,CADASTRO!F$2)/(SUMIFS(ENTRADAS!$D:$D,ENTRADAS!$B:$B,CADASTRO!$B366,ENTRADAS!$I:$I,CADASTRO!F$2)),0)</f>
        <v>0</v>
      </c>
      <c r="G366" s="9">
        <f>IFERROR(SUMIFS(ENTRADAS!$J:$J,ENTRADAS!$B:$B,CADASTRO!$B366,ENTRADAS!$I:$I,CADASTRO!G$2)/(SUMIFS(ENTRADAS!$D:$D,ENTRADAS!$B:$B,CADASTRO!$B366,ENTRADAS!$I:$I,CADASTRO!G$2)),0)</f>
        <v>0</v>
      </c>
      <c r="H366" s="9">
        <f>IFERROR(SUMIFS(ENTRADAS!$J:$J,ENTRADAS!$B:$B,CADASTRO!$B366,ENTRADAS!$I:$I,CADASTRO!H$2)/(SUMIFS(ENTRADAS!$D:$D,ENTRADAS!$B:$B,CADASTRO!$B366,ENTRADAS!$I:$I,CADASTRO!H$2)),0)</f>
        <v>0</v>
      </c>
      <c r="I366" s="9">
        <f>IFERROR(SUMIFS(ENTRADAS!$J:$J,ENTRADAS!$B:$B,CADASTRO!$B366,ENTRADAS!$I:$I,CADASTRO!I$2)/(SUMIFS(ENTRADAS!$D:$D,ENTRADAS!$B:$B,CADASTRO!$B366,ENTRADAS!$I:$I,CADASTRO!I$2)),0)</f>
        <v>0</v>
      </c>
      <c r="J366" s="9">
        <f>IFERROR(SUMIFS(ENTRADAS!$J:$J,ENTRADAS!$B:$B,CADASTRO!$B366,ENTRADAS!$I:$I,CADASTRO!J$2)/(SUMIFS(ENTRADAS!$D:$D,ENTRADAS!$B:$B,CADASTRO!$B366,ENTRADAS!$I:$I,CADASTRO!J$2)),0)</f>
        <v>0</v>
      </c>
      <c r="K366" s="9">
        <f>IFERROR(SUMIFS(ENTRADAS!$J:$J,ENTRADAS!$B:$B,CADASTRO!$B366,ENTRADAS!$I:$I,CADASTRO!K$2)/(SUMIFS(ENTRADAS!$D:$D,ENTRADAS!$B:$B,CADASTRO!$B366,ENTRADAS!$I:$I,CADASTRO!K$2)),0)</f>
        <v>0</v>
      </c>
      <c r="L366" s="9">
        <f>IFERROR(SUMIFS(ENTRADAS!$J:$J,ENTRADAS!$B:$B,CADASTRO!$B366,ENTRADAS!$I:$I,CADASTRO!L$2)/(SUMIFS(ENTRADAS!$D:$D,ENTRADAS!$B:$B,CADASTRO!$B366,ENTRADAS!$I:$I,CADASTRO!L$2)),0)</f>
        <v>0</v>
      </c>
      <c r="M366" s="9">
        <f>IFERROR(SUMIFS(ENTRADAS!$J:$J,ENTRADAS!$B:$B,CADASTRO!$B366,ENTRADAS!$I:$I,CADASTRO!M$2)/(SUMIFS(ENTRADAS!$D:$D,ENTRADAS!$B:$B,CADASTRO!$B366,ENTRADAS!$I:$I,CADASTRO!M$2)),0)</f>
        <v>0</v>
      </c>
      <c r="N366" s="9">
        <f>IFERROR(SUMIFS(ENTRADAS!$J:$J,ENTRADAS!$B:$B,CADASTRO!$B366,ENTRADAS!$I:$I,CADASTRO!N$2)/(SUMIFS(ENTRADAS!$D:$D,ENTRADAS!$B:$B,CADASTRO!$B366,ENTRADAS!$I:$I,CADASTRO!N$2)),0)</f>
        <v>0</v>
      </c>
      <c r="O366" s="9">
        <f>IFERROR(SUMIFS(ENTRADAS!$J:$J,ENTRADAS!$B:$B,CADASTRO!$B366,ENTRADAS!$I:$I,CADASTRO!O$2)/(SUMIFS(ENTRADAS!$D:$D,ENTRADAS!$B:$B,CADASTRO!$B366,ENTRADAS!$I:$I,CADASTRO!O$2)),0)</f>
        <v>0</v>
      </c>
      <c r="P366" s="9">
        <f>IFERROR(SUMIFS(ENTRADAS!$J:$J,ENTRADAS!$B:$B,CADASTRO!$B366,ENTRADAS!$I:$I,CADASTRO!P$2)/(SUMIFS(ENTRADAS!$D:$D,ENTRADAS!$B:$B,CADASTRO!$B366,ENTRADAS!$I:$I,CADASTRO!P$2)),0)</f>
        <v>0</v>
      </c>
      <c r="Q366" s="9">
        <f>IFERROR(SUMIFS(ENTRADAS!$J:$J,ENTRADAS!$B:$B,CADASTRO!$B366,ENTRADAS!$I:$I,CADASTRO!Q$2)/(SUMIFS(ENTRADAS!$D:$D,ENTRADAS!$B:$B,CADASTRO!$B366,ENTRADAS!$I:$I,CADASTRO!Q$2)),0)</f>
        <v>0</v>
      </c>
      <c r="R366" s="212">
        <f t="shared" si="16"/>
        <v>0</v>
      </c>
      <c r="S366" s="17">
        <f t="shared" si="18"/>
        <v>0</v>
      </c>
      <c r="T366" s="212">
        <f t="shared" si="17"/>
        <v>12</v>
      </c>
      <c r="U366" s="209">
        <v>12</v>
      </c>
      <c r="V366" s="1"/>
      <c r="W366" s="1"/>
      <c r="X366" s="1"/>
      <c r="Y366" s="1"/>
      <c r="Z366" s="1"/>
      <c r="AA366" s="1"/>
      <c r="AB366" s="1"/>
      <c r="AC366" s="1"/>
    </row>
    <row r="367" spans="1:29" ht="15.75" customHeight="1" x14ac:dyDescent="0.25">
      <c r="A367" s="8"/>
      <c r="B367" s="7"/>
      <c r="C367" s="7"/>
      <c r="D367" s="8"/>
      <c r="E367" s="9"/>
      <c r="F367" s="9">
        <f>IFERROR(SUMIFS(ENTRADAS!$J:$J,ENTRADAS!$B:$B,CADASTRO!$B367,ENTRADAS!$I:$I,CADASTRO!F$2)/(SUMIFS(ENTRADAS!$D:$D,ENTRADAS!$B:$B,CADASTRO!$B367,ENTRADAS!$I:$I,CADASTRO!F$2)),0)</f>
        <v>0</v>
      </c>
      <c r="G367" s="9">
        <f>IFERROR(SUMIFS(ENTRADAS!$J:$J,ENTRADAS!$B:$B,CADASTRO!$B367,ENTRADAS!$I:$I,CADASTRO!G$2)/(SUMIFS(ENTRADAS!$D:$D,ENTRADAS!$B:$B,CADASTRO!$B367,ENTRADAS!$I:$I,CADASTRO!G$2)),0)</f>
        <v>0</v>
      </c>
      <c r="H367" s="9">
        <f>IFERROR(SUMIFS(ENTRADAS!$J:$J,ENTRADAS!$B:$B,CADASTRO!$B367,ENTRADAS!$I:$I,CADASTRO!H$2)/(SUMIFS(ENTRADAS!$D:$D,ENTRADAS!$B:$B,CADASTRO!$B367,ENTRADAS!$I:$I,CADASTRO!H$2)),0)</f>
        <v>0</v>
      </c>
      <c r="I367" s="9">
        <f>IFERROR(SUMIFS(ENTRADAS!$J:$J,ENTRADAS!$B:$B,CADASTRO!$B367,ENTRADAS!$I:$I,CADASTRO!I$2)/(SUMIFS(ENTRADAS!$D:$D,ENTRADAS!$B:$B,CADASTRO!$B367,ENTRADAS!$I:$I,CADASTRO!I$2)),0)</f>
        <v>0</v>
      </c>
      <c r="J367" s="9">
        <f>IFERROR(SUMIFS(ENTRADAS!$J:$J,ENTRADAS!$B:$B,CADASTRO!$B367,ENTRADAS!$I:$I,CADASTRO!J$2)/(SUMIFS(ENTRADAS!$D:$D,ENTRADAS!$B:$B,CADASTRO!$B367,ENTRADAS!$I:$I,CADASTRO!J$2)),0)</f>
        <v>0</v>
      </c>
      <c r="K367" s="9">
        <f>IFERROR(SUMIFS(ENTRADAS!$J:$J,ENTRADAS!$B:$B,CADASTRO!$B367,ENTRADAS!$I:$I,CADASTRO!K$2)/(SUMIFS(ENTRADAS!$D:$D,ENTRADAS!$B:$B,CADASTRO!$B367,ENTRADAS!$I:$I,CADASTRO!K$2)),0)</f>
        <v>0</v>
      </c>
      <c r="L367" s="9">
        <f>IFERROR(SUMIFS(ENTRADAS!$J:$J,ENTRADAS!$B:$B,CADASTRO!$B367,ENTRADAS!$I:$I,CADASTRO!L$2)/(SUMIFS(ENTRADAS!$D:$D,ENTRADAS!$B:$B,CADASTRO!$B367,ENTRADAS!$I:$I,CADASTRO!L$2)),0)</f>
        <v>0</v>
      </c>
      <c r="M367" s="9">
        <f>IFERROR(SUMIFS(ENTRADAS!$J:$J,ENTRADAS!$B:$B,CADASTRO!$B367,ENTRADAS!$I:$I,CADASTRO!M$2)/(SUMIFS(ENTRADAS!$D:$D,ENTRADAS!$B:$B,CADASTRO!$B367,ENTRADAS!$I:$I,CADASTRO!M$2)),0)</f>
        <v>0</v>
      </c>
      <c r="N367" s="9">
        <f>IFERROR(SUMIFS(ENTRADAS!$J:$J,ENTRADAS!$B:$B,CADASTRO!$B367,ENTRADAS!$I:$I,CADASTRO!N$2)/(SUMIFS(ENTRADAS!$D:$D,ENTRADAS!$B:$B,CADASTRO!$B367,ENTRADAS!$I:$I,CADASTRO!N$2)),0)</f>
        <v>0</v>
      </c>
      <c r="O367" s="9">
        <f>IFERROR(SUMIFS(ENTRADAS!$J:$J,ENTRADAS!$B:$B,CADASTRO!$B367,ENTRADAS!$I:$I,CADASTRO!O$2)/(SUMIFS(ENTRADAS!$D:$D,ENTRADAS!$B:$B,CADASTRO!$B367,ENTRADAS!$I:$I,CADASTRO!O$2)),0)</f>
        <v>0</v>
      </c>
      <c r="P367" s="9">
        <f>IFERROR(SUMIFS(ENTRADAS!$J:$J,ENTRADAS!$B:$B,CADASTRO!$B367,ENTRADAS!$I:$I,CADASTRO!P$2)/(SUMIFS(ENTRADAS!$D:$D,ENTRADAS!$B:$B,CADASTRO!$B367,ENTRADAS!$I:$I,CADASTRO!P$2)),0)</f>
        <v>0</v>
      </c>
      <c r="Q367" s="9">
        <f>IFERROR(SUMIFS(ENTRADAS!$J:$J,ENTRADAS!$B:$B,CADASTRO!$B367,ENTRADAS!$I:$I,CADASTRO!Q$2)/(SUMIFS(ENTRADAS!$D:$D,ENTRADAS!$B:$B,CADASTRO!$B367,ENTRADAS!$I:$I,CADASTRO!Q$2)),0)</f>
        <v>0</v>
      </c>
      <c r="R367" s="212">
        <f t="shared" si="16"/>
        <v>0</v>
      </c>
      <c r="S367" s="17">
        <f t="shared" si="18"/>
        <v>0</v>
      </c>
      <c r="T367" s="212">
        <f t="shared" si="17"/>
        <v>12</v>
      </c>
      <c r="U367" s="209">
        <v>12</v>
      </c>
      <c r="V367" s="1"/>
      <c r="W367" s="1"/>
      <c r="X367" s="1"/>
      <c r="Y367" s="1"/>
      <c r="Z367" s="1"/>
      <c r="AA367" s="1"/>
      <c r="AB367" s="1"/>
      <c r="AC367" s="1"/>
    </row>
    <row r="368" spans="1:29" ht="15.75" customHeight="1" x14ac:dyDescent="0.25">
      <c r="A368" s="8"/>
      <c r="B368" s="7"/>
      <c r="C368" s="7"/>
      <c r="D368" s="8"/>
      <c r="E368" s="9"/>
      <c r="F368" s="9">
        <f>IFERROR(SUMIFS(ENTRADAS!$J:$J,ENTRADAS!$B:$B,CADASTRO!$B368,ENTRADAS!$I:$I,CADASTRO!F$2)/(SUMIFS(ENTRADAS!$D:$D,ENTRADAS!$B:$B,CADASTRO!$B368,ENTRADAS!$I:$I,CADASTRO!F$2)),0)</f>
        <v>0</v>
      </c>
      <c r="G368" s="9">
        <f>IFERROR(SUMIFS(ENTRADAS!$J:$J,ENTRADAS!$B:$B,CADASTRO!$B368,ENTRADAS!$I:$I,CADASTRO!G$2)/(SUMIFS(ENTRADAS!$D:$D,ENTRADAS!$B:$B,CADASTRO!$B368,ENTRADAS!$I:$I,CADASTRO!G$2)),0)</f>
        <v>0</v>
      </c>
      <c r="H368" s="9">
        <f>IFERROR(SUMIFS(ENTRADAS!$J:$J,ENTRADAS!$B:$B,CADASTRO!$B368,ENTRADAS!$I:$I,CADASTRO!H$2)/(SUMIFS(ENTRADAS!$D:$D,ENTRADAS!$B:$B,CADASTRO!$B368,ENTRADAS!$I:$I,CADASTRO!H$2)),0)</f>
        <v>0</v>
      </c>
      <c r="I368" s="9">
        <f>IFERROR(SUMIFS(ENTRADAS!$J:$J,ENTRADAS!$B:$B,CADASTRO!$B368,ENTRADAS!$I:$I,CADASTRO!I$2)/(SUMIFS(ENTRADAS!$D:$D,ENTRADAS!$B:$B,CADASTRO!$B368,ENTRADAS!$I:$I,CADASTRO!I$2)),0)</f>
        <v>0</v>
      </c>
      <c r="J368" s="9">
        <f>IFERROR(SUMIFS(ENTRADAS!$J:$J,ENTRADAS!$B:$B,CADASTRO!$B368,ENTRADAS!$I:$I,CADASTRO!J$2)/(SUMIFS(ENTRADAS!$D:$D,ENTRADAS!$B:$B,CADASTRO!$B368,ENTRADAS!$I:$I,CADASTRO!J$2)),0)</f>
        <v>0</v>
      </c>
      <c r="K368" s="9">
        <f>IFERROR(SUMIFS(ENTRADAS!$J:$J,ENTRADAS!$B:$B,CADASTRO!$B368,ENTRADAS!$I:$I,CADASTRO!K$2)/(SUMIFS(ENTRADAS!$D:$D,ENTRADAS!$B:$B,CADASTRO!$B368,ENTRADAS!$I:$I,CADASTRO!K$2)),0)</f>
        <v>0</v>
      </c>
      <c r="L368" s="9">
        <f>IFERROR(SUMIFS(ENTRADAS!$J:$J,ENTRADAS!$B:$B,CADASTRO!$B368,ENTRADAS!$I:$I,CADASTRO!L$2)/(SUMIFS(ENTRADAS!$D:$D,ENTRADAS!$B:$B,CADASTRO!$B368,ENTRADAS!$I:$I,CADASTRO!L$2)),0)</f>
        <v>0</v>
      </c>
      <c r="M368" s="9">
        <f>IFERROR(SUMIFS(ENTRADAS!$J:$J,ENTRADAS!$B:$B,CADASTRO!$B368,ENTRADAS!$I:$I,CADASTRO!M$2)/(SUMIFS(ENTRADAS!$D:$D,ENTRADAS!$B:$B,CADASTRO!$B368,ENTRADAS!$I:$I,CADASTRO!M$2)),0)</f>
        <v>0</v>
      </c>
      <c r="N368" s="9">
        <f>IFERROR(SUMIFS(ENTRADAS!$J:$J,ENTRADAS!$B:$B,CADASTRO!$B368,ENTRADAS!$I:$I,CADASTRO!N$2)/(SUMIFS(ENTRADAS!$D:$D,ENTRADAS!$B:$B,CADASTRO!$B368,ENTRADAS!$I:$I,CADASTRO!N$2)),0)</f>
        <v>0</v>
      </c>
      <c r="O368" s="9">
        <f>IFERROR(SUMIFS(ENTRADAS!$J:$J,ENTRADAS!$B:$B,CADASTRO!$B368,ENTRADAS!$I:$I,CADASTRO!O$2)/(SUMIFS(ENTRADAS!$D:$D,ENTRADAS!$B:$B,CADASTRO!$B368,ENTRADAS!$I:$I,CADASTRO!O$2)),0)</f>
        <v>0</v>
      </c>
      <c r="P368" s="9">
        <f>IFERROR(SUMIFS(ENTRADAS!$J:$J,ENTRADAS!$B:$B,CADASTRO!$B368,ENTRADAS!$I:$I,CADASTRO!P$2)/(SUMIFS(ENTRADAS!$D:$D,ENTRADAS!$B:$B,CADASTRO!$B368,ENTRADAS!$I:$I,CADASTRO!P$2)),0)</f>
        <v>0</v>
      </c>
      <c r="Q368" s="9">
        <f>IFERROR(SUMIFS(ENTRADAS!$J:$J,ENTRADAS!$B:$B,CADASTRO!$B368,ENTRADAS!$I:$I,CADASTRO!Q$2)/(SUMIFS(ENTRADAS!$D:$D,ENTRADAS!$B:$B,CADASTRO!$B368,ENTRADAS!$I:$I,CADASTRO!Q$2)),0)</f>
        <v>0</v>
      </c>
      <c r="R368" s="212">
        <f t="shared" si="16"/>
        <v>0</v>
      </c>
      <c r="S368" s="17">
        <f t="shared" si="18"/>
        <v>0</v>
      </c>
      <c r="T368" s="212">
        <f t="shared" si="17"/>
        <v>12</v>
      </c>
      <c r="U368" s="209">
        <v>12</v>
      </c>
      <c r="V368" s="1"/>
      <c r="W368" s="1"/>
      <c r="X368" s="1"/>
      <c r="Y368" s="1"/>
      <c r="Z368" s="1"/>
      <c r="AA368" s="1"/>
      <c r="AB368" s="1"/>
      <c r="AC368" s="1"/>
    </row>
    <row r="369" spans="1:29" ht="15.75" customHeight="1" x14ac:dyDescent="0.25">
      <c r="A369" s="8"/>
      <c r="B369" s="7"/>
      <c r="C369" s="7"/>
      <c r="D369" s="8"/>
      <c r="E369" s="9"/>
      <c r="F369" s="9">
        <f>IFERROR(SUMIFS(ENTRADAS!$J:$J,ENTRADAS!$B:$B,CADASTRO!$B369,ENTRADAS!$I:$I,CADASTRO!F$2)/(SUMIFS(ENTRADAS!$D:$D,ENTRADAS!$B:$B,CADASTRO!$B369,ENTRADAS!$I:$I,CADASTRO!F$2)),0)</f>
        <v>0</v>
      </c>
      <c r="G369" s="9">
        <f>IFERROR(SUMIFS(ENTRADAS!$J:$J,ENTRADAS!$B:$B,CADASTRO!$B369,ENTRADAS!$I:$I,CADASTRO!G$2)/(SUMIFS(ENTRADAS!$D:$D,ENTRADAS!$B:$B,CADASTRO!$B369,ENTRADAS!$I:$I,CADASTRO!G$2)),0)</f>
        <v>0</v>
      </c>
      <c r="H369" s="9">
        <f>IFERROR(SUMIFS(ENTRADAS!$J:$J,ENTRADAS!$B:$B,CADASTRO!$B369,ENTRADAS!$I:$I,CADASTRO!H$2)/(SUMIFS(ENTRADAS!$D:$D,ENTRADAS!$B:$B,CADASTRO!$B369,ENTRADAS!$I:$I,CADASTRO!H$2)),0)</f>
        <v>0</v>
      </c>
      <c r="I369" s="9">
        <f>IFERROR(SUMIFS(ENTRADAS!$J:$J,ENTRADAS!$B:$B,CADASTRO!$B369,ENTRADAS!$I:$I,CADASTRO!I$2)/(SUMIFS(ENTRADAS!$D:$D,ENTRADAS!$B:$B,CADASTRO!$B369,ENTRADAS!$I:$I,CADASTRO!I$2)),0)</f>
        <v>0</v>
      </c>
      <c r="J369" s="9">
        <f>IFERROR(SUMIFS(ENTRADAS!$J:$J,ENTRADAS!$B:$B,CADASTRO!$B369,ENTRADAS!$I:$I,CADASTRO!J$2)/(SUMIFS(ENTRADAS!$D:$D,ENTRADAS!$B:$B,CADASTRO!$B369,ENTRADAS!$I:$I,CADASTRO!J$2)),0)</f>
        <v>0</v>
      </c>
      <c r="K369" s="9">
        <f>IFERROR(SUMIFS(ENTRADAS!$J:$J,ENTRADAS!$B:$B,CADASTRO!$B369,ENTRADAS!$I:$I,CADASTRO!K$2)/(SUMIFS(ENTRADAS!$D:$D,ENTRADAS!$B:$B,CADASTRO!$B369,ENTRADAS!$I:$I,CADASTRO!K$2)),0)</f>
        <v>0</v>
      </c>
      <c r="L369" s="9">
        <f>IFERROR(SUMIFS(ENTRADAS!$J:$J,ENTRADAS!$B:$B,CADASTRO!$B369,ENTRADAS!$I:$I,CADASTRO!L$2)/(SUMIFS(ENTRADAS!$D:$D,ENTRADAS!$B:$B,CADASTRO!$B369,ENTRADAS!$I:$I,CADASTRO!L$2)),0)</f>
        <v>0</v>
      </c>
      <c r="M369" s="9">
        <f>IFERROR(SUMIFS(ENTRADAS!$J:$J,ENTRADAS!$B:$B,CADASTRO!$B369,ENTRADAS!$I:$I,CADASTRO!M$2)/(SUMIFS(ENTRADAS!$D:$D,ENTRADAS!$B:$B,CADASTRO!$B369,ENTRADAS!$I:$I,CADASTRO!M$2)),0)</f>
        <v>0</v>
      </c>
      <c r="N369" s="9">
        <f>IFERROR(SUMIFS(ENTRADAS!$J:$J,ENTRADAS!$B:$B,CADASTRO!$B369,ENTRADAS!$I:$I,CADASTRO!N$2)/(SUMIFS(ENTRADAS!$D:$D,ENTRADAS!$B:$B,CADASTRO!$B369,ENTRADAS!$I:$I,CADASTRO!N$2)),0)</f>
        <v>0</v>
      </c>
      <c r="O369" s="9">
        <f>IFERROR(SUMIFS(ENTRADAS!$J:$J,ENTRADAS!$B:$B,CADASTRO!$B369,ENTRADAS!$I:$I,CADASTRO!O$2)/(SUMIFS(ENTRADAS!$D:$D,ENTRADAS!$B:$B,CADASTRO!$B369,ENTRADAS!$I:$I,CADASTRO!O$2)),0)</f>
        <v>0</v>
      </c>
      <c r="P369" s="9">
        <f>IFERROR(SUMIFS(ENTRADAS!$J:$J,ENTRADAS!$B:$B,CADASTRO!$B369,ENTRADAS!$I:$I,CADASTRO!P$2)/(SUMIFS(ENTRADAS!$D:$D,ENTRADAS!$B:$B,CADASTRO!$B369,ENTRADAS!$I:$I,CADASTRO!P$2)),0)</f>
        <v>0</v>
      </c>
      <c r="Q369" s="9">
        <f>IFERROR(SUMIFS(ENTRADAS!$J:$J,ENTRADAS!$B:$B,CADASTRO!$B369,ENTRADAS!$I:$I,CADASTRO!Q$2)/(SUMIFS(ENTRADAS!$D:$D,ENTRADAS!$B:$B,CADASTRO!$B369,ENTRADAS!$I:$I,CADASTRO!Q$2)),0)</f>
        <v>0</v>
      </c>
      <c r="R369" s="212">
        <f t="shared" si="16"/>
        <v>0</v>
      </c>
      <c r="S369" s="17">
        <f t="shared" si="18"/>
        <v>0</v>
      </c>
      <c r="T369" s="212">
        <f t="shared" si="17"/>
        <v>12</v>
      </c>
      <c r="U369" s="209">
        <v>12</v>
      </c>
      <c r="V369" s="1"/>
      <c r="W369" s="1"/>
      <c r="X369" s="1"/>
      <c r="Y369" s="1"/>
      <c r="Z369" s="1"/>
      <c r="AA369" s="1"/>
      <c r="AB369" s="1"/>
      <c r="AC369" s="1"/>
    </row>
    <row r="370" spans="1:29" ht="15.75" customHeight="1" x14ac:dyDescent="0.25">
      <c r="A370" s="8"/>
      <c r="B370" s="7"/>
      <c r="C370" s="7"/>
      <c r="D370" s="8"/>
      <c r="E370" s="9"/>
      <c r="F370" s="9">
        <f>IFERROR(SUMIFS(ENTRADAS!$J:$J,ENTRADAS!$B:$B,CADASTRO!$B370,ENTRADAS!$I:$I,CADASTRO!F$2)/(SUMIFS(ENTRADAS!$D:$D,ENTRADAS!$B:$B,CADASTRO!$B370,ENTRADAS!$I:$I,CADASTRO!F$2)),0)</f>
        <v>0</v>
      </c>
      <c r="G370" s="9">
        <f>IFERROR(SUMIFS(ENTRADAS!$J:$J,ENTRADAS!$B:$B,CADASTRO!$B370,ENTRADAS!$I:$I,CADASTRO!G$2)/(SUMIFS(ENTRADAS!$D:$D,ENTRADAS!$B:$B,CADASTRO!$B370,ENTRADAS!$I:$I,CADASTRO!G$2)),0)</f>
        <v>0</v>
      </c>
      <c r="H370" s="9">
        <f>IFERROR(SUMIFS(ENTRADAS!$J:$J,ENTRADAS!$B:$B,CADASTRO!$B370,ENTRADAS!$I:$I,CADASTRO!H$2)/(SUMIFS(ENTRADAS!$D:$D,ENTRADAS!$B:$B,CADASTRO!$B370,ENTRADAS!$I:$I,CADASTRO!H$2)),0)</f>
        <v>0</v>
      </c>
      <c r="I370" s="9">
        <f>IFERROR(SUMIFS(ENTRADAS!$J:$J,ENTRADAS!$B:$B,CADASTRO!$B370,ENTRADAS!$I:$I,CADASTRO!I$2)/(SUMIFS(ENTRADAS!$D:$D,ENTRADAS!$B:$B,CADASTRO!$B370,ENTRADAS!$I:$I,CADASTRO!I$2)),0)</f>
        <v>0</v>
      </c>
      <c r="J370" s="9">
        <f>IFERROR(SUMIFS(ENTRADAS!$J:$J,ENTRADAS!$B:$B,CADASTRO!$B370,ENTRADAS!$I:$I,CADASTRO!J$2)/(SUMIFS(ENTRADAS!$D:$D,ENTRADAS!$B:$B,CADASTRO!$B370,ENTRADAS!$I:$I,CADASTRO!J$2)),0)</f>
        <v>0</v>
      </c>
      <c r="K370" s="9">
        <f>IFERROR(SUMIFS(ENTRADAS!$J:$J,ENTRADAS!$B:$B,CADASTRO!$B370,ENTRADAS!$I:$I,CADASTRO!K$2)/(SUMIFS(ENTRADAS!$D:$D,ENTRADAS!$B:$B,CADASTRO!$B370,ENTRADAS!$I:$I,CADASTRO!K$2)),0)</f>
        <v>0</v>
      </c>
      <c r="L370" s="9">
        <f>IFERROR(SUMIFS(ENTRADAS!$J:$J,ENTRADAS!$B:$B,CADASTRO!$B370,ENTRADAS!$I:$I,CADASTRO!L$2)/(SUMIFS(ENTRADAS!$D:$D,ENTRADAS!$B:$B,CADASTRO!$B370,ENTRADAS!$I:$I,CADASTRO!L$2)),0)</f>
        <v>0</v>
      </c>
      <c r="M370" s="9">
        <f>IFERROR(SUMIFS(ENTRADAS!$J:$J,ENTRADAS!$B:$B,CADASTRO!$B370,ENTRADAS!$I:$I,CADASTRO!M$2)/(SUMIFS(ENTRADAS!$D:$D,ENTRADAS!$B:$B,CADASTRO!$B370,ENTRADAS!$I:$I,CADASTRO!M$2)),0)</f>
        <v>0</v>
      </c>
      <c r="N370" s="9">
        <f>IFERROR(SUMIFS(ENTRADAS!$J:$J,ENTRADAS!$B:$B,CADASTRO!$B370,ENTRADAS!$I:$I,CADASTRO!N$2)/(SUMIFS(ENTRADAS!$D:$D,ENTRADAS!$B:$B,CADASTRO!$B370,ENTRADAS!$I:$I,CADASTRO!N$2)),0)</f>
        <v>0</v>
      </c>
      <c r="O370" s="9">
        <f>IFERROR(SUMIFS(ENTRADAS!$J:$J,ENTRADAS!$B:$B,CADASTRO!$B370,ENTRADAS!$I:$I,CADASTRO!O$2)/(SUMIFS(ENTRADAS!$D:$D,ENTRADAS!$B:$B,CADASTRO!$B370,ENTRADAS!$I:$I,CADASTRO!O$2)),0)</f>
        <v>0</v>
      </c>
      <c r="P370" s="9">
        <f>IFERROR(SUMIFS(ENTRADAS!$J:$J,ENTRADAS!$B:$B,CADASTRO!$B370,ENTRADAS!$I:$I,CADASTRO!P$2)/(SUMIFS(ENTRADAS!$D:$D,ENTRADAS!$B:$B,CADASTRO!$B370,ENTRADAS!$I:$I,CADASTRO!P$2)),0)</f>
        <v>0</v>
      </c>
      <c r="Q370" s="9">
        <f>IFERROR(SUMIFS(ENTRADAS!$J:$J,ENTRADAS!$B:$B,CADASTRO!$B370,ENTRADAS!$I:$I,CADASTRO!Q$2)/(SUMIFS(ENTRADAS!$D:$D,ENTRADAS!$B:$B,CADASTRO!$B370,ENTRADAS!$I:$I,CADASTRO!Q$2)),0)</f>
        <v>0</v>
      </c>
      <c r="R370" s="212">
        <f t="shared" si="16"/>
        <v>0</v>
      </c>
      <c r="S370" s="17">
        <f t="shared" si="18"/>
        <v>0</v>
      </c>
      <c r="T370" s="212">
        <f t="shared" si="17"/>
        <v>12</v>
      </c>
      <c r="U370" s="209">
        <v>12</v>
      </c>
      <c r="V370" s="1"/>
      <c r="W370" s="1"/>
      <c r="X370" s="1"/>
      <c r="Y370" s="1"/>
      <c r="Z370" s="1"/>
      <c r="AA370" s="1"/>
      <c r="AB370" s="1"/>
      <c r="AC370" s="1"/>
    </row>
    <row r="371" spans="1:29" ht="15.75" customHeight="1" x14ac:dyDescent="0.25">
      <c r="A371" s="8"/>
      <c r="B371" s="7"/>
      <c r="C371" s="7"/>
      <c r="D371" s="8"/>
      <c r="E371" s="9"/>
      <c r="F371" s="9">
        <f>IFERROR(SUMIFS(ENTRADAS!$J:$J,ENTRADAS!$B:$B,CADASTRO!$B371,ENTRADAS!$I:$I,CADASTRO!F$2)/(SUMIFS(ENTRADAS!$D:$D,ENTRADAS!$B:$B,CADASTRO!$B371,ENTRADAS!$I:$I,CADASTRO!F$2)),0)</f>
        <v>0</v>
      </c>
      <c r="G371" s="9">
        <f>IFERROR(SUMIFS(ENTRADAS!$J:$J,ENTRADAS!$B:$B,CADASTRO!$B371,ENTRADAS!$I:$I,CADASTRO!G$2)/(SUMIFS(ENTRADAS!$D:$D,ENTRADAS!$B:$B,CADASTRO!$B371,ENTRADAS!$I:$I,CADASTRO!G$2)),0)</f>
        <v>0</v>
      </c>
      <c r="H371" s="9">
        <f>IFERROR(SUMIFS(ENTRADAS!$J:$J,ENTRADAS!$B:$B,CADASTRO!$B371,ENTRADAS!$I:$I,CADASTRO!H$2)/(SUMIFS(ENTRADAS!$D:$D,ENTRADAS!$B:$B,CADASTRO!$B371,ENTRADAS!$I:$I,CADASTRO!H$2)),0)</f>
        <v>0</v>
      </c>
      <c r="I371" s="9">
        <f>IFERROR(SUMIFS(ENTRADAS!$J:$J,ENTRADAS!$B:$B,CADASTRO!$B371,ENTRADAS!$I:$I,CADASTRO!I$2)/(SUMIFS(ENTRADAS!$D:$D,ENTRADAS!$B:$B,CADASTRO!$B371,ENTRADAS!$I:$I,CADASTRO!I$2)),0)</f>
        <v>0</v>
      </c>
      <c r="J371" s="9">
        <f>IFERROR(SUMIFS(ENTRADAS!$J:$J,ENTRADAS!$B:$B,CADASTRO!$B371,ENTRADAS!$I:$I,CADASTRO!J$2)/(SUMIFS(ENTRADAS!$D:$D,ENTRADAS!$B:$B,CADASTRO!$B371,ENTRADAS!$I:$I,CADASTRO!J$2)),0)</f>
        <v>0</v>
      </c>
      <c r="K371" s="9">
        <f>IFERROR(SUMIFS(ENTRADAS!$J:$J,ENTRADAS!$B:$B,CADASTRO!$B371,ENTRADAS!$I:$I,CADASTRO!K$2)/(SUMIFS(ENTRADAS!$D:$D,ENTRADAS!$B:$B,CADASTRO!$B371,ENTRADAS!$I:$I,CADASTRO!K$2)),0)</f>
        <v>0</v>
      </c>
      <c r="L371" s="9">
        <f>IFERROR(SUMIFS(ENTRADAS!$J:$J,ENTRADAS!$B:$B,CADASTRO!$B371,ENTRADAS!$I:$I,CADASTRO!L$2)/(SUMIFS(ENTRADAS!$D:$D,ENTRADAS!$B:$B,CADASTRO!$B371,ENTRADAS!$I:$I,CADASTRO!L$2)),0)</f>
        <v>0</v>
      </c>
      <c r="M371" s="9">
        <f>IFERROR(SUMIFS(ENTRADAS!$J:$J,ENTRADAS!$B:$B,CADASTRO!$B371,ENTRADAS!$I:$I,CADASTRO!M$2)/(SUMIFS(ENTRADAS!$D:$D,ENTRADAS!$B:$B,CADASTRO!$B371,ENTRADAS!$I:$I,CADASTRO!M$2)),0)</f>
        <v>0</v>
      </c>
      <c r="N371" s="9">
        <f>IFERROR(SUMIFS(ENTRADAS!$J:$J,ENTRADAS!$B:$B,CADASTRO!$B371,ENTRADAS!$I:$I,CADASTRO!N$2)/(SUMIFS(ENTRADAS!$D:$D,ENTRADAS!$B:$B,CADASTRO!$B371,ENTRADAS!$I:$I,CADASTRO!N$2)),0)</f>
        <v>0</v>
      </c>
      <c r="O371" s="9">
        <f>IFERROR(SUMIFS(ENTRADAS!$J:$J,ENTRADAS!$B:$B,CADASTRO!$B371,ENTRADAS!$I:$I,CADASTRO!O$2)/(SUMIFS(ENTRADAS!$D:$D,ENTRADAS!$B:$B,CADASTRO!$B371,ENTRADAS!$I:$I,CADASTRO!O$2)),0)</f>
        <v>0</v>
      </c>
      <c r="P371" s="9">
        <f>IFERROR(SUMIFS(ENTRADAS!$J:$J,ENTRADAS!$B:$B,CADASTRO!$B371,ENTRADAS!$I:$I,CADASTRO!P$2)/(SUMIFS(ENTRADAS!$D:$D,ENTRADAS!$B:$B,CADASTRO!$B371,ENTRADAS!$I:$I,CADASTRO!P$2)),0)</f>
        <v>0</v>
      </c>
      <c r="Q371" s="9">
        <f>IFERROR(SUMIFS(ENTRADAS!$J:$J,ENTRADAS!$B:$B,CADASTRO!$B371,ENTRADAS!$I:$I,CADASTRO!Q$2)/(SUMIFS(ENTRADAS!$D:$D,ENTRADAS!$B:$B,CADASTRO!$B371,ENTRADAS!$I:$I,CADASTRO!Q$2)),0)</f>
        <v>0</v>
      </c>
      <c r="R371" s="212">
        <f t="shared" si="16"/>
        <v>0</v>
      </c>
      <c r="S371" s="17">
        <f t="shared" si="18"/>
        <v>0</v>
      </c>
      <c r="T371" s="212">
        <f t="shared" si="17"/>
        <v>12</v>
      </c>
      <c r="U371" s="209">
        <v>12</v>
      </c>
      <c r="V371" s="1"/>
      <c r="W371" s="1"/>
      <c r="X371" s="1"/>
      <c r="Y371" s="1"/>
      <c r="Z371" s="1"/>
      <c r="AA371" s="1"/>
      <c r="AB371" s="1"/>
      <c r="AC371" s="1"/>
    </row>
    <row r="372" spans="1:29" ht="15.75" customHeight="1" x14ac:dyDescent="0.25">
      <c r="A372" s="8"/>
      <c r="B372" s="7"/>
      <c r="C372" s="7"/>
      <c r="D372" s="8"/>
      <c r="E372" s="9"/>
      <c r="F372" s="9">
        <f>IFERROR(SUMIFS(ENTRADAS!$J:$J,ENTRADAS!$B:$B,CADASTRO!$B372,ENTRADAS!$I:$I,CADASTRO!F$2)/(SUMIFS(ENTRADAS!$D:$D,ENTRADAS!$B:$B,CADASTRO!$B372,ENTRADAS!$I:$I,CADASTRO!F$2)),0)</f>
        <v>0</v>
      </c>
      <c r="G372" s="9">
        <f>IFERROR(SUMIFS(ENTRADAS!$J:$J,ENTRADAS!$B:$B,CADASTRO!$B372,ENTRADAS!$I:$I,CADASTRO!G$2)/(SUMIFS(ENTRADAS!$D:$D,ENTRADAS!$B:$B,CADASTRO!$B372,ENTRADAS!$I:$I,CADASTRO!G$2)),0)</f>
        <v>0</v>
      </c>
      <c r="H372" s="9">
        <f>IFERROR(SUMIFS(ENTRADAS!$J:$J,ENTRADAS!$B:$B,CADASTRO!$B372,ENTRADAS!$I:$I,CADASTRO!H$2)/(SUMIFS(ENTRADAS!$D:$D,ENTRADAS!$B:$B,CADASTRO!$B372,ENTRADAS!$I:$I,CADASTRO!H$2)),0)</f>
        <v>0</v>
      </c>
      <c r="I372" s="9">
        <f>IFERROR(SUMIFS(ENTRADAS!$J:$J,ENTRADAS!$B:$B,CADASTRO!$B372,ENTRADAS!$I:$I,CADASTRO!I$2)/(SUMIFS(ENTRADAS!$D:$D,ENTRADAS!$B:$B,CADASTRO!$B372,ENTRADAS!$I:$I,CADASTRO!I$2)),0)</f>
        <v>0</v>
      </c>
      <c r="J372" s="9">
        <f>IFERROR(SUMIFS(ENTRADAS!$J:$J,ENTRADAS!$B:$B,CADASTRO!$B372,ENTRADAS!$I:$I,CADASTRO!J$2)/(SUMIFS(ENTRADAS!$D:$D,ENTRADAS!$B:$B,CADASTRO!$B372,ENTRADAS!$I:$I,CADASTRO!J$2)),0)</f>
        <v>0</v>
      </c>
      <c r="K372" s="9">
        <f>IFERROR(SUMIFS(ENTRADAS!$J:$J,ENTRADAS!$B:$B,CADASTRO!$B372,ENTRADAS!$I:$I,CADASTRO!K$2)/(SUMIFS(ENTRADAS!$D:$D,ENTRADAS!$B:$B,CADASTRO!$B372,ENTRADAS!$I:$I,CADASTRO!K$2)),0)</f>
        <v>0</v>
      </c>
      <c r="L372" s="9">
        <f>IFERROR(SUMIFS(ENTRADAS!$J:$J,ENTRADAS!$B:$B,CADASTRO!$B372,ENTRADAS!$I:$I,CADASTRO!L$2)/(SUMIFS(ENTRADAS!$D:$D,ENTRADAS!$B:$B,CADASTRO!$B372,ENTRADAS!$I:$I,CADASTRO!L$2)),0)</f>
        <v>0</v>
      </c>
      <c r="M372" s="9">
        <f>IFERROR(SUMIFS(ENTRADAS!$J:$J,ENTRADAS!$B:$B,CADASTRO!$B372,ENTRADAS!$I:$I,CADASTRO!M$2)/(SUMIFS(ENTRADAS!$D:$D,ENTRADAS!$B:$B,CADASTRO!$B372,ENTRADAS!$I:$I,CADASTRO!M$2)),0)</f>
        <v>0</v>
      </c>
      <c r="N372" s="9">
        <f>IFERROR(SUMIFS(ENTRADAS!$J:$J,ENTRADAS!$B:$B,CADASTRO!$B372,ENTRADAS!$I:$I,CADASTRO!N$2)/(SUMIFS(ENTRADAS!$D:$D,ENTRADAS!$B:$B,CADASTRO!$B372,ENTRADAS!$I:$I,CADASTRO!N$2)),0)</f>
        <v>0</v>
      </c>
      <c r="O372" s="9">
        <f>IFERROR(SUMIFS(ENTRADAS!$J:$J,ENTRADAS!$B:$B,CADASTRO!$B372,ENTRADAS!$I:$I,CADASTRO!O$2)/(SUMIFS(ENTRADAS!$D:$D,ENTRADAS!$B:$B,CADASTRO!$B372,ENTRADAS!$I:$I,CADASTRO!O$2)),0)</f>
        <v>0</v>
      </c>
      <c r="P372" s="9">
        <f>IFERROR(SUMIFS(ENTRADAS!$J:$J,ENTRADAS!$B:$B,CADASTRO!$B372,ENTRADAS!$I:$I,CADASTRO!P$2)/(SUMIFS(ENTRADAS!$D:$D,ENTRADAS!$B:$B,CADASTRO!$B372,ENTRADAS!$I:$I,CADASTRO!P$2)),0)</f>
        <v>0</v>
      </c>
      <c r="Q372" s="9">
        <f>IFERROR(SUMIFS(ENTRADAS!$J:$J,ENTRADAS!$B:$B,CADASTRO!$B372,ENTRADAS!$I:$I,CADASTRO!Q$2)/(SUMIFS(ENTRADAS!$D:$D,ENTRADAS!$B:$B,CADASTRO!$B372,ENTRADAS!$I:$I,CADASTRO!Q$2)),0)</f>
        <v>0</v>
      </c>
      <c r="R372" s="212">
        <f t="shared" si="16"/>
        <v>0</v>
      </c>
      <c r="S372" s="17">
        <f t="shared" si="18"/>
        <v>0</v>
      </c>
      <c r="T372" s="212">
        <f t="shared" si="17"/>
        <v>12</v>
      </c>
      <c r="U372" s="209">
        <v>12</v>
      </c>
      <c r="V372" s="1"/>
      <c r="W372" s="1"/>
      <c r="X372" s="1"/>
      <c r="Y372" s="1"/>
      <c r="Z372" s="1"/>
      <c r="AA372" s="1"/>
      <c r="AB372" s="1"/>
      <c r="AC372" s="1"/>
    </row>
    <row r="373" spans="1:29" ht="15.75" customHeight="1" x14ac:dyDescent="0.25">
      <c r="A373" s="8"/>
      <c r="B373" s="7"/>
      <c r="C373" s="7"/>
      <c r="D373" s="8"/>
      <c r="E373" s="9"/>
      <c r="F373" s="9">
        <f>IFERROR(SUMIFS(ENTRADAS!$J:$J,ENTRADAS!$B:$B,CADASTRO!$B373,ENTRADAS!$I:$I,CADASTRO!F$2)/(SUMIFS(ENTRADAS!$D:$D,ENTRADAS!$B:$B,CADASTRO!$B373,ENTRADAS!$I:$I,CADASTRO!F$2)),0)</f>
        <v>0</v>
      </c>
      <c r="G373" s="9">
        <f>IFERROR(SUMIFS(ENTRADAS!$J:$J,ENTRADAS!$B:$B,CADASTRO!$B373,ENTRADAS!$I:$I,CADASTRO!G$2)/(SUMIFS(ENTRADAS!$D:$D,ENTRADAS!$B:$B,CADASTRO!$B373,ENTRADAS!$I:$I,CADASTRO!G$2)),0)</f>
        <v>0</v>
      </c>
      <c r="H373" s="9">
        <f>IFERROR(SUMIFS(ENTRADAS!$J:$J,ENTRADAS!$B:$B,CADASTRO!$B373,ENTRADAS!$I:$I,CADASTRO!H$2)/(SUMIFS(ENTRADAS!$D:$D,ENTRADAS!$B:$B,CADASTRO!$B373,ENTRADAS!$I:$I,CADASTRO!H$2)),0)</f>
        <v>0</v>
      </c>
      <c r="I373" s="9">
        <f>IFERROR(SUMIFS(ENTRADAS!$J:$J,ENTRADAS!$B:$B,CADASTRO!$B373,ENTRADAS!$I:$I,CADASTRO!I$2)/(SUMIFS(ENTRADAS!$D:$D,ENTRADAS!$B:$B,CADASTRO!$B373,ENTRADAS!$I:$I,CADASTRO!I$2)),0)</f>
        <v>0</v>
      </c>
      <c r="J373" s="9">
        <f>IFERROR(SUMIFS(ENTRADAS!$J:$J,ENTRADAS!$B:$B,CADASTRO!$B373,ENTRADAS!$I:$I,CADASTRO!J$2)/(SUMIFS(ENTRADAS!$D:$D,ENTRADAS!$B:$B,CADASTRO!$B373,ENTRADAS!$I:$I,CADASTRO!J$2)),0)</f>
        <v>0</v>
      </c>
      <c r="K373" s="9">
        <f>IFERROR(SUMIFS(ENTRADAS!$J:$J,ENTRADAS!$B:$B,CADASTRO!$B373,ENTRADAS!$I:$I,CADASTRO!K$2)/(SUMIFS(ENTRADAS!$D:$D,ENTRADAS!$B:$B,CADASTRO!$B373,ENTRADAS!$I:$I,CADASTRO!K$2)),0)</f>
        <v>0</v>
      </c>
      <c r="L373" s="9">
        <f>IFERROR(SUMIFS(ENTRADAS!$J:$J,ENTRADAS!$B:$B,CADASTRO!$B373,ENTRADAS!$I:$I,CADASTRO!L$2)/(SUMIFS(ENTRADAS!$D:$D,ENTRADAS!$B:$B,CADASTRO!$B373,ENTRADAS!$I:$I,CADASTRO!L$2)),0)</f>
        <v>0</v>
      </c>
      <c r="M373" s="9">
        <f>IFERROR(SUMIFS(ENTRADAS!$J:$J,ENTRADAS!$B:$B,CADASTRO!$B373,ENTRADAS!$I:$I,CADASTRO!M$2)/(SUMIFS(ENTRADAS!$D:$D,ENTRADAS!$B:$B,CADASTRO!$B373,ENTRADAS!$I:$I,CADASTRO!M$2)),0)</f>
        <v>0</v>
      </c>
      <c r="N373" s="9">
        <f>IFERROR(SUMIFS(ENTRADAS!$J:$J,ENTRADAS!$B:$B,CADASTRO!$B373,ENTRADAS!$I:$I,CADASTRO!N$2)/(SUMIFS(ENTRADAS!$D:$D,ENTRADAS!$B:$B,CADASTRO!$B373,ENTRADAS!$I:$I,CADASTRO!N$2)),0)</f>
        <v>0</v>
      </c>
      <c r="O373" s="9">
        <f>IFERROR(SUMIFS(ENTRADAS!$J:$J,ENTRADAS!$B:$B,CADASTRO!$B373,ENTRADAS!$I:$I,CADASTRO!O$2)/(SUMIFS(ENTRADAS!$D:$D,ENTRADAS!$B:$B,CADASTRO!$B373,ENTRADAS!$I:$I,CADASTRO!O$2)),0)</f>
        <v>0</v>
      </c>
      <c r="P373" s="9">
        <f>IFERROR(SUMIFS(ENTRADAS!$J:$J,ENTRADAS!$B:$B,CADASTRO!$B373,ENTRADAS!$I:$I,CADASTRO!P$2)/(SUMIFS(ENTRADAS!$D:$D,ENTRADAS!$B:$B,CADASTRO!$B373,ENTRADAS!$I:$I,CADASTRO!P$2)),0)</f>
        <v>0</v>
      </c>
      <c r="Q373" s="9">
        <f>IFERROR(SUMIFS(ENTRADAS!$J:$J,ENTRADAS!$B:$B,CADASTRO!$B373,ENTRADAS!$I:$I,CADASTRO!Q$2)/(SUMIFS(ENTRADAS!$D:$D,ENTRADAS!$B:$B,CADASTRO!$B373,ENTRADAS!$I:$I,CADASTRO!Q$2)),0)</f>
        <v>0</v>
      </c>
      <c r="R373" s="212">
        <f t="shared" si="16"/>
        <v>0</v>
      </c>
      <c r="S373" s="17">
        <f t="shared" si="18"/>
        <v>0</v>
      </c>
      <c r="T373" s="212">
        <f t="shared" si="17"/>
        <v>12</v>
      </c>
      <c r="U373" s="209">
        <v>12</v>
      </c>
      <c r="V373" s="1"/>
      <c r="W373" s="1"/>
      <c r="X373" s="1"/>
      <c r="Y373" s="1"/>
      <c r="Z373" s="1"/>
      <c r="AA373" s="1"/>
      <c r="AB373" s="1"/>
      <c r="AC373" s="1"/>
    </row>
    <row r="374" spans="1:29" ht="15.75" customHeight="1" x14ac:dyDescent="0.25">
      <c r="A374" s="7"/>
      <c r="B374" s="7"/>
      <c r="C374" s="7"/>
      <c r="D374" s="8"/>
      <c r="E374" s="9"/>
      <c r="F374" s="9">
        <f>IFERROR(SUMIFS(ENTRADAS!$J:$J,ENTRADAS!$B:$B,CADASTRO!$B374,ENTRADAS!$I:$I,CADASTRO!F$2)/(SUMIFS(ENTRADAS!$D:$D,ENTRADAS!$B:$B,CADASTRO!$B374,ENTRADAS!$I:$I,CADASTRO!F$2)),0)</f>
        <v>0</v>
      </c>
      <c r="G374" s="9">
        <f>IFERROR(SUMIFS(ENTRADAS!$J:$J,ENTRADAS!$B:$B,CADASTRO!$B374,ENTRADAS!$I:$I,CADASTRO!G$2)/(SUMIFS(ENTRADAS!$D:$D,ENTRADAS!$B:$B,CADASTRO!$B374,ENTRADAS!$I:$I,CADASTRO!G$2)),0)</f>
        <v>0</v>
      </c>
      <c r="H374" s="9">
        <f>IFERROR(SUMIFS(ENTRADAS!$J:$J,ENTRADAS!$B:$B,CADASTRO!$B374,ENTRADAS!$I:$I,CADASTRO!H$2)/(SUMIFS(ENTRADAS!$D:$D,ENTRADAS!$B:$B,CADASTRO!$B374,ENTRADAS!$I:$I,CADASTRO!H$2)),0)</f>
        <v>0</v>
      </c>
      <c r="I374" s="9">
        <f>IFERROR(SUMIFS(ENTRADAS!$J:$J,ENTRADAS!$B:$B,CADASTRO!$B374,ENTRADAS!$I:$I,CADASTRO!I$2)/(SUMIFS(ENTRADAS!$D:$D,ENTRADAS!$B:$B,CADASTRO!$B374,ENTRADAS!$I:$I,CADASTRO!I$2)),0)</f>
        <v>0</v>
      </c>
      <c r="J374" s="9">
        <f>IFERROR(SUMIFS(ENTRADAS!$J:$J,ENTRADAS!$B:$B,CADASTRO!$B374,ENTRADAS!$I:$I,CADASTRO!J$2)/(SUMIFS(ENTRADAS!$D:$D,ENTRADAS!$B:$B,CADASTRO!$B374,ENTRADAS!$I:$I,CADASTRO!J$2)),0)</f>
        <v>0</v>
      </c>
      <c r="K374" s="9">
        <f>IFERROR(SUMIFS(ENTRADAS!$J:$J,ENTRADAS!$B:$B,CADASTRO!$B374,ENTRADAS!$I:$I,CADASTRO!K$2)/(SUMIFS(ENTRADAS!$D:$D,ENTRADAS!$B:$B,CADASTRO!$B374,ENTRADAS!$I:$I,CADASTRO!K$2)),0)</f>
        <v>0</v>
      </c>
      <c r="L374" s="9">
        <f>IFERROR(SUMIFS(ENTRADAS!$J:$J,ENTRADAS!$B:$B,CADASTRO!$B374,ENTRADAS!$I:$I,CADASTRO!L$2)/(SUMIFS(ENTRADAS!$D:$D,ENTRADAS!$B:$B,CADASTRO!$B374,ENTRADAS!$I:$I,CADASTRO!L$2)),0)</f>
        <v>0</v>
      </c>
      <c r="M374" s="9">
        <f>IFERROR(SUMIFS(ENTRADAS!$J:$J,ENTRADAS!$B:$B,CADASTRO!$B374,ENTRADAS!$I:$I,CADASTRO!M$2)/(SUMIFS(ENTRADAS!$D:$D,ENTRADAS!$B:$B,CADASTRO!$B374,ENTRADAS!$I:$I,CADASTRO!M$2)),0)</f>
        <v>0</v>
      </c>
      <c r="N374" s="9">
        <f>IFERROR(SUMIFS(ENTRADAS!$J:$J,ENTRADAS!$B:$B,CADASTRO!$B374,ENTRADAS!$I:$I,CADASTRO!N$2)/(SUMIFS(ENTRADAS!$D:$D,ENTRADAS!$B:$B,CADASTRO!$B374,ENTRADAS!$I:$I,CADASTRO!N$2)),0)</f>
        <v>0</v>
      </c>
      <c r="O374" s="9">
        <f>IFERROR(SUMIFS(ENTRADAS!$J:$J,ENTRADAS!$B:$B,CADASTRO!$B374,ENTRADAS!$I:$I,CADASTRO!O$2)/(SUMIFS(ENTRADAS!$D:$D,ENTRADAS!$B:$B,CADASTRO!$B374,ENTRADAS!$I:$I,CADASTRO!O$2)),0)</f>
        <v>0</v>
      </c>
      <c r="P374" s="9">
        <f>IFERROR(SUMIFS(ENTRADAS!$J:$J,ENTRADAS!$B:$B,CADASTRO!$B374,ENTRADAS!$I:$I,CADASTRO!P$2)/(SUMIFS(ENTRADAS!$D:$D,ENTRADAS!$B:$B,CADASTRO!$B374,ENTRADAS!$I:$I,CADASTRO!P$2)),0)</f>
        <v>0</v>
      </c>
      <c r="Q374" s="9">
        <f>IFERROR(SUMIFS(ENTRADAS!$J:$J,ENTRADAS!$B:$B,CADASTRO!$B374,ENTRADAS!$I:$I,CADASTRO!Q$2)/(SUMIFS(ENTRADAS!$D:$D,ENTRADAS!$B:$B,CADASTRO!$B374,ENTRADAS!$I:$I,CADASTRO!Q$2)),0)</f>
        <v>0</v>
      </c>
      <c r="R374" s="212">
        <f t="shared" si="16"/>
        <v>0</v>
      </c>
      <c r="S374" s="17">
        <f t="shared" si="18"/>
        <v>0</v>
      </c>
      <c r="T374" s="212">
        <f t="shared" si="17"/>
        <v>12</v>
      </c>
      <c r="U374" s="209">
        <v>12</v>
      </c>
      <c r="V374" s="1"/>
      <c r="W374" s="1"/>
      <c r="X374" s="1"/>
      <c r="Y374" s="1"/>
      <c r="Z374" s="1"/>
      <c r="AA374" s="1"/>
      <c r="AB374" s="1"/>
      <c r="AC374" s="1"/>
    </row>
    <row r="375" spans="1:29" ht="15.75" customHeight="1" x14ac:dyDescent="0.25">
      <c r="A375" s="8"/>
      <c r="B375" s="7"/>
      <c r="C375" s="7"/>
      <c r="D375" s="8"/>
      <c r="E375" s="9"/>
      <c r="F375" s="9">
        <f>IFERROR(SUMIFS(ENTRADAS!$J:$J,ENTRADAS!$B:$B,CADASTRO!$B375,ENTRADAS!$I:$I,CADASTRO!F$2)/(SUMIFS(ENTRADAS!$D:$D,ENTRADAS!$B:$B,CADASTRO!$B375,ENTRADAS!$I:$I,CADASTRO!F$2)),0)</f>
        <v>0</v>
      </c>
      <c r="G375" s="9">
        <f>IFERROR(SUMIFS(ENTRADAS!$J:$J,ENTRADAS!$B:$B,CADASTRO!$B375,ENTRADAS!$I:$I,CADASTRO!G$2)/(SUMIFS(ENTRADAS!$D:$D,ENTRADAS!$B:$B,CADASTRO!$B375,ENTRADAS!$I:$I,CADASTRO!G$2)),0)</f>
        <v>0</v>
      </c>
      <c r="H375" s="9">
        <f>IFERROR(SUMIFS(ENTRADAS!$J:$J,ENTRADAS!$B:$B,CADASTRO!$B375,ENTRADAS!$I:$I,CADASTRO!H$2)/(SUMIFS(ENTRADAS!$D:$D,ENTRADAS!$B:$B,CADASTRO!$B375,ENTRADAS!$I:$I,CADASTRO!H$2)),0)</f>
        <v>0</v>
      </c>
      <c r="I375" s="9">
        <f>IFERROR(SUMIFS(ENTRADAS!$J:$J,ENTRADAS!$B:$B,CADASTRO!$B375,ENTRADAS!$I:$I,CADASTRO!I$2)/(SUMIFS(ENTRADAS!$D:$D,ENTRADAS!$B:$B,CADASTRO!$B375,ENTRADAS!$I:$I,CADASTRO!I$2)),0)</f>
        <v>0</v>
      </c>
      <c r="J375" s="9">
        <f>IFERROR(SUMIFS(ENTRADAS!$J:$J,ENTRADAS!$B:$B,CADASTRO!$B375,ENTRADAS!$I:$I,CADASTRO!J$2)/(SUMIFS(ENTRADAS!$D:$D,ENTRADAS!$B:$B,CADASTRO!$B375,ENTRADAS!$I:$I,CADASTRO!J$2)),0)</f>
        <v>0</v>
      </c>
      <c r="K375" s="9">
        <f>IFERROR(SUMIFS(ENTRADAS!$J:$J,ENTRADAS!$B:$B,CADASTRO!$B375,ENTRADAS!$I:$I,CADASTRO!K$2)/(SUMIFS(ENTRADAS!$D:$D,ENTRADAS!$B:$B,CADASTRO!$B375,ENTRADAS!$I:$I,CADASTRO!K$2)),0)</f>
        <v>0</v>
      </c>
      <c r="L375" s="9">
        <f>IFERROR(SUMIFS(ENTRADAS!$J:$J,ENTRADAS!$B:$B,CADASTRO!$B375,ENTRADAS!$I:$I,CADASTRO!L$2)/(SUMIFS(ENTRADAS!$D:$D,ENTRADAS!$B:$B,CADASTRO!$B375,ENTRADAS!$I:$I,CADASTRO!L$2)),0)</f>
        <v>0</v>
      </c>
      <c r="M375" s="9">
        <f>IFERROR(SUMIFS(ENTRADAS!$J:$J,ENTRADAS!$B:$B,CADASTRO!$B375,ENTRADAS!$I:$I,CADASTRO!M$2)/(SUMIFS(ENTRADAS!$D:$D,ENTRADAS!$B:$B,CADASTRO!$B375,ENTRADAS!$I:$I,CADASTRO!M$2)),0)</f>
        <v>0</v>
      </c>
      <c r="N375" s="9">
        <f>IFERROR(SUMIFS(ENTRADAS!$J:$J,ENTRADAS!$B:$B,CADASTRO!$B375,ENTRADAS!$I:$I,CADASTRO!N$2)/(SUMIFS(ENTRADAS!$D:$D,ENTRADAS!$B:$B,CADASTRO!$B375,ENTRADAS!$I:$I,CADASTRO!N$2)),0)</f>
        <v>0</v>
      </c>
      <c r="O375" s="9">
        <f>IFERROR(SUMIFS(ENTRADAS!$J:$J,ENTRADAS!$B:$B,CADASTRO!$B375,ENTRADAS!$I:$I,CADASTRO!O$2)/(SUMIFS(ENTRADAS!$D:$D,ENTRADAS!$B:$B,CADASTRO!$B375,ENTRADAS!$I:$I,CADASTRO!O$2)),0)</f>
        <v>0</v>
      </c>
      <c r="P375" s="9">
        <f>IFERROR(SUMIFS(ENTRADAS!$J:$J,ENTRADAS!$B:$B,CADASTRO!$B375,ENTRADAS!$I:$I,CADASTRO!P$2)/(SUMIFS(ENTRADAS!$D:$D,ENTRADAS!$B:$B,CADASTRO!$B375,ENTRADAS!$I:$I,CADASTRO!P$2)),0)</f>
        <v>0</v>
      </c>
      <c r="Q375" s="9">
        <f>IFERROR(SUMIFS(ENTRADAS!$J:$J,ENTRADAS!$B:$B,CADASTRO!$B375,ENTRADAS!$I:$I,CADASTRO!Q$2)/(SUMIFS(ENTRADAS!$D:$D,ENTRADAS!$B:$B,CADASTRO!$B375,ENTRADAS!$I:$I,CADASTRO!Q$2)),0)</f>
        <v>0</v>
      </c>
      <c r="R375" s="212">
        <f t="shared" si="16"/>
        <v>0</v>
      </c>
      <c r="S375" s="17">
        <f t="shared" si="18"/>
        <v>0</v>
      </c>
      <c r="T375" s="212">
        <f t="shared" si="17"/>
        <v>12</v>
      </c>
      <c r="U375" s="209">
        <v>12</v>
      </c>
      <c r="V375" s="1"/>
      <c r="W375" s="1"/>
      <c r="X375" s="1"/>
      <c r="Y375" s="1"/>
      <c r="Z375" s="1"/>
      <c r="AA375" s="1"/>
      <c r="AB375" s="1"/>
      <c r="AC375" s="1"/>
    </row>
    <row r="376" spans="1:29" ht="15.75" customHeight="1" x14ac:dyDescent="0.25">
      <c r="A376" s="7"/>
      <c r="B376" s="7"/>
      <c r="C376" s="7"/>
      <c r="D376" s="8"/>
      <c r="E376" s="9"/>
      <c r="F376" s="9">
        <f>IFERROR(SUMIFS(ENTRADAS!$J:$J,ENTRADAS!$B:$B,CADASTRO!$B376,ENTRADAS!$I:$I,CADASTRO!F$2)/(SUMIFS(ENTRADAS!$D:$D,ENTRADAS!$B:$B,CADASTRO!$B376,ENTRADAS!$I:$I,CADASTRO!F$2)),0)</f>
        <v>0</v>
      </c>
      <c r="G376" s="9">
        <f>IFERROR(SUMIFS(ENTRADAS!$J:$J,ENTRADAS!$B:$B,CADASTRO!$B376,ENTRADAS!$I:$I,CADASTRO!G$2)/(SUMIFS(ENTRADAS!$D:$D,ENTRADAS!$B:$B,CADASTRO!$B376,ENTRADAS!$I:$I,CADASTRO!G$2)),0)</f>
        <v>0</v>
      </c>
      <c r="H376" s="9">
        <f>IFERROR(SUMIFS(ENTRADAS!$J:$J,ENTRADAS!$B:$B,CADASTRO!$B376,ENTRADAS!$I:$I,CADASTRO!H$2)/(SUMIFS(ENTRADAS!$D:$D,ENTRADAS!$B:$B,CADASTRO!$B376,ENTRADAS!$I:$I,CADASTRO!H$2)),0)</f>
        <v>0</v>
      </c>
      <c r="I376" s="9">
        <f>IFERROR(SUMIFS(ENTRADAS!$J:$J,ENTRADAS!$B:$B,CADASTRO!$B376,ENTRADAS!$I:$I,CADASTRO!I$2)/(SUMIFS(ENTRADAS!$D:$D,ENTRADAS!$B:$B,CADASTRO!$B376,ENTRADAS!$I:$I,CADASTRO!I$2)),0)</f>
        <v>0</v>
      </c>
      <c r="J376" s="9">
        <f>IFERROR(SUMIFS(ENTRADAS!$J:$J,ENTRADAS!$B:$B,CADASTRO!$B376,ENTRADAS!$I:$I,CADASTRO!J$2)/(SUMIFS(ENTRADAS!$D:$D,ENTRADAS!$B:$B,CADASTRO!$B376,ENTRADAS!$I:$I,CADASTRO!J$2)),0)</f>
        <v>0</v>
      </c>
      <c r="K376" s="9">
        <f>IFERROR(SUMIFS(ENTRADAS!$J:$J,ENTRADAS!$B:$B,CADASTRO!$B376,ENTRADAS!$I:$I,CADASTRO!K$2)/(SUMIFS(ENTRADAS!$D:$D,ENTRADAS!$B:$B,CADASTRO!$B376,ENTRADAS!$I:$I,CADASTRO!K$2)),0)</f>
        <v>0</v>
      </c>
      <c r="L376" s="9">
        <f>IFERROR(SUMIFS(ENTRADAS!$J:$J,ENTRADAS!$B:$B,CADASTRO!$B376,ENTRADAS!$I:$I,CADASTRO!L$2)/(SUMIFS(ENTRADAS!$D:$D,ENTRADAS!$B:$B,CADASTRO!$B376,ENTRADAS!$I:$I,CADASTRO!L$2)),0)</f>
        <v>0</v>
      </c>
      <c r="M376" s="9">
        <f>IFERROR(SUMIFS(ENTRADAS!$J:$J,ENTRADAS!$B:$B,CADASTRO!$B376,ENTRADAS!$I:$I,CADASTRO!M$2)/(SUMIFS(ENTRADAS!$D:$D,ENTRADAS!$B:$B,CADASTRO!$B376,ENTRADAS!$I:$I,CADASTRO!M$2)),0)</f>
        <v>0</v>
      </c>
      <c r="N376" s="9">
        <f>IFERROR(SUMIFS(ENTRADAS!$J:$J,ENTRADAS!$B:$B,CADASTRO!$B376,ENTRADAS!$I:$I,CADASTRO!N$2)/(SUMIFS(ENTRADAS!$D:$D,ENTRADAS!$B:$B,CADASTRO!$B376,ENTRADAS!$I:$I,CADASTRO!N$2)),0)</f>
        <v>0</v>
      </c>
      <c r="O376" s="9">
        <f>IFERROR(SUMIFS(ENTRADAS!$J:$J,ENTRADAS!$B:$B,CADASTRO!$B376,ENTRADAS!$I:$I,CADASTRO!O$2)/(SUMIFS(ENTRADAS!$D:$D,ENTRADAS!$B:$B,CADASTRO!$B376,ENTRADAS!$I:$I,CADASTRO!O$2)),0)</f>
        <v>0</v>
      </c>
      <c r="P376" s="9">
        <f>IFERROR(SUMIFS(ENTRADAS!$J:$J,ENTRADAS!$B:$B,CADASTRO!$B376,ENTRADAS!$I:$I,CADASTRO!P$2)/(SUMIFS(ENTRADAS!$D:$D,ENTRADAS!$B:$B,CADASTRO!$B376,ENTRADAS!$I:$I,CADASTRO!P$2)),0)</f>
        <v>0</v>
      </c>
      <c r="Q376" s="9">
        <f>IFERROR(SUMIFS(ENTRADAS!$J:$J,ENTRADAS!$B:$B,CADASTRO!$B376,ENTRADAS!$I:$I,CADASTRO!Q$2)/(SUMIFS(ENTRADAS!$D:$D,ENTRADAS!$B:$B,CADASTRO!$B376,ENTRADAS!$I:$I,CADASTRO!Q$2)),0)</f>
        <v>0</v>
      </c>
      <c r="R376" s="212">
        <f t="shared" si="16"/>
        <v>0</v>
      </c>
      <c r="S376" s="17">
        <f t="shared" si="18"/>
        <v>0</v>
      </c>
      <c r="T376" s="212">
        <f t="shared" si="17"/>
        <v>12</v>
      </c>
      <c r="U376" s="209">
        <v>12</v>
      </c>
      <c r="V376" s="1"/>
      <c r="W376" s="1"/>
      <c r="X376" s="1"/>
      <c r="Y376" s="1"/>
      <c r="Z376" s="1"/>
      <c r="AA376" s="1"/>
      <c r="AB376" s="1"/>
      <c r="AC376" s="1"/>
    </row>
    <row r="377" spans="1:29" ht="15.75" customHeight="1" x14ac:dyDescent="0.25">
      <c r="A377" s="7"/>
      <c r="B377" s="7"/>
      <c r="C377" s="7"/>
      <c r="D377" s="8"/>
      <c r="E377" s="9"/>
      <c r="F377" s="9">
        <f>IFERROR(SUMIFS(ENTRADAS!$J:$J,ENTRADAS!$B:$B,CADASTRO!$B377,ENTRADAS!$I:$I,CADASTRO!F$2)/(SUMIFS(ENTRADAS!$D:$D,ENTRADAS!$B:$B,CADASTRO!$B377,ENTRADAS!$I:$I,CADASTRO!F$2)),0)</f>
        <v>0</v>
      </c>
      <c r="G377" s="9">
        <f>IFERROR(SUMIFS(ENTRADAS!$J:$J,ENTRADAS!$B:$B,CADASTRO!$B377,ENTRADAS!$I:$I,CADASTRO!G$2)/(SUMIFS(ENTRADAS!$D:$D,ENTRADAS!$B:$B,CADASTRO!$B377,ENTRADAS!$I:$I,CADASTRO!G$2)),0)</f>
        <v>0</v>
      </c>
      <c r="H377" s="9">
        <f>IFERROR(SUMIFS(ENTRADAS!$J:$J,ENTRADAS!$B:$B,CADASTRO!$B377,ENTRADAS!$I:$I,CADASTRO!H$2)/(SUMIFS(ENTRADAS!$D:$D,ENTRADAS!$B:$B,CADASTRO!$B377,ENTRADAS!$I:$I,CADASTRO!H$2)),0)</f>
        <v>0</v>
      </c>
      <c r="I377" s="9">
        <f>IFERROR(SUMIFS(ENTRADAS!$J:$J,ENTRADAS!$B:$B,CADASTRO!$B377,ENTRADAS!$I:$I,CADASTRO!I$2)/(SUMIFS(ENTRADAS!$D:$D,ENTRADAS!$B:$B,CADASTRO!$B377,ENTRADAS!$I:$I,CADASTRO!I$2)),0)</f>
        <v>0</v>
      </c>
      <c r="J377" s="9">
        <f>IFERROR(SUMIFS(ENTRADAS!$J:$J,ENTRADAS!$B:$B,CADASTRO!$B377,ENTRADAS!$I:$I,CADASTRO!J$2)/(SUMIFS(ENTRADAS!$D:$D,ENTRADAS!$B:$B,CADASTRO!$B377,ENTRADAS!$I:$I,CADASTRO!J$2)),0)</f>
        <v>0</v>
      </c>
      <c r="K377" s="9">
        <f>IFERROR(SUMIFS(ENTRADAS!$J:$J,ENTRADAS!$B:$B,CADASTRO!$B377,ENTRADAS!$I:$I,CADASTRO!K$2)/(SUMIFS(ENTRADAS!$D:$D,ENTRADAS!$B:$B,CADASTRO!$B377,ENTRADAS!$I:$I,CADASTRO!K$2)),0)</f>
        <v>0</v>
      </c>
      <c r="L377" s="9">
        <f>IFERROR(SUMIFS(ENTRADAS!$J:$J,ENTRADAS!$B:$B,CADASTRO!$B377,ENTRADAS!$I:$I,CADASTRO!L$2)/(SUMIFS(ENTRADAS!$D:$D,ENTRADAS!$B:$B,CADASTRO!$B377,ENTRADAS!$I:$I,CADASTRO!L$2)),0)</f>
        <v>0</v>
      </c>
      <c r="M377" s="9">
        <f>IFERROR(SUMIFS(ENTRADAS!$J:$J,ENTRADAS!$B:$B,CADASTRO!$B377,ENTRADAS!$I:$I,CADASTRO!M$2)/(SUMIFS(ENTRADAS!$D:$D,ENTRADAS!$B:$B,CADASTRO!$B377,ENTRADAS!$I:$I,CADASTRO!M$2)),0)</f>
        <v>0</v>
      </c>
      <c r="N377" s="9">
        <f>IFERROR(SUMIFS(ENTRADAS!$J:$J,ENTRADAS!$B:$B,CADASTRO!$B377,ENTRADAS!$I:$I,CADASTRO!N$2)/(SUMIFS(ENTRADAS!$D:$D,ENTRADAS!$B:$B,CADASTRO!$B377,ENTRADAS!$I:$I,CADASTRO!N$2)),0)</f>
        <v>0</v>
      </c>
      <c r="O377" s="9">
        <f>IFERROR(SUMIFS(ENTRADAS!$J:$J,ENTRADAS!$B:$B,CADASTRO!$B377,ENTRADAS!$I:$I,CADASTRO!O$2)/(SUMIFS(ENTRADAS!$D:$D,ENTRADAS!$B:$B,CADASTRO!$B377,ENTRADAS!$I:$I,CADASTRO!O$2)),0)</f>
        <v>0</v>
      </c>
      <c r="P377" s="9">
        <f>IFERROR(SUMIFS(ENTRADAS!$J:$J,ENTRADAS!$B:$B,CADASTRO!$B377,ENTRADAS!$I:$I,CADASTRO!P$2)/(SUMIFS(ENTRADAS!$D:$D,ENTRADAS!$B:$B,CADASTRO!$B377,ENTRADAS!$I:$I,CADASTRO!P$2)),0)</f>
        <v>0</v>
      </c>
      <c r="Q377" s="9">
        <f>IFERROR(SUMIFS(ENTRADAS!$J:$J,ENTRADAS!$B:$B,CADASTRO!$B377,ENTRADAS!$I:$I,CADASTRO!Q$2)/(SUMIFS(ENTRADAS!$D:$D,ENTRADAS!$B:$B,CADASTRO!$B377,ENTRADAS!$I:$I,CADASTRO!Q$2)),0)</f>
        <v>0</v>
      </c>
      <c r="R377" s="212">
        <f t="shared" si="16"/>
        <v>0</v>
      </c>
      <c r="S377" s="17">
        <f t="shared" si="18"/>
        <v>0</v>
      </c>
      <c r="T377" s="212">
        <f t="shared" si="17"/>
        <v>12</v>
      </c>
      <c r="U377" s="209">
        <v>12</v>
      </c>
      <c r="V377" s="1"/>
      <c r="W377" s="1"/>
      <c r="X377" s="1"/>
      <c r="Y377" s="1"/>
      <c r="Z377" s="1"/>
      <c r="AA377" s="1"/>
      <c r="AB377" s="1"/>
      <c r="AC377" s="1"/>
    </row>
    <row r="378" spans="1:29" ht="15.75" customHeight="1" x14ac:dyDescent="0.25">
      <c r="A378" s="8"/>
      <c r="B378" s="7"/>
      <c r="C378" s="7"/>
      <c r="D378" s="8"/>
      <c r="E378" s="9"/>
      <c r="F378" s="9">
        <f>IFERROR(SUMIFS(ENTRADAS!$J:$J,ENTRADAS!$B:$B,CADASTRO!$B378,ENTRADAS!$I:$I,CADASTRO!F$2)/(SUMIFS(ENTRADAS!$D:$D,ENTRADAS!$B:$B,CADASTRO!$B378,ENTRADAS!$I:$I,CADASTRO!F$2)),0)</f>
        <v>0</v>
      </c>
      <c r="G378" s="9">
        <f>IFERROR(SUMIFS(ENTRADAS!$J:$J,ENTRADAS!$B:$B,CADASTRO!$B378,ENTRADAS!$I:$I,CADASTRO!G$2)/(SUMIFS(ENTRADAS!$D:$D,ENTRADAS!$B:$B,CADASTRO!$B378,ENTRADAS!$I:$I,CADASTRO!G$2)),0)</f>
        <v>0</v>
      </c>
      <c r="H378" s="9">
        <f>IFERROR(SUMIFS(ENTRADAS!$J:$J,ENTRADAS!$B:$B,CADASTRO!$B378,ENTRADAS!$I:$I,CADASTRO!H$2)/(SUMIFS(ENTRADAS!$D:$D,ENTRADAS!$B:$B,CADASTRO!$B378,ENTRADAS!$I:$I,CADASTRO!H$2)),0)</f>
        <v>0</v>
      </c>
      <c r="I378" s="9">
        <f>IFERROR(SUMIFS(ENTRADAS!$J:$J,ENTRADAS!$B:$B,CADASTRO!$B378,ENTRADAS!$I:$I,CADASTRO!I$2)/(SUMIFS(ENTRADAS!$D:$D,ENTRADAS!$B:$B,CADASTRO!$B378,ENTRADAS!$I:$I,CADASTRO!I$2)),0)</f>
        <v>0</v>
      </c>
      <c r="J378" s="9">
        <f>IFERROR(SUMIFS(ENTRADAS!$J:$J,ENTRADAS!$B:$B,CADASTRO!$B378,ENTRADAS!$I:$I,CADASTRO!J$2)/(SUMIFS(ENTRADAS!$D:$D,ENTRADAS!$B:$B,CADASTRO!$B378,ENTRADAS!$I:$I,CADASTRO!J$2)),0)</f>
        <v>0</v>
      </c>
      <c r="K378" s="9">
        <f>IFERROR(SUMIFS(ENTRADAS!$J:$J,ENTRADAS!$B:$B,CADASTRO!$B378,ENTRADAS!$I:$I,CADASTRO!K$2)/(SUMIFS(ENTRADAS!$D:$D,ENTRADAS!$B:$B,CADASTRO!$B378,ENTRADAS!$I:$I,CADASTRO!K$2)),0)</f>
        <v>0</v>
      </c>
      <c r="L378" s="9">
        <f>IFERROR(SUMIFS(ENTRADAS!$J:$J,ENTRADAS!$B:$B,CADASTRO!$B378,ENTRADAS!$I:$I,CADASTRO!L$2)/(SUMIFS(ENTRADAS!$D:$D,ENTRADAS!$B:$B,CADASTRO!$B378,ENTRADAS!$I:$I,CADASTRO!L$2)),0)</f>
        <v>0</v>
      </c>
      <c r="M378" s="9">
        <f>IFERROR(SUMIFS(ENTRADAS!$J:$J,ENTRADAS!$B:$B,CADASTRO!$B378,ENTRADAS!$I:$I,CADASTRO!M$2)/(SUMIFS(ENTRADAS!$D:$D,ENTRADAS!$B:$B,CADASTRO!$B378,ENTRADAS!$I:$I,CADASTRO!M$2)),0)</f>
        <v>0</v>
      </c>
      <c r="N378" s="9">
        <f>IFERROR(SUMIFS(ENTRADAS!$J:$J,ENTRADAS!$B:$B,CADASTRO!$B378,ENTRADAS!$I:$I,CADASTRO!N$2)/(SUMIFS(ENTRADAS!$D:$D,ENTRADAS!$B:$B,CADASTRO!$B378,ENTRADAS!$I:$I,CADASTRO!N$2)),0)</f>
        <v>0</v>
      </c>
      <c r="O378" s="9">
        <f>IFERROR(SUMIFS(ENTRADAS!$J:$J,ENTRADAS!$B:$B,CADASTRO!$B378,ENTRADAS!$I:$I,CADASTRO!O$2)/(SUMIFS(ENTRADAS!$D:$D,ENTRADAS!$B:$B,CADASTRO!$B378,ENTRADAS!$I:$I,CADASTRO!O$2)),0)</f>
        <v>0</v>
      </c>
      <c r="P378" s="9">
        <f>IFERROR(SUMIFS(ENTRADAS!$J:$J,ENTRADAS!$B:$B,CADASTRO!$B378,ENTRADAS!$I:$I,CADASTRO!P$2)/(SUMIFS(ENTRADAS!$D:$D,ENTRADAS!$B:$B,CADASTRO!$B378,ENTRADAS!$I:$I,CADASTRO!P$2)),0)</f>
        <v>0</v>
      </c>
      <c r="Q378" s="9">
        <f>IFERROR(SUMIFS(ENTRADAS!$J:$J,ENTRADAS!$B:$B,CADASTRO!$B378,ENTRADAS!$I:$I,CADASTRO!Q$2)/(SUMIFS(ENTRADAS!$D:$D,ENTRADAS!$B:$B,CADASTRO!$B378,ENTRADAS!$I:$I,CADASTRO!Q$2)),0)</f>
        <v>0</v>
      </c>
      <c r="R378" s="212">
        <f t="shared" si="16"/>
        <v>0</v>
      </c>
      <c r="S378" s="17">
        <f t="shared" si="18"/>
        <v>0</v>
      </c>
      <c r="T378" s="212">
        <f t="shared" si="17"/>
        <v>12</v>
      </c>
      <c r="U378" s="209">
        <v>12</v>
      </c>
      <c r="V378" s="1"/>
      <c r="W378" s="1"/>
      <c r="X378" s="1"/>
      <c r="Y378" s="1"/>
      <c r="Z378" s="1"/>
      <c r="AA378" s="1"/>
      <c r="AB378" s="1"/>
      <c r="AC378" s="1"/>
    </row>
    <row r="379" spans="1:29" ht="15.75" customHeight="1" x14ac:dyDescent="0.25">
      <c r="A379" s="8"/>
      <c r="B379" s="63"/>
      <c r="C379" s="7"/>
      <c r="D379" s="8"/>
      <c r="E379" s="9"/>
      <c r="F379" s="9">
        <f>IFERROR(SUMIFS(ENTRADAS!$J:$J,ENTRADAS!$B:$B,CADASTRO!$B379,ENTRADAS!$I:$I,CADASTRO!F$2)/(SUMIFS(ENTRADAS!$D:$D,ENTRADAS!$B:$B,CADASTRO!$B379,ENTRADAS!$I:$I,CADASTRO!F$2)),0)</f>
        <v>0</v>
      </c>
      <c r="G379" s="9">
        <f>IFERROR(SUMIFS(ENTRADAS!$J:$J,ENTRADAS!$B:$B,CADASTRO!$B379,ENTRADAS!$I:$I,CADASTRO!G$2)/(SUMIFS(ENTRADAS!$D:$D,ENTRADAS!$B:$B,CADASTRO!$B379,ENTRADAS!$I:$I,CADASTRO!G$2)),0)</f>
        <v>0</v>
      </c>
      <c r="H379" s="9">
        <f>IFERROR(SUMIFS(ENTRADAS!$J:$J,ENTRADAS!$B:$B,CADASTRO!$B379,ENTRADAS!$I:$I,CADASTRO!H$2)/(SUMIFS(ENTRADAS!$D:$D,ENTRADAS!$B:$B,CADASTRO!$B379,ENTRADAS!$I:$I,CADASTRO!H$2)),0)</f>
        <v>0</v>
      </c>
      <c r="I379" s="9">
        <f>IFERROR(SUMIFS(ENTRADAS!$J:$J,ENTRADAS!$B:$B,CADASTRO!$B379,ENTRADAS!$I:$I,CADASTRO!I$2)/(SUMIFS(ENTRADAS!$D:$D,ENTRADAS!$B:$B,CADASTRO!$B379,ENTRADAS!$I:$I,CADASTRO!I$2)),0)</f>
        <v>0</v>
      </c>
      <c r="J379" s="9">
        <f>IFERROR(SUMIFS(ENTRADAS!$J:$J,ENTRADAS!$B:$B,CADASTRO!$B379,ENTRADAS!$I:$I,CADASTRO!J$2)/(SUMIFS(ENTRADAS!$D:$D,ENTRADAS!$B:$B,CADASTRO!$B379,ENTRADAS!$I:$I,CADASTRO!J$2)),0)</f>
        <v>0</v>
      </c>
      <c r="K379" s="9">
        <f>IFERROR(SUMIFS(ENTRADAS!$J:$J,ENTRADAS!$B:$B,CADASTRO!$B379,ENTRADAS!$I:$I,CADASTRO!K$2)/(SUMIFS(ENTRADAS!$D:$D,ENTRADAS!$B:$B,CADASTRO!$B379,ENTRADAS!$I:$I,CADASTRO!K$2)),0)</f>
        <v>0</v>
      </c>
      <c r="L379" s="9">
        <f>IFERROR(SUMIFS(ENTRADAS!$J:$J,ENTRADAS!$B:$B,CADASTRO!$B379,ENTRADAS!$I:$I,CADASTRO!L$2)/(SUMIFS(ENTRADAS!$D:$D,ENTRADAS!$B:$B,CADASTRO!$B379,ENTRADAS!$I:$I,CADASTRO!L$2)),0)</f>
        <v>0</v>
      </c>
      <c r="M379" s="9">
        <f>IFERROR(SUMIFS(ENTRADAS!$J:$J,ENTRADAS!$B:$B,CADASTRO!$B379,ENTRADAS!$I:$I,CADASTRO!M$2)/(SUMIFS(ENTRADAS!$D:$D,ENTRADAS!$B:$B,CADASTRO!$B379,ENTRADAS!$I:$I,CADASTRO!M$2)),0)</f>
        <v>0</v>
      </c>
      <c r="N379" s="9">
        <f>IFERROR(SUMIFS(ENTRADAS!$J:$J,ENTRADAS!$B:$B,CADASTRO!$B379,ENTRADAS!$I:$I,CADASTRO!N$2)/(SUMIFS(ENTRADAS!$D:$D,ENTRADAS!$B:$B,CADASTRO!$B379,ENTRADAS!$I:$I,CADASTRO!N$2)),0)</f>
        <v>0</v>
      </c>
      <c r="O379" s="9">
        <f>IFERROR(SUMIFS(ENTRADAS!$J:$J,ENTRADAS!$B:$B,CADASTRO!$B379,ENTRADAS!$I:$I,CADASTRO!O$2)/(SUMIFS(ENTRADAS!$D:$D,ENTRADAS!$B:$B,CADASTRO!$B379,ENTRADAS!$I:$I,CADASTRO!O$2)),0)</f>
        <v>0</v>
      </c>
      <c r="P379" s="9">
        <f>IFERROR(SUMIFS(ENTRADAS!$J:$J,ENTRADAS!$B:$B,CADASTRO!$B379,ENTRADAS!$I:$I,CADASTRO!P$2)/(SUMIFS(ENTRADAS!$D:$D,ENTRADAS!$B:$B,CADASTRO!$B379,ENTRADAS!$I:$I,CADASTRO!P$2)),0)</f>
        <v>0</v>
      </c>
      <c r="Q379" s="9">
        <f>IFERROR(SUMIFS(ENTRADAS!$J:$J,ENTRADAS!$B:$B,CADASTRO!$B379,ENTRADAS!$I:$I,CADASTRO!Q$2)/(SUMIFS(ENTRADAS!$D:$D,ENTRADAS!$B:$B,CADASTRO!$B379,ENTRADAS!$I:$I,CADASTRO!Q$2)),0)</f>
        <v>0</v>
      </c>
      <c r="R379" s="212">
        <f t="shared" si="16"/>
        <v>0</v>
      </c>
      <c r="S379" s="17">
        <f t="shared" si="18"/>
        <v>0</v>
      </c>
      <c r="T379" s="212">
        <f t="shared" si="17"/>
        <v>12</v>
      </c>
      <c r="U379" s="209">
        <v>12</v>
      </c>
      <c r="V379" s="1"/>
      <c r="W379" s="1"/>
      <c r="X379" s="1"/>
      <c r="Y379" s="1"/>
      <c r="Z379" s="1"/>
      <c r="AA379" s="1"/>
      <c r="AB379" s="1"/>
      <c r="AC379" s="1"/>
    </row>
    <row r="380" spans="1:29" ht="15.75" customHeight="1" x14ac:dyDescent="0.25">
      <c r="A380" s="8"/>
      <c r="B380" s="63"/>
      <c r="C380" s="7"/>
      <c r="D380" s="8"/>
      <c r="E380" s="9"/>
      <c r="F380" s="9">
        <f>IFERROR(SUMIFS(ENTRADAS!$J:$J,ENTRADAS!$B:$B,CADASTRO!$B380,ENTRADAS!$I:$I,CADASTRO!F$2)/(SUMIFS(ENTRADAS!$D:$D,ENTRADAS!$B:$B,CADASTRO!$B380,ENTRADAS!$I:$I,CADASTRO!F$2)),0)</f>
        <v>0</v>
      </c>
      <c r="G380" s="9">
        <f>IFERROR(SUMIFS(ENTRADAS!$J:$J,ENTRADAS!$B:$B,CADASTRO!$B380,ENTRADAS!$I:$I,CADASTRO!G$2)/(SUMIFS(ENTRADAS!$D:$D,ENTRADAS!$B:$B,CADASTRO!$B380,ENTRADAS!$I:$I,CADASTRO!G$2)),0)</f>
        <v>0</v>
      </c>
      <c r="H380" s="9">
        <f>IFERROR(SUMIFS(ENTRADAS!$J:$J,ENTRADAS!$B:$B,CADASTRO!$B380,ENTRADAS!$I:$I,CADASTRO!H$2)/(SUMIFS(ENTRADAS!$D:$D,ENTRADAS!$B:$B,CADASTRO!$B380,ENTRADAS!$I:$I,CADASTRO!H$2)),0)</f>
        <v>0</v>
      </c>
      <c r="I380" s="9">
        <f>IFERROR(SUMIFS(ENTRADAS!$J:$J,ENTRADAS!$B:$B,CADASTRO!$B380,ENTRADAS!$I:$I,CADASTRO!I$2)/(SUMIFS(ENTRADAS!$D:$D,ENTRADAS!$B:$B,CADASTRO!$B380,ENTRADAS!$I:$I,CADASTRO!I$2)),0)</f>
        <v>0</v>
      </c>
      <c r="J380" s="9">
        <f>IFERROR(SUMIFS(ENTRADAS!$J:$J,ENTRADAS!$B:$B,CADASTRO!$B380,ENTRADAS!$I:$I,CADASTRO!J$2)/(SUMIFS(ENTRADAS!$D:$D,ENTRADAS!$B:$B,CADASTRO!$B380,ENTRADAS!$I:$I,CADASTRO!J$2)),0)</f>
        <v>0</v>
      </c>
      <c r="K380" s="9">
        <f>IFERROR(SUMIFS(ENTRADAS!$J:$J,ENTRADAS!$B:$B,CADASTRO!$B380,ENTRADAS!$I:$I,CADASTRO!K$2)/(SUMIFS(ENTRADAS!$D:$D,ENTRADAS!$B:$B,CADASTRO!$B380,ENTRADAS!$I:$I,CADASTRO!K$2)),0)</f>
        <v>0</v>
      </c>
      <c r="L380" s="9">
        <f>IFERROR(SUMIFS(ENTRADAS!$J:$J,ENTRADAS!$B:$B,CADASTRO!$B380,ENTRADAS!$I:$I,CADASTRO!L$2)/(SUMIFS(ENTRADAS!$D:$D,ENTRADAS!$B:$B,CADASTRO!$B380,ENTRADAS!$I:$I,CADASTRO!L$2)),0)</f>
        <v>0</v>
      </c>
      <c r="M380" s="9">
        <f>IFERROR(SUMIFS(ENTRADAS!$J:$J,ENTRADAS!$B:$B,CADASTRO!$B380,ENTRADAS!$I:$I,CADASTRO!M$2)/(SUMIFS(ENTRADAS!$D:$D,ENTRADAS!$B:$B,CADASTRO!$B380,ENTRADAS!$I:$I,CADASTRO!M$2)),0)</f>
        <v>0</v>
      </c>
      <c r="N380" s="9">
        <f>IFERROR(SUMIFS(ENTRADAS!$J:$J,ENTRADAS!$B:$B,CADASTRO!$B380,ENTRADAS!$I:$I,CADASTRO!N$2)/(SUMIFS(ENTRADAS!$D:$D,ENTRADAS!$B:$B,CADASTRO!$B380,ENTRADAS!$I:$I,CADASTRO!N$2)),0)</f>
        <v>0</v>
      </c>
      <c r="O380" s="9">
        <f>IFERROR(SUMIFS(ENTRADAS!$J:$J,ENTRADAS!$B:$B,CADASTRO!$B380,ENTRADAS!$I:$I,CADASTRO!O$2)/(SUMIFS(ENTRADAS!$D:$D,ENTRADAS!$B:$B,CADASTRO!$B380,ENTRADAS!$I:$I,CADASTRO!O$2)),0)</f>
        <v>0</v>
      </c>
      <c r="P380" s="9">
        <f>IFERROR(SUMIFS(ENTRADAS!$J:$J,ENTRADAS!$B:$B,CADASTRO!$B380,ENTRADAS!$I:$I,CADASTRO!P$2)/(SUMIFS(ENTRADAS!$D:$D,ENTRADAS!$B:$B,CADASTRO!$B380,ENTRADAS!$I:$I,CADASTRO!P$2)),0)</f>
        <v>0</v>
      </c>
      <c r="Q380" s="9">
        <f>IFERROR(SUMIFS(ENTRADAS!$J:$J,ENTRADAS!$B:$B,CADASTRO!$B380,ENTRADAS!$I:$I,CADASTRO!Q$2)/(SUMIFS(ENTRADAS!$D:$D,ENTRADAS!$B:$B,CADASTRO!$B380,ENTRADAS!$I:$I,CADASTRO!Q$2)),0)</f>
        <v>0</v>
      </c>
      <c r="R380" s="212">
        <f t="shared" si="16"/>
        <v>0</v>
      </c>
      <c r="S380" s="17">
        <f t="shared" si="18"/>
        <v>0</v>
      </c>
      <c r="T380" s="212">
        <f t="shared" si="17"/>
        <v>12</v>
      </c>
      <c r="U380" s="209">
        <v>12</v>
      </c>
      <c r="V380" s="1"/>
      <c r="W380" s="1"/>
      <c r="X380" s="1"/>
      <c r="Y380" s="1"/>
      <c r="Z380" s="1"/>
      <c r="AA380" s="1"/>
      <c r="AB380" s="1"/>
      <c r="AC380" s="1"/>
    </row>
    <row r="381" spans="1:29" ht="15.75" customHeight="1" x14ac:dyDescent="0.25">
      <c r="A381" s="8"/>
      <c r="B381" s="61"/>
      <c r="C381" s="7"/>
      <c r="D381" s="8"/>
      <c r="E381" s="9"/>
      <c r="F381" s="9">
        <f>IFERROR(SUMIFS(ENTRADAS!$J:$J,ENTRADAS!$B:$B,CADASTRO!$B381,ENTRADAS!$I:$I,CADASTRO!F$2)/(SUMIFS(ENTRADAS!$D:$D,ENTRADAS!$B:$B,CADASTRO!$B381,ENTRADAS!$I:$I,CADASTRO!F$2)),0)</f>
        <v>0</v>
      </c>
      <c r="G381" s="9">
        <f>IFERROR(SUMIFS(ENTRADAS!$J:$J,ENTRADAS!$B:$B,CADASTRO!$B381,ENTRADAS!$I:$I,CADASTRO!G$2)/(SUMIFS(ENTRADAS!$D:$D,ENTRADAS!$B:$B,CADASTRO!$B381,ENTRADAS!$I:$I,CADASTRO!G$2)),0)</f>
        <v>0</v>
      </c>
      <c r="H381" s="9">
        <f>IFERROR(SUMIFS(ENTRADAS!$J:$J,ENTRADAS!$B:$B,CADASTRO!$B381,ENTRADAS!$I:$I,CADASTRO!H$2)/(SUMIFS(ENTRADAS!$D:$D,ENTRADAS!$B:$B,CADASTRO!$B381,ENTRADAS!$I:$I,CADASTRO!H$2)),0)</f>
        <v>0</v>
      </c>
      <c r="I381" s="9">
        <f>IFERROR(SUMIFS(ENTRADAS!$J:$J,ENTRADAS!$B:$B,CADASTRO!$B381,ENTRADAS!$I:$I,CADASTRO!I$2)/(SUMIFS(ENTRADAS!$D:$D,ENTRADAS!$B:$B,CADASTRO!$B381,ENTRADAS!$I:$I,CADASTRO!I$2)),0)</f>
        <v>0</v>
      </c>
      <c r="J381" s="9">
        <f>IFERROR(SUMIFS(ENTRADAS!$J:$J,ENTRADAS!$B:$B,CADASTRO!$B381,ENTRADAS!$I:$I,CADASTRO!J$2)/(SUMIFS(ENTRADAS!$D:$D,ENTRADAS!$B:$B,CADASTRO!$B381,ENTRADAS!$I:$I,CADASTRO!J$2)),0)</f>
        <v>0</v>
      </c>
      <c r="K381" s="9">
        <f>IFERROR(SUMIFS(ENTRADAS!$J:$J,ENTRADAS!$B:$B,CADASTRO!$B381,ENTRADAS!$I:$I,CADASTRO!K$2)/(SUMIFS(ENTRADAS!$D:$D,ENTRADAS!$B:$B,CADASTRO!$B381,ENTRADAS!$I:$I,CADASTRO!K$2)),0)</f>
        <v>0</v>
      </c>
      <c r="L381" s="9">
        <f>IFERROR(SUMIFS(ENTRADAS!$J:$J,ENTRADAS!$B:$B,CADASTRO!$B381,ENTRADAS!$I:$I,CADASTRO!L$2)/(SUMIFS(ENTRADAS!$D:$D,ENTRADAS!$B:$B,CADASTRO!$B381,ENTRADAS!$I:$I,CADASTRO!L$2)),0)</f>
        <v>0</v>
      </c>
      <c r="M381" s="9">
        <f>IFERROR(SUMIFS(ENTRADAS!$J:$J,ENTRADAS!$B:$B,CADASTRO!$B381,ENTRADAS!$I:$I,CADASTRO!M$2)/(SUMIFS(ENTRADAS!$D:$D,ENTRADAS!$B:$B,CADASTRO!$B381,ENTRADAS!$I:$I,CADASTRO!M$2)),0)</f>
        <v>0</v>
      </c>
      <c r="N381" s="9">
        <f>IFERROR(SUMIFS(ENTRADAS!$J:$J,ENTRADAS!$B:$B,CADASTRO!$B381,ENTRADAS!$I:$I,CADASTRO!N$2)/(SUMIFS(ENTRADAS!$D:$D,ENTRADAS!$B:$B,CADASTRO!$B381,ENTRADAS!$I:$I,CADASTRO!N$2)),0)</f>
        <v>0</v>
      </c>
      <c r="O381" s="9">
        <f>IFERROR(SUMIFS(ENTRADAS!$J:$J,ENTRADAS!$B:$B,CADASTRO!$B381,ENTRADAS!$I:$I,CADASTRO!O$2)/(SUMIFS(ENTRADAS!$D:$D,ENTRADAS!$B:$B,CADASTRO!$B381,ENTRADAS!$I:$I,CADASTRO!O$2)),0)</f>
        <v>0</v>
      </c>
      <c r="P381" s="9">
        <f>IFERROR(SUMIFS(ENTRADAS!$J:$J,ENTRADAS!$B:$B,CADASTRO!$B381,ENTRADAS!$I:$I,CADASTRO!P$2)/(SUMIFS(ENTRADAS!$D:$D,ENTRADAS!$B:$B,CADASTRO!$B381,ENTRADAS!$I:$I,CADASTRO!P$2)),0)</f>
        <v>0</v>
      </c>
      <c r="Q381" s="9">
        <f>IFERROR(SUMIFS(ENTRADAS!$J:$J,ENTRADAS!$B:$B,CADASTRO!$B381,ENTRADAS!$I:$I,CADASTRO!Q$2)/(SUMIFS(ENTRADAS!$D:$D,ENTRADAS!$B:$B,CADASTRO!$B381,ENTRADAS!$I:$I,CADASTRO!Q$2)),0)</f>
        <v>0</v>
      </c>
      <c r="R381" s="212">
        <f t="shared" si="16"/>
        <v>0</v>
      </c>
      <c r="S381" s="17">
        <f t="shared" si="18"/>
        <v>0</v>
      </c>
      <c r="T381" s="212">
        <f t="shared" si="17"/>
        <v>12</v>
      </c>
      <c r="U381" s="209">
        <v>12</v>
      </c>
      <c r="V381" s="1"/>
      <c r="W381" s="1"/>
      <c r="X381" s="1"/>
      <c r="Y381" s="1"/>
      <c r="Z381" s="1"/>
      <c r="AA381" s="1"/>
      <c r="AB381" s="1"/>
      <c r="AC381" s="1"/>
    </row>
    <row r="382" spans="1:29" ht="15.75" customHeight="1" x14ac:dyDescent="0.25">
      <c r="A382" s="8"/>
      <c r="B382" s="61"/>
      <c r="C382" s="7"/>
      <c r="D382" s="8"/>
      <c r="E382" s="9"/>
      <c r="F382" s="9">
        <f>IFERROR(SUMIFS(ENTRADAS!$J:$J,ENTRADAS!$B:$B,CADASTRO!$B382,ENTRADAS!$I:$I,CADASTRO!F$2)/(SUMIFS(ENTRADAS!$D:$D,ENTRADAS!$B:$B,CADASTRO!$B382,ENTRADAS!$I:$I,CADASTRO!F$2)),0)</f>
        <v>0</v>
      </c>
      <c r="G382" s="9">
        <f>IFERROR(SUMIFS(ENTRADAS!$J:$J,ENTRADAS!$B:$B,CADASTRO!$B382,ENTRADAS!$I:$I,CADASTRO!G$2)/(SUMIFS(ENTRADAS!$D:$D,ENTRADAS!$B:$B,CADASTRO!$B382,ENTRADAS!$I:$I,CADASTRO!G$2)),0)</f>
        <v>0</v>
      </c>
      <c r="H382" s="9">
        <f>IFERROR(SUMIFS(ENTRADAS!$J:$J,ENTRADAS!$B:$B,CADASTRO!$B382,ENTRADAS!$I:$I,CADASTRO!H$2)/(SUMIFS(ENTRADAS!$D:$D,ENTRADAS!$B:$B,CADASTRO!$B382,ENTRADAS!$I:$I,CADASTRO!H$2)),0)</f>
        <v>0</v>
      </c>
      <c r="I382" s="9">
        <f>IFERROR(SUMIFS(ENTRADAS!$J:$J,ENTRADAS!$B:$B,CADASTRO!$B382,ENTRADAS!$I:$I,CADASTRO!I$2)/(SUMIFS(ENTRADAS!$D:$D,ENTRADAS!$B:$B,CADASTRO!$B382,ENTRADAS!$I:$I,CADASTRO!I$2)),0)</f>
        <v>0</v>
      </c>
      <c r="J382" s="9">
        <f>IFERROR(SUMIFS(ENTRADAS!$J:$J,ENTRADAS!$B:$B,CADASTRO!$B382,ENTRADAS!$I:$I,CADASTRO!J$2)/(SUMIFS(ENTRADAS!$D:$D,ENTRADAS!$B:$B,CADASTRO!$B382,ENTRADAS!$I:$I,CADASTRO!J$2)),0)</f>
        <v>0</v>
      </c>
      <c r="K382" s="9">
        <f>IFERROR(SUMIFS(ENTRADAS!$J:$J,ENTRADAS!$B:$B,CADASTRO!$B382,ENTRADAS!$I:$I,CADASTRO!K$2)/(SUMIFS(ENTRADAS!$D:$D,ENTRADAS!$B:$B,CADASTRO!$B382,ENTRADAS!$I:$I,CADASTRO!K$2)),0)</f>
        <v>0</v>
      </c>
      <c r="L382" s="9">
        <f>IFERROR(SUMIFS(ENTRADAS!$J:$J,ENTRADAS!$B:$B,CADASTRO!$B382,ENTRADAS!$I:$I,CADASTRO!L$2)/(SUMIFS(ENTRADAS!$D:$D,ENTRADAS!$B:$B,CADASTRO!$B382,ENTRADAS!$I:$I,CADASTRO!L$2)),0)</f>
        <v>0</v>
      </c>
      <c r="M382" s="9">
        <f>IFERROR(SUMIFS(ENTRADAS!$J:$J,ENTRADAS!$B:$B,CADASTRO!$B382,ENTRADAS!$I:$I,CADASTRO!M$2)/(SUMIFS(ENTRADAS!$D:$D,ENTRADAS!$B:$B,CADASTRO!$B382,ENTRADAS!$I:$I,CADASTRO!M$2)),0)</f>
        <v>0</v>
      </c>
      <c r="N382" s="9">
        <f>IFERROR(SUMIFS(ENTRADAS!$J:$J,ENTRADAS!$B:$B,CADASTRO!$B382,ENTRADAS!$I:$I,CADASTRO!N$2)/(SUMIFS(ENTRADAS!$D:$D,ENTRADAS!$B:$B,CADASTRO!$B382,ENTRADAS!$I:$I,CADASTRO!N$2)),0)</f>
        <v>0</v>
      </c>
      <c r="O382" s="9">
        <f>IFERROR(SUMIFS(ENTRADAS!$J:$J,ENTRADAS!$B:$B,CADASTRO!$B382,ENTRADAS!$I:$I,CADASTRO!O$2)/(SUMIFS(ENTRADAS!$D:$D,ENTRADAS!$B:$B,CADASTRO!$B382,ENTRADAS!$I:$I,CADASTRO!O$2)),0)</f>
        <v>0</v>
      </c>
      <c r="P382" s="9">
        <f>IFERROR(SUMIFS(ENTRADAS!$J:$J,ENTRADAS!$B:$B,CADASTRO!$B382,ENTRADAS!$I:$I,CADASTRO!P$2)/(SUMIFS(ENTRADAS!$D:$D,ENTRADAS!$B:$B,CADASTRO!$B382,ENTRADAS!$I:$I,CADASTRO!P$2)),0)</f>
        <v>0</v>
      </c>
      <c r="Q382" s="9">
        <f>IFERROR(SUMIFS(ENTRADAS!$J:$J,ENTRADAS!$B:$B,CADASTRO!$B382,ENTRADAS!$I:$I,CADASTRO!Q$2)/(SUMIFS(ENTRADAS!$D:$D,ENTRADAS!$B:$B,CADASTRO!$B382,ENTRADAS!$I:$I,CADASTRO!Q$2)),0)</f>
        <v>0</v>
      </c>
      <c r="R382" s="212">
        <f t="shared" si="16"/>
        <v>0</v>
      </c>
      <c r="S382" s="17">
        <f t="shared" si="18"/>
        <v>0</v>
      </c>
      <c r="T382" s="212">
        <f t="shared" si="17"/>
        <v>12</v>
      </c>
      <c r="U382" s="209">
        <v>12</v>
      </c>
      <c r="V382" s="1"/>
      <c r="W382" s="1"/>
      <c r="X382" s="1"/>
      <c r="Y382" s="1"/>
      <c r="Z382" s="1"/>
      <c r="AA382" s="1"/>
      <c r="AB382" s="1"/>
      <c r="AC382" s="1"/>
    </row>
    <row r="383" spans="1:29" ht="15.75" customHeight="1" x14ac:dyDescent="0.25">
      <c r="A383" s="8"/>
      <c r="B383" s="63"/>
      <c r="C383" s="7"/>
      <c r="D383" s="8"/>
      <c r="E383" s="9"/>
      <c r="F383" s="9">
        <f>IFERROR(SUMIFS(ENTRADAS!$J:$J,ENTRADAS!$B:$B,CADASTRO!$B383,ENTRADAS!$I:$I,CADASTRO!F$2)/(SUMIFS(ENTRADAS!$D:$D,ENTRADAS!$B:$B,CADASTRO!$B383,ENTRADAS!$I:$I,CADASTRO!F$2)),0)</f>
        <v>0</v>
      </c>
      <c r="G383" s="9">
        <f>IFERROR(SUMIFS(ENTRADAS!$J:$J,ENTRADAS!$B:$B,CADASTRO!$B383,ENTRADAS!$I:$I,CADASTRO!G$2)/(SUMIFS(ENTRADAS!$D:$D,ENTRADAS!$B:$B,CADASTRO!$B383,ENTRADAS!$I:$I,CADASTRO!G$2)),0)</f>
        <v>0</v>
      </c>
      <c r="H383" s="9">
        <f>IFERROR(SUMIFS(ENTRADAS!$J:$J,ENTRADAS!$B:$B,CADASTRO!$B383,ENTRADAS!$I:$I,CADASTRO!H$2)/(SUMIFS(ENTRADAS!$D:$D,ENTRADAS!$B:$B,CADASTRO!$B383,ENTRADAS!$I:$I,CADASTRO!H$2)),0)</f>
        <v>0</v>
      </c>
      <c r="I383" s="9">
        <f>IFERROR(SUMIFS(ENTRADAS!$J:$J,ENTRADAS!$B:$B,CADASTRO!$B383,ENTRADAS!$I:$I,CADASTRO!I$2)/(SUMIFS(ENTRADAS!$D:$D,ENTRADAS!$B:$B,CADASTRO!$B383,ENTRADAS!$I:$I,CADASTRO!I$2)),0)</f>
        <v>0</v>
      </c>
      <c r="J383" s="9">
        <f>IFERROR(SUMIFS(ENTRADAS!$J:$J,ENTRADAS!$B:$B,CADASTRO!$B383,ENTRADAS!$I:$I,CADASTRO!J$2)/(SUMIFS(ENTRADAS!$D:$D,ENTRADAS!$B:$B,CADASTRO!$B383,ENTRADAS!$I:$I,CADASTRO!J$2)),0)</f>
        <v>0</v>
      </c>
      <c r="K383" s="9">
        <f>IFERROR(SUMIFS(ENTRADAS!$J:$J,ENTRADAS!$B:$B,CADASTRO!$B383,ENTRADAS!$I:$I,CADASTRO!K$2)/(SUMIFS(ENTRADAS!$D:$D,ENTRADAS!$B:$B,CADASTRO!$B383,ENTRADAS!$I:$I,CADASTRO!K$2)),0)</f>
        <v>0</v>
      </c>
      <c r="L383" s="9">
        <f>IFERROR(SUMIFS(ENTRADAS!$J:$J,ENTRADAS!$B:$B,CADASTRO!$B383,ENTRADAS!$I:$I,CADASTRO!L$2)/(SUMIFS(ENTRADAS!$D:$D,ENTRADAS!$B:$B,CADASTRO!$B383,ENTRADAS!$I:$I,CADASTRO!L$2)),0)</f>
        <v>0</v>
      </c>
      <c r="M383" s="9">
        <f>IFERROR(SUMIFS(ENTRADAS!$J:$J,ENTRADAS!$B:$B,CADASTRO!$B383,ENTRADAS!$I:$I,CADASTRO!M$2)/(SUMIFS(ENTRADAS!$D:$D,ENTRADAS!$B:$B,CADASTRO!$B383,ENTRADAS!$I:$I,CADASTRO!M$2)),0)</f>
        <v>0</v>
      </c>
      <c r="N383" s="9">
        <f>IFERROR(SUMIFS(ENTRADAS!$J:$J,ENTRADAS!$B:$B,CADASTRO!$B383,ENTRADAS!$I:$I,CADASTRO!N$2)/(SUMIFS(ENTRADAS!$D:$D,ENTRADAS!$B:$B,CADASTRO!$B383,ENTRADAS!$I:$I,CADASTRO!N$2)),0)</f>
        <v>0</v>
      </c>
      <c r="O383" s="9">
        <f>IFERROR(SUMIFS(ENTRADAS!$J:$J,ENTRADAS!$B:$B,CADASTRO!$B383,ENTRADAS!$I:$I,CADASTRO!O$2)/(SUMIFS(ENTRADAS!$D:$D,ENTRADAS!$B:$B,CADASTRO!$B383,ENTRADAS!$I:$I,CADASTRO!O$2)),0)</f>
        <v>0</v>
      </c>
      <c r="P383" s="9">
        <f>IFERROR(SUMIFS(ENTRADAS!$J:$J,ENTRADAS!$B:$B,CADASTRO!$B383,ENTRADAS!$I:$I,CADASTRO!P$2)/(SUMIFS(ENTRADAS!$D:$D,ENTRADAS!$B:$B,CADASTRO!$B383,ENTRADAS!$I:$I,CADASTRO!P$2)),0)</f>
        <v>0</v>
      </c>
      <c r="Q383" s="9">
        <f>IFERROR(SUMIFS(ENTRADAS!$J:$J,ENTRADAS!$B:$B,CADASTRO!$B383,ENTRADAS!$I:$I,CADASTRO!Q$2)/(SUMIFS(ENTRADAS!$D:$D,ENTRADAS!$B:$B,CADASTRO!$B383,ENTRADAS!$I:$I,CADASTRO!Q$2)),0)</f>
        <v>0</v>
      </c>
      <c r="R383" s="212">
        <f t="shared" ref="R383:R393" si="19">IFERROR(SUM(F383:Q383)/(U383-T383),0)</f>
        <v>0</v>
      </c>
      <c r="S383" s="17">
        <f t="shared" si="18"/>
        <v>0</v>
      </c>
      <c r="T383" s="212">
        <f t="shared" si="17"/>
        <v>12</v>
      </c>
      <c r="U383" s="209">
        <v>12</v>
      </c>
      <c r="V383" s="1"/>
      <c r="W383" s="1"/>
      <c r="X383" s="1"/>
      <c r="Y383" s="1"/>
      <c r="Z383" s="1"/>
      <c r="AA383" s="1"/>
      <c r="AB383" s="1"/>
      <c r="AC383" s="1"/>
    </row>
    <row r="384" spans="1:29" ht="15.75" customHeight="1" x14ac:dyDescent="0.25">
      <c r="A384" s="8"/>
      <c r="B384" s="61"/>
      <c r="C384" s="7"/>
      <c r="D384" s="234"/>
      <c r="E384" s="9"/>
      <c r="F384" s="9">
        <f>IFERROR(SUMIFS(ENTRADAS!$J:$J,ENTRADAS!$B:$B,CADASTRO!$B384,ENTRADAS!$I:$I,CADASTRO!F$2)/(SUMIFS(ENTRADAS!$D:$D,ENTRADAS!$B:$B,CADASTRO!$B384,ENTRADAS!$I:$I,CADASTRO!F$2)),0)</f>
        <v>0</v>
      </c>
      <c r="G384" s="9">
        <f>IFERROR(SUMIFS(ENTRADAS!$J:$J,ENTRADAS!$B:$B,CADASTRO!$B384,ENTRADAS!$I:$I,CADASTRO!G$2)/(SUMIFS(ENTRADAS!$D:$D,ENTRADAS!$B:$B,CADASTRO!$B384,ENTRADAS!$I:$I,CADASTRO!G$2)),0)</f>
        <v>0</v>
      </c>
      <c r="H384" s="9">
        <f>IFERROR(SUMIFS(ENTRADAS!$J:$J,ENTRADAS!$B:$B,CADASTRO!$B384,ENTRADAS!$I:$I,CADASTRO!H$2)/(SUMIFS(ENTRADAS!$D:$D,ENTRADAS!$B:$B,CADASTRO!$B384,ENTRADAS!$I:$I,CADASTRO!H$2)),0)</f>
        <v>0</v>
      </c>
      <c r="I384" s="9">
        <f>IFERROR(SUMIFS(ENTRADAS!$J:$J,ENTRADAS!$B:$B,CADASTRO!$B384,ENTRADAS!$I:$I,CADASTRO!I$2)/(SUMIFS(ENTRADAS!$D:$D,ENTRADAS!$B:$B,CADASTRO!$B384,ENTRADAS!$I:$I,CADASTRO!I$2)),0)</f>
        <v>0</v>
      </c>
      <c r="J384" s="9">
        <f>IFERROR(SUMIFS(ENTRADAS!$J:$J,ENTRADAS!$B:$B,CADASTRO!$B384,ENTRADAS!$I:$I,CADASTRO!J$2)/(SUMIFS(ENTRADAS!$D:$D,ENTRADAS!$B:$B,CADASTRO!$B384,ENTRADAS!$I:$I,CADASTRO!J$2)),0)</f>
        <v>0</v>
      </c>
      <c r="K384" s="9">
        <f>IFERROR(SUMIFS(ENTRADAS!$J:$J,ENTRADAS!$B:$B,CADASTRO!$B384,ENTRADAS!$I:$I,CADASTRO!K$2)/(SUMIFS(ENTRADAS!$D:$D,ENTRADAS!$B:$B,CADASTRO!$B384,ENTRADAS!$I:$I,CADASTRO!K$2)),0)</f>
        <v>0</v>
      </c>
      <c r="L384" s="9">
        <f>IFERROR(SUMIFS(ENTRADAS!$J:$J,ENTRADAS!$B:$B,CADASTRO!$B384,ENTRADAS!$I:$I,CADASTRO!L$2)/(SUMIFS(ENTRADAS!$D:$D,ENTRADAS!$B:$B,CADASTRO!$B384,ENTRADAS!$I:$I,CADASTRO!L$2)),0)</f>
        <v>0</v>
      </c>
      <c r="M384" s="9">
        <f>IFERROR(SUMIFS(ENTRADAS!$J:$J,ENTRADAS!$B:$B,CADASTRO!$B384,ENTRADAS!$I:$I,CADASTRO!M$2)/(SUMIFS(ENTRADAS!$D:$D,ENTRADAS!$B:$B,CADASTRO!$B384,ENTRADAS!$I:$I,CADASTRO!M$2)),0)</f>
        <v>0</v>
      </c>
      <c r="N384" s="9">
        <f>IFERROR(SUMIFS(ENTRADAS!$J:$J,ENTRADAS!$B:$B,CADASTRO!$B384,ENTRADAS!$I:$I,CADASTRO!N$2)/(SUMIFS(ENTRADAS!$D:$D,ENTRADAS!$B:$B,CADASTRO!$B384,ENTRADAS!$I:$I,CADASTRO!N$2)),0)</f>
        <v>0</v>
      </c>
      <c r="O384" s="9">
        <f>IFERROR(SUMIFS(ENTRADAS!$J:$J,ENTRADAS!$B:$B,CADASTRO!$B384,ENTRADAS!$I:$I,CADASTRO!O$2)/(SUMIFS(ENTRADAS!$D:$D,ENTRADAS!$B:$B,CADASTRO!$B384,ENTRADAS!$I:$I,CADASTRO!O$2)),0)</f>
        <v>0</v>
      </c>
      <c r="P384" s="9">
        <f>IFERROR(SUMIFS(ENTRADAS!$J:$J,ENTRADAS!$B:$B,CADASTRO!$B384,ENTRADAS!$I:$I,CADASTRO!P$2)/(SUMIFS(ENTRADAS!$D:$D,ENTRADAS!$B:$B,CADASTRO!$B384,ENTRADAS!$I:$I,CADASTRO!P$2)),0)</f>
        <v>0</v>
      </c>
      <c r="Q384" s="9">
        <f>IFERROR(SUMIFS(ENTRADAS!$J:$J,ENTRADAS!$B:$B,CADASTRO!$B384,ENTRADAS!$I:$I,CADASTRO!Q$2)/(SUMIFS(ENTRADAS!$D:$D,ENTRADAS!$B:$B,CADASTRO!$B384,ENTRADAS!$I:$I,CADASTRO!Q$2)),0)</f>
        <v>0</v>
      </c>
      <c r="R384" s="212">
        <f t="shared" si="19"/>
        <v>0</v>
      </c>
      <c r="S384" s="17">
        <f t="shared" si="18"/>
        <v>0</v>
      </c>
      <c r="T384" s="212">
        <f t="shared" ref="T384:T393" si="20">COUNTIF(F384:Q384,0)</f>
        <v>12</v>
      </c>
      <c r="U384" s="209">
        <v>12</v>
      </c>
      <c r="V384" s="1"/>
      <c r="W384" s="1"/>
      <c r="X384" s="1"/>
      <c r="Y384" s="1"/>
      <c r="Z384" s="1"/>
      <c r="AA384" s="1"/>
      <c r="AB384" s="1"/>
      <c r="AC384" s="1"/>
    </row>
    <row r="385" spans="1:29" ht="15.75" customHeight="1" x14ac:dyDescent="0.25">
      <c r="A385" s="8"/>
      <c r="B385" s="61"/>
      <c r="C385" s="7"/>
      <c r="D385" s="8"/>
      <c r="E385" s="9"/>
      <c r="F385" s="9">
        <f>IFERROR(SUMIFS(ENTRADAS!$J:$J,ENTRADAS!$B:$B,CADASTRO!$B385,ENTRADAS!$I:$I,CADASTRO!F$2)/(SUMIFS(ENTRADAS!$D:$D,ENTRADAS!$B:$B,CADASTRO!$B385,ENTRADAS!$I:$I,CADASTRO!F$2)),0)</f>
        <v>0</v>
      </c>
      <c r="G385" s="9">
        <f>IFERROR(SUMIFS(ENTRADAS!$J:$J,ENTRADAS!$B:$B,CADASTRO!$B385,ENTRADAS!$I:$I,CADASTRO!G$2)/(SUMIFS(ENTRADAS!$D:$D,ENTRADAS!$B:$B,CADASTRO!$B385,ENTRADAS!$I:$I,CADASTRO!G$2)),0)</f>
        <v>0</v>
      </c>
      <c r="H385" s="9">
        <f>IFERROR(SUMIFS(ENTRADAS!$J:$J,ENTRADAS!$B:$B,CADASTRO!$B385,ENTRADAS!$I:$I,CADASTRO!H$2)/(SUMIFS(ENTRADAS!$D:$D,ENTRADAS!$B:$B,CADASTRO!$B385,ENTRADAS!$I:$I,CADASTRO!H$2)),0)</f>
        <v>0</v>
      </c>
      <c r="I385" s="9">
        <f>IFERROR(SUMIFS(ENTRADAS!$J:$J,ENTRADAS!$B:$B,CADASTRO!$B385,ENTRADAS!$I:$I,CADASTRO!I$2)/(SUMIFS(ENTRADAS!$D:$D,ENTRADAS!$B:$B,CADASTRO!$B385,ENTRADAS!$I:$I,CADASTRO!I$2)),0)</f>
        <v>0</v>
      </c>
      <c r="J385" s="9">
        <f>IFERROR(SUMIFS(ENTRADAS!$J:$J,ENTRADAS!$B:$B,CADASTRO!$B385,ENTRADAS!$I:$I,CADASTRO!J$2)/(SUMIFS(ENTRADAS!$D:$D,ENTRADAS!$B:$B,CADASTRO!$B385,ENTRADAS!$I:$I,CADASTRO!J$2)),0)</f>
        <v>0</v>
      </c>
      <c r="K385" s="9">
        <f>IFERROR(SUMIFS(ENTRADAS!$J:$J,ENTRADAS!$B:$B,CADASTRO!$B385,ENTRADAS!$I:$I,CADASTRO!K$2)/(SUMIFS(ENTRADAS!$D:$D,ENTRADAS!$B:$B,CADASTRO!$B385,ENTRADAS!$I:$I,CADASTRO!K$2)),0)</f>
        <v>0</v>
      </c>
      <c r="L385" s="9">
        <f>IFERROR(SUMIFS(ENTRADAS!$J:$J,ENTRADAS!$B:$B,CADASTRO!$B385,ENTRADAS!$I:$I,CADASTRO!L$2)/(SUMIFS(ENTRADAS!$D:$D,ENTRADAS!$B:$B,CADASTRO!$B385,ENTRADAS!$I:$I,CADASTRO!L$2)),0)</f>
        <v>0</v>
      </c>
      <c r="M385" s="9">
        <f>IFERROR(SUMIFS(ENTRADAS!$J:$J,ENTRADAS!$B:$B,CADASTRO!$B385,ENTRADAS!$I:$I,CADASTRO!M$2)/(SUMIFS(ENTRADAS!$D:$D,ENTRADAS!$B:$B,CADASTRO!$B385,ENTRADAS!$I:$I,CADASTRO!M$2)),0)</f>
        <v>0</v>
      </c>
      <c r="N385" s="9">
        <f>IFERROR(SUMIFS(ENTRADAS!$J:$J,ENTRADAS!$B:$B,CADASTRO!$B385,ENTRADAS!$I:$I,CADASTRO!N$2)/(SUMIFS(ENTRADAS!$D:$D,ENTRADAS!$B:$B,CADASTRO!$B385,ENTRADAS!$I:$I,CADASTRO!N$2)),0)</f>
        <v>0</v>
      </c>
      <c r="O385" s="9">
        <f>IFERROR(SUMIFS(ENTRADAS!$J:$J,ENTRADAS!$B:$B,CADASTRO!$B385,ENTRADAS!$I:$I,CADASTRO!O$2)/(SUMIFS(ENTRADAS!$D:$D,ENTRADAS!$B:$B,CADASTRO!$B385,ENTRADAS!$I:$I,CADASTRO!O$2)),0)</f>
        <v>0</v>
      </c>
      <c r="P385" s="9">
        <f>IFERROR(SUMIFS(ENTRADAS!$J:$J,ENTRADAS!$B:$B,CADASTRO!$B385,ENTRADAS!$I:$I,CADASTRO!P$2)/(SUMIFS(ENTRADAS!$D:$D,ENTRADAS!$B:$B,CADASTRO!$B385,ENTRADAS!$I:$I,CADASTRO!P$2)),0)</f>
        <v>0</v>
      </c>
      <c r="Q385" s="9">
        <f>IFERROR(SUMIFS(ENTRADAS!$J:$J,ENTRADAS!$B:$B,CADASTRO!$B385,ENTRADAS!$I:$I,CADASTRO!Q$2)/(SUMIFS(ENTRADAS!$D:$D,ENTRADAS!$B:$B,CADASTRO!$B385,ENTRADAS!$I:$I,CADASTRO!Q$2)),0)</f>
        <v>0</v>
      </c>
      <c r="R385" s="212">
        <f t="shared" si="19"/>
        <v>0</v>
      </c>
      <c r="S385" s="17">
        <f t="shared" si="18"/>
        <v>0</v>
      </c>
      <c r="T385" s="212">
        <f t="shared" si="20"/>
        <v>12</v>
      </c>
      <c r="U385" s="209">
        <v>12</v>
      </c>
      <c r="V385" s="1"/>
      <c r="W385" s="1"/>
      <c r="X385" s="1"/>
      <c r="Y385" s="1"/>
      <c r="Z385" s="1"/>
      <c r="AA385" s="1"/>
      <c r="AB385" s="1"/>
      <c r="AC385" s="1"/>
    </row>
    <row r="386" spans="1:29" ht="15.75" customHeight="1" x14ac:dyDescent="0.25">
      <c r="A386" s="8"/>
      <c r="B386" s="61"/>
      <c r="C386" s="7"/>
      <c r="D386" s="234"/>
      <c r="E386" s="9"/>
      <c r="F386" s="9">
        <f>IFERROR(SUMIFS(ENTRADAS!$J:$J,ENTRADAS!$B:$B,CADASTRO!$B386,ENTRADAS!$I:$I,CADASTRO!F$2)/(SUMIFS(ENTRADAS!$D:$D,ENTRADAS!$B:$B,CADASTRO!$B386,ENTRADAS!$I:$I,CADASTRO!F$2)),0)</f>
        <v>0</v>
      </c>
      <c r="G386" s="9">
        <f>IFERROR(SUMIFS(ENTRADAS!$J:$J,ENTRADAS!$B:$B,CADASTRO!$B386,ENTRADAS!$I:$I,CADASTRO!G$2)/(SUMIFS(ENTRADAS!$D:$D,ENTRADAS!$B:$B,CADASTRO!$B386,ENTRADAS!$I:$I,CADASTRO!G$2)),0)</f>
        <v>0</v>
      </c>
      <c r="H386" s="9">
        <f>IFERROR(SUMIFS(ENTRADAS!$J:$J,ENTRADAS!$B:$B,CADASTRO!$B386,ENTRADAS!$I:$I,CADASTRO!H$2)/(SUMIFS(ENTRADAS!$D:$D,ENTRADAS!$B:$B,CADASTRO!$B386,ENTRADAS!$I:$I,CADASTRO!H$2)),0)</f>
        <v>0</v>
      </c>
      <c r="I386" s="9">
        <f>IFERROR(SUMIFS(ENTRADAS!$J:$J,ENTRADAS!$B:$B,CADASTRO!$B386,ENTRADAS!$I:$I,CADASTRO!I$2)/(SUMIFS(ENTRADAS!$D:$D,ENTRADAS!$B:$B,CADASTRO!$B386,ENTRADAS!$I:$I,CADASTRO!I$2)),0)</f>
        <v>0</v>
      </c>
      <c r="J386" s="9">
        <f>IFERROR(SUMIFS(ENTRADAS!$J:$J,ENTRADAS!$B:$B,CADASTRO!$B386,ENTRADAS!$I:$I,CADASTRO!J$2)/(SUMIFS(ENTRADAS!$D:$D,ENTRADAS!$B:$B,CADASTRO!$B386,ENTRADAS!$I:$I,CADASTRO!J$2)),0)</f>
        <v>0</v>
      </c>
      <c r="K386" s="9">
        <f>IFERROR(SUMIFS(ENTRADAS!$J:$J,ENTRADAS!$B:$B,CADASTRO!$B386,ENTRADAS!$I:$I,CADASTRO!K$2)/(SUMIFS(ENTRADAS!$D:$D,ENTRADAS!$B:$B,CADASTRO!$B386,ENTRADAS!$I:$I,CADASTRO!K$2)),0)</f>
        <v>0</v>
      </c>
      <c r="L386" s="9">
        <f>IFERROR(SUMIFS(ENTRADAS!$J:$J,ENTRADAS!$B:$B,CADASTRO!$B386,ENTRADAS!$I:$I,CADASTRO!L$2)/(SUMIFS(ENTRADAS!$D:$D,ENTRADAS!$B:$B,CADASTRO!$B386,ENTRADAS!$I:$I,CADASTRO!L$2)),0)</f>
        <v>0</v>
      </c>
      <c r="M386" s="9">
        <f>IFERROR(SUMIFS(ENTRADAS!$J:$J,ENTRADAS!$B:$B,CADASTRO!$B386,ENTRADAS!$I:$I,CADASTRO!M$2)/(SUMIFS(ENTRADAS!$D:$D,ENTRADAS!$B:$B,CADASTRO!$B386,ENTRADAS!$I:$I,CADASTRO!M$2)),0)</f>
        <v>0</v>
      </c>
      <c r="N386" s="9">
        <f>IFERROR(SUMIFS(ENTRADAS!$J:$J,ENTRADAS!$B:$B,CADASTRO!$B386,ENTRADAS!$I:$I,CADASTRO!N$2)/(SUMIFS(ENTRADAS!$D:$D,ENTRADAS!$B:$B,CADASTRO!$B386,ENTRADAS!$I:$I,CADASTRO!N$2)),0)</f>
        <v>0</v>
      </c>
      <c r="O386" s="9">
        <f>IFERROR(SUMIFS(ENTRADAS!$J:$J,ENTRADAS!$B:$B,CADASTRO!$B386,ENTRADAS!$I:$I,CADASTRO!O$2)/(SUMIFS(ENTRADAS!$D:$D,ENTRADAS!$B:$B,CADASTRO!$B386,ENTRADAS!$I:$I,CADASTRO!O$2)),0)</f>
        <v>0</v>
      </c>
      <c r="P386" s="9">
        <f>IFERROR(SUMIFS(ENTRADAS!$J:$J,ENTRADAS!$B:$B,CADASTRO!$B386,ENTRADAS!$I:$I,CADASTRO!P$2)/(SUMIFS(ENTRADAS!$D:$D,ENTRADAS!$B:$B,CADASTRO!$B386,ENTRADAS!$I:$I,CADASTRO!P$2)),0)</f>
        <v>0</v>
      </c>
      <c r="Q386" s="9">
        <f>IFERROR(SUMIFS(ENTRADAS!$J:$J,ENTRADAS!$B:$B,CADASTRO!$B386,ENTRADAS!$I:$I,CADASTRO!Q$2)/(SUMIFS(ENTRADAS!$D:$D,ENTRADAS!$B:$B,CADASTRO!$B386,ENTRADAS!$I:$I,CADASTRO!Q$2)),0)</f>
        <v>0</v>
      </c>
      <c r="R386" s="212">
        <f t="shared" si="19"/>
        <v>0</v>
      </c>
      <c r="S386" s="17">
        <f t="shared" si="18"/>
        <v>0</v>
      </c>
      <c r="T386" s="212">
        <f t="shared" si="20"/>
        <v>12</v>
      </c>
      <c r="U386" s="209">
        <v>12</v>
      </c>
      <c r="V386" s="1"/>
      <c r="W386" s="1"/>
      <c r="X386" s="1"/>
      <c r="Y386" s="1"/>
      <c r="Z386" s="1"/>
      <c r="AA386" s="1"/>
      <c r="AB386" s="1"/>
      <c r="AC386" s="1"/>
    </row>
    <row r="387" spans="1:29" ht="15.75" customHeight="1" x14ac:dyDescent="0.25">
      <c r="A387" s="8"/>
      <c r="B387" s="7"/>
      <c r="C387" s="7"/>
      <c r="D387" s="8"/>
      <c r="E387" s="9"/>
      <c r="F387" s="9">
        <f>IFERROR(SUMIFS(ENTRADAS!$J:$J,ENTRADAS!$B:$B,CADASTRO!$B387,ENTRADAS!$I:$I,CADASTRO!F$2)/(SUMIFS(ENTRADAS!$D:$D,ENTRADAS!$B:$B,CADASTRO!$B387,ENTRADAS!$I:$I,CADASTRO!F$2)),0)</f>
        <v>0</v>
      </c>
      <c r="G387" s="9">
        <f>IFERROR(SUMIFS(ENTRADAS!$J:$J,ENTRADAS!$B:$B,CADASTRO!$B387,ENTRADAS!$I:$I,CADASTRO!G$2)/(SUMIFS(ENTRADAS!$D:$D,ENTRADAS!$B:$B,CADASTRO!$B387,ENTRADAS!$I:$I,CADASTRO!G$2)),0)</f>
        <v>0</v>
      </c>
      <c r="H387" s="9">
        <f>IFERROR(SUMIFS(ENTRADAS!$J:$J,ENTRADAS!$B:$B,CADASTRO!$B387,ENTRADAS!$I:$I,CADASTRO!H$2)/(SUMIFS(ENTRADAS!$D:$D,ENTRADAS!$B:$B,CADASTRO!$B387,ENTRADAS!$I:$I,CADASTRO!H$2)),0)</f>
        <v>0</v>
      </c>
      <c r="I387" s="9">
        <f>IFERROR(SUMIFS(ENTRADAS!$J:$J,ENTRADAS!$B:$B,CADASTRO!$B387,ENTRADAS!$I:$I,CADASTRO!I$2)/(SUMIFS(ENTRADAS!$D:$D,ENTRADAS!$B:$B,CADASTRO!$B387,ENTRADAS!$I:$I,CADASTRO!I$2)),0)</f>
        <v>0</v>
      </c>
      <c r="J387" s="9">
        <f>IFERROR(SUMIFS(ENTRADAS!$J:$J,ENTRADAS!$B:$B,CADASTRO!$B387,ENTRADAS!$I:$I,CADASTRO!J$2)/(SUMIFS(ENTRADAS!$D:$D,ENTRADAS!$B:$B,CADASTRO!$B387,ENTRADAS!$I:$I,CADASTRO!J$2)),0)</f>
        <v>0</v>
      </c>
      <c r="K387" s="9">
        <f>IFERROR(SUMIFS(ENTRADAS!$J:$J,ENTRADAS!$B:$B,CADASTRO!$B387,ENTRADAS!$I:$I,CADASTRO!K$2)/(SUMIFS(ENTRADAS!$D:$D,ENTRADAS!$B:$B,CADASTRO!$B387,ENTRADAS!$I:$I,CADASTRO!K$2)),0)</f>
        <v>0</v>
      </c>
      <c r="L387" s="9">
        <f>IFERROR(SUMIFS(ENTRADAS!$J:$J,ENTRADAS!$B:$B,CADASTRO!$B387,ENTRADAS!$I:$I,CADASTRO!L$2)/(SUMIFS(ENTRADAS!$D:$D,ENTRADAS!$B:$B,CADASTRO!$B387,ENTRADAS!$I:$I,CADASTRO!L$2)),0)</f>
        <v>0</v>
      </c>
      <c r="M387" s="9">
        <f>IFERROR(SUMIFS(ENTRADAS!$J:$J,ENTRADAS!$B:$B,CADASTRO!$B387,ENTRADAS!$I:$I,CADASTRO!M$2)/(SUMIFS(ENTRADAS!$D:$D,ENTRADAS!$B:$B,CADASTRO!$B387,ENTRADAS!$I:$I,CADASTRO!M$2)),0)</f>
        <v>0</v>
      </c>
      <c r="N387" s="9">
        <f>IFERROR(SUMIFS(ENTRADAS!$J:$J,ENTRADAS!$B:$B,CADASTRO!$B387,ENTRADAS!$I:$I,CADASTRO!N$2)/(SUMIFS(ENTRADAS!$D:$D,ENTRADAS!$B:$B,CADASTRO!$B387,ENTRADAS!$I:$I,CADASTRO!N$2)),0)</f>
        <v>0</v>
      </c>
      <c r="O387" s="9">
        <f>IFERROR(SUMIFS(ENTRADAS!$J:$J,ENTRADAS!$B:$B,CADASTRO!$B387,ENTRADAS!$I:$I,CADASTRO!O$2)/(SUMIFS(ENTRADAS!$D:$D,ENTRADAS!$B:$B,CADASTRO!$B387,ENTRADAS!$I:$I,CADASTRO!O$2)),0)</f>
        <v>0</v>
      </c>
      <c r="P387" s="9">
        <f>IFERROR(SUMIFS(ENTRADAS!$J:$J,ENTRADAS!$B:$B,CADASTRO!$B387,ENTRADAS!$I:$I,CADASTRO!P$2)/(SUMIFS(ENTRADAS!$D:$D,ENTRADAS!$B:$B,CADASTRO!$B387,ENTRADAS!$I:$I,CADASTRO!P$2)),0)</f>
        <v>0</v>
      </c>
      <c r="Q387" s="9">
        <f>IFERROR(SUMIFS(ENTRADAS!$J:$J,ENTRADAS!$B:$B,CADASTRO!$B387,ENTRADAS!$I:$I,CADASTRO!Q$2)/(SUMIFS(ENTRADAS!$D:$D,ENTRADAS!$B:$B,CADASTRO!$B387,ENTRADAS!$I:$I,CADASTRO!Q$2)),0)</f>
        <v>0</v>
      </c>
      <c r="R387" s="212">
        <f t="shared" si="19"/>
        <v>0</v>
      </c>
      <c r="S387" s="17">
        <f t="shared" si="18"/>
        <v>0</v>
      </c>
      <c r="T387" s="212">
        <f t="shared" si="20"/>
        <v>12</v>
      </c>
      <c r="U387" s="209">
        <v>12</v>
      </c>
      <c r="V387" s="1"/>
      <c r="W387" s="1"/>
      <c r="X387" s="1"/>
      <c r="Y387" s="1"/>
      <c r="Z387" s="1"/>
      <c r="AA387" s="1"/>
      <c r="AB387" s="1"/>
      <c r="AC387" s="1"/>
    </row>
    <row r="388" spans="1:29" ht="15.75" customHeight="1" x14ac:dyDescent="0.25">
      <c r="A388" s="8"/>
      <c r="B388" s="61"/>
      <c r="C388" s="7"/>
      <c r="D388" s="8"/>
      <c r="E388" s="9"/>
      <c r="F388" s="9">
        <f>IFERROR(SUMIFS(ENTRADAS!$J:$J,ENTRADAS!$B:$B,CADASTRO!$B388,ENTRADAS!$I:$I,CADASTRO!F$2)/(SUMIFS(ENTRADAS!$D:$D,ENTRADAS!$B:$B,CADASTRO!$B388,ENTRADAS!$I:$I,CADASTRO!F$2)),0)</f>
        <v>0</v>
      </c>
      <c r="G388" s="9">
        <f>IFERROR(SUMIFS(ENTRADAS!$J:$J,ENTRADAS!$B:$B,CADASTRO!$B388,ENTRADAS!$I:$I,CADASTRO!G$2)/(SUMIFS(ENTRADAS!$D:$D,ENTRADAS!$B:$B,CADASTRO!$B388,ENTRADAS!$I:$I,CADASTRO!G$2)),0)</f>
        <v>0</v>
      </c>
      <c r="H388" s="9">
        <f>IFERROR(SUMIFS(ENTRADAS!$J:$J,ENTRADAS!$B:$B,CADASTRO!$B388,ENTRADAS!$I:$I,CADASTRO!H$2)/(SUMIFS(ENTRADAS!$D:$D,ENTRADAS!$B:$B,CADASTRO!$B388,ENTRADAS!$I:$I,CADASTRO!H$2)),0)</f>
        <v>0</v>
      </c>
      <c r="I388" s="9">
        <f>IFERROR(SUMIFS(ENTRADAS!$J:$J,ENTRADAS!$B:$B,CADASTRO!$B388,ENTRADAS!$I:$I,CADASTRO!I$2)/(SUMIFS(ENTRADAS!$D:$D,ENTRADAS!$B:$B,CADASTRO!$B388,ENTRADAS!$I:$I,CADASTRO!I$2)),0)</f>
        <v>0</v>
      </c>
      <c r="J388" s="9">
        <f>IFERROR(SUMIFS(ENTRADAS!$J:$J,ENTRADAS!$B:$B,CADASTRO!$B388,ENTRADAS!$I:$I,CADASTRO!J$2)/(SUMIFS(ENTRADAS!$D:$D,ENTRADAS!$B:$B,CADASTRO!$B388,ENTRADAS!$I:$I,CADASTRO!J$2)),0)</f>
        <v>0</v>
      </c>
      <c r="K388" s="9">
        <f>IFERROR(SUMIFS(ENTRADAS!$J:$J,ENTRADAS!$B:$B,CADASTRO!$B388,ENTRADAS!$I:$I,CADASTRO!K$2)/(SUMIFS(ENTRADAS!$D:$D,ENTRADAS!$B:$B,CADASTRO!$B388,ENTRADAS!$I:$I,CADASTRO!K$2)),0)</f>
        <v>0</v>
      </c>
      <c r="L388" s="9">
        <f>IFERROR(SUMIFS(ENTRADAS!$J:$J,ENTRADAS!$B:$B,CADASTRO!$B388,ENTRADAS!$I:$I,CADASTRO!L$2)/(SUMIFS(ENTRADAS!$D:$D,ENTRADAS!$B:$B,CADASTRO!$B388,ENTRADAS!$I:$I,CADASTRO!L$2)),0)</f>
        <v>0</v>
      </c>
      <c r="M388" s="9">
        <f>IFERROR(SUMIFS(ENTRADAS!$J:$J,ENTRADAS!$B:$B,CADASTRO!$B388,ENTRADAS!$I:$I,CADASTRO!M$2)/(SUMIFS(ENTRADAS!$D:$D,ENTRADAS!$B:$B,CADASTRO!$B388,ENTRADAS!$I:$I,CADASTRO!M$2)),0)</f>
        <v>0</v>
      </c>
      <c r="N388" s="9">
        <f>IFERROR(SUMIFS(ENTRADAS!$J:$J,ENTRADAS!$B:$B,CADASTRO!$B388,ENTRADAS!$I:$I,CADASTRO!N$2)/(SUMIFS(ENTRADAS!$D:$D,ENTRADAS!$B:$B,CADASTRO!$B388,ENTRADAS!$I:$I,CADASTRO!N$2)),0)</f>
        <v>0</v>
      </c>
      <c r="O388" s="9">
        <f>IFERROR(SUMIFS(ENTRADAS!$J:$J,ENTRADAS!$B:$B,CADASTRO!$B388,ENTRADAS!$I:$I,CADASTRO!O$2)/(SUMIFS(ENTRADAS!$D:$D,ENTRADAS!$B:$B,CADASTRO!$B388,ENTRADAS!$I:$I,CADASTRO!O$2)),0)</f>
        <v>0</v>
      </c>
      <c r="P388" s="9">
        <f>IFERROR(SUMIFS(ENTRADAS!$J:$J,ENTRADAS!$B:$B,CADASTRO!$B388,ENTRADAS!$I:$I,CADASTRO!P$2)/(SUMIFS(ENTRADAS!$D:$D,ENTRADAS!$B:$B,CADASTRO!$B388,ENTRADAS!$I:$I,CADASTRO!P$2)),0)</f>
        <v>0</v>
      </c>
      <c r="Q388" s="9">
        <f>IFERROR(SUMIFS(ENTRADAS!$J:$J,ENTRADAS!$B:$B,CADASTRO!$B388,ENTRADAS!$I:$I,CADASTRO!Q$2)/(SUMIFS(ENTRADAS!$D:$D,ENTRADAS!$B:$B,CADASTRO!$B388,ENTRADAS!$I:$I,CADASTRO!Q$2)),0)</f>
        <v>0</v>
      </c>
      <c r="R388" s="212">
        <f t="shared" si="19"/>
        <v>0</v>
      </c>
      <c r="S388" s="17">
        <f t="shared" si="18"/>
        <v>0</v>
      </c>
      <c r="T388" s="212">
        <f t="shared" si="20"/>
        <v>12</v>
      </c>
      <c r="U388" s="209">
        <v>12</v>
      </c>
      <c r="V388" s="1"/>
      <c r="W388" s="1"/>
      <c r="X388" s="1"/>
      <c r="Y388" s="1"/>
      <c r="Z388" s="1"/>
      <c r="AA388" s="1"/>
      <c r="AB388" s="1"/>
      <c r="AC388" s="1"/>
    </row>
    <row r="389" spans="1:29" ht="15.75" customHeight="1" x14ac:dyDescent="0.25">
      <c r="A389" s="8"/>
      <c r="B389" s="61"/>
      <c r="C389" s="7"/>
      <c r="D389" s="8"/>
      <c r="E389" s="9"/>
      <c r="F389" s="9">
        <f>IFERROR(SUMIFS(ENTRADAS!$J:$J,ENTRADAS!$B:$B,CADASTRO!$B389,ENTRADAS!$I:$I,CADASTRO!F$2)/(SUMIFS(ENTRADAS!$D:$D,ENTRADAS!$B:$B,CADASTRO!$B389,ENTRADAS!$I:$I,CADASTRO!F$2)),0)</f>
        <v>0</v>
      </c>
      <c r="G389" s="9">
        <f>IFERROR(SUMIFS(ENTRADAS!$J:$J,ENTRADAS!$B:$B,CADASTRO!$B389,ENTRADAS!$I:$I,CADASTRO!G$2)/(SUMIFS(ENTRADAS!$D:$D,ENTRADAS!$B:$B,CADASTRO!$B389,ENTRADAS!$I:$I,CADASTRO!G$2)),0)</f>
        <v>0</v>
      </c>
      <c r="H389" s="9">
        <f>IFERROR(SUMIFS(ENTRADAS!$J:$J,ENTRADAS!$B:$B,CADASTRO!$B389,ENTRADAS!$I:$I,CADASTRO!H$2)/(SUMIFS(ENTRADAS!$D:$D,ENTRADAS!$B:$B,CADASTRO!$B389,ENTRADAS!$I:$I,CADASTRO!H$2)),0)</f>
        <v>0</v>
      </c>
      <c r="I389" s="9">
        <f>IFERROR(SUMIFS(ENTRADAS!$J:$J,ENTRADAS!$B:$B,CADASTRO!$B389,ENTRADAS!$I:$I,CADASTRO!I$2)/(SUMIFS(ENTRADAS!$D:$D,ENTRADAS!$B:$B,CADASTRO!$B389,ENTRADAS!$I:$I,CADASTRO!I$2)),0)</f>
        <v>0</v>
      </c>
      <c r="J389" s="9">
        <f>IFERROR(SUMIFS(ENTRADAS!$J:$J,ENTRADAS!$B:$B,CADASTRO!$B389,ENTRADAS!$I:$I,CADASTRO!J$2)/(SUMIFS(ENTRADAS!$D:$D,ENTRADAS!$B:$B,CADASTRO!$B389,ENTRADAS!$I:$I,CADASTRO!J$2)),0)</f>
        <v>0</v>
      </c>
      <c r="K389" s="9">
        <f>IFERROR(SUMIFS(ENTRADAS!$J:$J,ENTRADAS!$B:$B,CADASTRO!$B389,ENTRADAS!$I:$I,CADASTRO!K$2)/(SUMIFS(ENTRADAS!$D:$D,ENTRADAS!$B:$B,CADASTRO!$B389,ENTRADAS!$I:$I,CADASTRO!K$2)),0)</f>
        <v>0</v>
      </c>
      <c r="L389" s="9">
        <f>IFERROR(SUMIFS(ENTRADAS!$J:$J,ENTRADAS!$B:$B,CADASTRO!$B389,ENTRADAS!$I:$I,CADASTRO!L$2)/(SUMIFS(ENTRADAS!$D:$D,ENTRADAS!$B:$B,CADASTRO!$B389,ENTRADAS!$I:$I,CADASTRO!L$2)),0)</f>
        <v>0</v>
      </c>
      <c r="M389" s="9">
        <f>IFERROR(SUMIFS(ENTRADAS!$J:$J,ENTRADAS!$B:$B,CADASTRO!$B389,ENTRADAS!$I:$I,CADASTRO!M$2)/(SUMIFS(ENTRADAS!$D:$D,ENTRADAS!$B:$B,CADASTRO!$B389,ENTRADAS!$I:$I,CADASTRO!M$2)),0)</f>
        <v>0</v>
      </c>
      <c r="N389" s="9">
        <f>IFERROR(SUMIFS(ENTRADAS!$J:$J,ENTRADAS!$B:$B,CADASTRO!$B389,ENTRADAS!$I:$I,CADASTRO!N$2)/(SUMIFS(ENTRADAS!$D:$D,ENTRADAS!$B:$B,CADASTRO!$B389,ENTRADAS!$I:$I,CADASTRO!N$2)),0)</f>
        <v>0</v>
      </c>
      <c r="O389" s="9">
        <f>IFERROR(SUMIFS(ENTRADAS!$J:$J,ENTRADAS!$B:$B,CADASTRO!$B389,ENTRADAS!$I:$I,CADASTRO!O$2)/(SUMIFS(ENTRADAS!$D:$D,ENTRADAS!$B:$B,CADASTRO!$B389,ENTRADAS!$I:$I,CADASTRO!O$2)),0)</f>
        <v>0</v>
      </c>
      <c r="P389" s="9">
        <f>IFERROR(SUMIFS(ENTRADAS!$J:$J,ENTRADAS!$B:$B,CADASTRO!$B389,ENTRADAS!$I:$I,CADASTRO!P$2)/(SUMIFS(ENTRADAS!$D:$D,ENTRADAS!$B:$B,CADASTRO!$B389,ENTRADAS!$I:$I,CADASTRO!P$2)),0)</f>
        <v>0</v>
      </c>
      <c r="Q389" s="9">
        <f>IFERROR(SUMIFS(ENTRADAS!$J:$J,ENTRADAS!$B:$B,CADASTRO!$B389,ENTRADAS!$I:$I,CADASTRO!Q$2)/(SUMIFS(ENTRADAS!$D:$D,ENTRADAS!$B:$B,CADASTRO!$B389,ENTRADAS!$I:$I,CADASTRO!Q$2)),0)</f>
        <v>0</v>
      </c>
      <c r="R389" s="212">
        <f t="shared" si="19"/>
        <v>0</v>
      </c>
      <c r="S389" s="17">
        <f t="shared" si="18"/>
        <v>0</v>
      </c>
      <c r="T389" s="212">
        <f t="shared" si="20"/>
        <v>12</v>
      </c>
      <c r="U389" s="209">
        <v>12</v>
      </c>
      <c r="V389" s="1"/>
      <c r="W389" s="1"/>
      <c r="X389" s="1"/>
      <c r="Y389" s="1"/>
      <c r="Z389" s="1"/>
      <c r="AA389" s="1"/>
      <c r="AB389" s="1"/>
      <c r="AC389" s="1"/>
    </row>
    <row r="390" spans="1:29" ht="15.75" customHeight="1" x14ac:dyDescent="0.25">
      <c r="A390" s="8"/>
      <c r="B390" s="61"/>
      <c r="C390" s="7"/>
      <c r="D390" s="8"/>
      <c r="E390" s="9"/>
      <c r="F390" s="9">
        <f>IFERROR(SUMIFS(ENTRADAS!$J:$J,ENTRADAS!$B:$B,CADASTRO!$B390,ENTRADAS!$I:$I,CADASTRO!F$2)/(SUMIFS(ENTRADAS!$D:$D,ENTRADAS!$B:$B,CADASTRO!$B390,ENTRADAS!$I:$I,CADASTRO!F$2)),0)</f>
        <v>0</v>
      </c>
      <c r="G390" s="9">
        <f>IFERROR(SUMIFS(ENTRADAS!$J:$J,ENTRADAS!$B:$B,CADASTRO!$B390,ENTRADAS!$I:$I,CADASTRO!G$2)/(SUMIFS(ENTRADAS!$D:$D,ENTRADAS!$B:$B,CADASTRO!$B390,ENTRADAS!$I:$I,CADASTRO!G$2)),0)</f>
        <v>0</v>
      </c>
      <c r="H390" s="9">
        <f>IFERROR(SUMIFS(ENTRADAS!$J:$J,ENTRADAS!$B:$B,CADASTRO!$B390,ENTRADAS!$I:$I,CADASTRO!H$2)/(SUMIFS(ENTRADAS!$D:$D,ENTRADAS!$B:$B,CADASTRO!$B390,ENTRADAS!$I:$I,CADASTRO!H$2)),0)</f>
        <v>0</v>
      </c>
      <c r="I390" s="9">
        <f>IFERROR(SUMIFS(ENTRADAS!$J:$J,ENTRADAS!$B:$B,CADASTRO!$B390,ENTRADAS!$I:$I,CADASTRO!I$2)/(SUMIFS(ENTRADAS!$D:$D,ENTRADAS!$B:$B,CADASTRO!$B390,ENTRADAS!$I:$I,CADASTRO!I$2)),0)</f>
        <v>0</v>
      </c>
      <c r="J390" s="9">
        <f>IFERROR(SUMIFS(ENTRADAS!$J:$J,ENTRADAS!$B:$B,CADASTRO!$B390,ENTRADAS!$I:$I,CADASTRO!J$2)/(SUMIFS(ENTRADAS!$D:$D,ENTRADAS!$B:$B,CADASTRO!$B390,ENTRADAS!$I:$I,CADASTRO!J$2)),0)</f>
        <v>0</v>
      </c>
      <c r="K390" s="9">
        <f>IFERROR(SUMIFS(ENTRADAS!$J:$J,ENTRADAS!$B:$B,CADASTRO!$B390,ENTRADAS!$I:$I,CADASTRO!K$2)/(SUMIFS(ENTRADAS!$D:$D,ENTRADAS!$B:$B,CADASTRO!$B390,ENTRADAS!$I:$I,CADASTRO!K$2)),0)</f>
        <v>0</v>
      </c>
      <c r="L390" s="9">
        <f>IFERROR(SUMIFS(ENTRADAS!$J:$J,ENTRADAS!$B:$B,CADASTRO!$B390,ENTRADAS!$I:$I,CADASTRO!L$2)/(SUMIFS(ENTRADAS!$D:$D,ENTRADAS!$B:$B,CADASTRO!$B390,ENTRADAS!$I:$I,CADASTRO!L$2)),0)</f>
        <v>0</v>
      </c>
      <c r="M390" s="9">
        <f>IFERROR(SUMIFS(ENTRADAS!$J:$J,ENTRADAS!$B:$B,CADASTRO!$B390,ENTRADAS!$I:$I,CADASTRO!M$2)/(SUMIFS(ENTRADAS!$D:$D,ENTRADAS!$B:$B,CADASTRO!$B390,ENTRADAS!$I:$I,CADASTRO!M$2)),0)</f>
        <v>0</v>
      </c>
      <c r="N390" s="9">
        <f>IFERROR(SUMIFS(ENTRADAS!$J:$J,ENTRADAS!$B:$B,CADASTRO!$B390,ENTRADAS!$I:$I,CADASTRO!N$2)/(SUMIFS(ENTRADAS!$D:$D,ENTRADAS!$B:$B,CADASTRO!$B390,ENTRADAS!$I:$I,CADASTRO!N$2)),0)</f>
        <v>0</v>
      </c>
      <c r="O390" s="9">
        <f>IFERROR(SUMIFS(ENTRADAS!$J:$J,ENTRADAS!$B:$B,CADASTRO!$B390,ENTRADAS!$I:$I,CADASTRO!O$2)/(SUMIFS(ENTRADAS!$D:$D,ENTRADAS!$B:$B,CADASTRO!$B390,ENTRADAS!$I:$I,CADASTRO!O$2)),0)</f>
        <v>0</v>
      </c>
      <c r="P390" s="9">
        <f>IFERROR(SUMIFS(ENTRADAS!$J:$J,ENTRADAS!$B:$B,CADASTRO!$B390,ENTRADAS!$I:$I,CADASTRO!P$2)/(SUMIFS(ENTRADAS!$D:$D,ENTRADAS!$B:$B,CADASTRO!$B390,ENTRADAS!$I:$I,CADASTRO!P$2)),0)</f>
        <v>0</v>
      </c>
      <c r="Q390" s="9">
        <f>IFERROR(SUMIFS(ENTRADAS!$J:$J,ENTRADAS!$B:$B,CADASTRO!$B390,ENTRADAS!$I:$I,CADASTRO!Q$2)/(SUMIFS(ENTRADAS!$D:$D,ENTRADAS!$B:$B,CADASTRO!$B390,ENTRADAS!$I:$I,CADASTRO!Q$2)),0)</f>
        <v>0</v>
      </c>
      <c r="R390" s="212">
        <f t="shared" si="19"/>
        <v>0</v>
      </c>
      <c r="S390" s="17">
        <f>D390*E390</f>
        <v>0</v>
      </c>
      <c r="T390" s="212">
        <f t="shared" si="20"/>
        <v>12</v>
      </c>
      <c r="U390" s="209">
        <v>12</v>
      </c>
      <c r="V390" s="1"/>
      <c r="W390" s="1"/>
      <c r="X390" s="1"/>
      <c r="Y390" s="1"/>
      <c r="Z390" s="1"/>
      <c r="AA390" s="1"/>
      <c r="AB390" s="1"/>
      <c r="AC390" s="1"/>
    </row>
    <row r="391" spans="1:29" ht="15.75" customHeight="1" x14ac:dyDescent="0.25">
      <c r="A391" s="8"/>
      <c r="B391" s="61"/>
      <c r="C391" s="7"/>
      <c r="D391" s="8"/>
      <c r="E391" s="9"/>
      <c r="F391" s="9">
        <f>IFERROR(SUMIFS(ENTRADAS!$J:$J,ENTRADAS!$B:$B,CADASTRO!$B391,ENTRADAS!$I:$I,CADASTRO!F$2)/(SUMIFS(ENTRADAS!$D:$D,ENTRADAS!$B:$B,CADASTRO!$B391,ENTRADAS!$I:$I,CADASTRO!F$2)),0)</f>
        <v>0</v>
      </c>
      <c r="G391" s="9">
        <f>IFERROR(SUMIFS(ENTRADAS!$J:$J,ENTRADAS!$B:$B,CADASTRO!$B391,ENTRADAS!$I:$I,CADASTRO!G$2)/(SUMIFS(ENTRADAS!$D:$D,ENTRADAS!$B:$B,CADASTRO!$B391,ENTRADAS!$I:$I,CADASTRO!G$2)),0)</f>
        <v>0</v>
      </c>
      <c r="H391" s="9">
        <f>IFERROR(SUMIFS(ENTRADAS!$J:$J,ENTRADAS!$B:$B,CADASTRO!$B391,ENTRADAS!$I:$I,CADASTRO!H$2)/(SUMIFS(ENTRADAS!$D:$D,ENTRADAS!$B:$B,CADASTRO!$B391,ENTRADAS!$I:$I,CADASTRO!H$2)),0)</f>
        <v>0</v>
      </c>
      <c r="I391" s="9">
        <f>IFERROR(SUMIFS(ENTRADAS!$J:$J,ENTRADAS!$B:$B,CADASTRO!$B391,ENTRADAS!$I:$I,CADASTRO!I$2)/(SUMIFS(ENTRADAS!$D:$D,ENTRADAS!$B:$B,CADASTRO!$B391,ENTRADAS!$I:$I,CADASTRO!I$2)),0)</f>
        <v>0</v>
      </c>
      <c r="J391" s="9">
        <f>IFERROR(SUMIFS(ENTRADAS!$J:$J,ENTRADAS!$B:$B,CADASTRO!$B391,ENTRADAS!$I:$I,CADASTRO!J$2)/(SUMIFS(ENTRADAS!$D:$D,ENTRADAS!$B:$B,CADASTRO!$B391,ENTRADAS!$I:$I,CADASTRO!J$2)),0)</f>
        <v>0</v>
      </c>
      <c r="K391" s="9">
        <f>IFERROR(SUMIFS(ENTRADAS!$J:$J,ENTRADAS!$B:$B,CADASTRO!$B391,ENTRADAS!$I:$I,CADASTRO!K$2)/(SUMIFS(ENTRADAS!$D:$D,ENTRADAS!$B:$B,CADASTRO!$B391,ENTRADAS!$I:$I,CADASTRO!K$2)),0)</f>
        <v>0</v>
      </c>
      <c r="L391" s="9">
        <f>IFERROR(SUMIFS(ENTRADAS!$J:$J,ENTRADAS!$B:$B,CADASTRO!$B391,ENTRADAS!$I:$I,CADASTRO!L$2)/(SUMIFS(ENTRADAS!$D:$D,ENTRADAS!$B:$B,CADASTRO!$B391,ENTRADAS!$I:$I,CADASTRO!L$2)),0)</f>
        <v>0</v>
      </c>
      <c r="M391" s="9">
        <f>IFERROR(SUMIFS(ENTRADAS!$J:$J,ENTRADAS!$B:$B,CADASTRO!$B391,ENTRADAS!$I:$I,CADASTRO!M$2)/(SUMIFS(ENTRADAS!$D:$D,ENTRADAS!$B:$B,CADASTRO!$B391,ENTRADAS!$I:$I,CADASTRO!M$2)),0)</f>
        <v>0</v>
      </c>
      <c r="N391" s="9">
        <f>IFERROR(SUMIFS(ENTRADAS!$J:$J,ENTRADAS!$B:$B,CADASTRO!$B391,ENTRADAS!$I:$I,CADASTRO!N$2)/(SUMIFS(ENTRADAS!$D:$D,ENTRADAS!$B:$B,CADASTRO!$B391,ENTRADAS!$I:$I,CADASTRO!N$2)),0)</f>
        <v>0</v>
      </c>
      <c r="O391" s="9">
        <f>IFERROR(SUMIFS(ENTRADAS!$J:$J,ENTRADAS!$B:$B,CADASTRO!$B391,ENTRADAS!$I:$I,CADASTRO!O$2)/(SUMIFS(ENTRADAS!$D:$D,ENTRADAS!$B:$B,CADASTRO!$B391,ENTRADAS!$I:$I,CADASTRO!O$2)),0)</f>
        <v>0</v>
      </c>
      <c r="P391" s="9">
        <f>IFERROR(SUMIFS(ENTRADAS!$J:$J,ENTRADAS!$B:$B,CADASTRO!$B391,ENTRADAS!$I:$I,CADASTRO!P$2)/(SUMIFS(ENTRADAS!$D:$D,ENTRADAS!$B:$B,CADASTRO!$B391,ENTRADAS!$I:$I,CADASTRO!P$2)),0)</f>
        <v>0</v>
      </c>
      <c r="Q391" s="9">
        <f>IFERROR(SUMIFS(ENTRADAS!$J:$J,ENTRADAS!$B:$B,CADASTRO!$B391,ENTRADAS!$I:$I,CADASTRO!Q$2)/(SUMIFS(ENTRADAS!$D:$D,ENTRADAS!$B:$B,CADASTRO!$B391,ENTRADAS!$I:$I,CADASTRO!Q$2)),0)</f>
        <v>0</v>
      </c>
      <c r="R391" s="212">
        <f t="shared" si="19"/>
        <v>0</v>
      </c>
      <c r="S391" s="17">
        <f>D391*E391</f>
        <v>0</v>
      </c>
      <c r="T391" s="212">
        <f t="shared" si="20"/>
        <v>12</v>
      </c>
      <c r="U391" s="209">
        <v>12</v>
      </c>
      <c r="V391" s="1"/>
      <c r="W391" s="1"/>
      <c r="X391" s="1"/>
      <c r="Y391" s="1"/>
      <c r="Z391" s="1"/>
      <c r="AA391" s="1"/>
      <c r="AB391" s="1"/>
      <c r="AC391" s="1"/>
    </row>
    <row r="392" spans="1:29" ht="15.75" customHeight="1" x14ac:dyDescent="0.25">
      <c r="A392" s="8"/>
      <c r="B392" s="61"/>
      <c r="C392" s="7"/>
      <c r="D392" s="8"/>
      <c r="E392" s="9"/>
      <c r="F392" s="9">
        <f>IFERROR(SUMIFS(ENTRADAS!$J:$J,ENTRADAS!$B:$B,CADASTRO!$B392,ENTRADAS!$I:$I,CADASTRO!F$2)/(SUMIFS(ENTRADAS!$D:$D,ENTRADAS!$B:$B,CADASTRO!$B392,ENTRADAS!$I:$I,CADASTRO!F$2)),0)</f>
        <v>0</v>
      </c>
      <c r="G392" s="9">
        <f>IFERROR(SUMIFS(ENTRADAS!$J:$J,ENTRADAS!$B:$B,CADASTRO!$B392,ENTRADAS!$I:$I,CADASTRO!G$2)/(SUMIFS(ENTRADAS!$D:$D,ENTRADAS!$B:$B,CADASTRO!$B392,ENTRADAS!$I:$I,CADASTRO!G$2)),0)</f>
        <v>0</v>
      </c>
      <c r="H392" s="9">
        <f>IFERROR(SUMIFS(ENTRADAS!$J:$J,ENTRADAS!$B:$B,CADASTRO!$B392,ENTRADAS!$I:$I,CADASTRO!H$2)/(SUMIFS(ENTRADAS!$D:$D,ENTRADAS!$B:$B,CADASTRO!$B392,ENTRADAS!$I:$I,CADASTRO!H$2)),0)</f>
        <v>0</v>
      </c>
      <c r="I392" s="9">
        <f>IFERROR(SUMIFS(ENTRADAS!$J:$J,ENTRADAS!$B:$B,CADASTRO!$B392,ENTRADAS!$I:$I,CADASTRO!I$2)/(SUMIFS(ENTRADAS!$D:$D,ENTRADAS!$B:$B,CADASTRO!$B392,ENTRADAS!$I:$I,CADASTRO!I$2)),0)</f>
        <v>0</v>
      </c>
      <c r="J392" s="9">
        <f>IFERROR(SUMIFS(ENTRADAS!$J:$J,ENTRADAS!$B:$B,CADASTRO!$B392,ENTRADAS!$I:$I,CADASTRO!J$2)/(SUMIFS(ENTRADAS!$D:$D,ENTRADAS!$B:$B,CADASTRO!$B392,ENTRADAS!$I:$I,CADASTRO!J$2)),0)</f>
        <v>0</v>
      </c>
      <c r="K392" s="9">
        <f>IFERROR(SUMIFS(ENTRADAS!$J:$J,ENTRADAS!$B:$B,CADASTRO!$B392,ENTRADAS!$I:$I,CADASTRO!K$2)/(SUMIFS(ENTRADAS!$D:$D,ENTRADAS!$B:$B,CADASTRO!$B392,ENTRADAS!$I:$I,CADASTRO!K$2)),0)</f>
        <v>0</v>
      </c>
      <c r="L392" s="9">
        <f>IFERROR(SUMIFS(ENTRADAS!$J:$J,ENTRADAS!$B:$B,CADASTRO!$B392,ENTRADAS!$I:$I,CADASTRO!L$2)/(SUMIFS(ENTRADAS!$D:$D,ENTRADAS!$B:$B,CADASTRO!$B392,ENTRADAS!$I:$I,CADASTRO!L$2)),0)</f>
        <v>0</v>
      </c>
      <c r="M392" s="9">
        <f>IFERROR(SUMIFS(ENTRADAS!$J:$J,ENTRADAS!$B:$B,CADASTRO!$B392,ENTRADAS!$I:$I,CADASTRO!M$2)/(SUMIFS(ENTRADAS!$D:$D,ENTRADAS!$B:$B,CADASTRO!$B392,ENTRADAS!$I:$I,CADASTRO!M$2)),0)</f>
        <v>0</v>
      </c>
      <c r="N392" s="9">
        <f>IFERROR(SUMIFS(ENTRADAS!$J:$J,ENTRADAS!$B:$B,CADASTRO!$B392,ENTRADAS!$I:$I,CADASTRO!N$2)/(SUMIFS(ENTRADAS!$D:$D,ENTRADAS!$B:$B,CADASTRO!$B392,ENTRADAS!$I:$I,CADASTRO!N$2)),0)</f>
        <v>0</v>
      </c>
      <c r="O392" s="9">
        <f>IFERROR(SUMIFS(ENTRADAS!$J:$J,ENTRADAS!$B:$B,CADASTRO!$B392,ENTRADAS!$I:$I,CADASTRO!O$2)/(SUMIFS(ENTRADAS!$D:$D,ENTRADAS!$B:$B,CADASTRO!$B392,ENTRADAS!$I:$I,CADASTRO!O$2)),0)</f>
        <v>0</v>
      </c>
      <c r="P392" s="9">
        <f>IFERROR(SUMIFS(ENTRADAS!$J:$J,ENTRADAS!$B:$B,CADASTRO!$B392,ENTRADAS!$I:$I,CADASTRO!P$2)/(SUMIFS(ENTRADAS!$D:$D,ENTRADAS!$B:$B,CADASTRO!$B392,ENTRADAS!$I:$I,CADASTRO!P$2)),0)</f>
        <v>0</v>
      </c>
      <c r="Q392" s="9">
        <f>IFERROR(SUMIFS(ENTRADAS!$J:$J,ENTRADAS!$B:$B,CADASTRO!$B392,ENTRADAS!$I:$I,CADASTRO!Q$2)/(SUMIFS(ENTRADAS!$D:$D,ENTRADAS!$B:$B,CADASTRO!$B392,ENTRADAS!$I:$I,CADASTRO!Q$2)),0)</f>
        <v>0</v>
      </c>
      <c r="R392" s="212">
        <f t="shared" si="19"/>
        <v>0</v>
      </c>
      <c r="S392" s="17">
        <f>D392*E392</f>
        <v>0</v>
      </c>
      <c r="T392" s="212">
        <f t="shared" si="20"/>
        <v>12</v>
      </c>
      <c r="U392" s="209">
        <v>12</v>
      </c>
      <c r="V392" s="1"/>
      <c r="W392" s="1"/>
      <c r="X392" s="1"/>
      <c r="Y392" s="1"/>
      <c r="Z392" s="1"/>
      <c r="AA392" s="1"/>
      <c r="AB392" s="1"/>
      <c r="AC392" s="1"/>
    </row>
    <row r="393" spans="1:29" ht="15.75" customHeight="1" x14ac:dyDescent="0.25">
      <c r="A393" s="8"/>
      <c r="B393" s="7"/>
      <c r="C393" s="7"/>
      <c r="D393" s="8"/>
      <c r="E393" s="9"/>
      <c r="F393" s="9">
        <f>IFERROR(SUMIFS(ENTRADAS!$J:$J,ENTRADAS!$B:$B,CADASTRO!$B393,ENTRADAS!$I:$I,CADASTRO!F$2)/(SUMIFS(ENTRADAS!$D:$D,ENTRADAS!$B:$B,CADASTRO!$B393,ENTRADAS!$I:$I,CADASTRO!F$2)),0)</f>
        <v>0</v>
      </c>
      <c r="G393" s="9">
        <f>IFERROR(SUMIFS(ENTRADAS!$J:$J,ENTRADAS!$B:$B,CADASTRO!$B393,ENTRADAS!$I:$I,CADASTRO!G$2)/(SUMIFS(ENTRADAS!$D:$D,ENTRADAS!$B:$B,CADASTRO!$B393,ENTRADAS!$I:$I,CADASTRO!G$2)),0)</f>
        <v>0</v>
      </c>
      <c r="H393" s="9">
        <f>IFERROR(SUMIFS(ENTRADAS!$J:$J,ENTRADAS!$B:$B,CADASTRO!$B393,ENTRADAS!$I:$I,CADASTRO!H$2)/(SUMIFS(ENTRADAS!$D:$D,ENTRADAS!$B:$B,CADASTRO!$B393,ENTRADAS!$I:$I,CADASTRO!H$2)),0)</f>
        <v>0</v>
      </c>
      <c r="I393" s="9">
        <f>IFERROR(SUMIFS(ENTRADAS!$J:$J,ENTRADAS!$B:$B,CADASTRO!$B393,ENTRADAS!$I:$I,CADASTRO!I$2)/(SUMIFS(ENTRADAS!$D:$D,ENTRADAS!$B:$B,CADASTRO!$B393,ENTRADAS!$I:$I,CADASTRO!I$2)),0)</f>
        <v>0</v>
      </c>
      <c r="J393" s="9">
        <f>IFERROR(SUMIFS(ENTRADAS!$J:$J,ENTRADAS!$B:$B,CADASTRO!$B393,ENTRADAS!$I:$I,CADASTRO!J$2)/(SUMIFS(ENTRADAS!$D:$D,ENTRADAS!$B:$B,CADASTRO!$B393,ENTRADAS!$I:$I,CADASTRO!J$2)),0)</f>
        <v>0</v>
      </c>
      <c r="K393" s="9">
        <f>IFERROR(SUMIFS(ENTRADAS!$J:$J,ENTRADAS!$B:$B,CADASTRO!$B393,ENTRADAS!$I:$I,CADASTRO!K$2)/(SUMIFS(ENTRADAS!$D:$D,ENTRADAS!$B:$B,CADASTRO!$B393,ENTRADAS!$I:$I,CADASTRO!K$2)),0)</f>
        <v>0</v>
      </c>
      <c r="L393" s="9">
        <f>IFERROR(SUMIFS(ENTRADAS!$J:$J,ENTRADAS!$B:$B,CADASTRO!$B393,ENTRADAS!$I:$I,CADASTRO!L$2)/(SUMIFS(ENTRADAS!$D:$D,ENTRADAS!$B:$B,CADASTRO!$B393,ENTRADAS!$I:$I,CADASTRO!L$2)),0)</f>
        <v>0</v>
      </c>
      <c r="M393" s="9">
        <f>IFERROR(SUMIFS(ENTRADAS!$J:$J,ENTRADAS!$B:$B,CADASTRO!$B393,ENTRADAS!$I:$I,CADASTRO!M$2)/(SUMIFS(ENTRADAS!$D:$D,ENTRADAS!$B:$B,CADASTRO!$B393,ENTRADAS!$I:$I,CADASTRO!M$2)),0)</f>
        <v>0</v>
      </c>
      <c r="N393" s="9">
        <f>IFERROR(SUMIFS(ENTRADAS!$J:$J,ENTRADAS!$B:$B,CADASTRO!$B393,ENTRADAS!$I:$I,CADASTRO!N$2)/(SUMIFS(ENTRADAS!$D:$D,ENTRADAS!$B:$B,CADASTRO!$B393,ENTRADAS!$I:$I,CADASTRO!N$2)),0)</f>
        <v>0</v>
      </c>
      <c r="O393" s="9">
        <f>IFERROR(SUMIFS(ENTRADAS!$J:$J,ENTRADAS!$B:$B,CADASTRO!$B393,ENTRADAS!$I:$I,CADASTRO!O$2)/(SUMIFS(ENTRADAS!$D:$D,ENTRADAS!$B:$B,CADASTRO!$B393,ENTRADAS!$I:$I,CADASTRO!O$2)),0)</f>
        <v>0</v>
      </c>
      <c r="P393" s="9">
        <f>IFERROR(SUMIFS(ENTRADAS!$J:$J,ENTRADAS!$B:$B,CADASTRO!$B393,ENTRADAS!$I:$I,CADASTRO!P$2)/(SUMIFS(ENTRADAS!$D:$D,ENTRADAS!$B:$B,CADASTRO!$B393,ENTRADAS!$I:$I,CADASTRO!P$2)),0)</f>
        <v>0</v>
      </c>
      <c r="Q393" s="9">
        <f>IFERROR(SUMIFS(ENTRADAS!$J:$J,ENTRADAS!$B:$B,CADASTRO!$B393,ENTRADAS!$I:$I,CADASTRO!Q$2)/(SUMIFS(ENTRADAS!$D:$D,ENTRADAS!$B:$B,CADASTRO!$B393,ENTRADAS!$I:$I,CADASTRO!Q$2)),0)</f>
        <v>0</v>
      </c>
      <c r="R393" s="212">
        <f t="shared" si="19"/>
        <v>0</v>
      </c>
      <c r="S393" s="17">
        <f>D393*E393</f>
        <v>0</v>
      </c>
      <c r="T393" s="212">
        <f t="shared" si="20"/>
        <v>12</v>
      </c>
      <c r="U393" s="209">
        <v>12</v>
      </c>
      <c r="V393" s="1"/>
      <c r="W393" s="1"/>
      <c r="X393" s="1"/>
      <c r="Y393" s="1"/>
      <c r="Z393" s="1"/>
      <c r="AA393" s="1"/>
      <c r="AB393" s="1"/>
      <c r="AC393" s="1"/>
    </row>
    <row r="394" spans="1:29" ht="15" customHeight="1" x14ac:dyDescent="0.25">
      <c r="A394" s="8"/>
      <c r="B394" s="7"/>
      <c r="C394" s="7"/>
      <c r="D394" s="8"/>
      <c r="E394" s="9"/>
      <c r="F394" s="9">
        <f>IFERROR(SUMIFS(ENTRADAS!$J:$J,ENTRADAS!$B:$B,CADASTRO!$B394,ENTRADAS!$I:$I,CADASTRO!F$2)/(SUMIFS(ENTRADAS!$D:$D,ENTRADAS!$B:$B,CADASTRO!$B394,ENTRADAS!$I:$I,CADASTRO!F$2)),0)</f>
        <v>0</v>
      </c>
      <c r="G394" s="9">
        <f>IFERROR(SUMIFS(ENTRADAS!$J:$J,ENTRADAS!$B:$B,CADASTRO!$B394,ENTRADAS!$I:$I,CADASTRO!G$2)/(SUMIFS(ENTRADAS!$D:$D,ENTRADAS!$B:$B,CADASTRO!$B394,ENTRADAS!$I:$I,CADASTRO!G$2)),0)</f>
        <v>0</v>
      </c>
      <c r="H394" s="9">
        <f>IFERROR(SUMIFS(ENTRADAS!$J:$J,ENTRADAS!$B:$B,CADASTRO!$B394,ENTRADAS!$I:$I,CADASTRO!H$2)/(SUMIFS(ENTRADAS!$D:$D,ENTRADAS!$B:$B,CADASTRO!$B394,ENTRADAS!$I:$I,CADASTRO!H$2)),0)</f>
        <v>0</v>
      </c>
      <c r="I394" s="9">
        <f>IFERROR(SUMIFS(ENTRADAS!$J:$J,ENTRADAS!$B:$B,CADASTRO!$B394,ENTRADAS!$I:$I,CADASTRO!I$2)/(SUMIFS(ENTRADAS!$D:$D,ENTRADAS!$B:$B,CADASTRO!$B394,ENTRADAS!$I:$I,CADASTRO!I$2)),0)</f>
        <v>0</v>
      </c>
      <c r="J394" s="9">
        <f>IFERROR(SUMIFS(ENTRADAS!$J:$J,ENTRADAS!$B:$B,CADASTRO!$B394,ENTRADAS!$I:$I,CADASTRO!J$2)/(SUMIFS(ENTRADAS!$D:$D,ENTRADAS!$B:$B,CADASTRO!$B394,ENTRADAS!$I:$I,CADASTRO!J$2)),0)</f>
        <v>0</v>
      </c>
      <c r="K394" s="9">
        <f>IFERROR(SUMIFS(ENTRADAS!$J:$J,ENTRADAS!$B:$B,CADASTRO!$B394,ENTRADAS!$I:$I,CADASTRO!K$2)/(SUMIFS(ENTRADAS!$D:$D,ENTRADAS!$B:$B,CADASTRO!$B394,ENTRADAS!$I:$I,CADASTRO!K$2)),0)</f>
        <v>0</v>
      </c>
      <c r="L394" s="9">
        <f>IFERROR(SUMIFS(ENTRADAS!$J:$J,ENTRADAS!$B:$B,CADASTRO!$B394,ENTRADAS!$I:$I,CADASTRO!L$2)/(SUMIFS(ENTRADAS!$D:$D,ENTRADAS!$B:$B,CADASTRO!$B394,ENTRADAS!$I:$I,CADASTRO!L$2)),0)</f>
        <v>0</v>
      </c>
      <c r="M394" s="9">
        <f>IFERROR(SUMIFS(ENTRADAS!$J:$J,ENTRADAS!$B:$B,CADASTRO!$B394,ENTRADAS!$I:$I,CADASTRO!M$2)/(SUMIFS(ENTRADAS!$D:$D,ENTRADAS!$B:$B,CADASTRO!$B394,ENTRADAS!$I:$I,CADASTRO!M$2)),0)</f>
        <v>0</v>
      </c>
      <c r="N394" s="9">
        <f>IFERROR(SUMIFS(ENTRADAS!$J:$J,ENTRADAS!$B:$B,CADASTRO!$B394,ENTRADAS!$I:$I,CADASTRO!N$2)/(SUMIFS(ENTRADAS!$D:$D,ENTRADAS!$B:$B,CADASTRO!$B394,ENTRADAS!$I:$I,CADASTRO!N$2)),0)</f>
        <v>0</v>
      </c>
      <c r="O394" s="9">
        <f>IFERROR(SUMIFS(ENTRADAS!$J:$J,ENTRADAS!$B:$B,CADASTRO!$B394,ENTRADAS!$I:$I,CADASTRO!O$2)/(SUMIFS(ENTRADAS!$D:$D,ENTRADAS!$B:$B,CADASTRO!$B394,ENTRADAS!$I:$I,CADASTRO!O$2)),0)</f>
        <v>0</v>
      </c>
      <c r="P394" s="9">
        <f>IFERROR(SUMIFS(ENTRADAS!$J:$J,ENTRADAS!$B:$B,CADASTRO!$B394,ENTRADAS!$I:$I,CADASTRO!P$2)/(SUMIFS(ENTRADAS!$D:$D,ENTRADAS!$B:$B,CADASTRO!$B394,ENTRADAS!$I:$I,CADASTRO!P$2)),0)</f>
        <v>0</v>
      </c>
      <c r="Q394" s="9">
        <f>IFERROR(SUMIFS(ENTRADAS!$J:$J,ENTRADAS!$B:$B,CADASTRO!$B394,ENTRADAS!$I:$I,CADASTRO!Q$2)/(SUMIFS(ENTRADAS!$D:$D,ENTRADAS!$B:$B,CADASTRO!$B394,ENTRADAS!$I:$I,CADASTRO!Q$2)),0)</f>
        <v>0</v>
      </c>
      <c r="R394" s="212">
        <f t="shared" ref="R394:R457" si="21">IFERROR(SUM(F394:Q394)/(U394-T394),0)</f>
        <v>0</v>
      </c>
      <c r="S394" s="17">
        <f t="shared" ref="S394:S457" si="22">D394*E394</f>
        <v>0</v>
      </c>
      <c r="T394" s="212">
        <f t="shared" ref="T394:T457" si="23">COUNTIF(F394:Q394,0)</f>
        <v>12</v>
      </c>
      <c r="U394" s="209">
        <v>12</v>
      </c>
    </row>
    <row r="395" spans="1:29" ht="15" customHeight="1" x14ac:dyDescent="0.25">
      <c r="A395" s="8"/>
      <c r="B395" s="63"/>
      <c r="C395" s="7"/>
      <c r="D395" s="8"/>
      <c r="E395" s="9"/>
      <c r="F395" s="9">
        <f>IFERROR(SUMIFS(ENTRADAS!$J:$J,ENTRADAS!$B:$B,CADASTRO!$B395,ENTRADAS!$I:$I,CADASTRO!F$2)/(SUMIFS(ENTRADAS!$D:$D,ENTRADAS!$B:$B,CADASTRO!$B395,ENTRADAS!$I:$I,CADASTRO!F$2)),0)</f>
        <v>0</v>
      </c>
      <c r="G395" s="9">
        <f>IFERROR(SUMIFS(ENTRADAS!$J:$J,ENTRADAS!$B:$B,CADASTRO!$B395,ENTRADAS!$I:$I,CADASTRO!G$2)/(SUMIFS(ENTRADAS!$D:$D,ENTRADAS!$B:$B,CADASTRO!$B395,ENTRADAS!$I:$I,CADASTRO!G$2)),0)</f>
        <v>0</v>
      </c>
      <c r="H395" s="9">
        <f>IFERROR(SUMIFS(ENTRADAS!$J:$J,ENTRADAS!$B:$B,CADASTRO!$B395,ENTRADAS!$I:$I,CADASTRO!H$2)/(SUMIFS(ENTRADAS!$D:$D,ENTRADAS!$B:$B,CADASTRO!$B395,ENTRADAS!$I:$I,CADASTRO!H$2)),0)</f>
        <v>0</v>
      </c>
      <c r="I395" s="9">
        <f>IFERROR(SUMIFS(ENTRADAS!$J:$J,ENTRADAS!$B:$B,CADASTRO!$B395,ENTRADAS!$I:$I,CADASTRO!I$2)/(SUMIFS(ENTRADAS!$D:$D,ENTRADAS!$B:$B,CADASTRO!$B395,ENTRADAS!$I:$I,CADASTRO!I$2)),0)</f>
        <v>0</v>
      </c>
      <c r="J395" s="9">
        <f>IFERROR(SUMIFS(ENTRADAS!$J:$J,ENTRADAS!$B:$B,CADASTRO!$B395,ENTRADAS!$I:$I,CADASTRO!J$2)/(SUMIFS(ENTRADAS!$D:$D,ENTRADAS!$B:$B,CADASTRO!$B395,ENTRADAS!$I:$I,CADASTRO!J$2)),0)</f>
        <v>0</v>
      </c>
      <c r="K395" s="9">
        <f>IFERROR(SUMIFS(ENTRADAS!$J:$J,ENTRADAS!$B:$B,CADASTRO!$B395,ENTRADAS!$I:$I,CADASTRO!K$2)/(SUMIFS(ENTRADAS!$D:$D,ENTRADAS!$B:$B,CADASTRO!$B395,ENTRADAS!$I:$I,CADASTRO!K$2)),0)</f>
        <v>0</v>
      </c>
      <c r="L395" s="9">
        <f>IFERROR(SUMIFS(ENTRADAS!$J:$J,ENTRADAS!$B:$B,CADASTRO!$B395,ENTRADAS!$I:$I,CADASTRO!L$2)/(SUMIFS(ENTRADAS!$D:$D,ENTRADAS!$B:$B,CADASTRO!$B395,ENTRADAS!$I:$I,CADASTRO!L$2)),0)</f>
        <v>0</v>
      </c>
      <c r="M395" s="9">
        <f>IFERROR(SUMIFS(ENTRADAS!$J:$J,ENTRADAS!$B:$B,CADASTRO!$B395,ENTRADAS!$I:$I,CADASTRO!M$2)/(SUMIFS(ENTRADAS!$D:$D,ENTRADAS!$B:$B,CADASTRO!$B395,ENTRADAS!$I:$I,CADASTRO!M$2)),0)</f>
        <v>0</v>
      </c>
      <c r="N395" s="9">
        <f>IFERROR(SUMIFS(ENTRADAS!$J:$J,ENTRADAS!$B:$B,CADASTRO!$B395,ENTRADAS!$I:$I,CADASTRO!N$2)/(SUMIFS(ENTRADAS!$D:$D,ENTRADAS!$B:$B,CADASTRO!$B395,ENTRADAS!$I:$I,CADASTRO!N$2)),0)</f>
        <v>0</v>
      </c>
      <c r="O395" s="9">
        <f>IFERROR(SUMIFS(ENTRADAS!$J:$J,ENTRADAS!$B:$B,CADASTRO!$B395,ENTRADAS!$I:$I,CADASTRO!O$2)/(SUMIFS(ENTRADAS!$D:$D,ENTRADAS!$B:$B,CADASTRO!$B395,ENTRADAS!$I:$I,CADASTRO!O$2)),0)</f>
        <v>0</v>
      </c>
      <c r="P395" s="9">
        <f>IFERROR(SUMIFS(ENTRADAS!$J:$J,ENTRADAS!$B:$B,CADASTRO!$B395,ENTRADAS!$I:$I,CADASTRO!P$2)/(SUMIFS(ENTRADAS!$D:$D,ENTRADAS!$B:$B,CADASTRO!$B395,ENTRADAS!$I:$I,CADASTRO!P$2)),0)</f>
        <v>0</v>
      </c>
      <c r="Q395" s="9">
        <f>IFERROR(SUMIFS(ENTRADAS!$J:$J,ENTRADAS!$B:$B,CADASTRO!$B395,ENTRADAS!$I:$I,CADASTRO!Q$2)/(SUMIFS(ENTRADAS!$D:$D,ENTRADAS!$B:$B,CADASTRO!$B395,ENTRADAS!$I:$I,CADASTRO!Q$2)),0)</f>
        <v>0</v>
      </c>
      <c r="R395" s="212">
        <f t="shared" si="21"/>
        <v>0</v>
      </c>
      <c r="S395" s="17">
        <f t="shared" si="22"/>
        <v>0</v>
      </c>
      <c r="T395" s="212">
        <f t="shared" si="23"/>
        <v>12</v>
      </c>
      <c r="U395" s="209">
        <v>12</v>
      </c>
    </row>
    <row r="396" spans="1:29" ht="15" customHeight="1" x14ac:dyDescent="0.25">
      <c r="A396" s="8"/>
      <c r="B396" s="63"/>
      <c r="C396" s="7"/>
      <c r="D396" s="8"/>
      <c r="E396" s="9"/>
      <c r="F396" s="9">
        <f>IFERROR(SUMIFS(ENTRADAS!$J:$J,ENTRADAS!$B:$B,CADASTRO!$B396,ENTRADAS!$I:$I,CADASTRO!F$2)/(SUMIFS(ENTRADAS!$D:$D,ENTRADAS!$B:$B,CADASTRO!$B396,ENTRADAS!$I:$I,CADASTRO!F$2)),0)</f>
        <v>0</v>
      </c>
      <c r="G396" s="9">
        <f>IFERROR(SUMIFS(ENTRADAS!$J:$J,ENTRADAS!$B:$B,CADASTRO!$B396,ENTRADAS!$I:$I,CADASTRO!G$2)/(SUMIFS(ENTRADAS!$D:$D,ENTRADAS!$B:$B,CADASTRO!$B396,ENTRADAS!$I:$I,CADASTRO!G$2)),0)</f>
        <v>0</v>
      </c>
      <c r="H396" s="9">
        <f>IFERROR(SUMIFS(ENTRADAS!$J:$J,ENTRADAS!$B:$B,CADASTRO!$B396,ENTRADAS!$I:$I,CADASTRO!H$2)/(SUMIFS(ENTRADAS!$D:$D,ENTRADAS!$B:$B,CADASTRO!$B396,ENTRADAS!$I:$I,CADASTRO!H$2)),0)</f>
        <v>0</v>
      </c>
      <c r="I396" s="9">
        <f>IFERROR(SUMIFS(ENTRADAS!$J:$J,ENTRADAS!$B:$B,CADASTRO!$B396,ENTRADAS!$I:$I,CADASTRO!I$2)/(SUMIFS(ENTRADAS!$D:$D,ENTRADAS!$B:$B,CADASTRO!$B396,ENTRADAS!$I:$I,CADASTRO!I$2)),0)</f>
        <v>0</v>
      </c>
      <c r="J396" s="9">
        <f>IFERROR(SUMIFS(ENTRADAS!$J:$J,ENTRADAS!$B:$B,CADASTRO!$B396,ENTRADAS!$I:$I,CADASTRO!J$2)/(SUMIFS(ENTRADAS!$D:$D,ENTRADAS!$B:$B,CADASTRO!$B396,ENTRADAS!$I:$I,CADASTRO!J$2)),0)</f>
        <v>0</v>
      </c>
      <c r="K396" s="9">
        <f>IFERROR(SUMIFS(ENTRADAS!$J:$J,ENTRADAS!$B:$B,CADASTRO!$B396,ENTRADAS!$I:$I,CADASTRO!K$2)/(SUMIFS(ENTRADAS!$D:$D,ENTRADAS!$B:$B,CADASTRO!$B396,ENTRADAS!$I:$I,CADASTRO!K$2)),0)</f>
        <v>0</v>
      </c>
      <c r="L396" s="9">
        <f>IFERROR(SUMIFS(ENTRADAS!$J:$J,ENTRADAS!$B:$B,CADASTRO!$B396,ENTRADAS!$I:$I,CADASTRO!L$2)/(SUMIFS(ENTRADAS!$D:$D,ENTRADAS!$B:$B,CADASTRO!$B396,ENTRADAS!$I:$I,CADASTRO!L$2)),0)</f>
        <v>0</v>
      </c>
      <c r="M396" s="9">
        <f>IFERROR(SUMIFS(ENTRADAS!$J:$J,ENTRADAS!$B:$B,CADASTRO!$B396,ENTRADAS!$I:$I,CADASTRO!M$2)/(SUMIFS(ENTRADAS!$D:$D,ENTRADAS!$B:$B,CADASTRO!$B396,ENTRADAS!$I:$I,CADASTRO!M$2)),0)</f>
        <v>0</v>
      </c>
      <c r="N396" s="9">
        <f>IFERROR(SUMIFS(ENTRADAS!$J:$J,ENTRADAS!$B:$B,CADASTRO!$B396,ENTRADAS!$I:$I,CADASTRO!N$2)/(SUMIFS(ENTRADAS!$D:$D,ENTRADAS!$B:$B,CADASTRO!$B396,ENTRADAS!$I:$I,CADASTRO!N$2)),0)</f>
        <v>0</v>
      </c>
      <c r="O396" s="9">
        <f>IFERROR(SUMIFS(ENTRADAS!$J:$J,ENTRADAS!$B:$B,CADASTRO!$B396,ENTRADAS!$I:$I,CADASTRO!O$2)/(SUMIFS(ENTRADAS!$D:$D,ENTRADAS!$B:$B,CADASTRO!$B396,ENTRADAS!$I:$I,CADASTRO!O$2)),0)</f>
        <v>0</v>
      </c>
      <c r="P396" s="9">
        <f>IFERROR(SUMIFS(ENTRADAS!$J:$J,ENTRADAS!$B:$B,CADASTRO!$B396,ENTRADAS!$I:$I,CADASTRO!P$2)/(SUMIFS(ENTRADAS!$D:$D,ENTRADAS!$B:$B,CADASTRO!$B396,ENTRADAS!$I:$I,CADASTRO!P$2)),0)</f>
        <v>0</v>
      </c>
      <c r="Q396" s="9">
        <f>IFERROR(SUMIFS(ENTRADAS!$J:$J,ENTRADAS!$B:$B,CADASTRO!$B396,ENTRADAS!$I:$I,CADASTRO!Q$2)/(SUMIFS(ENTRADAS!$D:$D,ENTRADAS!$B:$B,CADASTRO!$B396,ENTRADAS!$I:$I,CADASTRO!Q$2)),0)</f>
        <v>0</v>
      </c>
      <c r="R396" s="212">
        <f t="shared" si="21"/>
        <v>0</v>
      </c>
      <c r="S396" s="17">
        <f t="shared" si="22"/>
        <v>0</v>
      </c>
      <c r="T396" s="212">
        <f t="shared" si="23"/>
        <v>12</v>
      </c>
      <c r="U396" s="209">
        <v>12</v>
      </c>
    </row>
    <row r="397" spans="1:29" ht="15" customHeight="1" x14ac:dyDescent="0.25">
      <c r="A397" s="8"/>
      <c r="B397" s="61"/>
      <c r="C397" s="7"/>
      <c r="D397" s="8"/>
      <c r="E397" s="9"/>
      <c r="F397" s="9">
        <f>IFERROR(SUMIFS(ENTRADAS!$J:$J,ENTRADAS!$B:$B,CADASTRO!$B397,ENTRADAS!$I:$I,CADASTRO!F$2)/(SUMIFS(ENTRADAS!$D:$D,ENTRADAS!$B:$B,CADASTRO!$B397,ENTRADAS!$I:$I,CADASTRO!F$2)),0)</f>
        <v>0</v>
      </c>
      <c r="G397" s="9">
        <f>IFERROR(SUMIFS(ENTRADAS!$J:$J,ENTRADAS!$B:$B,CADASTRO!$B397,ENTRADAS!$I:$I,CADASTRO!G$2)/(SUMIFS(ENTRADAS!$D:$D,ENTRADAS!$B:$B,CADASTRO!$B397,ENTRADAS!$I:$I,CADASTRO!G$2)),0)</f>
        <v>0</v>
      </c>
      <c r="H397" s="9">
        <f>IFERROR(SUMIFS(ENTRADAS!$J:$J,ENTRADAS!$B:$B,CADASTRO!$B397,ENTRADAS!$I:$I,CADASTRO!H$2)/(SUMIFS(ENTRADAS!$D:$D,ENTRADAS!$B:$B,CADASTRO!$B397,ENTRADAS!$I:$I,CADASTRO!H$2)),0)</f>
        <v>0</v>
      </c>
      <c r="I397" s="9">
        <f>IFERROR(SUMIFS(ENTRADAS!$J:$J,ENTRADAS!$B:$B,CADASTRO!$B397,ENTRADAS!$I:$I,CADASTRO!I$2)/(SUMIFS(ENTRADAS!$D:$D,ENTRADAS!$B:$B,CADASTRO!$B397,ENTRADAS!$I:$I,CADASTRO!I$2)),0)</f>
        <v>0</v>
      </c>
      <c r="J397" s="9">
        <f>IFERROR(SUMIFS(ENTRADAS!$J:$J,ENTRADAS!$B:$B,CADASTRO!$B397,ENTRADAS!$I:$I,CADASTRO!J$2)/(SUMIFS(ENTRADAS!$D:$D,ENTRADAS!$B:$B,CADASTRO!$B397,ENTRADAS!$I:$I,CADASTRO!J$2)),0)</f>
        <v>0</v>
      </c>
      <c r="K397" s="9">
        <f>IFERROR(SUMIFS(ENTRADAS!$J:$J,ENTRADAS!$B:$B,CADASTRO!$B397,ENTRADAS!$I:$I,CADASTRO!K$2)/(SUMIFS(ENTRADAS!$D:$D,ENTRADAS!$B:$B,CADASTRO!$B397,ENTRADAS!$I:$I,CADASTRO!K$2)),0)</f>
        <v>0</v>
      </c>
      <c r="L397" s="9">
        <f>IFERROR(SUMIFS(ENTRADAS!$J:$J,ENTRADAS!$B:$B,CADASTRO!$B397,ENTRADAS!$I:$I,CADASTRO!L$2)/(SUMIFS(ENTRADAS!$D:$D,ENTRADAS!$B:$B,CADASTRO!$B397,ENTRADAS!$I:$I,CADASTRO!L$2)),0)</f>
        <v>0</v>
      </c>
      <c r="M397" s="9">
        <f>IFERROR(SUMIFS(ENTRADAS!$J:$J,ENTRADAS!$B:$B,CADASTRO!$B397,ENTRADAS!$I:$I,CADASTRO!M$2)/(SUMIFS(ENTRADAS!$D:$D,ENTRADAS!$B:$B,CADASTRO!$B397,ENTRADAS!$I:$I,CADASTRO!M$2)),0)</f>
        <v>0</v>
      </c>
      <c r="N397" s="9">
        <f>IFERROR(SUMIFS(ENTRADAS!$J:$J,ENTRADAS!$B:$B,CADASTRO!$B397,ENTRADAS!$I:$I,CADASTRO!N$2)/(SUMIFS(ENTRADAS!$D:$D,ENTRADAS!$B:$B,CADASTRO!$B397,ENTRADAS!$I:$I,CADASTRO!N$2)),0)</f>
        <v>0</v>
      </c>
      <c r="O397" s="9">
        <f>IFERROR(SUMIFS(ENTRADAS!$J:$J,ENTRADAS!$B:$B,CADASTRO!$B397,ENTRADAS!$I:$I,CADASTRO!O$2)/(SUMIFS(ENTRADAS!$D:$D,ENTRADAS!$B:$B,CADASTRO!$B397,ENTRADAS!$I:$I,CADASTRO!O$2)),0)</f>
        <v>0</v>
      </c>
      <c r="P397" s="9">
        <f>IFERROR(SUMIFS(ENTRADAS!$J:$J,ENTRADAS!$B:$B,CADASTRO!$B397,ENTRADAS!$I:$I,CADASTRO!P$2)/(SUMIFS(ENTRADAS!$D:$D,ENTRADAS!$B:$B,CADASTRO!$B397,ENTRADAS!$I:$I,CADASTRO!P$2)),0)</f>
        <v>0</v>
      </c>
      <c r="Q397" s="9">
        <f>IFERROR(SUMIFS(ENTRADAS!$J:$J,ENTRADAS!$B:$B,CADASTRO!$B397,ENTRADAS!$I:$I,CADASTRO!Q$2)/(SUMIFS(ENTRADAS!$D:$D,ENTRADAS!$B:$B,CADASTRO!$B397,ENTRADAS!$I:$I,CADASTRO!Q$2)),0)</f>
        <v>0</v>
      </c>
      <c r="R397" s="212">
        <f t="shared" si="21"/>
        <v>0</v>
      </c>
      <c r="S397" s="17">
        <f t="shared" si="22"/>
        <v>0</v>
      </c>
      <c r="T397" s="212">
        <f t="shared" si="23"/>
        <v>12</v>
      </c>
      <c r="U397" s="209">
        <v>12</v>
      </c>
    </row>
    <row r="398" spans="1:29" ht="15" customHeight="1" x14ac:dyDescent="0.25">
      <c r="A398" s="8"/>
      <c r="B398" s="63"/>
      <c r="C398" s="7"/>
      <c r="D398" s="8"/>
      <c r="E398" s="9"/>
      <c r="F398" s="9">
        <f>IFERROR(SUMIFS(ENTRADAS!$J:$J,ENTRADAS!$B:$B,CADASTRO!$B398,ENTRADAS!$I:$I,CADASTRO!F$2)/(SUMIFS(ENTRADAS!$D:$D,ENTRADAS!$B:$B,CADASTRO!$B398,ENTRADAS!$I:$I,CADASTRO!F$2)),0)</f>
        <v>0</v>
      </c>
      <c r="G398" s="9">
        <f>IFERROR(SUMIFS(ENTRADAS!$J:$J,ENTRADAS!$B:$B,CADASTRO!$B398,ENTRADAS!$I:$I,CADASTRO!G$2)/(SUMIFS(ENTRADAS!$D:$D,ENTRADAS!$B:$B,CADASTRO!$B398,ENTRADAS!$I:$I,CADASTRO!G$2)),0)</f>
        <v>0</v>
      </c>
      <c r="H398" s="9">
        <f>IFERROR(SUMIFS(ENTRADAS!$J:$J,ENTRADAS!$B:$B,CADASTRO!$B398,ENTRADAS!$I:$I,CADASTRO!H$2)/(SUMIFS(ENTRADAS!$D:$D,ENTRADAS!$B:$B,CADASTRO!$B398,ENTRADAS!$I:$I,CADASTRO!H$2)),0)</f>
        <v>0</v>
      </c>
      <c r="I398" s="9">
        <f>IFERROR(SUMIFS(ENTRADAS!$J:$J,ENTRADAS!$B:$B,CADASTRO!$B398,ENTRADAS!$I:$I,CADASTRO!I$2)/(SUMIFS(ENTRADAS!$D:$D,ENTRADAS!$B:$B,CADASTRO!$B398,ENTRADAS!$I:$I,CADASTRO!I$2)),0)</f>
        <v>0</v>
      </c>
      <c r="J398" s="9">
        <f>IFERROR(SUMIFS(ENTRADAS!$J:$J,ENTRADAS!$B:$B,CADASTRO!$B398,ENTRADAS!$I:$I,CADASTRO!J$2)/(SUMIFS(ENTRADAS!$D:$D,ENTRADAS!$B:$B,CADASTRO!$B398,ENTRADAS!$I:$I,CADASTRO!J$2)),0)</f>
        <v>0</v>
      </c>
      <c r="K398" s="9">
        <f>IFERROR(SUMIFS(ENTRADAS!$J:$J,ENTRADAS!$B:$B,CADASTRO!$B398,ENTRADAS!$I:$I,CADASTRO!K$2)/(SUMIFS(ENTRADAS!$D:$D,ENTRADAS!$B:$B,CADASTRO!$B398,ENTRADAS!$I:$I,CADASTRO!K$2)),0)</f>
        <v>0</v>
      </c>
      <c r="L398" s="9">
        <f>IFERROR(SUMIFS(ENTRADAS!$J:$J,ENTRADAS!$B:$B,CADASTRO!$B398,ENTRADAS!$I:$I,CADASTRO!L$2)/(SUMIFS(ENTRADAS!$D:$D,ENTRADAS!$B:$B,CADASTRO!$B398,ENTRADAS!$I:$I,CADASTRO!L$2)),0)</f>
        <v>0</v>
      </c>
      <c r="M398" s="9">
        <f>IFERROR(SUMIFS(ENTRADAS!$J:$J,ENTRADAS!$B:$B,CADASTRO!$B398,ENTRADAS!$I:$I,CADASTRO!M$2)/(SUMIFS(ENTRADAS!$D:$D,ENTRADAS!$B:$B,CADASTRO!$B398,ENTRADAS!$I:$I,CADASTRO!M$2)),0)</f>
        <v>0</v>
      </c>
      <c r="N398" s="9">
        <f>IFERROR(SUMIFS(ENTRADAS!$J:$J,ENTRADAS!$B:$B,CADASTRO!$B398,ENTRADAS!$I:$I,CADASTRO!N$2)/(SUMIFS(ENTRADAS!$D:$D,ENTRADAS!$B:$B,CADASTRO!$B398,ENTRADAS!$I:$I,CADASTRO!N$2)),0)</f>
        <v>0</v>
      </c>
      <c r="O398" s="9">
        <f>IFERROR(SUMIFS(ENTRADAS!$J:$J,ENTRADAS!$B:$B,CADASTRO!$B398,ENTRADAS!$I:$I,CADASTRO!O$2)/(SUMIFS(ENTRADAS!$D:$D,ENTRADAS!$B:$B,CADASTRO!$B398,ENTRADAS!$I:$I,CADASTRO!O$2)),0)</f>
        <v>0</v>
      </c>
      <c r="P398" s="9">
        <f>IFERROR(SUMIFS(ENTRADAS!$J:$J,ENTRADAS!$B:$B,CADASTRO!$B398,ENTRADAS!$I:$I,CADASTRO!P$2)/(SUMIFS(ENTRADAS!$D:$D,ENTRADAS!$B:$B,CADASTRO!$B398,ENTRADAS!$I:$I,CADASTRO!P$2)),0)</f>
        <v>0</v>
      </c>
      <c r="Q398" s="9">
        <f>IFERROR(SUMIFS(ENTRADAS!$J:$J,ENTRADAS!$B:$B,CADASTRO!$B398,ENTRADAS!$I:$I,CADASTRO!Q$2)/(SUMIFS(ENTRADAS!$D:$D,ENTRADAS!$B:$B,CADASTRO!$B398,ENTRADAS!$I:$I,CADASTRO!Q$2)),0)</f>
        <v>0</v>
      </c>
      <c r="R398" s="212">
        <f t="shared" si="21"/>
        <v>0</v>
      </c>
      <c r="S398" s="17">
        <f t="shared" si="22"/>
        <v>0</v>
      </c>
      <c r="T398" s="212">
        <f t="shared" si="23"/>
        <v>12</v>
      </c>
      <c r="U398" s="209">
        <v>12</v>
      </c>
    </row>
    <row r="399" spans="1:29" ht="15" customHeight="1" x14ac:dyDescent="0.25">
      <c r="A399" s="8"/>
      <c r="B399" s="7"/>
      <c r="C399" s="7"/>
      <c r="D399" s="8"/>
      <c r="E399" s="9"/>
      <c r="F399" s="9">
        <f>IFERROR(SUMIFS(ENTRADAS!$J:$J,ENTRADAS!$B:$B,CADASTRO!$B399,ENTRADAS!$I:$I,CADASTRO!F$2)/(SUMIFS(ENTRADAS!$D:$D,ENTRADAS!$B:$B,CADASTRO!$B399,ENTRADAS!$I:$I,CADASTRO!F$2)),0)</f>
        <v>0</v>
      </c>
      <c r="G399" s="9">
        <f>IFERROR(SUMIFS(ENTRADAS!$J:$J,ENTRADAS!$B:$B,CADASTRO!$B399,ENTRADAS!$I:$I,CADASTRO!G$2)/(SUMIFS(ENTRADAS!$D:$D,ENTRADAS!$B:$B,CADASTRO!$B399,ENTRADAS!$I:$I,CADASTRO!G$2)),0)</f>
        <v>0</v>
      </c>
      <c r="H399" s="9">
        <f>IFERROR(SUMIFS(ENTRADAS!$J:$J,ENTRADAS!$B:$B,CADASTRO!$B399,ENTRADAS!$I:$I,CADASTRO!H$2)/(SUMIFS(ENTRADAS!$D:$D,ENTRADAS!$B:$B,CADASTRO!$B399,ENTRADAS!$I:$I,CADASTRO!H$2)),0)</f>
        <v>0</v>
      </c>
      <c r="I399" s="9">
        <f>IFERROR(SUMIFS(ENTRADAS!$J:$J,ENTRADAS!$B:$B,CADASTRO!$B399,ENTRADAS!$I:$I,CADASTRO!I$2)/(SUMIFS(ENTRADAS!$D:$D,ENTRADAS!$B:$B,CADASTRO!$B399,ENTRADAS!$I:$I,CADASTRO!I$2)),0)</f>
        <v>0</v>
      </c>
      <c r="J399" s="9">
        <f>IFERROR(SUMIFS(ENTRADAS!$J:$J,ENTRADAS!$B:$B,CADASTRO!$B399,ENTRADAS!$I:$I,CADASTRO!J$2)/(SUMIFS(ENTRADAS!$D:$D,ENTRADAS!$B:$B,CADASTRO!$B399,ENTRADAS!$I:$I,CADASTRO!J$2)),0)</f>
        <v>0</v>
      </c>
      <c r="K399" s="9">
        <f>IFERROR(SUMIFS(ENTRADAS!$J:$J,ENTRADAS!$B:$B,CADASTRO!$B399,ENTRADAS!$I:$I,CADASTRO!K$2)/(SUMIFS(ENTRADAS!$D:$D,ENTRADAS!$B:$B,CADASTRO!$B399,ENTRADAS!$I:$I,CADASTRO!K$2)),0)</f>
        <v>0</v>
      </c>
      <c r="L399" s="9">
        <f>IFERROR(SUMIFS(ENTRADAS!$J:$J,ENTRADAS!$B:$B,CADASTRO!$B399,ENTRADAS!$I:$I,CADASTRO!L$2)/(SUMIFS(ENTRADAS!$D:$D,ENTRADAS!$B:$B,CADASTRO!$B399,ENTRADAS!$I:$I,CADASTRO!L$2)),0)</f>
        <v>0</v>
      </c>
      <c r="M399" s="9">
        <f>IFERROR(SUMIFS(ENTRADAS!$J:$J,ENTRADAS!$B:$B,CADASTRO!$B399,ENTRADAS!$I:$I,CADASTRO!M$2)/(SUMIFS(ENTRADAS!$D:$D,ENTRADAS!$B:$B,CADASTRO!$B399,ENTRADAS!$I:$I,CADASTRO!M$2)),0)</f>
        <v>0</v>
      </c>
      <c r="N399" s="9">
        <f>IFERROR(SUMIFS(ENTRADAS!$J:$J,ENTRADAS!$B:$B,CADASTRO!$B399,ENTRADAS!$I:$I,CADASTRO!N$2)/(SUMIFS(ENTRADAS!$D:$D,ENTRADAS!$B:$B,CADASTRO!$B399,ENTRADAS!$I:$I,CADASTRO!N$2)),0)</f>
        <v>0</v>
      </c>
      <c r="O399" s="9">
        <f>IFERROR(SUMIFS(ENTRADAS!$J:$J,ENTRADAS!$B:$B,CADASTRO!$B399,ENTRADAS!$I:$I,CADASTRO!O$2)/(SUMIFS(ENTRADAS!$D:$D,ENTRADAS!$B:$B,CADASTRO!$B399,ENTRADAS!$I:$I,CADASTRO!O$2)),0)</f>
        <v>0</v>
      </c>
      <c r="P399" s="9">
        <f>IFERROR(SUMIFS(ENTRADAS!$J:$J,ENTRADAS!$B:$B,CADASTRO!$B399,ENTRADAS!$I:$I,CADASTRO!P$2)/(SUMIFS(ENTRADAS!$D:$D,ENTRADAS!$B:$B,CADASTRO!$B399,ENTRADAS!$I:$I,CADASTRO!P$2)),0)</f>
        <v>0</v>
      </c>
      <c r="Q399" s="9">
        <f>IFERROR(SUMIFS(ENTRADAS!$J:$J,ENTRADAS!$B:$B,CADASTRO!$B399,ENTRADAS!$I:$I,CADASTRO!Q$2)/(SUMIFS(ENTRADAS!$D:$D,ENTRADAS!$B:$B,CADASTRO!$B399,ENTRADAS!$I:$I,CADASTRO!Q$2)),0)</f>
        <v>0</v>
      </c>
      <c r="R399" s="212">
        <f t="shared" si="21"/>
        <v>0</v>
      </c>
      <c r="S399" s="17">
        <f t="shared" si="22"/>
        <v>0</v>
      </c>
      <c r="T399" s="212">
        <f t="shared" si="23"/>
        <v>12</v>
      </c>
      <c r="U399" s="209">
        <v>12</v>
      </c>
    </row>
    <row r="400" spans="1:29" ht="15" customHeight="1" x14ac:dyDescent="0.25">
      <c r="A400" s="8"/>
      <c r="B400" s="63"/>
      <c r="C400" s="7"/>
      <c r="D400" s="8"/>
      <c r="E400" s="9"/>
      <c r="F400" s="9">
        <f>IFERROR(SUMIFS(ENTRADAS!$J:$J,ENTRADAS!$B:$B,CADASTRO!$B400,ENTRADAS!$I:$I,CADASTRO!F$2)/(SUMIFS(ENTRADAS!$D:$D,ENTRADAS!$B:$B,CADASTRO!$B400,ENTRADAS!$I:$I,CADASTRO!F$2)),0)</f>
        <v>0</v>
      </c>
      <c r="G400" s="9">
        <f>IFERROR(SUMIFS(ENTRADAS!$J:$J,ENTRADAS!$B:$B,CADASTRO!$B400,ENTRADAS!$I:$I,CADASTRO!G$2)/(SUMIFS(ENTRADAS!$D:$D,ENTRADAS!$B:$B,CADASTRO!$B400,ENTRADAS!$I:$I,CADASTRO!G$2)),0)</f>
        <v>0</v>
      </c>
      <c r="H400" s="9">
        <f>IFERROR(SUMIFS(ENTRADAS!$J:$J,ENTRADAS!$B:$B,CADASTRO!$B400,ENTRADAS!$I:$I,CADASTRO!H$2)/(SUMIFS(ENTRADAS!$D:$D,ENTRADAS!$B:$B,CADASTRO!$B400,ENTRADAS!$I:$I,CADASTRO!H$2)),0)</f>
        <v>0</v>
      </c>
      <c r="I400" s="9">
        <f>IFERROR(SUMIFS(ENTRADAS!$J:$J,ENTRADAS!$B:$B,CADASTRO!$B400,ENTRADAS!$I:$I,CADASTRO!I$2)/(SUMIFS(ENTRADAS!$D:$D,ENTRADAS!$B:$B,CADASTRO!$B400,ENTRADAS!$I:$I,CADASTRO!I$2)),0)</f>
        <v>0</v>
      </c>
      <c r="J400" s="9">
        <f>IFERROR(SUMIFS(ENTRADAS!$J:$J,ENTRADAS!$B:$B,CADASTRO!$B400,ENTRADAS!$I:$I,CADASTRO!J$2)/(SUMIFS(ENTRADAS!$D:$D,ENTRADAS!$B:$B,CADASTRO!$B400,ENTRADAS!$I:$I,CADASTRO!J$2)),0)</f>
        <v>0</v>
      </c>
      <c r="K400" s="9">
        <f>IFERROR(SUMIFS(ENTRADAS!$J:$J,ENTRADAS!$B:$B,CADASTRO!$B400,ENTRADAS!$I:$I,CADASTRO!K$2)/(SUMIFS(ENTRADAS!$D:$D,ENTRADAS!$B:$B,CADASTRO!$B400,ENTRADAS!$I:$I,CADASTRO!K$2)),0)</f>
        <v>0</v>
      </c>
      <c r="L400" s="9">
        <f>IFERROR(SUMIFS(ENTRADAS!$J:$J,ENTRADAS!$B:$B,CADASTRO!$B400,ENTRADAS!$I:$I,CADASTRO!L$2)/(SUMIFS(ENTRADAS!$D:$D,ENTRADAS!$B:$B,CADASTRO!$B400,ENTRADAS!$I:$I,CADASTRO!L$2)),0)</f>
        <v>0</v>
      </c>
      <c r="M400" s="9">
        <f>IFERROR(SUMIFS(ENTRADAS!$J:$J,ENTRADAS!$B:$B,CADASTRO!$B400,ENTRADAS!$I:$I,CADASTRO!M$2)/(SUMIFS(ENTRADAS!$D:$D,ENTRADAS!$B:$B,CADASTRO!$B400,ENTRADAS!$I:$I,CADASTRO!M$2)),0)</f>
        <v>0</v>
      </c>
      <c r="N400" s="9">
        <f>IFERROR(SUMIFS(ENTRADAS!$J:$J,ENTRADAS!$B:$B,CADASTRO!$B400,ENTRADAS!$I:$I,CADASTRO!N$2)/(SUMIFS(ENTRADAS!$D:$D,ENTRADAS!$B:$B,CADASTRO!$B400,ENTRADAS!$I:$I,CADASTRO!N$2)),0)</f>
        <v>0</v>
      </c>
      <c r="O400" s="9">
        <f>IFERROR(SUMIFS(ENTRADAS!$J:$J,ENTRADAS!$B:$B,CADASTRO!$B400,ENTRADAS!$I:$I,CADASTRO!O$2)/(SUMIFS(ENTRADAS!$D:$D,ENTRADAS!$B:$B,CADASTRO!$B400,ENTRADAS!$I:$I,CADASTRO!O$2)),0)</f>
        <v>0</v>
      </c>
      <c r="P400" s="9">
        <f>IFERROR(SUMIFS(ENTRADAS!$J:$J,ENTRADAS!$B:$B,CADASTRO!$B400,ENTRADAS!$I:$I,CADASTRO!P$2)/(SUMIFS(ENTRADAS!$D:$D,ENTRADAS!$B:$B,CADASTRO!$B400,ENTRADAS!$I:$I,CADASTRO!P$2)),0)</f>
        <v>0</v>
      </c>
      <c r="Q400" s="9">
        <f>IFERROR(SUMIFS(ENTRADAS!$J:$J,ENTRADAS!$B:$B,CADASTRO!$B400,ENTRADAS!$I:$I,CADASTRO!Q$2)/(SUMIFS(ENTRADAS!$D:$D,ENTRADAS!$B:$B,CADASTRO!$B400,ENTRADAS!$I:$I,CADASTRO!Q$2)),0)</f>
        <v>0</v>
      </c>
      <c r="R400" s="212">
        <f t="shared" si="21"/>
        <v>0</v>
      </c>
      <c r="S400" s="17">
        <f t="shared" si="22"/>
        <v>0</v>
      </c>
      <c r="T400" s="212">
        <f t="shared" si="23"/>
        <v>12</v>
      </c>
      <c r="U400" s="209">
        <v>12</v>
      </c>
    </row>
    <row r="401" spans="1:21" ht="15" customHeight="1" x14ac:dyDescent="0.25">
      <c r="A401" s="8"/>
      <c r="B401" s="63"/>
      <c r="C401" s="7"/>
      <c r="D401" s="8"/>
      <c r="E401" s="9"/>
      <c r="F401" s="9">
        <f>IFERROR(SUMIFS(ENTRADAS!$J:$J,ENTRADAS!$B:$B,CADASTRO!$B401,ENTRADAS!$I:$I,CADASTRO!F$2)/(SUMIFS(ENTRADAS!$D:$D,ENTRADAS!$B:$B,CADASTRO!$B401,ENTRADAS!$I:$I,CADASTRO!F$2)),0)</f>
        <v>0</v>
      </c>
      <c r="G401" s="9">
        <f>IFERROR(SUMIFS(ENTRADAS!$J:$J,ENTRADAS!$B:$B,CADASTRO!$B401,ENTRADAS!$I:$I,CADASTRO!G$2)/(SUMIFS(ENTRADAS!$D:$D,ENTRADAS!$B:$B,CADASTRO!$B401,ENTRADAS!$I:$I,CADASTRO!G$2)),0)</f>
        <v>0</v>
      </c>
      <c r="H401" s="9">
        <f>IFERROR(SUMIFS(ENTRADAS!$J:$J,ENTRADAS!$B:$B,CADASTRO!$B401,ENTRADAS!$I:$I,CADASTRO!H$2)/(SUMIFS(ENTRADAS!$D:$D,ENTRADAS!$B:$B,CADASTRO!$B401,ENTRADAS!$I:$I,CADASTRO!H$2)),0)</f>
        <v>0</v>
      </c>
      <c r="I401" s="9">
        <f>IFERROR(SUMIFS(ENTRADAS!$J:$J,ENTRADAS!$B:$B,CADASTRO!$B401,ENTRADAS!$I:$I,CADASTRO!I$2)/(SUMIFS(ENTRADAS!$D:$D,ENTRADAS!$B:$B,CADASTRO!$B401,ENTRADAS!$I:$I,CADASTRO!I$2)),0)</f>
        <v>0</v>
      </c>
      <c r="J401" s="9">
        <f>IFERROR(SUMIFS(ENTRADAS!$J:$J,ENTRADAS!$B:$B,CADASTRO!$B401,ENTRADAS!$I:$I,CADASTRO!J$2)/(SUMIFS(ENTRADAS!$D:$D,ENTRADAS!$B:$B,CADASTRO!$B401,ENTRADAS!$I:$I,CADASTRO!J$2)),0)</f>
        <v>0</v>
      </c>
      <c r="K401" s="9">
        <f>IFERROR(SUMIFS(ENTRADAS!$J:$J,ENTRADAS!$B:$B,CADASTRO!$B401,ENTRADAS!$I:$I,CADASTRO!K$2)/(SUMIFS(ENTRADAS!$D:$D,ENTRADAS!$B:$B,CADASTRO!$B401,ENTRADAS!$I:$I,CADASTRO!K$2)),0)</f>
        <v>0</v>
      </c>
      <c r="L401" s="9">
        <f>IFERROR(SUMIFS(ENTRADAS!$J:$J,ENTRADAS!$B:$B,CADASTRO!$B401,ENTRADAS!$I:$I,CADASTRO!L$2)/(SUMIFS(ENTRADAS!$D:$D,ENTRADAS!$B:$B,CADASTRO!$B401,ENTRADAS!$I:$I,CADASTRO!L$2)),0)</f>
        <v>0</v>
      </c>
      <c r="M401" s="9">
        <f>IFERROR(SUMIFS(ENTRADAS!$J:$J,ENTRADAS!$B:$B,CADASTRO!$B401,ENTRADAS!$I:$I,CADASTRO!M$2)/(SUMIFS(ENTRADAS!$D:$D,ENTRADAS!$B:$B,CADASTRO!$B401,ENTRADAS!$I:$I,CADASTRO!M$2)),0)</f>
        <v>0</v>
      </c>
      <c r="N401" s="9">
        <f>IFERROR(SUMIFS(ENTRADAS!$J:$J,ENTRADAS!$B:$B,CADASTRO!$B401,ENTRADAS!$I:$I,CADASTRO!N$2)/(SUMIFS(ENTRADAS!$D:$D,ENTRADAS!$B:$B,CADASTRO!$B401,ENTRADAS!$I:$I,CADASTRO!N$2)),0)</f>
        <v>0</v>
      </c>
      <c r="O401" s="9">
        <f>IFERROR(SUMIFS(ENTRADAS!$J:$J,ENTRADAS!$B:$B,CADASTRO!$B401,ENTRADAS!$I:$I,CADASTRO!O$2)/(SUMIFS(ENTRADAS!$D:$D,ENTRADAS!$B:$B,CADASTRO!$B401,ENTRADAS!$I:$I,CADASTRO!O$2)),0)</f>
        <v>0</v>
      </c>
      <c r="P401" s="9">
        <f>IFERROR(SUMIFS(ENTRADAS!$J:$J,ENTRADAS!$B:$B,CADASTRO!$B401,ENTRADAS!$I:$I,CADASTRO!P$2)/(SUMIFS(ENTRADAS!$D:$D,ENTRADAS!$B:$B,CADASTRO!$B401,ENTRADAS!$I:$I,CADASTRO!P$2)),0)</f>
        <v>0</v>
      </c>
      <c r="Q401" s="9">
        <f>IFERROR(SUMIFS(ENTRADAS!$J:$J,ENTRADAS!$B:$B,CADASTRO!$B401,ENTRADAS!$I:$I,CADASTRO!Q$2)/(SUMIFS(ENTRADAS!$D:$D,ENTRADAS!$B:$B,CADASTRO!$B401,ENTRADAS!$I:$I,CADASTRO!Q$2)),0)</f>
        <v>0</v>
      </c>
      <c r="R401" s="212">
        <f t="shared" si="21"/>
        <v>0</v>
      </c>
      <c r="S401" s="17">
        <f t="shared" si="22"/>
        <v>0</v>
      </c>
      <c r="T401" s="212">
        <f t="shared" si="23"/>
        <v>12</v>
      </c>
      <c r="U401" s="209">
        <v>12</v>
      </c>
    </row>
    <row r="402" spans="1:21" ht="15" customHeight="1" x14ac:dyDescent="0.25">
      <c r="A402" s="8"/>
      <c r="B402" s="7"/>
      <c r="C402" s="7"/>
      <c r="D402" s="8"/>
      <c r="E402" s="9"/>
      <c r="F402" s="9">
        <f>IFERROR(SUMIFS(ENTRADAS!$J:$J,ENTRADAS!$B:$B,CADASTRO!$B402,ENTRADAS!$I:$I,CADASTRO!F$2)/(SUMIFS(ENTRADAS!$D:$D,ENTRADAS!$B:$B,CADASTRO!$B402,ENTRADAS!$I:$I,CADASTRO!F$2)),0)</f>
        <v>0</v>
      </c>
      <c r="G402" s="9">
        <f>IFERROR(SUMIFS(ENTRADAS!$J:$J,ENTRADAS!$B:$B,CADASTRO!$B402,ENTRADAS!$I:$I,CADASTRO!G$2)/(SUMIFS(ENTRADAS!$D:$D,ENTRADAS!$B:$B,CADASTRO!$B402,ENTRADAS!$I:$I,CADASTRO!G$2)),0)</f>
        <v>0</v>
      </c>
      <c r="H402" s="9">
        <f>IFERROR(SUMIFS(ENTRADAS!$J:$J,ENTRADAS!$B:$B,CADASTRO!$B402,ENTRADAS!$I:$I,CADASTRO!H$2)/(SUMIFS(ENTRADAS!$D:$D,ENTRADAS!$B:$B,CADASTRO!$B402,ENTRADAS!$I:$I,CADASTRO!H$2)),0)</f>
        <v>0</v>
      </c>
      <c r="I402" s="9">
        <f>IFERROR(SUMIFS(ENTRADAS!$J:$J,ENTRADAS!$B:$B,CADASTRO!$B402,ENTRADAS!$I:$I,CADASTRO!I$2)/(SUMIFS(ENTRADAS!$D:$D,ENTRADAS!$B:$B,CADASTRO!$B402,ENTRADAS!$I:$I,CADASTRO!I$2)),0)</f>
        <v>0</v>
      </c>
      <c r="J402" s="9">
        <f>IFERROR(SUMIFS(ENTRADAS!$J:$J,ENTRADAS!$B:$B,CADASTRO!$B402,ENTRADAS!$I:$I,CADASTRO!J$2)/(SUMIFS(ENTRADAS!$D:$D,ENTRADAS!$B:$B,CADASTRO!$B402,ENTRADAS!$I:$I,CADASTRO!J$2)),0)</f>
        <v>0</v>
      </c>
      <c r="K402" s="9">
        <f>IFERROR(SUMIFS(ENTRADAS!$J:$J,ENTRADAS!$B:$B,CADASTRO!$B402,ENTRADAS!$I:$I,CADASTRO!K$2)/(SUMIFS(ENTRADAS!$D:$D,ENTRADAS!$B:$B,CADASTRO!$B402,ENTRADAS!$I:$I,CADASTRO!K$2)),0)</f>
        <v>0</v>
      </c>
      <c r="L402" s="9">
        <f>IFERROR(SUMIFS(ENTRADAS!$J:$J,ENTRADAS!$B:$B,CADASTRO!$B402,ENTRADAS!$I:$I,CADASTRO!L$2)/(SUMIFS(ENTRADAS!$D:$D,ENTRADAS!$B:$B,CADASTRO!$B402,ENTRADAS!$I:$I,CADASTRO!L$2)),0)</f>
        <v>0</v>
      </c>
      <c r="M402" s="9">
        <f>IFERROR(SUMIFS(ENTRADAS!$J:$J,ENTRADAS!$B:$B,CADASTRO!$B402,ENTRADAS!$I:$I,CADASTRO!M$2)/(SUMIFS(ENTRADAS!$D:$D,ENTRADAS!$B:$B,CADASTRO!$B402,ENTRADAS!$I:$I,CADASTRO!M$2)),0)</f>
        <v>0</v>
      </c>
      <c r="N402" s="9">
        <f>IFERROR(SUMIFS(ENTRADAS!$J:$J,ENTRADAS!$B:$B,CADASTRO!$B402,ENTRADAS!$I:$I,CADASTRO!N$2)/(SUMIFS(ENTRADAS!$D:$D,ENTRADAS!$B:$B,CADASTRO!$B402,ENTRADAS!$I:$I,CADASTRO!N$2)),0)</f>
        <v>0</v>
      </c>
      <c r="O402" s="9">
        <f>IFERROR(SUMIFS(ENTRADAS!$J:$J,ENTRADAS!$B:$B,CADASTRO!$B402,ENTRADAS!$I:$I,CADASTRO!O$2)/(SUMIFS(ENTRADAS!$D:$D,ENTRADAS!$B:$B,CADASTRO!$B402,ENTRADAS!$I:$I,CADASTRO!O$2)),0)</f>
        <v>0</v>
      </c>
      <c r="P402" s="9">
        <f>IFERROR(SUMIFS(ENTRADAS!$J:$J,ENTRADAS!$B:$B,CADASTRO!$B402,ENTRADAS!$I:$I,CADASTRO!P$2)/(SUMIFS(ENTRADAS!$D:$D,ENTRADAS!$B:$B,CADASTRO!$B402,ENTRADAS!$I:$I,CADASTRO!P$2)),0)</f>
        <v>0</v>
      </c>
      <c r="Q402" s="9">
        <f>IFERROR(SUMIFS(ENTRADAS!$J:$J,ENTRADAS!$B:$B,CADASTRO!$B402,ENTRADAS!$I:$I,CADASTRO!Q$2)/(SUMIFS(ENTRADAS!$D:$D,ENTRADAS!$B:$B,CADASTRO!$B402,ENTRADAS!$I:$I,CADASTRO!Q$2)),0)</f>
        <v>0</v>
      </c>
      <c r="R402" s="212">
        <f t="shared" si="21"/>
        <v>0</v>
      </c>
      <c r="S402" s="17">
        <f t="shared" si="22"/>
        <v>0</v>
      </c>
      <c r="T402" s="212">
        <f t="shared" si="23"/>
        <v>12</v>
      </c>
      <c r="U402" s="209">
        <v>12</v>
      </c>
    </row>
    <row r="403" spans="1:21" ht="15" customHeight="1" x14ac:dyDescent="0.25">
      <c r="A403" s="8"/>
      <c r="B403" s="63"/>
      <c r="C403" s="7"/>
      <c r="D403" s="8"/>
      <c r="E403" s="9"/>
      <c r="F403" s="9">
        <f>IFERROR(SUMIFS(ENTRADAS!$J:$J,ENTRADAS!$B:$B,CADASTRO!$B403,ENTRADAS!$I:$I,CADASTRO!F$2)/(SUMIFS(ENTRADAS!$D:$D,ENTRADAS!$B:$B,CADASTRO!$B403,ENTRADAS!$I:$I,CADASTRO!F$2)),0)</f>
        <v>0</v>
      </c>
      <c r="G403" s="9">
        <f>IFERROR(SUMIFS(ENTRADAS!$J:$J,ENTRADAS!$B:$B,CADASTRO!$B403,ENTRADAS!$I:$I,CADASTRO!G$2)/(SUMIFS(ENTRADAS!$D:$D,ENTRADAS!$B:$B,CADASTRO!$B403,ENTRADAS!$I:$I,CADASTRO!G$2)),0)</f>
        <v>0</v>
      </c>
      <c r="H403" s="9">
        <f>IFERROR(SUMIFS(ENTRADAS!$J:$J,ENTRADAS!$B:$B,CADASTRO!$B403,ENTRADAS!$I:$I,CADASTRO!H$2)/(SUMIFS(ENTRADAS!$D:$D,ENTRADAS!$B:$B,CADASTRO!$B403,ENTRADAS!$I:$I,CADASTRO!H$2)),0)</f>
        <v>0</v>
      </c>
      <c r="I403" s="9">
        <f>IFERROR(SUMIFS(ENTRADAS!$J:$J,ENTRADAS!$B:$B,CADASTRO!$B403,ENTRADAS!$I:$I,CADASTRO!I$2)/(SUMIFS(ENTRADAS!$D:$D,ENTRADAS!$B:$B,CADASTRO!$B403,ENTRADAS!$I:$I,CADASTRO!I$2)),0)</f>
        <v>0</v>
      </c>
      <c r="J403" s="9">
        <f>IFERROR(SUMIFS(ENTRADAS!$J:$J,ENTRADAS!$B:$B,CADASTRO!$B403,ENTRADAS!$I:$I,CADASTRO!J$2)/(SUMIFS(ENTRADAS!$D:$D,ENTRADAS!$B:$B,CADASTRO!$B403,ENTRADAS!$I:$I,CADASTRO!J$2)),0)</f>
        <v>0</v>
      </c>
      <c r="K403" s="9">
        <f>IFERROR(SUMIFS(ENTRADAS!$J:$J,ENTRADAS!$B:$B,CADASTRO!$B403,ENTRADAS!$I:$I,CADASTRO!K$2)/(SUMIFS(ENTRADAS!$D:$D,ENTRADAS!$B:$B,CADASTRO!$B403,ENTRADAS!$I:$I,CADASTRO!K$2)),0)</f>
        <v>0</v>
      </c>
      <c r="L403" s="9">
        <f>IFERROR(SUMIFS(ENTRADAS!$J:$J,ENTRADAS!$B:$B,CADASTRO!$B403,ENTRADAS!$I:$I,CADASTRO!L$2)/(SUMIFS(ENTRADAS!$D:$D,ENTRADAS!$B:$B,CADASTRO!$B403,ENTRADAS!$I:$I,CADASTRO!L$2)),0)</f>
        <v>0</v>
      </c>
      <c r="M403" s="9">
        <f>IFERROR(SUMIFS(ENTRADAS!$J:$J,ENTRADAS!$B:$B,CADASTRO!$B403,ENTRADAS!$I:$I,CADASTRO!M$2)/(SUMIFS(ENTRADAS!$D:$D,ENTRADAS!$B:$B,CADASTRO!$B403,ENTRADAS!$I:$I,CADASTRO!M$2)),0)</f>
        <v>0</v>
      </c>
      <c r="N403" s="9">
        <f>IFERROR(SUMIFS(ENTRADAS!$J:$J,ENTRADAS!$B:$B,CADASTRO!$B403,ENTRADAS!$I:$I,CADASTRO!N$2)/(SUMIFS(ENTRADAS!$D:$D,ENTRADAS!$B:$B,CADASTRO!$B403,ENTRADAS!$I:$I,CADASTRO!N$2)),0)</f>
        <v>0</v>
      </c>
      <c r="O403" s="9">
        <f>IFERROR(SUMIFS(ENTRADAS!$J:$J,ENTRADAS!$B:$B,CADASTRO!$B403,ENTRADAS!$I:$I,CADASTRO!O$2)/(SUMIFS(ENTRADAS!$D:$D,ENTRADAS!$B:$B,CADASTRO!$B403,ENTRADAS!$I:$I,CADASTRO!O$2)),0)</f>
        <v>0</v>
      </c>
      <c r="P403" s="9">
        <f>IFERROR(SUMIFS(ENTRADAS!$J:$J,ENTRADAS!$B:$B,CADASTRO!$B403,ENTRADAS!$I:$I,CADASTRO!P$2)/(SUMIFS(ENTRADAS!$D:$D,ENTRADAS!$B:$B,CADASTRO!$B403,ENTRADAS!$I:$I,CADASTRO!P$2)),0)</f>
        <v>0</v>
      </c>
      <c r="Q403" s="9">
        <f>IFERROR(SUMIFS(ENTRADAS!$J:$J,ENTRADAS!$B:$B,CADASTRO!$B403,ENTRADAS!$I:$I,CADASTRO!Q$2)/(SUMIFS(ENTRADAS!$D:$D,ENTRADAS!$B:$B,CADASTRO!$B403,ENTRADAS!$I:$I,CADASTRO!Q$2)),0)</f>
        <v>0</v>
      </c>
      <c r="R403" s="212">
        <f t="shared" si="21"/>
        <v>0</v>
      </c>
      <c r="S403" s="17">
        <f t="shared" si="22"/>
        <v>0</v>
      </c>
      <c r="T403" s="212">
        <f t="shared" si="23"/>
        <v>12</v>
      </c>
      <c r="U403" s="209">
        <v>12</v>
      </c>
    </row>
    <row r="404" spans="1:21" ht="15" customHeight="1" x14ac:dyDescent="0.25">
      <c r="A404" s="8"/>
      <c r="B404" s="61"/>
      <c r="C404" s="7"/>
      <c r="D404" s="8"/>
      <c r="E404" s="9"/>
      <c r="F404" s="9">
        <f>IFERROR(SUMIFS(ENTRADAS!$J:$J,ENTRADAS!$B:$B,CADASTRO!$B404,ENTRADAS!$I:$I,CADASTRO!F$2)/(SUMIFS(ENTRADAS!$D:$D,ENTRADAS!$B:$B,CADASTRO!$B404,ENTRADAS!$I:$I,CADASTRO!F$2)),0)</f>
        <v>0</v>
      </c>
      <c r="G404" s="9">
        <f>IFERROR(SUMIFS(ENTRADAS!$J:$J,ENTRADAS!$B:$B,CADASTRO!$B404,ENTRADAS!$I:$I,CADASTRO!G$2)/(SUMIFS(ENTRADAS!$D:$D,ENTRADAS!$B:$B,CADASTRO!$B404,ENTRADAS!$I:$I,CADASTRO!G$2)),0)</f>
        <v>0</v>
      </c>
      <c r="H404" s="9">
        <f>IFERROR(SUMIFS(ENTRADAS!$J:$J,ENTRADAS!$B:$B,CADASTRO!$B404,ENTRADAS!$I:$I,CADASTRO!H$2)/(SUMIFS(ENTRADAS!$D:$D,ENTRADAS!$B:$B,CADASTRO!$B404,ENTRADAS!$I:$I,CADASTRO!H$2)),0)</f>
        <v>0</v>
      </c>
      <c r="I404" s="9">
        <f>IFERROR(SUMIFS(ENTRADAS!$J:$J,ENTRADAS!$B:$B,CADASTRO!$B404,ENTRADAS!$I:$I,CADASTRO!I$2)/(SUMIFS(ENTRADAS!$D:$D,ENTRADAS!$B:$B,CADASTRO!$B404,ENTRADAS!$I:$I,CADASTRO!I$2)),0)</f>
        <v>0</v>
      </c>
      <c r="J404" s="9">
        <f>IFERROR(SUMIFS(ENTRADAS!$J:$J,ENTRADAS!$B:$B,CADASTRO!$B404,ENTRADAS!$I:$I,CADASTRO!J$2)/(SUMIFS(ENTRADAS!$D:$D,ENTRADAS!$B:$B,CADASTRO!$B404,ENTRADAS!$I:$I,CADASTRO!J$2)),0)</f>
        <v>0</v>
      </c>
      <c r="K404" s="9">
        <f>IFERROR(SUMIFS(ENTRADAS!$J:$J,ENTRADAS!$B:$B,CADASTRO!$B404,ENTRADAS!$I:$I,CADASTRO!K$2)/(SUMIFS(ENTRADAS!$D:$D,ENTRADAS!$B:$B,CADASTRO!$B404,ENTRADAS!$I:$I,CADASTRO!K$2)),0)</f>
        <v>0</v>
      </c>
      <c r="L404" s="9">
        <f>IFERROR(SUMIFS(ENTRADAS!$J:$J,ENTRADAS!$B:$B,CADASTRO!$B404,ENTRADAS!$I:$I,CADASTRO!L$2)/(SUMIFS(ENTRADAS!$D:$D,ENTRADAS!$B:$B,CADASTRO!$B404,ENTRADAS!$I:$I,CADASTRO!L$2)),0)</f>
        <v>0</v>
      </c>
      <c r="M404" s="9">
        <f>IFERROR(SUMIFS(ENTRADAS!$J:$J,ENTRADAS!$B:$B,CADASTRO!$B404,ENTRADAS!$I:$I,CADASTRO!M$2)/(SUMIFS(ENTRADAS!$D:$D,ENTRADAS!$B:$B,CADASTRO!$B404,ENTRADAS!$I:$I,CADASTRO!M$2)),0)</f>
        <v>0</v>
      </c>
      <c r="N404" s="9">
        <f>IFERROR(SUMIFS(ENTRADAS!$J:$J,ENTRADAS!$B:$B,CADASTRO!$B404,ENTRADAS!$I:$I,CADASTRO!N$2)/(SUMIFS(ENTRADAS!$D:$D,ENTRADAS!$B:$B,CADASTRO!$B404,ENTRADAS!$I:$I,CADASTRO!N$2)),0)</f>
        <v>0</v>
      </c>
      <c r="O404" s="9">
        <f>IFERROR(SUMIFS(ENTRADAS!$J:$J,ENTRADAS!$B:$B,CADASTRO!$B404,ENTRADAS!$I:$I,CADASTRO!O$2)/(SUMIFS(ENTRADAS!$D:$D,ENTRADAS!$B:$B,CADASTRO!$B404,ENTRADAS!$I:$I,CADASTRO!O$2)),0)</f>
        <v>0</v>
      </c>
      <c r="P404" s="9">
        <f>IFERROR(SUMIFS(ENTRADAS!$J:$J,ENTRADAS!$B:$B,CADASTRO!$B404,ENTRADAS!$I:$I,CADASTRO!P$2)/(SUMIFS(ENTRADAS!$D:$D,ENTRADAS!$B:$B,CADASTRO!$B404,ENTRADAS!$I:$I,CADASTRO!P$2)),0)</f>
        <v>0</v>
      </c>
      <c r="Q404" s="9">
        <f>IFERROR(SUMIFS(ENTRADAS!$J:$J,ENTRADAS!$B:$B,CADASTRO!$B404,ENTRADAS!$I:$I,CADASTRO!Q$2)/(SUMIFS(ENTRADAS!$D:$D,ENTRADAS!$B:$B,CADASTRO!$B404,ENTRADAS!$I:$I,CADASTRO!Q$2)),0)</f>
        <v>0</v>
      </c>
      <c r="R404" s="212">
        <f t="shared" si="21"/>
        <v>0</v>
      </c>
      <c r="S404" s="17">
        <f t="shared" si="22"/>
        <v>0</v>
      </c>
      <c r="T404" s="212">
        <f t="shared" si="23"/>
        <v>12</v>
      </c>
      <c r="U404" s="209">
        <v>12</v>
      </c>
    </row>
    <row r="405" spans="1:21" ht="15" customHeight="1" x14ac:dyDescent="0.25">
      <c r="A405" s="8"/>
      <c r="B405" s="61"/>
      <c r="C405" s="7"/>
      <c r="D405" s="8"/>
      <c r="E405" s="9"/>
      <c r="F405" s="9">
        <f>IFERROR(SUMIFS(ENTRADAS!$J:$J,ENTRADAS!$B:$B,CADASTRO!$B405,ENTRADAS!$I:$I,CADASTRO!F$2)/(SUMIFS(ENTRADAS!$D:$D,ENTRADAS!$B:$B,CADASTRO!$B405,ENTRADAS!$I:$I,CADASTRO!F$2)),0)</f>
        <v>0</v>
      </c>
      <c r="G405" s="9">
        <f>IFERROR(SUMIFS(ENTRADAS!$J:$J,ENTRADAS!$B:$B,CADASTRO!$B405,ENTRADAS!$I:$I,CADASTRO!G$2)/(SUMIFS(ENTRADAS!$D:$D,ENTRADAS!$B:$B,CADASTRO!$B405,ENTRADAS!$I:$I,CADASTRO!G$2)),0)</f>
        <v>0</v>
      </c>
      <c r="H405" s="9">
        <f>IFERROR(SUMIFS(ENTRADAS!$J:$J,ENTRADAS!$B:$B,CADASTRO!$B405,ENTRADAS!$I:$I,CADASTRO!H$2)/(SUMIFS(ENTRADAS!$D:$D,ENTRADAS!$B:$B,CADASTRO!$B405,ENTRADAS!$I:$I,CADASTRO!H$2)),0)</f>
        <v>0</v>
      </c>
      <c r="I405" s="9">
        <f>IFERROR(SUMIFS(ENTRADAS!$J:$J,ENTRADAS!$B:$B,CADASTRO!$B405,ENTRADAS!$I:$I,CADASTRO!I$2)/(SUMIFS(ENTRADAS!$D:$D,ENTRADAS!$B:$B,CADASTRO!$B405,ENTRADAS!$I:$I,CADASTRO!I$2)),0)</f>
        <v>0</v>
      </c>
      <c r="J405" s="9">
        <f>IFERROR(SUMIFS(ENTRADAS!$J:$J,ENTRADAS!$B:$B,CADASTRO!$B405,ENTRADAS!$I:$I,CADASTRO!J$2)/(SUMIFS(ENTRADAS!$D:$D,ENTRADAS!$B:$B,CADASTRO!$B405,ENTRADAS!$I:$I,CADASTRO!J$2)),0)</f>
        <v>0</v>
      </c>
      <c r="K405" s="9">
        <f>IFERROR(SUMIFS(ENTRADAS!$J:$J,ENTRADAS!$B:$B,CADASTRO!$B405,ENTRADAS!$I:$I,CADASTRO!K$2)/(SUMIFS(ENTRADAS!$D:$D,ENTRADAS!$B:$B,CADASTRO!$B405,ENTRADAS!$I:$I,CADASTRO!K$2)),0)</f>
        <v>0</v>
      </c>
      <c r="L405" s="9">
        <f>IFERROR(SUMIFS(ENTRADAS!$J:$J,ENTRADAS!$B:$B,CADASTRO!$B405,ENTRADAS!$I:$I,CADASTRO!L$2)/(SUMIFS(ENTRADAS!$D:$D,ENTRADAS!$B:$B,CADASTRO!$B405,ENTRADAS!$I:$I,CADASTRO!L$2)),0)</f>
        <v>0</v>
      </c>
      <c r="M405" s="9">
        <f>IFERROR(SUMIFS(ENTRADAS!$J:$J,ENTRADAS!$B:$B,CADASTRO!$B405,ENTRADAS!$I:$I,CADASTRO!M$2)/(SUMIFS(ENTRADAS!$D:$D,ENTRADAS!$B:$B,CADASTRO!$B405,ENTRADAS!$I:$I,CADASTRO!M$2)),0)</f>
        <v>0</v>
      </c>
      <c r="N405" s="9">
        <f>IFERROR(SUMIFS(ENTRADAS!$J:$J,ENTRADAS!$B:$B,CADASTRO!$B405,ENTRADAS!$I:$I,CADASTRO!N$2)/(SUMIFS(ENTRADAS!$D:$D,ENTRADAS!$B:$B,CADASTRO!$B405,ENTRADAS!$I:$I,CADASTRO!N$2)),0)</f>
        <v>0</v>
      </c>
      <c r="O405" s="9">
        <f>IFERROR(SUMIFS(ENTRADAS!$J:$J,ENTRADAS!$B:$B,CADASTRO!$B405,ENTRADAS!$I:$I,CADASTRO!O$2)/(SUMIFS(ENTRADAS!$D:$D,ENTRADAS!$B:$B,CADASTRO!$B405,ENTRADAS!$I:$I,CADASTRO!O$2)),0)</f>
        <v>0</v>
      </c>
      <c r="P405" s="9">
        <f>IFERROR(SUMIFS(ENTRADAS!$J:$J,ENTRADAS!$B:$B,CADASTRO!$B405,ENTRADAS!$I:$I,CADASTRO!P$2)/(SUMIFS(ENTRADAS!$D:$D,ENTRADAS!$B:$B,CADASTRO!$B405,ENTRADAS!$I:$I,CADASTRO!P$2)),0)</f>
        <v>0</v>
      </c>
      <c r="Q405" s="9">
        <f>IFERROR(SUMIFS(ENTRADAS!$J:$J,ENTRADAS!$B:$B,CADASTRO!$B405,ENTRADAS!$I:$I,CADASTRO!Q$2)/(SUMIFS(ENTRADAS!$D:$D,ENTRADAS!$B:$B,CADASTRO!$B405,ENTRADAS!$I:$I,CADASTRO!Q$2)),0)</f>
        <v>0</v>
      </c>
      <c r="R405" s="212">
        <f t="shared" si="21"/>
        <v>0</v>
      </c>
      <c r="S405" s="17">
        <f t="shared" si="22"/>
        <v>0</v>
      </c>
      <c r="T405" s="212">
        <f t="shared" si="23"/>
        <v>12</v>
      </c>
      <c r="U405" s="209">
        <v>12</v>
      </c>
    </row>
    <row r="406" spans="1:21" ht="15" customHeight="1" x14ac:dyDescent="0.25">
      <c r="A406" s="8"/>
      <c r="B406" s="7"/>
      <c r="C406" s="7"/>
      <c r="D406" s="8"/>
      <c r="E406" s="9"/>
      <c r="F406" s="9">
        <f>IFERROR(SUMIFS(ENTRADAS!$J:$J,ENTRADAS!$B:$B,CADASTRO!$B406,ENTRADAS!$I:$I,CADASTRO!F$2)/(SUMIFS(ENTRADAS!$D:$D,ENTRADAS!$B:$B,CADASTRO!$B406,ENTRADAS!$I:$I,CADASTRO!F$2)),0)</f>
        <v>0</v>
      </c>
      <c r="G406" s="9">
        <f>IFERROR(SUMIFS(ENTRADAS!$J:$J,ENTRADAS!$B:$B,CADASTRO!$B406,ENTRADAS!$I:$I,CADASTRO!G$2)/(SUMIFS(ENTRADAS!$D:$D,ENTRADAS!$B:$B,CADASTRO!$B406,ENTRADAS!$I:$I,CADASTRO!G$2)),0)</f>
        <v>0</v>
      </c>
      <c r="H406" s="9">
        <f>IFERROR(SUMIFS(ENTRADAS!$J:$J,ENTRADAS!$B:$B,CADASTRO!$B406,ENTRADAS!$I:$I,CADASTRO!H$2)/(SUMIFS(ENTRADAS!$D:$D,ENTRADAS!$B:$B,CADASTRO!$B406,ENTRADAS!$I:$I,CADASTRO!H$2)),0)</f>
        <v>0</v>
      </c>
      <c r="I406" s="9">
        <f>IFERROR(SUMIFS(ENTRADAS!$J:$J,ENTRADAS!$B:$B,CADASTRO!$B406,ENTRADAS!$I:$I,CADASTRO!I$2)/(SUMIFS(ENTRADAS!$D:$D,ENTRADAS!$B:$B,CADASTRO!$B406,ENTRADAS!$I:$I,CADASTRO!I$2)),0)</f>
        <v>0</v>
      </c>
      <c r="J406" s="9">
        <f>IFERROR(SUMIFS(ENTRADAS!$J:$J,ENTRADAS!$B:$B,CADASTRO!$B406,ENTRADAS!$I:$I,CADASTRO!J$2)/(SUMIFS(ENTRADAS!$D:$D,ENTRADAS!$B:$B,CADASTRO!$B406,ENTRADAS!$I:$I,CADASTRO!J$2)),0)</f>
        <v>0</v>
      </c>
      <c r="K406" s="9">
        <f>IFERROR(SUMIFS(ENTRADAS!$J:$J,ENTRADAS!$B:$B,CADASTRO!$B406,ENTRADAS!$I:$I,CADASTRO!K$2)/(SUMIFS(ENTRADAS!$D:$D,ENTRADAS!$B:$B,CADASTRO!$B406,ENTRADAS!$I:$I,CADASTRO!K$2)),0)</f>
        <v>0</v>
      </c>
      <c r="L406" s="9">
        <f>IFERROR(SUMIFS(ENTRADAS!$J:$J,ENTRADAS!$B:$B,CADASTRO!$B406,ENTRADAS!$I:$I,CADASTRO!L$2)/(SUMIFS(ENTRADAS!$D:$D,ENTRADAS!$B:$B,CADASTRO!$B406,ENTRADAS!$I:$I,CADASTRO!L$2)),0)</f>
        <v>0</v>
      </c>
      <c r="M406" s="9">
        <f>IFERROR(SUMIFS(ENTRADAS!$J:$J,ENTRADAS!$B:$B,CADASTRO!$B406,ENTRADAS!$I:$I,CADASTRO!M$2)/(SUMIFS(ENTRADAS!$D:$D,ENTRADAS!$B:$B,CADASTRO!$B406,ENTRADAS!$I:$I,CADASTRO!M$2)),0)</f>
        <v>0</v>
      </c>
      <c r="N406" s="9">
        <f>IFERROR(SUMIFS(ENTRADAS!$J:$J,ENTRADAS!$B:$B,CADASTRO!$B406,ENTRADAS!$I:$I,CADASTRO!N$2)/(SUMIFS(ENTRADAS!$D:$D,ENTRADAS!$B:$B,CADASTRO!$B406,ENTRADAS!$I:$I,CADASTRO!N$2)),0)</f>
        <v>0</v>
      </c>
      <c r="O406" s="9">
        <f>IFERROR(SUMIFS(ENTRADAS!$J:$J,ENTRADAS!$B:$B,CADASTRO!$B406,ENTRADAS!$I:$I,CADASTRO!O$2)/(SUMIFS(ENTRADAS!$D:$D,ENTRADAS!$B:$B,CADASTRO!$B406,ENTRADAS!$I:$I,CADASTRO!O$2)),0)</f>
        <v>0</v>
      </c>
      <c r="P406" s="9">
        <f>IFERROR(SUMIFS(ENTRADAS!$J:$J,ENTRADAS!$B:$B,CADASTRO!$B406,ENTRADAS!$I:$I,CADASTRO!P$2)/(SUMIFS(ENTRADAS!$D:$D,ENTRADAS!$B:$B,CADASTRO!$B406,ENTRADAS!$I:$I,CADASTRO!P$2)),0)</f>
        <v>0</v>
      </c>
      <c r="Q406" s="9">
        <f>IFERROR(SUMIFS(ENTRADAS!$J:$J,ENTRADAS!$B:$B,CADASTRO!$B406,ENTRADAS!$I:$I,CADASTRO!Q$2)/(SUMIFS(ENTRADAS!$D:$D,ENTRADAS!$B:$B,CADASTRO!$B406,ENTRADAS!$I:$I,CADASTRO!Q$2)),0)</f>
        <v>0</v>
      </c>
      <c r="R406" s="212">
        <f t="shared" si="21"/>
        <v>0</v>
      </c>
      <c r="S406" s="17">
        <f t="shared" si="22"/>
        <v>0</v>
      </c>
      <c r="T406" s="212">
        <f t="shared" si="23"/>
        <v>12</v>
      </c>
      <c r="U406" s="209">
        <v>12</v>
      </c>
    </row>
    <row r="407" spans="1:21" ht="15" customHeight="1" x14ac:dyDescent="0.25">
      <c r="A407" s="8"/>
      <c r="B407" s="61"/>
      <c r="C407" s="7"/>
      <c r="D407" s="8"/>
      <c r="E407" s="9"/>
      <c r="F407" s="9">
        <f>IFERROR(SUMIFS(ENTRADAS!$J:$J,ENTRADAS!$B:$B,CADASTRO!$B407,ENTRADAS!$I:$I,CADASTRO!F$2)/(SUMIFS(ENTRADAS!$D:$D,ENTRADAS!$B:$B,CADASTRO!$B407,ENTRADAS!$I:$I,CADASTRO!F$2)),0)</f>
        <v>0</v>
      </c>
      <c r="G407" s="9">
        <f>IFERROR(SUMIFS(ENTRADAS!$J:$J,ENTRADAS!$B:$B,CADASTRO!$B407,ENTRADAS!$I:$I,CADASTRO!G$2)/(SUMIFS(ENTRADAS!$D:$D,ENTRADAS!$B:$B,CADASTRO!$B407,ENTRADAS!$I:$I,CADASTRO!G$2)),0)</f>
        <v>0</v>
      </c>
      <c r="H407" s="9">
        <f>IFERROR(SUMIFS(ENTRADAS!$J:$J,ENTRADAS!$B:$B,CADASTRO!$B407,ENTRADAS!$I:$I,CADASTRO!H$2)/(SUMIFS(ENTRADAS!$D:$D,ENTRADAS!$B:$B,CADASTRO!$B407,ENTRADAS!$I:$I,CADASTRO!H$2)),0)</f>
        <v>0</v>
      </c>
      <c r="I407" s="9">
        <f>IFERROR(SUMIFS(ENTRADAS!$J:$J,ENTRADAS!$B:$B,CADASTRO!$B407,ENTRADAS!$I:$I,CADASTRO!I$2)/(SUMIFS(ENTRADAS!$D:$D,ENTRADAS!$B:$B,CADASTRO!$B407,ENTRADAS!$I:$I,CADASTRO!I$2)),0)</f>
        <v>0</v>
      </c>
      <c r="J407" s="9">
        <f>IFERROR(SUMIFS(ENTRADAS!$J:$J,ENTRADAS!$B:$B,CADASTRO!$B407,ENTRADAS!$I:$I,CADASTRO!J$2)/(SUMIFS(ENTRADAS!$D:$D,ENTRADAS!$B:$B,CADASTRO!$B407,ENTRADAS!$I:$I,CADASTRO!J$2)),0)</f>
        <v>0</v>
      </c>
      <c r="K407" s="9">
        <f>IFERROR(SUMIFS(ENTRADAS!$J:$J,ENTRADAS!$B:$B,CADASTRO!$B407,ENTRADAS!$I:$I,CADASTRO!K$2)/(SUMIFS(ENTRADAS!$D:$D,ENTRADAS!$B:$B,CADASTRO!$B407,ENTRADAS!$I:$I,CADASTRO!K$2)),0)</f>
        <v>0</v>
      </c>
      <c r="L407" s="9">
        <f>IFERROR(SUMIFS(ENTRADAS!$J:$J,ENTRADAS!$B:$B,CADASTRO!$B407,ENTRADAS!$I:$I,CADASTRO!L$2)/(SUMIFS(ENTRADAS!$D:$D,ENTRADAS!$B:$B,CADASTRO!$B407,ENTRADAS!$I:$I,CADASTRO!L$2)),0)</f>
        <v>0</v>
      </c>
      <c r="M407" s="9">
        <f>IFERROR(SUMIFS(ENTRADAS!$J:$J,ENTRADAS!$B:$B,CADASTRO!$B407,ENTRADAS!$I:$I,CADASTRO!M$2)/(SUMIFS(ENTRADAS!$D:$D,ENTRADAS!$B:$B,CADASTRO!$B407,ENTRADAS!$I:$I,CADASTRO!M$2)),0)</f>
        <v>0</v>
      </c>
      <c r="N407" s="9">
        <f>IFERROR(SUMIFS(ENTRADAS!$J:$J,ENTRADAS!$B:$B,CADASTRO!$B407,ENTRADAS!$I:$I,CADASTRO!N$2)/(SUMIFS(ENTRADAS!$D:$D,ENTRADAS!$B:$B,CADASTRO!$B407,ENTRADAS!$I:$I,CADASTRO!N$2)),0)</f>
        <v>0</v>
      </c>
      <c r="O407" s="9">
        <f>IFERROR(SUMIFS(ENTRADAS!$J:$J,ENTRADAS!$B:$B,CADASTRO!$B407,ENTRADAS!$I:$I,CADASTRO!O$2)/(SUMIFS(ENTRADAS!$D:$D,ENTRADAS!$B:$B,CADASTRO!$B407,ENTRADAS!$I:$I,CADASTRO!O$2)),0)</f>
        <v>0</v>
      </c>
      <c r="P407" s="9">
        <f>IFERROR(SUMIFS(ENTRADAS!$J:$J,ENTRADAS!$B:$B,CADASTRO!$B407,ENTRADAS!$I:$I,CADASTRO!P$2)/(SUMIFS(ENTRADAS!$D:$D,ENTRADAS!$B:$B,CADASTRO!$B407,ENTRADAS!$I:$I,CADASTRO!P$2)),0)</f>
        <v>0</v>
      </c>
      <c r="Q407" s="9">
        <f>IFERROR(SUMIFS(ENTRADAS!$J:$J,ENTRADAS!$B:$B,CADASTRO!$B407,ENTRADAS!$I:$I,CADASTRO!Q$2)/(SUMIFS(ENTRADAS!$D:$D,ENTRADAS!$B:$B,CADASTRO!$B407,ENTRADAS!$I:$I,CADASTRO!Q$2)),0)</f>
        <v>0</v>
      </c>
      <c r="R407" s="212">
        <f t="shared" si="21"/>
        <v>0</v>
      </c>
      <c r="S407" s="17">
        <f t="shared" si="22"/>
        <v>0</v>
      </c>
      <c r="T407" s="212">
        <f t="shared" si="23"/>
        <v>12</v>
      </c>
      <c r="U407" s="209">
        <v>12</v>
      </c>
    </row>
    <row r="408" spans="1:21" ht="15" customHeight="1" x14ac:dyDescent="0.25">
      <c r="A408" s="8"/>
      <c r="B408" s="63"/>
      <c r="C408" s="7"/>
      <c r="D408" s="8"/>
      <c r="E408" s="9"/>
      <c r="F408" s="9">
        <f>IFERROR(SUMIFS(ENTRADAS!$J:$J,ENTRADAS!$B:$B,CADASTRO!$B408,ENTRADAS!$I:$I,CADASTRO!F$2)/(SUMIFS(ENTRADAS!$D:$D,ENTRADAS!$B:$B,CADASTRO!$B408,ENTRADAS!$I:$I,CADASTRO!F$2)),0)</f>
        <v>0</v>
      </c>
      <c r="G408" s="9">
        <f>IFERROR(SUMIFS(ENTRADAS!$J:$J,ENTRADAS!$B:$B,CADASTRO!$B408,ENTRADAS!$I:$I,CADASTRO!G$2)/(SUMIFS(ENTRADAS!$D:$D,ENTRADAS!$B:$B,CADASTRO!$B408,ENTRADAS!$I:$I,CADASTRO!G$2)),0)</f>
        <v>0</v>
      </c>
      <c r="H408" s="9">
        <f>IFERROR(SUMIFS(ENTRADAS!$J:$J,ENTRADAS!$B:$B,CADASTRO!$B408,ENTRADAS!$I:$I,CADASTRO!H$2)/(SUMIFS(ENTRADAS!$D:$D,ENTRADAS!$B:$B,CADASTRO!$B408,ENTRADAS!$I:$I,CADASTRO!H$2)),0)</f>
        <v>0</v>
      </c>
      <c r="I408" s="9">
        <f>IFERROR(SUMIFS(ENTRADAS!$J:$J,ENTRADAS!$B:$B,CADASTRO!$B408,ENTRADAS!$I:$I,CADASTRO!I$2)/(SUMIFS(ENTRADAS!$D:$D,ENTRADAS!$B:$B,CADASTRO!$B408,ENTRADAS!$I:$I,CADASTRO!I$2)),0)</f>
        <v>0</v>
      </c>
      <c r="J408" s="9">
        <f>IFERROR(SUMIFS(ENTRADAS!$J:$J,ENTRADAS!$B:$B,CADASTRO!$B408,ENTRADAS!$I:$I,CADASTRO!J$2)/(SUMIFS(ENTRADAS!$D:$D,ENTRADAS!$B:$B,CADASTRO!$B408,ENTRADAS!$I:$I,CADASTRO!J$2)),0)</f>
        <v>0</v>
      </c>
      <c r="K408" s="9">
        <f>IFERROR(SUMIFS(ENTRADAS!$J:$J,ENTRADAS!$B:$B,CADASTRO!$B408,ENTRADAS!$I:$I,CADASTRO!K$2)/(SUMIFS(ENTRADAS!$D:$D,ENTRADAS!$B:$B,CADASTRO!$B408,ENTRADAS!$I:$I,CADASTRO!K$2)),0)</f>
        <v>0</v>
      </c>
      <c r="L408" s="9">
        <f>IFERROR(SUMIFS(ENTRADAS!$J:$J,ENTRADAS!$B:$B,CADASTRO!$B408,ENTRADAS!$I:$I,CADASTRO!L$2)/(SUMIFS(ENTRADAS!$D:$D,ENTRADAS!$B:$B,CADASTRO!$B408,ENTRADAS!$I:$I,CADASTRO!L$2)),0)</f>
        <v>0</v>
      </c>
      <c r="M408" s="9">
        <f>IFERROR(SUMIFS(ENTRADAS!$J:$J,ENTRADAS!$B:$B,CADASTRO!$B408,ENTRADAS!$I:$I,CADASTRO!M$2)/(SUMIFS(ENTRADAS!$D:$D,ENTRADAS!$B:$B,CADASTRO!$B408,ENTRADAS!$I:$I,CADASTRO!M$2)),0)</f>
        <v>0</v>
      </c>
      <c r="N408" s="9">
        <f>IFERROR(SUMIFS(ENTRADAS!$J:$J,ENTRADAS!$B:$B,CADASTRO!$B408,ENTRADAS!$I:$I,CADASTRO!N$2)/(SUMIFS(ENTRADAS!$D:$D,ENTRADAS!$B:$B,CADASTRO!$B408,ENTRADAS!$I:$I,CADASTRO!N$2)),0)</f>
        <v>0</v>
      </c>
      <c r="O408" s="9">
        <f>IFERROR(SUMIFS(ENTRADAS!$J:$J,ENTRADAS!$B:$B,CADASTRO!$B408,ENTRADAS!$I:$I,CADASTRO!O$2)/(SUMIFS(ENTRADAS!$D:$D,ENTRADAS!$B:$B,CADASTRO!$B408,ENTRADAS!$I:$I,CADASTRO!O$2)),0)</f>
        <v>0</v>
      </c>
      <c r="P408" s="9">
        <f>IFERROR(SUMIFS(ENTRADAS!$J:$J,ENTRADAS!$B:$B,CADASTRO!$B408,ENTRADAS!$I:$I,CADASTRO!P$2)/(SUMIFS(ENTRADAS!$D:$D,ENTRADAS!$B:$B,CADASTRO!$B408,ENTRADAS!$I:$I,CADASTRO!P$2)),0)</f>
        <v>0</v>
      </c>
      <c r="Q408" s="9">
        <f>IFERROR(SUMIFS(ENTRADAS!$J:$J,ENTRADAS!$B:$B,CADASTRO!$B408,ENTRADAS!$I:$I,CADASTRO!Q$2)/(SUMIFS(ENTRADAS!$D:$D,ENTRADAS!$B:$B,CADASTRO!$B408,ENTRADAS!$I:$I,CADASTRO!Q$2)),0)</f>
        <v>0</v>
      </c>
      <c r="R408" s="212">
        <f t="shared" si="21"/>
        <v>0</v>
      </c>
      <c r="S408" s="17">
        <f t="shared" si="22"/>
        <v>0</v>
      </c>
      <c r="T408" s="212">
        <f t="shared" si="23"/>
        <v>12</v>
      </c>
      <c r="U408" s="209">
        <v>12</v>
      </c>
    </row>
    <row r="409" spans="1:21" ht="15" customHeight="1" x14ac:dyDescent="0.25">
      <c r="A409" s="7"/>
      <c r="B409" s="7"/>
      <c r="C409" s="7"/>
      <c r="D409" s="8"/>
      <c r="E409" s="9"/>
      <c r="F409" s="9">
        <f>IFERROR(SUMIFS(ENTRADAS!$J:$J,ENTRADAS!$B:$B,CADASTRO!$B409,ENTRADAS!$I:$I,CADASTRO!F$2)/(SUMIFS(ENTRADAS!$D:$D,ENTRADAS!$B:$B,CADASTRO!$B409,ENTRADAS!$I:$I,CADASTRO!F$2)),0)</f>
        <v>0</v>
      </c>
      <c r="G409" s="9">
        <f>IFERROR(SUMIFS(ENTRADAS!$J:$J,ENTRADAS!$B:$B,CADASTRO!$B409,ENTRADAS!$I:$I,CADASTRO!G$2)/(SUMIFS(ENTRADAS!$D:$D,ENTRADAS!$B:$B,CADASTRO!$B409,ENTRADAS!$I:$I,CADASTRO!G$2)),0)</f>
        <v>0</v>
      </c>
      <c r="H409" s="9">
        <f>IFERROR(SUMIFS(ENTRADAS!$J:$J,ENTRADAS!$B:$B,CADASTRO!$B409,ENTRADAS!$I:$I,CADASTRO!H$2)/(SUMIFS(ENTRADAS!$D:$D,ENTRADAS!$B:$B,CADASTRO!$B409,ENTRADAS!$I:$I,CADASTRO!H$2)),0)</f>
        <v>0</v>
      </c>
      <c r="I409" s="9">
        <f>IFERROR(SUMIFS(ENTRADAS!$J:$J,ENTRADAS!$B:$B,CADASTRO!$B409,ENTRADAS!$I:$I,CADASTRO!I$2)/(SUMIFS(ENTRADAS!$D:$D,ENTRADAS!$B:$B,CADASTRO!$B409,ENTRADAS!$I:$I,CADASTRO!I$2)),0)</f>
        <v>0</v>
      </c>
      <c r="J409" s="9">
        <f>IFERROR(SUMIFS(ENTRADAS!$J:$J,ENTRADAS!$B:$B,CADASTRO!$B409,ENTRADAS!$I:$I,CADASTRO!J$2)/(SUMIFS(ENTRADAS!$D:$D,ENTRADAS!$B:$B,CADASTRO!$B409,ENTRADAS!$I:$I,CADASTRO!J$2)),0)</f>
        <v>0</v>
      </c>
      <c r="K409" s="9">
        <f>IFERROR(SUMIFS(ENTRADAS!$J:$J,ENTRADAS!$B:$B,CADASTRO!$B409,ENTRADAS!$I:$I,CADASTRO!K$2)/(SUMIFS(ENTRADAS!$D:$D,ENTRADAS!$B:$B,CADASTRO!$B409,ENTRADAS!$I:$I,CADASTRO!K$2)),0)</f>
        <v>0</v>
      </c>
      <c r="L409" s="9">
        <f>IFERROR(SUMIFS(ENTRADAS!$J:$J,ENTRADAS!$B:$B,CADASTRO!$B409,ENTRADAS!$I:$I,CADASTRO!L$2)/(SUMIFS(ENTRADAS!$D:$D,ENTRADAS!$B:$B,CADASTRO!$B409,ENTRADAS!$I:$I,CADASTRO!L$2)),0)</f>
        <v>0</v>
      </c>
      <c r="M409" s="9">
        <f>IFERROR(SUMIFS(ENTRADAS!$J:$J,ENTRADAS!$B:$B,CADASTRO!$B409,ENTRADAS!$I:$I,CADASTRO!M$2)/(SUMIFS(ENTRADAS!$D:$D,ENTRADAS!$B:$B,CADASTRO!$B409,ENTRADAS!$I:$I,CADASTRO!M$2)),0)</f>
        <v>0</v>
      </c>
      <c r="N409" s="9">
        <f>IFERROR(SUMIFS(ENTRADAS!$J:$J,ENTRADAS!$B:$B,CADASTRO!$B409,ENTRADAS!$I:$I,CADASTRO!N$2)/(SUMIFS(ENTRADAS!$D:$D,ENTRADAS!$B:$B,CADASTRO!$B409,ENTRADAS!$I:$I,CADASTRO!N$2)),0)</f>
        <v>0</v>
      </c>
      <c r="O409" s="9">
        <f>IFERROR(SUMIFS(ENTRADAS!$J:$J,ENTRADAS!$B:$B,CADASTRO!$B409,ENTRADAS!$I:$I,CADASTRO!O$2)/(SUMIFS(ENTRADAS!$D:$D,ENTRADAS!$B:$B,CADASTRO!$B409,ENTRADAS!$I:$I,CADASTRO!O$2)),0)</f>
        <v>0</v>
      </c>
      <c r="P409" s="9">
        <f>IFERROR(SUMIFS(ENTRADAS!$J:$J,ENTRADAS!$B:$B,CADASTRO!$B409,ENTRADAS!$I:$I,CADASTRO!P$2)/(SUMIFS(ENTRADAS!$D:$D,ENTRADAS!$B:$B,CADASTRO!$B409,ENTRADAS!$I:$I,CADASTRO!P$2)),0)</f>
        <v>0</v>
      </c>
      <c r="Q409" s="9">
        <f>IFERROR(SUMIFS(ENTRADAS!$J:$J,ENTRADAS!$B:$B,CADASTRO!$B409,ENTRADAS!$I:$I,CADASTRO!Q$2)/(SUMIFS(ENTRADAS!$D:$D,ENTRADAS!$B:$B,CADASTRO!$B409,ENTRADAS!$I:$I,CADASTRO!Q$2)),0)</f>
        <v>0</v>
      </c>
      <c r="R409" s="212">
        <f t="shared" si="21"/>
        <v>0</v>
      </c>
      <c r="S409" s="17">
        <f t="shared" si="22"/>
        <v>0</v>
      </c>
      <c r="T409" s="212">
        <f t="shared" si="23"/>
        <v>12</v>
      </c>
      <c r="U409" s="209">
        <v>12</v>
      </c>
    </row>
    <row r="410" spans="1:21" ht="15" customHeight="1" x14ac:dyDescent="0.25">
      <c r="A410" s="7"/>
      <c r="B410" s="7"/>
      <c r="C410" s="7"/>
      <c r="D410" s="8"/>
      <c r="E410" s="9"/>
      <c r="F410" s="9">
        <f>IFERROR(SUMIFS(ENTRADAS!$J:$J,ENTRADAS!$B:$B,CADASTRO!$B410,ENTRADAS!$I:$I,CADASTRO!F$2)/(SUMIFS(ENTRADAS!$D:$D,ENTRADAS!$B:$B,CADASTRO!$B410,ENTRADAS!$I:$I,CADASTRO!F$2)),0)</f>
        <v>0</v>
      </c>
      <c r="G410" s="9">
        <f>IFERROR(SUMIFS(ENTRADAS!$J:$J,ENTRADAS!$B:$B,CADASTRO!$B410,ENTRADAS!$I:$I,CADASTRO!G$2)/(SUMIFS(ENTRADAS!$D:$D,ENTRADAS!$B:$B,CADASTRO!$B410,ENTRADAS!$I:$I,CADASTRO!G$2)),0)</f>
        <v>0</v>
      </c>
      <c r="H410" s="9">
        <f>IFERROR(SUMIFS(ENTRADAS!$J:$J,ENTRADAS!$B:$B,CADASTRO!$B410,ENTRADAS!$I:$I,CADASTRO!H$2)/(SUMIFS(ENTRADAS!$D:$D,ENTRADAS!$B:$B,CADASTRO!$B410,ENTRADAS!$I:$I,CADASTRO!H$2)),0)</f>
        <v>0</v>
      </c>
      <c r="I410" s="9">
        <f>IFERROR(SUMIFS(ENTRADAS!$J:$J,ENTRADAS!$B:$B,CADASTRO!$B410,ENTRADAS!$I:$I,CADASTRO!I$2)/(SUMIFS(ENTRADAS!$D:$D,ENTRADAS!$B:$B,CADASTRO!$B410,ENTRADAS!$I:$I,CADASTRO!I$2)),0)</f>
        <v>0</v>
      </c>
      <c r="J410" s="9">
        <f>IFERROR(SUMIFS(ENTRADAS!$J:$J,ENTRADAS!$B:$B,CADASTRO!$B410,ENTRADAS!$I:$I,CADASTRO!J$2)/(SUMIFS(ENTRADAS!$D:$D,ENTRADAS!$B:$B,CADASTRO!$B410,ENTRADAS!$I:$I,CADASTRO!J$2)),0)</f>
        <v>0</v>
      </c>
      <c r="K410" s="9">
        <f>IFERROR(SUMIFS(ENTRADAS!$J:$J,ENTRADAS!$B:$B,CADASTRO!$B410,ENTRADAS!$I:$I,CADASTRO!K$2)/(SUMIFS(ENTRADAS!$D:$D,ENTRADAS!$B:$B,CADASTRO!$B410,ENTRADAS!$I:$I,CADASTRO!K$2)),0)</f>
        <v>0</v>
      </c>
      <c r="L410" s="9">
        <f>IFERROR(SUMIFS(ENTRADAS!$J:$J,ENTRADAS!$B:$B,CADASTRO!$B410,ENTRADAS!$I:$I,CADASTRO!L$2)/(SUMIFS(ENTRADAS!$D:$D,ENTRADAS!$B:$B,CADASTRO!$B410,ENTRADAS!$I:$I,CADASTRO!L$2)),0)</f>
        <v>0</v>
      </c>
      <c r="M410" s="9">
        <f>IFERROR(SUMIFS(ENTRADAS!$J:$J,ENTRADAS!$B:$B,CADASTRO!$B410,ENTRADAS!$I:$I,CADASTRO!M$2)/(SUMIFS(ENTRADAS!$D:$D,ENTRADAS!$B:$B,CADASTRO!$B410,ENTRADAS!$I:$I,CADASTRO!M$2)),0)</f>
        <v>0</v>
      </c>
      <c r="N410" s="9">
        <f>IFERROR(SUMIFS(ENTRADAS!$J:$J,ENTRADAS!$B:$B,CADASTRO!$B410,ENTRADAS!$I:$I,CADASTRO!N$2)/(SUMIFS(ENTRADAS!$D:$D,ENTRADAS!$B:$B,CADASTRO!$B410,ENTRADAS!$I:$I,CADASTRO!N$2)),0)</f>
        <v>0</v>
      </c>
      <c r="O410" s="9">
        <f>IFERROR(SUMIFS(ENTRADAS!$J:$J,ENTRADAS!$B:$B,CADASTRO!$B410,ENTRADAS!$I:$I,CADASTRO!O$2)/(SUMIFS(ENTRADAS!$D:$D,ENTRADAS!$B:$B,CADASTRO!$B410,ENTRADAS!$I:$I,CADASTRO!O$2)),0)</f>
        <v>0</v>
      </c>
      <c r="P410" s="9">
        <f>IFERROR(SUMIFS(ENTRADAS!$J:$J,ENTRADAS!$B:$B,CADASTRO!$B410,ENTRADAS!$I:$I,CADASTRO!P$2)/(SUMIFS(ENTRADAS!$D:$D,ENTRADAS!$B:$B,CADASTRO!$B410,ENTRADAS!$I:$I,CADASTRO!P$2)),0)</f>
        <v>0</v>
      </c>
      <c r="Q410" s="9">
        <f>IFERROR(SUMIFS(ENTRADAS!$J:$J,ENTRADAS!$B:$B,CADASTRO!$B410,ENTRADAS!$I:$I,CADASTRO!Q$2)/(SUMIFS(ENTRADAS!$D:$D,ENTRADAS!$B:$B,CADASTRO!$B410,ENTRADAS!$I:$I,CADASTRO!Q$2)),0)</f>
        <v>0</v>
      </c>
      <c r="R410" s="212">
        <f t="shared" si="21"/>
        <v>0</v>
      </c>
      <c r="S410" s="17">
        <f t="shared" si="22"/>
        <v>0</v>
      </c>
      <c r="T410" s="212">
        <f t="shared" si="23"/>
        <v>12</v>
      </c>
      <c r="U410" s="209">
        <v>12</v>
      </c>
    </row>
    <row r="411" spans="1:21" ht="15" customHeight="1" x14ac:dyDescent="0.25">
      <c r="A411" s="7"/>
      <c r="B411" s="7"/>
      <c r="C411" s="7"/>
      <c r="D411" s="8"/>
      <c r="E411" s="9"/>
      <c r="F411" s="9">
        <f>IFERROR(SUMIFS(ENTRADAS!$J:$J,ENTRADAS!$B:$B,CADASTRO!$B411,ENTRADAS!$I:$I,CADASTRO!F$2)/(SUMIFS(ENTRADAS!$D:$D,ENTRADAS!$B:$B,CADASTRO!$B411,ENTRADAS!$I:$I,CADASTRO!F$2)),0)</f>
        <v>0</v>
      </c>
      <c r="G411" s="9">
        <f>IFERROR(SUMIFS(ENTRADAS!$J:$J,ENTRADAS!$B:$B,CADASTRO!$B411,ENTRADAS!$I:$I,CADASTRO!G$2)/(SUMIFS(ENTRADAS!$D:$D,ENTRADAS!$B:$B,CADASTRO!$B411,ENTRADAS!$I:$I,CADASTRO!G$2)),0)</f>
        <v>0</v>
      </c>
      <c r="H411" s="9">
        <f>IFERROR(SUMIFS(ENTRADAS!$J:$J,ENTRADAS!$B:$B,CADASTRO!$B411,ENTRADAS!$I:$I,CADASTRO!H$2)/(SUMIFS(ENTRADAS!$D:$D,ENTRADAS!$B:$B,CADASTRO!$B411,ENTRADAS!$I:$I,CADASTRO!H$2)),0)</f>
        <v>0</v>
      </c>
      <c r="I411" s="9">
        <f>IFERROR(SUMIFS(ENTRADAS!$J:$J,ENTRADAS!$B:$B,CADASTRO!$B411,ENTRADAS!$I:$I,CADASTRO!I$2)/(SUMIFS(ENTRADAS!$D:$D,ENTRADAS!$B:$B,CADASTRO!$B411,ENTRADAS!$I:$I,CADASTRO!I$2)),0)</f>
        <v>0</v>
      </c>
      <c r="J411" s="9">
        <f>IFERROR(SUMIFS(ENTRADAS!$J:$J,ENTRADAS!$B:$B,CADASTRO!$B411,ENTRADAS!$I:$I,CADASTRO!J$2)/(SUMIFS(ENTRADAS!$D:$D,ENTRADAS!$B:$B,CADASTRO!$B411,ENTRADAS!$I:$I,CADASTRO!J$2)),0)</f>
        <v>0</v>
      </c>
      <c r="K411" s="9">
        <f>IFERROR(SUMIFS(ENTRADAS!$J:$J,ENTRADAS!$B:$B,CADASTRO!$B411,ENTRADAS!$I:$I,CADASTRO!K$2)/(SUMIFS(ENTRADAS!$D:$D,ENTRADAS!$B:$B,CADASTRO!$B411,ENTRADAS!$I:$I,CADASTRO!K$2)),0)</f>
        <v>0</v>
      </c>
      <c r="L411" s="9">
        <f>IFERROR(SUMIFS(ENTRADAS!$J:$J,ENTRADAS!$B:$B,CADASTRO!$B411,ENTRADAS!$I:$I,CADASTRO!L$2)/(SUMIFS(ENTRADAS!$D:$D,ENTRADAS!$B:$B,CADASTRO!$B411,ENTRADAS!$I:$I,CADASTRO!L$2)),0)</f>
        <v>0</v>
      </c>
      <c r="M411" s="9">
        <f>IFERROR(SUMIFS(ENTRADAS!$J:$J,ENTRADAS!$B:$B,CADASTRO!$B411,ENTRADAS!$I:$I,CADASTRO!M$2)/(SUMIFS(ENTRADAS!$D:$D,ENTRADAS!$B:$B,CADASTRO!$B411,ENTRADAS!$I:$I,CADASTRO!M$2)),0)</f>
        <v>0</v>
      </c>
      <c r="N411" s="9">
        <f>IFERROR(SUMIFS(ENTRADAS!$J:$J,ENTRADAS!$B:$B,CADASTRO!$B411,ENTRADAS!$I:$I,CADASTRO!N$2)/(SUMIFS(ENTRADAS!$D:$D,ENTRADAS!$B:$B,CADASTRO!$B411,ENTRADAS!$I:$I,CADASTRO!N$2)),0)</f>
        <v>0</v>
      </c>
      <c r="O411" s="9">
        <f>IFERROR(SUMIFS(ENTRADAS!$J:$J,ENTRADAS!$B:$B,CADASTRO!$B411,ENTRADAS!$I:$I,CADASTRO!O$2)/(SUMIFS(ENTRADAS!$D:$D,ENTRADAS!$B:$B,CADASTRO!$B411,ENTRADAS!$I:$I,CADASTRO!O$2)),0)</f>
        <v>0</v>
      </c>
      <c r="P411" s="9">
        <f>IFERROR(SUMIFS(ENTRADAS!$J:$J,ENTRADAS!$B:$B,CADASTRO!$B411,ENTRADAS!$I:$I,CADASTRO!P$2)/(SUMIFS(ENTRADAS!$D:$D,ENTRADAS!$B:$B,CADASTRO!$B411,ENTRADAS!$I:$I,CADASTRO!P$2)),0)</f>
        <v>0</v>
      </c>
      <c r="Q411" s="9">
        <f>IFERROR(SUMIFS(ENTRADAS!$J:$J,ENTRADAS!$B:$B,CADASTRO!$B411,ENTRADAS!$I:$I,CADASTRO!Q$2)/(SUMIFS(ENTRADAS!$D:$D,ENTRADAS!$B:$B,CADASTRO!$B411,ENTRADAS!$I:$I,CADASTRO!Q$2)),0)</f>
        <v>0</v>
      </c>
      <c r="R411" s="212">
        <f t="shared" si="21"/>
        <v>0</v>
      </c>
      <c r="S411" s="17">
        <f t="shared" si="22"/>
        <v>0</v>
      </c>
      <c r="T411" s="212">
        <f t="shared" si="23"/>
        <v>12</v>
      </c>
      <c r="U411" s="209">
        <v>12</v>
      </c>
    </row>
    <row r="412" spans="1:21" ht="15" customHeight="1" x14ac:dyDescent="0.25">
      <c r="A412" s="7"/>
      <c r="B412" s="7"/>
      <c r="C412" s="7"/>
      <c r="D412" s="8"/>
      <c r="E412" s="9"/>
      <c r="F412" s="9">
        <f>IFERROR(SUMIFS(ENTRADAS!$J:$J,ENTRADAS!$B:$B,CADASTRO!$B412,ENTRADAS!$I:$I,CADASTRO!F$2)/(SUMIFS(ENTRADAS!$D:$D,ENTRADAS!$B:$B,CADASTRO!$B412,ENTRADAS!$I:$I,CADASTRO!F$2)),0)</f>
        <v>0</v>
      </c>
      <c r="G412" s="9">
        <f>IFERROR(SUMIFS(ENTRADAS!$J:$J,ENTRADAS!$B:$B,CADASTRO!$B412,ENTRADAS!$I:$I,CADASTRO!G$2)/(SUMIFS(ENTRADAS!$D:$D,ENTRADAS!$B:$B,CADASTRO!$B412,ENTRADAS!$I:$I,CADASTRO!G$2)),0)</f>
        <v>0</v>
      </c>
      <c r="H412" s="9">
        <f>IFERROR(SUMIFS(ENTRADAS!$J:$J,ENTRADAS!$B:$B,CADASTRO!$B412,ENTRADAS!$I:$I,CADASTRO!H$2)/(SUMIFS(ENTRADAS!$D:$D,ENTRADAS!$B:$B,CADASTRO!$B412,ENTRADAS!$I:$I,CADASTRO!H$2)),0)</f>
        <v>0</v>
      </c>
      <c r="I412" s="9">
        <f>IFERROR(SUMIFS(ENTRADAS!$J:$J,ENTRADAS!$B:$B,CADASTRO!$B412,ENTRADAS!$I:$I,CADASTRO!I$2)/(SUMIFS(ENTRADAS!$D:$D,ENTRADAS!$B:$B,CADASTRO!$B412,ENTRADAS!$I:$I,CADASTRO!I$2)),0)</f>
        <v>0</v>
      </c>
      <c r="J412" s="9">
        <f>IFERROR(SUMIFS(ENTRADAS!$J:$J,ENTRADAS!$B:$B,CADASTRO!$B412,ENTRADAS!$I:$I,CADASTRO!J$2)/(SUMIFS(ENTRADAS!$D:$D,ENTRADAS!$B:$B,CADASTRO!$B412,ENTRADAS!$I:$I,CADASTRO!J$2)),0)</f>
        <v>0</v>
      </c>
      <c r="K412" s="9">
        <f>IFERROR(SUMIFS(ENTRADAS!$J:$J,ENTRADAS!$B:$B,CADASTRO!$B412,ENTRADAS!$I:$I,CADASTRO!K$2)/(SUMIFS(ENTRADAS!$D:$D,ENTRADAS!$B:$B,CADASTRO!$B412,ENTRADAS!$I:$I,CADASTRO!K$2)),0)</f>
        <v>0</v>
      </c>
      <c r="L412" s="9">
        <f>IFERROR(SUMIFS(ENTRADAS!$J:$J,ENTRADAS!$B:$B,CADASTRO!$B412,ENTRADAS!$I:$I,CADASTRO!L$2)/(SUMIFS(ENTRADAS!$D:$D,ENTRADAS!$B:$B,CADASTRO!$B412,ENTRADAS!$I:$I,CADASTRO!L$2)),0)</f>
        <v>0</v>
      </c>
      <c r="M412" s="9">
        <f>IFERROR(SUMIFS(ENTRADAS!$J:$J,ENTRADAS!$B:$B,CADASTRO!$B412,ENTRADAS!$I:$I,CADASTRO!M$2)/(SUMIFS(ENTRADAS!$D:$D,ENTRADAS!$B:$B,CADASTRO!$B412,ENTRADAS!$I:$I,CADASTRO!M$2)),0)</f>
        <v>0</v>
      </c>
      <c r="N412" s="9">
        <f>IFERROR(SUMIFS(ENTRADAS!$J:$J,ENTRADAS!$B:$B,CADASTRO!$B412,ENTRADAS!$I:$I,CADASTRO!N$2)/(SUMIFS(ENTRADAS!$D:$D,ENTRADAS!$B:$B,CADASTRO!$B412,ENTRADAS!$I:$I,CADASTRO!N$2)),0)</f>
        <v>0</v>
      </c>
      <c r="O412" s="9">
        <f>IFERROR(SUMIFS(ENTRADAS!$J:$J,ENTRADAS!$B:$B,CADASTRO!$B412,ENTRADAS!$I:$I,CADASTRO!O$2)/(SUMIFS(ENTRADAS!$D:$D,ENTRADAS!$B:$B,CADASTRO!$B412,ENTRADAS!$I:$I,CADASTRO!O$2)),0)</f>
        <v>0</v>
      </c>
      <c r="P412" s="9">
        <f>IFERROR(SUMIFS(ENTRADAS!$J:$J,ENTRADAS!$B:$B,CADASTRO!$B412,ENTRADAS!$I:$I,CADASTRO!P$2)/(SUMIFS(ENTRADAS!$D:$D,ENTRADAS!$B:$B,CADASTRO!$B412,ENTRADAS!$I:$I,CADASTRO!P$2)),0)</f>
        <v>0</v>
      </c>
      <c r="Q412" s="9">
        <f>IFERROR(SUMIFS(ENTRADAS!$J:$J,ENTRADAS!$B:$B,CADASTRO!$B412,ENTRADAS!$I:$I,CADASTRO!Q$2)/(SUMIFS(ENTRADAS!$D:$D,ENTRADAS!$B:$B,CADASTRO!$B412,ENTRADAS!$I:$I,CADASTRO!Q$2)),0)</f>
        <v>0</v>
      </c>
      <c r="R412" s="212">
        <f t="shared" si="21"/>
        <v>0</v>
      </c>
      <c r="S412" s="17">
        <f t="shared" si="22"/>
        <v>0</v>
      </c>
      <c r="T412" s="212">
        <f t="shared" si="23"/>
        <v>12</v>
      </c>
      <c r="U412" s="209">
        <v>12</v>
      </c>
    </row>
    <row r="413" spans="1:21" ht="15" customHeight="1" x14ac:dyDescent="0.25">
      <c r="A413" s="7"/>
      <c r="B413" s="7"/>
      <c r="C413" s="7"/>
      <c r="D413" s="8"/>
      <c r="E413" s="9"/>
      <c r="F413" s="9">
        <f>IFERROR(SUMIFS(ENTRADAS!$J:$J,ENTRADAS!$B:$B,CADASTRO!$B413,ENTRADAS!$I:$I,CADASTRO!F$2)/(SUMIFS(ENTRADAS!$D:$D,ENTRADAS!$B:$B,CADASTRO!$B413,ENTRADAS!$I:$I,CADASTRO!F$2)),0)</f>
        <v>0</v>
      </c>
      <c r="G413" s="9">
        <f>IFERROR(SUMIFS(ENTRADAS!$J:$J,ENTRADAS!$B:$B,CADASTRO!$B413,ENTRADAS!$I:$I,CADASTRO!G$2)/(SUMIFS(ENTRADAS!$D:$D,ENTRADAS!$B:$B,CADASTRO!$B413,ENTRADAS!$I:$I,CADASTRO!G$2)),0)</f>
        <v>0</v>
      </c>
      <c r="H413" s="9">
        <f>IFERROR(SUMIFS(ENTRADAS!$J:$J,ENTRADAS!$B:$B,CADASTRO!$B413,ENTRADAS!$I:$I,CADASTRO!H$2)/(SUMIFS(ENTRADAS!$D:$D,ENTRADAS!$B:$B,CADASTRO!$B413,ENTRADAS!$I:$I,CADASTRO!H$2)),0)</f>
        <v>0</v>
      </c>
      <c r="I413" s="9">
        <f>IFERROR(SUMIFS(ENTRADAS!$J:$J,ENTRADAS!$B:$B,CADASTRO!$B413,ENTRADAS!$I:$I,CADASTRO!I$2)/(SUMIFS(ENTRADAS!$D:$D,ENTRADAS!$B:$B,CADASTRO!$B413,ENTRADAS!$I:$I,CADASTRO!I$2)),0)</f>
        <v>0</v>
      </c>
      <c r="J413" s="9">
        <f>IFERROR(SUMIFS(ENTRADAS!$J:$J,ENTRADAS!$B:$B,CADASTRO!$B413,ENTRADAS!$I:$I,CADASTRO!J$2)/(SUMIFS(ENTRADAS!$D:$D,ENTRADAS!$B:$B,CADASTRO!$B413,ENTRADAS!$I:$I,CADASTRO!J$2)),0)</f>
        <v>0</v>
      </c>
      <c r="K413" s="9">
        <f>IFERROR(SUMIFS(ENTRADAS!$J:$J,ENTRADAS!$B:$B,CADASTRO!$B413,ENTRADAS!$I:$I,CADASTRO!K$2)/(SUMIFS(ENTRADAS!$D:$D,ENTRADAS!$B:$B,CADASTRO!$B413,ENTRADAS!$I:$I,CADASTRO!K$2)),0)</f>
        <v>0</v>
      </c>
      <c r="L413" s="9">
        <f>IFERROR(SUMIFS(ENTRADAS!$J:$J,ENTRADAS!$B:$B,CADASTRO!$B413,ENTRADAS!$I:$I,CADASTRO!L$2)/(SUMIFS(ENTRADAS!$D:$D,ENTRADAS!$B:$B,CADASTRO!$B413,ENTRADAS!$I:$I,CADASTRO!L$2)),0)</f>
        <v>0</v>
      </c>
      <c r="M413" s="9">
        <f>IFERROR(SUMIFS(ENTRADAS!$J:$J,ENTRADAS!$B:$B,CADASTRO!$B413,ENTRADAS!$I:$I,CADASTRO!M$2)/(SUMIFS(ENTRADAS!$D:$D,ENTRADAS!$B:$B,CADASTRO!$B413,ENTRADAS!$I:$I,CADASTRO!M$2)),0)</f>
        <v>0</v>
      </c>
      <c r="N413" s="9">
        <f>IFERROR(SUMIFS(ENTRADAS!$J:$J,ENTRADAS!$B:$B,CADASTRO!$B413,ENTRADAS!$I:$I,CADASTRO!N$2)/(SUMIFS(ENTRADAS!$D:$D,ENTRADAS!$B:$B,CADASTRO!$B413,ENTRADAS!$I:$I,CADASTRO!N$2)),0)</f>
        <v>0</v>
      </c>
      <c r="O413" s="9">
        <f>IFERROR(SUMIFS(ENTRADAS!$J:$J,ENTRADAS!$B:$B,CADASTRO!$B413,ENTRADAS!$I:$I,CADASTRO!O$2)/(SUMIFS(ENTRADAS!$D:$D,ENTRADAS!$B:$B,CADASTRO!$B413,ENTRADAS!$I:$I,CADASTRO!O$2)),0)</f>
        <v>0</v>
      </c>
      <c r="P413" s="9">
        <f>IFERROR(SUMIFS(ENTRADAS!$J:$J,ENTRADAS!$B:$B,CADASTRO!$B413,ENTRADAS!$I:$I,CADASTRO!P$2)/(SUMIFS(ENTRADAS!$D:$D,ENTRADAS!$B:$B,CADASTRO!$B413,ENTRADAS!$I:$I,CADASTRO!P$2)),0)</f>
        <v>0</v>
      </c>
      <c r="Q413" s="9">
        <f>IFERROR(SUMIFS(ENTRADAS!$J:$J,ENTRADAS!$B:$B,CADASTRO!$B413,ENTRADAS!$I:$I,CADASTRO!Q$2)/(SUMIFS(ENTRADAS!$D:$D,ENTRADAS!$B:$B,CADASTRO!$B413,ENTRADAS!$I:$I,CADASTRO!Q$2)),0)</f>
        <v>0</v>
      </c>
      <c r="R413" s="212">
        <f t="shared" si="21"/>
        <v>0</v>
      </c>
      <c r="S413" s="17">
        <f t="shared" si="22"/>
        <v>0</v>
      </c>
      <c r="T413" s="212">
        <f t="shared" si="23"/>
        <v>12</v>
      </c>
      <c r="U413" s="209">
        <v>12</v>
      </c>
    </row>
    <row r="414" spans="1:21" ht="15" customHeight="1" x14ac:dyDescent="0.25">
      <c r="A414" s="7"/>
      <c r="B414" s="7"/>
      <c r="C414" s="7"/>
      <c r="D414" s="8"/>
      <c r="E414" s="9"/>
      <c r="F414" s="9">
        <f>IFERROR(SUMIFS(ENTRADAS!$J:$J,ENTRADAS!$B:$B,CADASTRO!$B414,ENTRADAS!$I:$I,CADASTRO!F$2)/(SUMIFS(ENTRADAS!$D:$D,ENTRADAS!$B:$B,CADASTRO!$B414,ENTRADAS!$I:$I,CADASTRO!F$2)),0)</f>
        <v>0</v>
      </c>
      <c r="G414" s="9">
        <f>IFERROR(SUMIFS(ENTRADAS!$J:$J,ENTRADAS!$B:$B,CADASTRO!$B414,ENTRADAS!$I:$I,CADASTRO!G$2)/(SUMIFS(ENTRADAS!$D:$D,ENTRADAS!$B:$B,CADASTRO!$B414,ENTRADAS!$I:$I,CADASTRO!G$2)),0)</f>
        <v>0</v>
      </c>
      <c r="H414" s="9">
        <f>IFERROR(SUMIFS(ENTRADAS!$J:$J,ENTRADAS!$B:$B,CADASTRO!$B414,ENTRADAS!$I:$I,CADASTRO!H$2)/(SUMIFS(ENTRADAS!$D:$D,ENTRADAS!$B:$B,CADASTRO!$B414,ENTRADAS!$I:$I,CADASTRO!H$2)),0)</f>
        <v>0</v>
      </c>
      <c r="I414" s="9">
        <f>IFERROR(SUMIFS(ENTRADAS!$J:$J,ENTRADAS!$B:$B,CADASTRO!$B414,ENTRADAS!$I:$I,CADASTRO!I$2)/(SUMIFS(ENTRADAS!$D:$D,ENTRADAS!$B:$B,CADASTRO!$B414,ENTRADAS!$I:$I,CADASTRO!I$2)),0)</f>
        <v>0</v>
      </c>
      <c r="J414" s="9">
        <f>IFERROR(SUMIFS(ENTRADAS!$J:$J,ENTRADAS!$B:$B,CADASTRO!$B414,ENTRADAS!$I:$I,CADASTRO!J$2)/(SUMIFS(ENTRADAS!$D:$D,ENTRADAS!$B:$B,CADASTRO!$B414,ENTRADAS!$I:$I,CADASTRO!J$2)),0)</f>
        <v>0</v>
      </c>
      <c r="K414" s="9">
        <f>IFERROR(SUMIFS(ENTRADAS!$J:$J,ENTRADAS!$B:$B,CADASTRO!$B414,ENTRADAS!$I:$I,CADASTRO!K$2)/(SUMIFS(ENTRADAS!$D:$D,ENTRADAS!$B:$B,CADASTRO!$B414,ENTRADAS!$I:$I,CADASTRO!K$2)),0)</f>
        <v>0</v>
      </c>
      <c r="L414" s="9">
        <f>IFERROR(SUMIFS(ENTRADAS!$J:$J,ENTRADAS!$B:$B,CADASTRO!$B414,ENTRADAS!$I:$I,CADASTRO!L$2)/(SUMIFS(ENTRADAS!$D:$D,ENTRADAS!$B:$B,CADASTRO!$B414,ENTRADAS!$I:$I,CADASTRO!L$2)),0)</f>
        <v>0</v>
      </c>
      <c r="M414" s="9">
        <f>IFERROR(SUMIFS(ENTRADAS!$J:$J,ENTRADAS!$B:$B,CADASTRO!$B414,ENTRADAS!$I:$I,CADASTRO!M$2)/(SUMIFS(ENTRADAS!$D:$D,ENTRADAS!$B:$B,CADASTRO!$B414,ENTRADAS!$I:$I,CADASTRO!M$2)),0)</f>
        <v>0</v>
      </c>
      <c r="N414" s="9">
        <f>IFERROR(SUMIFS(ENTRADAS!$J:$J,ENTRADAS!$B:$B,CADASTRO!$B414,ENTRADAS!$I:$I,CADASTRO!N$2)/(SUMIFS(ENTRADAS!$D:$D,ENTRADAS!$B:$B,CADASTRO!$B414,ENTRADAS!$I:$I,CADASTRO!N$2)),0)</f>
        <v>0</v>
      </c>
      <c r="O414" s="9">
        <f>IFERROR(SUMIFS(ENTRADAS!$J:$J,ENTRADAS!$B:$B,CADASTRO!$B414,ENTRADAS!$I:$I,CADASTRO!O$2)/(SUMIFS(ENTRADAS!$D:$D,ENTRADAS!$B:$B,CADASTRO!$B414,ENTRADAS!$I:$I,CADASTRO!O$2)),0)</f>
        <v>0</v>
      </c>
      <c r="P414" s="9">
        <f>IFERROR(SUMIFS(ENTRADAS!$J:$J,ENTRADAS!$B:$B,CADASTRO!$B414,ENTRADAS!$I:$I,CADASTRO!P$2)/(SUMIFS(ENTRADAS!$D:$D,ENTRADAS!$B:$B,CADASTRO!$B414,ENTRADAS!$I:$I,CADASTRO!P$2)),0)</f>
        <v>0</v>
      </c>
      <c r="Q414" s="9">
        <f>IFERROR(SUMIFS(ENTRADAS!$J:$J,ENTRADAS!$B:$B,CADASTRO!$B414,ENTRADAS!$I:$I,CADASTRO!Q$2)/(SUMIFS(ENTRADAS!$D:$D,ENTRADAS!$B:$B,CADASTRO!$B414,ENTRADAS!$I:$I,CADASTRO!Q$2)),0)</f>
        <v>0</v>
      </c>
      <c r="R414" s="212">
        <f t="shared" si="21"/>
        <v>0</v>
      </c>
      <c r="S414" s="17">
        <f t="shared" si="22"/>
        <v>0</v>
      </c>
      <c r="T414" s="212">
        <f t="shared" si="23"/>
        <v>12</v>
      </c>
      <c r="U414" s="209">
        <v>12</v>
      </c>
    </row>
    <row r="415" spans="1:21" ht="15" customHeight="1" x14ac:dyDescent="0.25">
      <c r="A415" s="7"/>
      <c r="B415" s="7"/>
      <c r="C415" s="7"/>
      <c r="D415" s="8"/>
      <c r="E415" s="9"/>
      <c r="F415" s="9">
        <f>IFERROR(SUMIFS(ENTRADAS!$J:$J,ENTRADAS!$B:$B,CADASTRO!$B415,ENTRADAS!$I:$I,CADASTRO!F$2)/(SUMIFS(ENTRADAS!$D:$D,ENTRADAS!$B:$B,CADASTRO!$B415,ENTRADAS!$I:$I,CADASTRO!F$2)),0)</f>
        <v>0</v>
      </c>
      <c r="G415" s="9">
        <f>IFERROR(SUMIFS(ENTRADAS!$J:$J,ENTRADAS!$B:$B,CADASTRO!$B415,ENTRADAS!$I:$I,CADASTRO!G$2)/(SUMIFS(ENTRADAS!$D:$D,ENTRADAS!$B:$B,CADASTRO!$B415,ENTRADAS!$I:$I,CADASTRO!G$2)),0)</f>
        <v>0</v>
      </c>
      <c r="H415" s="9">
        <f>IFERROR(SUMIFS(ENTRADAS!$J:$J,ENTRADAS!$B:$B,CADASTRO!$B415,ENTRADAS!$I:$I,CADASTRO!H$2)/(SUMIFS(ENTRADAS!$D:$D,ENTRADAS!$B:$B,CADASTRO!$B415,ENTRADAS!$I:$I,CADASTRO!H$2)),0)</f>
        <v>0</v>
      </c>
      <c r="I415" s="9">
        <f>IFERROR(SUMIFS(ENTRADAS!$J:$J,ENTRADAS!$B:$B,CADASTRO!$B415,ENTRADAS!$I:$I,CADASTRO!I$2)/(SUMIFS(ENTRADAS!$D:$D,ENTRADAS!$B:$B,CADASTRO!$B415,ENTRADAS!$I:$I,CADASTRO!I$2)),0)</f>
        <v>0</v>
      </c>
      <c r="J415" s="9">
        <f>IFERROR(SUMIFS(ENTRADAS!$J:$J,ENTRADAS!$B:$B,CADASTRO!$B415,ENTRADAS!$I:$I,CADASTRO!J$2)/(SUMIFS(ENTRADAS!$D:$D,ENTRADAS!$B:$B,CADASTRO!$B415,ENTRADAS!$I:$I,CADASTRO!J$2)),0)</f>
        <v>0</v>
      </c>
      <c r="K415" s="9">
        <f>IFERROR(SUMIFS(ENTRADAS!$J:$J,ENTRADAS!$B:$B,CADASTRO!$B415,ENTRADAS!$I:$I,CADASTRO!K$2)/(SUMIFS(ENTRADAS!$D:$D,ENTRADAS!$B:$B,CADASTRO!$B415,ENTRADAS!$I:$I,CADASTRO!K$2)),0)</f>
        <v>0</v>
      </c>
      <c r="L415" s="9">
        <f>IFERROR(SUMIFS(ENTRADAS!$J:$J,ENTRADAS!$B:$B,CADASTRO!$B415,ENTRADAS!$I:$I,CADASTRO!L$2)/(SUMIFS(ENTRADAS!$D:$D,ENTRADAS!$B:$B,CADASTRO!$B415,ENTRADAS!$I:$I,CADASTRO!L$2)),0)</f>
        <v>0</v>
      </c>
      <c r="M415" s="9">
        <f>IFERROR(SUMIFS(ENTRADAS!$J:$J,ENTRADAS!$B:$B,CADASTRO!$B415,ENTRADAS!$I:$I,CADASTRO!M$2)/(SUMIFS(ENTRADAS!$D:$D,ENTRADAS!$B:$B,CADASTRO!$B415,ENTRADAS!$I:$I,CADASTRO!M$2)),0)</f>
        <v>0</v>
      </c>
      <c r="N415" s="9">
        <f>IFERROR(SUMIFS(ENTRADAS!$J:$J,ENTRADAS!$B:$B,CADASTRO!$B415,ENTRADAS!$I:$I,CADASTRO!N$2)/(SUMIFS(ENTRADAS!$D:$D,ENTRADAS!$B:$B,CADASTRO!$B415,ENTRADAS!$I:$I,CADASTRO!N$2)),0)</f>
        <v>0</v>
      </c>
      <c r="O415" s="9">
        <f>IFERROR(SUMIFS(ENTRADAS!$J:$J,ENTRADAS!$B:$B,CADASTRO!$B415,ENTRADAS!$I:$I,CADASTRO!O$2)/(SUMIFS(ENTRADAS!$D:$D,ENTRADAS!$B:$B,CADASTRO!$B415,ENTRADAS!$I:$I,CADASTRO!O$2)),0)</f>
        <v>0</v>
      </c>
      <c r="P415" s="9">
        <f>IFERROR(SUMIFS(ENTRADAS!$J:$J,ENTRADAS!$B:$B,CADASTRO!$B415,ENTRADAS!$I:$I,CADASTRO!P$2)/(SUMIFS(ENTRADAS!$D:$D,ENTRADAS!$B:$B,CADASTRO!$B415,ENTRADAS!$I:$I,CADASTRO!P$2)),0)</f>
        <v>0</v>
      </c>
      <c r="Q415" s="9">
        <f>IFERROR(SUMIFS(ENTRADAS!$J:$J,ENTRADAS!$B:$B,CADASTRO!$B415,ENTRADAS!$I:$I,CADASTRO!Q$2)/(SUMIFS(ENTRADAS!$D:$D,ENTRADAS!$B:$B,CADASTRO!$B415,ENTRADAS!$I:$I,CADASTRO!Q$2)),0)</f>
        <v>0</v>
      </c>
      <c r="R415" s="212">
        <f t="shared" si="21"/>
        <v>0</v>
      </c>
      <c r="S415" s="17">
        <f t="shared" si="22"/>
        <v>0</v>
      </c>
      <c r="T415" s="212">
        <f t="shared" si="23"/>
        <v>12</v>
      </c>
      <c r="U415" s="209">
        <v>12</v>
      </c>
    </row>
    <row r="416" spans="1:21" ht="15" customHeight="1" x14ac:dyDescent="0.25">
      <c r="A416" s="7"/>
      <c r="B416" s="7"/>
      <c r="C416" s="7"/>
      <c r="D416" s="8"/>
      <c r="E416" s="9"/>
      <c r="F416" s="9">
        <f>IFERROR(SUMIFS(ENTRADAS!$J:$J,ENTRADAS!$B:$B,CADASTRO!$B416,ENTRADAS!$I:$I,CADASTRO!F$2)/(SUMIFS(ENTRADAS!$D:$D,ENTRADAS!$B:$B,CADASTRO!$B416,ENTRADAS!$I:$I,CADASTRO!F$2)),0)</f>
        <v>0</v>
      </c>
      <c r="G416" s="9">
        <f>IFERROR(SUMIFS(ENTRADAS!$J:$J,ENTRADAS!$B:$B,CADASTRO!$B416,ENTRADAS!$I:$I,CADASTRO!G$2)/(SUMIFS(ENTRADAS!$D:$D,ENTRADAS!$B:$B,CADASTRO!$B416,ENTRADAS!$I:$I,CADASTRO!G$2)),0)</f>
        <v>0</v>
      </c>
      <c r="H416" s="9">
        <f>IFERROR(SUMIFS(ENTRADAS!$J:$J,ENTRADAS!$B:$B,CADASTRO!$B416,ENTRADAS!$I:$I,CADASTRO!H$2)/(SUMIFS(ENTRADAS!$D:$D,ENTRADAS!$B:$B,CADASTRO!$B416,ENTRADAS!$I:$I,CADASTRO!H$2)),0)</f>
        <v>0</v>
      </c>
      <c r="I416" s="9">
        <f>IFERROR(SUMIFS(ENTRADAS!$J:$J,ENTRADAS!$B:$B,CADASTRO!$B416,ENTRADAS!$I:$I,CADASTRO!I$2)/(SUMIFS(ENTRADAS!$D:$D,ENTRADAS!$B:$B,CADASTRO!$B416,ENTRADAS!$I:$I,CADASTRO!I$2)),0)</f>
        <v>0</v>
      </c>
      <c r="J416" s="9">
        <f>IFERROR(SUMIFS(ENTRADAS!$J:$J,ENTRADAS!$B:$B,CADASTRO!$B416,ENTRADAS!$I:$I,CADASTRO!J$2)/(SUMIFS(ENTRADAS!$D:$D,ENTRADAS!$B:$B,CADASTRO!$B416,ENTRADAS!$I:$I,CADASTRO!J$2)),0)</f>
        <v>0</v>
      </c>
      <c r="K416" s="9">
        <f>IFERROR(SUMIFS(ENTRADAS!$J:$J,ENTRADAS!$B:$B,CADASTRO!$B416,ENTRADAS!$I:$I,CADASTRO!K$2)/(SUMIFS(ENTRADAS!$D:$D,ENTRADAS!$B:$B,CADASTRO!$B416,ENTRADAS!$I:$I,CADASTRO!K$2)),0)</f>
        <v>0</v>
      </c>
      <c r="L416" s="9">
        <f>IFERROR(SUMIFS(ENTRADAS!$J:$J,ENTRADAS!$B:$B,CADASTRO!$B416,ENTRADAS!$I:$I,CADASTRO!L$2)/(SUMIFS(ENTRADAS!$D:$D,ENTRADAS!$B:$B,CADASTRO!$B416,ENTRADAS!$I:$I,CADASTRO!L$2)),0)</f>
        <v>0</v>
      </c>
      <c r="M416" s="9">
        <f>IFERROR(SUMIFS(ENTRADAS!$J:$J,ENTRADAS!$B:$B,CADASTRO!$B416,ENTRADAS!$I:$I,CADASTRO!M$2)/(SUMIFS(ENTRADAS!$D:$D,ENTRADAS!$B:$B,CADASTRO!$B416,ENTRADAS!$I:$I,CADASTRO!M$2)),0)</f>
        <v>0</v>
      </c>
      <c r="N416" s="9">
        <f>IFERROR(SUMIFS(ENTRADAS!$J:$J,ENTRADAS!$B:$B,CADASTRO!$B416,ENTRADAS!$I:$I,CADASTRO!N$2)/(SUMIFS(ENTRADAS!$D:$D,ENTRADAS!$B:$B,CADASTRO!$B416,ENTRADAS!$I:$I,CADASTRO!N$2)),0)</f>
        <v>0</v>
      </c>
      <c r="O416" s="9">
        <f>IFERROR(SUMIFS(ENTRADAS!$J:$J,ENTRADAS!$B:$B,CADASTRO!$B416,ENTRADAS!$I:$I,CADASTRO!O$2)/(SUMIFS(ENTRADAS!$D:$D,ENTRADAS!$B:$B,CADASTRO!$B416,ENTRADAS!$I:$I,CADASTRO!O$2)),0)</f>
        <v>0</v>
      </c>
      <c r="P416" s="9">
        <f>IFERROR(SUMIFS(ENTRADAS!$J:$J,ENTRADAS!$B:$B,CADASTRO!$B416,ENTRADAS!$I:$I,CADASTRO!P$2)/(SUMIFS(ENTRADAS!$D:$D,ENTRADAS!$B:$B,CADASTRO!$B416,ENTRADAS!$I:$I,CADASTRO!P$2)),0)</f>
        <v>0</v>
      </c>
      <c r="Q416" s="9">
        <f>IFERROR(SUMIFS(ENTRADAS!$J:$J,ENTRADAS!$B:$B,CADASTRO!$B416,ENTRADAS!$I:$I,CADASTRO!Q$2)/(SUMIFS(ENTRADAS!$D:$D,ENTRADAS!$B:$B,CADASTRO!$B416,ENTRADAS!$I:$I,CADASTRO!Q$2)),0)</f>
        <v>0</v>
      </c>
      <c r="R416" s="212">
        <f t="shared" si="21"/>
        <v>0</v>
      </c>
      <c r="S416" s="17">
        <f t="shared" si="22"/>
        <v>0</v>
      </c>
      <c r="T416" s="212">
        <f t="shared" si="23"/>
        <v>12</v>
      </c>
      <c r="U416" s="209">
        <v>12</v>
      </c>
    </row>
    <row r="417" spans="1:21" ht="15" customHeight="1" x14ac:dyDescent="0.25">
      <c r="A417" s="7"/>
      <c r="B417" s="7"/>
      <c r="C417" s="7"/>
      <c r="D417" s="8"/>
      <c r="E417" s="9"/>
      <c r="F417" s="9">
        <f>IFERROR(SUMIFS(ENTRADAS!$J:$J,ENTRADAS!$B:$B,CADASTRO!$B417,ENTRADAS!$I:$I,CADASTRO!F$2)/(SUMIFS(ENTRADAS!$D:$D,ENTRADAS!$B:$B,CADASTRO!$B417,ENTRADAS!$I:$I,CADASTRO!F$2)),0)</f>
        <v>0</v>
      </c>
      <c r="G417" s="9">
        <f>IFERROR(SUMIFS(ENTRADAS!$J:$J,ENTRADAS!$B:$B,CADASTRO!$B417,ENTRADAS!$I:$I,CADASTRO!G$2)/(SUMIFS(ENTRADAS!$D:$D,ENTRADAS!$B:$B,CADASTRO!$B417,ENTRADAS!$I:$I,CADASTRO!G$2)),0)</f>
        <v>0</v>
      </c>
      <c r="H417" s="9">
        <f>IFERROR(SUMIFS(ENTRADAS!$J:$J,ENTRADAS!$B:$B,CADASTRO!$B417,ENTRADAS!$I:$I,CADASTRO!H$2)/(SUMIFS(ENTRADAS!$D:$D,ENTRADAS!$B:$B,CADASTRO!$B417,ENTRADAS!$I:$I,CADASTRO!H$2)),0)</f>
        <v>0</v>
      </c>
      <c r="I417" s="9">
        <f>IFERROR(SUMIFS(ENTRADAS!$J:$J,ENTRADAS!$B:$B,CADASTRO!$B417,ENTRADAS!$I:$I,CADASTRO!I$2)/(SUMIFS(ENTRADAS!$D:$D,ENTRADAS!$B:$B,CADASTRO!$B417,ENTRADAS!$I:$I,CADASTRO!I$2)),0)</f>
        <v>0</v>
      </c>
      <c r="J417" s="9">
        <f>IFERROR(SUMIFS(ENTRADAS!$J:$J,ENTRADAS!$B:$B,CADASTRO!$B417,ENTRADAS!$I:$I,CADASTRO!J$2)/(SUMIFS(ENTRADAS!$D:$D,ENTRADAS!$B:$B,CADASTRO!$B417,ENTRADAS!$I:$I,CADASTRO!J$2)),0)</f>
        <v>0</v>
      </c>
      <c r="K417" s="9">
        <f>IFERROR(SUMIFS(ENTRADAS!$J:$J,ENTRADAS!$B:$B,CADASTRO!$B417,ENTRADAS!$I:$I,CADASTRO!K$2)/(SUMIFS(ENTRADAS!$D:$D,ENTRADAS!$B:$B,CADASTRO!$B417,ENTRADAS!$I:$I,CADASTRO!K$2)),0)</f>
        <v>0</v>
      </c>
      <c r="L417" s="9">
        <f>IFERROR(SUMIFS(ENTRADAS!$J:$J,ENTRADAS!$B:$B,CADASTRO!$B417,ENTRADAS!$I:$I,CADASTRO!L$2)/(SUMIFS(ENTRADAS!$D:$D,ENTRADAS!$B:$B,CADASTRO!$B417,ENTRADAS!$I:$I,CADASTRO!L$2)),0)</f>
        <v>0</v>
      </c>
      <c r="M417" s="9">
        <f>IFERROR(SUMIFS(ENTRADAS!$J:$J,ENTRADAS!$B:$B,CADASTRO!$B417,ENTRADAS!$I:$I,CADASTRO!M$2)/(SUMIFS(ENTRADAS!$D:$D,ENTRADAS!$B:$B,CADASTRO!$B417,ENTRADAS!$I:$I,CADASTRO!M$2)),0)</f>
        <v>0</v>
      </c>
      <c r="N417" s="9">
        <f>IFERROR(SUMIFS(ENTRADAS!$J:$J,ENTRADAS!$B:$B,CADASTRO!$B417,ENTRADAS!$I:$I,CADASTRO!N$2)/(SUMIFS(ENTRADAS!$D:$D,ENTRADAS!$B:$B,CADASTRO!$B417,ENTRADAS!$I:$I,CADASTRO!N$2)),0)</f>
        <v>0</v>
      </c>
      <c r="O417" s="9">
        <f>IFERROR(SUMIFS(ENTRADAS!$J:$J,ENTRADAS!$B:$B,CADASTRO!$B417,ENTRADAS!$I:$I,CADASTRO!O$2)/(SUMIFS(ENTRADAS!$D:$D,ENTRADAS!$B:$B,CADASTRO!$B417,ENTRADAS!$I:$I,CADASTRO!O$2)),0)</f>
        <v>0</v>
      </c>
      <c r="P417" s="9">
        <f>IFERROR(SUMIFS(ENTRADAS!$J:$J,ENTRADAS!$B:$B,CADASTRO!$B417,ENTRADAS!$I:$I,CADASTRO!P$2)/(SUMIFS(ENTRADAS!$D:$D,ENTRADAS!$B:$B,CADASTRO!$B417,ENTRADAS!$I:$I,CADASTRO!P$2)),0)</f>
        <v>0</v>
      </c>
      <c r="Q417" s="9">
        <f>IFERROR(SUMIFS(ENTRADAS!$J:$J,ENTRADAS!$B:$B,CADASTRO!$B417,ENTRADAS!$I:$I,CADASTRO!Q$2)/(SUMIFS(ENTRADAS!$D:$D,ENTRADAS!$B:$B,CADASTRO!$B417,ENTRADAS!$I:$I,CADASTRO!Q$2)),0)</f>
        <v>0</v>
      </c>
      <c r="R417" s="212">
        <f t="shared" si="21"/>
        <v>0</v>
      </c>
      <c r="S417" s="17">
        <f t="shared" si="22"/>
        <v>0</v>
      </c>
      <c r="T417" s="212">
        <f t="shared" si="23"/>
        <v>12</v>
      </c>
      <c r="U417" s="209">
        <v>12</v>
      </c>
    </row>
    <row r="418" spans="1:21" ht="15" customHeight="1" x14ac:dyDescent="0.25">
      <c r="A418" s="7"/>
      <c r="B418" s="7"/>
      <c r="C418" s="7"/>
      <c r="D418" s="8"/>
      <c r="E418" s="9"/>
      <c r="F418" s="9">
        <f>IFERROR(SUMIFS(ENTRADAS!$J:$J,ENTRADAS!$B:$B,CADASTRO!$B418,ENTRADAS!$I:$I,CADASTRO!F$2)/(SUMIFS(ENTRADAS!$D:$D,ENTRADAS!$B:$B,CADASTRO!$B418,ENTRADAS!$I:$I,CADASTRO!F$2)),0)</f>
        <v>0</v>
      </c>
      <c r="G418" s="9">
        <f>IFERROR(SUMIFS(ENTRADAS!$J:$J,ENTRADAS!$B:$B,CADASTRO!$B418,ENTRADAS!$I:$I,CADASTRO!G$2)/(SUMIFS(ENTRADAS!$D:$D,ENTRADAS!$B:$B,CADASTRO!$B418,ENTRADAS!$I:$I,CADASTRO!G$2)),0)</f>
        <v>0</v>
      </c>
      <c r="H418" s="9">
        <f>IFERROR(SUMIFS(ENTRADAS!$J:$J,ENTRADAS!$B:$B,CADASTRO!$B418,ENTRADAS!$I:$I,CADASTRO!H$2)/(SUMIFS(ENTRADAS!$D:$D,ENTRADAS!$B:$B,CADASTRO!$B418,ENTRADAS!$I:$I,CADASTRO!H$2)),0)</f>
        <v>0</v>
      </c>
      <c r="I418" s="9">
        <f>IFERROR(SUMIFS(ENTRADAS!$J:$J,ENTRADAS!$B:$B,CADASTRO!$B418,ENTRADAS!$I:$I,CADASTRO!I$2)/(SUMIFS(ENTRADAS!$D:$D,ENTRADAS!$B:$B,CADASTRO!$B418,ENTRADAS!$I:$I,CADASTRO!I$2)),0)</f>
        <v>0</v>
      </c>
      <c r="J418" s="9">
        <f>IFERROR(SUMIFS(ENTRADAS!$J:$J,ENTRADAS!$B:$B,CADASTRO!$B418,ENTRADAS!$I:$I,CADASTRO!J$2)/(SUMIFS(ENTRADAS!$D:$D,ENTRADAS!$B:$B,CADASTRO!$B418,ENTRADAS!$I:$I,CADASTRO!J$2)),0)</f>
        <v>0</v>
      </c>
      <c r="K418" s="9">
        <f>IFERROR(SUMIFS(ENTRADAS!$J:$J,ENTRADAS!$B:$B,CADASTRO!$B418,ENTRADAS!$I:$I,CADASTRO!K$2)/(SUMIFS(ENTRADAS!$D:$D,ENTRADAS!$B:$B,CADASTRO!$B418,ENTRADAS!$I:$I,CADASTRO!K$2)),0)</f>
        <v>0</v>
      </c>
      <c r="L418" s="9">
        <f>IFERROR(SUMIFS(ENTRADAS!$J:$J,ENTRADAS!$B:$B,CADASTRO!$B418,ENTRADAS!$I:$I,CADASTRO!L$2)/(SUMIFS(ENTRADAS!$D:$D,ENTRADAS!$B:$B,CADASTRO!$B418,ENTRADAS!$I:$I,CADASTRO!L$2)),0)</f>
        <v>0</v>
      </c>
      <c r="M418" s="9">
        <f>IFERROR(SUMIFS(ENTRADAS!$J:$J,ENTRADAS!$B:$B,CADASTRO!$B418,ENTRADAS!$I:$I,CADASTRO!M$2)/(SUMIFS(ENTRADAS!$D:$D,ENTRADAS!$B:$B,CADASTRO!$B418,ENTRADAS!$I:$I,CADASTRO!M$2)),0)</f>
        <v>0</v>
      </c>
      <c r="N418" s="9">
        <f>IFERROR(SUMIFS(ENTRADAS!$J:$J,ENTRADAS!$B:$B,CADASTRO!$B418,ENTRADAS!$I:$I,CADASTRO!N$2)/(SUMIFS(ENTRADAS!$D:$D,ENTRADAS!$B:$B,CADASTRO!$B418,ENTRADAS!$I:$I,CADASTRO!N$2)),0)</f>
        <v>0</v>
      </c>
      <c r="O418" s="9">
        <f>IFERROR(SUMIFS(ENTRADAS!$J:$J,ENTRADAS!$B:$B,CADASTRO!$B418,ENTRADAS!$I:$I,CADASTRO!O$2)/(SUMIFS(ENTRADAS!$D:$D,ENTRADAS!$B:$B,CADASTRO!$B418,ENTRADAS!$I:$I,CADASTRO!O$2)),0)</f>
        <v>0</v>
      </c>
      <c r="P418" s="9">
        <f>IFERROR(SUMIFS(ENTRADAS!$J:$J,ENTRADAS!$B:$B,CADASTRO!$B418,ENTRADAS!$I:$I,CADASTRO!P$2)/(SUMIFS(ENTRADAS!$D:$D,ENTRADAS!$B:$B,CADASTRO!$B418,ENTRADAS!$I:$I,CADASTRO!P$2)),0)</f>
        <v>0</v>
      </c>
      <c r="Q418" s="9">
        <f>IFERROR(SUMIFS(ENTRADAS!$J:$J,ENTRADAS!$B:$B,CADASTRO!$B418,ENTRADAS!$I:$I,CADASTRO!Q$2)/(SUMIFS(ENTRADAS!$D:$D,ENTRADAS!$B:$B,CADASTRO!$B418,ENTRADAS!$I:$I,CADASTRO!Q$2)),0)</f>
        <v>0</v>
      </c>
      <c r="R418" s="212">
        <f t="shared" si="21"/>
        <v>0</v>
      </c>
      <c r="S418" s="17">
        <f t="shared" si="22"/>
        <v>0</v>
      </c>
      <c r="T418" s="212">
        <f t="shared" si="23"/>
        <v>12</v>
      </c>
      <c r="U418" s="209">
        <v>12</v>
      </c>
    </row>
    <row r="419" spans="1:21" ht="15" customHeight="1" x14ac:dyDescent="0.25">
      <c r="A419" s="7"/>
      <c r="B419" s="7"/>
      <c r="C419" s="7"/>
      <c r="D419" s="8"/>
      <c r="E419" s="9"/>
      <c r="F419" s="9">
        <f>IFERROR(SUMIFS(ENTRADAS!$J:$J,ENTRADAS!$B:$B,CADASTRO!$B419,ENTRADAS!$I:$I,CADASTRO!F$2)/(SUMIFS(ENTRADAS!$D:$D,ENTRADAS!$B:$B,CADASTRO!$B419,ENTRADAS!$I:$I,CADASTRO!F$2)),0)</f>
        <v>0</v>
      </c>
      <c r="G419" s="9">
        <f>IFERROR(SUMIFS(ENTRADAS!$J:$J,ENTRADAS!$B:$B,CADASTRO!$B419,ENTRADAS!$I:$I,CADASTRO!G$2)/(SUMIFS(ENTRADAS!$D:$D,ENTRADAS!$B:$B,CADASTRO!$B419,ENTRADAS!$I:$I,CADASTRO!G$2)),0)</f>
        <v>0</v>
      </c>
      <c r="H419" s="9">
        <f>IFERROR(SUMIFS(ENTRADAS!$J:$J,ENTRADAS!$B:$B,CADASTRO!$B419,ENTRADAS!$I:$I,CADASTRO!H$2)/(SUMIFS(ENTRADAS!$D:$D,ENTRADAS!$B:$B,CADASTRO!$B419,ENTRADAS!$I:$I,CADASTRO!H$2)),0)</f>
        <v>0</v>
      </c>
      <c r="I419" s="9">
        <f>IFERROR(SUMIFS(ENTRADAS!$J:$J,ENTRADAS!$B:$B,CADASTRO!$B419,ENTRADAS!$I:$I,CADASTRO!I$2)/(SUMIFS(ENTRADAS!$D:$D,ENTRADAS!$B:$B,CADASTRO!$B419,ENTRADAS!$I:$I,CADASTRO!I$2)),0)</f>
        <v>0</v>
      </c>
      <c r="J419" s="9">
        <f>IFERROR(SUMIFS(ENTRADAS!$J:$J,ENTRADAS!$B:$B,CADASTRO!$B419,ENTRADAS!$I:$I,CADASTRO!J$2)/(SUMIFS(ENTRADAS!$D:$D,ENTRADAS!$B:$B,CADASTRO!$B419,ENTRADAS!$I:$I,CADASTRO!J$2)),0)</f>
        <v>0</v>
      </c>
      <c r="K419" s="9">
        <f>IFERROR(SUMIFS(ENTRADAS!$J:$J,ENTRADAS!$B:$B,CADASTRO!$B419,ENTRADAS!$I:$I,CADASTRO!K$2)/(SUMIFS(ENTRADAS!$D:$D,ENTRADAS!$B:$B,CADASTRO!$B419,ENTRADAS!$I:$I,CADASTRO!K$2)),0)</f>
        <v>0</v>
      </c>
      <c r="L419" s="9">
        <f>IFERROR(SUMIFS(ENTRADAS!$J:$J,ENTRADAS!$B:$B,CADASTRO!$B419,ENTRADAS!$I:$I,CADASTRO!L$2)/(SUMIFS(ENTRADAS!$D:$D,ENTRADAS!$B:$B,CADASTRO!$B419,ENTRADAS!$I:$I,CADASTRO!L$2)),0)</f>
        <v>0</v>
      </c>
      <c r="M419" s="9">
        <f>IFERROR(SUMIFS(ENTRADAS!$J:$J,ENTRADAS!$B:$B,CADASTRO!$B419,ENTRADAS!$I:$I,CADASTRO!M$2)/(SUMIFS(ENTRADAS!$D:$D,ENTRADAS!$B:$B,CADASTRO!$B419,ENTRADAS!$I:$I,CADASTRO!M$2)),0)</f>
        <v>0</v>
      </c>
      <c r="N419" s="9">
        <f>IFERROR(SUMIFS(ENTRADAS!$J:$J,ENTRADAS!$B:$B,CADASTRO!$B419,ENTRADAS!$I:$I,CADASTRO!N$2)/(SUMIFS(ENTRADAS!$D:$D,ENTRADAS!$B:$B,CADASTRO!$B419,ENTRADAS!$I:$I,CADASTRO!N$2)),0)</f>
        <v>0</v>
      </c>
      <c r="O419" s="9">
        <f>IFERROR(SUMIFS(ENTRADAS!$J:$J,ENTRADAS!$B:$B,CADASTRO!$B419,ENTRADAS!$I:$I,CADASTRO!O$2)/(SUMIFS(ENTRADAS!$D:$D,ENTRADAS!$B:$B,CADASTRO!$B419,ENTRADAS!$I:$I,CADASTRO!O$2)),0)</f>
        <v>0</v>
      </c>
      <c r="P419" s="9">
        <f>IFERROR(SUMIFS(ENTRADAS!$J:$J,ENTRADAS!$B:$B,CADASTRO!$B419,ENTRADAS!$I:$I,CADASTRO!P$2)/(SUMIFS(ENTRADAS!$D:$D,ENTRADAS!$B:$B,CADASTRO!$B419,ENTRADAS!$I:$I,CADASTRO!P$2)),0)</f>
        <v>0</v>
      </c>
      <c r="Q419" s="9">
        <f>IFERROR(SUMIFS(ENTRADAS!$J:$J,ENTRADAS!$B:$B,CADASTRO!$B419,ENTRADAS!$I:$I,CADASTRO!Q$2)/(SUMIFS(ENTRADAS!$D:$D,ENTRADAS!$B:$B,CADASTRO!$B419,ENTRADAS!$I:$I,CADASTRO!Q$2)),0)</f>
        <v>0</v>
      </c>
      <c r="R419" s="212">
        <f t="shared" si="21"/>
        <v>0</v>
      </c>
      <c r="S419" s="17">
        <f t="shared" si="22"/>
        <v>0</v>
      </c>
      <c r="T419" s="212">
        <f t="shared" si="23"/>
        <v>12</v>
      </c>
      <c r="U419" s="209">
        <v>12</v>
      </c>
    </row>
    <row r="420" spans="1:21" ht="15" customHeight="1" x14ac:dyDescent="0.25">
      <c r="A420" s="7"/>
      <c r="B420" s="7"/>
      <c r="C420" s="7"/>
      <c r="D420" s="8"/>
      <c r="E420" s="9"/>
      <c r="F420" s="9">
        <f>IFERROR(SUMIFS(ENTRADAS!$J:$J,ENTRADAS!$B:$B,CADASTRO!$B420,ENTRADAS!$I:$I,CADASTRO!F$2)/(SUMIFS(ENTRADAS!$D:$D,ENTRADAS!$B:$B,CADASTRO!$B420,ENTRADAS!$I:$I,CADASTRO!F$2)),0)</f>
        <v>0</v>
      </c>
      <c r="G420" s="9">
        <f>IFERROR(SUMIFS(ENTRADAS!$J:$J,ENTRADAS!$B:$B,CADASTRO!$B420,ENTRADAS!$I:$I,CADASTRO!G$2)/(SUMIFS(ENTRADAS!$D:$D,ENTRADAS!$B:$B,CADASTRO!$B420,ENTRADAS!$I:$I,CADASTRO!G$2)),0)</f>
        <v>0</v>
      </c>
      <c r="H420" s="9">
        <f>IFERROR(SUMIFS(ENTRADAS!$J:$J,ENTRADAS!$B:$B,CADASTRO!$B420,ENTRADAS!$I:$I,CADASTRO!H$2)/(SUMIFS(ENTRADAS!$D:$D,ENTRADAS!$B:$B,CADASTRO!$B420,ENTRADAS!$I:$I,CADASTRO!H$2)),0)</f>
        <v>0</v>
      </c>
      <c r="I420" s="9">
        <f>IFERROR(SUMIFS(ENTRADAS!$J:$J,ENTRADAS!$B:$B,CADASTRO!$B420,ENTRADAS!$I:$I,CADASTRO!I$2)/(SUMIFS(ENTRADAS!$D:$D,ENTRADAS!$B:$B,CADASTRO!$B420,ENTRADAS!$I:$I,CADASTRO!I$2)),0)</f>
        <v>0</v>
      </c>
      <c r="J420" s="9">
        <f>IFERROR(SUMIFS(ENTRADAS!$J:$J,ENTRADAS!$B:$B,CADASTRO!$B420,ENTRADAS!$I:$I,CADASTRO!J$2)/(SUMIFS(ENTRADAS!$D:$D,ENTRADAS!$B:$B,CADASTRO!$B420,ENTRADAS!$I:$I,CADASTRO!J$2)),0)</f>
        <v>0</v>
      </c>
      <c r="K420" s="9">
        <f>IFERROR(SUMIFS(ENTRADAS!$J:$J,ENTRADAS!$B:$B,CADASTRO!$B420,ENTRADAS!$I:$I,CADASTRO!K$2)/(SUMIFS(ENTRADAS!$D:$D,ENTRADAS!$B:$B,CADASTRO!$B420,ENTRADAS!$I:$I,CADASTRO!K$2)),0)</f>
        <v>0</v>
      </c>
      <c r="L420" s="9">
        <f>IFERROR(SUMIFS(ENTRADAS!$J:$J,ENTRADAS!$B:$B,CADASTRO!$B420,ENTRADAS!$I:$I,CADASTRO!L$2)/(SUMIFS(ENTRADAS!$D:$D,ENTRADAS!$B:$B,CADASTRO!$B420,ENTRADAS!$I:$I,CADASTRO!L$2)),0)</f>
        <v>0</v>
      </c>
      <c r="M420" s="9">
        <f>IFERROR(SUMIFS(ENTRADAS!$J:$J,ENTRADAS!$B:$B,CADASTRO!$B420,ENTRADAS!$I:$I,CADASTRO!M$2)/(SUMIFS(ENTRADAS!$D:$D,ENTRADAS!$B:$B,CADASTRO!$B420,ENTRADAS!$I:$I,CADASTRO!M$2)),0)</f>
        <v>0</v>
      </c>
      <c r="N420" s="9">
        <f>IFERROR(SUMIFS(ENTRADAS!$J:$J,ENTRADAS!$B:$B,CADASTRO!$B420,ENTRADAS!$I:$I,CADASTRO!N$2)/(SUMIFS(ENTRADAS!$D:$D,ENTRADAS!$B:$B,CADASTRO!$B420,ENTRADAS!$I:$I,CADASTRO!N$2)),0)</f>
        <v>0</v>
      </c>
      <c r="O420" s="9">
        <f>IFERROR(SUMIFS(ENTRADAS!$J:$J,ENTRADAS!$B:$B,CADASTRO!$B420,ENTRADAS!$I:$I,CADASTRO!O$2)/(SUMIFS(ENTRADAS!$D:$D,ENTRADAS!$B:$B,CADASTRO!$B420,ENTRADAS!$I:$I,CADASTRO!O$2)),0)</f>
        <v>0</v>
      </c>
      <c r="P420" s="9">
        <f>IFERROR(SUMIFS(ENTRADAS!$J:$J,ENTRADAS!$B:$B,CADASTRO!$B420,ENTRADAS!$I:$I,CADASTRO!P$2)/(SUMIFS(ENTRADAS!$D:$D,ENTRADAS!$B:$B,CADASTRO!$B420,ENTRADAS!$I:$I,CADASTRO!P$2)),0)</f>
        <v>0</v>
      </c>
      <c r="Q420" s="9">
        <f>IFERROR(SUMIFS(ENTRADAS!$J:$J,ENTRADAS!$B:$B,CADASTRO!$B420,ENTRADAS!$I:$I,CADASTRO!Q$2)/(SUMIFS(ENTRADAS!$D:$D,ENTRADAS!$B:$B,CADASTRO!$B420,ENTRADAS!$I:$I,CADASTRO!Q$2)),0)</f>
        <v>0</v>
      </c>
      <c r="R420" s="212">
        <f t="shared" si="21"/>
        <v>0</v>
      </c>
      <c r="S420" s="17">
        <f t="shared" si="22"/>
        <v>0</v>
      </c>
      <c r="T420" s="212">
        <f t="shared" si="23"/>
        <v>12</v>
      </c>
      <c r="U420" s="209">
        <v>12</v>
      </c>
    </row>
    <row r="421" spans="1:21" ht="15" customHeight="1" x14ac:dyDescent="0.25">
      <c r="A421" s="7"/>
      <c r="B421" s="7"/>
      <c r="C421" s="7"/>
      <c r="D421" s="8"/>
      <c r="E421" s="9"/>
      <c r="F421" s="9">
        <f>IFERROR(SUMIFS(ENTRADAS!$J:$J,ENTRADAS!$B:$B,CADASTRO!$B421,ENTRADAS!$I:$I,CADASTRO!F$2)/(SUMIFS(ENTRADAS!$D:$D,ENTRADAS!$B:$B,CADASTRO!$B421,ENTRADAS!$I:$I,CADASTRO!F$2)),0)</f>
        <v>0</v>
      </c>
      <c r="G421" s="9">
        <f>IFERROR(SUMIFS(ENTRADAS!$J:$J,ENTRADAS!$B:$B,CADASTRO!$B421,ENTRADAS!$I:$I,CADASTRO!G$2)/(SUMIFS(ENTRADAS!$D:$D,ENTRADAS!$B:$B,CADASTRO!$B421,ENTRADAS!$I:$I,CADASTRO!G$2)),0)</f>
        <v>0</v>
      </c>
      <c r="H421" s="9">
        <f>IFERROR(SUMIFS(ENTRADAS!$J:$J,ENTRADAS!$B:$B,CADASTRO!$B421,ENTRADAS!$I:$I,CADASTRO!H$2)/(SUMIFS(ENTRADAS!$D:$D,ENTRADAS!$B:$B,CADASTRO!$B421,ENTRADAS!$I:$I,CADASTRO!H$2)),0)</f>
        <v>0</v>
      </c>
      <c r="I421" s="9">
        <f>IFERROR(SUMIFS(ENTRADAS!$J:$J,ENTRADAS!$B:$B,CADASTRO!$B421,ENTRADAS!$I:$I,CADASTRO!I$2)/(SUMIFS(ENTRADAS!$D:$D,ENTRADAS!$B:$B,CADASTRO!$B421,ENTRADAS!$I:$I,CADASTRO!I$2)),0)</f>
        <v>0</v>
      </c>
      <c r="J421" s="9">
        <f>IFERROR(SUMIFS(ENTRADAS!$J:$J,ENTRADAS!$B:$B,CADASTRO!$B421,ENTRADAS!$I:$I,CADASTRO!J$2)/(SUMIFS(ENTRADAS!$D:$D,ENTRADAS!$B:$B,CADASTRO!$B421,ENTRADAS!$I:$I,CADASTRO!J$2)),0)</f>
        <v>0</v>
      </c>
      <c r="K421" s="9">
        <f>IFERROR(SUMIFS(ENTRADAS!$J:$J,ENTRADAS!$B:$B,CADASTRO!$B421,ENTRADAS!$I:$I,CADASTRO!K$2)/(SUMIFS(ENTRADAS!$D:$D,ENTRADAS!$B:$B,CADASTRO!$B421,ENTRADAS!$I:$I,CADASTRO!K$2)),0)</f>
        <v>0</v>
      </c>
      <c r="L421" s="9">
        <f>IFERROR(SUMIFS(ENTRADAS!$J:$J,ENTRADAS!$B:$B,CADASTRO!$B421,ENTRADAS!$I:$I,CADASTRO!L$2)/(SUMIFS(ENTRADAS!$D:$D,ENTRADAS!$B:$B,CADASTRO!$B421,ENTRADAS!$I:$I,CADASTRO!L$2)),0)</f>
        <v>0</v>
      </c>
      <c r="M421" s="9">
        <f>IFERROR(SUMIFS(ENTRADAS!$J:$J,ENTRADAS!$B:$B,CADASTRO!$B421,ENTRADAS!$I:$I,CADASTRO!M$2)/(SUMIFS(ENTRADAS!$D:$D,ENTRADAS!$B:$B,CADASTRO!$B421,ENTRADAS!$I:$I,CADASTRO!M$2)),0)</f>
        <v>0</v>
      </c>
      <c r="N421" s="9">
        <f>IFERROR(SUMIFS(ENTRADAS!$J:$J,ENTRADAS!$B:$B,CADASTRO!$B421,ENTRADAS!$I:$I,CADASTRO!N$2)/(SUMIFS(ENTRADAS!$D:$D,ENTRADAS!$B:$B,CADASTRO!$B421,ENTRADAS!$I:$I,CADASTRO!N$2)),0)</f>
        <v>0</v>
      </c>
      <c r="O421" s="9">
        <f>IFERROR(SUMIFS(ENTRADAS!$J:$J,ENTRADAS!$B:$B,CADASTRO!$B421,ENTRADAS!$I:$I,CADASTRO!O$2)/(SUMIFS(ENTRADAS!$D:$D,ENTRADAS!$B:$B,CADASTRO!$B421,ENTRADAS!$I:$I,CADASTRO!O$2)),0)</f>
        <v>0</v>
      </c>
      <c r="P421" s="9">
        <f>IFERROR(SUMIFS(ENTRADAS!$J:$J,ENTRADAS!$B:$B,CADASTRO!$B421,ENTRADAS!$I:$I,CADASTRO!P$2)/(SUMIFS(ENTRADAS!$D:$D,ENTRADAS!$B:$B,CADASTRO!$B421,ENTRADAS!$I:$I,CADASTRO!P$2)),0)</f>
        <v>0</v>
      </c>
      <c r="Q421" s="9">
        <f>IFERROR(SUMIFS(ENTRADAS!$J:$J,ENTRADAS!$B:$B,CADASTRO!$B421,ENTRADAS!$I:$I,CADASTRO!Q$2)/(SUMIFS(ENTRADAS!$D:$D,ENTRADAS!$B:$B,CADASTRO!$B421,ENTRADAS!$I:$I,CADASTRO!Q$2)),0)</f>
        <v>0</v>
      </c>
      <c r="R421" s="212">
        <f t="shared" si="21"/>
        <v>0</v>
      </c>
      <c r="S421" s="17">
        <f t="shared" si="22"/>
        <v>0</v>
      </c>
      <c r="T421" s="212">
        <f t="shared" si="23"/>
        <v>12</v>
      </c>
      <c r="U421" s="209">
        <v>12</v>
      </c>
    </row>
    <row r="422" spans="1:21" ht="15" customHeight="1" x14ac:dyDescent="0.25">
      <c r="A422" s="7"/>
      <c r="B422" s="7"/>
      <c r="C422" s="7"/>
      <c r="D422" s="8"/>
      <c r="E422" s="9"/>
      <c r="F422" s="9">
        <f>IFERROR(SUMIFS(ENTRADAS!$J:$J,ENTRADAS!$B:$B,CADASTRO!$B422,ENTRADAS!$I:$I,CADASTRO!F$2)/(SUMIFS(ENTRADAS!$D:$D,ENTRADAS!$B:$B,CADASTRO!$B422,ENTRADAS!$I:$I,CADASTRO!F$2)),0)</f>
        <v>0</v>
      </c>
      <c r="G422" s="9">
        <f>IFERROR(SUMIFS(ENTRADAS!$J:$J,ENTRADAS!$B:$B,CADASTRO!$B422,ENTRADAS!$I:$I,CADASTRO!G$2)/(SUMIFS(ENTRADAS!$D:$D,ENTRADAS!$B:$B,CADASTRO!$B422,ENTRADAS!$I:$I,CADASTRO!G$2)),0)</f>
        <v>0</v>
      </c>
      <c r="H422" s="9">
        <f>IFERROR(SUMIFS(ENTRADAS!$J:$J,ENTRADAS!$B:$B,CADASTRO!$B422,ENTRADAS!$I:$I,CADASTRO!H$2)/(SUMIFS(ENTRADAS!$D:$D,ENTRADAS!$B:$B,CADASTRO!$B422,ENTRADAS!$I:$I,CADASTRO!H$2)),0)</f>
        <v>0</v>
      </c>
      <c r="I422" s="9">
        <f>IFERROR(SUMIFS(ENTRADAS!$J:$J,ENTRADAS!$B:$B,CADASTRO!$B422,ENTRADAS!$I:$I,CADASTRO!I$2)/(SUMIFS(ENTRADAS!$D:$D,ENTRADAS!$B:$B,CADASTRO!$B422,ENTRADAS!$I:$I,CADASTRO!I$2)),0)</f>
        <v>0</v>
      </c>
      <c r="J422" s="9">
        <f>IFERROR(SUMIFS(ENTRADAS!$J:$J,ENTRADAS!$B:$B,CADASTRO!$B422,ENTRADAS!$I:$I,CADASTRO!J$2)/(SUMIFS(ENTRADAS!$D:$D,ENTRADAS!$B:$B,CADASTRO!$B422,ENTRADAS!$I:$I,CADASTRO!J$2)),0)</f>
        <v>0</v>
      </c>
      <c r="K422" s="9">
        <f>IFERROR(SUMIFS(ENTRADAS!$J:$J,ENTRADAS!$B:$B,CADASTRO!$B422,ENTRADAS!$I:$I,CADASTRO!K$2)/(SUMIFS(ENTRADAS!$D:$D,ENTRADAS!$B:$B,CADASTRO!$B422,ENTRADAS!$I:$I,CADASTRO!K$2)),0)</f>
        <v>0</v>
      </c>
      <c r="L422" s="9">
        <f>IFERROR(SUMIFS(ENTRADAS!$J:$J,ENTRADAS!$B:$B,CADASTRO!$B422,ENTRADAS!$I:$I,CADASTRO!L$2)/(SUMIFS(ENTRADAS!$D:$D,ENTRADAS!$B:$B,CADASTRO!$B422,ENTRADAS!$I:$I,CADASTRO!L$2)),0)</f>
        <v>0</v>
      </c>
      <c r="M422" s="9">
        <f>IFERROR(SUMIFS(ENTRADAS!$J:$J,ENTRADAS!$B:$B,CADASTRO!$B422,ENTRADAS!$I:$I,CADASTRO!M$2)/(SUMIFS(ENTRADAS!$D:$D,ENTRADAS!$B:$B,CADASTRO!$B422,ENTRADAS!$I:$I,CADASTRO!M$2)),0)</f>
        <v>0</v>
      </c>
      <c r="N422" s="9">
        <f>IFERROR(SUMIFS(ENTRADAS!$J:$J,ENTRADAS!$B:$B,CADASTRO!$B422,ENTRADAS!$I:$I,CADASTRO!N$2)/(SUMIFS(ENTRADAS!$D:$D,ENTRADAS!$B:$B,CADASTRO!$B422,ENTRADAS!$I:$I,CADASTRO!N$2)),0)</f>
        <v>0</v>
      </c>
      <c r="O422" s="9">
        <f>IFERROR(SUMIFS(ENTRADAS!$J:$J,ENTRADAS!$B:$B,CADASTRO!$B422,ENTRADAS!$I:$I,CADASTRO!O$2)/(SUMIFS(ENTRADAS!$D:$D,ENTRADAS!$B:$B,CADASTRO!$B422,ENTRADAS!$I:$I,CADASTRO!O$2)),0)</f>
        <v>0</v>
      </c>
      <c r="P422" s="9">
        <f>IFERROR(SUMIFS(ENTRADAS!$J:$J,ENTRADAS!$B:$B,CADASTRO!$B422,ENTRADAS!$I:$I,CADASTRO!P$2)/(SUMIFS(ENTRADAS!$D:$D,ENTRADAS!$B:$B,CADASTRO!$B422,ENTRADAS!$I:$I,CADASTRO!P$2)),0)</f>
        <v>0</v>
      </c>
      <c r="Q422" s="9">
        <f>IFERROR(SUMIFS(ENTRADAS!$J:$J,ENTRADAS!$B:$B,CADASTRO!$B422,ENTRADAS!$I:$I,CADASTRO!Q$2)/(SUMIFS(ENTRADAS!$D:$D,ENTRADAS!$B:$B,CADASTRO!$B422,ENTRADAS!$I:$I,CADASTRO!Q$2)),0)</f>
        <v>0</v>
      </c>
      <c r="R422" s="212">
        <f t="shared" si="21"/>
        <v>0</v>
      </c>
      <c r="S422" s="17">
        <f t="shared" si="22"/>
        <v>0</v>
      </c>
      <c r="T422" s="212">
        <f t="shared" si="23"/>
        <v>12</v>
      </c>
      <c r="U422" s="209">
        <v>12</v>
      </c>
    </row>
    <row r="423" spans="1:21" ht="15" customHeight="1" x14ac:dyDescent="0.25">
      <c r="A423" s="7"/>
      <c r="B423" s="7"/>
      <c r="C423" s="7"/>
      <c r="D423" s="8"/>
      <c r="E423" s="9"/>
      <c r="F423" s="9">
        <f>IFERROR(SUMIFS(ENTRADAS!$J:$J,ENTRADAS!$B:$B,CADASTRO!$B423,ENTRADAS!$I:$I,CADASTRO!F$2)/(SUMIFS(ENTRADAS!$D:$D,ENTRADAS!$B:$B,CADASTRO!$B423,ENTRADAS!$I:$I,CADASTRO!F$2)),0)</f>
        <v>0</v>
      </c>
      <c r="G423" s="9">
        <f>IFERROR(SUMIFS(ENTRADAS!$J:$J,ENTRADAS!$B:$B,CADASTRO!$B423,ENTRADAS!$I:$I,CADASTRO!G$2)/(SUMIFS(ENTRADAS!$D:$D,ENTRADAS!$B:$B,CADASTRO!$B423,ENTRADAS!$I:$I,CADASTRO!G$2)),0)</f>
        <v>0</v>
      </c>
      <c r="H423" s="9">
        <f>IFERROR(SUMIFS(ENTRADAS!$J:$J,ENTRADAS!$B:$B,CADASTRO!$B423,ENTRADAS!$I:$I,CADASTRO!H$2)/(SUMIFS(ENTRADAS!$D:$D,ENTRADAS!$B:$B,CADASTRO!$B423,ENTRADAS!$I:$I,CADASTRO!H$2)),0)</f>
        <v>0</v>
      </c>
      <c r="I423" s="9">
        <f>IFERROR(SUMIFS(ENTRADAS!$J:$J,ENTRADAS!$B:$B,CADASTRO!$B423,ENTRADAS!$I:$I,CADASTRO!I$2)/(SUMIFS(ENTRADAS!$D:$D,ENTRADAS!$B:$B,CADASTRO!$B423,ENTRADAS!$I:$I,CADASTRO!I$2)),0)</f>
        <v>0</v>
      </c>
      <c r="J423" s="9">
        <f>IFERROR(SUMIFS(ENTRADAS!$J:$J,ENTRADAS!$B:$B,CADASTRO!$B423,ENTRADAS!$I:$I,CADASTRO!J$2)/(SUMIFS(ENTRADAS!$D:$D,ENTRADAS!$B:$B,CADASTRO!$B423,ENTRADAS!$I:$I,CADASTRO!J$2)),0)</f>
        <v>0</v>
      </c>
      <c r="K423" s="9">
        <f>IFERROR(SUMIFS(ENTRADAS!$J:$J,ENTRADAS!$B:$B,CADASTRO!$B423,ENTRADAS!$I:$I,CADASTRO!K$2)/(SUMIFS(ENTRADAS!$D:$D,ENTRADAS!$B:$B,CADASTRO!$B423,ENTRADAS!$I:$I,CADASTRO!K$2)),0)</f>
        <v>0</v>
      </c>
      <c r="L423" s="9">
        <f>IFERROR(SUMIFS(ENTRADAS!$J:$J,ENTRADAS!$B:$B,CADASTRO!$B423,ENTRADAS!$I:$I,CADASTRO!L$2)/(SUMIFS(ENTRADAS!$D:$D,ENTRADAS!$B:$B,CADASTRO!$B423,ENTRADAS!$I:$I,CADASTRO!L$2)),0)</f>
        <v>0</v>
      </c>
      <c r="M423" s="9">
        <f>IFERROR(SUMIFS(ENTRADAS!$J:$J,ENTRADAS!$B:$B,CADASTRO!$B423,ENTRADAS!$I:$I,CADASTRO!M$2)/(SUMIFS(ENTRADAS!$D:$D,ENTRADAS!$B:$B,CADASTRO!$B423,ENTRADAS!$I:$I,CADASTRO!M$2)),0)</f>
        <v>0</v>
      </c>
      <c r="N423" s="9">
        <f>IFERROR(SUMIFS(ENTRADAS!$J:$J,ENTRADAS!$B:$B,CADASTRO!$B423,ENTRADAS!$I:$I,CADASTRO!N$2)/(SUMIFS(ENTRADAS!$D:$D,ENTRADAS!$B:$B,CADASTRO!$B423,ENTRADAS!$I:$I,CADASTRO!N$2)),0)</f>
        <v>0</v>
      </c>
      <c r="O423" s="9">
        <f>IFERROR(SUMIFS(ENTRADAS!$J:$J,ENTRADAS!$B:$B,CADASTRO!$B423,ENTRADAS!$I:$I,CADASTRO!O$2)/(SUMIFS(ENTRADAS!$D:$D,ENTRADAS!$B:$B,CADASTRO!$B423,ENTRADAS!$I:$I,CADASTRO!O$2)),0)</f>
        <v>0</v>
      </c>
      <c r="P423" s="9">
        <f>IFERROR(SUMIFS(ENTRADAS!$J:$J,ENTRADAS!$B:$B,CADASTRO!$B423,ENTRADAS!$I:$I,CADASTRO!P$2)/(SUMIFS(ENTRADAS!$D:$D,ENTRADAS!$B:$B,CADASTRO!$B423,ENTRADAS!$I:$I,CADASTRO!P$2)),0)</f>
        <v>0</v>
      </c>
      <c r="Q423" s="9">
        <f>IFERROR(SUMIFS(ENTRADAS!$J:$J,ENTRADAS!$B:$B,CADASTRO!$B423,ENTRADAS!$I:$I,CADASTRO!Q$2)/(SUMIFS(ENTRADAS!$D:$D,ENTRADAS!$B:$B,CADASTRO!$B423,ENTRADAS!$I:$I,CADASTRO!Q$2)),0)</f>
        <v>0</v>
      </c>
      <c r="R423" s="212">
        <f t="shared" si="21"/>
        <v>0</v>
      </c>
      <c r="S423" s="17">
        <f t="shared" si="22"/>
        <v>0</v>
      </c>
      <c r="T423" s="212">
        <f t="shared" si="23"/>
        <v>12</v>
      </c>
      <c r="U423" s="209">
        <v>12</v>
      </c>
    </row>
    <row r="424" spans="1:21" ht="15" customHeight="1" x14ac:dyDescent="0.25">
      <c r="A424" s="7"/>
      <c r="B424" s="7"/>
      <c r="C424" s="7"/>
      <c r="D424" s="8"/>
      <c r="E424" s="9"/>
      <c r="F424" s="9">
        <f>IFERROR(SUMIFS(ENTRADAS!$J:$J,ENTRADAS!$B:$B,CADASTRO!$B424,ENTRADAS!$I:$I,CADASTRO!F$2)/(SUMIFS(ENTRADAS!$D:$D,ENTRADAS!$B:$B,CADASTRO!$B424,ENTRADAS!$I:$I,CADASTRO!F$2)),0)</f>
        <v>0</v>
      </c>
      <c r="G424" s="9">
        <f>IFERROR(SUMIFS(ENTRADAS!$J:$J,ENTRADAS!$B:$B,CADASTRO!$B424,ENTRADAS!$I:$I,CADASTRO!G$2)/(SUMIFS(ENTRADAS!$D:$D,ENTRADAS!$B:$B,CADASTRO!$B424,ENTRADAS!$I:$I,CADASTRO!G$2)),0)</f>
        <v>0</v>
      </c>
      <c r="H424" s="9">
        <f>IFERROR(SUMIFS(ENTRADAS!$J:$J,ENTRADAS!$B:$B,CADASTRO!$B424,ENTRADAS!$I:$I,CADASTRO!H$2)/(SUMIFS(ENTRADAS!$D:$D,ENTRADAS!$B:$B,CADASTRO!$B424,ENTRADAS!$I:$I,CADASTRO!H$2)),0)</f>
        <v>0</v>
      </c>
      <c r="I424" s="9">
        <f>IFERROR(SUMIFS(ENTRADAS!$J:$J,ENTRADAS!$B:$B,CADASTRO!$B424,ENTRADAS!$I:$I,CADASTRO!I$2)/(SUMIFS(ENTRADAS!$D:$D,ENTRADAS!$B:$B,CADASTRO!$B424,ENTRADAS!$I:$I,CADASTRO!I$2)),0)</f>
        <v>0</v>
      </c>
      <c r="J424" s="9">
        <f>IFERROR(SUMIFS(ENTRADAS!$J:$J,ENTRADAS!$B:$B,CADASTRO!$B424,ENTRADAS!$I:$I,CADASTRO!J$2)/(SUMIFS(ENTRADAS!$D:$D,ENTRADAS!$B:$B,CADASTRO!$B424,ENTRADAS!$I:$I,CADASTRO!J$2)),0)</f>
        <v>0</v>
      </c>
      <c r="K424" s="9">
        <f>IFERROR(SUMIFS(ENTRADAS!$J:$J,ENTRADAS!$B:$B,CADASTRO!$B424,ENTRADAS!$I:$I,CADASTRO!K$2)/(SUMIFS(ENTRADAS!$D:$D,ENTRADAS!$B:$B,CADASTRO!$B424,ENTRADAS!$I:$I,CADASTRO!K$2)),0)</f>
        <v>0</v>
      </c>
      <c r="L424" s="9">
        <f>IFERROR(SUMIFS(ENTRADAS!$J:$J,ENTRADAS!$B:$B,CADASTRO!$B424,ENTRADAS!$I:$I,CADASTRO!L$2)/(SUMIFS(ENTRADAS!$D:$D,ENTRADAS!$B:$B,CADASTRO!$B424,ENTRADAS!$I:$I,CADASTRO!L$2)),0)</f>
        <v>0</v>
      </c>
      <c r="M424" s="9">
        <f>IFERROR(SUMIFS(ENTRADAS!$J:$J,ENTRADAS!$B:$B,CADASTRO!$B424,ENTRADAS!$I:$I,CADASTRO!M$2)/(SUMIFS(ENTRADAS!$D:$D,ENTRADAS!$B:$B,CADASTRO!$B424,ENTRADAS!$I:$I,CADASTRO!M$2)),0)</f>
        <v>0</v>
      </c>
      <c r="N424" s="9">
        <f>IFERROR(SUMIFS(ENTRADAS!$J:$J,ENTRADAS!$B:$B,CADASTRO!$B424,ENTRADAS!$I:$I,CADASTRO!N$2)/(SUMIFS(ENTRADAS!$D:$D,ENTRADAS!$B:$B,CADASTRO!$B424,ENTRADAS!$I:$I,CADASTRO!N$2)),0)</f>
        <v>0</v>
      </c>
      <c r="O424" s="9">
        <f>IFERROR(SUMIFS(ENTRADAS!$J:$J,ENTRADAS!$B:$B,CADASTRO!$B424,ENTRADAS!$I:$I,CADASTRO!O$2)/(SUMIFS(ENTRADAS!$D:$D,ENTRADAS!$B:$B,CADASTRO!$B424,ENTRADAS!$I:$I,CADASTRO!O$2)),0)</f>
        <v>0</v>
      </c>
      <c r="P424" s="9">
        <f>IFERROR(SUMIFS(ENTRADAS!$J:$J,ENTRADAS!$B:$B,CADASTRO!$B424,ENTRADAS!$I:$I,CADASTRO!P$2)/(SUMIFS(ENTRADAS!$D:$D,ENTRADAS!$B:$B,CADASTRO!$B424,ENTRADAS!$I:$I,CADASTRO!P$2)),0)</f>
        <v>0</v>
      </c>
      <c r="Q424" s="9">
        <f>IFERROR(SUMIFS(ENTRADAS!$J:$J,ENTRADAS!$B:$B,CADASTRO!$B424,ENTRADAS!$I:$I,CADASTRO!Q$2)/(SUMIFS(ENTRADAS!$D:$D,ENTRADAS!$B:$B,CADASTRO!$B424,ENTRADAS!$I:$I,CADASTRO!Q$2)),0)</f>
        <v>0</v>
      </c>
      <c r="R424" s="212">
        <f t="shared" si="21"/>
        <v>0</v>
      </c>
      <c r="S424" s="17">
        <f t="shared" si="22"/>
        <v>0</v>
      </c>
      <c r="T424" s="212">
        <f t="shared" si="23"/>
        <v>12</v>
      </c>
      <c r="U424" s="209">
        <v>12</v>
      </c>
    </row>
    <row r="425" spans="1:21" ht="15" customHeight="1" x14ac:dyDescent="0.25">
      <c r="A425" s="7"/>
      <c r="B425" s="7"/>
      <c r="C425" s="7"/>
      <c r="D425" s="8"/>
      <c r="E425" s="9"/>
      <c r="F425" s="9">
        <f>IFERROR(SUMIFS(ENTRADAS!$J:$J,ENTRADAS!$B:$B,CADASTRO!$B425,ENTRADAS!$I:$I,CADASTRO!F$2)/(SUMIFS(ENTRADAS!$D:$D,ENTRADAS!$B:$B,CADASTRO!$B425,ENTRADAS!$I:$I,CADASTRO!F$2)),0)</f>
        <v>0</v>
      </c>
      <c r="G425" s="9">
        <f>IFERROR(SUMIFS(ENTRADAS!$J:$J,ENTRADAS!$B:$B,CADASTRO!$B425,ENTRADAS!$I:$I,CADASTRO!G$2)/(SUMIFS(ENTRADAS!$D:$D,ENTRADAS!$B:$B,CADASTRO!$B425,ENTRADAS!$I:$I,CADASTRO!G$2)),0)</f>
        <v>0</v>
      </c>
      <c r="H425" s="9">
        <f>IFERROR(SUMIFS(ENTRADAS!$J:$J,ENTRADAS!$B:$B,CADASTRO!$B425,ENTRADAS!$I:$I,CADASTRO!H$2)/(SUMIFS(ENTRADAS!$D:$D,ENTRADAS!$B:$B,CADASTRO!$B425,ENTRADAS!$I:$I,CADASTRO!H$2)),0)</f>
        <v>0</v>
      </c>
      <c r="I425" s="9">
        <f>IFERROR(SUMIFS(ENTRADAS!$J:$J,ENTRADAS!$B:$B,CADASTRO!$B425,ENTRADAS!$I:$I,CADASTRO!I$2)/(SUMIFS(ENTRADAS!$D:$D,ENTRADAS!$B:$B,CADASTRO!$B425,ENTRADAS!$I:$I,CADASTRO!I$2)),0)</f>
        <v>0</v>
      </c>
      <c r="J425" s="9">
        <f>IFERROR(SUMIFS(ENTRADAS!$J:$J,ENTRADAS!$B:$B,CADASTRO!$B425,ENTRADAS!$I:$I,CADASTRO!J$2)/(SUMIFS(ENTRADAS!$D:$D,ENTRADAS!$B:$B,CADASTRO!$B425,ENTRADAS!$I:$I,CADASTRO!J$2)),0)</f>
        <v>0</v>
      </c>
      <c r="K425" s="9">
        <f>IFERROR(SUMIFS(ENTRADAS!$J:$J,ENTRADAS!$B:$B,CADASTRO!$B425,ENTRADAS!$I:$I,CADASTRO!K$2)/(SUMIFS(ENTRADAS!$D:$D,ENTRADAS!$B:$B,CADASTRO!$B425,ENTRADAS!$I:$I,CADASTRO!K$2)),0)</f>
        <v>0</v>
      </c>
      <c r="L425" s="9">
        <f>IFERROR(SUMIFS(ENTRADAS!$J:$J,ENTRADAS!$B:$B,CADASTRO!$B425,ENTRADAS!$I:$I,CADASTRO!L$2)/(SUMIFS(ENTRADAS!$D:$D,ENTRADAS!$B:$B,CADASTRO!$B425,ENTRADAS!$I:$I,CADASTRO!L$2)),0)</f>
        <v>0</v>
      </c>
      <c r="M425" s="9">
        <f>IFERROR(SUMIFS(ENTRADAS!$J:$J,ENTRADAS!$B:$B,CADASTRO!$B425,ENTRADAS!$I:$I,CADASTRO!M$2)/(SUMIFS(ENTRADAS!$D:$D,ENTRADAS!$B:$B,CADASTRO!$B425,ENTRADAS!$I:$I,CADASTRO!M$2)),0)</f>
        <v>0</v>
      </c>
      <c r="N425" s="9">
        <f>IFERROR(SUMIFS(ENTRADAS!$J:$J,ENTRADAS!$B:$B,CADASTRO!$B425,ENTRADAS!$I:$I,CADASTRO!N$2)/(SUMIFS(ENTRADAS!$D:$D,ENTRADAS!$B:$B,CADASTRO!$B425,ENTRADAS!$I:$I,CADASTRO!N$2)),0)</f>
        <v>0</v>
      </c>
      <c r="O425" s="9">
        <f>IFERROR(SUMIFS(ENTRADAS!$J:$J,ENTRADAS!$B:$B,CADASTRO!$B425,ENTRADAS!$I:$I,CADASTRO!O$2)/(SUMIFS(ENTRADAS!$D:$D,ENTRADAS!$B:$B,CADASTRO!$B425,ENTRADAS!$I:$I,CADASTRO!O$2)),0)</f>
        <v>0</v>
      </c>
      <c r="P425" s="9">
        <f>IFERROR(SUMIFS(ENTRADAS!$J:$J,ENTRADAS!$B:$B,CADASTRO!$B425,ENTRADAS!$I:$I,CADASTRO!P$2)/(SUMIFS(ENTRADAS!$D:$D,ENTRADAS!$B:$B,CADASTRO!$B425,ENTRADAS!$I:$I,CADASTRO!P$2)),0)</f>
        <v>0</v>
      </c>
      <c r="Q425" s="9">
        <f>IFERROR(SUMIFS(ENTRADAS!$J:$J,ENTRADAS!$B:$B,CADASTRO!$B425,ENTRADAS!$I:$I,CADASTRO!Q$2)/(SUMIFS(ENTRADAS!$D:$D,ENTRADAS!$B:$B,CADASTRO!$B425,ENTRADAS!$I:$I,CADASTRO!Q$2)),0)</f>
        <v>0</v>
      </c>
      <c r="R425" s="212">
        <f t="shared" si="21"/>
        <v>0</v>
      </c>
      <c r="S425" s="17">
        <f t="shared" si="22"/>
        <v>0</v>
      </c>
      <c r="T425" s="212">
        <f t="shared" si="23"/>
        <v>12</v>
      </c>
      <c r="U425" s="209">
        <v>12</v>
      </c>
    </row>
    <row r="426" spans="1:21" ht="15" customHeight="1" x14ac:dyDescent="0.25">
      <c r="A426" s="7"/>
      <c r="B426" s="7"/>
      <c r="C426" s="7"/>
      <c r="D426" s="8"/>
      <c r="E426" s="9"/>
      <c r="F426" s="9">
        <f>IFERROR(SUMIFS(ENTRADAS!$J:$J,ENTRADAS!$B:$B,CADASTRO!$B426,ENTRADAS!$I:$I,CADASTRO!F$2)/(SUMIFS(ENTRADAS!$D:$D,ENTRADAS!$B:$B,CADASTRO!$B426,ENTRADAS!$I:$I,CADASTRO!F$2)),0)</f>
        <v>0</v>
      </c>
      <c r="G426" s="9">
        <f>IFERROR(SUMIFS(ENTRADAS!$J:$J,ENTRADAS!$B:$B,CADASTRO!$B426,ENTRADAS!$I:$I,CADASTRO!G$2)/(SUMIFS(ENTRADAS!$D:$D,ENTRADAS!$B:$B,CADASTRO!$B426,ENTRADAS!$I:$I,CADASTRO!G$2)),0)</f>
        <v>0</v>
      </c>
      <c r="H426" s="9">
        <f>IFERROR(SUMIFS(ENTRADAS!$J:$J,ENTRADAS!$B:$B,CADASTRO!$B426,ENTRADAS!$I:$I,CADASTRO!H$2)/(SUMIFS(ENTRADAS!$D:$D,ENTRADAS!$B:$B,CADASTRO!$B426,ENTRADAS!$I:$I,CADASTRO!H$2)),0)</f>
        <v>0</v>
      </c>
      <c r="I426" s="9">
        <f>IFERROR(SUMIFS(ENTRADAS!$J:$J,ENTRADAS!$B:$B,CADASTRO!$B426,ENTRADAS!$I:$I,CADASTRO!I$2)/(SUMIFS(ENTRADAS!$D:$D,ENTRADAS!$B:$B,CADASTRO!$B426,ENTRADAS!$I:$I,CADASTRO!I$2)),0)</f>
        <v>0</v>
      </c>
      <c r="J426" s="9">
        <f>IFERROR(SUMIFS(ENTRADAS!$J:$J,ENTRADAS!$B:$B,CADASTRO!$B426,ENTRADAS!$I:$I,CADASTRO!J$2)/(SUMIFS(ENTRADAS!$D:$D,ENTRADAS!$B:$B,CADASTRO!$B426,ENTRADAS!$I:$I,CADASTRO!J$2)),0)</f>
        <v>0</v>
      </c>
      <c r="K426" s="9">
        <f>IFERROR(SUMIFS(ENTRADAS!$J:$J,ENTRADAS!$B:$B,CADASTRO!$B426,ENTRADAS!$I:$I,CADASTRO!K$2)/(SUMIFS(ENTRADAS!$D:$D,ENTRADAS!$B:$B,CADASTRO!$B426,ENTRADAS!$I:$I,CADASTRO!K$2)),0)</f>
        <v>0</v>
      </c>
      <c r="L426" s="9">
        <f>IFERROR(SUMIFS(ENTRADAS!$J:$J,ENTRADAS!$B:$B,CADASTRO!$B426,ENTRADAS!$I:$I,CADASTRO!L$2)/(SUMIFS(ENTRADAS!$D:$D,ENTRADAS!$B:$B,CADASTRO!$B426,ENTRADAS!$I:$I,CADASTRO!L$2)),0)</f>
        <v>0</v>
      </c>
      <c r="M426" s="9">
        <f>IFERROR(SUMIFS(ENTRADAS!$J:$J,ENTRADAS!$B:$B,CADASTRO!$B426,ENTRADAS!$I:$I,CADASTRO!M$2)/(SUMIFS(ENTRADAS!$D:$D,ENTRADAS!$B:$B,CADASTRO!$B426,ENTRADAS!$I:$I,CADASTRO!M$2)),0)</f>
        <v>0</v>
      </c>
      <c r="N426" s="9">
        <f>IFERROR(SUMIFS(ENTRADAS!$J:$J,ENTRADAS!$B:$B,CADASTRO!$B426,ENTRADAS!$I:$I,CADASTRO!N$2)/(SUMIFS(ENTRADAS!$D:$D,ENTRADAS!$B:$B,CADASTRO!$B426,ENTRADAS!$I:$I,CADASTRO!N$2)),0)</f>
        <v>0</v>
      </c>
      <c r="O426" s="9">
        <f>IFERROR(SUMIFS(ENTRADAS!$J:$J,ENTRADAS!$B:$B,CADASTRO!$B426,ENTRADAS!$I:$I,CADASTRO!O$2)/(SUMIFS(ENTRADAS!$D:$D,ENTRADAS!$B:$B,CADASTRO!$B426,ENTRADAS!$I:$I,CADASTRO!O$2)),0)</f>
        <v>0</v>
      </c>
      <c r="P426" s="9">
        <f>IFERROR(SUMIFS(ENTRADAS!$J:$J,ENTRADAS!$B:$B,CADASTRO!$B426,ENTRADAS!$I:$I,CADASTRO!P$2)/(SUMIFS(ENTRADAS!$D:$D,ENTRADAS!$B:$B,CADASTRO!$B426,ENTRADAS!$I:$I,CADASTRO!P$2)),0)</f>
        <v>0</v>
      </c>
      <c r="Q426" s="9">
        <f>IFERROR(SUMIFS(ENTRADAS!$J:$J,ENTRADAS!$B:$B,CADASTRO!$B426,ENTRADAS!$I:$I,CADASTRO!Q$2)/(SUMIFS(ENTRADAS!$D:$D,ENTRADAS!$B:$B,CADASTRO!$B426,ENTRADAS!$I:$I,CADASTRO!Q$2)),0)</f>
        <v>0</v>
      </c>
      <c r="R426" s="212">
        <f t="shared" si="21"/>
        <v>0</v>
      </c>
      <c r="S426" s="17">
        <f t="shared" si="22"/>
        <v>0</v>
      </c>
      <c r="T426" s="212">
        <f t="shared" si="23"/>
        <v>12</v>
      </c>
      <c r="U426" s="209">
        <v>12</v>
      </c>
    </row>
    <row r="427" spans="1:21" ht="15" customHeight="1" x14ac:dyDescent="0.25">
      <c r="A427" s="7"/>
      <c r="B427" s="7"/>
      <c r="C427" s="7"/>
      <c r="D427" s="8"/>
      <c r="E427" s="9"/>
      <c r="F427" s="9">
        <f>IFERROR(SUMIFS(ENTRADAS!$J:$J,ENTRADAS!$B:$B,CADASTRO!$B427,ENTRADAS!$I:$I,CADASTRO!F$2)/(SUMIFS(ENTRADAS!$D:$D,ENTRADAS!$B:$B,CADASTRO!$B427,ENTRADAS!$I:$I,CADASTRO!F$2)),0)</f>
        <v>0</v>
      </c>
      <c r="G427" s="9">
        <f>IFERROR(SUMIFS(ENTRADAS!$J:$J,ENTRADAS!$B:$B,CADASTRO!$B427,ENTRADAS!$I:$I,CADASTRO!G$2)/(SUMIFS(ENTRADAS!$D:$D,ENTRADAS!$B:$B,CADASTRO!$B427,ENTRADAS!$I:$I,CADASTRO!G$2)),0)</f>
        <v>0</v>
      </c>
      <c r="H427" s="9">
        <f>IFERROR(SUMIFS(ENTRADAS!$J:$J,ENTRADAS!$B:$B,CADASTRO!$B427,ENTRADAS!$I:$I,CADASTRO!H$2)/(SUMIFS(ENTRADAS!$D:$D,ENTRADAS!$B:$B,CADASTRO!$B427,ENTRADAS!$I:$I,CADASTRO!H$2)),0)</f>
        <v>0</v>
      </c>
      <c r="I427" s="9">
        <f>IFERROR(SUMIFS(ENTRADAS!$J:$J,ENTRADAS!$B:$B,CADASTRO!$B427,ENTRADAS!$I:$I,CADASTRO!I$2)/(SUMIFS(ENTRADAS!$D:$D,ENTRADAS!$B:$B,CADASTRO!$B427,ENTRADAS!$I:$I,CADASTRO!I$2)),0)</f>
        <v>0</v>
      </c>
      <c r="J427" s="9">
        <f>IFERROR(SUMIFS(ENTRADAS!$J:$J,ENTRADAS!$B:$B,CADASTRO!$B427,ENTRADAS!$I:$I,CADASTRO!J$2)/(SUMIFS(ENTRADAS!$D:$D,ENTRADAS!$B:$B,CADASTRO!$B427,ENTRADAS!$I:$I,CADASTRO!J$2)),0)</f>
        <v>0</v>
      </c>
      <c r="K427" s="9">
        <f>IFERROR(SUMIFS(ENTRADAS!$J:$J,ENTRADAS!$B:$B,CADASTRO!$B427,ENTRADAS!$I:$I,CADASTRO!K$2)/(SUMIFS(ENTRADAS!$D:$D,ENTRADAS!$B:$B,CADASTRO!$B427,ENTRADAS!$I:$I,CADASTRO!K$2)),0)</f>
        <v>0</v>
      </c>
      <c r="L427" s="9">
        <f>IFERROR(SUMIFS(ENTRADAS!$J:$J,ENTRADAS!$B:$B,CADASTRO!$B427,ENTRADAS!$I:$I,CADASTRO!L$2)/(SUMIFS(ENTRADAS!$D:$D,ENTRADAS!$B:$B,CADASTRO!$B427,ENTRADAS!$I:$I,CADASTRO!L$2)),0)</f>
        <v>0</v>
      </c>
      <c r="M427" s="9">
        <f>IFERROR(SUMIFS(ENTRADAS!$J:$J,ENTRADAS!$B:$B,CADASTRO!$B427,ENTRADAS!$I:$I,CADASTRO!M$2)/(SUMIFS(ENTRADAS!$D:$D,ENTRADAS!$B:$B,CADASTRO!$B427,ENTRADAS!$I:$I,CADASTRO!M$2)),0)</f>
        <v>0</v>
      </c>
      <c r="N427" s="9">
        <f>IFERROR(SUMIFS(ENTRADAS!$J:$J,ENTRADAS!$B:$B,CADASTRO!$B427,ENTRADAS!$I:$I,CADASTRO!N$2)/(SUMIFS(ENTRADAS!$D:$D,ENTRADAS!$B:$B,CADASTRO!$B427,ENTRADAS!$I:$I,CADASTRO!N$2)),0)</f>
        <v>0</v>
      </c>
      <c r="O427" s="9">
        <f>IFERROR(SUMIFS(ENTRADAS!$J:$J,ENTRADAS!$B:$B,CADASTRO!$B427,ENTRADAS!$I:$I,CADASTRO!O$2)/(SUMIFS(ENTRADAS!$D:$D,ENTRADAS!$B:$B,CADASTRO!$B427,ENTRADAS!$I:$I,CADASTRO!O$2)),0)</f>
        <v>0</v>
      </c>
      <c r="P427" s="9">
        <f>IFERROR(SUMIFS(ENTRADAS!$J:$J,ENTRADAS!$B:$B,CADASTRO!$B427,ENTRADAS!$I:$I,CADASTRO!P$2)/(SUMIFS(ENTRADAS!$D:$D,ENTRADAS!$B:$B,CADASTRO!$B427,ENTRADAS!$I:$I,CADASTRO!P$2)),0)</f>
        <v>0</v>
      </c>
      <c r="Q427" s="9">
        <f>IFERROR(SUMIFS(ENTRADAS!$J:$J,ENTRADAS!$B:$B,CADASTRO!$B427,ENTRADAS!$I:$I,CADASTRO!Q$2)/(SUMIFS(ENTRADAS!$D:$D,ENTRADAS!$B:$B,CADASTRO!$B427,ENTRADAS!$I:$I,CADASTRO!Q$2)),0)</f>
        <v>0</v>
      </c>
      <c r="R427" s="212">
        <f t="shared" si="21"/>
        <v>0</v>
      </c>
      <c r="S427" s="17">
        <f t="shared" si="22"/>
        <v>0</v>
      </c>
      <c r="T427" s="212">
        <f t="shared" si="23"/>
        <v>12</v>
      </c>
      <c r="U427" s="209">
        <v>12</v>
      </c>
    </row>
    <row r="428" spans="1:21" ht="15" customHeight="1" x14ac:dyDescent="0.25">
      <c r="A428" s="7"/>
      <c r="B428" s="7"/>
      <c r="C428" s="7"/>
      <c r="D428" s="8"/>
      <c r="E428" s="9"/>
      <c r="F428" s="9">
        <f>IFERROR(SUMIFS(ENTRADAS!$J:$J,ENTRADAS!$B:$B,CADASTRO!$B428,ENTRADAS!$I:$I,CADASTRO!F$2)/(SUMIFS(ENTRADAS!$D:$D,ENTRADAS!$B:$B,CADASTRO!$B428,ENTRADAS!$I:$I,CADASTRO!F$2)),0)</f>
        <v>0</v>
      </c>
      <c r="G428" s="9">
        <f>IFERROR(SUMIFS(ENTRADAS!$J:$J,ENTRADAS!$B:$B,CADASTRO!$B428,ENTRADAS!$I:$I,CADASTRO!G$2)/(SUMIFS(ENTRADAS!$D:$D,ENTRADAS!$B:$B,CADASTRO!$B428,ENTRADAS!$I:$I,CADASTRO!G$2)),0)</f>
        <v>0</v>
      </c>
      <c r="H428" s="9">
        <f>IFERROR(SUMIFS(ENTRADAS!$J:$J,ENTRADAS!$B:$B,CADASTRO!$B428,ENTRADAS!$I:$I,CADASTRO!H$2)/(SUMIFS(ENTRADAS!$D:$D,ENTRADAS!$B:$B,CADASTRO!$B428,ENTRADAS!$I:$I,CADASTRO!H$2)),0)</f>
        <v>0</v>
      </c>
      <c r="I428" s="9">
        <f>IFERROR(SUMIFS(ENTRADAS!$J:$J,ENTRADAS!$B:$B,CADASTRO!$B428,ENTRADAS!$I:$I,CADASTRO!I$2)/(SUMIFS(ENTRADAS!$D:$D,ENTRADAS!$B:$B,CADASTRO!$B428,ENTRADAS!$I:$I,CADASTRO!I$2)),0)</f>
        <v>0</v>
      </c>
      <c r="J428" s="9">
        <f>IFERROR(SUMIFS(ENTRADAS!$J:$J,ENTRADAS!$B:$B,CADASTRO!$B428,ENTRADAS!$I:$I,CADASTRO!J$2)/(SUMIFS(ENTRADAS!$D:$D,ENTRADAS!$B:$B,CADASTRO!$B428,ENTRADAS!$I:$I,CADASTRO!J$2)),0)</f>
        <v>0</v>
      </c>
      <c r="K428" s="9">
        <f>IFERROR(SUMIFS(ENTRADAS!$J:$J,ENTRADAS!$B:$B,CADASTRO!$B428,ENTRADAS!$I:$I,CADASTRO!K$2)/(SUMIFS(ENTRADAS!$D:$D,ENTRADAS!$B:$B,CADASTRO!$B428,ENTRADAS!$I:$I,CADASTRO!K$2)),0)</f>
        <v>0</v>
      </c>
      <c r="L428" s="9">
        <f>IFERROR(SUMIFS(ENTRADAS!$J:$J,ENTRADAS!$B:$B,CADASTRO!$B428,ENTRADAS!$I:$I,CADASTRO!L$2)/(SUMIFS(ENTRADAS!$D:$D,ENTRADAS!$B:$B,CADASTRO!$B428,ENTRADAS!$I:$I,CADASTRO!L$2)),0)</f>
        <v>0</v>
      </c>
      <c r="M428" s="9">
        <f>IFERROR(SUMIFS(ENTRADAS!$J:$J,ENTRADAS!$B:$B,CADASTRO!$B428,ENTRADAS!$I:$I,CADASTRO!M$2)/(SUMIFS(ENTRADAS!$D:$D,ENTRADAS!$B:$B,CADASTRO!$B428,ENTRADAS!$I:$I,CADASTRO!M$2)),0)</f>
        <v>0</v>
      </c>
      <c r="N428" s="9">
        <f>IFERROR(SUMIFS(ENTRADAS!$J:$J,ENTRADAS!$B:$B,CADASTRO!$B428,ENTRADAS!$I:$I,CADASTRO!N$2)/(SUMIFS(ENTRADAS!$D:$D,ENTRADAS!$B:$B,CADASTRO!$B428,ENTRADAS!$I:$I,CADASTRO!N$2)),0)</f>
        <v>0</v>
      </c>
      <c r="O428" s="9">
        <f>IFERROR(SUMIFS(ENTRADAS!$J:$J,ENTRADAS!$B:$B,CADASTRO!$B428,ENTRADAS!$I:$I,CADASTRO!O$2)/(SUMIFS(ENTRADAS!$D:$D,ENTRADAS!$B:$B,CADASTRO!$B428,ENTRADAS!$I:$I,CADASTRO!O$2)),0)</f>
        <v>0</v>
      </c>
      <c r="P428" s="9">
        <f>IFERROR(SUMIFS(ENTRADAS!$J:$J,ENTRADAS!$B:$B,CADASTRO!$B428,ENTRADAS!$I:$I,CADASTRO!P$2)/(SUMIFS(ENTRADAS!$D:$D,ENTRADAS!$B:$B,CADASTRO!$B428,ENTRADAS!$I:$I,CADASTRO!P$2)),0)</f>
        <v>0</v>
      </c>
      <c r="Q428" s="9">
        <f>IFERROR(SUMIFS(ENTRADAS!$J:$J,ENTRADAS!$B:$B,CADASTRO!$B428,ENTRADAS!$I:$I,CADASTRO!Q$2)/(SUMIFS(ENTRADAS!$D:$D,ENTRADAS!$B:$B,CADASTRO!$B428,ENTRADAS!$I:$I,CADASTRO!Q$2)),0)</f>
        <v>0</v>
      </c>
      <c r="R428" s="212">
        <f t="shared" si="21"/>
        <v>0</v>
      </c>
      <c r="S428" s="17">
        <f t="shared" si="22"/>
        <v>0</v>
      </c>
      <c r="T428" s="212">
        <f t="shared" si="23"/>
        <v>12</v>
      </c>
      <c r="U428" s="209">
        <v>12</v>
      </c>
    </row>
    <row r="429" spans="1:21" ht="15" customHeight="1" x14ac:dyDescent="0.25">
      <c r="A429" s="7"/>
      <c r="B429" s="7"/>
      <c r="C429" s="7"/>
      <c r="D429" s="8"/>
      <c r="E429" s="9"/>
      <c r="F429" s="9">
        <f>IFERROR(SUMIFS(ENTRADAS!$J:$J,ENTRADAS!$B:$B,CADASTRO!$B429,ENTRADAS!$I:$I,CADASTRO!F$2)/(SUMIFS(ENTRADAS!$D:$D,ENTRADAS!$B:$B,CADASTRO!$B429,ENTRADAS!$I:$I,CADASTRO!F$2)),0)</f>
        <v>0</v>
      </c>
      <c r="G429" s="9">
        <f>IFERROR(SUMIFS(ENTRADAS!$J:$J,ENTRADAS!$B:$B,CADASTRO!$B429,ENTRADAS!$I:$I,CADASTRO!G$2)/(SUMIFS(ENTRADAS!$D:$D,ENTRADAS!$B:$B,CADASTRO!$B429,ENTRADAS!$I:$I,CADASTRO!G$2)),0)</f>
        <v>0</v>
      </c>
      <c r="H429" s="9">
        <f>IFERROR(SUMIFS(ENTRADAS!$J:$J,ENTRADAS!$B:$B,CADASTRO!$B429,ENTRADAS!$I:$I,CADASTRO!H$2)/(SUMIFS(ENTRADAS!$D:$D,ENTRADAS!$B:$B,CADASTRO!$B429,ENTRADAS!$I:$I,CADASTRO!H$2)),0)</f>
        <v>0</v>
      </c>
      <c r="I429" s="9">
        <f>IFERROR(SUMIFS(ENTRADAS!$J:$J,ENTRADAS!$B:$B,CADASTRO!$B429,ENTRADAS!$I:$I,CADASTRO!I$2)/(SUMIFS(ENTRADAS!$D:$D,ENTRADAS!$B:$B,CADASTRO!$B429,ENTRADAS!$I:$I,CADASTRO!I$2)),0)</f>
        <v>0</v>
      </c>
      <c r="J429" s="9">
        <f>IFERROR(SUMIFS(ENTRADAS!$J:$J,ENTRADAS!$B:$B,CADASTRO!$B429,ENTRADAS!$I:$I,CADASTRO!J$2)/(SUMIFS(ENTRADAS!$D:$D,ENTRADAS!$B:$B,CADASTRO!$B429,ENTRADAS!$I:$I,CADASTRO!J$2)),0)</f>
        <v>0</v>
      </c>
      <c r="K429" s="9">
        <f>IFERROR(SUMIFS(ENTRADAS!$J:$J,ENTRADAS!$B:$B,CADASTRO!$B429,ENTRADAS!$I:$I,CADASTRO!K$2)/(SUMIFS(ENTRADAS!$D:$D,ENTRADAS!$B:$B,CADASTRO!$B429,ENTRADAS!$I:$I,CADASTRO!K$2)),0)</f>
        <v>0</v>
      </c>
      <c r="L429" s="9">
        <f>IFERROR(SUMIFS(ENTRADAS!$J:$J,ENTRADAS!$B:$B,CADASTRO!$B429,ENTRADAS!$I:$I,CADASTRO!L$2)/(SUMIFS(ENTRADAS!$D:$D,ENTRADAS!$B:$B,CADASTRO!$B429,ENTRADAS!$I:$I,CADASTRO!L$2)),0)</f>
        <v>0</v>
      </c>
      <c r="M429" s="9">
        <f>IFERROR(SUMIFS(ENTRADAS!$J:$J,ENTRADAS!$B:$B,CADASTRO!$B429,ENTRADAS!$I:$I,CADASTRO!M$2)/(SUMIFS(ENTRADAS!$D:$D,ENTRADAS!$B:$B,CADASTRO!$B429,ENTRADAS!$I:$I,CADASTRO!M$2)),0)</f>
        <v>0</v>
      </c>
      <c r="N429" s="9">
        <f>IFERROR(SUMIFS(ENTRADAS!$J:$J,ENTRADAS!$B:$B,CADASTRO!$B429,ENTRADAS!$I:$I,CADASTRO!N$2)/(SUMIFS(ENTRADAS!$D:$D,ENTRADAS!$B:$B,CADASTRO!$B429,ENTRADAS!$I:$I,CADASTRO!N$2)),0)</f>
        <v>0</v>
      </c>
      <c r="O429" s="9">
        <f>IFERROR(SUMIFS(ENTRADAS!$J:$J,ENTRADAS!$B:$B,CADASTRO!$B429,ENTRADAS!$I:$I,CADASTRO!O$2)/(SUMIFS(ENTRADAS!$D:$D,ENTRADAS!$B:$B,CADASTRO!$B429,ENTRADAS!$I:$I,CADASTRO!O$2)),0)</f>
        <v>0</v>
      </c>
      <c r="P429" s="9">
        <f>IFERROR(SUMIFS(ENTRADAS!$J:$J,ENTRADAS!$B:$B,CADASTRO!$B429,ENTRADAS!$I:$I,CADASTRO!P$2)/(SUMIFS(ENTRADAS!$D:$D,ENTRADAS!$B:$B,CADASTRO!$B429,ENTRADAS!$I:$I,CADASTRO!P$2)),0)</f>
        <v>0</v>
      </c>
      <c r="Q429" s="9">
        <f>IFERROR(SUMIFS(ENTRADAS!$J:$J,ENTRADAS!$B:$B,CADASTRO!$B429,ENTRADAS!$I:$I,CADASTRO!Q$2)/(SUMIFS(ENTRADAS!$D:$D,ENTRADAS!$B:$B,CADASTRO!$B429,ENTRADAS!$I:$I,CADASTRO!Q$2)),0)</f>
        <v>0</v>
      </c>
      <c r="R429" s="212">
        <f t="shared" si="21"/>
        <v>0</v>
      </c>
      <c r="S429" s="17">
        <f t="shared" si="22"/>
        <v>0</v>
      </c>
      <c r="T429" s="212">
        <f t="shared" si="23"/>
        <v>12</v>
      </c>
      <c r="U429" s="209">
        <v>12</v>
      </c>
    </row>
    <row r="430" spans="1:21" ht="15" customHeight="1" x14ac:dyDescent="0.25">
      <c r="A430" s="7"/>
      <c r="B430" s="7"/>
      <c r="C430" s="7"/>
      <c r="D430" s="8"/>
      <c r="E430" s="9"/>
      <c r="F430" s="9">
        <f>IFERROR(SUMIFS(ENTRADAS!$J:$J,ENTRADAS!$B:$B,CADASTRO!$B430,ENTRADAS!$I:$I,CADASTRO!F$2)/(SUMIFS(ENTRADAS!$D:$D,ENTRADAS!$B:$B,CADASTRO!$B430,ENTRADAS!$I:$I,CADASTRO!F$2)),0)</f>
        <v>0</v>
      </c>
      <c r="G430" s="9">
        <f>IFERROR(SUMIFS(ENTRADAS!$J:$J,ENTRADAS!$B:$B,CADASTRO!$B430,ENTRADAS!$I:$I,CADASTRO!G$2)/(SUMIFS(ENTRADAS!$D:$D,ENTRADAS!$B:$B,CADASTRO!$B430,ENTRADAS!$I:$I,CADASTRO!G$2)),0)</f>
        <v>0</v>
      </c>
      <c r="H430" s="9">
        <f>IFERROR(SUMIFS(ENTRADAS!$J:$J,ENTRADAS!$B:$B,CADASTRO!$B430,ENTRADAS!$I:$I,CADASTRO!H$2)/(SUMIFS(ENTRADAS!$D:$D,ENTRADAS!$B:$B,CADASTRO!$B430,ENTRADAS!$I:$I,CADASTRO!H$2)),0)</f>
        <v>0</v>
      </c>
      <c r="I430" s="9">
        <f>IFERROR(SUMIFS(ENTRADAS!$J:$J,ENTRADAS!$B:$B,CADASTRO!$B430,ENTRADAS!$I:$I,CADASTRO!I$2)/(SUMIFS(ENTRADAS!$D:$D,ENTRADAS!$B:$B,CADASTRO!$B430,ENTRADAS!$I:$I,CADASTRO!I$2)),0)</f>
        <v>0</v>
      </c>
      <c r="J430" s="9">
        <f>IFERROR(SUMIFS(ENTRADAS!$J:$J,ENTRADAS!$B:$B,CADASTRO!$B430,ENTRADAS!$I:$I,CADASTRO!J$2)/(SUMIFS(ENTRADAS!$D:$D,ENTRADAS!$B:$B,CADASTRO!$B430,ENTRADAS!$I:$I,CADASTRO!J$2)),0)</f>
        <v>0</v>
      </c>
      <c r="K430" s="9">
        <f>IFERROR(SUMIFS(ENTRADAS!$J:$J,ENTRADAS!$B:$B,CADASTRO!$B430,ENTRADAS!$I:$I,CADASTRO!K$2)/(SUMIFS(ENTRADAS!$D:$D,ENTRADAS!$B:$B,CADASTRO!$B430,ENTRADAS!$I:$I,CADASTRO!K$2)),0)</f>
        <v>0</v>
      </c>
      <c r="L430" s="9">
        <f>IFERROR(SUMIFS(ENTRADAS!$J:$J,ENTRADAS!$B:$B,CADASTRO!$B430,ENTRADAS!$I:$I,CADASTRO!L$2)/(SUMIFS(ENTRADAS!$D:$D,ENTRADAS!$B:$B,CADASTRO!$B430,ENTRADAS!$I:$I,CADASTRO!L$2)),0)</f>
        <v>0</v>
      </c>
      <c r="M430" s="9">
        <f>IFERROR(SUMIFS(ENTRADAS!$J:$J,ENTRADAS!$B:$B,CADASTRO!$B430,ENTRADAS!$I:$I,CADASTRO!M$2)/(SUMIFS(ENTRADAS!$D:$D,ENTRADAS!$B:$B,CADASTRO!$B430,ENTRADAS!$I:$I,CADASTRO!M$2)),0)</f>
        <v>0</v>
      </c>
      <c r="N430" s="9">
        <f>IFERROR(SUMIFS(ENTRADAS!$J:$J,ENTRADAS!$B:$B,CADASTRO!$B430,ENTRADAS!$I:$I,CADASTRO!N$2)/(SUMIFS(ENTRADAS!$D:$D,ENTRADAS!$B:$B,CADASTRO!$B430,ENTRADAS!$I:$I,CADASTRO!N$2)),0)</f>
        <v>0</v>
      </c>
      <c r="O430" s="9">
        <f>IFERROR(SUMIFS(ENTRADAS!$J:$J,ENTRADAS!$B:$B,CADASTRO!$B430,ENTRADAS!$I:$I,CADASTRO!O$2)/(SUMIFS(ENTRADAS!$D:$D,ENTRADAS!$B:$B,CADASTRO!$B430,ENTRADAS!$I:$I,CADASTRO!O$2)),0)</f>
        <v>0</v>
      </c>
      <c r="P430" s="9">
        <f>IFERROR(SUMIFS(ENTRADAS!$J:$J,ENTRADAS!$B:$B,CADASTRO!$B430,ENTRADAS!$I:$I,CADASTRO!P$2)/(SUMIFS(ENTRADAS!$D:$D,ENTRADAS!$B:$B,CADASTRO!$B430,ENTRADAS!$I:$I,CADASTRO!P$2)),0)</f>
        <v>0</v>
      </c>
      <c r="Q430" s="9">
        <f>IFERROR(SUMIFS(ENTRADAS!$J:$J,ENTRADAS!$B:$B,CADASTRO!$B430,ENTRADAS!$I:$I,CADASTRO!Q$2)/(SUMIFS(ENTRADAS!$D:$D,ENTRADAS!$B:$B,CADASTRO!$B430,ENTRADAS!$I:$I,CADASTRO!Q$2)),0)</f>
        <v>0</v>
      </c>
      <c r="R430" s="212">
        <f t="shared" si="21"/>
        <v>0</v>
      </c>
      <c r="S430" s="17">
        <f t="shared" si="22"/>
        <v>0</v>
      </c>
      <c r="T430" s="212">
        <f t="shared" si="23"/>
        <v>12</v>
      </c>
      <c r="U430" s="209">
        <v>12</v>
      </c>
    </row>
    <row r="431" spans="1:21" ht="15" customHeight="1" x14ac:dyDescent="0.25">
      <c r="A431" s="7"/>
      <c r="B431" s="7"/>
      <c r="C431" s="7"/>
      <c r="D431" s="8"/>
      <c r="E431" s="9"/>
      <c r="F431" s="9">
        <f>IFERROR(SUMIFS(ENTRADAS!$J:$J,ENTRADAS!$B:$B,CADASTRO!$B431,ENTRADAS!$I:$I,CADASTRO!F$2)/(SUMIFS(ENTRADAS!$D:$D,ENTRADAS!$B:$B,CADASTRO!$B431,ENTRADAS!$I:$I,CADASTRO!F$2)),0)</f>
        <v>0</v>
      </c>
      <c r="G431" s="9">
        <f>IFERROR(SUMIFS(ENTRADAS!$J:$J,ENTRADAS!$B:$B,CADASTRO!$B431,ENTRADAS!$I:$I,CADASTRO!G$2)/(SUMIFS(ENTRADAS!$D:$D,ENTRADAS!$B:$B,CADASTRO!$B431,ENTRADAS!$I:$I,CADASTRO!G$2)),0)</f>
        <v>0</v>
      </c>
      <c r="H431" s="9">
        <f>IFERROR(SUMIFS(ENTRADAS!$J:$J,ENTRADAS!$B:$B,CADASTRO!$B431,ENTRADAS!$I:$I,CADASTRO!H$2)/(SUMIFS(ENTRADAS!$D:$D,ENTRADAS!$B:$B,CADASTRO!$B431,ENTRADAS!$I:$I,CADASTRO!H$2)),0)</f>
        <v>0</v>
      </c>
      <c r="I431" s="9">
        <f>IFERROR(SUMIFS(ENTRADAS!$J:$J,ENTRADAS!$B:$B,CADASTRO!$B431,ENTRADAS!$I:$I,CADASTRO!I$2)/(SUMIFS(ENTRADAS!$D:$D,ENTRADAS!$B:$B,CADASTRO!$B431,ENTRADAS!$I:$I,CADASTRO!I$2)),0)</f>
        <v>0</v>
      </c>
      <c r="J431" s="9">
        <f>IFERROR(SUMIFS(ENTRADAS!$J:$J,ENTRADAS!$B:$B,CADASTRO!$B431,ENTRADAS!$I:$I,CADASTRO!J$2)/(SUMIFS(ENTRADAS!$D:$D,ENTRADAS!$B:$B,CADASTRO!$B431,ENTRADAS!$I:$I,CADASTRO!J$2)),0)</f>
        <v>0</v>
      </c>
      <c r="K431" s="9">
        <f>IFERROR(SUMIFS(ENTRADAS!$J:$J,ENTRADAS!$B:$B,CADASTRO!$B431,ENTRADAS!$I:$I,CADASTRO!K$2)/(SUMIFS(ENTRADAS!$D:$D,ENTRADAS!$B:$B,CADASTRO!$B431,ENTRADAS!$I:$I,CADASTRO!K$2)),0)</f>
        <v>0</v>
      </c>
      <c r="L431" s="9">
        <f>IFERROR(SUMIFS(ENTRADAS!$J:$J,ENTRADAS!$B:$B,CADASTRO!$B431,ENTRADAS!$I:$I,CADASTRO!L$2)/(SUMIFS(ENTRADAS!$D:$D,ENTRADAS!$B:$B,CADASTRO!$B431,ENTRADAS!$I:$I,CADASTRO!L$2)),0)</f>
        <v>0</v>
      </c>
      <c r="M431" s="9">
        <f>IFERROR(SUMIFS(ENTRADAS!$J:$J,ENTRADAS!$B:$B,CADASTRO!$B431,ENTRADAS!$I:$I,CADASTRO!M$2)/(SUMIFS(ENTRADAS!$D:$D,ENTRADAS!$B:$B,CADASTRO!$B431,ENTRADAS!$I:$I,CADASTRO!M$2)),0)</f>
        <v>0</v>
      </c>
      <c r="N431" s="9">
        <f>IFERROR(SUMIFS(ENTRADAS!$J:$J,ENTRADAS!$B:$B,CADASTRO!$B431,ENTRADAS!$I:$I,CADASTRO!N$2)/(SUMIFS(ENTRADAS!$D:$D,ENTRADAS!$B:$B,CADASTRO!$B431,ENTRADAS!$I:$I,CADASTRO!N$2)),0)</f>
        <v>0</v>
      </c>
      <c r="O431" s="9">
        <f>IFERROR(SUMIFS(ENTRADAS!$J:$J,ENTRADAS!$B:$B,CADASTRO!$B431,ENTRADAS!$I:$I,CADASTRO!O$2)/(SUMIFS(ENTRADAS!$D:$D,ENTRADAS!$B:$B,CADASTRO!$B431,ENTRADAS!$I:$I,CADASTRO!O$2)),0)</f>
        <v>0</v>
      </c>
      <c r="P431" s="9">
        <f>IFERROR(SUMIFS(ENTRADAS!$J:$J,ENTRADAS!$B:$B,CADASTRO!$B431,ENTRADAS!$I:$I,CADASTRO!P$2)/(SUMIFS(ENTRADAS!$D:$D,ENTRADAS!$B:$B,CADASTRO!$B431,ENTRADAS!$I:$I,CADASTRO!P$2)),0)</f>
        <v>0</v>
      </c>
      <c r="Q431" s="9">
        <f>IFERROR(SUMIFS(ENTRADAS!$J:$J,ENTRADAS!$B:$B,CADASTRO!$B431,ENTRADAS!$I:$I,CADASTRO!Q$2)/(SUMIFS(ENTRADAS!$D:$D,ENTRADAS!$B:$B,CADASTRO!$B431,ENTRADAS!$I:$I,CADASTRO!Q$2)),0)</f>
        <v>0</v>
      </c>
      <c r="R431" s="212">
        <f t="shared" si="21"/>
        <v>0</v>
      </c>
      <c r="S431" s="17">
        <f t="shared" si="22"/>
        <v>0</v>
      </c>
      <c r="T431" s="212">
        <f t="shared" si="23"/>
        <v>12</v>
      </c>
      <c r="U431" s="209">
        <v>12</v>
      </c>
    </row>
    <row r="432" spans="1:21" ht="15" customHeight="1" x14ac:dyDescent="0.25">
      <c r="A432" s="7"/>
      <c r="B432" s="7"/>
      <c r="C432" s="7"/>
      <c r="D432" s="8"/>
      <c r="E432" s="9"/>
      <c r="F432" s="9">
        <f>IFERROR(SUMIFS(ENTRADAS!$J:$J,ENTRADAS!$B:$B,CADASTRO!$B432,ENTRADAS!$I:$I,CADASTRO!F$2)/(SUMIFS(ENTRADAS!$D:$D,ENTRADAS!$B:$B,CADASTRO!$B432,ENTRADAS!$I:$I,CADASTRO!F$2)),0)</f>
        <v>0</v>
      </c>
      <c r="G432" s="9">
        <f>IFERROR(SUMIFS(ENTRADAS!$J:$J,ENTRADAS!$B:$B,CADASTRO!$B432,ENTRADAS!$I:$I,CADASTRO!G$2)/(SUMIFS(ENTRADAS!$D:$D,ENTRADAS!$B:$B,CADASTRO!$B432,ENTRADAS!$I:$I,CADASTRO!G$2)),0)</f>
        <v>0</v>
      </c>
      <c r="H432" s="9">
        <f>IFERROR(SUMIFS(ENTRADAS!$J:$J,ENTRADAS!$B:$B,CADASTRO!$B432,ENTRADAS!$I:$I,CADASTRO!H$2)/(SUMIFS(ENTRADAS!$D:$D,ENTRADAS!$B:$B,CADASTRO!$B432,ENTRADAS!$I:$I,CADASTRO!H$2)),0)</f>
        <v>0</v>
      </c>
      <c r="I432" s="9">
        <f>IFERROR(SUMIFS(ENTRADAS!$J:$J,ENTRADAS!$B:$B,CADASTRO!$B432,ENTRADAS!$I:$I,CADASTRO!I$2)/(SUMIFS(ENTRADAS!$D:$D,ENTRADAS!$B:$B,CADASTRO!$B432,ENTRADAS!$I:$I,CADASTRO!I$2)),0)</f>
        <v>0</v>
      </c>
      <c r="J432" s="9">
        <f>IFERROR(SUMIFS(ENTRADAS!$J:$J,ENTRADAS!$B:$B,CADASTRO!$B432,ENTRADAS!$I:$I,CADASTRO!J$2)/(SUMIFS(ENTRADAS!$D:$D,ENTRADAS!$B:$B,CADASTRO!$B432,ENTRADAS!$I:$I,CADASTRO!J$2)),0)</f>
        <v>0</v>
      </c>
      <c r="K432" s="9">
        <f>IFERROR(SUMIFS(ENTRADAS!$J:$J,ENTRADAS!$B:$B,CADASTRO!$B432,ENTRADAS!$I:$I,CADASTRO!K$2)/(SUMIFS(ENTRADAS!$D:$D,ENTRADAS!$B:$B,CADASTRO!$B432,ENTRADAS!$I:$I,CADASTRO!K$2)),0)</f>
        <v>0</v>
      </c>
      <c r="L432" s="9">
        <f>IFERROR(SUMIFS(ENTRADAS!$J:$J,ENTRADAS!$B:$B,CADASTRO!$B432,ENTRADAS!$I:$I,CADASTRO!L$2)/(SUMIFS(ENTRADAS!$D:$D,ENTRADAS!$B:$B,CADASTRO!$B432,ENTRADAS!$I:$I,CADASTRO!L$2)),0)</f>
        <v>0</v>
      </c>
      <c r="M432" s="9">
        <f>IFERROR(SUMIFS(ENTRADAS!$J:$J,ENTRADAS!$B:$B,CADASTRO!$B432,ENTRADAS!$I:$I,CADASTRO!M$2)/(SUMIFS(ENTRADAS!$D:$D,ENTRADAS!$B:$B,CADASTRO!$B432,ENTRADAS!$I:$I,CADASTRO!M$2)),0)</f>
        <v>0</v>
      </c>
      <c r="N432" s="9">
        <f>IFERROR(SUMIFS(ENTRADAS!$J:$J,ENTRADAS!$B:$B,CADASTRO!$B432,ENTRADAS!$I:$I,CADASTRO!N$2)/(SUMIFS(ENTRADAS!$D:$D,ENTRADAS!$B:$B,CADASTRO!$B432,ENTRADAS!$I:$I,CADASTRO!N$2)),0)</f>
        <v>0</v>
      </c>
      <c r="O432" s="9">
        <f>IFERROR(SUMIFS(ENTRADAS!$J:$J,ENTRADAS!$B:$B,CADASTRO!$B432,ENTRADAS!$I:$I,CADASTRO!O$2)/(SUMIFS(ENTRADAS!$D:$D,ENTRADAS!$B:$B,CADASTRO!$B432,ENTRADAS!$I:$I,CADASTRO!O$2)),0)</f>
        <v>0</v>
      </c>
      <c r="P432" s="9">
        <f>IFERROR(SUMIFS(ENTRADAS!$J:$J,ENTRADAS!$B:$B,CADASTRO!$B432,ENTRADAS!$I:$I,CADASTRO!P$2)/(SUMIFS(ENTRADAS!$D:$D,ENTRADAS!$B:$B,CADASTRO!$B432,ENTRADAS!$I:$I,CADASTRO!P$2)),0)</f>
        <v>0</v>
      </c>
      <c r="Q432" s="9">
        <f>IFERROR(SUMIFS(ENTRADAS!$J:$J,ENTRADAS!$B:$B,CADASTRO!$B432,ENTRADAS!$I:$I,CADASTRO!Q$2)/(SUMIFS(ENTRADAS!$D:$D,ENTRADAS!$B:$B,CADASTRO!$B432,ENTRADAS!$I:$I,CADASTRO!Q$2)),0)</f>
        <v>0</v>
      </c>
      <c r="R432" s="212">
        <f t="shared" si="21"/>
        <v>0</v>
      </c>
      <c r="S432" s="17">
        <f t="shared" si="22"/>
        <v>0</v>
      </c>
      <c r="T432" s="212">
        <f t="shared" si="23"/>
        <v>12</v>
      </c>
      <c r="U432" s="209">
        <v>12</v>
      </c>
    </row>
    <row r="433" spans="1:21" ht="15" customHeight="1" x14ac:dyDescent="0.25">
      <c r="A433" s="7"/>
      <c r="B433" s="7"/>
      <c r="C433" s="7"/>
      <c r="D433" s="8"/>
      <c r="E433" s="9"/>
      <c r="F433" s="9">
        <f>IFERROR(SUMIFS(ENTRADAS!$J:$J,ENTRADAS!$B:$B,CADASTRO!$B433,ENTRADAS!$I:$I,CADASTRO!F$2)/(SUMIFS(ENTRADAS!$D:$D,ENTRADAS!$B:$B,CADASTRO!$B433,ENTRADAS!$I:$I,CADASTRO!F$2)),0)</f>
        <v>0</v>
      </c>
      <c r="G433" s="9">
        <f>IFERROR(SUMIFS(ENTRADAS!$J:$J,ENTRADAS!$B:$B,CADASTRO!$B433,ENTRADAS!$I:$I,CADASTRO!G$2)/(SUMIFS(ENTRADAS!$D:$D,ENTRADAS!$B:$B,CADASTRO!$B433,ENTRADAS!$I:$I,CADASTRO!G$2)),0)</f>
        <v>0</v>
      </c>
      <c r="H433" s="9">
        <f>IFERROR(SUMIFS(ENTRADAS!$J:$J,ENTRADAS!$B:$B,CADASTRO!$B433,ENTRADAS!$I:$I,CADASTRO!H$2)/(SUMIFS(ENTRADAS!$D:$D,ENTRADAS!$B:$B,CADASTRO!$B433,ENTRADAS!$I:$I,CADASTRO!H$2)),0)</f>
        <v>0</v>
      </c>
      <c r="I433" s="9">
        <f>IFERROR(SUMIFS(ENTRADAS!$J:$J,ENTRADAS!$B:$B,CADASTRO!$B433,ENTRADAS!$I:$I,CADASTRO!I$2)/(SUMIFS(ENTRADAS!$D:$D,ENTRADAS!$B:$B,CADASTRO!$B433,ENTRADAS!$I:$I,CADASTRO!I$2)),0)</f>
        <v>0</v>
      </c>
      <c r="J433" s="9">
        <f>IFERROR(SUMIFS(ENTRADAS!$J:$J,ENTRADAS!$B:$B,CADASTRO!$B433,ENTRADAS!$I:$I,CADASTRO!J$2)/(SUMIFS(ENTRADAS!$D:$D,ENTRADAS!$B:$B,CADASTRO!$B433,ENTRADAS!$I:$I,CADASTRO!J$2)),0)</f>
        <v>0</v>
      </c>
      <c r="K433" s="9">
        <f>IFERROR(SUMIFS(ENTRADAS!$J:$J,ENTRADAS!$B:$B,CADASTRO!$B433,ENTRADAS!$I:$I,CADASTRO!K$2)/(SUMIFS(ENTRADAS!$D:$D,ENTRADAS!$B:$B,CADASTRO!$B433,ENTRADAS!$I:$I,CADASTRO!K$2)),0)</f>
        <v>0</v>
      </c>
      <c r="L433" s="9">
        <f>IFERROR(SUMIFS(ENTRADAS!$J:$J,ENTRADAS!$B:$B,CADASTRO!$B433,ENTRADAS!$I:$I,CADASTRO!L$2)/(SUMIFS(ENTRADAS!$D:$D,ENTRADAS!$B:$B,CADASTRO!$B433,ENTRADAS!$I:$I,CADASTRO!L$2)),0)</f>
        <v>0</v>
      </c>
      <c r="M433" s="9">
        <f>IFERROR(SUMIFS(ENTRADAS!$J:$J,ENTRADAS!$B:$B,CADASTRO!$B433,ENTRADAS!$I:$I,CADASTRO!M$2)/(SUMIFS(ENTRADAS!$D:$D,ENTRADAS!$B:$B,CADASTRO!$B433,ENTRADAS!$I:$I,CADASTRO!M$2)),0)</f>
        <v>0</v>
      </c>
      <c r="N433" s="9">
        <f>IFERROR(SUMIFS(ENTRADAS!$J:$J,ENTRADAS!$B:$B,CADASTRO!$B433,ENTRADAS!$I:$I,CADASTRO!N$2)/(SUMIFS(ENTRADAS!$D:$D,ENTRADAS!$B:$B,CADASTRO!$B433,ENTRADAS!$I:$I,CADASTRO!N$2)),0)</f>
        <v>0</v>
      </c>
      <c r="O433" s="9">
        <f>IFERROR(SUMIFS(ENTRADAS!$J:$J,ENTRADAS!$B:$B,CADASTRO!$B433,ENTRADAS!$I:$I,CADASTRO!O$2)/(SUMIFS(ENTRADAS!$D:$D,ENTRADAS!$B:$B,CADASTRO!$B433,ENTRADAS!$I:$I,CADASTRO!O$2)),0)</f>
        <v>0</v>
      </c>
      <c r="P433" s="9">
        <f>IFERROR(SUMIFS(ENTRADAS!$J:$J,ENTRADAS!$B:$B,CADASTRO!$B433,ENTRADAS!$I:$I,CADASTRO!P$2)/(SUMIFS(ENTRADAS!$D:$D,ENTRADAS!$B:$B,CADASTRO!$B433,ENTRADAS!$I:$I,CADASTRO!P$2)),0)</f>
        <v>0</v>
      </c>
      <c r="Q433" s="9">
        <f>IFERROR(SUMIFS(ENTRADAS!$J:$J,ENTRADAS!$B:$B,CADASTRO!$B433,ENTRADAS!$I:$I,CADASTRO!Q$2)/(SUMIFS(ENTRADAS!$D:$D,ENTRADAS!$B:$B,CADASTRO!$B433,ENTRADAS!$I:$I,CADASTRO!Q$2)),0)</f>
        <v>0</v>
      </c>
      <c r="R433" s="212">
        <f t="shared" si="21"/>
        <v>0</v>
      </c>
      <c r="S433" s="17">
        <f t="shared" si="22"/>
        <v>0</v>
      </c>
      <c r="T433" s="212">
        <f t="shared" si="23"/>
        <v>12</v>
      </c>
      <c r="U433" s="209">
        <v>12</v>
      </c>
    </row>
    <row r="434" spans="1:21" ht="15" customHeight="1" x14ac:dyDescent="0.25">
      <c r="A434" s="7"/>
      <c r="B434" s="7"/>
      <c r="C434" s="7"/>
      <c r="D434" s="8"/>
      <c r="E434" s="9"/>
      <c r="F434" s="9">
        <f>IFERROR(SUMIFS(ENTRADAS!$J:$J,ENTRADAS!$B:$B,CADASTRO!$B434,ENTRADAS!$I:$I,CADASTRO!F$2)/(SUMIFS(ENTRADAS!$D:$D,ENTRADAS!$B:$B,CADASTRO!$B434,ENTRADAS!$I:$I,CADASTRO!F$2)),0)</f>
        <v>0</v>
      </c>
      <c r="G434" s="9">
        <f>IFERROR(SUMIFS(ENTRADAS!$J:$J,ENTRADAS!$B:$B,CADASTRO!$B434,ENTRADAS!$I:$I,CADASTRO!G$2)/(SUMIFS(ENTRADAS!$D:$D,ENTRADAS!$B:$B,CADASTRO!$B434,ENTRADAS!$I:$I,CADASTRO!G$2)),0)</f>
        <v>0</v>
      </c>
      <c r="H434" s="9">
        <f>IFERROR(SUMIFS(ENTRADAS!$J:$J,ENTRADAS!$B:$B,CADASTRO!$B434,ENTRADAS!$I:$I,CADASTRO!H$2)/(SUMIFS(ENTRADAS!$D:$D,ENTRADAS!$B:$B,CADASTRO!$B434,ENTRADAS!$I:$I,CADASTRO!H$2)),0)</f>
        <v>0</v>
      </c>
      <c r="I434" s="9">
        <f>IFERROR(SUMIFS(ENTRADAS!$J:$J,ENTRADAS!$B:$B,CADASTRO!$B434,ENTRADAS!$I:$I,CADASTRO!I$2)/(SUMIFS(ENTRADAS!$D:$D,ENTRADAS!$B:$B,CADASTRO!$B434,ENTRADAS!$I:$I,CADASTRO!I$2)),0)</f>
        <v>0</v>
      </c>
      <c r="J434" s="9">
        <f>IFERROR(SUMIFS(ENTRADAS!$J:$J,ENTRADAS!$B:$B,CADASTRO!$B434,ENTRADAS!$I:$I,CADASTRO!J$2)/(SUMIFS(ENTRADAS!$D:$D,ENTRADAS!$B:$B,CADASTRO!$B434,ENTRADAS!$I:$I,CADASTRO!J$2)),0)</f>
        <v>0</v>
      </c>
      <c r="K434" s="9">
        <f>IFERROR(SUMIFS(ENTRADAS!$J:$J,ENTRADAS!$B:$B,CADASTRO!$B434,ENTRADAS!$I:$I,CADASTRO!K$2)/(SUMIFS(ENTRADAS!$D:$D,ENTRADAS!$B:$B,CADASTRO!$B434,ENTRADAS!$I:$I,CADASTRO!K$2)),0)</f>
        <v>0</v>
      </c>
      <c r="L434" s="9">
        <f>IFERROR(SUMIFS(ENTRADAS!$J:$J,ENTRADAS!$B:$B,CADASTRO!$B434,ENTRADAS!$I:$I,CADASTRO!L$2)/(SUMIFS(ENTRADAS!$D:$D,ENTRADAS!$B:$B,CADASTRO!$B434,ENTRADAS!$I:$I,CADASTRO!L$2)),0)</f>
        <v>0</v>
      </c>
      <c r="M434" s="9">
        <f>IFERROR(SUMIFS(ENTRADAS!$J:$J,ENTRADAS!$B:$B,CADASTRO!$B434,ENTRADAS!$I:$I,CADASTRO!M$2)/(SUMIFS(ENTRADAS!$D:$D,ENTRADAS!$B:$B,CADASTRO!$B434,ENTRADAS!$I:$I,CADASTRO!M$2)),0)</f>
        <v>0</v>
      </c>
      <c r="N434" s="9">
        <f>IFERROR(SUMIFS(ENTRADAS!$J:$J,ENTRADAS!$B:$B,CADASTRO!$B434,ENTRADAS!$I:$I,CADASTRO!N$2)/(SUMIFS(ENTRADAS!$D:$D,ENTRADAS!$B:$B,CADASTRO!$B434,ENTRADAS!$I:$I,CADASTRO!N$2)),0)</f>
        <v>0</v>
      </c>
      <c r="O434" s="9">
        <f>IFERROR(SUMIFS(ENTRADAS!$J:$J,ENTRADAS!$B:$B,CADASTRO!$B434,ENTRADAS!$I:$I,CADASTRO!O$2)/(SUMIFS(ENTRADAS!$D:$D,ENTRADAS!$B:$B,CADASTRO!$B434,ENTRADAS!$I:$I,CADASTRO!O$2)),0)</f>
        <v>0</v>
      </c>
      <c r="P434" s="9">
        <f>IFERROR(SUMIFS(ENTRADAS!$J:$J,ENTRADAS!$B:$B,CADASTRO!$B434,ENTRADAS!$I:$I,CADASTRO!P$2)/(SUMIFS(ENTRADAS!$D:$D,ENTRADAS!$B:$B,CADASTRO!$B434,ENTRADAS!$I:$I,CADASTRO!P$2)),0)</f>
        <v>0</v>
      </c>
      <c r="Q434" s="9">
        <f>IFERROR(SUMIFS(ENTRADAS!$J:$J,ENTRADAS!$B:$B,CADASTRO!$B434,ENTRADAS!$I:$I,CADASTRO!Q$2)/(SUMIFS(ENTRADAS!$D:$D,ENTRADAS!$B:$B,CADASTRO!$B434,ENTRADAS!$I:$I,CADASTRO!Q$2)),0)</f>
        <v>0</v>
      </c>
      <c r="R434" s="212">
        <f t="shared" si="21"/>
        <v>0</v>
      </c>
      <c r="S434" s="17">
        <f t="shared" si="22"/>
        <v>0</v>
      </c>
      <c r="T434" s="212">
        <f t="shared" si="23"/>
        <v>12</v>
      </c>
      <c r="U434" s="209">
        <v>12</v>
      </c>
    </row>
    <row r="435" spans="1:21" ht="15" customHeight="1" x14ac:dyDescent="0.25">
      <c r="A435" s="7"/>
      <c r="B435" s="7"/>
      <c r="C435" s="7"/>
      <c r="D435" s="8"/>
      <c r="E435" s="9"/>
      <c r="F435" s="9">
        <f>IFERROR(SUMIFS(ENTRADAS!$J:$J,ENTRADAS!$B:$B,CADASTRO!$B435,ENTRADAS!$I:$I,CADASTRO!F$2)/(SUMIFS(ENTRADAS!$D:$D,ENTRADAS!$B:$B,CADASTRO!$B435,ENTRADAS!$I:$I,CADASTRO!F$2)),0)</f>
        <v>0</v>
      </c>
      <c r="G435" s="9">
        <f>IFERROR(SUMIFS(ENTRADAS!$J:$J,ENTRADAS!$B:$B,CADASTRO!$B435,ENTRADAS!$I:$I,CADASTRO!G$2)/(SUMIFS(ENTRADAS!$D:$D,ENTRADAS!$B:$B,CADASTRO!$B435,ENTRADAS!$I:$I,CADASTRO!G$2)),0)</f>
        <v>0</v>
      </c>
      <c r="H435" s="9">
        <f>IFERROR(SUMIFS(ENTRADAS!$J:$J,ENTRADAS!$B:$B,CADASTRO!$B435,ENTRADAS!$I:$I,CADASTRO!H$2)/(SUMIFS(ENTRADAS!$D:$D,ENTRADAS!$B:$B,CADASTRO!$B435,ENTRADAS!$I:$I,CADASTRO!H$2)),0)</f>
        <v>0</v>
      </c>
      <c r="I435" s="9">
        <f>IFERROR(SUMIFS(ENTRADAS!$J:$J,ENTRADAS!$B:$B,CADASTRO!$B435,ENTRADAS!$I:$I,CADASTRO!I$2)/(SUMIFS(ENTRADAS!$D:$D,ENTRADAS!$B:$B,CADASTRO!$B435,ENTRADAS!$I:$I,CADASTRO!I$2)),0)</f>
        <v>0</v>
      </c>
      <c r="J435" s="9">
        <f>IFERROR(SUMIFS(ENTRADAS!$J:$J,ENTRADAS!$B:$B,CADASTRO!$B435,ENTRADAS!$I:$I,CADASTRO!J$2)/(SUMIFS(ENTRADAS!$D:$D,ENTRADAS!$B:$B,CADASTRO!$B435,ENTRADAS!$I:$I,CADASTRO!J$2)),0)</f>
        <v>0</v>
      </c>
      <c r="K435" s="9">
        <f>IFERROR(SUMIFS(ENTRADAS!$J:$J,ENTRADAS!$B:$B,CADASTRO!$B435,ENTRADAS!$I:$I,CADASTRO!K$2)/(SUMIFS(ENTRADAS!$D:$D,ENTRADAS!$B:$B,CADASTRO!$B435,ENTRADAS!$I:$I,CADASTRO!K$2)),0)</f>
        <v>0</v>
      </c>
      <c r="L435" s="9">
        <f>IFERROR(SUMIFS(ENTRADAS!$J:$J,ENTRADAS!$B:$B,CADASTRO!$B435,ENTRADAS!$I:$I,CADASTRO!L$2)/(SUMIFS(ENTRADAS!$D:$D,ENTRADAS!$B:$B,CADASTRO!$B435,ENTRADAS!$I:$I,CADASTRO!L$2)),0)</f>
        <v>0</v>
      </c>
      <c r="M435" s="9">
        <f>IFERROR(SUMIFS(ENTRADAS!$J:$J,ENTRADAS!$B:$B,CADASTRO!$B435,ENTRADAS!$I:$I,CADASTRO!M$2)/(SUMIFS(ENTRADAS!$D:$D,ENTRADAS!$B:$B,CADASTRO!$B435,ENTRADAS!$I:$I,CADASTRO!M$2)),0)</f>
        <v>0</v>
      </c>
      <c r="N435" s="9">
        <f>IFERROR(SUMIFS(ENTRADAS!$J:$J,ENTRADAS!$B:$B,CADASTRO!$B435,ENTRADAS!$I:$I,CADASTRO!N$2)/(SUMIFS(ENTRADAS!$D:$D,ENTRADAS!$B:$B,CADASTRO!$B435,ENTRADAS!$I:$I,CADASTRO!N$2)),0)</f>
        <v>0</v>
      </c>
      <c r="O435" s="9">
        <f>IFERROR(SUMIFS(ENTRADAS!$J:$J,ENTRADAS!$B:$B,CADASTRO!$B435,ENTRADAS!$I:$I,CADASTRO!O$2)/(SUMIFS(ENTRADAS!$D:$D,ENTRADAS!$B:$B,CADASTRO!$B435,ENTRADAS!$I:$I,CADASTRO!O$2)),0)</f>
        <v>0</v>
      </c>
      <c r="P435" s="9">
        <f>IFERROR(SUMIFS(ENTRADAS!$J:$J,ENTRADAS!$B:$B,CADASTRO!$B435,ENTRADAS!$I:$I,CADASTRO!P$2)/(SUMIFS(ENTRADAS!$D:$D,ENTRADAS!$B:$B,CADASTRO!$B435,ENTRADAS!$I:$I,CADASTRO!P$2)),0)</f>
        <v>0</v>
      </c>
      <c r="Q435" s="9">
        <f>IFERROR(SUMIFS(ENTRADAS!$J:$J,ENTRADAS!$B:$B,CADASTRO!$B435,ENTRADAS!$I:$I,CADASTRO!Q$2)/(SUMIFS(ENTRADAS!$D:$D,ENTRADAS!$B:$B,CADASTRO!$B435,ENTRADAS!$I:$I,CADASTRO!Q$2)),0)</f>
        <v>0</v>
      </c>
      <c r="R435" s="212">
        <f t="shared" si="21"/>
        <v>0</v>
      </c>
      <c r="S435" s="17">
        <f t="shared" si="22"/>
        <v>0</v>
      </c>
      <c r="T435" s="212">
        <f t="shared" si="23"/>
        <v>12</v>
      </c>
      <c r="U435" s="209">
        <v>12</v>
      </c>
    </row>
    <row r="436" spans="1:21" ht="15" customHeight="1" x14ac:dyDescent="0.25">
      <c r="A436" s="7"/>
      <c r="B436" s="7"/>
      <c r="C436" s="7"/>
      <c r="D436" s="8"/>
      <c r="E436" s="9"/>
      <c r="F436" s="9">
        <f>IFERROR(SUMIFS(ENTRADAS!$J:$J,ENTRADAS!$B:$B,CADASTRO!$B436,ENTRADAS!$I:$I,CADASTRO!F$2)/(SUMIFS(ENTRADAS!$D:$D,ENTRADAS!$B:$B,CADASTRO!$B436,ENTRADAS!$I:$I,CADASTRO!F$2)),0)</f>
        <v>0</v>
      </c>
      <c r="G436" s="9">
        <f>IFERROR(SUMIFS(ENTRADAS!$J:$J,ENTRADAS!$B:$B,CADASTRO!$B436,ENTRADAS!$I:$I,CADASTRO!G$2)/(SUMIFS(ENTRADAS!$D:$D,ENTRADAS!$B:$B,CADASTRO!$B436,ENTRADAS!$I:$I,CADASTRO!G$2)),0)</f>
        <v>0</v>
      </c>
      <c r="H436" s="9">
        <f>IFERROR(SUMIFS(ENTRADAS!$J:$J,ENTRADAS!$B:$B,CADASTRO!$B436,ENTRADAS!$I:$I,CADASTRO!H$2)/(SUMIFS(ENTRADAS!$D:$D,ENTRADAS!$B:$B,CADASTRO!$B436,ENTRADAS!$I:$I,CADASTRO!H$2)),0)</f>
        <v>0</v>
      </c>
      <c r="I436" s="9">
        <f>IFERROR(SUMIFS(ENTRADAS!$J:$J,ENTRADAS!$B:$B,CADASTRO!$B436,ENTRADAS!$I:$I,CADASTRO!I$2)/(SUMIFS(ENTRADAS!$D:$D,ENTRADAS!$B:$B,CADASTRO!$B436,ENTRADAS!$I:$I,CADASTRO!I$2)),0)</f>
        <v>0</v>
      </c>
      <c r="J436" s="9">
        <f>IFERROR(SUMIFS(ENTRADAS!$J:$J,ENTRADAS!$B:$B,CADASTRO!$B436,ENTRADAS!$I:$I,CADASTRO!J$2)/(SUMIFS(ENTRADAS!$D:$D,ENTRADAS!$B:$B,CADASTRO!$B436,ENTRADAS!$I:$I,CADASTRO!J$2)),0)</f>
        <v>0</v>
      </c>
      <c r="K436" s="9">
        <f>IFERROR(SUMIFS(ENTRADAS!$J:$J,ENTRADAS!$B:$B,CADASTRO!$B436,ENTRADAS!$I:$I,CADASTRO!K$2)/(SUMIFS(ENTRADAS!$D:$D,ENTRADAS!$B:$B,CADASTRO!$B436,ENTRADAS!$I:$I,CADASTRO!K$2)),0)</f>
        <v>0</v>
      </c>
      <c r="L436" s="9">
        <f>IFERROR(SUMIFS(ENTRADAS!$J:$J,ENTRADAS!$B:$B,CADASTRO!$B436,ENTRADAS!$I:$I,CADASTRO!L$2)/(SUMIFS(ENTRADAS!$D:$D,ENTRADAS!$B:$B,CADASTRO!$B436,ENTRADAS!$I:$I,CADASTRO!L$2)),0)</f>
        <v>0</v>
      </c>
      <c r="M436" s="9">
        <f>IFERROR(SUMIFS(ENTRADAS!$J:$J,ENTRADAS!$B:$B,CADASTRO!$B436,ENTRADAS!$I:$I,CADASTRO!M$2)/(SUMIFS(ENTRADAS!$D:$D,ENTRADAS!$B:$B,CADASTRO!$B436,ENTRADAS!$I:$I,CADASTRO!M$2)),0)</f>
        <v>0</v>
      </c>
      <c r="N436" s="9">
        <f>IFERROR(SUMIFS(ENTRADAS!$J:$J,ENTRADAS!$B:$B,CADASTRO!$B436,ENTRADAS!$I:$I,CADASTRO!N$2)/(SUMIFS(ENTRADAS!$D:$D,ENTRADAS!$B:$B,CADASTRO!$B436,ENTRADAS!$I:$I,CADASTRO!N$2)),0)</f>
        <v>0</v>
      </c>
      <c r="O436" s="9">
        <f>IFERROR(SUMIFS(ENTRADAS!$J:$J,ENTRADAS!$B:$B,CADASTRO!$B436,ENTRADAS!$I:$I,CADASTRO!O$2)/(SUMIFS(ENTRADAS!$D:$D,ENTRADAS!$B:$B,CADASTRO!$B436,ENTRADAS!$I:$I,CADASTRO!O$2)),0)</f>
        <v>0</v>
      </c>
      <c r="P436" s="9">
        <f>IFERROR(SUMIFS(ENTRADAS!$J:$J,ENTRADAS!$B:$B,CADASTRO!$B436,ENTRADAS!$I:$I,CADASTRO!P$2)/(SUMIFS(ENTRADAS!$D:$D,ENTRADAS!$B:$B,CADASTRO!$B436,ENTRADAS!$I:$I,CADASTRO!P$2)),0)</f>
        <v>0</v>
      </c>
      <c r="Q436" s="9">
        <f>IFERROR(SUMIFS(ENTRADAS!$J:$J,ENTRADAS!$B:$B,CADASTRO!$B436,ENTRADAS!$I:$I,CADASTRO!Q$2)/(SUMIFS(ENTRADAS!$D:$D,ENTRADAS!$B:$B,CADASTRO!$B436,ENTRADAS!$I:$I,CADASTRO!Q$2)),0)</f>
        <v>0</v>
      </c>
      <c r="R436" s="212">
        <f t="shared" si="21"/>
        <v>0</v>
      </c>
      <c r="S436" s="17">
        <f t="shared" si="22"/>
        <v>0</v>
      </c>
      <c r="T436" s="212">
        <f t="shared" si="23"/>
        <v>12</v>
      </c>
      <c r="U436" s="209">
        <v>12</v>
      </c>
    </row>
    <row r="437" spans="1:21" ht="15" customHeight="1" x14ac:dyDescent="0.25">
      <c r="A437" s="7"/>
      <c r="B437" s="7"/>
      <c r="C437" s="7"/>
      <c r="D437" s="8"/>
      <c r="E437" s="9"/>
      <c r="F437" s="9">
        <f>IFERROR(SUMIFS(ENTRADAS!$J:$J,ENTRADAS!$B:$B,CADASTRO!$B437,ENTRADAS!$I:$I,CADASTRO!F$2)/(SUMIFS(ENTRADAS!$D:$D,ENTRADAS!$B:$B,CADASTRO!$B437,ENTRADAS!$I:$I,CADASTRO!F$2)),0)</f>
        <v>0</v>
      </c>
      <c r="G437" s="9">
        <f>IFERROR(SUMIFS(ENTRADAS!$J:$J,ENTRADAS!$B:$B,CADASTRO!$B437,ENTRADAS!$I:$I,CADASTRO!G$2)/(SUMIFS(ENTRADAS!$D:$D,ENTRADAS!$B:$B,CADASTRO!$B437,ENTRADAS!$I:$I,CADASTRO!G$2)),0)</f>
        <v>0</v>
      </c>
      <c r="H437" s="9">
        <f>IFERROR(SUMIFS(ENTRADAS!$J:$J,ENTRADAS!$B:$B,CADASTRO!$B437,ENTRADAS!$I:$I,CADASTRO!H$2)/(SUMIFS(ENTRADAS!$D:$D,ENTRADAS!$B:$B,CADASTRO!$B437,ENTRADAS!$I:$I,CADASTRO!H$2)),0)</f>
        <v>0</v>
      </c>
      <c r="I437" s="9">
        <f>IFERROR(SUMIFS(ENTRADAS!$J:$J,ENTRADAS!$B:$B,CADASTRO!$B437,ENTRADAS!$I:$I,CADASTRO!I$2)/(SUMIFS(ENTRADAS!$D:$D,ENTRADAS!$B:$B,CADASTRO!$B437,ENTRADAS!$I:$I,CADASTRO!I$2)),0)</f>
        <v>0</v>
      </c>
      <c r="J437" s="9">
        <f>IFERROR(SUMIFS(ENTRADAS!$J:$J,ENTRADAS!$B:$B,CADASTRO!$B437,ENTRADAS!$I:$I,CADASTRO!J$2)/(SUMIFS(ENTRADAS!$D:$D,ENTRADAS!$B:$B,CADASTRO!$B437,ENTRADAS!$I:$I,CADASTRO!J$2)),0)</f>
        <v>0</v>
      </c>
      <c r="K437" s="9">
        <f>IFERROR(SUMIFS(ENTRADAS!$J:$J,ENTRADAS!$B:$B,CADASTRO!$B437,ENTRADAS!$I:$I,CADASTRO!K$2)/(SUMIFS(ENTRADAS!$D:$D,ENTRADAS!$B:$B,CADASTRO!$B437,ENTRADAS!$I:$I,CADASTRO!K$2)),0)</f>
        <v>0</v>
      </c>
      <c r="L437" s="9">
        <f>IFERROR(SUMIFS(ENTRADAS!$J:$J,ENTRADAS!$B:$B,CADASTRO!$B437,ENTRADAS!$I:$I,CADASTRO!L$2)/(SUMIFS(ENTRADAS!$D:$D,ENTRADAS!$B:$B,CADASTRO!$B437,ENTRADAS!$I:$I,CADASTRO!L$2)),0)</f>
        <v>0</v>
      </c>
      <c r="M437" s="9">
        <f>IFERROR(SUMIFS(ENTRADAS!$J:$J,ENTRADAS!$B:$B,CADASTRO!$B437,ENTRADAS!$I:$I,CADASTRO!M$2)/(SUMIFS(ENTRADAS!$D:$D,ENTRADAS!$B:$B,CADASTRO!$B437,ENTRADAS!$I:$I,CADASTRO!M$2)),0)</f>
        <v>0</v>
      </c>
      <c r="N437" s="9">
        <f>IFERROR(SUMIFS(ENTRADAS!$J:$J,ENTRADAS!$B:$B,CADASTRO!$B437,ENTRADAS!$I:$I,CADASTRO!N$2)/(SUMIFS(ENTRADAS!$D:$D,ENTRADAS!$B:$B,CADASTRO!$B437,ENTRADAS!$I:$I,CADASTRO!N$2)),0)</f>
        <v>0</v>
      </c>
      <c r="O437" s="9">
        <f>IFERROR(SUMIFS(ENTRADAS!$J:$J,ENTRADAS!$B:$B,CADASTRO!$B437,ENTRADAS!$I:$I,CADASTRO!O$2)/(SUMIFS(ENTRADAS!$D:$D,ENTRADAS!$B:$B,CADASTRO!$B437,ENTRADAS!$I:$I,CADASTRO!O$2)),0)</f>
        <v>0</v>
      </c>
      <c r="P437" s="9">
        <f>IFERROR(SUMIFS(ENTRADAS!$J:$J,ENTRADAS!$B:$B,CADASTRO!$B437,ENTRADAS!$I:$I,CADASTRO!P$2)/(SUMIFS(ENTRADAS!$D:$D,ENTRADAS!$B:$B,CADASTRO!$B437,ENTRADAS!$I:$I,CADASTRO!P$2)),0)</f>
        <v>0</v>
      </c>
      <c r="Q437" s="9">
        <f>IFERROR(SUMIFS(ENTRADAS!$J:$J,ENTRADAS!$B:$B,CADASTRO!$B437,ENTRADAS!$I:$I,CADASTRO!Q$2)/(SUMIFS(ENTRADAS!$D:$D,ENTRADAS!$B:$B,CADASTRO!$B437,ENTRADAS!$I:$I,CADASTRO!Q$2)),0)</f>
        <v>0</v>
      </c>
      <c r="R437" s="212">
        <f t="shared" si="21"/>
        <v>0</v>
      </c>
      <c r="S437" s="17">
        <f t="shared" si="22"/>
        <v>0</v>
      </c>
      <c r="T437" s="212">
        <f t="shared" si="23"/>
        <v>12</v>
      </c>
      <c r="U437" s="209">
        <v>12</v>
      </c>
    </row>
    <row r="438" spans="1:21" ht="15" customHeight="1" x14ac:dyDescent="0.25">
      <c r="A438" s="7"/>
      <c r="B438" s="7"/>
      <c r="C438" s="7"/>
      <c r="D438" s="8"/>
      <c r="E438" s="9"/>
      <c r="F438" s="9">
        <f>IFERROR(SUMIFS(ENTRADAS!$J:$J,ENTRADAS!$B:$B,CADASTRO!$B438,ENTRADAS!$I:$I,CADASTRO!F$2)/(SUMIFS(ENTRADAS!$D:$D,ENTRADAS!$B:$B,CADASTRO!$B438,ENTRADAS!$I:$I,CADASTRO!F$2)),0)</f>
        <v>0</v>
      </c>
      <c r="G438" s="9">
        <f>IFERROR(SUMIFS(ENTRADAS!$J:$J,ENTRADAS!$B:$B,CADASTRO!$B438,ENTRADAS!$I:$I,CADASTRO!G$2)/(SUMIFS(ENTRADAS!$D:$D,ENTRADAS!$B:$B,CADASTRO!$B438,ENTRADAS!$I:$I,CADASTRO!G$2)),0)</f>
        <v>0</v>
      </c>
      <c r="H438" s="9">
        <f>IFERROR(SUMIFS(ENTRADAS!$J:$J,ENTRADAS!$B:$B,CADASTRO!$B438,ENTRADAS!$I:$I,CADASTRO!H$2)/(SUMIFS(ENTRADAS!$D:$D,ENTRADAS!$B:$B,CADASTRO!$B438,ENTRADAS!$I:$I,CADASTRO!H$2)),0)</f>
        <v>0</v>
      </c>
      <c r="I438" s="9">
        <f>IFERROR(SUMIFS(ENTRADAS!$J:$J,ENTRADAS!$B:$B,CADASTRO!$B438,ENTRADAS!$I:$I,CADASTRO!I$2)/(SUMIFS(ENTRADAS!$D:$D,ENTRADAS!$B:$B,CADASTRO!$B438,ENTRADAS!$I:$I,CADASTRO!I$2)),0)</f>
        <v>0</v>
      </c>
      <c r="J438" s="9">
        <f>IFERROR(SUMIFS(ENTRADAS!$J:$J,ENTRADAS!$B:$B,CADASTRO!$B438,ENTRADAS!$I:$I,CADASTRO!J$2)/(SUMIFS(ENTRADAS!$D:$D,ENTRADAS!$B:$B,CADASTRO!$B438,ENTRADAS!$I:$I,CADASTRO!J$2)),0)</f>
        <v>0</v>
      </c>
      <c r="K438" s="9">
        <f>IFERROR(SUMIFS(ENTRADAS!$J:$J,ENTRADAS!$B:$B,CADASTRO!$B438,ENTRADAS!$I:$I,CADASTRO!K$2)/(SUMIFS(ENTRADAS!$D:$D,ENTRADAS!$B:$B,CADASTRO!$B438,ENTRADAS!$I:$I,CADASTRO!K$2)),0)</f>
        <v>0</v>
      </c>
      <c r="L438" s="9">
        <f>IFERROR(SUMIFS(ENTRADAS!$J:$J,ENTRADAS!$B:$B,CADASTRO!$B438,ENTRADAS!$I:$I,CADASTRO!L$2)/(SUMIFS(ENTRADAS!$D:$D,ENTRADAS!$B:$B,CADASTRO!$B438,ENTRADAS!$I:$I,CADASTRO!L$2)),0)</f>
        <v>0</v>
      </c>
      <c r="M438" s="9">
        <f>IFERROR(SUMIFS(ENTRADAS!$J:$J,ENTRADAS!$B:$B,CADASTRO!$B438,ENTRADAS!$I:$I,CADASTRO!M$2)/(SUMIFS(ENTRADAS!$D:$D,ENTRADAS!$B:$B,CADASTRO!$B438,ENTRADAS!$I:$I,CADASTRO!M$2)),0)</f>
        <v>0</v>
      </c>
      <c r="N438" s="9">
        <f>IFERROR(SUMIFS(ENTRADAS!$J:$J,ENTRADAS!$B:$B,CADASTRO!$B438,ENTRADAS!$I:$I,CADASTRO!N$2)/(SUMIFS(ENTRADAS!$D:$D,ENTRADAS!$B:$B,CADASTRO!$B438,ENTRADAS!$I:$I,CADASTRO!N$2)),0)</f>
        <v>0</v>
      </c>
      <c r="O438" s="9">
        <f>IFERROR(SUMIFS(ENTRADAS!$J:$J,ENTRADAS!$B:$B,CADASTRO!$B438,ENTRADAS!$I:$I,CADASTRO!O$2)/(SUMIFS(ENTRADAS!$D:$D,ENTRADAS!$B:$B,CADASTRO!$B438,ENTRADAS!$I:$I,CADASTRO!O$2)),0)</f>
        <v>0</v>
      </c>
      <c r="P438" s="9">
        <f>IFERROR(SUMIFS(ENTRADAS!$J:$J,ENTRADAS!$B:$B,CADASTRO!$B438,ENTRADAS!$I:$I,CADASTRO!P$2)/(SUMIFS(ENTRADAS!$D:$D,ENTRADAS!$B:$B,CADASTRO!$B438,ENTRADAS!$I:$I,CADASTRO!P$2)),0)</f>
        <v>0</v>
      </c>
      <c r="Q438" s="9">
        <f>IFERROR(SUMIFS(ENTRADAS!$J:$J,ENTRADAS!$B:$B,CADASTRO!$B438,ENTRADAS!$I:$I,CADASTRO!Q$2)/(SUMIFS(ENTRADAS!$D:$D,ENTRADAS!$B:$B,CADASTRO!$B438,ENTRADAS!$I:$I,CADASTRO!Q$2)),0)</f>
        <v>0</v>
      </c>
      <c r="R438" s="212">
        <f t="shared" si="21"/>
        <v>0</v>
      </c>
      <c r="S438" s="17">
        <f t="shared" si="22"/>
        <v>0</v>
      </c>
      <c r="T438" s="212">
        <f t="shared" si="23"/>
        <v>12</v>
      </c>
      <c r="U438" s="209">
        <v>12</v>
      </c>
    </row>
    <row r="439" spans="1:21" ht="15" customHeight="1" x14ac:dyDescent="0.25">
      <c r="A439" s="7"/>
      <c r="B439" s="7"/>
      <c r="C439" s="7"/>
      <c r="D439" s="8"/>
      <c r="E439" s="9"/>
      <c r="F439" s="9">
        <f>IFERROR(SUMIFS(ENTRADAS!$J:$J,ENTRADAS!$B:$B,CADASTRO!$B439,ENTRADAS!$I:$I,CADASTRO!F$2)/(SUMIFS(ENTRADAS!$D:$D,ENTRADAS!$B:$B,CADASTRO!$B439,ENTRADAS!$I:$I,CADASTRO!F$2)),0)</f>
        <v>0</v>
      </c>
      <c r="G439" s="9">
        <f>IFERROR(SUMIFS(ENTRADAS!$J:$J,ENTRADAS!$B:$B,CADASTRO!$B439,ENTRADAS!$I:$I,CADASTRO!G$2)/(SUMIFS(ENTRADAS!$D:$D,ENTRADAS!$B:$B,CADASTRO!$B439,ENTRADAS!$I:$I,CADASTRO!G$2)),0)</f>
        <v>0</v>
      </c>
      <c r="H439" s="9">
        <f>IFERROR(SUMIFS(ENTRADAS!$J:$J,ENTRADAS!$B:$B,CADASTRO!$B439,ENTRADAS!$I:$I,CADASTRO!H$2)/(SUMIFS(ENTRADAS!$D:$D,ENTRADAS!$B:$B,CADASTRO!$B439,ENTRADAS!$I:$I,CADASTRO!H$2)),0)</f>
        <v>0</v>
      </c>
      <c r="I439" s="9">
        <f>IFERROR(SUMIFS(ENTRADAS!$J:$J,ENTRADAS!$B:$B,CADASTRO!$B439,ENTRADAS!$I:$I,CADASTRO!I$2)/(SUMIFS(ENTRADAS!$D:$D,ENTRADAS!$B:$B,CADASTRO!$B439,ENTRADAS!$I:$I,CADASTRO!I$2)),0)</f>
        <v>0</v>
      </c>
      <c r="J439" s="9">
        <f>IFERROR(SUMIFS(ENTRADAS!$J:$J,ENTRADAS!$B:$B,CADASTRO!$B439,ENTRADAS!$I:$I,CADASTRO!J$2)/(SUMIFS(ENTRADAS!$D:$D,ENTRADAS!$B:$B,CADASTRO!$B439,ENTRADAS!$I:$I,CADASTRO!J$2)),0)</f>
        <v>0</v>
      </c>
      <c r="K439" s="9">
        <f>IFERROR(SUMIFS(ENTRADAS!$J:$J,ENTRADAS!$B:$B,CADASTRO!$B439,ENTRADAS!$I:$I,CADASTRO!K$2)/(SUMIFS(ENTRADAS!$D:$D,ENTRADAS!$B:$B,CADASTRO!$B439,ENTRADAS!$I:$I,CADASTRO!K$2)),0)</f>
        <v>0</v>
      </c>
      <c r="L439" s="9">
        <f>IFERROR(SUMIFS(ENTRADAS!$J:$J,ENTRADAS!$B:$B,CADASTRO!$B439,ENTRADAS!$I:$I,CADASTRO!L$2)/(SUMIFS(ENTRADAS!$D:$D,ENTRADAS!$B:$B,CADASTRO!$B439,ENTRADAS!$I:$I,CADASTRO!L$2)),0)</f>
        <v>0</v>
      </c>
      <c r="M439" s="9">
        <f>IFERROR(SUMIFS(ENTRADAS!$J:$J,ENTRADAS!$B:$B,CADASTRO!$B439,ENTRADAS!$I:$I,CADASTRO!M$2)/(SUMIFS(ENTRADAS!$D:$D,ENTRADAS!$B:$B,CADASTRO!$B439,ENTRADAS!$I:$I,CADASTRO!M$2)),0)</f>
        <v>0</v>
      </c>
      <c r="N439" s="9">
        <f>IFERROR(SUMIFS(ENTRADAS!$J:$J,ENTRADAS!$B:$B,CADASTRO!$B439,ENTRADAS!$I:$I,CADASTRO!N$2)/(SUMIFS(ENTRADAS!$D:$D,ENTRADAS!$B:$B,CADASTRO!$B439,ENTRADAS!$I:$I,CADASTRO!N$2)),0)</f>
        <v>0</v>
      </c>
      <c r="O439" s="9">
        <f>IFERROR(SUMIFS(ENTRADAS!$J:$J,ENTRADAS!$B:$B,CADASTRO!$B439,ENTRADAS!$I:$I,CADASTRO!O$2)/(SUMIFS(ENTRADAS!$D:$D,ENTRADAS!$B:$B,CADASTRO!$B439,ENTRADAS!$I:$I,CADASTRO!O$2)),0)</f>
        <v>0</v>
      </c>
      <c r="P439" s="9">
        <f>IFERROR(SUMIFS(ENTRADAS!$J:$J,ENTRADAS!$B:$B,CADASTRO!$B439,ENTRADAS!$I:$I,CADASTRO!P$2)/(SUMIFS(ENTRADAS!$D:$D,ENTRADAS!$B:$B,CADASTRO!$B439,ENTRADAS!$I:$I,CADASTRO!P$2)),0)</f>
        <v>0</v>
      </c>
      <c r="Q439" s="9">
        <f>IFERROR(SUMIFS(ENTRADAS!$J:$J,ENTRADAS!$B:$B,CADASTRO!$B439,ENTRADAS!$I:$I,CADASTRO!Q$2)/(SUMIFS(ENTRADAS!$D:$D,ENTRADAS!$B:$B,CADASTRO!$B439,ENTRADAS!$I:$I,CADASTRO!Q$2)),0)</f>
        <v>0</v>
      </c>
      <c r="R439" s="212">
        <f t="shared" si="21"/>
        <v>0</v>
      </c>
      <c r="S439" s="17">
        <f t="shared" si="22"/>
        <v>0</v>
      </c>
      <c r="T439" s="212">
        <f t="shared" si="23"/>
        <v>12</v>
      </c>
      <c r="U439" s="209">
        <v>12</v>
      </c>
    </row>
    <row r="440" spans="1:21" ht="15" customHeight="1" x14ac:dyDescent="0.25">
      <c r="A440" s="7"/>
      <c r="B440" s="7"/>
      <c r="C440" s="7"/>
      <c r="D440" s="8"/>
      <c r="E440" s="9"/>
      <c r="F440" s="9">
        <f>IFERROR(SUMIFS(ENTRADAS!$J:$J,ENTRADAS!$B:$B,CADASTRO!$B440,ENTRADAS!$I:$I,CADASTRO!F$2)/(SUMIFS(ENTRADAS!$D:$D,ENTRADAS!$B:$B,CADASTRO!$B440,ENTRADAS!$I:$I,CADASTRO!F$2)),0)</f>
        <v>0</v>
      </c>
      <c r="G440" s="9">
        <f>IFERROR(SUMIFS(ENTRADAS!$J:$J,ENTRADAS!$B:$B,CADASTRO!$B440,ENTRADAS!$I:$I,CADASTRO!G$2)/(SUMIFS(ENTRADAS!$D:$D,ENTRADAS!$B:$B,CADASTRO!$B440,ENTRADAS!$I:$I,CADASTRO!G$2)),0)</f>
        <v>0</v>
      </c>
      <c r="H440" s="9">
        <f>IFERROR(SUMIFS(ENTRADAS!$J:$J,ENTRADAS!$B:$B,CADASTRO!$B440,ENTRADAS!$I:$I,CADASTRO!H$2)/(SUMIFS(ENTRADAS!$D:$D,ENTRADAS!$B:$B,CADASTRO!$B440,ENTRADAS!$I:$I,CADASTRO!H$2)),0)</f>
        <v>0</v>
      </c>
      <c r="I440" s="9">
        <f>IFERROR(SUMIFS(ENTRADAS!$J:$J,ENTRADAS!$B:$B,CADASTRO!$B440,ENTRADAS!$I:$I,CADASTRO!I$2)/(SUMIFS(ENTRADAS!$D:$D,ENTRADAS!$B:$B,CADASTRO!$B440,ENTRADAS!$I:$I,CADASTRO!I$2)),0)</f>
        <v>0</v>
      </c>
      <c r="J440" s="9">
        <f>IFERROR(SUMIFS(ENTRADAS!$J:$J,ENTRADAS!$B:$B,CADASTRO!$B440,ENTRADAS!$I:$I,CADASTRO!J$2)/(SUMIFS(ENTRADAS!$D:$D,ENTRADAS!$B:$B,CADASTRO!$B440,ENTRADAS!$I:$I,CADASTRO!J$2)),0)</f>
        <v>0</v>
      </c>
      <c r="K440" s="9">
        <f>IFERROR(SUMIFS(ENTRADAS!$J:$J,ENTRADAS!$B:$B,CADASTRO!$B440,ENTRADAS!$I:$I,CADASTRO!K$2)/(SUMIFS(ENTRADAS!$D:$D,ENTRADAS!$B:$B,CADASTRO!$B440,ENTRADAS!$I:$I,CADASTRO!K$2)),0)</f>
        <v>0</v>
      </c>
      <c r="L440" s="9">
        <f>IFERROR(SUMIFS(ENTRADAS!$J:$J,ENTRADAS!$B:$B,CADASTRO!$B440,ENTRADAS!$I:$I,CADASTRO!L$2)/(SUMIFS(ENTRADAS!$D:$D,ENTRADAS!$B:$B,CADASTRO!$B440,ENTRADAS!$I:$I,CADASTRO!L$2)),0)</f>
        <v>0</v>
      </c>
      <c r="M440" s="9">
        <f>IFERROR(SUMIFS(ENTRADAS!$J:$J,ENTRADAS!$B:$B,CADASTRO!$B440,ENTRADAS!$I:$I,CADASTRO!M$2)/(SUMIFS(ENTRADAS!$D:$D,ENTRADAS!$B:$B,CADASTRO!$B440,ENTRADAS!$I:$I,CADASTRO!M$2)),0)</f>
        <v>0</v>
      </c>
      <c r="N440" s="9">
        <f>IFERROR(SUMIFS(ENTRADAS!$J:$J,ENTRADAS!$B:$B,CADASTRO!$B440,ENTRADAS!$I:$I,CADASTRO!N$2)/(SUMIFS(ENTRADAS!$D:$D,ENTRADAS!$B:$B,CADASTRO!$B440,ENTRADAS!$I:$I,CADASTRO!N$2)),0)</f>
        <v>0</v>
      </c>
      <c r="O440" s="9">
        <f>IFERROR(SUMIFS(ENTRADAS!$J:$J,ENTRADAS!$B:$B,CADASTRO!$B440,ENTRADAS!$I:$I,CADASTRO!O$2)/(SUMIFS(ENTRADAS!$D:$D,ENTRADAS!$B:$B,CADASTRO!$B440,ENTRADAS!$I:$I,CADASTRO!O$2)),0)</f>
        <v>0</v>
      </c>
      <c r="P440" s="9">
        <f>IFERROR(SUMIFS(ENTRADAS!$J:$J,ENTRADAS!$B:$B,CADASTRO!$B440,ENTRADAS!$I:$I,CADASTRO!P$2)/(SUMIFS(ENTRADAS!$D:$D,ENTRADAS!$B:$B,CADASTRO!$B440,ENTRADAS!$I:$I,CADASTRO!P$2)),0)</f>
        <v>0</v>
      </c>
      <c r="Q440" s="9">
        <f>IFERROR(SUMIFS(ENTRADAS!$J:$J,ENTRADAS!$B:$B,CADASTRO!$B440,ENTRADAS!$I:$I,CADASTRO!Q$2)/(SUMIFS(ENTRADAS!$D:$D,ENTRADAS!$B:$B,CADASTRO!$B440,ENTRADAS!$I:$I,CADASTRO!Q$2)),0)</f>
        <v>0</v>
      </c>
      <c r="R440" s="212">
        <f t="shared" si="21"/>
        <v>0</v>
      </c>
      <c r="S440" s="17">
        <f t="shared" si="22"/>
        <v>0</v>
      </c>
      <c r="T440" s="212">
        <f t="shared" si="23"/>
        <v>12</v>
      </c>
      <c r="U440" s="209">
        <v>12</v>
      </c>
    </row>
    <row r="441" spans="1:21" ht="15" customHeight="1" x14ac:dyDescent="0.25">
      <c r="A441" s="7"/>
      <c r="B441" s="7"/>
      <c r="C441" s="7"/>
      <c r="D441" s="8"/>
      <c r="E441" s="9"/>
      <c r="F441" s="9">
        <f>IFERROR(SUMIFS(ENTRADAS!$J:$J,ENTRADAS!$B:$B,CADASTRO!$B441,ENTRADAS!$I:$I,CADASTRO!F$2)/(SUMIFS(ENTRADAS!$D:$D,ENTRADAS!$B:$B,CADASTRO!$B441,ENTRADAS!$I:$I,CADASTRO!F$2)),0)</f>
        <v>0</v>
      </c>
      <c r="G441" s="9">
        <f>IFERROR(SUMIFS(ENTRADAS!$J:$J,ENTRADAS!$B:$B,CADASTRO!$B441,ENTRADAS!$I:$I,CADASTRO!G$2)/(SUMIFS(ENTRADAS!$D:$D,ENTRADAS!$B:$B,CADASTRO!$B441,ENTRADAS!$I:$I,CADASTRO!G$2)),0)</f>
        <v>0</v>
      </c>
      <c r="H441" s="9">
        <f>IFERROR(SUMIFS(ENTRADAS!$J:$J,ENTRADAS!$B:$B,CADASTRO!$B441,ENTRADAS!$I:$I,CADASTRO!H$2)/(SUMIFS(ENTRADAS!$D:$D,ENTRADAS!$B:$B,CADASTRO!$B441,ENTRADAS!$I:$I,CADASTRO!H$2)),0)</f>
        <v>0</v>
      </c>
      <c r="I441" s="9">
        <f>IFERROR(SUMIFS(ENTRADAS!$J:$J,ENTRADAS!$B:$B,CADASTRO!$B441,ENTRADAS!$I:$I,CADASTRO!I$2)/(SUMIFS(ENTRADAS!$D:$D,ENTRADAS!$B:$B,CADASTRO!$B441,ENTRADAS!$I:$I,CADASTRO!I$2)),0)</f>
        <v>0</v>
      </c>
      <c r="J441" s="9">
        <f>IFERROR(SUMIFS(ENTRADAS!$J:$J,ENTRADAS!$B:$B,CADASTRO!$B441,ENTRADAS!$I:$I,CADASTRO!J$2)/(SUMIFS(ENTRADAS!$D:$D,ENTRADAS!$B:$B,CADASTRO!$B441,ENTRADAS!$I:$I,CADASTRO!J$2)),0)</f>
        <v>0</v>
      </c>
      <c r="K441" s="9">
        <f>IFERROR(SUMIFS(ENTRADAS!$J:$J,ENTRADAS!$B:$B,CADASTRO!$B441,ENTRADAS!$I:$I,CADASTRO!K$2)/(SUMIFS(ENTRADAS!$D:$D,ENTRADAS!$B:$B,CADASTRO!$B441,ENTRADAS!$I:$I,CADASTRO!K$2)),0)</f>
        <v>0</v>
      </c>
      <c r="L441" s="9">
        <f>IFERROR(SUMIFS(ENTRADAS!$J:$J,ENTRADAS!$B:$B,CADASTRO!$B441,ENTRADAS!$I:$I,CADASTRO!L$2)/(SUMIFS(ENTRADAS!$D:$D,ENTRADAS!$B:$B,CADASTRO!$B441,ENTRADAS!$I:$I,CADASTRO!L$2)),0)</f>
        <v>0</v>
      </c>
      <c r="M441" s="9">
        <f>IFERROR(SUMIFS(ENTRADAS!$J:$J,ENTRADAS!$B:$B,CADASTRO!$B441,ENTRADAS!$I:$I,CADASTRO!M$2)/(SUMIFS(ENTRADAS!$D:$D,ENTRADAS!$B:$B,CADASTRO!$B441,ENTRADAS!$I:$I,CADASTRO!M$2)),0)</f>
        <v>0</v>
      </c>
      <c r="N441" s="9">
        <f>IFERROR(SUMIFS(ENTRADAS!$J:$J,ENTRADAS!$B:$B,CADASTRO!$B441,ENTRADAS!$I:$I,CADASTRO!N$2)/(SUMIFS(ENTRADAS!$D:$D,ENTRADAS!$B:$B,CADASTRO!$B441,ENTRADAS!$I:$I,CADASTRO!N$2)),0)</f>
        <v>0</v>
      </c>
      <c r="O441" s="9">
        <f>IFERROR(SUMIFS(ENTRADAS!$J:$J,ENTRADAS!$B:$B,CADASTRO!$B441,ENTRADAS!$I:$I,CADASTRO!O$2)/(SUMIFS(ENTRADAS!$D:$D,ENTRADAS!$B:$B,CADASTRO!$B441,ENTRADAS!$I:$I,CADASTRO!O$2)),0)</f>
        <v>0</v>
      </c>
      <c r="P441" s="9">
        <f>IFERROR(SUMIFS(ENTRADAS!$J:$J,ENTRADAS!$B:$B,CADASTRO!$B441,ENTRADAS!$I:$I,CADASTRO!P$2)/(SUMIFS(ENTRADAS!$D:$D,ENTRADAS!$B:$B,CADASTRO!$B441,ENTRADAS!$I:$I,CADASTRO!P$2)),0)</f>
        <v>0</v>
      </c>
      <c r="Q441" s="9">
        <f>IFERROR(SUMIFS(ENTRADAS!$J:$J,ENTRADAS!$B:$B,CADASTRO!$B441,ENTRADAS!$I:$I,CADASTRO!Q$2)/(SUMIFS(ENTRADAS!$D:$D,ENTRADAS!$B:$B,CADASTRO!$B441,ENTRADAS!$I:$I,CADASTRO!Q$2)),0)</f>
        <v>0</v>
      </c>
      <c r="R441" s="212">
        <f t="shared" si="21"/>
        <v>0</v>
      </c>
      <c r="S441" s="17">
        <f t="shared" si="22"/>
        <v>0</v>
      </c>
      <c r="T441" s="212">
        <f t="shared" si="23"/>
        <v>12</v>
      </c>
      <c r="U441" s="209">
        <v>12</v>
      </c>
    </row>
    <row r="442" spans="1:21" ht="15" customHeight="1" x14ac:dyDescent="0.25">
      <c r="A442" s="7"/>
      <c r="B442" s="7"/>
      <c r="C442" s="7"/>
      <c r="D442" s="8"/>
      <c r="E442" s="9"/>
      <c r="F442" s="9">
        <f>IFERROR(SUMIFS(ENTRADAS!$J:$J,ENTRADAS!$B:$B,CADASTRO!$B442,ENTRADAS!$I:$I,CADASTRO!F$2)/(SUMIFS(ENTRADAS!$D:$D,ENTRADAS!$B:$B,CADASTRO!$B442,ENTRADAS!$I:$I,CADASTRO!F$2)),0)</f>
        <v>0</v>
      </c>
      <c r="G442" s="9">
        <f>IFERROR(SUMIFS(ENTRADAS!$J:$J,ENTRADAS!$B:$B,CADASTRO!$B442,ENTRADAS!$I:$I,CADASTRO!G$2)/(SUMIFS(ENTRADAS!$D:$D,ENTRADAS!$B:$B,CADASTRO!$B442,ENTRADAS!$I:$I,CADASTRO!G$2)),0)</f>
        <v>0</v>
      </c>
      <c r="H442" s="9">
        <f>IFERROR(SUMIFS(ENTRADAS!$J:$J,ENTRADAS!$B:$B,CADASTRO!$B442,ENTRADAS!$I:$I,CADASTRO!H$2)/(SUMIFS(ENTRADAS!$D:$D,ENTRADAS!$B:$B,CADASTRO!$B442,ENTRADAS!$I:$I,CADASTRO!H$2)),0)</f>
        <v>0</v>
      </c>
      <c r="I442" s="9">
        <f>IFERROR(SUMIFS(ENTRADAS!$J:$J,ENTRADAS!$B:$B,CADASTRO!$B442,ENTRADAS!$I:$I,CADASTRO!I$2)/(SUMIFS(ENTRADAS!$D:$D,ENTRADAS!$B:$B,CADASTRO!$B442,ENTRADAS!$I:$I,CADASTRO!I$2)),0)</f>
        <v>0</v>
      </c>
      <c r="J442" s="9">
        <f>IFERROR(SUMIFS(ENTRADAS!$J:$J,ENTRADAS!$B:$B,CADASTRO!$B442,ENTRADAS!$I:$I,CADASTRO!J$2)/(SUMIFS(ENTRADAS!$D:$D,ENTRADAS!$B:$B,CADASTRO!$B442,ENTRADAS!$I:$I,CADASTRO!J$2)),0)</f>
        <v>0</v>
      </c>
      <c r="K442" s="9">
        <f>IFERROR(SUMIFS(ENTRADAS!$J:$J,ENTRADAS!$B:$B,CADASTRO!$B442,ENTRADAS!$I:$I,CADASTRO!K$2)/(SUMIFS(ENTRADAS!$D:$D,ENTRADAS!$B:$B,CADASTRO!$B442,ENTRADAS!$I:$I,CADASTRO!K$2)),0)</f>
        <v>0</v>
      </c>
      <c r="L442" s="9">
        <f>IFERROR(SUMIFS(ENTRADAS!$J:$J,ENTRADAS!$B:$B,CADASTRO!$B442,ENTRADAS!$I:$I,CADASTRO!L$2)/(SUMIFS(ENTRADAS!$D:$D,ENTRADAS!$B:$B,CADASTRO!$B442,ENTRADAS!$I:$I,CADASTRO!L$2)),0)</f>
        <v>0</v>
      </c>
      <c r="M442" s="9">
        <f>IFERROR(SUMIFS(ENTRADAS!$J:$J,ENTRADAS!$B:$B,CADASTRO!$B442,ENTRADAS!$I:$I,CADASTRO!M$2)/(SUMIFS(ENTRADAS!$D:$D,ENTRADAS!$B:$B,CADASTRO!$B442,ENTRADAS!$I:$I,CADASTRO!M$2)),0)</f>
        <v>0</v>
      </c>
      <c r="N442" s="9">
        <f>IFERROR(SUMIFS(ENTRADAS!$J:$J,ENTRADAS!$B:$B,CADASTRO!$B442,ENTRADAS!$I:$I,CADASTRO!N$2)/(SUMIFS(ENTRADAS!$D:$D,ENTRADAS!$B:$B,CADASTRO!$B442,ENTRADAS!$I:$I,CADASTRO!N$2)),0)</f>
        <v>0</v>
      </c>
      <c r="O442" s="9">
        <f>IFERROR(SUMIFS(ENTRADAS!$J:$J,ENTRADAS!$B:$B,CADASTRO!$B442,ENTRADAS!$I:$I,CADASTRO!O$2)/(SUMIFS(ENTRADAS!$D:$D,ENTRADAS!$B:$B,CADASTRO!$B442,ENTRADAS!$I:$I,CADASTRO!O$2)),0)</f>
        <v>0</v>
      </c>
      <c r="P442" s="9">
        <f>IFERROR(SUMIFS(ENTRADAS!$J:$J,ENTRADAS!$B:$B,CADASTRO!$B442,ENTRADAS!$I:$I,CADASTRO!P$2)/(SUMIFS(ENTRADAS!$D:$D,ENTRADAS!$B:$B,CADASTRO!$B442,ENTRADAS!$I:$I,CADASTRO!P$2)),0)</f>
        <v>0</v>
      </c>
      <c r="Q442" s="9">
        <f>IFERROR(SUMIFS(ENTRADAS!$J:$J,ENTRADAS!$B:$B,CADASTRO!$B442,ENTRADAS!$I:$I,CADASTRO!Q$2)/(SUMIFS(ENTRADAS!$D:$D,ENTRADAS!$B:$B,CADASTRO!$B442,ENTRADAS!$I:$I,CADASTRO!Q$2)),0)</f>
        <v>0</v>
      </c>
      <c r="R442" s="212">
        <f t="shared" si="21"/>
        <v>0</v>
      </c>
      <c r="S442" s="17">
        <f t="shared" si="22"/>
        <v>0</v>
      </c>
      <c r="T442" s="212">
        <f t="shared" si="23"/>
        <v>12</v>
      </c>
      <c r="U442" s="209">
        <v>12</v>
      </c>
    </row>
    <row r="443" spans="1:21" ht="15" customHeight="1" x14ac:dyDescent="0.25">
      <c r="A443" s="7"/>
      <c r="B443" s="7"/>
      <c r="C443" s="7"/>
      <c r="D443" s="8"/>
      <c r="E443" s="9"/>
      <c r="F443" s="9">
        <f>IFERROR(SUMIFS(ENTRADAS!$J:$J,ENTRADAS!$B:$B,CADASTRO!$B443,ENTRADAS!$I:$I,CADASTRO!F$2)/(SUMIFS(ENTRADAS!$D:$D,ENTRADAS!$B:$B,CADASTRO!$B443,ENTRADAS!$I:$I,CADASTRO!F$2)),0)</f>
        <v>0</v>
      </c>
      <c r="G443" s="9">
        <f>IFERROR(SUMIFS(ENTRADAS!$J:$J,ENTRADAS!$B:$B,CADASTRO!$B443,ENTRADAS!$I:$I,CADASTRO!G$2)/(SUMIFS(ENTRADAS!$D:$D,ENTRADAS!$B:$B,CADASTRO!$B443,ENTRADAS!$I:$I,CADASTRO!G$2)),0)</f>
        <v>0</v>
      </c>
      <c r="H443" s="9">
        <f>IFERROR(SUMIFS(ENTRADAS!$J:$J,ENTRADAS!$B:$B,CADASTRO!$B443,ENTRADAS!$I:$I,CADASTRO!H$2)/(SUMIFS(ENTRADAS!$D:$D,ENTRADAS!$B:$B,CADASTRO!$B443,ENTRADAS!$I:$I,CADASTRO!H$2)),0)</f>
        <v>0</v>
      </c>
      <c r="I443" s="9">
        <f>IFERROR(SUMIFS(ENTRADAS!$J:$J,ENTRADAS!$B:$B,CADASTRO!$B443,ENTRADAS!$I:$I,CADASTRO!I$2)/(SUMIFS(ENTRADAS!$D:$D,ENTRADAS!$B:$B,CADASTRO!$B443,ENTRADAS!$I:$I,CADASTRO!I$2)),0)</f>
        <v>0</v>
      </c>
      <c r="J443" s="9">
        <f>IFERROR(SUMIFS(ENTRADAS!$J:$J,ENTRADAS!$B:$B,CADASTRO!$B443,ENTRADAS!$I:$I,CADASTRO!J$2)/(SUMIFS(ENTRADAS!$D:$D,ENTRADAS!$B:$B,CADASTRO!$B443,ENTRADAS!$I:$I,CADASTRO!J$2)),0)</f>
        <v>0</v>
      </c>
      <c r="K443" s="9">
        <f>IFERROR(SUMIFS(ENTRADAS!$J:$J,ENTRADAS!$B:$B,CADASTRO!$B443,ENTRADAS!$I:$I,CADASTRO!K$2)/(SUMIFS(ENTRADAS!$D:$D,ENTRADAS!$B:$B,CADASTRO!$B443,ENTRADAS!$I:$I,CADASTRO!K$2)),0)</f>
        <v>0</v>
      </c>
      <c r="L443" s="9">
        <f>IFERROR(SUMIFS(ENTRADAS!$J:$J,ENTRADAS!$B:$B,CADASTRO!$B443,ENTRADAS!$I:$I,CADASTRO!L$2)/(SUMIFS(ENTRADAS!$D:$D,ENTRADAS!$B:$B,CADASTRO!$B443,ENTRADAS!$I:$I,CADASTRO!L$2)),0)</f>
        <v>0</v>
      </c>
      <c r="M443" s="9">
        <f>IFERROR(SUMIFS(ENTRADAS!$J:$J,ENTRADAS!$B:$B,CADASTRO!$B443,ENTRADAS!$I:$I,CADASTRO!M$2)/(SUMIFS(ENTRADAS!$D:$D,ENTRADAS!$B:$B,CADASTRO!$B443,ENTRADAS!$I:$I,CADASTRO!M$2)),0)</f>
        <v>0</v>
      </c>
      <c r="N443" s="9">
        <f>IFERROR(SUMIFS(ENTRADAS!$J:$J,ENTRADAS!$B:$B,CADASTRO!$B443,ENTRADAS!$I:$I,CADASTRO!N$2)/(SUMIFS(ENTRADAS!$D:$D,ENTRADAS!$B:$B,CADASTRO!$B443,ENTRADAS!$I:$I,CADASTRO!N$2)),0)</f>
        <v>0</v>
      </c>
      <c r="O443" s="9">
        <f>IFERROR(SUMIFS(ENTRADAS!$J:$J,ENTRADAS!$B:$B,CADASTRO!$B443,ENTRADAS!$I:$I,CADASTRO!O$2)/(SUMIFS(ENTRADAS!$D:$D,ENTRADAS!$B:$B,CADASTRO!$B443,ENTRADAS!$I:$I,CADASTRO!O$2)),0)</f>
        <v>0</v>
      </c>
      <c r="P443" s="9">
        <f>IFERROR(SUMIFS(ENTRADAS!$J:$J,ENTRADAS!$B:$B,CADASTRO!$B443,ENTRADAS!$I:$I,CADASTRO!P$2)/(SUMIFS(ENTRADAS!$D:$D,ENTRADAS!$B:$B,CADASTRO!$B443,ENTRADAS!$I:$I,CADASTRO!P$2)),0)</f>
        <v>0</v>
      </c>
      <c r="Q443" s="9">
        <f>IFERROR(SUMIFS(ENTRADAS!$J:$J,ENTRADAS!$B:$B,CADASTRO!$B443,ENTRADAS!$I:$I,CADASTRO!Q$2)/(SUMIFS(ENTRADAS!$D:$D,ENTRADAS!$B:$B,CADASTRO!$B443,ENTRADAS!$I:$I,CADASTRO!Q$2)),0)</f>
        <v>0</v>
      </c>
      <c r="R443" s="212">
        <f t="shared" si="21"/>
        <v>0</v>
      </c>
      <c r="S443" s="17">
        <f t="shared" si="22"/>
        <v>0</v>
      </c>
      <c r="T443" s="212">
        <f t="shared" si="23"/>
        <v>12</v>
      </c>
      <c r="U443" s="209">
        <v>12</v>
      </c>
    </row>
    <row r="444" spans="1:21" ht="15" customHeight="1" x14ac:dyDescent="0.25">
      <c r="A444" s="7"/>
      <c r="B444" s="7"/>
      <c r="C444" s="7"/>
      <c r="D444" s="8"/>
      <c r="E444" s="9"/>
      <c r="F444" s="9">
        <f>IFERROR(SUMIFS(ENTRADAS!$J:$J,ENTRADAS!$B:$B,CADASTRO!$B444,ENTRADAS!$I:$I,CADASTRO!F$2)/(SUMIFS(ENTRADAS!$D:$D,ENTRADAS!$B:$B,CADASTRO!$B444,ENTRADAS!$I:$I,CADASTRO!F$2)),0)</f>
        <v>0</v>
      </c>
      <c r="G444" s="9">
        <f>IFERROR(SUMIFS(ENTRADAS!$J:$J,ENTRADAS!$B:$B,CADASTRO!$B444,ENTRADAS!$I:$I,CADASTRO!G$2)/(SUMIFS(ENTRADAS!$D:$D,ENTRADAS!$B:$B,CADASTRO!$B444,ENTRADAS!$I:$I,CADASTRO!G$2)),0)</f>
        <v>0</v>
      </c>
      <c r="H444" s="9">
        <f>IFERROR(SUMIFS(ENTRADAS!$J:$J,ENTRADAS!$B:$B,CADASTRO!$B444,ENTRADAS!$I:$I,CADASTRO!H$2)/(SUMIFS(ENTRADAS!$D:$D,ENTRADAS!$B:$B,CADASTRO!$B444,ENTRADAS!$I:$I,CADASTRO!H$2)),0)</f>
        <v>0</v>
      </c>
      <c r="I444" s="9">
        <f>IFERROR(SUMIFS(ENTRADAS!$J:$J,ENTRADAS!$B:$B,CADASTRO!$B444,ENTRADAS!$I:$I,CADASTRO!I$2)/(SUMIFS(ENTRADAS!$D:$D,ENTRADAS!$B:$B,CADASTRO!$B444,ENTRADAS!$I:$I,CADASTRO!I$2)),0)</f>
        <v>0</v>
      </c>
      <c r="J444" s="9">
        <f>IFERROR(SUMIFS(ENTRADAS!$J:$J,ENTRADAS!$B:$B,CADASTRO!$B444,ENTRADAS!$I:$I,CADASTRO!J$2)/(SUMIFS(ENTRADAS!$D:$D,ENTRADAS!$B:$B,CADASTRO!$B444,ENTRADAS!$I:$I,CADASTRO!J$2)),0)</f>
        <v>0</v>
      </c>
      <c r="K444" s="9">
        <f>IFERROR(SUMIFS(ENTRADAS!$J:$J,ENTRADAS!$B:$B,CADASTRO!$B444,ENTRADAS!$I:$I,CADASTRO!K$2)/(SUMIFS(ENTRADAS!$D:$D,ENTRADAS!$B:$B,CADASTRO!$B444,ENTRADAS!$I:$I,CADASTRO!K$2)),0)</f>
        <v>0</v>
      </c>
      <c r="L444" s="9">
        <f>IFERROR(SUMIFS(ENTRADAS!$J:$J,ENTRADAS!$B:$B,CADASTRO!$B444,ENTRADAS!$I:$I,CADASTRO!L$2)/(SUMIFS(ENTRADAS!$D:$D,ENTRADAS!$B:$B,CADASTRO!$B444,ENTRADAS!$I:$I,CADASTRO!L$2)),0)</f>
        <v>0</v>
      </c>
      <c r="M444" s="9">
        <f>IFERROR(SUMIFS(ENTRADAS!$J:$J,ENTRADAS!$B:$B,CADASTRO!$B444,ENTRADAS!$I:$I,CADASTRO!M$2)/(SUMIFS(ENTRADAS!$D:$D,ENTRADAS!$B:$B,CADASTRO!$B444,ENTRADAS!$I:$I,CADASTRO!M$2)),0)</f>
        <v>0</v>
      </c>
      <c r="N444" s="9">
        <f>IFERROR(SUMIFS(ENTRADAS!$J:$J,ENTRADAS!$B:$B,CADASTRO!$B444,ENTRADAS!$I:$I,CADASTRO!N$2)/(SUMIFS(ENTRADAS!$D:$D,ENTRADAS!$B:$B,CADASTRO!$B444,ENTRADAS!$I:$I,CADASTRO!N$2)),0)</f>
        <v>0</v>
      </c>
      <c r="O444" s="9">
        <f>IFERROR(SUMIFS(ENTRADAS!$J:$J,ENTRADAS!$B:$B,CADASTRO!$B444,ENTRADAS!$I:$I,CADASTRO!O$2)/(SUMIFS(ENTRADAS!$D:$D,ENTRADAS!$B:$B,CADASTRO!$B444,ENTRADAS!$I:$I,CADASTRO!O$2)),0)</f>
        <v>0</v>
      </c>
      <c r="P444" s="9">
        <f>IFERROR(SUMIFS(ENTRADAS!$J:$J,ENTRADAS!$B:$B,CADASTRO!$B444,ENTRADAS!$I:$I,CADASTRO!P$2)/(SUMIFS(ENTRADAS!$D:$D,ENTRADAS!$B:$B,CADASTRO!$B444,ENTRADAS!$I:$I,CADASTRO!P$2)),0)</f>
        <v>0</v>
      </c>
      <c r="Q444" s="9">
        <f>IFERROR(SUMIFS(ENTRADAS!$J:$J,ENTRADAS!$B:$B,CADASTRO!$B444,ENTRADAS!$I:$I,CADASTRO!Q$2)/(SUMIFS(ENTRADAS!$D:$D,ENTRADAS!$B:$B,CADASTRO!$B444,ENTRADAS!$I:$I,CADASTRO!Q$2)),0)</f>
        <v>0</v>
      </c>
      <c r="R444" s="212">
        <f t="shared" si="21"/>
        <v>0</v>
      </c>
      <c r="S444" s="17">
        <f t="shared" si="22"/>
        <v>0</v>
      </c>
      <c r="T444" s="212">
        <f t="shared" si="23"/>
        <v>12</v>
      </c>
      <c r="U444" s="209">
        <v>12</v>
      </c>
    </row>
    <row r="445" spans="1:21" ht="15" customHeight="1" x14ac:dyDescent="0.25">
      <c r="A445" s="7"/>
      <c r="B445" s="7"/>
      <c r="C445" s="7"/>
      <c r="D445" s="8"/>
      <c r="E445" s="9"/>
      <c r="F445" s="9">
        <f>IFERROR(SUMIFS(ENTRADAS!$J:$J,ENTRADAS!$B:$B,CADASTRO!$B445,ENTRADAS!$I:$I,CADASTRO!F$2)/(SUMIFS(ENTRADAS!$D:$D,ENTRADAS!$B:$B,CADASTRO!$B445,ENTRADAS!$I:$I,CADASTRO!F$2)),0)</f>
        <v>0</v>
      </c>
      <c r="G445" s="9">
        <f>IFERROR(SUMIFS(ENTRADAS!$J:$J,ENTRADAS!$B:$B,CADASTRO!$B445,ENTRADAS!$I:$I,CADASTRO!G$2)/(SUMIFS(ENTRADAS!$D:$D,ENTRADAS!$B:$B,CADASTRO!$B445,ENTRADAS!$I:$I,CADASTRO!G$2)),0)</f>
        <v>0</v>
      </c>
      <c r="H445" s="9">
        <f>IFERROR(SUMIFS(ENTRADAS!$J:$J,ENTRADAS!$B:$B,CADASTRO!$B445,ENTRADAS!$I:$I,CADASTRO!H$2)/(SUMIFS(ENTRADAS!$D:$D,ENTRADAS!$B:$B,CADASTRO!$B445,ENTRADAS!$I:$I,CADASTRO!H$2)),0)</f>
        <v>0</v>
      </c>
      <c r="I445" s="9">
        <f>IFERROR(SUMIFS(ENTRADAS!$J:$J,ENTRADAS!$B:$B,CADASTRO!$B445,ENTRADAS!$I:$I,CADASTRO!I$2)/(SUMIFS(ENTRADAS!$D:$D,ENTRADAS!$B:$B,CADASTRO!$B445,ENTRADAS!$I:$I,CADASTRO!I$2)),0)</f>
        <v>0</v>
      </c>
      <c r="J445" s="9">
        <f>IFERROR(SUMIFS(ENTRADAS!$J:$J,ENTRADAS!$B:$B,CADASTRO!$B445,ENTRADAS!$I:$I,CADASTRO!J$2)/(SUMIFS(ENTRADAS!$D:$D,ENTRADAS!$B:$B,CADASTRO!$B445,ENTRADAS!$I:$I,CADASTRO!J$2)),0)</f>
        <v>0</v>
      </c>
      <c r="K445" s="9">
        <f>IFERROR(SUMIFS(ENTRADAS!$J:$J,ENTRADAS!$B:$B,CADASTRO!$B445,ENTRADAS!$I:$I,CADASTRO!K$2)/(SUMIFS(ENTRADAS!$D:$D,ENTRADAS!$B:$B,CADASTRO!$B445,ENTRADAS!$I:$I,CADASTRO!K$2)),0)</f>
        <v>0</v>
      </c>
      <c r="L445" s="9">
        <f>IFERROR(SUMIFS(ENTRADAS!$J:$J,ENTRADAS!$B:$B,CADASTRO!$B445,ENTRADAS!$I:$I,CADASTRO!L$2)/(SUMIFS(ENTRADAS!$D:$D,ENTRADAS!$B:$B,CADASTRO!$B445,ENTRADAS!$I:$I,CADASTRO!L$2)),0)</f>
        <v>0</v>
      </c>
      <c r="M445" s="9">
        <f>IFERROR(SUMIFS(ENTRADAS!$J:$J,ENTRADAS!$B:$B,CADASTRO!$B445,ENTRADAS!$I:$I,CADASTRO!M$2)/(SUMIFS(ENTRADAS!$D:$D,ENTRADAS!$B:$B,CADASTRO!$B445,ENTRADAS!$I:$I,CADASTRO!M$2)),0)</f>
        <v>0</v>
      </c>
      <c r="N445" s="9">
        <f>IFERROR(SUMIFS(ENTRADAS!$J:$J,ENTRADAS!$B:$B,CADASTRO!$B445,ENTRADAS!$I:$I,CADASTRO!N$2)/(SUMIFS(ENTRADAS!$D:$D,ENTRADAS!$B:$B,CADASTRO!$B445,ENTRADAS!$I:$I,CADASTRO!N$2)),0)</f>
        <v>0</v>
      </c>
      <c r="O445" s="9">
        <f>IFERROR(SUMIFS(ENTRADAS!$J:$J,ENTRADAS!$B:$B,CADASTRO!$B445,ENTRADAS!$I:$I,CADASTRO!O$2)/(SUMIFS(ENTRADAS!$D:$D,ENTRADAS!$B:$B,CADASTRO!$B445,ENTRADAS!$I:$I,CADASTRO!O$2)),0)</f>
        <v>0</v>
      </c>
      <c r="P445" s="9">
        <f>IFERROR(SUMIFS(ENTRADAS!$J:$J,ENTRADAS!$B:$B,CADASTRO!$B445,ENTRADAS!$I:$I,CADASTRO!P$2)/(SUMIFS(ENTRADAS!$D:$D,ENTRADAS!$B:$B,CADASTRO!$B445,ENTRADAS!$I:$I,CADASTRO!P$2)),0)</f>
        <v>0</v>
      </c>
      <c r="Q445" s="9">
        <f>IFERROR(SUMIFS(ENTRADAS!$J:$J,ENTRADAS!$B:$B,CADASTRO!$B445,ENTRADAS!$I:$I,CADASTRO!Q$2)/(SUMIFS(ENTRADAS!$D:$D,ENTRADAS!$B:$B,CADASTRO!$B445,ENTRADAS!$I:$I,CADASTRO!Q$2)),0)</f>
        <v>0</v>
      </c>
      <c r="R445" s="212">
        <f t="shared" si="21"/>
        <v>0</v>
      </c>
      <c r="S445" s="17">
        <f t="shared" si="22"/>
        <v>0</v>
      </c>
      <c r="T445" s="212">
        <f t="shared" si="23"/>
        <v>12</v>
      </c>
      <c r="U445" s="209">
        <v>12</v>
      </c>
    </row>
    <row r="446" spans="1:21" ht="15" customHeight="1" x14ac:dyDescent="0.25">
      <c r="A446" s="7"/>
      <c r="B446" s="7"/>
      <c r="C446" s="7"/>
      <c r="D446" s="8"/>
      <c r="E446" s="9"/>
      <c r="F446" s="9">
        <f>IFERROR(SUMIFS(ENTRADAS!$J:$J,ENTRADAS!$B:$B,CADASTRO!$B446,ENTRADAS!$I:$I,CADASTRO!F$2)/(SUMIFS(ENTRADAS!$D:$D,ENTRADAS!$B:$B,CADASTRO!$B446,ENTRADAS!$I:$I,CADASTRO!F$2)),0)</f>
        <v>0</v>
      </c>
      <c r="G446" s="9">
        <f>IFERROR(SUMIFS(ENTRADAS!$J:$J,ENTRADAS!$B:$B,CADASTRO!$B446,ENTRADAS!$I:$I,CADASTRO!G$2)/(SUMIFS(ENTRADAS!$D:$D,ENTRADAS!$B:$B,CADASTRO!$B446,ENTRADAS!$I:$I,CADASTRO!G$2)),0)</f>
        <v>0</v>
      </c>
      <c r="H446" s="9">
        <f>IFERROR(SUMIFS(ENTRADAS!$J:$J,ENTRADAS!$B:$B,CADASTRO!$B446,ENTRADAS!$I:$I,CADASTRO!H$2)/(SUMIFS(ENTRADAS!$D:$D,ENTRADAS!$B:$B,CADASTRO!$B446,ENTRADAS!$I:$I,CADASTRO!H$2)),0)</f>
        <v>0</v>
      </c>
      <c r="I446" s="9">
        <f>IFERROR(SUMIFS(ENTRADAS!$J:$J,ENTRADAS!$B:$B,CADASTRO!$B446,ENTRADAS!$I:$I,CADASTRO!I$2)/(SUMIFS(ENTRADAS!$D:$D,ENTRADAS!$B:$B,CADASTRO!$B446,ENTRADAS!$I:$I,CADASTRO!I$2)),0)</f>
        <v>0</v>
      </c>
      <c r="J446" s="9">
        <f>IFERROR(SUMIFS(ENTRADAS!$J:$J,ENTRADAS!$B:$B,CADASTRO!$B446,ENTRADAS!$I:$I,CADASTRO!J$2)/(SUMIFS(ENTRADAS!$D:$D,ENTRADAS!$B:$B,CADASTRO!$B446,ENTRADAS!$I:$I,CADASTRO!J$2)),0)</f>
        <v>0</v>
      </c>
      <c r="K446" s="9">
        <f>IFERROR(SUMIFS(ENTRADAS!$J:$J,ENTRADAS!$B:$B,CADASTRO!$B446,ENTRADAS!$I:$I,CADASTRO!K$2)/(SUMIFS(ENTRADAS!$D:$D,ENTRADAS!$B:$B,CADASTRO!$B446,ENTRADAS!$I:$I,CADASTRO!K$2)),0)</f>
        <v>0</v>
      </c>
      <c r="L446" s="9">
        <f>IFERROR(SUMIFS(ENTRADAS!$J:$J,ENTRADAS!$B:$B,CADASTRO!$B446,ENTRADAS!$I:$I,CADASTRO!L$2)/(SUMIFS(ENTRADAS!$D:$D,ENTRADAS!$B:$B,CADASTRO!$B446,ENTRADAS!$I:$I,CADASTRO!L$2)),0)</f>
        <v>0</v>
      </c>
      <c r="M446" s="9">
        <f>IFERROR(SUMIFS(ENTRADAS!$J:$J,ENTRADAS!$B:$B,CADASTRO!$B446,ENTRADAS!$I:$I,CADASTRO!M$2)/(SUMIFS(ENTRADAS!$D:$D,ENTRADAS!$B:$B,CADASTRO!$B446,ENTRADAS!$I:$I,CADASTRO!M$2)),0)</f>
        <v>0</v>
      </c>
      <c r="N446" s="9">
        <f>IFERROR(SUMIFS(ENTRADAS!$J:$J,ENTRADAS!$B:$B,CADASTRO!$B446,ENTRADAS!$I:$I,CADASTRO!N$2)/(SUMIFS(ENTRADAS!$D:$D,ENTRADAS!$B:$B,CADASTRO!$B446,ENTRADAS!$I:$I,CADASTRO!N$2)),0)</f>
        <v>0</v>
      </c>
      <c r="O446" s="9">
        <f>IFERROR(SUMIFS(ENTRADAS!$J:$J,ENTRADAS!$B:$B,CADASTRO!$B446,ENTRADAS!$I:$I,CADASTRO!O$2)/(SUMIFS(ENTRADAS!$D:$D,ENTRADAS!$B:$B,CADASTRO!$B446,ENTRADAS!$I:$I,CADASTRO!O$2)),0)</f>
        <v>0</v>
      </c>
      <c r="P446" s="9">
        <f>IFERROR(SUMIFS(ENTRADAS!$J:$J,ENTRADAS!$B:$B,CADASTRO!$B446,ENTRADAS!$I:$I,CADASTRO!P$2)/(SUMIFS(ENTRADAS!$D:$D,ENTRADAS!$B:$B,CADASTRO!$B446,ENTRADAS!$I:$I,CADASTRO!P$2)),0)</f>
        <v>0</v>
      </c>
      <c r="Q446" s="9">
        <f>IFERROR(SUMIFS(ENTRADAS!$J:$J,ENTRADAS!$B:$B,CADASTRO!$B446,ENTRADAS!$I:$I,CADASTRO!Q$2)/(SUMIFS(ENTRADAS!$D:$D,ENTRADAS!$B:$B,CADASTRO!$B446,ENTRADAS!$I:$I,CADASTRO!Q$2)),0)</f>
        <v>0</v>
      </c>
      <c r="R446" s="212">
        <f t="shared" si="21"/>
        <v>0</v>
      </c>
      <c r="S446" s="17">
        <f t="shared" si="22"/>
        <v>0</v>
      </c>
      <c r="T446" s="212">
        <f t="shared" si="23"/>
        <v>12</v>
      </c>
      <c r="U446" s="209">
        <v>12</v>
      </c>
    </row>
    <row r="447" spans="1:21" ht="15" customHeight="1" x14ac:dyDescent="0.25">
      <c r="A447" s="7"/>
      <c r="B447" s="7"/>
      <c r="C447" s="7"/>
      <c r="D447" s="8"/>
      <c r="E447" s="9"/>
      <c r="F447" s="9">
        <f>IFERROR(SUMIFS(ENTRADAS!$J:$J,ENTRADAS!$B:$B,CADASTRO!$B447,ENTRADAS!$I:$I,CADASTRO!F$2)/(SUMIFS(ENTRADAS!$D:$D,ENTRADAS!$B:$B,CADASTRO!$B447,ENTRADAS!$I:$I,CADASTRO!F$2)),0)</f>
        <v>0</v>
      </c>
      <c r="G447" s="9">
        <f>IFERROR(SUMIFS(ENTRADAS!$J:$J,ENTRADAS!$B:$B,CADASTRO!$B447,ENTRADAS!$I:$I,CADASTRO!G$2)/(SUMIFS(ENTRADAS!$D:$D,ENTRADAS!$B:$B,CADASTRO!$B447,ENTRADAS!$I:$I,CADASTRO!G$2)),0)</f>
        <v>0</v>
      </c>
      <c r="H447" s="9">
        <f>IFERROR(SUMIFS(ENTRADAS!$J:$J,ENTRADAS!$B:$B,CADASTRO!$B447,ENTRADAS!$I:$I,CADASTRO!H$2)/(SUMIFS(ENTRADAS!$D:$D,ENTRADAS!$B:$B,CADASTRO!$B447,ENTRADAS!$I:$I,CADASTRO!H$2)),0)</f>
        <v>0</v>
      </c>
      <c r="I447" s="9">
        <f>IFERROR(SUMIFS(ENTRADAS!$J:$J,ENTRADAS!$B:$B,CADASTRO!$B447,ENTRADAS!$I:$I,CADASTRO!I$2)/(SUMIFS(ENTRADAS!$D:$D,ENTRADAS!$B:$B,CADASTRO!$B447,ENTRADAS!$I:$I,CADASTRO!I$2)),0)</f>
        <v>0</v>
      </c>
      <c r="J447" s="9">
        <f>IFERROR(SUMIFS(ENTRADAS!$J:$J,ENTRADAS!$B:$B,CADASTRO!$B447,ENTRADAS!$I:$I,CADASTRO!J$2)/(SUMIFS(ENTRADAS!$D:$D,ENTRADAS!$B:$B,CADASTRO!$B447,ENTRADAS!$I:$I,CADASTRO!J$2)),0)</f>
        <v>0</v>
      </c>
      <c r="K447" s="9">
        <f>IFERROR(SUMIFS(ENTRADAS!$J:$J,ENTRADAS!$B:$B,CADASTRO!$B447,ENTRADAS!$I:$I,CADASTRO!K$2)/(SUMIFS(ENTRADAS!$D:$D,ENTRADAS!$B:$B,CADASTRO!$B447,ENTRADAS!$I:$I,CADASTRO!K$2)),0)</f>
        <v>0</v>
      </c>
      <c r="L447" s="9">
        <f>IFERROR(SUMIFS(ENTRADAS!$J:$J,ENTRADAS!$B:$B,CADASTRO!$B447,ENTRADAS!$I:$I,CADASTRO!L$2)/(SUMIFS(ENTRADAS!$D:$D,ENTRADAS!$B:$B,CADASTRO!$B447,ENTRADAS!$I:$I,CADASTRO!L$2)),0)</f>
        <v>0</v>
      </c>
      <c r="M447" s="9">
        <f>IFERROR(SUMIFS(ENTRADAS!$J:$J,ENTRADAS!$B:$B,CADASTRO!$B447,ENTRADAS!$I:$I,CADASTRO!M$2)/(SUMIFS(ENTRADAS!$D:$D,ENTRADAS!$B:$B,CADASTRO!$B447,ENTRADAS!$I:$I,CADASTRO!M$2)),0)</f>
        <v>0</v>
      </c>
      <c r="N447" s="9">
        <f>IFERROR(SUMIFS(ENTRADAS!$J:$J,ENTRADAS!$B:$B,CADASTRO!$B447,ENTRADAS!$I:$I,CADASTRO!N$2)/(SUMIFS(ENTRADAS!$D:$D,ENTRADAS!$B:$B,CADASTRO!$B447,ENTRADAS!$I:$I,CADASTRO!N$2)),0)</f>
        <v>0</v>
      </c>
      <c r="O447" s="9">
        <f>IFERROR(SUMIFS(ENTRADAS!$J:$J,ENTRADAS!$B:$B,CADASTRO!$B447,ENTRADAS!$I:$I,CADASTRO!O$2)/(SUMIFS(ENTRADAS!$D:$D,ENTRADAS!$B:$B,CADASTRO!$B447,ENTRADAS!$I:$I,CADASTRO!O$2)),0)</f>
        <v>0</v>
      </c>
      <c r="P447" s="9">
        <f>IFERROR(SUMIFS(ENTRADAS!$J:$J,ENTRADAS!$B:$B,CADASTRO!$B447,ENTRADAS!$I:$I,CADASTRO!P$2)/(SUMIFS(ENTRADAS!$D:$D,ENTRADAS!$B:$B,CADASTRO!$B447,ENTRADAS!$I:$I,CADASTRO!P$2)),0)</f>
        <v>0</v>
      </c>
      <c r="Q447" s="9">
        <f>IFERROR(SUMIFS(ENTRADAS!$J:$J,ENTRADAS!$B:$B,CADASTRO!$B447,ENTRADAS!$I:$I,CADASTRO!Q$2)/(SUMIFS(ENTRADAS!$D:$D,ENTRADAS!$B:$B,CADASTRO!$B447,ENTRADAS!$I:$I,CADASTRO!Q$2)),0)</f>
        <v>0</v>
      </c>
      <c r="R447" s="212">
        <f t="shared" si="21"/>
        <v>0</v>
      </c>
      <c r="S447" s="17">
        <f t="shared" si="22"/>
        <v>0</v>
      </c>
      <c r="T447" s="212">
        <f t="shared" si="23"/>
        <v>12</v>
      </c>
      <c r="U447" s="209">
        <v>12</v>
      </c>
    </row>
    <row r="448" spans="1:21" ht="15" customHeight="1" x14ac:dyDescent="0.25">
      <c r="A448" s="7"/>
      <c r="B448" s="7"/>
      <c r="C448" s="7"/>
      <c r="D448" s="8"/>
      <c r="E448" s="9"/>
      <c r="F448" s="9">
        <f>IFERROR(SUMIFS(ENTRADAS!$J:$J,ENTRADAS!$B:$B,CADASTRO!$B448,ENTRADAS!$I:$I,CADASTRO!F$2)/(SUMIFS(ENTRADAS!$D:$D,ENTRADAS!$B:$B,CADASTRO!$B448,ENTRADAS!$I:$I,CADASTRO!F$2)),0)</f>
        <v>0</v>
      </c>
      <c r="G448" s="9">
        <f>IFERROR(SUMIFS(ENTRADAS!$J:$J,ENTRADAS!$B:$B,CADASTRO!$B448,ENTRADAS!$I:$I,CADASTRO!G$2)/(SUMIFS(ENTRADAS!$D:$D,ENTRADAS!$B:$B,CADASTRO!$B448,ENTRADAS!$I:$I,CADASTRO!G$2)),0)</f>
        <v>0</v>
      </c>
      <c r="H448" s="9">
        <f>IFERROR(SUMIFS(ENTRADAS!$J:$J,ENTRADAS!$B:$B,CADASTRO!$B448,ENTRADAS!$I:$I,CADASTRO!H$2)/(SUMIFS(ENTRADAS!$D:$D,ENTRADAS!$B:$B,CADASTRO!$B448,ENTRADAS!$I:$I,CADASTRO!H$2)),0)</f>
        <v>0</v>
      </c>
      <c r="I448" s="9">
        <f>IFERROR(SUMIFS(ENTRADAS!$J:$J,ENTRADAS!$B:$B,CADASTRO!$B448,ENTRADAS!$I:$I,CADASTRO!I$2)/(SUMIFS(ENTRADAS!$D:$D,ENTRADAS!$B:$B,CADASTRO!$B448,ENTRADAS!$I:$I,CADASTRO!I$2)),0)</f>
        <v>0</v>
      </c>
      <c r="J448" s="9">
        <f>IFERROR(SUMIFS(ENTRADAS!$J:$J,ENTRADAS!$B:$B,CADASTRO!$B448,ENTRADAS!$I:$I,CADASTRO!J$2)/(SUMIFS(ENTRADAS!$D:$D,ENTRADAS!$B:$B,CADASTRO!$B448,ENTRADAS!$I:$I,CADASTRO!J$2)),0)</f>
        <v>0</v>
      </c>
      <c r="K448" s="9">
        <f>IFERROR(SUMIFS(ENTRADAS!$J:$J,ENTRADAS!$B:$B,CADASTRO!$B448,ENTRADAS!$I:$I,CADASTRO!K$2)/(SUMIFS(ENTRADAS!$D:$D,ENTRADAS!$B:$B,CADASTRO!$B448,ENTRADAS!$I:$I,CADASTRO!K$2)),0)</f>
        <v>0</v>
      </c>
      <c r="L448" s="9">
        <f>IFERROR(SUMIFS(ENTRADAS!$J:$J,ENTRADAS!$B:$B,CADASTRO!$B448,ENTRADAS!$I:$I,CADASTRO!L$2)/(SUMIFS(ENTRADAS!$D:$D,ENTRADAS!$B:$B,CADASTRO!$B448,ENTRADAS!$I:$I,CADASTRO!L$2)),0)</f>
        <v>0</v>
      </c>
      <c r="M448" s="9">
        <f>IFERROR(SUMIFS(ENTRADAS!$J:$J,ENTRADAS!$B:$B,CADASTRO!$B448,ENTRADAS!$I:$I,CADASTRO!M$2)/(SUMIFS(ENTRADAS!$D:$D,ENTRADAS!$B:$B,CADASTRO!$B448,ENTRADAS!$I:$I,CADASTRO!M$2)),0)</f>
        <v>0</v>
      </c>
      <c r="N448" s="9">
        <f>IFERROR(SUMIFS(ENTRADAS!$J:$J,ENTRADAS!$B:$B,CADASTRO!$B448,ENTRADAS!$I:$I,CADASTRO!N$2)/(SUMIFS(ENTRADAS!$D:$D,ENTRADAS!$B:$B,CADASTRO!$B448,ENTRADAS!$I:$I,CADASTRO!N$2)),0)</f>
        <v>0</v>
      </c>
      <c r="O448" s="9">
        <f>IFERROR(SUMIFS(ENTRADAS!$J:$J,ENTRADAS!$B:$B,CADASTRO!$B448,ENTRADAS!$I:$I,CADASTRO!O$2)/(SUMIFS(ENTRADAS!$D:$D,ENTRADAS!$B:$B,CADASTRO!$B448,ENTRADAS!$I:$I,CADASTRO!O$2)),0)</f>
        <v>0</v>
      </c>
      <c r="P448" s="9">
        <f>IFERROR(SUMIFS(ENTRADAS!$J:$J,ENTRADAS!$B:$B,CADASTRO!$B448,ENTRADAS!$I:$I,CADASTRO!P$2)/(SUMIFS(ENTRADAS!$D:$D,ENTRADAS!$B:$B,CADASTRO!$B448,ENTRADAS!$I:$I,CADASTRO!P$2)),0)</f>
        <v>0</v>
      </c>
      <c r="Q448" s="9">
        <f>IFERROR(SUMIFS(ENTRADAS!$J:$J,ENTRADAS!$B:$B,CADASTRO!$B448,ENTRADAS!$I:$I,CADASTRO!Q$2)/(SUMIFS(ENTRADAS!$D:$D,ENTRADAS!$B:$B,CADASTRO!$B448,ENTRADAS!$I:$I,CADASTRO!Q$2)),0)</f>
        <v>0</v>
      </c>
      <c r="R448" s="212">
        <f t="shared" si="21"/>
        <v>0</v>
      </c>
      <c r="S448" s="17">
        <f t="shared" si="22"/>
        <v>0</v>
      </c>
      <c r="T448" s="212">
        <f t="shared" si="23"/>
        <v>12</v>
      </c>
      <c r="U448" s="209">
        <v>12</v>
      </c>
    </row>
    <row r="449" spans="1:21" ht="15" customHeight="1" x14ac:dyDescent="0.25">
      <c r="A449" s="7"/>
      <c r="B449" s="7"/>
      <c r="C449" s="7"/>
      <c r="D449" s="8"/>
      <c r="E449" s="9"/>
      <c r="F449" s="9">
        <f>IFERROR(SUMIFS(ENTRADAS!$J:$J,ENTRADAS!$B:$B,CADASTRO!$B449,ENTRADAS!$I:$I,CADASTRO!F$2)/(SUMIFS(ENTRADAS!$D:$D,ENTRADAS!$B:$B,CADASTRO!$B449,ENTRADAS!$I:$I,CADASTRO!F$2)),0)</f>
        <v>0</v>
      </c>
      <c r="G449" s="9">
        <f>IFERROR(SUMIFS(ENTRADAS!$J:$J,ENTRADAS!$B:$B,CADASTRO!$B449,ENTRADAS!$I:$I,CADASTRO!G$2)/(SUMIFS(ENTRADAS!$D:$D,ENTRADAS!$B:$B,CADASTRO!$B449,ENTRADAS!$I:$I,CADASTRO!G$2)),0)</f>
        <v>0</v>
      </c>
      <c r="H449" s="9">
        <f>IFERROR(SUMIFS(ENTRADAS!$J:$J,ENTRADAS!$B:$B,CADASTRO!$B449,ENTRADAS!$I:$I,CADASTRO!H$2)/(SUMIFS(ENTRADAS!$D:$D,ENTRADAS!$B:$B,CADASTRO!$B449,ENTRADAS!$I:$I,CADASTRO!H$2)),0)</f>
        <v>0</v>
      </c>
      <c r="I449" s="9">
        <f>IFERROR(SUMIFS(ENTRADAS!$J:$J,ENTRADAS!$B:$B,CADASTRO!$B449,ENTRADAS!$I:$I,CADASTRO!I$2)/(SUMIFS(ENTRADAS!$D:$D,ENTRADAS!$B:$B,CADASTRO!$B449,ENTRADAS!$I:$I,CADASTRO!I$2)),0)</f>
        <v>0</v>
      </c>
      <c r="J449" s="9">
        <f>IFERROR(SUMIFS(ENTRADAS!$J:$J,ENTRADAS!$B:$B,CADASTRO!$B449,ENTRADAS!$I:$I,CADASTRO!J$2)/(SUMIFS(ENTRADAS!$D:$D,ENTRADAS!$B:$B,CADASTRO!$B449,ENTRADAS!$I:$I,CADASTRO!J$2)),0)</f>
        <v>0</v>
      </c>
      <c r="K449" s="9">
        <f>IFERROR(SUMIFS(ENTRADAS!$J:$J,ENTRADAS!$B:$B,CADASTRO!$B449,ENTRADAS!$I:$I,CADASTRO!K$2)/(SUMIFS(ENTRADAS!$D:$D,ENTRADAS!$B:$B,CADASTRO!$B449,ENTRADAS!$I:$I,CADASTRO!K$2)),0)</f>
        <v>0</v>
      </c>
      <c r="L449" s="9">
        <f>IFERROR(SUMIFS(ENTRADAS!$J:$J,ENTRADAS!$B:$B,CADASTRO!$B449,ENTRADAS!$I:$I,CADASTRO!L$2)/(SUMIFS(ENTRADAS!$D:$D,ENTRADAS!$B:$B,CADASTRO!$B449,ENTRADAS!$I:$I,CADASTRO!L$2)),0)</f>
        <v>0</v>
      </c>
      <c r="M449" s="9">
        <f>IFERROR(SUMIFS(ENTRADAS!$J:$J,ENTRADAS!$B:$B,CADASTRO!$B449,ENTRADAS!$I:$I,CADASTRO!M$2)/(SUMIFS(ENTRADAS!$D:$D,ENTRADAS!$B:$B,CADASTRO!$B449,ENTRADAS!$I:$I,CADASTRO!M$2)),0)</f>
        <v>0</v>
      </c>
      <c r="N449" s="9">
        <f>IFERROR(SUMIFS(ENTRADAS!$J:$J,ENTRADAS!$B:$B,CADASTRO!$B449,ENTRADAS!$I:$I,CADASTRO!N$2)/(SUMIFS(ENTRADAS!$D:$D,ENTRADAS!$B:$B,CADASTRO!$B449,ENTRADAS!$I:$I,CADASTRO!N$2)),0)</f>
        <v>0</v>
      </c>
      <c r="O449" s="9">
        <f>IFERROR(SUMIFS(ENTRADAS!$J:$J,ENTRADAS!$B:$B,CADASTRO!$B449,ENTRADAS!$I:$I,CADASTRO!O$2)/(SUMIFS(ENTRADAS!$D:$D,ENTRADAS!$B:$B,CADASTRO!$B449,ENTRADAS!$I:$I,CADASTRO!O$2)),0)</f>
        <v>0</v>
      </c>
      <c r="P449" s="9">
        <f>IFERROR(SUMIFS(ENTRADAS!$J:$J,ENTRADAS!$B:$B,CADASTRO!$B449,ENTRADAS!$I:$I,CADASTRO!P$2)/(SUMIFS(ENTRADAS!$D:$D,ENTRADAS!$B:$B,CADASTRO!$B449,ENTRADAS!$I:$I,CADASTRO!P$2)),0)</f>
        <v>0</v>
      </c>
      <c r="Q449" s="9">
        <f>IFERROR(SUMIFS(ENTRADAS!$J:$J,ENTRADAS!$B:$B,CADASTRO!$B449,ENTRADAS!$I:$I,CADASTRO!Q$2)/(SUMIFS(ENTRADAS!$D:$D,ENTRADAS!$B:$B,CADASTRO!$B449,ENTRADAS!$I:$I,CADASTRO!Q$2)),0)</f>
        <v>0</v>
      </c>
      <c r="R449" s="212">
        <f t="shared" si="21"/>
        <v>0</v>
      </c>
      <c r="S449" s="17">
        <f t="shared" si="22"/>
        <v>0</v>
      </c>
      <c r="T449" s="212">
        <f t="shared" si="23"/>
        <v>12</v>
      </c>
      <c r="U449" s="209">
        <v>12</v>
      </c>
    </row>
    <row r="450" spans="1:21" ht="15" customHeight="1" x14ac:dyDescent="0.25">
      <c r="A450" s="7"/>
      <c r="B450" s="7"/>
      <c r="C450" s="7"/>
      <c r="D450" s="8"/>
      <c r="E450" s="9"/>
      <c r="F450" s="9">
        <f>IFERROR(SUMIFS(ENTRADAS!$J:$J,ENTRADAS!$B:$B,CADASTRO!$B450,ENTRADAS!$I:$I,CADASTRO!F$2)/(SUMIFS(ENTRADAS!$D:$D,ENTRADAS!$B:$B,CADASTRO!$B450,ENTRADAS!$I:$I,CADASTRO!F$2)),0)</f>
        <v>0</v>
      </c>
      <c r="G450" s="9">
        <f>IFERROR(SUMIFS(ENTRADAS!$J:$J,ENTRADAS!$B:$B,CADASTRO!$B450,ENTRADAS!$I:$I,CADASTRO!G$2)/(SUMIFS(ENTRADAS!$D:$D,ENTRADAS!$B:$B,CADASTRO!$B450,ENTRADAS!$I:$I,CADASTRO!G$2)),0)</f>
        <v>0</v>
      </c>
      <c r="H450" s="9">
        <f>IFERROR(SUMIFS(ENTRADAS!$J:$J,ENTRADAS!$B:$B,CADASTRO!$B450,ENTRADAS!$I:$I,CADASTRO!H$2)/(SUMIFS(ENTRADAS!$D:$D,ENTRADAS!$B:$B,CADASTRO!$B450,ENTRADAS!$I:$I,CADASTRO!H$2)),0)</f>
        <v>0</v>
      </c>
      <c r="I450" s="9">
        <f>IFERROR(SUMIFS(ENTRADAS!$J:$J,ENTRADAS!$B:$B,CADASTRO!$B450,ENTRADAS!$I:$I,CADASTRO!I$2)/(SUMIFS(ENTRADAS!$D:$D,ENTRADAS!$B:$B,CADASTRO!$B450,ENTRADAS!$I:$I,CADASTRO!I$2)),0)</f>
        <v>0</v>
      </c>
      <c r="J450" s="9">
        <f>IFERROR(SUMIFS(ENTRADAS!$J:$J,ENTRADAS!$B:$B,CADASTRO!$B450,ENTRADAS!$I:$I,CADASTRO!J$2)/(SUMIFS(ENTRADAS!$D:$D,ENTRADAS!$B:$B,CADASTRO!$B450,ENTRADAS!$I:$I,CADASTRO!J$2)),0)</f>
        <v>0</v>
      </c>
      <c r="K450" s="9">
        <f>IFERROR(SUMIFS(ENTRADAS!$J:$J,ENTRADAS!$B:$B,CADASTRO!$B450,ENTRADAS!$I:$I,CADASTRO!K$2)/(SUMIFS(ENTRADAS!$D:$D,ENTRADAS!$B:$B,CADASTRO!$B450,ENTRADAS!$I:$I,CADASTRO!K$2)),0)</f>
        <v>0</v>
      </c>
      <c r="L450" s="9">
        <f>IFERROR(SUMIFS(ENTRADAS!$J:$J,ENTRADAS!$B:$B,CADASTRO!$B450,ENTRADAS!$I:$I,CADASTRO!L$2)/(SUMIFS(ENTRADAS!$D:$D,ENTRADAS!$B:$B,CADASTRO!$B450,ENTRADAS!$I:$I,CADASTRO!L$2)),0)</f>
        <v>0</v>
      </c>
      <c r="M450" s="9">
        <f>IFERROR(SUMIFS(ENTRADAS!$J:$J,ENTRADAS!$B:$B,CADASTRO!$B450,ENTRADAS!$I:$I,CADASTRO!M$2)/(SUMIFS(ENTRADAS!$D:$D,ENTRADAS!$B:$B,CADASTRO!$B450,ENTRADAS!$I:$I,CADASTRO!M$2)),0)</f>
        <v>0</v>
      </c>
      <c r="N450" s="9">
        <f>IFERROR(SUMIFS(ENTRADAS!$J:$J,ENTRADAS!$B:$B,CADASTRO!$B450,ENTRADAS!$I:$I,CADASTRO!N$2)/(SUMIFS(ENTRADAS!$D:$D,ENTRADAS!$B:$B,CADASTRO!$B450,ENTRADAS!$I:$I,CADASTRO!N$2)),0)</f>
        <v>0</v>
      </c>
      <c r="O450" s="9">
        <f>IFERROR(SUMIFS(ENTRADAS!$J:$J,ENTRADAS!$B:$B,CADASTRO!$B450,ENTRADAS!$I:$I,CADASTRO!O$2)/(SUMIFS(ENTRADAS!$D:$D,ENTRADAS!$B:$B,CADASTRO!$B450,ENTRADAS!$I:$I,CADASTRO!O$2)),0)</f>
        <v>0</v>
      </c>
      <c r="P450" s="9">
        <f>IFERROR(SUMIFS(ENTRADAS!$J:$J,ENTRADAS!$B:$B,CADASTRO!$B450,ENTRADAS!$I:$I,CADASTRO!P$2)/(SUMIFS(ENTRADAS!$D:$D,ENTRADAS!$B:$B,CADASTRO!$B450,ENTRADAS!$I:$I,CADASTRO!P$2)),0)</f>
        <v>0</v>
      </c>
      <c r="Q450" s="9">
        <f>IFERROR(SUMIFS(ENTRADAS!$J:$J,ENTRADAS!$B:$B,CADASTRO!$B450,ENTRADAS!$I:$I,CADASTRO!Q$2)/(SUMIFS(ENTRADAS!$D:$D,ENTRADAS!$B:$B,CADASTRO!$B450,ENTRADAS!$I:$I,CADASTRO!Q$2)),0)</f>
        <v>0</v>
      </c>
      <c r="R450" s="212">
        <f t="shared" si="21"/>
        <v>0</v>
      </c>
      <c r="S450" s="17">
        <f t="shared" si="22"/>
        <v>0</v>
      </c>
      <c r="T450" s="212">
        <f t="shared" si="23"/>
        <v>12</v>
      </c>
      <c r="U450" s="209">
        <v>12</v>
      </c>
    </row>
    <row r="451" spans="1:21" ht="15" customHeight="1" x14ac:dyDescent="0.25">
      <c r="A451" s="7"/>
      <c r="B451" s="7"/>
      <c r="C451" s="7"/>
      <c r="D451" s="8"/>
      <c r="E451" s="9"/>
      <c r="F451" s="9">
        <f>IFERROR(SUMIFS(ENTRADAS!$J:$J,ENTRADAS!$B:$B,CADASTRO!$B451,ENTRADAS!$I:$I,CADASTRO!F$2)/(SUMIFS(ENTRADAS!$D:$D,ENTRADAS!$B:$B,CADASTRO!$B451,ENTRADAS!$I:$I,CADASTRO!F$2)),0)</f>
        <v>0</v>
      </c>
      <c r="G451" s="9">
        <f>IFERROR(SUMIFS(ENTRADAS!$J:$J,ENTRADAS!$B:$B,CADASTRO!$B451,ENTRADAS!$I:$I,CADASTRO!G$2)/(SUMIFS(ENTRADAS!$D:$D,ENTRADAS!$B:$B,CADASTRO!$B451,ENTRADAS!$I:$I,CADASTRO!G$2)),0)</f>
        <v>0</v>
      </c>
      <c r="H451" s="9">
        <f>IFERROR(SUMIFS(ENTRADAS!$J:$J,ENTRADAS!$B:$B,CADASTRO!$B451,ENTRADAS!$I:$I,CADASTRO!H$2)/(SUMIFS(ENTRADAS!$D:$D,ENTRADAS!$B:$B,CADASTRO!$B451,ENTRADAS!$I:$I,CADASTRO!H$2)),0)</f>
        <v>0</v>
      </c>
      <c r="I451" s="9">
        <f>IFERROR(SUMIFS(ENTRADAS!$J:$J,ENTRADAS!$B:$B,CADASTRO!$B451,ENTRADAS!$I:$I,CADASTRO!I$2)/(SUMIFS(ENTRADAS!$D:$D,ENTRADAS!$B:$B,CADASTRO!$B451,ENTRADAS!$I:$I,CADASTRO!I$2)),0)</f>
        <v>0</v>
      </c>
      <c r="J451" s="9">
        <f>IFERROR(SUMIFS(ENTRADAS!$J:$J,ENTRADAS!$B:$B,CADASTRO!$B451,ENTRADAS!$I:$I,CADASTRO!J$2)/(SUMIFS(ENTRADAS!$D:$D,ENTRADAS!$B:$B,CADASTRO!$B451,ENTRADAS!$I:$I,CADASTRO!J$2)),0)</f>
        <v>0</v>
      </c>
      <c r="K451" s="9">
        <f>IFERROR(SUMIFS(ENTRADAS!$J:$J,ENTRADAS!$B:$B,CADASTRO!$B451,ENTRADAS!$I:$I,CADASTRO!K$2)/(SUMIFS(ENTRADAS!$D:$D,ENTRADAS!$B:$B,CADASTRO!$B451,ENTRADAS!$I:$I,CADASTRO!K$2)),0)</f>
        <v>0</v>
      </c>
      <c r="L451" s="9">
        <f>IFERROR(SUMIFS(ENTRADAS!$J:$J,ENTRADAS!$B:$B,CADASTRO!$B451,ENTRADAS!$I:$I,CADASTRO!L$2)/(SUMIFS(ENTRADAS!$D:$D,ENTRADAS!$B:$B,CADASTRO!$B451,ENTRADAS!$I:$I,CADASTRO!L$2)),0)</f>
        <v>0</v>
      </c>
      <c r="M451" s="9">
        <f>IFERROR(SUMIFS(ENTRADAS!$J:$J,ENTRADAS!$B:$B,CADASTRO!$B451,ENTRADAS!$I:$I,CADASTRO!M$2)/(SUMIFS(ENTRADAS!$D:$D,ENTRADAS!$B:$B,CADASTRO!$B451,ENTRADAS!$I:$I,CADASTRO!M$2)),0)</f>
        <v>0</v>
      </c>
      <c r="N451" s="9">
        <f>IFERROR(SUMIFS(ENTRADAS!$J:$J,ENTRADAS!$B:$B,CADASTRO!$B451,ENTRADAS!$I:$I,CADASTRO!N$2)/(SUMIFS(ENTRADAS!$D:$D,ENTRADAS!$B:$B,CADASTRO!$B451,ENTRADAS!$I:$I,CADASTRO!N$2)),0)</f>
        <v>0</v>
      </c>
      <c r="O451" s="9">
        <f>IFERROR(SUMIFS(ENTRADAS!$J:$J,ENTRADAS!$B:$B,CADASTRO!$B451,ENTRADAS!$I:$I,CADASTRO!O$2)/(SUMIFS(ENTRADAS!$D:$D,ENTRADAS!$B:$B,CADASTRO!$B451,ENTRADAS!$I:$I,CADASTRO!O$2)),0)</f>
        <v>0</v>
      </c>
      <c r="P451" s="9">
        <f>IFERROR(SUMIFS(ENTRADAS!$J:$J,ENTRADAS!$B:$B,CADASTRO!$B451,ENTRADAS!$I:$I,CADASTRO!P$2)/(SUMIFS(ENTRADAS!$D:$D,ENTRADAS!$B:$B,CADASTRO!$B451,ENTRADAS!$I:$I,CADASTRO!P$2)),0)</f>
        <v>0</v>
      </c>
      <c r="Q451" s="9">
        <f>IFERROR(SUMIFS(ENTRADAS!$J:$J,ENTRADAS!$B:$B,CADASTRO!$B451,ENTRADAS!$I:$I,CADASTRO!Q$2)/(SUMIFS(ENTRADAS!$D:$D,ENTRADAS!$B:$B,CADASTRO!$B451,ENTRADAS!$I:$I,CADASTRO!Q$2)),0)</f>
        <v>0</v>
      </c>
      <c r="R451" s="212">
        <f t="shared" si="21"/>
        <v>0</v>
      </c>
      <c r="S451" s="17">
        <f t="shared" si="22"/>
        <v>0</v>
      </c>
      <c r="T451" s="212">
        <f t="shared" si="23"/>
        <v>12</v>
      </c>
      <c r="U451" s="209">
        <v>12</v>
      </c>
    </row>
    <row r="452" spans="1:21" ht="15" customHeight="1" x14ac:dyDescent="0.25">
      <c r="A452" s="7"/>
      <c r="B452" s="7"/>
      <c r="C452" s="7"/>
      <c r="D452" s="8"/>
      <c r="E452" s="9"/>
      <c r="F452" s="9">
        <f>IFERROR(SUMIFS(ENTRADAS!$J:$J,ENTRADAS!$B:$B,CADASTRO!$B452,ENTRADAS!$I:$I,CADASTRO!F$2)/(SUMIFS(ENTRADAS!$D:$D,ENTRADAS!$B:$B,CADASTRO!$B452,ENTRADAS!$I:$I,CADASTRO!F$2)),0)</f>
        <v>0</v>
      </c>
      <c r="G452" s="9">
        <f>IFERROR(SUMIFS(ENTRADAS!$J:$J,ENTRADAS!$B:$B,CADASTRO!$B452,ENTRADAS!$I:$I,CADASTRO!G$2)/(SUMIFS(ENTRADAS!$D:$D,ENTRADAS!$B:$B,CADASTRO!$B452,ENTRADAS!$I:$I,CADASTRO!G$2)),0)</f>
        <v>0</v>
      </c>
      <c r="H452" s="9">
        <f>IFERROR(SUMIFS(ENTRADAS!$J:$J,ENTRADAS!$B:$B,CADASTRO!$B452,ENTRADAS!$I:$I,CADASTRO!H$2)/(SUMIFS(ENTRADAS!$D:$D,ENTRADAS!$B:$B,CADASTRO!$B452,ENTRADAS!$I:$I,CADASTRO!H$2)),0)</f>
        <v>0</v>
      </c>
      <c r="I452" s="9">
        <f>IFERROR(SUMIFS(ENTRADAS!$J:$J,ENTRADAS!$B:$B,CADASTRO!$B452,ENTRADAS!$I:$I,CADASTRO!I$2)/(SUMIFS(ENTRADAS!$D:$D,ENTRADAS!$B:$B,CADASTRO!$B452,ENTRADAS!$I:$I,CADASTRO!I$2)),0)</f>
        <v>0</v>
      </c>
      <c r="J452" s="9">
        <f>IFERROR(SUMIFS(ENTRADAS!$J:$J,ENTRADAS!$B:$B,CADASTRO!$B452,ENTRADAS!$I:$I,CADASTRO!J$2)/(SUMIFS(ENTRADAS!$D:$D,ENTRADAS!$B:$B,CADASTRO!$B452,ENTRADAS!$I:$I,CADASTRO!J$2)),0)</f>
        <v>0</v>
      </c>
      <c r="K452" s="9">
        <f>IFERROR(SUMIFS(ENTRADAS!$J:$J,ENTRADAS!$B:$B,CADASTRO!$B452,ENTRADAS!$I:$I,CADASTRO!K$2)/(SUMIFS(ENTRADAS!$D:$D,ENTRADAS!$B:$B,CADASTRO!$B452,ENTRADAS!$I:$I,CADASTRO!K$2)),0)</f>
        <v>0</v>
      </c>
      <c r="L452" s="9">
        <f>IFERROR(SUMIFS(ENTRADAS!$J:$J,ENTRADAS!$B:$B,CADASTRO!$B452,ENTRADAS!$I:$I,CADASTRO!L$2)/(SUMIFS(ENTRADAS!$D:$D,ENTRADAS!$B:$B,CADASTRO!$B452,ENTRADAS!$I:$I,CADASTRO!L$2)),0)</f>
        <v>0</v>
      </c>
      <c r="M452" s="9">
        <f>IFERROR(SUMIFS(ENTRADAS!$J:$J,ENTRADAS!$B:$B,CADASTRO!$B452,ENTRADAS!$I:$I,CADASTRO!M$2)/(SUMIFS(ENTRADAS!$D:$D,ENTRADAS!$B:$B,CADASTRO!$B452,ENTRADAS!$I:$I,CADASTRO!M$2)),0)</f>
        <v>0</v>
      </c>
      <c r="N452" s="9">
        <f>IFERROR(SUMIFS(ENTRADAS!$J:$J,ENTRADAS!$B:$B,CADASTRO!$B452,ENTRADAS!$I:$I,CADASTRO!N$2)/(SUMIFS(ENTRADAS!$D:$D,ENTRADAS!$B:$B,CADASTRO!$B452,ENTRADAS!$I:$I,CADASTRO!N$2)),0)</f>
        <v>0</v>
      </c>
      <c r="O452" s="9">
        <f>IFERROR(SUMIFS(ENTRADAS!$J:$J,ENTRADAS!$B:$B,CADASTRO!$B452,ENTRADAS!$I:$I,CADASTRO!O$2)/(SUMIFS(ENTRADAS!$D:$D,ENTRADAS!$B:$B,CADASTRO!$B452,ENTRADAS!$I:$I,CADASTRO!O$2)),0)</f>
        <v>0</v>
      </c>
      <c r="P452" s="9">
        <f>IFERROR(SUMIFS(ENTRADAS!$J:$J,ENTRADAS!$B:$B,CADASTRO!$B452,ENTRADAS!$I:$I,CADASTRO!P$2)/(SUMIFS(ENTRADAS!$D:$D,ENTRADAS!$B:$B,CADASTRO!$B452,ENTRADAS!$I:$I,CADASTRO!P$2)),0)</f>
        <v>0</v>
      </c>
      <c r="Q452" s="9">
        <f>IFERROR(SUMIFS(ENTRADAS!$J:$J,ENTRADAS!$B:$B,CADASTRO!$B452,ENTRADAS!$I:$I,CADASTRO!Q$2)/(SUMIFS(ENTRADAS!$D:$D,ENTRADAS!$B:$B,CADASTRO!$B452,ENTRADAS!$I:$I,CADASTRO!Q$2)),0)</f>
        <v>0</v>
      </c>
      <c r="R452" s="212">
        <f t="shared" si="21"/>
        <v>0</v>
      </c>
      <c r="S452" s="17">
        <f t="shared" si="22"/>
        <v>0</v>
      </c>
      <c r="T452" s="212">
        <f t="shared" si="23"/>
        <v>12</v>
      </c>
      <c r="U452" s="209">
        <v>12</v>
      </c>
    </row>
    <row r="453" spans="1:21" ht="15" customHeight="1" x14ac:dyDescent="0.25">
      <c r="A453" s="7"/>
      <c r="B453" s="7"/>
      <c r="C453" s="7"/>
      <c r="D453" s="8"/>
      <c r="E453" s="9"/>
      <c r="F453" s="9">
        <f>IFERROR(SUMIFS(ENTRADAS!$J:$J,ENTRADAS!$B:$B,CADASTRO!$B453,ENTRADAS!$I:$I,CADASTRO!F$2)/(SUMIFS(ENTRADAS!$D:$D,ENTRADAS!$B:$B,CADASTRO!$B453,ENTRADAS!$I:$I,CADASTRO!F$2)),0)</f>
        <v>0</v>
      </c>
      <c r="G453" s="9">
        <f>IFERROR(SUMIFS(ENTRADAS!$J:$J,ENTRADAS!$B:$B,CADASTRO!$B453,ENTRADAS!$I:$I,CADASTRO!G$2)/(SUMIFS(ENTRADAS!$D:$D,ENTRADAS!$B:$B,CADASTRO!$B453,ENTRADAS!$I:$I,CADASTRO!G$2)),0)</f>
        <v>0</v>
      </c>
      <c r="H453" s="9">
        <f>IFERROR(SUMIFS(ENTRADAS!$J:$J,ENTRADAS!$B:$B,CADASTRO!$B453,ENTRADAS!$I:$I,CADASTRO!H$2)/(SUMIFS(ENTRADAS!$D:$D,ENTRADAS!$B:$B,CADASTRO!$B453,ENTRADAS!$I:$I,CADASTRO!H$2)),0)</f>
        <v>0</v>
      </c>
      <c r="I453" s="9">
        <f>IFERROR(SUMIFS(ENTRADAS!$J:$J,ENTRADAS!$B:$B,CADASTRO!$B453,ENTRADAS!$I:$I,CADASTRO!I$2)/(SUMIFS(ENTRADAS!$D:$D,ENTRADAS!$B:$B,CADASTRO!$B453,ENTRADAS!$I:$I,CADASTRO!I$2)),0)</f>
        <v>0</v>
      </c>
      <c r="J453" s="9">
        <f>IFERROR(SUMIFS(ENTRADAS!$J:$J,ENTRADAS!$B:$B,CADASTRO!$B453,ENTRADAS!$I:$I,CADASTRO!J$2)/(SUMIFS(ENTRADAS!$D:$D,ENTRADAS!$B:$B,CADASTRO!$B453,ENTRADAS!$I:$I,CADASTRO!J$2)),0)</f>
        <v>0</v>
      </c>
      <c r="K453" s="9">
        <f>IFERROR(SUMIFS(ENTRADAS!$J:$J,ENTRADAS!$B:$B,CADASTRO!$B453,ENTRADAS!$I:$I,CADASTRO!K$2)/(SUMIFS(ENTRADAS!$D:$D,ENTRADAS!$B:$B,CADASTRO!$B453,ENTRADAS!$I:$I,CADASTRO!K$2)),0)</f>
        <v>0</v>
      </c>
      <c r="L453" s="9">
        <f>IFERROR(SUMIFS(ENTRADAS!$J:$J,ENTRADAS!$B:$B,CADASTRO!$B453,ENTRADAS!$I:$I,CADASTRO!L$2)/(SUMIFS(ENTRADAS!$D:$D,ENTRADAS!$B:$B,CADASTRO!$B453,ENTRADAS!$I:$I,CADASTRO!L$2)),0)</f>
        <v>0</v>
      </c>
      <c r="M453" s="9">
        <f>IFERROR(SUMIFS(ENTRADAS!$J:$J,ENTRADAS!$B:$B,CADASTRO!$B453,ENTRADAS!$I:$I,CADASTRO!M$2)/(SUMIFS(ENTRADAS!$D:$D,ENTRADAS!$B:$B,CADASTRO!$B453,ENTRADAS!$I:$I,CADASTRO!M$2)),0)</f>
        <v>0</v>
      </c>
      <c r="N453" s="9">
        <f>IFERROR(SUMIFS(ENTRADAS!$J:$J,ENTRADAS!$B:$B,CADASTRO!$B453,ENTRADAS!$I:$I,CADASTRO!N$2)/(SUMIFS(ENTRADAS!$D:$D,ENTRADAS!$B:$B,CADASTRO!$B453,ENTRADAS!$I:$I,CADASTRO!N$2)),0)</f>
        <v>0</v>
      </c>
      <c r="O453" s="9">
        <f>IFERROR(SUMIFS(ENTRADAS!$J:$J,ENTRADAS!$B:$B,CADASTRO!$B453,ENTRADAS!$I:$I,CADASTRO!O$2)/(SUMIFS(ENTRADAS!$D:$D,ENTRADAS!$B:$B,CADASTRO!$B453,ENTRADAS!$I:$I,CADASTRO!O$2)),0)</f>
        <v>0</v>
      </c>
      <c r="P453" s="9">
        <f>IFERROR(SUMIFS(ENTRADAS!$J:$J,ENTRADAS!$B:$B,CADASTRO!$B453,ENTRADAS!$I:$I,CADASTRO!P$2)/(SUMIFS(ENTRADAS!$D:$D,ENTRADAS!$B:$B,CADASTRO!$B453,ENTRADAS!$I:$I,CADASTRO!P$2)),0)</f>
        <v>0</v>
      </c>
      <c r="Q453" s="9">
        <f>IFERROR(SUMIFS(ENTRADAS!$J:$J,ENTRADAS!$B:$B,CADASTRO!$B453,ENTRADAS!$I:$I,CADASTRO!Q$2)/(SUMIFS(ENTRADAS!$D:$D,ENTRADAS!$B:$B,CADASTRO!$B453,ENTRADAS!$I:$I,CADASTRO!Q$2)),0)</f>
        <v>0</v>
      </c>
      <c r="R453" s="212">
        <f t="shared" si="21"/>
        <v>0</v>
      </c>
      <c r="S453" s="17">
        <f t="shared" si="22"/>
        <v>0</v>
      </c>
      <c r="T453" s="212">
        <f t="shared" si="23"/>
        <v>12</v>
      </c>
      <c r="U453" s="209">
        <v>12</v>
      </c>
    </row>
    <row r="454" spans="1:21" ht="15" customHeight="1" x14ac:dyDescent="0.25">
      <c r="A454" s="7"/>
      <c r="B454" s="7"/>
      <c r="C454" s="7"/>
      <c r="D454" s="8"/>
      <c r="E454" s="9"/>
      <c r="F454" s="9">
        <f>IFERROR(SUMIFS(ENTRADAS!$J:$J,ENTRADAS!$B:$B,CADASTRO!$B454,ENTRADAS!$I:$I,CADASTRO!F$2)/(SUMIFS(ENTRADAS!$D:$D,ENTRADAS!$B:$B,CADASTRO!$B454,ENTRADAS!$I:$I,CADASTRO!F$2)),0)</f>
        <v>0</v>
      </c>
      <c r="G454" s="9">
        <f>IFERROR(SUMIFS(ENTRADAS!$J:$J,ENTRADAS!$B:$B,CADASTRO!$B454,ENTRADAS!$I:$I,CADASTRO!G$2)/(SUMIFS(ENTRADAS!$D:$D,ENTRADAS!$B:$B,CADASTRO!$B454,ENTRADAS!$I:$I,CADASTRO!G$2)),0)</f>
        <v>0</v>
      </c>
      <c r="H454" s="9">
        <f>IFERROR(SUMIFS(ENTRADAS!$J:$J,ENTRADAS!$B:$B,CADASTRO!$B454,ENTRADAS!$I:$I,CADASTRO!H$2)/(SUMIFS(ENTRADAS!$D:$D,ENTRADAS!$B:$B,CADASTRO!$B454,ENTRADAS!$I:$I,CADASTRO!H$2)),0)</f>
        <v>0</v>
      </c>
      <c r="I454" s="9">
        <f>IFERROR(SUMIFS(ENTRADAS!$J:$J,ENTRADAS!$B:$B,CADASTRO!$B454,ENTRADAS!$I:$I,CADASTRO!I$2)/(SUMIFS(ENTRADAS!$D:$D,ENTRADAS!$B:$B,CADASTRO!$B454,ENTRADAS!$I:$I,CADASTRO!I$2)),0)</f>
        <v>0</v>
      </c>
      <c r="J454" s="9">
        <f>IFERROR(SUMIFS(ENTRADAS!$J:$J,ENTRADAS!$B:$B,CADASTRO!$B454,ENTRADAS!$I:$I,CADASTRO!J$2)/(SUMIFS(ENTRADAS!$D:$D,ENTRADAS!$B:$B,CADASTRO!$B454,ENTRADAS!$I:$I,CADASTRO!J$2)),0)</f>
        <v>0</v>
      </c>
      <c r="K454" s="9">
        <f>IFERROR(SUMIFS(ENTRADAS!$J:$J,ENTRADAS!$B:$B,CADASTRO!$B454,ENTRADAS!$I:$I,CADASTRO!K$2)/(SUMIFS(ENTRADAS!$D:$D,ENTRADAS!$B:$B,CADASTRO!$B454,ENTRADAS!$I:$I,CADASTRO!K$2)),0)</f>
        <v>0</v>
      </c>
      <c r="L454" s="9">
        <f>IFERROR(SUMIFS(ENTRADAS!$J:$J,ENTRADAS!$B:$B,CADASTRO!$B454,ENTRADAS!$I:$I,CADASTRO!L$2)/(SUMIFS(ENTRADAS!$D:$D,ENTRADAS!$B:$B,CADASTRO!$B454,ENTRADAS!$I:$I,CADASTRO!L$2)),0)</f>
        <v>0</v>
      </c>
      <c r="M454" s="9">
        <f>IFERROR(SUMIFS(ENTRADAS!$J:$J,ENTRADAS!$B:$B,CADASTRO!$B454,ENTRADAS!$I:$I,CADASTRO!M$2)/(SUMIFS(ENTRADAS!$D:$D,ENTRADAS!$B:$B,CADASTRO!$B454,ENTRADAS!$I:$I,CADASTRO!M$2)),0)</f>
        <v>0</v>
      </c>
      <c r="N454" s="9">
        <f>IFERROR(SUMIFS(ENTRADAS!$J:$J,ENTRADAS!$B:$B,CADASTRO!$B454,ENTRADAS!$I:$I,CADASTRO!N$2)/(SUMIFS(ENTRADAS!$D:$D,ENTRADAS!$B:$B,CADASTRO!$B454,ENTRADAS!$I:$I,CADASTRO!N$2)),0)</f>
        <v>0</v>
      </c>
      <c r="O454" s="9">
        <f>IFERROR(SUMIFS(ENTRADAS!$J:$J,ENTRADAS!$B:$B,CADASTRO!$B454,ENTRADAS!$I:$I,CADASTRO!O$2)/(SUMIFS(ENTRADAS!$D:$D,ENTRADAS!$B:$B,CADASTRO!$B454,ENTRADAS!$I:$I,CADASTRO!O$2)),0)</f>
        <v>0</v>
      </c>
      <c r="P454" s="9">
        <f>IFERROR(SUMIFS(ENTRADAS!$J:$J,ENTRADAS!$B:$B,CADASTRO!$B454,ENTRADAS!$I:$I,CADASTRO!P$2)/(SUMIFS(ENTRADAS!$D:$D,ENTRADAS!$B:$B,CADASTRO!$B454,ENTRADAS!$I:$I,CADASTRO!P$2)),0)</f>
        <v>0</v>
      </c>
      <c r="Q454" s="9">
        <f>IFERROR(SUMIFS(ENTRADAS!$J:$J,ENTRADAS!$B:$B,CADASTRO!$B454,ENTRADAS!$I:$I,CADASTRO!Q$2)/(SUMIFS(ENTRADAS!$D:$D,ENTRADAS!$B:$B,CADASTRO!$B454,ENTRADAS!$I:$I,CADASTRO!Q$2)),0)</f>
        <v>0</v>
      </c>
      <c r="R454" s="212">
        <f t="shared" si="21"/>
        <v>0</v>
      </c>
      <c r="S454" s="17">
        <f t="shared" si="22"/>
        <v>0</v>
      </c>
      <c r="T454" s="212">
        <f t="shared" si="23"/>
        <v>12</v>
      </c>
      <c r="U454" s="209">
        <v>12</v>
      </c>
    </row>
    <row r="455" spans="1:21" ht="15" customHeight="1" x14ac:dyDescent="0.25">
      <c r="A455" s="7"/>
      <c r="B455" s="7"/>
      <c r="C455" s="7"/>
      <c r="D455" s="8"/>
      <c r="E455" s="9"/>
      <c r="F455" s="9">
        <f>IFERROR(SUMIFS(ENTRADAS!$J:$J,ENTRADAS!$B:$B,CADASTRO!$B455,ENTRADAS!$I:$I,CADASTRO!F$2)/(SUMIFS(ENTRADAS!$D:$D,ENTRADAS!$B:$B,CADASTRO!$B455,ENTRADAS!$I:$I,CADASTRO!F$2)),0)</f>
        <v>0</v>
      </c>
      <c r="G455" s="9">
        <f>IFERROR(SUMIFS(ENTRADAS!$J:$J,ENTRADAS!$B:$B,CADASTRO!$B455,ENTRADAS!$I:$I,CADASTRO!G$2)/(SUMIFS(ENTRADAS!$D:$D,ENTRADAS!$B:$B,CADASTRO!$B455,ENTRADAS!$I:$I,CADASTRO!G$2)),0)</f>
        <v>0</v>
      </c>
      <c r="H455" s="9">
        <f>IFERROR(SUMIFS(ENTRADAS!$J:$J,ENTRADAS!$B:$B,CADASTRO!$B455,ENTRADAS!$I:$I,CADASTRO!H$2)/(SUMIFS(ENTRADAS!$D:$D,ENTRADAS!$B:$B,CADASTRO!$B455,ENTRADAS!$I:$I,CADASTRO!H$2)),0)</f>
        <v>0</v>
      </c>
      <c r="I455" s="9">
        <f>IFERROR(SUMIFS(ENTRADAS!$J:$J,ENTRADAS!$B:$B,CADASTRO!$B455,ENTRADAS!$I:$I,CADASTRO!I$2)/(SUMIFS(ENTRADAS!$D:$D,ENTRADAS!$B:$B,CADASTRO!$B455,ENTRADAS!$I:$I,CADASTRO!I$2)),0)</f>
        <v>0</v>
      </c>
      <c r="J455" s="9">
        <f>IFERROR(SUMIFS(ENTRADAS!$J:$J,ENTRADAS!$B:$B,CADASTRO!$B455,ENTRADAS!$I:$I,CADASTRO!J$2)/(SUMIFS(ENTRADAS!$D:$D,ENTRADAS!$B:$B,CADASTRO!$B455,ENTRADAS!$I:$I,CADASTRO!J$2)),0)</f>
        <v>0</v>
      </c>
      <c r="K455" s="9">
        <f>IFERROR(SUMIFS(ENTRADAS!$J:$J,ENTRADAS!$B:$B,CADASTRO!$B455,ENTRADAS!$I:$I,CADASTRO!K$2)/(SUMIFS(ENTRADAS!$D:$D,ENTRADAS!$B:$B,CADASTRO!$B455,ENTRADAS!$I:$I,CADASTRO!K$2)),0)</f>
        <v>0</v>
      </c>
      <c r="L455" s="9">
        <f>IFERROR(SUMIFS(ENTRADAS!$J:$J,ENTRADAS!$B:$B,CADASTRO!$B455,ENTRADAS!$I:$I,CADASTRO!L$2)/(SUMIFS(ENTRADAS!$D:$D,ENTRADAS!$B:$B,CADASTRO!$B455,ENTRADAS!$I:$I,CADASTRO!L$2)),0)</f>
        <v>0</v>
      </c>
      <c r="M455" s="9">
        <f>IFERROR(SUMIFS(ENTRADAS!$J:$J,ENTRADAS!$B:$B,CADASTRO!$B455,ENTRADAS!$I:$I,CADASTRO!M$2)/(SUMIFS(ENTRADAS!$D:$D,ENTRADAS!$B:$B,CADASTRO!$B455,ENTRADAS!$I:$I,CADASTRO!M$2)),0)</f>
        <v>0</v>
      </c>
      <c r="N455" s="9">
        <f>IFERROR(SUMIFS(ENTRADAS!$J:$J,ENTRADAS!$B:$B,CADASTRO!$B455,ENTRADAS!$I:$I,CADASTRO!N$2)/(SUMIFS(ENTRADAS!$D:$D,ENTRADAS!$B:$B,CADASTRO!$B455,ENTRADAS!$I:$I,CADASTRO!N$2)),0)</f>
        <v>0</v>
      </c>
      <c r="O455" s="9">
        <f>IFERROR(SUMIFS(ENTRADAS!$J:$J,ENTRADAS!$B:$B,CADASTRO!$B455,ENTRADAS!$I:$I,CADASTRO!O$2)/(SUMIFS(ENTRADAS!$D:$D,ENTRADAS!$B:$B,CADASTRO!$B455,ENTRADAS!$I:$I,CADASTRO!O$2)),0)</f>
        <v>0</v>
      </c>
      <c r="P455" s="9">
        <f>IFERROR(SUMIFS(ENTRADAS!$J:$J,ENTRADAS!$B:$B,CADASTRO!$B455,ENTRADAS!$I:$I,CADASTRO!P$2)/(SUMIFS(ENTRADAS!$D:$D,ENTRADAS!$B:$B,CADASTRO!$B455,ENTRADAS!$I:$I,CADASTRO!P$2)),0)</f>
        <v>0</v>
      </c>
      <c r="Q455" s="9">
        <f>IFERROR(SUMIFS(ENTRADAS!$J:$J,ENTRADAS!$B:$B,CADASTRO!$B455,ENTRADAS!$I:$I,CADASTRO!Q$2)/(SUMIFS(ENTRADAS!$D:$D,ENTRADAS!$B:$B,CADASTRO!$B455,ENTRADAS!$I:$I,CADASTRO!Q$2)),0)</f>
        <v>0</v>
      </c>
      <c r="R455" s="212">
        <f t="shared" si="21"/>
        <v>0</v>
      </c>
      <c r="S455" s="17">
        <f t="shared" si="22"/>
        <v>0</v>
      </c>
      <c r="T455" s="212">
        <f t="shared" si="23"/>
        <v>12</v>
      </c>
      <c r="U455" s="209">
        <v>12</v>
      </c>
    </row>
    <row r="456" spans="1:21" ht="15" customHeight="1" x14ac:dyDescent="0.25">
      <c r="A456" s="7"/>
      <c r="B456" s="7"/>
      <c r="C456" s="7"/>
      <c r="D456" s="8"/>
      <c r="E456" s="9"/>
      <c r="F456" s="9">
        <f>IFERROR(SUMIFS(ENTRADAS!$J:$J,ENTRADAS!$B:$B,CADASTRO!$B456,ENTRADAS!$I:$I,CADASTRO!F$2)/(SUMIFS(ENTRADAS!$D:$D,ENTRADAS!$B:$B,CADASTRO!$B456,ENTRADAS!$I:$I,CADASTRO!F$2)),0)</f>
        <v>0</v>
      </c>
      <c r="G456" s="9">
        <f>IFERROR(SUMIFS(ENTRADAS!$J:$J,ENTRADAS!$B:$B,CADASTRO!$B456,ENTRADAS!$I:$I,CADASTRO!G$2)/(SUMIFS(ENTRADAS!$D:$D,ENTRADAS!$B:$B,CADASTRO!$B456,ENTRADAS!$I:$I,CADASTRO!G$2)),0)</f>
        <v>0</v>
      </c>
      <c r="H456" s="9">
        <f>IFERROR(SUMIFS(ENTRADAS!$J:$J,ENTRADAS!$B:$B,CADASTRO!$B456,ENTRADAS!$I:$I,CADASTRO!H$2)/(SUMIFS(ENTRADAS!$D:$D,ENTRADAS!$B:$B,CADASTRO!$B456,ENTRADAS!$I:$I,CADASTRO!H$2)),0)</f>
        <v>0</v>
      </c>
      <c r="I456" s="9">
        <f>IFERROR(SUMIFS(ENTRADAS!$J:$J,ENTRADAS!$B:$B,CADASTRO!$B456,ENTRADAS!$I:$I,CADASTRO!I$2)/(SUMIFS(ENTRADAS!$D:$D,ENTRADAS!$B:$B,CADASTRO!$B456,ENTRADAS!$I:$I,CADASTRO!I$2)),0)</f>
        <v>0</v>
      </c>
      <c r="J456" s="9">
        <f>IFERROR(SUMIFS(ENTRADAS!$J:$J,ENTRADAS!$B:$B,CADASTRO!$B456,ENTRADAS!$I:$I,CADASTRO!J$2)/(SUMIFS(ENTRADAS!$D:$D,ENTRADAS!$B:$B,CADASTRO!$B456,ENTRADAS!$I:$I,CADASTRO!J$2)),0)</f>
        <v>0</v>
      </c>
      <c r="K456" s="9">
        <f>IFERROR(SUMIFS(ENTRADAS!$J:$J,ENTRADAS!$B:$B,CADASTRO!$B456,ENTRADAS!$I:$I,CADASTRO!K$2)/(SUMIFS(ENTRADAS!$D:$D,ENTRADAS!$B:$B,CADASTRO!$B456,ENTRADAS!$I:$I,CADASTRO!K$2)),0)</f>
        <v>0</v>
      </c>
      <c r="L456" s="9">
        <f>IFERROR(SUMIFS(ENTRADAS!$J:$J,ENTRADAS!$B:$B,CADASTRO!$B456,ENTRADAS!$I:$I,CADASTRO!L$2)/(SUMIFS(ENTRADAS!$D:$D,ENTRADAS!$B:$B,CADASTRO!$B456,ENTRADAS!$I:$I,CADASTRO!L$2)),0)</f>
        <v>0</v>
      </c>
      <c r="M456" s="9">
        <f>IFERROR(SUMIFS(ENTRADAS!$J:$J,ENTRADAS!$B:$B,CADASTRO!$B456,ENTRADAS!$I:$I,CADASTRO!M$2)/(SUMIFS(ENTRADAS!$D:$D,ENTRADAS!$B:$B,CADASTRO!$B456,ENTRADAS!$I:$I,CADASTRO!M$2)),0)</f>
        <v>0</v>
      </c>
      <c r="N456" s="9">
        <f>IFERROR(SUMIFS(ENTRADAS!$J:$J,ENTRADAS!$B:$B,CADASTRO!$B456,ENTRADAS!$I:$I,CADASTRO!N$2)/(SUMIFS(ENTRADAS!$D:$D,ENTRADAS!$B:$B,CADASTRO!$B456,ENTRADAS!$I:$I,CADASTRO!N$2)),0)</f>
        <v>0</v>
      </c>
      <c r="O456" s="9">
        <f>IFERROR(SUMIFS(ENTRADAS!$J:$J,ENTRADAS!$B:$B,CADASTRO!$B456,ENTRADAS!$I:$I,CADASTRO!O$2)/(SUMIFS(ENTRADAS!$D:$D,ENTRADAS!$B:$B,CADASTRO!$B456,ENTRADAS!$I:$I,CADASTRO!O$2)),0)</f>
        <v>0</v>
      </c>
      <c r="P456" s="9">
        <f>IFERROR(SUMIFS(ENTRADAS!$J:$J,ENTRADAS!$B:$B,CADASTRO!$B456,ENTRADAS!$I:$I,CADASTRO!P$2)/(SUMIFS(ENTRADAS!$D:$D,ENTRADAS!$B:$B,CADASTRO!$B456,ENTRADAS!$I:$I,CADASTRO!P$2)),0)</f>
        <v>0</v>
      </c>
      <c r="Q456" s="9">
        <f>IFERROR(SUMIFS(ENTRADAS!$J:$J,ENTRADAS!$B:$B,CADASTRO!$B456,ENTRADAS!$I:$I,CADASTRO!Q$2)/(SUMIFS(ENTRADAS!$D:$D,ENTRADAS!$B:$B,CADASTRO!$B456,ENTRADAS!$I:$I,CADASTRO!Q$2)),0)</f>
        <v>0</v>
      </c>
      <c r="R456" s="212">
        <f t="shared" si="21"/>
        <v>0</v>
      </c>
      <c r="S456" s="17">
        <f t="shared" si="22"/>
        <v>0</v>
      </c>
      <c r="T456" s="212">
        <f t="shared" si="23"/>
        <v>12</v>
      </c>
      <c r="U456" s="209">
        <v>12</v>
      </c>
    </row>
    <row r="457" spans="1:21" ht="15" customHeight="1" x14ac:dyDescent="0.25">
      <c r="A457" s="7"/>
      <c r="B457" s="7"/>
      <c r="C457" s="7"/>
      <c r="D457" s="8"/>
      <c r="E457" s="9"/>
      <c r="F457" s="9">
        <f>IFERROR(SUMIFS(ENTRADAS!$J:$J,ENTRADAS!$B:$B,CADASTRO!$B457,ENTRADAS!$I:$I,CADASTRO!F$2)/(SUMIFS(ENTRADAS!$D:$D,ENTRADAS!$B:$B,CADASTRO!$B457,ENTRADAS!$I:$I,CADASTRO!F$2)),0)</f>
        <v>0</v>
      </c>
      <c r="G457" s="9">
        <f>IFERROR(SUMIFS(ENTRADAS!$J:$J,ENTRADAS!$B:$B,CADASTRO!$B457,ENTRADAS!$I:$I,CADASTRO!G$2)/(SUMIFS(ENTRADAS!$D:$D,ENTRADAS!$B:$B,CADASTRO!$B457,ENTRADAS!$I:$I,CADASTRO!G$2)),0)</f>
        <v>0</v>
      </c>
      <c r="H457" s="9">
        <f>IFERROR(SUMIFS(ENTRADAS!$J:$J,ENTRADAS!$B:$B,CADASTRO!$B457,ENTRADAS!$I:$I,CADASTRO!H$2)/(SUMIFS(ENTRADAS!$D:$D,ENTRADAS!$B:$B,CADASTRO!$B457,ENTRADAS!$I:$I,CADASTRO!H$2)),0)</f>
        <v>0</v>
      </c>
      <c r="I457" s="9">
        <f>IFERROR(SUMIFS(ENTRADAS!$J:$J,ENTRADAS!$B:$B,CADASTRO!$B457,ENTRADAS!$I:$I,CADASTRO!I$2)/(SUMIFS(ENTRADAS!$D:$D,ENTRADAS!$B:$B,CADASTRO!$B457,ENTRADAS!$I:$I,CADASTRO!I$2)),0)</f>
        <v>0</v>
      </c>
      <c r="J457" s="9">
        <f>IFERROR(SUMIFS(ENTRADAS!$J:$J,ENTRADAS!$B:$B,CADASTRO!$B457,ENTRADAS!$I:$I,CADASTRO!J$2)/(SUMIFS(ENTRADAS!$D:$D,ENTRADAS!$B:$B,CADASTRO!$B457,ENTRADAS!$I:$I,CADASTRO!J$2)),0)</f>
        <v>0</v>
      </c>
      <c r="K457" s="9">
        <f>IFERROR(SUMIFS(ENTRADAS!$J:$J,ENTRADAS!$B:$B,CADASTRO!$B457,ENTRADAS!$I:$I,CADASTRO!K$2)/(SUMIFS(ENTRADAS!$D:$D,ENTRADAS!$B:$B,CADASTRO!$B457,ENTRADAS!$I:$I,CADASTRO!K$2)),0)</f>
        <v>0</v>
      </c>
      <c r="L457" s="9">
        <f>IFERROR(SUMIFS(ENTRADAS!$J:$J,ENTRADAS!$B:$B,CADASTRO!$B457,ENTRADAS!$I:$I,CADASTRO!L$2)/(SUMIFS(ENTRADAS!$D:$D,ENTRADAS!$B:$B,CADASTRO!$B457,ENTRADAS!$I:$I,CADASTRO!L$2)),0)</f>
        <v>0</v>
      </c>
      <c r="M457" s="9">
        <f>IFERROR(SUMIFS(ENTRADAS!$J:$J,ENTRADAS!$B:$B,CADASTRO!$B457,ENTRADAS!$I:$I,CADASTRO!M$2)/(SUMIFS(ENTRADAS!$D:$D,ENTRADAS!$B:$B,CADASTRO!$B457,ENTRADAS!$I:$I,CADASTRO!M$2)),0)</f>
        <v>0</v>
      </c>
      <c r="N457" s="9">
        <f>IFERROR(SUMIFS(ENTRADAS!$J:$J,ENTRADAS!$B:$B,CADASTRO!$B457,ENTRADAS!$I:$I,CADASTRO!N$2)/(SUMIFS(ENTRADAS!$D:$D,ENTRADAS!$B:$B,CADASTRO!$B457,ENTRADAS!$I:$I,CADASTRO!N$2)),0)</f>
        <v>0</v>
      </c>
      <c r="O457" s="9">
        <f>IFERROR(SUMIFS(ENTRADAS!$J:$J,ENTRADAS!$B:$B,CADASTRO!$B457,ENTRADAS!$I:$I,CADASTRO!O$2)/(SUMIFS(ENTRADAS!$D:$D,ENTRADAS!$B:$B,CADASTRO!$B457,ENTRADAS!$I:$I,CADASTRO!O$2)),0)</f>
        <v>0</v>
      </c>
      <c r="P457" s="9">
        <f>IFERROR(SUMIFS(ENTRADAS!$J:$J,ENTRADAS!$B:$B,CADASTRO!$B457,ENTRADAS!$I:$I,CADASTRO!P$2)/(SUMIFS(ENTRADAS!$D:$D,ENTRADAS!$B:$B,CADASTRO!$B457,ENTRADAS!$I:$I,CADASTRO!P$2)),0)</f>
        <v>0</v>
      </c>
      <c r="Q457" s="9">
        <f>IFERROR(SUMIFS(ENTRADAS!$J:$J,ENTRADAS!$B:$B,CADASTRO!$B457,ENTRADAS!$I:$I,CADASTRO!Q$2)/(SUMIFS(ENTRADAS!$D:$D,ENTRADAS!$B:$B,CADASTRO!$B457,ENTRADAS!$I:$I,CADASTRO!Q$2)),0)</f>
        <v>0</v>
      </c>
      <c r="R457" s="212">
        <f t="shared" si="21"/>
        <v>0</v>
      </c>
      <c r="S457" s="17">
        <f t="shared" si="22"/>
        <v>0</v>
      </c>
      <c r="T457" s="212">
        <f t="shared" si="23"/>
        <v>12</v>
      </c>
      <c r="U457" s="209">
        <v>12</v>
      </c>
    </row>
    <row r="458" spans="1:21" ht="15" customHeight="1" x14ac:dyDescent="0.25">
      <c r="A458" s="7"/>
      <c r="B458" s="7"/>
      <c r="C458" s="7"/>
      <c r="D458" s="8"/>
      <c r="E458" s="9"/>
      <c r="F458" s="9">
        <f>IFERROR(SUMIFS(ENTRADAS!$J:$J,ENTRADAS!$B:$B,CADASTRO!$B458,ENTRADAS!$I:$I,CADASTRO!F$2)/(SUMIFS(ENTRADAS!$D:$D,ENTRADAS!$B:$B,CADASTRO!$B458,ENTRADAS!$I:$I,CADASTRO!F$2)),0)</f>
        <v>0</v>
      </c>
      <c r="G458" s="9">
        <f>IFERROR(SUMIFS(ENTRADAS!$J:$J,ENTRADAS!$B:$B,CADASTRO!$B458,ENTRADAS!$I:$I,CADASTRO!G$2)/(SUMIFS(ENTRADAS!$D:$D,ENTRADAS!$B:$B,CADASTRO!$B458,ENTRADAS!$I:$I,CADASTRO!G$2)),0)</f>
        <v>0</v>
      </c>
      <c r="H458" s="9">
        <f>IFERROR(SUMIFS(ENTRADAS!$J:$J,ENTRADAS!$B:$B,CADASTRO!$B458,ENTRADAS!$I:$I,CADASTRO!H$2)/(SUMIFS(ENTRADAS!$D:$D,ENTRADAS!$B:$B,CADASTRO!$B458,ENTRADAS!$I:$I,CADASTRO!H$2)),0)</f>
        <v>0</v>
      </c>
      <c r="I458" s="9">
        <f>IFERROR(SUMIFS(ENTRADAS!$J:$J,ENTRADAS!$B:$B,CADASTRO!$B458,ENTRADAS!$I:$I,CADASTRO!I$2)/(SUMIFS(ENTRADAS!$D:$D,ENTRADAS!$B:$B,CADASTRO!$B458,ENTRADAS!$I:$I,CADASTRO!I$2)),0)</f>
        <v>0</v>
      </c>
      <c r="J458" s="9">
        <f>IFERROR(SUMIFS(ENTRADAS!$J:$J,ENTRADAS!$B:$B,CADASTRO!$B458,ENTRADAS!$I:$I,CADASTRO!J$2)/(SUMIFS(ENTRADAS!$D:$D,ENTRADAS!$B:$B,CADASTRO!$B458,ENTRADAS!$I:$I,CADASTRO!J$2)),0)</f>
        <v>0</v>
      </c>
      <c r="K458" s="9">
        <f>IFERROR(SUMIFS(ENTRADAS!$J:$J,ENTRADAS!$B:$B,CADASTRO!$B458,ENTRADAS!$I:$I,CADASTRO!K$2)/(SUMIFS(ENTRADAS!$D:$D,ENTRADAS!$B:$B,CADASTRO!$B458,ENTRADAS!$I:$I,CADASTRO!K$2)),0)</f>
        <v>0</v>
      </c>
      <c r="L458" s="9">
        <f>IFERROR(SUMIFS(ENTRADAS!$J:$J,ENTRADAS!$B:$B,CADASTRO!$B458,ENTRADAS!$I:$I,CADASTRO!L$2)/(SUMIFS(ENTRADAS!$D:$D,ENTRADAS!$B:$B,CADASTRO!$B458,ENTRADAS!$I:$I,CADASTRO!L$2)),0)</f>
        <v>0</v>
      </c>
      <c r="M458" s="9">
        <f>IFERROR(SUMIFS(ENTRADAS!$J:$J,ENTRADAS!$B:$B,CADASTRO!$B458,ENTRADAS!$I:$I,CADASTRO!M$2)/(SUMIFS(ENTRADAS!$D:$D,ENTRADAS!$B:$B,CADASTRO!$B458,ENTRADAS!$I:$I,CADASTRO!M$2)),0)</f>
        <v>0</v>
      </c>
      <c r="N458" s="9">
        <f>IFERROR(SUMIFS(ENTRADAS!$J:$J,ENTRADAS!$B:$B,CADASTRO!$B458,ENTRADAS!$I:$I,CADASTRO!N$2)/(SUMIFS(ENTRADAS!$D:$D,ENTRADAS!$B:$B,CADASTRO!$B458,ENTRADAS!$I:$I,CADASTRO!N$2)),0)</f>
        <v>0</v>
      </c>
      <c r="O458" s="9">
        <f>IFERROR(SUMIFS(ENTRADAS!$J:$J,ENTRADAS!$B:$B,CADASTRO!$B458,ENTRADAS!$I:$I,CADASTRO!O$2)/(SUMIFS(ENTRADAS!$D:$D,ENTRADAS!$B:$B,CADASTRO!$B458,ENTRADAS!$I:$I,CADASTRO!O$2)),0)</f>
        <v>0</v>
      </c>
      <c r="P458" s="9">
        <f>IFERROR(SUMIFS(ENTRADAS!$J:$J,ENTRADAS!$B:$B,CADASTRO!$B458,ENTRADAS!$I:$I,CADASTRO!P$2)/(SUMIFS(ENTRADAS!$D:$D,ENTRADAS!$B:$B,CADASTRO!$B458,ENTRADAS!$I:$I,CADASTRO!P$2)),0)</f>
        <v>0</v>
      </c>
      <c r="Q458" s="9">
        <f>IFERROR(SUMIFS(ENTRADAS!$J:$J,ENTRADAS!$B:$B,CADASTRO!$B458,ENTRADAS!$I:$I,CADASTRO!Q$2)/(SUMIFS(ENTRADAS!$D:$D,ENTRADAS!$B:$B,CADASTRO!$B458,ENTRADAS!$I:$I,CADASTRO!Q$2)),0)</f>
        <v>0</v>
      </c>
      <c r="R458" s="212">
        <f t="shared" ref="R458:R521" si="24">IFERROR(SUM(F458:Q458)/(U458-T458),0)</f>
        <v>0</v>
      </c>
      <c r="S458" s="17">
        <f t="shared" ref="S458:S521" si="25">D458*E458</f>
        <v>0</v>
      </c>
      <c r="T458" s="212">
        <f t="shared" ref="T458:T521" si="26">COUNTIF(F458:Q458,0)</f>
        <v>12</v>
      </c>
      <c r="U458" s="209">
        <v>12</v>
      </c>
    </row>
    <row r="459" spans="1:21" ht="15" customHeight="1" x14ac:dyDescent="0.25">
      <c r="A459" s="7"/>
      <c r="B459" s="7"/>
      <c r="C459" s="7"/>
      <c r="D459" s="8"/>
      <c r="E459" s="9"/>
      <c r="F459" s="9">
        <f>IFERROR(SUMIFS(ENTRADAS!$J:$J,ENTRADAS!$B:$B,CADASTRO!$B459,ENTRADAS!$I:$I,CADASTRO!F$2)/(SUMIFS(ENTRADAS!$D:$D,ENTRADAS!$B:$B,CADASTRO!$B459,ENTRADAS!$I:$I,CADASTRO!F$2)),0)</f>
        <v>0</v>
      </c>
      <c r="G459" s="9">
        <f>IFERROR(SUMIFS(ENTRADAS!$J:$J,ENTRADAS!$B:$B,CADASTRO!$B459,ENTRADAS!$I:$I,CADASTRO!G$2)/(SUMIFS(ENTRADAS!$D:$D,ENTRADAS!$B:$B,CADASTRO!$B459,ENTRADAS!$I:$I,CADASTRO!G$2)),0)</f>
        <v>0</v>
      </c>
      <c r="H459" s="9">
        <f>IFERROR(SUMIFS(ENTRADAS!$J:$J,ENTRADAS!$B:$B,CADASTRO!$B459,ENTRADAS!$I:$I,CADASTRO!H$2)/(SUMIFS(ENTRADAS!$D:$D,ENTRADAS!$B:$B,CADASTRO!$B459,ENTRADAS!$I:$I,CADASTRO!H$2)),0)</f>
        <v>0</v>
      </c>
      <c r="I459" s="9">
        <f>IFERROR(SUMIFS(ENTRADAS!$J:$J,ENTRADAS!$B:$B,CADASTRO!$B459,ENTRADAS!$I:$I,CADASTRO!I$2)/(SUMIFS(ENTRADAS!$D:$D,ENTRADAS!$B:$B,CADASTRO!$B459,ENTRADAS!$I:$I,CADASTRO!I$2)),0)</f>
        <v>0</v>
      </c>
      <c r="J459" s="9">
        <f>IFERROR(SUMIFS(ENTRADAS!$J:$J,ENTRADAS!$B:$B,CADASTRO!$B459,ENTRADAS!$I:$I,CADASTRO!J$2)/(SUMIFS(ENTRADAS!$D:$D,ENTRADAS!$B:$B,CADASTRO!$B459,ENTRADAS!$I:$I,CADASTRO!J$2)),0)</f>
        <v>0</v>
      </c>
      <c r="K459" s="9">
        <f>IFERROR(SUMIFS(ENTRADAS!$J:$J,ENTRADAS!$B:$B,CADASTRO!$B459,ENTRADAS!$I:$I,CADASTRO!K$2)/(SUMIFS(ENTRADAS!$D:$D,ENTRADAS!$B:$B,CADASTRO!$B459,ENTRADAS!$I:$I,CADASTRO!K$2)),0)</f>
        <v>0</v>
      </c>
      <c r="L459" s="9">
        <f>IFERROR(SUMIFS(ENTRADAS!$J:$J,ENTRADAS!$B:$B,CADASTRO!$B459,ENTRADAS!$I:$I,CADASTRO!L$2)/(SUMIFS(ENTRADAS!$D:$D,ENTRADAS!$B:$B,CADASTRO!$B459,ENTRADAS!$I:$I,CADASTRO!L$2)),0)</f>
        <v>0</v>
      </c>
      <c r="M459" s="9">
        <f>IFERROR(SUMIFS(ENTRADAS!$J:$J,ENTRADAS!$B:$B,CADASTRO!$B459,ENTRADAS!$I:$I,CADASTRO!M$2)/(SUMIFS(ENTRADAS!$D:$D,ENTRADAS!$B:$B,CADASTRO!$B459,ENTRADAS!$I:$I,CADASTRO!M$2)),0)</f>
        <v>0</v>
      </c>
      <c r="N459" s="9">
        <f>IFERROR(SUMIFS(ENTRADAS!$J:$J,ENTRADAS!$B:$B,CADASTRO!$B459,ENTRADAS!$I:$I,CADASTRO!N$2)/(SUMIFS(ENTRADAS!$D:$D,ENTRADAS!$B:$B,CADASTRO!$B459,ENTRADAS!$I:$I,CADASTRO!N$2)),0)</f>
        <v>0</v>
      </c>
      <c r="O459" s="9">
        <f>IFERROR(SUMIFS(ENTRADAS!$J:$J,ENTRADAS!$B:$B,CADASTRO!$B459,ENTRADAS!$I:$I,CADASTRO!O$2)/(SUMIFS(ENTRADAS!$D:$D,ENTRADAS!$B:$B,CADASTRO!$B459,ENTRADAS!$I:$I,CADASTRO!O$2)),0)</f>
        <v>0</v>
      </c>
      <c r="P459" s="9">
        <f>IFERROR(SUMIFS(ENTRADAS!$J:$J,ENTRADAS!$B:$B,CADASTRO!$B459,ENTRADAS!$I:$I,CADASTRO!P$2)/(SUMIFS(ENTRADAS!$D:$D,ENTRADAS!$B:$B,CADASTRO!$B459,ENTRADAS!$I:$I,CADASTRO!P$2)),0)</f>
        <v>0</v>
      </c>
      <c r="Q459" s="9">
        <f>IFERROR(SUMIFS(ENTRADAS!$J:$J,ENTRADAS!$B:$B,CADASTRO!$B459,ENTRADAS!$I:$I,CADASTRO!Q$2)/(SUMIFS(ENTRADAS!$D:$D,ENTRADAS!$B:$B,CADASTRO!$B459,ENTRADAS!$I:$I,CADASTRO!Q$2)),0)</f>
        <v>0</v>
      </c>
      <c r="R459" s="212">
        <f t="shared" si="24"/>
        <v>0</v>
      </c>
      <c r="S459" s="17">
        <f t="shared" si="25"/>
        <v>0</v>
      </c>
      <c r="T459" s="212">
        <f t="shared" si="26"/>
        <v>12</v>
      </c>
      <c r="U459" s="209">
        <v>12</v>
      </c>
    </row>
    <row r="460" spans="1:21" ht="15" customHeight="1" x14ac:dyDescent="0.25">
      <c r="A460" s="7"/>
      <c r="B460" s="7"/>
      <c r="C460" s="7"/>
      <c r="D460" s="8"/>
      <c r="E460" s="9"/>
      <c r="F460" s="9">
        <f>IFERROR(SUMIFS(ENTRADAS!$J:$J,ENTRADAS!$B:$B,CADASTRO!$B460,ENTRADAS!$I:$I,CADASTRO!F$2)/(SUMIFS(ENTRADAS!$D:$D,ENTRADAS!$B:$B,CADASTRO!$B460,ENTRADAS!$I:$I,CADASTRO!F$2)),0)</f>
        <v>0</v>
      </c>
      <c r="G460" s="9">
        <f>IFERROR(SUMIFS(ENTRADAS!$J:$J,ENTRADAS!$B:$B,CADASTRO!$B460,ENTRADAS!$I:$I,CADASTRO!G$2)/(SUMIFS(ENTRADAS!$D:$D,ENTRADAS!$B:$B,CADASTRO!$B460,ENTRADAS!$I:$I,CADASTRO!G$2)),0)</f>
        <v>0</v>
      </c>
      <c r="H460" s="9">
        <f>IFERROR(SUMIFS(ENTRADAS!$J:$J,ENTRADAS!$B:$B,CADASTRO!$B460,ENTRADAS!$I:$I,CADASTRO!H$2)/(SUMIFS(ENTRADAS!$D:$D,ENTRADAS!$B:$B,CADASTRO!$B460,ENTRADAS!$I:$I,CADASTRO!H$2)),0)</f>
        <v>0</v>
      </c>
      <c r="I460" s="9">
        <f>IFERROR(SUMIFS(ENTRADAS!$J:$J,ENTRADAS!$B:$B,CADASTRO!$B460,ENTRADAS!$I:$I,CADASTRO!I$2)/(SUMIFS(ENTRADAS!$D:$D,ENTRADAS!$B:$B,CADASTRO!$B460,ENTRADAS!$I:$I,CADASTRO!I$2)),0)</f>
        <v>0</v>
      </c>
      <c r="J460" s="9">
        <f>IFERROR(SUMIFS(ENTRADAS!$J:$J,ENTRADAS!$B:$B,CADASTRO!$B460,ENTRADAS!$I:$I,CADASTRO!J$2)/(SUMIFS(ENTRADAS!$D:$D,ENTRADAS!$B:$B,CADASTRO!$B460,ENTRADAS!$I:$I,CADASTRO!J$2)),0)</f>
        <v>0</v>
      </c>
      <c r="K460" s="9">
        <f>IFERROR(SUMIFS(ENTRADAS!$J:$J,ENTRADAS!$B:$B,CADASTRO!$B460,ENTRADAS!$I:$I,CADASTRO!K$2)/(SUMIFS(ENTRADAS!$D:$D,ENTRADAS!$B:$B,CADASTRO!$B460,ENTRADAS!$I:$I,CADASTRO!K$2)),0)</f>
        <v>0</v>
      </c>
      <c r="L460" s="9">
        <f>IFERROR(SUMIFS(ENTRADAS!$J:$J,ENTRADAS!$B:$B,CADASTRO!$B460,ENTRADAS!$I:$I,CADASTRO!L$2)/(SUMIFS(ENTRADAS!$D:$D,ENTRADAS!$B:$B,CADASTRO!$B460,ENTRADAS!$I:$I,CADASTRO!L$2)),0)</f>
        <v>0</v>
      </c>
      <c r="M460" s="9">
        <f>IFERROR(SUMIFS(ENTRADAS!$J:$J,ENTRADAS!$B:$B,CADASTRO!$B460,ENTRADAS!$I:$I,CADASTRO!M$2)/(SUMIFS(ENTRADAS!$D:$D,ENTRADAS!$B:$B,CADASTRO!$B460,ENTRADAS!$I:$I,CADASTRO!M$2)),0)</f>
        <v>0</v>
      </c>
      <c r="N460" s="9">
        <f>IFERROR(SUMIFS(ENTRADAS!$J:$J,ENTRADAS!$B:$B,CADASTRO!$B460,ENTRADAS!$I:$I,CADASTRO!N$2)/(SUMIFS(ENTRADAS!$D:$D,ENTRADAS!$B:$B,CADASTRO!$B460,ENTRADAS!$I:$I,CADASTRO!N$2)),0)</f>
        <v>0</v>
      </c>
      <c r="O460" s="9">
        <f>IFERROR(SUMIFS(ENTRADAS!$J:$J,ENTRADAS!$B:$B,CADASTRO!$B460,ENTRADAS!$I:$I,CADASTRO!O$2)/(SUMIFS(ENTRADAS!$D:$D,ENTRADAS!$B:$B,CADASTRO!$B460,ENTRADAS!$I:$I,CADASTRO!O$2)),0)</f>
        <v>0</v>
      </c>
      <c r="P460" s="9">
        <f>IFERROR(SUMIFS(ENTRADAS!$J:$J,ENTRADAS!$B:$B,CADASTRO!$B460,ENTRADAS!$I:$I,CADASTRO!P$2)/(SUMIFS(ENTRADAS!$D:$D,ENTRADAS!$B:$B,CADASTRO!$B460,ENTRADAS!$I:$I,CADASTRO!P$2)),0)</f>
        <v>0</v>
      </c>
      <c r="Q460" s="9">
        <f>IFERROR(SUMIFS(ENTRADAS!$J:$J,ENTRADAS!$B:$B,CADASTRO!$B460,ENTRADAS!$I:$I,CADASTRO!Q$2)/(SUMIFS(ENTRADAS!$D:$D,ENTRADAS!$B:$B,CADASTRO!$B460,ENTRADAS!$I:$I,CADASTRO!Q$2)),0)</f>
        <v>0</v>
      </c>
      <c r="R460" s="212">
        <f t="shared" si="24"/>
        <v>0</v>
      </c>
      <c r="S460" s="17">
        <f t="shared" si="25"/>
        <v>0</v>
      </c>
      <c r="T460" s="212">
        <f t="shared" si="26"/>
        <v>12</v>
      </c>
      <c r="U460" s="209">
        <v>12</v>
      </c>
    </row>
    <row r="461" spans="1:21" ht="15" customHeight="1" x14ac:dyDescent="0.25">
      <c r="A461" s="7"/>
      <c r="B461" s="7"/>
      <c r="C461" s="7"/>
      <c r="D461" s="8"/>
      <c r="E461" s="9"/>
      <c r="F461" s="9">
        <f>IFERROR(SUMIFS(ENTRADAS!$J:$J,ENTRADAS!$B:$B,CADASTRO!$B461,ENTRADAS!$I:$I,CADASTRO!F$2)/(SUMIFS(ENTRADAS!$D:$D,ENTRADAS!$B:$B,CADASTRO!$B461,ENTRADAS!$I:$I,CADASTRO!F$2)),0)</f>
        <v>0</v>
      </c>
      <c r="G461" s="9">
        <f>IFERROR(SUMIFS(ENTRADAS!$J:$J,ENTRADAS!$B:$B,CADASTRO!$B461,ENTRADAS!$I:$I,CADASTRO!G$2)/(SUMIFS(ENTRADAS!$D:$D,ENTRADAS!$B:$B,CADASTRO!$B461,ENTRADAS!$I:$I,CADASTRO!G$2)),0)</f>
        <v>0</v>
      </c>
      <c r="H461" s="9">
        <f>IFERROR(SUMIFS(ENTRADAS!$J:$J,ENTRADAS!$B:$B,CADASTRO!$B461,ENTRADAS!$I:$I,CADASTRO!H$2)/(SUMIFS(ENTRADAS!$D:$D,ENTRADAS!$B:$B,CADASTRO!$B461,ENTRADAS!$I:$I,CADASTRO!H$2)),0)</f>
        <v>0</v>
      </c>
      <c r="I461" s="9">
        <f>IFERROR(SUMIFS(ENTRADAS!$J:$J,ENTRADAS!$B:$B,CADASTRO!$B461,ENTRADAS!$I:$I,CADASTRO!I$2)/(SUMIFS(ENTRADAS!$D:$D,ENTRADAS!$B:$B,CADASTRO!$B461,ENTRADAS!$I:$I,CADASTRO!I$2)),0)</f>
        <v>0</v>
      </c>
      <c r="J461" s="9">
        <f>IFERROR(SUMIFS(ENTRADAS!$J:$J,ENTRADAS!$B:$B,CADASTRO!$B461,ENTRADAS!$I:$I,CADASTRO!J$2)/(SUMIFS(ENTRADAS!$D:$D,ENTRADAS!$B:$B,CADASTRO!$B461,ENTRADAS!$I:$I,CADASTRO!J$2)),0)</f>
        <v>0</v>
      </c>
      <c r="K461" s="9">
        <f>IFERROR(SUMIFS(ENTRADAS!$J:$J,ENTRADAS!$B:$B,CADASTRO!$B461,ENTRADAS!$I:$I,CADASTRO!K$2)/(SUMIFS(ENTRADAS!$D:$D,ENTRADAS!$B:$B,CADASTRO!$B461,ENTRADAS!$I:$I,CADASTRO!K$2)),0)</f>
        <v>0</v>
      </c>
      <c r="L461" s="9">
        <f>IFERROR(SUMIFS(ENTRADAS!$J:$J,ENTRADAS!$B:$B,CADASTRO!$B461,ENTRADAS!$I:$I,CADASTRO!L$2)/(SUMIFS(ENTRADAS!$D:$D,ENTRADAS!$B:$B,CADASTRO!$B461,ENTRADAS!$I:$I,CADASTRO!L$2)),0)</f>
        <v>0</v>
      </c>
      <c r="M461" s="9">
        <f>IFERROR(SUMIFS(ENTRADAS!$J:$J,ENTRADAS!$B:$B,CADASTRO!$B461,ENTRADAS!$I:$I,CADASTRO!M$2)/(SUMIFS(ENTRADAS!$D:$D,ENTRADAS!$B:$B,CADASTRO!$B461,ENTRADAS!$I:$I,CADASTRO!M$2)),0)</f>
        <v>0</v>
      </c>
      <c r="N461" s="9">
        <f>IFERROR(SUMIFS(ENTRADAS!$J:$J,ENTRADAS!$B:$B,CADASTRO!$B461,ENTRADAS!$I:$I,CADASTRO!N$2)/(SUMIFS(ENTRADAS!$D:$D,ENTRADAS!$B:$B,CADASTRO!$B461,ENTRADAS!$I:$I,CADASTRO!N$2)),0)</f>
        <v>0</v>
      </c>
      <c r="O461" s="9">
        <f>IFERROR(SUMIFS(ENTRADAS!$J:$J,ENTRADAS!$B:$B,CADASTRO!$B461,ENTRADAS!$I:$I,CADASTRO!O$2)/(SUMIFS(ENTRADAS!$D:$D,ENTRADAS!$B:$B,CADASTRO!$B461,ENTRADAS!$I:$I,CADASTRO!O$2)),0)</f>
        <v>0</v>
      </c>
      <c r="P461" s="9">
        <f>IFERROR(SUMIFS(ENTRADAS!$J:$J,ENTRADAS!$B:$B,CADASTRO!$B461,ENTRADAS!$I:$I,CADASTRO!P$2)/(SUMIFS(ENTRADAS!$D:$D,ENTRADAS!$B:$B,CADASTRO!$B461,ENTRADAS!$I:$I,CADASTRO!P$2)),0)</f>
        <v>0</v>
      </c>
      <c r="Q461" s="9">
        <f>IFERROR(SUMIFS(ENTRADAS!$J:$J,ENTRADAS!$B:$B,CADASTRO!$B461,ENTRADAS!$I:$I,CADASTRO!Q$2)/(SUMIFS(ENTRADAS!$D:$D,ENTRADAS!$B:$B,CADASTRO!$B461,ENTRADAS!$I:$I,CADASTRO!Q$2)),0)</f>
        <v>0</v>
      </c>
      <c r="R461" s="212">
        <f t="shared" si="24"/>
        <v>0</v>
      </c>
      <c r="S461" s="17">
        <f t="shared" si="25"/>
        <v>0</v>
      </c>
      <c r="T461" s="212">
        <f t="shared" si="26"/>
        <v>12</v>
      </c>
      <c r="U461" s="209">
        <v>12</v>
      </c>
    </row>
    <row r="462" spans="1:21" ht="15" customHeight="1" x14ac:dyDescent="0.25">
      <c r="A462" s="7"/>
      <c r="B462" s="7"/>
      <c r="C462" s="7"/>
      <c r="D462" s="8"/>
      <c r="E462" s="9"/>
      <c r="F462" s="9">
        <f>IFERROR(SUMIFS(ENTRADAS!$J:$J,ENTRADAS!$B:$B,CADASTRO!$B462,ENTRADAS!$I:$I,CADASTRO!F$2)/(SUMIFS(ENTRADAS!$D:$D,ENTRADAS!$B:$B,CADASTRO!$B462,ENTRADAS!$I:$I,CADASTRO!F$2)),0)</f>
        <v>0</v>
      </c>
      <c r="G462" s="9">
        <f>IFERROR(SUMIFS(ENTRADAS!$J:$J,ENTRADAS!$B:$B,CADASTRO!$B462,ENTRADAS!$I:$I,CADASTRO!G$2)/(SUMIFS(ENTRADAS!$D:$D,ENTRADAS!$B:$B,CADASTRO!$B462,ENTRADAS!$I:$I,CADASTRO!G$2)),0)</f>
        <v>0</v>
      </c>
      <c r="H462" s="9">
        <f>IFERROR(SUMIFS(ENTRADAS!$J:$J,ENTRADAS!$B:$B,CADASTRO!$B462,ENTRADAS!$I:$I,CADASTRO!H$2)/(SUMIFS(ENTRADAS!$D:$D,ENTRADAS!$B:$B,CADASTRO!$B462,ENTRADAS!$I:$I,CADASTRO!H$2)),0)</f>
        <v>0</v>
      </c>
      <c r="I462" s="9">
        <f>IFERROR(SUMIFS(ENTRADAS!$J:$J,ENTRADAS!$B:$B,CADASTRO!$B462,ENTRADAS!$I:$I,CADASTRO!I$2)/(SUMIFS(ENTRADAS!$D:$D,ENTRADAS!$B:$B,CADASTRO!$B462,ENTRADAS!$I:$I,CADASTRO!I$2)),0)</f>
        <v>0</v>
      </c>
      <c r="J462" s="9">
        <f>IFERROR(SUMIFS(ENTRADAS!$J:$J,ENTRADAS!$B:$B,CADASTRO!$B462,ENTRADAS!$I:$I,CADASTRO!J$2)/(SUMIFS(ENTRADAS!$D:$D,ENTRADAS!$B:$B,CADASTRO!$B462,ENTRADAS!$I:$I,CADASTRO!J$2)),0)</f>
        <v>0</v>
      </c>
      <c r="K462" s="9">
        <f>IFERROR(SUMIFS(ENTRADAS!$J:$J,ENTRADAS!$B:$B,CADASTRO!$B462,ENTRADAS!$I:$I,CADASTRO!K$2)/(SUMIFS(ENTRADAS!$D:$D,ENTRADAS!$B:$B,CADASTRO!$B462,ENTRADAS!$I:$I,CADASTRO!K$2)),0)</f>
        <v>0</v>
      </c>
      <c r="L462" s="9">
        <f>IFERROR(SUMIFS(ENTRADAS!$J:$J,ENTRADAS!$B:$B,CADASTRO!$B462,ENTRADAS!$I:$I,CADASTRO!L$2)/(SUMIFS(ENTRADAS!$D:$D,ENTRADAS!$B:$B,CADASTRO!$B462,ENTRADAS!$I:$I,CADASTRO!L$2)),0)</f>
        <v>0</v>
      </c>
      <c r="M462" s="9">
        <f>IFERROR(SUMIFS(ENTRADAS!$J:$J,ENTRADAS!$B:$B,CADASTRO!$B462,ENTRADAS!$I:$I,CADASTRO!M$2)/(SUMIFS(ENTRADAS!$D:$D,ENTRADAS!$B:$B,CADASTRO!$B462,ENTRADAS!$I:$I,CADASTRO!M$2)),0)</f>
        <v>0</v>
      </c>
      <c r="N462" s="9">
        <f>IFERROR(SUMIFS(ENTRADAS!$J:$J,ENTRADAS!$B:$B,CADASTRO!$B462,ENTRADAS!$I:$I,CADASTRO!N$2)/(SUMIFS(ENTRADAS!$D:$D,ENTRADAS!$B:$B,CADASTRO!$B462,ENTRADAS!$I:$I,CADASTRO!N$2)),0)</f>
        <v>0</v>
      </c>
      <c r="O462" s="9">
        <f>IFERROR(SUMIFS(ENTRADAS!$J:$J,ENTRADAS!$B:$B,CADASTRO!$B462,ENTRADAS!$I:$I,CADASTRO!O$2)/(SUMIFS(ENTRADAS!$D:$D,ENTRADAS!$B:$B,CADASTRO!$B462,ENTRADAS!$I:$I,CADASTRO!O$2)),0)</f>
        <v>0</v>
      </c>
      <c r="P462" s="9">
        <f>IFERROR(SUMIFS(ENTRADAS!$J:$J,ENTRADAS!$B:$B,CADASTRO!$B462,ENTRADAS!$I:$I,CADASTRO!P$2)/(SUMIFS(ENTRADAS!$D:$D,ENTRADAS!$B:$B,CADASTRO!$B462,ENTRADAS!$I:$I,CADASTRO!P$2)),0)</f>
        <v>0</v>
      </c>
      <c r="Q462" s="9">
        <f>IFERROR(SUMIFS(ENTRADAS!$J:$J,ENTRADAS!$B:$B,CADASTRO!$B462,ENTRADAS!$I:$I,CADASTRO!Q$2)/(SUMIFS(ENTRADAS!$D:$D,ENTRADAS!$B:$B,CADASTRO!$B462,ENTRADAS!$I:$I,CADASTRO!Q$2)),0)</f>
        <v>0</v>
      </c>
      <c r="R462" s="212">
        <f t="shared" si="24"/>
        <v>0</v>
      </c>
      <c r="S462" s="17">
        <f t="shared" si="25"/>
        <v>0</v>
      </c>
      <c r="T462" s="212">
        <f t="shared" si="26"/>
        <v>12</v>
      </c>
      <c r="U462" s="209">
        <v>12</v>
      </c>
    </row>
    <row r="463" spans="1:21" ht="15" customHeight="1" x14ac:dyDescent="0.25">
      <c r="A463" s="7"/>
      <c r="B463" s="7"/>
      <c r="C463" s="7"/>
      <c r="D463" s="8"/>
      <c r="E463" s="9"/>
      <c r="F463" s="9">
        <f>IFERROR(SUMIFS(ENTRADAS!$J:$J,ENTRADAS!$B:$B,CADASTRO!$B463,ENTRADAS!$I:$I,CADASTRO!F$2)/(SUMIFS(ENTRADAS!$D:$D,ENTRADAS!$B:$B,CADASTRO!$B463,ENTRADAS!$I:$I,CADASTRO!F$2)),0)</f>
        <v>0</v>
      </c>
      <c r="G463" s="9">
        <f>IFERROR(SUMIFS(ENTRADAS!$J:$J,ENTRADAS!$B:$B,CADASTRO!$B463,ENTRADAS!$I:$I,CADASTRO!G$2)/(SUMIFS(ENTRADAS!$D:$D,ENTRADAS!$B:$B,CADASTRO!$B463,ENTRADAS!$I:$I,CADASTRO!G$2)),0)</f>
        <v>0</v>
      </c>
      <c r="H463" s="9">
        <f>IFERROR(SUMIFS(ENTRADAS!$J:$J,ENTRADAS!$B:$B,CADASTRO!$B463,ENTRADAS!$I:$I,CADASTRO!H$2)/(SUMIFS(ENTRADAS!$D:$D,ENTRADAS!$B:$B,CADASTRO!$B463,ENTRADAS!$I:$I,CADASTRO!H$2)),0)</f>
        <v>0</v>
      </c>
      <c r="I463" s="9">
        <f>IFERROR(SUMIFS(ENTRADAS!$J:$J,ENTRADAS!$B:$B,CADASTRO!$B463,ENTRADAS!$I:$I,CADASTRO!I$2)/(SUMIFS(ENTRADAS!$D:$D,ENTRADAS!$B:$B,CADASTRO!$B463,ENTRADAS!$I:$I,CADASTRO!I$2)),0)</f>
        <v>0</v>
      </c>
      <c r="J463" s="9">
        <f>IFERROR(SUMIFS(ENTRADAS!$J:$J,ENTRADAS!$B:$B,CADASTRO!$B463,ENTRADAS!$I:$I,CADASTRO!J$2)/(SUMIFS(ENTRADAS!$D:$D,ENTRADAS!$B:$B,CADASTRO!$B463,ENTRADAS!$I:$I,CADASTRO!J$2)),0)</f>
        <v>0</v>
      </c>
      <c r="K463" s="9">
        <f>IFERROR(SUMIFS(ENTRADAS!$J:$J,ENTRADAS!$B:$B,CADASTRO!$B463,ENTRADAS!$I:$I,CADASTRO!K$2)/(SUMIFS(ENTRADAS!$D:$D,ENTRADAS!$B:$B,CADASTRO!$B463,ENTRADAS!$I:$I,CADASTRO!K$2)),0)</f>
        <v>0</v>
      </c>
      <c r="L463" s="9">
        <f>IFERROR(SUMIFS(ENTRADAS!$J:$J,ENTRADAS!$B:$B,CADASTRO!$B463,ENTRADAS!$I:$I,CADASTRO!L$2)/(SUMIFS(ENTRADAS!$D:$D,ENTRADAS!$B:$B,CADASTRO!$B463,ENTRADAS!$I:$I,CADASTRO!L$2)),0)</f>
        <v>0</v>
      </c>
      <c r="M463" s="9">
        <f>IFERROR(SUMIFS(ENTRADAS!$J:$J,ENTRADAS!$B:$B,CADASTRO!$B463,ENTRADAS!$I:$I,CADASTRO!M$2)/(SUMIFS(ENTRADAS!$D:$D,ENTRADAS!$B:$B,CADASTRO!$B463,ENTRADAS!$I:$I,CADASTRO!M$2)),0)</f>
        <v>0</v>
      </c>
      <c r="N463" s="9">
        <f>IFERROR(SUMIFS(ENTRADAS!$J:$J,ENTRADAS!$B:$B,CADASTRO!$B463,ENTRADAS!$I:$I,CADASTRO!N$2)/(SUMIFS(ENTRADAS!$D:$D,ENTRADAS!$B:$B,CADASTRO!$B463,ENTRADAS!$I:$I,CADASTRO!N$2)),0)</f>
        <v>0</v>
      </c>
      <c r="O463" s="9">
        <f>IFERROR(SUMIFS(ENTRADAS!$J:$J,ENTRADAS!$B:$B,CADASTRO!$B463,ENTRADAS!$I:$I,CADASTRO!O$2)/(SUMIFS(ENTRADAS!$D:$D,ENTRADAS!$B:$B,CADASTRO!$B463,ENTRADAS!$I:$I,CADASTRO!O$2)),0)</f>
        <v>0</v>
      </c>
      <c r="P463" s="9">
        <f>IFERROR(SUMIFS(ENTRADAS!$J:$J,ENTRADAS!$B:$B,CADASTRO!$B463,ENTRADAS!$I:$I,CADASTRO!P$2)/(SUMIFS(ENTRADAS!$D:$D,ENTRADAS!$B:$B,CADASTRO!$B463,ENTRADAS!$I:$I,CADASTRO!P$2)),0)</f>
        <v>0</v>
      </c>
      <c r="Q463" s="9">
        <f>IFERROR(SUMIFS(ENTRADAS!$J:$J,ENTRADAS!$B:$B,CADASTRO!$B463,ENTRADAS!$I:$I,CADASTRO!Q$2)/(SUMIFS(ENTRADAS!$D:$D,ENTRADAS!$B:$B,CADASTRO!$B463,ENTRADAS!$I:$I,CADASTRO!Q$2)),0)</f>
        <v>0</v>
      </c>
      <c r="R463" s="212">
        <f t="shared" si="24"/>
        <v>0</v>
      </c>
      <c r="S463" s="17">
        <f t="shared" si="25"/>
        <v>0</v>
      </c>
      <c r="T463" s="212">
        <f t="shared" si="26"/>
        <v>12</v>
      </c>
      <c r="U463" s="209">
        <v>12</v>
      </c>
    </row>
    <row r="464" spans="1:21" ht="15" customHeight="1" x14ac:dyDescent="0.25">
      <c r="A464" s="7"/>
      <c r="B464" s="7"/>
      <c r="C464" s="7"/>
      <c r="D464" s="8"/>
      <c r="E464" s="9"/>
      <c r="F464" s="9">
        <f>IFERROR(SUMIFS(ENTRADAS!$J:$J,ENTRADAS!$B:$B,CADASTRO!$B464,ENTRADAS!$I:$I,CADASTRO!F$2)/(SUMIFS(ENTRADAS!$D:$D,ENTRADAS!$B:$B,CADASTRO!$B464,ENTRADAS!$I:$I,CADASTRO!F$2)),0)</f>
        <v>0</v>
      </c>
      <c r="G464" s="9">
        <f>IFERROR(SUMIFS(ENTRADAS!$J:$J,ENTRADAS!$B:$B,CADASTRO!$B464,ENTRADAS!$I:$I,CADASTRO!G$2)/(SUMIFS(ENTRADAS!$D:$D,ENTRADAS!$B:$B,CADASTRO!$B464,ENTRADAS!$I:$I,CADASTRO!G$2)),0)</f>
        <v>0</v>
      </c>
      <c r="H464" s="9">
        <f>IFERROR(SUMIFS(ENTRADAS!$J:$J,ENTRADAS!$B:$B,CADASTRO!$B464,ENTRADAS!$I:$I,CADASTRO!H$2)/(SUMIFS(ENTRADAS!$D:$D,ENTRADAS!$B:$B,CADASTRO!$B464,ENTRADAS!$I:$I,CADASTRO!H$2)),0)</f>
        <v>0</v>
      </c>
      <c r="I464" s="9">
        <f>IFERROR(SUMIFS(ENTRADAS!$J:$J,ENTRADAS!$B:$B,CADASTRO!$B464,ENTRADAS!$I:$I,CADASTRO!I$2)/(SUMIFS(ENTRADAS!$D:$D,ENTRADAS!$B:$B,CADASTRO!$B464,ENTRADAS!$I:$I,CADASTRO!I$2)),0)</f>
        <v>0</v>
      </c>
      <c r="J464" s="9">
        <f>IFERROR(SUMIFS(ENTRADAS!$J:$J,ENTRADAS!$B:$B,CADASTRO!$B464,ENTRADAS!$I:$I,CADASTRO!J$2)/(SUMIFS(ENTRADAS!$D:$D,ENTRADAS!$B:$B,CADASTRO!$B464,ENTRADAS!$I:$I,CADASTRO!J$2)),0)</f>
        <v>0</v>
      </c>
      <c r="K464" s="9">
        <f>IFERROR(SUMIFS(ENTRADAS!$J:$J,ENTRADAS!$B:$B,CADASTRO!$B464,ENTRADAS!$I:$I,CADASTRO!K$2)/(SUMIFS(ENTRADAS!$D:$D,ENTRADAS!$B:$B,CADASTRO!$B464,ENTRADAS!$I:$I,CADASTRO!K$2)),0)</f>
        <v>0</v>
      </c>
      <c r="L464" s="9">
        <f>IFERROR(SUMIFS(ENTRADAS!$J:$J,ENTRADAS!$B:$B,CADASTRO!$B464,ENTRADAS!$I:$I,CADASTRO!L$2)/(SUMIFS(ENTRADAS!$D:$D,ENTRADAS!$B:$B,CADASTRO!$B464,ENTRADAS!$I:$I,CADASTRO!L$2)),0)</f>
        <v>0</v>
      </c>
      <c r="M464" s="9">
        <f>IFERROR(SUMIFS(ENTRADAS!$J:$J,ENTRADAS!$B:$B,CADASTRO!$B464,ENTRADAS!$I:$I,CADASTRO!M$2)/(SUMIFS(ENTRADAS!$D:$D,ENTRADAS!$B:$B,CADASTRO!$B464,ENTRADAS!$I:$I,CADASTRO!M$2)),0)</f>
        <v>0</v>
      </c>
      <c r="N464" s="9">
        <f>IFERROR(SUMIFS(ENTRADAS!$J:$J,ENTRADAS!$B:$B,CADASTRO!$B464,ENTRADAS!$I:$I,CADASTRO!N$2)/(SUMIFS(ENTRADAS!$D:$D,ENTRADAS!$B:$B,CADASTRO!$B464,ENTRADAS!$I:$I,CADASTRO!N$2)),0)</f>
        <v>0</v>
      </c>
      <c r="O464" s="9">
        <f>IFERROR(SUMIFS(ENTRADAS!$J:$J,ENTRADAS!$B:$B,CADASTRO!$B464,ENTRADAS!$I:$I,CADASTRO!O$2)/(SUMIFS(ENTRADAS!$D:$D,ENTRADAS!$B:$B,CADASTRO!$B464,ENTRADAS!$I:$I,CADASTRO!O$2)),0)</f>
        <v>0</v>
      </c>
      <c r="P464" s="9">
        <f>IFERROR(SUMIFS(ENTRADAS!$J:$J,ENTRADAS!$B:$B,CADASTRO!$B464,ENTRADAS!$I:$I,CADASTRO!P$2)/(SUMIFS(ENTRADAS!$D:$D,ENTRADAS!$B:$B,CADASTRO!$B464,ENTRADAS!$I:$I,CADASTRO!P$2)),0)</f>
        <v>0</v>
      </c>
      <c r="Q464" s="9">
        <f>IFERROR(SUMIFS(ENTRADAS!$J:$J,ENTRADAS!$B:$B,CADASTRO!$B464,ENTRADAS!$I:$I,CADASTRO!Q$2)/(SUMIFS(ENTRADAS!$D:$D,ENTRADAS!$B:$B,CADASTRO!$B464,ENTRADAS!$I:$I,CADASTRO!Q$2)),0)</f>
        <v>0</v>
      </c>
      <c r="R464" s="212">
        <f t="shared" si="24"/>
        <v>0</v>
      </c>
      <c r="S464" s="17">
        <f t="shared" si="25"/>
        <v>0</v>
      </c>
      <c r="T464" s="212">
        <f t="shared" si="26"/>
        <v>12</v>
      </c>
      <c r="U464" s="209">
        <v>12</v>
      </c>
    </row>
    <row r="465" spans="1:21" ht="15" customHeight="1" x14ac:dyDescent="0.25">
      <c r="A465" s="7"/>
      <c r="B465" s="7"/>
      <c r="C465" s="7"/>
      <c r="D465" s="8"/>
      <c r="E465" s="9"/>
      <c r="F465" s="9">
        <f>IFERROR(SUMIFS(ENTRADAS!$J:$J,ENTRADAS!$B:$B,CADASTRO!$B465,ENTRADAS!$I:$I,CADASTRO!F$2)/(SUMIFS(ENTRADAS!$D:$D,ENTRADAS!$B:$B,CADASTRO!$B465,ENTRADAS!$I:$I,CADASTRO!F$2)),0)</f>
        <v>0</v>
      </c>
      <c r="G465" s="9">
        <f>IFERROR(SUMIFS(ENTRADAS!$J:$J,ENTRADAS!$B:$B,CADASTRO!$B465,ENTRADAS!$I:$I,CADASTRO!G$2)/(SUMIFS(ENTRADAS!$D:$D,ENTRADAS!$B:$B,CADASTRO!$B465,ENTRADAS!$I:$I,CADASTRO!G$2)),0)</f>
        <v>0</v>
      </c>
      <c r="H465" s="9">
        <f>IFERROR(SUMIFS(ENTRADAS!$J:$J,ENTRADAS!$B:$B,CADASTRO!$B465,ENTRADAS!$I:$I,CADASTRO!H$2)/(SUMIFS(ENTRADAS!$D:$D,ENTRADAS!$B:$B,CADASTRO!$B465,ENTRADAS!$I:$I,CADASTRO!H$2)),0)</f>
        <v>0</v>
      </c>
      <c r="I465" s="9">
        <f>IFERROR(SUMIFS(ENTRADAS!$J:$J,ENTRADAS!$B:$B,CADASTRO!$B465,ENTRADAS!$I:$I,CADASTRO!I$2)/(SUMIFS(ENTRADAS!$D:$D,ENTRADAS!$B:$B,CADASTRO!$B465,ENTRADAS!$I:$I,CADASTRO!I$2)),0)</f>
        <v>0</v>
      </c>
      <c r="J465" s="9">
        <f>IFERROR(SUMIFS(ENTRADAS!$J:$J,ENTRADAS!$B:$B,CADASTRO!$B465,ENTRADAS!$I:$I,CADASTRO!J$2)/(SUMIFS(ENTRADAS!$D:$D,ENTRADAS!$B:$B,CADASTRO!$B465,ENTRADAS!$I:$I,CADASTRO!J$2)),0)</f>
        <v>0</v>
      </c>
      <c r="K465" s="9">
        <f>IFERROR(SUMIFS(ENTRADAS!$J:$J,ENTRADAS!$B:$B,CADASTRO!$B465,ENTRADAS!$I:$I,CADASTRO!K$2)/(SUMIFS(ENTRADAS!$D:$D,ENTRADAS!$B:$B,CADASTRO!$B465,ENTRADAS!$I:$I,CADASTRO!K$2)),0)</f>
        <v>0</v>
      </c>
      <c r="L465" s="9">
        <f>IFERROR(SUMIFS(ENTRADAS!$J:$J,ENTRADAS!$B:$B,CADASTRO!$B465,ENTRADAS!$I:$I,CADASTRO!L$2)/(SUMIFS(ENTRADAS!$D:$D,ENTRADAS!$B:$B,CADASTRO!$B465,ENTRADAS!$I:$I,CADASTRO!L$2)),0)</f>
        <v>0</v>
      </c>
      <c r="M465" s="9">
        <f>IFERROR(SUMIFS(ENTRADAS!$J:$J,ENTRADAS!$B:$B,CADASTRO!$B465,ENTRADAS!$I:$I,CADASTRO!M$2)/(SUMIFS(ENTRADAS!$D:$D,ENTRADAS!$B:$B,CADASTRO!$B465,ENTRADAS!$I:$I,CADASTRO!M$2)),0)</f>
        <v>0</v>
      </c>
      <c r="N465" s="9">
        <f>IFERROR(SUMIFS(ENTRADAS!$J:$J,ENTRADAS!$B:$B,CADASTRO!$B465,ENTRADAS!$I:$I,CADASTRO!N$2)/(SUMIFS(ENTRADAS!$D:$D,ENTRADAS!$B:$B,CADASTRO!$B465,ENTRADAS!$I:$I,CADASTRO!N$2)),0)</f>
        <v>0</v>
      </c>
      <c r="O465" s="9">
        <f>IFERROR(SUMIFS(ENTRADAS!$J:$J,ENTRADAS!$B:$B,CADASTRO!$B465,ENTRADAS!$I:$I,CADASTRO!O$2)/(SUMIFS(ENTRADAS!$D:$D,ENTRADAS!$B:$B,CADASTRO!$B465,ENTRADAS!$I:$I,CADASTRO!O$2)),0)</f>
        <v>0</v>
      </c>
      <c r="P465" s="9">
        <f>IFERROR(SUMIFS(ENTRADAS!$J:$J,ENTRADAS!$B:$B,CADASTRO!$B465,ENTRADAS!$I:$I,CADASTRO!P$2)/(SUMIFS(ENTRADAS!$D:$D,ENTRADAS!$B:$B,CADASTRO!$B465,ENTRADAS!$I:$I,CADASTRO!P$2)),0)</f>
        <v>0</v>
      </c>
      <c r="Q465" s="9">
        <f>IFERROR(SUMIFS(ENTRADAS!$J:$J,ENTRADAS!$B:$B,CADASTRO!$B465,ENTRADAS!$I:$I,CADASTRO!Q$2)/(SUMIFS(ENTRADAS!$D:$D,ENTRADAS!$B:$B,CADASTRO!$B465,ENTRADAS!$I:$I,CADASTRO!Q$2)),0)</f>
        <v>0</v>
      </c>
      <c r="R465" s="212">
        <f t="shared" si="24"/>
        <v>0</v>
      </c>
      <c r="S465" s="17">
        <f t="shared" si="25"/>
        <v>0</v>
      </c>
      <c r="T465" s="212">
        <f t="shared" si="26"/>
        <v>12</v>
      </c>
      <c r="U465" s="209">
        <v>12</v>
      </c>
    </row>
    <row r="466" spans="1:21" ht="15" customHeight="1" x14ac:dyDescent="0.25">
      <c r="A466" s="7"/>
      <c r="B466" s="7"/>
      <c r="C466" s="7"/>
      <c r="D466" s="8"/>
      <c r="E466" s="9"/>
      <c r="F466" s="9">
        <f>IFERROR(SUMIFS(ENTRADAS!$J:$J,ENTRADAS!$B:$B,CADASTRO!$B466,ENTRADAS!$I:$I,CADASTRO!F$2)/(SUMIFS(ENTRADAS!$D:$D,ENTRADAS!$B:$B,CADASTRO!$B466,ENTRADAS!$I:$I,CADASTRO!F$2)),0)</f>
        <v>0</v>
      </c>
      <c r="G466" s="9">
        <f>IFERROR(SUMIFS(ENTRADAS!$J:$J,ENTRADAS!$B:$B,CADASTRO!$B466,ENTRADAS!$I:$I,CADASTRO!G$2)/(SUMIFS(ENTRADAS!$D:$D,ENTRADAS!$B:$B,CADASTRO!$B466,ENTRADAS!$I:$I,CADASTRO!G$2)),0)</f>
        <v>0</v>
      </c>
      <c r="H466" s="9">
        <f>IFERROR(SUMIFS(ENTRADAS!$J:$J,ENTRADAS!$B:$B,CADASTRO!$B466,ENTRADAS!$I:$I,CADASTRO!H$2)/(SUMIFS(ENTRADAS!$D:$D,ENTRADAS!$B:$B,CADASTRO!$B466,ENTRADAS!$I:$I,CADASTRO!H$2)),0)</f>
        <v>0</v>
      </c>
      <c r="I466" s="9">
        <f>IFERROR(SUMIFS(ENTRADAS!$J:$J,ENTRADAS!$B:$B,CADASTRO!$B466,ENTRADAS!$I:$I,CADASTRO!I$2)/(SUMIFS(ENTRADAS!$D:$D,ENTRADAS!$B:$B,CADASTRO!$B466,ENTRADAS!$I:$I,CADASTRO!I$2)),0)</f>
        <v>0</v>
      </c>
      <c r="J466" s="9">
        <f>IFERROR(SUMIFS(ENTRADAS!$J:$J,ENTRADAS!$B:$B,CADASTRO!$B466,ENTRADAS!$I:$I,CADASTRO!J$2)/(SUMIFS(ENTRADAS!$D:$D,ENTRADAS!$B:$B,CADASTRO!$B466,ENTRADAS!$I:$I,CADASTRO!J$2)),0)</f>
        <v>0</v>
      </c>
      <c r="K466" s="9">
        <f>IFERROR(SUMIFS(ENTRADAS!$J:$J,ENTRADAS!$B:$B,CADASTRO!$B466,ENTRADAS!$I:$I,CADASTRO!K$2)/(SUMIFS(ENTRADAS!$D:$D,ENTRADAS!$B:$B,CADASTRO!$B466,ENTRADAS!$I:$I,CADASTRO!K$2)),0)</f>
        <v>0</v>
      </c>
      <c r="L466" s="9">
        <f>IFERROR(SUMIFS(ENTRADAS!$J:$J,ENTRADAS!$B:$B,CADASTRO!$B466,ENTRADAS!$I:$I,CADASTRO!L$2)/(SUMIFS(ENTRADAS!$D:$D,ENTRADAS!$B:$B,CADASTRO!$B466,ENTRADAS!$I:$I,CADASTRO!L$2)),0)</f>
        <v>0</v>
      </c>
      <c r="M466" s="9">
        <f>IFERROR(SUMIFS(ENTRADAS!$J:$J,ENTRADAS!$B:$B,CADASTRO!$B466,ENTRADAS!$I:$I,CADASTRO!M$2)/(SUMIFS(ENTRADAS!$D:$D,ENTRADAS!$B:$B,CADASTRO!$B466,ENTRADAS!$I:$I,CADASTRO!M$2)),0)</f>
        <v>0</v>
      </c>
      <c r="N466" s="9">
        <f>IFERROR(SUMIFS(ENTRADAS!$J:$J,ENTRADAS!$B:$B,CADASTRO!$B466,ENTRADAS!$I:$I,CADASTRO!N$2)/(SUMIFS(ENTRADAS!$D:$D,ENTRADAS!$B:$B,CADASTRO!$B466,ENTRADAS!$I:$I,CADASTRO!N$2)),0)</f>
        <v>0</v>
      </c>
      <c r="O466" s="9">
        <f>IFERROR(SUMIFS(ENTRADAS!$J:$J,ENTRADAS!$B:$B,CADASTRO!$B466,ENTRADAS!$I:$I,CADASTRO!O$2)/(SUMIFS(ENTRADAS!$D:$D,ENTRADAS!$B:$B,CADASTRO!$B466,ENTRADAS!$I:$I,CADASTRO!O$2)),0)</f>
        <v>0</v>
      </c>
      <c r="P466" s="9">
        <f>IFERROR(SUMIFS(ENTRADAS!$J:$J,ENTRADAS!$B:$B,CADASTRO!$B466,ENTRADAS!$I:$I,CADASTRO!P$2)/(SUMIFS(ENTRADAS!$D:$D,ENTRADAS!$B:$B,CADASTRO!$B466,ENTRADAS!$I:$I,CADASTRO!P$2)),0)</f>
        <v>0</v>
      </c>
      <c r="Q466" s="9">
        <f>IFERROR(SUMIFS(ENTRADAS!$J:$J,ENTRADAS!$B:$B,CADASTRO!$B466,ENTRADAS!$I:$I,CADASTRO!Q$2)/(SUMIFS(ENTRADAS!$D:$D,ENTRADAS!$B:$B,CADASTRO!$B466,ENTRADAS!$I:$I,CADASTRO!Q$2)),0)</f>
        <v>0</v>
      </c>
      <c r="R466" s="212">
        <f t="shared" si="24"/>
        <v>0</v>
      </c>
      <c r="S466" s="17">
        <f t="shared" si="25"/>
        <v>0</v>
      </c>
      <c r="T466" s="212">
        <f t="shared" si="26"/>
        <v>12</v>
      </c>
      <c r="U466" s="209">
        <v>12</v>
      </c>
    </row>
    <row r="467" spans="1:21" ht="15" customHeight="1" x14ac:dyDescent="0.25">
      <c r="A467" s="7"/>
      <c r="B467" s="7"/>
      <c r="C467" s="7"/>
      <c r="D467" s="8"/>
      <c r="E467" s="9"/>
      <c r="F467" s="9">
        <f>IFERROR(SUMIFS(ENTRADAS!$J:$J,ENTRADAS!$B:$B,CADASTRO!$B467,ENTRADAS!$I:$I,CADASTRO!F$2)/(SUMIFS(ENTRADAS!$D:$D,ENTRADAS!$B:$B,CADASTRO!$B467,ENTRADAS!$I:$I,CADASTRO!F$2)),0)</f>
        <v>0</v>
      </c>
      <c r="G467" s="9">
        <f>IFERROR(SUMIFS(ENTRADAS!$J:$J,ENTRADAS!$B:$B,CADASTRO!$B467,ENTRADAS!$I:$I,CADASTRO!G$2)/(SUMIFS(ENTRADAS!$D:$D,ENTRADAS!$B:$B,CADASTRO!$B467,ENTRADAS!$I:$I,CADASTRO!G$2)),0)</f>
        <v>0</v>
      </c>
      <c r="H467" s="9">
        <f>IFERROR(SUMIFS(ENTRADAS!$J:$J,ENTRADAS!$B:$B,CADASTRO!$B467,ENTRADAS!$I:$I,CADASTRO!H$2)/(SUMIFS(ENTRADAS!$D:$D,ENTRADAS!$B:$B,CADASTRO!$B467,ENTRADAS!$I:$I,CADASTRO!H$2)),0)</f>
        <v>0</v>
      </c>
      <c r="I467" s="9">
        <f>IFERROR(SUMIFS(ENTRADAS!$J:$J,ENTRADAS!$B:$B,CADASTRO!$B467,ENTRADAS!$I:$I,CADASTRO!I$2)/(SUMIFS(ENTRADAS!$D:$D,ENTRADAS!$B:$B,CADASTRO!$B467,ENTRADAS!$I:$I,CADASTRO!I$2)),0)</f>
        <v>0</v>
      </c>
      <c r="J467" s="9">
        <f>IFERROR(SUMIFS(ENTRADAS!$J:$J,ENTRADAS!$B:$B,CADASTRO!$B467,ENTRADAS!$I:$I,CADASTRO!J$2)/(SUMIFS(ENTRADAS!$D:$D,ENTRADAS!$B:$B,CADASTRO!$B467,ENTRADAS!$I:$I,CADASTRO!J$2)),0)</f>
        <v>0</v>
      </c>
      <c r="K467" s="9">
        <f>IFERROR(SUMIFS(ENTRADAS!$J:$J,ENTRADAS!$B:$B,CADASTRO!$B467,ENTRADAS!$I:$I,CADASTRO!K$2)/(SUMIFS(ENTRADAS!$D:$D,ENTRADAS!$B:$B,CADASTRO!$B467,ENTRADAS!$I:$I,CADASTRO!K$2)),0)</f>
        <v>0</v>
      </c>
      <c r="L467" s="9">
        <f>IFERROR(SUMIFS(ENTRADAS!$J:$J,ENTRADAS!$B:$B,CADASTRO!$B467,ENTRADAS!$I:$I,CADASTRO!L$2)/(SUMIFS(ENTRADAS!$D:$D,ENTRADAS!$B:$B,CADASTRO!$B467,ENTRADAS!$I:$I,CADASTRO!L$2)),0)</f>
        <v>0</v>
      </c>
      <c r="M467" s="9">
        <f>IFERROR(SUMIFS(ENTRADAS!$J:$J,ENTRADAS!$B:$B,CADASTRO!$B467,ENTRADAS!$I:$I,CADASTRO!M$2)/(SUMIFS(ENTRADAS!$D:$D,ENTRADAS!$B:$B,CADASTRO!$B467,ENTRADAS!$I:$I,CADASTRO!M$2)),0)</f>
        <v>0</v>
      </c>
      <c r="N467" s="9">
        <f>IFERROR(SUMIFS(ENTRADAS!$J:$J,ENTRADAS!$B:$B,CADASTRO!$B467,ENTRADAS!$I:$I,CADASTRO!N$2)/(SUMIFS(ENTRADAS!$D:$D,ENTRADAS!$B:$B,CADASTRO!$B467,ENTRADAS!$I:$I,CADASTRO!N$2)),0)</f>
        <v>0</v>
      </c>
      <c r="O467" s="9">
        <f>IFERROR(SUMIFS(ENTRADAS!$J:$J,ENTRADAS!$B:$B,CADASTRO!$B467,ENTRADAS!$I:$I,CADASTRO!O$2)/(SUMIFS(ENTRADAS!$D:$D,ENTRADAS!$B:$B,CADASTRO!$B467,ENTRADAS!$I:$I,CADASTRO!O$2)),0)</f>
        <v>0</v>
      </c>
      <c r="P467" s="9">
        <f>IFERROR(SUMIFS(ENTRADAS!$J:$J,ENTRADAS!$B:$B,CADASTRO!$B467,ENTRADAS!$I:$I,CADASTRO!P$2)/(SUMIFS(ENTRADAS!$D:$D,ENTRADAS!$B:$B,CADASTRO!$B467,ENTRADAS!$I:$I,CADASTRO!P$2)),0)</f>
        <v>0</v>
      </c>
      <c r="Q467" s="9">
        <f>IFERROR(SUMIFS(ENTRADAS!$J:$J,ENTRADAS!$B:$B,CADASTRO!$B467,ENTRADAS!$I:$I,CADASTRO!Q$2)/(SUMIFS(ENTRADAS!$D:$D,ENTRADAS!$B:$B,CADASTRO!$B467,ENTRADAS!$I:$I,CADASTRO!Q$2)),0)</f>
        <v>0</v>
      </c>
      <c r="R467" s="212">
        <f t="shared" si="24"/>
        <v>0</v>
      </c>
      <c r="S467" s="17">
        <f t="shared" si="25"/>
        <v>0</v>
      </c>
      <c r="T467" s="212">
        <f t="shared" si="26"/>
        <v>12</v>
      </c>
      <c r="U467" s="209">
        <v>12</v>
      </c>
    </row>
    <row r="468" spans="1:21" ht="15" customHeight="1" x14ac:dyDescent="0.25">
      <c r="A468" s="7"/>
      <c r="B468" s="7"/>
      <c r="C468" s="7"/>
      <c r="D468" s="8"/>
      <c r="E468" s="9"/>
      <c r="F468" s="9">
        <f>IFERROR(SUMIFS(ENTRADAS!$J:$J,ENTRADAS!$B:$B,CADASTRO!$B468,ENTRADAS!$I:$I,CADASTRO!F$2)/(SUMIFS(ENTRADAS!$D:$D,ENTRADAS!$B:$B,CADASTRO!$B468,ENTRADAS!$I:$I,CADASTRO!F$2)),0)</f>
        <v>0</v>
      </c>
      <c r="G468" s="9">
        <f>IFERROR(SUMIFS(ENTRADAS!$J:$J,ENTRADAS!$B:$B,CADASTRO!$B468,ENTRADAS!$I:$I,CADASTRO!G$2)/(SUMIFS(ENTRADAS!$D:$D,ENTRADAS!$B:$B,CADASTRO!$B468,ENTRADAS!$I:$I,CADASTRO!G$2)),0)</f>
        <v>0</v>
      </c>
      <c r="H468" s="9">
        <f>IFERROR(SUMIFS(ENTRADAS!$J:$J,ENTRADAS!$B:$B,CADASTRO!$B468,ENTRADAS!$I:$I,CADASTRO!H$2)/(SUMIFS(ENTRADAS!$D:$D,ENTRADAS!$B:$B,CADASTRO!$B468,ENTRADAS!$I:$I,CADASTRO!H$2)),0)</f>
        <v>0</v>
      </c>
      <c r="I468" s="9">
        <f>IFERROR(SUMIFS(ENTRADAS!$J:$J,ENTRADAS!$B:$B,CADASTRO!$B468,ENTRADAS!$I:$I,CADASTRO!I$2)/(SUMIFS(ENTRADAS!$D:$D,ENTRADAS!$B:$B,CADASTRO!$B468,ENTRADAS!$I:$I,CADASTRO!I$2)),0)</f>
        <v>0</v>
      </c>
      <c r="J468" s="9">
        <f>IFERROR(SUMIFS(ENTRADAS!$J:$J,ENTRADAS!$B:$B,CADASTRO!$B468,ENTRADAS!$I:$I,CADASTRO!J$2)/(SUMIFS(ENTRADAS!$D:$D,ENTRADAS!$B:$B,CADASTRO!$B468,ENTRADAS!$I:$I,CADASTRO!J$2)),0)</f>
        <v>0</v>
      </c>
      <c r="K468" s="9">
        <f>IFERROR(SUMIFS(ENTRADAS!$J:$J,ENTRADAS!$B:$B,CADASTRO!$B468,ENTRADAS!$I:$I,CADASTRO!K$2)/(SUMIFS(ENTRADAS!$D:$D,ENTRADAS!$B:$B,CADASTRO!$B468,ENTRADAS!$I:$I,CADASTRO!K$2)),0)</f>
        <v>0</v>
      </c>
      <c r="L468" s="9">
        <f>IFERROR(SUMIFS(ENTRADAS!$J:$J,ENTRADAS!$B:$B,CADASTRO!$B468,ENTRADAS!$I:$I,CADASTRO!L$2)/(SUMIFS(ENTRADAS!$D:$D,ENTRADAS!$B:$B,CADASTRO!$B468,ENTRADAS!$I:$I,CADASTRO!L$2)),0)</f>
        <v>0</v>
      </c>
      <c r="M468" s="9">
        <f>IFERROR(SUMIFS(ENTRADAS!$J:$J,ENTRADAS!$B:$B,CADASTRO!$B468,ENTRADAS!$I:$I,CADASTRO!M$2)/(SUMIFS(ENTRADAS!$D:$D,ENTRADAS!$B:$B,CADASTRO!$B468,ENTRADAS!$I:$I,CADASTRO!M$2)),0)</f>
        <v>0</v>
      </c>
      <c r="N468" s="9">
        <f>IFERROR(SUMIFS(ENTRADAS!$J:$J,ENTRADAS!$B:$B,CADASTRO!$B468,ENTRADAS!$I:$I,CADASTRO!N$2)/(SUMIFS(ENTRADAS!$D:$D,ENTRADAS!$B:$B,CADASTRO!$B468,ENTRADAS!$I:$I,CADASTRO!N$2)),0)</f>
        <v>0</v>
      </c>
      <c r="O468" s="9">
        <f>IFERROR(SUMIFS(ENTRADAS!$J:$J,ENTRADAS!$B:$B,CADASTRO!$B468,ENTRADAS!$I:$I,CADASTRO!O$2)/(SUMIFS(ENTRADAS!$D:$D,ENTRADAS!$B:$B,CADASTRO!$B468,ENTRADAS!$I:$I,CADASTRO!O$2)),0)</f>
        <v>0</v>
      </c>
      <c r="P468" s="9">
        <f>IFERROR(SUMIFS(ENTRADAS!$J:$J,ENTRADAS!$B:$B,CADASTRO!$B468,ENTRADAS!$I:$I,CADASTRO!P$2)/(SUMIFS(ENTRADAS!$D:$D,ENTRADAS!$B:$B,CADASTRO!$B468,ENTRADAS!$I:$I,CADASTRO!P$2)),0)</f>
        <v>0</v>
      </c>
      <c r="Q468" s="9">
        <f>IFERROR(SUMIFS(ENTRADAS!$J:$J,ENTRADAS!$B:$B,CADASTRO!$B468,ENTRADAS!$I:$I,CADASTRO!Q$2)/(SUMIFS(ENTRADAS!$D:$D,ENTRADAS!$B:$B,CADASTRO!$B468,ENTRADAS!$I:$I,CADASTRO!Q$2)),0)</f>
        <v>0</v>
      </c>
      <c r="R468" s="212">
        <f t="shared" si="24"/>
        <v>0</v>
      </c>
      <c r="S468" s="17">
        <f t="shared" si="25"/>
        <v>0</v>
      </c>
      <c r="T468" s="212">
        <f t="shared" si="26"/>
        <v>12</v>
      </c>
      <c r="U468" s="209">
        <v>12</v>
      </c>
    </row>
    <row r="469" spans="1:21" ht="15" customHeight="1" x14ac:dyDescent="0.25">
      <c r="A469" s="7"/>
      <c r="B469" s="7"/>
      <c r="C469" s="7"/>
      <c r="D469" s="8"/>
      <c r="E469" s="9"/>
      <c r="F469" s="9">
        <f>IFERROR(SUMIFS(ENTRADAS!$J:$J,ENTRADAS!$B:$B,CADASTRO!$B469,ENTRADAS!$I:$I,CADASTRO!F$2)/(SUMIFS(ENTRADAS!$D:$D,ENTRADAS!$B:$B,CADASTRO!$B469,ENTRADAS!$I:$I,CADASTRO!F$2)),0)</f>
        <v>0</v>
      </c>
      <c r="G469" s="9">
        <f>IFERROR(SUMIFS(ENTRADAS!$J:$J,ENTRADAS!$B:$B,CADASTRO!$B469,ENTRADAS!$I:$I,CADASTRO!G$2)/(SUMIFS(ENTRADAS!$D:$D,ENTRADAS!$B:$B,CADASTRO!$B469,ENTRADAS!$I:$I,CADASTRO!G$2)),0)</f>
        <v>0</v>
      </c>
      <c r="H469" s="9">
        <f>IFERROR(SUMIFS(ENTRADAS!$J:$J,ENTRADAS!$B:$B,CADASTRO!$B469,ENTRADAS!$I:$I,CADASTRO!H$2)/(SUMIFS(ENTRADAS!$D:$D,ENTRADAS!$B:$B,CADASTRO!$B469,ENTRADAS!$I:$I,CADASTRO!H$2)),0)</f>
        <v>0</v>
      </c>
      <c r="I469" s="9">
        <f>IFERROR(SUMIFS(ENTRADAS!$J:$J,ENTRADAS!$B:$B,CADASTRO!$B469,ENTRADAS!$I:$I,CADASTRO!I$2)/(SUMIFS(ENTRADAS!$D:$D,ENTRADAS!$B:$B,CADASTRO!$B469,ENTRADAS!$I:$I,CADASTRO!I$2)),0)</f>
        <v>0</v>
      </c>
      <c r="J469" s="9">
        <f>IFERROR(SUMIFS(ENTRADAS!$J:$J,ENTRADAS!$B:$B,CADASTRO!$B469,ENTRADAS!$I:$I,CADASTRO!J$2)/(SUMIFS(ENTRADAS!$D:$D,ENTRADAS!$B:$B,CADASTRO!$B469,ENTRADAS!$I:$I,CADASTRO!J$2)),0)</f>
        <v>0</v>
      </c>
      <c r="K469" s="9">
        <f>IFERROR(SUMIFS(ENTRADAS!$J:$J,ENTRADAS!$B:$B,CADASTRO!$B469,ENTRADAS!$I:$I,CADASTRO!K$2)/(SUMIFS(ENTRADAS!$D:$D,ENTRADAS!$B:$B,CADASTRO!$B469,ENTRADAS!$I:$I,CADASTRO!K$2)),0)</f>
        <v>0</v>
      </c>
      <c r="L469" s="9">
        <f>IFERROR(SUMIFS(ENTRADAS!$J:$J,ENTRADAS!$B:$B,CADASTRO!$B469,ENTRADAS!$I:$I,CADASTRO!L$2)/(SUMIFS(ENTRADAS!$D:$D,ENTRADAS!$B:$B,CADASTRO!$B469,ENTRADAS!$I:$I,CADASTRO!L$2)),0)</f>
        <v>0</v>
      </c>
      <c r="M469" s="9">
        <f>IFERROR(SUMIFS(ENTRADAS!$J:$J,ENTRADAS!$B:$B,CADASTRO!$B469,ENTRADAS!$I:$I,CADASTRO!M$2)/(SUMIFS(ENTRADAS!$D:$D,ENTRADAS!$B:$B,CADASTRO!$B469,ENTRADAS!$I:$I,CADASTRO!M$2)),0)</f>
        <v>0</v>
      </c>
      <c r="N469" s="9">
        <f>IFERROR(SUMIFS(ENTRADAS!$J:$J,ENTRADAS!$B:$B,CADASTRO!$B469,ENTRADAS!$I:$I,CADASTRO!N$2)/(SUMIFS(ENTRADAS!$D:$D,ENTRADAS!$B:$B,CADASTRO!$B469,ENTRADAS!$I:$I,CADASTRO!N$2)),0)</f>
        <v>0</v>
      </c>
      <c r="O469" s="9">
        <f>IFERROR(SUMIFS(ENTRADAS!$J:$J,ENTRADAS!$B:$B,CADASTRO!$B469,ENTRADAS!$I:$I,CADASTRO!O$2)/(SUMIFS(ENTRADAS!$D:$D,ENTRADAS!$B:$B,CADASTRO!$B469,ENTRADAS!$I:$I,CADASTRO!O$2)),0)</f>
        <v>0</v>
      </c>
      <c r="P469" s="9">
        <f>IFERROR(SUMIFS(ENTRADAS!$J:$J,ENTRADAS!$B:$B,CADASTRO!$B469,ENTRADAS!$I:$I,CADASTRO!P$2)/(SUMIFS(ENTRADAS!$D:$D,ENTRADAS!$B:$B,CADASTRO!$B469,ENTRADAS!$I:$I,CADASTRO!P$2)),0)</f>
        <v>0</v>
      </c>
      <c r="Q469" s="9">
        <f>IFERROR(SUMIFS(ENTRADAS!$J:$J,ENTRADAS!$B:$B,CADASTRO!$B469,ENTRADAS!$I:$I,CADASTRO!Q$2)/(SUMIFS(ENTRADAS!$D:$D,ENTRADAS!$B:$B,CADASTRO!$B469,ENTRADAS!$I:$I,CADASTRO!Q$2)),0)</f>
        <v>0</v>
      </c>
      <c r="R469" s="212">
        <f t="shared" si="24"/>
        <v>0</v>
      </c>
      <c r="S469" s="17">
        <f t="shared" si="25"/>
        <v>0</v>
      </c>
      <c r="T469" s="212">
        <f t="shared" si="26"/>
        <v>12</v>
      </c>
      <c r="U469" s="209">
        <v>12</v>
      </c>
    </row>
    <row r="470" spans="1:21" ht="15" customHeight="1" x14ac:dyDescent="0.25">
      <c r="A470" s="7"/>
      <c r="B470" s="7"/>
      <c r="C470" s="7"/>
      <c r="D470" s="8"/>
      <c r="E470" s="9"/>
      <c r="F470" s="9">
        <f>IFERROR(SUMIFS(ENTRADAS!$J:$J,ENTRADAS!$B:$B,CADASTRO!$B470,ENTRADAS!$I:$I,CADASTRO!F$2)/(SUMIFS(ENTRADAS!$D:$D,ENTRADAS!$B:$B,CADASTRO!$B470,ENTRADAS!$I:$I,CADASTRO!F$2)),0)</f>
        <v>0</v>
      </c>
      <c r="G470" s="9">
        <f>IFERROR(SUMIFS(ENTRADAS!$J:$J,ENTRADAS!$B:$B,CADASTRO!$B470,ENTRADAS!$I:$I,CADASTRO!G$2)/(SUMIFS(ENTRADAS!$D:$D,ENTRADAS!$B:$B,CADASTRO!$B470,ENTRADAS!$I:$I,CADASTRO!G$2)),0)</f>
        <v>0</v>
      </c>
      <c r="H470" s="9">
        <f>IFERROR(SUMIFS(ENTRADAS!$J:$J,ENTRADAS!$B:$B,CADASTRO!$B470,ENTRADAS!$I:$I,CADASTRO!H$2)/(SUMIFS(ENTRADAS!$D:$D,ENTRADAS!$B:$B,CADASTRO!$B470,ENTRADAS!$I:$I,CADASTRO!H$2)),0)</f>
        <v>0</v>
      </c>
      <c r="I470" s="9">
        <f>IFERROR(SUMIFS(ENTRADAS!$J:$J,ENTRADAS!$B:$B,CADASTRO!$B470,ENTRADAS!$I:$I,CADASTRO!I$2)/(SUMIFS(ENTRADAS!$D:$D,ENTRADAS!$B:$B,CADASTRO!$B470,ENTRADAS!$I:$I,CADASTRO!I$2)),0)</f>
        <v>0</v>
      </c>
      <c r="J470" s="9">
        <f>IFERROR(SUMIFS(ENTRADAS!$J:$J,ENTRADAS!$B:$B,CADASTRO!$B470,ENTRADAS!$I:$I,CADASTRO!J$2)/(SUMIFS(ENTRADAS!$D:$D,ENTRADAS!$B:$B,CADASTRO!$B470,ENTRADAS!$I:$I,CADASTRO!J$2)),0)</f>
        <v>0</v>
      </c>
      <c r="K470" s="9">
        <f>IFERROR(SUMIFS(ENTRADAS!$J:$J,ENTRADAS!$B:$B,CADASTRO!$B470,ENTRADAS!$I:$I,CADASTRO!K$2)/(SUMIFS(ENTRADAS!$D:$D,ENTRADAS!$B:$B,CADASTRO!$B470,ENTRADAS!$I:$I,CADASTRO!K$2)),0)</f>
        <v>0</v>
      </c>
      <c r="L470" s="9">
        <f>IFERROR(SUMIFS(ENTRADAS!$J:$J,ENTRADAS!$B:$B,CADASTRO!$B470,ENTRADAS!$I:$I,CADASTRO!L$2)/(SUMIFS(ENTRADAS!$D:$D,ENTRADAS!$B:$B,CADASTRO!$B470,ENTRADAS!$I:$I,CADASTRO!L$2)),0)</f>
        <v>0</v>
      </c>
      <c r="M470" s="9">
        <f>IFERROR(SUMIFS(ENTRADAS!$J:$J,ENTRADAS!$B:$B,CADASTRO!$B470,ENTRADAS!$I:$I,CADASTRO!M$2)/(SUMIFS(ENTRADAS!$D:$D,ENTRADAS!$B:$B,CADASTRO!$B470,ENTRADAS!$I:$I,CADASTRO!M$2)),0)</f>
        <v>0</v>
      </c>
      <c r="N470" s="9">
        <f>IFERROR(SUMIFS(ENTRADAS!$J:$J,ENTRADAS!$B:$B,CADASTRO!$B470,ENTRADAS!$I:$I,CADASTRO!N$2)/(SUMIFS(ENTRADAS!$D:$D,ENTRADAS!$B:$B,CADASTRO!$B470,ENTRADAS!$I:$I,CADASTRO!N$2)),0)</f>
        <v>0</v>
      </c>
      <c r="O470" s="9">
        <f>IFERROR(SUMIFS(ENTRADAS!$J:$J,ENTRADAS!$B:$B,CADASTRO!$B470,ENTRADAS!$I:$I,CADASTRO!O$2)/(SUMIFS(ENTRADAS!$D:$D,ENTRADAS!$B:$B,CADASTRO!$B470,ENTRADAS!$I:$I,CADASTRO!O$2)),0)</f>
        <v>0</v>
      </c>
      <c r="P470" s="9">
        <f>IFERROR(SUMIFS(ENTRADAS!$J:$J,ENTRADAS!$B:$B,CADASTRO!$B470,ENTRADAS!$I:$I,CADASTRO!P$2)/(SUMIFS(ENTRADAS!$D:$D,ENTRADAS!$B:$B,CADASTRO!$B470,ENTRADAS!$I:$I,CADASTRO!P$2)),0)</f>
        <v>0</v>
      </c>
      <c r="Q470" s="9">
        <f>IFERROR(SUMIFS(ENTRADAS!$J:$J,ENTRADAS!$B:$B,CADASTRO!$B470,ENTRADAS!$I:$I,CADASTRO!Q$2)/(SUMIFS(ENTRADAS!$D:$D,ENTRADAS!$B:$B,CADASTRO!$B470,ENTRADAS!$I:$I,CADASTRO!Q$2)),0)</f>
        <v>0</v>
      </c>
      <c r="R470" s="212">
        <f t="shared" si="24"/>
        <v>0</v>
      </c>
      <c r="S470" s="17">
        <f t="shared" si="25"/>
        <v>0</v>
      </c>
      <c r="T470" s="212">
        <f t="shared" si="26"/>
        <v>12</v>
      </c>
      <c r="U470" s="209">
        <v>12</v>
      </c>
    </row>
    <row r="471" spans="1:21" ht="15" customHeight="1" x14ac:dyDescent="0.25">
      <c r="A471" s="7"/>
      <c r="B471" s="7"/>
      <c r="C471" s="7"/>
      <c r="D471" s="8"/>
      <c r="E471" s="9"/>
      <c r="F471" s="9">
        <f>IFERROR(SUMIFS(ENTRADAS!$J:$J,ENTRADAS!$B:$B,CADASTRO!$B471,ENTRADAS!$I:$I,CADASTRO!F$2)/(SUMIFS(ENTRADAS!$D:$D,ENTRADAS!$B:$B,CADASTRO!$B471,ENTRADAS!$I:$I,CADASTRO!F$2)),0)</f>
        <v>0</v>
      </c>
      <c r="G471" s="9">
        <f>IFERROR(SUMIFS(ENTRADAS!$J:$J,ENTRADAS!$B:$B,CADASTRO!$B471,ENTRADAS!$I:$I,CADASTRO!G$2)/(SUMIFS(ENTRADAS!$D:$D,ENTRADAS!$B:$B,CADASTRO!$B471,ENTRADAS!$I:$I,CADASTRO!G$2)),0)</f>
        <v>0</v>
      </c>
      <c r="H471" s="9">
        <f>IFERROR(SUMIFS(ENTRADAS!$J:$J,ENTRADAS!$B:$B,CADASTRO!$B471,ENTRADAS!$I:$I,CADASTRO!H$2)/(SUMIFS(ENTRADAS!$D:$D,ENTRADAS!$B:$B,CADASTRO!$B471,ENTRADAS!$I:$I,CADASTRO!H$2)),0)</f>
        <v>0</v>
      </c>
      <c r="I471" s="9">
        <f>IFERROR(SUMIFS(ENTRADAS!$J:$J,ENTRADAS!$B:$B,CADASTRO!$B471,ENTRADAS!$I:$I,CADASTRO!I$2)/(SUMIFS(ENTRADAS!$D:$D,ENTRADAS!$B:$B,CADASTRO!$B471,ENTRADAS!$I:$I,CADASTRO!I$2)),0)</f>
        <v>0</v>
      </c>
      <c r="J471" s="9">
        <f>IFERROR(SUMIFS(ENTRADAS!$J:$J,ENTRADAS!$B:$B,CADASTRO!$B471,ENTRADAS!$I:$I,CADASTRO!J$2)/(SUMIFS(ENTRADAS!$D:$D,ENTRADAS!$B:$B,CADASTRO!$B471,ENTRADAS!$I:$I,CADASTRO!J$2)),0)</f>
        <v>0</v>
      </c>
      <c r="K471" s="9">
        <f>IFERROR(SUMIFS(ENTRADAS!$J:$J,ENTRADAS!$B:$B,CADASTRO!$B471,ENTRADAS!$I:$I,CADASTRO!K$2)/(SUMIFS(ENTRADAS!$D:$D,ENTRADAS!$B:$B,CADASTRO!$B471,ENTRADAS!$I:$I,CADASTRO!K$2)),0)</f>
        <v>0</v>
      </c>
      <c r="L471" s="9">
        <f>IFERROR(SUMIFS(ENTRADAS!$J:$J,ENTRADAS!$B:$B,CADASTRO!$B471,ENTRADAS!$I:$I,CADASTRO!L$2)/(SUMIFS(ENTRADAS!$D:$D,ENTRADAS!$B:$B,CADASTRO!$B471,ENTRADAS!$I:$I,CADASTRO!L$2)),0)</f>
        <v>0</v>
      </c>
      <c r="M471" s="9">
        <f>IFERROR(SUMIFS(ENTRADAS!$J:$J,ENTRADAS!$B:$B,CADASTRO!$B471,ENTRADAS!$I:$I,CADASTRO!M$2)/(SUMIFS(ENTRADAS!$D:$D,ENTRADAS!$B:$B,CADASTRO!$B471,ENTRADAS!$I:$I,CADASTRO!M$2)),0)</f>
        <v>0</v>
      </c>
      <c r="N471" s="9">
        <f>IFERROR(SUMIFS(ENTRADAS!$J:$J,ENTRADAS!$B:$B,CADASTRO!$B471,ENTRADAS!$I:$I,CADASTRO!N$2)/(SUMIFS(ENTRADAS!$D:$D,ENTRADAS!$B:$B,CADASTRO!$B471,ENTRADAS!$I:$I,CADASTRO!N$2)),0)</f>
        <v>0</v>
      </c>
      <c r="O471" s="9">
        <f>IFERROR(SUMIFS(ENTRADAS!$J:$J,ENTRADAS!$B:$B,CADASTRO!$B471,ENTRADAS!$I:$I,CADASTRO!O$2)/(SUMIFS(ENTRADAS!$D:$D,ENTRADAS!$B:$B,CADASTRO!$B471,ENTRADAS!$I:$I,CADASTRO!O$2)),0)</f>
        <v>0</v>
      </c>
      <c r="P471" s="9">
        <f>IFERROR(SUMIFS(ENTRADAS!$J:$J,ENTRADAS!$B:$B,CADASTRO!$B471,ENTRADAS!$I:$I,CADASTRO!P$2)/(SUMIFS(ENTRADAS!$D:$D,ENTRADAS!$B:$B,CADASTRO!$B471,ENTRADAS!$I:$I,CADASTRO!P$2)),0)</f>
        <v>0</v>
      </c>
      <c r="Q471" s="9">
        <f>IFERROR(SUMIFS(ENTRADAS!$J:$J,ENTRADAS!$B:$B,CADASTRO!$B471,ENTRADAS!$I:$I,CADASTRO!Q$2)/(SUMIFS(ENTRADAS!$D:$D,ENTRADAS!$B:$B,CADASTRO!$B471,ENTRADAS!$I:$I,CADASTRO!Q$2)),0)</f>
        <v>0</v>
      </c>
      <c r="R471" s="212">
        <f t="shared" si="24"/>
        <v>0</v>
      </c>
      <c r="S471" s="17">
        <f t="shared" si="25"/>
        <v>0</v>
      </c>
      <c r="T471" s="212">
        <f t="shared" si="26"/>
        <v>12</v>
      </c>
      <c r="U471" s="209">
        <v>12</v>
      </c>
    </row>
    <row r="472" spans="1:21" ht="15" customHeight="1" x14ac:dyDescent="0.25">
      <c r="A472" s="7"/>
      <c r="B472" s="7"/>
      <c r="C472" s="7"/>
      <c r="D472" s="8"/>
      <c r="E472" s="9"/>
      <c r="F472" s="9">
        <f>IFERROR(SUMIFS(ENTRADAS!$J:$J,ENTRADAS!$B:$B,CADASTRO!$B472,ENTRADAS!$I:$I,CADASTRO!F$2)/(SUMIFS(ENTRADAS!$D:$D,ENTRADAS!$B:$B,CADASTRO!$B472,ENTRADAS!$I:$I,CADASTRO!F$2)),0)</f>
        <v>0</v>
      </c>
      <c r="G472" s="9">
        <f>IFERROR(SUMIFS(ENTRADAS!$J:$J,ENTRADAS!$B:$B,CADASTRO!$B472,ENTRADAS!$I:$I,CADASTRO!G$2)/(SUMIFS(ENTRADAS!$D:$D,ENTRADAS!$B:$B,CADASTRO!$B472,ENTRADAS!$I:$I,CADASTRO!G$2)),0)</f>
        <v>0</v>
      </c>
      <c r="H472" s="9">
        <f>IFERROR(SUMIFS(ENTRADAS!$J:$J,ENTRADAS!$B:$B,CADASTRO!$B472,ENTRADAS!$I:$I,CADASTRO!H$2)/(SUMIFS(ENTRADAS!$D:$D,ENTRADAS!$B:$B,CADASTRO!$B472,ENTRADAS!$I:$I,CADASTRO!H$2)),0)</f>
        <v>0</v>
      </c>
      <c r="I472" s="9">
        <f>IFERROR(SUMIFS(ENTRADAS!$J:$J,ENTRADAS!$B:$B,CADASTRO!$B472,ENTRADAS!$I:$I,CADASTRO!I$2)/(SUMIFS(ENTRADAS!$D:$D,ENTRADAS!$B:$B,CADASTRO!$B472,ENTRADAS!$I:$I,CADASTRO!I$2)),0)</f>
        <v>0</v>
      </c>
      <c r="J472" s="9">
        <f>IFERROR(SUMIFS(ENTRADAS!$J:$J,ENTRADAS!$B:$B,CADASTRO!$B472,ENTRADAS!$I:$I,CADASTRO!J$2)/(SUMIFS(ENTRADAS!$D:$D,ENTRADAS!$B:$B,CADASTRO!$B472,ENTRADAS!$I:$I,CADASTRO!J$2)),0)</f>
        <v>0</v>
      </c>
      <c r="K472" s="9">
        <f>IFERROR(SUMIFS(ENTRADAS!$J:$J,ENTRADAS!$B:$B,CADASTRO!$B472,ENTRADAS!$I:$I,CADASTRO!K$2)/(SUMIFS(ENTRADAS!$D:$D,ENTRADAS!$B:$B,CADASTRO!$B472,ENTRADAS!$I:$I,CADASTRO!K$2)),0)</f>
        <v>0</v>
      </c>
      <c r="L472" s="9">
        <f>IFERROR(SUMIFS(ENTRADAS!$J:$J,ENTRADAS!$B:$B,CADASTRO!$B472,ENTRADAS!$I:$I,CADASTRO!L$2)/(SUMIFS(ENTRADAS!$D:$D,ENTRADAS!$B:$B,CADASTRO!$B472,ENTRADAS!$I:$I,CADASTRO!L$2)),0)</f>
        <v>0</v>
      </c>
      <c r="M472" s="9">
        <f>IFERROR(SUMIFS(ENTRADAS!$J:$J,ENTRADAS!$B:$B,CADASTRO!$B472,ENTRADAS!$I:$I,CADASTRO!M$2)/(SUMIFS(ENTRADAS!$D:$D,ENTRADAS!$B:$B,CADASTRO!$B472,ENTRADAS!$I:$I,CADASTRO!M$2)),0)</f>
        <v>0</v>
      </c>
      <c r="N472" s="9">
        <f>IFERROR(SUMIFS(ENTRADAS!$J:$J,ENTRADAS!$B:$B,CADASTRO!$B472,ENTRADAS!$I:$I,CADASTRO!N$2)/(SUMIFS(ENTRADAS!$D:$D,ENTRADAS!$B:$B,CADASTRO!$B472,ENTRADAS!$I:$I,CADASTRO!N$2)),0)</f>
        <v>0</v>
      </c>
      <c r="O472" s="9">
        <f>IFERROR(SUMIFS(ENTRADAS!$J:$J,ENTRADAS!$B:$B,CADASTRO!$B472,ENTRADAS!$I:$I,CADASTRO!O$2)/(SUMIFS(ENTRADAS!$D:$D,ENTRADAS!$B:$B,CADASTRO!$B472,ENTRADAS!$I:$I,CADASTRO!O$2)),0)</f>
        <v>0</v>
      </c>
      <c r="P472" s="9">
        <f>IFERROR(SUMIFS(ENTRADAS!$J:$J,ENTRADAS!$B:$B,CADASTRO!$B472,ENTRADAS!$I:$I,CADASTRO!P$2)/(SUMIFS(ENTRADAS!$D:$D,ENTRADAS!$B:$B,CADASTRO!$B472,ENTRADAS!$I:$I,CADASTRO!P$2)),0)</f>
        <v>0</v>
      </c>
      <c r="Q472" s="9">
        <f>IFERROR(SUMIFS(ENTRADAS!$J:$J,ENTRADAS!$B:$B,CADASTRO!$B472,ENTRADAS!$I:$I,CADASTRO!Q$2)/(SUMIFS(ENTRADAS!$D:$D,ENTRADAS!$B:$B,CADASTRO!$B472,ENTRADAS!$I:$I,CADASTRO!Q$2)),0)</f>
        <v>0</v>
      </c>
      <c r="R472" s="212">
        <f t="shared" si="24"/>
        <v>0</v>
      </c>
      <c r="S472" s="17">
        <f t="shared" si="25"/>
        <v>0</v>
      </c>
      <c r="T472" s="212">
        <f t="shared" si="26"/>
        <v>12</v>
      </c>
      <c r="U472" s="209">
        <v>12</v>
      </c>
    </row>
    <row r="473" spans="1:21" ht="15" customHeight="1" x14ac:dyDescent="0.25">
      <c r="A473" s="7"/>
      <c r="B473" s="7"/>
      <c r="C473" s="7"/>
      <c r="D473" s="8"/>
      <c r="E473" s="9"/>
      <c r="F473" s="9">
        <f>IFERROR(SUMIFS(ENTRADAS!$J:$J,ENTRADAS!$B:$B,CADASTRO!$B473,ENTRADAS!$I:$I,CADASTRO!F$2)/(SUMIFS(ENTRADAS!$D:$D,ENTRADAS!$B:$B,CADASTRO!$B473,ENTRADAS!$I:$I,CADASTRO!F$2)),0)</f>
        <v>0</v>
      </c>
      <c r="G473" s="9">
        <f>IFERROR(SUMIFS(ENTRADAS!$J:$J,ENTRADAS!$B:$B,CADASTRO!$B473,ENTRADAS!$I:$I,CADASTRO!G$2)/(SUMIFS(ENTRADAS!$D:$D,ENTRADAS!$B:$B,CADASTRO!$B473,ENTRADAS!$I:$I,CADASTRO!G$2)),0)</f>
        <v>0</v>
      </c>
      <c r="H473" s="9">
        <f>IFERROR(SUMIFS(ENTRADAS!$J:$J,ENTRADAS!$B:$B,CADASTRO!$B473,ENTRADAS!$I:$I,CADASTRO!H$2)/(SUMIFS(ENTRADAS!$D:$D,ENTRADAS!$B:$B,CADASTRO!$B473,ENTRADAS!$I:$I,CADASTRO!H$2)),0)</f>
        <v>0</v>
      </c>
      <c r="I473" s="9">
        <f>IFERROR(SUMIFS(ENTRADAS!$J:$J,ENTRADAS!$B:$B,CADASTRO!$B473,ENTRADAS!$I:$I,CADASTRO!I$2)/(SUMIFS(ENTRADAS!$D:$D,ENTRADAS!$B:$B,CADASTRO!$B473,ENTRADAS!$I:$I,CADASTRO!I$2)),0)</f>
        <v>0</v>
      </c>
      <c r="J473" s="9">
        <f>IFERROR(SUMIFS(ENTRADAS!$J:$J,ENTRADAS!$B:$B,CADASTRO!$B473,ENTRADAS!$I:$I,CADASTRO!J$2)/(SUMIFS(ENTRADAS!$D:$D,ENTRADAS!$B:$B,CADASTRO!$B473,ENTRADAS!$I:$I,CADASTRO!J$2)),0)</f>
        <v>0</v>
      </c>
      <c r="K473" s="9">
        <f>IFERROR(SUMIFS(ENTRADAS!$J:$J,ENTRADAS!$B:$B,CADASTRO!$B473,ENTRADAS!$I:$I,CADASTRO!K$2)/(SUMIFS(ENTRADAS!$D:$D,ENTRADAS!$B:$B,CADASTRO!$B473,ENTRADAS!$I:$I,CADASTRO!K$2)),0)</f>
        <v>0</v>
      </c>
      <c r="L473" s="9">
        <f>IFERROR(SUMIFS(ENTRADAS!$J:$J,ENTRADAS!$B:$B,CADASTRO!$B473,ENTRADAS!$I:$I,CADASTRO!L$2)/(SUMIFS(ENTRADAS!$D:$D,ENTRADAS!$B:$B,CADASTRO!$B473,ENTRADAS!$I:$I,CADASTRO!L$2)),0)</f>
        <v>0</v>
      </c>
      <c r="M473" s="9">
        <f>IFERROR(SUMIFS(ENTRADAS!$J:$J,ENTRADAS!$B:$B,CADASTRO!$B473,ENTRADAS!$I:$I,CADASTRO!M$2)/(SUMIFS(ENTRADAS!$D:$D,ENTRADAS!$B:$B,CADASTRO!$B473,ENTRADAS!$I:$I,CADASTRO!M$2)),0)</f>
        <v>0</v>
      </c>
      <c r="N473" s="9">
        <f>IFERROR(SUMIFS(ENTRADAS!$J:$J,ENTRADAS!$B:$B,CADASTRO!$B473,ENTRADAS!$I:$I,CADASTRO!N$2)/(SUMIFS(ENTRADAS!$D:$D,ENTRADAS!$B:$B,CADASTRO!$B473,ENTRADAS!$I:$I,CADASTRO!N$2)),0)</f>
        <v>0</v>
      </c>
      <c r="O473" s="9">
        <f>IFERROR(SUMIFS(ENTRADAS!$J:$J,ENTRADAS!$B:$B,CADASTRO!$B473,ENTRADAS!$I:$I,CADASTRO!O$2)/(SUMIFS(ENTRADAS!$D:$D,ENTRADAS!$B:$B,CADASTRO!$B473,ENTRADAS!$I:$I,CADASTRO!O$2)),0)</f>
        <v>0</v>
      </c>
      <c r="P473" s="9">
        <f>IFERROR(SUMIFS(ENTRADAS!$J:$J,ENTRADAS!$B:$B,CADASTRO!$B473,ENTRADAS!$I:$I,CADASTRO!P$2)/(SUMIFS(ENTRADAS!$D:$D,ENTRADAS!$B:$B,CADASTRO!$B473,ENTRADAS!$I:$I,CADASTRO!P$2)),0)</f>
        <v>0</v>
      </c>
      <c r="Q473" s="9">
        <f>IFERROR(SUMIFS(ENTRADAS!$J:$J,ENTRADAS!$B:$B,CADASTRO!$B473,ENTRADAS!$I:$I,CADASTRO!Q$2)/(SUMIFS(ENTRADAS!$D:$D,ENTRADAS!$B:$B,CADASTRO!$B473,ENTRADAS!$I:$I,CADASTRO!Q$2)),0)</f>
        <v>0</v>
      </c>
      <c r="R473" s="212">
        <f t="shared" si="24"/>
        <v>0</v>
      </c>
      <c r="S473" s="17">
        <f t="shared" si="25"/>
        <v>0</v>
      </c>
      <c r="T473" s="212">
        <f t="shared" si="26"/>
        <v>12</v>
      </c>
      <c r="U473" s="209">
        <v>12</v>
      </c>
    </row>
    <row r="474" spans="1:21" ht="15" customHeight="1" x14ac:dyDescent="0.25">
      <c r="A474" s="7"/>
      <c r="B474" s="7"/>
      <c r="C474" s="7"/>
      <c r="D474" s="8"/>
      <c r="E474" s="9"/>
      <c r="F474" s="9">
        <f>IFERROR(SUMIFS(ENTRADAS!$J:$J,ENTRADAS!$B:$B,CADASTRO!$B474,ENTRADAS!$I:$I,CADASTRO!F$2)/(SUMIFS(ENTRADAS!$D:$D,ENTRADAS!$B:$B,CADASTRO!$B474,ENTRADAS!$I:$I,CADASTRO!F$2)),0)</f>
        <v>0</v>
      </c>
      <c r="G474" s="9">
        <f>IFERROR(SUMIFS(ENTRADAS!$J:$J,ENTRADAS!$B:$B,CADASTRO!$B474,ENTRADAS!$I:$I,CADASTRO!G$2)/(SUMIFS(ENTRADAS!$D:$D,ENTRADAS!$B:$B,CADASTRO!$B474,ENTRADAS!$I:$I,CADASTRO!G$2)),0)</f>
        <v>0</v>
      </c>
      <c r="H474" s="9">
        <f>IFERROR(SUMIFS(ENTRADAS!$J:$J,ENTRADAS!$B:$B,CADASTRO!$B474,ENTRADAS!$I:$I,CADASTRO!H$2)/(SUMIFS(ENTRADAS!$D:$D,ENTRADAS!$B:$B,CADASTRO!$B474,ENTRADAS!$I:$I,CADASTRO!H$2)),0)</f>
        <v>0</v>
      </c>
      <c r="I474" s="9">
        <f>IFERROR(SUMIFS(ENTRADAS!$J:$J,ENTRADAS!$B:$B,CADASTRO!$B474,ENTRADAS!$I:$I,CADASTRO!I$2)/(SUMIFS(ENTRADAS!$D:$D,ENTRADAS!$B:$B,CADASTRO!$B474,ENTRADAS!$I:$I,CADASTRO!I$2)),0)</f>
        <v>0</v>
      </c>
      <c r="J474" s="9">
        <f>IFERROR(SUMIFS(ENTRADAS!$J:$J,ENTRADAS!$B:$B,CADASTRO!$B474,ENTRADAS!$I:$I,CADASTRO!J$2)/(SUMIFS(ENTRADAS!$D:$D,ENTRADAS!$B:$B,CADASTRO!$B474,ENTRADAS!$I:$I,CADASTRO!J$2)),0)</f>
        <v>0</v>
      </c>
      <c r="K474" s="9">
        <f>IFERROR(SUMIFS(ENTRADAS!$J:$J,ENTRADAS!$B:$B,CADASTRO!$B474,ENTRADAS!$I:$I,CADASTRO!K$2)/(SUMIFS(ENTRADAS!$D:$D,ENTRADAS!$B:$B,CADASTRO!$B474,ENTRADAS!$I:$I,CADASTRO!K$2)),0)</f>
        <v>0</v>
      </c>
      <c r="L474" s="9">
        <f>IFERROR(SUMIFS(ENTRADAS!$J:$J,ENTRADAS!$B:$B,CADASTRO!$B474,ENTRADAS!$I:$I,CADASTRO!L$2)/(SUMIFS(ENTRADAS!$D:$D,ENTRADAS!$B:$B,CADASTRO!$B474,ENTRADAS!$I:$I,CADASTRO!L$2)),0)</f>
        <v>0</v>
      </c>
      <c r="M474" s="9">
        <f>IFERROR(SUMIFS(ENTRADAS!$J:$J,ENTRADAS!$B:$B,CADASTRO!$B474,ENTRADAS!$I:$I,CADASTRO!M$2)/(SUMIFS(ENTRADAS!$D:$D,ENTRADAS!$B:$B,CADASTRO!$B474,ENTRADAS!$I:$I,CADASTRO!M$2)),0)</f>
        <v>0</v>
      </c>
      <c r="N474" s="9">
        <f>IFERROR(SUMIFS(ENTRADAS!$J:$J,ENTRADAS!$B:$B,CADASTRO!$B474,ENTRADAS!$I:$I,CADASTRO!N$2)/(SUMIFS(ENTRADAS!$D:$D,ENTRADAS!$B:$B,CADASTRO!$B474,ENTRADAS!$I:$I,CADASTRO!N$2)),0)</f>
        <v>0</v>
      </c>
      <c r="O474" s="9">
        <f>IFERROR(SUMIFS(ENTRADAS!$J:$J,ENTRADAS!$B:$B,CADASTRO!$B474,ENTRADAS!$I:$I,CADASTRO!O$2)/(SUMIFS(ENTRADAS!$D:$D,ENTRADAS!$B:$B,CADASTRO!$B474,ENTRADAS!$I:$I,CADASTRO!O$2)),0)</f>
        <v>0</v>
      </c>
      <c r="P474" s="9">
        <f>IFERROR(SUMIFS(ENTRADAS!$J:$J,ENTRADAS!$B:$B,CADASTRO!$B474,ENTRADAS!$I:$I,CADASTRO!P$2)/(SUMIFS(ENTRADAS!$D:$D,ENTRADAS!$B:$B,CADASTRO!$B474,ENTRADAS!$I:$I,CADASTRO!P$2)),0)</f>
        <v>0</v>
      </c>
      <c r="Q474" s="9">
        <f>IFERROR(SUMIFS(ENTRADAS!$J:$J,ENTRADAS!$B:$B,CADASTRO!$B474,ENTRADAS!$I:$I,CADASTRO!Q$2)/(SUMIFS(ENTRADAS!$D:$D,ENTRADAS!$B:$B,CADASTRO!$B474,ENTRADAS!$I:$I,CADASTRO!Q$2)),0)</f>
        <v>0</v>
      </c>
      <c r="R474" s="212">
        <f t="shared" si="24"/>
        <v>0</v>
      </c>
      <c r="S474" s="17">
        <f t="shared" si="25"/>
        <v>0</v>
      </c>
      <c r="T474" s="212">
        <f t="shared" si="26"/>
        <v>12</v>
      </c>
      <c r="U474" s="209">
        <v>12</v>
      </c>
    </row>
    <row r="475" spans="1:21" ht="15" customHeight="1" x14ac:dyDescent="0.25">
      <c r="A475" s="7"/>
      <c r="B475" s="7"/>
      <c r="C475" s="7"/>
      <c r="D475" s="8"/>
      <c r="E475" s="9"/>
      <c r="F475" s="9">
        <f>IFERROR(SUMIFS(ENTRADAS!$J:$J,ENTRADAS!$B:$B,CADASTRO!$B475,ENTRADAS!$I:$I,CADASTRO!F$2)/(SUMIFS(ENTRADAS!$D:$D,ENTRADAS!$B:$B,CADASTRO!$B475,ENTRADAS!$I:$I,CADASTRO!F$2)),0)</f>
        <v>0</v>
      </c>
      <c r="G475" s="9">
        <f>IFERROR(SUMIFS(ENTRADAS!$J:$J,ENTRADAS!$B:$B,CADASTRO!$B475,ENTRADAS!$I:$I,CADASTRO!G$2)/(SUMIFS(ENTRADAS!$D:$D,ENTRADAS!$B:$B,CADASTRO!$B475,ENTRADAS!$I:$I,CADASTRO!G$2)),0)</f>
        <v>0</v>
      </c>
      <c r="H475" s="9">
        <f>IFERROR(SUMIFS(ENTRADAS!$J:$J,ENTRADAS!$B:$B,CADASTRO!$B475,ENTRADAS!$I:$I,CADASTRO!H$2)/(SUMIFS(ENTRADAS!$D:$D,ENTRADAS!$B:$B,CADASTRO!$B475,ENTRADAS!$I:$I,CADASTRO!H$2)),0)</f>
        <v>0</v>
      </c>
      <c r="I475" s="9">
        <f>IFERROR(SUMIFS(ENTRADAS!$J:$J,ENTRADAS!$B:$B,CADASTRO!$B475,ENTRADAS!$I:$I,CADASTRO!I$2)/(SUMIFS(ENTRADAS!$D:$D,ENTRADAS!$B:$B,CADASTRO!$B475,ENTRADAS!$I:$I,CADASTRO!I$2)),0)</f>
        <v>0</v>
      </c>
      <c r="J475" s="9">
        <f>IFERROR(SUMIFS(ENTRADAS!$J:$J,ENTRADAS!$B:$B,CADASTRO!$B475,ENTRADAS!$I:$I,CADASTRO!J$2)/(SUMIFS(ENTRADAS!$D:$D,ENTRADAS!$B:$B,CADASTRO!$B475,ENTRADAS!$I:$I,CADASTRO!J$2)),0)</f>
        <v>0</v>
      </c>
      <c r="K475" s="9">
        <f>IFERROR(SUMIFS(ENTRADAS!$J:$J,ENTRADAS!$B:$B,CADASTRO!$B475,ENTRADAS!$I:$I,CADASTRO!K$2)/(SUMIFS(ENTRADAS!$D:$D,ENTRADAS!$B:$B,CADASTRO!$B475,ENTRADAS!$I:$I,CADASTRO!K$2)),0)</f>
        <v>0</v>
      </c>
      <c r="L475" s="9">
        <f>IFERROR(SUMIFS(ENTRADAS!$J:$J,ENTRADAS!$B:$B,CADASTRO!$B475,ENTRADAS!$I:$I,CADASTRO!L$2)/(SUMIFS(ENTRADAS!$D:$D,ENTRADAS!$B:$B,CADASTRO!$B475,ENTRADAS!$I:$I,CADASTRO!L$2)),0)</f>
        <v>0</v>
      </c>
      <c r="M475" s="9">
        <f>IFERROR(SUMIFS(ENTRADAS!$J:$J,ENTRADAS!$B:$B,CADASTRO!$B475,ENTRADAS!$I:$I,CADASTRO!M$2)/(SUMIFS(ENTRADAS!$D:$D,ENTRADAS!$B:$B,CADASTRO!$B475,ENTRADAS!$I:$I,CADASTRO!M$2)),0)</f>
        <v>0</v>
      </c>
      <c r="N475" s="9">
        <f>IFERROR(SUMIFS(ENTRADAS!$J:$J,ENTRADAS!$B:$B,CADASTRO!$B475,ENTRADAS!$I:$I,CADASTRO!N$2)/(SUMIFS(ENTRADAS!$D:$D,ENTRADAS!$B:$B,CADASTRO!$B475,ENTRADAS!$I:$I,CADASTRO!N$2)),0)</f>
        <v>0</v>
      </c>
      <c r="O475" s="9">
        <f>IFERROR(SUMIFS(ENTRADAS!$J:$J,ENTRADAS!$B:$B,CADASTRO!$B475,ENTRADAS!$I:$I,CADASTRO!O$2)/(SUMIFS(ENTRADAS!$D:$D,ENTRADAS!$B:$B,CADASTRO!$B475,ENTRADAS!$I:$I,CADASTRO!O$2)),0)</f>
        <v>0</v>
      </c>
      <c r="P475" s="9">
        <f>IFERROR(SUMIFS(ENTRADAS!$J:$J,ENTRADAS!$B:$B,CADASTRO!$B475,ENTRADAS!$I:$I,CADASTRO!P$2)/(SUMIFS(ENTRADAS!$D:$D,ENTRADAS!$B:$B,CADASTRO!$B475,ENTRADAS!$I:$I,CADASTRO!P$2)),0)</f>
        <v>0</v>
      </c>
      <c r="Q475" s="9">
        <f>IFERROR(SUMIFS(ENTRADAS!$J:$J,ENTRADAS!$B:$B,CADASTRO!$B475,ENTRADAS!$I:$I,CADASTRO!Q$2)/(SUMIFS(ENTRADAS!$D:$D,ENTRADAS!$B:$B,CADASTRO!$B475,ENTRADAS!$I:$I,CADASTRO!Q$2)),0)</f>
        <v>0</v>
      </c>
      <c r="R475" s="212">
        <f t="shared" si="24"/>
        <v>0</v>
      </c>
      <c r="S475" s="17">
        <f t="shared" si="25"/>
        <v>0</v>
      </c>
      <c r="T475" s="212">
        <f t="shared" si="26"/>
        <v>12</v>
      </c>
      <c r="U475" s="209">
        <v>12</v>
      </c>
    </row>
    <row r="476" spans="1:21" ht="15" customHeight="1" x14ac:dyDescent="0.25">
      <c r="A476" s="7"/>
      <c r="B476" s="7"/>
      <c r="C476" s="7"/>
      <c r="D476" s="8"/>
      <c r="E476" s="9"/>
      <c r="F476" s="9">
        <f>IFERROR(SUMIFS(ENTRADAS!$J:$J,ENTRADAS!$B:$B,CADASTRO!$B476,ENTRADAS!$I:$I,CADASTRO!F$2)/(SUMIFS(ENTRADAS!$D:$D,ENTRADAS!$B:$B,CADASTRO!$B476,ENTRADAS!$I:$I,CADASTRO!F$2)),0)</f>
        <v>0</v>
      </c>
      <c r="G476" s="9">
        <f>IFERROR(SUMIFS(ENTRADAS!$J:$J,ENTRADAS!$B:$B,CADASTRO!$B476,ENTRADAS!$I:$I,CADASTRO!G$2)/(SUMIFS(ENTRADAS!$D:$D,ENTRADAS!$B:$B,CADASTRO!$B476,ENTRADAS!$I:$I,CADASTRO!G$2)),0)</f>
        <v>0</v>
      </c>
      <c r="H476" s="9">
        <f>IFERROR(SUMIFS(ENTRADAS!$J:$J,ENTRADAS!$B:$B,CADASTRO!$B476,ENTRADAS!$I:$I,CADASTRO!H$2)/(SUMIFS(ENTRADAS!$D:$D,ENTRADAS!$B:$B,CADASTRO!$B476,ENTRADAS!$I:$I,CADASTRO!H$2)),0)</f>
        <v>0</v>
      </c>
      <c r="I476" s="9">
        <f>IFERROR(SUMIFS(ENTRADAS!$J:$J,ENTRADAS!$B:$B,CADASTRO!$B476,ENTRADAS!$I:$I,CADASTRO!I$2)/(SUMIFS(ENTRADAS!$D:$D,ENTRADAS!$B:$B,CADASTRO!$B476,ENTRADAS!$I:$I,CADASTRO!I$2)),0)</f>
        <v>0</v>
      </c>
      <c r="J476" s="9">
        <f>IFERROR(SUMIFS(ENTRADAS!$J:$J,ENTRADAS!$B:$B,CADASTRO!$B476,ENTRADAS!$I:$I,CADASTRO!J$2)/(SUMIFS(ENTRADAS!$D:$D,ENTRADAS!$B:$B,CADASTRO!$B476,ENTRADAS!$I:$I,CADASTRO!J$2)),0)</f>
        <v>0</v>
      </c>
      <c r="K476" s="9">
        <f>IFERROR(SUMIFS(ENTRADAS!$J:$J,ENTRADAS!$B:$B,CADASTRO!$B476,ENTRADAS!$I:$I,CADASTRO!K$2)/(SUMIFS(ENTRADAS!$D:$D,ENTRADAS!$B:$B,CADASTRO!$B476,ENTRADAS!$I:$I,CADASTRO!K$2)),0)</f>
        <v>0</v>
      </c>
      <c r="L476" s="9">
        <f>IFERROR(SUMIFS(ENTRADAS!$J:$J,ENTRADAS!$B:$B,CADASTRO!$B476,ENTRADAS!$I:$I,CADASTRO!L$2)/(SUMIFS(ENTRADAS!$D:$D,ENTRADAS!$B:$B,CADASTRO!$B476,ENTRADAS!$I:$I,CADASTRO!L$2)),0)</f>
        <v>0</v>
      </c>
      <c r="M476" s="9">
        <f>IFERROR(SUMIFS(ENTRADAS!$J:$J,ENTRADAS!$B:$B,CADASTRO!$B476,ENTRADAS!$I:$I,CADASTRO!M$2)/(SUMIFS(ENTRADAS!$D:$D,ENTRADAS!$B:$B,CADASTRO!$B476,ENTRADAS!$I:$I,CADASTRO!M$2)),0)</f>
        <v>0</v>
      </c>
      <c r="N476" s="9">
        <f>IFERROR(SUMIFS(ENTRADAS!$J:$J,ENTRADAS!$B:$B,CADASTRO!$B476,ENTRADAS!$I:$I,CADASTRO!N$2)/(SUMIFS(ENTRADAS!$D:$D,ENTRADAS!$B:$B,CADASTRO!$B476,ENTRADAS!$I:$I,CADASTRO!N$2)),0)</f>
        <v>0</v>
      </c>
      <c r="O476" s="9">
        <f>IFERROR(SUMIFS(ENTRADAS!$J:$J,ENTRADAS!$B:$B,CADASTRO!$B476,ENTRADAS!$I:$I,CADASTRO!O$2)/(SUMIFS(ENTRADAS!$D:$D,ENTRADAS!$B:$B,CADASTRO!$B476,ENTRADAS!$I:$I,CADASTRO!O$2)),0)</f>
        <v>0</v>
      </c>
      <c r="P476" s="9">
        <f>IFERROR(SUMIFS(ENTRADAS!$J:$J,ENTRADAS!$B:$B,CADASTRO!$B476,ENTRADAS!$I:$I,CADASTRO!P$2)/(SUMIFS(ENTRADAS!$D:$D,ENTRADAS!$B:$B,CADASTRO!$B476,ENTRADAS!$I:$I,CADASTRO!P$2)),0)</f>
        <v>0</v>
      </c>
      <c r="Q476" s="9">
        <f>IFERROR(SUMIFS(ENTRADAS!$J:$J,ENTRADAS!$B:$B,CADASTRO!$B476,ENTRADAS!$I:$I,CADASTRO!Q$2)/(SUMIFS(ENTRADAS!$D:$D,ENTRADAS!$B:$B,CADASTRO!$B476,ENTRADAS!$I:$I,CADASTRO!Q$2)),0)</f>
        <v>0</v>
      </c>
      <c r="R476" s="212">
        <f t="shared" si="24"/>
        <v>0</v>
      </c>
      <c r="S476" s="17">
        <f t="shared" si="25"/>
        <v>0</v>
      </c>
      <c r="T476" s="212">
        <f t="shared" si="26"/>
        <v>12</v>
      </c>
      <c r="U476" s="209">
        <v>12</v>
      </c>
    </row>
    <row r="477" spans="1:21" ht="15" customHeight="1" x14ac:dyDescent="0.25">
      <c r="A477" s="7"/>
      <c r="B477" s="7"/>
      <c r="C477" s="7"/>
      <c r="D477" s="8"/>
      <c r="E477" s="9"/>
      <c r="F477" s="9">
        <f>IFERROR(SUMIFS(ENTRADAS!$J:$J,ENTRADAS!$B:$B,CADASTRO!$B477,ENTRADAS!$I:$I,CADASTRO!F$2)/(SUMIFS(ENTRADAS!$D:$D,ENTRADAS!$B:$B,CADASTRO!$B477,ENTRADAS!$I:$I,CADASTRO!F$2)),0)</f>
        <v>0</v>
      </c>
      <c r="G477" s="9">
        <f>IFERROR(SUMIFS(ENTRADAS!$J:$J,ENTRADAS!$B:$B,CADASTRO!$B477,ENTRADAS!$I:$I,CADASTRO!G$2)/(SUMIFS(ENTRADAS!$D:$D,ENTRADAS!$B:$B,CADASTRO!$B477,ENTRADAS!$I:$I,CADASTRO!G$2)),0)</f>
        <v>0</v>
      </c>
      <c r="H477" s="9">
        <f>IFERROR(SUMIFS(ENTRADAS!$J:$J,ENTRADAS!$B:$B,CADASTRO!$B477,ENTRADAS!$I:$I,CADASTRO!H$2)/(SUMIFS(ENTRADAS!$D:$D,ENTRADAS!$B:$B,CADASTRO!$B477,ENTRADAS!$I:$I,CADASTRO!H$2)),0)</f>
        <v>0</v>
      </c>
      <c r="I477" s="9">
        <f>IFERROR(SUMIFS(ENTRADAS!$J:$J,ENTRADAS!$B:$B,CADASTRO!$B477,ENTRADAS!$I:$I,CADASTRO!I$2)/(SUMIFS(ENTRADAS!$D:$D,ENTRADAS!$B:$B,CADASTRO!$B477,ENTRADAS!$I:$I,CADASTRO!I$2)),0)</f>
        <v>0</v>
      </c>
      <c r="J477" s="9">
        <f>IFERROR(SUMIFS(ENTRADAS!$J:$J,ENTRADAS!$B:$B,CADASTRO!$B477,ENTRADAS!$I:$I,CADASTRO!J$2)/(SUMIFS(ENTRADAS!$D:$D,ENTRADAS!$B:$B,CADASTRO!$B477,ENTRADAS!$I:$I,CADASTRO!J$2)),0)</f>
        <v>0</v>
      </c>
      <c r="K477" s="9">
        <f>IFERROR(SUMIFS(ENTRADAS!$J:$J,ENTRADAS!$B:$B,CADASTRO!$B477,ENTRADAS!$I:$I,CADASTRO!K$2)/(SUMIFS(ENTRADAS!$D:$D,ENTRADAS!$B:$B,CADASTRO!$B477,ENTRADAS!$I:$I,CADASTRO!K$2)),0)</f>
        <v>0</v>
      </c>
      <c r="L477" s="9">
        <f>IFERROR(SUMIFS(ENTRADAS!$J:$J,ENTRADAS!$B:$B,CADASTRO!$B477,ENTRADAS!$I:$I,CADASTRO!L$2)/(SUMIFS(ENTRADAS!$D:$D,ENTRADAS!$B:$B,CADASTRO!$B477,ENTRADAS!$I:$I,CADASTRO!L$2)),0)</f>
        <v>0</v>
      </c>
      <c r="M477" s="9">
        <f>IFERROR(SUMIFS(ENTRADAS!$J:$J,ENTRADAS!$B:$B,CADASTRO!$B477,ENTRADAS!$I:$I,CADASTRO!M$2)/(SUMIFS(ENTRADAS!$D:$D,ENTRADAS!$B:$B,CADASTRO!$B477,ENTRADAS!$I:$I,CADASTRO!M$2)),0)</f>
        <v>0</v>
      </c>
      <c r="N477" s="9">
        <f>IFERROR(SUMIFS(ENTRADAS!$J:$J,ENTRADAS!$B:$B,CADASTRO!$B477,ENTRADAS!$I:$I,CADASTRO!N$2)/(SUMIFS(ENTRADAS!$D:$D,ENTRADAS!$B:$B,CADASTRO!$B477,ENTRADAS!$I:$I,CADASTRO!N$2)),0)</f>
        <v>0</v>
      </c>
      <c r="O477" s="9">
        <f>IFERROR(SUMIFS(ENTRADAS!$J:$J,ENTRADAS!$B:$B,CADASTRO!$B477,ENTRADAS!$I:$I,CADASTRO!O$2)/(SUMIFS(ENTRADAS!$D:$D,ENTRADAS!$B:$B,CADASTRO!$B477,ENTRADAS!$I:$I,CADASTRO!O$2)),0)</f>
        <v>0</v>
      </c>
      <c r="P477" s="9">
        <f>IFERROR(SUMIFS(ENTRADAS!$J:$J,ENTRADAS!$B:$B,CADASTRO!$B477,ENTRADAS!$I:$I,CADASTRO!P$2)/(SUMIFS(ENTRADAS!$D:$D,ENTRADAS!$B:$B,CADASTRO!$B477,ENTRADAS!$I:$I,CADASTRO!P$2)),0)</f>
        <v>0</v>
      </c>
      <c r="Q477" s="9">
        <f>IFERROR(SUMIFS(ENTRADAS!$J:$J,ENTRADAS!$B:$B,CADASTRO!$B477,ENTRADAS!$I:$I,CADASTRO!Q$2)/(SUMIFS(ENTRADAS!$D:$D,ENTRADAS!$B:$B,CADASTRO!$B477,ENTRADAS!$I:$I,CADASTRO!Q$2)),0)</f>
        <v>0</v>
      </c>
      <c r="R477" s="212">
        <f t="shared" si="24"/>
        <v>0</v>
      </c>
      <c r="S477" s="17">
        <f t="shared" si="25"/>
        <v>0</v>
      </c>
      <c r="T477" s="212">
        <f t="shared" si="26"/>
        <v>12</v>
      </c>
      <c r="U477" s="209">
        <v>12</v>
      </c>
    </row>
    <row r="478" spans="1:21" ht="15" customHeight="1" x14ac:dyDescent="0.25">
      <c r="A478" s="7"/>
      <c r="B478" s="7"/>
      <c r="C478" s="7"/>
      <c r="D478" s="8"/>
      <c r="E478" s="9"/>
      <c r="F478" s="9">
        <f>IFERROR(SUMIFS(ENTRADAS!$J:$J,ENTRADAS!$B:$B,CADASTRO!$B478,ENTRADAS!$I:$I,CADASTRO!F$2)/(SUMIFS(ENTRADAS!$D:$D,ENTRADAS!$B:$B,CADASTRO!$B478,ENTRADAS!$I:$I,CADASTRO!F$2)),0)</f>
        <v>0</v>
      </c>
      <c r="G478" s="9">
        <f>IFERROR(SUMIFS(ENTRADAS!$J:$J,ENTRADAS!$B:$B,CADASTRO!$B478,ENTRADAS!$I:$I,CADASTRO!G$2)/(SUMIFS(ENTRADAS!$D:$D,ENTRADAS!$B:$B,CADASTRO!$B478,ENTRADAS!$I:$I,CADASTRO!G$2)),0)</f>
        <v>0</v>
      </c>
      <c r="H478" s="9">
        <f>IFERROR(SUMIFS(ENTRADAS!$J:$J,ENTRADAS!$B:$B,CADASTRO!$B478,ENTRADAS!$I:$I,CADASTRO!H$2)/(SUMIFS(ENTRADAS!$D:$D,ENTRADAS!$B:$B,CADASTRO!$B478,ENTRADAS!$I:$I,CADASTRO!H$2)),0)</f>
        <v>0</v>
      </c>
      <c r="I478" s="9">
        <f>IFERROR(SUMIFS(ENTRADAS!$J:$J,ENTRADAS!$B:$B,CADASTRO!$B478,ENTRADAS!$I:$I,CADASTRO!I$2)/(SUMIFS(ENTRADAS!$D:$D,ENTRADAS!$B:$B,CADASTRO!$B478,ENTRADAS!$I:$I,CADASTRO!I$2)),0)</f>
        <v>0</v>
      </c>
      <c r="J478" s="9">
        <f>IFERROR(SUMIFS(ENTRADAS!$J:$J,ENTRADAS!$B:$B,CADASTRO!$B478,ENTRADAS!$I:$I,CADASTRO!J$2)/(SUMIFS(ENTRADAS!$D:$D,ENTRADAS!$B:$B,CADASTRO!$B478,ENTRADAS!$I:$I,CADASTRO!J$2)),0)</f>
        <v>0</v>
      </c>
      <c r="K478" s="9">
        <f>IFERROR(SUMIFS(ENTRADAS!$J:$J,ENTRADAS!$B:$B,CADASTRO!$B478,ENTRADAS!$I:$I,CADASTRO!K$2)/(SUMIFS(ENTRADAS!$D:$D,ENTRADAS!$B:$B,CADASTRO!$B478,ENTRADAS!$I:$I,CADASTRO!K$2)),0)</f>
        <v>0</v>
      </c>
      <c r="L478" s="9">
        <f>IFERROR(SUMIFS(ENTRADAS!$J:$J,ENTRADAS!$B:$B,CADASTRO!$B478,ENTRADAS!$I:$I,CADASTRO!L$2)/(SUMIFS(ENTRADAS!$D:$D,ENTRADAS!$B:$B,CADASTRO!$B478,ENTRADAS!$I:$I,CADASTRO!L$2)),0)</f>
        <v>0</v>
      </c>
      <c r="M478" s="9">
        <f>IFERROR(SUMIFS(ENTRADAS!$J:$J,ENTRADAS!$B:$B,CADASTRO!$B478,ENTRADAS!$I:$I,CADASTRO!M$2)/(SUMIFS(ENTRADAS!$D:$D,ENTRADAS!$B:$B,CADASTRO!$B478,ENTRADAS!$I:$I,CADASTRO!M$2)),0)</f>
        <v>0</v>
      </c>
      <c r="N478" s="9">
        <f>IFERROR(SUMIFS(ENTRADAS!$J:$J,ENTRADAS!$B:$B,CADASTRO!$B478,ENTRADAS!$I:$I,CADASTRO!N$2)/(SUMIFS(ENTRADAS!$D:$D,ENTRADAS!$B:$B,CADASTRO!$B478,ENTRADAS!$I:$I,CADASTRO!N$2)),0)</f>
        <v>0</v>
      </c>
      <c r="O478" s="9">
        <f>IFERROR(SUMIFS(ENTRADAS!$J:$J,ENTRADAS!$B:$B,CADASTRO!$B478,ENTRADAS!$I:$I,CADASTRO!O$2)/(SUMIFS(ENTRADAS!$D:$D,ENTRADAS!$B:$B,CADASTRO!$B478,ENTRADAS!$I:$I,CADASTRO!O$2)),0)</f>
        <v>0</v>
      </c>
      <c r="P478" s="9">
        <f>IFERROR(SUMIFS(ENTRADAS!$J:$J,ENTRADAS!$B:$B,CADASTRO!$B478,ENTRADAS!$I:$I,CADASTRO!P$2)/(SUMIFS(ENTRADAS!$D:$D,ENTRADAS!$B:$B,CADASTRO!$B478,ENTRADAS!$I:$I,CADASTRO!P$2)),0)</f>
        <v>0</v>
      </c>
      <c r="Q478" s="9">
        <f>IFERROR(SUMIFS(ENTRADAS!$J:$J,ENTRADAS!$B:$B,CADASTRO!$B478,ENTRADAS!$I:$I,CADASTRO!Q$2)/(SUMIFS(ENTRADAS!$D:$D,ENTRADAS!$B:$B,CADASTRO!$B478,ENTRADAS!$I:$I,CADASTRO!Q$2)),0)</f>
        <v>0</v>
      </c>
      <c r="R478" s="212">
        <f t="shared" si="24"/>
        <v>0</v>
      </c>
      <c r="S478" s="17">
        <f t="shared" si="25"/>
        <v>0</v>
      </c>
      <c r="T478" s="212">
        <f t="shared" si="26"/>
        <v>12</v>
      </c>
      <c r="U478" s="209">
        <v>12</v>
      </c>
    </row>
    <row r="479" spans="1:21" ht="15" customHeight="1" x14ac:dyDescent="0.25">
      <c r="A479" s="7"/>
      <c r="B479" s="7"/>
      <c r="C479" s="7"/>
      <c r="D479" s="8"/>
      <c r="E479" s="9"/>
      <c r="F479" s="9">
        <f>IFERROR(SUMIFS(ENTRADAS!$J:$J,ENTRADAS!$B:$B,CADASTRO!$B479,ENTRADAS!$I:$I,CADASTRO!F$2)/(SUMIFS(ENTRADAS!$D:$D,ENTRADAS!$B:$B,CADASTRO!$B479,ENTRADAS!$I:$I,CADASTRO!F$2)),0)</f>
        <v>0</v>
      </c>
      <c r="G479" s="9">
        <f>IFERROR(SUMIFS(ENTRADAS!$J:$J,ENTRADAS!$B:$B,CADASTRO!$B479,ENTRADAS!$I:$I,CADASTRO!G$2)/(SUMIFS(ENTRADAS!$D:$D,ENTRADAS!$B:$B,CADASTRO!$B479,ENTRADAS!$I:$I,CADASTRO!G$2)),0)</f>
        <v>0</v>
      </c>
      <c r="H479" s="9">
        <f>IFERROR(SUMIFS(ENTRADAS!$J:$J,ENTRADAS!$B:$B,CADASTRO!$B479,ENTRADAS!$I:$I,CADASTRO!H$2)/(SUMIFS(ENTRADAS!$D:$D,ENTRADAS!$B:$B,CADASTRO!$B479,ENTRADAS!$I:$I,CADASTRO!H$2)),0)</f>
        <v>0</v>
      </c>
      <c r="I479" s="9">
        <f>IFERROR(SUMIFS(ENTRADAS!$J:$J,ENTRADAS!$B:$B,CADASTRO!$B479,ENTRADAS!$I:$I,CADASTRO!I$2)/(SUMIFS(ENTRADAS!$D:$D,ENTRADAS!$B:$B,CADASTRO!$B479,ENTRADAS!$I:$I,CADASTRO!I$2)),0)</f>
        <v>0</v>
      </c>
      <c r="J479" s="9">
        <f>IFERROR(SUMIFS(ENTRADAS!$J:$J,ENTRADAS!$B:$B,CADASTRO!$B479,ENTRADAS!$I:$I,CADASTRO!J$2)/(SUMIFS(ENTRADAS!$D:$D,ENTRADAS!$B:$B,CADASTRO!$B479,ENTRADAS!$I:$I,CADASTRO!J$2)),0)</f>
        <v>0</v>
      </c>
      <c r="K479" s="9">
        <f>IFERROR(SUMIFS(ENTRADAS!$J:$J,ENTRADAS!$B:$B,CADASTRO!$B479,ENTRADAS!$I:$I,CADASTRO!K$2)/(SUMIFS(ENTRADAS!$D:$D,ENTRADAS!$B:$B,CADASTRO!$B479,ENTRADAS!$I:$I,CADASTRO!K$2)),0)</f>
        <v>0</v>
      </c>
      <c r="L479" s="9">
        <f>IFERROR(SUMIFS(ENTRADAS!$J:$J,ENTRADAS!$B:$B,CADASTRO!$B479,ENTRADAS!$I:$I,CADASTRO!L$2)/(SUMIFS(ENTRADAS!$D:$D,ENTRADAS!$B:$B,CADASTRO!$B479,ENTRADAS!$I:$I,CADASTRO!L$2)),0)</f>
        <v>0</v>
      </c>
      <c r="M479" s="9">
        <f>IFERROR(SUMIFS(ENTRADAS!$J:$J,ENTRADAS!$B:$B,CADASTRO!$B479,ENTRADAS!$I:$I,CADASTRO!M$2)/(SUMIFS(ENTRADAS!$D:$D,ENTRADAS!$B:$B,CADASTRO!$B479,ENTRADAS!$I:$I,CADASTRO!M$2)),0)</f>
        <v>0</v>
      </c>
      <c r="N479" s="9">
        <f>IFERROR(SUMIFS(ENTRADAS!$J:$J,ENTRADAS!$B:$B,CADASTRO!$B479,ENTRADAS!$I:$I,CADASTRO!N$2)/(SUMIFS(ENTRADAS!$D:$D,ENTRADAS!$B:$B,CADASTRO!$B479,ENTRADAS!$I:$I,CADASTRO!N$2)),0)</f>
        <v>0</v>
      </c>
      <c r="O479" s="9">
        <f>IFERROR(SUMIFS(ENTRADAS!$J:$J,ENTRADAS!$B:$B,CADASTRO!$B479,ENTRADAS!$I:$I,CADASTRO!O$2)/(SUMIFS(ENTRADAS!$D:$D,ENTRADAS!$B:$B,CADASTRO!$B479,ENTRADAS!$I:$I,CADASTRO!O$2)),0)</f>
        <v>0</v>
      </c>
      <c r="P479" s="9">
        <f>IFERROR(SUMIFS(ENTRADAS!$J:$J,ENTRADAS!$B:$B,CADASTRO!$B479,ENTRADAS!$I:$I,CADASTRO!P$2)/(SUMIFS(ENTRADAS!$D:$D,ENTRADAS!$B:$B,CADASTRO!$B479,ENTRADAS!$I:$I,CADASTRO!P$2)),0)</f>
        <v>0</v>
      </c>
      <c r="Q479" s="9">
        <f>IFERROR(SUMIFS(ENTRADAS!$J:$J,ENTRADAS!$B:$B,CADASTRO!$B479,ENTRADAS!$I:$I,CADASTRO!Q$2)/(SUMIFS(ENTRADAS!$D:$D,ENTRADAS!$B:$B,CADASTRO!$B479,ENTRADAS!$I:$I,CADASTRO!Q$2)),0)</f>
        <v>0</v>
      </c>
      <c r="R479" s="212">
        <f t="shared" si="24"/>
        <v>0</v>
      </c>
      <c r="S479" s="17">
        <f t="shared" si="25"/>
        <v>0</v>
      </c>
      <c r="T479" s="212">
        <f t="shared" si="26"/>
        <v>12</v>
      </c>
      <c r="U479" s="209">
        <v>12</v>
      </c>
    </row>
    <row r="480" spans="1:21" ht="15" customHeight="1" x14ac:dyDescent="0.25">
      <c r="A480" s="7"/>
      <c r="B480" s="7"/>
      <c r="C480" s="7"/>
      <c r="D480" s="8"/>
      <c r="E480" s="9"/>
      <c r="F480" s="9">
        <f>IFERROR(SUMIFS(ENTRADAS!$J:$J,ENTRADAS!$B:$B,CADASTRO!$B480,ENTRADAS!$I:$I,CADASTRO!F$2)/(SUMIFS(ENTRADAS!$D:$D,ENTRADAS!$B:$B,CADASTRO!$B480,ENTRADAS!$I:$I,CADASTRO!F$2)),0)</f>
        <v>0</v>
      </c>
      <c r="G480" s="9">
        <f>IFERROR(SUMIFS(ENTRADAS!$J:$J,ENTRADAS!$B:$B,CADASTRO!$B480,ENTRADAS!$I:$I,CADASTRO!G$2)/(SUMIFS(ENTRADAS!$D:$D,ENTRADAS!$B:$B,CADASTRO!$B480,ENTRADAS!$I:$I,CADASTRO!G$2)),0)</f>
        <v>0</v>
      </c>
      <c r="H480" s="9">
        <f>IFERROR(SUMIFS(ENTRADAS!$J:$J,ENTRADAS!$B:$B,CADASTRO!$B480,ENTRADAS!$I:$I,CADASTRO!H$2)/(SUMIFS(ENTRADAS!$D:$D,ENTRADAS!$B:$B,CADASTRO!$B480,ENTRADAS!$I:$I,CADASTRO!H$2)),0)</f>
        <v>0</v>
      </c>
      <c r="I480" s="9">
        <f>IFERROR(SUMIFS(ENTRADAS!$J:$J,ENTRADAS!$B:$B,CADASTRO!$B480,ENTRADAS!$I:$I,CADASTRO!I$2)/(SUMIFS(ENTRADAS!$D:$D,ENTRADAS!$B:$B,CADASTRO!$B480,ENTRADAS!$I:$I,CADASTRO!I$2)),0)</f>
        <v>0</v>
      </c>
      <c r="J480" s="9">
        <f>IFERROR(SUMIFS(ENTRADAS!$J:$J,ENTRADAS!$B:$B,CADASTRO!$B480,ENTRADAS!$I:$I,CADASTRO!J$2)/(SUMIFS(ENTRADAS!$D:$D,ENTRADAS!$B:$B,CADASTRO!$B480,ENTRADAS!$I:$I,CADASTRO!J$2)),0)</f>
        <v>0</v>
      </c>
      <c r="K480" s="9">
        <f>IFERROR(SUMIFS(ENTRADAS!$J:$J,ENTRADAS!$B:$B,CADASTRO!$B480,ENTRADAS!$I:$I,CADASTRO!K$2)/(SUMIFS(ENTRADAS!$D:$D,ENTRADAS!$B:$B,CADASTRO!$B480,ENTRADAS!$I:$I,CADASTRO!K$2)),0)</f>
        <v>0</v>
      </c>
      <c r="L480" s="9">
        <f>IFERROR(SUMIFS(ENTRADAS!$J:$J,ENTRADAS!$B:$B,CADASTRO!$B480,ENTRADAS!$I:$I,CADASTRO!L$2)/(SUMIFS(ENTRADAS!$D:$D,ENTRADAS!$B:$B,CADASTRO!$B480,ENTRADAS!$I:$I,CADASTRO!L$2)),0)</f>
        <v>0</v>
      </c>
      <c r="M480" s="9">
        <f>IFERROR(SUMIFS(ENTRADAS!$J:$J,ENTRADAS!$B:$B,CADASTRO!$B480,ENTRADAS!$I:$I,CADASTRO!M$2)/(SUMIFS(ENTRADAS!$D:$D,ENTRADAS!$B:$B,CADASTRO!$B480,ENTRADAS!$I:$I,CADASTRO!M$2)),0)</f>
        <v>0</v>
      </c>
      <c r="N480" s="9">
        <f>IFERROR(SUMIFS(ENTRADAS!$J:$J,ENTRADAS!$B:$B,CADASTRO!$B480,ENTRADAS!$I:$I,CADASTRO!N$2)/(SUMIFS(ENTRADAS!$D:$D,ENTRADAS!$B:$B,CADASTRO!$B480,ENTRADAS!$I:$I,CADASTRO!N$2)),0)</f>
        <v>0</v>
      </c>
      <c r="O480" s="9">
        <f>IFERROR(SUMIFS(ENTRADAS!$J:$J,ENTRADAS!$B:$B,CADASTRO!$B480,ENTRADAS!$I:$I,CADASTRO!O$2)/(SUMIFS(ENTRADAS!$D:$D,ENTRADAS!$B:$B,CADASTRO!$B480,ENTRADAS!$I:$I,CADASTRO!O$2)),0)</f>
        <v>0</v>
      </c>
      <c r="P480" s="9">
        <f>IFERROR(SUMIFS(ENTRADAS!$J:$J,ENTRADAS!$B:$B,CADASTRO!$B480,ENTRADAS!$I:$I,CADASTRO!P$2)/(SUMIFS(ENTRADAS!$D:$D,ENTRADAS!$B:$B,CADASTRO!$B480,ENTRADAS!$I:$I,CADASTRO!P$2)),0)</f>
        <v>0</v>
      </c>
      <c r="Q480" s="9">
        <f>IFERROR(SUMIFS(ENTRADAS!$J:$J,ENTRADAS!$B:$B,CADASTRO!$B480,ENTRADAS!$I:$I,CADASTRO!Q$2)/(SUMIFS(ENTRADAS!$D:$D,ENTRADAS!$B:$B,CADASTRO!$B480,ENTRADAS!$I:$I,CADASTRO!Q$2)),0)</f>
        <v>0</v>
      </c>
      <c r="R480" s="212">
        <f t="shared" si="24"/>
        <v>0</v>
      </c>
      <c r="S480" s="17">
        <f t="shared" si="25"/>
        <v>0</v>
      </c>
      <c r="T480" s="212">
        <f t="shared" si="26"/>
        <v>12</v>
      </c>
      <c r="U480" s="209">
        <v>12</v>
      </c>
    </row>
    <row r="481" spans="1:21" ht="15" customHeight="1" x14ac:dyDescent="0.25">
      <c r="A481" s="7"/>
      <c r="B481" s="7"/>
      <c r="C481" s="7"/>
      <c r="D481" s="8"/>
      <c r="E481" s="9"/>
      <c r="F481" s="9">
        <f>IFERROR(SUMIFS(ENTRADAS!$J:$J,ENTRADAS!$B:$B,CADASTRO!$B481,ENTRADAS!$I:$I,CADASTRO!F$2)/(SUMIFS(ENTRADAS!$D:$D,ENTRADAS!$B:$B,CADASTRO!$B481,ENTRADAS!$I:$I,CADASTRO!F$2)),0)</f>
        <v>0</v>
      </c>
      <c r="G481" s="9">
        <f>IFERROR(SUMIFS(ENTRADAS!$J:$J,ENTRADAS!$B:$B,CADASTRO!$B481,ENTRADAS!$I:$I,CADASTRO!G$2)/(SUMIFS(ENTRADAS!$D:$D,ENTRADAS!$B:$B,CADASTRO!$B481,ENTRADAS!$I:$I,CADASTRO!G$2)),0)</f>
        <v>0</v>
      </c>
      <c r="H481" s="9">
        <f>IFERROR(SUMIFS(ENTRADAS!$J:$J,ENTRADAS!$B:$B,CADASTRO!$B481,ENTRADAS!$I:$I,CADASTRO!H$2)/(SUMIFS(ENTRADAS!$D:$D,ENTRADAS!$B:$B,CADASTRO!$B481,ENTRADAS!$I:$I,CADASTRO!H$2)),0)</f>
        <v>0</v>
      </c>
      <c r="I481" s="9">
        <f>IFERROR(SUMIFS(ENTRADAS!$J:$J,ENTRADAS!$B:$B,CADASTRO!$B481,ENTRADAS!$I:$I,CADASTRO!I$2)/(SUMIFS(ENTRADAS!$D:$D,ENTRADAS!$B:$B,CADASTRO!$B481,ENTRADAS!$I:$I,CADASTRO!I$2)),0)</f>
        <v>0</v>
      </c>
      <c r="J481" s="9">
        <f>IFERROR(SUMIFS(ENTRADAS!$J:$J,ENTRADAS!$B:$B,CADASTRO!$B481,ENTRADAS!$I:$I,CADASTRO!J$2)/(SUMIFS(ENTRADAS!$D:$D,ENTRADAS!$B:$B,CADASTRO!$B481,ENTRADAS!$I:$I,CADASTRO!J$2)),0)</f>
        <v>0</v>
      </c>
      <c r="K481" s="9">
        <f>IFERROR(SUMIFS(ENTRADAS!$J:$J,ENTRADAS!$B:$B,CADASTRO!$B481,ENTRADAS!$I:$I,CADASTRO!K$2)/(SUMIFS(ENTRADAS!$D:$D,ENTRADAS!$B:$B,CADASTRO!$B481,ENTRADAS!$I:$I,CADASTRO!K$2)),0)</f>
        <v>0</v>
      </c>
      <c r="L481" s="9">
        <f>IFERROR(SUMIFS(ENTRADAS!$J:$J,ENTRADAS!$B:$B,CADASTRO!$B481,ENTRADAS!$I:$I,CADASTRO!L$2)/(SUMIFS(ENTRADAS!$D:$D,ENTRADAS!$B:$B,CADASTRO!$B481,ENTRADAS!$I:$I,CADASTRO!L$2)),0)</f>
        <v>0</v>
      </c>
      <c r="M481" s="9">
        <f>IFERROR(SUMIFS(ENTRADAS!$J:$J,ENTRADAS!$B:$B,CADASTRO!$B481,ENTRADAS!$I:$I,CADASTRO!M$2)/(SUMIFS(ENTRADAS!$D:$D,ENTRADAS!$B:$B,CADASTRO!$B481,ENTRADAS!$I:$I,CADASTRO!M$2)),0)</f>
        <v>0</v>
      </c>
      <c r="N481" s="9">
        <f>IFERROR(SUMIFS(ENTRADAS!$J:$J,ENTRADAS!$B:$B,CADASTRO!$B481,ENTRADAS!$I:$I,CADASTRO!N$2)/(SUMIFS(ENTRADAS!$D:$D,ENTRADAS!$B:$B,CADASTRO!$B481,ENTRADAS!$I:$I,CADASTRO!N$2)),0)</f>
        <v>0</v>
      </c>
      <c r="O481" s="9">
        <f>IFERROR(SUMIFS(ENTRADAS!$J:$J,ENTRADAS!$B:$B,CADASTRO!$B481,ENTRADAS!$I:$I,CADASTRO!O$2)/(SUMIFS(ENTRADAS!$D:$D,ENTRADAS!$B:$B,CADASTRO!$B481,ENTRADAS!$I:$I,CADASTRO!O$2)),0)</f>
        <v>0</v>
      </c>
      <c r="P481" s="9">
        <f>IFERROR(SUMIFS(ENTRADAS!$J:$J,ENTRADAS!$B:$B,CADASTRO!$B481,ENTRADAS!$I:$I,CADASTRO!P$2)/(SUMIFS(ENTRADAS!$D:$D,ENTRADAS!$B:$B,CADASTRO!$B481,ENTRADAS!$I:$I,CADASTRO!P$2)),0)</f>
        <v>0</v>
      </c>
      <c r="Q481" s="9">
        <f>IFERROR(SUMIFS(ENTRADAS!$J:$J,ENTRADAS!$B:$B,CADASTRO!$B481,ENTRADAS!$I:$I,CADASTRO!Q$2)/(SUMIFS(ENTRADAS!$D:$D,ENTRADAS!$B:$B,CADASTRO!$B481,ENTRADAS!$I:$I,CADASTRO!Q$2)),0)</f>
        <v>0</v>
      </c>
      <c r="R481" s="212">
        <f t="shared" si="24"/>
        <v>0</v>
      </c>
      <c r="S481" s="17">
        <f t="shared" si="25"/>
        <v>0</v>
      </c>
      <c r="T481" s="212">
        <f t="shared" si="26"/>
        <v>12</v>
      </c>
      <c r="U481" s="209">
        <v>12</v>
      </c>
    </row>
    <row r="482" spans="1:21" ht="15" customHeight="1" x14ac:dyDescent="0.25">
      <c r="A482" s="7"/>
      <c r="B482" s="7"/>
      <c r="C482" s="7"/>
      <c r="D482" s="8"/>
      <c r="E482" s="9"/>
      <c r="F482" s="9">
        <f>IFERROR(SUMIFS(ENTRADAS!$J:$J,ENTRADAS!$B:$B,CADASTRO!$B482,ENTRADAS!$I:$I,CADASTRO!F$2)/(SUMIFS(ENTRADAS!$D:$D,ENTRADAS!$B:$B,CADASTRO!$B482,ENTRADAS!$I:$I,CADASTRO!F$2)),0)</f>
        <v>0</v>
      </c>
      <c r="G482" s="9">
        <f>IFERROR(SUMIFS(ENTRADAS!$J:$J,ENTRADAS!$B:$B,CADASTRO!$B482,ENTRADAS!$I:$I,CADASTRO!G$2)/(SUMIFS(ENTRADAS!$D:$D,ENTRADAS!$B:$B,CADASTRO!$B482,ENTRADAS!$I:$I,CADASTRO!G$2)),0)</f>
        <v>0</v>
      </c>
      <c r="H482" s="9">
        <f>IFERROR(SUMIFS(ENTRADAS!$J:$J,ENTRADAS!$B:$B,CADASTRO!$B482,ENTRADAS!$I:$I,CADASTRO!H$2)/(SUMIFS(ENTRADAS!$D:$D,ENTRADAS!$B:$B,CADASTRO!$B482,ENTRADAS!$I:$I,CADASTRO!H$2)),0)</f>
        <v>0</v>
      </c>
      <c r="I482" s="9">
        <f>IFERROR(SUMIFS(ENTRADAS!$J:$J,ENTRADAS!$B:$B,CADASTRO!$B482,ENTRADAS!$I:$I,CADASTRO!I$2)/(SUMIFS(ENTRADAS!$D:$D,ENTRADAS!$B:$B,CADASTRO!$B482,ENTRADAS!$I:$I,CADASTRO!I$2)),0)</f>
        <v>0</v>
      </c>
      <c r="J482" s="9">
        <f>IFERROR(SUMIFS(ENTRADAS!$J:$J,ENTRADAS!$B:$B,CADASTRO!$B482,ENTRADAS!$I:$I,CADASTRO!J$2)/(SUMIFS(ENTRADAS!$D:$D,ENTRADAS!$B:$B,CADASTRO!$B482,ENTRADAS!$I:$I,CADASTRO!J$2)),0)</f>
        <v>0</v>
      </c>
      <c r="K482" s="9">
        <f>IFERROR(SUMIFS(ENTRADAS!$J:$J,ENTRADAS!$B:$B,CADASTRO!$B482,ENTRADAS!$I:$I,CADASTRO!K$2)/(SUMIFS(ENTRADAS!$D:$D,ENTRADAS!$B:$B,CADASTRO!$B482,ENTRADAS!$I:$I,CADASTRO!K$2)),0)</f>
        <v>0</v>
      </c>
      <c r="L482" s="9">
        <f>IFERROR(SUMIFS(ENTRADAS!$J:$J,ENTRADAS!$B:$B,CADASTRO!$B482,ENTRADAS!$I:$I,CADASTRO!L$2)/(SUMIFS(ENTRADAS!$D:$D,ENTRADAS!$B:$B,CADASTRO!$B482,ENTRADAS!$I:$I,CADASTRO!L$2)),0)</f>
        <v>0</v>
      </c>
      <c r="M482" s="9">
        <f>IFERROR(SUMIFS(ENTRADAS!$J:$J,ENTRADAS!$B:$B,CADASTRO!$B482,ENTRADAS!$I:$I,CADASTRO!M$2)/(SUMIFS(ENTRADAS!$D:$D,ENTRADAS!$B:$B,CADASTRO!$B482,ENTRADAS!$I:$I,CADASTRO!M$2)),0)</f>
        <v>0</v>
      </c>
      <c r="N482" s="9">
        <f>IFERROR(SUMIFS(ENTRADAS!$J:$J,ENTRADAS!$B:$B,CADASTRO!$B482,ENTRADAS!$I:$I,CADASTRO!N$2)/(SUMIFS(ENTRADAS!$D:$D,ENTRADAS!$B:$B,CADASTRO!$B482,ENTRADAS!$I:$I,CADASTRO!N$2)),0)</f>
        <v>0</v>
      </c>
      <c r="O482" s="9">
        <f>IFERROR(SUMIFS(ENTRADAS!$J:$J,ENTRADAS!$B:$B,CADASTRO!$B482,ENTRADAS!$I:$I,CADASTRO!O$2)/(SUMIFS(ENTRADAS!$D:$D,ENTRADAS!$B:$B,CADASTRO!$B482,ENTRADAS!$I:$I,CADASTRO!O$2)),0)</f>
        <v>0</v>
      </c>
      <c r="P482" s="9">
        <f>IFERROR(SUMIFS(ENTRADAS!$J:$J,ENTRADAS!$B:$B,CADASTRO!$B482,ENTRADAS!$I:$I,CADASTRO!P$2)/(SUMIFS(ENTRADAS!$D:$D,ENTRADAS!$B:$B,CADASTRO!$B482,ENTRADAS!$I:$I,CADASTRO!P$2)),0)</f>
        <v>0</v>
      </c>
      <c r="Q482" s="9">
        <f>IFERROR(SUMIFS(ENTRADAS!$J:$J,ENTRADAS!$B:$B,CADASTRO!$B482,ENTRADAS!$I:$I,CADASTRO!Q$2)/(SUMIFS(ENTRADAS!$D:$D,ENTRADAS!$B:$B,CADASTRO!$B482,ENTRADAS!$I:$I,CADASTRO!Q$2)),0)</f>
        <v>0</v>
      </c>
      <c r="R482" s="212">
        <f t="shared" si="24"/>
        <v>0</v>
      </c>
      <c r="S482" s="17">
        <f t="shared" si="25"/>
        <v>0</v>
      </c>
      <c r="T482" s="212">
        <f t="shared" si="26"/>
        <v>12</v>
      </c>
      <c r="U482" s="209">
        <v>12</v>
      </c>
    </row>
    <row r="483" spans="1:21" ht="15" customHeight="1" x14ac:dyDescent="0.25">
      <c r="A483" s="7"/>
      <c r="B483" s="7"/>
      <c r="C483" s="7"/>
      <c r="D483" s="8"/>
      <c r="E483" s="9"/>
      <c r="F483" s="9">
        <f>IFERROR(SUMIFS(ENTRADAS!$J:$J,ENTRADAS!$B:$B,CADASTRO!$B483,ENTRADAS!$I:$I,CADASTRO!F$2)/(SUMIFS(ENTRADAS!$D:$D,ENTRADAS!$B:$B,CADASTRO!$B483,ENTRADAS!$I:$I,CADASTRO!F$2)),0)</f>
        <v>0</v>
      </c>
      <c r="G483" s="9">
        <f>IFERROR(SUMIFS(ENTRADAS!$J:$J,ENTRADAS!$B:$B,CADASTRO!$B483,ENTRADAS!$I:$I,CADASTRO!G$2)/(SUMIFS(ENTRADAS!$D:$D,ENTRADAS!$B:$B,CADASTRO!$B483,ENTRADAS!$I:$I,CADASTRO!G$2)),0)</f>
        <v>0</v>
      </c>
      <c r="H483" s="9">
        <f>IFERROR(SUMIFS(ENTRADAS!$J:$J,ENTRADAS!$B:$B,CADASTRO!$B483,ENTRADAS!$I:$I,CADASTRO!H$2)/(SUMIFS(ENTRADAS!$D:$D,ENTRADAS!$B:$B,CADASTRO!$B483,ENTRADAS!$I:$I,CADASTRO!H$2)),0)</f>
        <v>0</v>
      </c>
      <c r="I483" s="9">
        <f>IFERROR(SUMIFS(ENTRADAS!$J:$J,ENTRADAS!$B:$B,CADASTRO!$B483,ENTRADAS!$I:$I,CADASTRO!I$2)/(SUMIFS(ENTRADAS!$D:$D,ENTRADAS!$B:$B,CADASTRO!$B483,ENTRADAS!$I:$I,CADASTRO!I$2)),0)</f>
        <v>0</v>
      </c>
      <c r="J483" s="9">
        <f>IFERROR(SUMIFS(ENTRADAS!$J:$J,ENTRADAS!$B:$B,CADASTRO!$B483,ENTRADAS!$I:$I,CADASTRO!J$2)/(SUMIFS(ENTRADAS!$D:$D,ENTRADAS!$B:$B,CADASTRO!$B483,ENTRADAS!$I:$I,CADASTRO!J$2)),0)</f>
        <v>0</v>
      </c>
      <c r="K483" s="9">
        <f>IFERROR(SUMIFS(ENTRADAS!$J:$J,ENTRADAS!$B:$B,CADASTRO!$B483,ENTRADAS!$I:$I,CADASTRO!K$2)/(SUMIFS(ENTRADAS!$D:$D,ENTRADAS!$B:$B,CADASTRO!$B483,ENTRADAS!$I:$I,CADASTRO!K$2)),0)</f>
        <v>0</v>
      </c>
      <c r="L483" s="9">
        <f>IFERROR(SUMIFS(ENTRADAS!$J:$J,ENTRADAS!$B:$B,CADASTRO!$B483,ENTRADAS!$I:$I,CADASTRO!L$2)/(SUMIFS(ENTRADAS!$D:$D,ENTRADAS!$B:$B,CADASTRO!$B483,ENTRADAS!$I:$I,CADASTRO!L$2)),0)</f>
        <v>0</v>
      </c>
      <c r="M483" s="9">
        <f>IFERROR(SUMIFS(ENTRADAS!$J:$J,ENTRADAS!$B:$B,CADASTRO!$B483,ENTRADAS!$I:$I,CADASTRO!M$2)/(SUMIFS(ENTRADAS!$D:$D,ENTRADAS!$B:$B,CADASTRO!$B483,ENTRADAS!$I:$I,CADASTRO!M$2)),0)</f>
        <v>0</v>
      </c>
      <c r="N483" s="9">
        <f>IFERROR(SUMIFS(ENTRADAS!$J:$J,ENTRADAS!$B:$B,CADASTRO!$B483,ENTRADAS!$I:$I,CADASTRO!N$2)/(SUMIFS(ENTRADAS!$D:$D,ENTRADAS!$B:$B,CADASTRO!$B483,ENTRADAS!$I:$I,CADASTRO!N$2)),0)</f>
        <v>0</v>
      </c>
      <c r="O483" s="9">
        <f>IFERROR(SUMIFS(ENTRADAS!$J:$J,ENTRADAS!$B:$B,CADASTRO!$B483,ENTRADAS!$I:$I,CADASTRO!O$2)/(SUMIFS(ENTRADAS!$D:$D,ENTRADAS!$B:$B,CADASTRO!$B483,ENTRADAS!$I:$I,CADASTRO!O$2)),0)</f>
        <v>0</v>
      </c>
      <c r="P483" s="9">
        <f>IFERROR(SUMIFS(ENTRADAS!$J:$J,ENTRADAS!$B:$B,CADASTRO!$B483,ENTRADAS!$I:$I,CADASTRO!P$2)/(SUMIFS(ENTRADAS!$D:$D,ENTRADAS!$B:$B,CADASTRO!$B483,ENTRADAS!$I:$I,CADASTRO!P$2)),0)</f>
        <v>0</v>
      </c>
      <c r="Q483" s="9">
        <f>IFERROR(SUMIFS(ENTRADAS!$J:$J,ENTRADAS!$B:$B,CADASTRO!$B483,ENTRADAS!$I:$I,CADASTRO!Q$2)/(SUMIFS(ENTRADAS!$D:$D,ENTRADAS!$B:$B,CADASTRO!$B483,ENTRADAS!$I:$I,CADASTRO!Q$2)),0)</f>
        <v>0</v>
      </c>
      <c r="R483" s="212">
        <f t="shared" si="24"/>
        <v>0</v>
      </c>
      <c r="S483" s="17">
        <f t="shared" si="25"/>
        <v>0</v>
      </c>
      <c r="T483" s="212">
        <f t="shared" si="26"/>
        <v>12</v>
      </c>
      <c r="U483" s="209">
        <v>12</v>
      </c>
    </row>
    <row r="484" spans="1:21" ht="15" customHeight="1" x14ac:dyDescent="0.25">
      <c r="A484" s="7"/>
      <c r="B484" s="7"/>
      <c r="C484" s="7"/>
      <c r="D484" s="8"/>
      <c r="E484" s="9"/>
      <c r="F484" s="9">
        <f>IFERROR(SUMIFS(ENTRADAS!$J:$J,ENTRADAS!$B:$B,CADASTRO!$B484,ENTRADAS!$I:$I,CADASTRO!F$2)/(SUMIFS(ENTRADAS!$D:$D,ENTRADAS!$B:$B,CADASTRO!$B484,ENTRADAS!$I:$I,CADASTRO!F$2)),0)</f>
        <v>0</v>
      </c>
      <c r="G484" s="9">
        <f>IFERROR(SUMIFS(ENTRADAS!$J:$J,ENTRADAS!$B:$B,CADASTRO!$B484,ENTRADAS!$I:$I,CADASTRO!G$2)/(SUMIFS(ENTRADAS!$D:$D,ENTRADAS!$B:$B,CADASTRO!$B484,ENTRADAS!$I:$I,CADASTRO!G$2)),0)</f>
        <v>0</v>
      </c>
      <c r="H484" s="9">
        <f>IFERROR(SUMIFS(ENTRADAS!$J:$J,ENTRADAS!$B:$B,CADASTRO!$B484,ENTRADAS!$I:$I,CADASTRO!H$2)/(SUMIFS(ENTRADAS!$D:$D,ENTRADAS!$B:$B,CADASTRO!$B484,ENTRADAS!$I:$I,CADASTRO!H$2)),0)</f>
        <v>0</v>
      </c>
      <c r="I484" s="9">
        <f>IFERROR(SUMIFS(ENTRADAS!$J:$J,ENTRADAS!$B:$B,CADASTRO!$B484,ENTRADAS!$I:$I,CADASTRO!I$2)/(SUMIFS(ENTRADAS!$D:$D,ENTRADAS!$B:$B,CADASTRO!$B484,ENTRADAS!$I:$I,CADASTRO!I$2)),0)</f>
        <v>0</v>
      </c>
      <c r="J484" s="9">
        <f>IFERROR(SUMIFS(ENTRADAS!$J:$J,ENTRADAS!$B:$B,CADASTRO!$B484,ENTRADAS!$I:$I,CADASTRO!J$2)/(SUMIFS(ENTRADAS!$D:$D,ENTRADAS!$B:$B,CADASTRO!$B484,ENTRADAS!$I:$I,CADASTRO!J$2)),0)</f>
        <v>0</v>
      </c>
      <c r="K484" s="9">
        <f>IFERROR(SUMIFS(ENTRADAS!$J:$J,ENTRADAS!$B:$B,CADASTRO!$B484,ENTRADAS!$I:$I,CADASTRO!K$2)/(SUMIFS(ENTRADAS!$D:$D,ENTRADAS!$B:$B,CADASTRO!$B484,ENTRADAS!$I:$I,CADASTRO!K$2)),0)</f>
        <v>0</v>
      </c>
      <c r="L484" s="9">
        <f>IFERROR(SUMIFS(ENTRADAS!$J:$J,ENTRADAS!$B:$B,CADASTRO!$B484,ENTRADAS!$I:$I,CADASTRO!L$2)/(SUMIFS(ENTRADAS!$D:$D,ENTRADAS!$B:$B,CADASTRO!$B484,ENTRADAS!$I:$I,CADASTRO!L$2)),0)</f>
        <v>0</v>
      </c>
      <c r="M484" s="9">
        <f>IFERROR(SUMIFS(ENTRADAS!$J:$J,ENTRADAS!$B:$B,CADASTRO!$B484,ENTRADAS!$I:$I,CADASTRO!M$2)/(SUMIFS(ENTRADAS!$D:$D,ENTRADAS!$B:$B,CADASTRO!$B484,ENTRADAS!$I:$I,CADASTRO!M$2)),0)</f>
        <v>0</v>
      </c>
      <c r="N484" s="9">
        <f>IFERROR(SUMIFS(ENTRADAS!$J:$J,ENTRADAS!$B:$B,CADASTRO!$B484,ENTRADAS!$I:$I,CADASTRO!N$2)/(SUMIFS(ENTRADAS!$D:$D,ENTRADAS!$B:$B,CADASTRO!$B484,ENTRADAS!$I:$I,CADASTRO!N$2)),0)</f>
        <v>0</v>
      </c>
      <c r="O484" s="9">
        <f>IFERROR(SUMIFS(ENTRADAS!$J:$J,ENTRADAS!$B:$B,CADASTRO!$B484,ENTRADAS!$I:$I,CADASTRO!O$2)/(SUMIFS(ENTRADAS!$D:$D,ENTRADAS!$B:$B,CADASTRO!$B484,ENTRADAS!$I:$I,CADASTRO!O$2)),0)</f>
        <v>0</v>
      </c>
      <c r="P484" s="9">
        <f>IFERROR(SUMIFS(ENTRADAS!$J:$J,ENTRADAS!$B:$B,CADASTRO!$B484,ENTRADAS!$I:$I,CADASTRO!P$2)/(SUMIFS(ENTRADAS!$D:$D,ENTRADAS!$B:$B,CADASTRO!$B484,ENTRADAS!$I:$I,CADASTRO!P$2)),0)</f>
        <v>0</v>
      </c>
      <c r="Q484" s="9">
        <f>IFERROR(SUMIFS(ENTRADAS!$J:$J,ENTRADAS!$B:$B,CADASTRO!$B484,ENTRADAS!$I:$I,CADASTRO!Q$2)/(SUMIFS(ENTRADAS!$D:$D,ENTRADAS!$B:$B,CADASTRO!$B484,ENTRADAS!$I:$I,CADASTRO!Q$2)),0)</f>
        <v>0</v>
      </c>
      <c r="R484" s="212">
        <f t="shared" si="24"/>
        <v>0</v>
      </c>
      <c r="S484" s="17">
        <f t="shared" si="25"/>
        <v>0</v>
      </c>
      <c r="T484" s="212">
        <f t="shared" si="26"/>
        <v>12</v>
      </c>
      <c r="U484" s="209">
        <v>12</v>
      </c>
    </row>
    <row r="485" spans="1:21" ht="15" customHeight="1" x14ac:dyDescent="0.25">
      <c r="A485" s="7"/>
      <c r="B485" s="7"/>
      <c r="C485" s="7"/>
      <c r="D485" s="8"/>
      <c r="E485" s="9"/>
      <c r="F485" s="9">
        <f>IFERROR(SUMIFS(ENTRADAS!$J:$J,ENTRADAS!$B:$B,CADASTRO!$B485,ENTRADAS!$I:$I,CADASTRO!F$2)/(SUMIFS(ENTRADAS!$D:$D,ENTRADAS!$B:$B,CADASTRO!$B485,ENTRADAS!$I:$I,CADASTRO!F$2)),0)</f>
        <v>0</v>
      </c>
      <c r="G485" s="9">
        <f>IFERROR(SUMIFS(ENTRADAS!$J:$J,ENTRADAS!$B:$B,CADASTRO!$B485,ENTRADAS!$I:$I,CADASTRO!G$2)/(SUMIFS(ENTRADAS!$D:$D,ENTRADAS!$B:$B,CADASTRO!$B485,ENTRADAS!$I:$I,CADASTRO!G$2)),0)</f>
        <v>0</v>
      </c>
      <c r="H485" s="9">
        <f>IFERROR(SUMIFS(ENTRADAS!$J:$J,ENTRADAS!$B:$B,CADASTRO!$B485,ENTRADAS!$I:$I,CADASTRO!H$2)/(SUMIFS(ENTRADAS!$D:$D,ENTRADAS!$B:$B,CADASTRO!$B485,ENTRADAS!$I:$I,CADASTRO!H$2)),0)</f>
        <v>0</v>
      </c>
      <c r="I485" s="9">
        <f>IFERROR(SUMIFS(ENTRADAS!$J:$J,ENTRADAS!$B:$B,CADASTRO!$B485,ENTRADAS!$I:$I,CADASTRO!I$2)/(SUMIFS(ENTRADAS!$D:$D,ENTRADAS!$B:$B,CADASTRO!$B485,ENTRADAS!$I:$I,CADASTRO!I$2)),0)</f>
        <v>0</v>
      </c>
      <c r="J485" s="9">
        <f>IFERROR(SUMIFS(ENTRADAS!$J:$J,ENTRADAS!$B:$B,CADASTRO!$B485,ENTRADAS!$I:$I,CADASTRO!J$2)/(SUMIFS(ENTRADAS!$D:$D,ENTRADAS!$B:$B,CADASTRO!$B485,ENTRADAS!$I:$I,CADASTRO!J$2)),0)</f>
        <v>0</v>
      </c>
      <c r="K485" s="9">
        <f>IFERROR(SUMIFS(ENTRADAS!$J:$J,ENTRADAS!$B:$B,CADASTRO!$B485,ENTRADAS!$I:$I,CADASTRO!K$2)/(SUMIFS(ENTRADAS!$D:$D,ENTRADAS!$B:$B,CADASTRO!$B485,ENTRADAS!$I:$I,CADASTRO!K$2)),0)</f>
        <v>0</v>
      </c>
      <c r="L485" s="9">
        <f>IFERROR(SUMIFS(ENTRADAS!$J:$J,ENTRADAS!$B:$B,CADASTRO!$B485,ENTRADAS!$I:$I,CADASTRO!L$2)/(SUMIFS(ENTRADAS!$D:$D,ENTRADAS!$B:$B,CADASTRO!$B485,ENTRADAS!$I:$I,CADASTRO!L$2)),0)</f>
        <v>0</v>
      </c>
      <c r="M485" s="9">
        <f>IFERROR(SUMIFS(ENTRADAS!$J:$J,ENTRADAS!$B:$B,CADASTRO!$B485,ENTRADAS!$I:$I,CADASTRO!M$2)/(SUMIFS(ENTRADAS!$D:$D,ENTRADAS!$B:$B,CADASTRO!$B485,ENTRADAS!$I:$I,CADASTRO!M$2)),0)</f>
        <v>0</v>
      </c>
      <c r="N485" s="9">
        <f>IFERROR(SUMIFS(ENTRADAS!$J:$J,ENTRADAS!$B:$B,CADASTRO!$B485,ENTRADAS!$I:$I,CADASTRO!N$2)/(SUMIFS(ENTRADAS!$D:$D,ENTRADAS!$B:$B,CADASTRO!$B485,ENTRADAS!$I:$I,CADASTRO!N$2)),0)</f>
        <v>0</v>
      </c>
      <c r="O485" s="9">
        <f>IFERROR(SUMIFS(ENTRADAS!$J:$J,ENTRADAS!$B:$B,CADASTRO!$B485,ENTRADAS!$I:$I,CADASTRO!O$2)/(SUMIFS(ENTRADAS!$D:$D,ENTRADAS!$B:$B,CADASTRO!$B485,ENTRADAS!$I:$I,CADASTRO!O$2)),0)</f>
        <v>0</v>
      </c>
      <c r="P485" s="9">
        <f>IFERROR(SUMIFS(ENTRADAS!$J:$J,ENTRADAS!$B:$B,CADASTRO!$B485,ENTRADAS!$I:$I,CADASTRO!P$2)/(SUMIFS(ENTRADAS!$D:$D,ENTRADAS!$B:$B,CADASTRO!$B485,ENTRADAS!$I:$I,CADASTRO!P$2)),0)</f>
        <v>0</v>
      </c>
      <c r="Q485" s="9">
        <f>IFERROR(SUMIFS(ENTRADAS!$J:$J,ENTRADAS!$B:$B,CADASTRO!$B485,ENTRADAS!$I:$I,CADASTRO!Q$2)/(SUMIFS(ENTRADAS!$D:$D,ENTRADAS!$B:$B,CADASTRO!$B485,ENTRADAS!$I:$I,CADASTRO!Q$2)),0)</f>
        <v>0</v>
      </c>
      <c r="R485" s="212">
        <f t="shared" si="24"/>
        <v>0</v>
      </c>
      <c r="S485" s="17">
        <f t="shared" si="25"/>
        <v>0</v>
      </c>
      <c r="T485" s="212">
        <f t="shared" si="26"/>
        <v>12</v>
      </c>
      <c r="U485" s="209">
        <v>12</v>
      </c>
    </row>
    <row r="486" spans="1:21" ht="15" customHeight="1" x14ac:dyDescent="0.25">
      <c r="A486" s="7"/>
      <c r="B486" s="7"/>
      <c r="C486" s="7"/>
      <c r="D486" s="8"/>
      <c r="E486" s="9"/>
      <c r="F486" s="9">
        <f>IFERROR(SUMIFS(ENTRADAS!$J:$J,ENTRADAS!$B:$B,CADASTRO!$B486,ENTRADAS!$I:$I,CADASTRO!F$2)/(SUMIFS(ENTRADAS!$D:$D,ENTRADAS!$B:$B,CADASTRO!$B486,ENTRADAS!$I:$I,CADASTRO!F$2)),0)</f>
        <v>0</v>
      </c>
      <c r="G486" s="9">
        <f>IFERROR(SUMIFS(ENTRADAS!$J:$J,ENTRADAS!$B:$B,CADASTRO!$B486,ENTRADAS!$I:$I,CADASTRO!G$2)/(SUMIFS(ENTRADAS!$D:$D,ENTRADAS!$B:$B,CADASTRO!$B486,ENTRADAS!$I:$I,CADASTRO!G$2)),0)</f>
        <v>0</v>
      </c>
      <c r="H486" s="9">
        <f>IFERROR(SUMIFS(ENTRADAS!$J:$J,ENTRADAS!$B:$B,CADASTRO!$B486,ENTRADAS!$I:$I,CADASTRO!H$2)/(SUMIFS(ENTRADAS!$D:$D,ENTRADAS!$B:$B,CADASTRO!$B486,ENTRADAS!$I:$I,CADASTRO!H$2)),0)</f>
        <v>0</v>
      </c>
      <c r="I486" s="9">
        <f>IFERROR(SUMIFS(ENTRADAS!$J:$J,ENTRADAS!$B:$B,CADASTRO!$B486,ENTRADAS!$I:$I,CADASTRO!I$2)/(SUMIFS(ENTRADAS!$D:$D,ENTRADAS!$B:$B,CADASTRO!$B486,ENTRADAS!$I:$I,CADASTRO!I$2)),0)</f>
        <v>0</v>
      </c>
      <c r="J486" s="9">
        <f>IFERROR(SUMIFS(ENTRADAS!$J:$J,ENTRADAS!$B:$B,CADASTRO!$B486,ENTRADAS!$I:$I,CADASTRO!J$2)/(SUMIFS(ENTRADAS!$D:$D,ENTRADAS!$B:$B,CADASTRO!$B486,ENTRADAS!$I:$I,CADASTRO!J$2)),0)</f>
        <v>0</v>
      </c>
      <c r="K486" s="9">
        <f>IFERROR(SUMIFS(ENTRADAS!$J:$J,ENTRADAS!$B:$B,CADASTRO!$B486,ENTRADAS!$I:$I,CADASTRO!K$2)/(SUMIFS(ENTRADAS!$D:$D,ENTRADAS!$B:$B,CADASTRO!$B486,ENTRADAS!$I:$I,CADASTRO!K$2)),0)</f>
        <v>0</v>
      </c>
      <c r="L486" s="9">
        <f>IFERROR(SUMIFS(ENTRADAS!$J:$J,ENTRADAS!$B:$B,CADASTRO!$B486,ENTRADAS!$I:$I,CADASTRO!L$2)/(SUMIFS(ENTRADAS!$D:$D,ENTRADAS!$B:$B,CADASTRO!$B486,ENTRADAS!$I:$I,CADASTRO!L$2)),0)</f>
        <v>0</v>
      </c>
      <c r="M486" s="9">
        <f>IFERROR(SUMIFS(ENTRADAS!$J:$J,ENTRADAS!$B:$B,CADASTRO!$B486,ENTRADAS!$I:$I,CADASTRO!M$2)/(SUMIFS(ENTRADAS!$D:$D,ENTRADAS!$B:$B,CADASTRO!$B486,ENTRADAS!$I:$I,CADASTRO!M$2)),0)</f>
        <v>0</v>
      </c>
      <c r="N486" s="9">
        <f>IFERROR(SUMIFS(ENTRADAS!$J:$J,ENTRADAS!$B:$B,CADASTRO!$B486,ENTRADAS!$I:$I,CADASTRO!N$2)/(SUMIFS(ENTRADAS!$D:$D,ENTRADAS!$B:$B,CADASTRO!$B486,ENTRADAS!$I:$I,CADASTRO!N$2)),0)</f>
        <v>0</v>
      </c>
      <c r="O486" s="9">
        <f>IFERROR(SUMIFS(ENTRADAS!$J:$J,ENTRADAS!$B:$B,CADASTRO!$B486,ENTRADAS!$I:$I,CADASTRO!O$2)/(SUMIFS(ENTRADAS!$D:$D,ENTRADAS!$B:$B,CADASTRO!$B486,ENTRADAS!$I:$I,CADASTRO!O$2)),0)</f>
        <v>0</v>
      </c>
      <c r="P486" s="9">
        <f>IFERROR(SUMIFS(ENTRADAS!$J:$J,ENTRADAS!$B:$B,CADASTRO!$B486,ENTRADAS!$I:$I,CADASTRO!P$2)/(SUMIFS(ENTRADAS!$D:$D,ENTRADAS!$B:$B,CADASTRO!$B486,ENTRADAS!$I:$I,CADASTRO!P$2)),0)</f>
        <v>0</v>
      </c>
      <c r="Q486" s="9">
        <f>IFERROR(SUMIFS(ENTRADAS!$J:$J,ENTRADAS!$B:$B,CADASTRO!$B486,ENTRADAS!$I:$I,CADASTRO!Q$2)/(SUMIFS(ENTRADAS!$D:$D,ENTRADAS!$B:$B,CADASTRO!$B486,ENTRADAS!$I:$I,CADASTRO!Q$2)),0)</f>
        <v>0</v>
      </c>
      <c r="R486" s="212">
        <f t="shared" si="24"/>
        <v>0</v>
      </c>
      <c r="S486" s="17">
        <f t="shared" si="25"/>
        <v>0</v>
      </c>
      <c r="T486" s="212">
        <f t="shared" si="26"/>
        <v>12</v>
      </c>
      <c r="U486" s="209">
        <v>12</v>
      </c>
    </row>
    <row r="487" spans="1:21" ht="15" customHeight="1" x14ac:dyDescent="0.25">
      <c r="A487" s="7"/>
      <c r="B487" s="7"/>
      <c r="C487" s="7"/>
      <c r="D487" s="8"/>
      <c r="E487" s="9"/>
      <c r="F487" s="9">
        <f>IFERROR(SUMIFS(ENTRADAS!$J:$J,ENTRADAS!$B:$B,CADASTRO!$B487,ENTRADAS!$I:$I,CADASTRO!F$2)/(SUMIFS(ENTRADAS!$D:$D,ENTRADAS!$B:$B,CADASTRO!$B487,ENTRADAS!$I:$I,CADASTRO!F$2)),0)</f>
        <v>0</v>
      </c>
      <c r="G487" s="9">
        <f>IFERROR(SUMIFS(ENTRADAS!$J:$J,ENTRADAS!$B:$B,CADASTRO!$B487,ENTRADAS!$I:$I,CADASTRO!G$2)/(SUMIFS(ENTRADAS!$D:$D,ENTRADAS!$B:$B,CADASTRO!$B487,ENTRADAS!$I:$I,CADASTRO!G$2)),0)</f>
        <v>0</v>
      </c>
      <c r="H487" s="9">
        <f>IFERROR(SUMIFS(ENTRADAS!$J:$J,ENTRADAS!$B:$B,CADASTRO!$B487,ENTRADAS!$I:$I,CADASTRO!H$2)/(SUMIFS(ENTRADAS!$D:$D,ENTRADAS!$B:$B,CADASTRO!$B487,ENTRADAS!$I:$I,CADASTRO!H$2)),0)</f>
        <v>0</v>
      </c>
      <c r="I487" s="9">
        <f>IFERROR(SUMIFS(ENTRADAS!$J:$J,ENTRADAS!$B:$B,CADASTRO!$B487,ENTRADAS!$I:$I,CADASTRO!I$2)/(SUMIFS(ENTRADAS!$D:$D,ENTRADAS!$B:$B,CADASTRO!$B487,ENTRADAS!$I:$I,CADASTRO!I$2)),0)</f>
        <v>0</v>
      </c>
      <c r="J487" s="9">
        <f>IFERROR(SUMIFS(ENTRADAS!$J:$J,ENTRADAS!$B:$B,CADASTRO!$B487,ENTRADAS!$I:$I,CADASTRO!J$2)/(SUMIFS(ENTRADAS!$D:$D,ENTRADAS!$B:$B,CADASTRO!$B487,ENTRADAS!$I:$I,CADASTRO!J$2)),0)</f>
        <v>0</v>
      </c>
      <c r="K487" s="9">
        <f>IFERROR(SUMIFS(ENTRADAS!$J:$J,ENTRADAS!$B:$B,CADASTRO!$B487,ENTRADAS!$I:$I,CADASTRO!K$2)/(SUMIFS(ENTRADAS!$D:$D,ENTRADAS!$B:$B,CADASTRO!$B487,ENTRADAS!$I:$I,CADASTRO!K$2)),0)</f>
        <v>0</v>
      </c>
      <c r="L487" s="9">
        <f>IFERROR(SUMIFS(ENTRADAS!$J:$J,ENTRADAS!$B:$B,CADASTRO!$B487,ENTRADAS!$I:$I,CADASTRO!L$2)/(SUMIFS(ENTRADAS!$D:$D,ENTRADAS!$B:$B,CADASTRO!$B487,ENTRADAS!$I:$I,CADASTRO!L$2)),0)</f>
        <v>0</v>
      </c>
      <c r="M487" s="9">
        <f>IFERROR(SUMIFS(ENTRADAS!$J:$J,ENTRADAS!$B:$B,CADASTRO!$B487,ENTRADAS!$I:$I,CADASTRO!M$2)/(SUMIFS(ENTRADAS!$D:$D,ENTRADAS!$B:$B,CADASTRO!$B487,ENTRADAS!$I:$I,CADASTRO!M$2)),0)</f>
        <v>0</v>
      </c>
      <c r="N487" s="9">
        <f>IFERROR(SUMIFS(ENTRADAS!$J:$J,ENTRADAS!$B:$B,CADASTRO!$B487,ENTRADAS!$I:$I,CADASTRO!N$2)/(SUMIFS(ENTRADAS!$D:$D,ENTRADAS!$B:$B,CADASTRO!$B487,ENTRADAS!$I:$I,CADASTRO!N$2)),0)</f>
        <v>0</v>
      </c>
      <c r="O487" s="9">
        <f>IFERROR(SUMIFS(ENTRADAS!$J:$J,ENTRADAS!$B:$B,CADASTRO!$B487,ENTRADAS!$I:$I,CADASTRO!O$2)/(SUMIFS(ENTRADAS!$D:$D,ENTRADAS!$B:$B,CADASTRO!$B487,ENTRADAS!$I:$I,CADASTRO!O$2)),0)</f>
        <v>0</v>
      </c>
      <c r="P487" s="9">
        <f>IFERROR(SUMIFS(ENTRADAS!$J:$J,ENTRADAS!$B:$B,CADASTRO!$B487,ENTRADAS!$I:$I,CADASTRO!P$2)/(SUMIFS(ENTRADAS!$D:$D,ENTRADAS!$B:$B,CADASTRO!$B487,ENTRADAS!$I:$I,CADASTRO!P$2)),0)</f>
        <v>0</v>
      </c>
      <c r="Q487" s="9">
        <f>IFERROR(SUMIFS(ENTRADAS!$J:$J,ENTRADAS!$B:$B,CADASTRO!$B487,ENTRADAS!$I:$I,CADASTRO!Q$2)/(SUMIFS(ENTRADAS!$D:$D,ENTRADAS!$B:$B,CADASTRO!$B487,ENTRADAS!$I:$I,CADASTRO!Q$2)),0)</f>
        <v>0</v>
      </c>
      <c r="R487" s="212">
        <f t="shared" si="24"/>
        <v>0</v>
      </c>
      <c r="S487" s="17">
        <f t="shared" si="25"/>
        <v>0</v>
      </c>
      <c r="T487" s="212">
        <f t="shared" si="26"/>
        <v>12</v>
      </c>
      <c r="U487" s="209">
        <v>12</v>
      </c>
    </row>
    <row r="488" spans="1:21" ht="15" customHeight="1" x14ac:dyDescent="0.25">
      <c r="A488" s="7"/>
      <c r="B488" s="7"/>
      <c r="C488" s="7"/>
      <c r="D488" s="8"/>
      <c r="E488" s="9"/>
      <c r="F488" s="9">
        <f>IFERROR(SUMIFS(ENTRADAS!$J:$J,ENTRADAS!$B:$B,CADASTRO!$B488,ENTRADAS!$I:$I,CADASTRO!F$2)/(SUMIFS(ENTRADAS!$D:$D,ENTRADAS!$B:$B,CADASTRO!$B488,ENTRADAS!$I:$I,CADASTRO!F$2)),0)</f>
        <v>0</v>
      </c>
      <c r="G488" s="9">
        <f>IFERROR(SUMIFS(ENTRADAS!$J:$J,ENTRADAS!$B:$B,CADASTRO!$B488,ENTRADAS!$I:$I,CADASTRO!G$2)/(SUMIFS(ENTRADAS!$D:$D,ENTRADAS!$B:$B,CADASTRO!$B488,ENTRADAS!$I:$I,CADASTRO!G$2)),0)</f>
        <v>0</v>
      </c>
      <c r="H488" s="9">
        <f>IFERROR(SUMIFS(ENTRADAS!$J:$J,ENTRADAS!$B:$B,CADASTRO!$B488,ENTRADAS!$I:$I,CADASTRO!H$2)/(SUMIFS(ENTRADAS!$D:$D,ENTRADAS!$B:$B,CADASTRO!$B488,ENTRADAS!$I:$I,CADASTRO!H$2)),0)</f>
        <v>0</v>
      </c>
      <c r="I488" s="9">
        <f>IFERROR(SUMIFS(ENTRADAS!$J:$J,ENTRADAS!$B:$B,CADASTRO!$B488,ENTRADAS!$I:$I,CADASTRO!I$2)/(SUMIFS(ENTRADAS!$D:$D,ENTRADAS!$B:$B,CADASTRO!$B488,ENTRADAS!$I:$I,CADASTRO!I$2)),0)</f>
        <v>0</v>
      </c>
      <c r="J488" s="9">
        <f>IFERROR(SUMIFS(ENTRADAS!$J:$J,ENTRADAS!$B:$B,CADASTRO!$B488,ENTRADAS!$I:$I,CADASTRO!J$2)/(SUMIFS(ENTRADAS!$D:$D,ENTRADAS!$B:$B,CADASTRO!$B488,ENTRADAS!$I:$I,CADASTRO!J$2)),0)</f>
        <v>0</v>
      </c>
      <c r="K488" s="9">
        <f>IFERROR(SUMIFS(ENTRADAS!$J:$J,ENTRADAS!$B:$B,CADASTRO!$B488,ENTRADAS!$I:$I,CADASTRO!K$2)/(SUMIFS(ENTRADAS!$D:$D,ENTRADAS!$B:$B,CADASTRO!$B488,ENTRADAS!$I:$I,CADASTRO!K$2)),0)</f>
        <v>0</v>
      </c>
      <c r="L488" s="9">
        <f>IFERROR(SUMIFS(ENTRADAS!$J:$J,ENTRADAS!$B:$B,CADASTRO!$B488,ENTRADAS!$I:$I,CADASTRO!L$2)/(SUMIFS(ENTRADAS!$D:$D,ENTRADAS!$B:$B,CADASTRO!$B488,ENTRADAS!$I:$I,CADASTRO!L$2)),0)</f>
        <v>0</v>
      </c>
      <c r="M488" s="9">
        <f>IFERROR(SUMIFS(ENTRADAS!$J:$J,ENTRADAS!$B:$B,CADASTRO!$B488,ENTRADAS!$I:$I,CADASTRO!M$2)/(SUMIFS(ENTRADAS!$D:$D,ENTRADAS!$B:$B,CADASTRO!$B488,ENTRADAS!$I:$I,CADASTRO!M$2)),0)</f>
        <v>0</v>
      </c>
      <c r="N488" s="9">
        <f>IFERROR(SUMIFS(ENTRADAS!$J:$J,ENTRADAS!$B:$B,CADASTRO!$B488,ENTRADAS!$I:$I,CADASTRO!N$2)/(SUMIFS(ENTRADAS!$D:$D,ENTRADAS!$B:$B,CADASTRO!$B488,ENTRADAS!$I:$I,CADASTRO!N$2)),0)</f>
        <v>0</v>
      </c>
      <c r="O488" s="9">
        <f>IFERROR(SUMIFS(ENTRADAS!$J:$J,ENTRADAS!$B:$B,CADASTRO!$B488,ENTRADAS!$I:$I,CADASTRO!O$2)/(SUMIFS(ENTRADAS!$D:$D,ENTRADAS!$B:$B,CADASTRO!$B488,ENTRADAS!$I:$I,CADASTRO!O$2)),0)</f>
        <v>0</v>
      </c>
      <c r="P488" s="9">
        <f>IFERROR(SUMIFS(ENTRADAS!$J:$J,ENTRADAS!$B:$B,CADASTRO!$B488,ENTRADAS!$I:$I,CADASTRO!P$2)/(SUMIFS(ENTRADAS!$D:$D,ENTRADAS!$B:$B,CADASTRO!$B488,ENTRADAS!$I:$I,CADASTRO!P$2)),0)</f>
        <v>0</v>
      </c>
      <c r="Q488" s="9">
        <f>IFERROR(SUMIFS(ENTRADAS!$J:$J,ENTRADAS!$B:$B,CADASTRO!$B488,ENTRADAS!$I:$I,CADASTRO!Q$2)/(SUMIFS(ENTRADAS!$D:$D,ENTRADAS!$B:$B,CADASTRO!$B488,ENTRADAS!$I:$I,CADASTRO!Q$2)),0)</f>
        <v>0</v>
      </c>
      <c r="R488" s="212">
        <f t="shared" si="24"/>
        <v>0</v>
      </c>
      <c r="S488" s="17">
        <f t="shared" si="25"/>
        <v>0</v>
      </c>
      <c r="T488" s="212">
        <f t="shared" si="26"/>
        <v>12</v>
      </c>
      <c r="U488" s="209">
        <v>12</v>
      </c>
    </row>
    <row r="489" spans="1:21" ht="15" customHeight="1" x14ac:dyDescent="0.25">
      <c r="A489" s="7"/>
      <c r="B489" s="7"/>
      <c r="C489" s="7"/>
      <c r="D489" s="8"/>
      <c r="E489" s="9"/>
      <c r="F489" s="9">
        <f>IFERROR(SUMIFS(ENTRADAS!$J:$J,ENTRADAS!$B:$B,CADASTRO!$B489,ENTRADAS!$I:$I,CADASTRO!F$2)/(SUMIFS(ENTRADAS!$D:$D,ENTRADAS!$B:$B,CADASTRO!$B489,ENTRADAS!$I:$I,CADASTRO!F$2)),0)</f>
        <v>0</v>
      </c>
      <c r="G489" s="9">
        <f>IFERROR(SUMIFS(ENTRADAS!$J:$J,ENTRADAS!$B:$B,CADASTRO!$B489,ENTRADAS!$I:$I,CADASTRO!G$2)/(SUMIFS(ENTRADAS!$D:$D,ENTRADAS!$B:$B,CADASTRO!$B489,ENTRADAS!$I:$I,CADASTRO!G$2)),0)</f>
        <v>0</v>
      </c>
      <c r="H489" s="9">
        <f>IFERROR(SUMIFS(ENTRADAS!$J:$J,ENTRADAS!$B:$B,CADASTRO!$B489,ENTRADAS!$I:$I,CADASTRO!H$2)/(SUMIFS(ENTRADAS!$D:$D,ENTRADAS!$B:$B,CADASTRO!$B489,ENTRADAS!$I:$I,CADASTRO!H$2)),0)</f>
        <v>0</v>
      </c>
      <c r="I489" s="9">
        <f>IFERROR(SUMIFS(ENTRADAS!$J:$J,ENTRADAS!$B:$B,CADASTRO!$B489,ENTRADAS!$I:$I,CADASTRO!I$2)/(SUMIFS(ENTRADAS!$D:$D,ENTRADAS!$B:$B,CADASTRO!$B489,ENTRADAS!$I:$I,CADASTRO!I$2)),0)</f>
        <v>0</v>
      </c>
      <c r="J489" s="9">
        <f>IFERROR(SUMIFS(ENTRADAS!$J:$J,ENTRADAS!$B:$B,CADASTRO!$B489,ENTRADAS!$I:$I,CADASTRO!J$2)/(SUMIFS(ENTRADAS!$D:$D,ENTRADAS!$B:$B,CADASTRO!$B489,ENTRADAS!$I:$I,CADASTRO!J$2)),0)</f>
        <v>0</v>
      </c>
      <c r="K489" s="9">
        <f>IFERROR(SUMIFS(ENTRADAS!$J:$J,ENTRADAS!$B:$B,CADASTRO!$B489,ENTRADAS!$I:$I,CADASTRO!K$2)/(SUMIFS(ENTRADAS!$D:$D,ENTRADAS!$B:$B,CADASTRO!$B489,ENTRADAS!$I:$I,CADASTRO!K$2)),0)</f>
        <v>0</v>
      </c>
      <c r="L489" s="9">
        <f>IFERROR(SUMIFS(ENTRADAS!$J:$J,ENTRADAS!$B:$B,CADASTRO!$B489,ENTRADAS!$I:$I,CADASTRO!L$2)/(SUMIFS(ENTRADAS!$D:$D,ENTRADAS!$B:$B,CADASTRO!$B489,ENTRADAS!$I:$I,CADASTRO!L$2)),0)</f>
        <v>0</v>
      </c>
      <c r="M489" s="9">
        <f>IFERROR(SUMIFS(ENTRADAS!$J:$J,ENTRADAS!$B:$B,CADASTRO!$B489,ENTRADAS!$I:$I,CADASTRO!M$2)/(SUMIFS(ENTRADAS!$D:$D,ENTRADAS!$B:$B,CADASTRO!$B489,ENTRADAS!$I:$I,CADASTRO!M$2)),0)</f>
        <v>0</v>
      </c>
      <c r="N489" s="9">
        <f>IFERROR(SUMIFS(ENTRADAS!$J:$J,ENTRADAS!$B:$B,CADASTRO!$B489,ENTRADAS!$I:$I,CADASTRO!N$2)/(SUMIFS(ENTRADAS!$D:$D,ENTRADAS!$B:$B,CADASTRO!$B489,ENTRADAS!$I:$I,CADASTRO!N$2)),0)</f>
        <v>0</v>
      </c>
      <c r="O489" s="9">
        <f>IFERROR(SUMIFS(ENTRADAS!$J:$J,ENTRADAS!$B:$B,CADASTRO!$B489,ENTRADAS!$I:$I,CADASTRO!O$2)/(SUMIFS(ENTRADAS!$D:$D,ENTRADAS!$B:$B,CADASTRO!$B489,ENTRADAS!$I:$I,CADASTRO!O$2)),0)</f>
        <v>0</v>
      </c>
      <c r="P489" s="9">
        <f>IFERROR(SUMIFS(ENTRADAS!$J:$J,ENTRADAS!$B:$B,CADASTRO!$B489,ENTRADAS!$I:$I,CADASTRO!P$2)/(SUMIFS(ENTRADAS!$D:$D,ENTRADAS!$B:$B,CADASTRO!$B489,ENTRADAS!$I:$I,CADASTRO!P$2)),0)</f>
        <v>0</v>
      </c>
      <c r="Q489" s="9">
        <f>IFERROR(SUMIFS(ENTRADAS!$J:$J,ENTRADAS!$B:$B,CADASTRO!$B489,ENTRADAS!$I:$I,CADASTRO!Q$2)/(SUMIFS(ENTRADAS!$D:$D,ENTRADAS!$B:$B,CADASTRO!$B489,ENTRADAS!$I:$I,CADASTRO!Q$2)),0)</f>
        <v>0</v>
      </c>
      <c r="R489" s="212">
        <f t="shared" si="24"/>
        <v>0</v>
      </c>
      <c r="S489" s="17">
        <f t="shared" si="25"/>
        <v>0</v>
      </c>
      <c r="T489" s="212">
        <f t="shared" si="26"/>
        <v>12</v>
      </c>
      <c r="U489" s="209">
        <v>12</v>
      </c>
    </row>
    <row r="490" spans="1:21" ht="15" customHeight="1" x14ac:dyDescent="0.25">
      <c r="A490" s="7"/>
      <c r="B490" s="7"/>
      <c r="C490" s="7"/>
      <c r="D490" s="8"/>
      <c r="E490" s="9"/>
      <c r="F490" s="9">
        <f>IFERROR(SUMIFS(ENTRADAS!$J:$J,ENTRADAS!$B:$B,CADASTRO!$B490,ENTRADAS!$I:$I,CADASTRO!F$2)/(SUMIFS(ENTRADAS!$D:$D,ENTRADAS!$B:$B,CADASTRO!$B490,ENTRADAS!$I:$I,CADASTRO!F$2)),0)</f>
        <v>0</v>
      </c>
      <c r="G490" s="9">
        <f>IFERROR(SUMIFS(ENTRADAS!$J:$J,ENTRADAS!$B:$B,CADASTRO!$B490,ENTRADAS!$I:$I,CADASTRO!G$2)/(SUMIFS(ENTRADAS!$D:$D,ENTRADAS!$B:$B,CADASTRO!$B490,ENTRADAS!$I:$I,CADASTRO!G$2)),0)</f>
        <v>0</v>
      </c>
      <c r="H490" s="9">
        <f>IFERROR(SUMIFS(ENTRADAS!$J:$J,ENTRADAS!$B:$B,CADASTRO!$B490,ENTRADAS!$I:$I,CADASTRO!H$2)/(SUMIFS(ENTRADAS!$D:$D,ENTRADAS!$B:$B,CADASTRO!$B490,ENTRADAS!$I:$I,CADASTRO!H$2)),0)</f>
        <v>0</v>
      </c>
      <c r="I490" s="9">
        <f>IFERROR(SUMIFS(ENTRADAS!$J:$J,ENTRADAS!$B:$B,CADASTRO!$B490,ENTRADAS!$I:$I,CADASTRO!I$2)/(SUMIFS(ENTRADAS!$D:$D,ENTRADAS!$B:$B,CADASTRO!$B490,ENTRADAS!$I:$I,CADASTRO!I$2)),0)</f>
        <v>0</v>
      </c>
      <c r="J490" s="9">
        <f>IFERROR(SUMIFS(ENTRADAS!$J:$J,ENTRADAS!$B:$B,CADASTRO!$B490,ENTRADAS!$I:$I,CADASTRO!J$2)/(SUMIFS(ENTRADAS!$D:$D,ENTRADAS!$B:$B,CADASTRO!$B490,ENTRADAS!$I:$I,CADASTRO!J$2)),0)</f>
        <v>0</v>
      </c>
      <c r="K490" s="9">
        <f>IFERROR(SUMIFS(ENTRADAS!$J:$J,ENTRADAS!$B:$B,CADASTRO!$B490,ENTRADAS!$I:$I,CADASTRO!K$2)/(SUMIFS(ENTRADAS!$D:$D,ENTRADAS!$B:$B,CADASTRO!$B490,ENTRADAS!$I:$I,CADASTRO!K$2)),0)</f>
        <v>0</v>
      </c>
      <c r="L490" s="9">
        <f>IFERROR(SUMIFS(ENTRADAS!$J:$J,ENTRADAS!$B:$B,CADASTRO!$B490,ENTRADAS!$I:$I,CADASTRO!L$2)/(SUMIFS(ENTRADAS!$D:$D,ENTRADAS!$B:$B,CADASTRO!$B490,ENTRADAS!$I:$I,CADASTRO!L$2)),0)</f>
        <v>0</v>
      </c>
      <c r="M490" s="9">
        <f>IFERROR(SUMIFS(ENTRADAS!$J:$J,ENTRADAS!$B:$B,CADASTRO!$B490,ENTRADAS!$I:$I,CADASTRO!M$2)/(SUMIFS(ENTRADAS!$D:$D,ENTRADAS!$B:$B,CADASTRO!$B490,ENTRADAS!$I:$I,CADASTRO!M$2)),0)</f>
        <v>0</v>
      </c>
      <c r="N490" s="9">
        <f>IFERROR(SUMIFS(ENTRADAS!$J:$J,ENTRADAS!$B:$B,CADASTRO!$B490,ENTRADAS!$I:$I,CADASTRO!N$2)/(SUMIFS(ENTRADAS!$D:$D,ENTRADAS!$B:$B,CADASTRO!$B490,ENTRADAS!$I:$I,CADASTRO!N$2)),0)</f>
        <v>0</v>
      </c>
      <c r="O490" s="9">
        <f>IFERROR(SUMIFS(ENTRADAS!$J:$J,ENTRADAS!$B:$B,CADASTRO!$B490,ENTRADAS!$I:$I,CADASTRO!O$2)/(SUMIFS(ENTRADAS!$D:$D,ENTRADAS!$B:$B,CADASTRO!$B490,ENTRADAS!$I:$I,CADASTRO!O$2)),0)</f>
        <v>0</v>
      </c>
      <c r="P490" s="9">
        <f>IFERROR(SUMIFS(ENTRADAS!$J:$J,ENTRADAS!$B:$B,CADASTRO!$B490,ENTRADAS!$I:$I,CADASTRO!P$2)/(SUMIFS(ENTRADAS!$D:$D,ENTRADAS!$B:$B,CADASTRO!$B490,ENTRADAS!$I:$I,CADASTRO!P$2)),0)</f>
        <v>0</v>
      </c>
      <c r="Q490" s="9">
        <f>IFERROR(SUMIFS(ENTRADAS!$J:$J,ENTRADAS!$B:$B,CADASTRO!$B490,ENTRADAS!$I:$I,CADASTRO!Q$2)/(SUMIFS(ENTRADAS!$D:$D,ENTRADAS!$B:$B,CADASTRO!$B490,ENTRADAS!$I:$I,CADASTRO!Q$2)),0)</f>
        <v>0</v>
      </c>
      <c r="R490" s="212">
        <f t="shared" si="24"/>
        <v>0</v>
      </c>
      <c r="S490" s="17">
        <f t="shared" si="25"/>
        <v>0</v>
      </c>
      <c r="T490" s="212">
        <f t="shared" si="26"/>
        <v>12</v>
      </c>
      <c r="U490" s="209">
        <v>12</v>
      </c>
    </row>
    <row r="491" spans="1:21" ht="15" customHeight="1" x14ac:dyDescent="0.25">
      <c r="A491" s="7"/>
      <c r="B491" s="7"/>
      <c r="C491" s="7"/>
      <c r="D491" s="8"/>
      <c r="E491" s="9"/>
      <c r="F491" s="9">
        <f>IFERROR(SUMIFS(ENTRADAS!$J:$J,ENTRADAS!$B:$B,CADASTRO!$B491,ENTRADAS!$I:$I,CADASTRO!F$2)/(SUMIFS(ENTRADAS!$D:$D,ENTRADAS!$B:$B,CADASTRO!$B491,ENTRADAS!$I:$I,CADASTRO!F$2)),0)</f>
        <v>0</v>
      </c>
      <c r="G491" s="9">
        <f>IFERROR(SUMIFS(ENTRADAS!$J:$J,ENTRADAS!$B:$B,CADASTRO!$B491,ENTRADAS!$I:$I,CADASTRO!G$2)/(SUMIFS(ENTRADAS!$D:$D,ENTRADAS!$B:$B,CADASTRO!$B491,ENTRADAS!$I:$I,CADASTRO!G$2)),0)</f>
        <v>0</v>
      </c>
      <c r="H491" s="9">
        <f>IFERROR(SUMIFS(ENTRADAS!$J:$J,ENTRADAS!$B:$B,CADASTRO!$B491,ENTRADAS!$I:$I,CADASTRO!H$2)/(SUMIFS(ENTRADAS!$D:$D,ENTRADAS!$B:$B,CADASTRO!$B491,ENTRADAS!$I:$I,CADASTRO!H$2)),0)</f>
        <v>0</v>
      </c>
      <c r="I491" s="9">
        <f>IFERROR(SUMIFS(ENTRADAS!$J:$J,ENTRADAS!$B:$B,CADASTRO!$B491,ENTRADAS!$I:$I,CADASTRO!I$2)/(SUMIFS(ENTRADAS!$D:$D,ENTRADAS!$B:$B,CADASTRO!$B491,ENTRADAS!$I:$I,CADASTRO!I$2)),0)</f>
        <v>0</v>
      </c>
      <c r="J491" s="9">
        <f>IFERROR(SUMIFS(ENTRADAS!$J:$J,ENTRADAS!$B:$B,CADASTRO!$B491,ENTRADAS!$I:$I,CADASTRO!J$2)/(SUMIFS(ENTRADAS!$D:$D,ENTRADAS!$B:$B,CADASTRO!$B491,ENTRADAS!$I:$I,CADASTRO!J$2)),0)</f>
        <v>0</v>
      </c>
      <c r="K491" s="9">
        <f>IFERROR(SUMIFS(ENTRADAS!$J:$J,ENTRADAS!$B:$B,CADASTRO!$B491,ENTRADAS!$I:$I,CADASTRO!K$2)/(SUMIFS(ENTRADAS!$D:$D,ENTRADAS!$B:$B,CADASTRO!$B491,ENTRADAS!$I:$I,CADASTRO!K$2)),0)</f>
        <v>0</v>
      </c>
      <c r="L491" s="9">
        <f>IFERROR(SUMIFS(ENTRADAS!$J:$J,ENTRADAS!$B:$B,CADASTRO!$B491,ENTRADAS!$I:$I,CADASTRO!L$2)/(SUMIFS(ENTRADAS!$D:$D,ENTRADAS!$B:$B,CADASTRO!$B491,ENTRADAS!$I:$I,CADASTRO!L$2)),0)</f>
        <v>0</v>
      </c>
      <c r="M491" s="9">
        <f>IFERROR(SUMIFS(ENTRADAS!$J:$J,ENTRADAS!$B:$B,CADASTRO!$B491,ENTRADAS!$I:$I,CADASTRO!M$2)/(SUMIFS(ENTRADAS!$D:$D,ENTRADAS!$B:$B,CADASTRO!$B491,ENTRADAS!$I:$I,CADASTRO!M$2)),0)</f>
        <v>0</v>
      </c>
      <c r="N491" s="9">
        <f>IFERROR(SUMIFS(ENTRADAS!$J:$J,ENTRADAS!$B:$B,CADASTRO!$B491,ENTRADAS!$I:$I,CADASTRO!N$2)/(SUMIFS(ENTRADAS!$D:$D,ENTRADAS!$B:$B,CADASTRO!$B491,ENTRADAS!$I:$I,CADASTRO!N$2)),0)</f>
        <v>0</v>
      </c>
      <c r="O491" s="9">
        <f>IFERROR(SUMIFS(ENTRADAS!$J:$J,ENTRADAS!$B:$B,CADASTRO!$B491,ENTRADAS!$I:$I,CADASTRO!O$2)/(SUMIFS(ENTRADAS!$D:$D,ENTRADAS!$B:$B,CADASTRO!$B491,ENTRADAS!$I:$I,CADASTRO!O$2)),0)</f>
        <v>0</v>
      </c>
      <c r="P491" s="9">
        <f>IFERROR(SUMIFS(ENTRADAS!$J:$J,ENTRADAS!$B:$B,CADASTRO!$B491,ENTRADAS!$I:$I,CADASTRO!P$2)/(SUMIFS(ENTRADAS!$D:$D,ENTRADAS!$B:$B,CADASTRO!$B491,ENTRADAS!$I:$I,CADASTRO!P$2)),0)</f>
        <v>0</v>
      </c>
      <c r="Q491" s="9">
        <f>IFERROR(SUMIFS(ENTRADAS!$J:$J,ENTRADAS!$B:$B,CADASTRO!$B491,ENTRADAS!$I:$I,CADASTRO!Q$2)/(SUMIFS(ENTRADAS!$D:$D,ENTRADAS!$B:$B,CADASTRO!$B491,ENTRADAS!$I:$I,CADASTRO!Q$2)),0)</f>
        <v>0</v>
      </c>
      <c r="R491" s="212">
        <f t="shared" si="24"/>
        <v>0</v>
      </c>
      <c r="S491" s="17">
        <f t="shared" si="25"/>
        <v>0</v>
      </c>
      <c r="T491" s="212">
        <f t="shared" si="26"/>
        <v>12</v>
      </c>
      <c r="U491" s="209">
        <v>12</v>
      </c>
    </row>
    <row r="492" spans="1:21" ht="15" customHeight="1" x14ac:dyDescent="0.25">
      <c r="A492" s="7"/>
      <c r="B492" s="7"/>
      <c r="C492" s="7"/>
      <c r="D492" s="8"/>
      <c r="E492" s="9"/>
      <c r="F492" s="9">
        <f>IFERROR(SUMIFS(ENTRADAS!$J:$J,ENTRADAS!$B:$B,CADASTRO!$B492,ENTRADAS!$I:$I,CADASTRO!F$2)/(SUMIFS(ENTRADAS!$D:$D,ENTRADAS!$B:$B,CADASTRO!$B492,ENTRADAS!$I:$I,CADASTRO!F$2)),0)</f>
        <v>0</v>
      </c>
      <c r="G492" s="9">
        <f>IFERROR(SUMIFS(ENTRADAS!$J:$J,ENTRADAS!$B:$B,CADASTRO!$B492,ENTRADAS!$I:$I,CADASTRO!G$2)/(SUMIFS(ENTRADAS!$D:$D,ENTRADAS!$B:$B,CADASTRO!$B492,ENTRADAS!$I:$I,CADASTRO!G$2)),0)</f>
        <v>0</v>
      </c>
      <c r="H492" s="9">
        <f>IFERROR(SUMIFS(ENTRADAS!$J:$J,ENTRADAS!$B:$B,CADASTRO!$B492,ENTRADAS!$I:$I,CADASTRO!H$2)/(SUMIFS(ENTRADAS!$D:$D,ENTRADAS!$B:$B,CADASTRO!$B492,ENTRADAS!$I:$I,CADASTRO!H$2)),0)</f>
        <v>0</v>
      </c>
      <c r="I492" s="9">
        <f>IFERROR(SUMIFS(ENTRADAS!$J:$J,ENTRADAS!$B:$B,CADASTRO!$B492,ENTRADAS!$I:$I,CADASTRO!I$2)/(SUMIFS(ENTRADAS!$D:$D,ENTRADAS!$B:$B,CADASTRO!$B492,ENTRADAS!$I:$I,CADASTRO!I$2)),0)</f>
        <v>0</v>
      </c>
      <c r="J492" s="9">
        <f>IFERROR(SUMIFS(ENTRADAS!$J:$J,ENTRADAS!$B:$B,CADASTRO!$B492,ENTRADAS!$I:$I,CADASTRO!J$2)/(SUMIFS(ENTRADAS!$D:$D,ENTRADAS!$B:$B,CADASTRO!$B492,ENTRADAS!$I:$I,CADASTRO!J$2)),0)</f>
        <v>0</v>
      </c>
      <c r="K492" s="9">
        <f>IFERROR(SUMIFS(ENTRADAS!$J:$J,ENTRADAS!$B:$B,CADASTRO!$B492,ENTRADAS!$I:$I,CADASTRO!K$2)/(SUMIFS(ENTRADAS!$D:$D,ENTRADAS!$B:$B,CADASTRO!$B492,ENTRADAS!$I:$I,CADASTRO!K$2)),0)</f>
        <v>0</v>
      </c>
      <c r="L492" s="9">
        <f>IFERROR(SUMIFS(ENTRADAS!$J:$J,ENTRADAS!$B:$B,CADASTRO!$B492,ENTRADAS!$I:$I,CADASTRO!L$2)/(SUMIFS(ENTRADAS!$D:$D,ENTRADAS!$B:$B,CADASTRO!$B492,ENTRADAS!$I:$I,CADASTRO!L$2)),0)</f>
        <v>0</v>
      </c>
      <c r="M492" s="9">
        <f>IFERROR(SUMIFS(ENTRADAS!$J:$J,ENTRADAS!$B:$B,CADASTRO!$B492,ENTRADAS!$I:$I,CADASTRO!M$2)/(SUMIFS(ENTRADAS!$D:$D,ENTRADAS!$B:$B,CADASTRO!$B492,ENTRADAS!$I:$I,CADASTRO!M$2)),0)</f>
        <v>0</v>
      </c>
      <c r="N492" s="9">
        <f>IFERROR(SUMIFS(ENTRADAS!$J:$J,ENTRADAS!$B:$B,CADASTRO!$B492,ENTRADAS!$I:$I,CADASTRO!N$2)/(SUMIFS(ENTRADAS!$D:$D,ENTRADAS!$B:$B,CADASTRO!$B492,ENTRADAS!$I:$I,CADASTRO!N$2)),0)</f>
        <v>0</v>
      </c>
      <c r="O492" s="9">
        <f>IFERROR(SUMIFS(ENTRADAS!$J:$J,ENTRADAS!$B:$B,CADASTRO!$B492,ENTRADAS!$I:$I,CADASTRO!O$2)/(SUMIFS(ENTRADAS!$D:$D,ENTRADAS!$B:$B,CADASTRO!$B492,ENTRADAS!$I:$I,CADASTRO!O$2)),0)</f>
        <v>0</v>
      </c>
      <c r="P492" s="9">
        <f>IFERROR(SUMIFS(ENTRADAS!$J:$J,ENTRADAS!$B:$B,CADASTRO!$B492,ENTRADAS!$I:$I,CADASTRO!P$2)/(SUMIFS(ENTRADAS!$D:$D,ENTRADAS!$B:$B,CADASTRO!$B492,ENTRADAS!$I:$I,CADASTRO!P$2)),0)</f>
        <v>0</v>
      </c>
      <c r="Q492" s="9">
        <f>IFERROR(SUMIFS(ENTRADAS!$J:$J,ENTRADAS!$B:$B,CADASTRO!$B492,ENTRADAS!$I:$I,CADASTRO!Q$2)/(SUMIFS(ENTRADAS!$D:$D,ENTRADAS!$B:$B,CADASTRO!$B492,ENTRADAS!$I:$I,CADASTRO!Q$2)),0)</f>
        <v>0</v>
      </c>
      <c r="R492" s="212">
        <f t="shared" si="24"/>
        <v>0</v>
      </c>
      <c r="S492" s="17">
        <f t="shared" si="25"/>
        <v>0</v>
      </c>
      <c r="T492" s="212">
        <f t="shared" si="26"/>
        <v>12</v>
      </c>
      <c r="U492" s="209">
        <v>12</v>
      </c>
    </row>
    <row r="493" spans="1:21" ht="15" customHeight="1" x14ac:dyDescent="0.25">
      <c r="A493" s="7"/>
      <c r="B493" s="7"/>
      <c r="C493" s="7"/>
      <c r="D493" s="8"/>
      <c r="E493" s="9"/>
      <c r="F493" s="9">
        <f>IFERROR(SUMIFS(ENTRADAS!$J:$J,ENTRADAS!$B:$B,CADASTRO!$B493,ENTRADAS!$I:$I,CADASTRO!F$2)/(SUMIFS(ENTRADAS!$D:$D,ENTRADAS!$B:$B,CADASTRO!$B493,ENTRADAS!$I:$I,CADASTRO!F$2)),0)</f>
        <v>0</v>
      </c>
      <c r="G493" s="9">
        <f>IFERROR(SUMIFS(ENTRADAS!$J:$J,ENTRADAS!$B:$B,CADASTRO!$B493,ENTRADAS!$I:$I,CADASTRO!G$2)/(SUMIFS(ENTRADAS!$D:$D,ENTRADAS!$B:$B,CADASTRO!$B493,ENTRADAS!$I:$I,CADASTRO!G$2)),0)</f>
        <v>0</v>
      </c>
      <c r="H493" s="9">
        <f>IFERROR(SUMIFS(ENTRADAS!$J:$J,ENTRADAS!$B:$B,CADASTRO!$B493,ENTRADAS!$I:$I,CADASTRO!H$2)/(SUMIFS(ENTRADAS!$D:$D,ENTRADAS!$B:$B,CADASTRO!$B493,ENTRADAS!$I:$I,CADASTRO!H$2)),0)</f>
        <v>0</v>
      </c>
      <c r="I493" s="9">
        <f>IFERROR(SUMIFS(ENTRADAS!$J:$J,ENTRADAS!$B:$B,CADASTRO!$B493,ENTRADAS!$I:$I,CADASTRO!I$2)/(SUMIFS(ENTRADAS!$D:$D,ENTRADAS!$B:$B,CADASTRO!$B493,ENTRADAS!$I:$I,CADASTRO!I$2)),0)</f>
        <v>0</v>
      </c>
      <c r="J493" s="9">
        <f>IFERROR(SUMIFS(ENTRADAS!$J:$J,ENTRADAS!$B:$B,CADASTRO!$B493,ENTRADAS!$I:$I,CADASTRO!J$2)/(SUMIFS(ENTRADAS!$D:$D,ENTRADAS!$B:$B,CADASTRO!$B493,ENTRADAS!$I:$I,CADASTRO!J$2)),0)</f>
        <v>0</v>
      </c>
      <c r="K493" s="9">
        <f>IFERROR(SUMIFS(ENTRADAS!$J:$J,ENTRADAS!$B:$B,CADASTRO!$B493,ENTRADAS!$I:$I,CADASTRO!K$2)/(SUMIFS(ENTRADAS!$D:$D,ENTRADAS!$B:$B,CADASTRO!$B493,ENTRADAS!$I:$I,CADASTRO!K$2)),0)</f>
        <v>0</v>
      </c>
      <c r="L493" s="9">
        <f>IFERROR(SUMIFS(ENTRADAS!$J:$J,ENTRADAS!$B:$B,CADASTRO!$B493,ENTRADAS!$I:$I,CADASTRO!L$2)/(SUMIFS(ENTRADAS!$D:$D,ENTRADAS!$B:$B,CADASTRO!$B493,ENTRADAS!$I:$I,CADASTRO!L$2)),0)</f>
        <v>0</v>
      </c>
      <c r="M493" s="9">
        <f>IFERROR(SUMIFS(ENTRADAS!$J:$J,ENTRADAS!$B:$B,CADASTRO!$B493,ENTRADAS!$I:$I,CADASTRO!M$2)/(SUMIFS(ENTRADAS!$D:$D,ENTRADAS!$B:$B,CADASTRO!$B493,ENTRADAS!$I:$I,CADASTRO!M$2)),0)</f>
        <v>0</v>
      </c>
      <c r="N493" s="9">
        <f>IFERROR(SUMIFS(ENTRADAS!$J:$J,ENTRADAS!$B:$B,CADASTRO!$B493,ENTRADAS!$I:$I,CADASTRO!N$2)/(SUMIFS(ENTRADAS!$D:$D,ENTRADAS!$B:$B,CADASTRO!$B493,ENTRADAS!$I:$I,CADASTRO!N$2)),0)</f>
        <v>0</v>
      </c>
      <c r="O493" s="9">
        <f>IFERROR(SUMIFS(ENTRADAS!$J:$J,ENTRADAS!$B:$B,CADASTRO!$B493,ENTRADAS!$I:$I,CADASTRO!O$2)/(SUMIFS(ENTRADAS!$D:$D,ENTRADAS!$B:$B,CADASTRO!$B493,ENTRADAS!$I:$I,CADASTRO!O$2)),0)</f>
        <v>0</v>
      </c>
      <c r="P493" s="9">
        <f>IFERROR(SUMIFS(ENTRADAS!$J:$J,ENTRADAS!$B:$B,CADASTRO!$B493,ENTRADAS!$I:$I,CADASTRO!P$2)/(SUMIFS(ENTRADAS!$D:$D,ENTRADAS!$B:$B,CADASTRO!$B493,ENTRADAS!$I:$I,CADASTRO!P$2)),0)</f>
        <v>0</v>
      </c>
      <c r="Q493" s="9">
        <f>IFERROR(SUMIFS(ENTRADAS!$J:$J,ENTRADAS!$B:$B,CADASTRO!$B493,ENTRADAS!$I:$I,CADASTRO!Q$2)/(SUMIFS(ENTRADAS!$D:$D,ENTRADAS!$B:$B,CADASTRO!$B493,ENTRADAS!$I:$I,CADASTRO!Q$2)),0)</f>
        <v>0</v>
      </c>
      <c r="R493" s="212">
        <f t="shared" si="24"/>
        <v>0</v>
      </c>
      <c r="S493" s="17">
        <f t="shared" si="25"/>
        <v>0</v>
      </c>
      <c r="T493" s="212">
        <f t="shared" si="26"/>
        <v>12</v>
      </c>
      <c r="U493" s="209">
        <v>12</v>
      </c>
    </row>
    <row r="494" spans="1:21" ht="15" customHeight="1" x14ac:dyDescent="0.25">
      <c r="A494" s="7"/>
      <c r="B494" s="7"/>
      <c r="C494" s="7"/>
      <c r="D494" s="8"/>
      <c r="E494" s="9"/>
      <c r="F494" s="9">
        <f>IFERROR(SUMIFS(ENTRADAS!$J:$J,ENTRADAS!$B:$B,CADASTRO!$B494,ENTRADAS!$I:$I,CADASTRO!F$2)/(SUMIFS(ENTRADAS!$D:$D,ENTRADAS!$B:$B,CADASTRO!$B494,ENTRADAS!$I:$I,CADASTRO!F$2)),0)</f>
        <v>0</v>
      </c>
      <c r="G494" s="9">
        <f>IFERROR(SUMIFS(ENTRADAS!$J:$J,ENTRADAS!$B:$B,CADASTRO!$B494,ENTRADAS!$I:$I,CADASTRO!G$2)/(SUMIFS(ENTRADAS!$D:$D,ENTRADAS!$B:$B,CADASTRO!$B494,ENTRADAS!$I:$I,CADASTRO!G$2)),0)</f>
        <v>0</v>
      </c>
      <c r="H494" s="9">
        <f>IFERROR(SUMIFS(ENTRADAS!$J:$J,ENTRADAS!$B:$B,CADASTRO!$B494,ENTRADAS!$I:$I,CADASTRO!H$2)/(SUMIFS(ENTRADAS!$D:$D,ENTRADAS!$B:$B,CADASTRO!$B494,ENTRADAS!$I:$I,CADASTRO!H$2)),0)</f>
        <v>0</v>
      </c>
      <c r="I494" s="9">
        <f>IFERROR(SUMIFS(ENTRADAS!$J:$J,ENTRADAS!$B:$B,CADASTRO!$B494,ENTRADAS!$I:$I,CADASTRO!I$2)/(SUMIFS(ENTRADAS!$D:$D,ENTRADAS!$B:$B,CADASTRO!$B494,ENTRADAS!$I:$I,CADASTRO!I$2)),0)</f>
        <v>0</v>
      </c>
      <c r="J494" s="9">
        <f>IFERROR(SUMIFS(ENTRADAS!$J:$J,ENTRADAS!$B:$B,CADASTRO!$B494,ENTRADAS!$I:$I,CADASTRO!J$2)/(SUMIFS(ENTRADAS!$D:$D,ENTRADAS!$B:$B,CADASTRO!$B494,ENTRADAS!$I:$I,CADASTRO!J$2)),0)</f>
        <v>0</v>
      </c>
      <c r="K494" s="9">
        <f>IFERROR(SUMIFS(ENTRADAS!$J:$J,ENTRADAS!$B:$B,CADASTRO!$B494,ENTRADAS!$I:$I,CADASTRO!K$2)/(SUMIFS(ENTRADAS!$D:$D,ENTRADAS!$B:$B,CADASTRO!$B494,ENTRADAS!$I:$I,CADASTRO!K$2)),0)</f>
        <v>0</v>
      </c>
      <c r="L494" s="9">
        <f>IFERROR(SUMIFS(ENTRADAS!$J:$J,ENTRADAS!$B:$B,CADASTRO!$B494,ENTRADAS!$I:$I,CADASTRO!L$2)/(SUMIFS(ENTRADAS!$D:$D,ENTRADAS!$B:$B,CADASTRO!$B494,ENTRADAS!$I:$I,CADASTRO!L$2)),0)</f>
        <v>0</v>
      </c>
      <c r="M494" s="9">
        <f>IFERROR(SUMIFS(ENTRADAS!$J:$J,ENTRADAS!$B:$B,CADASTRO!$B494,ENTRADAS!$I:$I,CADASTRO!M$2)/(SUMIFS(ENTRADAS!$D:$D,ENTRADAS!$B:$B,CADASTRO!$B494,ENTRADAS!$I:$I,CADASTRO!M$2)),0)</f>
        <v>0</v>
      </c>
      <c r="N494" s="9">
        <f>IFERROR(SUMIFS(ENTRADAS!$J:$J,ENTRADAS!$B:$B,CADASTRO!$B494,ENTRADAS!$I:$I,CADASTRO!N$2)/(SUMIFS(ENTRADAS!$D:$D,ENTRADAS!$B:$B,CADASTRO!$B494,ENTRADAS!$I:$I,CADASTRO!N$2)),0)</f>
        <v>0</v>
      </c>
      <c r="O494" s="9">
        <f>IFERROR(SUMIFS(ENTRADAS!$J:$J,ENTRADAS!$B:$B,CADASTRO!$B494,ENTRADAS!$I:$I,CADASTRO!O$2)/(SUMIFS(ENTRADAS!$D:$D,ENTRADAS!$B:$B,CADASTRO!$B494,ENTRADAS!$I:$I,CADASTRO!O$2)),0)</f>
        <v>0</v>
      </c>
      <c r="P494" s="9">
        <f>IFERROR(SUMIFS(ENTRADAS!$J:$J,ENTRADAS!$B:$B,CADASTRO!$B494,ENTRADAS!$I:$I,CADASTRO!P$2)/(SUMIFS(ENTRADAS!$D:$D,ENTRADAS!$B:$B,CADASTRO!$B494,ENTRADAS!$I:$I,CADASTRO!P$2)),0)</f>
        <v>0</v>
      </c>
      <c r="Q494" s="9">
        <f>IFERROR(SUMIFS(ENTRADAS!$J:$J,ENTRADAS!$B:$B,CADASTRO!$B494,ENTRADAS!$I:$I,CADASTRO!Q$2)/(SUMIFS(ENTRADAS!$D:$D,ENTRADAS!$B:$B,CADASTRO!$B494,ENTRADAS!$I:$I,CADASTRO!Q$2)),0)</f>
        <v>0</v>
      </c>
      <c r="R494" s="212">
        <f t="shared" si="24"/>
        <v>0</v>
      </c>
      <c r="S494" s="17">
        <f t="shared" si="25"/>
        <v>0</v>
      </c>
      <c r="T494" s="212">
        <f t="shared" si="26"/>
        <v>12</v>
      </c>
      <c r="U494" s="209">
        <v>12</v>
      </c>
    </row>
    <row r="495" spans="1:21" ht="15" customHeight="1" x14ac:dyDescent="0.25">
      <c r="A495" s="7"/>
      <c r="B495" s="7"/>
      <c r="C495" s="7"/>
      <c r="D495" s="8"/>
      <c r="E495" s="9"/>
      <c r="F495" s="9">
        <f>IFERROR(SUMIFS(ENTRADAS!$J:$J,ENTRADAS!$B:$B,CADASTRO!$B495,ENTRADAS!$I:$I,CADASTRO!F$2)/(SUMIFS(ENTRADAS!$D:$D,ENTRADAS!$B:$B,CADASTRO!$B495,ENTRADAS!$I:$I,CADASTRO!F$2)),0)</f>
        <v>0</v>
      </c>
      <c r="G495" s="9">
        <f>IFERROR(SUMIFS(ENTRADAS!$J:$J,ENTRADAS!$B:$B,CADASTRO!$B495,ENTRADAS!$I:$I,CADASTRO!G$2)/(SUMIFS(ENTRADAS!$D:$D,ENTRADAS!$B:$B,CADASTRO!$B495,ENTRADAS!$I:$I,CADASTRO!G$2)),0)</f>
        <v>0</v>
      </c>
      <c r="H495" s="9">
        <f>IFERROR(SUMIFS(ENTRADAS!$J:$J,ENTRADAS!$B:$B,CADASTRO!$B495,ENTRADAS!$I:$I,CADASTRO!H$2)/(SUMIFS(ENTRADAS!$D:$D,ENTRADAS!$B:$B,CADASTRO!$B495,ENTRADAS!$I:$I,CADASTRO!H$2)),0)</f>
        <v>0</v>
      </c>
      <c r="I495" s="9">
        <f>IFERROR(SUMIFS(ENTRADAS!$J:$J,ENTRADAS!$B:$B,CADASTRO!$B495,ENTRADAS!$I:$I,CADASTRO!I$2)/(SUMIFS(ENTRADAS!$D:$D,ENTRADAS!$B:$B,CADASTRO!$B495,ENTRADAS!$I:$I,CADASTRO!I$2)),0)</f>
        <v>0</v>
      </c>
      <c r="J495" s="9">
        <f>IFERROR(SUMIFS(ENTRADAS!$J:$J,ENTRADAS!$B:$B,CADASTRO!$B495,ENTRADAS!$I:$I,CADASTRO!J$2)/(SUMIFS(ENTRADAS!$D:$D,ENTRADAS!$B:$B,CADASTRO!$B495,ENTRADAS!$I:$I,CADASTRO!J$2)),0)</f>
        <v>0</v>
      </c>
      <c r="K495" s="9">
        <f>IFERROR(SUMIFS(ENTRADAS!$J:$J,ENTRADAS!$B:$B,CADASTRO!$B495,ENTRADAS!$I:$I,CADASTRO!K$2)/(SUMIFS(ENTRADAS!$D:$D,ENTRADAS!$B:$B,CADASTRO!$B495,ENTRADAS!$I:$I,CADASTRO!K$2)),0)</f>
        <v>0</v>
      </c>
      <c r="L495" s="9">
        <f>IFERROR(SUMIFS(ENTRADAS!$J:$J,ENTRADAS!$B:$B,CADASTRO!$B495,ENTRADAS!$I:$I,CADASTRO!L$2)/(SUMIFS(ENTRADAS!$D:$D,ENTRADAS!$B:$B,CADASTRO!$B495,ENTRADAS!$I:$I,CADASTRO!L$2)),0)</f>
        <v>0</v>
      </c>
      <c r="M495" s="9">
        <f>IFERROR(SUMIFS(ENTRADAS!$J:$J,ENTRADAS!$B:$B,CADASTRO!$B495,ENTRADAS!$I:$I,CADASTRO!M$2)/(SUMIFS(ENTRADAS!$D:$D,ENTRADAS!$B:$B,CADASTRO!$B495,ENTRADAS!$I:$I,CADASTRO!M$2)),0)</f>
        <v>0</v>
      </c>
      <c r="N495" s="9">
        <f>IFERROR(SUMIFS(ENTRADAS!$J:$J,ENTRADAS!$B:$B,CADASTRO!$B495,ENTRADAS!$I:$I,CADASTRO!N$2)/(SUMIFS(ENTRADAS!$D:$D,ENTRADAS!$B:$B,CADASTRO!$B495,ENTRADAS!$I:$I,CADASTRO!N$2)),0)</f>
        <v>0</v>
      </c>
      <c r="O495" s="9">
        <f>IFERROR(SUMIFS(ENTRADAS!$J:$J,ENTRADAS!$B:$B,CADASTRO!$B495,ENTRADAS!$I:$I,CADASTRO!O$2)/(SUMIFS(ENTRADAS!$D:$D,ENTRADAS!$B:$B,CADASTRO!$B495,ENTRADAS!$I:$I,CADASTRO!O$2)),0)</f>
        <v>0</v>
      </c>
      <c r="P495" s="9">
        <f>IFERROR(SUMIFS(ENTRADAS!$J:$J,ENTRADAS!$B:$B,CADASTRO!$B495,ENTRADAS!$I:$I,CADASTRO!P$2)/(SUMIFS(ENTRADAS!$D:$D,ENTRADAS!$B:$B,CADASTRO!$B495,ENTRADAS!$I:$I,CADASTRO!P$2)),0)</f>
        <v>0</v>
      </c>
      <c r="Q495" s="9">
        <f>IFERROR(SUMIFS(ENTRADAS!$J:$J,ENTRADAS!$B:$B,CADASTRO!$B495,ENTRADAS!$I:$I,CADASTRO!Q$2)/(SUMIFS(ENTRADAS!$D:$D,ENTRADAS!$B:$B,CADASTRO!$B495,ENTRADAS!$I:$I,CADASTRO!Q$2)),0)</f>
        <v>0</v>
      </c>
      <c r="R495" s="212">
        <f t="shared" si="24"/>
        <v>0</v>
      </c>
      <c r="S495" s="17">
        <f t="shared" si="25"/>
        <v>0</v>
      </c>
      <c r="T495" s="212">
        <f t="shared" si="26"/>
        <v>12</v>
      </c>
      <c r="U495" s="209">
        <v>12</v>
      </c>
    </row>
    <row r="496" spans="1:21" ht="15" customHeight="1" x14ac:dyDescent="0.25">
      <c r="A496" s="7"/>
      <c r="B496" s="7"/>
      <c r="C496" s="7"/>
      <c r="D496" s="8"/>
      <c r="E496" s="9"/>
      <c r="F496" s="9">
        <f>IFERROR(SUMIFS(ENTRADAS!$J:$J,ENTRADAS!$B:$B,CADASTRO!$B496,ENTRADAS!$I:$I,CADASTRO!F$2)/(SUMIFS(ENTRADAS!$D:$D,ENTRADAS!$B:$B,CADASTRO!$B496,ENTRADAS!$I:$I,CADASTRO!F$2)),0)</f>
        <v>0</v>
      </c>
      <c r="G496" s="9">
        <f>IFERROR(SUMIFS(ENTRADAS!$J:$J,ENTRADAS!$B:$B,CADASTRO!$B496,ENTRADAS!$I:$I,CADASTRO!G$2)/(SUMIFS(ENTRADAS!$D:$D,ENTRADAS!$B:$B,CADASTRO!$B496,ENTRADAS!$I:$I,CADASTRO!G$2)),0)</f>
        <v>0</v>
      </c>
      <c r="H496" s="9">
        <f>IFERROR(SUMIFS(ENTRADAS!$J:$J,ENTRADAS!$B:$B,CADASTRO!$B496,ENTRADAS!$I:$I,CADASTRO!H$2)/(SUMIFS(ENTRADAS!$D:$D,ENTRADAS!$B:$B,CADASTRO!$B496,ENTRADAS!$I:$I,CADASTRO!H$2)),0)</f>
        <v>0</v>
      </c>
      <c r="I496" s="9">
        <f>IFERROR(SUMIFS(ENTRADAS!$J:$J,ENTRADAS!$B:$B,CADASTRO!$B496,ENTRADAS!$I:$I,CADASTRO!I$2)/(SUMIFS(ENTRADAS!$D:$D,ENTRADAS!$B:$B,CADASTRO!$B496,ENTRADAS!$I:$I,CADASTRO!I$2)),0)</f>
        <v>0</v>
      </c>
      <c r="J496" s="9">
        <f>IFERROR(SUMIFS(ENTRADAS!$J:$J,ENTRADAS!$B:$B,CADASTRO!$B496,ENTRADAS!$I:$I,CADASTRO!J$2)/(SUMIFS(ENTRADAS!$D:$D,ENTRADAS!$B:$B,CADASTRO!$B496,ENTRADAS!$I:$I,CADASTRO!J$2)),0)</f>
        <v>0</v>
      </c>
      <c r="K496" s="9">
        <f>IFERROR(SUMIFS(ENTRADAS!$J:$J,ENTRADAS!$B:$B,CADASTRO!$B496,ENTRADAS!$I:$I,CADASTRO!K$2)/(SUMIFS(ENTRADAS!$D:$D,ENTRADAS!$B:$B,CADASTRO!$B496,ENTRADAS!$I:$I,CADASTRO!K$2)),0)</f>
        <v>0</v>
      </c>
      <c r="L496" s="9">
        <f>IFERROR(SUMIFS(ENTRADAS!$J:$J,ENTRADAS!$B:$B,CADASTRO!$B496,ENTRADAS!$I:$I,CADASTRO!L$2)/(SUMIFS(ENTRADAS!$D:$D,ENTRADAS!$B:$B,CADASTRO!$B496,ENTRADAS!$I:$I,CADASTRO!L$2)),0)</f>
        <v>0</v>
      </c>
      <c r="M496" s="9">
        <f>IFERROR(SUMIFS(ENTRADAS!$J:$J,ENTRADAS!$B:$B,CADASTRO!$B496,ENTRADAS!$I:$I,CADASTRO!M$2)/(SUMIFS(ENTRADAS!$D:$D,ENTRADAS!$B:$B,CADASTRO!$B496,ENTRADAS!$I:$I,CADASTRO!M$2)),0)</f>
        <v>0</v>
      </c>
      <c r="N496" s="9">
        <f>IFERROR(SUMIFS(ENTRADAS!$J:$J,ENTRADAS!$B:$B,CADASTRO!$B496,ENTRADAS!$I:$I,CADASTRO!N$2)/(SUMIFS(ENTRADAS!$D:$D,ENTRADAS!$B:$B,CADASTRO!$B496,ENTRADAS!$I:$I,CADASTRO!N$2)),0)</f>
        <v>0</v>
      </c>
      <c r="O496" s="9">
        <f>IFERROR(SUMIFS(ENTRADAS!$J:$J,ENTRADAS!$B:$B,CADASTRO!$B496,ENTRADAS!$I:$I,CADASTRO!O$2)/(SUMIFS(ENTRADAS!$D:$D,ENTRADAS!$B:$B,CADASTRO!$B496,ENTRADAS!$I:$I,CADASTRO!O$2)),0)</f>
        <v>0</v>
      </c>
      <c r="P496" s="9">
        <f>IFERROR(SUMIFS(ENTRADAS!$J:$J,ENTRADAS!$B:$B,CADASTRO!$B496,ENTRADAS!$I:$I,CADASTRO!P$2)/(SUMIFS(ENTRADAS!$D:$D,ENTRADAS!$B:$B,CADASTRO!$B496,ENTRADAS!$I:$I,CADASTRO!P$2)),0)</f>
        <v>0</v>
      </c>
      <c r="Q496" s="9">
        <f>IFERROR(SUMIFS(ENTRADAS!$J:$J,ENTRADAS!$B:$B,CADASTRO!$B496,ENTRADAS!$I:$I,CADASTRO!Q$2)/(SUMIFS(ENTRADAS!$D:$D,ENTRADAS!$B:$B,CADASTRO!$B496,ENTRADAS!$I:$I,CADASTRO!Q$2)),0)</f>
        <v>0</v>
      </c>
      <c r="R496" s="212">
        <f t="shared" si="24"/>
        <v>0</v>
      </c>
      <c r="S496" s="17">
        <f t="shared" si="25"/>
        <v>0</v>
      </c>
      <c r="T496" s="212">
        <f t="shared" si="26"/>
        <v>12</v>
      </c>
      <c r="U496" s="209">
        <v>12</v>
      </c>
    </row>
    <row r="497" spans="1:21" ht="15" customHeight="1" x14ac:dyDescent="0.25">
      <c r="A497" s="7"/>
      <c r="B497" s="7"/>
      <c r="C497" s="7"/>
      <c r="D497" s="8"/>
      <c r="E497" s="9"/>
      <c r="F497" s="9">
        <f>IFERROR(SUMIFS(ENTRADAS!$J:$J,ENTRADAS!$B:$B,CADASTRO!$B497,ENTRADAS!$I:$I,CADASTRO!F$2)/(SUMIFS(ENTRADAS!$D:$D,ENTRADAS!$B:$B,CADASTRO!$B497,ENTRADAS!$I:$I,CADASTRO!F$2)),0)</f>
        <v>0</v>
      </c>
      <c r="G497" s="9">
        <f>IFERROR(SUMIFS(ENTRADAS!$J:$J,ENTRADAS!$B:$B,CADASTRO!$B497,ENTRADAS!$I:$I,CADASTRO!G$2)/(SUMIFS(ENTRADAS!$D:$D,ENTRADAS!$B:$B,CADASTRO!$B497,ENTRADAS!$I:$I,CADASTRO!G$2)),0)</f>
        <v>0</v>
      </c>
      <c r="H497" s="9">
        <f>IFERROR(SUMIFS(ENTRADAS!$J:$J,ENTRADAS!$B:$B,CADASTRO!$B497,ENTRADAS!$I:$I,CADASTRO!H$2)/(SUMIFS(ENTRADAS!$D:$D,ENTRADAS!$B:$B,CADASTRO!$B497,ENTRADAS!$I:$I,CADASTRO!H$2)),0)</f>
        <v>0</v>
      </c>
      <c r="I497" s="9">
        <f>IFERROR(SUMIFS(ENTRADAS!$J:$J,ENTRADAS!$B:$B,CADASTRO!$B497,ENTRADAS!$I:$I,CADASTRO!I$2)/(SUMIFS(ENTRADAS!$D:$D,ENTRADAS!$B:$B,CADASTRO!$B497,ENTRADAS!$I:$I,CADASTRO!I$2)),0)</f>
        <v>0</v>
      </c>
      <c r="J497" s="9">
        <f>IFERROR(SUMIFS(ENTRADAS!$J:$J,ENTRADAS!$B:$B,CADASTRO!$B497,ENTRADAS!$I:$I,CADASTRO!J$2)/(SUMIFS(ENTRADAS!$D:$D,ENTRADAS!$B:$B,CADASTRO!$B497,ENTRADAS!$I:$I,CADASTRO!J$2)),0)</f>
        <v>0</v>
      </c>
      <c r="K497" s="9">
        <f>IFERROR(SUMIFS(ENTRADAS!$J:$J,ENTRADAS!$B:$B,CADASTRO!$B497,ENTRADAS!$I:$I,CADASTRO!K$2)/(SUMIFS(ENTRADAS!$D:$D,ENTRADAS!$B:$B,CADASTRO!$B497,ENTRADAS!$I:$I,CADASTRO!K$2)),0)</f>
        <v>0</v>
      </c>
      <c r="L497" s="9">
        <f>IFERROR(SUMIFS(ENTRADAS!$J:$J,ENTRADAS!$B:$B,CADASTRO!$B497,ENTRADAS!$I:$I,CADASTRO!L$2)/(SUMIFS(ENTRADAS!$D:$D,ENTRADAS!$B:$B,CADASTRO!$B497,ENTRADAS!$I:$I,CADASTRO!L$2)),0)</f>
        <v>0</v>
      </c>
      <c r="M497" s="9">
        <f>IFERROR(SUMIFS(ENTRADAS!$J:$J,ENTRADAS!$B:$B,CADASTRO!$B497,ENTRADAS!$I:$I,CADASTRO!M$2)/(SUMIFS(ENTRADAS!$D:$D,ENTRADAS!$B:$B,CADASTRO!$B497,ENTRADAS!$I:$I,CADASTRO!M$2)),0)</f>
        <v>0</v>
      </c>
      <c r="N497" s="9">
        <f>IFERROR(SUMIFS(ENTRADAS!$J:$J,ENTRADAS!$B:$B,CADASTRO!$B497,ENTRADAS!$I:$I,CADASTRO!N$2)/(SUMIFS(ENTRADAS!$D:$D,ENTRADAS!$B:$B,CADASTRO!$B497,ENTRADAS!$I:$I,CADASTRO!N$2)),0)</f>
        <v>0</v>
      </c>
      <c r="O497" s="9">
        <f>IFERROR(SUMIFS(ENTRADAS!$J:$J,ENTRADAS!$B:$B,CADASTRO!$B497,ENTRADAS!$I:$I,CADASTRO!O$2)/(SUMIFS(ENTRADAS!$D:$D,ENTRADAS!$B:$B,CADASTRO!$B497,ENTRADAS!$I:$I,CADASTRO!O$2)),0)</f>
        <v>0</v>
      </c>
      <c r="P497" s="9">
        <f>IFERROR(SUMIFS(ENTRADAS!$J:$J,ENTRADAS!$B:$B,CADASTRO!$B497,ENTRADAS!$I:$I,CADASTRO!P$2)/(SUMIFS(ENTRADAS!$D:$D,ENTRADAS!$B:$B,CADASTRO!$B497,ENTRADAS!$I:$I,CADASTRO!P$2)),0)</f>
        <v>0</v>
      </c>
      <c r="Q497" s="9">
        <f>IFERROR(SUMIFS(ENTRADAS!$J:$J,ENTRADAS!$B:$B,CADASTRO!$B497,ENTRADAS!$I:$I,CADASTRO!Q$2)/(SUMIFS(ENTRADAS!$D:$D,ENTRADAS!$B:$B,CADASTRO!$B497,ENTRADAS!$I:$I,CADASTRO!Q$2)),0)</f>
        <v>0</v>
      </c>
      <c r="R497" s="212">
        <f t="shared" si="24"/>
        <v>0</v>
      </c>
      <c r="S497" s="17">
        <f t="shared" si="25"/>
        <v>0</v>
      </c>
      <c r="T497" s="212">
        <f t="shared" si="26"/>
        <v>12</v>
      </c>
      <c r="U497" s="209">
        <v>12</v>
      </c>
    </row>
    <row r="498" spans="1:21" ht="15" customHeight="1" x14ac:dyDescent="0.25">
      <c r="A498" s="7"/>
      <c r="B498" s="7"/>
      <c r="C498" s="7"/>
      <c r="D498" s="8"/>
      <c r="E498" s="9"/>
      <c r="F498" s="9">
        <f>IFERROR(SUMIFS(ENTRADAS!$J:$J,ENTRADAS!$B:$B,CADASTRO!$B498,ENTRADAS!$I:$I,CADASTRO!F$2)/(SUMIFS(ENTRADAS!$D:$D,ENTRADAS!$B:$B,CADASTRO!$B498,ENTRADAS!$I:$I,CADASTRO!F$2)),0)</f>
        <v>0</v>
      </c>
      <c r="G498" s="9">
        <f>IFERROR(SUMIFS(ENTRADAS!$J:$J,ENTRADAS!$B:$B,CADASTRO!$B498,ENTRADAS!$I:$I,CADASTRO!G$2)/(SUMIFS(ENTRADAS!$D:$D,ENTRADAS!$B:$B,CADASTRO!$B498,ENTRADAS!$I:$I,CADASTRO!G$2)),0)</f>
        <v>0</v>
      </c>
      <c r="H498" s="9">
        <f>IFERROR(SUMIFS(ENTRADAS!$J:$J,ENTRADAS!$B:$B,CADASTRO!$B498,ENTRADAS!$I:$I,CADASTRO!H$2)/(SUMIFS(ENTRADAS!$D:$D,ENTRADAS!$B:$B,CADASTRO!$B498,ENTRADAS!$I:$I,CADASTRO!H$2)),0)</f>
        <v>0</v>
      </c>
      <c r="I498" s="9">
        <f>IFERROR(SUMIFS(ENTRADAS!$J:$J,ENTRADAS!$B:$B,CADASTRO!$B498,ENTRADAS!$I:$I,CADASTRO!I$2)/(SUMIFS(ENTRADAS!$D:$D,ENTRADAS!$B:$B,CADASTRO!$B498,ENTRADAS!$I:$I,CADASTRO!I$2)),0)</f>
        <v>0</v>
      </c>
      <c r="J498" s="9">
        <f>IFERROR(SUMIFS(ENTRADAS!$J:$J,ENTRADAS!$B:$B,CADASTRO!$B498,ENTRADAS!$I:$I,CADASTRO!J$2)/(SUMIFS(ENTRADAS!$D:$D,ENTRADAS!$B:$B,CADASTRO!$B498,ENTRADAS!$I:$I,CADASTRO!J$2)),0)</f>
        <v>0</v>
      </c>
      <c r="K498" s="9">
        <f>IFERROR(SUMIFS(ENTRADAS!$J:$J,ENTRADAS!$B:$B,CADASTRO!$B498,ENTRADAS!$I:$I,CADASTRO!K$2)/(SUMIFS(ENTRADAS!$D:$D,ENTRADAS!$B:$B,CADASTRO!$B498,ENTRADAS!$I:$I,CADASTRO!K$2)),0)</f>
        <v>0</v>
      </c>
      <c r="L498" s="9">
        <f>IFERROR(SUMIFS(ENTRADAS!$J:$J,ENTRADAS!$B:$B,CADASTRO!$B498,ENTRADAS!$I:$I,CADASTRO!L$2)/(SUMIFS(ENTRADAS!$D:$D,ENTRADAS!$B:$B,CADASTRO!$B498,ENTRADAS!$I:$I,CADASTRO!L$2)),0)</f>
        <v>0</v>
      </c>
      <c r="M498" s="9">
        <f>IFERROR(SUMIFS(ENTRADAS!$J:$J,ENTRADAS!$B:$B,CADASTRO!$B498,ENTRADAS!$I:$I,CADASTRO!M$2)/(SUMIFS(ENTRADAS!$D:$D,ENTRADAS!$B:$B,CADASTRO!$B498,ENTRADAS!$I:$I,CADASTRO!M$2)),0)</f>
        <v>0</v>
      </c>
      <c r="N498" s="9">
        <f>IFERROR(SUMIFS(ENTRADAS!$J:$J,ENTRADAS!$B:$B,CADASTRO!$B498,ENTRADAS!$I:$I,CADASTRO!N$2)/(SUMIFS(ENTRADAS!$D:$D,ENTRADAS!$B:$B,CADASTRO!$B498,ENTRADAS!$I:$I,CADASTRO!N$2)),0)</f>
        <v>0</v>
      </c>
      <c r="O498" s="9">
        <f>IFERROR(SUMIFS(ENTRADAS!$J:$J,ENTRADAS!$B:$B,CADASTRO!$B498,ENTRADAS!$I:$I,CADASTRO!O$2)/(SUMIFS(ENTRADAS!$D:$D,ENTRADAS!$B:$B,CADASTRO!$B498,ENTRADAS!$I:$I,CADASTRO!O$2)),0)</f>
        <v>0</v>
      </c>
      <c r="P498" s="9">
        <f>IFERROR(SUMIFS(ENTRADAS!$J:$J,ENTRADAS!$B:$B,CADASTRO!$B498,ENTRADAS!$I:$I,CADASTRO!P$2)/(SUMIFS(ENTRADAS!$D:$D,ENTRADAS!$B:$B,CADASTRO!$B498,ENTRADAS!$I:$I,CADASTRO!P$2)),0)</f>
        <v>0</v>
      </c>
      <c r="Q498" s="9">
        <f>IFERROR(SUMIFS(ENTRADAS!$J:$J,ENTRADAS!$B:$B,CADASTRO!$B498,ENTRADAS!$I:$I,CADASTRO!Q$2)/(SUMIFS(ENTRADAS!$D:$D,ENTRADAS!$B:$B,CADASTRO!$B498,ENTRADAS!$I:$I,CADASTRO!Q$2)),0)</f>
        <v>0</v>
      </c>
      <c r="R498" s="212">
        <f t="shared" si="24"/>
        <v>0</v>
      </c>
      <c r="S498" s="17">
        <f t="shared" si="25"/>
        <v>0</v>
      </c>
      <c r="T498" s="212">
        <f t="shared" si="26"/>
        <v>12</v>
      </c>
      <c r="U498" s="209">
        <v>12</v>
      </c>
    </row>
    <row r="499" spans="1:21" ht="15" customHeight="1" x14ac:dyDescent="0.25">
      <c r="A499" s="7"/>
      <c r="B499" s="7"/>
      <c r="C499" s="7"/>
      <c r="D499" s="8"/>
      <c r="E499" s="9"/>
      <c r="F499" s="9">
        <f>IFERROR(SUMIFS(ENTRADAS!$J:$J,ENTRADAS!$B:$B,CADASTRO!$B499,ENTRADAS!$I:$I,CADASTRO!F$2)/(SUMIFS(ENTRADAS!$D:$D,ENTRADAS!$B:$B,CADASTRO!$B499,ENTRADAS!$I:$I,CADASTRO!F$2)),0)</f>
        <v>0</v>
      </c>
      <c r="G499" s="9">
        <f>IFERROR(SUMIFS(ENTRADAS!$J:$J,ENTRADAS!$B:$B,CADASTRO!$B499,ENTRADAS!$I:$I,CADASTRO!G$2)/(SUMIFS(ENTRADAS!$D:$D,ENTRADAS!$B:$B,CADASTRO!$B499,ENTRADAS!$I:$I,CADASTRO!G$2)),0)</f>
        <v>0</v>
      </c>
      <c r="H499" s="9">
        <f>IFERROR(SUMIFS(ENTRADAS!$J:$J,ENTRADAS!$B:$B,CADASTRO!$B499,ENTRADAS!$I:$I,CADASTRO!H$2)/(SUMIFS(ENTRADAS!$D:$D,ENTRADAS!$B:$B,CADASTRO!$B499,ENTRADAS!$I:$I,CADASTRO!H$2)),0)</f>
        <v>0</v>
      </c>
      <c r="I499" s="9">
        <f>IFERROR(SUMIFS(ENTRADAS!$J:$J,ENTRADAS!$B:$B,CADASTRO!$B499,ENTRADAS!$I:$I,CADASTRO!I$2)/(SUMIFS(ENTRADAS!$D:$D,ENTRADAS!$B:$B,CADASTRO!$B499,ENTRADAS!$I:$I,CADASTRO!I$2)),0)</f>
        <v>0</v>
      </c>
      <c r="J499" s="9">
        <f>IFERROR(SUMIFS(ENTRADAS!$J:$J,ENTRADAS!$B:$B,CADASTRO!$B499,ENTRADAS!$I:$I,CADASTRO!J$2)/(SUMIFS(ENTRADAS!$D:$D,ENTRADAS!$B:$B,CADASTRO!$B499,ENTRADAS!$I:$I,CADASTRO!J$2)),0)</f>
        <v>0</v>
      </c>
      <c r="K499" s="9">
        <f>IFERROR(SUMIFS(ENTRADAS!$J:$J,ENTRADAS!$B:$B,CADASTRO!$B499,ENTRADAS!$I:$I,CADASTRO!K$2)/(SUMIFS(ENTRADAS!$D:$D,ENTRADAS!$B:$B,CADASTRO!$B499,ENTRADAS!$I:$I,CADASTRO!K$2)),0)</f>
        <v>0</v>
      </c>
      <c r="L499" s="9">
        <f>IFERROR(SUMIFS(ENTRADAS!$J:$J,ENTRADAS!$B:$B,CADASTRO!$B499,ENTRADAS!$I:$I,CADASTRO!L$2)/(SUMIFS(ENTRADAS!$D:$D,ENTRADAS!$B:$B,CADASTRO!$B499,ENTRADAS!$I:$I,CADASTRO!L$2)),0)</f>
        <v>0</v>
      </c>
      <c r="M499" s="9">
        <f>IFERROR(SUMIFS(ENTRADAS!$J:$J,ENTRADAS!$B:$B,CADASTRO!$B499,ENTRADAS!$I:$I,CADASTRO!M$2)/(SUMIFS(ENTRADAS!$D:$D,ENTRADAS!$B:$B,CADASTRO!$B499,ENTRADAS!$I:$I,CADASTRO!M$2)),0)</f>
        <v>0</v>
      </c>
      <c r="N499" s="9">
        <f>IFERROR(SUMIFS(ENTRADAS!$J:$J,ENTRADAS!$B:$B,CADASTRO!$B499,ENTRADAS!$I:$I,CADASTRO!N$2)/(SUMIFS(ENTRADAS!$D:$D,ENTRADAS!$B:$B,CADASTRO!$B499,ENTRADAS!$I:$I,CADASTRO!N$2)),0)</f>
        <v>0</v>
      </c>
      <c r="O499" s="9">
        <f>IFERROR(SUMIFS(ENTRADAS!$J:$J,ENTRADAS!$B:$B,CADASTRO!$B499,ENTRADAS!$I:$I,CADASTRO!O$2)/(SUMIFS(ENTRADAS!$D:$D,ENTRADAS!$B:$B,CADASTRO!$B499,ENTRADAS!$I:$I,CADASTRO!O$2)),0)</f>
        <v>0</v>
      </c>
      <c r="P499" s="9">
        <f>IFERROR(SUMIFS(ENTRADAS!$J:$J,ENTRADAS!$B:$B,CADASTRO!$B499,ENTRADAS!$I:$I,CADASTRO!P$2)/(SUMIFS(ENTRADAS!$D:$D,ENTRADAS!$B:$B,CADASTRO!$B499,ENTRADAS!$I:$I,CADASTRO!P$2)),0)</f>
        <v>0</v>
      </c>
      <c r="Q499" s="9">
        <f>IFERROR(SUMIFS(ENTRADAS!$J:$J,ENTRADAS!$B:$B,CADASTRO!$B499,ENTRADAS!$I:$I,CADASTRO!Q$2)/(SUMIFS(ENTRADAS!$D:$D,ENTRADAS!$B:$B,CADASTRO!$B499,ENTRADAS!$I:$I,CADASTRO!Q$2)),0)</f>
        <v>0</v>
      </c>
      <c r="R499" s="212">
        <f t="shared" si="24"/>
        <v>0</v>
      </c>
      <c r="S499" s="17">
        <f t="shared" si="25"/>
        <v>0</v>
      </c>
      <c r="T499" s="212">
        <f t="shared" si="26"/>
        <v>12</v>
      </c>
      <c r="U499" s="209">
        <v>12</v>
      </c>
    </row>
    <row r="500" spans="1:21" ht="15" customHeight="1" x14ac:dyDescent="0.25">
      <c r="A500" s="7"/>
      <c r="B500" s="7"/>
      <c r="C500" s="7"/>
      <c r="D500" s="8"/>
      <c r="E500" s="9"/>
      <c r="F500" s="9">
        <f>IFERROR(SUMIFS(ENTRADAS!$J:$J,ENTRADAS!$B:$B,CADASTRO!$B500,ENTRADAS!$I:$I,CADASTRO!F$2)/(SUMIFS(ENTRADAS!$D:$D,ENTRADAS!$B:$B,CADASTRO!$B500,ENTRADAS!$I:$I,CADASTRO!F$2)),0)</f>
        <v>0</v>
      </c>
      <c r="G500" s="9">
        <f>IFERROR(SUMIFS(ENTRADAS!$J:$J,ENTRADAS!$B:$B,CADASTRO!$B500,ENTRADAS!$I:$I,CADASTRO!G$2)/(SUMIFS(ENTRADAS!$D:$D,ENTRADAS!$B:$B,CADASTRO!$B500,ENTRADAS!$I:$I,CADASTRO!G$2)),0)</f>
        <v>0</v>
      </c>
      <c r="H500" s="9">
        <f>IFERROR(SUMIFS(ENTRADAS!$J:$J,ENTRADAS!$B:$B,CADASTRO!$B500,ENTRADAS!$I:$I,CADASTRO!H$2)/(SUMIFS(ENTRADAS!$D:$D,ENTRADAS!$B:$B,CADASTRO!$B500,ENTRADAS!$I:$I,CADASTRO!H$2)),0)</f>
        <v>0</v>
      </c>
      <c r="I500" s="9">
        <f>IFERROR(SUMIFS(ENTRADAS!$J:$J,ENTRADAS!$B:$B,CADASTRO!$B500,ENTRADAS!$I:$I,CADASTRO!I$2)/(SUMIFS(ENTRADAS!$D:$D,ENTRADAS!$B:$B,CADASTRO!$B500,ENTRADAS!$I:$I,CADASTRO!I$2)),0)</f>
        <v>0</v>
      </c>
      <c r="J500" s="9">
        <f>IFERROR(SUMIFS(ENTRADAS!$J:$J,ENTRADAS!$B:$B,CADASTRO!$B500,ENTRADAS!$I:$I,CADASTRO!J$2)/(SUMIFS(ENTRADAS!$D:$D,ENTRADAS!$B:$B,CADASTRO!$B500,ENTRADAS!$I:$I,CADASTRO!J$2)),0)</f>
        <v>0</v>
      </c>
      <c r="K500" s="9">
        <f>IFERROR(SUMIFS(ENTRADAS!$J:$J,ENTRADAS!$B:$B,CADASTRO!$B500,ENTRADAS!$I:$I,CADASTRO!K$2)/(SUMIFS(ENTRADAS!$D:$D,ENTRADAS!$B:$B,CADASTRO!$B500,ENTRADAS!$I:$I,CADASTRO!K$2)),0)</f>
        <v>0</v>
      </c>
      <c r="L500" s="9">
        <f>IFERROR(SUMIFS(ENTRADAS!$J:$J,ENTRADAS!$B:$B,CADASTRO!$B500,ENTRADAS!$I:$I,CADASTRO!L$2)/(SUMIFS(ENTRADAS!$D:$D,ENTRADAS!$B:$B,CADASTRO!$B500,ENTRADAS!$I:$I,CADASTRO!L$2)),0)</f>
        <v>0</v>
      </c>
      <c r="M500" s="9">
        <f>IFERROR(SUMIFS(ENTRADAS!$J:$J,ENTRADAS!$B:$B,CADASTRO!$B500,ENTRADAS!$I:$I,CADASTRO!M$2)/(SUMIFS(ENTRADAS!$D:$D,ENTRADAS!$B:$B,CADASTRO!$B500,ENTRADAS!$I:$I,CADASTRO!M$2)),0)</f>
        <v>0</v>
      </c>
      <c r="N500" s="9">
        <f>IFERROR(SUMIFS(ENTRADAS!$J:$J,ENTRADAS!$B:$B,CADASTRO!$B500,ENTRADAS!$I:$I,CADASTRO!N$2)/(SUMIFS(ENTRADAS!$D:$D,ENTRADAS!$B:$B,CADASTRO!$B500,ENTRADAS!$I:$I,CADASTRO!N$2)),0)</f>
        <v>0</v>
      </c>
      <c r="O500" s="9">
        <f>IFERROR(SUMIFS(ENTRADAS!$J:$J,ENTRADAS!$B:$B,CADASTRO!$B500,ENTRADAS!$I:$I,CADASTRO!O$2)/(SUMIFS(ENTRADAS!$D:$D,ENTRADAS!$B:$B,CADASTRO!$B500,ENTRADAS!$I:$I,CADASTRO!O$2)),0)</f>
        <v>0</v>
      </c>
      <c r="P500" s="9">
        <f>IFERROR(SUMIFS(ENTRADAS!$J:$J,ENTRADAS!$B:$B,CADASTRO!$B500,ENTRADAS!$I:$I,CADASTRO!P$2)/(SUMIFS(ENTRADAS!$D:$D,ENTRADAS!$B:$B,CADASTRO!$B500,ENTRADAS!$I:$I,CADASTRO!P$2)),0)</f>
        <v>0</v>
      </c>
      <c r="Q500" s="9">
        <f>IFERROR(SUMIFS(ENTRADAS!$J:$J,ENTRADAS!$B:$B,CADASTRO!$B500,ENTRADAS!$I:$I,CADASTRO!Q$2)/(SUMIFS(ENTRADAS!$D:$D,ENTRADAS!$B:$B,CADASTRO!$B500,ENTRADAS!$I:$I,CADASTRO!Q$2)),0)</f>
        <v>0</v>
      </c>
      <c r="R500" s="212">
        <f t="shared" si="24"/>
        <v>0</v>
      </c>
      <c r="S500" s="17">
        <f t="shared" si="25"/>
        <v>0</v>
      </c>
      <c r="T500" s="212">
        <f t="shared" si="26"/>
        <v>12</v>
      </c>
      <c r="U500" s="209">
        <v>12</v>
      </c>
    </row>
    <row r="501" spans="1:21" ht="15" customHeight="1" x14ac:dyDescent="0.25">
      <c r="A501" s="7"/>
      <c r="B501" s="7"/>
      <c r="C501" s="7"/>
      <c r="D501" s="8"/>
      <c r="E501" s="9"/>
      <c r="F501" s="9">
        <f>IFERROR(SUMIFS(ENTRADAS!$J:$J,ENTRADAS!$B:$B,CADASTRO!$B501,ENTRADAS!$I:$I,CADASTRO!F$2)/(SUMIFS(ENTRADAS!$D:$D,ENTRADAS!$B:$B,CADASTRO!$B501,ENTRADAS!$I:$I,CADASTRO!F$2)),0)</f>
        <v>0</v>
      </c>
      <c r="G501" s="9">
        <f>IFERROR(SUMIFS(ENTRADAS!$J:$J,ENTRADAS!$B:$B,CADASTRO!$B501,ENTRADAS!$I:$I,CADASTRO!G$2)/(SUMIFS(ENTRADAS!$D:$D,ENTRADAS!$B:$B,CADASTRO!$B501,ENTRADAS!$I:$I,CADASTRO!G$2)),0)</f>
        <v>0</v>
      </c>
      <c r="H501" s="9">
        <f>IFERROR(SUMIFS(ENTRADAS!$J:$J,ENTRADAS!$B:$B,CADASTRO!$B501,ENTRADAS!$I:$I,CADASTRO!H$2)/(SUMIFS(ENTRADAS!$D:$D,ENTRADAS!$B:$B,CADASTRO!$B501,ENTRADAS!$I:$I,CADASTRO!H$2)),0)</f>
        <v>0</v>
      </c>
      <c r="I501" s="9">
        <f>IFERROR(SUMIFS(ENTRADAS!$J:$J,ENTRADAS!$B:$B,CADASTRO!$B501,ENTRADAS!$I:$I,CADASTRO!I$2)/(SUMIFS(ENTRADAS!$D:$D,ENTRADAS!$B:$B,CADASTRO!$B501,ENTRADAS!$I:$I,CADASTRO!I$2)),0)</f>
        <v>0</v>
      </c>
      <c r="J501" s="9">
        <f>IFERROR(SUMIFS(ENTRADAS!$J:$J,ENTRADAS!$B:$B,CADASTRO!$B501,ENTRADAS!$I:$I,CADASTRO!J$2)/(SUMIFS(ENTRADAS!$D:$D,ENTRADAS!$B:$B,CADASTRO!$B501,ENTRADAS!$I:$I,CADASTRO!J$2)),0)</f>
        <v>0</v>
      </c>
      <c r="K501" s="9">
        <f>IFERROR(SUMIFS(ENTRADAS!$J:$J,ENTRADAS!$B:$B,CADASTRO!$B501,ENTRADAS!$I:$I,CADASTRO!K$2)/(SUMIFS(ENTRADAS!$D:$D,ENTRADAS!$B:$B,CADASTRO!$B501,ENTRADAS!$I:$I,CADASTRO!K$2)),0)</f>
        <v>0</v>
      </c>
      <c r="L501" s="9">
        <f>IFERROR(SUMIFS(ENTRADAS!$J:$J,ENTRADAS!$B:$B,CADASTRO!$B501,ENTRADAS!$I:$I,CADASTRO!L$2)/(SUMIFS(ENTRADAS!$D:$D,ENTRADAS!$B:$B,CADASTRO!$B501,ENTRADAS!$I:$I,CADASTRO!L$2)),0)</f>
        <v>0</v>
      </c>
      <c r="M501" s="9">
        <f>IFERROR(SUMIFS(ENTRADAS!$J:$J,ENTRADAS!$B:$B,CADASTRO!$B501,ENTRADAS!$I:$I,CADASTRO!M$2)/(SUMIFS(ENTRADAS!$D:$D,ENTRADAS!$B:$B,CADASTRO!$B501,ENTRADAS!$I:$I,CADASTRO!M$2)),0)</f>
        <v>0</v>
      </c>
      <c r="N501" s="9">
        <f>IFERROR(SUMIFS(ENTRADAS!$J:$J,ENTRADAS!$B:$B,CADASTRO!$B501,ENTRADAS!$I:$I,CADASTRO!N$2)/(SUMIFS(ENTRADAS!$D:$D,ENTRADAS!$B:$B,CADASTRO!$B501,ENTRADAS!$I:$I,CADASTRO!N$2)),0)</f>
        <v>0</v>
      </c>
      <c r="O501" s="9">
        <f>IFERROR(SUMIFS(ENTRADAS!$J:$J,ENTRADAS!$B:$B,CADASTRO!$B501,ENTRADAS!$I:$I,CADASTRO!O$2)/(SUMIFS(ENTRADAS!$D:$D,ENTRADAS!$B:$B,CADASTRO!$B501,ENTRADAS!$I:$I,CADASTRO!O$2)),0)</f>
        <v>0</v>
      </c>
      <c r="P501" s="9">
        <f>IFERROR(SUMIFS(ENTRADAS!$J:$J,ENTRADAS!$B:$B,CADASTRO!$B501,ENTRADAS!$I:$I,CADASTRO!P$2)/(SUMIFS(ENTRADAS!$D:$D,ENTRADAS!$B:$B,CADASTRO!$B501,ENTRADAS!$I:$I,CADASTRO!P$2)),0)</f>
        <v>0</v>
      </c>
      <c r="Q501" s="9">
        <f>IFERROR(SUMIFS(ENTRADAS!$J:$J,ENTRADAS!$B:$B,CADASTRO!$B501,ENTRADAS!$I:$I,CADASTRO!Q$2)/(SUMIFS(ENTRADAS!$D:$D,ENTRADAS!$B:$B,CADASTRO!$B501,ENTRADAS!$I:$I,CADASTRO!Q$2)),0)</f>
        <v>0</v>
      </c>
      <c r="R501" s="212">
        <f t="shared" si="24"/>
        <v>0</v>
      </c>
      <c r="S501" s="17">
        <f t="shared" si="25"/>
        <v>0</v>
      </c>
      <c r="T501" s="212">
        <f t="shared" si="26"/>
        <v>12</v>
      </c>
      <c r="U501" s="209">
        <v>12</v>
      </c>
    </row>
    <row r="502" spans="1:21" ht="15" customHeight="1" x14ac:dyDescent="0.25">
      <c r="A502" s="7"/>
      <c r="B502" s="7"/>
      <c r="C502" s="7"/>
      <c r="D502" s="8"/>
      <c r="E502" s="9"/>
      <c r="F502" s="9">
        <f>IFERROR(SUMIFS(ENTRADAS!$J:$J,ENTRADAS!$B:$B,CADASTRO!$B502,ENTRADAS!$I:$I,CADASTRO!F$2)/(SUMIFS(ENTRADAS!$D:$D,ENTRADAS!$B:$B,CADASTRO!$B502,ENTRADAS!$I:$I,CADASTRO!F$2)),0)</f>
        <v>0</v>
      </c>
      <c r="G502" s="9">
        <f>IFERROR(SUMIFS(ENTRADAS!$J:$J,ENTRADAS!$B:$B,CADASTRO!$B502,ENTRADAS!$I:$I,CADASTRO!G$2)/(SUMIFS(ENTRADAS!$D:$D,ENTRADAS!$B:$B,CADASTRO!$B502,ENTRADAS!$I:$I,CADASTRO!G$2)),0)</f>
        <v>0</v>
      </c>
      <c r="H502" s="9">
        <f>IFERROR(SUMIFS(ENTRADAS!$J:$J,ENTRADAS!$B:$B,CADASTRO!$B502,ENTRADAS!$I:$I,CADASTRO!H$2)/(SUMIFS(ENTRADAS!$D:$D,ENTRADAS!$B:$B,CADASTRO!$B502,ENTRADAS!$I:$I,CADASTRO!H$2)),0)</f>
        <v>0</v>
      </c>
      <c r="I502" s="9">
        <f>IFERROR(SUMIFS(ENTRADAS!$J:$J,ENTRADAS!$B:$B,CADASTRO!$B502,ENTRADAS!$I:$I,CADASTRO!I$2)/(SUMIFS(ENTRADAS!$D:$D,ENTRADAS!$B:$B,CADASTRO!$B502,ENTRADAS!$I:$I,CADASTRO!I$2)),0)</f>
        <v>0</v>
      </c>
      <c r="J502" s="9">
        <f>IFERROR(SUMIFS(ENTRADAS!$J:$J,ENTRADAS!$B:$B,CADASTRO!$B502,ENTRADAS!$I:$I,CADASTRO!J$2)/(SUMIFS(ENTRADAS!$D:$D,ENTRADAS!$B:$B,CADASTRO!$B502,ENTRADAS!$I:$I,CADASTRO!J$2)),0)</f>
        <v>0</v>
      </c>
      <c r="K502" s="9">
        <f>IFERROR(SUMIFS(ENTRADAS!$J:$J,ENTRADAS!$B:$B,CADASTRO!$B502,ENTRADAS!$I:$I,CADASTRO!K$2)/(SUMIFS(ENTRADAS!$D:$D,ENTRADAS!$B:$B,CADASTRO!$B502,ENTRADAS!$I:$I,CADASTRO!K$2)),0)</f>
        <v>0</v>
      </c>
      <c r="L502" s="9">
        <f>IFERROR(SUMIFS(ENTRADAS!$J:$J,ENTRADAS!$B:$B,CADASTRO!$B502,ENTRADAS!$I:$I,CADASTRO!L$2)/(SUMIFS(ENTRADAS!$D:$D,ENTRADAS!$B:$B,CADASTRO!$B502,ENTRADAS!$I:$I,CADASTRO!L$2)),0)</f>
        <v>0</v>
      </c>
      <c r="M502" s="9">
        <f>IFERROR(SUMIFS(ENTRADAS!$J:$J,ENTRADAS!$B:$B,CADASTRO!$B502,ENTRADAS!$I:$I,CADASTRO!M$2)/(SUMIFS(ENTRADAS!$D:$D,ENTRADAS!$B:$B,CADASTRO!$B502,ENTRADAS!$I:$I,CADASTRO!M$2)),0)</f>
        <v>0</v>
      </c>
      <c r="N502" s="9">
        <f>IFERROR(SUMIFS(ENTRADAS!$J:$J,ENTRADAS!$B:$B,CADASTRO!$B502,ENTRADAS!$I:$I,CADASTRO!N$2)/(SUMIFS(ENTRADAS!$D:$D,ENTRADAS!$B:$B,CADASTRO!$B502,ENTRADAS!$I:$I,CADASTRO!N$2)),0)</f>
        <v>0</v>
      </c>
      <c r="O502" s="9">
        <f>IFERROR(SUMIFS(ENTRADAS!$J:$J,ENTRADAS!$B:$B,CADASTRO!$B502,ENTRADAS!$I:$I,CADASTRO!O$2)/(SUMIFS(ENTRADAS!$D:$D,ENTRADAS!$B:$B,CADASTRO!$B502,ENTRADAS!$I:$I,CADASTRO!O$2)),0)</f>
        <v>0</v>
      </c>
      <c r="P502" s="9">
        <f>IFERROR(SUMIFS(ENTRADAS!$J:$J,ENTRADAS!$B:$B,CADASTRO!$B502,ENTRADAS!$I:$I,CADASTRO!P$2)/(SUMIFS(ENTRADAS!$D:$D,ENTRADAS!$B:$B,CADASTRO!$B502,ENTRADAS!$I:$I,CADASTRO!P$2)),0)</f>
        <v>0</v>
      </c>
      <c r="Q502" s="9">
        <f>IFERROR(SUMIFS(ENTRADAS!$J:$J,ENTRADAS!$B:$B,CADASTRO!$B502,ENTRADAS!$I:$I,CADASTRO!Q$2)/(SUMIFS(ENTRADAS!$D:$D,ENTRADAS!$B:$B,CADASTRO!$B502,ENTRADAS!$I:$I,CADASTRO!Q$2)),0)</f>
        <v>0</v>
      </c>
      <c r="R502" s="212">
        <f t="shared" si="24"/>
        <v>0</v>
      </c>
      <c r="S502" s="17">
        <f t="shared" si="25"/>
        <v>0</v>
      </c>
      <c r="T502" s="212">
        <f t="shared" si="26"/>
        <v>12</v>
      </c>
      <c r="U502" s="209">
        <v>12</v>
      </c>
    </row>
    <row r="503" spans="1:21" ht="15" customHeight="1" x14ac:dyDescent="0.25">
      <c r="A503" s="7"/>
      <c r="B503" s="7"/>
      <c r="C503" s="7"/>
      <c r="D503" s="8"/>
      <c r="E503" s="9"/>
      <c r="F503" s="9">
        <f>IFERROR(SUMIFS(ENTRADAS!$J:$J,ENTRADAS!$B:$B,CADASTRO!$B503,ENTRADAS!$I:$I,CADASTRO!F$2)/(SUMIFS(ENTRADAS!$D:$D,ENTRADAS!$B:$B,CADASTRO!$B503,ENTRADAS!$I:$I,CADASTRO!F$2)),0)</f>
        <v>0</v>
      </c>
      <c r="G503" s="9">
        <f>IFERROR(SUMIFS(ENTRADAS!$J:$J,ENTRADAS!$B:$B,CADASTRO!$B503,ENTRADAS!$I:$I,CADASTRO!G$2)/(SUMIFS(ENTRADAS!$D:$D,ENTRADAS!$B:$B,CADASTRO!$B503,ENTRADAS!$I:$I,CADASTRO!G$2)),0)</f>
        <v>0</v>
      </c>
      <c r="H503" s="9">
        <f>IFERROR(SUMIFS(ENTRADAS!$J:$J,ENTRADAS!$B:$B,CADASTRO!$B503,ENTRADAS!$I:$I,CADASTRO!H$2)/(SUMIFS(ENTRADAS!$D:$D,ENTRADAS!$B:$B,CADASTRO!$B503,ENTRADAS!$I:$I,CADASTRO!H$2)),0)</f>
        <v>0</v>
      </c>
      <c r="I503" s="9">
        <f>IFERROR(SUMIFS(ENTRADAS!$J:$J,ENTRADAS!$B:$B,CADASTRO!$B503,ENTRADAS!$I:$I,CADASTRO!I$2)/(SUMIFS(ENTRADAS!$D:$D,ENTRADAS!$B:$B,CADASTRO!$B503,ENTRADAS!$I:$I,CADASTRO!I$2)),0)</f>
        <v>0</v>
      </c>
      <c r="J503" s="9">
        <f>IFERROR(SUMIFS(ENTRADAS!$J:$J,ENTRADAS!$B:$B,CADASTRO!$B503,ENTRADAS!$I:$I,CADASTRO!J$2)/(SUMIFS(ENTRADAS!$D:$D,ENTRADAS!$B:$B,CADASTRO!$B503,ENTRADAS!$I:$I,CADASTRO!J$2)),0)</f>
        <v>0</v>
      </c>
      <c r="K503" s="9">
        <f>IFERROR(SUMIFS(ENTRADAS!$J:$J,ENTRADAS!$B:$B,CADASTRO!$B503,ENTRADAS!$I:$I,CADASTRO!K$2)/(SUMIFS(ENTRADAS!$D:$D,ENTRADAS!$B:$B,CADASTRO!$B503,ENTRADAS!$I:$I,CADASTRO!K$2)),0)</f>
        <v>0</v>
      </c>
      <c r="L503" s="9">
        <f>IFERROR(SUMIFS(ENTRADAS!$J:$J,ENTRADAS!$B:$B,CADASTRO!$B503,ENTRADAS!$I:$I,CADASTRO!L$2)/(SUMIFS(ENTRADAS!$D:$D,ENTRADAS!$B:$B,CADASTRO!$B503,ENTRADAS!$I:$I,CADASTRO!L$2)),0)</f>
        <v>0</v>
      </c>
      <c r="M503" s="9">
        <f>IFERROR(SUMIFS(ENTRADAS!$J:$J,ENTRADAS!$B:$B,CADASTRO!$B503,ENTRADAS!$I:$I,CADASTRO!M$2)/(SUMIFS(ENTRADAS!$D:$D,ENTRADAS!$B:$B,CADASTRO!$B503,ENTRADAS!$I:$I,CADASTRO!M$2)),0)</f>
        <v>0</v>
      </c>
      <c r="N503" s="9">
        <f>IFERROR(SUMIFS(ENTRADAS!$J:$J,ENTRADAS!$B:$B,CADASTRO!$B503,ENTRADAS!$I:$I,CADASTRO!N$2)/(SUMIFS(ENTRADAS!$D:$D,ENTRADAS!$B:$B,CADASTRO!$B503,ENTRADAS!$I:$I,CADASTRO!N$2)),0)</f>
        <v>0</v>
      </c>
      <c r="O503" s="9">
        <f>IFERROR(SUMIFS(ENTRADAS!$J:$J,ENTRADAS!$B:$B,CADASTRO!$B503,ENTRADAS!$I:$I,CADASTRO!O$2)/(SUMIFS(ENTRADAS!$D:$D,ENTRADAS!$B:$B,CADASTRO!$B503,ENTRADAS!$I:$I,CADASTRO!O$2)),0)</f>
        <v>0</v>
      </c>
      <c r="P503" s="9">
        <f>IFERROR(SUMIFS(ENTRADAS!$J:$J,ENTRADAS!$B:$B,CADASTRO!$B503,ENTRADAS!$I:$I,CADASTRO!P$2)/(SUMIFS(ENTRADAS!$D:$D,ENTRADAS!$B:$B,CADASTRO!$B503,ENTRADAS!$I:$I,CADASTRO!P$2)),0)</f>
        <v>0</v>
      </c>
      <c r="Q503" s="9">
        <f>IFERROR(SUMIFS(ENTRADAS!$J:$J,ENTRADAS!$B:$B,CADASTRO!$B503,ENTRADAS!$I:$I,CADASTRO!Q$2)/(SUMIFS(ENTRADAS!$D:$D,ENTRADAS!$B:$B,CADASTRO!$B503,ENTRADAS!$I:$I,CADASTRO!Q$2)),0)</f>
        <v>0</v>
      </c>
      <c r="R503" s="212">
        <f t="shared" si="24"/>
        <v>0</v>
      </c>
      <c r="S503" s="17">
        <f t="shared" si="25"/>
        <v>0</v>
      </c>
      <c r="T503" s="212">
        <f t="shared" si="26"/>
        <v>12</v>
      </c>
      <c r="U503" s="209">
        <v>12</v>
      </c>
    </row>
    <row r="504" spans="1:21" ht="15" customHeight="1" x14ac:dyDescent="0.25">
      <c r="A504" s="7"/>
      <c r="B504" s="7"/>
      <c r="C504" s="7"/>
      <c r="D504" s="8"/>
      <c r="E504" s="9"/>
      <c r="F504" s="9">
        <f>IFERROR(SUMIFS(ENTRADAS!$J:$J,ENTRADAS!$B:$B,CADASTRO!$B504,ENTRADAS!$I:$I,CADASTRO!F$2)/(SUMIFS(ENTRADAS!$D:$D,ENTRADAS!$B:$B,CADASTRO!$B504,ENTRADAS!$I:$I,CADASTRO!F$2)),0)</f>
        <v>0</v>
      </c>
      <c r="G504" s="9">
        <f>IFERROR(SUMIFS(ENTRADAS!$J:$J,ENTRADAS!$B:$B,CADASTRO!$B504,ENTRADAS!$I:$I,CADASTRO!G$2)/(SUMIFS(ENTRADAS!$D:$D,ENTRADAS!$B:$B,CADASTRO!$B504,ENTRADAS!$I:$I,CADASTRO!G$2)),0)</f>
        <v>0</v>
      </c>
      <c r="H504" s="9">
        <f>IFERROR(SUMIFS(ENTRADAS!$J:$J,ENTRADAS!$B:$B,CADASTRO!$B504,ENTRADAS!$I:$I,CADASTRO!H$2)/(SUMIFS(ENTRADAS!$D:$D,ENTRADAS!$B:$B,CADASTRO!$B504,ENTRADAS!$I:$I,CADASTRO!H$2)),0)</f>
        <v>0</v>
      </c>
      <c r="I504" s="9">
        <f>IFERROR(SUMIFS(ENTRADAS!$J:$J,ENTRADAS!$B:$B,CADASTRO!$B504,ENTRADAS!$I:$I,CADASTRO!I$2)/(SUMIFS(ENTRADAS!$D:$D,ENTRADAS!$B:$B,CADASTRO!$B504,ENTRADAS!$I:$I,CADASTRO!I$2)),0)</f>
        <v>0</v>
      </c>
      <c r="J504" s="9">
        <f>IFERROR(SUMIFS(ENTRADAS!$J:$J,ENTRADAS!$B:$B,CADASTRO!$B504,ENTRADAS!$I:$I,CADASTRO!J$2)/(SUMIFS(ENTRADAS!$D:$D,ENTRADAS!$B:$B,CADASTRO!$B504,ENTRADAS!$I:$I,CADASTRO!J$2)),0)</f>
        <v>0</v>
      </c>
      <c r="K504" s="9">
        <f>IFERROR(SUMIFS(ENTRADAS!$J:$J,ENTRADAS!$B:$B,CADASTRO!$B504,ENTRADAS!$I:$I,CADASTRO!K$2)/(SUMIFS(ENTRADAS!$D:$D,ENTRADAS!$B:$B,CADASTRO!$B504,ENTRADAS!$I:$I,CADASTRO!K$2)),0)</f>
        <v>0</v>
      </c>
      <c r="L504" s="9">
        <f>IFERROR(SUMIFS(ENTRADAS!$J:$J,ENTRADAS!$B:$B,CADASTRO!$B504,ENTRADAS!$I:$I,CADASTRO!L$2)/(SUMIFS(ENTRADAS!$D:$D,ENTRADAS!$B:$B,CADASTRO!$B504,ENTRADAS!$I:$I,CADASTRO!L$2)),0)</f>
        <v>0</v>
      </c>
      <c r="M504" s="9">
        <f>IFERROR(SUMIFS(ENTRADAS!$J:$J,ENTRADAS!$B:$B,CADASTRO!$B504,ENTRADAS!$I:$I,CADASTRO!M$2)/(SUMIFS(ENTRADAS!$D:$D,ENTRADAS!$B:$B,CADASTRO!$B504,ENTRADAS!$I:$I,CADASTRO!M$2)),0)</f>
        <v>0</v>
      </c>
      <c r="N504" s="9">
        <f>IFERROR(SUMIFS(ENTRADAS!$J:$J,ENTRADAS!$B:$B,CADASTRO!$B504,ENTRADAS!$I:$I,CADASTRO!N$2)/(SUMIFS(ENTRADAS!$D:$D,ENTRADAS!$B:$B,CADASTRO!$B504,ENTRADAS!$I:$I,CADASTRO!N$2)),0)</f>
        <v>0</v>
      </c>
      <c r="O504" s="9">
        <f>IFERROR(SUMIFS(ENTRADAS!$J:$J,ENTRADAS!$B:$B,CADASTRO!$B504,ENTRADAS!$I:$I,CADASTRO!O$2)/(SUMIFS(ENTRADAS!$D:$D,ENTRADAS!$B:$B,CADASTRO!$B504,ENTRADAS!$I:$I,CADASTRO!O$2)),0)</f>
        <v>0</v>
      </c>
      <c r="P504" s="9">
        <f>IFERROR(SUMIFS(ENTRADAS!$J:$J,ENTRADAS!$B:$B,CADASTRO!$B504,ENTRADAS!$I:$I,CADASTRO!P$2)/(SUMIFS(ENTRADAS!$D:$D,ENTRADAS!$B:$B,CADASTRO!$B504,ENTRADAS!$I:$I,CADASTRO!P$2)),0)</f>
        <v>0</v>
      </c>
      <c r="Q504" s="9">
        <f>IFERROR(SUMIFS(ENTRADAS!$J:$J,ENTRADAS!$B:$B,CADASTRO!$B504,ENTRADAS!$I:$I,CADASTRO!Q$2)/(SUMIFS(ENTRADAS!$D:$D,ENTRADAS!$B:$B,CADASTRO!$B504,ENTRADAS!$I:$I,CADASTRO!Q$2)),0)</f>
        <v>0</v>
      </c>
      <c r="R504" s="212">
        <f t="shared" si="24"/>
        <v>0</v>
      </c>
      <c r="S504" s="17">
        <f t="shared" si="25"/>
        <v>0</v>
      </c>
      <c r="T504" s="212">
        <f t="shared" si="26"/>
        <v>12</v>
      </c>
      <c r="U504" s="209">
        <v>12</v>
      </c>
    </row>
    <row r="505" spans="1:21" ht="15" customHeight="1" x14ac:dyDescent="0.25">
      <c r="A505" s="7"/>
      <c r="B505" s="7"/>
      <c r="C505" s="7"/>
      <c r="D505" s="8"/>
      <c r="E505" s="9"/>
      <c r="F505" s="9">
        <f>IFERROR(SUMIFS(ENTRADAS!$J:$J,ENTRADAS!$B:$B,CADASTRO!$B505,ENTRADAS!$I:$I,CADASTRO!F$2)/(SUMIFS(ENTRADAS!$D:$D,ENTRADAS!$B:$B,CADASTRO!$B505,ENTRADAS!$I:$I,CADASTRO!F$2)),0)</f>
        <v>0</v>
      </c>
      <c r="G505" s="9">
        <f>IFERROR(SUMIFS(ENTRADAS!$J:$J,ENTRADAS!$B:$B,CADASTRO!$B505,ENTRADAS!$I:$I,CADASTRO!G$2)/(SUMIFS(ENTRADAS!$D:$D,ENTRADAS!$B:$B,CADASTRO!$B505,ENTRADAS!$I:$I,CADASTRO!G$2)),0)</f>
        <v>0</v>
      </c>
      <c r="H505" s="9">
        <f>IFERROR(SUMIFS(ENTRADAS!$J:$J,ENTRADAS!$B:$B,CADASTRO!$B505,ENTRADAS!$I:$I,CADASTRO!H$2)/(SUMIFS(ENTRADAS!$D:$D,ENTRADAS!$B:$B,CADASTRO!$B505,ENTRADAS!$I:$I,CADASTRO!H$2)),0)</f>
        <v>0</v>
      </c>
      <c r="I505" s="9">
        <f>IFERROR(SUMIFS(ENTRADAS!$J:$J,ENTRADAS!$B:$B,CADASTRO!$B505,ENTRADAS!$I:$I,CADASTRO!I$2)/(SUMIFS(ENTRADAS!$D:$D,ENTRADAS!$B:$B,CADASTRO!$B505,ENTRADAS!$I:$I,CADASTRO!I$2)),0)</f>
        <v>0</v>
      </c>
      <c r="J505" s="9">
        <f>IFERROR(SUMIFS(ENTRADAS!$J:$J,ENTRADAS!$B:$B,CADASTRO!$B505,ENTRADAS!$I:$I,CADASTRO!J$2)/(SUMIFS(ENTRADAS!$D:$D,ENTRADAS!$B:$B,CADASTRO!$B505,ENTRADAS!$I:$I,CADASTRO!J$2)),0)</f>
        <v>0</v>
      </c>
      <c r="K505" s="9">
        <f>IFERROR(SUMIFS(ENTRADAS!$J:$J,ENTRADAS!$B:$B,CADASTRO!$B505,ENTRADAS!$I:$I,CADASTRO!K$2)/(SUMIFS(ENTRADAS!$D:$D,ENTRADAS!$B:$B,CADASTRO!$B505,ENTRADAS!$I:$I,CADASTRO!K$2)),0)</f>
        <v>0</v>
      </c>
      <c r="L505" s="9">
        <f>IFERROR(SUMIFS(ENTRADAS!$J:$J,ENTRADAS!$B:$B,CADASTRO!$B505,ENTRADAS!$I:$I,CADASTRO!L$2)/(SUMIFS(ENTRADAS!$D:$D,ENTRADAS!$B:$B,CADASTRO!$B505,ENTRADAS!$I:$I,CADASTRO!L$2)),0)</f>
        <v>0</v>
      </c>
      <c r="M505" s="9">
        <f>IFERROR(SUMIFS(ENTRADAS!$J:$J,ENTRADAS!$B:$B,CADASTRO!$B505,ENTRADAS!$I:$I,CADASTRO!M$2)/(SUMIFS(ENTRADAS!$D:$D,ENTRADAS!$B:$B,CADASTRO!$B505,ENTRADAS!$I:$I,CADASTRO!M$2)),0)</f>
        <v>0</v>
      </c>
      <c r="N505" s="9">
        <f>IFERROR(SUMIFS(ENTRADAS!$J:$J,ENTRADAS!$B:$B,CADASTRO!$B505,ENTRADAS!$I:$I,CADASTRO!N$2)/(SUMIFS(ENTRADAS!$D:$D,ENTRADAS!$B:$B,CADASTRO!$B505,ENTRADAS!$I:$I,CADASTRO!N$2)),0)</f>
        <v>0</v>
      </c>
      <c r="O505" s="9">
        <f>IFERROR(SUMIFS(ENTRADAS!$J:$J,ENTRADAS!$B:$B,CADASTRO!$B505,ENTRADAS!$I:$I,CADASTRO!O$2)/(SUMIFS(ENTRADAS!$D:$D,ENTRADAS!$B:$B,CADASTRO!$B505,ENTRADAS!$I:$I,CADASTRO!O$2)),0)</f>
        <v>0</v>
      </c>
      <c r="P505" s="9">
        <f>IFERROR(SUMIFS(ENTRADAS!$J:$J,ENTRADAS!$B:$B,CADASTRO!$B505,ENTRADAS!$I:$I,CADASTRO!P$2)/(SUMIFS(ENTRADAS!$D:$D,ENTRADAS!$B:$B,CADASTRO!$B505,ENTRADAS!$I:$I,CADASTRO!P$2)),0)</f>
        <v>0</v>
      </c>
      <c r="Q505" s="9">
        <f>IFERROR(SUMIFS(ENTRADAS!$J:$J,ENTRADAS!$B:$B,CADASTRO!$B505,ENTRADAS!$I:$I,CADASTRO!Q$2)/(SUMIFS(ENTRADAS!$D:$D,ENTRADAS!$B:$B,CADASTRO!$B505,ENTRADAS!$I:$I,CADASTRO!Q$2)),0)</f>
        <v>0</v>
      </c>
      <c r="R505" s="212">
        <f t="shared" si="24"/>
        <v>0</v>
      </c>
      <c r="S505" s="17">
        <f t="shared" si="25"/>
        <v>0</v>
      </c>
      <c r="T505" s="212">
        <f t="shared" si="26"/>
        <v>12</v>
      </c>
      <c r="U505" s="209">
        <v>12</v>
      </c>
    </row>
    <row r="506" spans="1:21" ht="15" customHeight="1" x14ac:dyDescent="0.25">
      <c r="A506" s="7"/>
      <c r="B506" s="7"/>
      <c r="C506" s="7"/>
      <c r="D506" s="8"/>
      <c r="E506" s="9"/>
      <c r="F506" s="9">
        <f>IFERROR(SUMIFS(ENTRADAS!$J:$J,ENTRADAS!$B:$B,CADASTRO!$B506,ENTRADAS!$I:$I,CADASTRO!F$2)/(SUMIFS(ENTRADAS!$D:$D,ENTRADAS!$B:$B,CADASTRO!$B506,ENTRADAS!$I:$I,CADASTRO!F$2)),0)</f>
        <v>0</v>
      </c>
      <c r="G506" s="9">
        <f>IFERROR(SUMIFS(ENTRADAS!$J:$J,ENTRADAS!$B:$B,CADASTRO!$B506,ENTRADAS!$I:$I,CADASTRO!G$2)/(SUMIFS(ENTRADAS!$D:$D,ENTRADAS!$B:$B,CADASTRO!$B506,ENTRADAS!$I:$I,CADASTRO!G$2)),0)</f>
        <v>0</v>
      </c>
      <c r="H506" s="9">
        <f>IFERROR(SUMIFS(ENTRADAS!$J:$J,ENTRADAS!$B:$B,CADASTRO!$B506,ENTRADAS!$I:$I,CADASTRO!H$2)/(SUMIFS(ENTRADAS!$D:$D,ENTRADAS!$B:$B,CADASTRO!$B506,ENTRADAS!$I:$I,CADASTRO!H$2)),0)</f>
        <v>0</v>
      </c>
      <c r="I506" s="9">
        <f>IFERROR(SUMIFS(ENTRADAS!$J:$J,ENTRADAS!$B:$B,CADASTRO!$B506,ENTRADAS!$I:$I,CADASTRO!I$2)/(SUMIFS(ENTRADAS!$D:$D,ENTRADAS!$B:$B,CADASTRO!$B506,ENTRADAS!$I:$I,CADASTRO!I$2)),0)</f>
        <v>0</v>
      </c>
      <c r="J506" s="9">
        <f>IFERROR(SUMIFS(ENTRADAS!$J:$J,ENTRADAS!$B:$B,CADASTRO!$B506,ENTRADAS!$I:$I,CADASTRO!J$2)/(SUMIFS(ENTRADAS!$D:$D,ENTRADAS!$B:$B,CADASTRO!$B506,ENTRADAS!$I:$I,CADASTRO!J$2)),0)</f>
        <v>0</v>
      </c>
      <c r="K506" s="9">
        <f>IFERROR(SUMIFS(ENTRADAS!$J:$J,ENTRADAS!$B:$B,CADASTRO!$B506,ENTRADAS!$I:$I,CADASTRO!K$2)/(SUMIFS(ENTRADAS!$D:$D,ENTRADAS!$B:$B,CADASTRO!$B506,ENTRADAS!$I:$I,CADASTRO!K$2)),0)</f>
        <v>0</v>
      </c>
      <c r="L506" s="9">
        <f>IFERROR(SUMIFS(ENTRADAS!$J:$J,ENTRADAS!$B:$B,CADASTRO!$B506,ENTRADAS!$I:$I,CADASTRO!L$2)/(SUMIFS(ENTRADAS!$D:$D,ENTRADAS!$B:$B,CADASTRO!$B506,ENTRADAS!$I:$I,CADASTRO!L$2)),0)</f>
        <v>0</v>
      </c>
      <c r="M506" s="9">
        <f>IFERROR(SUMIFS(ENTRADAS!$J:$J,ENTRADAS!$B:$B,CADASTRO!$B506,ENTRADAS!$I:$I,CADASTRO!M$2)/(SUMIFS(ENTRADAS!$D:$D,ENTRADAS!$B:$B,CADASTRO!$B506,ENTRADAS!$I:$I,CADASTRO!M$2)),0)</f>
        <v>0</v>
      </c>
      <c r="N506" s="9">
        <f>IFERROR(SUMIFS(ENTRADAS!$J:$J,ENTRADAS!$B:$B,CADASTRO!$B506,ENTRADAS!$I:$I,CADASTRO!N$2)/(SUMIFS(ENTRADAS!$D:$D,ENTRADAS!$B:$B,CADASTRO!$B506,ENTRADAS!$I:$I,CADASTRO!N$2)),0)</f>
        <v>0</v>
      </c>
      <c r="O506" s="9">
        <f>IFERROR(SUMIFS(ENTRADAS!$J:$J,ENTRADAS!$B:$B,CADASTRO!$B506,ENTRADAS!$I:$I,CADASTRO!O$2)/(SUMIFS(ENTRADAS!$D:$D,ENTRADAS!$B:$B,CADASTRO!$B506,ENTRADAS!$I:$I,CADASTRO!O$2)),0)</f>
        <v>0</v>
      </c>
      <c r="P506" s="9">
        <f>IFERROR(SUMIFS(ENTRADAS!$J:$J,ENTRADAS!$B:$B,CADASTRO!$B506,ENTRADAS!$I:$I,CADASTRO!P$2)/(SUMIFS(ENTRADAS!$D:$D,ENTRADAS!$B:$B,CADASTRO!$B506,ENTRADAS!$I:$I,CADASTRO!P$2)),0)</f>
        <v>0</v>
      </c>
      <c r="Q506" s="9">
        <f>IFERROR(SUMIFS(ENTRADAS!$J:$J,ENTRADAS!$B:$B,CADASTRO!$B506,ENTRADAS!$I:$I,CADASTRO!Q$2)/(SUMIFS(ENTRADAS!$D:$D,ENTRADAS!$B:$B,CADASTRO!$B506,ENTRADAS!$I:$I,CADASTRO!Q$2)),0)</f>
        <v>0</v>
      </c>
      <c r="R506" s="212">
        <f t="shared" si="24"/>
        <v>0</v>
      </c>
      <c r="S506" s="17">
        <f t="shared" si="25"/>
        <v>0</v>
      </c>
      <c r="T506" s="212">
        <f t="shared" si="26"/>
        <v>12</v>
      </c>
      <c r="U506" s="209">
        <v>12</v>
      </c>
    </row>
    <row r="507" spans="1:21" ht="15" customHeight="1" x14ac:dyDescent="0.25">
      <c r="A507" s="7"/>
      <c r="B507" s="7"/>
      <c r="C507" s="7"/>
      <c r="D507" s="8"/>
      <c r="E507" s="9"/>
      <c r="F507" s="9">
        <f>IFERROR(SUMIFS(ENTRADAS!$J:$J,ENTRADAS!$B:$B,CADASTRO!$B507,ENTRADAS!$I:$I,CADASTRO!F$2)/(SUMIFS(ENTRADAS!$D:$D,ENTRADAS!$B:$B,CADASTRO!$B507,ENTRADAS!$I:$I,CADASTRO!F$2)),0)</f>
        <v>0</v>
      </c>
      <c r="G507" s="9">
        <f>IFERROR(SUMIFS(ENTRADAS!$J:$J,ENTRADAS!$B:$B,CADASTRO!$B507,ENTRADAS!$I:$I,CADASTRO!G$2)/(SUMIFS(ENTRADAS!$D:$D,ENTRADAS!$B:$B,CADASTRO!$B507,ENTRADAS!$I:$I,CADASTRO!G$2)),0)</f>
        <v>0</v>
      </c>
      <c r="H507" s="9">
        <f>IFERROR(SUMIFS(ENTRADAS!$J:$J,ENTRADAS!$B:$B,CADASTRO!$B507,ENTRADAS!$I:$I,CADASTRO!H$2)/(SUMIFS(ENTRADAS!$D:$D,ENTRADAS!$B:$B,CADASTRO!$B507,ENTRADAS!$I:$I,CADASTRO!H$2)),0)</f>
        <v>0</v>
      </c>
      <c r="I507" s="9">
        <f>IFERROR(SUMIFS(ENTRADAS!$J:$J,ENTRADAS!$B:$B,CADASTRO!$B507,ENTRADAS!$I:$I,CADASTRO!I$2)/(SUMIFS(ENTRADAS!$D:$D,ENTRADAS!$B:$B,CADASTRO!$B507,ENTRADAS!$I:$I,CADASTRO!I$2)),0)</f>
        <v>0</v>
      </c>
      <c r="J507" s="9">
        <f>IFERROR(SUMIFS(ENTRADAS!$J:$J,ENTRADAS!$B:$B,CADASTRO!$B507,ENTRADAS!$I:$I,CADASTRO!J$2)/(SUMIFS(ENTRADAS!$D:$D,ENTRADAS!$B:$B,CADASTRO!$B507,ENTRADAS!$I:$I,CADASTRO!J$2)),0)</f>
        <v>0</v>
      </c>
      <c r="K507" s="9">
        <f>IFERROR(SUMIFS(ENTRADAS!$J:$J,ENTRADAS!$B:$B,CADASTRO!$B507,ENTRADAS!$I:$I,CADASTRO!K$2)/(SUMIFS(ENTRADAS!$D:$D,ENTRADAS!$B:$B,CADASTRO!$B507,ENTRADAS!$I:$I,CADASTRO!K$2)),0)</f>
        <v>0</v>
      </c>
      <c r="L507" s="9">
        <f>IFERROR(SUMIFS(ENTRADAS!$J:$J,ENTRADAS!$B:$B,CADASTRO!$B507,ENTRADAS!$I:$I,CADASTRO!L$2)/(SUMIFS(ENTRADAS!$D:$D,ENTRADAS!$B:$B,CADASTRO!$B507,ENTRADAS!$I:$I,CADASTRO!L$2)),0)</f>
        <v>0</v>
      </c>
      <c r="M507" s="9">
        <f>IFERROR(SUMIFS(ENTRADAS!$J:$J,ENTRADAS!$B:$B,CADASTRO!$B507,ENTRADAS!$I:$I,CADASTRO!M$2)/(SUMIFS(ENTRADAS!$D:$D,ENTRADAS!$B:$B,CADASTRO!$B507,ENTRADAS!$I:$I,CADASTRO!M$2)),0)</f>
        <v>0</v>
      </c>
      <c r="N507" s="9">
        <f>IFERROR(SUMIFS(ENTRADAS!$J:$J,ENTRADAS!$B:$B,CADASTRO!$B507,ENTRADAS!$I:$I,CADASTRO!N$2)/(SUMIFS(ENTRADAS!$D:$D,ENTRADAS!$B:$B,CADASTRO!$B507,ENTRADAS!$I:$I,CADASTRO!N$2)),0)</f>
        <v>0</v>
      </c>
      <c r="O507" s="9">
        <f>IFERROR(SUMIFS(ENTRADAS!$J:$J,ENTRADAS!$B:$B,CADASTRO!$B507,ENTRADAS!$I:$I,CADASTRO!O$2)/(SUMIFS(ENTRADAS!$D:$D,ENTRADAS!$B:$B,CADASTRO!$B507,ENTRADAS!$I:$I,CADASTRO!O$2)),0)</f>
        <v>0</v>
      </c>
      <c r="P507" s="9">
        <f>IFERROR(SUMIFS(ENTRADAS!$J:$J,ENTRADAS!$B:$B,CADASTRO!$B507,ENTRADAS!$I:$I,CADASTRO!P$2)/(SUMIFS(ENTRADAS!$D:$D,ENTRADAS!$B:$B,CADASTRO!$B507,ENTRADAS!$I:$I,CADASTRO!P$2)),0)</f>
        <v>0</v>
      </c>
      <c r="Q507" s="9">
        <f>IFERROR(SUMIFS(ENTRADAS!$J:$J,ENTRADAS!$B:$B,CADASTRO!$B507,ENTRADAS!$I:$I,CADASTRO!Q$2)/(SUMIFS(ENTRADAS!$D:$D,ENTRADAS!$B:$B,CADASTRO!$B507,ENTRADAS!$I:$I,CADASTRO!Q$2)),0)</f>
        <v>0</v>
      </c>
      <c r="R507" s="212">
        <f t="shared" si="24"/>
        <v>0</v>
      </c>
      <c r="S507" s="17">
        <f t="shared" si="25"/>
        <v>0</v>
      </c>
      <c r="T507" s="212">
        <f t="shared" si="26"/>
        <v>12</v>
      </c>
      <c r="U507" s="209">
        <v>12</v>
      </c>
    </row>
    <row r="508" spans="1:21" ht="15" customHeight="1" x14ac:dyDescent="0.25">
      <c r="A508" s="7"/>
      <c r="B508" s="7"/>
      <c r="C508" s="7"/>
      <c r="D508" s="8"/>
      <c r="E508" s="9"/>
      <c r="F508" s="9">
        <f>IFERROR(SUMIFS(ENTRADAS!$J:$J,ENTRADAS!$B:$B,CADASTRO!$B508,ENTRADAS!$I:$I,CADASTRO!F$2)/(SUMIFS(ENTRADAS!$D:$D,ENTRADAS!$B:$B,CADASTRO!$B508,ENTRADAS!$I:$I,CADASTRO!F$2)),0)</f>
        <v>0</v>
      </c>
      <c r="G508" s="9">
        <f>IFERROR(SUMIFS(ENTRADAS!$J:$J,ENTRADAS!$B:$B,CADASTRO!$B508,ENTRADAS!$I:$I,CADASTRO!G$2)/(SUMIFS(ENTRADAS!$D:$D,ENTRADAS!$B:$B,CADASTRO!$B508,ENTRADAS!$I:$I,CADASTRO!G$2)),0)</f>
        <v>0</v>
      </c>
      <c r="H508" s="9">
        <f>IFERROR(SUMIFS(ENTRADAS!$J:$J,ENTRADAS!$B:$B,CADASTRO!$B508,ENTRADAS!$I:$I,CADASTRO!H$2)/(SUMIFS(ENTRADAS!$D:$D,ENTRADAS!$B:$B,CADASTRO!$B508,ENTRADAS!$I:$I,CADASTRO!H$2)),0)</f>
        <v>0</v>
      </c>
      <c r="I508" s="9">
        <f>IFERROR(SUMIFS(ENTRADAS!$J:$J,ENTRADAS!$B:$B,CADASTRO!$B508,ENTRADAS!$I:$I,CADASTRO!I$2)/(SUMIFS(ENTRADAS!$D:$D,ENTRADAS!$B:$B,CADASTRO!$B508,ENTRADAS!$I:$I,CADASTRO!I$2)),0)</f>
        <v>0</v>
      </c>
      <c r="J508" s="9">
        <f>IFERROR(SUMIFS(ENTRADAS!$J:$J,ENTRADAS!$B:$B,CADASTRO!$B508,ENTRADAS!$I:$I,CADASTRO!J$2)/(SUMIFS(ENTRADAS!$D:$D,ENTRADAS!$B:$B,CADASTRO!$B508,ENTRADAS!$I:$I,CADASTRO!J$2)),0)</f>
        <v>0</v>
      </c>
      <c r="K508" s="9">
        <f>IFERROR(SUMIFS(ENTRADAS!$J:$J,ENTRADAS!$B:$B,CADASTRO!$B508,ENTRADAS!$I:$I,CADASTRO!K$2)/(SUMIFS(ENTRADAS!$D:$D,ENTRADAS!$B:$B,CADASTRO!$B508,ENTRADAS!$I:$I,CADASTRO!K$2)),0)</f>
        <v>0</v>
      </c>
      <c r="L508" s="9">
        <f>IFERROR(SUMIFS(ENTRADAS!$J:$J,ENTRADAS!$B:$B,CADASTRO!$B508,ENTRADAS!$I:$I,CADASTRO!L$2)/(SUMIFS(ENTRADAS!$D:$D,ENTRADAS!$B:$B,CADASTRO!$B508,ENTRADAS!$I:$I,CADASTRO!L$2)),0)</f>
        <v>0</v>
      </c>
      <c r="M508" s="9">
        <f>IFERROR(SUMIFS(ENTRADAS!$J:$J,ENTRADAS!$B:$B,CADASTRO!$B508,ENTRADAS!$I:$I,CADASTRO!M$2)/(SUMIFS(ENTRADAS!$D:$D,ENTRADAS!$B:$B,CADASTRO!$B508,ENTRADAS!$I:$I,CADASTRO!M$2)),0)</f>
        <v>0</v>
      </c>
      <c r="N508" s="9">
        <f>IFERROR(SUMIFS(ENTRADAS!$J:$J,ENTRADAS!$B:$B,CADASTRO!$B508,ENTRADAS!$I:$I,CADASTRO!N$2)/(SUMIFS(ENTRADAS!$D:$D,ENTRADAS!$B:$B,CADASTRO!$B508,ENTRADAS!$I:$I,CADASTRO!N$2)),0)</f>
        <v>0</v>
      </c>
      <c r="O508" s="9">
        <f>IFERROR(SUMIFS(ENTRADAS!$J:$J,ENTRADAS!$B:$B,CADASTRO!$B508,ENTRADAS!$I:$I,CADASTRO!O$2)/(SUMIFS(ENTRADAS!$D:$D,ENTRADAS!$B:$B,CADASTRO!$B508,ENTRADAS!$I:$I,CADASTRO!O$2)),0)</f>
        <v>0</v>
      </c>
      <c r="P508" s="9">
        <f>IFERROR(SUMIFS(ENTRADAS!$J:$J,ENTRADAS!$B:$B,CADASTRO!$B508,ENTRADAS!$I:$I,CADASTRO!P$2)/(SUMIFS(ENTRADAS!$D:$D,ENTRADAS!$B:$B,CADASTRO!$B508,ENTRADAS!$I:$I,CADASTRO!P$2)),0)</f>
        <v>0</v>
      </c>
      <c r="Q508" s="9">
        <f>IFERROR(SUMIFS(ENTRADAS!$J:$J,ENTRADAS!$B:$B,CADASTRO!$B508,ENTRADAS!$I:$I,CADASTRO!Q$2)/(SUMIFS(ENTRADAS!$D:$D,ENTRADAS!$B:$B,CADASTRO!$B508,ENTRADAS!$I:$I,CADASTRO!Q$2)),0)</f>
        <v>0</v>
      </c>
      <c r="R508" s="212">
        <f t="shared" si="24"/>
        <v>0</v>
      </c>
      <c r="S508" s="17">
        <f t="shared" si="25"/>
        <v>0</v>
      </c>
      <c r="T508" s="212">
        <f t="shared" si="26"/>
        <v>12</v>
      </c>
      <c r="U508" s="209">
        <v>12</v>
      </c>
    </row>
    <row r="509" spans="1:21" ht="15" customHeight="1" x14ac:dyDescent="0.25">
      <c r="A509" s="7"/>
      <c r="B509" s="7"/>
      <c r="C509" s="7"/>
      <c r="D509" s="8"/>
      <c r="E509" s="9"/>
      <c r="F509" s="9">
        <f>IFERROR(SUMIFS(ENTRADAS!$J:$J,ENTRADAS!$B:$B,CADASTRO!$B509,ENTRADAS!$I:$I,CADASTRO!F$2)/(SUMIFS(ENTRADAS!$D:$D,ENTRADAS!$B:$B,CADASTRO!$B509,ENTRADAS!$I:$I,CADASTRO!F$2)),0)</f>
        <v>0</v>
      </c>
      <c r="G509" s="9">
        <f>IFERROR(SUMIFS(ENTRADAS!$J:$J,ENTRADAS!$B:$B,CADASTRO!$B509,ENTRADAS!$I:$I,CADASTRO!G$2)/(SUMIFS(ENTRADAS!$D:$D,ENTRADAS!$B:$B,CADASTRO!$B509,ENTRADAS!$I:$I,CADASTRO!G$2)),0)</f>
        <v>0</v>
      </c>
      <c r="H509" s="9">
        <f>IFERROR(SUMIFS(ENTRADAS!$J:$J,ENTRADAS!$B:$B,CADASTRO!$B509,ENTRADAS!$I:$I,CADASTRO!H$2)/(SUMIFS(ENTRADAS!$D:$D,ENTRADAS!$B:$B,CADASTRO!$B509,ENTRADAS!$I:$I,CADASTRO!H$2)),0)</f>
        <v>0</v>
      </c>
      <c r="I509" s="9">
        <f>IFERROR(SUMIFS(ENTRADAS!$J:$J,ENTRADAS!$B:$B,CADASTRO!$B509,ENTRADAS!$I:$I,CADASTRO!I$2)/(SUMIFS(ENTRADAS!$D:$D,ENTRADAS!$B:$B,CADASTRO!$B509,ENTRADAS!$I:$I,CADASTRO!I$2)),0)</f>
        <v>0</v>
      </c>
      <c r="J509" s="9">
        <f>IFERROR(SUMIFS(ENTRADAS!$J:$J,ENTRADAS!$B:$B,CADASTRO!$B509,ENTRADAS!$I:$I,CADASTRO!J$2)/(SUMIFS(ENTRADAS!$D:$D,ENTRADAS!$B:$B,CADASTRO!$B509,ENTRADAS!$I:$I,CADASTRO!J$2)),0)</f>
        <v>0</v>
      </c>
      <c r="K509" s="9">
        <f>IFERROR(SUMIFS(ENTRADAS!$J:$J,ENTRADAS!$B:$B,CADASTRO!$B509,ENTRADAS!$I:$I,CADASTRO!K$2)/(SUMIFS(ENTRADAS!$D:$D,ENTRADAS!$B:$B,CADASTRO!$B509,ENTRADAS!$I:$I,CADASTRO!K$2)),0)</f>
        <v>0</v>
      </c>
      <c r="L509" s="9">
        <f>IFERROR(SUMIFS(ENTRADAS!$J:$J,ENTRADAS!$B:$B,CADASTRO!$B509,ENTRADAS!$I:$I,CADASTRO!L$2)/(SUMIFS(ENTRADAS!$D:$D,ENTRADAS!$B:$B,CADASTRO!$B509,ENTRADAS!$I:$I,CADASTRO!L$2)),0)</f>
        <v>0</v>
      </c>
      <c r="M509" s="9">
        <f>IFERROR(SUMIFS(ENTRADAS!$J:$J,ENTRADAS!$B:$B,CADASTRO!$B509,ENTRADAS!$I:$I,CADASTRO!M$2)/(SUMIFS(ENTRADAS!$D:$D,ENTRADAS!$B:$B,CADASTRO!$B509,ENTRADAS!$I:$I,CADASTRO!M$2)),0)</f>
        <v>0</v>
      </c>
      <c r="N509" s="9">
        <f>IFERROR(SUMIFS(ENTRADAS!$J:$J,ENTRADAS!$B:$B,CADASTRO!$B509,ENTRADAS!$I:$I,CADASTRO!N$2)/(SUMIFS(ENTRADAS!$D:$D,ENTRADAS!$B:$B,CADASTRO!$B509,ENTRADAS!$I:$I,CADASTRO!N$2)),0)</f>
        <v>0</v>
      </c>
      <c r="O509" s="9">
        <f>IFERROR(SUMIFS(ENTRADAS!$J:$J,ENTRADAS!$B:$B,CADASTRO!$B509,ENTRADAS!$I:$I,CADASTRO!O$2)/(SUMIFS(ENTRADAS!$D:$D,ENTRADAS!$B:$B,CADASTRO!$B509,ENTRADAS!$I:$I,CADASTRO!O$2)),0)</f>
        <v>0</v>
      </c>
      <c r="P509" s="9">
        <f>IFERROR(SUMIFS(ENTRADAS!$J:$J,ENTRADAS!$B:$B,CADASTRO!$B509,ENTRADAS!$I:$I,CADASTRO!P$2)/(SUMIFS(ENTRADAS!$D:$D,ENTRADAS!$B:$B,CADASTRO!$B509,ENTRADAS!$I:$I,CADASTRO!P$2)),0)</f>
        <v>0</v>
      </c>
      <c r="Q509" s="9">
        <f>IFERROR(SUMIFS(ENTRADAS!$J:$J,ENTRADAS!$B:$B,CADASTRO!$B509,ENTRADAS!$I:$I,CADASTRO!Q$2)/(SUMIFS(ENTRADAS!$D:$D,ENTRADAS!$B:$B,CADASTRO!$B509,ENTRADAS!$I:$I,CADASTRO!Q$2)),0)</f>
        <v>0</v>
      </c>
      <c r="R509" s="212">
        <f t="shared" si="24"/>
        <v>0</v>
      </c>
      <c r="S509" s="17">
        <f t="shared" si="25"/>
        <v>0</v>
      </c>
      <c r="T509" s="212">
        <f t="shared" si="26"/>
        <v>12</v>
      </c>
      <c r="U509" s="209">
        <v>12</v>
      </c>
    </row>
    <row r="510" spans="1:21" ht="15" customHeight="1" x14ac:dyDescent="0.25">
      <c r="A510" s="7"/>
      <c r="B510" s="7"/>
      <c r="C510" s="7"/>
      <c r="D510" s="8"/>
      <c r="E510" s="9"/>
      <c r="F510" s="9">
        <f>IFERROR(SUMIFS(ENTRADAS!$J:$J,ENTRADAS!$B:$B,CADASTRO!$B510,ENTRADAS!$I:$I,CADASTRO!F$2)/(SUMIFS(ENTRADAS!$D:$D,ENTRADAS!$B:$B,CADASTRO!$B510,ENTRADAS!$I:$I,CADASTRO!F$2)),0)</f>
        <v>0</v>
      </c>
      <c r="G510" s="9">
        <f>IFERROR(SUMIFS(ENTRADAS!$J:$J,ENTRADAS!$B:$B,CADASTRO!$B510,ENTRADAS!$I:$I,CADASTRO!G$2)/(SUMIFS(ENTRADAS!$D:$D,ENTRADAS!$B:$B,CADASTRO!$B510,ENTRADAS!$I:$I,CADASTRO!G$2)),0)</f>
        <v>0</v>
      </c>
      <c r="H510" s="9">
        <f>IFERROR(SUMIFS(ENTRADAS!$J:$J,ENTRADAS!$B:$B,CADASTRO!$B510,ENTRADAS!$I:$I,CADASTRO!H$2)/(SUMIFS(ENTRADAS!$D:$D,ENTRADAS!$B:$B,CADASTRO!$B510,ENTRADAS!$I:$I,CADASTRO!H$2)),0)</f>
        <v>0</v>
      </c>
      <c r="I510" s="9">
        <f>IFERROR(SUMIFS(ENTRADAS!$J:$J,ENTRADAS!$B:$B,CADASTRO!$B510,ENTRADAS!$I:$I,CADASTRO!I$2)/(SUMIFS(ENTRADAS!$D:$D,ENTRADAS!$B:$B,CADASTRO!$B510,ENTRADAS!$I:$I,CADASTRO!I$2)),0)</f>
        <v>0</v>
      </c>
      <c r="J510" s="9">
        <f>IFERROR(SUMIFS(ENTRADAS!$J:$J,ENTRADAS!$B:$B,CADASTRO!$B510,ENTRADAS!$I:$I,CADASTRO!J$2)/(SUMIFS(ENTRADAS!$D:$D,ENTRADAS!$B:$B,CADASTRO!$B510,ENTRADAS!$I:$I,CADASTRO!J$2)),0)</f>
        <v>0</v>
      </c>
      <c r="K510" s="9">
        <f>IFERROR(SUMIFS(ENTRADAS!$J:$J,ENTRADAS!$B:$B,CADASTRO!$B510,ENTRADAS!$I:$I,CADASTRO!K$2)/(SUMIFS(ENTRADAS!$D:$D,ENTRADAS!$B:$B,CADASTRO!$B510,ENTRADAS!$I:$I,CADASTRO!K$2)),0)</f>
        <v>0</v>
      </c>
      <c r="L510" s="9">
        <f>IFERROR(SUMIFS(ENTRADAS!$J:$J,ENTRADAS!$B:$B,CADASTRO!$B510,ENTRADAS!$I:$I,CADASTRO!L$2)/(SUMIFS(ENTRADAS!$D:$D,ENTRADAS!$B:$B,CADASTRO!$B510,ENTRADAS!$I:$I,CADASTRO!L$2)),0)</f>
        <v>0</v>
      </c>
      <c r="M510" s="9">
        <f>IFERROR(SUMIFS(ENTRADAS!$J:$J,ENTRADAS!$B:$B,CADASTRO!$B510,ENTRADAS!$I:$I,CADASTRO!M$2)/(SUMIFS(ENTRADAS!$D:$D,ENTRADAS!$B:$B,CADASTRO!$B510,ENTRADAS!$I:$I,CADASTRO!M$2)),0)</f>
        <v>0</v>
      </c>
      <c r="N510" s="9">
        <f>IFERROR(SUMIFS(ENTRADAS!$J:$J,ENTRADAS!$B:$B,CADASTRO!$B510,ENTRADAS!$I:$I,CADASTRO!N$2)/(SUMIFS(ENTRADAS!$D:$D,ENTRADAS!$B:$B,CADASTRO!$B510,ENTRADAS!$I:$I,CADASTRO!N$2)),0)</f>
        <v>0</v>
      </c>
      <c r="O510" s="9">
        <f>IFERROR(SUMIFS(ENTRADAS!$J:$J,ENTRADAS!$B:$B,CADASTRO!$B510,ENTRADAS!$I:$I,CADASTRO!O$2)/(SUMIFS(ENTRADAS!$D:$D,ENTRADAS!$B:$B,CADASTRO!$B510,ENTRADAS!$I:$I,CADASTRO!O$2)),0)</f>
        <v>0</v>
      </c>
      <c r="P510" s="9">
        <f>IFERROR(SUMIFS(ENTRADAS!$J:$J,ENTRADAS!$B:$B,CADASTRO!$B510,ENTRADAS!$I:$I,CADASTRO!P$2)/(SUMIFS(ENTRADAS!$D:$D,ENTRADAS!$B:$B,CADASTRO!$B510,ENTRADAS!$I:$I,CADASTRO!P$2)),0)</f>
        <v>0</v>
      </c>
      <c r="Q510" s="9">
        <f>IFERROR(SUMIFS(ENTRADAS!$J:$J,ENTRADAS!$B:$B,CADASTRO!$B510,ENTRADAS!$I:$I,CADASTRO!Q$2)/(SUMIFS(ENTRADAS!$D:$D,ENTRADAS!$B:$B,CADASTRO!$B510,ENTRADAS!$I:$I,CADASTRO!Q$2)),0)</f>
        <v>0</v>
      </c>
      <c r="R510" s="212">
        <f t="shared" si="24"/>
        <v>0</v>
      </c>
      <c r="S510" s="17">
        <f t="shared" si="25"/>
        <v>0</v>
      </c>
      <c r="T510" s="212">
        <f t="shared" si="26"/>
        <v>12</v>
      </c>
      <c r="U510" s="209">
        <v>12</v>
      </c>
    </row>
    <row r="511" spans="1:21" ht="15" customHeight="1" x14ac:dyDescent="0.25">
      <c r="A511" s="7"/>
      <c r="B511" s="7"/>
      <c r="C511" s="7"/>
      <c r="D511" s="8"/>
      <c r="E511" s="9"/>
      <c r="F511" s="9">
        <f>IFERROR(SUMIFS(ENTRADAS!$J:$J,ENTRADAS!$B:$B,CADASTRO!$B511,ENTRADAS!$I:$I,CADASTRO!F$2)/(SUMIFS(ENTRADAS!$D:$D,ENTRADAS!$B:$B,CADASTRO!$B511,ENTRADAS!$I:$I,CADASTRO!F$2)),0)</f>
        <v>0</v>
      </c>
      <c r="G511" s="9">
        <f>IFERROR(SUMIFS(ENTRADAS!$J:$J,ENTRADAS!$B:$B,CADASTRO!$B511,ENTRADAS!$I:$I,CADASTRO!G$2)/(SUMIFS(ENTRADAS!$D:$D,ENTRADAS!$B:$B,CADASTRO!$B511,ENTRADAS!$I:$I,CADASTRO!G$2)),0)</f>
        <v>0</v>
      </c>
      <c r="H511" s="9">
        <f>IFERROR(SUMIFS(ENTRADAS!$J:$J,ENTRADAS!$B:$B,CADASTRO!$B511,ENTRADAS!$I:$I,CADASTRO!H$2)/(SUMIFS(ENTRADAS!$D:$D,ENTRADAS!$B:$B,CADASTRO!$B511,ENTRADAS!$I:$I,CADASTRO!H$2)),0)</f>
        <v>0</v>
      </c>
      <c r="I511" s="9">
        <f>IFERROR(SUMIFS(ENTRADAS!$J:$J,ENTRADAS!$B:$B,CADASTRO!$B511,ENTRADAS!$I:$I,CADASTRO!I$2)/(SUMIFS(ENTRADAS!$D:$D,ENTRADAS!$B:$B,CADASTRO!$B511,ENTRADAS!$I:$I,CADASTRO!I$2)),0)</f>
        <v>0</v>
      </c>
      <c r="J511" s="9">
        <f>IFERROR(SUMIFS(ENTRADAS!$J:$J,ENTRADAS!$B:$B,CADASTRO!$B511,ENTRADAS!$I:$I,CADASTRO!J$2)/(SUMIFS(ENTRADAS!$D:$D,ENTRADAS!$B:$B,CADASTRO!$B511,ENTRADAS!$I:$I,CADASTRO!J$2)),0)</f>
        <v>0</v>
      </c>
      <c r="K511" s="9">
        <f>IFERROR(SUMIFS(ENTRADAS!$J:$J,ENTRADAS!$B:$B,CADASTRO!$B511,ENTRADAS!$I:$I,CADASTRO!K$2)/(SUMIFS(ENTRADAS!$D:$D,ENTRADAS!$B:$B,CADASTRO!$B511,ENTRADAS!$I:$I,CADASTRO!K$2)),0)</f>
        <v>0</v>
      </c>
      <c r="L511" s="9">
        <f>IFERROR(SUMIFS(ENTRADAS!$J:$J,ENTRADAS!$B:$B,CADASTRO!$B511,ENTRADAS!$I:$I,CADASTRO!L$2)/(SUMIFS(ENTRADAS!$D:$D,ENTRADAS!$B:$B,CADASTRO!$B511,ENTRADAS!$I:$I,CADASTRO!L$2)),0)</f>
        <v>0</v>
      </c>
      <c r="M511" s="9">
        <f>IFERROR(SUMIFS(ENTRADAS!$J:$J,ENTRADAS!$B:$B,CADASTRO!$B511,ENTRADAS!$I:$I,CADASTRO!M$2)/(SUMIFS(ENTRADAS!$D:$D,ENTRADAS!$B:$B,CADASTRO!$B511,ENTRADAS!$I:$I,CADASTRO!M$2)),0)</f>
        <v>0</v>
      </c>
      <c r="N511" s="9">
        <f>IFERROR(SUMIFS(ENTRADAS!$J:$J,ENTRADAS!$B:$B,CADASTRO!$B511,ENTRADAS!$I:$I,CADASTRO!N$2)/(SUMIFS(ENTRADAS!$D:$D,ENTRADAS!$B:$B,CADASTRO!$B511,ENTRADAS!$I:$I,CADASTRO!N$2)),0)</f>
        <v>0</v>
      </c>
      <c r="O511" s="9">
        <f>IFERROR(SUMIFS(ENTRADAS!$J:$J,ENTRADAS!$B:$B,CADASTRO!$B511,ENTRADAS!$I:$I,CADASTRO!O$2)/(SUMIFS(ENTRADAS!$D:$D,ENTRADAS!$B:$B,CADASTRO!$B511,ENTRADAS!$I:$I,CADASTRO!O$2)),0)</f>
        <v>0</v>
      </c>
      <c r="P511" s="9">
        <f>IFERROR(SUMIFS(ENTRADAS!$J:$J,ENTRADAS!$B:$B,CADASTRO!$B511,ENTRADAS!$I:$I,CADASTRO!P$2)/(SUMIFS(ENTRADAS!$D:$D,ENTRADAS!$B:$B,CADASTRO!$B511,ENTRADAS!$I:$I,CADASTRO!P$2)),0)</f>
        <v>0</v>
      </c>
      <c r="Q511" s="9">
        <f>IFERROR(SUMIFS(ENTRADAS!$J:$J,ENTRADAS!$B:$B,CADASTRO!$B511,ENTRADAS!$I:$I,CADASTRO!Q$2)/(SUMIFS(ENTRADAS!$D:$D,ENTRADAS!$B:$B,CADASTRO!$B511,ENTRADAS!$I:$I,CADASTRO!Q$2)),0)</f>
        <v>0</v>
      </c>
      <c r="R511" s="212">
        <f t="shared" si="24"/>
        <v>0</v>
      </c>
      <c r="S511" s="17">
        <f t="shared" si="25"/>
        <v>0</v>
      </c>
      <c r="T511" s="212">
        <f t="shared" si="26"/>
        <v>12</v>
      </c>
      <c r="U511" s="209">
        <v>12</v>
      </c>
    </row>
    <row r="512" spans="1:21" ht="15" customHeight="1" x14ac:dyDescent="0.25">
      <c r="A512" s="7"/>
      <c r="B512" s="7"/>
      <c r="C512" s="7"/>
      <c r="D512" s="8"/>
      <c r="E512" s="9"/>
      <c r="F512" s="9">
        <f>IFERROR(SUMIFS(ENTRADAS!$J:$J,ENTRADAS!$B:$B,CADASTRO!$B512,ENTRADAS!$I:$I,CADASTRO!F$2)/(SUMIFS(ENTRADAS!$D:$D,ENTRADAS!$B:$B,CADASTRO!$B512,ENTRADAS!$I:$I,CADASTRO!F$2)),0)</f>
        <v>0</v>
      </c>
      <c r="G512" s="9">
        <f>IFERROR(SUMIFS(ENTRADAS!$J:$J,ENTRADAS!$B:$B,CADASTRO!$B512,ENTRADAS!$I:$I,CADASTRO!G$2)/(SUMIFS(ENTRADAS!$D:$D,ENTRADAS!$B:$B,CADASTRO!$B512,ENTRADAS!$I:$I,CADASTRO!G$2)),0)</f>
        <v>0</v>
      </c>
      <c r="H512" s="9">
        <f>IFERROR(SUMIFS(ENTRADAS!$J:$J,ENTRADAS!$B:$B,CADASTRO!$B512,ENTRADAS!$I:$I,CADASTRO!H$2)/(SUMIFS(ENTRADAS!$D:$D,ENTRADAS!$B:$B,CADASTRO!$B512,ENTRADAS!$I:$I,CADASTRO!H$2)),0)</f>
        <v>0</v>
      </c>
      <c r="I512" s="9">
        <f>IFERROR(SUMIFS(ENTRADAS!$J:$J,ENTRADAS!$B:$B,CADASTRO!$B512,ENTRADAS!$I:$I,CADASTRO!I$2)/(SUMIFS(ENTRADAS!$D:$D,ENTRADAS!$B:$B,CADASTRO!$B512,ENTRADAS!$I:$I,CADASTRO!I$2)),0)</f>
        <v>0</v>
      </c>
      <c r="J512" s="9">
        <f>IFERROR(SUMIFS(ENTRADAS!$J:$J,ENTRADAS!$B:$B,CADASTRO!$B512,ENTRADAS!$I:$I,CADASTRO!J$2)/(SUMIFS(ENTRADAS!$D:$D,ENTRADAS!$B:$B,CADASTRO!$B512,ENTRADAS!$I:$I,CADASTRO!J$2)),0)</f>
        <v>0</v>
      </c>
      <c r="K512" s="9">
        <f>IFERROR(SUMIFS(ENTRADAS!$J:$J,ENTRADAS!$B:$B,CADASTRO!$B512,ENTRADAS!$I:$I,CADASTRO!K$2)/(SUMIFS(ENTRADAS!$D:$D,ENTRADAS!$B:$B,CADASTRO!$B512,ENTRADAS!$I:$I,CADASTRO!K$2)),0)</f>
        <v>0</v>
      </c>
      <c r="L512" s="9">
        <f>IFERROR(SUMIFS(ENTRADAS!$J:$J,ENTRADAS!$B:$B,CADASTRO!$B512,ENTRADAS!$I:$I,CADASTRO!L$2)/(SUMIFS(ENTRADAS!$D:$D,ENTRADAS!$B:$B,CADASTRO!$B512,ENTRADAS!$I:$I,CADASTRO!L$2)),0)</f>
        <v>0</v>
      </c>
      <c r="M512" s="9">
        <f>IFERROR(SUMIFS(ENTRADAS!$J:$J,ENTRADAS!$B:$B,CADASTRO!$B512,ENTRADAS!$I:$I,CADASTRO!M$2)/(SUMIFS(ENTRADAS!$D:$D,ENTRADAS!$B:$B,CADASTRO!$B512,ENTRADAS!$I:$I,CADASTRO!M$2)),0)</f>
        <v>0</v>
      </c>
      <c r="N512" s="9">
        <f>IFERROR(SUMIFS(ENTRADAS!$J:$J,ENTRADAS!$B:$B,CADASTRO!$B512,ENTRADAS!$I:$I,CADASTRO!N$2)/(SUMIFS(ENTRADAS!$D:$D,ENTRADAS!$B:$B,CADASTRO!$B512,ENTRADAS!$I:$I,CADASTRO!N$2)),0)</f>
        <v>0</v>
      </c>
      <c r="O512" s="9">
        <f>IFERROR(SUMIFS(ENTRADAS!$J:$J,ENTRADAS!$B:$B,CADASTRO!$B512,ENTRADAS!$I:$I,CADASTRO!O$2)/(SUMIFS(ENTRADAS!$D:$D,ENTRADAS!$B:$B,CADASTRO!$B512,ENTRADAS!$I:$I,CADASTRO!O$2)),0)</f>
        <v>0</v>
      </c>
      <c r="P512" s="9">
        <f>IFERROR(SUMIFS(ENTRADAS!$J:$J,ENTRADAS!$B:$B,CADASTRO!$B512,ENTRADAS!$I:$I,CADASTRO!P$2)/(SUMIFS(ENTRADAS!$D:$D,ENTRADAS!$B:$B,CADASTRO!$B512,ENTRADAS!$I:$I,CADASTRO!P$2)),0)</f>
        <v>0</v>
      </c>
      <c r="Q512" s="9">
        <f>IFERROR(SUMIFS(ENTRADAS!$J:$J,ENTRADAS!$B:$B,CADASTRO!$B512,ENTRADAS!$I:$I,CADASTRO!Q$2)/(SUMIFS(ENTRADAS!$D:$D,ENTRADAS!$B:$B,CADASTRO!$B512,ENTRADAS!$I:$I,CADASTRO!Q$2)),0)</f>
        <v>0</v>
      </c>
      <c r="R512" s="212">
        <f t="shared" si="24"/>
        <v>0</v>
      </c>
      <c r="S512" s="17">
        <f t="shared" si="25"/>
        <v>0</v>
      </c>
      <c r="T512" s="212">
        <f t="shared" si="26"/>
        <v>12</v>
      </c>
      <c r="U512" s="209">
        <v>12</v>
      </c>
    </row>
    <row r="513" spans="1:21" ht="15" customHeight="1" x14ac:dyDescent="0.25">
      <c r="A513" s="7"/>
      <c r="B513" s="7"/>
      <c r="C513" s="7"/>
      <c r="D513" s="8"/>
      <c r="E513" s="9"/>
      <c r="F513" s="9">
        <f>IFERROR(SUMIFS(ENTRADAS!$J:$J,ENTRADAS!$B:$B,CADASTRO!$B513,ENTRADAS!$I:$I,CADASTRO!F$2)/(SUMIFS(ENTRADAS!$D:$D,ENTRADAS!$B:$B,CADASTRO!$B513,ENTRADAS!$I:$I,CADASTRO!F$2)),0)</f>
        <v>0</v>
      </c>
      <c r="G513" s="9">
        <f>IFERROR(SUMIFS(ENTRADAS!$J:$J,ENTRADAS!$B:$B,CADASTRO!$B513,ENTRADAS!$I:$I,CADASTRO!G$2)/(SUMIFS(ENTRADAS!$D:$D,ENTRADAS!$B:$B,CADASTRO!$B513,ENTRADAS!$I:$I,CADASTRO!G$2)),0)</f>
        <v>0</v>
      </c>
      <c r="H513" s="9">
        <f>IFERROR(SUMIFS(ENTRADAS!$J:$J,ENTRADAS!$B:$B,CADASTRO!$B513,ENTRADAS!$I:$I,CADASTRO!H$2)/(SUMIFS(ENTRADAS!$D:$D,ENTRADAS!$B:$B,CADASTRO!$B513,ENTRADAS!$I:$I,CADASTRO!H$2)),0)</f>
        <v>0</v>
      </c>
      <c r="I513" s="9">
        <f>IFERROR(SUMIFS(ENTRADAS!$J:$J,ENTRADAS!$B:$B,CADASTRO!$B513,ENTRADAS!$I:$I,CADASTRO!I$2)/(SUMIFS(ENTRADAS!$D:$D,ENTRADAS!$B:$B,CADASTRO!$B513,ENTRADAS!$I:$I,CADASTRO!I$2)),0)</f>
        <v>0</v>
      </c>
      <c r="J513" s="9">
        <f>IFERROR(SUMIFS(ENTRADAS!$J:$J,ENTRADAS!$B:$B,CADASTRO!$B513,ENTRADAS!$I:$I,CADASTRO!J$2)/(SUMIFS(ENTRADAS!$D:$D,ENTRADAS!$B:$B,CADASTRO!$B513,ENTRADAS!$I:$I,CADASTRO!J$2)),0)</f>
        <v>0</v>
      </c>
      <c r="K513" s="9">
        <f>IFERROR(SUMIFS(ENTRADAS!$J:$J,ENTRADAS!$B:$B,CADASTRO!$B513,ENTRADAS!$I:$I,CADASTRO!K$2)/(SUMIFS(ENTRADAS!$D:$D,ENTRADAS!$B:$B,CADASTRO!$B513,ENTRADAS!$I:$I,CADASTRO!K$2)),0)</f>
        <v>0</v>
      </c>
      <c r="L513" s="9">
        <f>IFERROR(SUMIFS(ENTRADAS!$J:$J,ENTRADAS!$B:$B,CADASTRO!$B513,ENTRADAS!$I:$I,CADASTRO!L$2)/(SUMIFS(ENTRADAS!$D:$D,ENTRADAS!$B:$B,CADASTRO!$B513,ENTRADAS!$I:$I,CADASTRO!L$2)),0)</f>
        <v>0</v>
      </c>
      <c r="M513" s="9">
        <f>IFERROR(SUMIFS(ENTRADAS!$J:$J,ENTRADAS!$B:$B,CADASTRO!$B513,ENTRADAS!$I:$I,CADASTRO!M$2)/(SUMIFS(ENTRADAS!$D:$D,ENTRADAS!$B:$B,CADASTRO!$B513,ENTRADAS!$I:$I,CADASTRO!M$2)),0)</f>
        <v>0</v>
      </c>
      <c r="N513" s="9">
        <f>IFERROR(SUMIFS(ENTRADAS!$J:$J,ENTRADAS!$B:$B,CADASTRO!$B513,ENTRADAS!$I:$I,CADASTRO!N$2)/(SUMIFS(ENTRADAS!$D:$D,ENTRADAS!$B:$B,CADASTRO!$B513,ENTRADAS!$I:$I,CADASTRO!N$2)),0)</f>
        <v>0</v>
      </c>
      <c r="O513" s="9">
        <f>IFERROR(SUMIFS(ENTRADAS!$J:$J,ENTRADAS!$B:$B,CADASTRO!$B513,ENTRADAS!$I:$I,CADASTRO!O$2)/(SUMIFS(ENTRADAS!$D:$D,ENTRADAS!$B:$B,CADASTRO!$B513,ENTRADAS!$I:$I,CADASTRO!O$2)),0)</f>
        <v>0</v>
      </c>
      <c r="P513" s="9">
        <f>IFERROR(SUMIFS(ENTRADAS!$J:$J,ENTRADAS!$B:$B,CADASTRO!$B513,ENTRADAS!$I:$I,CADASTRO!P$2)/(SUMIFS(ENTRADAS!$D:$D,ENTRADAS!$B:$B,CADASTRO!$B513,ENTRADAS!$I:$I,CADASTRO!P$2)),0)</f>
        <v>0</v>
      </c>
      <c r="Q513" s="9">
        <f>IFERROR(SUMIFS(ENTRADAS!$J:$J,ENTRADAS!$B:$B,CADASTRO!$B513,ENTRADAS!$I:$I,CADASTRO!Q$2)/(SUMIFS(ENTRADAS!$D:$D,ENTRADAS!$B:$B,CADASTRO!$B513,ENTRADAS!$I:$I,CADASTRO!Q$2)),0)</f>
        <v>0</v>
      </c>
      <c r="R513" s="212">
        <f t="shared" si="24"/>
        <v>0</v>
      </c>
      <c r="S513" s="17">
        <f t="shared" si="25"/>
        <v>0</v>
      </c>
      <c r="T513" s="212">
        <f t="shared" si="26"/>
        <v>12</v>
      </c>
      <c r="U513" s="209">
        <v>12</v>
      </c>
    </row>
    <row r="514" spans="1:21" ht="15" customHeight="1" x14ac:dyDescent="0.25">
      <c r="A514" s="7"/>
      <c r="B514" s="7"/>
      <c r="C514" s="7"/>
      <c r="D514" s="8"/>
      <c r="E514" s="9"/>
      <c r="F514" s="9">
        <f>IFERROR(SUMIFS(ENTRADAS!$J:$J,ENTRADAS!$B:$B,CADASTRO!$B514,ENTRADAS!$I:$I,CADASTRO!F$2)/(SUMIFS(ENTRADAS!$D:$D,ENTRADAS!$B:$B,CADASTRO!$B514,ENTRADAS!$I:$I,CADASTRO!F$2)),0)</f>
        <v>0</v>
      </c>
      <c r="G514" s="9">
        <f>IFERROR(SUMIFS(ENTRADAS!$J:$J,ENTRADAS!$B:$B,CADASTRO!$B514,ENTRADAS!$I:$I,CADASTRO!G$2)/(SUMIFS(ENTRADAS!$D:$D,ENTRADAS!$B:$B,CADASTRO!$B514,ENTRADAS!$I:$I,CADASTRO!G$2)),0)</f>
        <v>0</v>
      </c>
      <c r="H514" s="9">
        <f>IFERROR(SUMIFS(ENTRADAS!$J:$J,ENTRADAS!$B:$B,CADASTRO!$B514,ENTRADAS!$I:$I,CADASTRO!H$2)/(SUMIFS(ENTRADAS!$D:$D,ENTRADAS!$B:$B,CADASTRO!$B514,ENTRADAS!$I:$I,CADASTRO!H$2)),0)</f>
        <v>0</v>
      </c>
      <c r="I514" s="9">
        <f>IFERROR(SUMIFS(ENTRADAS!$J:$J,ENTRADAS!$B:$B,CADASTRO!$B514,ENTRADAS!$I:$I,CADASTRO!I$2)/(SUMIFS(ENTRADAS!$D:$D,ENTRADAS!$B:$B,CADASTRO!$B514,ENTRADAS!$I:$I,CADASTRO!I$2)),0)</f>
        <v>0</v>
      </c>
      <c r="J514" s="9">
        <f>IFERROR(SUMIFS(ENTRADAS!$J:$J,ENTRADAS!$B:$B,CADASTRO!$B514,ENTRADAS!$I:$I,CADASTRO!J$2)/(SUMIFS(ENTRADAS!$D:$D,ENTRADAS!$B:$B,CADASTRO!$B514,ENTRADAS!$I:$I,CADASTRO!J$2)),0)</f>
        <v>0</v>
      </c>
      <c r="K514" s="9">
        <f>IFERROR(SUMIFS(ENTRADAS!$J:$J,ENTRADAS!$B:$B,CADASTRO!$B514,ENTRADAS!$I:$I,CADASTRO!K$2)/(SUMIFS(ENTRADAS!$D:$D,ENTRADAS!$B:$B,CADASTRO!$B514,ENTRADAS!$I:$I,CADASTRO!K$2)),0)</f>
        <v>0</v>
      </c>
      <c r="L514" s="9">
        <f>IFERROR(SUMIFS(ENTRADAS!$J:$J,ENTRADAS!$B:$B,CADASTRO!$B514,ENTRADAS!$I:$I,CADASTRO!L$2)/(SUMIFS(ENTRADAS!$D:$D,ENTRADAS!$B:$B,CADASTRO!$B514,ENTRADAS!$I:$I,CADASTRO!L$2)),0)</f>
        <v>0</v>
      </c>
      <c r="M514" s="9">
        <f>IFERROR(SUMIFS(ENTRADAS!$J:$J,ENTRADAS!$B:$B,CADASTRO!$B514,ENTRADAS!$I:$I,CADASTRO!M$2)/(SUMIFS(ENTRADAS!$D:$D,ENTRADAS!$B:$B,CADASTRO!$B514,ENTRADAS!$I:$I,CADASTRO!M$2)),0)</f>
        <v>0</v>
      </c>
      <c r="N514" s="9">
        <f>IFERROR(SUMIFS(ENTRADAS!$J:$J,ENTRADAS!$B:$B,CADASTRO!$B514,ENTRADAS!$I:$I,CADASTRO!N$2)/(SUMIFS(ENTRADAS!$D:$D,ENTRADAS!$B:$B,CADASTRO!$B514,ENTRADAS!$I:$I,CADASTRO!N$2)),0)</f>
        <v>0</v>
      </c>
      <c r="O514" s="9">
        <f>IFERROR(SUMIFS(ENTRADAS!$J:$J,ENTRADAS!$B:$B,CADASTRO!$B514,ENTRADAS!$I:$I,CADASTRO!O$2)/(SUMIFS(ENTRADAS!$D:$D,ENTRADAS!$B:$B,CADASTRO!$B514,ENTRADAS!$I:$I,CADASTRO!O$2)),0)</f>
        <v>0</v>
      </c>
      <c r="P514" s="9">
        <f>IFERROR(SUMIFS(ENTRADAS!$J:$J,ENTRADAS!$B:$B,CADASTRO!$B514,ENTRADAS!$I:$I,CADASTRO!P$2)/(SUMIFS(ENTRADAS!$D:$D,ENTRADAS!$B:$B,CADASTRO!$B514,ENTRADAS!$I:$I,CADASTRO!P$2)),0)</f>
        <v>0</v>
      </c>
      <c r="Q514" s="9">
        <f>IFERROR(SUMIFS(ENTRADAS!$J:$J,ENTRADAS!$B:$B,CADASTRO!$B514,ENTRADAS!$I:$I,CADASTRO!Q$2)/(SUMIFS(ENTRADAS!$D:$D,ENTRADAS!$B:$B,CADASTRO!$B514,ENTRADAS!$I:$I,CADASTRO!Q$2)),0)</f>
        <v>0</v>
      </c>
      <c r="R514" s="212">
        <f t="shared" si="24"/>
        <v>0</v>
      </c>
      <c r="S514" s="17">
        <f t="shared" si="25"/>
        <v>0</v>
      </c>
      <c r="T514" s="212">
        <f t="shared" si="26"/>
        <v>12</v>
      </c>
      <c r="U514" s="209">
        <v>12</v>
      </c>
    </row>
    <row r="515" spans="1:21" ht="15" customHeight="1" x14ac:dyDescent="0.25">
      <c r="A515" s="7"/>
      <c r="B515" s="7"/>
      <c r="C515" s="7"/>
      <c r="D515" s="8"/>
      <c r="E515" s="9"/>
      <c r="F515" s="9">
        <f>IFERROR(SUMIFS(ENTRADAS!$J:$J,ENTRADAS!$B:$B,CADASTRO!$B515,ENTRADAS!$I:$I,CADASTRO!F$2)/(SUMIFS(ENTRADAS!$D:$D,ENTRADAS!$B:$B,CADASTRO!$B515,ENTRADAS!$I:$I,CADASTRO!F$2)),0)</f>
        <v>0</v>
      </c>
      <c r="G515" s="9">
        <f>IFERROR(SUMIFS(ENTRADAS!$J:$J,ENTRADAS!$B:$B,CADASTRO!$B515,ENTRADAS!$I:$I,CADASTRO!G$2)/(SUMIFS(ENTRADAS!$D:$D,ENTRADAS!$B:$B,CADASTRO!$B515,ENTRADAS!$I:$I,CADASTRO!G$2)),0)</f>
        <v>0</v>
      </c>
      <c r="H515" s="9">
        <f>IFERROR(SUMIFS(ENTRADAS!$J:$J,ENTRADAS!$B:$B,CADASTRO!$B515,ENTRADAS!$I:$I,CADASTRO!H$2)/(SUMIFS(ENTRADAS!$D:$D,ENTRADAS!$B:$B,CADASTRO!$B515,ENTRADAS!$I:$I,CADASTRO!H$2)),0)</f>
        <v>0</v>
      </c>
      <c r="I515" s="9">
        <f>IFERROR(SUMIFS(ENTRADAS!$J:$J,ENTRADAS!$B:$B,CADASTRO!$B515,ENTRADAS!$I:$I,CADASTRO!I$2)/(SUMIFS(ENTRADAS!$D:$D,ENTRADAS!$B:$B,CADASTRO!$B515,ENTRADAS!$I:$I,CADASTRO!I$2)),0)</f>
        <v>0</v>
      </c>
      <c r="J515" s="9">
        <f>IFERROR(SUMIFS(ENTRADAS!$J:$J,ENTRADAS!$B:$B,CADASTRO!$B515,ENTRADAS!$I:$I,CADASTRO!J$2)/(SUMIFS(ENTRADAS!$D:$D,ENTRADAS!$B:$B,CADASTRO!$B515,ENTRADAS!$I:$I,CADASTRO!J$2)),0)</f>
        <v>0</v>
      </c>
      <c r="K515" s="9">
        <f>IFERROR(SUMIFS(ENTRADAS!$J:$J,ENTRADAS!$B:$B,CADASTRO!$B515,ENTRADAS!$I:$I,CADASTRO!K$2)/(SUMIFS(ENTRADAS!$D:$D,ENTRADAS!$B:$B,CADASTRO!$B515,ENTRADAS!$I:$I,CADASTRO!K$2)),0)</f>
        <v>0</v>
      </c>
      <c r="L515" s="9">
        <f>IFERROR(SUMIFS(ENTRADAS!$J:$J,ENTRADAS!$B:$B,CADASTRO!$B515,ENTRADAS!$I:$I,CADASTRO!L$2)/(SUMIFS(ENTRADAS!$D:$D,ENTRADAS!$B:$B,CADASTRO!$B515,ENTRADAS!$I:$I,CADASTRO!L$2)),0)</f>
        <v>0</v>
      </c>
      <c r="M515" s="9">
        <f>IFERROR(SUMIFS(ENTRADAS!$J:$J,ENTRADAS!$B:$B,CADASTRO!$B515,ENTRADAS!$I:$I,CADASTRO!M$2)/(SUMIFS(ENTRADAS!$D:$D,ENTRADAS!$B:$B,CADASTRO!$B515,ENTRADAS!$I:$I,CADASTRO!M$2)),0)</f>
        <v>0</v>
      </c>
      <c r="N515" s="9">
        <f>IFERROR(SUMIFS(ENTRADAS!$J:$J,ENTRADAS!$B:$B,CADASTRO!$B515,ENTRADAS!$I:$I,CADASTRO!N$2)/(SUMIFS(ENTRADAS!$D:$D,ENTRADAS!$B:$B,CADASTRO!$B515,ENTRADAS!$I:$I,CADASTRO!N$2)),0)</f>
        <v>0</v>
      </c>
      <c r="O515" s="9">
        <f>IFERROR(SUMIFS(ENTRADAS!$J:$J,ENTRADAS!$B:$B,CADASTRO!$B515,ENTRADAS!$I:$I,CADASTRO!O$2)/(SUMIFS(ENTRADAS!$D:$D,ENTRADAS!$B:$B,CADASTRO!$B515,ENTRADAS!$I:$I,CADASTRO!O$2)),0)</f>
        <v>0</v>
      </c>
      <c r="P515" s="9">
        <f>IFERROR(SUMIFS(ENTRADAS!$J:$J,ENTRADAS!$B:$B,CADASTRO!$B515,ENTRADAS!$I:$I,CADASTRO!P$2)/(SUMIFS(ENTRADAS!$D:$D,ENTRADAS!$B:$B,CADASTRO!$B515,ENTRADAS!$I:$I,CADASTRO!P$2)),0)</f>
        <v>0</v>
      </c>
      <c r="Q515" s="9">
        <f>IFERROR(SUMIFS(ENTRADAS!$J:$J,ENTRADAS!$B:$B,CADASTRO!$B515,ENTRADAS!$I:$I,CADASTRO!Q$2)/(SUMIFS(ENTRADAS!$D:$D,ENTRADAS!$B:$B,CADASTRO!$B515,ENTRADAS!$I:$I,CADASTRO!Q$2)),0)</f>
        <v>0</v>
      </c>
      <c r="R515" s="212">
        <f t="shared" si="24"/>
        <v>0</v>
      </c>
      <c r="S515" s="17">
        <f t="shared" si="25"/>
        <v>0</v>
      </c>
      <c r="T515" s="212">
        <f t="shared" si="26"/>
        <v>12</v>
      </c>
      <c r="U515" s="209">
        <v>12</v>
      </c>
    </row>
    <row r="516" spans="1:21" ht="15" customHeight="1" x14ac:dyDescent="0.25">
      <c r="A516" s="7"/>
      <c r="B516" s="7"/>
      <c r="C516" s="7"/>
      <c r="D516" s="8"/>
      <c r="E516" s="9"/>
      <c r="F516" s="9">
        <f>IFERROR(SUMIFS(ENTRADAS!$J:$J,ENTRADAS!$B:$B,CADASTRO!$B516,ENTRADAS!$I:$I,CADASTRO!F$2)/(SUMIFS(ENTRADAS!$D:$D,ENTRADAS!$B:$B,CADASTRO!$B516,ENTRADAS!$I:$I,CADASTRO!F$2)),0)</f>
        <v>0</v>
      </c>
      <c r="G516" s="9">
        <f>IFERROR(SUMIFS(ENTRADAS!$J:$J,ENTRADAS!$B:$B,CADASTRO!$B516,ENTRADAS!$I:$I,CADASTRO!G$2)/(SUMIFS(ENTRADAS!$D:$D,ENTRADAS!$B:$B,CADASTRO!$B516,ENTRADAS!$I:$I,CADASTRO!G$2)),0)</f>
        <v>0</v>
      </c>
      <c r="H516" s="9">
        <f>IFERROR(SUMIFS(ENTRADAS!$J:$J,ENTRADAS!$B:$B,CADASTRO!$B516,ENTRADAS!$I:$I,CADASTRO!H$2)/(SUMIFS(ENTRADAS!$D:$D,ENTRADAS!$B:$B,CADASTRO!$B516,ENTRADAS!$I:$I,CADASTRO!H$2)),0)</f>
        <v>0</v>
      </c>
      <c r="I516" s="9">
        <f>IFERROR(SUMIFS(ENTRADAS!$J:$J,ENTRADAS!$B:$B,CADASTRO!$B516,ENTRADAS!$I:$I,CADASTRO!I$2)/(SUMIFS(ENTRADAS!$D:$D,ENTRADAS!$B:$B,CADASTRO!$B516,ENTRADAS!$I:$I,CADASTRO!I$2)),0)</f>
        <v>0</v>
      </c>
      <c r="J516" s="9">
        <f>IFERROR(SUMIFS(ENTRADAS!$J:$J,ENTRADAS!$B:$B,CADASTRO!$B516,ENTRADAS!$I:$I,CADASTRO!J$2)/(SUMIFS(ENTRADAS!$D:$D,ENTRADAS!$B:$B,CADASTRO!$B516,ENTRADAS!$I:$I,CADASTRO!J$2)),0)</f>
        <v>0</v>
      </c>
      <c r="K516" s="9">
        <f>IFERROR(SUMIFS(ENTRADAS!$J:$J,ENTRADAS!$B:$B,CADASTRO!$B516,ENTRADAS!$I:$I,CADASTRO!K$2)/(SUMIFS(ENTRADAS!$D:$D,ENTRADAS!$B:$B,CADASTRO!$B516,ENTRADAS!$I:$I,CADASTRO!K$2)),0)</f>
        <v>0</v>
      </c>
      <c r="L516" s="9">
        <f>IFERROR(SUMIFS(ENTRADAS!$J:$J,ENTRADAS!$B:$B,CADASTRO!$B516,ENTRADAS!$I:$I,CADASTRO!L$2)/(SUMIFS(ENTRADAS!$D:$D,ENTRADAS!$B:$B,CADASTRO!$B516,ENTRADAS!$I:$I,CADASTRO!L$2)),0)</f>
        <v>0</v>
      </c>
      <c r="M516" s="9">
        <f>IFERROR(SUMIFS(ENTRADAS!$J:$J,ENTRADAS!$B:$B,CADASTRO!$B516,ENTRADAS!$I:$I,CADASTRO!M$2)/(SUMIFS(ENTRADAS!$D:$D,ENTRADAS!$B:$B,CADASTRO!$B516,ENTRADAS!$I:$I,CADASTRO!M$2)),0)</f>
        <v>0</v>
      </c>
      <c r="N516" s="9">
        <f>IFERROR(SUMIFS(ENTRADAS!$J:$J,ENTRADAS!$B:$B,CADASTRO!$B516,ENTRADAS!$I:$I,CADASTRO!N$2)/(SUMIFS(ENTRADAS!$D:$D,ENTRADAS!$B:$B,CADASTRO!$B516,ENTRADAS!$I:$I,CADASTRO!N$2)),0)</f>
        <v>0</v>
      </c>
      <c r="O516" s="9">
        <f>IFERROR(SUMIFS(ENTRADAS!$J:$J,ENTRADAS!$B:$B,CADASTRO!$B516,ENTRADAS!$I:$I,CADASTRO!O$2)/(SUMIFS(ENTRADAS!$D:$D,ENTRADAS!$B:$B,CADASTRO!$B516,ENTRADAS!$I:$I,CADASTRO!O$2)),0)</f>
        <v>0</v>
      </c>
      <c r="P516" s="9">
        <f>IFERROR(SUMIFS(ENTRADAS!$J:$J,ENTRADAS!$B:$B,CADASTRO!$B516,ENTRADAS!$I:$I,CADASTRO!P$2)/(SUMIFS(ENTRADAS!$D:$D,ENTRADAS!$B:$B,CADASTRO!$B516,ENTRADAS!$I:$I,CADASTRO!P$2)),0)</f>
        <v>0</v>
      </c>
      <c r="Q516" s="9">
        <f>IFERROR(SUMIFS(ENTRADAS!$J:$J,ENTRADAS!$B:$B,CADASTRO!$B516,ENTRADAS!$I:$I,CADASTRO!Q$2)/(SUMIFS(ENTRADAS!$D:$D,ENTRADAS!$B:$B,CADASTRO!$B516,ENTRADAS!$I:$I,CADASTRO!Q$2)),0)</f>
        <v>0</v>
      </c>
      <c r="R516" s="212">
        <f t="shared" si="24"/>
        <v>0</v>
      </c>
      <c r="S516" s="17">
        <f t="shared" si="25"/>
        <v>0</v>
      </c>
      <c r="T516" s="212">
        <f t="shared" si="26"/>
        <v>12</v>
      </c>
      <c r="U516" s="209">
        <v>12</v>
      </c>
    </row>
    <row r="517" spans="1:21" ht="15" customHeight="1" x14ac:dyDescent="0.25">
      <c r="A517" s="7"/>
      <c r="B517" s="7"/>
      <c r="C517" s="7"/>
      <c r="D517" s="8"/>
      <c r="E517" s="9"/>
      <c r="F517" s="9">
        <f>IFERROR(SUMIFS(ENTRADAS!$J:$J,ENTRADAS!$B:$B,CADASTRO!$B517,ENTRADAS!$I:$I,CADASTRO!F$2)/(SUMIFS(ENTRADAS!$D:$D,ENTRADAS!$B:$B,CADASTRO!$B517,ENTRADAS!$I:$I,CADASTRO!F$2)),0)</f>
        <v>0</v>
      </c>
      <c r="G517" s="9">
        <f>IFERROR(SUMIFS(ENTRADAS!$J:$J,ENTRADAS!$B:$B,CADASTRO!$B517,ENTRADAS!$I:$I,CADASTRO!G$2)/(SUMIFS(ENTRADAS!$D:$D,ENTRADAS!$B:$B,CADASTRO!$B517,ENTRADAS!$I:$I,CADASTRO!G$2)),0)</f>
        <v>0</v>
      </c>
      <c r="H517" s="9">
        <f>IFERROR(SUMIFS(ENTRADAS!$J:$J,ENTRADAS!$B:$B,CADASTRO!$B517,ENTRADAS!$I:$I,CADASTRO!H$2)/(SUMIFS(ENTRADAS!$D:$D,ENTRADAS!$B:$B,CADASTRO!$B517,ENTRADAS!$I:$I,CADASTRO!H$2)),0)</f>
        <v>0</v>
      </c>
      <c r="I517" s="9">
        <f>IFERROR(SUMIFS(ENTRADAS!$J:$J,ENTRADAS!$B:$B,CADASTRO!$B517,ENTRADAS!$I:$I,CADASTRO!I$2)/(SUMIFS(ENTRADAS!$D:$D,ENTRADAS!$B:$B,CADASTRO!$B517,ENTRADAS!$I:$I,CADASTRO!I$2)),0)</f>
        <v>0</v>
      </c>
      <c r="J517" s="9">
        <f>IFERROR(SUMIFS(ENTRADAS!$J:$J,ENTRADAS!$B:$B,CADASTRO!$B517,ENTRADAS!$I:$I,CADASTRO!J$2)/(SUMIFS(ENTRADAS!$D:$D,ENTRADAS!$B:$B,CADASTRO!$B517,ENTRADAS!$I:$I,CADASTRO!J$2)),0)</f>
        <v>0</v>
      </c>
      <c r="K517" s="9">
        <f>IFERROR(SUMIFS(ENTRADAS!$J:$J,ENTRADAS!$B:$B,CADASTRO!$B517,ENTRADAS!$I:$I,CADASTRO!K$2)/(SUMIFS(ENTRADAS!$D:$D,ENTRADAS!$B:$B,CADASTRO!$B517,ENTRADAS!$I:$I,CADASTRO!K$2)),0)</f>
        <v>0</v>
      </c>
      <c r="L517" s="9">
        <f>IFERROR(SUMIFS(ENTRADAS!$J:$J,ENTRADAS!$B:$B,CADASTRO!$B517,ENTRADAS!$I:$I,CADASTRO!L$2)/(SUMIFS(ENTRADAS!$D:$D,ENTRADAS!$B:$B,CADASTRO!$B517,ENTRADAS!$I:$I,CADASTRO!L$2)),0)</f>
        <v>0</v>
      </c>
      <c r="M517" s="9">
        <f>IFERROR(SUMIFS(ENTRADAS!$J:$J,ENTRADAS!$B:$B,CADASTRO!$B517,ENTRADAS!$I:$I,CADASTRO!M$2)/(SUMIFS(ENTRADAS!$D:$D,ENTRADAS!$B:$B,CADASTRO!$B517,ENTRADAS!$I:$I,CADASTRO!M$2)),0)</f>
        <v>0</v>
      </c>
      <c r="N517" s="9">
        <f>IFERROR(SUMIFS(ENTRADAS!$J:$J,ENTRADAS!$B:$B,CADASTRO!$B517,ENTRADAS!$I:$I,CADASTRO!N$2)/(SUMIFS(ENTRADAS!$D:$D,ENTRADAS!$B:$B,CADASTRO!$B517,ENTRADAS!$I:$I,CADASTRO!N$2)),0)</f>
        <v>0</v>
      </c>
      <c r="O517" s="9">
        <f>IFERROR(SUMIFS(ENTRADAS!$J:$J,ENTRADAS!$B:$B,CADASTRO!$B517,ENTRADAS!$I:$I,CADASTRO!O$2)/(SUMIFS(ENTRADAS!$D:$D,ENTRADAS!$B:$B,CADASTRO!$B517,ENTRADAS!$I:$I,CADASTRO!O$2)),0)</f>
        <v>0</v>
      </c>
      <c r="P517" s="9">
        <f>IFERROR(SUMIFS(ENTRADAS!$J:$J,ENTRADAS!$B:$B,CADASTRO!$B517,ENTRADAS!$I:$I,CADASTRO!P$2)/(SUMIFS(ENTRADAS!$D:$D,ENTRADAS!$B:$B,CADASTRO!$B517,ENTRADAS!$I:$I,CADASTRO!P$2)),0)</f>
        <v>0</v>
      </c>
      <c r="Q517" s="9">
        <f>IFERROR(SUMIFS(ENTRADAS!$J:$J,ENTRADAS!$B:$B,CADASTRO!$B517,ENTRADAS!$I:$I,CADASTRO!Q$2)/(SUMIFS(ENTRADAS!$D:$D,ENTRADAS!$B:$B,CADASTRO!$B517,ENTRADAS!$I:$I,CADASTRO!Q$2)),0)</f>
        <v>0</v>
      </c>
      <c r="R517" s="212">
        <f t="shared" si="24"/>
        <v>0</v>
      </c>
      <c r="S517" s="17">
        <f t="shared" si="25"/>
        <v>0</v>
      </c>
      <c r="T517" s="212">
        <f t="shared" si="26"/>
        <v>12</v>
      </c>
      <c r="U517" s="209">
        <v>12</v>
      </c>
    </row>
    <row r="518" spans="1:21" ht="15" customHeight="1" x14ac:dyDescent="0.25">
      <c r="A518" s="7"/>
      <c r="B518" s="7"/>
      <c r="C518" s="7"/>
      <c r="D518" s="8"/>
      <c r="E518" s="9"/>
      <c r="F518" s="9">
        <f>IFERROR(SUMIFS(ENTRADAS!$J:$J,ENTRADAS!$B:$B,CADASTRO!$B518,ENTRADAS!$I:$I,CADASTRO!F$2)/(SUMIFS(ENTRADAS!$D:$D,ENTRADAS!$B:$B,CADASTRO!$B518,ENTRADAS!$I:$I,CADASTRO!F$2)),0)</f>
        <v>0</v>
      </c>
      <c r="G518" s="9">
        <f>IFERROR(SUMIFS(ENTRADAS!$J:$J,ENTRADAS!$B:$B,CADASTRO!$B518,ENTRADAS!$I:$I,CADASTRO!G$2)/(SUMIFS(ENTRADAS!$D:$D,ENTRADAS!$B:$B,CADASTRO!$B518,ENTRADAS!$I:$I,CADASTRO!G$2)),0)</f>
        <v>0</v>
      </c>
      <c r="H518" s="9">
        <f>IFERROR(SUMIFS(ENTRADAS!$J:$J,ENTRADAS!$B:$B,CADASTRO!$B518,ENTRADAS!$I:$I,CADASTRO!H$2)/(SUMIFS(ENTRADAS!$D:$D,ENTRADAS!$B:$B,CADASTRO!$B518,ENTRADAS!$I:$I,CADASTRO!H$2)),0)</f>
        <v>0</v>
      </c>
      <c r="I518" s="9">
        <f>IFERROR(SUMIFS(ENTRADAS!$J:$J,ENTRADAS!$B:$B,CADASTRO!$B518,ENTRADAS!$I:$I,CADASTRO!I$2)/(SUMIFS(ENTRADAS!$D:$D,ENTRADAS!$B:$B,CADASTRO!$B518,ENTRADAS!$I:$I,CADASTRO!I$2)),0)</f>
        <v>0</v>
      </c>
      <c r="J518" s="9">
        <f>IFERROR(SUMIFS(ENTRADAS!$J:$J,ENTRADAS!$B:$B,CADASTRO!$B518,ENTRADAS!$I:$I,CADASTRO!J$2)/(SUMIFS(ENTRADAS!$D:$D,ENTRADAS!$B:$B,CADASTRO!$B518,ENTRADAS!$I:$I,CADASTRO!J$2)),0)</f>
        <v>0</v>
      </c>
      <c r="K518" s="9">
        <f>IFERROR(SUMIFS(ENTRADAS!$J:$J,ENTRADAS!$B:$B,CADASTRO!$B518,ENTRADAS!$I:$I,CADASTRO!K$2)/(SUMIFS(ENTRADAS!$D:$D,ENTRADAS!$B:$B,CADASTRO!$B518,ENTRADAS!$I:$I,CADASTRO!K$2)),0)</f>
        <v>0</v>
      </c>
      <c r="L518" s="9">
        <f>IFERROR(SUMIFS(ENTRADAS!$J:$J,ENTRADAS!$B:$B,CADASTRO!$B518,ENTRADAS!$I:$I,CADASTRO!L$2)/(SUMIFS(ENTRADAS!$D:$D,ENTRADAS!$B:$B,CADASTRO!$B518,ENTRADAS!$I:$I,CADASTRO!L$2)),0)</f>
        <v>0</v>
      </c>
      <c r="M518" s="9">
        <f>IFERROR(SUMIFS(ENTRADAS!$J:$J,ENTRADAS!$B:$B,CADASTRO!$B518,ENTRADAS!$I:$I,CADASTRO!M$2)/(SUMIFS(ENTRADAS!$D:$D,ENTRADAS!$B:$B,CADASTRO!$B518,ENTRADAS!$I:$I,CADASTRO!M$2)),0)</f>
        <v>0</v>
      </c>
      <c r="N518" s="9">
        <f>IFERROR(SUMIFS(ENTRADAS!$J:$J,ENTRADAS!$B:$B,CADASTRO!$B518,ENTRADAS!$I:$I,CADASTRO!N$2)/(SUMIFS(ENTRADAS!$D:$D,ENTRADAS!$B:$B,CADASTRO!$B518,ENTRADAS!$I:$I,CADASTRO!N$2)),0)</f>
        <v>0</v>
      </c>
      <c r="O518" s="9">
        <f>IFERROR(SUMIFS(ENTRADAS!$J:$J,ENTRADAS!$B:$B,CADASTRO!$B518,ENTRADAS!$I:$I,CADASTRO!O$2)/(SUMIFS(ENTRADAS!$D:$D,ENTRADAS!$B:$B,CADASTRO!$B518,ENTRADAS!$I:$I,CADASTRO!O$2)),0)</f>
        <v>0</v>
      </c>
      <c r="P518" s="9">
        <f>IFERROR(SUMIFS(ENTRADAS!$J:$J,ENTRADAS!$B:$B,CADASTRO!$B518,ENTRADAS!$I:$I,CADASTRO!P$2)/(SUMIFS(ENTRADAS!$D:$D,ENTRADAS!$B:$B,CADASTRO!$B518,ENTRADAS!$I:$I,CADASTRO!P$2)),0)</f>
        <v>0</v>
      </c>
      <c r="Q518" s="9">
        <f>IFERROR(SUMIFS(ENTRADAS!$J:$J,ENTRADAS!$B:$B,CADASTRO!$B518,ENTRADAS!$I:$I,CADASTRO!Q$2)/(SUMIFS(ENTRADAS!$D:$D,ENTRADAS!$B:$B,CADASTRO!$B518,ENTRADAS!$I:$I,CADASTRO!Q$2)),0)</f>
        <v>0</v>
      </c>
      <c r="R518" s="212">
        <f t="shared" si="24"/>
        <v>0</v>
      </c>
      <c r="S518" s="17">
        <f t="shared" si="25"/>
        <v>0</v>
      </c>
      <c r="T518" s="212">
        <f t="shared" si="26"/>
        <v>12</v>
      </c>
      <c r="U518" s="209">
        <v>12</v>
      </c>
    </row>
    <row r="519" spans="1:21" ht="15" customHeight="1" x14ac:dyDescent="0.25">
      <c r="A519" s="7"/>
      <c r="B519" s="7"/>
      <c r="C519" s="7"/>
      <c r="D519" s="8"/>
      <c r="E519" s="9"/>
      <c r="F519" s="9">
        <f>IFERROR(SUMIFS(ENTRADAS!$J:$J,ENTRADAS!$B:$B,CADASTRO!$B519,ENTRADAS!$I:$I,CADASTRO!F$2)/(SUMIFS(ENTRADAS!$D:$D,ENTRADAS!$B:$B,CADASTRO!$B519,ENTRADAS!$I:$I,CADASTRO!F$2)),0)</f>
        <v>0</v>
      </c>
      <c r="G519" s="9">
        <f>IFERROR(SUMIFS(ENTRADAS!$J:$J,ENTRADAS!$B:$B,CADASTRO!$B519,ENTRADAS!$I:$I,CADASTRO!G$2)/(SUMIFS(ENTRADAS!$D:$D,ENTRADAS!$B:$B,CADASTRO!$B519,ENTRADAS!$I:$I,CADASTRO!G$2)),0)</f>
        <v>0</v>
      </c>
      <c r="H519" s="9">
        <f>IFERROR(SUMIFS(ENTRADAS!$J:$J,ENTRADAS!$B:$B,CADASTRO!$B519,ENTRADAS!$I:$I,CADASTRO!H$2)/(SUMIFS(ENTRADAS!$D:$D,ENTRADAS!$B:$B,CADASTRO!$B519,ENTRADAS!$I:$I,CADASTRO!H$2)),0)</f>
        <v>0</v>
      </c>
      <c r="I519" s="9">
        <f>IFERROR(SUMIFS(ENTRADAS!$J:$J,ENTRADAS!$B:$B,CADASTRO!$B519,ENTRADAS!$I:$I,CADASTRO!I$2)/(SUMIFS(ENTRADAS!$D:$D,ENTRADAS!$B:$B,CADASTRO!$B519,ENTRADAS!$I:$I,CADASTRO!I$2)),0)</f>
        <v>0</v>
      </c>
      <c r="J519" s="9">
        <f>IFERROR(SUMIFS(ENTRADAS!$J:$J,ENTRADAS!$B:$B,CADASTRO!$B519,ENTRADAS!$I:$I,CADASTRO!J$2)/(SUMIFS(ENTRADAS!$D:$D,ENTRADAS!$B:$B,CADASTRO!$B519,ENTRADAS!$I:$I,CADASTRO!J$2)),0)</f>
        <v>0</v>
      </c>
      <c r="K519" s="9">
        <f>IFERROR(SUMIFS(ENTRADAS!$J:$J,ENTRADAS!$B:$B,CADASTRO!$B519,ENTRADAS!$I:$I,CADASTRO!K$2)/(SUMIFS(ENTRADAS!$D:$D,ENTRADAS!$B:$B,CADASTRO!$B519,ENTRADAS!$I:$I,CADASTRO!K$2)),0)</f>
        <v>0</v>
      </c>
      <c r="L519" s="9">
        <f>IFERROR(SUMIFS(ENTRADAS!$J:$J,ENTRADAS!$B:$B,CADASTRO!$B519,ENTRADAS!$I:$I,CADASTRO!L$2)/(SUMIFS(ENTRADAS!$D:$D,ENTRADAS!$B:$B,CADASTRO!$B519,ENTRADAS!$I:$I,CADASTRO!L$2)),0)</f>
        <v>0</v>
      </c>
      <c r="M519" s="9">
        <f>IFERROR(SUMIFS(ENTRADAS!$J:$J,ENTRADAS!$B:$B,CADASTRO!$B519,ENTRADAS!$I:$I,CADASTRO!M$2)/(SUMIFS(ENTRADAS!$D:$D,ENTRADAS!$B:$B,CADASTRO!$B519,ENTRADAS!$I:$I,CADASTRO!M$2)),0)</f>
        <v>0</v>
      </c>
      <c r="N519" s="9">
        <f>IFERROR(SUMIFS(ENTRADAS!$J:$J,ENTRADAS!$B:$B,CADASTRO!$B519,ENTRADAS!$I:$I,CADASTRO!N$2)/(SUMIFS(ENTRADAS!$D:$D,ENTRADAS!$B:$B,CADASTRO!$B519,ENTRADAS!$I:$I,CADASTRO!N$2)),0)</f>
        <v>0</v>
      </c>
      <c r="O519" s="9">
        <f>IFERROR(SUMIFS(ENTRADAS!$J:$J,ENTRADAS!$B:$B,CADASTRO!$B519,ENTRADAS!$I:$I,CADASTRO!O$2)/(SUMIFS(ENTRADAS!$D:$D,ENTRADAS!$B:$B,CADASTRO!$B519,ENTRADAS!$I:$I,CADASTRO!O$2)),0)</f>
        <v>0</v>
      </c>
      <c r="P519" s="9">
        <f>IFERROR(SUMIFS(ENTRADAS!$J:$J,ENTRADAS!$B:$B,CADASTRO!$B519,ENTRADAS!$I:$I,CADASTRO!P$2)/(SUMIFS(ENTRADAS!$D:$D,ENTRADAS!$B:$B,CADASTRO!$B519,ENTRADAS!$I:$I,CADASTRO!P$2)),0)</f>
        <v>0</v>
      </c>
      <c r="Q519" s="9">
        <f>IFERROR(SUMIFS(ENTRADAS!$J:$J,ENTRADAS!$B:$B,CADASTRO!$B519,ENTRADAS!$I:$I,CADASTRO!Q$2)/(SUMIFS(ENTRADAS!$D:$D,ENTRADAS!$B:$B,CADASTRO!$B519,ENTRADAS!$I:$I,CADASTRO!Q$2)),0)</f>
        <v>0</v>
      </c>
      <c r="R519" s="212">
        <f t="shared" si="24"/>
        <v>0</v>
      </c>
      <c r="S519" s="17">
        <f t="shared" si="25"/>
        <v>0</v>
      </c>
      <c r="T519" s="212">
        <f t="shared" si="26"/>
        <v>12</v>
      </c>
      <c r="U519" s="209">
        <v>12</v>
      </c>
    </row>
    <row r="520" spans="1:21" ht="15" customHeight="1" x14ac:dyDescent="0.25">
      <c r="A520" s="7"/>
      <c r="B520" s="7"/>
      <c r="C520" s="7"/>
      <c r="D520" s="8"/>
      <c r="E520" s="9"/>
      <c r="F520" s="9">
        <f>IFERROR(SUMIFS(ENTRADAS!$J:$J,ENTRADAS!$B:$B,CADASTRO!$B520,ENTRADAS!$I:$I,CADASTRO!F$2)/(SUMIFS(ENTRADAS!$D:$D,ENTRADAS!$B:$B,CADASTRO!$B520,ENTRADAS!$I:$I,CADASTRO!F$2)),0)</f>
        <v>0</v>
      </c>
      <c r="G520" s="9">
        <f>IFERROR(SUMIFS(ENTRADAS!$J:$J,ENTRADAS!$B:$B,CADASTRO!$B520,ENTRADAS!$I:$I,CADASTRO!G$2)/(SUMIFS(ENTRADAS!$D:$D,ENTRADAS!$B:$B,CADASTRO!$B520,ENTRADAS!$I:$I,CADASTRO!G$2)),0)</f>
        <v>0</v>
      </c>
      <c r="H520" s="9">
        <f>IFERROR(SUMIFS(ENTRADAS!$J:$J,ENTRADAS!$B:$B,CADASTRO!$B520,ENTRADAS!$I:$I,CADASTRO!H$2)/(SUMIFS(ENTRADAS!$D:$D,ENTRADAS!$B:$B,CADASTRO!$B520,ENTRADAS!$I:$I,CADASTRO!H$2)),0)</f>
        <v>0</v>
      </c>
      <c r="I520" s="9">
        <f>IFERROR(SUMIFS(ENTRADAS!$J:$J,ENTRADAS!$B:$B,CADASTRO!$B520,ENTRADAS!$I:$I,CADASTRO!I$2)/(SUMIFS(ENTRADAS!$D:$D,ENTRADAS!$B:$B,CADASTRO!$B520,ENTRADAS!$I:$I,CADASTRO!I$2)),0)</f>
        <v>0</v>
      </c>
      <c r="J520" s="9">
        <f>IFERROR(SUMIFS(ENTRADAS!$J:$J,ENTRADAS!$B:$B,CADASTRO!$B520,ENTRADAS!$I:$I,CADASTRO!J$2)/(SUMIFS(ENTRADAS!$D:$D,ENTRADAS!$B:$B,CADASTRO!$B520,ENTRADAS!$I:$I,CADASTRO!J$2)),0)</f>
        <v>0</v>
      </c>
      <c r="K520" s="9">
        <f>IFERROR(SUMIFS(ENTRADAS!$J:$J,ENTRADAS!$B:$B,CADASTRO!$B520,ENTRADAS!$I:$I,CADASTRO!K$2)/(SUMIFS(ENTRADAS!$D:$D,ENTRADAS!$B:$B,CADASTRO!$B520,ENTRADAS!$I:$I,CADASTRO!K$2)),0)</f>
        <v>0</v>
      </c>
      <c r="L520" s="9">
        <f>IFERROR(SUMIFS(ENTRADAS!$J:$J,ENTRADAS!$B:$B,CADASTRO!$B520,ENTRADAS!$I:$I,CADASTRO!L$2)/(SUMIFS(ENTRADAS!$D:$D,ENTRADAS!$B:$B,CADASTRO!$B520,ENTRADAS!$I:$I,CADASTRO!L$2)),0)</f>
        <v>0</v>
      </c>
      <c r="M520" s="9">
        <f>IFERROR(SUMIFS(ENTRADAS!$J:$J,ENTRADAS!$B:$B,CADASTRO!$B520,ENTRADAS!$I:$I,CADASTRO!M$2)/(SUMIFS(ENTRADAS!$D:$D,ENTRADAS!$B:$B,CADASTRO!$B520,ENTRADAS!$I:$I,CADASTRO!M$2)),0)</f>
        <v>0</v>
      </c>
      <c r="N520" s="9">
        <f>IFERROR(SUMIFS(ENTRADAS!$J:$J,ENTRADAS!$B:$B,CADASTRO!$B520,ENTRADAS!$I:$I,CADASTRO!N$2)/(SUMIFS(ENTRADAS!$D:$D,ENTRADAS!$B:$B,CADASTRO!$B520,ENTRADAS!$I:$I,CADASTRO!N$2)),0)</f>
        <v>0</v>
      </c>
      <c r="O520" s="9">
        <f>IFERROR(SUMIFS(ENTRADAS!$J:$J,ENTRADAS!$B:$B,CADASTRO!$B520,ENTRADAS!$I:$I,CADASTRO!O$2)/(SUMIFS(ENTRADAS!$D:$D,ENTRADAS!$B:$B,CADASTRO!$B520,ENTRADAS!$I:$I,CADASTRO!O$2)),0)</f>
        <v>0</v>
      </c>
      <c r="P520" s="9">
        <f>IFERROR(SUMIFS(ENTRADAS!$J:$J,ENTRADAS!$B:$B,CADASTRO!$B520,ENTRADAS!$I:$I,CADASTRO!P$2)/(SUMIFS(ENTRADAS!$D:$D,ENTRADAS!$B:$B,CADASTRO!$B520,ENTRADAS!$I:$I,CADASTRO!P$2)),0)</f>
        <v>0</v>
      </c>
      <c r="Q520" s="9">
        <f>IFERROR(SUMIFS(ENTRADAS!$J:$J,ENTRADAS!$B:$B,CADASTRO!$B520,ENTRADAS!$I:$I,CADASTRO!Q$2)/(SUMIFS(ENTRADAS!$D:$D,ENTRADAS!$B:$B,CADASTRO!$B520,ENTRADAS!$I:$I,CADASTRO!Q$2)),0)</f>
        <v>0</v>
      </c>
      <c r="R520" s="212">
        <f t="shared" si="24"/>
        <v>0</v>
      </c>
      <c r="S520" s="17">
        <f t="shared" si="25"/>
        <v>0</v>
      </c>
      <c r="T520" s="212">
        <f t="shared" si="26"/>
        <v>12</v>
      </c>
      <c r="U520" s="209">
        <v>12</v>
      </c>
    </row>
    <row r="521" spans="1:21" ht="15" customHeight="1" x14ac:dyDescent="0.25">
      <c r="A521" s="7"/>
      <c r="B521" s="7"/>
      <c r="C521" s="7"/>
      <c r="D521" s="8"/>
      <c r="E521" s="9"/>
      <c r="F521" s="9">
        <f>IFERROR(SUMIFS(ENTRADAS!$J:$J,ENTRADAS!$B:$B,CADASTRO!$B521,ENTRADAS!$I:$I,CADASTRO!F$2)/(SUMIFS(ENTRADAS!$D:$D,ENTRADAS!$B:$B,CADASTRO!$B521,ENTRADAS!$I:$I,CADASTRO!F$2)),0)</f>
        <v>0</v>
      </c>
      <c r="G521" s="9">
        <f>IFERROR(SUMIFS(ENTRADAS!$J:$J,ENTRADAS!$B:$B,CADASTRO!$B521,ENTRADAS!$I:$I,CADASTRO!G$2)/(SUMIFS(ENTRADAS!$D:$D,ENTRADAS!$B:$B,CADASTRO!$B521,ENTRADAS!$I:$I,CADASTRO!G$2)),0)</f>
        <v>0</v>
      </c>
      <c r="H521" s="9">
        <f>IFERROR(SUMIFS(ENTRADAS!$J:$J,ENTRADAS!$B:$B,CADASTRO!$B521,ENTRADAS!$I:$I,CADASTRO!H$2)/(SUMIFS(ENTRADAS!$D:$D,ENTRADAS!$B:$B,CADASTRO!$B521,ENTRADAS!$I:$I,CADASTRO!H$2)),0)</f>
        <v>0</v>
      </c>
      <c r="I521" s="9">
        <f>IFERROR(SUMIFS(ENTRADAS!$J:$J,ENTRADAS!$B:$B,CADASTRO!$B521,ENTRADAS!$I:$I,CADASTRO!I$2)/(SUMIFS(ENTRADAS!$D:$D,ENTRADAS!$B:$B,CADASTRO!$B521,ENTRADAS!$I:$I,CADASTRO!I$2)),0)</f>
        <v>0</v>
      </c>
      <c r="J521" s="9">
        <f>IFERROR(SUMIFS(ENTRADAS!$J:$J,ENTRADAS!$B:$B,CADASTRO!$B521,ENTRADAS!$I:$I,CADASTRO!J$2)/(SUMIFS(ENTRADAS!$D:$D,ENTRADAS!$B:$B,CADASTRO!$B521,ENTRADAS!$I:$I,CADASTRO!J$2)),0)</f>
        <v>0</v>
      </c>
      <c r="K521" s="9">
        <f>IFERROR(SUMIFS(ENTRADAS!$J:$J,ENTRADAS!$B:$B,CADASTRO!$B521,ENTRADAS!$I:$I,CADASTRO!K$2)/(SUMIFS(ENTRADAS!$D:$D,ENTRADAS!$B:$B,CADASTRO!$B521,ENTRADAS!$I:$I,CADASTRO!K$2)),0)</f>
        <v>0</v>
      </c>
      <c r="L521" s="9">
        <f>IFERROR(SUMIFS(ENTRADAS!$J:$J,ENTRADAS!$B:$B,CADASTRO!$B521,ENTRADAS!$I:$I,CADASTRO!L$2)/(SUMIFS(ENTRADAS!$D:$D,ENTRADAS!$B:$B,CADASTRO!$B521,ENTRADAS!$I:$I,CADASTRO!L$2)),0)</f>
        <v>0</v>
      </c>
      <c r="M521" s="9">
        <f>IFERROR(SUMIFS(ENTRADAS!$J:$J,ENTRADAS!$B:$B,CADASTRO!$B521,ENTRADAS!$I:$I,CADASTRO!M$2)/(SUMIFS(ENTRADAS!$D:$D,ENTRADAS!$B:$B,CADASTRO!$B521,ENTRADAS!$I:$I,CADASTRO!M$2)),0)</f>
        <v>0</v>
      </c>
      <c r="N521" s="9">
        <f>IFERROR(SUMIFS(ENTRADAS!$J:$J,ENTRADAS!$B:$B,CADASTRO!$B521,ENTRADAS!$I:$I,CADASTRO!N$2)/(SUMIFS(ENTRADAS!$D:$D,ENTRADAS!$B:$B,CADASTRO!$B521,ENTRADAS!$I:$I,CADASTRO!N$2)),0)</f>
        <v>0</v>
      </c>
      <c r="O521" s="9">
        <f>IFERROR(SUMIFS(ENTRADAS!$J:$J,ENTRADAS!$B:$B,CADASTRO!$B521,ENTRADAS!$I:$I,CADASTRO!O$2)/(SUMIFS(ENTRADAS!$D:$D,ENTRADAS!$B:$B,CADASTRO!$B521,ENTRADAS!$I:$I,CADASTRO!O$2)),0)</f>
        <v>0</v>
      </c>
      <c r="P521" s="9">
        <f>IFERROR(SUMIFS(ENTRADAS!$J:$J,ENTRADAS!$B:$B,CADASTRO!$B521,ENTRADAS!$I:$I,CADASTRO!P$2)/(SUMIFS(ENTRADAS!$D:$D,ENTRADAS!$B:$B,CADASTRO!$B521,ENTRADAS!$I:$I,CADASTRO!P$2)),0)</f>
        <v>0</v>
      </c>
      <c r="Q521" s="9">
        <f>IFERROR(SUMIFS(ENTRADAS!$J:$J,ENTRADAS!$B:$B,CADASTRO!$B521,ENTRADAS!$I:$I,CADASTRO!Q$2)/(SUMIFS(ENTRADAS!$D:$D,ENTRADAS!$B:$B,CADASTRO!$B521,ENTRADAS!$I:$I,CADASTRO!Q$2)),0)</f>
        <v>0</v>
      </c>
      <c r="R521" s="212">
        <f t="shared" si="24"/>
        <v>0</v>
      </c>
      <c r="S521" s="17">
        <f t="shared" si="25"/>
        <v>0</v>
      </c>
      <c r="T521" s="212">
        <f t="shared" si="26"/>
        <v>12</v>
      </c>
      <c r="U521" s="209">
        <v>12</v>
      </c>
    </row>
    <row r="522" spans="1:21" ht="15" customHeight="1" x14ac:dyDescent="0.25">
      <c r="A522" s="7"/>
      <c r="B522" s="7"/>
      <c r="C522" s="7"/>
      <c r="D522" s="8"/>
      <c r="E522" s="9"/>
      <c r="F522" s="9">
        <f>IFERROR(SUMIFS(ENTRADAS!$J:$J,ENTRADAS!$B:$B,CADASTRO!$B522,ENTRADAS!$I:$I,CADASTRO!F$2)/(SUMIFS(ENTRADAS!$D:$D,ENTRADAS!$B:$B,CADASTRO!$B522,ENTRADAS!$I:$I,CADASTRO!F$2)),0)</f>
        <v>0</v>
      </c>
      <c r="G522" s="9">
        <f>IFERROR(SUMIFS(ENTRADAS!$J:$J,ENTRADAS!$B:$B,CADASTRO!$B522,ENTRADAS!$I:$I,CADASTRO!G$2)/(SUMIFS(ENTRADAS!$D:$D,ENTRADAS!$B:$B,CADASTRO!$B522,ENTRADAS!$I:$I,CADASTRO!G$2)),0)</f>
        <v>0</v>
      </c>
      <c r="H522" s="9">
        <f>IFERROR(SUMIFS(ENTRADAS!$J:$J,ENTRADAS!$B:$B,CADASTRO!$B522,ENTRADAS!$I:$I,CADASTRO!H$2)/(SUMIFS(ENTRADAS!$D:$D,ENTRADAS!$B:$B,CADASTRO!$B522,ENTRADAS!$I:$I,CADASTRO!H$2)),0)</f>
        <v>0</v>
      </c>
      <c r="I522" s="9">
        <f>IFERROR(SUMIFS(ENTRADAS!$J:$J,ENTRADAS!$B:$B,CADASTRO!$B522,ENTRADAS!$I:$I,CADASTRO!I$2)/(SUMIFS(ENTRADAS!$D:$D,ENTRADAS!$B:$B,CADASTRO!$B522,ENTRADAS!$I:$I,CADASTRO!I$2)),0)</f>
        <v>0</v>
      </c>
      <c r="J522" s="9">
        <f>IFERROR(SUMIFS(ENTRADAS!$J:$J,ENTRADAS!$B:$B,CADASTRO!$B522,ENTRADAS!$I:$I,CADASTRO!J$2)/(SUMIFS(ENTRADAS!$D:$D,ENTRADAS!$B:$B,CADASTRO!$B522,ENTRADAS!$I:$I,CADASTRO!J$2)),0)</f>
        <v>0</v>
      </c>
      <c r="K522" s="9">
        <f>IFERROR(SUMIFS(ENTRADAS!$J:$J,ENTRADAS!$B:$B,CADASTRO!$B522,ENTRADAS!$I:$I,CADASTRO!K$2)/(SUMIFS(ENTRADAS!$D:$D,ENTRADAS!$B:$B,CADASTRO!$B522,ENTRADAS!$I:$I,CADASTRO!K$2)),0)</f>
        <v>0</v>
      </c>
      <c r="L522" s="9">
        <f>IFERROR(SUMIFS(ENTRADAS!$J:$J,ENTRADAS!$B:$B,CADASTRO!$B522,ENTRADAS!$I:$I,CADASTRO!L$2)/(SUMIFS(ENTRADAS!$D:$D,ENTRADAS!$B:$B,CADASTRO!$B522,ENTRADAS!$I:$I,CADASTRO!L$2)),0)</f>
        <v>0</v>
      </c>
      <c r="M522" s="9">
        <f>IFERROR(SUMIFS(ENTRADAS!$J:$J,ENTRADAS!$B:$B,CADASTRO!$B522,ENTRADAS!$I:$I,CADASTRO!M$2)/(SUMIFS(ENTRADAS!$D:$D,ENTRADAS!$B:$B,CADASTRO!$B522,ENTRADAS!$I:$I,CADASTRO!M$2)),0)</f>
        <v>0</v>
      </c>
      <c r="N522" s="9">
        <f>IFERROR(SUMIFS(ENTRADAS!$J:$J,ENTRADAS!$B:$B,CADASTRO!$B522,ENTRADAS!$I:$I,CADASTRO!N$2)/(SUMIFS(ENTRADAS!$D:$D,ENTRADAS!$B:$B,CADASTRO!$B522,ENTRADAS!$I:$I,CADASTRO!N$2)),0)</f>
        <v>0</v>
      </c>
      <c r="O522" s="9">
        <f>IFERROR(SUMIFS(ENTRADAS!$J:$J,ENTRADAS!$B:$B,CADASTRO!$B522,ENTRADAS!$I:$I,CADASTRO!O$2)/(SUMIFS(ENTRADAS!$D:$D,ENTRADAS!$B:$B,CADASTRO!$B522,ENTRADAS!$I:$I,CADASTRO!O$2)),0)</f>
        <v>0</v>
      </c>
      <c r="P522" s="9">
        <f>IFERROR(SUMIFS(ENTRADAS!$J:$J,ENTRADAS!$B:$B,CADASTRO!$B522,ENTRADAS!$I:$I,CADASTRO!P$2)/(SUMIFS(ENTRADAS!$D:$D,ENTRADAS!$B:$B,CADASTRO!$B522,ENTRADAS!$I:$I,CADASTRO!P$2)),0)</f>
        <v>0</v>
      </c>
      <c r="Q522" s="9">
        <f>IFERROR(SUMIFS(ENTRADAS!$J:$J,ENTRADAS!$B:$B,CADASTRO!$B522,ENTRADAS!$I:$I,CADASTRO!Q$2)/(SUMIFS(ENTRADAS!$D:$D,ENTRADAS!$B:$B,CADASTRO!$B522,ENTRADAS!$I:$I,CADASTRO!Q$2)),0)</f>
        <v>0</v>
      </c>
      <c r="R522" s="212">
        <f t="shared" ref="R522:R572" si="27">IFERROR(SUM(F522:Q522)/(U522-T522),0)</f>
        <v>0</v>
      </c>
      <c r="S522" s="17">
        <f t="shared" ref="S522:S572" si="28">D522*E522</f>
        <v>0</v>
      </c>
      <c r="T522" s="212">
        <f t="shared" ref="T522:T572" si="29">COUNTIF(F522:Q522,0)</f>
        <v>12</v>
      </c>
      <c r="U522" s="209">
        <v>12</v>
      </c>
    </row>
    <row r="523" spans="1:21" ht="15" customHeight="1" x14ac:dyDescent="0.25">
      <c r="A523" s="7"/>
      <c r="B523" s="7"/>
      <c r="C523" s="7"/>
      <c r="D523" s="8"/>
      <c r="E523" s="9"/>
      <c r="F523" s="9">
        <f>IFERROR(SUMIFS(ENTRADAS!$J:$J,ENTRADAS!$B:$B,CADASTRO!$B523,ENTRADAS!$I:$I,CADASTRO!F$2)/(SUMIFS(ENTRADAS!$D:$D,ENTRADAS!$B:$B,CADASTRO!$B523,ENTRADAS!$I:$I,CADASTRO!F$2)),0)</f>
        <v>0</v>
      </c>
      <c r="G523" s="9">
        <f>IFERROR(SUMIFS(ENTRADAS!$J:$J,ENTRADAS!$B:$B,CADASTRO!$B523,ENTRADAS!$I:$I,CADASTRO!G$2)/(SUMIFS(ENTRADAS!$D:$D,ENTRADAS!$B:$B,CADASTRO!$B523,ENTRADAS!$I:$I,CADASTRO!G$2)),0)</f>
        <v>0</v>
      </c>
      <c r="H523" s="9">
        <f>IFERROR(SUMIFS(ENTRADAS!$J:$J,ENTRADAS!$B:$B,CADASTRO!$B523,ENTRADAS!$I:$I,CADASTRO!H$2)/(SUMIFS(ENTRADAS!$D:$D,ENTRADAS!$B:$B,CADASTRO!$B523,ENTRADAS!$I:$I,CADASTRO!H$2)),0)</f>
        <v>0</v>
      </c>
      <c r="I523" s="9">
        <f>IFERROR(SUMIFS(ENTRADAS!$J:$J,ENTRADAS!$B:$B,CADASTRO!$B523,ENTRADAS!$I:$I,CADASTRO!I$2)/(SUMIFS(ENTRADAS!$D:$D,ENTRADAS!$B:$B,CADASTRO!$B523,ENTRADAS!$I:$I,CADASTRO!I$2)),0)</f>
        <v>0</v>
      </c>
      <c r="J523" s="9">
        <f>IFERROR(SUMIFS(ENTRADAS!$J:$J,ENTRADAS!$B:$B,CADASTRO!$B523,ENTRADAS!$I:$I,CADASTRO!J$2)/(SUMIFS(ENTRADAS!$D:$D,ENTRADAS!$B:$B,CADASTRO!$B523,ENTRADAS!$I:$I,CADASTRO!J$2)),0)</f>
        <v>0</v>
      </c>
      <c r="K523" s="9">
        <f>IFERROR(SUMIFS(ENTRADAS!$J:$J,ENTRADAS!$B:$B,CADASTRO!$B523,ENTRADAS!$I:$I,CADASTRO!K$2)/(SUMIFS(ENTRADAS!$D:$D,ENTRADAS!$B:$B,CADASTRO!$B523,ENTRADAS!$I:$I,CADASTRO!K$2)),0)</f>
        <v>0</v>
      </c>
      <c r="L523" s="9">
        <f>IFERROR(SUMIFS(ENTRADAS!$J:$J,ENTRADAS!$B:$B,CADASTRO!$B523,ENTRADAS!$I:$I,CADASTRO!L$2)/(SUMIFS(ENTRADAS!$D:$D,ENTRADAS!$B:$B,CADASTRO!$B523,ENTRADAS!$I:$I,CADASTRO!L$2)),0)</f>
        <v>0</v>
      </c>
      <c r="M523" s="9">
        <f>IFERROR(SUMIFS(ENTRADAS!$J:$J,ENTRADAS!$B:$B,CADASTRO!$B523,ENTRADAS!$I:$I,CADASTRO!M$2)/(SUMIFS(ENTRADAS!$D:$D,ENTRADAS!$B:$B,CADASTRO!$B523,ENTRADAS!$I:$I,CADASTRO!M$2)),0)</f>
        <v>0</v>
      </c>
      <c r="N523" s="9">
        <f>IFERROR(SUMIFS(ENTRADAS!$J:$J,ENTRADAS!$B:$B,CADASTRO!$B523,ENTRADAS!$I:$I,CADASTRO!N$2)/(SUMIFS(ENTRADAS!$D:$D,ENTRADAS!$B:$B,CADASTRO!$B523,ENTRADAS!$I:$I,CADASTRO!N$2)),0)</f>
        <v>0</v>
      </c>
      <c r="O523" s="9">
        <f>IFERROR(SUMIFS(ENTRADAS!$J:$J,ENTRADAS!$B:$B,CADASTRO!$B523,ENTRADAS!$I:$I,CADASTRO!O$2)/(SUMIFS(ENTRADAS!$D:$D,ENTRADAS!$B:$B,CADASTRO!$B523,ENTRADAS!$I:$I,CADASTRO!O$2)),0)</f>
        <v>0</v>
      </c>
      <c r="P523" s="9">
        <f>IFERROR(SUMIFS(ENTRADAS!$J:$J,ENTRADAS!$B:$B,CADASTRO!$B523,ENTRADAS!$I:$I,CADASTRO!P$2)/(SUMIFS(ENTRADAS!$D:$D,ENTRADAS!$B:$B,CADASTRO!$B523,ENTRADAS!$I:$I,CADASTRO!P$2)),0)</f>
        <v>0</v>
      </c>
      <c r="Q523" s="9">
        <f>IFERROR(SUMIFS(ENTRADAS!$J:$J,ENTRADAS!$B:$B,CADASTRO!$B523,ENTRADAS!$I:$I,CADASTRO!Q$2)/(SUMIFS(ENTRADAS!$D:$D,ENTRADAS!$B:$B,CADASTRO!$B523,ENTRADAS!$I:$I,CADASTRO!Q$2)),0)</f>
        <v>0</v>
      </c>
      <c r="R523" s="212">
        <f t="shared" si="27"/>
        <v>0</v>
      </c>
      <c r="S523" s="17">
        <f t="shared" si="28"/>
        <v>0</v>
      </c>
      <c r="T523" s="212">
        <f t="shared" si="29"/>
        <v>12</v>
      </c>
      <c r="U523" s="209">
        <v>12</v>
      </c>
    </row>
    <row r="524" spans="1:21" ht="15" customHeight="1" x14ac:dyDescent="0.25">
      <c r="A524" s="7"/>
      <c r="B524" s="7"/>
      <c r="C524" s="7"/>
      <c r="D524" s="8"/>
      <c r="E524" s="9"/>
      <c r="F524" s="9">
        <f>IFERROR(SUMIFS(ENTRADAS!$J:$J,ENTRADAS!$B:$B,CADASTRO!$B524,ENTRADAS!$I:$I,CADASTRO!F$2)/(SUMIFS(ENTRADAS!$D:$D,ENTRADAS!$B:$B,CADASTRO!$B524,ENTRADAS!$I:$I,CADASTRO!F$2)),0)</f>
        <v>0</v>
      </c>
      <c r="G524" s="9">
        <f>IFERROR(SUMIFS(ENTRADAS!$J:$J,ENTRADAS!$B:$B,CADASTRO!$B524,ENTRADAS!$I:$I,CADASTRO!G$2)/(SUMIFS(ENTRADAS!$D:$D,ENTRADAS!$B:$B,CADASTRO!$B524,ENTRADAS!$I:$I,CADASTRO!G$2)),0)</f>
        <v>0</v>
      </c>
      <c r="H524" s="9">
        <f>IFERROR(SUMIFS(ENTRADAS!$J:$J,ENTRADAS!$B:$B,CADASTRO!$B524,ENTRADAS!$I:$I,CADASTRO!H$2)/(SUMIFS(ENTRADAS!$D:$D,ENTRADAS!$B:$B,CADASTRO!$B524,ENTRADAS!$I:$I,CADASTRO!H$2)),0)</f>
        <v>0</v>
      </c>
      <c r="I524" s="9">
        <f>IFERROR(SUMIFS(ENTRADAS!$J:$J,ENTRADAS!$B:$B,CADASTRO!$B524,ENTRADAS!$I:$I,CADASTRO!I$2)/(SUMIFS(ENTRADAS!$D:$D,ENTRADAS!$B:$B,CADASTRO!$B524,ENTRADAS!$I:$I,CADASTRO!I$2)),0)</f>
        <v>0</v>
      </c>
      <c r="J524" s="9">
        <f>IFERROR(SUMIFS(ENTRADAS!$J:$J,ENTRADAS!$B:$B,CADASTRO!$B524,ENTRADAS!$I:$I,CADASTRO!J$2)/(SUMIFS(ENTRADAS!$D:$D,ENTRADAS!$B:$B,CADASTRO!$B524,ENTRADAS!$I:$I,CADASTRO!J$2)),0)</f>
        <v>0</v>
      </c>
      <c r="K524" s="9">
        <f>IFERROR(SUMIFS(ENTRADAS!$J:$J,ENTRADAS!$B:$B,CADASTRO!$B524,ENTRADAS!$I:$I,CADASTRO!K$2)/(SUMIFS(ENTRADAS!$D:$D,ENTRADAS!$B:$B,CADASTRO!$B524,ENTRADAS!$I:$I,CADASTRO!K$2)),0)</f>
        <v>0</v>
      </c>
      <c r="L524" s="9">
        <f>IFERROR(SUMIFS(ENTRADAS!$J:$J,ENTRADAS!$B:$B,CADASTRO!$B524,ENTRADAS!$I:$I,CADASTRO!L$2)/(SUMIFS(ENTRADAS!$D:$D,ENTRADAS!$B:$B,CADASTRO!$B524,ENTRADAS!$I:$I,CADASTRO!L$2)),0)</f>
        <v>0</v>
      </c>
      <c r="M524" s="9">
        <f>IFERROR(SUMIFS(ENTRADAS!$J:$J,ENTRADAS!$B:$B,CADASTRO!$B524,ENTRADAS!$I:$I,CADASTRO!M$2)/(SUMIFS(ENTRADAS!$D:$D,ENTRADAS!$B:$B,CADASTRO!$B524,ENTRADAS!$I:$I,CADASTRO!M$2)),0)</f>
        <v>0</v>
      </c>
      <c r="N524" s="9">
        <f>IFERROR(SUMIFS(ENTRADAS!$J:$J,ENTRADAS!$B:$B,CADASTRO!$B524,ENTRADAS!$I:$I,CADASTRO!N$2)/(SUMIFS(ENTRADAS!$D:$D,ENTRADAS!$B:$B,CADASTRO!$B524,ENTRADAS!$I:$I,CADASTRO!N$2)),0)</f>
        <v>0</v>
      </c>
      <c r="O524" s="9">
        <f>IFERROR(SUMIFS(ENTRADAS!$J:$J,ENTRADAS!$B:$B,CADASTRO!$B524,ENTRADAS!$I:$I,CADASTRO!O$2)/(SUMIFS(ENTRADAS!$D:$D,ENTRADAS!$B:$B,CADASTRO!$B524,ENTRADAS!$I:$I,CADASTRO!O$2)),0)</f>
        <v>0</v>
      </c>
      <c r="P524" s="9">
        <f>IFERROR(SUMIFS(ENTRADAS!$J:$J,ENTRADAS!$B:$B,CADASTRO!$B524,ENTRADAS!$I:$I,CADASTRO!P$2)/(SUMIFS(ENTRADAS!$D:$D,ENTRADAS!$B:$B,CADASTRO!$B524,ENTRADAS!$I:$I,CADASTRO!P$2)),0)</f>
        <v>0</v>
      </c>
      <c r="Q524" s="9">
        <f>IFERROR(SUMIFS(ENTRADAS!$J:$J,ENTRADAS!$B:$B,CADASTRO!$B524,ENTRADAS!$I:$I,CADASTRO!Q$2)/(SUMIFS(ENTRADAS!$D:$D,ENTRADAS!$B:$B,CADASTRO!$B524,ENTRADAS!$I:$I,CADASTRO!Q$2)),0)</f>
        <v>0</v>
      </c>
      <c r="R524" s="212">
        <f t="shared" si="27"/>
        <v>0</v>
      </c>
      <c r="S524" s="17">
        <f t="shared" si="28"/>
        <v>0</v>
      </c>
      <c r="T524" s="212">
        <f t="shared" si="29"/>
        <v>12</v>
      </c>
      <c r="U524" s="209">
        <v>12</v>
      </c>
    </row>
    <row r="525" spans="1:21" ht="15" customHeight="1" x14ac:dyDescent="0.25">
      <c r="A525" s="7"/>
      <c r="B525" s="7"/>
      <c r="C525" s="7"/>
      <c r="D525" s="8"/>
      <c r="E525" s="9"/>
      <c r="F525" s="9">
        <f>IFERROR(SUMIFS(ENTRADAS!$J:$J,ENTRADAS!$B:$B,CADASTRO!$B525,ENTRADAS!$I:$I,CADASTRO!F$2)/(SUMIFS(ENTRADAS!$D:$D,ENTRADAS!$B:$B,CADASTRO!$B525,ENTRADAS!$I:$I,CADASTRO!F$2)),0)</f>
        <v>0</v>
      </c>
      <c r="G525" s="9">
        <f>IFERROR(SUMIFS(ENTRADAS!$J:$J,ENTRADAS!$B:$B,CADASTRO!$B525,ENTRADAS!$I:$I,CADASTRO!G$2)/(SUMIFS(ENTRADAS!$D:$D,ENTRADAS!$B:$B,CADASTRO!$B525,ENTRADAS!$I:$I,CADASTRO!G$2)),0)</f>
        <v>0</v>
      </c>
      <c r="H525" s="9">
        <f>IFERROR(SUMIFS(ENTRADAS!$J:$J,ENTRADAS!$B:$B,CADASTRO!$B525,ENTRADAS!$I:$I,CADASTRO!H$2)/(SUMIFS(ENTRADAS!$D:$D,ENTRADAS!$B:$B,CADASTRO!$B525,ENTRADAS!$I:$I,CADASTRO!H$2)),0)</f>
        <v>0</v>
      </c>
      <c r="I525" s="9">
        <f>IFERROR(SUMIFS(ENTRADAS!$J:$J,ENTRADAS!$B:$B,CADASTRO!$B525,ENTRADAS!$I:$I,CADASTRO!I$2)/(SUMIFS(ENTRADAS!$D:$D,ENTRADAS!$B:$B,CADASTRO!$B525,ENTRADAS!$I:$I,CADASTRO!I$2)),0)</f>
        <v>0</v>
      </c>
      <c r="J525" s="9">
        <f>IFERROR(SUMIFS(ENTRADAS!$J:$J,ENTRADAS!$B:$B,CADASTRO!$B525,ENTRADAS!$I:$I,CADASTRO!J$2)/(SUMIFS(ENTRADAS!$D:$D,ENTRADAS!$B:$B,CADASTRO!$B525,ENTRADAS!$I:$I,CADASTRO!J$2)),0)</f>
        <v>0</v>
      </c>
      <c r="K525" s="9">
        <f>IFERROR(SUMIFS(ENTRADAS!$J:$J,ENTRADAS!$B:$B,CADASTRO!$B525,ENTRADAS!$I:$I,CADASTRO!K$2)/(SUMIFS(ENTRADAS!$D:$D,ENTRADAS!$B:$B,CADASTRO!$B525,ENTRADAS!$I:$I,CADASTRO!K$2)),0)</f>
        <v>0</v>
      </c>
      <c r="L525" s="9">
        <f>IFERROR(SUMIFS(ENTRADAS!$J:$J,ENTRADAS!$B:$B,CADASTRO!$B525,ENTRADAS!$I:$I,CADASTRO!L$2)/(SUMIFS(ENTRADAS!$D:$D,ENTRADAS!$B:$B,CADASTRO!$B525,ENTRADAS!$I:$I,CADASTRO!L$2)),0)</f>
        <v>0</v>
      </c>
      <c r="M525" s="9">
        <f>IFERROR(SUMIFS(ENTRADAS!$J:$J,ENTRADAS!$B:$B,CADASTRO!$B525,ENTRADAS!$I:$I,CADASTRO!M$2)/(SUMIFS(ENTRADAS!$D:$D,ENTRADAS!$B:$B,CADASTRO!$B525,ENTRADAS!$I:$I,CADASTRO!M$2)),0)</f>
        <v>0</v>
      </c>
      <c r="N525" s="9">
        <f>IFERROR(SUMIFS(ENTRADAS!$J:$J,ENTRADAS!$B:$B,CADASTRO!$B525,ENTRADAS!$I:$I,CADASTRO!N$2)/(SUMIFS(ENTRADAS!$D:$D,ENTRADAS!$B:$B,CADASTRO!$B525,ENTRADAS!$I:$I,CADASTRO!N$2)),0)</f>
        <v>0</v>
      </c>
      <c r="O525" s="9">
        <f>IFERROR(SUMIFS(ENTRADAS!$J:$J,ENTRADAS!$B:$B,CADASTRO!$B525,ENTRADAS!$I:$I,CADASTRO!O$2)/(SUMIFS(ENTRADAS!$D:$D,ENTRADAS!$B:$B,CADASTRO!$B525,ENTRADAS!$I:$I,CADASTRO!O$2)),0)</f>
        <v>0</v>
      </c>
      <c r="P525" s="9">
        <f>IFERROR(SUMIFS(ENTRADAS!$J:$J,ENTRADAS!$B:$B,CADASTRO!$B525,ENTRADAS!$I:$I,CADASTRO!P$2)/(SUMIFS(ENTRADAS!$D:$D,ENTRADAS!$B:$B,CADASTRO!$B525,ENTRADAS!$I:$I,CADASTRO!P$2)),0)</f>
        <v>0</v>
      </c>
      <c r="Q525" s="9">
        <f>IFERROR(SUMIFS(ENTRADAS!$J:$J,ENTRADAS!$B:$B,CADASTRO!$B525,ENTRADAS!$I:$I,CADASTRO!Q$2)/(SUMIFS(ENTRADAS!$D:$D,ENTRADAS!$B:$B,CADASTRO!$B525,ENTRADAS!$I:$I,CADASTRO!Q$2)),0)</f>
        <v>0</v>
      </c>
      <c r="R525" s="212">
        <f t="shared" si="27"/>
        <v>0</v>
      </c>
      <c r="S525" s="17">
        <f t="shared" si="28"/>
        <v>0</v>
      </c>
      <c r="T525" s="212">
        <f t="shared" si="29"/>
        <v>12</v>
      </c>
      <c r="U525" s="209">
        <v>12</v>
      </c>
    </row>
    <row r="526" spans="1:21" ht="15" customHeight="1" x14ac:dyDescent="0.25">
      <c r="A526" s="7"/>
      <c r="B526" s="7"/>
      <c r="C526" s="7"/>
      <c r="D526" s="8"/>
      <c r="E526" s="9"/>
      <c r="F526" s="9">
        <f>IFERROR(SUMIFS(ENTRADAS!$J:$J,ENTRADAS!$B:$B,CADASTRO!$B526,ENTRADAS!$I:$I,CADASTRO!F$2)/(SUMIFS(ENTRADAS!$D:$D,ENTRADAS!$B:$B,CADASTRO!$B526,ENTRADAS!$I:$I,CADASTRO!F$2)),0)</f>
        <v>0</v>
      </c>
      <c r="G526" s="9">
        <f>IFERROR(SUMIFS(ENTRADAS!$J:$J,ENTRADAS!$B:$B,CADASTRO!$B526,ENTRADAS!$I:$I,CADASTRO!G$2)/(SUMIFS(ENTRADAS!$D:$D,ENTRADAS!$B:$B,CADASTRO!$B526,ENTRADAS!$I:$I,CADASTRO!G$2)),0)</f>
        <v>0</v>
      </c>
      <c r="H526" s="9">
        <f>IFERROR(SUMIFS(ENTRADAS!$J:$J,ENTRADAS!$B:$B,CADASTRO!$B526,ENTRADAS!$I:$I,CADASTRO!H$2)/(SUMIFS(ENTRADAS!$D:$D,ENTRADAS!$B:$B,CADASTRO!$B526,ENTRADAS!$I:$I,CADASTRO!H$2)),0)</f>
        <v>0</v>
      </c>
      <c r="I526" s="9">
        <f>IFERROR(SUMIFS(ENTRADAS!$J:$J,ENTRADAS!$B:$B,CADASTRO!$B526,ENTRADAS!$I:$I,CADASTRO!I$2)/(SUMIFS(ENTRADAS!$D:$D,ENTRADAS!$B:$B,CADASTRO!$B526,ENTRADAS!$I:$I,CADASTRO!I$2)),0)</f>
        <v>0</v>
      </c>
      <c r="J526" s="9">
        <f>IFERROR(SUMIFS(ENTRADAS!$J:$J,ENTRADAS!$B:$B,CADASTRO!$B526,ENTRADAS!$I:$I,CADASTRO!J$2)/(SUMIFS(ENTRADAS!$D:$D,ENTRADAS!$B:$B,CADASTRO!$B526,ENTRADAS!$I:$I,CADASTRO!J$2)),0)</f>
        <v>0</v>
      </c>
      <c r="K526" s="9">
        <f>IFERROR(SUMIFS(ENTRADAS!$J:$J,ENTRADAS!$B:$B,CADASTRO!$B526,ENTRADAS!$I:$I,CADASTRO!K$2)/(SUMIFS(ENTRADAS!$D:$D,ENTRADAS!$B:$B,CADASTRO!$B526,ENTRADAS!$I:$I,CADASTRO!K$2)),0)</f>
        <v>0</v>
      </c>
      <c r="L526" s="9">
        <f>IFERROR(SUMIFS(ENTRADAS!$J:$J,ENTRADAS!$B:$B,CADASTRO!$B526,ENTRADAS!$I:$I,CADASTRO!L$2)/(SUMIFS(ENTRADAS!$D:$D,ENTRADAS!$B:$B,CADASTRO!$B526,ENTRADAS!$I:$I,CADASTRO!L$2)),0)</f>
        <v>0</v>
      </c>
      <c r="M526" s="9">
        <f>IFERROR(SUMIFS(ENTRADAS!$J:$J,ENTRADAS!$B:$B,CADASTRO!$B526,ENTRADAS!$I:$I,CADASTRO!M$2)/(SUMIFS(ENTRADAS!$D:$D,ENTRADAS!$B:$B,CADASTRO!$B526,ENTRADAS!$I:$I,CADASTRO!M$2)),0)</f>
        <v>0</v>
      </c>
      <c r="N526" s="9">
        <f>IFERROR(SUMIFS(ENTRADAS!$J:$J,ENTRADAS!$B:$B,CADASTRO!$B526,ENTRADAS!$I:$I,CADASTRO!N$2)/(SUMIFS(ENTRADAS!$D:$D,ENTRADAS!$B:$B,CADASTRO!$B526,ENTRADAS!$I:$I,CADASTRO!N$2)),0)</f>
        <v>0</v>
      </c>
      <c r="O526" s="9">
        <f>IFERROR(SUMIFS(ENTRADAS!$J:$J,ENTRADAS!$B:$B,CADASTRO!$B526,ENTRADAS!$I:$I,CADASTRO!O$2)/(SUMIFS(ENTRADAS!$D:$D,ENTRADAS!$B:$B,CADASTRO!$B526,ENTRADAS!$I:$I,CADASTRO!O$2)),0)</f>
        <v>0</v>
      </c>
      <c r="P526" s="9">
        <f>IFERROR(SUMIFS(ENTRADAS!$J:$J,ENTRADAS!$B:$B,CADASTRO!$B526,ENTRADAS!$I:$I,CADASTRO!P$2)/(SUMIFS(ENTRADAS!$D:$D,ENTRADAS!$B:$B,CADASTRO!$B526,ENTRADAS!$I:$I,CADASTRO!P$2)),0)</f>
        <v>0</v>
      </c>
      <c r="Q526" s="9">
        <f>IFERROR(SUMIFS(ENTRADAS!$J:$J,ENTRADAS!$B:$B,CADASTRO!$B526,ENTRADAS!$I:$I,CADASTRO!Q$2)/(SUMIFS(ENTRADAS!$D:$D,ENTRADAS!$B:$B,CADASTRO!$B526,ENTRADAS!$I:$I,CADASTRO!Q$2)),0)</f>
        <v>0</v>
      </c>
      <c r="R526" s="212">
        <f t="shared" si="27"/>
        <v>0</v>
      </c>
      <c r="S526" s="17">
        <f t="shared" si="28"/>
        <v>0</v>
      </c>
      <c r="T526" s="212">
        <f t="shared" si="29"/>
        <v>12</v>
      </c>
      <c r="U526" s="209">
        <v>12</v>
      </c>
    </row>
    <row r="527" spans="1:21" ht="15" customHeight="1" x14ac:dyDescent="0.25">
      <c r="A527" s="7"/>
      <c r="B527" s="7"/>
      <c r="C527" s="7"/>
      <c r="D527" s="8"/>
      <c r="E527" s="9"/>
      <c r="F527" s="9">
        <f>IFERROR(SUMIFS(ENTRADAS!$J:$J,ENTRADAS!$B:$B,CADASTRO!$B527,ENTRADAS!$I:$I,CADASTRO!F$2)/(SUMIFS(ENTRADAS!$D:$D,ENTRADAS!$B:$B,CADASTRO!$B527,ENTRADAS!$I:$I,CADASTRO!F$2)),0)</f>
        <v>0</v>
      </c>
      <c r="G527" s="9">
        <f>IFERROR(SUMIFS(ENTRADAS!$J:$J,ENTRADAS!$B:$B,CADASTRO!$B527,ENTRADAS!$I:$I,CADASTRO!G$2)/(SUMIFS(ENTRADAS!$D:$D,ENTRADAS!$B:$B,CADASTRO!$B527,ENTRADAS!$I:$I,CADASTRO!G$2)),0)</f>
        <v>0</v>
      </c>
      <c r="H527" s="9">
        <f>IFERROR(SUMIFS(ENTRADAS!$J:$J,ENTRADAS!$B:$B,CADASTRO!$B527,ENTRADAS!$I:$I,CADASTRO!H$2)/(SUMIFS(ENTRADAS!$D:$D,ENTRADAS!$B:$B,CADASTRO!$B527,ENTRADAS!$I:$I,CADASTRO!H$2)),0)</f>
        <v>0</v>
      </c>
      <c r="I527" s="9">
        <f>IFERROR(SUMIFS(ENTRADAS!$J:$J,ENTRADAS!$B:$B,CADASTRO!$B527,ENTRADAS!$I:$I,CADASTRO!I$2)/(SUMIFS(ENTRADAS!$D:$D,ENTRADAS!$B:$B,CADASTRO!$B527,ENTRADAS!$I:$I,CADASTRO!I$2)),0)</f>
        <v>0</v>
      </c>
      <c r="J527" s="9">
        <f>IFERROR(SUMIFS(ENTRADAS!$J:$J,ENTRADAS!$B:$B,CADASTRO!$B527,ENTRADAS!$I:$I,CADASTRO!J$2)/(SUMIFS(ENTRADAS!$D:$D,ENTRADAS!$B:$B,CADASTRO!$B527,ENTRADAS!$I:$I,CADASTRO!J$2)),0)</f>
        <v>0</v>
      </c>
      <c r="K527" s="9">
        <f>IFERROR(SUMIFS(ENTRADAS!$J:$J,ENTRADAS!$B:$B,CADASTRO!$B527,ENTRADAS!$I:$I,CADASTRO!K$2)/(SUMIFS(ENTRADAS!$D:$D,ENTRADAS!$B:$B,CADASTRO!$B527,ENTRADAS!$I:$I,CADASTRO!K$2)),0)</f>
        <v>0</v>
      </c>
      <c r="L527" s="9">
        <f>IFERROR(SUMIFS(ENTRADAS!$J:$J,ENTRADAS!$B:$B,CADASTRO!$B527,ENTRADAS!$I:$I,CADASTRO!L$2)/(SUMIFS(ENTRADAS!$D:$D,ENTRADAS!$B:$B,CADASTRO!$B527,ENTRADAS!$I:$I,CADASTRO!L$2)),0)</f>
        <v>0</v>
      </c>
      <c r="M527" s="9">
        <f>IFERROR(SUMIFS(ENTRADAS!$J:$J,ENTRADAS!$B:$B,CADASTRO!$B527,ENTRADAS!$I:$I,CADASTRO!M$2)/(SUMIFS(ENTRADAS!$D:$D,ENTRADAS!$B:$B,CADASTRO!$B527,ENTRADAS!$I:$I,CADASTRO!M$2)),0)</f>
        <v>0</v>
      </c>
      <c r="N527" s="9">
        <f>IFERROR(SUMIFS(ENTRADAS!$J:$J,ENTRADAS!$B:$B,CADASTRO!$B527,ENTRADAS!$I:$I,CADASTRO!N$2)/(SUMIFS(ENTRADAS!$D:$D,ENTRADAS!$B:$B,CADASTRO!$B527,ENTRADAS!$I:$I,CADASTRO!N$2)),0)</f>
        <v>0</v>
      </c>
      <c r="O527" s="9">
        <f>IFERROR(SUMIFS(ENTRADAS!$J:$J,ENTRADAS!$B:$B,CADASTRO!$B527,ENTRADAS!$I:$I,CADASTRO!O$2)/(SUMIFS(ENTRADAS!$D:$D,ENTRADAS!$B:$B,CADASTRO!$B527,ENTRADAS!$I:$I,CADASTRO!O$2)),0)</f>
        <v>0</v>
      </c>
      <c r="P527" s="9">
        <f>IFERROR(SUMIFS(ENTRADAS!$J:$J,ENTRADAS!$B:$B,CADASTRO!$B527,ENTRADAS!$I:$I,CADASTRO!P$2)/(SUMIFS(ENTRADAS!$D:$D,ENTRADAS!$B:$B,CADASTRO!$B527,ENTRADAS!$I:$I,CADASTRO!P$2)),0)</f>
        <v>0</v>
      </c>
      <c r="Q527" s="9">
        <f>IFERROR(SUMIFS(ENTRADAS!$J:$J,ENTRADAS!$B:$B,CADASTRO!$B527,ENTRADAS!$I:$I,CADASTRO!Q$2)/(SUMIFS(ENTRADAS!$D:$D,ENTRADAS!$B:$B,CADASTRO!$B527,ENTRADAS!$I:$I,CADASTRO!Q$2)),0)</f>
        <v>0</v>
      </c>
      <c r="R527" s="212">
        <f t="shared" si="27"/>
        <v>0</v>
      </c>
      <c r="S527" s="17">
        <f t="shared" si="28"/>
        <v>0</v>
      </c>
      <c r="T527" s="212">
        <f t="shared" si="29"/>
        <v>12</v>
      </c>
      <c r="U527" s="209">
        <v>12</v>
      </c>
    </row>
    <row r="528" spans="1:21" ht="15" customHeight="1" x14ac:dyDescent="0.25">
      <c r="A528" s="7"/>
      <c r="B528" s="7"/>
      <c r="C528" s="7"/>
      <c r="D528" s="8"/>
      <c r="E528" s="9"/>
      <c r="F528" s="9">
        <f>IFERROR(SUMIFS(ENTRADAS!$J:$J,ENTRADAS!$B:$B,CADASTRO!$B528,ENTRADAS!$I:$I,CADASTRO!F$2)/(SUMIFS(ENTRADAS!$D:$D,ENTRADAS!$B:$B,CADASTRO!$B528,ENTRADAS!$I:$I,CADASTRO!F$2)),0)</f>
        <v>0</v>
      </c>
      <c r="G528" s="9">
        <f>IFERROR(SUMIFS(ENTRADAS!$J:$J,ENTRADAS!$B:$B,CADASTRO!$B528,ENTRADAS!$I:$I,CADASTRO!G$2)/(SUMIFS(ENTRADAS!$D:$D,ENTRADAS!$B:$B,CADASTRO!$B528,ENTRADAS!$I:$I,CADASTRO!G$2)),0)</f>
        <v>0</v>
      </c>
      <c r="H528" s="9">
        <f>IFERROR(SUMIFS(ENTRADAS!$J:$J,ENTRADAS!$B:$B,CADASTRO!$B528,ENTRADAS!$I:$I,CADASTRO!H$2)/(SUMIFS(ENTRADAS!$D:$D,ENTRADAS!$B:$B,CADASTRO!$B528,ENTRADAS!$I:$I,CADASTRO!H$2)),0)</f>
        <v>0</v>
      </c>
      <c r="I528" s="9">
        <f>IFERROR(SUMIFS(ENTRADAS!$J:$J,ENTRADAS!$B:$B,CADASTRO!$B528,ENTRADAS!$I:$I,CADASTRO!I$2)/(SUMIFS(ENTRADAS!$D:$D,ENTRADAS!$B:$B,CADASTRO!$B528,ENTRADAS!$I:$I,CADASTRO!I$2)),0)</f>
        <v>0</v>
      </c>
      <c r="J528" s="9">
        <f>IFERROR(SUMIFS(ENTRADAS!$J:$J,ENTRADAS!$B:$B,CADASTRO!$B528,ENTRADAS!$I:$I,CADASTRO!J$2)/(SUMIFS(ENTRADAS!$D:$D,ENTRADAS!$B:$B,CADASTRO!$B528,ENTRADAS!$I:$I,CADASTRO!J$2)),0)</f>
        <v>0</v>
      </c>
      <c r="K528" s="9">
        <f>IFERROR(SUMIFS(ENTRADAS!$J:$J,ENTRADAS!$B:$B,CADASTRO!$B528,ENTRADAS!$I:$I,CADASTRO!K$2)/(SUMIFS(ENTRADAS!$D:$D,ENTRADAS!$B:$B,CADASTRO!$B528,ENTRADAS!$I:$I,CADASTRO!K$2)),0)</f>
        <v>0</v>
      </c>
      <c r="L528" s="9">
        <f>IFERROR(SUMIFS(ENTRADAS!$J:$J,ENTRADAS!$B:$B,CADASTRO!$B528,ENTRADAS!$I:$I,CADASTRO!L$2)/(SUMIFS(ENTRADAS!$D:$D,ENTRADAS!$B:$B,CADASTRO!$B528,ENTRADAS!$I:$I,CADASTRO!L$2)),0)</f>
        <v>0</v>
      </c>
      <c r="M528" s="9">
        <f>IFERROR(SUMIFS(ENTRADAS!$J:$J,ENTRADAS!$B:$B,CADASTRO!$B528,ENTRADAS!$I:$I,CADASTRO!M$2)/(SUMIFS(ENTRADAS!$D:$D,ENTRADAS!$B:$B,CADASTRO!$B528,ENTRADAS!$I:$I,CADASTRO!M$2)),0)</f>
        <v>0</v>
      </c>
      <c r="N528" s="9">
        <f>IFERROR(SUMIFS(ENTRADAS!$J:$J,ENTRADAS!$B:$B,CADASTRO!$B528,ENTRADAS!$I:$I,CADASTRO!N$2)/(SUMIFS(ENTRADAS!$D:$D,ENTRADAS!$B:$B,CADASTRO!$B528,ENTRADAS!$I:$I,CADASTRO!N$2)),0)</f>
        <v>0</v>
      </c>
      <c r="O528" s="9">
        <f>IFERROR(SUMIFS(ENTRADAS!$J:$J,ENTRADAS!$B:$B,CADASTRO!$B528,ENTRADAS!$I:$I,CADASTRO!O$2)/(SUMIFS(ENTRADAS!$D:$D,ENTRADAS!$B:$B,CADASTRO!$B528,ENTRADAS!$I:$I,CADASTRO!O$2)),0)</f>
        <v>0</v>
      </c>
      <c r="P528" s="9">
        <f>IFERROR(SUMIFS(ENTRADAS!$J:$J,ENTRADAS!$B:$B,CADASTRO!$B528,ENTRADAS!$I:$I,CADASTRO!P$2)/(SUMIFS(ENTRADAS!$D:$D,ENTRADAS!$B:$B,CADASTRO!$B528,ENTRADAS!$I:$I,CADASTRO!P$2)),0)</f>
        <v>0</v>
      </c>
      <c r="Q528" s="9">
        <f>IFERROR(SUMIFS(ENTRADAS!$J:$J,ENTRADAS!$B:$B,CADASTRO!$B528,ENTRADAS!$I:$I,CADASTRO!Q$2)/(SUMIFS(ENTRADAS!$D:$D,ENTRADAS!$B:$B,CADASTRO!$B528,ENTRADAS!$I:$I,CADASTRO!Q$2)),0)</f>
        <v>0</v>
      </c>
      <c r="R528" s="212">
        <f t="shared" si="27"/>
        <v>0</v>
      </c>
      <c r="S528" s="17">
        <f t="shared" si="28"/>
        <v>0</v>
      </c>
      <c r="T528" s="212">
        <f t="shared" si="29"/>
        <v>12</v>
      </c>
      <c r="U528" s="209">
        <v>12</v>
      </c>
    </row>
    <row r="529" spans="1:21" ht="15" customHeight="1" x14ac:dyDescent="0.25">
      <c r="A529" s="7"/>
      <c r="B529" s="7"/>
      <c r="C529" s="7"/>
      <c r="D529" s="8"/>
      <c r="E529" s="9"/>
      <c r="F529" s="9">
        <f>IFERROR(SUMIFS(ENTRADAS!$J:$J,ENTRADAS!$B:$B,CADASTRO!$B529,ENTRADAS!$I:$I,CADASTRO!F$2)/(SUMIFS(ENTRADAS!$D:$D,ENTRADAS!$B:$B,CADASTRO!$B529,ENTRADAS!$I:$I,CADASTRO!F$2)),0)</f>
        <v>0</v>
      </c>
      <c r="G529" s="9">
        <f>IFERROR(SUMIFS(ENTRADAS!$J:$J,ENTRADAS!$B:$B,CADASTRO!$B529,ENTRADAS!$I:$I,CADASTRO!G$2)/(SUMIFS(ENTRADAS!$D:$D,ENTRADAS!$B:$B,CADASTRO!$B529,ENTRADAS!$I:$I,CADASTRO!G$2)),0)</f>
        <v>0</v>
      </c>
      <c r="H529" s="9">
        <f>IFERROR(SUMIFS(ENTRADAS!$J:$J,ENTRADAS!$B:$B,CADASTRO!$B529,ENTRADAS!$I:$I,CADASTRO!H$2)/(SUMIFS(ENTRADAS!$D:$D,ENTRADAS!$B:$B,CADASTRO!$B529,ENTRADAS!$I:$I,CADASTRO!H$2)),0)</f>
        <v>0</v>
      </c>
      <c r="I529" s="9">
        <f>IFERROR(SUMIFS(ENTRADAS!$J:$J,ENTRADAS!$B:$B,CADASTRO!$B529,ENTRADAS!$I:$I,CADASTRO!I$2)/(SUMIFS(ENTRADAS!$D:$D,ENTRADAS!$B:$B,CADASTRO!$B529,ENTRADAS!$I:$I,CADASTRO!I$2)),0)</f>
        <v>0</v>
      </c>
      <c r="J529" s="9">
        <f>IFERROR(SUMIFS(ENTRADAS!$J:$J,ENTRADAS!$B:$B,CADASTRO!$B529,ENTRADAS!$I:$I,CADASTRO!J$2)/(SUMIFS(ENTRADAS!$D:$D,ENTRADAS!$B:$B,CADASTRO!$B529,ENTRADAS!$I:$I,CADASTRO!J$2)),0)</f>
        <v>0</v>
      </c>
      <c r="K529" s="9">
        <f>IFERROR(SUMIFS(ENTRADAS!$J:$J,ENTRADAS!$B:$B,CADASTRO!$B529,ENTRADAS!$I:$I,CADASTRO!K$2)/(SUMIFS(ENTRADAS!$D:$D,ENTRADAS!$B:$B,CADASTRO!$B529,ENTRADAS!$I:$I,CADASTRO!K$2)),0)</f>
        <v>0</v>
      </c>
      <c r="L529" s="9">
        <f>IFERROR(SUMIFS(ENTRADAS!$J:$J,ENTRADAS!$B:$B,CADASTRO!$B529,ENTRADAS!$I:$I,CADASTRO!L$2)/(SUMIFS(ENTRADAS!$D:$D,ENTRADAS!$B:$B,CADASTRO!$B529,ENTRADAS!$I:$I,CADASTRO!L$2)),0)</f>
        <v>0</v>
      </c>
      <c r="M529" s="9">
        <f>IFERROR(SUMIFS(ENTRADAS!$J:$J,ENTRADAS!$B:$B,CADASTRO!$B529,ENTRADAS!$I:$I,CADASTRO!M$2)/(SUMIFS(ENTRADAS!$D:$D,ENTRADAS!$B:$B,CADASTRO!$B529,ENTRADAS!$I:$I,CADASTRO!M$2)),0)</f>
        <v>0</v>
      </c>
      <c r="N529" s="9">
        <f>IFERROR(SUMIFS(ENTRADAS!$J:$J,ENTRADAS!$B:$B,CADASTRO!$B529,ENTRADAS!$I:$I,CADASTRO!N$2)/(SUMIFS(ENTRADAS!$D:$D,ENTRADAS!$B:$B,CADASTRO!$B529,ENTRADAS!$I:$I,CADASTRO!N$2)),0)</f>
        <v>0</v>
      </c>
      <c r="O529" s="9">
        <f>IFERROR(SUMIFS(ENTRADAS!$J:$J,ENTRADAS!$B:$B,CADASTRO!$B529,ENTRADAS!$I:$I,CADASTRO!O$2)/(SUMIFS(ENTRADAS!$D:$D,ENTRADAS!$B:$B,CADASTRO!$B529,ENTRADAS!$I:$I,CADASTRO!O$2)),0)</f>
        <v>0</v>
      </c>
      <c r="P529" s="9">
        <f>IFERROR(SUMIFS(ENTRADAS!$J:$J,ENTRADAS!$B:$B,CADASTRO!$B529,ENTRADAS!$I:$I,CADASTRO!P$2)/(SUMIFS(ENTRADAS!$D:$D,ENTRADAS!$B:$B,CADASTRO!$B529,ENTRADAS!$I:$I,CADASTRO!P$2)),0)</f>
        <v>0</v>
      </c>
      <c r="Q529" s="9">
        <f>IFERROR(SUMIFS(ENTRADAS!$J:$J,ENTRADAS!$B:$B,CADASTRO!$B529,ENTRADAS!$I:$I,CADASTRO!Q$2)/(SUMIFS(ENTRADAS!$D:$D,ENTRADAS!$B:$B,CADASTRO!$B529,ENTRADAS!$I:$I,CADASTRO!Q$2)),0)</f>
        <v>0</v>
      </c>
      <c r="R529" s="212">
        <f t="shared" si="27"/>
        <v>0</v>
      </c>
      <c r="S529" s="17">
        <f t="shared" si="28"/>
        <v>0</v>
      </c>
      <c r="T529" s="212">
        <f t="shared" si="29"/>
        <v>12</v>
      </c>
      <c r="U529" s="209">
        <v>12</v>
      </c>
    </row>
    <row r="530" spans="1:21" ht="15" customHeight="1" x14ac:dyDescent="0.25">
      <c r="A530" s="7"/>
      <c r="B530" s="7"/>
      <c r="C530" s="7"/>
      <c r="D530" s="8"/>
      <c r="E530" s="9"/>
      <c r="F530" s="9">
        <f>IFERROR(SUMIFS(ENTRADAS!$J:$J,ENTRADAS!$B:$B,CADASTRO!$B530,ENTRADAS!$I:$I,CADASTRO!F$2)/(SUMIFS(ENTRADAS!$D:$D,ENTRADAS!$B:$B,CADASTRO!$B530,ENTRADAS!$I:$I,CADASTRO!F$2)),0)</f>
        <v>0</v>
      </c>
      <c r="G530" s="9">
        <f>IFERROR(SUMIFS(ENTRADAS!$J:$J,ENTRADAS!$B:$B,CADASTRO!$B530,ENTRADAS!$I:$I,CADASTRO!G$2)/(SUMIFS(ENTRADAS!$D:$D,ENTRADAS!$B:$B,CADASTRO!$B530,ENTRADAS!$I:$I,CADASTRO!G$2)),0)</f>
        <v>0</v>
      </c>
      <c r="H530" s="9">
        <f>IFERROR(SUMIFS(ENTRADAS!$J:$J,ENTRADAS!$B:$B,CADASTRO!$B530,ENTRADAS!$I:$I,CADASTRO!H$2)/(SUMIFS(ENTRADAS!$D:$D,ENTRADAS!$B:$B,CADASTRO!$B530,ENTRADAS!$I:$I,CADASTRO!H$2)),0)</f>
        <v>0</v>
      </c>
      <c r="I530" s="9">
        <f>IFERROR(SUMIFS(ENTRADAS!$J:$J,ENTRADAS!$B:$B,CADASTRO!$B530,ENTRADAS!$I:$I,CADASTRO!I$2)/(SUMIFS(ENTRADAS!$D:$D,ENTRADAS!$B:$B,CADASTRO!$B530,ENTRADAS!$I:$I,CADASTRO!I$2)),0)</f>
        <v>0</v>
      </c>
      <c r="J530" s="9">
        <f>IFERROR(SUMIFS(ENTRADAS!$J:$J,ENTRADAS!$B:$B,CADASTRO!$B530,ENTRADAS!$I:$I,CADASTRO!J$2)/(SUMIFS(ENTRADAS!$D:$D,ENTRADAS!$B:$B,CADASTRO!$B530,ENTRADAS!$I:$I,CADASTRO!J$2)),0)</f>
        <v>0</v>
      </c>
      <c r="K530" s="9">
        <f>IFERROR(SUMIFS(ENTRADAS!$J:$J,ENTRADAS!$B:$B,CADASTRO!$B530,ENTRADAS!$I:$I,CADASTRO!K$2)/(SUMIFS(ENTRADAS!$D:$D,ENTRADAS!$B:$B,CADASTRO!$B530,ENTRADAS!$I:$I,CADASTRO!K$2)),0)</f>
        <v>0</v>
      </c>
      <c r="L530" s="9">
        <f>IFERROR(SUMIFS(ENTRADAS!$J:$J,ENTRADAS!$B:$B,CADASTRO!$B530,ENTRADAS!$I:$I,CADASTRO!L$2)/(SUMIFS(ENTRADAS!$D:$D,ENTRADAS!$B:$B,CADASTRO!$B530,ENTRADAS!$I:$I,CADASTRO!L$2)),0)</f>
        <v>0</v>
      </c>
      <c r="M530" s="9">
        <f>IFERROR(SUMIFS(ENTRADAS!$J:$J,ENTRADAS!$B:$B,CADASTRO!$B530,ENTRADAS!$I:$I,CADASTRO!M$2)/(SUMIFS(ENTRADAS!$D:$D,ENTRADAS!$B:$B,CADASTRO!$B530,ENTRADAS!$I:$I,CADASTRO!M$2)),0)</f>
        <v>0</v>
      </c>
      <c r="N530" s="9">
        <f>IFERROR(SUMIFS(ENTRADAS!$J:$J,ENTRADAS!$B:$B,CADASTRO!$B530,ENTRADAS!$I:$I,CADASTRO!N$2)/(SUMIFS(ENTRADAS!$D:$D,ENTRADAS!$B:$B,CADASTRO!$B530,ENTRADAS!$I:$I,CADASTRO!N$2)),0)</f>
        <v>0</v>
      </c>
      <c r="O530" s="9">
        <f>IFERROR(SUMIFS(ENTRADAS!$J:$J,ENTRADAS!$B:$B,CADASTRO!$B530,ENTRADAS!$I:$I,CADASTRO!O$2)/(SUMIFS(ENTRADAS!$D:$D,ENTRADAS!$B:$B,CADASTRO!$B530,ENTRADAS!$I:$I,CADASTRO!O$2)),0)</f>
        <v>0</v>
      </c>
      <c r="P530" s="9">
        <f>IFERROR(SUMIFS(ENTRADAS!$J:$J,ENTRADAS!$B:$B,CADASTRO!$B530,ENTRADAS!$I:$I,CADASTRO!P$2)/(SUMIFS(ENTRADAS!$D:$D,ENTRADAS!$B:$B,CADASTRO!$B530,ENTRADAS!$I:$I,CADASTRO!P$2)),0)</f>
        <v>0</v>
      </c>
      <c r="Q530" s="9">
        <f>IFERROR(SUMIFS(ENTRADAS!$J:$J,ENTRADAS!$B:$B,CADASTRO!$B530,ENTRADAS!$I:$I,CADASTRO!Q$2)/(SUMIFS(ENTRADAS!$D:$D,ENTRADAS!$B:$B,CADASTRO!$B530,ENTRADAS!$I:$I,CADASTRO!Q$2)),0)</f>
        <v>0</v>
      </c>
      <c r="R530" s="212">
        <f t="shared" si="27"/>
        <v>0</v>
      </c>
      <c r="S530" s="17">
        <f t="shared" si="28"/>
        <v>0</v>
      </c>
      <c r="T530" s="212">
        <f t="shared" si="29"/>
        <v>12</v>
      </c>
      <c r="U530" s="209">
        <v>12</v>
      </c>
    </row>
    <row r="531" spans="1:21" ht="15" customHeight="1" x14ac:dyDescent="0.25">
      <c r="A531" s="7"/>
      <c r="B531" s="7"/>
      <c r="C531" s="7"/>
      <c r="D531" s="8"/>
      <c r="E531" s="9"/>
      <c r="F531" s="9">
        <f>IFERROR(SUMIFS(ENTRADAS!$J:$J,ENTRADAS!$B:$B,CADASTRO!$B531,ENTRADAS!$I:$I,CADASTRO!F$2)/(SUMIFS(ENTRADAS!$D:$D,ENTRADAS!$B:$B,CADASTRO!$B531,ENTRADAS!$I:$I,CADASTRO!F$2)),0)</f>
        <v>0</v>
      </c>
      <c r="G531" s="9">
        <f>IFERROR(SUMIFS(ENTRADAS!$J:$J,ENTRADAS!$B:$B,CADASTRO!$B531,ENTRADAS!$I:$I,CADASTRO!G$2)/(SUMIFS(ENTRADAS!$D:$D,ENTRADAS!$B:$B,CADASTRO!$B531,ENTRADAS!$I:$I,CADASTRO!G$2)),0)</f>
        <v>0</v>
      </c>
      <c r="H531" s="9">
        <f>IFERROR(SUMIFS(ENTRADAS!$J:$J,ENTRADAS!$B:$B,CADASTRO!$B531,ENTRADAS!$I:$I,CADASTRO!H$2)/(SUMIFS(ENTRADAS!$D:$D,ENTRADAS!$B:$B,CADASTRO!$B531,ENTRADAS!$I:$I,CADASTRO!H$2)),0)</f>
        <v>0</v>
      </c>
      <c r="I531" s="9">
        <f>IFERROR(SUMIFS(ENTRADAS!$J:$J,ENTRADAS!$B:$B,CADASTRO!$B531,ENTRADAS!$I:$I,CADASTRO!I$2)/(SUMIFS(ENTRADAS!$D:$D,ENTRADAS!$B:$B,CADASTRO!$B531,ENTRADAS!$I:$I,CADASTRO!I$2)),0)</f>
        <v>0</v>
      </c>
      <c r="J531" s="9">
        <f>IFERROR(SUMIFS(ENTRADAS!$J:$J,ENTRADAS!$B:$B,CADASTRO!$B531,ENTRADAS!$I:$I,CADASTRO!J$2)/(SUMIFS(ENTRADAS!$D:$D,ENTRADAS!$B:$B,CADASTRO!$B531,ENTRADAS!$I:$I,CADASTRO!J$2)),0)</f>
        <v>0</v>
      </c>
      <c r="K531" s="9">
        <f>IFERROR(SUMIFS(ENTRADAS!$J:$J,ENTRADAS!$B:$B,CADASTRO!$B531,ENTRADAS!$I:$I,CADASTRO!K$2)/(SUMIFS(ENTRADAS!$D:$D,ENTRADAS!$B:$B,CADASTRO!$B531,ENTRADAS!$I:$I,CADASTRO!K$2)),0)</f>
        <v>0</v>
      </c>
      <c r="L531" s="9">
        <f>IFERROR(SUMIFS(ENTRADAS!$J:$J,ENTRADAS!$B:$B,CADASTRO!$B531,ENTRADAS!$I:$I,CADASTRO!L$2)/(SUMIFS(ENTRADAS!$D:$D,ENTRADAS!$B:$B,CADASTRO!$B531,ENTRADAS!$I:$I,CADASTRO!L$2)),0)</f>
        <v>0</v>
      </c>
      <c r="M531" s="9">
        <f>IFERROR(SUMIFS(ENTRADAS!$J:$J,ENTRADAS!$B:$B,CADASTRO!$B531,ENTRADAS!$I:$I,CADASTRO!M$2)/(SUMIFS(ENTRADAS!$D:$D,ENTRADAS!$B:$B,CADASTRO!$B531,ENTRADAS!$I:$I,CADASTRO!M$2)),0)</f>
        <v>0</v>
      </c>
      <c r="N531" s="9">
        <f>IFERROR(SUMIFS(ENTRADAS!$J:$J,ENTRADAS!$B:$B,CADASTRO!$B531,ENTRADAS!$I:$I,CADASTRO!N$2)/(SUMIFS(ENTRADAS!$D:$D,ENTRADAS!$B:$B,CADASTRO!$B531,ENTRADAS!$I:$I,CADASTRO!N$2)),0)</f>
        <v>0</v>
      </c>
      <c r="O531" s="9">
        <f>IFERROR(SUMIFS(ENTRADAS!$J:$J,ENTRADAS!$B:$B,CADASTRO!$B531,ENTRADAS!$I:$I,CADASTRO!O$2)/(SUMIFS(ENTRADAS!$D:$D,ENTRADAS!$B:$B,CADASTRO!$B531,ENTRADAS!$I:$I,CADASTRO!O$2)),0)</f>
        <v>0</v>
      </c>
      <c r="P531" s="9">
        <f>IFERROR(SUMIFS(ENTRADAS!$J:$J,ENTRADAS!$B:$B,CADASTRO!$B531,ENTRADAS!$I:$I,CADASTRO!P$2)/(SUMIFS(ENTRADAS!$D:$D,ENTRADAS!$B:$B,CADASTRO!$B531,ENTRADAS!$I:$I,CADASTRO!P$2)),0)</f>
        <v>0</v>
      </c>
      <c r="Q531" s="9">
        <f>IFERROR(SUMIFS(ENTRADAS!$J:$J,ENTRADAS!$B:$B,CADASTRO!$B531,ENTRADAS!$I:$I,CADASTRO!Q$2)/(SUMIFS(ENTRADAS!$D:$D,ENTRADAS!$B:$B,CADASTRO!$B531,ENTRADAS!$I:$I,CADASTRO!Q$2)),0)</f>
        <v>0</v>
      </c>
      <c r="R531" s="212">
        <f t="shared" si="27"/>
        <v>0</v>
      </c>
      <c r="S531" s="17">
        <f t="shared" si="28"/>
        <v>0</v>
      </c>
      <c r="T531" s="212">
        <f t="shared" si="29"/>
        <v>12</v>
      </c>
      <c r="U531" s="209">
        <v>12</v>
      </c>
    </row>
    <row r="532" spans="1:21" ht="15" customHeight="1" x14ac:dyDescent="0.25">
      <c r="A532" s="7"/>
      <c r="B532" s="7"/>
      <c r="C532" s="7"/>
      <c r="D532" s="8"/>
      <c r="E532" s="9"/>
      <c r="F532" s="9">
        <f>IFERROR(SUMIFS(ENTRADAS!$J:$J,ENTRADAS!$B:$B,CADASTRO!$B532,ENTRADAS!$I:$I,CADASTRO!F$2)/(SUMIFS(ENTRADAS!$D:$D,ENTRADAS!$B:$B,CADASTRO!$B532,ENTRADAS!$I:$I,CADASTRO!F$2)),0)</f>
        <v>0</v>
      </c>
      <c r="G532" s="9">
        <f>IFERROR(SUMIFS(ENTRADAS!$J:$J,ENTRADAS!$B:$B,CADASTRO!$B532,ENTRADAS!$I:$I,CADASTRO!G$2)/(SUMIFS(ENTRADAS!$D:$D,ENTRADAS!$B:$B,CADASTRO!$B532,ENTRADAS!$I:$I,CADASTRO!G$2)),0)</f>
        <v>0</v>
      </c>
      <c r="H532" s="9">
        <f>IFERROR(SUMIFS(ENTRADAS!$J:$J,ENTRADAS!$B:$B,CADASTRO!$B532,ENTRADAS!$I:$I,CADASTRO!H$2)/(SUMIFS(ENTRADAS!$D:$D,ENTRADAS!$B:$B,CADASTRO!$B532,ENTRADAS!$I:$I,CADASTRO!H$2)),0)</f>
        <v>0</v>
      </c>
      <c r="I532" s="9">
        <f>IFERROR(SUMIFS(ENTRADAS!$J:$J,ENTRADAS!$B:$B,CADASTRO!$B532,ENTRADAS!$I:$I,CADASTRO!I$2)/(SUMIFS(ENTRADAS!$D:$D,ENTRADAS!$B:$B,CADASTRO!$B532,ENTRADAS!$I:$I,CADASTRO!I$2)),0)</f>
        <v>0</v>
      </c>
      <c r="J532" s="9">
        <f>IFERROR(SUMIFS(ENTRADAS!$J:$J,ENTRADAS!$B:$B,CADASTRO!$B532,ENTRADAS!$I:$I,CADASTRO!J$2)/(SUMIFS(ENTRADAS!$D:$D,ENTRADAS!$B:$B,CADASTRO!$B532,ENTRADAS!$I:$I,CADASTRO!J$2)),0)</f>
        <v>0</v>
      </c>
      <c r="K532" s="9">
        <f>IFERROR(SUMIFS(ENTRADAS!$J:$J,ENTRADAS!$B:$B,CADASTRO!$B532,ENTRADAS!$I:$I,CADASTRO!K$2)/(SUMIFS(ENTRADAS!$D:$D,ENTRADAS!$B:$B,CADASTRO!$B532,ENTRADAS!$I:$I,CADASTRO!K$2)),0)</f>
        <v>0</v>
      </c>
      <c r="L532" s="9">
        <f>IFERROR(SUMIFS(ENTRADAS!$J:$J,ENTRADAS!$B:$B,CADASTRO!$B532,ENTRADAS!$I:$I,CADASTRO!L$2)/(SUMIFS(ENTRADAS!$D:$D,ENTRADAS!$B:$B,CADASTRO!$B532,ENTRADAS!$I:$I,CADASTRO!L$2)),0)</f>
        <v>0</v>
      </c>
      <c r="M532" s="9">
        <f>IFERROR(SUMIFS(ENTRADAS!$J:$J,ENTRADAS!$B:$B,CADASTRO!$B532,ENTRADAS!$I:$I,CADASTRO!M$2)/(SUMIFS(ENTRADAS!$D:$D,ENTRADAS!$B:$B,CADASTRO!$B532,ENTRADAS!$I:$I,CADASTRO!M$2)),0)</f>
        <v>0</v>
      </c>
      <c r="N532" s="9">
        <f>IFERROR(SUMIFS(ENTRADAS!$J:$J,ENTRADAS!$B:$B,CADASTRO!$B532,ENTRADAS!$I:$I,CADASTRO!N$2)/(SUMIFS(ENTRADAS!$D:$D,ENTRADAS!$B:$B,CADASTRO!$B532,ENTRADAS!$I:$I,CADASTRO!N$2)),0)</f>
        <v>0</v>
      </c>
      <c r="O532" s="9">
        <f>IFERROR(SUMIFS(ENTRADAS!$J:$J,ENTRADAS!$B:$B,CADASTRO!$B532,ENTRADAS!$I:$I,CADASTRO!O$2)/(SUMIFS(ENTRADAS!$D:$D,ENTRADAS!$B:$B,CADASTRO!$B532,ENTRADAS!$I:$I,CADASTRO!O$2)),0)</f>
        <v>0</v>
      </c>
      <c r="P532" s="9">
        <f>IFERROR(SUMIFS(ENTRADAS!$J:$J,ENTRADAS!$B:$B,CADASTRO!$B532,ENTRADAS!$I:$I,CADASTRO!P$2)/(SUMIFS(ENTRADAS!$D:$D,ENTRADAS!$B:$B,CADASTRO!$B532,ENTRADAS!$I:$I,CADASTRO!P$2)),0)</f>
        <v>0</v>
      </c>
      <c r="Q532" s="9">
        <f>IFERROR(SUMIFS(ENTRADAS!$J:$J,ENTRADAS!$B:$B,CADASTRO!$B532,ENTRADAS!$I:$I,CADASTRO!Q$2)/(SUMIFS(ENTRADAS!$D:$D,ENTRADAS!$B:$B,CADASTRO!$B532,ENTRADAS!$I:$I,CADASTRO!Q$2)),0)</f>
        <v>0</v>
      </c>
      <c r="R532" s="212">
        <f t="shared" si="27"/>
        <v>0</v>
      </c>
      <c r="S532" s="17">
        <f t="shared" si="28"/>
        <v>0</v>
      </c>
      <c r="T532" s="212">
        <f t="shared" si="29"/>
        <v>12</v>
      </c>
      <c r="U532" s="209">
        <v>12</v>
      </c>
    </row>
    <row r="533" spans="1:21" ht="15" customHeight="1" x14ac:dyDescent="0.25">
      <c r="A533" s="7"/>
      <c r="B533" s="7"/>
      <c r="C533" s="7"/>
      <c r="D533" s="8"/>
      <c r="E533" s="9"/>
      <c r="F533" s="9">
        <f>IFERROR(SUMIFS(ENTRADAS!$J:$J,ENTRADAS!$B:$B,CADASTRO!$B533,ENTRADAS!$I:$I,CADASTRO!F$2)/(SUMIFS(ENTRADAS!$D:$D,ENTRADAS!$B:$B,CADASTRO!$B533,ENTRADAS!$I:$I,CADASTRO!F$2)),0)</f>
        <v>0</v>
      </c>
      <c r="G533" s="9">
        <f>IFERROR(SUMIFS(ENTRADAS!$J:$J,ENTRADAS!$B:$B,CADASTRO!$B533,ENTRADAS!$I:$I,CADASTRO!G$2)/(SUMIFS(ENTRADAS!$D:$D,ENTRADAS!$B:$B,CADASTRO!$B533,ENTRADAS!$I:$I,CADASTRO!G$2)),0)</f>
        <v>0</v>
      </c>
      <c r="H533" s="9">
        <f>IFERROR(SUMIFS(ENTRADAS!$J:$J,ENTRADAS!$B:$B,CADASTRO!$B533,ENTRADAS!$I:$I,CADASTRO!H$2)/(SUMIFS(ENTRADAS!$D:$D,ENTRADAS!$B:$B,CADASTRO!$B533,ENTRADAS!$I:$I,CADASTRO!H$2)),0)</f>
        <v>0</v>
      </c>
      <c r="I533" s="9">
        <f>IFERROR(SUMIFS(ENTRADAS!$J:$J,ENTRADAS!$B:$B,CADASTRO!$B533,ENTRADAS!$I:$I,CADASTRO!I$2)/(SUMIFS(ENTRADAS!$D:$D,ENTRADAS!$B:$B,CADASTRO!$B533,ENTRADAS!$I:$I,CADASTRO!I$2)),0)</f>
        <v>0</v>
      </c>
      <c r="J533" s="9">
        <f>IFERROR(SUMIFS(ENTRADAS!$J:$J,ENTRADAS!$B:$B,CADASTRO!$B533,ENTRADAS!$I:$I,CADASTRO!J$2)/(SUMIFS(ENTRADAS!$D:$D,ENTRADAS!$B:$B,CADASTRO!$B533,ENTRADAS!$I:$I,CADASTRO!J$2)),0)</f>
        <v>0</v>
      </c>
      <c r="K533" s="9">
        <f>IFERROR(SUMIFS(ENTRADAS!$J:$J,ENTRADAS!$B:$B,CADASTRO!$B533,ENTRADAS!$I:$I,CADASTRO!K$2)/(SUMIFS(ENTRADAS!$D:$D,ENTRADAS!$B:$B,CADASTRO!$B533,ENTRADAS!$I:$I,CADASTRO!K$2)),0)</f>
        <v>0</v>
      </c>
      <c r="L533" s="9">
        <f>IFERROR(SUMIFS(ENTRADAS!$J:$J,ENTRADAS!$B:$B,CADASTRO!$B533,ENTRADAS!$I:$I,CADASTRO!L$2)/(SUMIFS(ENTRADAS!$D:$D,ENTRADAS!$B:$B,CADASTRO!$B533,ENTRADAS!$I:$I,CADASTRO!L$2)),0)</f>
        <v>0</v>
      </c>
      <c r="M533" s="9">
        <f>IFERROR(SUMIFS(ENTRADAS!$J:$J,ENTRADAS!$B:$B,CADASTRO!$B533,ENTRADAS!$I:$I,CADASTRO!M$2)/(SUMIFS(ENTRADAS!$D:$D,ENTRADAS!$B:$B,CADASTRO!$B533,ENTRADAS!$I:$I,CADASTRO!M$2)),0)</f>
        <v>0</v>
      </c>
      <c r="N533" s="9">
        <f>IFERROR(SUMIFS(ENTRADAS!$J:$J,ENTRADAS!$B:$B,CADASTRO!$B533,ENTRADAS!$I:$I,CADASTRO!N$2)/(SUMIFS(ENTRADAS!$D:$D,ENTRADAS!$B:$B,CADASTRO!$B533,ENTRADAS!$I:$I,CADASTRO!N$2)),0)</f>
        <v>0</v>
      </c>
      <c r="O533" s="9">
        <f>IFERROR(SUMIFS(ENTRADAS!$J:$J,ENTRADAS!$B:$B,CADASTRO!$B533,ENTRADAS!$I:$I,CADASTRO!O$2)/(SUMIFS(ENTRADAS!$D:$D,ENTRADAS!$B:$B,CADASTRO!$B533,ENTRADAS!$I:$I,CADASTRO!O$2)),0)</f>
        <v>0</v>
      </c>
      <c r="P533" s="9">
        <f>IFERROR(SUMIFS(ENTRADAS!$J:$J,ENTRADAS!$B:$B,CADASTRO!$B533,ENTRADAS!$I:$I,CADASTRO!P$2)/(SUMIFS(ENTRADAS!$D:$D,ENTRADAS!$B:$B,CADASTRO!$B533,ENTRADAS!$I:$I,CADASTRO!P$2)),0)</f>
        <v>0</v>
      </c>
      <c r="Q533" s="9">
        <f>IFERROR(SUMIFS(ENTRADAS!$J:$J,ENTRADAS!$B:$B,CADASTRO!$B533,ENTRADAS!$I:$I,CADASTRO!Q$2)/(SUMIFS(ENTRADAS!$D:$D,ENTRADAS!$B:$B,CADASTRO!$B533,ENTRADAS!$I:$I,CADASTRO!Q$2)),0)</f>
        <v>0</v>
      </c>
      <c r="R533" s="212">
        <f t="shared" si="27"/>
        <v>0</v>
      </c>
      <c r="S533" s="17">
        <f t="shared" si="28"/>
        <v>0</v>
      </c>
      <c r="T533" s="212">
        <f t="shared" si="29"/>
        <v>12</v>
      </c>
      <c r="U533" s="209">
        <v>12</v>
      </c>
    </row>
    <row r="534" spans="1:21" ht="15" customHeight="1" x14ac:dyDescent="0.25">
      <c r="A534" s="7"/>
      <c r="B534" s="7"/>
      <c r="C534" s="7"/>
      <c r="D534" s="8"/>
      <c r="E534" s="9"/>
      <c r="F534" s="9">
        <f>IFERROR(SUMIFS(ENTRADAS!$J:$J,ENTRADAS!$B:$B,CADASTRO!$B534,ENTRADAS!$I:$I,CADASTRO!F$2)/(SUMIFS(ENTRADAS!$D:$D,ENTRADAS!$B:$B,CADASTRO!$B534,ENTRADAS!$I:$I,CADASTRO!F$2)),0)</f>
        <v>0</v>
      </c>
      <c r="G534" s="9">
        <f>IFERROR(SUMIFS(ENTRADAS!$J:$J,ENTRADAS!$B:$B,CADASTRO!$B534,ENTRADAS!$I:$I,CADASTRO!G$2)/(SUMIFS(ENTRADAS!$D:$D,ENTRADAS!$B:$B,CADASTRO!$B534,ENTRADAS!$I:$I,CADASTRO!G$2)),0)</f>
        <v>0</v>
      </c>
      <c r="H534" s="9">
        <f>IFERROR(SUMIFS(ENTRADAS!$J:$J,ENTRADAS!$B:$B,CADASTRO!$B534,ENTRADAS!$I:$I,CADASTRO!H$2)/(SUMIFS(ENTRADAS!$D:$D,ENTRADAS!$B:$B,CADASTRO!$B534,ENTRADAS!$I:$I,CADASTRO!H$2)),0)</f>
        <v>0</v>
      </c>
      <c r="I534" s="9">
        <f>IFERROR(SUMIFS(ENTRADAS!$J:$J,ENTRADAS!$B:$B,CADASTRO!$B534,ENTRADAS!$I:$I,CADASTRO!I$2)/(SUMIFS(ENTRADAS!$D:$D,ENTRADAS!$B:$B,CADASTRO!$B534,ENTRADAS!$I:$I,CADASTRO!I$2)),0)</f>
        <v>0</v>
      </c>
      <c r="J534" s="9">
        <f>IFERROR(SUMIFS(ENTRADAS!$J:$J,ENTRADAS!$B:$B,CADASTRO!$B534,ENTRADAS!$I:$I,CADASTRO!J$2)/(SUMIFS(ENTRADAS!$D:$D,ENTRADAS!$B:$B,CADASTRO!$B534,ENTRADAS!$I:$I,CADASTRO!J$2)),0)</f>
        <v>0</v>
      </c>
      <c r="K534" s="9">
        <f>IFERROR(SUMIFS(ENTRADAS!$J:$J,ENTRADAS!$B:$B,CADASTRO!$B534,ENTRADAS!$I:$I,CADASTRO!K$2)/(SUMIFS(ENTRADAS!$D:$D,ENTRADAS!$B:$B,CADASTRO!$B534,ENTRADAS!$I:$I,CADASTRO!K$2)),0)</f>
        <v>0</v>
      </c>
      <c r="L534" s="9">
        <f>IFERROR(SUMIFS(ENTRADAS!$J:$J,ENTRADAS!$B:$B,CADASTRO!$B534,ENTRADAS!$I:$I,CADASTRO!L$2)/(SUMIFS(ENTRADAS!$D:$D,ENTRADAS!$B:$B,CADASTRO!$B534,ENTRADAS!$I:$I,CADASTRO!L$2)),0)</f>
        <v>0</v>
      </c>
      <c r="M534" s="9">
        <f>IFERROR(SUMIFS(ENTRADAS!$J:$J,ENTRADAS!$B:$B,CADASTRO!$B534,ENTRADAS!$I:$I,CADASTRO!M$2)/(SUMIFS(ENTRADAS!$D:$D,ENTRADAS!$B:$B,CADASTRO!$B534,ENTRADAS!$I:$I,CADASTRO!M$2)),0)</f>
        <v>0</v>
      </c>
      <c r="N534" s="9">
        <f>IFERROR(SUMIFS(ENTRADAS!$J:$J,ENTRADAS!$B:$B,CADASTRO!$B534,ENTRADAS!$I:$I,CADASTRO!N$2)/(SUMIFS(ENTRADAS!$D:$D,ENTRADAS!$B:$B,CADASTRO!$B534,ENTRADAS!$I:$I,CADASTRO!N$2)),0)</f>
        <v>0</v>
      </c>
      <c r="O534" s="9">
        <f>IFERROR(SUMIFS(ENTRADAS!$J:$J,ENTRADAS!$B:$B,CADASTRO!$B534,ENTRADAS!$I:$I,CADASTRO!O$2)/(SUMIFS(ENTRADAS!$D:$D,ENTRADAS!$B:$B,CADASTRO!$B534,ENTRADAS!$I:$I,CADASTRO!O$2)),0)</f>
        <v>0</v>
      </c>
      <c r="P534" s="9">
        <f>IFERROR(SUMIFS(ENTRADAS!$J:$J,ENTRADAS!$B:$B,CADASTRO!$B534,ENTRADAS!$I:$I,CADASTRO!P$2)/(SUMIFS(ENTRADAS!$D:$D,ENTRADAS!$B:$B,CADASTRO!$B534,ENTRADAS!$I:$I,CADASTRO!P$2)),0)</f>
        <v>0</v>
      </c>
      <c r="Q534" s="9">
        <f>IFERROR(SUMIFS(ENTRADAS!$J:$J,ENTRADAS!$B:$B,CADASTRO!$B534,ENTRADAS!$I:$I,CADASTRO!Q$2)/(SUMIFS(ENTRADAS!$D:$D,ENTRADAS!$B:$B,CADASTRO!$B534,ENTRADAS!$I:$I,CADASTRO!Q$2)),0)</f>
        <v>0</v>
      </c>
      <c r="R534" s="212">
        <f t="shared" si="27"/>
        <v>0</v>
      </c>
      <c r="S534" s="17">
        <f t="shared" si="28"/>
        <v>0</v>
      </c>
      <c r="T534" s="212">
        <f t="shared" si="29"/>
        <v>12</v>
      </c>
      <c r="U534" s="209">
        <v>12</v>
      </c>
    </row>
    <row r="535" spans="1:21" ht="15" customHeight="1" x14ac:dyDescent="0.25">
      <c r="A535" s="7"/>
      <c r="B535" s="7"/>
      <c r="C535" s="7"/>
      <c r="D535" s="8"/>
      <c r="E535" s="9"/>
      <c r="F535" s="9">
        <f>IFERROR(SUMIFS(ENTRADAS!$J:$J,ENTRADAS!$B:$B,CADASTRO!$B535,ENTRADAS!$I:$I,CADASTRO!F$2)/(SUMIFS(ENTRADAS!$D:$D,ENTRADAS!$B:$B,CADASTRO!$B535,ENTRADAS!$I:$I,CADASTRO!F$2)),0)</f>
        <v>0</v>
      </c>
      <c r="G535" s="9">
        <f>IFERROR(SUMIFS(ENTRADAS!$J:$J,ENTRADAS!$B:$B,CADASTRO!$B535,ENTRADAS!$I:$I,CADASTRO!G$2)/(SUMIFS(ENTRADAS!$D:$D,ENTRADAS!$B:$B,CADASTRO!$B535,ENTRADAS!$I:$I,CADASTRO!G$2)),0)</f>
        <v>0</v>
      </c>
      <c r="H535" s="9">
        <f>IFERROR(SUMIFS(ENTRADAS!$J:$J,ENTRADAS!$B:$B,CADASTRO!$B535,ENTRADAS!$I:$I,CADASTRO!H$2)/(SUMIFS(ENTRADAS!$D:$D,ENTRADAS!$B:$B,CADASTRO!$B535,ENTRADAS!$I:$I,CADASTRO!H$2)),0)</f>
        <v>0</v>
      </c>
      <c r="I535" s="9">
        <f>IFERROR(SUMIFS(ENTRADAS!$J:$J,ENTRADAS!$B:$B,CADASTRO!$B535,ENTRADAS!$I:$I,CADASTRO!I$2)/(SUMIFS(ENTRADAS!$D:$D,ENTRADAS!$B:$B,CADASTRO!$B535,ENTRADAS!$I:$I,CADASTRO!I$2)),0)</f>
        <v>0</v>
      </c>
      <c r="J535" s="9">
        <f>IFERROR(SUMIFS(ENTRADAS!$J:$J,ENTRADAS!$B:$B,CADASTRO!$B535,ENTRADAS!$I:$I,CADASTRO!J$2)/(SUMIFS(ENTRADAS!$D:$D,ENTRADAS!$B:$B,CADASTRO!$B535,ENTRADAS!$I:$I,CADASTRO!J$2)),0)</f>
        <v>0</v>
      </c>
      <c r="K535" s="9">
        <f>IFERROR(SUMIFS(ENTRADAS!$J:$J,ENTRADAS!$B:$B,CADASTRO!$B535,ENTRADAS!$I:$I,CADASTRO!K$2)/(SUMIFS(ENTRADAS!$D:$D,ENTRADAS!$B:$B,CADASTRO!$B535,ENTRADAS!$I:$I,CADASTRO!K$2)),0)</f>
        <v>0</v>
      </c>
      <c r="L535" s="9">
        <f>IFERROR(SUMIFS(ENTRADAS!$J:$J,ENTRADAS!$B:$B,CADASTRO!$B535,ENTRADAS!$I:$I,CADASTRO!L$2)/(SUMIFS(ENTRADAS!$D:$D,ENTRADAS!$B:$B,CADASTRO!$B535,ENTRADAS!$I:$I,CADASTRO!L$2)),0)</f>
        <v>0</v>
      </c>
      <c r="M535" s="9">
        <f>IFERROR(SUMIFS(ENTRADAS!$J:$J,ENTRADAS!$B:$B,CADASTRO!$B535,ENTRADAS!$I:$I,CADASTRO!M$2)/(SUMIFS(ENTRADAS!$D:$D,ENTRADAS!$B:$B,CADASTRO!$B535,ENTRADAS!$I:$I,CADASTRO!M$2)),0)</f>
        <v>0</v>
      </c>
      <c r="N535" s="9">
        <f>IFERROR(SUMIFS(ENTRADAS!$J:$J,ENTRADAS!$B:$B,CADASTRO!$B535,ENTRADAS!$I:$I,CADASTRO!N$2)/(SUMIFS(ENTRADAS!$D:$D,ENTRADAS!$B:$B,CADASTRO!$B535,ENTRADAS!$I:$I,CADASTRO!N$2)),0)</f>
        <v>0</v>
      </c>
      <c r="O535" s="9">
        <f>IFERROR(SUMIFS(ENTRADAS!$J:$J,ENTRADAS!$B:$B,CADASTRO!$B535,ENTRADAS!$I:$I,CADASTRO!O$2)/(SUMIFS(ENTRADAS!$D:$D,ENTRADAS!$B:$B,CADASTRO!$B535,ENTRADAS!$I:$I,CADASTRO!O$2)),0)</f>
        <v>0</v>
      </c>
      <c r="P535" s="9">
        <f>IFERROR(SUMIFS(ENTRADAS!$J:$J,ENTRADAS!$B:$B,CADASTRO!$B535,ENTRADAS!$I:$I,CADASTRO!P$2)/(SUMIFS(ENTRADAS!$D:$D,ENTRADAS!$B:$B,CADASTRO!$B535,ENTRADAS!$I:$I,CADASTRO!P$2)),0)</f>
        <v>0</v>
      </c>
      <c r="Q535" s="9">
        <f>IFERROR(SUMIFS(ENTRADAS!$J:$J,ENTRADAS!$B:$B,CADASTRO!$B535,ENTRADAS!$I:$I,CADASTRO!Q$2)/(SUMIFS(ENTRADAS!$D:$D,ENTRADAS!$B:$B,CADASTRO!$B535,ENTRADAS!$I:$I,CADASTRO!Q$2)),0)</f>
        <v>0</v>
      </c>
      <c r="R535" s="212">
        <f t="shared" si="27"/>
        <v>0</v>
      </c>
      <c r="S535" s="17">
        <f t="shared" si="28"/>
        <v>0</v>
      </c>
      <c r="T535" s="212">
        <f t="shared" si="29"/>
        <v>12</v>
      </c>
      <c r="U535" s="209">
        <v>12</v>
      </c>
    </row>
    <row r="536" spans="1:21" ht="15" customHeight="1" x14ac:dyDescent="0.25">
      <c r="A536" s="7"/>
      <c r="B536" s="7"/>
      <c r="C536" s="7"/>
      <c r="D536" s="8"/>
      <c r="E536" s="9"/>
      <c r="F536" s="9">
        <f>IFERROR(SUMIFS(ENTRADAS!$J:$J,ENTRADAS!$B:$B,CADASTRO!$B536,ENTRADAS!$I:$I,CADASTRO!F$2)/(SUMIFS(ENTRADAS!$D:$D,ENTRADAS!$B:$B,CADASTRO!$B536,ENTRADAS!$I:$I,CADASTRO!F$2)),0)</f>
        <v>0</v>
      </c>
      <c r="G536" s="9">
        <f>IFERROR(SUMIFS(ENTRADAS!$J:$J,ENTRADAS!$B:$B,CADASTRO!$B536,ENTRADAS!$I:$I,CADASTRO!G$2)/(SUMIFS(ENTRADAS!$D:$D,ENTRADAS!$B:$B,CADASTRO!$B536,ENTRADAS!$I:$I,CADASTRO!G$2)),0)</f>
        <v>0</v>
      </c>
      <c r="H536" s="9">
        <f>IFERROR(SUMIFS(ENTRADAS!$J:$J,ENTRADAS!$B:$B,CADASTRO!$B536,ENTRADAS!$I:$I,CADASTRO!H$2)/(SUMIFS(ENTRADAS!$D:$D,ENTRADAS!$B:$B,CADASTRO!$B536,ENTRADAS!$I:$I,CADASTRO!H$2)),0)</f>
        <v>0</v>
      </c>
      <c r="I536" s="9">
        <f>IFERROR(SUMIFS(ENTRADAS!$J:$J,ENTRADAS!$B:$B,CADASTRO!$B536,ENTRADAS!$I:$I,CADASTRO!I$2)/(SUMIFS(ENTRADAS!$D:$D,ENTRADAS!$B:$B,CADASTRO!$B536,ENTRADAS!$I:$I,CADASTRO!I$2)),0)</f>
        <v>0</v>
      </c>
      <c r="J536" s="9">
        <f>IFERROR(SUMIFS(ENTRADAS!$J:$J,ENTRADAS!$B:$B,CADASTRO!$B536,ENTRADAS!$I:$I,CADASTRO!J$2)/(SUMIFS(ENTRADAS!$D:$D,ENTRADAS!$B:$B,CADASTRO!$B536,ENTRADAS!$I:$I,CADASTRO!J$2)),0)</f>
        <v>0</v>
      </c>
      <c r="K536" s="9">
        <f>IFERROR(SUMIFS(ENTRADAS!$J:$J,ENTRADAS!$B:$B,CADASTRO!$B536,ENTRADAS!$I:$I,CADASTRO!K$2)/(SUMIFS(ENTRADAS!$D:$D,ENTRADAS!$B:$B,CADASTRO!$B536,ENTRADAS!$I:$I,CADASTRO!K$2)),0)</f>
        <v>0</v>
      </c>
      <c r="L536" s="9">
        <f>IFERROR(SUMIFS(ENTRADAS!$J:$J,ENTRADAS!$B:$B,CADASTRO!$B536,ENTRADAS!$I:$I,CADASTRO!L$2)/(SUMIFS(ENTRADAS!$D:$D,ENTRADAS!$B:$B,CADASTRO!$B536,ENTRADAS!$I:$I,CADASTRO!L$2)),0)</f>
        <v>0</v>
      </c>
      <c r="M536" s="9">
        <f>IFERROR(SUMIFS(ENTRADAS!$J:$J,ENTRADAS!$B:$B,CADASTRO!$B536,ENTRADAS!$I:$I,CADASTRO!M$2)/(SUMIFS(ENTRADAS!$D:$D,ENTRADAS!$B:$B,CADASTRO!$B536,ENTRADAS!$I:$I,CADASTRO!M$2)),0)</f>
        <v>0</v>
      </c>
      <c r="N536" s="9">
        <f>IFERROR(SUMIFS(ENTRADAS!$J:$J,ENTRADAS!$B:$B,CADASTRO!$B536,ENTRADAS!$I:$I,CADASTRO!N$2)/(SUMIFS(ENTRADAS!$D:$D,ENTRADAS!$B:$B,CADASTRO!$B536,ENTRADAS!$I:$I,CADASTRO!N$2)),0)</f>
        <v>0</v>
      </c>
      <c r="O536" s="9">
        <f>IFERROR(SUMIFS(ENTRADAS!$J:$J,ENTRADAS!$B:$B,CADASTRO!$B536,ENTRADAS!$I:$I,CADASTRO!O$2)/(SUMIFS(ENTRADAS!$D:$D,ENTRADAS!$B:$B,CADASTRO!$B536,ENTRADAS!$I:$I,CADASTRO!O$2)),0)</f>
        <v>0</v>
      </c>
      <c r="P536" s="9">
        <f>IFERROR(SUMIFS(ENTRADAS!$J:$J,ENTRADAS!$B:$B,CADASTRO!$B536,ENTRADAS!$I:$I,CADASTRO!P$2)/(SUMIFS(ENTRADAS!$D:$D,ENTRADAS!$B:$B,CADASTRO!$B536,ENTRADAS!$I:$I,CADASTRO!P$2)),0)</f>
        <v>0</v>
      </c>
      <c r="Q536" s="9">
        <f>IFERROR(SUMIFS(ENTRADAS!$J:$J,ENTRADAS!$B:$B,CADASTRO!$B536,ENTRADAS!$I:$I,CADASTRO!Q$2)/(SUMIFS(ENTRADAS!$D:$D,ENTRADAS!$B:$B,CADASTRO!$B536,ENTRADAS!$I:$I,CADASTRO!Q$2)),0)</f>
        <v>0</v>
      </c>
      <c r="R536" s="212">
        <f t="shared" si="27"/>
        <v>0</v>
      </c>
      <c r="S536" s="17">
        <f t="shared" si="28"/>
        <v>0</v>
      </c>
      <c r="T536" s="212">
        <f t="shared" si="29"/>
        <v>12</v>
      </c>
      <c r="U536" s="209">
        <v>12</v>
      </c>
    </row>
    <row r="537" spans="1:21" ht="15" customHeight="1" x14ac:dyDescent="0.25">
      <c r="A537" s="7"/>
      <c r="B537" s="7"/>
      <c r="C537" s="7"/>
      <c r="D537" s="8"/>
      <c r="E537" s="9"/>
      <c r="F537" s="9">
        <f>IFERROR(SUMIFS(ENTRADAS!$J:$J,ENTRADAS!$B:$B,CADASTRO!$B537,ENTRADAS!$I:$I,CADASTRO!F$2)/(SUMIFS(ENTRADAS!$D:$D,ENTRADAS!$B:$B,CADASTRO!$B537,ENTRADAS!$I:$I,CADASTRO!F$2)),0)</f>
        <v>0</v>
      </c>
      <c r="G537" s="9">
        <f>IFERROR(SUMIFS(ENTRADAS!$J:$J,ENTRADAS!$B:$B,CADASTRO!$B537,ENTRADAS!$I:$I,CADASTRO!G$2)/(SUMIFS(ENTRADAS!$D:$D,ENTRADAS!$B:$B,CADASTRO!$B537,ENTRADAS!$I:$I,CADASTRO!G$2)),0)</f>
        <v>0</v>
      </c>
      <c r="H537" s="9">
        <f>IFERROR(SUMIFS(ENTRADAS!$J:$J,ENTRADAS!$B:$B,CADASTRO!$B537,ENTRADAS!$I:$I,CADASTRO!H$2)/(SUMIFS(ENTRADAS!$D:$D,ENTRADAS!$B:$B,CADASTRO!$B537,ENTRADAS!$I:$I,CADASTRO!H$2)),0)</f>
        <v>0</v>
      </c>
      <c r="I537" s="9">
        <f>IFERROR(SUMIFS(ENTRADAS!$J:$J,ENTRADAS!$B:$B,CADASTRO!$B537,ENTRADAS!$I:$I,CADASTRO!I$2)/(SUMIFS(ENTRADAS!$D:$D,ENTRADAS!$B:$B,CADASTRO!$B537,ENTRADAS!$I:$I,CADASTRO!I$2)),0)</f>
        <v>0</v>
      </c>
      <c r="J537" s="9">
        <f>IFERROR(SUMIFS(ENTRADAS!$J:$J,ENTRADAS!$B:$B,CADASTRO!$B537,ENTRADAS!$I:$I,CADASTRO!J$2)/(SUMIFS(ENTRADAS!$D:$D,ENTRADAS!$B:$B,CADASTRO!$B537,ENTRADAS!$I:$I,CADASTRO!J$2)),0)</f>
        <v>0</v>
      </c>
      <c r="K537" s="9">
        <f>IFERROR(SUMIFS(ENTRADAS!$J:$J,ENTRADAS!$B:$B,CADASTRO!$B537,ENTRADAS!$I:$I,CADASTRO!K$2)/(SUMIFS(ENTRADAS!$D:$D,ENTRADAS!$B:$B,CADASTRO!$B537,ENTRADAS!$I:$I,CADASTRO!K$2)),0)</f>
        <v>0</v>
      </c>
      <c r="L537" s="9">
        <f>IFERROR(SUMIFS(ENTRADAS!$J:$J,ENTRADAS!$B:$B,CADASTRO!$B537,ENTRADAS!$I:$I,CADASTRO!L$2)/(SUMIFS(ENTRADAS!$D:$D,ENTRADAS!$B:$B,CADASTRO!$B537,ENTRADAS!$I:$I,CADASTRO!L$2)),0)</f>
        <v>0</v>
      </c>
      <c r="M537" s="9">
        <f>IFERROR(SUMIFS(ENTRADAS!$J:$J,ENTRADAS!$B:$B,CADASTRO!$B537,ENTRADAS!$I:$I,CADASTRO!M$2)/(SUMIFS(ENTRADAS!$D:$D,ENTRADAS!$B:$B,CADASTRO!$B537,ENTRADAS!$I:$I,CADASTRO!M$2)),0)</f>
        <v>0</v>
      </c>
      <c r="N537" s="9">
        <f>IFERROR(SUMIFS(ENTRADAS!$J:$J,ENTRADAS!$B:$B,CADASTRO!$B537,ENTRADAS!$I:$I,CADASTRO!N$2)/(SUMIFS(ENTRADAS!$D:$D,ENTRADAS!$B:$B,CADASTRO!$B537,ENTRADAS!$I:$I,CADASTRO!N$2)),0)</f>
        <v>0</v>
      </c>
      <c r="O537" s="9">
        <f>IFERROR(SUMIFS(ENTRADAS!$J:$J,ENTRADAS!$B:$B,CADASTRO!$B537,ENTRADAS!$I:$I,CADASTRO!O$2)/(SUMIFS(ENTRADAS!$D:$D,ENTRADAS!$B:$B,CADASTRO!$B537,ENTRADAS!$I:$I,CADASTRO!O$2)),0)</f>
        <v>0</v>
      </c>
      <c r="P537" s="9">
        <f>IFERROR(SUMIFS(ENTRADAS!$J:$J,ENTRADAS!$B:$B,CADASTRO!$B537,ENTRADAS!$I:$I,CADASTRO!P$2)/(SUMIFS(ENTRADAS!$D:$D,ENTRADAS!$B:$B,CADASTRO!$B537,ENTRADAS!$I:$I,CADASTRO!P$2)),0)</f>
        <v>0</v>
      </c>
      <c r="Q537" s="9">
        <f>IFERROR(SUMIFS(ENTRADAS!$J:$J,ENTRADAS!$B:$B,CADASTRO!$B537,ENTRADAS!$I:$I,CADASTRO!Q$2)/(SUMIFS(ENTRADAS!$D:$D,ENTRADAS!$B:$B,CADASTRO!$B537,ENTRADAS!$I:$I,CADASTRO!Q$2)),0)</f>
        <v>0</v>
      </c>
      <c r="R537" s="212">
        <f t="shared" si="27"/>
        <v>0</v>
      </c>
      <c r="S537" s="17">
        <f t="shared" si="28"/>
        <v>0</v>
      </c>
      <c r="T537" s="212">
        <f t="shared" si="29"/>
        <v>12</v>
      </c>
      <c r="U537" s="209">
        <v>12</v>
      </c>
    </row>
    <row r="538" spans="1:21" ht="15" customHeight="1" x14ac:dyDescent="0.25">
      <c r="A538" s="7"/>
      <c r="B538" s="7"/>
      <c r="C538" s="7"/>
      <c r="D538" s="8"/>
      <c r="E538" s="9"/>
      <c r="F538" s="9">
        <f>IFERROR(SUMIFS(ENTRADAS!$J:$J,ENTRADAS!$B:$B,CADASTRO!$B538,ENTRADAS!$I:$I,CADASTRO!F$2)/(SUMIFS(ENTRADAS!$D:$D,ENTRADAS!$B:$B,CADASTRO!$B538,ENTRADAS!$I:$I,CADASTRO!F$2)),0)</f>
        <v>0</v>
      </c>
      <c r="G538" s="9">
        <f>IFERROR(SUMIFS(ENTRADAS!$J:$J,ENTRADAS!$B:$B,CADASTRO!$B538,ENTRADAS!$I:$I,CADASTRO!G$2)/(SUMIFS(ENTRADAS!$D:$D,ENTRADAS!$B:$B,CADASTRO!$B538,ENTRADAS!$I:$I,CADASTRO!G$2)),0)</f>
        <v>0</v>
      </c>
      <c r="H538" s="9">
        <f>IFERROR(SUMIFS(ENTRADAS!$J:$J,ENTRADAS!$B:$B,CADASTRO!$B538,ENTRADAS!$I:$I,CADASTRO!H$2)/(SUMIFS(ENTRADAS!$D:$D,ENTRADAS!$B:$B,CADASTRO!$B538,ENTRADAS!$I:$I,CADASTRO!H$2)),0)</f>
        <v>0</v>
      </c>
      <c r="I538" s="9">
        <f>IFERROR(SUMIFS(ENTRADAS!$J:$J,ENTRADAS!$B:$B,CADASTRO!$B538,ENTRADAS!$I:$I,CADASTRO!I$2)/(SUMIFS(ENTRADAS!$D:$D,ENTRADAS!$B:$B,CADASTRO!$B538,ENTRADAS!$I:$I,CADASTRO!I$2)),0)</f>
        <v>0</v>
      </c>
      <c r="J538" s="9">
        <f>IFERROR(SUMIFS(ENTRADAS!$J:$J,ENTRADAS!$B:$B,CADASTRO!$B538,ENTRADAS!$I:$I,CADASTRO!J$2)/(SUMIFS(ENTRADAS!$D:$D,ENTRADAS!$B:$B,CADASTRO!$B538,ENTRADAS!$I:$I,CADASTRO!J$2)),0)</f>
        <v>0</v>
      </c>
      <c r="K538" s="9">
        <f>IFERROR(SUMIFS(ENTRADAS!$J:$J,ENTRADAS!$B:$B,CADASTRO!$B538,ENTRADAS!$I:$I,CADASTRO!K$2)/(SUMIFS(ENTRADAS!$D:$D,ENTRADAS!$B:$B,CADASTRO!$B538,ENTRADAS!$I:$I,CADASTRO!K$2)),0)</f>
        <v>0</v>
      </c>
      <c r="L538" s="9">
        <f>IFERROR(SUMIFS(ENTRADAS!$J:$J,ENTRADAS!$B:$B,CADASTRO!$B538,ENTRADAS!$I:$I,CADASTRO!L$2)/(SUMIFS(ENTRADAS!$D:$D,ENTRADAS!$B:$B,CADASTRO!$B538,ENTRADAS!$I:$I,CADASTRO!L$2)),0)</f>
        <v>0</v>
      </c>
      <c r="M538" s="9">
        <f>IFERROR(SUMIFS(ENTRADAS!$J:$J,ENTRADAS!$B:$B,CADASTRO!$B538,ENTRADAS!$I:$I,CADASTRO!M$2)/(SUMIFS(ENTRADAS!$D:$D,ENTRADAS!$B:$B,CADASTRO!$B538,ENTRADAS!$I:$I,CADASTRO!M$2)),0)</f>
        <v>0</v>
      </c>
      <c r="N538" s="9">
        <f>IFERROR(SUMIFS(ENTRADAS!$J:$J,ENTRADAS!$B:$B,CADASTRO!$B538,ENTRADAS!$I:$I,CADASTRO!N$2)/(SUMIFS(ENTRADAS!$D:$D,ENTRADAS!$B:$B,CADASTRO!$B538,ENTRADAS!$I:$I,CADASTRO!N$2)),0)</f>
        <v>0</v>
      </c>
      <c r="O538" s="9">
        <f>IFERROR(SUMIFS(ENTRADAS!$J:$J,ENTRADAS!$B:$B,CADASTRO!$B538,ENTRADAS!$I:$I,CADASTRO!O$2)/(SUMIFS(ENTRADAS!$D:$D,ENTRADAS!$B:$B,CADASTRO!$B538,ENTRADAS!$I:$I,CADASTRO!O$2)),0)</f>
        <v>0</v>
      </c>
      <c r="P538" s="9">
        <f>IFERROR(SUMIFS(ENTRADAS!$J:$J,ENTRADAS!$B:$B,CADASTRO!$B538,ENTRADAS!$I:$I,CADASTRO!P$2)/(SUMIFS(ENTRADAS!$D:$D,ENTRADAS!$B:$B,CADASTRO!$B538,ENTRADAS!$I:$I,CADASTRO!P$2)),0)</f>
        <v>0</v>
      </c>
      <c r="Q538" s="9">
        <f>IFERROR(SUMIFS(ENTRADAS!$J:$J,ENTRADAS!$B:$B,CADASTRO!$B538,ENTRADAS!$I:$I,CADASTRO!Q$2)/(SUMIFS(ENTRADAS!$D:$D,ENTRADAS!$B:$B,CADASTRO!$B538,ENTRADAS!$I:$I,CADASTRO!Q$2)),0)</f>
        <v>0</v>
      </c>
      <c r="R538" s="212">
        <f t="shared" si="27"/>
        <v>0</v>
      </c>
      <c r="S538" s="17">
        <f t="shared" si="28"/>
        <v>0</v>
      </c>
      <c r="T538" s="212">
        <f t="shared" si="29"/>
        <v>12</v>
      </c>
      <c r="U538" s="209">
        <v>12</v>
      </c>
    </row>
    <row r="539" spans="1:21" ht="15" customHeight="1" x14ac:dyDescent="0.25">
      <c r="A539" s="7"/>
      <c r="B539" s="7"/>
      <c r="C539" s="7"/>
      <c r="D539" s="8"/>
      <c r="E539" s="9"/>
      <c r="F539" s="9">
        <f>IFERROR(SUMIFS(ENTRADAS!$J:$J,ENTRADAS!$B:$B,CADASTRO!$B539,ENTRADAS!$I:$I,CADASTRO!F$2)/(SUMIFS(ENTRADAS!$D:$D,ENTRADAS!$B:$B,CADASTRO!$B539,ENTRADAS!$I:$I,CADASTRO!F$2)),0)</f>
        <v>0</v>
      </c>
      <c r="G539" s="9">
        <f>IFERROR(SUMIFS(ENTRADAS!$J:$J,ENTRADAS!$B:$B,CADASTRO!$B539,ENTRADAS!$I:$I,CADASTRO!G$2)/(SUMIFS(ENTRADAS!$D:$D,ENTRADAS!$B:$B,CADASTRO!$B539,ENTRADAS!$I:$I,CADASTRO!G$2)),0)</f>
        <v>0</v>
      </c>
      <c r="H539" s="9">
        <f>IFERROR(SUMIFS(ENTRADAS!$J:$J,ENTRADAS!$B:$B,CADASTRO!$B539,ENTRADAS!$I:$I,CADASTRO!H$2)/(SUMIFS(ENTRADAS!$D:$D,ENTRADAS!$B:$B,CADASTRO!$B539,ENTRADAS!$I:$I,CADASTRO!H$2)),0)</f>
        <v>0</v>
      </c>
      <c r="I539" s="9">
        <f>IFERROR(SUMIFS(ENTRADAS!$J:$J,ENTRADAS!$B:$B,CADASTRO!$B539,ENTRADAS!$I:$I,CADASTRO!I$2)/(SUMIFS(ENTRADAS!$D:$D,ENTRADAS!$B:$B,CADASTRO!$B539,ENTRADAS!$I:$I,CADASTRO!I$2)),0)</f>
        <v>0</v>
      </c>
      <c r="J539" s="9">
        <f>IFERROR(SUMIFS(ENTRADAS!$J:$J,ENTRADAS!$B:$B,CADASTRO!$B539,ENTRADAS!$I:$I,CADASTRO!J$2)/(SUMIFS(ENTRADAS!$D:$D,ENTRADAS!$B:$B,CADASTRO!$B539,ENTRADAS!$I:$I,CADASTRO!J$2)),0)</f>
        <v>0</v>
      </c>
      <c r="K539" s="9">
        <f>IFERROR(SUMIFS(ENTRADAS!$J:$J,ENTRADAS!$B:$B,CADASTRO!$B539,ENTRADAS!$I:$I,CADASTRO!K$2)/(SUMIFS(ENTRADAS!$D:$D,ENTRADAS!$B:$B,CADASTRO!$B539,ENTRADAS!$I:$I,CADASTRO!K$2)),0)</f>
        <v>0</v>
      </c>
      <c r="L539" s="9">
        <f>IFERROR(SUMIFS(ENTRADAS!$J:$J,ENTRADAS!$B:$B,CADASTRO!$B539,ENTRADAS!$I:$I,CADASTRO!L$2)/(SUMIFS(ENTRADAS!$D:$D,ENTRADAS!$B:$B,CADASTRO!$B539,ENTRADAS!$I:$I,CADASTRO!L$2)),0)</f>
        <v>0</v>
      </c>
      <c r="M539" s="9">
        <f>IFERROR(SUMIFS(ENTRADAS!$J:$J,ENTRADAS!$B:$B,CADASTRO!$B539,ENTRADAS!$I:$I,CADASTRO!M$2)/(SUMIFS(ENTRADAS!$D:$D,ENTRADAS!$B:$B,CADASTRO!$B539,ENTRADAS!$I:$I,CADASTRO!M$2)),0)</f>
        <v>0</v>
      </c>
      <c r="N539" s="9">
        <f>IFERROR(SUMIFS(ENTRADAS!$J:$J,ENTRADAS!$B:$B,CADASTRO!$B539,ENTRADAS!$I:$I,CADASTRO!N$2)/(SUMIFS(ENTRADAS!$D:$D,ENTRADAS!$B:$B,CADASTRO!$B539,ENTRADAS!$I:$I,CADASTRO!N$2)),0)</f>
        <v>0</v>
      </c>
      <c r="O539" s="9">
        <f>IFERROR(SUMIFS(ENTRADAS!$J:$J,ENTRADAS!$B:$B,CADASTRO!$B539,ENTRADAS!$I:$I,CADASTRO!O$2)/(SUMIFS(ENTRADAS!$D:$D,ENTRADAS!$B:$B,CADASTRO!$B539,ENTRADAS!$I:$I,CADASTRO!O$2)),0)</f>
        <v>0</v>
      </c>
      <c r="P539" s="9">
        <f>IFERROR(SUMIFS(ENTRADAS!$J:$J,ENTRADAS!$B:$B,CADASTRO!$B539,ENTRADAS!$I:$I,CADASTRO!P$2)/(SUMIFS(ENTRADAS!$D:$D,ENTRADAS!$B:$B,CADASTRO!$B539,ENTRADAS!$I:$I,CADASTRO!P$2)),0)</f>
        <v>0</v>
      </c>
      <c r="Q539" s="9">
        <f>IFERROR(SUMIFS(ENTRADAS!$J:$J,ENTRADAS!$B:$B,CADASTRO!$B539,ENTRADAS!$I:$I,CADASTRO!Q$2)/(SUMIFS(ENTRADAS!$D:$D,ENTRADAS!$B:$B,CADASTRO!$B539,ENTRADAS!$I:$I,CADASTRO!Q$2)),0)</f>
        <v>0</v>
      </c>
      <c r="R539" s="212">
        <f t="shared" si="27"/>
        <v>0</v>
      </c>
      <c r="S539" s="17">
        <f t="shared" si="28"/>
        <v>0</v>
      </c>
      <c r="T539" s="212">
        <f t="shared" si="29"/>
        <v>12</v>
      </c>
      <c r="U539" s="209">
        <v>12</v>
      </c>
    </row>
    <row r="540" spans="1:21" ht="15" customHeight="1" x14ac:dyDescent="0.25">
      <c r="A540" s="7"/>
      <c r="B540" s="7"/>
      <c r="C540" s="7"/>
      <c r="D540" s="8"/>
      <c r="E540" s="9"/>
      <c r="F540" s="9">
        <f>IFERROR(SUMIFS(ENTRADAS!$J:$J,ENTRADAS!$B:$B,CADASTRO!$B540,ENTRADAS!$I:$I,CADASTRO!F$2)/(SUMIFS(ENTRADAS!$D:$D,ENTRADAS!$B:$B,CADASTRO!$B540,ENTRADAS!$I:$I,CADASTRO!F$2)),0)</f>
        <v>0</v>
      </c>
      <c r="G540" s="9">
        <f>IFERROR(SUMIFS(ENTRADAS!$J:$J,ENTRADAS!$B:$B,CADASTRO!$B540,ENTRADAS!$I:$I,CADASTRO!G$2)/(SUMIFS(ENTRADAS!$D:$D,ENTRADAS!$B:$B,CADASTRO!$B540,ENTRADAS!$I:$I,CADASTRO!G$2)),0)</f>
        <v>0</v>
      </c>
      <c r="H540" s="9">
        <f>IFERROR(SUMIFS(ENTRADAS!$J:$J,ENTRADAS!$B:$B,CADASTRO!$B540,ENTRADAS!$I:$I,CADASTRO!H$2)/(SUMIFS(ENTRADAS!$D:$D,ENTRADAS!$B:$B,CADASTRO!$B540,ENTRADAS!$I:$I,CADASTRO!H$2)),0)</f>
        <v>0</v>
      </c>
      <c r="I540" s="9">
        <f>IFERROR(SUMIFS(ENTRADAS!$J:$J,ENTRADAS!$B:$B,CADASTRO!$B540,ENTRADAS!$I:$I,CADASTRO!I$2)/(SUMIFS(ENTRADAS!$D:$D,ENTRADAS!$B:$B,CADASTRO!$B540,ENTRADAS!$I:$I,CADASTRO!I$2)),0)</f>
        <v>0</v>
      </c>
      <c r="J540" s="9">
        <f>IFERROR(SUMIFS(ENTRADAS!$J:$J,ENTRADAS!$B:$B,CADASTRO!$B540,ENTRADAS!$I:$I,CADASTRO!J$2)/(SUMIFS(ENTRADAS!$D:$D,ENTRADAS!$B:$B,CADASTRO!$B540,ENTRADAS!$I:$I,CADASTRO!J$2)),0)</f>
        <v>0</v>
      </c>
      <c r="K540" s="9">
        <f>IFERROR(SUMIFS(ENTRADAS!$J:$J,ENTRADAS!$B:$B,CADASTRO!$B540,ENTRADAS!$I:$I,CADASTRO!K$2)/(SUMIFS(ENTRADAS!$D:$D,ENTRADAS!$B:$B,CADASTRO!$B540,ENTRADAS!$I:$I,CADASTRO!K$2)),0)</f>
        <v>0</v>
      </c>
      <c r="L540" s="9">
        <f>IFERROR(SUMIFS(ENTRADAS!$J:$J,ENTRADAS!$B:$B,CADASTRO!$B540,ENTRADAS!$I:$I,CADASTRO!L$2)/(SUMIFS(ENTRADAS!$D:$D,ENTRADAS!$B:$B,CADASTRO!$B540,ENTRADAS!$I:$I,CADASTRO!L$2)),0)</f>
        <v>0</v>
      </c>
      <c r="M540" s="9">
        <f>IFERROR(SUMIFS(ENTRADAS!$J:$J,ENTRADAS!$B:$B,CADASTRO!$B540,ENTRADAS!$I:$I,CADASTRO!M$2)/(SUMIFS(ENTRADAS!$D:$D,ENTRADAS!$B:$B,CADASTRO!$B540,ENTRADAS!$I:$I,CADASTRO!M$2)),0)</f>
        <v>0</v>
      </c>
      <c r="N540" s="9">
        <f>IFERROR(SUMIFS(ENTRADAS!$J:$J,ENTRADAS!$B:$B,CADASTRO!$B540,ENTRADAS!$I:$I,CADASTRO!N$2)/(SUMIFS(ENTRADAS!$D:$D,ENTRADAS!$B:$B,CADASTRO!$B540,ENTRADAS!$I:$I,CADASTRO!N$2)),0)</f>
        <v>0</v>
      </c>
      <c r="O540" s="9">
        <f>IFERROR(SUMIFS(ENTRADAS!$J:$J,ENTRADAS!$B:$B,CADASTRO!$B540,ENTRADAS!$I:$I,CADASTRO!O$2)/(SUMIFS(ENTRADAS!$D:$D,ENTRADAS!$B:$B,CADASTRO!$B540,ENTRADAS!$I:$I,CADASTRO!O$2)),0)</f>
        <v>0</v>
      </c>
      <c r="P540" s="9">
        <f>IFERROR(SUMIFS(ENTRADAS!$J:$J,ENTRADAS!$B:$B,CADASTRO!$B540,ENTRADAS!$I:$I,CADASTRO!P$2)/(SUMIFS(ENTRADAS!$D:$D,ENTRADAS!$B:$B,CADASTRO!$B540,ENTRADAS!$I:$I,CADASTRO!P$2)),0)</f>
        <v>0</v>
      </c>
      <c r="Q540" s="9">
        <f>IFERROR(SUMIFS(ENTRADAS!$J:$J,ENTRADAS!$B:$B,CADASTRO!$B540,ENTRADAS!$I:$I,CADASTRO!Q$2)/(SUMIFS(ENTRADAS!$D:$D,ENTRADAS!$B:$B,CADASTRO!$B540,ENTRADAS!$I:$I,CADASTRO!Q$2)),0)</f>
        <v>0</v>
      </c>
      <c r="R540" s="212">
        <f t="shared" si="27"/>
        <v>0</v>
      </c>
      <c r="S540" s="17">
        <f t="shared" si="28"/>
        <v>0</v>
      </c>
      <c r="T540" s="212">
        <f t="shared" si="29"/>
        <v>12</v>
      </c>
      <c r="U540" s="209">
        <v>12</v>
      </c>
    </row>
    <row r="541" spans="1:21" ht="15" customHeight="1" x14ac:dyDescent="0.25">
      <c r="A541" s="7"/>
      <c r="B541" s="7"/>
      <c r="C541" s="7"/>
      <c r="D541" s="8"/>
      <c r="E541" s="9"/>
      <c r="F541" s="9">
        <f>IFERROR(SUMIFS(ENTRADAS!$J:$J,ENTRADAS!$B:$B,CADASTRO!$B541,ENTRADAS!$I:$I,CADASTRO!F$2)/(SUMIFS(ENTRADAS!$D:$D,ENTRADAS!$B:$B,CADASTRO!$B541,ENTRADAS!$I:$I,CADASTRO!F$2)),0)</f>
        <v>0</v>
      </c>
      <c r="G541" s="9">
        <f>IFERROR(SUMIFS(ENTRADAS!$J:$J,ENTRADAS!$B:$B,CADASTRO!$B541,ENTRADAS!$I:$I,CADASTRO!G$2)/(SUMIFS(ENTRADAS!$D:$D,ENTRADAS!$B:$B,CADASTRO!$B541,ENTRADAS!$I:$I,CADASTRO!G$2)),0)</f>
        <v>0</v>
      </c>
      <c r="H541" s="9">
        <f>IFERROR(SUMIFS(ENTRADAS!$J:$J,ENTRADAS!$B:$B,CADASTRO!$B541,ENTRADAS!$I:$I,CADASTRO!H$2)/(SUMIFS(ENTRADAS!$D:$D,ENTRADAS!$B:$B,CADASTRO!$B541,ENTRADAS!$I:$I,CADASTRO!H$2)),0)</f>
        <v>0</v>
      </c>
      <c r="I541" s="9">
        <f>IFERROR(SUMIFS(ENTRADAS!$J:$J,ENTRADAS!$B:$B,CADASTRO!$B541,ENTRADAS!$I:$I,CADASTRO!I$2)/(SUMIFS(ENTRADAS!$D:$D,ENTRADAS!$B:$B,CADASTRO!$B541,ENTRADAS!$I:$I,CADASTRO!I$2)),0)</f>
        <v>0</v>
      </c>
      <c r="J541" s="9">
        <f>IFERROR(SUMIFS(ENTRADAS!$J:$J,ENTRADAS!$B:$B,CADASTRO!$B541,ENTRADAS!$I:$I,CADASTRO!J$2)/(SUMIFS(ENTRADAS!$D:$D,ENTRADAS!$B:$B,CADASTRO!$B541,ENTRADAS!$I:$I,CADASTRO!J$2)),0)</f>
        <v>0</v>
      </c>
      <c r="K541" s="9">
        <f>IFERROR(SUMIFS(ENTRADAS!$J:$J,ENTRADAS!$B:$B,CADASTRO!$B541,ENTRADAS!$I:$I,CADASTRO!K$2)/(SUMIFS(ENTRADAS!$D:$D,ENTRADAS!$B:$B,CADASTRO!$B541,ENTRADAS!$I:$I,CADASTRO!K$2)),0)</f>
        <v>0</v>
      </c>
      <c r="L541" s="9">
        <f>IFERROR(SUMIFS(ENTRADAS!$J:$J,ENTRADAS!$B:$B,CADASTRO!$B541,ENTRADAS!$I:$I,CADASTRO!L$2)/(SUMIFS(ENTRADAS!$D:$D,ENTRADAS!$B:$B,CADASTRO!$B541,ENTRADAS!$I:$I,CADASTRO!L$2)),0)</f>
        <v>0</v>
      </c>
      <c r="M541" s="9">
        <f>IFERROR(SUMIFS(ENTRADAS!$J:$J,ENTRADAS!$B:$B,CADASTRO!$B541,ENTRADAS!$I:$I,CADASTRO!M$2)/(SUMIFS(ENTRADAS!$D:$D,ENTRADAS!$B:$B,CADASTRO!$B541,ENTRADAS!$I:$I,CADASTRO!M$2)),0)</f>
        <v>0</v>
      </c>
      <c r="N541" s="9">
        <f>IFERROR(SUMIFS(ENTRADAS!$J:$J,ENTRADAS!$B:$B,CADASTRO!$B541,ENTRADAS!$I:$I,CADASTRO!N$2)/(SUMIFS(ENTRADAS!$D:$D,ENTRADAS!$B:$B,CADASTRO!$B541,ENTRADAS!$I:$I,CADASTRO!N$2)),0)</f>
        <v>0</v>
      </c>
      <c r="O541" s="9">
        <f>IFERROR(SUMIFS(ENTRADAS!$J:$J,ENTRADAS!$B:$B,CADASTRO!$B541,ENTRADAS!$I:$I,CADASTRO!O$2)/(SUMIFS(ENTRADAS!$D:$D,ENTRADAS!$B:$B,CADASTRO!$B541,ENTRADAS!$I:$I,CADASTRO!O$2)),0)</f>
        <v>0</v>
      </c>
      <c r="P541" s="9">
        <f>IFERROR(SUMIFS(ENTRADAS!$J:$J,ENTRADAS!$B:$B,CADASTRO!$B541,ENTRADAS!$I:$I,CADASTRO!P$2)/(SUMIFS(ENTRADAS!$D:$D,ENTRADAS!$B:$B,CADASTRO!$B541,ENTRADAS!$I:$I,CADASTRO!P$2)),0)</f>
        <v>0</v>
      </c>
      <c r="Q541" s="9">
        <f>IFERROR(SUMIFS(ENTRADAS!$J:$J,ENTRADAS!$B:$B,CADASTRO!$B541,ENTRADAS!$I:$I,CADASTRO!Q$2)/(SUMIFS(ENTRADAS!$D:$D,ENTRADAS!$B:$B,CADASTRO!$B541,ENTRADAS!$I:$I,CADASTRO!Q$2)),0)</f>
        <v>0</v>
      </c>
      <c r="R541" s="212">
        <f t="shared" si="27"/>
        <v>0</v>
      </c>
      <c r="S541" s="17">
        <f t="shared" si="28"/>
        <v>0</v>
      </c>
      <c r="T541" s="212">
        <f t="shared" si="29"/>
        <v>12</v>
      </c>
      <c r="U541" s="209">
        <v>12</v>
      </c>
    </row>
    <row r="542" spans="1:21" ht="15" customHeight="1" x14ac:dyDescent="0.25">
      <c r="A542" s="7"/>
      <c r="B542" s="7"/>
      <c r="C542" s="7"/>
      <c r="D542" s="8"/>
      <c r="E542" s="9"/>
      <c r="F542" s="9">
        <f>IFERROR(SUMIFS(ENTRADAS!$J:$J,ENTRADAS!$B:$B,CADASTRO!$B542,ENTRADAS!$I:$I,CADASTRO!F$2)/(SUMIFS(ENTRADAS!$D:$D,ENTRADAS!$B:$B,CADASTRO!$B542,ENTRADAS!$I:$I,CADASTRO!F$2)),0)</f>
        <v>0</v>
      </c>
      <c r="G542" s="9">
        <f>IFERROR(SUMIFS(ENTRADAS!$J:$J,ENTRADAS!$B:$B,CADASTRO!$B542,ENTRADAS!$I:$I,CADASTRO!G$2)/(SUMIFS(ENTRADAS!$D:$D,ENTRADAS!$B:$B,CADASTRO!$B542,ENTRADAS!$I:$I,CADASTRO!G$2)),0)</f>
        <v>0</v>
      </c>
      <c r="H542" s="9">
        <f>IFERROR(SUMIFS(ENTRADAS!$J:$J,ENTRADAS!$B:$B,CADASTRO!$B542,ENTRADAS!$I:$I,CADASTRO!H$2)/(SUMIFS(ENTRADAS!$D:$D,ENTRADAS!$B:$B,CADASTRO!$B542,ENTRADAS!$I:$I,CADASTRO!H$2)),0)</f>
        <v>0</v>
      </c>
      <c r="I542" s="9">
        <f>IFERROR(SUMIFS(ENTRADAS!$J:$J,ENTRADAS!$B:$B,CADASTRO!$B542,ENTRADAS!$I:$I,CADASTRO!I$2)/(SUMIFS(ENTRADAS!$D:$D,ENTRADAS!$B:$B,CADASTRO!$B542,ENTRADAS!$I:$I,CADASTRO!I$2)),0)</f>
        <v>0</v>
      </c>
      <c r="J542" s="9">
        <f>IFERROR(SUMIFS(ENTRADAS!$J:$J,ENTRADAS!$B:$B,CADASTRO!$B542,ENTRADAS!$I:$I,CADASTRO!J$2)/(SUMIFS(ENTRADAS!$D:$D,ENTRADAS!$B:$B,CADASTRO!$B542,ENTRADAS!$I:$I,CADASTRO!J$2)),0)</f>
        <v>0</v>
      </c>
      <c r="K542" s="9">
        <f>IFERROR(SUMIFS(ENTRADAS!$J:$J,ENTRADAS!$B:$B,CADASTRO!$B542,ENTRADAS!$I:$I,CADASTRO!K$2)/(SUMIFS(ENTRADAS!$D:$D,ENTRADAS!$B:$B,CADASTRO!$B542,ENTRADAS!$I:$I,CADASTRO!K$2)),0)</f>
        <v>0</v>
      </c>
      <c r="L542" s="9">
        <f>IFERROR(SUMIFS(ENTRADAS!$J:$J,ENTRADAS!$B:$B,CADASTRO!$B542,ENTRADAS!$I:$I,CADASTRO!L$2)/(SUMIFS(ENTRADAS!$D:$D,ENTRADAS!$B:$B,CADASTRO!$B542,ENTRADAS!$I:$I,CADASTRO!L$2)),0)</f>
        <v>0</v>
      </c>
      <c r="M542" s="9">
        <f>IFERROR(SUMIFS(ENTRADAS!$J:$J,ENTRADAS!$B:$B,CADASTRO!$B542,ENTRADAS!$I:$I,CADASTRO!M$2)/(SUMIFS(ENTRADAS!$D:$D,ENTRADAS!$B:$B,CADASTRO!$B542,ENTRADAS!$I:$I,CADASTRO!M$2)),0)</f>
        <v>0</v>
      </c>
      <c r="N542" s="9">
        <f>IFERROR(SUMIFS(ENTRADAS!$J:$J,ENTRADAS!$B:$B,CADASTRO!$B542,ENTRADAS!$I:$I,CADASTRO!N$2)/(SUMIFS(ENTRADAS!$D:$D,ENTRADAS!$B:$B,CADASTRO!$B542,ENTRADAS!$I:$I,CADASTRO!N$2)),0)</f>
        <v>0</v>
      </c>
      <c r="O542" s="9">
        <f>IFERROR(SUMIFS(ENTRADAS!$J:$J,ENTRADAS!$B:$B,CADASTRO!$B542,ENTRADAS!$I:$I,CADASTRO!O$2)/(SUMIFS(ENTRADAS!$D:$D,ENTRADAS!$B:$B,CADASTRO!$B542,ENTRADAS!$I:$I,CADASTRO!O$2)),0)</f>
        <v>0</v>
      </c>
      <c r="P542" s="9">
        <f>IFERROR(SUMIFS(ENTRADAS!$J:$J,ENTRADAS!$B:$B,CADASTRO!$B542,ENTRADAS!$I:$I,CADASTRO!P$2)/(SUMIFS(ENTRADAS!$D:$D,ENTRADAS!$B:$B,CADASTRO!$B542,ENTRADAS!$I:$I,CADASTRO!P$2)),0)</f>
        <v>0</v>
      </c>
      <c r="Q542" s="9">
        <f>IFERROR(SUMIFS(ENTRADAS!$J:$J,ENTRADAS!$B:$B,CADASTRO!$B542,ENTRADAS!$I:$I,CADASTRO!Q$2)/(SUMIFS(ENTRADAS!$D:$D,ENTRADAS!$B:$B,CADASTRO!$B542,ENTRADAS!$I:$I,CADASTRO!Q$2)),0)</f>
        <v>0</v>
      </c>
      <c r="R542" s="212">
        <f t="shared" si="27"/>
        <v>0</v>
      </c>
      <c r="S542" s="17">
        <f t="shared" si="28"/>
        <v>0</v>
      </c>
      <c r="T542" s="212">
        <f t="shared" si="29"/>
        <v>12</v>
      </c>
      <c r="U542" s="209">
        <v>12</v>
      </c>
    </row>
    <row r="543" spans="1:21" ht="15" customHeight="1" x14ac:dyDescent="0.25">
      <c r="A543" s="7"/>
      <c r="B543" s="7"/>
      <c r="C543" s="7"/>
      <c r="D543" s="8"/>
      <c r="E543" s="9"/>
      <c r="F543" s="9">
        <f>IFERROR(SUMIFS(ENTRADAS!$J:$J,ENTRADAS!$B:$B,CADASTRO!$B543,ENTRADAS!$I:$I,CADASTRO!F$2)/(SUMIFS(ENTRADAS!$D:$D,ENTRADAS!$B:$B,CADASTRO!$B543,ENTRADAS!$I:$I,CADASTRO!F$2)),0)</f>
        <v>0</v>
      </c>
      <c r="G543" s="9">
        <f>IFERROR(SUMIFS(ENTRADAS!$J:$J,ENTRADAS!$B:$B,CADASTRO!$B543,ENTRADAS!$I:$I,CADASTRO!G$2)/(SUMIFS(ENTRADAS!$D:$D,ENTRADAS!$B:$B,CADASTRO!$B543,ENTRADAS!$I:$I,CADASTRO!G$2)),0)</f>
        <v>0</v>
      </c>
      <c r="H543" s="9">
        <f>IFERROR(SUMIFS(ENTRADAS!$J:$J,ENTRADAS!$B:$B,CADASTRO!$B543,ENTRADAS!$I:$I,CADASTRO!H$2)/(SUMIFS(ENTRADAS!$D:$D,ENTRADAS!$B:$B,CADASTRO!$B543,ENTRADAS!$I:$I,CADASTRO!H$2)),0)</f>
        <v>0</v>
      </c>
      <c r="I543" s="9">
        <f>IFERROR(SUMIFS(ENTRADAS!$J:$J,ENTRADAS!$B:$B,CADASTRO!$B543,ENTRADAS!$I:$I,CADASTRO!I$2)/(SUMIFS(ENTRADAS!$D:$D,ENTRADAS!$B:$B,CADASTRO!$B543,ENTRADAS!$I:$I,CADASTRO!I$2)),0)</f>
        <v>0</v>
      </c>
      <c r="J543" s="9">
        <f>IFERROR(SUMIFS(ENTRADAS!$J:$J,ENTRADAS!$B:$B,CADASTRO!$B543,ENTRADAS!$I:$I,CADASTRO!J$2)/(SUMIFS(ENTRADAS!$D:$D,ENTRADAS!$B:$B,CADASTRO!$B543,ENTRADAS!$I:$I,CADASTRO!J$2)),0)</f>
        <v>0</v>
      </c>
      <c r="K543" s="9">
        <f>IFERROR(SUMIFS(ENTRADAS!$J:$J,ENTRADAS!$B:$B,CADASTRO!$B543,ENTRADAS!$I:$I,CADASTRO!K$2)/(SUMIFS(ENTRADAS!$D:$D,ENTRADAS!$B:$B,CADASTRO!$B543,ENTRADAS!$I:$I,CADASTRO!K$2)),0)</f>
        <v>0</v>
      </c>
      <c r="L543" s="9">
        <f>IFERROR(SUMIFS(ENTRADAS!$J:$J,ENTRADAS!$B:$B,CADASTRO!$B543,ENTRADAS!$I:$I,CADASTRO!L$2)/(SUMIFS(ENTRADAS!$D:$D,ENTRADAS!$B:$B,CADASTRO!$B543,ENTRADAS!$I:$I,CADASTRO!L$2)),0)</f>
        <v>0</v>
      </c>
      <c r="M543" s="9">
        <f>IFERROR(SUMIFS(ENTRADAS!$J:$J,ENTRADAS!$B:$B,CADASTRO!$B543,ENTRADAS!$I:$I,CADASTRO!M$2)/(SUMIFS(ENTRADAS!$D:$D,ENTRADAS!$B:$B,CADASTRO!$B543,ENTRADAS!$I:$I,CADASTRO!M$2)),0)</f>
        <v>0</v>
      </c>
      <c r="N543" s="9">
        <f>IFERROR(SUMIFS(ENTRADAS!$J:$J,ENTRADAS!$B:$B,CADASTRO!$B543,ENTRADAS!$I:$I,CADASTRO!N$2)/(SUMIFS(ENTRADAS!$D:$D,ENTRADAS!$B:$B,CADASTRO!$B543,ENTRADAS!$I:$I,CADASTRO!N$2)),0)</f>
        <v>0</v>
      </c>
      <c r="O543" s="9">
        <f>IFERROR(SUMIFS(ENTRADAS!$J:$J,ENTRADAS!$B:$B,CADASTRO!$B543,ENTRADAS!$I:$I,CADASTRO!O$2)/(SUMIFS(ENTRADAS!$D:$D,ENTRADAS!$B:$B,CADASTRO!$B543,ENTRADAS!$I:$I,CADASTRO!O$2)),0)</f>
        <v>0</v>
      </c>
      <c r="P543" s="9">
        <f>IFERROR(SUMIFS(ENTRADAS!$J:$J,ENTRADAS!$B:$B,CADASTRO!$B543,ENTRADAS!$I:$I,CADASTRO!P$2)/(SUMIFS(ENTRADAS!$D:$D,ENTRADAS!$B:$B,CADASTRO!$B543,ENTRADAS!$I:$I,CADASTRO!P$2)),0)</f>
        <v>0</v>
      </c>
      <c r="Q543" s="9">
        <f>IFERROR(SUMIFS(ENTRADAS!$J:$J,ENTRADAS!$B:$B,CADASTRO!$B543,ENTRADAS!$I:$I,CADASTRO!Q$2)/(SUMIFS(ENTRADAS!$D:$D,ENTRADAS!$B:$B,CADASTRO!$B543,ENTRADAS!$I:$I,CADASTRO!Q$2)),0)</f>
        <v>0</v>
      </c>
      <c r="R543" s="212">
        <f t="shared" si="27"/>
        <v>0</v>
      </c>
      <c r="S543" s="17">
        <f t="shared" si="28"/>
        <v>0</v>
      </c>
      <c r="T543" s="212">
        <f t="shared" si="29"/>
        <v>12</v>
      </c>
      <c r="U543" s="209">
        <v>12</v>
      </c>
    </row>
    <row r="544" spans="1:21" ht="15" customHeight="1" x14ac:dyDescent="0.25">
      <c r="A544" s="7"/>
      <c r="B544" s="7"/>
      <c r="C544" s="7"/>
      <c r="D544" s="8"/>
      <c r="E544" s="9"/>
      <c r="F544" s="9">
        <f>IFERROR(SUMIFS(ENTRADAS!$J:$J,ENTRADAS!$B:$B,CADASTRO!$B544,ENTRADAS!$I:$I,CADASTRO!F$2)/(SUMIFS(ENTRADAS!$D:$D,ENTRADAS!$B:$B,CADASTRO!$B544,ENTRADAS!$I:$I,CADASTRO!F$2)),0)</f>
        <v>0</v>
      </c>
      <c r="G544" s="9">
        <f>IFERROR(SUMIFS(ENTRADAS!$J:$J,ENTRADAS!$B:$B,CADASTRO!$B544,ENTRADAS!$I:$I,CADASTRO!G$2)/(SUMIFS(ENTRADAS!$D:$D,ENTRADAS!$B:$B,CADASTRO!$B544,ENTRADAS!$I:$I,CADASTRO!G$2)),0)</f>
        <v>0</v>
      </c>
      <c r="H544" s="9">
        <f>IFERROR(SUMIFS(ENTRADAS!$J:$J,ENTRADAS!$B:$B,CADASTRO!$B544,ENTRADAS!$I:$I,CADASTRO!H$2)/(SUMIFS(ENTRADAS!$D:$D,ENTRADAS!$B:$B,CADASTRO!$B544,ENTRADAS!$I:$I,CADASTRO!H$2)),0)</f>
        <v>0</v>
      </c>
      <c r="I544" s="9">
        <f>IFERROR(SUMIFS(ENTRADAS!$J:$J,ENTRADAS!$B:$B,CADASTRO!$B544,ENTRADAS!$I:$I,CADASTRO!I$2)/(SUMIFS(ENTRADAS!$D:$D,ENTRADAS!$B:$B,CADASTRO!$B544,ENTRADAS!$I:$I,CADASTRO!I$2)),0)</f>
        <v>0</v>
      </c>
      <c r="J544" s="9">
        <f>IFERROR(SUMIFS(ENTRADAS!$J:$J,ENTRADAS!$B:$B,CADASTRO!$B544,ENTRADAS!$I:$I,CADASTRO!J$2)/(SUMIFS(ENTRADAS!$D:$D,ENTRADAS!$B:$B,CADASTRO!$B544,ENTRADAS!$I:$I,CADASTRO!J$2)),0)</f>
        <v>0</v>
      </c>
      <c r="K544" s="9">
        <f>IFERROR(SUMIFS(ENTRADAS!$J:$J,ENTRADAS!$B:$B,CADASTRO!$B544,ENTRADAS!$I:$I,CADASTRO!K$2)/(SUMIFS(ENTRADAS!$D:$D,ENTRADAS!$B:$B,CADASTRO!$B544,ENTRADAS!$I:$I,CADASTRO!K$2)),0)</f>
        <v>0</v>
      </c>
      <c r="L544" s="9">
        <f>IFERROR(SUMIFS(ENTRADAS!$J:$J,ENTRADAS!$B:$B,CADASTRO!$B544,ENTRADAS!$I:$I,CADASTRO!L$2)/(SUMIFS(ENTRADAS!$D:$D,ENTRADAS!$B:$B,CADASTRO!$B544,ENTRADAS!$I:$I,CADASTRO!L$2)),0)</f>
        <v>0</v>
      </c>
      <c r="M544" s="9">
        <f>IFERROR(SUMIFS(ENTRADAS!$J:$J,ENTRADAS!$B:$B,CADASTRO!$B544,ENTRADAS!$I:$I,CADASTRO!M$2)/(SUMIFS(ENTRADAS!$D:$D,ENTRADAS!$B:$B,CADASTRO!$B544,ENTRADAS!$I:$I,CADASTRO!M$2)),0)</f>
        <v>0</v>
      </c>
      <c r="N544" s="9">
        <f>IFERROR(SUMIFS(ENTRADAS!$J:$J,ENTRADAS!$B:$B,CADASTRO!$B544,ENTRADAS!$I:$I,CADASTRO!N$2)/(SUMIFS(ENTRADAS!$D:$D,ENTRADAS!$B:$B,CADASTRO!$B544,ENTRADAS!$I:$I,CADASTRO!N$2)),0)</f>
        <v>0</v>
      </c>
      <c r="O544" s="9">
        <f>IFERROR(SUMIFS(ENTRADAS!$J:$J,ENTRADAS!$B:$B,CADASTRO!$B544,ENTRADAS!$I:$I,CADASTRO!O$2)/(SUMIFS(ENTRADAS!$D:$D,ENTRADAS!$B:$B,CADASTRO!$B544,ENTRADAS!$I:$I,CADASTRO!O$2)),0)</f>
        <v>0</v>
      </c>
      <c r="P544" s="9">
        <f>IFERROR(SUMIFS(ENTRADAS!$J:$J,ENTRADAS!$B:$B,CADASTRO!$B544,ENTRADAS!$I:$I,CADASTRO!P$2)/(SUMIFS(ENTRADAS!$D:$D,ENTRADAS!$B:$B,CADASTRO!$B544,ENTRADAS!$I:$I,CADASTRO!P$2)),0)</f>
        <v>0</v>
      </c>
      <c r="Q544" s="9">
        <f>IFERROR(SUMIFS(ENTRADAS!$J:$J,ENTRADAS!$B:$B,CADASTRO!$B544,ENTRADAS!$I:$I,CADASTRO!Q$2)/(SUMIFS(ENTRADAS!$D:$D,ENTRADAS!$B:$B,CADASTRO!$B544,ENTRADAS!$I:$I,CADASTRO!Q$2)),0)</f>
        <v>0</v>
      </c>
      <c r="R544" s="212">
        <f t="shared" si="27"/>
        <v>0</v>
      </c>
      <c r="S544" s="17">
        <f t="shared" si="28"/>
        <v>0</v>
      </c>
      <c r="T544" s="212">
        <f t="shared" si="29"/>
        <v>12</v>
      </c>
      <c r="U544" s="209">
        <v>12</v>
      </c>
    </row>
    <row r="545" spans="1:21" ht="15" customHeight="1" x14ac:dyDescent="0.25">
      <c r="A545" s="7"/>
      <c r="B545" s="7"/>
      <c r="C545" s="7"/>
      <c r="D545" s="8"/>
      <c r="E545" s="9"/>
      <c r="F545" s="9">
        <f>IFERROR(SUMIFS(ENTRADAS!$J:$J,ENTRADAS!$B:$B,CADASTRO!$B545,ENTRADAS!$I:$I,CADASTRO!F$2)/(SUMIFS(ENTRADAS!$D:$D,ENTRADAS!$B:$B,CADASTRO!$B545,ENTRADAS!$I:$I,CADASTRO!F$2)),0)</f>
        <v>0</v>
      </c>
      <c r="G545" s="9">
        <f>IFERROR(SUMIFS(ENTRADAS!$J:$J,ENTRADAS!$B:$B,CADASTRO!$B545,ENTRADAS!$I:$I,CADASTRO!G$2)/(SUMIFS(ENTRADAS!$D:$D,ENTRADAS!$B:$B,CADASTRO!$B545,ENTRADAS!$I:$I,CADASTRO!G$2)),0)</f>
        <v>0</v>
      </c>
      <c r="H545" s="9">
        <f>IFERROR(SUMIFS(ENTRADAS!$J:$J,ENTRADAS!$B:$B,CADASTRO!$B545,ENTRADAS!$I:$I,CADASTRO!H$2)/(SUMIFS(ENTRADAS!$D:$D,ENTRADAS!$B:$B,CADASTRO!$B545,ENTRADAS!$I:$I,CADASTRO!H$2)),0)</f>
        <v>0</v>
      </c>
      <c r="I545" s="9">
        <f>IFERROR(SUMIFS(ENTRADAS!$J:$J,ENTRADAS!$B:$B,CADASTRO!$B545,ENTRADAS!$I:$I,CADASTRO!I$2)/(SUMIFS(ENTRADAS!$D:$D,ENTRADAS!$B:$B,CADASTRO!$B545,ENTRADAS!$I:$I,CADASTRO!I$2)),0)</f>
        <v>0</v>
      </c>
      <c r="J545" s="9">
        <f>IFERROR(SUMIFS(ENTRADAS!$J:$J,ENTRADAS!$B:$B,CADASTRO!$B545,ENTRADAS!$I:$I,CADASTRO!J$2)/(SUMIFS(ENTRADAS!$D:$D,ENTRADAS!$B:$B,CADASTRO!$B545,ENTRADAS!$I:$I,CADASTRO!J$2)),0)</f>
        <v>0</v>
      </c>
      <c r="K545" s="9">
        <f>IFERROR(SUMIFS(ENTRADAS!$J:$J,ENTRADAS!$B:$B,CADASTRO!$B545,ENTRADAS!$I:$I,CADASTRO!K$2)/(SUMIFS(ENTRADAS!$D:$D,ENTRADAS!$B:$B,CADASTRO!$B545,ENTRADAS!$I:$I,CADASTRO!K$2)),0)</f>
        <v>0</v>
      </c>
      <c r="L545" s="9">
        <f>IFERROR(SUMIFS(ENTRADAS!$J:$J,ENTRADAS!$B:$B,CADASTRO!$B545,ENTRADAS!$I:$I,CADASTRO!L$2)/(SUMIFS(ENTRADAS!$D:$D,ENTRADAS!$B:$B,CADASTRO!$B545,ENTRADAS!$I:$I,CADASTRO!L$2)),0)</f>
        <v>0</v>
      </c>
      <c r="M545" s="9">
        <f>IFERROR(SUMIFS(ENTRADAS!$J:$J,ENTRADAS!$B:$B,CADASTRO!$B545,ENTRADAS!$I:$I,CADASTRO!M$2)/(SUMIFS(ENTRADAS!$D:$D,ENTRADAS!$B:$B,CADASTRO!$B545,ENTRADAS!$I:$I,CADASTRO!M$2)),0)</f>
        <v>0</v>
      </c>
      <c r="N545" s="9">
        <f>IFERROR(SUMIFS(ENTRADAS!$J:$J,ENTRADAS!$B:$B,CADASTRO!$B545,ENTRADAS!$I:$I,CADASTRO!N$2)/(SUMIFS(ENTRADAS!$D:$D,ENTRADAS!$B:$B,CADASTRO!$B545,ENTRADAS!$I:$I,CADASTRO!N$2)),0)</f>
        <v>0</v>
      </c>
      <c r="O545" s="9">
        <f>IFERROR(SUMIFS(ENTRADAS!$J:$J,ENTRADAS!$B:$B,CADASTRO!$B545,ENTRADAS!$I:$I,CADASTRO!O$2)/(SUMIFS(ENTRADAS!$D:$D,ENTRADAS!$B:$B,CADASTRO!$B545,ENTRADAS!$I:$I,CADASTRO!O$2)),0)</f>
        <v>0</v>
      </c>
      <c r="P545" s="9">
        <f>IFERROR(SUMIFS(ENTRADAS!$J:$J,ENTRADAS!$B:$B,CADASTRO!$B545,ENTRADAS!$I:$I,CADASTRO!P$2)/(SUMIFS(ENTRADAS!$D:$D,ENTRADAS!$B:$B,CADASTRO!$B545,ENTRADAS!$I:$I,CADASTRO!P$2)),0)</f>
        <v>0</v>
      </c>
      <c r="Q545" s="9">
        <f>IFERROR(SUMIFS(ENTRADAS!$J:$J,ENTRADAS!$B:$B,CADASTRO!$B545,ENTRADAS!$I:$I,CADASTRO!Q$2)/(SUMIFS(ENTRADAS!$D:$D,ENTRADAS!$B:$B,CADASTRO!$B545,ENTRADAS!$I:$I,CADASTRO!Q$2)),0)</f>
        <v>0</v>
      </c>
      <c r="R545" s="212">
        <f t="shared" si="27"/>
        <v>0</v>
      </c>
      <c r="S545" s="17">
        <f t="shared" si="28"/>
        <v>0</v>
      </c>
      <c r="T545" s="212">
        <f t="shared" si="29"/>
        <v>12</v>
      </c>
      <c r="U545" s="209">
        <v>12</v>
      </c>
    </row>
    <row r="546" spans="1:21" ht="15" customHeight="1" x14ac:dyDescent="0.25">
      <c r="A546" s="7"/>
      <c r="B546" s="7"/>
      <c r="C546" s="7"/>
      <c r="D546" s="8"/>
      <c r="E546" s="9"/>
      <c r="F546" s="9">
        <f>IFERROR(SUMIFS(ENTRADAS!$J:$J,ENTRADAS!$B:$B,CADASTRO!$B546,ENTRADAS!$I:$I,CADASTRO!F$2)/(SUMIFS(ENTRADAS!$D:$D,ENTRADAS!$B:$B,CADASTRO!$B546,ENTRADAS!$I:$I,CADASTRO!F$2)),0)</f>
        <v>0</v>
      </c>
      <c r="G546" s="9">
        <f>IFERROR(SUMIFS(ENTRADAS!$J:$J,ENTRADAS!$B:$B,CADASTRO!$B546,ENTRADAS!$I:$I,CADASTRO!G$2)/(SUMIFS(ENTRADAS!$D:$D,ENTRADAS!$B:$B,CADASTRO!$B546,ENTRADAS!$I:$I,CADASTRO!G$2)),0)</f>
        <v>0</v>
      </c>
      <c r="H546" s="9">
        <f>IFERROR(SUMIFS(ENTRADAS!$J:$J,ENTRADAS!$B:$B,CADASTRO!$B546,ENTRADAS!$I:$I,CADASTRO!H$2)/(SUMIFS(ENTRADAS!$D:$D,ENTRADAS!$B:$B,CADASTRO!$B546,ENTRADAS!$I:$I,CADASTRO!H$2)),0)</f>
        <v>0</v>
      </c>
      <c r="I546" s="9">
        <f>IFERROR(SUMIFS(ENTRADAS!$J:$J,ENTRADAS!$B:$B,CADASTRO!$B546,ENTRADAS!$I:$I,CADASTRO!I$2)/(SUMIFS(ENTRADAS!$D:$D,ENTRADAS!$B:$B,CADASTRO!$B546,ENTRADAS!$I:$I,CADASTRO!I$2)),0)</f>
        <v>0</v>
      </c>
      <c r="J546" s="9">
        <f>IFERROR(SUMIFS(ENTRADAS!$J:$J,ENTRADAS!$B:$B,CADASTRO!$B546,ENTRADAS!$I:$I,CADASTRO!J$2)/(SUMIFS(ENTRADAS!$D:$D,ENTRADAS!$B:$B,CADASTRO!$B546,ENTRADAS!$I:$I,CADASTRO!J$2)),0)</f>
        <v>0</v>
      </c>
      <c r="K546" s="9">
        <f>IFERROR(SUMIFS(ENTRADAS!$J:$J,ENTRADAS!$B:$B,CADASTRO!$B546,ENTRADAS!$I:$I,CADASTRO!K$2)/(SUMIFS(ENTRADAS!$D:$D,ENTRADAS!$B:$B,CADASTRO!$B546,ENTRADAS!$I:$I,CADASTRO!K$2)),0)</f>
        <v>0</v>
      </c>
      <c r="L546" s="9">
        <f>IFERROR(SUMIFS(ENTRADAS!$J:$J,ENTRADAS!$B:$B,CADASTRO!$B546,ENTRADAS!$I:$I,CADASTRO!L$2)/(SUMIFS(ENTRADAS!$D:$D,ENTRADAS!$B:$B,CADASTRO!$B546,ENTRADAS!$I:$I,CADASTRO!L$2)),0)</f>
        <v>0</v>
      </c>
      <c r="M546" s="9">
        <f>IFERROR(SUMIFS(ENTRADAS!$J:$J,ENTRADAS!$B:$B,CADASTRO!$B546,ENTRADAS!$I:$I,CADASTRO!M$2)/(SUMIFS(ENTRADAS!$D:$D,ENTRADAS!$B:$B,CADASTRO!$B546,ENTRADAS!$I:$I,CADASTRO!M$2)),0)</f>
        <v>0</v>
      </c>
      <c r="N546" s="9">
        <f>IFERROR(SUMIFS(ENTRADAS!$J:$J,ENTRADAS!$B:$B,CADASTRO!$B546,ENTRADAS!$I:$I,CADASTRO!N$2)/(SUMIFS(ENTRADAS!$D:$D,ENTRADAS!$B:$B,CADASTRO!$B546,ENTRADAS!$I:$I,CADASTRO!N$2)),0)</f>
        <v>0</v>
      </c>
      <c r="O546" s="9">
        <f>IFERROR(SUMIFS(ENTRADAS!$J:$J,ENTRADAS!$B:$B,CADASTRO!$B546,ENTRADAS!$I:$I,CADASTRO!O$2)/(SUMIFS(ENTRADAS!$D:$D,ENTRADAS!$B:$B,CADASTRO!$B546,ENTRADAS!$I:$I,CADASTRO!O$2)),0)</f>
        <v>0</v>
      </c>
      <c r="P546" s="9">
        <f>IFERROR(SUMIFS(ENTRADAS!$J:$J,ENTRADAS!$B:$B,CADASTRO!$B546,ENTRADAS!$I:$I,CADASTRO!P$2)/(SUMIFS(ENTRADAS!$D:$D,ENTRADAS!$B:$B,CADASTRO!$B546,ENTRADAS!$I:$I,CADASTRO!P$2)),0)</f>
        <v>0</v>
      </c>
      <c r="Q546" s="9">
        <f>IFERROR(SUMIFS(ENTRADAS!$J:$J,ENTRADAS!$B:$B,CADASTRO!$B546,ENTRADAS!$I:$I,CADASTRO!Q$2)/(SUMIFS(ENTRADAS!$D:$D,ENTRADAS!$B:$B,CADASTRO!$B546,ENTRADAS!$I:$I,CADASTRO!Q$2)),0)</f>
        <v>0</v>
      </c>
      <c r="R546" s="212">
        <f t="shared" si="27"/>
        <v>0</v>
      </c>
      <c r="S546" s="17">
        <f t="shared" si="28"/>
        <v>0</v>
      </c>
      <c r="T546" s="212">
        <f t="shared" si="29"/>
        <v>12</v>
      </c>
      <c r="U546" s="209">
        <v>12</v>
      </c>
    </row>
    <row r="547" spans="1:21" ht="15" customHeight="1" x14ac:dyDescent="0.25">
      <c r="A547" s="7"/>
      <c r="B547" s="7"/>
      <c r="C547" s="7"/>
      <c r="D547" s="8"/>
      <c r="E547" s="9"/>
      <c r="F547" s="9">
        <f>IFERROR(SUMIFS(ENTRADAS!$J:$J,ENTRADAS!$B:$B,CADASTRO!$B547,ENTRADAS!$I:$I,CADASTRO!F$2)/(SUMIFS(ENTRADAS!$D:$D,ENTRADAS!$B:$B,CADASTRO!$B547,ENTRADAS!$I:$I,CADASTRO!F$2)),0)</f>
        <v>0</v>
      </c>
      <c r="G547" s="9">
        <f>IFERROR(SUMIFS(ENTRADAS!$J:$J,ENTRADAS!$B:$B,CADASTRO!$B547,ENTRADAS!$I:$I,CADASTRO!G$2)/(SUMIFS(ENTRADAS!$D:$D,ENTRADAS!$B:$B,CADASTRO!$B547,ENTRADAS!$I:$I,CADASTRO!G$2)),0)</f>
        <v>0</v>
      </c>
      <c r="H547" s="9">
        <f>IFERROR(SUMIFS(ENTRADAS!$J:$J,ENTRADAS!$B:$B,CADASTRO!$B547,ENTRADAS!$I:$I,CADASTRO!H$2)/(SUMIFS(ENTRADAS!$D:$D,ENTRADAS!$B:$B,CADASTRO!$B547,ENTRADAS!$I:$I,CADASTRO!H$2)),0)</f>
        <v>0</v>
      </c>
      <c r="I547" s="9">
        <f>IFERROR(SUMIFS(ENTRADAS!$J:$J,ENTRADAS!$B:$B,CADASTRO!$B547,ENTRADAS!$I:$I,CADASTRO!I$2)/(SUMIFS(ENTRADAS!$D:$D,ENTRADAS!$B:$B,CADASTRO!$B547,ENTRADAS!$I:$I,CADASTRO!I$2)),0)</f>
        <v>0</v>
      </c>
      <c r="J547" s="9">
        <f>IFERROR(SUMIFS(ENTRADAS!$J:$J,ENTRADAS!$B:$B,CADASTRO!$B547,ENTRADAS!$I:$I,CADASTRO!J$2)/(SUMIFS(ENTRADAS!$D:$D,ENTRADAS!$B:$B,CADASTRO!$B547,ENTRADAS!$I:$I,CADASTRO!J$2)),0)</f>
        <v>0</v>
      </c>
      <c r="K547" s="9">
        <f>IFERROR(SUMIFS(ENTRADAS!$J:$J,ENTRADAS!$B:$B,CADASTRO!$B547,ENTRADAS!$I:$I,CADASTRO!K$2)/(SUMIFS(ENTRADAS!$D:$D,ENTRADAS!$B:$B,CADASTRO!$B547,ENTRADAS!$I:$I,CADASTRO!K$2)),0)</f>
        <v>0</v>
      </c>
      <c r="L547" s="9">
        <f>IFERROR(SUMIFS(ENTRADAS!$J:$J,ENTRADAS!$B:$B,CADASTRO!$B547,ENTRADAS!$I:$I,CADASTRO!L$2)/(SUMIFS(ENTRADAS!$D:$D,ENTRADAS!$B:$B,CADASTRO!$B547,ENTRADAS!$I:$I,CADASTRO!L$2)),0)</f>
        <v>0</v>
      </c>
      <c r="M547" s="9">
        <f>IFERROR(SUMIFS(ENTRADAS!$J:$J,ENTRADAS!$B:$B,CADASTRO!$B547,ENTRADAS!$I:$I,CADASTRO!M$2)/(SUMIFS(ENTRADAS!$D:$D,ENTRADAS!$B:$B,CADASTRO!$B547,ENTRADAS!$I:$I,CADASTRO!M$2)),0)</f>
        <v>0</v>
      </c>
      <c r="N547" s="9">
        <f>IFERROR(SUMIFS(ENTRADAS!$J:$J,ENTRADAS!$B:$B,CADASTRO!$B547,ENTRADAS!$I:$I,CADASTRO!N$2)/(SUMIFS(ENTRADAS!$D:$D,ENTRADAS!$B:$B,CADASTRO!$B547,ENTRADAS!$I:$I,CADASTRO!N$2)),0)</f>
        <v>0</v>
      </c>
      <c r="O547" s="9">
        <f>IFERROR(SUMIFS(ENTRADAS!$J:$J,ENTRADAS!$B:$B,CADASTRO!$B547,ENTRADAS!$I:$I,CADASTRO!O$2)/(SUMIFS(ENTRADAS!$D:$D,ENTRADAS!$B:$B,CADASTRO!$B547,ENTRADAS!$I:$I,CADASTRO!O$2)),0)</f>
        <v>0</v>
      </c>
      <c r="P547" s="9">
        <f>IFERROR(SUMIFS(ENTRADAS!$J:$J,ENTRADAS!$B:$B,CADASTRO!$B547,ENTRADAS!$I:$I,CADASTRO!P$2)/(SUMIFS(ENTRADAS!$D:$D,ENTRADAS!$B:$B,CADASTRO!$B547,ENTRADAS!$I:$I,CADASTRO!P$2)),0)</f>
        <v>0</v>
      </c>
      <c r="Q547" s="9">
        <f>IFERROR(SUMIFS(ENTRADAS!$J:$J,ENTRADAS!$B:$B,CADASTRO!$B547,ENTRADAS!$I:$I,CADASTRO!Q$2)/(SUMIFS(ENTRADAS!$D:$D,ENTRADAS!$B:$B,CADASTRO!$B547,ENTRADAS!$I:$I,CADASTRO!Q$2)),0)</f>
        <v>0</v>
      </c>
      <c r="R547" s="212">
        <f t="shared" si="27"/>
        <v>0</v>
      </c>
      <c r="S547" s="17">
        <f t="shared" si="28"/>
        <v>0</v>
      </c>
      <c r="T547" s="212">
        <f t="shared" si="29"/>
        <v>12</v>
      </c>
      <c r="U547" s="209">
        <v>12</v>
      </c>
    </row>
    <row r="548" spans="1:21" ht="15" customHeight="1" x14ac:dyDescent="0.25">
      <c r="A548" s="7"/>
      <c r="B548" s="7"/>
      <c r="C548" s="7"/>
      <c r="D548" s="8"/>
      <c r="E548" s="9"/>
      <c r="F548" s="9">
        <f>IFERROR(SUMIFS(ENTRADAS!$J:$J,ENTRADAS!$B:$B,CADASTRO!$B548,ENTRADAS!$I:$I,CADASTRO!F$2)/(SUMIFS(ENTRADAS!$D:$D,ENTRADAS!$B:$B,CADASTRO!$B548,ENTRADAS!$I:$I,CADASTRO!F$2)),0)</f>
        <v>0</v>
      </c>
      <c r="G548" s="9">
        <f>IFERROR(SUMIFS(ENTRADAS!$J:$J,ENTRADAS!$B:$B,CADASTRO!$B548,ENTRADAS!$I:$I,CADASTRO!G$2)/(SUMIFS(ENTRADAS!$D:$D,ENTRADAS!$B:$B,CADASTRO!$B548,ENTRADAS!$I:$I,CADASTRO!G$2)),0)</f>
        <v>0</v>
      </c>
      <c r="H548" s="9">
        <f>IFERROR(SUMIFS(ENTRADAS!$J:$J,ENTRADAS!$B:$B,CADASTRO!$B548,ENTRADAS!$I:$I,CADASTRO!H$2)/(SUMIFS(ENTRADAS!$D:$D,ENTRADAS!$B:$B,CADASTRO!$B548,ENTRADAS!$I:$I,CADASTRO!H$2)),0)</f>
        <v>0</v>
      </c>
      <c r="I548" s="9">
        <f>IFERROR(SUMIFS(ENTRADAS!$J:$J,ENTRADAS!$B:$B,CADASTRO!$B548,ENTRADAS!$I:$I,CADASTRO!I$2)/(SUMIFS(ENTRADAS!$D:$D,ENTRADAS!$B:$B,CADASTRO!$B548,ENTRADAS!$I:$I,CADASTRO!I$2)),0)</f>
        <v>0</v>
      </c>
      <c r="J548" s="9">
        <f>IFERROR(SUMIFS(ENTRADAS!$J:$J,ENTRADAS!$B:$B,CADASTRO!$B548,ENTRADAS!$I:$I,CADASTRO!J$2)/(SUMIFS(ENTRADAS!$D:$D,ENTRADAS!$B:$B,CADASTRO!$B548,ENTRADAS!$I:$I,CADASTRO!J$2)),0)</f>
        <v>0</v>
      </c>
      <c r="K548" s="9">
        <f>IFERROR(SUMIFS(ENTRADAS!$J:$J,ENTRADAS!$B:$B,CADASTRO!$B548,ENTRADAS!$I:$I,CADASTRO!K$2)/(SUMIFS(ENTRADAS!$D:$D,ENTRADAS!$B:$B,CADASTRO!$B548,ENTRADAS!$I:$I,CADASTRO!K$2)),0)</f>
        <v>0</v>
      </c>
      <c r="L548" s="9">
        <f>IFERROR(SUMIFS(ENTRADAS!$J:$J,ENTRADAS!$B:$B,CADASTRO!$B548,ENTRADAS!$I:$I,CADASTRO!L$2)/(SUMIFS(ENTRADAS!$D:$D,ENTRADAS!$B:$B,CADASTRO!$B548,ENTRADAS!$I:$I,CADASTRO!L$2)),0)</f>
        <v>0</v>
      </c>
      <c r="M548" s="9">
        <f>IFERROR(SUMIFS(ENTRADAS!$J:$J,ENTRADAS!$B:$B,CADASTRO!$B548,ENTRADAS!$I:$I,CADASTRO!M$2)/(SUMIFS(ENTRADAS!$D:$D,ENTRADAS!$B:$B,CADASTRO!$B548,ENTRADAS!$I:$I,CADASTRO!M$2)),0)</f>
        <v>0</v>
      </c>
      <c r="N548" s="9">
        <f>IFERROR(SUMIFS(ENTRADAS!$J:$J,ENTRADAS!$B:$B,CADASTRO!$B548,ENTRADAS!$I:$I,CADASTRO!N$2)/(SUMIFS(ENTRADAS!$D:$D,ENTRADAS!$B:$B,CADASTRO!$B548,ENTRADAS!$I:$I,CADASTRO!N$2)),0)</f>
        <v>0</v>
      </c>
      <c r="O548" s="9">
        <f>IFERROR(SUMIFS(ENTRADAS!$J:$J,ENTRADAS!$B:$B,CADASTRO!$B548,ENTRADAS!$I:$I,CADASTRO!O$2)/(SUMIFS(ENTRADAS!$D:$D,ENTRADAS!$B:$B,CADASTRO!$B548,ENTRADAS!$I:$I,CADASTRO!O$2)),0)</f>
        <v>0</v>
      </c>
      <c r="P548" s="9">
        <f>IFERROR(SUMIFS(ENTRADAS!$J:$J,ENTRADAS!$B:$B,CADASTRO!$B548,ENTRADAS!$I:$I,CADASTRO!P$2)/(SUMIFS(ENTRADAS!$D:$D,ENTRADAS!$B:$B,CADASTRO!$B548,ENTRADAS!$I:$I,CADASTRO!P$2)),0)</f>
        <v>0</v>
      </c>
      <c r="Q548" s="9">
        <f>IFERROR(SUMIFS(ENTRADAS!$J:$J,ENTRADAS!$B:$B,CADASTRO!$B548,ENTRADAS!$I:$I,CADASTRO!Q$2)/(SUMIFS(ENTRADAS!$D:$D,ENTRADAS!$B:$B,CADASTRO!$B548,ENTRADAS!$I:$I,CADASTRO!Q$2)),0)</f>
        <v>0</v>
      </c>
      <c r="R548" s="212">
        <f t="shared" si="27"/>
        <v>0</v>
      </c>
      <c r="S548" s="17">
        <f t="shared" si="28"/>
        <v>0</v>
      </c>
      <c r="T548" s="212">
        <f t="shared" si="29"/>
        <v>12</v>
      </c>
      <c r="U548" s="209">
        <v>12</v>
      </c>
    </row>
    <row r="549" spans="1:21" ht="15" customHeight="1" x14ac:dyDescent="0.25">
      <c r="A549" s="7"/>
      <c r="B549" s="7"/>
      <c r="C549" s="7"/>
      <c r="D549" s="8"/>
      <c r="E549" s="9"/>
      <c r="F549" s="9">
        <f>IFERROR(SUMIFS(ENTRADAS!$J:$J,ENTRADAS!$B:$B,CADASTRO!$B549,ENTRADAS!$I:$I,CADASTRO!F$2)/(SUMIFS(ENTRADAS!$D:$D,ENTRADAS!$B:$B,CADASTRO!$B549,ENTRADAS!$I:$I,CADASTRO!F$2)),0)</f>
        <v>0</v>
      </c>
      <c r="G549" s="9">
        <f>IFERROR(SUMIFS(ENTRADAS!$J:$J,ENTRADAS!$B:$B,CADASTRO!$B549,ENTRADAS!$I:$I,CADASTRO!G$2)/(SUMIFS(ENTRADAS!$D:$D,ENTRADAS!$B:$B,CADASTRO!$B549,ENTRADAS!$I:$I,CADASTRO!G$2)),0)</f>
        <v>0</v>
      </c>
      <c r="H549" s="9">
        <f>IFERROR(SUMIFS(ENTRADAS!$J:$J,ENTRADAS!$B:$B,CADASTRO!$B549,ENTRADAS!$I:$I,CADASTRO!H$2)/(SUMIFS(ENTRADAS!$D:$D,ENTRADAS!$B:$B,CADASTRO!$B549,ENTRADAS!$I:$I,CADASTRO!H$2)),0)</f>
        <v>0</v>
      </c>
      <c r="I549" s="9">
        <f>IFERROR(SUMIFS(ENTRADAS!$J:$J,ENTRADAS!$B:$B,CADASTRO!$B549,ENTRADAS!$I:$I,CADASTRO!I$2)/(SUMIFS(ENTRADAS!$D:$D,ENTRADAS!$B:$B,CADASTRO!$B549,ENTRADAS!$I:$I,CADASTRO!I$2)),0)</f>
        <v>0</v>
      </c>
      <c r="J549" s="9">
        <f>IFERROR(SUMIFS(ENTRADAS!$J:$J,ENTRADAS!$B:$B,CADASTRO!$B549,ENTRADAS!$I:$I,CADASTRO!J$2)/(SUMIFS(ENTRADAS!$D:$D,ENTRADAS!$B:$B,CADASTRO!$B549,ENTRADAS!$I:$I,CADASTRO!J$2)),0)</f>
        <v>0</v>
      </c>
      <c r="K549" s="9">
        <f>IFERROR(SUMIFS(ENTRADAS!$J:$J,ENTRADAS!$B:$B,CADASTRO!$B549,ENTRADAS!$I:$I,CADASTRO!K$2)/(SUMIFS(ENTRADAS!$D:$D,ENTRADAS!$B:$B,CADASTRO!$B549,ENTRADAS!$I:$I,CADASTRO!K$2)),0)</f>
        <v>0</v>
      </c>
      <c r="L549" s="9">
        <f>IFERROR(SUMIFS(ENTRADAS!$J:$J,ENTRADAS!$B:$B,CADASTRO!$B549,ENTRADAS!$I:$I,CADASTRO!L$2)/(SUMIFS(ENTRADAS!$D:$D,ENTRADAS!$B:$B,CADASTRO!$B549,ENTRADAS!$I:$I,CADASTRO!L$2)),0)</f>
        <v>0</v>
      </c>
      <c r="M549" s="9">
        <f>IFERROR(SUMIFS(ENTRADAS!$J:$J,ENTRADAS!$B:$B,CADASTRO!$B549,ENTRADAS!$I:$I,CADASTRO!M$2)/(SUMIFS(ENTRADAS!$D:$D,ENTRADAS!$B:$B,CADASTRO!$B549,ENTRADAS!$I:$I,CADASTRO!M$2)),0)</f>
        <v>0</v>
      </c>
      <c r="N549" s="9">
        <f>IFERROR(SUMIFS(ENTRADAS!$J:$J,ENTRADAS!$B:$B,CADASTRO!$B549,ENTRADAS!$I:$I,CADASTRO!N$2)/(SUMIFS(ENTRADAS!$D:$D,ENTRADAS!$B:$B,CADASTRO!$B549,ENTRADAS!$I:$I,CADASTRO!N$2)),0)</f>
        <v>0</v>
      </c>
      <c r="O549" s="9">
        <f>IFERROR(SUMIFS(ENTRADAS!$J:$J,ENTRADAS!$B:$B,CADASTRO!$B549,ENTRADAS!$I:$I,CADASTRO!O$2)/(SUMIFS(ENTRADAS!$D:$D,ENTRADAS!$B:$B,CADASTRO!$B549,ENTRADAS!$I:$I,CADASTRO!O$2)),0)</f>
        <v>0</v>
      </c>
      <c r="P549" s="9">
        <f>IFERROR(SUMIFS(ENTRADAS!$J:$J,ENTRADAS!$B:$B,CADASTRO!$B549,ENTRADAS!$I:$I,CADASTRO!P$2)/(SUMIFS(ENTRADAS!$D:$D,ENTRADAS!$B:$B,CADASTRO!$B549,ENTRADAS!$I:$I,CADASTRO!P$2)),0)</f>
        <v>0</v>
      </c>
      <c r="Q549" s="9">
        <f>IFERROR(SUMIFS(ENTRADAS!$J:$J,ENTRADAS!$B:$B,CADASTRO!$B549,ENTRADAS!$I:$I,CADASTRO!Q$2)/(SUMIFS(ENTRADAS!$D:$D,ENTRADAS!$B:$B,CADASTRO!$B549,ENTRADAS!$I:$I,CADASTRO!Q$2)),0)</f>
        <v>0</v>
      </c>
      <c r="R549" s="212">
        <f t="shared" si="27"/>
        <v>0</v>
      </c>
      <c r="S549" s="17">
        <f t="shared" si="28"/>
        <v>0</v>
      </c>
      <c r="T549" s="212">
        <f t="shared" si="29"/>
        <v>12</v>
      </c>
      <c r="U549" s="209">
        <v>12</v>
      </c>
    </row>
    <row r="550" spans="1:21" ht="15" customHeight="1" x14ac:dyDescent="0.25">
      <c r="A550" s="7"/>
      <c r="B550" s="7"/>
      <c r="C550" s="7"/>
      <c r="D550" s="8"/>
      <c r="E550" s="9"/>
      <c r="F550" s="9">
        <f>IFERROR(SUMIFS(ENTRADAS!$J:$J,ENTRADAS!$B:$B,CADASTRO!$B550,ENTRADAS!$I:$I,CADASTRO!F$2)/(SUMIFS(ENTRADAS!$D:$D,ENTRADAS!$B:$B,CADASTRO!$B550,ENTRADAS!$I:$I,CADASTRO!F$2)),0)</f>
        <v>0</v>
      </c>
      <c r="G550" s="9">
        <f>IFERROR(SUMIFS(ENTRADAS!$J:$J,ENTRADAS!$B:$B,CADASTRO!$B550,ENTRADAS!$I:$I,CADASTRO!G$2)/(SUMIFS(ENTRADAS!$D:$D,ENTRADAS!$B:$B,CADASTRO!$B550,ENTRADAS!$I:$I,CADASTRO!G$2)),0)</f>
        <v>0</v>
      </c>
      <c r="H550" s="9">
        <f>IFERROR(SUMIFS(ENTRADAS!$J:$J,ENTRADAS!$B:$B,CADASTRO!$B550,ENTRADAS!$I:$I,CADASTRO!H$2)/(SUMIFS(ENTRADAS!$D:$D,ENTRADAS!$B:$B,CADASTRO!$B550,ENTRADAS!$I:$I,CADASTRO!H$2)),0)</f>
        <v>0</v>
      </c>
      <c r="I550" s="9">
        <f>IFERROR(SUMIFS(ENTRADAS!$J:$J,ENTRADAS!$B:$B,CADASTRO!$B550,ENTRADAS!$I:$I,CADASTRO!I$2)/(SUMIFS(ENTRADAS!$D:$D,ENTRADAS!$B:$B,CADASTRO!$B550,ENTRADAS!$I:$I,CADASTRO!I$2)),0)</f>
        <v>0</v>
      </c>
      <c r="J550" s="9">
        <f>IFERROR(SUMIFS(ENTRADAS!$J:$J,ENTRADAS!$B:$B,CADASTRO!$B550,ENTRADAS!$I:$I,CADASTRO!J$2)/(SUMIFS(ENTRADAS!$D:$D,ENTRADAS!$B:$B,CADASTRO!$B550,ENTRADAS!$I:$I,CADASTRO!J$2)),0)</f>
        <v>0</v>
      </c>
      <c r="K550" s="9">
        <f>IFERROR(SUMIFS(ENTRADAS!$J:$J,ENTRADAS!$B:$B,CADASTRO!$B550,ENTRADAS!$I:$I,CADASTRO!K$2)/(SUMIFS(ENTRADAS!$D:$D,ENTRADAS!$B:$B,CADASTRO!$B550,ENTRADAS!$I:$I,CADASTRO!K$2)),0)</f>
        <v>0</v>
      </c>
      <c r="L550" s="9">
        <f>IFERROR(SUMIFS(ENTRADAS!$J:$J,ENTRADAS!$B:$B,CADASTRO!$B550,ENTRADAS!$I:$I,CADASTRO!L$2)/(SUMIFS(ENTRADAS!$D:$D,ENTRADAS!$B:$B,CADASTRO!$B550,ENTRADAS!$I:$I,CADASTRO!L$2)),0)</f>
        <v>0</v>
      </c>
      <c r="M550" s="9">
        <f>IFERROR(SUMIFS(ENTRADAS!$J:$J,ENTRADAS!$B:$B,CADASTRO!$B550,ENTRADAS!$I:$I,CADASTRO!M$2)/(SUMIFS(ENTRADAS!$D:$D,ENTRADAS!$B:$B,CADASTRO!$B550,ENTRADAS!$I:$I,CADASTRO!M$2)),0)</f>
        <v>0</v>
      </c>
      <c r="N550" s="9">
        <f>IFERROR(SUMIFS(ENTRADAS!$J:$J,ENTRADAS!$B:$B,CADASTRO!$B550,ENTRADAS!$I:$I,CADASTRO!N$2)/(SUMIFS(ENTRADAS!$D:$D,ENTRADAS!$B:$B,CADASTRO!$B550,ENTRADAS!$I:$I,CADASTRO!N$2)),0)</f>
        <v>0</v>
      </c>
      <c r="O550" s="9">
        <f>IFERROR(SUMIFS(ENTRADAS!$J:$J,ENTRADAS!$B:$B,CADASTRO!$B550,ENTRADAS!$I:$I,CADASTRO!O$2)/(SUMIFS(ENTRADAS!$D:$D,ENTRADAS!$B:$B,CADASTRO!$B550,ENTRADAS!$I:$I,CADASTRO!O$2)),0)</f>
        <v>0</v>
      </c>
      <c r="P550" s="9">
        <f>IFERROR(SUMIFS(ENTRADAS!$J:$J,ENTRADAS!$B:$B,CADASTRO!$B550,ENTRADAS!$I:$I,CADASTRO!P$2)/(SUMIFS(ENTRADAS!$D:$D,ENTRADAS!$B:$B,CADASTRO!$B550,ENTRADAS!$I:$I,CADASTRO!P$2)),0)</f>
        <v>0</v>
      </c>
      <c r="Q550" s="9">
        <f>IFERROR(SUMIFS(ENTRADAS!$J:$J,ENTRADAS!$B:$B,CADASTRO!$B550,ENTRADAS!$I:$I,CADASTRO!Q$2)/(SUMIFS(ENTRADAS!$D:$D,ENTRADAS!$B:$B,CADASTRO!$B550,ENTRADAS!$I:$I,CADASTRO!Q$2)),0)</f>
        <v>0</v>
      </c>
      <c r="R550" s="212">
        <f t="shared" si="27"/>
        <v>0</v>
      </c>
      <c r="S550" s="17">
        <f t="shared" si="28"/>
        <v>0</v>
      </c>
      <c r="T550" s="212">
        <f t="shared" si="29"/>
        <v>12</v>
      </c>
      <c r="U550" s="209">
        <v>12</v>
      </c>
    </row>
    <row r="551" spans="1:21" ht="15" customHeight="1" x14ac:dyDescent="0.25">
      <c r="A551" s="7"/>
      <c r="B551" s="7"/>
      <c r="C551" s="7"/>
      <c r="D551" s="8"/>
      <c r="E551" s="9"/>
      <c r="F551" s="9">
        <f>IFERROR(SUMIFS(ENTRADAS!$J:$J,ENTRADAS!$B:$B,CADASTRO!$B551,ENTRADAS!$I:$I,CADASTRO!F$2)/(SUMIFS(ENTRADAS!$D:$D,ENTRADAS!$B:$B,CADASTRO!$B551,ENTRADAS!$I:$I,CADASTRO!F$2)),0)</f>
        <v>0</v>
      </c>
      <c r="G551" s="9">
        <f>IFERROR(SUMIFS(ENTRADAS!$J:$J,ENTRADAS!$B:$B,CADASTRO!$B551,ENTRADAS!$I:$I,CADASTRO!G$2)/(SUMIFS(ENTRADAS!$D:$D,ENTRADAS!$B:$B,CADASTRO!$B551,ENTRADAS!$I:$I,CADASTRO!G$2)),0)</f>
        <v>0</v>
      </c>
      <c r="H551" s="9">
        <f>IFERROR(SUMIFS(ENTRADAS!$J:$J,ENTRADAS!$B:$B,CADASTRO!$B551,ENTRADAS!$I:$I,CADASTRO!H$2)/(SUMIFS(ENTRADAS!$D:$D,ENTRADAS!$B:$B,CADASTRO!$B551,ENTRADAS!$I:$I,CADASTRO!H$2)),0)</f>
        <v>0</v>
      </c>
      <c r="I551" s="9">
        <f>IFERROR(SUMIFS(ENTRADAS!$J:$J,ENTRADAS!$B:$B,CADASTRO!$B551,ENTRADAS!$I:$I,CADASTRO!I$2)/(SUMIFS(ENTRADAS!$D:$D,ENTRADAS!$B:$B,CADASTRO!$B551,ENTRADAS!$I:$I,CADASTRO!I$2)),0)</f>
        <v>0</v>
      </c>
      <c r="J551" s="9">
        <f>IFERROR(SUMIFS(ENTRADAS!$J:$J,ENTRADAS!$B:$B,CADASTRO!$B551,ENTRADAS!$I:$I,CADASTRO!J$2)/(SUMIFS(ENTRADAS!$D:$D,ENTRADAS!$B:$B,CADASTRO!$B551,ENTRADAS!$I:$I,CADASTRO!J$2)),0)</f>
        <v>0</v>
      </c>
      <c r="K551" s="9">
        <f>IFERROR(SUMIFS(ENTRADAS!$J:$J,ENTRADAS!$B:$B,CADASTRO!$B551,ENTRADAS!$I:$I,CADASTRO!K$2)/(SUMIFS(ENTRADAS!$D:$D,ENTRADAS!$B:$B,CADASTRO!$B551,ENTRADAS!$I:$I,CADASTRO!K$2)),0)</f>
        <v>0</v>
      </c>
      <c r="L551" s="9">
        <f>IFERROR(SUMIFS(ENTRADAS!$J:$J,ENTRADAS!$B:$B,CADASTRO!$B551,ENTRADAS!$I:$I,CADASTRO!L$2)/(SUMIFS(ENTRADAS!$D:$D,ENTRADAS!$B:$B,CADASTRO!$B551,ENTRADAS!$I:$I,CADASTRO!L$2)),0)</f>
        <v>0</v>
      </c>
      <c r="M551" s="9">
        <f>IFERROR(SUMIFS(ENTRADAS!$J:$J,ENTRADAS!$B:$B,CADASTRO!$B551,ENTRADAS!$I:$I,CADASTRO!M$2)/(SUMIFS(ENTRADAS!$D:$D,ENTRADAS!$B:$B,CADASTRO!$B551,ENTRADAS!$I:$I,CADASTRO!M$2)),0)</f>
        <v>0</v>
      </c>
      <c r="N551" s="9">
        <f>IFERROR(SUMIFS(ENTRADAS!$J:$J,ENTRADAS!$B:$B,CADASTRO!$B551,ENTRADAS!$I:$I,CADASTRO!N$2)/(SUMIFS(ENTRADAS!$D:$D,ENTRADAS!$B:$B,CADASTRO!$B551,ENTRADAS!$I:$I,CADASTRO!N$2)),0)</f>
        <v>0</v>
      </c>
      <c r="O551" s="9">
        <f>IFERROR(SUMIFS(ENTRADAS!$J:$J,ENTRADAS!$B:$B,CADASTRO!$B551,ENTRADAS!$I:$I,CADASTRO!O$2)/(SUMIFS(ENTRADAS!$D:$D,ENTRADAS!$B:$B,CADASTRO!$B551,ENTRADAS!$I:$I,CADASTRO!O$2)),0)</f>
        <v>0</v>
      </c>
      <c r="P551" s="9">
        <f>IFERROR(SUMIFS(ENTRADAS!$J:$J,ENTRADAS!$B:$B,CADASTRO!$B551,ENTRADAS!$I:$I,CADASTRO!P$2)/(SUMIFS(ENTRADAS!$D:$D,ENTRADAS!$B:$B,CADASTRO!$B551,ENTRADAS!$I:$I,CADASTRO!P$2)),0)</f>
        <v>0</v>
      </c>
      <c r="Q551" s="9">
        <f>IFERROR(SUMIFS(ENTRADAS!$J:$J,ENTRADAS!$B:$B,CADASTRO!$B551,ENTRADAS!$I:$I,CADASTRO!Q$2)/(SUMIFS(ENTRADAS!$D:$D,ENTRADAS!$B:$B,CADASTRO!$B551,ENTRADAS!$I:$I,CADASTRO!Q$2)),0)</f>
        <v>0</v>
      </c>
      <c r="R551" s="212">
        <f t="shared" si="27"/>
        <v>0</v>
      </c>
      <c r="S551" s="17">
        <f t="shared" si="28"/>
        <v>0</v>
      </c>
      <c r="T551" s="212">
        <f t="shared" si="29"/>
        <v>12</v>
      </c>
      <c r="U551" s="209">
        <v>12</v>
      </c>
    </row>
    <row r="552" spans="1:21" ht="15" customHeight="1" x14ac:dyDescent="0.25">
      <c r="A552" s="7"/>
      <c r="B552" s="7"/>
      <c r="C552" s="7"/>
      <c r="D552" s="8"/>
      <c r="E552" s="9"/>
      <c r="F552" s="9">
        <f>IFERROR(SUMIFS(ENTRADAS!$J:$J,ENTRADAS!$B:$B,CADASTRO!$B552,ENTRADAS!$I:$I,CADASTRO!F$2)/(SUMIFS(ENTRADAS!$D:$D,ENTRADAS!$B:$B,CADASTRO!$B552,ENTRADAS!$I:$I,CADASTRO!F$2)),0)</f>
        <v>0</v>
      </c>
      <c r="G552" s="9">
        <f>IFERROR(SUMIFS(ENTRADAS!$J:$J,ENTRADAS!$B:$B,CADASTRO!$B552,ENTRADAS!$I:$I,CADASTRO!G$2)/(SUMIFS(ENTRADAS!$D:$D,ENTRADAS!$B:$B,CADASTRO!$B552,ENTRADAS!$I:$I,CADASTRO!G$2)),0)</f>
        <v>0</v>
      </c>
      <c r="H552" s="9">
        <f>IFERROR(SUMIFS(ENTRADAS!$J:$J,ENTRADAS!$B:$B,CADASTRO!$B552,ENTRADAS!$I:$I,CADASTRO!H$2)/(SUMIFS(ENTRADAS!$D:$D,ENTRADAS!$B:$B,CADASTRO!$B552,ENTRADAS!$I:$I,CADASTRO!H$2)),0)</f>
        <v>0</v>
      </c>
      <c r="I552" s="9">
        <f>IFERROR(SUMIFS(ENTRADAS!$J:$J,ENTRADAS!$B:$B,CADASTRO!$B552,ENTRADAS!$I:$I,CADASTRO!I$2)/(SUMIFS(ENTRADAS!$D:$D,ENTRADAS!$B:$B,CADASTRO!$B552,ENTRADAS!$I:$I,CADASTRO!I$2)),0)</f>
        <v>0</v>
      </c>
      <c r="J552" s="9">
        <f>IFERROR(SUMIFS(ENTRADAS!$J:$J,ENTRADAS!$B:$B,CADASTRO!$B552,ENTRADAS!$I:$I,CADASTRO!J$2)/(SUMIFS(ENTRADAS!$D:$D,ENTRADAS!$B:$B,CADASTRO!$B552,ENTRADAS!$I:$I,CADASTRO!J$2)),0)</f>
        <v>0</v>
      </c>
      <c r="K552" s="9">
        <f>IFERROR(SUMIFS(ENTRADAS!$J:$J,ENTRADAS!$B:$B,CADASTRO!$B552,ENTRADAS!$I:$I,CADASTRO!K$2)/(SUMIFS(ENTRADAS!$D:$D,ENTRADAS!$B:$B,CADASTRO!$B552,ENTRADAS!$I:$I,CADASTRO!K$2)),0)</f>
        <v>0</v>
      </c>
      <c r="L552" s="9">
        <f>IFERROR(SUMIFS(ENTRADAS!$J:$J,ENTRADAS!$B:$B,CADASTRO!$B552,ENTRADAS!$I:$I,CADASTRO!L$2)/(SUMIFS(ENTRADAS!$D:$D,ENTRADAS!$B:$B,CADASTRO!$B552,ENTRADAS!$I:$I,CADASTRO!L$2)),0)</f>
        <v>0</v>
      </c>
      <c r="M552" s="9">
        <f>IFERROR(SUMIFS(ENTRADAS!$J:$J,ENTRADAS!$B:$B,CADASTRO!$B552,ENTRADAS!$I:$I,CADASTRO!M$2)/(SUMIFS(ENTRADAS!$D:$D,ENTRADAS!$B:$B,CADASTRO!$B552,ENTRADAS!$I:$I,CADASTRO!M$2)),0)</f>
        <v>0</v>
      </c>
      <c r="N552" s="9">
        <f>IFERROR(SUMIFS(ENTRADAS!$J:$J,ENTRADAS!$B:$B,CADASTRO!$B552,ENTRADAS!$I:$I,CADASTRO!N$2)/(SUMIFS(ENTRADAS!$D:$D,ENTRADAS!$B:$B,CADASTRO!$B552,ENTRADAS!$I:$I,CADASTRO!N$2)),0)</f>
        <v>0</v>
      </c>
      <c r="O552" s="9">
        <f>IFERROR(SUMIFS(ENTRADAS!$J:$J,ENTRADAS!$B:$B,CADASTRO!$B552,ENTRADAS!$I:$I,CADASTRO!O$2)/(SUMIFS(ENTRADAS!$D:$D,ENTRADAS!$B:$B,CADASTRO!$B552,ENTRADAS!$I:$I,CADASTRO!O$2)),0)</f>
        <v>0</v>
      </c>
      <c r="P552" s="9">
        <f>IFERROR(SUMIFS(ENTRADAS!$J:$J,ENTRADAS!$B:$B,CADASTRO!$B552,ENTRADAS!$I:$I,CADASTRO!P$2)/(SUMIFS(ENTRADAS!$D:$D,ENTRADAS!$B:$B,CADASTRO!$B552,ENTRADAS!$I:$I,CADASTRO!P$2)),0)</f>
        <v>0</v>
      </c>
      <c r="Q552" s="9">
        <f>IFERROR(SUMIFS(ENTRADAS!$J:$J,ENTRADAS!$B:$B,CADASTRO!$B552,ENTRADAS!$I:$I,CADASTRO!Q$2)/(SUMIFS(ENTRADAS!$D:$D,ENTRADAS!$B:$B,CADASTRO!$B552,ENTRADAS!$I:$I,CADASTRO!Q$2)),0)</f>
        <v>0</v>
      </c>
      <c r="R552" s="212">
        <f t="shared" si="27"/>
        <v>0</v>
      </c>
      <c r="S552" s="17">
        <f t="shared" si="28"/>
        <v>0</v>
      </c>
      <c r="T552" s="212">
        <f t="shared" si="29"/>
        <v>12</v>
      </c>
      <c r="U552" s="209">
        <v>12</v>
      </c>
    </row>
    <row r="553" spans="1:21" ht="15" customHeight="1" x14ac:dyDescent="0.25">
      <c r="A553" s="7"/>
      <c r="B553" s="7"/>
      <c r="C553" s="7"/>
      <c r="D553" s="8"/>
      <c r="E553" s="9"/>
      <c r="F553" s="9">
        <f>IFERROR(SUMIFS(ENTRADAS!$J:$J,ENTRADAS!$B:$B,CADASTRO!$B553,ENTRADAS!$I:$I,CADASTRO!F$2)/(SUMIFS(ENTRADAS!$D:$D,ENTRADAS!$B:$B,CADASTRO!$B553,ENTRADAS!$I:$I,CADASTRO!F$2)),0)</f>
        <v>0</v>
      </c>
      <c r="G553" s="9">
        <f>IFERROR(SUMIFS(ENTRADAS!$J:$J,ENTRADAS!$B:$B,CADASTRO!$B553,ENTRADAS!$I:$I,CADASTRO!G$2)/(SUMIFS(ENTRADAS!$D:$D,ENTRADAS!$B:$B,CADASTRO!$B553,ENTRADAS!$I:$I,CADASTRO!G$2)),0)</f>
        <v>0</v>
      </c>
      <c r="H553" s="9">
        <f>IFERROR(SUMIFS(ENTRADAS!$J:$J,ENTRADAS!$B:$B,CADASTRO!$B553,ENTRADAS!$I:$I,CADASTRO!H$2)/(SUMIFS(ENTRADAS!$D:$D,ENTRADAS!$B:$B,CADASTRO!$B553,ENTRADAS!$I:$I,CADASTRO!H$2)),0)</f>
        <v>0</v>
      </c>
      <c r="I553" s="9">
        <f>IFERROR(SUMIFS(ENTRADAS!$J:$J,ENTRADAS!$B:$B,CADASTRO!$B553,ENTRADAS!$I:$I,CADASTRO!I$2)/(SUMIFS(ENTRADAS!$D:$D,ENTRADAS!$B:$B,CADASTRO!$B553,ENTRADAS!$I:$I,CADASTRO!I$2)),0)</f>
        <v>0</v>
      </c>
      <c r="J553" s="9">
        <f>IFERROR(SUMIFS(ENTRADAS!$J:$J,ENTRADAS!$B:$B,CADASTRO!$B553,ENTRADAS!$I:$I,CADASTRO!J$2)/(SUMIFS(ENTRADAS!$D:$D,ENTRADAS!$B:$B,CADASTRO!$B553,ENTRADAS!$I:$I,CADASTRO!J$2)),0)</f>
        <v>0</v>
      </c>
      <c r="K553" s="9">
        <f>IFERROR(SUMIFS(ENTRADAS!$J:$J,ENTRADAS!$B:$B,CADASTRO!$B553,ENTRADAS!$I:$I,CADASTRO!K$2)/(SUMIFS(ENTRADAS!$D:$D,ENTRADAS!$B:$B,CADASTRO!$B553,ENTRADAS!$I:$I,CADASTRO!K$2)),0)</f>
        <v>0</v>
      </c>
      <c r="L553" s="9">
        <f>IFERROR(SUMIFS(ENTRADAS!$J:$J,ENTRADAS!$B:$B,CADASTRO!$B553,ENTRADAS!$I:$I,CADASTRO!L$2)/(SUMIFS(ENTRADAS!$D:$D,ENTRADAS!$B:$B,CADASTRO!$B553,ENTRADAS!$I:$I,CADASTRO!L$2)),0)</f>
        <v>0</v>
      </c>
      <c r="M553" s="9">
        <f>IFERROR(SUMIFS(ENTRADAS!$J:$J,ENTRADAS!$B:$B,CADASTRO!$B553,ENTRADAS!$I:$I,CADASTRO!M$2)/(SUMIFS(ENTRADAS!$D:$D,ENTRADAS!$B:$B,CADASTRO!$B553,ENTRADAS!$I:$I,CADASTRO!M$2)),0)</f>
        <v>0</v>
      </c>
      <c r="N553" s="9">
        <f>IFERROR(SUMIFS(ENTRADAS!$J:$J,ENTRADAS!$B:$B,CADASTRO!$B553,ENTRADAS!$I:$I,CADASTRO!N$2)/(SUMIFS(ENTRADAS!$D:$D,ENTRADAS!$B:$B,CADASTRO!$B553,ENTRADAS!$I:$I,CADASTRO!N$2)),0)</f>
        <v>0</v>
      </c>
      <c r="O553" s="9">
        <f>IFERROR(SUMIFS(ENTRADAS!$J:$J,ENTRADAS!$B:$B,CADASTRO!$B553,ENTRADAS!$I:$I,CADASTRO!O$2)/(SUMIFS(ENTRADAS!$D:$D,ENTRADAS!$B:$B,CADASTRO!$B553,ENTRADAS!$I:$I,CADASTRO!O$2)),0)</f>
        <v>0</v>
      </c>
      <c r="P553" s="9">
        <f>IFERROR(SUMIFS(ENTRADAS!$J:$J,ENTRADAS!$B:$B,CADASTRO!$B553,ENTRADAS!$I:$I,CADASTRO!P$2)/(SUMIFS(ENTRADAS!$D:$D,ENTRADAS!$B:$B,CADASTRO!$B553,ENTRADAS!$I:$I,CADASTRO!P$2)),0)</f>
        <v>0</v>
      </c>
      <c r="Q553" s="9">
        <f>IFERROR(SUMIFS(ENTRADAS!$J:$J,ENTRADAS!$B:$B,CADASTRO!$B553,ENTRADAS!$I:$I,CADASTRO!Q$2)/(SUMIFS(ENTRADAS!$D:$D,ENTRADAS!$B:$B,CADASTRO!$B553,ENTRADAS!$I:$I,CADASTRO!Q$2)),0)</f>
        <v>0</v>
      </c>
      <c r="R553" s="212">
        <f t="shared" si="27"/>
        <v>0</v>
      </c>
      <c r="S553" s="17">
        <f t="shared" si="28"/>
        <v>0</v>
      </c>
      <c r="T553" s="212">
        <f t="shared" si="29"/>
        <v>12</v>
      </c>
      <c r="U553" s="209">
        <v>12</v>
      </c>
    </row>
    <row r="554" spans="1:21" ht="15" customHeight="1" x14ac:dyDescent="0.25">
      <c r="A554" s="7"/>
      <c r="B554" s="7"/>
      <c r="C554" s="7"/>
      <c r="D554" s="8"/>
      <c r="E554" s="9"/>
      <c r="F554" s="9">
        <f>IFERROR(SUMIFS(ENTRADAS!$J:$J,ENTRADAS!$B:$B,CADASTRO!$B554,ENTRADAS!$I:$I,CADASTRO!F$2)/(SUMIFS(ENTRADAS!$D:$D,ENTRADAS!$B:$B,CADASTRO!$B554,ENTRADAS!$I:$I,CADASTRO!F$2)),0)</f>
        <v>0</v>
      </c>
      <c r="G554" s="9">
        <f>IFERROR(SUMIFS(ENTRADAS!$J:$J,ENTRADAS!$B:$B,CADASTRO!$B554,ENTRADAS!$I:$I,CADASTRO!G$2)/(SUMIFS(ENTRADAS!$D:$D,ENTRADAS!$B:$B,CADASTRO!$B554,ENTRADAS!$I:$I,CADASTRO!G$2)),0)</f>
        <v>0</v>
      </c>
      <c r="H554" s="9">
        <f>IFERROR(SUMIFS(ENTRADAS!$J:$J,ENTRADAS!$B:$B,CADASTRO!$B554,ENTRADAS!$I:$I,CADASTRO!H$2)/(SUMIFS(ENTRADAS!$D:$D,ENTRADAS!$B:$B,CADASTRO!$B554,ENTRADAS!$I:$I,CADASTRO!H$2)),0)</f>
        <v>0</v>
      </c>
      <c r="I554" s="9">
        <f>IFERROR(SUMIFS(ENTRADAS!$J:$J,ENTRADAS!$B:$B,CADASTRO!$B554,ENTRADAS!$I:$I,CADASTRO!I$2)/(SUMIFS(ENTRADAS!$D:$D,ENTRADAS!$B:$B,CADASTRO!$B554,ENTRADAS!$I:$I,CADASTRO!I$2)),0)</f>
        <v>0</v>
      </c>
      <c r="J554" s="9">
        <f>IFERROR(SUMIFS(ENTRADAS!$J:$J,ENTRADAS!$B:$B,CADASTRO!$B554,ENTRADAS!$I:$I,CADASTRO!J$2)/(SUMIFS(ENTRADAS!$D:$D,ENTRADAS!$B:$B,CADASTRO!$B554,ENTRADAS!$I:$I,CADASTRO!J$2)),0)</f>
        <v>0</v>
      </c>
      <c r="K554" s="9">
        <f>IFERROR(SUMIFS(ENTRADAS!$J:$J,ENTRADAS!$B:$B,CADASTRO!$B554,ENTRADAS!$I:$I,CADASTRO!K$2)/(SUMIFS(ENTRADAS!$D:$D,ENTRADAS!$B:$B,CADASTRO!$B554,ENTRADAS!$I:$I,CADASTRO!K$2)),0)</f>
        <v>0</v>
      </c>
      <c r="L554" s="9">
        <f>IFERROR(SUMIFS(ENTRADAS!$J:$J,ENTRADAS!$B:$B,CADASTRO!$B554,ENTRADAS!$I:$I,CADASTRO!L$2)/(SUMIFS(ENTRADAS!$D:$D,ENTRADAS!$B:$B,CADASTRO!$B554,ENTRADAS!$I:$I,CADASTRO!L$2)),0)</f>
        <v>0</v>
      </c>
      <c r="M554" s="9">
        <f>IFERROR(SUMIFS(ENTRADAS!$J:$J,ENTRADAS!$B:$B,CADASTRO!$B554,ENTRADAS!$I:$I,CADASTRO!M$2)/(SUMIFS(ENTRADAS!$D:$D,ENTRADAS!$B:$B,CADASTRO!$B554,ENTRADAS!$I:$I,CADASTRO!M$2)),0)</f>
        <v>0</v>
      </c>
      <c r="N554" s="9">
        <f>IFERROR(SUMIFS(ENTRADAS!$J:$J,ENTRADAS!$B:$B,CADASTRO!$B554,ENTRADAS!$I:$I,CADASTRO!N$2)/(SUMIFS(ENTRADAS!$D:$D,ENTRADAS!$B:$B,CADASTRO!$B554,ENTRADAS!$I:$I,CADASTRO!N$2)),0)</f>
        <v>0</v>
      </c>
      <c r="O554" s="9">
        <f>IFERROR(SUMIFS(ENTRADAS!$J:$J,ENTRADAS!$B:$B,CADASTRO!$B554,ENTRADAS!$I:$I,CADASTRO!O$2)/(SUMIFS(ENTRADAS!$D:$D,ENTRADAS!$B:$B,CADASTRO!$B554,ENTRADAS!$I:$I,CADASTRO!O$2)),0)</f>
        <v>0</v>
      </c>
      <c r="P554" s="9">
        <f>IFERROR(SUMIFS(ENTRADAS!$J:$J,ENTRADAS!$B:$B,CADASTRO!$B554,ENTRADAS!$I:$I,CADASTRO!P$2)/(SUMIFS(ENTRADAS!$D:$D,ENTRADAS!$B:$B,CADASTRO!$B554,ENTRADAS!$I:$I,CADASTRO!P$2)),0)</f>
        <v>0</v>
      </c>
      <c r="Q554" s="9">
        <f>IFERROR(SUMIFS(ENTRADAS!$J:$J,ENTRADAS!$B:$B,CADASTRO!$B554,ENTRADAS!$I:$I,CADASTRO!Q$2)/(SUMIFS(ENTRADAS!$D:$D,ENTRADAS!$B:$B,CADASTRO!$B554,ENTRADAS!$I:$I,CADASTRO!Q$2)),0)</f>
        <v>0</v>
      </c>
      <c r="R554" s="212">
        <f t="shared" si="27"/>
        <v>0</v>
      </c>
      <c r="S554" s="17">
        <f t="shared" si="28"/>
        <v>0</v>
      </c>
      <c r="T554" s="212">
        <f t="shared" si="29"/>
        <v>12</v>
      </c>
      <c r="U554" s="209">
        <v>12</v>
      </c>
    </row>
    <row r="555" spans="1:21" ht="15" customHeight="1" x14ac:dyDescent="0.25">
      <c r="A555" s="7"/>
      <c r="B555" s="7"/>
      <c r="C555" s="7"/>
      <c r="D555" s="8"/>
      <c r="E555" s="9"/>
      <c r="F555" s="9">
        <f>IFERROR(SUMIFS(ENTRADAS!$J:$J,ENTRADAS!$B:$B,CADASTRO!$B555,ENTRADAS!$I:$I,CADASTRO!F$2)/(SUMIFS(ENTRADAS!$D:$D,ENTRADAS!$B:$B,CADASTRO!$B555,ENTRADAS!$I:$I,CADASTRO!F$2)),0)</f>
        <v>0</v>
      </c>
      <c r="G555" s="9">
        <f>IFERROR(SUMIFS(ENTRADAS!$J:$J,ENTRADAS!$B:$B,CADASTRO!$B555,ENTRADAS!$I:$I,CADASTRO!G$2)/(SUMIFS(ENTRADAS!$D:$D,ENTRADAS!$B:$B,CADASTRO!$B555,ENTRADAS!$I:$I,CADASTRO!G$2)),0)</f>
        <v>0</v>
      </c>
      <c r="H555" s="9">
        <f>IFERROR(SUMIFS(ENTRADAS!$J:$J,ENTRADAS!$B:$B,CADASTRO!$B555,ENTRADAS!$I:$I,CADASTRO!H$2)/(SUMIFS(ENTRADAS!$D:$D,ENTRADAS!$B:$B,CADASTRO!$B555,ENTRADAS!$I:$I,CADASTRO!H$2)),0)</f>
        <v>0</v>
      </c>
      <c r="I555" s="9">
        <f>IFERROR(SUMIFS(ENTRADAS!$J:$J,ENTRADAS!$B:$B,CADASTRO!$B555,ENTRADAS!$I:$I,CADASTRO!I$2)/(SUMIFS(ENTRADAS!$D:$D,ENTRADAS!$B:$B,CADASTRO!$B555,ENTRADAS!$I:$I,CADASTRO!I$2)),0)</f>
        <v>0</v>
      </c>
      <c r="J555" s="9">
        <f>IFERROR(SUMIFS(ENTRADAS!$J:$J,ENTRADAS!$B:$B,CADASTRO!$B555,ENTRADAS!$I:$I,CADASTRO!J$2)/(SUMIFS(ENTRADAS!$D:$D,ENTRADAS!$B:$B,CADASTRO!$B555,ENTRADAS!$I:$I,CADASTRO!J$2)),0)</f>
        <v>0</v>
      </c>
      <c r="K555" s="9">
        <f>IFERROR(SUMIFS(ENTRADAS!$J:$J,ENTRADAS!$B:$B,CADASTRO!$B555,ENTRADAS!$I:$I,CADASTRO!K$2)/(SUMIFS(ENTRADAS!$D:$D,ENTRADAS!$B:$B,CADASTRO!$B555,ENTRADAS!$I:$I,CADASTRO!K$2)),0)</f>
        <v>0</v>
      </c>
      <c r="L555" s="9">
        <f>IFERROR(SUMIFS(ENTRADAS!$J:$J,ENTRADAS!$B:$B,CADASTRO!$B555,ENTRADAS!$I:$I,CADASTRO!L$2)/(SUMIFS(ENTRADAS!$D:$D,ENTRADAS!$B:$B,CADASTRO!$B555,ENTRADAS!$I:$I,CADASTRO!L$2)),0)</f>
        <v>0</v>
      </c>
      <c r="M555" s="9">
        <f>IFERROR(SUMIFS(ENTRADAS!$J:$J,ENTRADAS!$B:$B,CADASTRO!$B555,ENTRADAS!$I:$I,CADASTRO!M$2)/(SUMIFS(ENTRADAS!$D:$D,ENTRADAS!$B:$B,CADASTRO!$B555,ENTRADAS!$I:$I,CADASTRO!M$2)),0)</f>
        <v>0</v>
      </c>
      <c r="N555" s="9">
        <f>IFERROR(SUMIFS(ENTRADAS!$J:$J,ENTRADAS!$B:$B,CADASTRO!$B555,ENTRADAS!$I:$I,CADASTRO!N$2)/(SUMIFS(ENTRADAS!$D:$D,ENTRADAS!$B:$B,CADASTRO!$B555,ENTRADAS!$I:$I,CADASTRO!N$2)),0)</f>
        <v>0</v>
      </c>
      <c r="O555" s="9">
        <f>IFERROR(SUMIFS(ENTRADAS!$J:$J,ENTRADAS!$B:$B,CADASTRO!$B555,ENTRADAS!$I:$I,CADASTRO!O$2)/(SUMIFS(ENTRADAS!$D:$D,ENTRADAS!$B:$B,CADASTRO!$B555,ENTRADAS!$I:$I,CADASTRO!O$2)),0)</f>
        <v>0</v>
      </c>
      <c r="P555" s="9">
        <f>IFERROR(SUMIFS(ENTRADAS!$J:$J,ENTRADAS!$B:$B,CADASTRO!$B555,ENTRADAS!$I:$I,CADASTRO!P$2)/(SUMIFS(ENTRADAS!$D:$D,ENTRADAS!$B:$B,CADASTRO!$B555,ENTRADAS!$I:$I,CADASTRO!P$2)),0)</f>
        <v>0</v>
      </c>
      <c r="Q555" s="9">
        <f>IFERROR(SUMIFS(ENTRADAS!$J:$J,ENTRADAS!$B:$B,CADASTRO!$B555,ENTRADAS!$I:$I,CADASTRO!Q$2)/(SUMIFS(ENTRADAS!$D:$D,ENTRADAS!$B:$B,CADASTRO!$B555,ENTRADAS!$I:$I,CADASTRO!Q$2)),0)</f>
        <v>0</v>
      </c>
      <c r="R555" s="212">
        <f t="shared" si="27"/>
        <v>0</v>
      </c>
      <c r="S555" s="17">
        <f t="shared" si="28"/>
        <v>0</v>
      </c>
      <c r="T555" s="212">
        <f t="shared" si="29"/>
        <v>12</v>
      </c>
      <c r="U555" s="209">
        <v>12</v>
      </c>
    </row>
    <row r="556" spans="1:21" ht="15" customHeight="1" x14ac:dyDescent="0.25">
      <c r="A556" s="7"/>
      <c r="B556" s="7"/>
      <c r="C556" s="7"/>
      <c r="D556" s="8"/>
      <c r="E556" s="9"/>
      <c r="F556" s="9">
        <f>IFERROR(SUMIFS(ENTRADAS!$J:$J,ENTRADAS!$B:$B,CADASTRO!$B556,ENTRADAS!$I:$I,CADASTRO!F$2)/(SUMIFS(ENTRADAS!$D:$D,ENTRADAS!$B:$B,CADASTRO!$B556,ENTRADAS!$I:$I,CADASTRO!F$2)),0)</f>
        <v>0</v>
      </c>
      <c r="G556" s="9">
        <f>IFERROR(SUMIFS(ENTRADAS!$J:$J,ENTRADAS!$B:$B,CADASTRO!$B556,ENTRADAS!$I:$I,CADASTRO!G$2)/(SUMIFS(ENTRADAS!$D:$D,ENTRADAS!$B:$B,CADASTRO!$B556,ENTRADAS!$I:$I,CADASTRO!G$2)),0)</f>
        <v>0</v>
      </c>
      <c r="H556" s="9">
        <f>IFERROR(SUMIFS(ENTRADAS!$J:$J,ENTRADAS!$B:$B,CADASTRO!$B556,ENTRADAS!$I:$I,CADASTRO!H$2)/(SUMIFS(ENTRADAS!$D:$D,ENTRADAS!$B:$B,CADASTRO!$B556,ENTRADAS!$I:$I,CADASTRO!H$2)),0)</f>
        <v>0</v>
      </c>
      <c r="I556" s="9">
        <f>IFERROR(SUMIFS(ENTRADAS!$J:$J,ENTRADAS!$B:$B,CADASTRO!$B556,ENTRADAS!$I:$I,CADASTRO!I$2)/(SUMIFS(ENTRADAS!$D:$D,ENTRADAS!$B:$B,CADASTRO!$B556,ENTRADAS!$I:$I,CADASTRO!I$2)),0)</f>
        <v>0</v>
      </c>
      <c r="J556" s="9">
        <f>IFERROR(SUMIFS(ENTRADAS!$J:$J,ENTRADAS!$B:$B,CADASTRO!$B556,ENTRADAS!$I:$I,CADASTRO!J$2)/(SUMIFS(ENTRADAS!$D:$D,ENTRADAS!$B:$B,CADASTRO!$B556,ENTRADAS!$I:$I,CADASTRO!J$2)),0)</f>
        <v>0</v>
      </c>
      <c r="K556" s="9">
        <f>IFERROR(SUMIFS(ENTRADAS!$J:$J,ENTRADAS!$B:$B,CADASTRO!$B556,ENTRADAS!$I:$I,CADASTRO!K$2)/(SUMIFS(ENTRADAS!$D:$D,ENTRADAS!$B:$B,CADASTRO!$B556,ENTRADAS!$I:$I,CADASTRO!K$2)),0)</f>
        <v>0</v>
      </c>
      <c r="L556" s="9">
        <f>IFERROR(SUMIFS(ENTRADAS!$J:$J,ENTRADAS!$B:$B,CADASTRO!$B556,ENTRADAS!$I:$I,CADASTRO!L$2)/(SUMIFS(ENTRADAS!$D:$D,ENTRADAS!$B:$B,CADASTRO!$B556,ENTRADAS!$I:$I,CADASTRO!L$2)),0)</f>
        <v>0</v>
      </c>
      <c r="M556" s="9">
        <f>IFERROR(SUMIFS(ENTRADAS!$J:$J,ENTRADAS!$B:$B,CADASTRO!$B556,ENTRADAS!$I:$I,CADASTRO!M$2)/(SUMIFS(ENTRADAS!$D:$D,ENTRADAS!$B:$B,CADASTRO!$B556,ENTRADAS!$I:$I,CADASTRO!M$2)),0)</f>
        <v>0</v>
      </c>
      <c r="N556" s="9">
        <f>IFERROR(SUMIFS(ENTRADAS!$J:$J,ENTRADAS!$B:$B,CADASTRO!$B556,ENTRADAS!$I:$I,CADASTRO!N$2)/(SUMIFS(ENTRADAS!$D:$D,ENTRADAS!$B:$B,CADASTRO!$B556,ENTRADAS!$I:$I,CADASTRO!N$2)),0)</f>
        <v>0</v>
      </c>
      <c r="O556" s="9">
        <f>IFERROR(SUMIFS(ENTRADAS!$J:$J,ENTRADAS!$B:$B,CADASTRO!$B556,ENTRADAS!$I:$I,CADASTRO!O$2)/(SUMIFS(ENTRADAS!$D:$D,ENTRADAS!$B:$B,CADASTRO!$B556,ENTRADAS!$I:$I,CADASTRO!O$2)),0)</f>
        <v>0</v>
      </c>
      <c r="P556" s="9">
        <f>IFERROR(SUMIFS(ENTRADAS!$J:$J,ENTRADAS!$B:$B,CADASTRO!$B556,ENTRADAS!$I:$I,CADASTRO!P$2)/(SUMIFS(ENTRADAS!$D:$D,ENTRADAS!$B:$B,CADASTRO!$B556,ENTRADAS!$I:$I,CADASTRO!P$2)),0)</f>
        <v>0</v>
      </c>
      <c r="Q556" s="9">
        <f>IFERROR(SUMIFS(ENTRADAS!$J:$J,ENTRADAS!$B:$B,CADASTRO!$B556,ENTRADAS!$I:$I,CADASTRO!Q$2)/(SUMIFS(ENTRADAS!$D:$D,ENTRADAS!$B:$B,CADASTRO!$B556,ENTRADAS!$I:$I,CADASTRO!Q$2)),0)</f>
        <v>0</v>
      </c>
      <c r="R556" s="212">
        <f t="shared" si="27"/>
        <v>0</v>
      </c>
      <c r="S556" s="17">
        <f t="shared" si="28"/>
        <v>0</v>
      </c>
      <c r="T556" s="212">
        <f t="shared" si="29"/>
        <v>12</v>
      </c>
      <c r="U556" s="209">
        <v>12</v>
      </c>
    </row>
    <row r="557" spans="1:21" ht="15" customHeight="1" x14ac:dyDescent="0.25">
      <c r="A557" s="7"/>
      <c r="B557" s="7"/>
      <c r="C557" s="7"/>
      <c r="D557" s="8"/>
      <c r="E557" s="9"/>
      <c r="F557" s="9">
        <f>IFERROR(SUMIFS(ENTRADAS!$J:$J,ENTRADAS!$B:$B,CADASTRO!$B557,ENTRADAS!$I:$I,CADASTRO!F$2)/(SUMIFS(ENTRADAS!$D:$D,ENTRADAS!$B:$B,CADASTRO!$B557,ENTRADAS!$I:$I,CADASTRO!F$2)),0)</f>
        <v>0</v>
      </c>
      <c r="G557" s="9">
        <f>IFERROR(SUMIFS(ENTRADAS!$J:$J,ENTRADAS!$B:$B,CADASTRO!$B557,ENTRADAS!$I:$I,CADASTRO!G$2)/(SUMIFS(ENTRADAS!$D:$D,ENTRADAS!$B:$B,CADASTRO!$B557,ENTRADAS!$I:$I,CADASTRO!G$2)),0)</f>
        <v>0</v>
      </c>
      <c r="H557" s="9">
        <f>IFERROR(SUMIFS(ENTRADAS!$J:$J,ENTRADAS!$B:$B,CADASTRO!$B557,ENTRADAS!$I:$I,CADASTRO!H$2)/(SUMIFS(ENTRADAS!$D:$D,ENTRADAS!$B:$B,CADASTRO!$B557,ENTRADAS!$I:$I,CADASTRO!H$2)),0)</f>
        <v>0</v>
      </c>
      <c r="I557" s="9">
        <f>IFERROR(SUMIFS(ENTRADAS!$J:$J,ENTRADAS!$B:$B,CADASTRO!$B557,ENTRADAS!$I:$I,CADASTRO!I$2)/(SUMIFS(ENTRADAS!$D:$D,ENTRADAS!$B:$B,CADASTRO!$B557,ENTRADAS!$I:$I,CADASTRO!I$2)),0)</f>
        <v>0</v>
      </c>
      <c r="J557" s="9">
        <f>IFERROR(SUMIFS(ENTRADAS!$J:$J,ENTRADAS!$B:$B,CADASTRO!$B557,ENTRADAS!$I:$I,CADASTRO!J$2)/(SUMIFS(ENTRADAS!$D:$D,ENTRADAS!$B:$B,CADASTRO!$B557,ENTRADAS!$I:$I,CADASTRO!J$2)),0)</f>
        <v>0</v>
      </c>
      <c r="K557" s="9">
        <f>IFERROR(SUMIFS(ENTRADAS!$J:$J,ENTRADAS!$B:$B,CADASTRO!$B557,ENTRADAS!$I:$I,CADASTRO!K$2)/(SUMIFS(ENTRADAS!$D:$D,ENTRADAS!$B:$B,CADASTRO!$B557,ENTRADAS!$I:$I,CADASTRO!K$2)),0)</f>
        <v>0</v>
      </c>
      <c r="L557" s="9">
        <f>IFERROR(SUMIFS(ENTRADAS!$J:$J,ENTRADAS!$B:$B,CADASTRO!$B557,ENTRADAS!$I:$I,CADASTRO!L$2)/(SUMIFS(ENTRADAS!$D:$D,ENTRADAS!$B:$B,CADASTRO!$B557,ENTRADAS!$I:$I,CADASTRO!L$2)),0)</f>
        <v>0</v>
      </c>
      <c r="M557" s="9">
        <f>IFERROR(SUMIFS(ENTRADAS!$J:$J,ENTRADAS!$B:$B,CADASTRO!$B557,ENTRADAS!$I:$I,CADASTRO!M$2)/(SUMIFS(ENTRADAS!$D:$D,ENTRADAS!$B:$B,CADASTRO!$B557,ENTRADAS!$I:$I,CADASTRO!M$2)),0)</f>
        <v>0</v>
      </c>
      <c r="N557" s="9">
        <f>IFERROR(SUMIFS(ENTRADAS!$J:$J,ENTRADAS!$B:$B,CADASTRO!$B557,ENTRADAS!$I:$I,CADASTRO!N$2)/(SUMIFS(ENTRADAS!$D:$D,ENTRADAS!$B:$B,CADASTRO!$B557,ENTRADAS!$I:$I,CADASTRO!N$2)),0)</f>
        <v>0</v>
      </c>
      <c r="O557" s="9">
        <f>IFERROR(SUMIFS(ENTRADAS!$J:$J,ENTRADAS!$B:$B,CADASTRO!$B557,ENTRADAS!$I:$I,CADASTRO!O$2)/(SUMIFS(ENTRADAS!$D:$D,ENTRADAS!$B:$B,CADASTRO!$B557,ENTRADAS!$I:$I,CADASTRO!O$2)),0)</f>
        <v>0</v>
      </c>
      <c r="P557" s="9">
        <f>IFERROR(SUMIFS(ENTRADAS!$J:$J,ENTRADAS!$B:$B,CADASTRO!$B557,ENTRADAS!$I:$I,CADASTRO!P$2)/(SUMIFS(ENTRADAS!$D:$D,ENTRADAS!$B:$B,CADASTRO!$B557,ENTRADAS!$I:$I,CADASTRO!P$2)),0)</f>
        <v>0</v>
      </c>
      <c r="Q557" s="9">
        <f>IFERROR(SUMIFS(ENTRADAS!$J:$J,ENTRADAS!$B:$B,CADASTRO!$B557,ENTRADAS!$I:$I,CADASTRO!Q$2)/(SUMIFS(ENTRADAS!$D:$D,ENTRADAS!$B:$B,CADASTRO!$B557,ENTRADAS!$I:$I,CADASTRO!Q$2)),0)</f>
        <v>0</v>
      </c>
      <c r="R557" s="212">
        <f t="shared" si="27"/>
        <v>0</v>
      </c>
      <c r="S557" s="17">
        <f t="shared" si="28"/>
        <v>0</v>
      </c>
      <c r="T557" s="212">
        <f t="shared" si="29"/>
        <v>12</v>
      </c>
      <c r="U557" s="209">
        <v>12</v>
      </c>
    </row>
    <row r="558" spans="1:21" ht="15" customHeight="1" x14ac:dyDescent="0.25">
      <c r="A558" s="7"/>
      <c r="B558" s="7"/>
      <c r="C558" s="7"/>
      <c r="D558" s="8"/>
      <c r="E558" s="9"/>
      <c r="F558" s="9">
        <f>IFERROR(SUMIFS(ENTRADAS!$J:$J,ENTRADAS!$B:$B,CADASTRO!$B558,ENTRADAS!$I:$I,CADASTRO!F$2)/(SUMIFS(ENTRADAS!$D:$D,ENTRADAS!$B:$B,CADASTRO!$B558,ENTRADAS!$I:$I,CADASTRO!F$2)),0)</f>
        <v>0</v>
      </c>
      <c r="G558" s="9">
        <f>IFERROR(SUMIFS(ENTRADAS!$J:$J,ENTRADAS!$B:$B,CADASTRO!$B558,ENTRADAS!$I:$I,CADASTRO!G$2)/(SUMIFS(ENTRADAS!$D:$D,ENTRADAS!$B:$B,CADASTRO!$B558,ENTRADAS!$I:$I,CADASTRO!G$2)),0)</f>
        <v>0</v>
      </c>
      <c r="H558" s="9">
        <f>IFERROR(SUMIFS(ENTRADAS!$J:$J,ENTRADAS!$B:$B,CADASTRO!$B558,ENTRADAS!$I:$I,CADASTRO!H$2)/(SUMIFS(ENTRADAS!$D:$D,ENTRADAS!$B:$B,CADASTRO!$B558,ENTRADAS!$I:$I,CADASTRO!H$2)),0)</f>
        <v>0</v>
      </c>
      <c r="I558" s="9">
        <f>IFERROR(SUMIFS(ENTRADAS!$J:$J,ENTRADAS!$B:$B,CADASTRO!$B558,ENTRADAS!$I:$I,CADASTRO!I$2)/(SUMIFS(ENTRADAS!$D:$D,ENTRADAS!$B:$B,CADASTRO!$B558,ENTRADAS!$I:$I,CADASTRO!I$2)),0)</f>
        <v>0</v>
      </c>
      <c r="J558" s="9">
        <f>IFERROR(SUMIFS(ENTRADAS!$J:$J,ENTRADAS!$B:$B,CADASTRO!$B558,ENTRADAS!$I:$I,CADASTRO!J$2)/(SUMIFS(ENTRADAS!$D:$D,ENTRADAS!$B:$B,CADASTRO!$B558,ENTRADAS!$I:$I,CADASTRO!J$2)),0)</f>
        <v>0</v>
      </c>
      <c r="K558" s="9">
        <f>IFERROR(SUMIFS(ENTRADAS!$J:$J,ENTRADAS!$B:$B,CADASTRO!$B558,ENTRADAS!$I:$I,CADASTRO!K$2)/(SUMIFS(ENTRADAS!$D:$D,ENTRADAS!$B:$B,CADASTRO!$B558,ENTRADAS!$I:$I,CADASTRO!K$2)),0)</f>
        <v>0</v>
      </c>
      <c r="L558" s="9">
        <f>IFERROR(SUMIFS(ENTRADAS!$J:$J,ENTRADAS!$B:$B,CADASTRO!$B558,ENTRADAS!$I:$I,CADASTRO!L$2)/(SUMIFS(ENTRADAS!$D:$D,ENTRADAS!$B:$B,CADASTRO!$B558,ENTRADAS!$I:$I,CADASTRO!L$2)),0)</f>
        <v>0</v>
      </c>
      <c r="M558" s="9">
        <f>IFERROR(SUMIFS(ENTRADAS!$J:$J,ENTRADAS!$B:$B,CADASTRO!$B558,ENTRADAS!$I:$I,CADASTRO!M$2)/(SUMIFS(ENTRADAS!$D:$D,ENTRADAS!$B:$B,CADASTRO!$B558,ENTRADAS!$I:$I,CADASTRO!M$2)),0)</f>
        <v>0</v>
      </c>
      <c r="N558" s="9">
        <f>IFERROR(SUMIFS(ENTRADAS!$J:$J,ENTRADAS!$B:$B,CADASTRO!$B558,ENTRADAS!$I:$I,CADASTRO!N$2)/(SUMIFS(ENTRADAS!$D:$D,ENTRADAS!$B:$B,CADASTRO!$B558,ENTRADAS!$I:$I,CADASTRO!N$2)),0)</f>
        <v>0</v>
      </c>
      <c r="O558" s="9">
        <f>IFERROR(SUMIFS(ENTRADAS!$J:$J,ENTRADAS!$B:$B,CADASTRO!$B558,ENTRADAS!$I:$I,CADASTRO!O$2)/(SUMIFS(ENTRADAS!$D:$D,ENTRADAS!$B:$B,CADASTRO!$B558,ENTRADAS!$I:$I,CADASTRO!O$2)),0)</f>
        <v>0</v>
      </c>
      <c r="P558" s="9">
        <f>IFERROR(SUMIFS(ENTRADAS!$J:$J,ENTRADAS!$B:$B,CADASTRO!$B558,ENTRADAS!$I:$I,CADASTRO!P$2)/(SUMIFS(ENTRADAS!$D:$D,ENTRADAS!$B:$B,CADASTRO!$B558,ENTRADAS!$I:$I,CADASTRO!P$2)),0)</f>
        <v>0</v>
      </c>
      <c r="Q558" s="9">
        <f>IFERROR(SUMIFS(ENTRADAS!$J:$J,ENTRADAS!$B:$B,CADASTRO!$B558,ENTRADAS!$I:$I,CADASTRO!Q$2)/(SUMIFS(ENTRADAS!$D:$D,ENTRADAS!$B:$B,CADASTRO!$B558,ENTRADAS!$I:$I,CADASTRO!Q$2)),0)</f>
        <v>0</v>
      </c>
      <c r="R558" s="212">
        <f t="shared" si="27"/>
        <v>0</v>
      </c>
      <c r="S558" s="17">
        <f t="shared" si="28"/>
        <v>0</v>
      </c>
      <c r="T558" s="212">
        <f t="shared" si="29"/>
        <v>12</v>
      </c>
      <c r="U558" s="209">
        <v>12</v>
      </c>
    </row>
    <row r="559" spans="1:21" ht="15" customHeight="1" x14ac:dyDescent="0.25">
      <c r="A559" s="7"/>
      <c r="B559" s="7"/>
      <c r="C559" s="7"/>
      <c r="D559" s="8"/>
      <c r="E559" s="9"/>
      <c r="F559" s="9">
        <f>IFERROR(SUMIFS(ENTRADAS!$J:$J,ENTRADAS!$B:$B,CADASTRO!$B559,ENTRADAS!$I:$I,CADASTRO!F$2)/(SUMIFS(ENTRADAS!$D:$D,ENTRADAS!$B:$B,CADASTRO!$B559,ENTRADAS!$I:$I,CADASTRO!F$2)),0)</f>
        <v>0</v>
      </c>
      <c r="G559" s="9">
        <f>IFERROR(SUMIFS(ENTRADAS!$J:$J,ENTRADAS!$B:$B,CADASTRO!$B559,ENTRADAS!$I:$I,CADASTRO!G$2)/(SUMIFS(ENTRADAS!$D:$D,ENTRADAS!$B:$B,CADASTRO!$B559,ENTRADAS!$I:$I,CADASTRO!G$2)),0)</f>
        <v>0</v>
      </c>
      <c r="H559" s="9">
        <f>IFERROR(SUMIFS(ENTRADAS!$J:$J,ENTRADAS!$B:$B,CADASTRO!$B559,ENTRADAS!$I:$I,CADASTRO!H$2)/(SUMIFS(ENTRADAS!$D:$D,ENTRADAS!$B:$B,CADASTRO!$B559,ENTRADAS!$I:$I,CADASTRO!H$2)),0)</f>
        <v>0</v>
      </c>
      <c r="I559" s="9">
        <f>IFERROR(SUMIFS(ENTRADAS!$J:$J,ENTRADAS!$B:$B,CADASTRO!$B559,ENTRADAS!$I:$I,CADASTRO!I$2)/(SUMIFS(ENTRADAS!$D:$D,ENTRADAS!$B:$B,CADASTRO!$B559,ENTRADAS!$I:$I,CADASTRO!I$2)),0)</f>
        <v>0</v>
      </c>
      <c r="J559" s="9">
        <f>IFERROR(SUMIFS(ENTRADAS!$J:$J,ENTRADAS!$B:$B,CADASTRO!$B559,ENTRADAS!$I:$I,CADASTRO!J$2)/(SUMIFS(ENTRADAS!$D:$D,ENTRADAS!$B:$B,CADASTRO!$B559,ENTRADAS!$I:$I,CADASTRO!J$2)),0)</f>
        <v>0</v>
      </c>
      <c r="K559" s="9">
        <f>IFERROR(SUMIFS(ENTRADAS!$J:$J,ENTRADAS!$B:$B,CADASTRO!$B559,ENTRADAS!$I:$I,CADASTRO!K$2)/(SUMIFS(ENTRADAS!$D:$D,ENTRADAS!$B:$B,CADASTRO!$B559,ENTRADAS!$I:$I,CADASTRO!K$2)),0)</f>
        <v>0</v>
      </c>
      <c r="L559" s="9">
        <f>IFERROR(SUMIFS(ENTRADAS!$J:$J,ENTRADAS!$B:$B,CADASTRO!$B559,ENTRADAS!$I:$I,CADASTRO!L$2)/(SUMIFS(ENTRADAS!$D:$D,ENTRADAS!$B:$B,CADASTRO!$B559,ENTRADAS!$I:$I,CADASTRO!L$2)),0)</f>
        <v>0</v>
      </c>
      <c r="M559" s="9">
        <f>IFERROR(SUMIFS(ENTRADAS!$J:$J,ENTRADAS!$B:$B,CADASTRO!$B559,ENTRADAS!$I:$I,CADASTRO!M$2)/(SUMIFS(ENTRADAS!$D:$D,ENTRADAS!$B:$B,CADASTRO!$B559,ENTRADAS!$I:$I,CADASTRO!M$2)),0)</f>
        <v>0</v>
      </c>
      <c r="N559" s="9">
        <f>IFERROR(SUMIFS(ENTRADAS!$J:$J,ENTRADAS!$B:$B,CADASTRO!$B559,ENTRADAS!$I:$I,CADASTRO!N$2)/(SUMIFS(ENTRADAS!$D:$D,ENTRADAS!$B:$B,CADASTRO!$B559,ENTRADAS!$I:$I,CADASTRO!N$2)),0)</f>
        <v>0</v>
      </c>
      <c r="O559" s="9">
        <f>IFERROR(SUMIFS(ENTRADAS!$J:$J,ENTRADAS!$B:$B,CADASTRO!$B559,ENTRADAS!$I:$I,CADASTRO!O$2)/(SUMIFS(ENTRADAS!$D:$D,ENTRADAS!$B:$B,CADASTRO!$B559,ENTRADAS!$I:$I,CADASTRO!O$2)),0)</f>
        <v>0</v>
      </c>
      <c r="P559" s="9">
        <f>IFERROR(SUMIFS(ENTRADAS!$J:$J,ENTRADAS!$B:$B,CADASTRO!$B559,ENTRADAS!$I:$I,CADASTRO!P$2)/(SUMIFS(ENTRADAS!$D:$D,ENTRADAS!$B:$B,CADASTRO!$B559,ENTRADAS!$I:$I,CADASTRO!P$2)),0)</f>
        <v>0</v>
      </c>
      <c r="Q559" s="9">
        <f>IFERROR(SUMIFS(ENTRADAS!$J:$J,ENTRADAS!$B:$B,CADASTRO!$B559,ENTRADAS!$I:$I,CADASTRO!Q$2)/(SUMIFS(ENTRADAS!$D:$D,ENTRADAS!$B:$B,CADASTRO!$B559,ENTRADAS!$I:$I,CADASTRO!Q$2)),0)</f>
        <v>0</v>
      </c>
      <c r="R559" s="212">
        <f t="shared" si="27"/>
        <v>0</v>
      </c>
      <c r="S559" s="17">
        <f t="shared" si="28"/>
        <v>0</v>
      </c>
      <c r="T559" s="212">
        <f t="shared" si="29"/>
        <v>12</v>
      </c>
      <c r="U559" s="209">
        <v>12</v>
      </c>
    </row>
    <row r="560" spans="1:21" ht="15" customHeight="1" x14ac:dyDescent="0.25">
      <c r="A560" s="7"/>
      <c r="B560" s="7"/>
      <c r="C560" s="7"/>
      <c r="D560" s="8"/>
      <c r="E560" s="9"/>
      <c r="F560" s="9">
        <f>IFERROR(SUMIFS(ENTRADAS!$J:$J,ENTRADAS!$B:$B,CADASTRO!$B560,ENTRADAS!$I:$I,CADASTRO!F$2)/(SUMIFS(ENTRADAS!$D:$D,ENTRADAS!$B:$B,CADASTRO!$B560,ENTRADAS!$I:$I,CADASTRO!F$2)),0)</f>
        <v>0</v>
      </c>
      <c r="G560" s="9">
        <f>IFERROR(SUMIFS(ENTRADAS!$J:$J,ENTRADAS!$B:$B,CADASTRO!$B560,ENTRADAS!$I:$I,CADASTRO!G$2)/(SUMIFS(ENTRADAS!$D:$D,ENTRADAS!$B:$B,CADASTRO!$B560,ENTRADAS!$I:$I,CADASTRO!G$2)),0)</f>
        <v>0</v>
      </c>
      <c r="H560" s="9">
        <f>IFERROR(SUMIFS(ENTRADAS!$J:$J,ENTRADAS!$B:$B,CADASTRO!$B560,ENTRADAS!$I:$I,CADASTRO!H$2)/(SUMIFS(ENTRADAS!$D:$D,ENTRADAS!$B:$B,CADASTRO!$B560,ENTRADAS!$I:$I,CADASTRO!H$2)),0)</f>
        <v>0</v>
      </c>
      <c r="I560" s="9">
        <f>IFERROR(SUMIFS(ENTRADAS!$J:$J,ENTRADAS!$B:$B,CADASTRO!$B560,ENTRADAS!$I:$I,CADASTRO!I$2)/(SUMIFS(ENTRADAS!$D:$D,ENTRADAS!$B:$B,CADASTRO!$B560,ENTRADAS!$I:$I,CADASTRO!I$2)),0)</f>
        <v>0</v>
      </c>
      <c r="J560" s="9">
        <f>IFERROR(SUMIFS(ENTRADAS!$J:$J,ENTRADAS!$B:$B,CADASTRO!$B560,ENTRADAS!$I:$I,CADASTRO!J$2)/(SUMIFS(ENTRADAS!$D:$D,ENTRADAS!$B:$B,CADASTRO!$B560,ENTRADAS!$I:$I,CADASTRO!J$2)),0)</f>
        <v>0</v>
      </c>
      <c r="K560" s="9">
        <f>IFERROR(SUMIFS(ENTRADAS!$J:$J,ENTRADAS!$B:$B,CADASTRO!$B560,ENTRADAS!$I:$I,CADASTRO!K$2)/(SUMIFS(ENTRADAS!$D:$D,ENTRADAS!$B:$B,CADASTRO!$B560,ENTRADAS!$I:$I,CADASTRO!K$2)),0)</f>
        <v>0</v>
      </c>
      <c r="L560" s="9">
        <f>IFERROR(SUMIFS(ENTRADAS!$J:$J,ENTRADAS!$B:$B,CADASTRO!$B560,ENTRADAS!$I:$I,CADASTRO!L$2)/(SUMIFS(ENTRADAS!$D:$D,ENTRADAS!$B:$B,CADASTRO!$B560,ENTRADAS!$I:$I,CADASTRO!L$2)),0)</f>
        <v>0</v>
      </c>
      <c r="M560" s="9">
        <f>IFERROR(SUMIFS(ENTRADAS!$J:$J,ENTRADAS!$B:$B,CADASTRO!$B560,ENTRADAS!$I:$I,CADASTRO!M$2)/(SUMIFS(ENTRADAS!$D:$D,ENTRADAS!$B:$B,CADASTRO!$B560,ENTRADAS!$I:$I,CADASTRO!M$2)),0)</f>
        <v>0</v>
      </c>
      <c r="N560" s="9">
        <f>IFERROR(SUMIFS(ENTRADAS!$J:$J,ENTRADAS!$B:$B,CADASTRO!$B560,ENTRADAS!$I:$I,CADASTRO!N$2)/(SUMIFS(ENTRADAS!$D:$D,ENTRADAS!$B:$B,CADASTRO!$B560,ENTRADAS!$I:$I,CADASTRO!N$2)),0)</f>
        <v>0</v>
      </c>
      <c r="O560" s="9">
        <f>IFERROR(SUMIFS(ENTRADAS!$J:$J,ENTRADAS!$B:$B,CADASTRO!$B560,ENTRADAS!$I:$I,CADASTRO!O$2)/(SUMIFS(ENTRADAS!$D:$D,ENTRADAS!$B:$B,CADASTRO!$B560,ENTRADAS!$I:$I,CADASTRO!O$2)),0)</f>
        <v>0</v>
      </c>
      <c r="P560" s="9">
        <f>IFERROR(SUMIFS(ENTRADAS!$J:$J,ENTRADAS!$B:$B,CADASTRO!$B560,ENTRADAS!$I:$I,CADASTRO!P$2)/(SUMIFS(ENTRADAS!$D:$D,ENTRADAS!$B:$B,CADASTRO!$B560,ENTRADAS!$I:$I,CADASTRO!P$2)),0)</f>
        <v>0</v>
      </c>
      <c r="Q560" s="9">
        <f>IFERROR(SUMIFS(ENTRADAS!$J:$J,ENTRADAS!$B:$B,CADASTRO!$B560,ENTRADAS!$I:$I,CADASTRO!Q$2)/(SUMIFS(ENTRADAS!$D:$D,ENTRADAS!$B:$B,CADASTRO!$B560,ENTRADAS!$I:$I,CADASTRO!Q$2)),0)</f>
        <v>0</v>
      </c>
      <c r="R560" s="212">
        <f t="shared" si="27"/>
        <v>0</v>
      </c>
      <c r="S560" s="17">
        <f t="shared" si="28"/>
        <v>0</v>
      </c>
      <c r="T560" s="212">
        <f t="shared" si="29"/>
        <v>12</v>
      </c>
      <c r="U560" s="209">
        <v>12</v>
      </c>
    </row>
    <row r="561" spans="1:21" ht="15" customHeight="1" x14ac:dyDescent="0.25">
      <c r="A561" s="7"/>
      <c r="B561" s="7"/>
      <c r="C561" s="7"/>
      <c r="D561" s="8"/>
      <c r="E561" s="9"/>
      <c r="F561" s="9">
        <f>IFERROR(SUMIFS(ENTRADAS!$J:$J,ENTRADAS!$B:$B,CADASTRO!$B561,ENTRADAS!$I:$I,CADASTRO!F$2)/(SUMIFS(ENTRADAS!$D:$D,ENTRADAS!$B:$B,CADASTRO!$B561,ENTRADAS!$I:$I,CADASTRO!F$2)),0)</f>
        <v>0</v>
      </c>
      <c r="G561" s="9">
        <f>IFERROR(SUMIFS(ENTRADAS!$J:$J,ENTRADAS!$B:$B,CADASTRO!$B561,ENTRADAS!$I:$I,CADASTRO!G$2)/(SUMIFS(ENTRADAS!$D:$D,ENTRADAS!$B:$B,CADASTRO!$B561,ENTRADAS!$I:$I,CADASTRO!G$2)),0)</f>
        <v>0</v>
      </c>
      <c r="H561" s="9">
        <f>IFERROR(SUMIFS(ENTRADAS!$J:$J,ENTRADAS!$B:$B,CADASTRO!$B561,ENTRADAS!$I:$I,CADASTRO!H$2)/(SUMIFS(ENTRADAS!$D:$D,ENTRADAS!$B:$B,CADASTRO!$B561,ENTRADAS!$I:$I,CADASTRO!H$2)),0)</f>
        <v>0</v>
      </c>
      <c r="I561" s="9">
        <f>IFERROR(SUMIFS(ENTRADAS!$J:$J,ENTRADAS!$B:$B,CADASTRO!$B561,ENTRADAS!$I:$I,CADASTRO!I$2)/(SUMIFS(ENTRADAS!$D:$D,ENTRADAS!$B:$B,CADASTRO!$B561,ENTRADAS!$I:$I,CADASTRO!I$2)),0)</f>
        <v>0</v>
      </c>
      <c r="J561" s="9">
        <f>IFERROR(SUMIFS(ENTRADAS!$J:$J,ENTRADAS!$B:$B,CADASTRO!$B561,ENTRADAS!$I:$I,CADASTRO!J$2)/(SUMIFS(ENTRADAS!$D:$D,ENTRADAS!$B:$B,CADASTRO!$B561,ENTRADAS!$I:$I,CADASTRO!J$2)),0)</f>
        <v>0</v>
      </c>
      <c r="K561" s="9">
        <f>IFERROR(SUMIFS(ENTRADAS!$J:$J,ENTRADAS!$B:$B,CADASTRO!$B561,ENTRADAS!$I:$I,CADASTRO!K$2)/(SUMIFS(ENTRADAS!$D:$D,ENTRADAS!$B:$B,CADASTRO!$B561,ENTRADAS!$I:$I,CADASTRO!K$2)),0)</f>
        <v>0</v>
      </c>
      <c r="L561" s="9">
        <f>IFERROR(SUMIFS(ENTRADAS!$J:$J,ENTRADAS!$B:$B,CADASTRO!$B561,ENTRADAS!$I:$I,CADASTRO!L$2)/(SUMIFS(ENTRADAS!$D:$D,ENTRADAS!$B:$B,CADASTRO!$B561,ENTRADAS!$I:$I,CADASTRO!L$2)),0)</f>
        <v>0</v>
      </c>
      <c r="M561" s="9">
        <f>IFERROR(SUMIFS(ENTRADAS!$J:$J,ENTRADAS!$B:$B,CADASTRO!$B561,ENTRADAS!$I:$I,CADASTRO!M$2)/(SUMIFS(ENTRADAS!$D:$D,ENTRADAS!$B:$B,CADASTRO!$B561,ENTRADAS!$I:$I,CADASTRO!M$2)),0)</f>
        <v>0</v>
      </c>
      <c r="N561" s="9">
        <f>IFERROR(SUMIFS(ENTRADAS!$J:$J,ENTRADAS!$B:$B,CADASTRO!$B561,ENTRADAS!$I:$I,CADASTRO!N$2)/(SUMIFS(ENTRADAS!$D:$D,ENTRADAS!$B:$B,CADASTRO!$B561,ENTRADAS!$I:$I,CADASTRO!N$2)),0)</f>
        <v>0</v>
      </c>
      <c r="O561" s="9">
        <f>IFERROR(SUMIFS(ENTRADAS!$J:$J,ENTRADAS!$B:$B,CADASTRO!$B561,ENTRADAS!$I:$I,CADASTRO!O$2)/(SUMIFS(ENTRADAS!$D:$D,ENTRADAS!$B:$B,CADASTRO!$B561,ENTRADAS!$I:$I,CADASTRO!O$2)),0)</f>
        <v>0</v>
      </c>
      <c r="P561" s="9">
        <f>IFERROR(SUMIFS(ENTRADAS!$J:$J,ENTRADAS!$B:$B,CADASTRO!$B561,ENTRADAS!$I:$I,CADASTRO!P$2)/(SUMIFS(ENTRADAS!$D:$D,ENTRADAS!$B:$B,CADASTRO!$B561,ENTRADAS!$I:$I,CADASTRO!P$2)),0)</f>
        <v>0</v>
      </c>
      <c r="Q561" s="9">
        <f>IFERROR(SUMIFS(ENTRADAS!$J:$J,ENTRADAS!$B:$B,CADASTRO!$B561,ENTRADAS!$I:$I,CADASTRO!Q$2)/(SUMIFS(ENTRADAS!$D:$D,ENTRADAS!$B:$B,CADASTRO!$B561,ENTRADAS!$I:$I,CADASTRO!Q$2)),0)</f>
        <v>0</v>
      </c>
      <c r="R561" s="212">
        <f t="shared" si="27"/>
        <v>0</v>
      </c>
      <c r="S561" s="17">
        <f t="shared" si="28"/>
        <v>0</v>
      </c>
      <c r="T561" s="212">
        <f t="shared" si="29"/>
        <v>12</v>
      </c>
      <c r="U561" s="209">
        <v>12</v>
      </c>
    </row>
    <row r="562" spans="1:21" ht="15" customHeight="1" x14ac:dyDescent="0.25">
      <c r="A562" s="7"/>
      <c r="B562" s="7"/>
      <c r="C562" s="7"/>
      <c r="D562" s="8"/>
      <c r="E562" s="9"/>
      <c r="F562" s="9">
        <f>IFERROR(SUMIFS(ENTRADAS!$J:$J,ENTRADAS!$B:$B,CADASTRO!$B562,ENTRADAS!$I:$I,CADASTRO!F$2)/(SUMIFS(ENTRADAS!$D:$D,ENTRADAS!$B:$B,CADASTRO!$B562,ENTRADAS!$I:$I,CADASTRO!F$2)),0)</f>
        <v>0</v>
      </c>
      <c r="G562" s="9">
        <f>IFERROR(SUMIFS(ENTRADAS!$J:$J,ENTRADAS!$B:$B,CADASTRO!$B562,ENTRADAS!$I:$I,CADASTRO!G$2)/(SUMIFS(ENTRADAS!$D:$D,ENTRADAS!$B:$B,CADASTRO!$B562,ENTRADAS!$I:$I,CADASTRO!G$2)),0)</f>
        <v>0</v>
      </c>
      <c r="H562" s="9">
        <f>IFERROR(SUMIFS(ENTRADAS!$J:$J,ENTRADAS!$B:$B,CADASTRO!$B562,ENTRADAS!$I:$I,CADASTRO!H$2)/(SUMIFS(ENTRADAS!$D:$D,ENTRADAS!$B:$B,CADASTRO!$B562,ENTRADAS!$I:$I,CADASTRO!H$2)),0)</f>
        <v>0</v>
      </c>
      <c r="I562" s="9">
        <f>IFERROR(SUMIFS(ENTRADAS!$J:$J,ENTRADAS!$B:$B,CADASTRO!$B562,ENTRADAS!$I:$I,CADASTRO!I$2)/(SUMIFS(ENTRADAS!$D:$D,ENTRADAS!$B:$B,CADASTRO!$B562,ENTRADAS!$I:$I,CADASTRO!I$2)),0)</f>
        <v>0</v>
      </c>
      <c r="J562" s="9">
        <f>IFERROR(SUMIFS(ENTRADAS!$J:$J,ENTRADAS!$B:$B,CADASTRO!$B562,ENTRADAS!$I:$I,CADASTRO!J$2)/(SUMIFS(ENTRADAS!$D:$D,ENTRADAS!$B:$B,CADASTRO!$B562,ENTRADAS!$I:$I,CADASTRO!J$2)),0)</f>
        <v>0</v>
      </c>
      <c r="K562" s="9">
        <f>IFERROR(SUMIFS(ENTRADAS!$J:$J,ENTRADAS!$B:$B,CADASTRO!$B562,ENTRADAS!$I:$I,CADASTRO!K$2)/(SUMIFS(ENTRADAS!$D:$D,ENTRADAS!$B:$B,CADASTRO!$B562,ENTRADAS!$I:$I,CADASTRO!K$2)),0)</f>
        <v>0</v>
      </c>
      <c r="L562" s="9">
        <f>IFERROR(SUMIFS(ENTRADAS!$J:$J,ENTRADAS!$B:$B,CADASTRO!$B562,ENTRADAS!$I:$I,CADASTRO!L$2)/(SUMIFS(ENTRADAS!$D:$D,ENTRADAS!$B:$B,CADASTRO!$B562,ENTRADAS!$I:$I,CADASTRO!L$2)),0)</f>
        <v>0</v>
      </c>
      <c r="M562" s="9">
        <f>IFERROR(SUMIFS(ENTRADAS!$J:$J,ENTRADAS!$B:$B,CADASTRO!$B562,ENTRADAS!$I:$I,CADASTRO!M$2)/(SUMIFS(ENTRADAS!$D:$D,ENTRADAS!$B:$B,CADASTRO!$B562,ENTRADAS!$I:$I,CADASTRO!M$2)),0)</f>
        <v>0</v>
      </c>
      <c r="N562" s="9">
        <f>IFERROR(SUMIFS(ENTRADAS!$J:$J,ENTRADAS!$B:$B,CADASTRO!$B562,ENTRADAS!$I:$I,CADASTRO!N$2)/(SUMIFS(ENTRADAS!$D:$D,ENTRADAS!$B:$B,CADASTRO!$B562,ENTRADAS!$I:$I,CADASTRO!N$2)),0)</f>
        <v>0</v>
      </c>
      <c r="O562" s="9">
        <f>IFERROR(SUMIFS(ENTRADAS!$J:$J,ENTRADAS!$B:$B,CADASTRO!$B562,ENTRADAS!$I:$I,CADASTRO!O$2)/(SUMIFS(ENTRADAS!$D:$D,ENTRADAS!$B:$B,CADASTRO!$B562,ENTRADAS!$I:$I,CADASTRO!O$2)),0)</f>
        <v>0</v>
      </c>
      <c r="P562" s="9">
        <f>IFERROR(SUMIFS(ENTRADAS!$J:$J,ENTRADAS!$B:$B,CADASTRO!$B562,ENTRADAS!$I:$I,CADASTRO!P$2)/(SUMIFS(ENTRADAS!$D:$D,ENTRADAS!$B:$B,CADASTRO!$B562,ENTRADAS!$I:$I,CADASTRO!P$2)),0)</f>
        <v>0</v>
      </c>
      <c r="Q562" s="9">
        <f>IFERROR(SUMIFS(ENTRADAS!$J:$J,ENTRADAS!$B:$B,CADASTRO!$B562,ENTRADAS!$I:$I,CADASTRO!Q$2)/(SUMIFS(ENTRADAS!$D:$D,ENTRADAS!$B:$B,CADASTRO!$B562,ENTRADAS!$I:$I,CADASTRO!Q$2)),0)</f>
        <v>0</v>
      </c>
      <c r="R562" s="212">
        <f t="shared" si="27"/>
        <v>0</v>
      </c>
      <c r="S562" s="17">
        <f t="shared" si="28"/>
        <v>0</v>
      </c>
      <c r="T562" s="212">
        <f t="shared" si="29"/>
        <v>12</v>
      </c>
      <c r="U562" s="209">
        <v>12</v>
      </c>
    </row>
    <row r="563" spans="1:21" ht="15" customHeight="1" x14ac:dyDescent="0.25">
      <c r="A563" s="7"/>
      <c r="B563" s="7"/>
      <c r="C563" s="7"/>
      <c r="D563" s="8"/>
      <c r="E563" s="9"/>
      <c r="F563" s="9">
        <f>IFERROR(SUMIFS(ENTRADAS!$J:$J,ENTRADAS!$B:$B,CADASTRO!$B563,ENTRADAS!$I:$I,CADASTRO!F$2)/(SUMIFS(ENTRADAS!$D:$D,ENTRADAS!$B:$B,CADASTRO!$B563,ENTRADAS!$I:$I,CADASTRO!F$2)),0)</f>
        <v>0</v>
      </c>
      <c r="G563" s="9">
        <f>IFERROR(SUMIFS(ENTRADAS!$J:$J,ENTRADAS!$B:$B,CADASTRO!$B563,ENTRADAS!$I:$I,CADASTRO!G$2)/(SUMIFS(ENTRADAS!$D:$D,ENTRADAS!$B:$B,CADASTRO!$B563,ENTRADAS!$I:$I,CADASTRO!G$2)),0)</f>
        <v>0</v>
      </c>
      <c r="H563" s="9">
        <f>IFERROR(SUMIFS(ENTRADAS!$J:$J,ENTRADAS!$B:$B,CADASTRO!$B563,ENTRADAS!$I:$I,CADASTRO!H$2)/(SUMIFS(ENTRADAS!$D:$D,ENTRADAS!$B:$B,CADASTRO!$B563,ENTRADAS!$I:$I,CADASTRO!H$2)),0)</f>
        <v>0</v>
      </c>
      <c r="I563" s="9">
        <f>IFERROR(SUMIFS(ENTRADAS!$J:$J,ENTRADAS!$B:$B,CADASTRO!$B563,ENTRADAS!$I:$I,CADASTRO!I$2)/(SUMIFS(ENTRADAS!$D:$D,ENTRADAS!$B:$B,CADASTRO!$B563,ENTRADAS!$I:$I,CADASTRO!I$2)),0)</f>
        <v>0</v>
      </c>
      <c r="J563" s="9">
        <f>IFERROR(SUMIFS(ENTRADAS!$J:$J,ENTRADAS!$B:$B,CADASTRO!$B563,ENTRADAS!$I:$I,CADASTRO!J$2)/(SUMIFS(ENTRADAS!$D:$D,ENTRADAS!$B:$B,CADASTRO!$B563,ENTRADAS!$I:$I,CADASTRO!J$2)),0)</f>
        <v>0</v>
      </c>
      <c r="K563" s="9">
        <f>IFERROR(SUMIFS(ENTRADAS!$J:$J,ENTRADAS!$B:$B,CADASTRO!$B563,ENTRADAS!$I:$I,CADASTRO!K$2)/(SUMIFS(ENTRADAS!$D:$D,ENTRADAS!$B:$B,CADASTRO!$B563,ENTRADAS!$I:$I,CADASTRO!K$2)),0)</f>
        <v>0</v>
      </c>
      <c r="L563" s="9">
        <f>IFERROR(SUMIFS(ENTRADAS!$J:$J,ENTRADAS!$B:$B,CADASTRO!$B563,ENTRADAS!$I:$I,CADASTRO!L$2)/(SUMIFS(ENTRADAS!$D:$D,ENTRADAS!$B:$B,CADASTRO!$B563,ENTRADAS!$I:$I,CADASTRO!L$2)),0)</f>
        <v>0</v>
      </c>
      <c r="M563" s="9">
        <f>IFERROR(SUMIFS(ENTRADAS!$J:$J,ENTRADAS!$B:$B,CADASTRO!$B563,ENTRADAS!$I:$I,CADASTRO!M$2)/(SUMIFS(ENTRADAS!$D:$D,ENTRADAS!$B:$B,CADASTRO!$B563,ENTRADAS!$I:$I,CADASTRO!M$2)),0)</f>
        <v>0</v>
      </c>
      <c r="N563" s="9">
        <f>IFERROR(SUMIFS(ENTRADAS!$J:$J,ENTRADAS!$B:$B,CADASTRO!$B563,ENTRADAS!$I:$I,CADASTRO!N$2)/(SUMIFS(ENTRADAS!$D:$D,ENTRADAS!$B:$B,CADASTRO!$B563,ENTRADAS!$I:$I,CADASTRO!N$2)),0)</f>
        <v>0</v>
      </c>
      <c r="O563" s="9">
        <f>IFERROR(SUMIFS(ENTRADAS!$J:$J,ENTRADAS!$B:$B,CADASTRO!$B563,ENTRADAS!$I:$I,CADASTRO!O$2)/(SUMIFS(ENTRADAS!$D:$D,ENTRADAS!$B:$B,CADASTRO!$B563,ENTRADAS!$I:$I,CADASTRO!O$2)),0)</f>
        <v>0</v>
      </c>
      <c r="P563" s="9">
        <f>IFERROR(SUMIFS(ENTRADAS!$J:$J,ENTRADAS!$B:$B,CADASTRO!$B563,ENTRADAS!$I:$I,CADASTRO!P$2)/(SUMIFS(ENTRADAS!$D:$D,ENTRADAS!$B:$B,CADASTRO!$B563,ENTRADAS!$I:$I,CADASTRO!P$2)),0)</f>
        <v>0</v>
      </c>
      <c r="Q563" s="9">
        <f>IFERROR(SUMIFS(ENTRADAS!$J:$J,ENTRADAS!$B:$B,CADASTRO!$B563,ENTRADAS!$I:$I,CADASTRO!Q$2)/(SUMIFS(ENTRADAS!$D:$D,ENTRADAS!$B:$B,CADASTRO!$B563,ENTRADAS!$I:$I,CADASTRO!Q$2)),0)</f>
        <v>0</v>
      </c>
      <c r="R563" s="212">
        <f t="shared" si="27"/>
        <v>0</v>
      </c>
      <c r="S563" s="17">
        <f t="shared" si="28"/>
        <v>0</v>
      </c>
      <c r="T563" s="212">
        <f t="shared" si="29"/>
        <v>12</v>
      </c>
      <c r="U563" s="209">
        <v>12</v>
      </c>
    </row>
    <row r="564" spans="1:21" ht="15" customHeight="1" x14ac:dyDescent="0.25">
      <c r="A564" s="7"/>
      <c r="B564" s="7"/>
      <c r="C564" s="7"/>
      <c r="D564" s="8"/>
      <c r="E564" s="9"/>
      <c r="F564" s="9">
        <f>IFERROR(SUMIFS(ENTRADAS!$J:$J,ENTRADAS!$B:$B,CADASTRO!$B564,ENTRADAS!$I:$I,CADASTRO!F$2)/(SUMIFS(ENTRADAS!$D:$D,ENTRADAS!$B:$B,CADASTRO!$B564,ENTRADAS!$I:$I,CADASTRO!F$2)),0)</f>
        <v>0</v>
      </c>
      <c r="G564" s="9">
        <f>IFERROR(SUMIFS(ENTRADAS!$J:$J,ENTRADAS!$B:$B,CADASTRO!$B564,ENTRADAS!$I:$I,CADASTRO!G$2)/(SUMIFS(ENTRADAS!$D:$D,ENTRADAS!$B:$B,CADASTRO!$B564,ENTRADAS!$I:$I,CADASTRO!G$2)),0)</f>
        <v>0</v>
      </c>
      <c r="H564" s="9">
        <f>IFERROR(SUMIFS(ENTRADAS!$J:$J,ENTRADAS!$B:$B,CADASTRO!$B564,ENTRADAS!$I:$I,CADASTRO!H$2)/(SUMIFS(ENTRADAS!$D:$D,ENTRADAS!$B:$B,CADASTRO!$B564,ENTRADAS!$I:$I,CADASTRO!H$2)),0)</f>
        <v>0</v>
      </c>
      <c r="I564" s="9">
        <f>IFERROR(SUMIFS(ENTRADAS!$J:$J,ENTRADAS!$B:$B,CADASTRO!$B564,ENTRADAS!$I:$I,CADASTRO!I$2)/(SUMIFS(ENTRADAS!$D:$D,ENTRADAS!$B:$B,CADASTRO!$B564,ENTRADAS!$I:$I,CADASTRO!I$2)),0)</f>
        <v>0</v>
      </c>
      <c r="J564" s="9">
        <f>IFERROR(SUMIFS(ENTRADAS!$J:$J,ENTRADAS!$B:$B,CADASTRO!$B564,ENTRADAS!$I:$I,CADASTRO!J$2)/(SUMIFS(ENTRADAS!$D:$D,ENTRADAS!$B:$B,CADASTRO!$B564,ENTRADAS!$I:$I,CADASTRO!J$2)),0)</f>
        <v>0</v>
      </c>
      <c r="K564" s="9">
        <f>IFERROR(SUMIFS(ENTRADAS!$J:$J,ENTRADAS!$B:$B,CADASTRO!$B564,ENTRADAS!$I:$I,CADASTRO!K$2)/(SUMIFS(ENTRADAS!$D:$D,ENTRADAS!$B:$B,CADASTRO!$B564,ENTRADAS!$I:$I,CADASTRO!K$2)),0)</f>
        <v>0</v>
      </c>
      <c r="L564" s="9">
        <f>IFERROR(SUMIFS(ENTRADAS!$J:$J,ENTRADAS!$B:$B,CADASTRO!$B564,ENTRADAS!$I:$I,CADASTRO!L$2)/(SUMIFS(ENTRADAS!$D:$D,ENTRADAS!$B:$B,CADASTRO!$B564,ENTRADAS!$I:$I,CADASTRO!L$2)),0)</f>
        <v>0</v>
      </c>
      <c r="M564" s="9">
        <f>IFERROR(SUMIFS(ENTRADAS!$J:$J,ENTRADAS!$B:$B,CADASTRO!$B564,ENTRADAS!$I:$I,CADASTRO!M$2)/(SUMIFS(ENTRADAS!$D:$D,ENTRADAS!$B:$B,CADASTRO!$B564,ENTRADAS!$I:$I,CADASTRO!M$2)),0)</f>
        <v>0</v>
      </c>
      <c r="N564" s="9">
        <f>IFERROR(SUMIFS(ENTRADAS!$J:$J,ENTRADAS!$B:$B,CADASTRO!$B564,ENTRADAS!$I:$I,CADASTRO!N$2)/(SUMIFS(ENTRADAS!$D:$D,ENTRADAS!$B:$B,CADASTRO!$B564,ENTRADAS!$I:$I,CADASTRO!N$2)),0)</f>
        <v>0</v>
      </c>
      <c r="O564" s="9">
        <f>IFERROR(SUMIFS(ENTRADAS!$J:$J,ENTRADAS!$B:$B,CADASTRO!$B564,ENTRADAS!$I:$I,CADASTRO!O$2)/(SUMIFS(ENTRADAS!$D:$D,ENTRADAS!$B:$B,CADASTRO!$B564,ENTRADAS!$I:$I,CADASTRO!O$2)),0)</f>
        <v>0</v>
      </c>
      <c r="P564" s="9">
        <f>IFERROR(SUMIFS(ENTRADAS!$J:$J,ENTRADAS!$B:$B,CADASTRO!$B564,ENTRADAS!$I:$I,CADASTRO!P$2)/(SUMIFS(ENTRADAS!$D:$D,ENTRADAS!$B:$B,CADASTRO!$B564,ENTRADAS!$I:$I,CADASTRO!P$2)),0)</f>
        <v>0</v>
      </c>
      <c r="Q564" s="9">
        <f>IFERROR(SUMIFS(ENTRADAS!$J:$J,ENTRADAS!$B:$B,CADASTRO!$B564,ENTRADAS!$I:$I,CADASTRO!Q$2)/(SUMIFS(ENTRADAS!$D:$D,ENTRADAS!$B:$B,CADASTRO!$B564,ENTRADAS!$I:$I,CADASTRO!Q$2)),0)</f>
        <v>0</v>
      </c>
      <c r="R564" s="212">
        <f t="shared" si="27"/>
        <v>0</v>
      </c>
      <c r="S564" s="17">
        <f t="shared" si="28"/>
        <v>0</v>
      </c>
      <c r="T564" s="212">
        <f t="shared" si="29"/>
        <v>12</v>
      </c>
      <c r="U564" s="209">
        <v>12</v>
      </c>
    </row>
    <row r="565" spans="1:21" ht="15" customHeight="1" x14ac:dyDescent="0.25">
      <c r="A565" s="7"/>
      <c r="B565" s="7"/>
      <c r="C565" s="7"/>
      <c r="D565" s="8"/>
      <c r="E565" s="9"/>
      <c r="F565" s="9">
        <f>IFERROR(SUMIFS(ENTRADAS!$J:$J,ENTRADAS!$B:$B,CADASTRO!$B565,ENTRADAS!$I:$I,CADASTRO!F$2)/(SUMIFS(ENTRADAS!$D:$D,ENTRADAS!$B:$B,CADASTRO!$B565,ENTRADAS!$I:$I,CADASTRO!F$2)),0)</f>
        <v>0</v>
      </c>
      <c r="G565" s="9">
        <f>IFERROR(SUMIFS(ENTRADAS!$J:$J,ENTRADAS!$B:$B,CADASTRO!$B565,ENTRADAS!$I:$I,CADASTRO!G$2)/(SUMIFS(ENTRADAS!$D:$D,ENTRADAS!$B:$B,CADASTRO!$B565,ENTRADAS!$I:$I,CADASTRO!G$2)),0)</f>
        <v>0</v>
      </c>
      <c r="H565" s="9">
        <f>IFERROR(SUMIFS(ENTRADAS!$J:$J,ENTRADAS!$B:$B,CADASTRO!$B565,ENTRADAS!$I:$I,CADASTRO!H$2)/(SUMIFS(ENTRADAS!$D:$D,ENTRADAS!$B:$B,CADASTRO!$B565,ENTRADAS!$I:$I,CADASTRO!H$2)),0)</f>
        <v>0</v>
      </c>
      <c r="I565" s="9">
        <f>IFERROR(SUMIFS(ENTRADAS!$J:$J,ENTRADAS!$B:$B,CADASTRO!$B565,ENTRADAS!$I:$I,CADASTRO!I$2)/(SUMIFS(ENTRADAS!$D:$D,ENTRADAS!$B:$B,CADASTRO!$B565,ENTRADAS!$I:$I,CADASTRO!I$2)),0)</f>
        <v>0</v>
      </c>
      <c r="J565" s="9">
        <f>IFERROR(SUMIFS(ENTRADAS!$J:$J,ENTRADAS!$B:$B,CADASTRO!$B565,ENTRADAS!$I:$I,CADASTRO!J$2)/(SUMIFS(ENTRADAS!$D:$D,ENTRADAS!$B:$B,CADASTRO!$B565,ENTRADAS!$I:$I,CADASTRO!J$2)),0)</f>
        <v>0</v>
      </c>
      <c r="K565" s="9">
        <f>IFERROR(SUMIFS(ENTRADAS!$J:$J,ENTRADAS!$B:$B,CADASTRO!$B565,ENTRADAS!$I:$I,CADASTRO!K$2)/(SUMIFS(ENTRADAS!$D:$D,ENTRADAS!$B:$B,CADASTRO!$B565,ENTRADAS!$I:$I,CADASTRO!K$2)),0)</f>
        <v>0</v>
      </c>
      <c r="L565" s="9">
        <f>IFERROR(SUMIFS(ENTRADAS!$J:$J,ENTRADAS!$B:$B,CADASTRO!$B565,ENTRADAS!$I:$I,CADASTRO!L$2)/(SUMIFS(ENTRADAS!$D:$D,ENTRADAS!$B:$B,CADASTRO!$B565,ENTRADAS!$I:$I,CADASTRO!L$2)),0)</f>
        <v>0</v>
      </c>
      <c r="M565" s="9">
        <f>IFERROR(SUMIFS(ENTRADAS!$J:$J,ENTRADAS!$B:$B,CADASTRO!$B565,ENTRADAS!$I:$I,CADASTRO!M$2)/(SUMIFS(ENTRADAS!$D:$D,ENTRADAS!$B:$B,CADASTRO!$B565,ENTRADAS!$I:$I,CADASTRO!M$2)),0)</f>
        <v>0</v>
      </c>
      <c r="N565" s="9">
        <f>IFERROR(SUMIFS(ENTRADAS!$J:$J,ENTRADAS!$B:$B,CADASTRO!$B565,ENTRADAS!$I:$I,CADASTRO!N$2)/(SUMIFS(ENTRADAS!$D:$D,ENTRADAS!$B:$B,CADASTRO!$B565,ENTRADAS!$I:$I,CADASTRO!N$2)),0)</f>
        <v>0</v>
      </c>
      <c r="O565" s="9">
        <f>IFERROR(SUMIFS(ENTRADAS!$J:$J,ENTRADAS!$B:$B,CADASTRO!$B565,ENTRADAS!$I:$I,CADASTRO!O$2)/(SUMIFS(ENTRADAS!$D:$D,ENTRADAS!$B:$B,CADASTRO!$B565,ENTRADAS!$I:$I,CADASTRO!O$2)),0)</f>
        <v>0</v>
      </c>
      <c r="P565" s="9">
        <f>IFERROR(SUMIFS(ENTRADAS!$J:$J,ENTRADAS!$B:$B,CADASTRO!$B565,ENTRADAS!$I:$I,CADASTRO!P$2)/(SUMIFS(ENTRADAS!$D:$D,ENTRADAS!$B:$B,CADASTRO!$B565,ENTRADAS!$I:$I,CADASTRO!P$2)),0)</f>
        <v>0</v>
      </c>
      <c r="Q565" s="9">
        <f>IFERROR(SUMIFS(ENTRADAS!$J:$J,ENTRADAS!$B:$B,CADASTRO!$B565,ENTRADAS!$I:$I,CADASTRO!Q$2)/(SUMIFS(ENTRADAS!$D:$D,ENTRADAS!$B:$B,CADASTRO!$B565,ENTRADAS!$I:$I,CADASTRO!Q$2)),0)</f>
        <v>0</v>
      </c>
      <c r="R565" s="212">
        <f t="shared" si="27"/>
        <v>0</v>
      </c>
      <c r="S565" s="17">
        <f t="shared" si="28"/>
        <v>0</v>
      </c>
      <c r="T565" s="212">
        <f t="shared" si="29"/>
        <v>12</v>
      </c>
      <c r="U565" s="209">
        <v>12</v>
      </c>
    </row>
    <row r="566" spans="1:21" ht="15" customHeight="1" x14ac:dyDescent="0.25">
      <c r="A566" s="7"/>
      <c r="B566" s="7"/>
      <c r="C566" s="7"/>
      <c r="D566" s="8"/>
      <c r="E566" s="9"/>
      <c r="F566" s="9">
        <f>IFERROR(SUMIFS(ENTRADAS!$J:$J,ENTRADAS!$B:$B,CADASTRO!$B566,ENTRADAS!$I:$I,CADASTRO!F$2)/(SUMIFS(ENTRADAS!$D:$D,ENTRADAS!$B:$B,CADASTRO!$B566,ENTRADAS!$I:$I,CADASTRO!F$2)),0)</f>
        <v>0</v>
      </c>
      <c r="G566" s="9">
        <f>IFERROR(SUMIFS(ENTRADAS!$J:$J,ENTRADAS!$B:$B,CADASTRO!$B566,ENTRADAS!$I:$I,CADASTRO!G$2)/(SUMIFS(ENTRADAS!$D:$D,ENTRADAS!$B:$B,CADASTRO!$B566,ENTRADAS!$I:$I,CADASTRO!G$2)),0)</f>
        <v>0</v>
      </c>
      <c r="H566" s="9">
        <f>IFERROR(SUMIFS(ENTRADAS!$J:$J,ENTRADAS!$B:$B,CADASTRO!$B566,ENTRADAS!$I:$I,CADASTRO!H$2)/(SUMIFS(ENTRADAS!$D:$D,ENTRADAS!$B:$B,CADASTRO!$B566,ENTRADAS!$I:$I,CADASTRO!H$2)),0)</f>
        <v>0</v>
      </c>
      <c r="I566" s="9">
        <f>IFERROR(SUMIFS(ENTRADAS!$J:$J,ENTRADAS!$B:$B,CADASTRO!$B566,ENTRADAS!$I:$I,CADASTRO!I$2)/(SUMIFS(ENTRADAS!$D:$D,ENTRADAS!$B:$B,CADASTRO!$B566,ENTRADAS!$I:$I,CADASTRO!I$2)),0)</f>
        <v>0</v>
      </c>
      <c r="J566" s="9">
        <f>IFERROR(SUMIFS(ENTRADAS!$J:$J,ENTRADAS!$B:$B,CADASTRO!$B566,ENTRADAS!$I:$I,CADASTRO!J$2)/(SUMIFS(ENTRADAS!$D:$D,ENTRADAS!$B:$B,CADASTRO!$B566,ENTRADAS!$I:$I,CADASTRO!J$2)),0)</f>
        <v>0</v>
      </c>
      <c r="K566" s="9">
        <f>IFERROR(SUMIFS(ENTRADAS!$J:$J,ENTRADAS!$B:$B,CADASTRO!$B566,ENTRADAS!$I:$I,CADASTRO!K$2)/(SUMIFS(ENTRADAS!$D:$D,ENTRADAS!$B:$B,CADASTRO!$B566,ENTRADAS!$I:$I,CADASTRO!K$2)),0)</f>
        <v>0</v>
      </c>
      <c r="L566" s="9">
        <f>IFERROR(SUMIFS(ENTRADAS!$J:$J,ENTRADAS!$B:$B,CADASTRO!$B566,ENTRADAS!$I:$I,CADASTRO!L$2)/(SUMIFS(ENTRADAS!$D:$D,ENTRADAS!$B:$B,CADASTRO!$B566,ENTRADAS!$I:$I,CADASTRO!L$2)),0)</f>
        <v>0</v>
      </c>
      <c r="M566" s="9">
        <f>IFERROR(SUMIFS(ENTRADAS!$J:$J,ENTRADAS!$B:$B,CADASTRO!$B566,ENTRADAS!$I:$I,CADASTRO!M$2)/(SUMIFS(ENTRADAS!$D:$D,ENTRADAS!$B:$B,CADASTRO!$B566,ENTRADAS!$I:$I,CADASTRO!M$2)),0)</f>
        <v>0</v>
      </c>
      <c r="N566" s="9">
        <f>IFERROR(SUMIFS(ENTRADAS!$J:$J,ENTRADAS!$B:$B,CADASTRO!$B566,ENTRADAS!$I:$I,CADASTRO!N$2)/(SUMIFS(ENTRADAS!$D:$D,ENTRADAS!$B:$B,CADASTRO!$B566,ENTRADAS!$I:$I,CADASTRO!N$2)),0)</f>
        <v>0</v>
      </c>
      <c r="O566" s="9">
        <f>IFERROR(SUMIFS(ENTRADAS!$J:$J,ENTRADAS!$B:$B,CADASTRO!$B566,ENTRADAS!$I:$I,CADASTRO!O$2)/(SUMIFS(ENTRADAS!$D:$D,ENTRADAS!$B:$B,CADASTRO!$B566,ENTRADAS!$I:$I,CADASTRO!O$2)),0)</f>
        <v>0</v>
      </c>
      <c r="P566" s="9">
        <f>IFERROR(SUMIFS(ENTRADAS!$J:$J,ENTRADAS!$B:$B,CADASTRO!$B566,ENTRADAS!$I:$I,CADASTRO!P$2)/(SUMIFS(ENTRADAS!$D:$D,ENTRADAS!$B:$B,CADASTRO!$B566,ENTRADAS!$I:$I,CADASTRO!P$2)),0)</f>
        <v>0</v>
      </c>
      <c r="Q566" s="9">
        <f>IFERROR(SUMIFS(ENTRADAS!$J:$J,ENTRADAS!$B:$B,CADASTRO!$B566,ENTRADAS!$I:$I,CADASTRO!Q$2)/(SUMIFS(ENTRADAS!$D:$D,ENTRADAS!$B:$B,CADASTRO!$B566,ENTRADAS!$I:$I,CADASTRO!Q$2)),0)</f>
        <v>0</v>
      </c>
      <c r="R566" s="212">
        <f t="shared" si="27"/>
        <v>0</v>
      </c>
      <c r="S566" s="17">
        <f t="shared" si="28"/>
        <v>0</v>
      </c>
      <c r="T566" s="212">
        <f t="shared" si="29"/>
        <v>12</v>
      </c>
      <c r="U566" s="209">
        <v>12</v>
      </c>
    </row>
    <row r="567" spans="1:21" ht="15" customHeight="1" x14ac:dyDescent="0.25">
      <c r="A567" s="7"/>
      <c r="B567" s="7"/>
      <c r="C567" s="7"/>
      <c r="D567" s="8"/>
      <c r="E567" s="9"/>
      <c r="F567" s="9">
        <f>IFERROR(SUMIFS(ENTRADAS!$J:$J,ENTRADAS!$B:$B,CADASTRO!$B567,ENTRADAS!$I:$I,CADASTRO!F$2)/(SUMIFS(ENTRADAS!$D:$D,ENTRADAS!$B:$B,CADASTRO!$B567,ENTRADAS!$I:$I,CADASTRO!F$2)),0)</f>
        <v>0</v>
      </c>
      <c r="G567" s="9">
        <f>IFERROR(SUMIFS(ENTRADAS!$J:$J,ENTRADAS!$B:$B,CADASTRO!$B567,ENTRADAS!$I:$I,CADASTRO!G$2)/(SUMIFS(ENTRADAS!$D:$D,ENTRADAS!$B:$B,CADASTRO!$B567,ENTRADAS!$I:$I,CADASTRO!G$2)),0)</f>
        <v>0</v>
      </c>
      <c r="H567" s="9">
        <f>IFERROR(SUMIFS(ENTRADAS!$J:$J,ENTRADAS!$B:$B,CADASTRO!$B567,ENTRADAS!$I:$I,CADASTRO!H$2)/(SUMIFS(ENTRADAS!$D:$D,ENTRADAS!$B:$B,CADASTRO!$B567,ENTRADAS!$I:$I,CADASTRO!H$2)),0)</f>
        <v>0</v>
      </c>
      <c r="I567" s="9">
        <f>IFERROR(SUMIFS(ENTRADAS!$J:$J,ENTRADAS!$B:$B,CADASTRO!$B567,ENTRADAS!$I:$I,CADASTRO!I$2)/(SUMIFS(ENTRADAS!$D:$D,ENTRADAS!$B:$B,CADASTRO!$B567,ENTRADAS!$I:$I,CADASTRO!I$2)),0)</f>
        <v>0</v>
      </c>
      <c r="J567" s="9">
        <f>IFERROR(SUMIFS(ENTRADAS!$J:$J,ENTRADAS!$B:$B,CADASTRO!$B567,ENTRADAS!$I:$I,CADASTRO!J$2)/(SUMIFS(ENTRADAS!$D:$D,ENTRADAS!$B:$B,CADASTRO!$B567,ENTRADAS!$I:$I,CADASTRO!J$2)),0)</f>
        <v>0</v>
      </c>
      <c r="K567" s="9">
        <f>IFERROR(SUMIFS(ENTRADAS!$J:$J,ENTRADAS!$B:$B,CADASTRO!$B567,ENTRADAS!$I:$I,CADASTRO!K$2)/(SUMIFS(ENTRADAS!$D:$D,ENTRADAS!$B:$B,CADASTRO!$B567,ENTRADAS!$I:$I,CADASTRO!K$2)),0)</f>
        <v>0</v>
      </c>
      <c r="L567" s="9">
        <f>IFERROR(SUMIFS(ENTRADAS!$J:$J,ENTRADAS!$B:$B,CADASTRO!$B567,ENTRADAS!$I:$I,CADASTRO!L$2)/(SUMIFS(ENTRADAS!$D:$D,ENTRADAS!$B:$B,CADASTRO!$B567,ENTRADAS!$I:$I,CADASTRO!L$2)),0)</f>
        <v>0</v>
      </c>
      <c r="M567" s="9">
        <f>IFERROR(SUMIFS(ENTRADAS!$J:$J,ENTRADAS!$B:$B,CADASTRO!$B567,ENTRADAS!$I:$I,CADASTRO!M$2)/(SUMIFS(ENTRADAS!$D:$D,ENTRADAS!$B:$B,CADASTRO!$B567,ENTRADAS!$I:$I,CADASTRO!M$2)),0)</f>
        <v>0</v>
      </c>
      <c r="N567" s="9">
        <f>IFERROR(SUMIFS(ENTRADAS!$J:$J,ENTRADAS!$B:$B,CADASTRO!$B567,ENTRADAS!$I:$I,CADASTRO!N$2)/(SUMIFS(ENTRADAS!$D:$D,ENTRADAS!$B:$B,CADASTRO!$B567,ENTRADAS!$I:$I,CADASTRO!N$2)),0)</f>
        <v>0</v>
      </c>
      <c r="O567" s="9">
        <f>IFERROR(SUMIFS(ENTRADAS!$J:$J,ENTRADAS!$B:$B,CADASTRO!$B567,ENTRADAS!$I:$I,CADASTRO!O$2)/(SUMIFS(ENTRADAS!$D:$D,ENTRADAS!$B:$B,CADASTRO!$B567,ENTRADAS!$I:$I,CADASTRO!O$2)),0)</f>
        <v>0</v>
      </c>
      <c r="P567" s="9">
        <f>IFERROR(SUMIFS(ENTRADAS!$J:$J,ENTRADAS!$B:$B,CADASTRO!$B567,ENTRADAS!$I:$I,CADASTRO!P$2)/(SUMIFS(ENTRADAS!$D:$D,ENTRADAS!$B:$B,CADASTRO!$B567,ENTRADAS!$I:$I,CADASTRO!P$2)),0)</f>
        <v>0</v>
      </c>
      <c r="Q567" s="9">
        <f>IFERROR(SUMIFS(ENTRADAS!$J:$J,ENTRADAS!$B:$B,CADASTRO!$B567,ENTRADAS!$I:$I,CADASTRO!Q$2)/(SUMIFS(ENTRADAS!$D:$D,ENTRADAS!$B:$B,CADASTRO!$B567,ENTRADAS!$I:$I,CADASTRO!Q$2)),0)</f>
        <v>0</v>
      </c>
      <c r="R567" s="212">
        <f t="shared" si="27"/>
        <v>0</v>
      </c>
      <c r="S567" s="17">
        <f t="shared" si="28"/>
        <v>0</v>
      </c>
      <c r="T567" s="212">
        <f t="shared" si="29"/>
        <v>12</v>
      </c>
      <c r="U567" s="209">
        <v>12</v>
      </c>
    </row>
    <row r="568" spans="1:21" ht="15" customHeight="1" x14ac:dyDescent="0.25">
      <c r="A568" s="7"/>
      <c r="B568" s="7"/>
      <c r="C568" s="7"/>
      <c r="D568" s="8"/>
      <c r="E568" s="9"/>
      <c r="F568" s="9">
        <f>IFERROR(SUMIFS(ENTRADAS!$J:$J,ENTRADAS!$B:$B,CADASTRO!$B568,ENTRADAS!$I:$I,CADASTRO!F$2)/(SUMIFS(ENTRADAS!$D:$D,ENTRADAS!$B:$B,CADASTRO!$B568,ENTRADAS!$I:$I,CADASTRO!F$2)),0)</f>
        <v>0</v>
      </c>
      <c r="G568" s="9">
        <f>IFERROR(SUMIFS(ENTRADAS!$J:$J,ENTRADAS!$B:$B,CADASTRO!$B568,ENTRADAS!$I:$I,CADASTRO!G$2)/(SUMIFS(ENTRADAS!$D:$D,ENTRADAS!$B:$B,CADASTRO!$B568,ENTRADAS!$I:$I,CADASTRO!G$2)),0)</f>
        <v>0</v>
      </c>
      <c r="H568" s="9">
        <f>IFERROR(SUMIFS(ENTRADAS!$J:$J,ENTRADAS!$B:$B,CADASTRO!$B568,ENTRADAS!$I:$I,CADASTRO!H$2)/(SUMIFS(ENTRADAS!$D:$D,ENTRADAS!$B:$B,CADASTRO!$B568,ENTRADAS!$I:$I,CADASTRO!H$2)),0)</f>
        <v>0</v>
      </c>
      <c r="I568" s="9">
        <f>IFERROR(SUMIFS(ENTRADAS!$J:$J,ENTRADAS!$B:$B,CADASTRO!$B568,ENTRADAS!$I:$I,CADASTRO!I$2)/(SUMIFS(ENTRADAS!$D:$D,ENTRADAS!$B:$B,CADASTRO!$B568,ENTRADAS!$I:$I,CADASTRO!I$2)),0)</f>
        <v>0</v>
      </c>
      <c r="J568" s="9">
        <f>IFERROR(SUMIFS(ENTRADAS!$J:$J,ENTRADAS!$B:$B,CADASTRO!$B568,ENTRADAS!$I:$I,CADASTRO!J$2)/(SUMIFS(ENTRADAS!$D:$D,ENTRADAS!$B:$B,CADASTRO!$B568,ENTRADAS!$I:$I,CADASTRO!J$2)),0)</f>
        <v>0</v>
      </c>
      <c r="K568" s="9">
        <f>IFERROR(SUMIFS(ENTRADAS!$J:$J,ENTRADAS!$B:$B,CADASTRO!$B568,ENTRADAS!$I:$I,CADASTRO!K$2)/(SUMIFS(ENTRADAS!$D:$D,ENTRADAS!$B:$B,CADASTRO!$B568,ENTRADAS!$I:$I,CADASTRO!K$2)),0)</f>
        <v>0</v>
      </c>
      <c r="L568" s="9">
        <f>IFERROR(SUMIFS(ENTRADAS!$J:$J,ENTRADAS!$B:$B,CADASTRO!$B568,ENTRADAS!$I:$I,CADASTRO!L$2)/(SUMIFS(ENTRADAS!$D:$D,ENTRADAS!$B:$B,CADASTRO!$B568,ENTRADAS!$I:$I,CADASTRO!L$2)),0)</f>
        <v>0</v>
      </c>
      <c r="M568" s="9">
        <f>IFERROR(SUMIFS(ENTRADAS!$J:$J,ENTRADAS!$B:$B,CADASTRO!$B568,ENTRADAS!$I:$I,CADASTRO!M$2)/(SUMIFS(ENTRADAS!$D:$D,ENTRADAS!$B:$B,CADASTRO!$B568,ENTRADAS!$I:$I,CADASTRO!M$2)),0)</f>
        <v>0</v>
      </c>
      <c r="N568" s="9">
        <f>IFERROR(SUMIFS(ENTRADAS!$J:$J,ENTRADAS!$B:$B,CADASTRO!$B568,ENTRADAS!$I:$I,CADASTRO!N$2)/(SUMIFS(ENTRADAS!$D:$D,ENTRADAS!$B:$B,CADASTRO!$B568,ENTRADAS!$I:$I,CADASTRO!N$2)),0)</f>
        <v>0</v>
      </c>
      <c r="O568" s="9">
        <f>IFERROR(SUMIFS(ENTRADAS!$J:$J,ENTRADAS!$B:$B,CADASTRO!$B568,ENTRADAS!$I:$I,CADASTRO!O$2)/(SUMIFS(ENTRADAS!$D:$D,ENTRADAS!$B:$B,CADASTRO!$B568,ENTRADAS!$I:$I,CADASTRO!O$2)),0)</f>
        <v>0</v>
      </c>
      <c r="P568" s="9">
        <f>IFERROR(SUMIFS(ENTRADAS!$J:$J,ENTRADAS!$B:$B,CADASTRO!$B568,ENTRADAS!$I:$I,CADASTRO!P$2)/(SUMIFS(ENTRADAS!$D:$D,ENTRADAS!$B:$B,CADASTRO!$B568,ENTRADAS!$I:$I,CADASTRO!P$2)),0)</f>
        <v>0</v>
      </c>
      <c r="Q568" s="9">
        <f>IFERROR(SUMIFS(ENTRADAS!$J:$J,ENTRADAS!$B:$B,CADASTRO!$B568,ENTRADAS!$I:$I,CADASTRO!Q$2)/(SUMIFS(ENTRADAS!$D:$D,ENTRADAS!$B:$B,CADASTRO!$B568,ENTRADAS!$I:$I,CADASTRO!Q$2)),0)</f>
        <v>0</v>
      </c>
      <c r="R568" s="212">
        <f t="shared" si="27"/>
        <v>0</v>
      </c>
      <c r="S568" s="17">
        <f t="shared" si="28"/>
        <v>0</v>
      </c>
      <c r="T568" s="212">
        <f t="shared" si="29"/>
        <v>12</v>
      </c>
      <c r="U568" s="209">
        <v>12</v>
      </c>
    </row>
    <row r="569" spans="1:21" ht="15" customHeight="1" x14ac:dyDescent="0.25">
      <c r="A569" s="7"/>
      <c r="B569" s="7"/>
      <c r="C569" s="7"/>
      <c r="D569" s="8"/>
      <c r="E569" s="9"/>
      <c r="F569" s="9">
        <f>IFERROR(SUMIFS(ENTRADAS!$J:$J,ENTRADAS!$B:$B,CADASTRO!$B569,ENTRADAS!$I:$I,CADASTRO!F$2)/(SUMIFS(ENTRADAS!$D:$D,ENTRADAS!$B:$B,CADASTRO!$B569,ENTRADAS!$I:$I,CADASTRO!F$2)),0)</f>
        <v>0</v>
      </c>
      <c r="G569" s="9">
        <f>IFERROR(SUMIFS(ENTRADAS!$J:$J,ENTRADAS!$B:$B,CADASTRO!$B569,ENTRADAS!$I:$I,CADASTRO!G$2)/(SUMIFS(ENTRADAS!$D:$D,ENTRADAS!$B:$B,CADASTRO!$B569,ENTRADAS!$I:$I,CADASTRO!G$2)),0)</f>
        <v>0</v>
      </c>
      <c r="H569" s="9">
        <f>IFERROR(SUMIFS(ENTRADAS!$J:$J,ENTRADAS!$B:$B,CADASTRO!$B569,ENTRADAS!$I:$I,CADASTRO!H$2)/(SUMIFS(ENTRADAS!$D:$D,ENTRADAS!$B:$B,CADASTRO!$B569,ENTRADAS!$I:$I,CADASTRO!H$2)),0)</f>
        <v>0</v>
      </c>
      <c r="I569" s="9">
        <f>IFERROR(SUMIFS(ENTRADAS!$J:$J,ENTRADAS!$B:$B,CADASTRO!$B569,ENTRADAS!$I:$I,CADASTRO!I$2)/(SUMIFS(ENTRADAS!$D:$D,ENTRADAS!$B:$B,CADASTRO!$B569,ENTRADAS!$I:$I,CADASTRO!I$2)),0)</f>
        <v>0</v>
      </c>
      <c r="J569" s="9">
        <f>IFERROR(SUMIFS(ENTRADAS!$J:$J,ENTRADAS!$B:$B,CADASTRO!$B569,ENTRADAS!$I:$I,CADASTRO!J$2)/(SUMIFS(ENTRADAS!$D:$D,ENTRADAS!$B:$B,CADASTRO!$B569,ENTRADAS!$I:$I,CADASTRO!J$2)),0)</f>
        <v>0</v>
      </c>
      <c r="K569" s="9">
        <f>IFERROR(SUMIFS(ENTRADAS!$J:$J,ENTRADAS!$B:$B,CADASTRO!$B569,ENTRADAS!$I:$I,CADASTRO!K$2)/(SUMIFS(ENTRADAS!$D:$D,ENTRADAS!$B:$B,CADASTRO!$B569,ENTRADAS!$I:$I,CADASTRO!K$2)),0)</f>
        <v>0</v>
      </c>
      <c r="L569" s="9">
        <f>IFERROR(SUMIFS(ENTRADAS!$J:$J,ENTRADAS!$B:$B,CADASTRO!$B569,ENTRADAS!$I:$I,CADASTRO!L$2)/(SUMIFS(ENTRADAS!$D:$D,ENTRADAS!$B:$B,CADASTRO!$B569,ENTRADAS!$I:$I,CADASTRO!L$2)),0)</f>
        <v>0</v>
      </c>
      <c r="M569" s="9">
        <f>IFERROR(SUMIFS(ENTRADAS!$J:$J,ENTRADAS!$B:$B,CADASTRO!$B569,ENTRADAS!$I:$I,CADASTRO!M$2)/(SUMIFS(ENTRADAS!$D:$D,ENTRADAS!$B:$B,CADASTRO!$B569,ENTRADAS!$I:$I,CADASTRO!M$2)),0)</f>
        <v>0</v>
      </c>
      <c r="N569" s="9">
        <f>IFERROR(SUMIFS(ENTRADAS!$J:$J,ENTRADAS!$B:$B,CADASTRO!$B569,ENTRADAS!$I:$I,CADASTRO!N$2)/(SUMIFS(ENTRADAS!$D:$D,ENTRADAS!$B:$B,CADASTRO!$B569,ENTRADAS!$I:$I,CADASTRO!N$2)),0)</f>
        <v>0</v>
      </c>
      <c r="O569" s="9">
        <f>IFERROR(SUMIFS(ENTRADAS!$J:$J,ENTRADAS!$B:$B,CADASTRO!$B569,ENTRADAS!$I:$I,CADASTRO!O$2)/(SUMIFS(ENTRADAS!$D:$D,ENTRADAS!$B:$B,CADASTRO!$B569,ENTRADAS!$I:$I,CADASTRO!O$2)),0)</f>
        <v>0</v>
      </c>
      <c r="P569" s="9">
        <f>IFERROR(SUMIFS(ENTRADAS!$J:$J,ENTRADAS!$B:$B,CADASTRO!$B569,ENTRADAS!$I:$I,CADASTRO!P$2)/(SUMIFS(ENTRADAS!$D:$D,ENTRADAS!$B:$B,CADASTRO!$B569,ENTRADAS!$I:$I,CADASTRO!P$2)),0)</f>
        <v>0</v>
      </c>
      <c r="Q569" s="9">
        <f>IFERROR(SUMIFS(ENTRADAS!$J:$J,ENTRADAS!$B:$B,CADASTRO!$B569,ENTRADAS!$I:$I,CADASTRO!Q$2)/(SUMIFS(ENTRADAS!$D:$D,ENTRADAS!$B:$B,CADASTRO!$B569,ENTRADAS!$I:$I,CADASTRO!Q$2)),0)</f>
        <v>0</v>
      </c>
      <c r="R569" s="212">
        <f t="shared" si="27"/>
        <v>0</v>
      </c>
      <c r="S569" s="17">
        <f t="shared" si="28"/>
        <v>0</v>
      </c>
      <c r="T569" s="212">
        <f t="shared" si="29"/>
        <v>12</v>
      </c>
      <c r="U569" s="209">
        <v>12</v>
      </c>
    </row>
    <row r="570" spans="1:21" ht="15" customHeight="1" x14ac:dyDescent="0.25">
      <c r="A570" s="7"/>
      <c r="B570" s="7"/>
      <c r="C570" s="7"/>
      <c r="D570" s="8"/>
      <c r="E570" s="9"/>
      <c r="F570" s="9">
        <f>IFERROR(SUMIFS(ENTRADAS!$J:$J,ENTRADAS!$B:$B,CADASTRO!$B570,ENTRADAS!$I:$I,CADASTRO!F$2)/(SUMIFS(ENTRADAS!$D:$D,ENTRADAS!$B:$B,CADASTRO!$B570,ENTRADAS!$I:$I,CADASTRO!F$2)),0)</f>
        <v>0</v>
      </c>
      <c r="G570" s="9">
        <f>IFERROR(SUMIFS(ENTRADAS!$J:$J,ENTRADAS!$B:$B,CADASTRO!$B570,ENTRADAS!$I:$I,CADASTRO!G$2)/(SUMIFS(ENTRADAS!$D:$D,ENTRADAS!$B:$B,CADASTRO!$B570,ENTRADAS!$I:$I,CADASTRO!G$2)),0)</f>
        <v>0</v>
      </c>
      <c r="H570" s="9">
        <f>IFERROR(SUMIFS(ENTRADAS!$J:$J,ENTRADAS!$B:$B,CADASTRO!$B570,ENTRADAS!$I:$I,CADASTRO!H$2)/(SUMIFS(ENTRADAS!$D:$D,ENTRADAS!$B:$B,CADASTRO!$B570,ENTRADAS!$I:$I,CADASTRO!H$2)),0)</f>
        <v>0</v>
      </c>
      <c r="I570" s="9">
        <f>IFERROR(SUMIFS(ENTRADAS!$J:$J,ENTRADAS!$B:$B,CADASTRO!$B570,ENTRADAS!$I:$I,CADASTRO!I$2)/(SUMIFS(ENTRADAS!$D:$D,ENTRADAS!$B:$B,CADASTRO!$B570,ENTRADAS!$I:$I,CADASTRO!I$2)),0)</f>
        <v>0</v>
      </c>
      <c r="J570" s="9">
        <f>IFERROR(SUMIFS(ENTRADAS!$J:$J,ENTRADAS!$B:$B,CADASTRO!$B570,ENTRADAS!$I:$I,CADASTRO!J$2)/(SUMIFS(ENTRADAS!$D:$D,ENTRADAS!$B:$B,CADASTRO!$B570,ENTRADAS!$I:$I,CADASTRO!J$2)),0)</f>
        <v>0</v>
      </c>
      <c r="K570" s="9">
        <f>IFERROR(SUMIFS(ENTRADAS!$J:$J,ENTRADAS!$B:$B,CADASTRO!$B570,ENTRADAS!$I:$I,CADASTRO!K$2)/(SUMIFS(ENTRADAS!$D:$D,ENTRADAS!$B:$B,CADASTRO!$B570,ENTRADAS!$I:$I,CADASTRO!K$2)),0)</f>
        <v>0</v>
      </c>
      <c r="L570" s="9">
        <f>IFERROR(SUMIFS(ENTRADAS!$J:$J,ENTRADAS!$B:$B,CADASTRO!$B570,ENTRADAS!$I:$I,CADASTRO!L$2)/(SUMIFS(ENTRADAS!$D:$D,ENTRADAS!$B:$B,CADASTRO!$B570,ENTRADAS!$I:$I,CADASTRO!L$2)),0)</f>
        <v>0</v>
      </c>
      <c r="M570" s="9">
        <f>IFERROR(SUMIFS(ENTRADAS!$J:$J,ENTRADAS!$B:$B,CADASTRO!$B570,ENTRADAS!$I:$I,CADASTRO!M$2)/(SUMIFS(ENTRADAS!$D:$D,ENTRADAS!$B:$B,CADASTRO!$B570,ENTRADAS!$I:$I,CADASTRO!M$2)),0)</f>
        <v>0</v>
      </c>
      <c r="N570" s="9">
        <f>IFERROR(SUMIFS(ENTRADAS!$J:$J,ENTRADAS!$B:$B,CADASTRO!$B570,ENTRADAS!$I:$I,CADASTRO!N$2)/(SUMIFS(ENTRADAS!$D:$D,ENTRADAS!$B:$B,CADASTRO!$B570,ENTRADAS!$I:$I,CADASTRO!N$2)),0)</f>
        <v>0</v>
      </c>
      <c r="O570" s="9">
        <f>IFERROR(SUMIFS(ENTRADAS!$J:$J,ENTRADAS!$B:$B,CADASTRO!$B570,ENTRADAS!$I:$I,CADASTRO!O$2)/(SUMIFS(ENTRADAS!$D:$D,ENTRADAS!$B:$B,CADASTRO!$B570,ENTRADAS!$I:$I,CADASTRO!O$2)),0)</f>
        <v>0</v>
      </c>
      <c r="P570" s="9">
        <f>IFERROR(SUMIFS(ENTRADAS!$J:$J,ENTRADAS!$B:$B,CADASTRO!$B570,ENTRADAS!$I:$I,CADASTRO!P$2)/(SUMIFS(ENTRADAS!$D:$D,ENTRADAS!$B:$B,CADASTRO!$B570,ENTRADAS!$I:$I,CADASTRO!P$2)),0)</f>
        <v>0</v>
      </c>
      <c r="Q570" s="9">
        <f>IFERROR(SUMIFS(ENTRADAS!$J:$J,ENTRADAS!$B:$B,CADASTRO!$B570,ENTRADAS!$I:$I,CADASTRO!Q$2)/(SUMIFS(ENTRADAS!$D:$D,ENTRADAS!$B:$B,CADASTRO!$B570,ENTRADAS!$I:$I,CADASTRO!Q$2)),0)</f>
        <v>0</v>
      </c>
      <c r="R570" s="212">
        <f t="shared" si="27"/>
        <v>0</v>
      </c>
      <c r="S570" s="17">
        <f t="shared" si="28"/>
        <v>0</v>
      </c>
      <c r="T570" s="212">
        <f t="shared" si="29"/>
        <v>12</v>
      </c>
      <c r="U570" s="209">
        <v>12</v>
      </c>
    </row>
    <row r="571" spans="1:21" ht="15" customHeight="1" x14ac:dyDescent="0.25">
      <c r="A571" s="7"/>
      <c r="B571" s="7"/>
      <c r="C571" s="7"/>
      <c r="D571" s="8"/>
      <c r="E571" s="9"/>
      <c r="F571" s="9">
        <f>IFERROR(SUMIFS(ENTRADAS!$J:$J,ENTRADAS!$B:$B,CADASTRO!$B571,ENTRADAS!$I:$I,CADASTRO!F$2)/(SUMIFS(ENTRADAS!$D:$D,ENTRADAS!$B:$B,CADASTRO!$B571,ENTRADAS!$I:$I,CADASTRO!F$2)),0)</f>
        <v>0</v>
      </c>
      <c r="G571" s="9">
        <f>IFERROR(SUMIFS(ENTRADAS!$J:$J,ENTRADAS!$B:$B,CADASTRO!$B571,ENTRADAS!$I:$I,CADASTRO!G$2)/(SUMIFS(ENTRADAS!$D:$D,ENTRADAS!$B:$B,CADASTRO!$B571,ENTRADAS!$I:$I,CADASTRO!G$2)),0)</f>
        <v>0</v>
      </c>
      <c r="H571" s="9">
        <f>IFERROR(SUMIFS(ENTRADAS!$J:$J,ENTRADAS!$B:$B,CADASTRO!$B571,ENTRADAS!$I:$I,CADASTRO!H$2)/(SUMIFS(ENTRADAS!$D:$D,ENTRADAS!$B:$B,CADASTRO!$B571,ENTRADAS!$I:$I,CADASTRO!H$2)),0)</f>
        <v>0</v>
      </c>
      <c r="I571" s="9">
        <f>IFERROR(SUMIFS(ENTRADAS!$J:$J,ENTRADAS!$B:$B,CADASTRO!$B571,ENTRADAS!$I:$I,CADASTRO!I$2)/(SUMIFS(ENTRADAS!$D:$D,ENTRADAS!$B:$B,CADASTRO!$B571,ENTRADAS!$I:$I,CADASTRO!I$2)),0)</f>
        <v>0</v>
      </c>
      <c r="J571" s="9">
        <f>IFERROR(SUMIFS(ENTRADAS!$J:$J,ENTRADAS!$B:$B,CADASTRO!$B571,ENTRADAS!$I:$I,CADASTRO!J$2)/(SUMIFS(ENTRADAS!$D:$D,ENTRADAS!$B:$B,CADASTRO!$B571,ENTRADAS!$I:$I,CADASTRO!J$2)),0)</f>
        <v>0</v>
      </c>
      <c r="K571" s="9">
        <f>IFERROR(SUMIFS(ENTRADAS!$J:$J,ENTRADAS!$B:$B,CADASTRO!$B571,ENTRADAS!$I:$I,CADASTRO!K$2)/(SUMIFS(ENTRADAS!$D:$D,ENTRADAS!$B:$B,CADASTRO!$B571,ENTRADAS!$I:$I,CADASTRO!K$2)),0)</f>
        <v>0</v>
      </c>
      <c r="L571" s="9">
        <f>IFERROR(SUMIFS(ENTRADAS!$J:$J,ENTRADAS!$B:$B,CADASTRO!$B571,ENTRADAS!$I:$I,CADASTRO!L$2)/(SUMIFS(ENTRADAS!$D:$D,ENTRADAS!$B:$B,CADASTRO!$B571,ENTRADAS!$I:$I,CADASTRO!L$2)),0)</f>
        <v>0</v>
      </c>
      <c r="M571" s="9">
        <f>IFERROR(SUMIFS(ENTRADAS!$J:$J,ENTRADAS!$B:$B,CADASTRO!$B571,ENTRADAS!$I:$I,CADASTRO!M$2)/(SUMIFS(ENTRADAS!$D:$D,ENTRADAS!$B:$B,CADASTRO!$B571,ENTRADAS!$I:$I,CADASTRO!M$2)),0)</f>
        <v>0</v>
      </c>
      <c r="N571" s="9">
        <f>IFERROR(SUMIFS(ENTRADAS!$J:$J,ENTRADAS!$B:$B,CADASTRO!$B571,ENTRADAS!$I:$I,CADASTRO!N$2)/(SUMIFS(ENTRADAS!$D:$D,ENTRADAS!$B:$B,CADASTRO!$B571,ENTRADAS!$I:$I,CADASTRO!N$2)),0)</f>
        <v>0</v>
      </c>
      <c r="O571" s="9">
        <f>IFERROR(SUMIFS(ENTRADAS!$J:$J,ENTRADAS!$B:$B,CADASTRO!$B571,ENTRADAS!$I:$I,CADASTRO!O$2)/(SUMIFS(ENTRADAS!$D:$D,ENTRADAS!$B:$B,CADASTRO!$B571,ENTRADAS!$I:$I,CADASTRO!O$2)),0)</f>
        <v>0</v>
      </c>
      <c r="P571" s="9">
        <f>IFERROR(SUMIFS(ENTRADAS!$J:$J,ENTRADAS!$B:$B,CADASTRO!$B571,ENTRADAS!$I:$I,CADASTRO!P$2)/(SUMIFS(ENTRADAS!$D:$D,ENTRADAS!$B:$B,CADASTRO!$B571,ENTRADAS!$I:$I,CADASTRO!P$2)),0)</f>
        <v>0</v>
      </c>
      <c r="Q571" s="9">
        <f>IFERROR(SUMIFS(ENTRADAS!$J:$J,ENTRADAS!$B:$B,CADASTRO!$B571,ENTRADAS!$I:$I,CADASTRO!Q$2)/(SUMIFS(ENTRADAS!$D:$D,ENTRADAS!$B:$B,CADASTRO!$B571,ENTRADAS!$I:$I,CADASTRO!Q$2)),0)</f>
        <v>0</v>
      </c>
      <c r="R571" s="212">
        <f t="shared" si="27"/>
        <v>0</v>
      </c>
      <c r="S571" s="17">
        <f t="shared" si="28"/>
        <v>0</v>
      </c>
      <c r="T571" s="212">
        <f t="shared" si="29"/>
        <v>12</v>
      </c>
      <c r="U571" s="209">
        <v>12</v>
      </c>
    </row>
    <row r="572" spans="1:21" ht="15" customHeight="1" x14ac:dyDescent="0.25">
      <c r="A572" s="7"/>
      <c r="B572" s="7"/>
      <c r="C572" s="7"/>
      <c r="D572" s="8"/>
      <c r="E572" s="9"/>
      <c r="F572" s="9">
        <f>IFERROR(SUMIFS(ENTRADAS!$J:$J,ENTRADAS!$B:$B,CADASTRO!$B572,ENTRADAS!$I:$I,CADASTRO!F$2)/(SUMIFS(ENTRADAS!$D:$D,ENTRADAS!$B:$B,CADASTRO!$B572,ENTRADAS!$I:$I,CADASTRO!F$2)),0)</f>
        <v>0</v>
      </c>
      <c r="G572" s="9">
        <f>IFERROR(SUMIFS(ENTRADAS!$J:$J,ENTRADAS!$B:$B,CADASTRO!$B572,ENTRADAS!$I:$I,CADASTRO!G$2)/(SUMIFS(ENTRADAS!$D:$D,ENTRADAS!$B:$B,CADASTRO!$B572,ENTRADAS!$I:$I,CADASTRO!G$2)),0)</f>
        <v>0</v>
      </c>
      <c r="H572" s="9">
        <f>IFERROR(SUMIFS(ENTRADAS!$J:$J,ENTRADAS!$B:$B,CADASTRO!$B572,ENTRADAS!$I:$I,CADASTRO!H$2)/(SUMIFS(ENTRADAS!$D:$D,ENTRADAS!$B:$B,CADASTRO!$B572,ENTRADAS!$I:$I,CADASTRO!H$2)),0)</f>
        <v>0</v>
      </c>
      <c r="I572" s="9">
        <f>IFERROR(SUMIFS(ENTRADAS!$J:$J,ENTRADAS!$B:$B,CADASTRO!$B572,ENTRADAS!$I:$I,CADASTRO!I$2)/(SUMIFS(ENTRADAS!$D:$D,ENTRADAS!$B:$B,CADASTRO!$B572,ENTRADAS!$I:$I,CADASTRO!I$2)),0)</f>
        <v>0</v>
      </c>
      <c r="J572" s="9">
        <f>IFERROR(SUMIFS(ENTRADAS!$J:$J,ENTRADAS!$B:$B,CADASTRO!$B572,ENTRADAS!$I:$I,CADASTRO!J$2)/(SUMIFS(ENTRADAS!$D:$D,ENTRADAS!$B:$B,CADASTRO!$B572,ENTRADAS!$I:$I,CADASTRO!J$2)),0)</f>
        <v>0</v>
      </c>
      <c r="K572" s="9">
        <f>IFERROR(SUMIFS(ENTRADAS!$J:$J,ENTRADAS!$B:$B,CADASTRO!$B572,ENTRADAS!$I:$I,CADASTRO!K$2)/(SUMIFS(ENTRADAS!$D:$D,ENTRADAS!$B:$B,CADASTRO!$B572,ENTRADAS!$I:$I,CADASTRO!K$2)),0)</f>
        <v>0</v>
      </c>
      <c r="L572" s="9">
        <f>IFERROR(SUMIFS(ENTRADAS!$J:$J,ENTRADAS!$B:$B,CADASTRO!$B572,ENTRADAS!$I:$I,CADASTRO!L$2)/(SUMIFS(ENTRADAS!$D:$D,ENTRADAS!$B:$B,CADASTRO!$B572,ENTRADAS!$I:$I,CADASTRO!L$2)),0)</f>
        <v>0</v>
      </c>
      <c r="M572" s="9">
        <f>IFERROR(SUMIFS(ENTRADAS!$J:$J,ENTRADAS!$B:$B,CADASTRO!$B572,ENTRADAS!$I:$I,CADASTRO!M$2)/(SUMIFS(ENTRADAS!$D:$D,ENTRADAS!$B:$B,CADASTRO!$B572,ENTRADAS!$I:$I,CADASTRO!M$2)),0)</f>
        <v>0</v>
      </c>
      <c r="N572" s="9">
        <f>IFERROR(SUMIFS(ENTRADAS!$J:$J,ENTRADAS!$B:$B,CADASTRO!$B572,ENTRADAS!$I:$I,CADASTRO!N$2)/(SUMIFS(ENTRADAS!$D:$D,ENTRADAS!$B:$B,CADASTRO!$B572,ENTRADAS!$I:$I,CADASTRO!N$2)),0)</f>
        <v>0</v>
      </c>
      <c r="O572" s="9">
        <f>IFERROR(SUMIFS(ENTRADAS!$J:$J,ENTRADAS!$B:$B,CADASTRO!$B572,ENTRADAS!$I:$I,CADASTRO!O$2)/(SUMIFS(ENTRADAS!$D:$D,ENTRADAS!$B:$B,CADASTRO!$B572,ENTRADAS!$I:$I,CADASTRO!O$2)),0)</f>
        <v>0</v>
      </c>
      <c r="P572" s="9">
        <f>IFERROR(SUMIFS(ENTRADAS!$J:$J,ENTRADAS!$B:$B,CADASTRO!$B572,ENTRADAS!$I:$I,CADASTRO!P$2)/(SUMIFS(ENTRADAS!$D:$D,ENTRADAS!$B:$B,CADASTRO!$B572,ENTRADAS!$I:$I,CADASTRO!P$2)),0)</f>
        <v>0</v>
      </c>
      <c r="Q572" s="9">
        <f>IFERROR(SUMIFS(ENTRADAS!$J:$J,ENTRADAS!$B:$B,CADASTRO!$B572,ENTRADAS!$I:$I,CADASTRO!Q$2)/(SUMIFS(ENTRADAS!$D:$D,ENTRADAS!$B:$B,CADASTRO!$B572,ENTRADAS!$I:$I,CADASTRO!Q$2)),0)</f>
        <v>0</v>
      </c>
      <c r="R572" s="212">
        <f t="shared" si="27"/>
        <v>0</v>
      </c>
      <c r="S572" s="17">
        <f t="shared" si="28"/>
        <v>0</v>
      </c>
      <c r="T572" s="212">
        <f t="shared" si="29"/>
        <v>12</v>
      </c>
      <c r="U572" s="209">
        <v>12</v>
      </c>
    </row>
    <row r="573" spans="1:21" ht="15" customHeight="1" x14ac:dyDescent="0.25">
      <c r="A573" s="27"/>
      <c r="B573" s="27"/>
      <c r="C573" s="27"/>
      <c r="D573" s="25"/>
      <c r="E573" s="269"/>
    </row>
    <row r="574" spans="1:21" ht="15" customHeight="1" x14ac:dyDescent="0.25">
      <c r="A574" s="27"/>
      <c r="B574" s="27"/>
      <c r="C574" s="27"/>
      <c r="D574" s="25"/>
      <c r="E574" s="269"/>
    </row>
    <row r="575" spans="1:21" ht="15" customHeight="1" x14ac:dyDescent="0.25">
      <c r="A575" s="27"/>
      <c r="B575" s="27"/>
      <c r="C575" s="27"/>
      <c r="D575" s="25"/>
      <c r="E575" s="269"/>
    </row>
    <row r="576" spans="1:21" ht="15" customHeight="1" x14ac:dyDescent="0.25">
      <c r="A576" s="27"/>
      <c r="B576" s="27"/>
      <c r="C576" s="27"/>
      <c r="D576" s="25"/>
      <c r="E576" s="269"/>
    </row>
    <row r="577" spans="1:5" ht="15" customHeight="1" x14ac:dyDescent="0.25">
      <c r="A577" s="27"/>
      <c r="B577" s="27"/>
      <c r="C577" s="27"/>
      <c r="D577" s="25"/>
      <c r="E577" s="269"/>
    </row>
    <row r="578" spans="1:5" ht="15" customHeight="1" x14ac:dyDescent="0.25">
      <c r="A578" s="27"/>
      <c r="B578" s="27"/>
      <c r="C578" s="27"/>
      <c r="D578" s="25"/>
      <c r="E578" s="269"/>
    </row>
    <row r="579" spans="1:5" ht="15" customHeight="1" x14ac:dyDescent="0.25">
      <c r="A579" s="27"/>
      <c r="B579" s="27"/>
      <c r="C579" s="27"/>
      <c r="D579" s="25"/>
      <c r="E579" s="269"/>
    </row>
    <row r="580" spans="1:5" ht="15" customHeight="1" x14ac:dyDescent="0.25">
      <c r="A580" s="27"/>
      <c r="B580" s="27"/>
      <c r="C580" s="27"/>
      <c r="D580" s="25"/>
      <c r="E580" s="269"/>
    </row>
    <row r="581" spans="1:5" ht="15" customHeight="1" x14ac:dyDescent="0.25">
      <c r="A581" s="27"/>
      <c r="B581" s="27"/>
      <c r="C581" s="27"/>
      <c r="D581" s="25"/>
      <c r="E581" s="269"/>
    </row>
    <row r="582" spans="1:5" ht="15" customHeight="1" x14ac:dyDescent="0.25">
      <c r="A582" s="27"/>
      <c r="B582" s="27"/>
      <c r="C582" s="27"/>
      <c r="D582" s="25"/>
      <c r="E582" s="269"/>
    </row>
    <row r="583" spans="1:5" ht="15" customHeight="1" x14ac:dyDescent="0.25">
      <c r="A583" s="27"/>
      <c r="B583" s="27"/>
      <c r="C583" s="27"/>
      <c r="D583" s="25"/>
      <c r="E583" s="269"/>
    </row>
    <row r="584" spans="1:5" ht="15" customHeight="1" x14ac:dyDescent="0.25">
      <c r="A584" s="27"/>
      <c r="B584" s="27"/>
      <c r="C584" s="27"/>
      <c r="D584" s="25"/>
      <c r="E584" s="269"/>
    </row>
    <row r="585" spans="1:5" ht="15" customHeight="1" x14ac:dyDescent="0.25">
      <c r="A585" s="27"/>
      <c r="B585" s="27"/>
      <c r="C585" s="27"/>
      <c r="D585" s="25"/>
      <c r="E585" s="269"/>
    </row>
    <row r="586" spans="1:5" ht="15" customHeight="1" x14ac:dyDescent="0.25">
      <c r="A586" s="27"/>
      <c r="B586" s="27"/>
      <c r="C586" s="27"/>
      <c r="D586" s="25"/>
      <c r="E586" s="269"/>
    </row>
    <row r="587" spans="1:5" ht="15" customHeight="1" x14ac:dyDescent="0.25">
      <c r="A587" s="27"/>
      <c r="B587" s="27"/>
      <c r="C587" s="27"/>
      <c r="D587" s="25"/>
      <c r="E587" s="269"/>
    </row>
    <row r="588" spans="1:5" ht="15" customHeight="1" x14ac:dyDescent="0.25">
      <c r="A588" s="27"/>
      <c r="B588" s="27"/>
      <c r="C588" s="27"/>
      <c r="D588" s="25"/>
      <c r="E588" s="269"/>
    </row>
    <row r="589" spans="1:5" ht="15" customHeight="1" x14ac:dyDescent="0.25">
      <c r="A589" s="27"/>
      <c r="B589" s="27"/>
      <c r="C589" s="27"/>
      <c r="D589" s="25"/>
      <c r="E589" s="269"/>
    </row>
    <row r="590" spans="1:5" ht="15" customHeight="1" x14ac:dyDescent="0.25">
      <c r="A590" s="27"/>
      <c r="B590" s="27"/>
      <c r="C590" s="27"/>
      <c r="D590" s="25"/>
      <c r="E590" s="269"/>
    </row>
    <row r="591" spans="1:5" ht="15" customHeight="1" x14ac:dyDescent="0.25">
      <c r="A591" s="27"/>
      <c r="B591" s="27"/>
      <c r="C591" s="27"/>
      <c r="D591" s="25"/>
      <c r="E591" s="269"/>
    </row>
    <row r="592" spans="1:5" ht="15" customHeight="1" x14ac:dyDescent="0.25">
      <c r="A592" s="27"/>
      <c r="B592" s="27"/>
      <c r="C592" s="27"/>
      <c r="D592" s="25"/>
      <c r="E592" s="269"/>
    </row>
    <row r="593" spans="1:5" ht="15" customHeight="1" x14ac:dyDescent="0.25">
      <c r="A593" s="27"/>
      <c r="B593" s="27"/>
      <c r="C593" s="27"/>
      <c r="D593" s="25"/>
      <c r="E593" s="269"/>
    </row>
    <row r="594" spans="1:5" ht="15" customHeight="1" x14ac:dyDescent="0.25">
      <c r="A594" s="27"/>
      <c r="B594" s="27"/>
      <c r="C594" s="27"/>
      <c r="D594" s="25"/>
      <c r="E594" s="269"/>
    </row>
    <row r="595" spans="1:5" ht="15" customHeight="1" x14ac:dyDescent="0.25">
      <c r="A595" s="27"/>
      <c r="B595" s="27"/>
      <c r="C595" s="27"/>
      <c r="D595" s="25"/>
      <c r="E595" s="269"/>
    </row>
    <row r="596" spans="1:5" ht="15" customHeight="1" x14ac:dyDescent="0.25">
      <c r="A596" s="27"/>
      <c r="B596" s="27"/>
      <c r="C596" s="27"/>
      <c r="D596" s="25"/>
      <c r="E596" s="269"/>
    </row>
    <row r="597" spans="1:5" ht="15" customHeight="1" x14ac:dyDescent="0.25">
      <c r="A597" s="27"/>
      <c r="B597" s="27"/>
      <c r="C597" s="27"/>
      <c r="D597" s="25"/>
      <c r="E597" s="269"/>
    </row>
    <row r="598" spans="1:5" ht="15" customHeight="1" x14ac:dyDescent="0.25">
      <c r="A598" s="27"/>
      <c r="B598" s="27"/>
      <c r="C598" s="27"/>
      <c r="D598" s="25"/>
      <c r="E598" s="269"/>
    </row>
    <row r="599" spans="1:5" ht="15" customHeight="1" x14ac:dyDescent="0.25">
      <c r="A599" s="27"/>
      <c r="B599" s="27"/>
      <c r="C599" s="27"/>
      <c r="D599" s="25"/>
      <c r="E599" s="269"/>
    </row>
    <row r="600" spans="1:5" ht="15" customHeight="1" x14ac:dyDescent="0.25">
      <c r="A600" s="27"/>
      <c r="B600" s="27"/>
      <c r="C600" s="27"/>
      <c r="D600" s="25"/>
      <c r="E600" s="269"/>
    </row>
    <row r="601" spans="1:5" ht="15" customHeight="1" x14ac:dyDescent="0.25">
      <c r="A601" s="27"/>
      <c r="B601" s="27"/>
      <c r="C601" s="27"/>
      <c r="D601" s="25"/>
      <c r="E601" s="269"/>
    </row>
    <row r="602" spans="1:5" ht="15" customHeight="1" x14ac:dyDescent="0.25">
      <c r="A602" s="27"/>
      <c r="B602" s="27"/>
      <c r="C602" s="27"/>
      <c r="D602" s="25"/>
      <c r="E602" s="269"/>
    </row>
    <row r="603" spans="1:5" ht="15" customHeight="1" x14ac:dyDescent="0.25">
      <c r="A603" s="27"/>
      <c r="B603" s="27"/>
      <c r="C603" s="27"/>
      <c r="D603" s="25"/>
      <c r="E603" s="269"/>
    </row>
    <row r="604" spans="1:5" ht="15" customHeight="1" x14ac:dyDescent="0.25">
      <c r="A604" s="27"/>
      <c r="B604" s="27"/>
      <c r="C604" s="27"/>
      <c r="D604" s="25"/>
      <c r="E604" s="269"/>
    </row>
    <row r="605" spans="1:5" ht="15" customHeight="1" x14ac:dyDescent="0.25">
      <c r="A605" s="27"/>
      <c r="B605" s="27"/>
      <c r="C605" s="27"/>
      <c r="D605" s="25"/>
      <c r="E605" s="269"/>
    </row>
    <row r="606" spans="1:5" ht="15" customHeight="1" x14ac:dyDescent="0.25">
      <c r="A606" s="27"/>
      <c r="B606" s="27"/>
      <c r="C606" s="27"/>
      <c r="D606" s="25"/>
      <c r="E606" s="269"/>
    </row>
    <row r="607" spans="1:5" ht="15" customHeight="1" x14ac:dyDescent="0.25">
      <c r="A607" s="27"/>
      <c r="B607" s="27"/>
      <c r="C607" s="27"/>
      <c r="D607" s="25"/>
      <c r="E607" s="269"/>
    </row>
    <row r="608" spans="1:5" ht="15" customHeight="1" x14ac:dyDescent="0.25">
      <c r="A608" s="27"/>
      <c r="B608" s="27"/>
      <c r="C608" s="27"/>
      <c r="D608" s="25"/>
      <c r="E608" s="269"/>
    </row>
    <row r="609" spans="1:5" ht="15" customHeight="1" x14ac:dyDescent="0.25">
      <c r="A609" s="27"/>
      <c r="B609" s="27"/>
      <c r="C609" s="27"/>
      <c r="D609" s="25"/>
      <c r="E609" s="269"/>
    </row>
    <row r="610" spans="1:5" ht="15" customHeight="1" x14ac:dyDescent="0.25">
      <c r="A610" s="27"/>
      <c r="B610" s="27"/>
      <c r="C610" s="27"/>
      <c r="D610" s="25"/>
      <c r="E610" s="269"/>
    </row>
    <row r="968" spans="1:5" ht="15" customHeight="1" x14ac:dyDescent="0.25">
      <c r="A968" s="27"/>
      <c r="B968" s="27"/>
      <c r="C968" s="27"/>
      <c r="D968" s="25"/>
      <c r="E968" s="269"/>
    </row>
    <row r="970" spans="1:5" ht="15" customHeight="1" x14ac:dyDescent="0.25">
      <c r="A970" s="27"/>
      <c r="B970" s="27"/>
      <c r="C970" s="27"/>
      <c r="D970" s="25"/>
      <c r="E970" s="269"/>
    </row>
    <row r="971" spans="1:5" ht="15" customHeight="1" x14ac:dyDescent="0.25">
      <c r="A971" s="27"/>
      <c r="B971" s="27"/>
      <c r="C971" s="27"/>
      <c r="D971" s="25"/>
      <c r="E971" s="269"/>
    </row>
    <row r="976" spans="1:5" ht="15" customHeight="1" x14ac:dyDescent="0.25">
      <c r="A976" s="27"/>
      <c r="B976" s="27"/>
      <c r="C976" s="27"/>
      <c r="D976" s="25"/>
      <c r="E976" s="269"/>
    </row>
  </sheetData>
  <autoFilter ref="A2:Q976" xr:uid="{00000000-0009-0000-0000-000001000000}">
    <sortState xmlns:xlrd2="http://schemas.microsoft.com/office/spreadsheetml/2017/richdata2" ref="A3:Q976">
      <sortCondition ref="B2:B981"/>
    </sortState>
  </autoFilter>
  <sortState xmlns:xlrd2="http://schemas.microsoft.com/office/spreadsheetml/2017/richdata2" ref="AK3:AK54">
    <sortCondition ref="AK3:AK54"/>
  </sortState>
  <mergeCells count="1">
    <mergeCell ref="C1:Q1"/>
  </mergeCells>
  <dataValidations count="1">
    <dataValidation type="list" allowBlank="1" showErrorMessage="1" sqref="B152" xr:uid="{00000000-0002-0000-0100-000000000000}">
      <formula1>INDIRECT($A152)</formula1>
    </dataValidation>
  </dataValidations>
  <pageMargins left="0.511811024" right="0.511811024" top="0.78740157499999996" bottom="0.78740157499999996" header="0" footer="0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0">
    <tabColor rgb="FFFF0000"/>
  </sheetPr>
  <dimension ref="A1:L6"/>
  <sheetViews>
    <sheetView showGridLines="0" zoomScaleNormal="100" workbookViewId="0">
      <pane ySplit="2" topLeftCell="A3" activePane="bottomLeft" state="frozen"/>
      <selection activeCell="B21" sqref="B21"/>
      <selection pane="bottomLeft" activeCell="E10" sqref="E10"/>
    </sheetView>
  </sheetViews>
  <sheetFormatPr defaultColWidth="14.42578125" defaultRowHeight="15" customHeight="1" x14ac:dyDescent="0.25"/>
  <cols>
    <col min="1" max="1" width="26.7109375" customWidth="1"/>
    <col min="2" max="2" width="58" customWidth="1"/>
    <col min="3" max="4" width="15.7109375" customWidth="1"/>
    <col min="5" max="5" width="15.7109375" style="109" customWidth="1"/>
    <col min="6" max="6" width="15.7109375" customWidth="1"/>
    <col min="7" max="7" width="11.5703125" bestFit="1" customWidth="1"/>
    <col min="8" max="9" width="11.28515625" hidden="1" customWidth="1"/>
    <col min="10" max="10" width="17.7109375" hidden="1" customWidth="1"/>
    <col min="11" max="11" width="12.85546875" bestFit="1" customWidth="1"/>
    <col min="12" max="12" width="13.28515625" customWidth="1"/>
  </cols>
  <sheetData>
    <row r="1" spans="1:12" ht="45" customHeight="1" x14ac:dyDescent="0.25">
      <c r="A1" s="275" t="s">
        <v>671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64">
        <f>MAX($I:$I)</f>
        <v>45992</v>
      </c>
    </row>
    <row r="2" spans="1:12" x14ac:dyDescent="0.25">
      <c r="A2" s="258" t="s">
        <v>16</v>
      </c>
      <c r="B2" s="259" t="s">
        <v>330</v>
      </c>
      <c r="C2" s="259" t="s">
        <v>17</v>
      </c>
      <c r="D2" s="259" t="s">
        <v>18</v>
      </c>
      <c r="E2" s="260" t="s">
        <v>19</v>
      </c>
      <c r="F2" s="259" t="s">
        <v>20</v>
      </c>
      <c r="G2" s="261" t="s">
        <v>21</v>
      </c>
      <c r="H2" s="254" t="s">
        <v>395</v>
      </c>
      <c r="I2" s="262" t="s">
        <v>396</v>
      </c>
      <c r="J2" s="263" t="s">
        <v>398</v>
      </c>
      <c r="K2" s="263" t="s">
        <v>397</v>
      </c>
      <c r="L2" s="265" t="s">
        <v>1055</v>
      </c>
    </row>
    <row r="3" spans="1:12" ht="0.95" customHeight="1" x14ac:dyDescent="0.25">
      <c r="A3" s="110" t="s">
        <v>399</v>
      </c>
      <c r="B3" s="119" t="s">
        <v>399</v>
      </c>
      <c r="C3" s="111" t="str">
        <f>IFERROR(VLOOKUP(B3,CADASTRO!$B$2:$C$393,2,0),"")</f>
        <v/>
      </c>
      <c r="D3" s="111">
        <f>VALUE(Tabela1[[#This Row],[Colunas1]])</f>
        <v>0</v>
      </c>
      <c r="E3" s="112" t="s">
        <v>411</v>
      </c>
      <c r="F3" s="111" t="str">
        <f t="shared" ref="F3:F4" si="0">CONCATENATE("SEMANA ",IFERROR(WEEKNUM(E3)-WEEKNUM(EOMONTH(E3,-1)+1)+1,""))</f>
        <v xml:space="preserve">SEMANA </v>
      </c>
      <c r="G3" s="113" t="str">
        <f t="shared" ref="G3:G4" si="1">IFERROR((K3/D3),"")</f>
        <v/>
      </c>
      <c r="H3" s="120" t="s">
        <v>400</v>
      </c>
      <c r="I3" s="114">
        <f t="shared" ref="I3:I4" si="2">DATE(YEAR(E3),MONTH(E3),1)</f>
        <v>1</v>
      </c>
      <c r="J3" s="116">
        <f>VALUE(Tabela1[[#This Row],[VAL TOT]])</f>
        <v>0</v>
      </c>
      <c r="K3" s="115">
        <v>0</v>
      </c>
      <c r="L3" s="160"/>
    </row>
    <row r="4" spans="1:12" ht="0.95" customHeight="1" x14ac:dyDescent="0.25">
      <c r="A4" s="110" t="s">
        <v>399</v>
      </c>
      <c r="B4" s="119" t="s">
        <v>399</v>
      </c>
      <c r="C4" s="8" t="str">
        <f>IFERROR(VLOOKUP(B4,CADASTRO!$B$2:$C$393,2,0),"")</f>
        <v/>
      </c>
      <c r="D4" s="8">
        <f>VALUE(Tabela1[[#This Row],[Colunas1]])</f>
        <v>0</v>
      </c>
      <c r="E4" s="117" t="s">
        <v>411</v>
      </c>
      <c r="F4" s="8" t="str">
        <f t="shared" si="0"/>
        <v xml:space="preserve">SEMANA </v>
      </c>
      <c r="G4" s="9" t="str">
        <f t="shared" si="1"/>
        <v/>
      </c>
      <c r="H4" s="120"/>
      <c r="I4" s="114">
        <f t="shared" si="2"/>
        <v>1</v>
      </c>
      <c r="J4" s="116">
        <f>VALUE(Tabela1[[#This Row],[VAL TOT]])</f>
        <v>0</v>
      </c>
      <c r="K4" s="118">
        <v>0</v>
      </c>
      <c r="L4" s="160"/>
    </row>
    <row r="5" spans="1:12" ht="15" customHeight="1" x14ac:dyDescent="0.25">
      <c r="A5" s="350" t="s">
        <v>1059</v>
      </c>
      <c r="B5" s="351" t="s">
        <v>1060</v>
      </c>
      <c r="C5" s="352" t="str">
        <f>IFERROR(VLOOKUP(B5,CADASTRO!$B$2:$C$393,2,0),"")</f>
        <v>KG</v>
      </c>
      <c r="D5" s="353">
        <f>VALUE(Tabela1[[#This Row],[Colunas1]])</f>
        <v>12</v>
      </c>
      <c r="E5" s="354" t="s">
        <v>1064</v>
      </c>
      <c r="F5" s="353" t="str">
        <f>CONCATENATE("SEMANA ",IFERROR(WEEKNUM(E5)-WEEKNUM(EOMONTH(E5,-1)+1)+1,""))</f>
        <v>SEMANA 3</v>
      </c>
      <c r="G5" s="355">
        <f>IFERROR((K5/D5),"")</f>
        <v>38.25</v>
      </c>
      <c r="H5" s="356" t="s">
        <v>1063</v>
      </c>
      <c r="I5" s="357">
        <f>DATE(YEAR(E5),MONTH(E5),1)</f>
        <v>45992</v>
      </c>
      <c r="J5" s="358">
        <f>VALUE(Tabela1[[#This Row],[VAL TOT]])</f>
        <v>459</v>
      </c>
      <c r="K5" s="359" t="s">
        <v>1065</v>
      </c>
      <c r="L5" s="208">
        <v>345664</v>
      </c>
    </row>
    <row r="6" spans="1:12" ht="15" customHeight="1" x14ac:dyDescent="0.25">
      <c r="A6" s="350" t="s">
        <v>1062</v>
      </c>
      <c r="B6" s="351" t="s">
        <v>810</v>
      </c>
      <c r="C6" s="352" t="str">
        <f>IFERROR(VLOOKUP(B6,CADASTRO!$B$2:$C$393,2,0),"")</f>
        <v>KG</v>
      </c>
      <c r="D6" s="353">
        <f>VALUE(Tabela1[[#This Row],[Colunas1]])</f>
        <v>7.8</v>
      </c>
      <c r="E6" s="354" t="s">
        <v>1064</v>
      </c>
      <c r="F6" s="353" t="str">
        <f>CONCATENATE("SEMANA ",IFERROR(WEEKNUM(E6)-WEEKNUM(EOMONTH(E6,-1)+1)+1,""))</f>
        <v>SEMANA 3</v>
      </c>
      <c r="G6" s="355">
        <f>IFERROR((K6/D6),"")</f>
        <v>44.230769230769234</v>
      </c>
      <c r="H6" s="356" t="s">
        <v>1066</v>
      </c>
      <c r="I6" s="357">
        <f>DATE(YEAR(E6),MONTH(E6),1)</f>
        <v>45992</v>
      </c>
      <c r="J6" s="358">
        <f>VALUE(Tabela1[[#This Row],[VAL TOT]])</f>
        <v>345</v>
      </c>
      <c r="K6" s="359" t="s">
        <v>1067</v>
      </c>
      <c r="L6" s="208">
        <v>85543</v>
      </c>
    </row>
  </sheetData>
  <mergeCells count="1">
    <mergeCell ref="A1:K1"/>
  </mergeCells>
  <pageMargins left="0.511811024" right="0.511811024" top="0.78740157499999996" bottom="0.78740157499999996" header="0" footer="0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CADASTRO!$B$5:$B$393</xm:f>
          </x14:formula1>
          <xm:sqref>B3:B6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5">
    <tabColor rgb="FFFF0000"/>
  </sheetPr>
  <dimension ref="A1:K6"/>
  <sheetViews>
    <sheetView showGridLines="0" zoomScaleNormal="100" workbookViewId="0">
      <pane ySplit="2" topLeftCell="A3" activePane="bottomLeft" state="frozen"/>
      <selection activeCell="B21" sqref="B21"/>
      <selection pane="bottomLeft" activeCell="B13" sqref="B13"/>
    </sheetView>
  </sheetViews>
  <sheetFormatPr defaultColWidth="14.42578125" defaultRowHeight="15" customHeight="1" x14ac:dyDescent="0.25"/>
  <cols>
    <col min="1" max="1" width="30.7109375" customWidth="1"/>
    <col min="2" max="2" width="60.7109375" customWidth="1"/>
    <col min="3" max="4" width="15.7109375" customWidth="1"/>
    <col min="5" max="5" width="15.7109375" style="109" customWidth="1"/>
    <col min="6" max="6" width="13.42578125" bestFit="1" customWidth="1"/>
    <col min="7" max="8" width="11.28515625" hidden="1" customWidth="1"/>
    <col min="9" max="9" width="13.28515625" style="132" hidden="1" customWidth="1"/>
    <col min="10" max="10" width="10.7109375" hidden="1" customWidth="1"/>
    <col min="11" max="11" width="14.42578125" customWidth="1"/>
  </cols>
  <sheetData>
    <row r="1" spans="1:11" ht="45" customHeight="1" x14ac:dyDescent="0.25">
      <c r="A1" s="275" t="s">
        <v>22</v>
      </c>
      <c r="B1" s="276"/>
      <c r="C1" s="276"/>
      <c r="D1" s="276"/>
      <c r="E1" s="276"/>
      <c r="F1" s="276"/>
      <c r="G1" s="276"/>
      <c r="H1" s="276"/>
      <c r="I1" s="257">
        <f>SUBTOTAL(9,Tabela3[Custo saída])</f>
        <v>171.77692307692308</v>
      </c>
      <c r="J1" s="256">
        <f>MAX(H:H)</f>
        <v>45992</v>
      </c>
      <c r="K1" s="255"/>
    </row>
    <row r="2" spans="1:11" x14ac:dyDescent="0.25">
      <c r="A2" s="248" t="s">
        <v>16</v>
      </c>
      <c r="B2" s="249" t="s">
        <v>330</v>
      </c>
      <c r="C2" s="249" t="s">
        <v>17</v>
      </c>
      <c r="D2" s="249" t="s">
        <v>18</v>
      </c>
      <c r="E2" s="250" t="s">
        <v>19</v>
      </c>
      <c r="F2" s="249" t="s">
        <v>20</v>
      </c>
      <c r="G2" s="251" t="s">
        <v>395</v>
      </c>
      <c r="H2" s="252" t="s">
        <v>396</v>
      </c>
      <c r="I2" s="253" t="s">
        <v>402</v>
      </c>
      <c r="J2" s="254" t="s">
        <v>415</v>
      </c>
      <c r="K2" s="249" t="s">
        <v>1054</v>
      </c>
    </row>
    <row r="3" spans="1:11" ht="0.95" customHeight="1" x14ac:dyDescent="0.25">
      <c r="A3" s="152" t="s">
        <v>401</v>
      </c>
      <c r="B3" s="142">
        <v>1</v>
      </c>
      <c r="C3" s="141">
        <f>IFERROR(VLOOKUP(B3,CADASTRO!$B$2:$C$393,2,0),"")</f>
        <v>0</v>
      </c>
      <c r="D3" s="141">
        <f>VALUE(SAÍDAS!$G3)</f>
        <v>0</v>
      </c>
      <c r="E3" s="143"/>
      <c r="F3" s="141" t="str">
        <f>CONCATENATE("SEMANA ",IFERROR(WEEKNUM(E3)-WEEKNUM(EOMONTH(E3,-1)+1)+1,""))</f>
        <v xml:space="preserve">SEMANA </v>
      </c>
      <c r="G3" s="144"/>
      <c r="H3" s="145">
        <f>DATE(YEAR(E3),MONTH(E3),1)</f>
        <v>1</v>
      </c>
      <c r="I3" s="154"/>
      <c r="J3" s="83"/>
    </row>
    <row r="4" spans="1:11" ht="0.95" customHeight="1" x14ac:dyDescent="0.25">
      <c r="A4" s="153" t="s">
        <v>401</v>
      </c>
      <c r="B4" s="147">
        <v>1</v>
      </c>
      <c r="C4" s="146">
        <f>IFERROR(VLOOKUP(B4,CADASTRO!$B$2:$C$393,2,0),"")</f>
        <v>0</v>
      </c>
      <c r="D4" s="146">
        <f>VALUE(SAÍDAS!$G4)</f>
        <v>0</v>
      </c>
      <c r="E4" s="148"/>
      <c r="F4" s="146" t="str">
        <f>CONCATENATE("SEMANA ",IFERROR(WEEKNUM(E4)-WEEKNUM(EOMONTH(E4,-1)+1)+1,""))</f>
        <v xml:space="preserve">SEMANA </v>
      </c>
      <c r="G4" s="149"/>
      <c r="H4" s="150">
        <f>DATE(YEAR(E4),MONTH(E4),1)</f>
        <v>1</v>
      </c>
      <c r="I4" s="155"/>
      <c r="J4" s="83"/>
    </row>
    <row r="5" spans="1:11" ht="15" customHeight="1" x14ac:dyDescent="0.25">
      <c r="A5" s="360" t="s">
        <v>1062</v>
      </c>
      <c r="B5" s="361" t="s">
        <v>810</v>
      </c>
      <c r="C5" s="362" t="str">
        <f>IFERROR(VLOOKUP(B5,CADASTRO!$B$2:$C$393,2,0),"")</f>
        <v>KG</v>
      </c>
      <c r="D5" s="363">
        <f>VALUE(SAÍDAS!$G5)</f>
        <v>2.5</v>
      </c>
      <c r="E5" s="109" t="s">
        <v>1064</v>
      </c>
      <c r="F5" s="362" t="str">
        <f>CONCATENATE("SEMANA ",IFERROR(WEEKNUM(E5)-WEEKNUM(EOMONTH(E5,-1)+1)+1,""))</f>
        <v>SEMANA 3</v>
      </c>
      <c r="G5" s="364" t="s">
        <v>1068</v>
      </c>
      <c r="H5" s="365">
        <f>DATE(YEAR(E5),MONTH(E5),1)</f>
        <v>45992</v>
      </c>
      <c r="I5" s="366">
        <f>IFERROR(IF(INDEX(CADASTRO!$A$2:$Q$393,MATCH(SAÍDAS!$B5,CADASTRO!$B$2:$B$393,0),MATCH(SAÍDAS!$H5,CADASTRO!$A$2:$Q$2,0))=0,VLOOKUP(SAÍDAS!$B5,CADASTRO!$B$2:$E$393,4,0),INDEX(CADASTRO!$B$2:$Q$393,MATCH(SAÍDAS!$B5,CADASTRO!$B$2:$B$393,0),MATCH(SAÍDAS!$H5,CADASTRO!$B$2:$Q$2,0))),0)*SAÍDAS!$G5</f>
        <v>110.57692307692308</v>
      </c>
      <c r="J5" s="83">
        <f>DATE(YEAR(Tabela3[[#This Row],[DATA]]),MONTH(Tabela3[[#This Row],[DATA]]),DAY(Tabela3[[#This Row],[DATA]]))</f>
        <v>46010</v>
      </c>
      <c r="K5" t="s">
        <v>1057</v>
      </c>
    </row>
    <row r="6" spans="1:11" ht="15" customHeight="1" x14ac:dyDescent="0.25">
      <c r="A6" s="360" t="s">
        <v>1059</v>
      </c>
      <c r="B6" s="361" t="s">
        <v>1060</v>
      </c>
      <c r="C6" s="362" t="str">
        <f>IFERROR(VLOOKUP(B6,CADASTRO!$B$2:$C$393,2,0),"")</f>
        <v>KG</v>
      </c>
      <c r="D6" s="363">
        <f>VALUE(SAÍDAS!$G6)</f>
        <v>1.6</v>
      </c>
      <c r="E6" s="109" t="s">
        <v>1064</v>
      </c>
      <c r="F6" s="362" t="str">
        <f>CONCATENATE("SEMANA ",IFERROR(WEEKNUM(E6)-WEEKNUM(EOMONTH(E6,-1)+1)+1,""))</f>
        <v>SEMANA 3</v>
      </c>
      <c r="G6" s="364" t="s">
        <v>1069</v>
      </c>
      <c r="H6" s="365">
        <f>DATE(YEAR(E6),MONTH(E6),1)</f>
        <v>45992</v>
      </c>
      <c r="I6" s="366">
        <f>IFERROR(IF(INDEX(CADASTRO!$A$2:$Q$393,MATCH(SAÍDAS!$B6,CADASTRO!$B$2:$B$393,0),MATCH(SAÍDAS!$H6,CADASTRO!$A$2:$Q$2,0))=0,VLOOKUP(SAÍDAS!$B6,CADASTRO!$B$2:$E$393,4,0),INDEX(CADASTRO!$B$2:$Q$393,MATCH(SAÍDAS!$B6,CADASTRO!$B$2:$B$393,0),MATCH(SAÍDAS!$H6,CADASTRO!$B$2:$Q$2,0))),0)*SAÍDAS!$G6</f>
        <v>61.2</v>
      </c>
      <c r="J6" s="83">
        <f>DATE(YEAR(Tabela3[[#This Row],[DATA]]),MONTH(Tabela3[[#This Row],[DATA]]),DAY(Tabela3[[#This Row],[DATA]]))</f>
        <v>46010</v>
      </c>
      <c r="K6" t="s">
        <v>1058</v>
      </c>
    </row>
  </sheetData>
  <mergeCells count="1">
    <mergeCell ref="A1:H1"/>
  </mergeCells>
  <pageMargins left="0.511811024" right="0.511811024" top="0.78740157499999996" bottom="0.78740157499999996" header="0" footer="0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CADASTRO!$B$5:$B$393</xm:f>
          </x14:formula1>
          <xm:sqref>B3:B6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00B0F0"/>
  </sheetPr>
  <dimension ref="A1:AD572"/>
  <sheetViews>
    <sheetView showGridLines="0" workbookViewId="0">
      <selection activeCell="O16" sqref="O16"/>
    </sheetView>
  </sheetViews>
  <sheetFormatPr defaultRowHeight="15" x14ac:dyDescent="0.25"/>
  <cols>
    <col min="1" max="1" width="19.42578125" customWidth="1"/>
    <col min="2" max="2" width="28.5703125" bestFit="1" customWidth="1"/>
    <col min="3" max="3" width="7.5703125" hidden="1" customWidth="1"/>
    <col min="4" max="4" width="9.7109375" hidden="1" customWidth="1"/>
    <col min="5" max="5" width="11" hidden="1" customWidth="1"/>
    <col min="6" max="6" width="11.140625" hidden="1" customWidth="1"/>
    <col min="7" max="7" width="14.5703125" hidden="1" customWidth="1"/>
    <col min="8" max="8" width="16.42578125" hidden="1" customWidth="1"/>
    <col min="9" max="9" width="12.7109375" hidden="1" customWidth="1"/>
    <col min="10" max="10" width="21" hidden="1" customWidth="1"/>
    <col min="11" max="11" width="22.85546875" hidden="1" customWidth="1"/>
    <col min="12" max="12" width="6.85546875" bestFit="1" customWidth="1"/>
    <col min="16" max="16" width="17.42578125" customWidth="1"/>
    <col min="17" max="17" width="8.7109375" customWidth="1"/>
    <col min="18" max="30" width="10.7109375" bestFit="1" customWidth="1"/>
  </cols>
  <sheetData>
    <row r="1" spans="1:16" x14ac:dyDescent="0.25">
      <c r="A1" s="277" t="s">
        <v>409</v>
      </c>
      <c r="B1" s="278"/>
    </row>
    <row r="2" spans="1:16" x14ac:dyDescent="0.25">
      <c r="A2" s="278"/>
      <c r="B2" s="278"/>
    </row>
    <row r="3" spans="1:16" x14ac:dyDescent="0.25">
      <c r="A3" s="133" t="s">
        <v>83</v>
      </c>
      <c r="B3" s="133" t="s">
        <v>410</v>
      </c>
      <c r="C3" s="121" t="s">
        <v>326</v>
      </c>
      <c r="D3" s="121" t="s">
        <v>332</v>
      </c>
      <c r="E3" s="121" t="s">
        <v>333</v>
      </c>
      <c r="F3" s="121" t="s">
        <v>403</v>
      </c>
      <c r="G3" s="121" t="s">
        <v>404</v>
      </c>
      <c r="H3" s="121" t="s">
        <v>405</v>
      </c>
      <c r="I3" s="121" t="s">
        <v>406</v>
      </c>
      <c r="J3" s="121" t="s">
        <v>407</v>
      </c>
      <c r="K3" s="121" t="s">
        <v>408</v>
      </c>
      <c r="P3" s="247" t="s">
        <v>1050</v>
      </c>
    </row>
    <row r="4" spans="1:16" x14ac:dyDescent="0.25">
      <c r="A4" s="134">
        <f>DATE('GIRO ESTOQUE'!$Z$3,'GIRO ESTOQUE'!Z4,1)</f>
        <v>45658</v>
      </c>
      <c r="B4" s="135"/>
      <c r="C4" s="81">
        <f>SUMIFS(SAÍDAS!$I:$I,SAÍDAS!$H:$H,A4)-SUMIFS(SAÍDAS!I:I,SAÍDAS!A:A,"mtp",SAÍDAS!H:H,Tabela4[[#This Row],[Mês]])</f>
        <v>0</v>
      </c>
      <c r="D4" s="131">
        <f>CADASTRO!$S$2-SUMIF(SAÍDAS!$H:$H,$A$4,SAÍDAS!$I:$I)+SUMIF(ENTRADAS!$J:$J,Base!$A$4,ENTRADAS!$I:$I)</f>
        <v>0</v>
      </c>
      <c r="E4">
        <f>SUMIF(ENTRADAS!$I:$I,Base!A4,ENTRADAS!$J:$J)</f>
        <v>0</v>
      </c>
      <c r="F4" s="131">
        <f t="shared" ref="F4:F15" si="0">D4+E4-C4</f>
        <v>0</v>
      </c>
      <c r="G4" s="132">
        <f t="shared" ref="G4:G15" si="1">IFERROR((F4/C4)*30,0)</f>
        <v>0</v>
      </c>
      <c r="H4" s="81">
        <f t="shared" ref="H4:H15" si="2">IFERROR(30/G4,0)</f>
        <v>0</v>
      </c>
      <c r="I4" s="131">
        <f t="shared" ref="I4:I15" si="3">IFERROR((D4+F4)/2,0)</f>
        <v>0</v>
      </c>
      <c r="J4" s="132">
        <f t="shared" ref="J4:J15" si="4">IFERROR((I4/C4)*30,0)</f>
        <v>0</v>
      </c>
      <c r="K4" s="81">
        <f t="shared" ref="K4:K15" si="5">IFERROR(30/J4,0)</f>
        <v>0</v>
      </c>
      <c r="P4" s="246" t="s">
        <v>1051</v>
      </c>
    </row>
    <row r="5" spans="1:16" x14ac:dyDescent="0.25">
      <c r="A5" s="134">
        <f>DATE('GIRO ESTOQUE'!$Z$3,'GIRO ESTOQUE'!Z5,1)</f>
        <v>45689</v>
      </c>
      <c r="B5" s="135"/>
      <c r="C5" s="81">
        <f>SUMIFS(SAÍDAS!$I:$I,SAÍDAS!$H:$H,A5)-SUMIFS(SAÍDAS!I:I,SAÍDAS!A:A,"mtp",SAÍDAS!H:H,Tabela4[[#This Row],[Mês]])</f>
        <v>0</v>
      </c>
      <c r="D5" s="131">
        <f t="shared" ref="D5:D15" si="6">F4</f>
        <v>0</v>
      </c>
      <c r="E5">
        <f>SUMIF(ENTRADAS!$I:$I,Base!A5,ENTRADAS!$J:$J)</f>
        <v>0</v>
      </c>
      <c r="F5" s="131">
        <f t="shared" si="0"/>
        <v>0</v>
      </c>
      <c r="G5" s="132">
        <f t="shared" si="1"/>
        <v>0</v>
      </c>
      <c r="H5" s="81">
        <f t="shared" si="2"/>
        <v>0</v>
      </c>
      <c r="I5" s="131">
        <f t="shared" si="3"/>
        <v>0</v>
      </c>
      <c r="J5" s="132">
        <f t="shared" si="4"/>
        <v>0</v>
      </c>
      <c r="K5" s="81">
        <f t="shared" si="5"/>
        <v>0</v>
      </c>
      <c r="P5" t="s">
        <v>1052</v>
      </c>
    </row>
    <row r="6" spans="1:16" x14ac:dyDescent="0.25">
      <c r="A6" s="134">
        <f>DATE('GIRO ESTOQUE'!$Z$3,'GIRO ESTOQUE'!Z6,1)</f>
        <v>45717</v>
      </c>
      <c r="B6" s="135"/>
      <c r="C6" s="81">
        <f>SUMIFS(SAÍDAS!$I:$I,SAÍDAS!$H:$H,A6)-SUMIFS(SAÍDAS!I:I,SAÍDAS!A:A,"mtp",SAÍDAS!H:H,Tabela4[[#This Row],[Mês]])</f>
        <v>0</v>
      </c>
      <c r="D6" s="131">
        <f t="shared" si="6"/>
        <v>0</v>
      </c>
      <c r="E6">
        <f>SUMIF(ENTRADAS!$I:$I,Base!A6,ENTRADAS!$J:$J)</f>
        <v>0</v>
      </c>
      <c r="F6" s="131">
        <f t="shared" si="0"/>
        <v>0</v>
      </c>
      <c r="G6" s="132">
        <f t="shared" si="1"/>
        <v>0</v>
      </c>
      <c r="H6" s="81">
        <f t="shared" si="2"/>
        <v>0</v>
      </c>
      <c r="I6" s="131">
        <f t="shared" si="3"/>
        <v>0</v>
      </c>
      <c r="J6" s="132">
        <f t="shared" si="4"/>
        <v>0</v>
      </c>
      <c r="K6" s="81">
        <f t="shared" si="5"/>
        <v>0</v>
      </c>
      <c r="P6" t="s">
        <v>1053</v>
      </c>
    </row>
    <row r="7" spans="1:16" x14ac:dyDescent="0.25">
      <c r="A7" s="134">
        <f>DATE('GIRO ESTOQUE'!$Z$3,'GIRO ESTOQUE'!Z7,1)</f>
        <v>45748</v>
      </c>
      <c r="B7" s="135"/>
      <c r="C7" s="81">
        <f>SUMIFS(SAÍDAS!$I:$I,SAÍDAS!$H:$H,A7)-SUMIFS(SAÍDAS!I:I,SAÍDAS!A:A,"mtp",SAÍDAS!H:H,Tabela4[[#This Row],[Mês]])</f>
        <v>0</v>
      </c>
      <c r="D7" s="131">
        <f t="shared" si="6"/>
        <v>0</v>
      </c>
      <c r="E7">
        <f>SUMIF(ENTRADAS!$I:$I,Base!A7,ENTRADAS!$J:$J)</f>
        <v>0</v>
      </c>
      <c r="F7" s="131">
        <f t="shared" si="0"/>
        <v>0</v>
      </c>
      <c r="G7" s="132">
        <f t="shared" si="1"/>
        <v>0</v>
      </c>
      <c r="H7" s="81">
        <f t="shared" si="2"/>
        <v>0</v>
      </c>
      <c r="I7" s="131">
        <f t="shared" si="3"/>
        <v>0</v>
      </c>
      <c r="J7" s="132">
        <f t="shared" si="4"/>
        <v>0</v>
      </c>
      <c r="K7" s="81">
        <f t="shared" si="5"/>
        <v>0</v>
      </c>
      <c r="P7" t="s">
        <v>1056</v>
      </c>
    </row>
    <row r="8" spans="1:16" x14ac:dyDescent="0.25">
      <c r="A8" s="134">
        <f>DATE('GIRO ESTOQUE'!$Z$3,'GIRO ESTOQUE'!Z8,1)</f>
        <v>45778</v>
      </c>
      <c r="B8" s="135"/>
      <c r="C8" s="81">
        <f>SUMIFS(SAÍDAS!$I:$I,SAÍDAS!$H:$H,A8)-SUMIFS(SAÍDAS!I:I,SAÍDAS!A:A,"mtp",SAÍDAS!H:H,Tabela4[[#This Row],[Mês]])</f>
        <v>0</v>
      </c>
      <c r="D8" s="131">
        <f t="shared" si="6"/>
        <v>0</v>
      </c>
      <c r="E8">
        <f>SUMIF(ENTRADAS!$I:$I,Base!A8,ENTRADAS!$J:$J)</f>
        <v>0</v>
      </c>
      <c r="F8" s="131">
        <f t="shared" si="0"/>
        <v>0</v>
      </c>
      <c r="G8" s="132">
        <f t="shared" si="1"/>
        <v>0</v>
      </c>
      <c r="H8" s="81">
        <f t="shared" si="2"/>
        <v>0</v>
      </c>
      <c r="I8" s="131">
        <f t="shared" si="3"/>
        <v>0</v>
      </c>
      <c r="J8" s="132">
        <f t="shared" si="4"/>
        <v>0</v>
      </c>
      <c r="K8" s="81">
        <f t="shared" si="5"/>
        <v>0</v>
      </c>
      <c r="P8" t="s">
        <v>1057</v>
      </c>
    </row>
    <row r="9" spans="1:16" x14ac:dyDescent="0.25">
      <c r="A9" s="134">
        <f>DATE('GIRO ESTOQUE'!$Z$3,'GIRO ESTOQUE'!Z9,1)</f>
        <v>45809</v>
      </c>
      <c r="B9" s="135"/>
      <c r="C9" s="81">
        <f>SUMIFS(SAÍDAS!$I:$I,SAÍDAS!$H:$H,A9)-SUMIFS(SAÍDAS!I:I,SAÍDAS!A:A,"mtp",SAÍDAS!H:H,Tabela4[[#This Row],[Mês]])</f>
        <v>0</v>
      </c>
      <c r="D9" s="131">
        <f t="shared" si="6"/>
        <v>0</v>
      </c>
      <c r="E9">
        <f>SUMIF(ENTRADAS!$I:$I,Base!A9,ENTRADAS!$J:$J)</f>
        <v>0</v>
      </c>
      <c r="F9" s="131">
        <f t="shared" si="0"/>
        <v>0</v>
      </c>
      <c r="G9" s="132">
        <f t="shared" si="1"/>
        <v>0</v>
      </c>
      <c r="H9" s="81">
        <f t="shared" si="2"/>
        <v>0</v>
      </c>
      <c r="I9" s="131">
        <f t="shared" si="3"/>
        <v>0</v>
      </c>
      <c r="J9" s="132">
        <f t="shared" si="4"/>
        <v>0</v>
      </c>
      <c r="K9" s="81">
        <f t="shared" si="5"/>
        <v>0</v>
      </c>
      <c r="P9" t="s">
        <v>1058</v>
      </c>
    </row>
    <row r="10" spans="1:16" x14ac:dyDescent="0.25">
      <c r="A10" s="134">
        <f>DATE('GIRO ESTOQUE'!$Z$3,'GIRO ESTOQUE'!Z10,1)</f>
        <v>45839</v>
      </c>
      <c r="B10" s="135"/>
      <c r="C10" s="81">
        <f>SUMIFS(SAÍDAS!$I:$I,SAÍDAS!$H:$H,A10)-SUMIFS(SAÍDAS!I:I,SAÍDAS!A:A,"mtp",SAÍDAS!H:H,Tabela4[[#This Row],[Mês]])</f>
        <v>0</v>
      </c>
      <c r="D10" s="131">
        <f t="shared" si="6"/>
        <v>0</v>
      </c>
      <c r="E10">
        <f>SUMIF(ENTRADAS!$I:$I,Base!A10,ENTRADAS!$J:$J)</f>
        <v>0</v>
      </c>
      <c r="F10" s="131">
        <f t="shared" si="0"/>
        <v>0</v>
      </c>
      <c r="G10" s="132">
        <f t="shared" si="1"/>
        <v>0</v>
      </c>
      <c r="H10" s="81">
        <f t="shared" si="2"/>
        <v>0</v>
      </c>
      <c r="I10" s="131">
        <f t="shared" si="3"/>
        <v>0</v>
      </c>
      <c r="J10" s="132">
        <f t="shared" si="4"/>
        <v>0</v>
      </c>
      <c r="K10" s="81">
        <f t="shared" si="5"/>
        <v>0</v>
      </c>
    </row>
    <row r="11" spans="1:16" x14ac:dyDescent="0.25">
      <c r="A11" s="134">
        <f>DATE('GIRO ESTOQUE'!$Z$3,'GIRO ESTOQUE'!Z11,1)</f>
        <v>45870</v>
      </c>
      <c r="B11" s="135"/>
      <c r="C11" s="81">
        <f>SUMIFS(SAÍDAS!$I:$I,SAÍDAS!$H:$H,A11)-SUMIFS(SAÍDAS!I:I,SAÍDAS!A:A,"mtp",SAÍDAS!H:H,Tabela4[[#This Row],[Mês]])</f>
        <v>0</v>
      </c>
      <c r="D11" s="131">
        <f t="shared" si="6"/>
        <v>0</v>
      </c>
      <c r="E11">
        <f>SUMIF(ENTRADAS!$I:$I,Base!A11,ENTRADAS!$J:$J)</f>
        <v>0</v>
      </c>
      <c r="F11" s="131">
        <f t="shared" si="0"/>
        <v>0</v>
      </c>
      <c r="G11" s="132">
        <f t="shared" si="1"/>
        <v>0</v>
      </c>
      <c r="H11" s="81">
        <f t="shared" si="2"/>
        <v>0</v>
      </c>
      <c r="I11" s="131">
        <f t="shared" si="3"/>
        <v>0</v>
      </c>
      <c r="J11" s="132">
        <f t="shared" si="4"/>
        <v>0</v>
      </c>
      <c r="K11" s="81">
        <f t="shared" si="5"/>
        <v>0</v>
      </c>
    </row>
    <row r="12" spans="1:16" x14ac:dyDescent="0.25">
      <c r="A12" s="134">
        <f>DATE('GIRO ESTOQUE'!$Z$3,'GIRO ESTOQUE'!Z12,1)</f>
        <v>45901</v>
      </c>
      <c r="B12" s="135"/>
      <c r="C12" s="81">
        <f>SUMIFS(SAÍDAS!$I:$I,SAÍDAS!$H:$H,A12)-SUMIFS(SAÍDAS!I:I,SAÍDAS!A:A,"mtp",SAÍDAS!H:H,Tabela4[[#This Row],[Mês]])</f>
        <v>0</v>
      </c>
      <c r="D12" s="131">
        <f t="shared" si="6"/>
        <v>0</v>
      </c>
      <c r="E12">
        <f>SUMIF(ENTRADAS!$I:$I,Base!A12,ENTRADAS!$J:$J)</f>
        <v>0</v>
      </c>
      <c r="F12" s="131">
        <f t="shared" si="0"/>
        <v>0</v>
      </c>
      <c r="G12" s="132">
        <f t="shared" si="1"/>
        <v>0</v>
      </c>
      <c r="H12" s="81">
        <f t="shared" si="2"/>
        <v>0</v>
      </c>
      <c r="I12" s="131">
        <f t="shared" si="3"/>
        <v>0</v>
      </c>
      <c r="J12" s="132">
        <f t="shared" si="4"/>
        <v>0</v>
      </c>
      <c r="K12" s="81">
        <f t="shared" si="5"/>
        <v>0</v>
      </c>
    </row>
    <row r="13" spans="1:16" x14ac:dyDescent="0.25">
      <c r="A13" s="134">
        <f>DATE('GIRO ESTOQUE'!$Z$3,'GIRO ESTOQUE'!Z13,1)</f>
        <v>45931</v>
      </c>
      <c r="B13" s="135"/>
      <c r="C13" s="81">
        <f>SUMIFS(SAÍDAS!$I:$I,SAÍDAS!$H:$H,A13)-SUMIFS(SAÍDAS!I:I,SAÍDAS!A:A,"mtp",SAÍDAS!H:H,Tabela4[[#This Row],[Mês]])</f>
        <v>0</v>
      </c>
      <c r="D13" s="131">
        <f t="shared" si="6"/>
        <v>0</v>
      </c>
      <c r="E13">
        <f>SUMIF(ENTRADAS!$I:$I,Base!A13,ENTRADAS!$J:$J)</f>
        <v>0</v>
      </c>
      <c r="F13" s="131">
        <f t="shared" si="0"/>
        <v>0</v>
      </c>
      <c r="G13" s="132">
        <f t="shared" si="1"/>
        <v>0</v>
      </c>
      <c r="H13" s="81">
        <f t="shared" si="2"/>
        <v>0</v>
      </c>
      <c r="I13" s="131">
        <f t="shared" si="3"/>
        <v>0</v>
      </c>
      <c r="J13" s="132">
        <f t="shared" si="4"/>
        <v>0</v>
      </c>
      <c r="K13" s="81">
        <f t="shared" si="5"/>
        <v>0</v>
      </c>
    </row>
    <row r="14" spans="1:16" x14ac:dyDescent="0.25">
      <c r="A14" s="134">
        <f>DATE('GIRO ESTOQUE'!$Z$3,'GIRO ESTOQUE'!Z14,1)</f>
        <v>45962</v>
      </c>
      <c r="B14" s="135"/>
      <c r="C14" s="81">
        <f>SUMIFS(SAÍDAS!$I:$I,SAÍDAS!$H:$H,A14)-SUMIFS(SAÍDAS!I:I,SAÍDAS!A:A,"mtp",SAÍDAS!H:H,Tabela4[[#This Row],[Mês]])</f>
        <v>0</v>
      </c>
      <c r="D14" s="131">
        <f t="shared" si="6"/>
        <v>0</v>
      </c>
      <c r="E14">
        <f>SUMIF(ENTRADAS!$I:$I,Base!A14,ENTRADAS!$J:$J)</f>
        <v>0</v>
      </c>
      <c r="F14" s="131">
        <f t="shared" si="0"/>
        <v>0</v>
      </c>
      <c r="G14" s="132">
        <f t="shared" si="1"/>
        <v>0</v>
      </c>
      <c r="H14" s="81">
        <f t="shared" si="2"/>
        <v>0</v>
      </c>
      <c r="I14" s="131">
        <f t="shared" si="3"/>
        <v>0</v>
      </c>
      <c r="J14" s="132">
        <f t="shared" si="4"/>
        <v>0</v>
      </c>
      <c r="K14" s="81">
        <f t="shared" si="5"/>
        <v>0</v>
      </c>
    </row>
    <row r="15" spans="1:16" x14ac:dyDescent="0.25">
      <c r="A15" s="134">
        <f>DATE('GIRO ESTOQUE'!$Z$3,'GIRO ESTOQUE'!Z15,1)</f>
        <v>45992</v>
      </c>
      <c r="B15" s="135"/>
      <c r="C15" s="81">
        <f>SUMIFS(SAÍDAS!$I:$I,SAÍDAS!$H:$H,A15)-SUMIFS(SAÍDAS!I:I,SAÍDAS!A:A,"mtp",SAÍDAS!H:H,Tabela4[[#This Row],[Mês]])</f>
        <v>61.2</v>
      </c>
      <c r="D15" s="131">
        <f t="shared" si="6"/>
        <v>0</v>
      </c>
      <c r="E15">
        <f>SUMIF(ENTRADAS!$I:$I,Base!A15,ENTRADAS!$J:$J)</f>
        <v>804</v>
      </c>
      <c r="F15" s="131">
        <f t="shared" si="0"/>
        <v>742.8</v>
      </c>
      <c r="G15" s="132">
        <f t="shared" si="1"/>
        <v>364.11764705882354</v>
      </c>
      <c r="H15" s="81">
        <f t="shared" si="2"/>
        <v>8.2390953150242321E-2</v>
      </c>
      <c r="I15" s="131">
        <f t="shared" si="3"/>
        <v>371.4</v>
      </c>
      <c r="J15" s="132">
        <f t="shared" si="4"/>
        <v>182.05882352941177</v>
      </c>
      <c r="K15" s="81">
        <f t="shared" si="5"/>
        <v>0.16478190630048464</v>
      </c>
    </row>
    <row r="38" spans="1:30" x14ac:dyDescent="0.25">
      <c r="Q38" s="97">
        <f>R40-1</f>
        <v>45657</v>
      </c>
      <c r="AC38" s="83">
        <f>AC40+31</f>
        <v>46023</v>
      </c>
    </row>
    <row r="39" spans="1:30" x14ac:dyDescent="0.25">
      <c r="A39" s="162" t="s">
        <v>414</v>
      </c>
      <c r="C39" s="97">
        <f>C40-1</f>
        <v>45657</v>
      </c>
      <c r="P39" s="164" t="s">
        <v>418</v>
      </c>
      <c r="R39" s="83">
        <f>DATE(YEAR(R40),MONTH(R40),DAY(S40-1))</f>
        <v>45688</v>
      </c>
      <c r="S39" s="83">
        <f t="shared" ref="S39:AB39" si="7">DATE(YEAR(S40),MONTH(S40),DAY(T40-1))</f>
        <v>45716</v>
      </c>
      <c r="T39" s="83">
        <f t="shared" si="7"/>
        <v>45747</v>
      </c>
      <c r="U39" s="83">
        <f t="shared" si="7"/>
        <v>45777</v>
      </c>
      <c r="V39" s="83">
        <f t="shared" si="7"/>
        <v>45808</v>
      </c>
      <c r="W39" s="83">
        <f t="shared" si="7"/>
        <v>45838</v>
      </c>
      <c r="X39" s="83">
        <f t="shared" si="7"/>
        <v>45869</v>
      </c>
      <c r="Y39" s="83">
        <f t="shared" si="7"/>
        <v>45900</v>
      </c>
      <c r="Z39" s="83">
        <f t="shared" si="7"/>
        <v>45930</v>
      </c>
      <c r="AA39" s="83">
        <f t="shared" si="7"/>
        <v>45961</v>
      </c>
      <c r="AB39" s="83">
        <f t="shared" si="7"/>
        <v>45991</v>
      </c>
      <c r="AC39" s="83">
        <f>DATE(YEAR(AC40),MONTH(AC40),DAY(AC38-1))</f>
        <v>46022</v>
      </c>
      <c r="AD39" s="83">
        <f ca="1">TODAY()</f>
        <v>46010</v>
      </c>
    </row>
    <row r="40" spans="1:30" x14ac:dyDescent="0.25">
      <c r="A40" s="157" t="s">
        <v>16</v>
      </c>
      <c r="B40" s="158" t="s">
        <v>412</v>
      </c>
      <c r="C40" s="159">
        <f>'GIRO ESTOQUE'!$AB$4</f>
        <v>45658</v>
      </c>
      <c r="D40" s="159">
        <f>'GIRO ESTOQUE'!$AB$5</f>
        <v>45689</v>
      </c>
      <c r="E40" s="159">
        <f>'GIRO ESTOQUE'!$AB$6</f>
        <v>45717</v>
      </c>
      <c r="F40" s="159">
        <f>'GIRO ESTOQUE'!$AB$7</f>
        <v>45748</v>
      </c>
      <c r="G40" s="159">
        <f>'GIRO ESTOQUE'!$AB$8</f>
        <v>45778</v>
      </c>
      <c r="H40" s="159">
        <f>'GIRO ESTOQUE'!$AB$9</f>
        <v>45809</v>
      </c>
      <c r="I40" s="159">
        <f>'GIRO ESTOQUE'!$AB$10</f>
        <v>45839</v>
      </c>
      <c r="J40" s="159">
        <f>'GIRO ESTOQUE'!$AB$11</f>
        <v>45870</v>
      </c>
      <c r="K40" s="159">
        <f>'GIRO ESTOQUE'!$AB$12</f>
        <v>45901</v>
      </c>
      <c r="L40" s="159">
        <f>'GIRO ESTOQUE'!$AB$13</f>
        <v>45931</v>
      </c>
      <c r="M40" s="159">
        <f>'GIRO ESTOQUE'!$AB$14</f>
        <v>45962</v>
      </c>
      <c r="N40" s="159">
        <f>'GIRO ESTOQUE'!$AB$15</f>
        <v>45992</v>
      </c>
      <c r="P40" s="157" t="s">
        <v>16</v>
      </c>
      <c r="Q40" s="158" t="s">
        <v>412</v>
      </c>
      <c r="R40" s="159">
        <f>'GIRO ESTOQUE'!$AB$4</f>
        <v>45658</v>
      </c>
      <c r="S40" s="159">
        <f>'GIRO ESTOQUE'!$AB$5</f>
        <v>45689</v>
      </c>
      <c r="T40" s="159">
        <f>'GIRO ESTOQUE'!$AB$6</f>
        <v>45717</v>
      </c>
      <c r="U40" s="159">
        <f>'GIRO ESTOQUE'!$AB$7</f>
        <v>45748</v>
      </c>
      <c r="V40" s="159">
        <f>'GIRO ESTOQUE'!$AB$8</f>
        <v>45778</v>
      </c>
      <c r="W40" s="159">
        <f>'GIRO ESTOQUE'!$AB$9</f>
        <v>45809</v>
      </c>
      <c r="X40" s="159">
        <f>'GIRO ESTOQUE'!$AB$10</f>
        <v>45839</v>
      </c>
      <c r="Y40" s="159">
        <f>'GIRO ESTOQUE'!$AB$11</f>
        <v>45870</v>
      </c>
      <c r="Z40" s="159">
        <f>'GIRO ESTOQUE'!$AB$12</f>
        <v>45901</v>
      </c>
      <c r="AA40" s="159">
        <f>'GIRO ESTOQUE'!$AB$13</f>
        <v>45931</v>
      </c>
      <c r="AB40" s="159">
        <f>'GIRO ESTOQUE'!$AB$14</f>
        <v>45962</v>
      </c>
      <c r="AC40" s="159">
        <f>'GIRO ESTOQUE'!$AB$15</f>
        <v>45992</v>
      </c>
      <c r="AD40" s="163" t="s">
        <v>416</v>
      </c>
    </row>
    <row r="41" spans="1:30" x14ac:dyDescent="0.25">
      <c r="A41" s="160" t="str">
        <f>CADASTRO!A5</f>
        <v>MTP</v>
      </c>
      <c r="B41" s="160" t="str">
        <f>CADASTRO!B5</f>
        <v>COXÃO MOLE</v>
      </c>
      <c r="C41" s="161">
        <f>CADASTRO!D5</f>
        <v>7</v>
      </c>
      <c r="D41" s="161">
        <f>C41+SUMIFS(ENTRADAS!$D:$D,ENTRADAS!$B:$B,$B41,ENTRADAS!$I:$I,C$40)-SUMIFS(SAÍDAS!$D:$D,SAÍDAS!$B:$B,$B41,SAÍDAS!$H:$H,C$40)+SUMIFS(AJUSTE!$D:$D,AJUSTE!$B:$B,$B41,AJUSTE!$H:$H,C$40)</f>
        <v>7</v>
      </c>
      <c r="E41" s="161">
        <f>D41+SUMIFS(ENTRADAS!$D:$D,ENTRADAS!$B:$B,$B41,ENTRADAS!$I:$I,D$40)-SUMIFS(SAÍDAS!$D:$D,SAÍDAS!$B:$B,$B41,SAÍDAS!$H:$H,D$40)+SUMIFS(AJUSTE!$D:$D,AJUSTE!$B:$B,$B41,AJUSTE!$H:$H,D$40)</f>
        <v>7</v>
      </c>
      <c r="F41" s="161">
        <f>E41+SUMIFS(ENTRADAS!$D:$D,ENTRADAS!$B:$B,$B41,ENTRADAS!$I:$I,E$40)-SUMIFS(SAÍDAS!$D:$D,SAÍDAS!$B:$B,$B41,SAÍDAS!$H:$H,E$40)+SUMIFS(AJUSTE!$D:$D,AJUSTE!$B:$B,$B41,AJUSTE!$H:$H,E$40)</f>
        <v>7</v>
      </c>
      <c r="G41" s="161">
        <f>F41+SUMIFS(ENTRADAS!$D:$D,ENTRADAS!$B:$B,$B41,ENTRADAS!$I:$I,F$40)-SUMIFS(SAÍDAS!$D:$D,SAÍDAS!$B:$B,$B41,SAÍDAS!$H:$H,F$40)+SUMIFS(AJUSTE!$D:$D,AJUSTE!$B:$B,$B41,AJUSTE!$H:$H,F$40)</f>
        <v>7</v>
      </c>
      <c r="H41" s="161">
        <f>G41+SUMIFS(ENTRADAS!$D:$D,ENTRADAS!$B:$B,$B41,ENTRADAS!$I:$I,G$40)-SUMIFS(SAÍDAS!$D:$D,SAÍDAS!$B:$B,$B41,SAÍDAS!$H:$H,G$40)+SUMIFS(AJUSTE!$D:$D,AJUSTE!$B:$B,$B41,AJUSTE!$H:$H,G$40)</f>
        <v>7</v>
      </c>
      <c r="I41" s="161">
        <f>H41+SUMIFS(ENTRADAS!$D:$D,ENTRADAS!$B:$B,$B41,ENTRADAS!$I:$I,H$40)-SUMIFS(SAÍDAS!$D:$D,SAÍDAS!$B:$B,$B41,SAÍDAS!$H:$H,H$40)+SUMIFS(AJUSTE!$D:$D,AJUSTE!$B:$B,$B41,AJUSTE!$H:$H,H$40)</f>
        <v>7</v>
      </c>
      <c r="J41" s="161">
        <f>I41+SUMIFS(ENTRADAS!$D:$D,ENTRADAS!$B:$B,$B41,ENTRADAS!$I:$I,I$40)-SUMIFS(SAÍDAS!$D:$D,SAÍDAS!$B:$B,$B41,SAÍDAS!$H:$H,I$40)+SUMIFS(AJUSTE!$D:$D,AJUSTE!$B:$B,$B41,AJUSTE!$H:$H,I$40)</f>
        <v>7</v>
      </c>
      <c r="K41" s="161">
        <f>J41+SUMIFS(ENTRADAS!$D:$D,ENTRADAS!$B:$B,$B41,ENTRADAS!$I:$I,J$40)-SUMIFS(SAÍDAS!$D:$D,SAÍDAS!$B:$B,$B41,SAÍDAS!$H:$H,J$40)+SUMIFS(AJUSTE!$D:$D,AJUSTE!$B:$B,$B41,AJUSTE!$H:$H,J$40)</f>
        <v>7</v>
      </c>
      <c r="L41" s="161">
        <f>K41+SUMIFS(ENTRADAS!$D:$D,ENTRADAS!$B:$B,$B41,ENTRADAS!$I:$I,K$40)-SUMIFS(SAÍDAS!$D:$D,SAÍDAS!$B:$B,$B41,SAÍDAS!$H:$H,K$40)+SUMIFS(AJUSTE!$D:$D,AJUSTE!$B:$B,$B41,AJUSTE!$H:$H,K$40)</f>
        <v>7</v>
      </c>
      <c r="M41" s="161">
        <f>L41+SUMIFS(ENTRADAS!$D:$D,ENTRADAS!$B:$B,$B41,ENTRADAS!$I:$I,L$40)-SUMIFS(SAÍDAS!$D:$D,SAÍDAS!$B:$B,$B41,SAÍDAS!$H:$H,L$40)+SUMIFS(AJUSTE!$D:$D,AJUSTE!$B:$B,$B41,AJUSTE!$H:$H,L$40)</f>
        <v>7</v>
      </c>
      <c r="N41" s="161">
        <f>M41+SUMIFS(ENTRADAS!$D:$D,ENTRADAS!$B:$B,$B41,ENTRADAS!$I:$I,M$40)-SUMIFS(SAÍDAS!$D:$D,SAÍDAS!$B:$B,$B41,SAÍDAS!$H:$H,M$40)+SUMIFS(AJUSTE!$D:$D,AJUSTE!$B:$B,$B41,AJUSTE!$H:$H,M$40)</f>
        <v>7</v>
      </c>
      <c r="P41" s="160" t="str">
        <f>CADASTRO!A5</f>
        <v>MTP</v>
      </c>
      <c r="Q41" s="160" t="str">
        <f>CADASTRO!B5</f>
        <v>COXÃO MOLE</v>
      </c>
      <c r="R41" s="161">
        <f ca="1">IF(R$39&gt;=$AD$39,0,SUMIFS(SAÍDAS!$D:$D,SAÍDAS!$B:$B,Base!$Q41,SAÍDAS!$H:$H,Base!R$40))</f>
        <v>0</v>
      </c>
      <c r="S41" s="161">
        <f ca="1">IF(S$39&gt;=$AD$39,0,SUMIFS(SAÍDAS!$D:$D,SAÍDAS!$B:$B,Base!$Q41,SAÍDAS!$H:$H,Base!S$40))</f>
        <v>0</v>
      </c>
      <c r="T41" s="161">
        <f ca="1">IF(T$39&gt;=$AD$39,0,SUMIFS(SAÍDAS!$D:$D,SAÍDAS!$B:$B,Base!$Q41,SAÍDAS!$H:$H,Base!T$40))</f>
        <v>0</v>
      </c>
      <c r="U41" s="161">
        <f ca="1">IF(U$39&gt;=$AD$39,0,SUMIFS(SAÍDAS!$D:$D,SAÍDAS!$B:$B,Base!$Q41,SAÍDAS!$H:$H,Base!U$40))</f>
        <v>0</v>
      </c>
      <c r="V41" s="161">
        <f ca="1">IF(V$39&gt;=$AD$39,0,SUMIFS(SAÍDAS!$D:$D,SAÍDAS!$B:$B,Base!$Q41,SAÍDAS!$H:$H,Base!V$40))</f>
        <v>0</v>
      </c>
      <c r="W41" s="161">
        <f ca="1">IF(W$39&gt;=$AD$39,0,SUMIFS(SAÍDAS!$D:$D,SAÍDAS!$B:$B,Base!$Q41,SAÍDAS!$H:$H,Base!W$40))</f>
        <v>0</v>
      </c>
      <c r="X41" s="161">
        <f ca="1">IF(X$39&gt;=$AD$39,0,SUMIFS(SAÍDAS!$D:$D,SAÍDAS!$B:$B,Base!$Q41,SAÍDAS!$H:$H,Base!X$40))</f>
        <v>0</v>
      </c>
      <c r="Y41" s="161">
        <f ca="1">IF(Y$39&gt;=$AD$39,0,SUMIFS(SAÍDAS!$D:$D,SAÍDAS!$B:$B,Base!$Q41,SAÍDAS!$H:$H,Base!Y$40))</f>
        <v>0</v>
      </c>
      <c r="Z41" s="161">
        <f ca="1">IF(Z$39&gt;=$AD$39,0,SUMIFS(SAÍDAS!$D:$D,SAÍDAS!$B:$B,Base!$Q41,SAÍDAS!$H:$H,Base!Z$40))</f>
        <v>0</v>
      </c>
      <c r="AA41" s="161">
        <f ca="1">IF(AA$39&gt;=$AD$39,0,SUMIFS(SAÍDAS!$D:$D,SAÍDAS!$B:$B,Base!$Q41,SAÍDAS!$H:$H,Base!AA$40))</f>
        <v>0</v>
      </c>
      <c r="AB41" s="161">
        <f ca="1">IF(AB$39&gt;=$AD$39,0,SUMIFS(SAÍDAS!$D:$D,SAÍDAS!$B:$B,Base!$Q41,SAÍDAS!$H:$H,Base!AB$40))</f>
        <v>0</v>
      </c>
      <c r="AC41" s="161">
        <f ca="1">IF(AC$39&gt;=$AD$39,0,SUMIFS(SAÍDAS!$D:$D,SAÍDAS!$B:$B,Base!$Q41,SAÍDAS!$H:$H,Base!AC$40))</f>
        <v>0</v>
      </c>
      <c r="AD41" s="160">
        <f ca="1">IFERROR(AVERAGEIF(R41:AC41,"&gt;0",R41:AC41),0)</f>
        <v>0</v>
      </c>
    </row>
    <row r="42" spans="1:30" x14ac:dyDescent="0.25">
      <c r="A42" s="160" t="str">
        <f>CADASTRO!A6</f>
        <v>PROTEINA</v>
      </c>
      <c r="B42" s="160" t="str">
        <f>CADASTRO!B6</f>
        <v>FILE MIGNON</v>
      </c>
      <c r="C42" s="161">
        <f>CADASTRO!D6</f>
        <v>5</v>
      </c>
      <c r="D42" s="161">
        <f>C42+SUMIFS(ENTRADAS!$D:$D,ENTRADAS!$B:$B,$B42,ENTRADAS!$I:$I,C$40)-SUMIFS(SAÍDAS!$D:$D,SAÍDAS!$B:$B,$B42,SAÍDAS!$H:$H,C$40)+SUMIFS(AJUSTE!$D:$D,AJUSTE!$B:$B,$B42,AJUSTE!$H:$H,C$40)</f>
        <v>5</v>
      </c>
      <c r="E42" s="161">
        <f>D42+SUMIFS(ENTRADAS!$D:$D,ENTRADAS!$B:$B,$B42,ENTRADAS!$I:$I,D$40)-SUMIFS(SAÍDAS!$D:$D,SAÍDAS!$B:$B,$B42,SAÍDAS!$H:$H,D$40)+SUMIFS(AJUSTE!$D:$D,AJUSTE!$B:$B,$B42,AJUSTE!$H:$H,D$40)</f>
        <v>5</v>
      </c>
      <c r="F42" s="161">
        <f>E42+SUMIFS(ENTRADAS!$D:$D,ENTRADAS!$B:$B,$B42,ENTRADAS!$I:$I,E$40)-SUMIFS(SAÍDAS!$D:$D,SAÍDAS!$B:$B,$B42,SAÍDAS!$H:$H,E$40)+SUMIFS(AJUSTE!$D:$D,AJUSTE!$B:$B,$B42,AJUSTE!$H:$H,E$40)</f>
        <v>5</v>
      </c>
      <c r="G42" s="161">
        <f>F42+SUMIFS(ENTRADAS!$D:$D,ENTRADAS!$B:$B,$B42,ENTRADAS!$I:$I,F$40)-SUMIFS(SAÍDAS!$D:$D,SAÍDAS!$B:$B,$B42,SAÍDAS!$H:$H,F$40)+SUMIFS(AJUSTE!$D:$D,AJUSTE!$B:$B,$B42,AJUSTE!$H:$H,F$40)</f>
        <v>5</v>
      </c>
      <c r="H42" s="161">
        <f>G42+SUMIFS(ENTRADAS!$D:$D,ENTRADAS!$B:$B,$B42,ENTRADAS!$I:$I,G$40)-SUMIFS(SAÍDAS!$D:$D,SAÍDAS!$B:$B,$B42,SAÍDAS!$H:$H,G$40)+SUMIFS(AJUSTE!$D:$D,AJUSTE!$B:$B,$B42,AJUSTE!$H:$H,G$40)</f>
        <v>5</v>
      </c>
      <c r="I42" s="161">
        <f>H42+SUMIFS(ENTRADAS!$D:$D,ENTRADAS!$B:$B,$B42,ENTRADAS!$I:$I,H$40)-SUMIFS(SAÍDAS!$D:$D,SAÍDAS!$B:$B,$B42,SAÍDAS!$H:$H,H$40)+SUMIFS(AJUSTE!$D:$D,AJUSTE!$B:$B,$B42,AJUSTE!$H:$H,H$40)</f>
        <v>5</v>
      </c>
      <c r="J42" s="161">
        <f>I42+SUMIFS(ENTRADAS!$D:$D,ENTRADAS!$B:$B,$B42,ENTRADAS!$I:$I,I$40)-SUMIFS(SAÍDAS!$D:$D,SAÍDAS!$B:$B,$B42,SAÍDAS!$H:$H,I$40)+SUMIFS(AJUSTE!$D:$D,AJUSTE!$B:$B,$B42,AJUSTE!$H:$H,I$40)</f>
        <v>5</v>
      </c>
      <c r="K42" s="161">
        <f>J42+SUMIFS(ENTRADAS!$D:$D,ENTRADAS!$B:$B,$B42,ENTRADAS!$I:$I,J$40)-SUMIFS(SAÍDAS!$D:$D,SAÍDAS!$B:$B,$B42,SAÍDAS!$H:$H,J$40)+SUMIFS(AJUSTE!$D:$D,AJUSTE!$B:$B,$B42,AJUSTE!$H:$H,J$40)</f>
        <v>5</v>
      </c>
      <c r="L42" s="161">
        <f>K42+SUMIFS(ENTRADAS!$D:$D,ENTRADAS!$B:$B,$B42,ENTRADAS!$I:$I,K$40)-SUMIFS(SAÍDAS!$D:$D,SAÍDAS!$B:$B,$B42,SAÍDAS!$H:$H,K$40)+SUMIFS(AJUSTE!$D:$D,AJUSTE!$B:$B,$B42,AJUSTE!$H:$H,K$40)</f>
        <v>5</v>
      </c>
      <c r="M42" s="161">
        <f>L42+SUMIFS(ENTRADAS!$D:$D,ENTRADAS!$B:$B,$B42,ENTRADAS!$I:$I,L$40)-SUMIFS(SAÍDAS!$D:$D,SAÍDAS!$B:$B,$B42,SAÍDAS!$H:$H,L$40)+SUMIFS(AJUSTE!$D:$D,AJUSTE!$B:$B,$B42,AJUSTE!$H:$H,L$40)</f>
        <v>5</v>
      </c>
      <c r="N42" s="161">
        <f>M42+SUMIFS(ENTRADAS!$D:$D,ENTRADAS!$B:$B,$B42,ENTRADAS!$I:$I,M$40)-SUMIFS(SAÍDAS!$D:$D,SAÍDAS!$B:$B,$B42,SAÍDAS!$H:$H,M$40)+SUMIFS(AJUSTE!$D:$D,AJUSTE!$B:$B,$B42,AJUSTE!$H:$H,M$40)</f>
        <v>5</v>
      </c>
      <c r="P42" s="160" t="str">
        <f>CADASTRO!A6</f>
        <v>PROTEINA</v>
      </c>
      <c r="Q42" s="160" t="str">
        <f>CADASTRO!B6</f>
        <v>FILE MIGNON</v>
      </c>
      <c r="R42" s="161">
        <f ca="1">IF(R$39&gt;=$AD$39,0,SUMIFS(SAÍDAS!$D:$D,SAÍDAS!$B:$B,Base!$Q42,SAÍDAS!$H:$H,Base!R$40))</f>
        <v>0</v>
      </c>
      <c r="S42" s="161">
        <f ca="1">IF(S$39&gt;=$AD$39,0,SUMIFS(SAÍDAS!$D:$D,SAÍDAS!$B:$B,Base!$Q42,SAÍDAS!$H:$H,Base!S$40))</f>
        <v>0</v>
      </c>
      <c r="T42" s="161">
        <f ca="1">IF(T$39&gt;=$AD$39,0,SUMIFS(SAÍDAS!$D:$D,SAÍDAS!$B:$B,Base!$Q42,SAÍDAS!$H:$H,Base!T$40))</f>
        <v>0</v>
      </c>
      <c r="U42" s="161">
        <f ca="1">IF(U$39&gt;=$AD$39,0,SUMIFS(SAÍDAS!$D:$D,SAÍDAS!$B:$B,Base!$Q42,SAÍDAS!$H:$H,Base!U$40))</f>
        <v>0</v>
      </c>
      <c r="V42" s="161">
        <f ca="1">IF(V$39&gt;=$AD$39,0,SUMIFS(SAÍDAS!$D:$D,SAÍDAS!$B:$B,Base!$Q42,SAÍDAS!$H:$H,Base!V$40))</f>
        <v>0</v>
      </c>
      <c r="W42" s="161">
        <f ca="1">IF(W$39&gt;=$AD$39,0,SUMIFS(SAÍDAS!$D:$D,SAÍDAS!$B:$B,Base!$Q42,SAÍDAS!$H:$H,Base!W$40))</f>
        <v>0</v>
      </c>
      <c r="X42" s="161">
        <f ca="1">IF(X$39&gt;=$AD$39,0,SUMIFS(SAÍDAS!$D:$D,SAÍDAS!$B:$B,Base!$Q42,SAÍDAS!$H:$H,Base!X$40))</f>
        <v>0</v>
      </c>
      <c r="Y42" s="161">
        <f ca="1">IF(Y$39&gt;=$AD$39,0,SUMIFS(SAÍDAS!$D:$D,SAÍDAS!$B:$B,Base!$Q42,SAÍDAS!$H:$H,Base!Y$40))</f>
        <v>0</v>
      </c>
      <c r="Z42" s="161">
        <f ca="1">IF(Z$39&gt;=$AD$39,0,SUMIFS(SAÍDAS!$D:$D,SAÍDAS!$B:$B,Base!$Q42,SAÍDAS!$H:$H,Base!Z$40))</f>
        <v>0</v>
      </c>
      <c r="AA42" s="161">
        <f ca="1">IF(AA$39&gt;=$AD$39,0,SUMIFS(SAÍDAS!$D:$D,SAÍDAS!$B:$B,Base!$Q42,SAÍDAS!$H:$H,Base!AA$40))</f>
        <v>0</v>
      </c>
      <c r="AB42" s="161">
        <f ca="1">IF(AB$39&gt;=$AD$39,0,SUMIFS(SAÍDAS!$D:$D,SAÍDAS!$B:$B,Base!$Q42,SAÍDAS!$H:$H,Base!AB$40))</f>
        <v>0</v>
      </c>
      <c r="AC42" s="161">
        <f ca="1">IF(AC$39&gt;=$AD$39,0,SUMIFS(SAÍDAS!$D:$D,SAÍDAS!$B:$B,Base!$Q42,SAÍDAS!$H:$H,Base!AC$40))</f>
        <v>0</v>
      </c>
      <c r="AD42" s="160">
        <f t="shared" ref="AD42:AD105" ca="1" si="8">IFERROR(AVERAGEIF(R42:AC42,"&gt;0",R42:AC42),0)</f>
        <v>0</v>
      </c>
    </row>
    <row r="43" spans="1:30" x14ac:dyDescent="0.25">
      <c r="A43" s="160">
        <f>CADASTRO!A7</f>
        <v>0</v>
      </c>
      <c r="B43" s="160">
        <f>CADASTRO!B7</f>
        <v>0</v>
      </c>
      <c r="C43" s="161">
        <f>CADASTRO!D7</f>
        <v>0</v>
      </c>
      <c r="D43" s="161">
        <f>C43+SUMIFS(ENTRADAS!$D:$D,ENTRADAS!$B:$B,$B43,ENTRADAS!$I:$I,C$40)-SUMIFS(SAÍDAS!$D:$D,SAÍDAS!$B:$B,$B43,SAÍDAS!$H:$H,C$40)+SUMIFS(AJUSTE!$D:$D,AJUSTE!$B:$B,$B43,AJUSTE!$H:$H,C$40)</f>
        <v>0</v>
      </c>
      <c r="E43" s="161">
        <f>D43+SUMIFS(ENTRADAS!$D:$D,ENTRADAS!$B:$B,$B43,ENTRADAS!$I:$I,D$40)-SUMIFS(SAÍDAS!$D:$D,SAÍDAS!$B:$B,$B43,SAÍDAS!$H:$H,D$40)+SUMIFS(AJUSTE!$D:$D,AJUSTE!$B:$B,$B43,AJUSTE!$H:$H,D$40)</f>
        <v>0</v>
      </c>
      <c r="F43" s="161">
        <f>E43+SUMIFS(ENTRADAS!$D:$D,ENTRADAS!$B:$B,$B43,ENTRADAS!$I:$I,E$40)-SUMIFS(SAÍDAS!$D:$D,SAÍDAS!$B:$B,$B43,SAÍDAS!$H:$H,E$40)+SUMIFS(AJUSTE!$D:$D,AJUSTE!$B:$B,$B43,AJUSTE!$H:$H,E$40)</f>
        <v>0</v>
      </c>
      <c r="G43" s="161">
        <f>F43+SUMIFS(ENTRADAS!$D:$D,ENTRADAS!$B:$B,$B43,ENTRADAS!$I:$I,F$40)-SUMIFS(SAÍDAS!$D:$D,SAÍDAS!$B:$B,$B43,SAÍDAS!$H:$H,F$40)+SUMIFS(AJUSTE!$D:$D,AJUSTE!$B:$B,$B43,AJUSTE!$H:$H,F$40)</f>
        <v>0</v>
      </c>
      <c r="H43" s="161">
        <f>G43+SUMIFS(ENTRADAS!$D:$D,ENTRADAS!$B:$B,$B43,ENTRADAS!$I:$I,G$40)-SUMIFS(SAÍDAS!$D:$D,SAÍDAS!$B:$B,$B43,SAÍDAS!$H:$H,G$40)+SUMIFS(AJUSTE!$D:$D,AJUSTE!$B:$B,$B43,AJUSTE!$H:$H,G$40)</f>
        <v>0</v>
      </c>
      <c r="I43" s="161">
        <f>H43+SUMIFS(ENTRADAS!$D:$D,ENTRADAS!$B:$B,$B43,ENTRADAS!$I:$I,H$40)-SUMIFS(SAÍDAS!$D:$D,SAÍDAS!$B:$B,$B43,SAÍDAS!$H:$H,H$40)+SUMIFS(AJUSTE!$D:$D,AJUSTE!$B:$B,$B43,AJUSTE!$H:$H,H$40)</f>
        <v>0</v>
      </c>
      <c r="J43" s="161">
        <f>I43+SUMIFS(ENTRADAS!$D:$D,ENTRADAS!$B:$B,$B43,ENTRADAS!$I:$I,I$40)-SUMIFS(SAÍDAS!$D:$D,SAÍDAS!$B:$B,$B43,SAÍDAS!$H:$H,I$40)+SUMIFS(AJUSTE!$D:$D,AJUSTE!$B:$B,$B43,AJUSTE!$H:$H,I$40)</f>
        <v>0</v>
      </c>
      <c r="K43" s="161">
        <f>J43+SUMIFS(ENTRADAS!$D:$D,ENTRADAS!$B:$B,$B43,ENTRADAS!$I:$I,J$40)-SUMIFS(SAÍDAS!$D:$D,SAÍDAS!$B:$B,$B43,SAÍDAS!$H:$H,J$40)+SUMIFS(AJUSTE!$D:$D,AJUSTE!$B:$B,$B43,AJUSTE!$H:$H,J$40)</f>
        <v>0</v>
      </c>
      <c r="L43" s="161">
        <f>K43+SUMIFS(ENTRADAS!$D:$D,ENTRADAS!$B:$B,$B43,ENTRADAS!$I:$I,K$40)-SUMIFS(SAÍDAS!$D:$D,SAÍDAS!$B:$B,$B43,SAÍDAS!$H:$H,K$40)+SUMIFS(AJUSTE!$D:$D,AJUSTE!$B:$B,$B43,AJUSTE!$H:$H,K$40)</f>
        <v>0</v>
      </c>
      <c r="M43" s="161">
        <f>L43+SUMIFS(ENTRADAS!$D:$D,ENTRADAS!$B:$B,$B43,ENTRADAS!$I:$I,L$40)-SUMIFS(SAÍDAS!$D:$D,SAÍDAS!$B:$B,$B43,SAÍDAS!$H:$H,L$40)+SUMIFS(AJUSTE!$D:$D,AJUSTE!$B:$B,$B43,AJUSTE!$H:$H,L$40)</f>
        <v>0</v>
      </c>
      <c r="N43" s="161">
        <f>M43+SUMIFS(ENTRADAS!$D:$D,ENTRADAS!$B:$B,$B43,ENTRADAS!$I:$I,M$40)-SUMIFS(SAÍDAS!$D:$D,SAÍDAS!$B:$B,$B43,SAÍDAS!$H:$H,M$40)+SUMIFS(AJUSTE!$D:$D,AJUSTE!$B:$B,$B43,AJUSTE!$H:$H,M$40)</f>
        <v>0</v>
      </c>
      <c r="P43" s="160">
        <f>CADASTRO!A7</f>
        <v>0</v>
      </c>
      <c r="Q43" s="160">
        <f>CADASTRO!B7</f>
        <v>0</v>
      </c>
      <c r="R43" s="161">
        <f ca="1">IF(R$39&gt;=$AD$39,0,SUMIFS(SAÍDAS!$D:$D,SAÍDAS!$B:$B,Base!$Q43,SAÍDAS!$H:$H,Base!R$40))</f>
        <v>0</v>
      </c>
      <c r="S43" s="161">
        <f ca="1">IF(S$39&gt;=$AD$39,0,SUMIFS(SAÍDAS!$D:$D,SAÍDAS!$B:$B,Base!$Q43,SAÍDAS!$H:$H,Base!S$40))</f>
        <v>0</v>
      </c>
      <c r="T43" s="161">
        <f ca="1">IF(T$39&gt;=$AD$39,0,SUMIFS(SAÍDAS!$D:$D,SAÍDAS!$B:$B,Base!$Q43,SAÍDAS!$H:$H,Base!T$40))</f>
        <v>0</v>
      </c>
      <c r="U43" s="161">
        <f ca="1">IF(U$39&gt;=$AD$39,0,SUMIFS(SAÍDAS!$D:$D,SAÍDAS!$B:$B,Base!$Q43,SAÍDAS!$H:$H,Base!U$40))</f>
        <v>0</v>
      </c>
      <c r="V43" s="161">
        <f ca="1">IF(V$39&gt;=$AD$39,0,SUMIFS(SAÍDAS!$D:$D,SAÍDAS!$B:$B,Base!$Q43,SAÍDAS!$H:$H,Base!V$40))</f>
        <v>0</v>
      </c>
      <c r="W43" s="161">
        <f ca="1">IF(W$39&gt;=$AD$39,0,SUMIFS(SAÍDAS!$D:$D,SAÍDAS!$B:$B,Base!$Q43,SAÍDAS!$H:$H,Base!W$40))</f>
        <v>0</v>
      </c>
      <c r="X43" s="161">
        <f ca="1">IF(X$39&gt;=$AD$39,0,SUMIFS(SAÍDAS!$D:$D,SAÍDAS!$B:$B,Base!$Q43,SAÍDAS!$H:$H,Base!X$40))</f>
        <v>0</v>
      </c>
      <c r="Y43" s="161">
        <f ca="1">IF(Y$39&gt;=$AD$39,0,SUMIFS(SAÍDAS!$D:$D,SAÍDAS!$B:$B,Base!$Q43,SAÍDAS!$H:$H,Base!Y$40))</f>
        <v>0</v>
      </c>
      <c r="Z43" s="161">
        <f ca="1">IF(Z$39&gt;=$AD$39,0,SUMIFS(SAÍDAS!$D:$D,SAÍDAS!$B:$B,Base!$Q43,SAÍDAS!$H:$H,Base!Z$40))</f>
        <v>0</v>
      </c>
      <c r="AA43" s="161">
        <f ca="1">IF(AA$39&gt;=$AD$39,0,SUMIFS(SAÍDAS!$D:$D,SAÍDAS!$B:$B,Base!$Q43,SAÍDAS!$H:$H,Base!AA$40))</f>
        <v>0</v>
      </c>
      <c r="AB43" s="161">
        <f ca="1">IF(AB$39&gt;=$AD$39,0,SUMIFS(SAÍDAS!$D:$D,SAÍDAS!$B:$B,Base!$Q43,SAÍDAS!$H:$H,Base!AB$40))</f>
        <v>0</v>
      </c>
      <c r="AC43" s="161">
        <f ca="1">IF(AC$39&gt;=$AD$39,0,SUMIFS(SAÍDAS!$D:$D,SAÍDAS!$B:$B,Base!$Q43,SAÍDAS!$H:$H,Base!AC$40))</f>
        <v>0</v>
      </c>
      <c r="AD43" s="160">
        <f t="shared" ca="1" si="8"/>
        <v>0</v>
      </c>
    </row>
    <row r="44" spans="1:30" x14ac:dyDescent="0.25">
      <c r="A44" s="160">
        <f>CADASTRO!A8</f>
        <v>0</v>
      </c>
      <c r="B44" s="160">
        <f>CADASTRO!B8</f>
        <v>0</v>
      </c>
      <c r="C44" s="161">
        <f>CADASTRO!D8</f>
        <v>0</v>
      </c>
      <c r="D44" s="161">
        <f>C44+SUMIFS(ENTRADAS!$D:$D,ENTRADAS!$B:$B,$B44,ENTRADAS!$I:$I,C$40)-SUMIFS(SAÍDAS!$D:$D,SAÍDAS!$B:$B,$B44,SAÍDAS!$H:$H,C$40)+SUMIFS(AJUSTE!$D:$D,AJUSTE!$B:$B,$B44,AJUSTE!$H:$H,C$40)</f>
        <v>0</v>
      </c>
      <c r="E44" s="161">
        <f>D44+SUMIFS(ENTRADAS!$D:$D,ENTRADAS!$B:$B,$B44,ENTRADAS!$I:$I,D$40)-SUMIFS(SAÍDAS!$D:$D,SAÍDAS!$B:$B,$B44,SAÍDAS!$H:$H,D$40)+SUMIFS(AJUSTE!$D:$D,AJUSTE!$B:$B,$B44,AJUSTE!$H:$H,D$40)</f>
        <v>0</v>
      </c>
      <c r="F44" s="161">
        <f>E44+SUMIFS(ENTRADAS!$D:$D,ENTRADAS!$B:$B,$B44,ENTRADAS!$I:$I,E$40)-SUMIFS(SAÍDAS!$D:$D,SAÍDAS!$B:$B,$B44,SAÍDAS!$H:$H,E$40)+SUMIFS(AJUSTE!$D:$D,AJUSTE!$B:$B,$B44,AJUSTE!$H:$H,E$40)</f>
        <v>0</v>
      </c>
      <c r="G44" s="161">
        <f>F44+SUMIFS(ENTRADAS!$D:$D,ENTRADAS!$B:$B,$B44,ENTRADAS!$I:$I,F$40)-SUMIFS(SAÍDAS!$D:$D,SAÍDAS!$B:$B,$B44,SAÍDAS!$H:$H,F$40)+SUMIFS(AJUSTE!$D:$D,AJUSTE!$B:$B,$B44,AJUSTE!$H:$H,F$40)</f>
        <v>0</v>
      </c>
      <c r="H44" s="161">
        <f>G44+SUMIFS(ENTRADAS!$D:$D,ENTRADAS!$B:$B,$B44,ENTRADAS!$I:$I,G$40)-SUMIFS(SAÍDAS!$D:$D,SAÍDAS!$B:$B,$B44,SAÍDAS!$H:$H,G$40)+SUMIFS(AJUSTE!$D:$D,AJUSTE!$B:$B,$B44,AJUSTE!$H:$H,G$40)</f>
        <v>0</v>
      </c>
      <c r="I44" s="161">
        <f>H44+SUMIFS(ENTRADAS!$D:$D,ENTRADAS!$B:$B,$B44,ENTRADAS!$I:$I,H$40)-SUMIFS(SAÍDAS!$D:$D,SAÍDAS!$B:$B,$B44,SAÍDAS!$H:$H,H$40)+SUMIFS(AJUSTE!$D:$D,AJUSTE!$B:$B,$B44,AJUSTE!$H:$H,H$40)</f>
        <v>0</v>
      </c>
      <c r="J44" s="161">
        <f>I44+SUMIFS(ENTRADAS!$D:$D,ENTRADAS!$B:$B,$B44,ENTRADAS!$I:$I,I$40)-SUMIFS(SAÍDAS!$D:$D,SAÍDAS!$B:$B,$B44,SAÍDAS!$H:$H,I$40)+SUMIFS(AJUSTE!$D:$D,AJUSTE!$B:$B,$B44,AJUSTE!$H:$H,I$40)</f>
        <v>0</v>
      </c>
      <c r="K44" s="161">
        <f>J44+SUMIFS(ENTRADAS!$D:$D,ENTRADAS!$B:$B,$B44,ENTRADAS!$I:$I,J$40)-SUMIFS(SAÍDAS!$D:$D,SAÍDAS!$B:$B,$B44,SAÍDAS!$H:$H,J$40)+SUMIFS(AJUSTE!$D:$D,AJUSTE!$B:$B,$B44,AJUSTE!$H:$H,J$40)</f>
        <v>0</v>
      </c>
      <c r="L44" s="161">
        <f>K44+SUMIFS(ENTRADAS!$D:$D,ENTRADAS!$B:$B,$B44,ENTRADAS!$I:$I,K$40)-SUMIFS(SAÍDAS!$D:$D,SAÍDAS!$B:$B,$B44,SAÍDAS!$H:$H,K$40)+SUMIFS(AJUSTE!$D:$D,AJUSTE!$B:$B,$B44,AJUSTE!$H:$H,K$40)</f>
        <v>0</v>
      </c>
      <c r="M44" s="161">
        <f>L44+SUMIFS(ENTRADAS!$D:$D,ENTRADAS!$B:$B,$B44,ENTRADAS!$I:$I,L$40)-SUMIFS(SAÍDAS!$D:$D,SAÍDAS!$B:$B,$B44,SAÍDAS!$H:$H,L$40)+SUMIFS(AJUSTE!$D:$D,AJUSTE!$B:$B,$B44,AJUSTE!$H:$H,L$40)</f>
        <v>0</v>
      </c>
      <c r="N44" s="161">
        <f>M44+SUMIFS(ENTRADAS!$D:$D,ENTRADAS!$B:$B,$B44,ENTRADAS!$I:$I,M$40)-SUMIFS(SAÍDAS!$D:$D,SAÍDAS!$B:$B,$B44,SAÍDAS!$H:$H,M$40)+SUMIFS(AJUSTE!$D:$D,AJUSTE!$B:$B,$B44,AJUSTE!$H:$H,M$40)</f>
        <v>0</v>
      </c>
      <c r="P44" s="160">
        <f>CADASTRO!A8</f>
        <v>0</v>
      </c>
      <c r="Q44" s="160">
        <f>CADASTRO!B8</f>
        <v>0</v>
      </c>
      <c r="R44" s="161">
        <f ca="1">IF(R$39&gt;=$AD$39,0,SUMIFS(SAÍDAS!$D:$D,SAÍDAS!$B:$B,Base!$Q44,SAÍDAS!$H:$H,Base!R$40))</f>
        <v>0</v>
      </c>
      <c r="S44" s="161">
        <f ca="1">IF(S$39&gt;=$AD$39,0,SUMIFS(SAÍDAS!$D:$D,SAÍDAS!$B:$B,Base!$Q44,SAÍDAS!$H:$H,Base!S$40))</f>
        <v>0</v>
      </c>
      <c r="T44" s="161">
        <f ca="1">IF(T$39&gt;=$AD$39,0,SUMIFS(SAÍDAS!$D:$D,SAÍDAS!$B:$B,Base!$Q44,SAÍDAS!$H:$H,Base!T$40))</f>
        <v>0</v>
      </c>
      <c r="U44" s="161">
        <f ca="1">IF(U$39&gt;=$AD$39,0,SUMIFS(SAÍDAS!$D:$D,SAÍDAS!$B:$B,Base!$Q44,SAÍDAS!$H:$H,Base!U$40))</f>
        <v>0</v>
      </c>
      <c r="V44" s="161">
        <f ca="1">IF(V$39&gt;=$AD$39,0,SUMIFS(SAÍDAS!$D:$D,SAÍDAS!$B:$B,Base!$Q44,SAÍDAS!$H:$H,Base!V$40))</f>
        <v>0</v>
      </c>
      <c r="W44" s="161">
        <f ca="1">IF(W$39&gt;=$AD$39,0,SUMIFS(SAÍDAS!$D:$D,SAÍDAS!$B:$B,Base!$Q44,SAÍDAS!$H:$H,Base!W$40))</f>
        <v>0</v>
      </c>
      <c r="X44" s="161">
        <f ca="1">IF(X$39&gt;=$AD$39,0,SUMIFS(SAÍDAS!$D:$D,SAÍDAS!$B:$B,Base!$Q44,SAÍDAS!$H:$H,Base!X$40))</f>
        <v>0</v>
      </c>
      <c r="Y44" s="161">
        <f ca="1">IF(Y$39&gt;=$AD$39,0,SUMIFS(SAÍDAS!$D:$D,SAÍDAS!$B:$B,Base!$Q44,SAÍDAS!$H:$H,Base!Y$40))</f>
        <v>0</v>
      </c>
      <c r="Z44" s="161">
        <f ca="1">IF(Z$39&gt;=$AD$39,0,SUMIFS(SAÍDAS!$D:$D,SAÍDAS!$B:$B,Base!$Q44,SAÍDAS!$H:$H,Base!Z$40))</f>
        <v>0</v>
      </c>
      <c r="AA44" s="161">
        <f ca="1">IF(AA$39&gt;=$AD$39,0,SUMIFS(SAÍDAS!$D:$D,SAÍDAS!$B:$B,Base!$Q44,SAÍDAS!$H:$H,Base!AA$40))</f>
        <v>0</v>
      </c>
      <c r="AB44" s="161">
        <f ca="1">IF(AB$39&gt;=$AD$39,0,SUMIFS(SAÍDAS!$D:$D,SAÍDAS!$B:$B,Base!$Q44,SAÍDAS!$H:$H,Base!AB$40))</f>
        <v>0</v>
      </c>
      <c r="AC44" s="161">
        <f ca="1">IF(AC$39&gt;=$AD$39,0,SUMIFS(SAÍDAS!$D:$D,SAÍDAS!$B:$B,Base!$Q44,SAÍDAS!$H:$H,Base!AC$40))</f>
        <v>0</v>
      </c>
      <c r="AD44" s="160">
        <f t="shared" ca="1" si="8"/>
        <v>0</v>
      </c>
    </row>
    <row r="45" spans="1:30" x14ac:dyDescent="0.25">
      <c r="A45" s="160">
        <f>CADASTRO!A9</f>
        <v>0</v>
      </c>
      <c r="B45" s="160">
        <f>CADASTRO!B9</f>
        <v>0</v>
      </c>
      <c r="C45" s="161">
        <f>CADASTRO!D9</f>
        <v>0</v>
      </c>
      <c r="D45" s="161">
        <f>C45+SUMIFS(ENTRADAS!$D:$D,ENTRADAS!$B:$B,$B45,ENTRADAS!$I:$I,C$40)-SUMIFS(SAÍDAS!$D:$D,SAÍDAS!$B:$B,$B45,SAÍDAS!$H:$H,C$40)+SUMIFS(AJUSTE!$D:$D,AJUSTE!$B:$B,$B45,AJUSTE!$H:$H,C$40)</f>
        <v>0</v>
      </c>
      <c r="E45" s="161">
        <f>D45+SUMIFS(ENTRADAS!$D:$D,ENTRADAS!$B:$B,$B45,ENTRADAS!$I:$I,D$40)-SUMIFS(SAÍDAS!$D:$D,SAÍDAS!$B:$B,$B45,SAÍDAS!$H:$H,D$40)+SUMIFS(AJUSTE!$D:$D,AJUSTE!$B:$B,$B45,AJUSTE!$H:$H,D$40)</f>
        <v>0</v>
      </c>
      <c r="F45" s="161">
        <f>E45+SUMIFS(ENTRADAS!$D:$D,ENTRADAS!$B:$B,$B45,ENTRADAS!$I:$I,E$40)-SUMIFS(SAÍDAS!$D:$D,SAÍDAS!$B:$B,$B45,SAÍDAS!$H:$H,E$40)+SUMIFS(AJUSTE!$D:$D,AJUSTE!$B:$B,$B45,AJUSTE!$H:$H,E$40)</f>
        <v>0</v>
      </c>
      <c r="G45" s="161">
        <f>F45+SUMIFS(ENTRADAS!$D:$D,ENTRADAS!$B:$B,$B45,ENTRADAS!$I:$I,F$40)-SUMIFS(SAÍDAS!$D:$D,SAÍDAS!$B:$B,$B45,SAÍDAS!$H:$H,F$40)+SUMIFS(AJUSTE!$D:$D,AJUSTE!$B:$B,$B45,AJUSTE!$H:$H,F$40)</f>
        <v>0</v>
      </c>
      <c r="H45" s="161">
        <f>G45+SUMIFS(ENTRADAS!$D:$D,ENTRADAS!$B:$B,$B45,ENTRADAS!$I:$I,G$40)-SUMIFS(SAÍDAS!$D:$D,SAÍDAS!$B:$B,$B45,SAÍDAS!$H:$H,G$40)+SUMIFS(AJUSTE!$D:$D,AJUSTE!$B:$B,$B45,AJUSTE!$H:$H,G$40)</f>
        <v>0</v>
      </c>
      <c r="I45" s="161">
        <f>H45+SUMIFS(ENTRADAS!$D:$D,ENTRADAS!$B:$B,$B45,ENTRADAS!$I:$I,H$40)-SUMIFS(SAÍDAS!$D:$D,SAÍDAS!$B:$B,$B45,SAÍDAS!$H:$H,H$40)+SUMIFS(AJUSTE!$D:$D,AJUSTE!$B:$B,$B45,AJUSTE!$H:$H,H$40)</f>
        <v>0</v>
      </c>
      <c r="J45" s="161">
        <f>I45+SUMIFS(ENTRADAS!$D:$D,ENTRADAS!$B:$B,$B45,ENTRADAS!$I:$I,I$40)-SUMIFS(SAÍDAS!$D:$D,SAÍDAS!$B:$B,$B45,SAÍDAS!$H:$H,I$40)+SUMIFS(AJUSTE!$D:$D,AJUSTE!$B:$B,$B45,AJUSTE!$H:$H,I$40)</f>
        <v>0</v>
      </c>
      <c r="K45" s="161">
        <f>J45+SUMIFS(ENTRADAS!$D:$D,ENTRADAS!$B:$B,$B45,ENTRADAS!$I:$I,J$40)-SUMIFS(SAÍDAS!$D:$D,SAÍDAS!$B:$B,$B45,SAÍDAS!$H:$H,J$40)+SUMIFS(AJUSTE!$D:$D,AJUSTE!$B:$B,$B45,AJUSTE!$H:$H,J$40)</f>
        <v>0</v>
      </c>
      <c r="L45" s="161">
        <f>K45+SUMIFS(ENTRADAS!$D:$D,ENTRADAS!$B:$B,$B45,ENTRADAS!$I:$I,K$40)-SUMIFS(SAÍDAS!$D:$D,SAÍDAS!$B:$B,$B45,SAÍDAS!$H:$H,K$40)+SUMIFS(AJUSTE!$D:$D,AJUSTE!$B:$B,$B45,AJUSTE!$H:$H,K$40)</f>
        <v>0</v>
      </c>
      <c r="M45" s="161">
        <f>L45+SUMIFS(ENTRADAS!$D:$D,ENTRADAS!$B:$B,$B45,ENTRADAS!$I:$I,L$40)-SUMIFS(SAÍDAS!$D:$D,SAÍDAS!$B:$B,$B45,SAÍDAS!$H:$H,L$40)+SUMIFS(AJUSTE!$D:$D,AJUSTE!$B:$B,$B45,AJUSTE!$H:$H,L$40)</f>
        <v>0</v>
      </c>
      <c r="N45" s="161">
        <f>M45+SUMIFS(ENTRADAS!$D:$D,ENTRADAS!$B:$B,$B45,ENTRADAS!$I:$I,M$40)-SUMIFS(SAÍDAS!$D:$D,SAÍDAS!$B:$B,$B45,SAÍDAS!$H:$H,M$40)+SUMIFS(AJUSTE!$D:$D,AJUSTE!$B:$B,$B45,AJUSTE!$H:$H,M$40)</f>
        <v>0</v>
      </c>
      <c r="P45" s="160">
        <f>CADASTRO!A9</f>
        <v>0</v>
      </c>
      <c r="Q45" s="160">
        <f>CADASTRO!B9</f>
        <v>0</v>
      </c>
      <c r="R45" s="161">
        <f ca="1">IF(R$39&gt;=$AD$39,0,SUMIFS(SAÍDAS!$D:$D,SAÍDAS!$B:$B,Base!$Q45,SAÍDAS!$H:$H,Base!R$40))</f>
        <v>0</v>
      </c>
      <c r="S45" s="161">
        <f ca="1">IF(S$39&gt;=$AD$39,0,SUMIFS(SAÍDAS!$D:$D,SAÍDAS!$B:$B,Base!$Q45,SAÍDAS!$H:$H,Base!S$40))</f>
        <v>0</v>
      </c>
      <c r="T45" s="161">
        <f ca="1">IF(T$39&gt;=$AD$39,0,SUMIFS(SAÍDAS!$D:$D,SAÍDAS!$B:$B,Base!$Q45,SAÍDAS!$H:$H,Base!T$40))</f>
        <v>0</v>
      </c>
      <c r="U45" s="161">
        <f ca="1">IF(U$39&gt;=$AD$39,0,SUMIFS(SAÍDAS!$D:$D,SAÍDAS!$B:$B,Base!$Q45,SAÍDAS!$H:$H,Base!U$40))</f>
        <v>0</v>
      </c>
      <c r="V45" s="161">
        <f ca="1">IF(V$39&gt;=$AD$39,0,SUMIFS(SAÍDAS!$D:$D,SAÍDAS!$B:$B,Base!$Q45,SAÍDAS!$H:$H,Base!V$40))</f>
        <v>0</v>
      </c>
      <c r="W45" s="161">
        <f ca="1">IF(W$39&gt;=$AD$39,0,SUMIFS(SAÍDAS!$D:$D,SAÍDAS!$B:$B,Base!$Q45,SAÍDAS!$H:$H,Base!W$40))</f>
        <v>0</v>
      </c>
      <c r="X45" s="161">
        <f ca="1">IF(X$39&gt;=$AD$39,0,SUMIFS(SAÍDAS!$D:$D,SAÍDAS!$B:$B,Base!$Q45,SAÍDAS!$H:$H,Base!X$40))</f>
        <v>0</v>
      </c>
      <c r="Y45" s="161">
        <f ca="1">IF(Y$39&gt;=$AD$39,0,SUMIFS(SAÍDAS!$D:$D,SAÍDAS!$B:$B,Base!$Q45,SAÍDAS!$H:$H,Base!Y$40))</f>
        <v>0</v>
      </c>
      <c r="Z45" s="161">
        <f ca="1">IF(Z$39&gt;=$AD$39,0,SUMIFS(SAÍDAS!$D:$D,SAÍDAS!$B:$B,Base!$Q45,SAÍDAS!$H:$H,Base!Z$40))</f>
        <v>0</v>
      </c>
      <c r="AA45" s="161">
        <f ca="1">IF(AA$39&gt;=$AD$39,0,SUMIFS(SAÍDAS!$D:$D,SAÍDAS!$B:$B,Base!$Q45,SAÍDAS!$H:$H,Base!AA$40))</f>
        <v>0</v>
      </c>
      <c r="AB45" s="161">
        <f ca="1">IF(AB$39&gt;=$AD$39,0,SUMIFS(SAÍDAS!$D:$D,SAÍDAS!$B:$B,Base!$Q45,SAÍDAS!$H:$H,Base!AB$40))</f>
        <v>0</v>
      </c>
      <c r="AC45" s="161">
        <f ca="1">IF(AC$39&gt;=$AD$39,0,SUMIFS(SAÍDAS!$D:$D,SAÍDAS!$B:$B,Base!$Q45,SAÍDAS!$H:$H,Base!AC$40))</f>
        <v>0</v>
      </c>
      <c r="AD45" s="160">
        <f t="shared" ca="1" si="8"/>
        <v>0</v>
      </c>
    </row>
    <row r="46" spans="1:30" x14ac:dyDescent="0.25">
      <c r="A46" s="160">
        <f>CADASTRO!A10</f>
        <v>0</v>
      </c>
      <c r="B46" s="160">
        <f>CADASTRO!B10</f>
        <v>0</v>
      </c>
      <c r="C46" s="161">
        <f>CADASTRO!D10</f>
        <v>0</v>
      </c>
      <c r="D46" s="161">
        <f>C46+SUMIFS(ENTRADAS!$D:$D,ENTRADAS!$B:$B,$B46,ENTRADAS!$I:$I,C$40)-SUMIFS(SAÍDAS!$D:$D,SAÍDAS!$B:$B,$B46,SAÍDAS!$H:$H,C$40)+SUMIFS(AJUSTE!$D:$D,AJUSTE!$B:$B,$B46,AJUSTE!$H:$H,C$40)</f>
        <v>0</v>
      </c>
      <c r="E46" s="161">
        <f>D46+SUMIFS(ENTRADAS!$D:$D,ENTRADAS!$B:$B,$B46,ENTRADAS!$I:$I,D$40)-SUMIFS(SAÍDAS!$D:$D,SAÍDAS!$B:$B,$B46,SAÍDAS!$H:$H,D$40)+SUMIFS(AJUSTE!$D:$D,AJUSTE!$B:$B,$B46,AJUSTE!$H:$H,D$40)</f>
        <v>0</v>
      </c>
      <c r="F46" s="161">
        <f>E46+SUMIFS(ENTRADAS!$D:$D,ENTRADAS!$B:$B,$B46,ENTRADAS!$I:$I,E$40)-SUMIFS(SAÍDAS!$D:$D,SAÍDAS!$B:$B,$B46,SAÍDAS!$H:$H,E$40)+SUMIFS(AJUSTE!$D:$D,AJUSTE!$B:$B,$B46,AJUSTE!$H:$H,E$40)</f>
        <v>0</v>
      </c>
      <c r="G46" s="161">
        <f>F46+SUMIFS(ENTRADAS!$D:$D,ENTRADAS!$B:$B,$B46,ENTRADAS!$I:$I,F$40)-SUMIFS(SAÍDAS!$D:$D,SAÍDAS!$B:$B,$B46,SAÍDAS!$H:$H,F$40)+SUMIFS(AJUSTE!$D:$D,AJUSTE!$B:$B,$B46,AJUSTE!$H:$H,F$40)</f>
        <v>0</v>
      </c>
      <c r="H46" s="161">
        <f>G46+SUMIFS(ENTRADAS!$D:$D,ENTRADAS!$B:$B,$B46,ENTRADAS!$I:$I,G$40)-SUMIFS(SAÍDAS!$D:$D,SAÍDAS!$B:$B,$B46,SAÍDAS!$H:$H,G$40)+SUMIFS(AJUSTE!$D:$D,AJUSTE!$B:$B,$B46,AJUSTE!$H:$H,G$40)</f>
        <v>0</v>
      </c>
      <c r="I46" s="161">
        <f>H46+SUMIFS(ENTRADAS!$D:$D,ENTRADAS!$B:$B,$B46,ENTRADAS!$I:$I,H$40)-SUMIFS(SAÍDAS!$D:$D,SAÍDAS!$B:$B,$B46,SAÍDAS!$H:$H,H$40)+SUMIFS(AJUSTE!$D:$D,AJUSTE!$B:$B,$B46,AJUSTE!$H:$H,H$40)</f>
        <v>0</v>
      </c>
      <c r="J46" s="161">
        <f>I46+SUMIFS(ENTRADAS!$D:$D,ENTRADAS!$B:$B,$B46,ENTRADAS!$I:$I,I$40)-SUMIFS(SAÍDAS!$D:$D,SAÍDAS!$B:$B,$B46,SAÍDAS!$H:$H,I$40)+SUMIFS(AJUSTE!$D:$D,AJUSTE!$B:$B,$B46,AJUSTE!$H:$H,I$40)</f>
        <v>0</v>
      </c>
      <c r="K46" s="161">
        <f>J46+SUMIFS(ENTRADAS!$D:$D,ENTRADAS!$B:$B,$B46,ENTRADAS!$I:$I,J$40)-SUMIFS(SAÍDAS!$D:$D,SAÍDAS!$B:$B,$B46,SAÍDAS!$H:$H,J$40)+SUMIFS(AJUSTE!$D:$D,AJUSTE!$B:$B,$B46,AJUSTE!$H:$H,J$40)</f>
        <v>0</v>
      </c>
      <c r="L46" s="161">
        <f>K46+SUMIFS(ENTRADAS!$D:$D,ENTRADAS!$B:$B,$B46,ENTRADAS!$I:$I,K$40)-SUMIFS(SAÍDAS!$D:$D,SAÍDAS!$B:$B,$B46,SAÍDAS!$H:$H,K$40)+SUMIFS(AJUSTE!$D:$D,AJUSTE!$B:$B,$B46,AJUSTE!$H:$H,K$40)</f>
        <v>0</v>
      </c>
      <c r="M46" s="161">
        <f>L46+SUMIFS(ENTRADAS!$D:$D,ENTRADAS!$B:$B,$B46,ENTRADAS!$I:$I,L$40)-SUMIFS(SAÍDAS!$D:$D,SAÍDAS!$B:$B,$B46,SAÍDAS!$H:$H,L$40)+SUMIFS(AJUSTE!$D:$D,AJUSTE!$B:$B,$B46,AJUSTE!$H:$H,L$40)</f>
        <v>0</v>
      </c>
      <c r="N46" s="161">
        <f>M46+SUMIFS(ENTRADAS!$D:$D,ENTRADAS!$B:$B,$B46,ENTRADAS!$I:$I,M$40)-SUMIFS(SAÍDAS!$D:$D,SAÍDAS!$B:$B,$B46,SAÍDAS!$H:$H,M$40)+SUMIFS(AJUSTE!$D:$D,AJUSTE!$B:$B,$B46,AJUSTE!$H:$H,M$40)</f>
        <v>0</v>
      </c>
      <c r="P46" s="160">
        <f>CADASTRO!A10</f>
        <v>0</v>
      </c>
      <c r="Q46" s="160">
        <f>CADASTRO!B10</f>
        <v>0</v>
      </c>
      <c r="R46" s="161">
        <f ca="1">IF(R$39&gt;=$AD$39,0,SUMIFS(SAÍDAS!$D:$D,SAÍDAS!$B:$B,Base!$Q46,SAÍDAS!$H:$H,Base!R$40))</f>
        <v>0</v>
      </c>
      <c r="S46" s="161">
        <f ca="1">IF(S$39&gt;=$AD$39,0,SUMIFS(SAÍDAS!$D:$D,SAÍDAS!$B:$B,Base!$Q46,SAÍDAS!$H:$H,Base!S$40))</f>
        <v>0</v>
      </c>
      <c r="T46" s="161">
        <f ca="1">IF(T$39&gt;=$AD$39,0,SUMIFS(SAÍDAS!$D:$D,SAÍDAS!$B:$B,Base!$Q46,SAÍDAS!$H:$H,Base!T$40))</f>
        <v>0</v>
      </c>
      <c r="U46" s="161">
        <f ca="1">IF(U$39&gt;=$AD$39,0,SUMIFS(SAÍDAS!$D:$D,SAÍDAS!$B:$B,Base!$Q46,SAÍDAS!$H:$H,Base!U$40))</f>
        <v>0</v>
      </c>
      <c r="V46" s="161">
        <f ca="1">IF(V$39&gt;=$AD$39,0,SUMIFS(SAÍDAS!$D:$D,SAÍDAS!$B:$B,Base!$Q46,SAÍDAS!$H:$H,Base!V$40))</f>
        <v>0</v>
      </c>
      <c r="W46" s="161">
        <f ca="1">IF(W$39&gt;=$AD$39,0,SUMIFS(SAÍDAS!$D:$D,SAÍDAS!$B:$B,Base!$Q46,SAÍDAS!$H:$H,Base!W$40))</f>
        <v>0</v>
      </c>
      <c r="X46" s="161">
        <f ca="1">IF(X$39&gt;=$AD$39,0,SUMIFS(SAÍDAS!$D:$D,SAÍDAS!$B:$B,Base!$Q46,SAÍDAS!$H:$H,Base!X$40))</f>
        <v>0</v>
      </c>
      <c r="Y46" s="161">
        <f ca="1">IF(Y$39&gt;=$AD$39,0,SUMIFS(SAÍDAS!$D:$D,SAÍDAS!$B:$B,Base!$Q46,SAÍDAS!$H:$H,Base!Y$40))</f>
        <v>0</v>
      </c>
      <c r="Z46" s="161">
        <f ca="1">IF(Z$39&gt;=$AD$39,0,SUMIFS(SAÍDAS!$D:$D,SAÍDAS!$B:$B,Base!$Q46,SAÍDAS!$H:$H,Base!Z$40))</f>
        <v>0</v>
      </c>
      <c r="AA46" s="161">
        <f ca="1">IF(AA$39&gt;=$AD$39,0,SUMIFS(SAÍDAS!$D:$D,SAÍDAS!$B:$B,Base!$Q46,SAÍDAS!$H:$H,Base!AA$40))</f>
        <v>0</v>
      </c>
      <c r="AB46" s="161">
        <f ca="1">IF(AB$39&gt;=$AD$39,0,SUMIFS(SAÍDAS!$D:$D,SAÍDAS!$B:$B,Base!$Q46,SAÍDAS!$H:$H,Base!AB$40))</f>
        <v>0</v>
      </c>
      <c r="AC46" s="161">
        <f ca="1">IF(AC$39&gt;=$AD$39,0,SUMIFS(SAÍDAS!$D:$D,SAÍDAS!$B:$B,Base!$Q46,SAÍDAS!$H:$H,Base!AC$40))</f>
        <v>0</v>
      </c>
      <c r="AD46" s="160">
        <f t="shared" ca="1" si="8"/>
        <v>0</v>
      </c>
    </row>
    <row r="47" spans="1:30" x14ac:dyDescent="0.25">
      <c r="A47" s="160">
        <f>CADASTRO!A11</f>
        <v>0</v>
      </c>
      <c r="B47" s="160">
        <f>CADASTRO!B11</f>
        <v>0</v>
      </c>
      <c r="C47" s="161">
        <f>CADASTRO!D11</f>
        <v>0</v>
      </c>
      <c r="D47" s="161">
        <f>C47+SUMIFS(ENTRADAS!$D:$D,ENTRADAS!$B:$B,$B47,ENTRADAS!$I:$I,C$40)-SUMIFS(SAÍDAS!$D:$D,SAÍDAS!$B:$B,$B47,SAÍDAS!$H:$H,C$40)+SUMIFS(AJUSTE!$D:$D,AJUSTE!$B:$B,$B47,AJUSTE!$H:$H,C$40)</f>
        <v>0</v>
      </c>
      <c r="E47" s="161">
        <f>D47+SUMIFS(ENTRADAS!$D:$D,ENTRADAS!$B:$B,$B47,ENTRADAS!$I:$I,D$40)-SUMIFS(SAÍDAS!$D:$D,SAÍDAS!$B:$B,$B47,SAÍDAS!$H:$H,D$40)+SUMIFS(AJUSTE!$D:$D,AJUSTE!$B:$B,$B47,AJUSTE!$H:$H,D$40)</f>
        <v>0</v>
      </c>
      <c r="F47" s="161">
        <f>E47+SUMIFS(ENTRADAS!$D:$D,ENTRADAS!$B:$B,$B47,ENTRADAS!$I:$I,E$40)-SUMIFS(SAÍDAS!$D:$D,SAÍDAS!$B:$B,$B47,SAÍDAS!$H:$H,E$40)+SUMIFS(AJUSTE!$D:$D,AJUSTE!$B:$B,$B47,AJUSTE!$H:$H,E$40)</f>
        <v>0</v>
      </c>
      <c r="G47" s="161">
        <f>F47+SUMIFS(ENTRADAS!$D:$D,ENTRADAS!$B:$B,$B47,ENTRADAS!$I:$I,F$40)-SUMIFS(SAÍDAS!$D:$D,SAÍDAS!$B:$B,$B47,SAÍDAS!$H:$H,F$40)+SUMIFS(AJUSTE!$D:$D,AJUSTE!$B:$B,$B47,AJUSTE!$H:$H,F$40)</f>
        <v>0</v>
      </c>
      <c r="H47" s="161">
        <f>G47+SUMIFS(ENTRADAS!$D:$D,ENTRADAS!$B:$B,$B47,ENTRADAS!$I:$I,G$40)-SUMIFS(SAÍDAS!$D:$D,SAÍDAS!$B:$B,$B47,SAÍDAS!$H:$H,G$40)+SUMIFS(AJUSTE!$D:$D,AJUSTE!$B:$B,$B47,AJUSTE!$H:$H,G$40)</f>
        <v>0</v>
      </c>
      <c r="I47" s="161">
        <f>H47+SUMIFS(ENTRADAS!$D:$D,ENTRADAS!$B:$B,$B47,ENTRADAS!$I:$I,H$40)-SUMIFS(SAÍDAS!$D:$D,SAÍDAS!$B:$B,$B47,SAÍDAS!$H:$H,H$40)+SUMIFS(AJUSTE!$D:$D,AJUSTE!$B:$B,$B47,AJUSTE!$H:$H,H$40)</f>
        <v>0</v>
      </c>
      <c r="J47" s="161">
        <f>I47+SUMIFS(ENTRADAS!$D:$D,ENTRADAS!$B:$B,$B47,ENTRADAS!$I:$I,I$40)-SUMIFS(SAÍDAS!$D:$D,SAÍDAS!$B:$B,$B47,SAÍDAS!$H:$H,I$40)+SUMIFS(AJUSTE!$D:$D,AJUSTE!$B:$B,$B47,AJUSTE!$H:$H,I$40)</f>
        <v>0</v>
      </c>
      <c r="K47" s="161">
        <f>J47+SUMIFS(ENTRADAS!$D:$D,ENTRADAS!$B:$B,$B47,ENTRADAS!$I:$I,J$40)-SUMIFS(SAÍDAS!$D:$D,SAÍDAS!$B:$B,$B47,SAÍDAS!$H:$H,J$40)+SUMIFS(AJUSTE!$D:$D,AJUSTE!$B:$B,$B47,AJUSTE!$H:$H,J$40)</f>
        <v>0</v>
      </c>
      <c r="L47" s="161">
        <f>K47+SUMIFS(ENTRADAS!$D:$D,ENTRADAS!$B:$B,$B47,ENTRADAS!$I:$I,K$40)-SUMIFS(SAÍDAS!$D:$D,SAÍDAS!$B:$B,$B47,SAÍDAS!$H:$H,K$40)+SUMIFS(AJUSTE!$D:$D,AJUSTE!$B:$B,$B47,AJUSTE!$H:$H,K$40)</f>
        <v>0</v>
      </c>
      <c r="M47" s="161">
        <f>L47+SUMIFS(ENTRADAS!$D:$D,ENTRADAS!$B:$B,$B47,ENTRADAS!$I:$I,L$40)-SUMIFS(SAÍDAS!$D:$D,SAÍDAS!$B:$B,$B47,SAÍDAS!$H:$H,L$40)+SUMIFS(AJUSTE!$D:$D,AJUSTE!$B:$B,$B47,AJUSTE!$H:$H,L$40)</f>
        <v>0</v>
      </c>
      <c r="N47" s="161">
        <f>M47+SUMIFS(ENTRADAS!$D:$D,ENTRADAS!$B:$B,$B47,ENTRADAS!$I:$I,M$40)-SUMIFS(SAÍDAS!$D:$D,SAÍDAS!$B:$B,$B47,SAÍDAS!$H:$H,M$40)+SUMIFS(AJUSTE!$D:$D,AJUSTE!$B:$B,$B47,AJUSTE!$H:$H,M$40)</f>
        <v>0</v>
      </c>
      <c r="P47" s="160">
        <f>CADASTRO!A11</f>
        <v>0</v>
      </c>
      <c r="Q47" s="160">
        <f>CADASTRO!B11</f>
        <v>0</v>
      </c>
      <c r="R47" s="161">
        <f ca="1">IF(R$39&gt;=$AD$39,0,SUMIFS(SAÍDAS!$D:$D,SAÍDAS!$B:$B,Base!$Q47,SAÍDAS!$H:$H,Base!R$40))</f>
        <v>0</v>
      </c>
      <c r="S47" s="161">
        <f ca="1">IF(S$39&gt;=$AD$39,0,SUMIFS(SAÍDAS!$D:$D,SAÍDAS!$B:$B,Base!$Q47,SAÍDAS!$H:$H,Base!S$40))</f>
        <v>0</v>
      </c>
      <c r="T47" s="161">
        <f ca="1">IF(T$39&gt;=$AD$39,0,SUMIFS(SAÍDAS!$D:$D,SAÍDAS!$B:$B,Base!$Q47,SAÍDAS!$H:$H,Base!T$40))</f>
        <v>0</v>
      </c>
      <c r="U47" s="161">
        <f ca="1">IF(U$39&gt;=$AD$39,0,SUMIFS(SAÍDAS!$D:$D,SAÍDAS!$B:$B,Base!$Q47,SAÍDAS!$H:$H,Base!U$40))</f>
        <v>0</v>
      </c>
      <c r="V47" s="161">
        <f ca="1">IF(V$39&gt;=$AD$39,0,SUMIFS(SAÍDAS!$D:$D,SAÍDAS!$B:$B,Base!$Q47,SAÍDAS!$H:$H,Base!V$40))</f>
        <v>0</v>
      </c>
      <c r="W47" s="161">
        <f ca="1">IF(W$39&gt;=$AD$39,0,SUMIFS(SAÍDAS!$D:$D,SAÍDAS!$B:$B,Base!$Q47,SAÍDAS!$H:$H,Base!W$40))</f>
        <v>0</v>
      </c>
      <c r="X47" s="161">
        <f ca="1">IF(X$39&gt;=$AD$39,0,SUMIFS(SAÍDAS!$D:$D,SAÍDAS!$B:$B,Base!$Q47,SAÍDAS!$H:$H,Base!X$40))</f>
        <v>0</v>
      </c>
      <c r="Y47" s="161">
        <f ca="1">IF(Y$39&gt;=$AD$39,0,SUMIFS(SAÍDAS!$D:$D,SAÍDAS!$B:$B,Base!$Q47,SAÍDAS!$H:$H,Base!Y$40))</f>
        <v>0</v>
      </c>
      <c r="Z47" s="161">
        <f ca="1">IF(Z$39&gt;=$AD$39,0,SUMIFS(SAÍDAS!$D:$D,SAÍDAS!$B:$B,Base!$Q47,SAÍDAS!$H:$H,Base!Z$40))</f>
        <v>0</v>
      </c>
      <c r="AA47" s="161">
        <f ca="1">IF(AA$39&gt;=$AD$39,0,SUMIFS(SAÍDAS!$D:$D,SAÍDAS!$B:$B,Base!$Q47,SAÍDAS!$H:$H,Base!AA$40))</f>
        <v>0</v>
      </c>
      <c r="AB47" s="161">
        <f ca="1">IF(AB$39&gt;=$AD$39,0,SUMIFS(SAÍDAS!$D:$D,SAÍDAS!$B:$B,Base!$Q47,SAÍDAS!$H:$H,Base!AB$40))</f>
        <v>0</v>
      </c>
      <c r="AC47" s="161">
        <f ca="1">IF(AC$39&gt;=$AD$39,0,SUMIFS(SAÍDAS!$D:$D,SAÍDAS!$B:$B,Base!$Q47,SAÍDAS!$H:$H,Base!AC$40))</f>
        <v>0</v>
      </c>
      <c r="AD47" s="160">
        <f t="shared" ca="1" si="8"/>
        <v>0</v>
      </c>
    </row>
    <row r="48" spans="1:30" x14ac:dyDescent="0.25">
      <c r="A48" s="160">
        <f>CADASTRO!A12</f>
        <v>0</v>
      </c>
      <c r="B48" s="160">
        <f>CADASTRO!B12</f>
        <v>0</v>
      </c>
      <c r="C48" s="161">
        <f>CADASTRO!D12</f>
        <v>0</v>
      </c>
      <c r="D48" s="161">
        <f>C48+SUMIFS(ENTRADAS!$D:$D,ENTRADAS!$B:$B,$B48,ENTRADAS!$I:$I,C$40)-SUMIFS(SAÍDAS!$D:$D,SAÍDAS!$B:$B,$B48,SAÍDAS!$H:$H,C$40)+SUMIFS(AJUSTE!$D:$D,AJUSTE!$B:$B,$B48,AJUSTE!$H:$H,C$40)</f>
        <v>0</v>
      </c>
      <c r="E48" s="161">
        <f>D48+SUMIFS(ENTRADAS!$D:$D,ENTRADAS!$B:$B,$B48,ENTRADAS!$I:$I,D$40)-SUMIFS(SAÍDAS!$D:$D,SAÍDAS!$B:$B,$B48,SAÍDAS!$H:$H,D$40)+SUMIFS(AJUSTE!$D:$D,AJUSTE!$B:$B,$B48,AJUSTE!$H:$H,D$40)</f>
        <v>0</v>
      </c>
      <c r="F48" s="161">
        <f>E48+SUMIFS(ENTRADAS!$D:$D,ENTRADAS!$B:$B,$B48,ENTRADAS!$I:$I,E$40)-SUMIFS(SAÍDAS!$D:$D,SAÍDAS!$B:$B,$B48,SAÍDAS!$H:$H,E$40)+SUMIFS(AJUSTE!$D:$D,AJUSTE!$B:$B,$B48,AJUSTE!$H:$H,E$40)</f>
        <v>0</v>
      </c>
      <c r="G48" s="161">
        <f>F48+SUMIFS(ENTRADAS!$D:$D,ENTRADAS!$B:$B,$B48,ENTRADAS!$I:$I,F$40)-SUMIFS(SAÍDAS!$D:$D,SAÍDAS!$B:$B,$B48,SAÍDAS!$H:$H,F$40)+SUMIFS(AJUSTE!$D:$D,AJUSTE!$B:$B,$B48,AJUSTE!$H:$H,F$40)</f>
        <v>0</v>
      </c>
      <c r="H48" s="161">
        <f>G48+SUMIFS(ENTRADAS!$D:$D,ENTRADAS!$B:$B,$B48,ENTRADAS!$I:$I,G$40)-SUMIFS(SAÍDAS!$D:$D,SAÍDAS!$B:$B,$B48,SAÍDAS!$H:$H,G$40)+SUMIFS(AJUSTE!$D:$D,AJUSTE!$B:$B,$B48,AJUSTE!$H:$H,G$40)</f>
        <v>0</v>
      </c>
      <c r="I48" s="161">
        <f>H48+SUMIFS(ENTRADAS!$D:$D,ENTRADAS!$B:$B,$B48,ENTRADAS!$I:$I,H$40)-SUMIFS(SAÍDAS!$D:$D,SAÍDAS!$B:$B,$B48,SAÍDAS!$H:$H,H$40)+SUMIFS(AJUSTE!$D:$D,AJUSTE!$B:$B,$B48,AJUSTE!$H:$H,H$40)</f>
        <v>0</v>
      </c>
      <c r="J48" s="161">
        <f>I48+SUMIFS(ENTRADAS!$D:$D,ENTRADAS!$B:$B,$B48,ENTRADAS!$I:$I,I$40)-SUMIFS(SAÍDAS!$D:$D,SAÍDAS!$B:$B,$B48,SAÍDAS!$H:$H,I$40)+SUMIFS(AJUSTE!$D:$D,AJUSTE!$B:$B,$B48,AJUSTE!$H:$H,I$40)</f>
        <v>0</v>
      </c>
      <c r="K48" s="161">
        <f>J48+SUMIFS(ENTRADAS!$D:$D,ENTRADAS!$B:$B,$B48,ENTRADAS!$I:$I,J$40)-SUMIFS(SAÍDAS!$D:$D,SAÍDAS!$B:$B,$B48,SAÍDAS!$H:$H,J$40)+SUMIFS(AJUSTE!$D:$D,AJUSTE!$B:$B,$B48,AJUSTE!$H:$H,J$40)</f>
        <v>0</v>
      </c>
      <c r="L48" s="161">
        <f>K48+SUMIFS(ENTRADAS!$D:$D,ENTRADAS!$B:$B,$B48,ENTRADAS!$I:$I,K$40)-SUMIFS(SAÍDAS!$D:$D,SAÍDAS!$B:$B,$B48,SAÍDAS!$H:$H,K$40)+SUMIFS(AJUSTE!$D:$D,AJUSTE!$B:$B,$B48,AJUSTE!$H:$H,K$40)</f>
        <v>0</v>
      </c>
      <c r="M48" s="161">
        <f>L48+SUMIFS(ENTRADAS!$D:$D,ENTRADAS!$B:$B,$B48,ENTRADAS!$I:$I,L$40)-SUMIFS(SAÍDAS!$D:$D,SAÍDAS!$B:$B,$B48,SAÍDAS!$H:$H,L$40)+SUMIFS(AJUSTE!$D:$D,AJUSTE!$B:$B,$B48,AJUSTE!$H:$H,L$40)</f>
        <v>0</v>
      </c>
      <c r="N48" s="161">
        <f>M48+SUMIFS(ENTRADAS!$D:$D,ENTRADAS!$B:$B,$B48,ENTRADAS!$I:$I,M$40)-SUMIFS(SAÍDAS!$D:$D,SAÍDAS!$B:$B,$B48,SAÍDAS!$H:$H,M$40)+SUMIFS(AJUSTE!$D:$D,AJUSTE!$B:$B,$B48,AJUSTE!$H:$H,M$40)</f>
        <v>0</v>
      </c>
      <c r="P48" s="160">
        <f>CADASTRO!A12</f>
        <v>0</v>
      </c>
      <c r="Q48" s="160">
        <f>CADASTRO!B12</f>
        <v>0</v>
      </c>
      <c r="R48" s="161">
        <f ca="1">IF(R$39&gt;=$AD$39,0,SUMIFS(SAÍDAS!$D:$D,SAÍDAS!$B:$B,Base!$Q48,SAÍDAS!$H:$H,Base!R$40))</f>
        <v>0</v>
      </c>
      <c r="S48" s="161">
        <f ca="1">IF(S$39&gt;=$AD$39,0,SUMIFS(SAÍDAS!$D:$D,SAÍDAS!$B:$B,Base!$Q48,SAÍDAS!$H:$H,Base!S$40))</f>
        <v>0</v>
      </c>
      <c r="T48" s="161">
        <f ca="1">IF(T$39&gt;=$AD$39,0,SUMIFS(SAÍDAS!$D:$D,SAÍDAS!$B:$B,Base!$Q48,SAÍDAS!$H:$H,Base!T$40))</f>
        <v>0</v>
      </c>
      <c r="U48" s="161">
        <f ca="1">IF(U$39&gt;=$AD$39,0,SUMIFS(SAÍDAS!$D:$D,SAÍDAS!$B:$B,Base!$Q48,SAÍDAS!$H:$H,Base!U$40))</f>
        <v>0</v>
      </c>
      <c r="V48" s="161">
        <f ca="1">IF(V$39&gt;=$AD$39,0,SUMIFS(SAÍDAS!$D:$D,SAÍDAS!$B:$B,Base!$Q48,SAÍDAS!$H:$H,Base!V$40))</f>
        <v>0</v>
      </c>
      <c r="W48" s="161">
        <f ca="1">IF(W$39&gt;=$AD$39,0,SUMIFS(SAÍDAS!$D:$D,SAÍDAS!$B:$B,Base!$Q48,SAÍDAS!$H:$H,Base!W$40))</f>
        <v>0</v>
      </c>
      <c r="X48" s="161">
        <f ca="1">IF(X$39&gt;=$AD$39,0,SUMIFS(SAÍDAS!$D:$D,SAÍDAS!$B:$B,Base!$Q48,SAÍDAS!$H:$H,Base!X$40))</f>
        <v>0</v>
      </c>
      <c r="Y48" s="161">
        <f ca="1">IF(Y$39&gt;=$AD$39,0,SUMIFS(SAÍDAS!$D:$D,SAÍDAS!$B:$B,Base!$Q48,SAÍDAS!$H:$H,Base!Y$40))</f>
        <v>0</v>
      </c>
      <c r="Z48" s="161">
        <f ca="1">IF(Z$39&gt;=$AD$39,0,SUMIFS(SAÍDAS!$D:$D,SAÍDAS!$B:$B,Base!$Q48,SAÍDAS!$H:$H,Base!Z$40))</f>
        <v>0</v>
      </c>
      <c r="AA48" s="161">
        <f ca="1">IF(AA$39&gt;=$AD$39,0,SUMIFS(SAÍDAS!$D:$D,SAÍDAS!$B:$B,Base!$Q48,SAÍDAS!$H:$H,Base!AA$40))</f>
        <v>0</v>
      </c>
      <c r="AB48" s="161">
        <f ca="1">IF(AB$39&gt;=$AD$39,0,SUMIFS(SAÍDAS!$D:$D,SAÍDAS!$B:$B,Base!$Q48,SAÍDAS!$H:$H,Base!AB$40))</f>
        <v>0</v>
      </c>
      <c r="AC48" s="161">
        <f ca="1">IF(AC$39&gt;=$AD$39,0,SUMIFS(SAÍDAS!$D:$D,SAÍDAS!$B:$B,Base!$Q48,SAÍDAS!$H:$H,Base!AC$40))</f>
        <v>0</v>
      </c>
      <c r="AD48" s="160">
        <f t="shared" ca="1" si="8"/>
        <v>0</v>
      </c>
    </row>
    <row r="49" spans="1:30" x14ac:dyDescent="0.25">
      <c r="A49" s="160">
        <f>CADASTRO!A13</f>
        <v>0</v>
      </c>
      <c r="B49" s="160">
        <f>CADASTRO!B13</f>
        <v>0</v>
      </c>
      <c r="C49" s="161">
        <f>CADASTRO!D13</f>
        <v>0</v>
      </c>
      <c r="D49" s="161">
        <f>C49+SUMIFS(ENTRADAS!$D:$D,ENTRADAS!$B:$B,$B49,ENTRADAS!$I:$I,C$40)-SUMIFS(SAÍDAS!$D:$D,SAÍDAS!$B:$B,$B49,SAÍDAS!$H:$H,C$40)+SUMIFS(AJUSTE!$D:$D,AJUSTE!$B:$B,$B49,AJUSTE!$H:$H,C$40)</f>
        <v>0</v>
      </c>
      <c r="E49" s="161">
        <f>D49+SUMIFS(ENTRADAS!$D:$D,ENTRADAS!$B:$B,$B49,ENTRADAS!$I:$I,D$40)-SUMIFS(SAÍDAS!$D:$D,SAÍDAS!$B:$B,$B49,SAÍDAS!$H:$H,D$40)+SUMIFS(AJUSTE!$D:$D,AJUSTE!$B:$B,$B49,AJUSTE!$H:$H,D$40)</f>
        <v>0</v>
      </c>
      <c r="F49" s="161">
        <f>E49+SUMIFS(ENTRADAS!$D:$D,ENTRADAS!$B:$B,$B49,ENTRADAS!$I:$I,E$40)-SUMIFS(SAÍDAS!$D:$D,SAÍDAS!$B:$B,$B49,SAÍDAS!$H:$H,E$40)+SUMIFS(AJUSTE!$D:$D,AJUSTE!$B:$B,$B49,AJUSTE!$H:$H,E$40)</f>
        <v>0</v>
      </c>
      <c r="G49" s="161">
        <f>F49+SUMIFS(ENTRADAS!$D:$D,ENTRADAS!$B:$B,$B49,ENTRADAS!$I:$I,F$40)-SUMIFS(SAÍDAS!$D:$D,SAÍDAS!$B:$B,$B49,SAÍDAS!$H:$H,F$40)+SUMIFS(AJUSTE!$D:$D,AJUSTE!$B:$B,$B49,AJUSTE!$H:$H,F$40)</f>
        <v>0</v>
      </c>
      <c r="H49" s="161">
        <f>G49+SUMIFS(ENTRADAS!$D:$D,ENTRADAS!$B:$B,$B49,ENTRADAS!$I:$I,G$40)-SUMIFS(SAÍDAS!$D:$D,SAÍDAS!$B:$B,$B49,SAÍDAS!$H:$H,G$40)+SUMIFS(AJUSTE!$D:$D,AJUSTE!$B:$B,$B49,AJUSTE!$H:$H,G$40)</f>
        <v>0</v>
      </c>
      <c r="I49" s="161">
        <f>H49+SUMIFS(ENTRADAS!$D:$D,ENTRADAS!$B:$B,$B49,ENTRADAS!$I:$I,H$40)-SUMIFS(SAÍDAS!$D:$D,SAÍDAS!$B:$B,$B49,SAÍDAS!$H:$H,H$40)+SUMIFS(AJUSTE!$D:$D,AJUSTE!$B:$B,$B49,AJUSTE!$H:$H,H$40)</f>
        <v>0</v>
      </c>
      <c r="J49" s="161">
        <f>I49+SUMIFS(ENTRADAS!$D:$D,ENTRADAS!$B:$B,$B49,ENTRADAS!$I:$I,I$40)-SUMIFS(SAÍDAS!$D:$D,SAÍDAS!$B:$B,$B49,SAÍDAS!$H:$H,I$40)+SUMIFS(AJUSTE!$D:$D,AJUSTE!$B:$B,$B49,AJUSTE!$H:$H,I$40)</f>
        <v>0</v>
      </c>
      <c r="K49" s="161">
        <f>J49+SUMIFS(ENTRADAS!$D:$D,ENTRADAS!$B:$B,$B49,ENTRADAS!$I:$I,J$40)-SUMIFS(SAÍDAS!$D:$D,SAÍDAS!$B:$B,$B49,SAÍDAS!$H:$H,J$40)+SUMIFS(AJUSTE!$D:$D,AJUSTE!$B:$B,$B49,AJUSTE!$H:$H,J$40)</f>
        <v>0</v>
      </c>
      <c r="L49" s="161">
        <f>K49+SUMIFS(ENTRADAS!$D:$D,ENTRADAS!$B:$B,$B49,ENTRADAS!$I:$I,K$40)-SUMIFS(SAÍDAS!$D:$D,SAÍDAS!$B:$B,$B49,SAÍDAS!$H:$H,K$40)+SUMIFS(AJUSTE!$D:$D,AJUSTE!$B:$B,$B49,AJUSTE!$H:$H,K$40)</f>
        <v>0</v>
      </c>
      <c r="M49" s="161">
        <f>L49+SUMIFS(ENTRADAS!$D:$D,ENTRADAS!$B:$B,$B49,ENTRADAS!$I:$I,L$40)-SUMIFS(SAÍDAS!$D:$D,SAÍDAS!$B:$B,$B49,SAÍDAS!$H:$H,L$40)+SUMIFS(AJUSTE!$D:$D,AJUSTE!$B:$B,$B49,AJUSTE!$H:$H,L$40)</f>
        <v>0</v>
      </c>
      <c r="N49" s="161">
        <f>M49+SUMIFS(ENTRADAS!$D:$D,ENTRADAS!$B:$B,$B49,ENTRADAS!$I:$I,M$40)-SUMIFS(SAÍDAS!$D:$D,SAÍDAS!$B:$B,$B49,SAÍDAS!$H:$H,M$40)+SUMIFS(AJUSTE!$D:$D,AJUSTE!$B:$B,$B49,AJUSTE!$H:$H,M$40)</f>
        <v>0</v>
      </c>
      <c r="P49" s="160">
        <f>CADASTRO!A13</f>
        <v>0</v>
      </c>
      <c r="Q49" s="160">
        <f>CADASTRO!B13</f>
        <v>0</v>
      </c>
      <c r="R49" s="161">
        <f ca="1">IF(R$39&gt;=$AD$39,0,SUMIFS(SAÍDAS!$D:$D,SAÍDAS!$B:$B,Base!$Q49,SAÍDAS!$H:$H,Base!R$40))</f>
        <v>0</v>
      </c>
      <c r="S49" s="161">
        <f ca="1">IF(S$39&gt;=$AD$39,0,SUMIFS(SAÍDAS!$D:$D,SAÍDAS!$B:$B,Base!$Q49,SAÍDAS!$H:$H,Base!S$40))</f>
        <v>0</v>
      </c>
      <c r="T49" s="161">
        <f ca="1">IF(T$39&gt;=$AD$39,0,SUMIFS(SAÍDAS!$D:$D,SAÍDAS!$B:$B,Base!$Q49,SAÍDAS!$H:$H,Base!T$40))</f>
        <v>0</v>
      </c>
      <c r="U49" s="161">
        <f ca="1">IF(U$39&gt;=$AD$39,0,SUMIFS(SAÍDAS!$D:$D,SAÍDAS!$B:$B,Base!$Q49,SAÍDAS!$H:$H,Base!U$40))</f>
        <v>0</v>
      </c>
      <c r="V49" s="161">
        <f ca="1">IF(V$39&gt;=$AD$39,0,SUMIFS(SAÍDAS!$D:$D,SAÍDAS!$B:$B,Base!$Q49,SAÍDAS!$H:$H,Base!V$40))</f>
        <v>0</v>
      </c>
      <c r="W49" s="161">
        <f ca="1">IF(W$39&gt;=$AD$39,0,SUMIFS(SAÍDAS!$D:$D,SAÍDAS!$B:$B,Base!$Q49,SAÍDAS!$H:$H,Base!W$40))</f>
        <v>0</v>
      </c>
      <c r="X49" s="161">
        <f ca="1">IF(X$39&gt;=$AD$39,0,SUMIFS(SAÍDAS!$D:$D,SAÍDAS!$B:$B,Base!$Q49,SAÍDAS!$H:$H,Base!X$40))</f>
        <v>0</v>
      </c>
      <c r="Y49" s="161">
        <f ca="1">IF(Y$39&gt;=$AD$39,0,SUMIFS(SAÍDAS!$D:$D,SAÍDAS!$B:$B,Base!$Q49,SAÍDAS!$H:$H,Base!Y$40))</f>
        <v>0</v>
      </c>
      <c r="Z49" s="161">
        <f ca="1">IF(Z$39&gt;=$AD$39,0,SUMIFS(SAÍDAS!$D:$D,SAÍDAS!$B:$B,Base!$Q49,SAÍDAS!$H:$H,Base!Z$40))</f>
        <v>0</v>
      </c>
      <c r="AA49" s="161">
        <f ca="1">IF(AA$39&gt;=$AD$39,0,SUMIFS(SAÍDAS!$D:$D,SAÍDAS!$B:$B,Base!$Q49,SAÍDAS!$H:$H,Base!AA$40))</f>
        <v>0</v>
      </c>
      <c r="AB49" s="161">
        <f ca="1">IF(AB$39&gt;=$AD$39,0,SUMIFS(SAÍDAS!$D:$D,SAÍDAS!$B:$B,Base!$Q49,SAÍDAS!$H:$H,Base!AB$40))</f>
        <v>0</v>
      </c>
      <c r="AC49" s="161">
        <f ca="1">IF(AC$39&gt;=$AD$39,0,SUMIFS(SAÍDAS!$D:$D,SAÍDAS!$B:$B,Base!$Q49,SAÍDAS!$H:$H,Base!AC$40))</f>
        <v>0</v>
      </c>
      <c r="AD49" s="160">
        <f t="shared" ca="1" si="8"/>
        <v>0</v>
      </c>
    </row>
    <row r="50" spans="1:30" x14ac:dyDescent="0.25">
      <c r="A50" s="160">
        <f>CADASTRO!A14</f>
        <v>0</v>
      </c>
      <c r="B50" s="160">
        <f>CADASTRO!B14</f>
        <v>0</v>
      </c>
      <c r="C50" s="161">
        <f>CADASTRO!D14</f>
        <v>0</v>
      </c>
      <c r="D50" s="161">
        <f>C50+SUMIFS(ENTRADAS!$D:$D,ENTRADAS!$B:$B,$B50,ENTRADAS!$I:$I,C$40)-SUMIFS(SAÍDAS!$D:$D,SAÍDAS!$B:$B,$B50,SAÍDAS!$H:$H,C$40)+SUMIFS(AJUSTE!$D:$D,AJUSTE!$B:$B,$B50,AJUSTE!$H:$H,C$40)</f>
        <v>0</v>
      </c>
      <c r="E50" s="161">
        <f>D50+SUMIFS(ENTRADAS!$D:$D,ENTRADAS!$B:$B,$B50,ENTRADAS!$I:$I,D$40)-SUMIFS(SAÍDAS!$D:$D,SAÍDAS!$B:$B,$B50,SAÍDAS!$H:$H,D$40)+SUMIFS(AJUSTE!$D:$D,AJUSTE!$B:$B,$B50,AJUSTE!$H:$H,D$40)</f>
        <v>0</v>
      </c>
      <c r="F50" s="161">
        <f>E50+SUMIFS(ENTRADAS!$D:$D,ENTRADAS!$B:$B,$B50,ENTRADAS!$I:$I,E$40)-SUMIFS(SAÍDAS!$D:$D,SAÍDAS!$B:$B,$B50,SAÍDAS!$H:$H,E$40)+SUMIFS(AJUSTE!$D:$D,AJUSTE!$B:$B,$B50,AJUSTE!$H:$H,E$40)</f>
        <v>0</v>
      </c>
      <c r="G50" s="161">
        <f>F50+SUMIFS(ENTRADAS!$D:$D,ENTRADAS!$B:$B,$B50,ENTRADAS!$I:$I,F$40)-SUMIFS(SAÍDAS!$D:$D,SAÍDAS!$B:$B,$B50,SAÍDAS!$H:$H,F$40)+SUMIFS(AJUSTE!$D:$D,AJUSTE!$B:$B,$B50,AJUSTE!$H:$H,F$40)</f>
        <v>0</v>
      </c>
      <c r="H50" s="161">
        <f>G50+SUMIFS(ENTRADAS!$D:$D,ENTRADAS!$B:$B,$B50,ENTRADAS!$I:$I,G$40)-SUMIFS(SAÍDAS!$D:$D,SAÍDAS!$B:$B,$B50,SAÍDAS!$H:$H,G$40)+SUMIFS(AJUSTE!$D:$D,AJUSTE!$B:$B,$B50,AJUSTE!$H:$H,G$40)</f>
        <v>0</v>
      </c>
      <c r="I50" s="161">
        <f>H50+SUMIFS(ENTRADAS!$D:$D,ENTRADAS!$B:$B,$B50,ENTRADAS!$I:$I,H$40)-SUMIFS(SAÍDAS!$D:$D,SAÍDAS!$B:$B,$B50,SAÍDAS!$H:$H,H$40)+SUMIFS(AJUSTE!$D:$D,AJUSTE!$B:$B,$B50,AJUSTE!$H:$H,H$40)</f>
        <v>0</v>
      </c>
      <c r="J50" s="161">
        <f>I50+SUMIFS(ENTRADAS!$D:$D,ENTRADAS!$B:$B,$B50,ENTRADAS!$I:$I,I$40)-SUMIFS(SAÍDAS!$D:$D,SAÍDAS!$B:$B,$B50,SAÍDAS!$H:$H,I$40)+SUMIFS(AJUSTE!$D:$D,AJUSTE!$B:$B,$B50,AJUSTE!$H:$H,I$40)</f>
        <v>0</v>
      </c>
      <c r="K50" s="161">
        <f>J50+SUMIFS(ENTRADAS!$D:$D,ENTRADAS!$B:$B,$B50,ENTRADAS!$I:$I,J$40)-SUMIFS(SAÍDAS!$D:$D,SAÍDAS!$B:$B,$B50,SAÍDAS!$H:$H,J$40)+SUMIFS(AJUSTE!$D:$D,AJUSTE!$B:$B,$B50,AJUSTE!$H:$H,J$40)</f>
        <v>0</v>
      </c>
      <c r="L50" s="161">
        <f>K50+SUMIFS(ENTRADAS!$D:$D,ENTRADAS!$B:$B,$B50,ENTRADAS!$I:$I,K$40)-SUMIFS(SAÍDAS!$D:$D,SAÍDAS!$B:$B,$B50,SAÍDAS!$H:$H,K$40)+SUMIFS(AJUSTE!$D:$D,AJUSTE!$B:$B,$B50,AJUSTE!$H:$H,K$40)</f>
        <v>0</v>
      </c>
      <c r="M50" s="161">
        <f>L50+SUMIFS(ENTRADAS!$D:$D,ENTRADAS!$B:$B,$B50,ENTRADAS!$I:$I,L$40)-SUMIFS(SAÍDAS!$D:$D,SAÍDAS!$B:$B,$B50,SAÍDAS!$H:$H,L$40)+SUMIFS(AJUSTE!$D:$D,AJUSTE!$B:$B,$B50,AJUSTE!$H:$H,L$40)</f>
        <v>0</v>
      </c>
      <c r="N50" s="161">
        <f>M50+SUMIFS(ENTRADAS!$D:$D,ENTRADAS!$B:$B,$B50,ENTRADAS!$I:$I,M$40)-SUMIFS(SAÍDAS!$D:$D,SAÍDAS!$B:$B,$B50,SAÍDAS!$H:$H,M$40)+SUMIFS(AJUSTE!$D:$D,AJUSTE!$B:$B,$B50,AJUSTE!$H:$H,M$40)</f>
        <v>0</v>
      </c>
      <c r="P50" s="160">
        <f>CADASTRO!A14</f>
        <v>0</v>
      </c>
      <c r="Q50" s="160">
        <f>CADASTRO!B14</f>
        <v>0</v>
      </c>
      <c r="R50" s="161">
        <f ca="1">IF(R$39&gt;=$AD$39,0,SUMIFS(SAÍDAS!$D:$D,SAÍDAS!$B:$B,Base!$Q50,SAÍDAS!$H:$H,Base!R$40))</f>
        <v>0</v>
      </c>
      <c r="S50" s="161">
        <f ca="1">IF(S$39&gt;=$AD$39,0,SUMIFS(SAÍDAS!$D:$D,SAÍDAS!$B:$B,Base!$Q50,SAÍDAS!$H:$H,Base!S$40))</f>
        <v>0</v>
      </c>
      <c r="T50" s="161">
        <f ca="1">IF(T$39&gt;=$AD$39,0,SUMIFS(SAÍDAS!$D:$D,SAÍDAS!$B:$B,Base!$Q50,SAÍDAS!$H:$H,Base!T$40))</f>
        <v>0</v>
      </c>
      <c r="U50" s="161">
        <f ca="1">IF(U$39&gt;=$AD$39,0,SUMIFS(SAÍDAS!$D:$D,SAÍDAS!$B:$B,Base!$Q50,SAÍDAS!$H:$H,Base!U$40))</f>
        <v>0</v>
      </c>
      <c r="V50" s="161">
        <f ca="1">IF(V$39&gt;=$AD$39,0,SUMIFS(SAÍDAS!$D:$D,SAÍDAS!$B:$B,Base!$Q50,SAÍDAS!$H:$H,Base!V$40))</f>
        <v>0</v>
      </c>
      <c r="W50" s="161">
        <f ca="1">IF(W$39&gt;=$AD$39,0,SUMIFS(SAÍDAS!$D:$D,SAÍDAS!$B:$B,Base!$Q50,SAÍDAS!$H:$H,Base!W$40))</f>
        <v>0</v>
      </c>
      <c r="X50" s="161">
        <f ca="1">IF(X$39&gt;=$AD$39,0,SUMIFS(SAÍDAS!$D:$D,SAÍDAS!$B:$B,Base!$Q50,SAÍDAS!$H:$H,Base!X$40))</f>
        <v>0</v>
      </c>
      <c r="Y50" s="161">
        <f ca="1">IF(Y$39&gt;=$AD$39,0,SUMIFS(SAÍDAS!$D:$D,SAÍDAS!$B:$B,Base!$Q50,SAÍDAS!$H:$H,Base!Y$40))</f>
        <v>0</v>
      </c>
      <c r="Z50" s="161">
        <f ca="1">IF(Z$39&gt;=$AD$39,0,SUMIFS(SAÍDAS!$D:$D,SAÍDAS!$B:$B,Base!$Q50,SAÍDAS!$H:$H,Base!Z$40))</f>
        <v>0</v>
      </c>
      <c r="AA50" s="161">
        <f ca="1">IF(AA$39&gt;=$AD$39,0,SUMIFS(SAÍDAS!$D:$D,SAÍDAS!$B:$B,Base!$Q50,SAÍDAS!$H:$H,Base!AA$40))</f>
        <v>0</v>
      </c>
      <c r="AB50" s="161">
        <f ca="1">IF(AB$39&gt;=$AD$39,0,SUMIFS(SAÍDAS!$D:$D,SAÍDAS!$B:$B,Base!$Q50,SAÍDAS!$H:$H,Base!AB$40))</f>
        <v>0</v>
      </c>
      <c r="AC50" s="161">
        <f ca="1">IF(AC$39&gt;=$AD$39,0,SUMIFS(SAÍDAS!$D:$D,SAÍDAS!$B:$B,Base!$Q50,SAÍDAS!$H:$H,Base!AC$40))</f>
        <v>0</v>
      </c>
      <c r="AD50" s="160">
        <f t="shared" ca="1" si="8"/>
        <v>0</v>
      </c>
    </row>
    <row r="51" spans="1:30" x14ac:dyDescent="0.25">
      <c r="A51" s="160">
        <f>CADASTRO!A15</f>
        <v>0</v>
      </c>
      <c r="B51" s="160">
        <f>CADASTRO!B15</f>
        <v>0</v>
      </c>
      <c r="C51" s="161">
        <f>CADASTRO!D15</f>
        <v>0</v>
      </c>
      <c r="D51" s="161">
        <f>C51+SUMIFS(ENTRADAS!$D:$D,ENTRADAS!$B:$B,$B51,ENTRADAS!$I:$I,C$40)-SUMIFS(SAÍDAS!$D:$D,SAÍDAS!$B:$B,$B51,SAÍDAS!$H:$H,C$40)+SUMIFS(AJUSTE!$D:$D,AJUSTE!$B:$B,$B51,AJUSTE!$H:$H,C$40)</f>
        <v>0</v>
      </c>
      <c r="E51" s="161">
        <f>D51+SUMIFS(ENTRADAS!$D:$D,ENTRADAS!$B:$B,$B51,ENTRADAS!$I:$I,D$40)-SUMIFS(SAÍDAS!$D:$D,SAÍDAS!$B:$B,$B51,SAÍDAS!$H:$H,D$40)+SUMIFS(AJUSTE!$D:$D,AJUSTE!$B:$B,$B51,AJUSTE!$H:$H,D$40)</f>
        <v>0</v>
      </c>
      <c r="F51" s="161">
        <f>E51+SUMIFS(ENTRADAS!$D:$D,ENTRADAS!$B:$B,$B51,ENTRADAS!$I:$I,E$40)-SUMIFS(SAÍDAS!$D:$D,SAÍDAS!$B:$B,$B51,SAÍDAS!$H:$H,E$40)+SUMIFS(AJUSTE!$D:$D,AJUSTE!$B:$B,$B51,AJUSTE!$H:$H,E$40)</f>
        <v>0</v>
      </c>
      <c r="G51" s="161">
        <f>F51+SUMIFS(ENTRADAS!$D:$D,ENTRADAS!$B:$B,$B51,ENTRADAS!$I:$I,F$40)-SUMIFS(SAÍDAS!$D:$D,SAÍDAS!$B:$B,$B51,SAÍDAS!$H:$H,F$40)+SUMIFS(AJUSTE!$D:$D,AJUSTE!$B:$B,$B51,AJUSTE!$H:$H,F$40)</f>
        <v>0</v>
      </c>
      <c r="H51" s="161">
        <f>G51+SUMIFS(ENTRADAS!$D:$D,ENTRADAS!$B:$B,$B51,ENTRADAS!$I:$I,G$40)-SUMIFS(SAÍDAS!$D:$D,SAÍDAS!$B:$B,$B51,SAÍDAS!$H:$H,G$40)+SUMIFS(AJUSTE!$D:$D,AJUSTE!$B:$B,$B51,AJUSTE!$H:$H,G$40)</f>
        <v>0</v>
      </c>
      <c r="I51" s="161">
        <f>H51+SUMIFS(ENTRADAS!$D:$D,ENTRADAS!$B:$B,$B51,ENTRADAS!$I:$I,H$40)-SUMIFS(SAÍDAS!$D:$D,SAÍDAS!$B:$B,$B51,SAÍDAS!$H:$H,H$40)+SUMIFS(AJUSTE!$D:$D,AJUSTE!$B:$B,$B51,AJUSTE!$H:$H,H$40)</f>
        <v>0</v>
      </c>
      <c r="J51" s="161">
        <f>I51+SUMIFS(ENTRADAS!$D:$D,ENTRADAS!$B:$B,$B51,ENTRADAS!$I:$I,I$40)-SUMIFS(SAÍDAS!$D:$D,SAÍDAS!$B:$B,$B51,SAÍDAS!$H:$H,I$40)+SUMIFS(AJUSTE!$D:$D,AJUSTE!$B:$B,$B51,AJUSTE!$H:$H,I$40)</f>
        <v>0</v>
      </c>
      <c r="K51" s="161">
        <f>J51+SUMIFS(ENTRADAS!$D:$D,ENTRADAS!$B:$B,$B51,ENTRADAS!$I:$I,J$40)-SUMIFS(SAÍDAS!$D:$D,SAÍDAS!$B:$B,$B51,SAÍDAS!$H:$H,J$40)+SUMIFS(AJUSTE!$D:$D,AJUSTE!$B:$B,$B51,AJUSTE!$H:$H,J$40)</f>
        <v>0</v>
      </c>
      <c r="L51" s="161">
        <f>K51+SUMIFS(ENTRADAS!$D:$D,ENTRADAS!$B:$B,$B51,ENTRADAS!$I:$I,K$40)-SUMIFS(SAÍDAS!$D:$D,SAÍDAS!$B:$B,$B51,SAÍDAS!$H:$H,K$40)+SUMIFS(AJUSTE!$D:$D,AJUSTE!$B:$B,$B51,AJUSTE!$H:$H,K$40)</f>
        <v>0</v>
      </c>
      <c r="M51" s="161">
        <f>L51+SUMIFS(ENTRADAS!$D:$D,ENTRADAS!$B:$B,$B51,ENTRADAS!$I:$I,L$40)-SUMIFS(SAÍDAS!$D:$D,SAÍDAS!$B:$B,$B51,SAÍDAS!$H:$H,L$40)+SUMIFS(AJUSTE!$D:$D,AJUSTE!$B:$B,$B51,AJUSTE!$H:$H,L$40)</f>
        <v>0</v>
      </c>
      <c r="N51" s="161">
        <f>M51+SUMIFS(ENTRADAS!$D:$D,ENTRADAS!$B:$B,$B51,ENTRADAS!$I:$I,M$40)-SUMIFS(SAÍDAS!$D:$D,SAÍDAS!$B:$B,$B51,SAÍDAS!$H:$H,M$40)+SUMIFS(AJUSTE!$D:$D,AJUSTE!$B:$B,$B51,AJUSTE!$H:$H,M$40)</f>
        <v>0</v>
      </c>
      <c r="P51" s="160">
        <f>CADASTRO!A15</f>
        <v>0</v>
      </c>
      <c r="Q51" s="160">
        <f>CADASTRO!B15</f>
        <v>0</v>
      </c>
      <c r="R51" s="161">
        <f ca="1">IF(R$39&gt;=$AD$39,0,SUMIFS(SAÍDAS!$D:$D,SAÍDAS!$B:$B,Base!$Q51,SAÍDAS!$H:$H,Base!R$40))</f>
        <v>0</v>
      </c>
      <c r="S51" s="161">
        <f ca="1">IF(S$39&gt;=$AD$39,0,SUMIFS(SAÍDAS!$D:$D,SAÍDAS!$B:$B,Base!$Q51,SAÍDAS!$H:$H,Base!S$40))</f>
        <v>0</v>
      </c>
      <c r="T51" s="161">
        <f ca="1">IF(T$39&gt;=$AD$39,0,SUMIFS(SAÍDAS!$D:$D,SAÍDAS!$B:$B,Base!$Q51,SAÍDAS!$H:$H,Base!T$40))</f>
        <v>0</v>
      </c>
      <c r="U51" s="161">
        <f ca="1">IF(U$39&gt;=$AD$39,0,SUMIFS(SAÍDAS!$D:$D,SAÍDAS!$B:$B,Base!$Q51,SAÍDAS!$H:$H,Base!U$40))</f>
        <v>0</v>
      </c>
      <c r="V51" s="161">
        <f ca="1">IF(V$39&gt;=$AD$39,0,SUMIFS(SAÍDAS!$D:$D,SAÍDAS!$B:$B,Base!$Q51,SAÍDAS!$H:$H,Base!V$40))</f>
        <v>0</v>
      </c>
      <c r="W51" s="161">
        <f ca="1">IF(W$39&gt;=$AD$39,0,SUMIFS(SAÍDAS!$D:$D,SAÍDAS!$B:$B,Base!$Q51,SAÍDAS!$H:$H,Base!W$40))</f>
        <v>0</v>
      </c>
      <c r="X51" s="161">
        <f ca="1">IF(X$39&gt;=$AD$39,0,SUMIFS(SAÍDAS!$D:$D,SAÍDAS!$B:$B,Base!$Q51,SAÍDAS!$H:$H,Base!X$40))</f>
        <v>0</v>
      </c>
      <c r="Y51" s="161">
        <f ca="1">IF(Y$39&gt;=$AD$39,0,SUMIFS(SAÍDAS!$D:$D,SAÍDAS!$B:$B,Base!$Q51,SAÍDAS!$H:$H,Base!Y$40))</f>
        <v>0</v>
      </c>
      <c r="Z51" s="161">
        <f ca="1">IF(Z$39&gt;=$AD$39,0,SUMIFS(SAÍDAS!$D:$D,SAÍDAS!$B:$B,Base!$Q51,SAÍDAS!$H:$H,Base!Z$40))</f>
        <v>0</v>
      </c>
      <c r="AA51" s="161">
        <f ca="1">IF(AA$39&gt;=$AD$39,0,SUMIFS(SAÍDAS!$D:$D,SAÍDAS!$B:$B,Base!$Q51,SAÍDAS!$H:$H,Base!AA$40))</f>
        <v>0</v>
      </c>
      <c r="AB51" s="161">
        <f ca="1">IF(AB$39&gt;=$AD$39,0,SUMIFS(SAÍDAS!$D:$D,SAÍDAS!$B:$B,Base!$Q51,SAÍDAS!$H:$H,Base!AB$40))</f>
        <v>0</v>
      </c>
      <c r="AC51" s="161">
        <f ca="1">IF(AC$39&gt;=$AD$39,0,SUMIFS(SAÍDAS!$D:$D,SAÍDAS!$B:$B,Base!$Q51,SAÍDAS!$H:$H,Base!AC$40))</f>
        <v>0</v>
      </c>
      <c r="AD51" s="160">
        <f t="shared" ca="1" si="8"/>
        <v>0</v>
      </c>
    </row>
    <row r="52" spans="1:30" x14ac:dyDescent="0.25">
      <c r="A52" s="160">
        <f>CADASTRO!A16</f>
        <v>0</v>
      </c>
      <c r="B52" s="160">
        <f>CADASTRO!B16</f>
        <v>0</v>
      </c>
      <c r="C52" s="161">
        <f>CADASTRO!D16</f>
        <v>0</v>
      </c>
      <c r="D52" s="161">
        <f>C52+SUMIFS(ENTRADAS!$D:$D,ENTRADAS!$B:$B,$B52,ENTRADAS!$I:$I,C$40)-SUMIFS(SAÍDAS!$D:$D,SAÍDAS!$B:$B,$B52,SAÍDAS!$H:$H,C$40)+SUMIFS(AJUSTE!$D:$D,AJUSTE!$B:$B,$B52,AJUSTE!$H:$H,C$40)</f>
        <v>0</v>
      </c>
      <c r="E52" s="161">
        <f>D52+SUMIFS(ENTRADAS!$D:$D,ENTRADAS!$B:$B,$B52,ENTRADAS!$I:$I,D$40)-SUMIFS(SAÍDAS!$D:$D,SAÍDAS!$B:$B,$B52,SAÍDAS!$H:$H,D$40)+SUMIFS(AJUSTE!$D:$D,AJUSTE!$B:$B,$B52,AJUSTE!$H:$H,D$40)</f>
        <v>0</v>
      </c>
      <c r="F52" s="161">
        <f>E52+SUMIFS(ENTRADAS!$D:$D,ENTRADAS!$B:$B,$B52,ENTRADAS!$I:$I,E$40)-SUMIFS(SAÍDAS!$D:$D,SAÍDAS!$B:$B,$B52,SAÍDAS!$H:$H,E$40)+SUMIFS(AJUSTE!$D:$D,AJUSTE!$B:$B,$B52,AJUSTE!$H:$H,E$40)</f>
        <v>0</v>
      </c>
      <c r="G52" s="161">
        <f>F52+SUMIFS(ENTRADAS!$D:$D,ENTRADAS!$B:$B,$B52,ENTRADAS!$I:$I,F$40)-SUMIFS(SAÍDAS!$D:$D,SAÍDAS!$B:$B,$B52,SAÍDAS!$H:$H,F$40)+SUMIFS(AJUSTE!$D:$D,AJUSTE!$B:$B,$B52,AJUSTE!$H:$H,F$40)</f>
        <v>0</v>
      </c>
      <c r="H52" s="161">
        <f>G52+SUMIFS(ENTRADAS!$D:$D,ENTRADAS!$B:$B,$B52,ENTRADAS!$I:$I,G$40)-SUMIFS(SAÍDAS!$D:$D,SAÍDAS!$B:$B,$B52,SAÍDAS!$H:$H,G$40)+SUMIFS(AJUSTE!$D:$D,AJUSTE!$B:$B,$B52,AJUSTE!$H:$H,G$40)</f>
        <v>0</v>
      </c>
      <c r="I52" s="161">
        <f>H52+SUMIFS(ENTRADAS!$D:$D,ENTRADAS!$B:$B,$B52,ENTRADAS!$I:$I,H$40)-SUMIFS(SAÍDAS!$D:$D,SAÍDAS!$B:$B,$B52,SAÍDAS!$H:$H,H$40)+SUMIFS(AJUSTE!$D:$D,AJUSTE!$B:$B,$B52,AJUSTE!$H:$H,H$40)</f>
        <v>0</v>
      </c>
      <c r="J52" s="161">
        <f>I52+SUMIFS(ENTRADAS!$D:$D,ENTRADAS!$B:$B,$B52,ENTRADAS!$I:$I,I$40)-SUMIFS(SAÍDAS!$D:$D,SAÍDAS!$B:$B,$B52,SAÍDAS!$H:$H,I$40)+SUMIFS(AJUSTE!$D:$D,AJUSTE!$B:$B,$B52,AJUSTE!$H:$H,I$40)</f>
        <v>0</v>
      </c>
      <c r="K52" s="161">
        <f>J52+SUMIFS(ENTRADAS!$D:$D,ENTRADAS!$B:$B,$B52,ENTRADAS!$I:$I,J$40)-SUMIFS(SAÍDAS!$D:$D,SAÍDAS!$B:$B,$B52,SAÍDAS!$H:$H,J$40)+SUMIFS(AJUSTE!$D:$D,AJUSTE!$B:$B,$B52,AJUSTE!$H:$H,J$40)</f>
        <v>0</v>
      </c>
      <c r="L52" s="161">
        <f>K52+SUMIFS(ENTRADAS!$D:$D,ENTRADAS!$B:$B,$B52,ENTRADAS!$I:$I,K$40)-SUMIFS(SAÍDAS!$D:$D,SAÍDAS!$B:$B,$B52,SAÍDAS!$H:$H,K$40)+SUMIFS(AJUSTE!$D:$D,AJUSTE!$B:$B,$B52,AJUSTE!$H:$H,K$40)</f>
        <v>0</v>
      </c>
      <c r="M52" s="161">
        <f>L52+SUMIFS(ENTRADAS!$D:$D,ENTRADAS!$B:$B,$B52,ENTRADAS!$I:$I,L$40)-SUMIFS(SAÍDAS!$D:$D,SAÍDAS!$B:$B,$B52,SAÍDAS!$H:$H,L$40)+SUMIFS(AJUSTE!$D:$D,AJUSTE!$B:$B,$B52,AJUSTE!$H:$H,L$40)</f>
        <v>0</v>
      </c>
      <c r="N52" s="161">
        <f>M52+SUMIFS(ENTRADAS!$D:$D,ENTRADAS!$B:$B,$B52,ENTRADAS!$I:$I,M$40)-SUMIFS(SAÍDAS!$D:$D,SAÍDAS!$B:$B,$B52,SAÍDAS!$H:$H,M$40)+SUMIFS(AJUSTE!$D:$D,AJUSTE!$B:$B,$B52,AJUSTE!$H:$H,M$40)</f>
        <v>0</v>
      </c>
      <c r="P52" s="160">
        <f>CADASTRO!A16</f>
        <v>0</v>
      </c>
      <c r="Q52" s="160">
        <f>CADASTRO!B16</f>
        <v>0</v>
      </c>
      <c r="R52" s="161">
        <f ca="1">IF(R$39&gt;=$AD$39,0,SUMIFS(SAÍDAS!$D:$D,SAÍDAS!$B:$B,Base!$Q52,SAÍDAS!$H:$H,Base!R$40))</f>
        <v>0</v>
      </c>
      <c r="S52" s="161">
        <f ca="1">IF(S$39&gt;=$AD$39,0,SUMIFS(SAÍDAS!$D:$D,SAÍDAS!$B:$B,Base!$Q52,SAÍDAS!$H:$H,Base!S$40))</f>
        <v>0</v>
      </c>
      <c r="T52" s="161">
        <f ca="1">IF(T$39&gt;=$AD$39,0,SUMIFS(SAÍDAS!$D:$D,SAÍDAS!$B:$B,Base!$Q52,SAÍDAS!$H:$H,Base!T$40))</f>
        <v>0</v>
      </c>
      <c r="U52" s="161">
        <f ca="1">IF(U$39&gt;=$AD$39,0,SUMIFS(SAÍDAS!$D:$D,SAÍDAS!$B:$B,Base!$Q52,SAÍDAS!$H:$H,Base!U$40))</f>
        <v>0</v>
      </c>
      <c r="V52" s="161">
        <f ca="1">IF(V$39&gt;=$AD$39,0,SUMIFS(SAÍDAS!$D:$D,SAÍDAS!$B:$B,Base!$Q52,SAÍDAS!$H:$H,Base!V$40))</f>
        <v>0</v>
      </c>
      <c r="W52" s="161">
        <f ca="1">IF(W$39&gt;=$AD$39,0,SUMIFS(SAÍDAS!$D:$D,SAÍDAS!$B:$B,Base!$Q52,SAÍDAS!$H:$H,Base!W$40))</f>
        <v>0</v>
      </c>
      <c r="X52" s="161">
        <f ca="1">IF(X$39&gt;=$AD$39,0,SUMIFS(SAÍDAS!$D:$D,SAÍDAS!$B:$B,Base!$Q52,SAÍDAS!$H:$H,Base!X$40))</f>
        <v>0</v>
      </c>
      <c r="Y52" s="161">
        <f ca="1">IF(Y$39&gt;=$AD$39,0,SUMIFS(SAÍDAS!$D:$D,SAÍDAS!$B:$B,Base!$Q52,SAÍDAS!$H:$H,Base!Y$40))</f>
        <v>0</v>
      </c>
      <c r="Z52" s="161">
        <f ca="1">IF(Z$39&gt;=$AD$39,0,SUMIFS(SAÍDAS!$D:$D,SAÍDAS!$B:$B,Base!$Q52,SAÍDAS!$H:$H,Base!Z$40))</f>
        <v>0</v>
      </c>
      <c r="AA52" s="161">
        <f ca="1">IF(AA$39&gt;=$AD$39,0,SUMIFS(SAÍDAS!$D:$D,SAÍDAS!$B:$B,Base!$Q52,SAÍDAS!$H:$H,Base!AA$40))</f>
        <v>0</v>
      </c>
      <c r="AB52" s="161">
        <f ca="1">IF(AB$39&gt;=$AD$39,0,SUMIFS(SAÍDAS!$D:$D,SAÍDAS!$B:$B,Base!$Q52,SAÍDAS!$H:$H,Base!AB$40))</f>
        <v>0</v>
      </c>
      <c r="AC52" s="161">
        <f ca="1">IF(AC$39&gt;=$AD$39,0,SUMIFS(SAÍDAS!$D:$D,SAÍDAS!$B:$B,Base!$Q52,SAÍDAS!$H:$H,Base!AC$40))</f>
        <v>0</v>
      </c>
      <c r="AD52" s="160">
        <f t="shared" ca="1" si="8"/>
        <v>0</v>
      </c>
    </row>
    <row r="53" spans="1:30" x14ac:dyDescent="0.25">
      <c r="A53" s="160">
        <f>CADASTRO!A17</f>
        <v>0</v>
      </c>
      <c r="B53" s="160">
        <f>CADASTRO!B17</f>
        <v>0</v>
      </c>
      <c r="C53" s="161">
        <f>CADASTRO!D17</f>
        <v>0</v>
      </c>
      <c r="D53" s="161">
        <f>C53+SUMIFS(ENTRADAS!$D:$D,ENTRADAS!$B:$B,$B53,ENTRADAS!$I:$I,C$40)-SUMIFS(SAÍDAS!$D:$D,SAÍDAS!$B:$B,$B53,SAÍDAS!$H:$H,C$40)+SUMIFS(AJUSTE!$D:$D,AJUSTE!$B:$B,$B53,AJUSTE!$H:$H,C$40)</f>
        <v>0</v>
      </c>
      <c r="E53" s="161">
        <f>D53+SUMIFS(ENTRADAS!$D:$D,ENTRADAS!$B:$B,$B53,ENTRADAS!$I:$I,D$40)-SUMIFS(SAÍDAS!$D:$D,SAÍDAS!$B:$B,$B53,SAÍDAS!$H:$H,D$40)+SUMIFS(AJUSTE!$D:$D,AJUSTE!$B:$B,$B53,AJUSTE!$H:$H,D$40)</f>
        <v>0</v>
      </c>
      <c r="F53" s="161">
        <f>E53+SUMIFS(ENTRADAS!$D:$D,ENTRADAS!$B:$B,$B53,ENTRADAS!$I:$I,E$40)-SUMIFS(SAÍDAS!$D:$D,SAÍDAS!$B:$B,$B53,SAÍDAS!$H:$H,E$40)+SUMIFS(AJUSTE!$D:$D,AJUSTE!$B:$B,$B53,AJUSTE!$H:$H,E$40)</f>
        <v>0</v>
      </c>
      <c r="G53" s="161">
        <f>F53+SUMIFS(ENTRADAS!$D:$D,ENTRADAS!$B:$B,$B53,ENTRADAS!$I:$I,F$40)-SUMIFS(SAÍDAS!$D:$D,SAÍDAS!$B:$B,$B53,SAÍDAS!$H:$H,F$40)+SUMIFS(AJUSTE!$D:$D,AJUSTE!$B:$B,$B53,AJUSTE!$H:$H,F$40)</f>
        <v>0</v>
      </c>
      <c r="H53" s="161">
        <f>G53+SUMIFS(ENTRADAS!$D:$D,ENTRADAS!$B:$B,$B53,ENTRADAS!$I:$I,G$40)-SUMIFS(SAÍDAS!$D:$D,SAÍDAS!$B:$B,$B53,SAÍDAS!$H:$H,G$40)+SUMIFS(AJUSTE!$D:$D,AJUSTE!$B:$B,$B53,AJUSTE!$H:$H,G$40)</f>
        <v>0</v>
      </c>
      <c r="I53" s="161">
        <f>H53+SUMIFS(ENTRADAS!$D:$D,ENTRADAS!$B:$B,$B53,ENTRADAS!$I:$I,H$40)-SUMIFS(SAÍDAS!$D:$D,SAÍDAS!$B:$B,$B53,SAÍDAS!$H:$H,H$40)+SUMIFS(AJUSTE!$D:$D,AJUSTE!$B:$B,$B53,AJUSTE!$H:$H,H$40)</f>
        <v>0</v>
      </c>
      <c r="J53" s="161">
        <f>I53+SUMIFS(ENTRADAS!$D:$D,ENTRADAS!$B:$B,$B53,ENTRADAS!$I:$I,I$40)-SUMIFS(SAÍDAS!$D:$D,SAÍDAS!$B:$B,$B53,SAÍDAS!$H:$H,I$40)+SUMIFS(AJUSTE!$D:$D,AJUSTE!$B:$B,$B53,AJUSTE!$H:$H,I$40)</f>
        <v>0</v>
      </c>
      <c r="K53" s="161">
        <f>J53+SUMIFS(ENTRADAS!$D:$D,ENTRADAS!$B:$B,$B53,ENTRADAS!$I:$I,J$40)-SUMIFS(SAÍDAS!$D:$D,SAÍDAS!$B:$B,$B53,SAÍDAS!$H:$H,J$40)+SUMIFS(AJUSTE!$D:$D,AJUSTE!$B:$B,$B53,AJUSTE!$H:$H,J$40)</f>
        <v>0</v>
      </c>
      <c r="L53" s="161">
        <f>K53+SUMIFS(ENTRADAS!$D:$D,ENTRADAS!$B:$B,$B53,ENTRADAS!$I:$I,K$40)-SUMIFS(SAÍDAS!$D:$D,SAÍDAS!$B:$B,$B53,SAÍDAS!$H:$H,K$40)+SUMIFS(AJUSTE!$D:$D,AJUSTE!$B:$B,$B53,AJUSTE!$H:$H,K$40)</f>
        <v>0</v>
      </c>
      <c r="M53" s="161">
        <f>L53+SUMIFS(ENTRADAS!$D:$D,ENTRADAS!$B:$B,$B53,ENTRADAS!$I:$I,L$40)-SUMIFS(SAÍDAS!$D:$D,SAÍDAS!$B:$B,$B53,SAÍDAS!$H:$H,L$40)+SUMIFS(AJUSTE!$D:$D,AJUSTE!$B:$B,$B53,AJUSTE!$H:$H,L$40)</f>
        <v>0</v>
      </c>
      <c r="N53" s="161">
        <f>M53+SUMIFS(ENTRADAS!$D:$D,ENTRADAS!$B:$B,$B53,ENTRADAS!$I:$I,M$40)-SUMIFS(SAÍDAS!$D:$D,SAÍDAS!$B:$B,$B53,SAÍDAS!$H:$H,M$40)+SUMIFS(AJUSTE!$D:$D,AJUSTE!$B:$B,$B53,AJUSTE!$H:$H,M$40)</f>
        <v>0</v>
      </c>
      <c r="P53" s="160">
        <f>CADASTRO!A17</f>
        <v>0</v>
      </c>
      <c r="Q53" s="160">
        <f>CADASTRO!B17</f>
        <v>0</v>
      </c>
      <c r="R53" s="161">
        <f ca="1">IF(R$39&gt;=$AD$39,0,SUMIFS(SAÍDAS!$D:$D,SAÍDAS!$B:$B,Base!$Q53,SAÍDAS!$H:$H,Base!R$40))</f>
        <v>0</v>
      </c>
      <c r="S53" s="161">
        <f ca="1">IF(S$39&gt;=$AD$39,0,SUMIFS(SAÍDAS!$D:$D,SAÍDAS!$B:$B,Base!$Q53,SAÍDAS!$H:$H,Base!S$40))</f>
        <v>0</v>
      </c>
      <c r="T53" s="161">
        <f ca="1">IF(T$39&gt;=$AD$39,0,SUMIFS(SAÍDAS!$D:$D,SAÍDAS!$B:$B,Base!$Q53,SAÍDAS!$H:$H,Base!T$40))</f>
        <v>0</v>
      </c>
      <c r="U53" s="161">
        <f ca="1">IF(U$39&gt;=$AD$39,0,SUMIFS(SAÍDAS!$D:$D,SAÍDAS!$B:$B,Base!$Q53,SAÍDAS!$H:$H,Base!U$40))</f>
        <v>0</v>
      </c>
      <c r="V53" s="161">
        <f ca="1">IF(V$39&gt;=$AD$39,0,SUMIFS(SAÍDAS!$D:$D,SAÍDAS!$B:$B,Base!$Q53,SAÍDAS!$H:$H,Base!V$40))</f>
        <v>0</v>
      </c>
      <c r="W53" s="161">
        <f ca="1">IF(W$39&gt;=$AD$39,0,SUMIFS(SAÍDAS!$D:$D,SAÍDAS!$B:$B,Base!$Q53,SAÍDAS!$H:$H,Base!W$40))</f>
        <v>0</v>
      </c>
      <c r="X53" s="161">
        <f ca="1">IF(X$39&gt;=$AD$39,0,SUMIFS(SAÍDAS!$D:$D,SAÍDAS!$B:$B,Base!$Q53,SAÍDAS!$H:$H,Base!X$40))</f>
        <v>0</v>
      </c>
      <c r="Y53" s="161">
        <f ca="1">IF(Y$39&gt;=$AD$39,0,SUMIFS(SAÍDAS!$D:$D,SAÍDAS!$B:$B,Base!$Q53,SAÍDAS!$H:$H,Base!Y$40))</f>
        <v>0</v>
      </c>
      <c r="Z53" s="161">
        <f ca="1">IF(Z$39&gt;=$AD$39,0,SUMIFS(SAÍDAS!$D:$D,SAÍDAS!$B:$B,Base!$Q53,SAÍDAS!$H:$H,Base!Z$40))</f>
        <v>0</v>
      </c>
      <c r="AA53" s="161">
        <f ca="1">IF(AA$39&gt;=$AD$39,0,SUMIFS(SAÍDAS!$D:$D,SAÍDAS!$B:$B,Base!$Q53,SAÍDAS!$H:$H,Base!AA$40))</f>
        <v>0</v>
      </c>
      <c r="AB53" s="161">
        <f ca="1">IF(AB$39&gt;=$AD$39,0,SUMIFS(SAÍDAS!$D:$D,SAÍDAS!$B:$B,Base!$Q53,SAÍDAS!$H:$H,Base!AB$40))</f>
        <v>0</v>
      </c>
      <c r="AC53" s="161">
        <f ca="1">IF(AC$39&gt;=$AD$39,0,SUMIFS(SAÍDAS!$D:$D,SAÍDAS!$B:$B,Base!$Q53,SAÍDAS!$H:$H,Base!AC$40))</f>
        <v>0</v>
      </c>
      <c r="AD53" s="160">
        <f t="shared" ca="1" si="8"/>
        <v>0</v>
      </c>
    </row>
    <row r="54" spans="1:30" x14ac:dyDescent="0.25">
      <c r="A54" s="160">
        <f>CADASTRO!A18</f>
        <v>0</v>
      </c>
      <c r="B54" s="160">
        <f>CADASTRO!B18</f>
        <v>0</v>
      </c>
      <c r="C54" s="161">
        <f>CADASTRO!D18</f>
        <v>0</v>
      </c>
      <c r="D54" s="161">
        <f>C54+SUMIFS(ENTRADAS!$D:$D,ENTRADAS!$B:$B,$B54,ENTRADAS!$I:$I,C$40)-SUMIFS(SAÍDAS!$D:$D,SAÍDAS!$B:$B,$B54,SAÍDAS!$H:$H,C$40)+SUMIFS(AJUSTE!$D:$D,AJUSTE!$B:$B,$B54,AJUSTE!$H:$H,C$40)</f>
        <v>0</v>
      </c>
      <c r="E54" s="161">
        <f>D54+SUMIFS(ENTRADAS!$D:$D,ENTRADAS!$B:$B,$B54,ENTRADAS!$I:$I,D$40)-SUMIFS(SAÍDAS!$D:$D,SAÍDAS!$B:$B,$B54,SAÍDAS!$H:$H,D$40)+SUMIFS(AJUSTE!$D:$D,AJUSTE!$B:$B,$B54,AJUSTE!$H:$H,D$40)</f>
        <v>0</v>
      </c>
      <c r="F54" s="161">
        <f>E54+SUMIFS(ENTRADAS!$D:$D,ENTRADAS!$B:$B,$B54,ENTRADAS!$I:$I,E$40)-SUMIFS(SAÍDAS!$D:$D,SAÍDAS!$B:$B,$B54,SAÍDAS!$H:$H,E$40)+SUMIFS(AJUSTE!$D:$D,AJUSTE!$B:$B,$B54,AJUSTE!$H:$H,E$40)</f>
        <v>0</v>
      </c>
      <c r="G54" s="161">
        <f>F54+SUMIFS(ENTRADAS!$D:$D,ENTRADAS!$B:$B,$B54,ENTRADAS!$I:$I,F$40)-SUMIFS(SAÍDAS!$D:$D,SAÍDAS!$B:$B,$B54,SAÍDAS!$H:$H,F$40)+SUMIFS(AJUSTE!$D:$D,AJUSTE!$B:$B,$B54,AJUSTE!$H:$H,F$40)</f>
        <v>0</v>
      </c>
      <c r="H54" s="161">
        <f>G54+SUMIFS(ENTRADAS!$D:$D,ENTRADAS!$B:$B,$B54,ENTRADAS!$I:$I,G$40)-SUMIFS(SAÍDAS!$D:$D,SAÍDAS!$B:$B,$B54,SAÍDAS!$H:$H,G$40)+SUMIFS(AJUSTE!$D:$D,AJUSTE!$B:$B,$B54,AJUSTE!$H:$H,G$40)</f>
        <v>0</v>
      </c>
      <c r="I54" s="161">
        <f>H54+SUMIFS(ENTRADAS!$D:$D,ENTRADAS!$B:$B,$B54,ENTRADAS!$I:$I,H$40)-SUMIFS(SAÍDAS!$D:$D,SAÍDAS!$B:$B,$B54,SAÍDAS!$H:$H,H$40)+SUMIFS(AJUSTE!$D:$D,AJUSTE!$B:$B,$B54,AJUSTE!$H:$H,H$40)</f>
        <v>0</v>
      </c>
      <c r="J54" s="161">
        <f>I54+SUMIFS(ENTRADAS!$D:$D,ENTRADAS!$B:$B,$B54,ENTRADAS!$I:$I,I$40)-SUMIFS(SAÍDAS!$D:$D,SAÍDAS!$B:$B,$B54,SAÍDAS!$H:$H,I$40)+SUMIFS(AJUSTE!$D:$D,AJUSTE!$B:$B,$B54,AJUSTE!$H:$H,I$40)</f>
        <v>0</v>
      </c>
      <c r="K54" s="161">
        <f>J54+SUMIFS(ENTRADAS!$D:$D,ENTRADAS!$B:$B,$B54,ENTRADAS!$I:$I,J$40)-SUMIFS(SAÍDAS!$D:$D,SAÍDAS!$B:$B,$B54,SAÍDAS!$H:$H,J$40)+SUMIFS(AJUSTE!$D:$D,AJUSTE!$B:$B,$B54,AJUSTE!$H:$H,J$40)</f>
        <v>0</v>
      </c>
      <c r="L54" s="161">
        <f>K54+SUMIFS(ENTRADAS!$D:$D,ENTRADAS!$B:$B,$B54,ENTRADAS!$I:$I,K$40)-SUMIFS(SAÍDAS!$D:$D,SAÍDAS!$B:$B,$B54,SAÍDAS!$H:$H,K$40)+SUMIFS(AJUSTE!$D:$D,AJUSTE!$B:$B,$B54,AJUSTE!$H:$H,K$40)</f>
        <v>0</v>
      </c>
      <c r="M54" s="161">
        <f>L54+SUMIFS(ENTRADAS!$D:$D,ENTRADAS!$B:$B,$B54,ENTRADAS!$I:$I,L$40)-SUMIFS(SAÍDAS!$D:$D,SAÍDAS!$B:$B,$B54,SAÍDAS!$H:$H,L$40)+SUMIFS(AJUSTE!$D:$D,AJUSTE!$B:$B,$B54,AJUSTE!$H:$H,L$40)</f>
        <v>0</v>
      </c>
      <c r="N54" s="161">
        <f>M54+SUMIFS(ENTRADAS!$D:$D,ENTRADAS!$B:$B,$B54,ENTRADAS!$I:$I,M$40)-SUMIFS(SAÍDAS!$D:$D,SAÍDAS!$B:$B,$B54,SAÍDAS!$H:$H,M$40)+SUMIFS(AJUSTE!$D:$D,AJUSTE!$B:$B,$B54,AJUSTE!$H:$H,M$40)</f>
        <v>0</v>
      </c>
      <c r="P54" s="160">
        <f>CADASTRO!A18</f>
        <v>0</v>
      </c>
      <c r="Q54" s="160">
        <f>CADASTRO!B18</f>
        <v>0</v>
      </c>
      <c r="R54" s="161">
        <f ca="1">IF(R$39&gt;=$AD$39,0,SUMIFS(SAÍDAS!$D:$D,SAÍDAS!$B:$B,Base!$Q54,SAÍDAS!$H:$H,Base!R$40))</f>
        <v>0</v>
      </c>
      <c r="S54" s="161">
        <f ca="1">IF(S$39&gt;=$AD$39,0,SUMIFS(SAÍDAS!$D:$D,SAÍDAS!$B:$B,Base!$Q54,SAÍDAS!$H:$H,Base!S$40))</f>
        <v>0</v>
      </c>
      <c r="T54" s="161">
        <f ca="1">IF(T$39&gt;=$AD$39,0,SUMIFS(SAÍDAS!$D:$D,SAÍDAS!$B:$B,Base!$Q54,SAÍDAS!$H:$H,Base!T$40))</f>
        <v>0</v>
      </c>
      <c r="U54" s="161">
        <f ca="1">IF(U$39&gt;=$AD$39,0,SUMIFS(SAÍDAS!$D:$D,SAÍDAS!$B:$B,Base!$Q54,SAÍDAS!$H:$H,Base!U$40))</f>
        <v>0</v>
      </c>
      <c r="V54" s="161">
        <f ca="1">IF(V$39&gt;=$AD$39,0,SUMIFS(SAÍDAS!$D:$D,SAÍDAS!$B:$B,Base!$Q54,SAÍDAS!$H:$H,Base!V$40))</f>
        <v>0</v>
      </c>
      <c r="W54" s="161">
        <f ca="1">IF(W$39&gt;=$AD$39,0,SUMIFS(SAÍDAS!$D:$D,SAÍDAS!$B:$B,Base!$Q54,SAÍDAS!$H:$H,Base!W$40))</f>
        <v>0</v>
      </c>
      <c r="X54" s="161">
        <f ca="1">IF(X$39&gt;=$AD$39,0,SUMIFS(SAÍDAS!$D:$D,SAÍDAS!$B:$B,Base!$Q54,SAÍDAS!$H:$H,Base!X$40))</f>
        <v>0</v>
      </c>
      <c r="Y54" s="161">
        <f ca="1">IF(Y$39&gt;=$AD$39,0,SUMIFS(SAÍDAS!$D:$D,SAÍDAS!$B:$B,Base!$Q54,SAÍDAS!$H:$H,Base!Y$40))</f>
        <v>0</v>
      </c>
      <c r="Z54" s="161">
        <f ca="1">IF(Z$39&gt;=$AD$39,0,SUMIFS(SAÍDAS!$D:$D,SAÍDAS!$B:$B,Base!$Q54,SAÍDAS!$H:$H,Base!Z$40))</f>
        <v>0</v>
      </c>
      <c r="AA54" s="161">
        <f ca="1">IF(AA$39&gt;=$AD$39,0,SUMIFS(SAÍDAS!$D:$D,SAÍDAS!$B:$B,Base!$Q54,SAÍDAS!$H:$H,Base!AA$40))</f>
        <v>0</v>
      </c>
      <c r="AB54" s="161">
        <f ca="1">IF(AB$39&gt;=$AD$39,0,SUMIFS(SAÍDAS!$D:$D,SAÍDAS!$B:$B,Base!$Q54,SAÍDAS!$H:$H,Base!AB$40))</f>
        <v>0</v>
      </c>
      <c r="AC54" s="161">
        <f ca="1">IF(AC$39&gt;=$AD$39,0,SUMIFS(SAÍDAS!$D:$D,SAÍDAS!$B:$B,Base!$Q54,SAÍDAS!$H:$H,Base!AC$40))</f>
        <v>0</v>
      </c>
      <c r="AD54" s="160">
        <f t="shared" ca="1" si="8"/>
        <v>0</v>
      </c>
    </row>
    <row r="55" spans="1:30" x14ac:dyDescent="0.25">
      <c r="A55" s="160">
        <f>CADASTRO!A19</f>
        <v>0</v>
      </c>
      <c r="B55" s="160">
        <f>CADASTRO!B19</f>
        <v>0</v>
      </c>
      <c r="C55" s="161">
        <f>CADASTRO!D19</f>
        <v>0</v>
      </c>
      <c r="D55" s="161">
        <f>C55+SUMIFS(ENTRADAS!$D:$D,ENTRADAS!$B:$B,$B55,ENTRADAS!$I:$I,C$40)-SUMIFS(SAÍDAS!$D:$D,SAÍDAS!$B:$B,$B55,SAÍDAS!$H:$H,C$40)+SUMIFS(AJUSTE!$D:$D,AJUSTE!$B:$B,$B55,AJUSTE!$H:$H,C$40)</f>
        <v>0</v>
      </c>
      <c r="E55" s="161">
        <f>D55+SUMIFS(ENTRADAS!$D:$D,ENTRADAS!$B:$B,$B55,ENTRADAS!$I:$I,D$40)-SUMIFS(SAÍDAS!$D:$D,SAÍDAS!$B:$B,$B55,SAÍDAS!$H:$H,D$40)+SUMIFS(AJUSTE!$D:$D,AJUSTE!$B:$B,$B55,AJUSTE!$H:$H,D$40)</f>
        <v>0</v>
      </c>
      <c r="F55" s="161">
        <f>E55+SUMIFS(ENTRADAS!$D:$D,ENTRADAS!$B:$B,$B55,ENTRADAS!$I:$I,E$40)-SUMIFS(SAÍDAS!$D:$D,SAÍDAS!$B:$B,$B55,SAÍDAS!$H:$H,E$40)+SUMIFS(AJUSTE!$D:$D,AJUSTE!$B:$B,$B55,AJUSTE!$H:$H,E$40)</f>
        <v>0</v>
      </c>
      <c r="G55" s="161">
        <f>F55+SUMIFS(ENTRADAS!$D:$D,ENTRADAS!$B:$B,$B55,ENTRADAS!$I:$I,F$40)-SUMIFS(SAÍDAS!$D:$D,SAÍDAS!$B:$B,$B55,SAÍDAS!$H:$H,F$40)+SUMIFS(AJUSTE!$D:$D,AJUSTE!$B:$B,$B55,AJUSTE!$H:$H,F$40)</f>
        <v>0</v>
      </c>
      <c r="H55" s="161">
        <f>G55+SUMIFS(ENTRADAS!$D:$D,ENTRADAS!$B:$B,$B55,ENTRADAS!$I:$I,G$40)-SUMIFS(SAÍDAS!$D:$D,SAÍDAS!$B:$B,$B55,SAÍDAS!$H:$H,G$40)+SUMIFS(AJUSTE!$D:$D,AJUSTE!$B:$B,$B55,AJUSTE!$H:$H,G$40)</f>
        <v>0</v>
      </c>
      <c r="I55" s="161">
        <f>H55+SUMIFS(ENTRADAS!$D:$D,ENTRADAS!$B:$B,$B55,ENTRADAS!$I:$I,H$40)-SUMIFS(SAÍDAS!$D:$D,SAÍDAS!$B:$B,$B55,SAÍDAS!$H:$H,H$40)+SUMIFS(AJUSTE!$D:$D,AJUSTE!$B:$B,$B55,AJUSTE!$H:$H,H$40)</f>
        <v>0</v>
      </c>
      <c r="J55" s="161">
        <f>I55+SUMIFS(ENTRADAS!$D:$D,ENTRADAS!$B:$B,$B55,ENTRADAS!$I:$I,I$40)-SUMIFS(SAÍDAS!$D:$D,SAÍDAS!$B:$B,$B55,SAÍDAS!$H:$H,I$40)+SUMIFS(AJUSTE!$D:$D,AJUSTE!$B:$B,$B55,AJUSTE!$H:$H,I$40)</f>
        <v>0</v>
      </c>
      <c r="K55" s="161">
        <f>J55+SUMIFS(ENTRADAS!$D:$D,ENTRADAS!$B:$B,$B55,ENTRADAS!$I:$I,J$40)-SUMIFS(SAÍDAS!$D:$D,SAÍDAS!$B:$B,$B55,SAÍDAS!$H:$H,J$40)+SUMIFS(AJUSTE!$D:$D,AJUSTE!$B:$B,$B55,AJUSTE!$H:$H,J$40)</f>
        <v>0</v>
      </c>
      <c r="L55" s="161">
        <f>K55+SUMIFS(ENTRADAS!$D:$D,ENTRADAS!$B:$B,$B55,ENTRADAS!$I:$I,K$40)-SUMIFS(SAÍDAS!$D:$D,SAÍDAS!$B:$B,$B55,SAÍDAS!$H:$H,K$40)+SUMIFS(AJUSTE!$D:$D,AJUSTE!$B:$B,$B55,AJUSTE!$H:$H,K$40)</f>
        <v>0</v>
      </c>
      <c r="M55" s="161">
        <f>L55+SUMIFS(ENTRADAS!$D:$D,ENTRADAS!$B:$B,$B55,ENTRADAS!$I:$I,L$40)-SUMIFS(SAÍDAS!$D:$D,SAÍDAS!$B:$B,$B55,SAÍDAS!$H:$H,L$40)+SUMIFS(AJUSTE!$D:$D,AJUSTE!$B:$B,$B55,AJUSTE!$H:$H,L$40)</f>
        <v>0</v>
      </c>
      <c r="N55" s="161">
        <f>M55+SUMIFS(ENTRADAS!$D:$D,ENTRADAS!$B:$B,$B55,ENTRADAS!$I:$I,M$40)-SUMIFS(SAÍDAS!$D:$D,SAÍDAS!$B:$B,$B55,SAÍDAS!$H:$H,M$40)+SUMIFS(AJUSTE!$D:$D,AJUSTE!$B:$B,$B55,AJUSTE!$H:$H,M$40)</f>
        <v>0</v>
      </c>
      <c r="P55" s="160">
        <f>CADASTRO!A19</f>
        <v>0</v>
      </c>
      <c r="Q55" s="160">
        <f>CADASTRO!B19</f>
        <v>0</v>
      </c>
      <c r="R55" s="161">
        <f ca="1">IF(R$39&gt;=$AD$39,0,SUMIFS(SAÍDAS!$D:$D,SAÍDAS!$B:$B,Base!$Q55,SAÍDAS!$H:$H,Base!R$40))</f>
        <v>0</v>
      </c>
      <c r="S55" s="161">
        <f ca="1">IF(S$39&gt;=$AD$39,0,SUMIFS(SAÍDAS!$D:$D,SAÍDAS!$B:$B,Base!$Q55,SAÍDAS!$H:$H,Base!S$40))</f>
        <v>0</v>
      </c>
      <c r="T55" s="161">
        <f ca="1">IF(T$39&gt;=$AD$39,0,SUMIFS(SAÍDAS!$D:$D,SAÍDAS!$B:$B,Base!$Q55,SAÍDAS!$H:$H,Base!T$40))</f>
        <v>0</v>
      </c>
      <c r="U55" s="161">
        <f ca="1">IF(U$39&gt;=$AD$39,0,SUMIFS(SAÍDAS!$D:$D,SAÍDAS!$B:$B,Base!$Q55,SAÍDAS!$H:$H,Base!U$40))</f>
        <v>0</v>
      </c>
      <c r="V55" s="161">
        <f ca="1">IF(V$39&gt;=$AD$39,0,SUMIFS(SAÍDAS!$D:$D,SAÍDAS!$B:$B,Base!$Q55,SAÍDAS!$H:$H,Base!V$40))</f>
        <v>0</v>
      </c>
      <c r="W55" s="161">
        <f ca="1">IF(W$39&gt;=$AD$39,0,SUMIFS(SAÍDAS!$D:$D,SAÍDAS!$B:$B,Base!$Q55,SAÍDAS!$H:$H,Base!W$40))</f>
        <v>0</v>
      </c>
      <c r="X55" s="161">
        <f ca="1">IF(X$39&gt;=$AD$39,0,SUMIFS(SAÍDAS!$D:$D,SAÍDAS!$B:$B,Base!$Q55,SAÍDAS!$H:$H,Base!X$40))</f>
        <v>0</v>
      </c>
      <c r="Y55" s="161">
        <f ca="1">IF(Y$39&gt;=$AD$39,0,SUMIFS(SAÍDAS!$D:$D,SAÍDAS!$B:$B,Base!$Q55,SAÍDAS!$H:$H,Base!Y$40))</f>
        <v>0</v>
      </c>
      <c r="Z55" s="161">
        <f ca="1">IF(Z$39&gt;=$AD$39,0,SUMIFS(SAÍDAS!$D:$D,SAÍDAS!$B:$B,Base!$Q55,SAÍDAS!$H:$H,Base!Z$40))</f>
        <v>0</v>
      </c>
      <c r="AA55" s="161">
        <f ca="1">IF(AA$39&gt;=$AD$39,0,SUMIFS(SAÍDAS!$D:$D,SAÍDAS!$B:$B,Base!$Q55,SAÍDAS!$H:$H,Base!AA$40))</f>
        <v>0</v>
      </c>
      <c r="AB55" s="161">
        <f ca="1">IF(AB$39&gt;=$AD$39,0,SUMIFS(SAÍDAS!$D:$D,SAÍDAS!$B:$B,Base!$Q55,SAÍDAS!$H:$H,Base!AB$40))</f>
        <v>0</v>
      </c>
      <c r="AC55" s="161">
        <f ca="1">IF(AC$39&gt;=$AD$39,0,SUMIFS(SAÍDAS!$D:$D,SAÍDAS!$B:$B,Base!$Q55,SAÍDAS!$H:$H,Base!AC$40))</f>
        <v>0</v>
      </c>
      <c r="AD55" s="160">
        <f t="shared" ca="1" si="8"/>
        <v>0</v>
      </c>
    </row>
    <row r="56" spans="1:30" x14ac:dyDescent="0.25">
      <c r="A56" s="160">
        <f>CADASTRO!A20</f>
        <v>0</v>
      </c>
      <c r="B56" s="160">
        <f>CADASTRO!B20</f>
        <v>0</v>
      </c>
      <c r="C56" s="161">
        <f>CADASTRO!D20</f>
        <v>0</v>
      </c>
      <c r="D56" s="161">
        <f>C56+SUMIFS(ENTRADAS!$D:$D,ENTRADAS!$B:$B,$B56,ENTRADAS!$I:$I,C$40)-SUMIFS(SAÍDAS!$D:$D,SAÍDAS!$B:$B,$B56,SAÍDAS!$H:$H,C$40)+SUMIFS(AJUSTE!$D:$D,AJUSTE!$B:$B,$B56,AJUSTE!$H:$H,C$40)</f>
        <v>0</v>
      </c>
      <c r="E56" s="161">
        <f>D56+SUMIFS(ENTRADAS!$D:$D,ENTRADAS!$B:$B,$B56,ENTRADAS!$I:$I,D$40)-SUMIFS(SAÍDAS!$D:$D,SAÍDAS!$B:$B,$B56,SAÍDAS!$H:$H,D$40)+SUMIFS(AJUSTE!$D:$D,AJUSTE!$B:$B,$B56,AJUSTE!$H:$H,D$40)</f>
        <v>0</v>
      </c>
      <c r="F56" s="161">
        <f>E56+SUMIFS(ENTRADAS!$D:$D,ENTRADAS!$B:$B,$B56,ENTRADAS!$I:$I,E$40)-SUMIFS(SAÍDAS!$D:$D,SAÍDAS!$B:$B,$B56,SAÍDAS!$H:$H,E$40)+SUMIFS(AJUSTE!$D:$D,AJUSTE!$B:$B,$B56,AJUSTE!$H:$H,E$40)</f>
        <v>0</v>
      </c>
      <c r="G56" s="161">
        <f>F56+SUMIFS(ENTRADAS!$D:$D,ENTRADAS!$B:$B,$B56,ENTRADAS!$I:$I,F$40)-SUMIFS(SAÍDAS!$D:$D,SAÍDAS!$B:$B,$B56,SAÍDAS!$H:$H,F$40)+SUMIFS(AJUSTE!$D:$D,AJUSTE!$B:$B,$B56,AJUSTE!$H:$H,F$40)</f>
        <v>0</v>
      </c>
      <c r="H56" s="161">
        <f>G56+SUMIFS(ENTRADAS!$D:$D,ENTRADAS!$B:$B,$B56,ENTRADAS!$I:$I,G$40)-SUMIFS(SAÍDAS!$D:$D,SAÍDAS!$B:$B,$B56,SAÍDAS!$H:$H,G$40)+SUMIFS(AJUSTE!$D:$D,AJUSTE!$B:$B,$B56,AJUSTE!$H:$H,G$40)</f>
        <v>0</v>
      </c>
      <c r="I56" s="161">
        <f>H56+SUMIFS(ENTRADAS!$D:$D,ENTRADAS!$B:$B,$B56,ENTRADAS!$I:$I,H$40)-SUMIFS(SAÍDAS!$D:$D,SAÍDAS!$B:$B,$B56,SAÍDAS!$H:$H,H$40)+SUMIFS(AJUSTE!$D:$D,AJUSTE!$B:$B,$B56,AJUSTE!$H:$H,H$40)</f>
        <v>0</v>
      </c>
      <c r="J56" s="161">
        <f>I56+SUMIFS(ENTRADAS!$D:$D,ENTRADAS!$B:$B,$B56,ENTRADAS!$I:$I,I$40)-SUMIFS(SAÍDAS!$D:$D,SAÍDAS!$B:$B,$B56,SAÍDAS!$H:$H,I$40)+SUMIFS(AJUSTE!$D:$D,AJUSTE!$B:$B,$B56,AJUSTE!$H:$H,I$40)</f>
        <v>0</v>
      </c>
      <c r="K56" s="161">
        <f>J56+SUMIFS(ENTRADAS!$D:$D,ENTRADAS!$B:$B,$B56,ENTRADAS!$I:$I,J$40)-SUMIFS(SAÍDAS!$D:$D,SAÍDAS!$B:$B,$B56,SAÍDAS!$H:$H,J$40)+SUMIFS(AJUSTE!$D:$D,AJUSTE!$B:$B,$B56,AJUSTE!$H:$H,J$40)</f>
        <v>0</v>
      </c>
      <c r="L56" s="161">
        <f>K56+SUMIFS(ENTRADAS!$D:$D,ENTRADAS!$B:$B,$B56,ENTRADAS!$I:$I,K$40)-SUMIFS(SAÍDAS!$D:$D,SAÍDAS!$B:$B,$B56,SAÍDAS!$H:$H,K$40)+SUMIFS(AJUSTE!$D:$D,AJUSTE!$B:$B,$B56,AJUSTE!$H:$H,K$40)</f>
        <v>0</v>
      </c>
      <c r="M56" s="161">
        <f>L56+SUMIFS(ENTRADAS!$D:$D,ENTRADAS!$B:$B,$B56,ENTRADAS!$I:$I,L$40)-SUMIFS(SAÍDAS!$D:$D,SAÍDAS!$B:$B,$B56,SAÍDAS!$H:$H,L$40)+SUMIFS(AJUSTE!$D:$D,AJUSTE!$B:$B,$B56,AJUSTE!$H:$H,L$40)</f>
        <v>0</v>
      </c>
      <c r="N56" s="161">
        <f>M56+SUMIFS(ENTRADAS!$D:$D,ENTRADAS!$B:$B,$B56,ENTRADAS!$I:$I,M$40)-SUMIFS(SAÍDAS!$D:$D,SAÍDAS!$B:$B,$B56,SAÍDAS!$H:$H,M$40)+SUMIFS(AJUSTE!$D:$D,AJUSTE!$B:$B,$B56,AJUSTE!$H:$H,M$40)</f>
        <v>0</v>
      </c>
      <c r="P56" s="160">
        <f>CADASTRO!A20</f>
        <v>0</v>
      </c>
      <c r="Q56" s="160">
        <f>CADASTRO!B20</f>
        <v>0</v>
      </c>
      <c r="R56" s="161">
        <f ca="1">IF(R$39&gt;=$AD$39,0,SUMIFS(SAÍDAS!$D:$D,SAÍDAS!$B:$B,Base!$Q56,SAÍDAS!$H:$H,Base!R$40))</f>
        <v>0</v>
      </c>
      <c r="S56" s="161">
        <f ca="1">IF(S$39&gt;=$AD$39,0,SUMIFS(SAÍDAS!$D:$D,SAÍDAS!$B:$B,Base!$Q56,SAÍDAS!$H:$H,Base!S$40))</f>
        <v>0</v>
      </c>
      <c r="T56" s="161">
        <f ca="1">IF(T$39&gt;=$AD$39,0,SUMIFS(SAÍDAS!$D:$D,SAÍDAS!$B:$B,Base!$Q56,SAÍDAS!$H:$H,Base!T$40))</f>
        <v>0</v>
      </c>
      <c r="U56" s="161">
        <f ca="1">IF(U$39&gt;=$AD$39,0,SUMIFS(SAÍDAS!$D:$D,SAÍDAS!$B:$B,Base!$Q56,SAÍDAS!$H:$H,Base!U$40))</f>
        <v>0</v>
      </c>
      <c r="V56" s="161">
        <f ca="1">IF(V$39&gt;=$AD$39,0,SUMIFS(SAÍDAS!$D:$D,SAÍDAS!$B:$B,Base!$Q56,SAÍDAS!$H:$H,Base!V$40))</f>
        <v>0</v>
      </c>
      <c r="W56" s="161">
        <f ca="1">IF(W$39&gt;=$AD$39,0,SUMIFS(SAÍDAS!$D:$D,SAÍDAS!$B:$B,Base!$Q56,SAÍDAS!$H:$H,Base!W$40))</f>
        <v>0</v>
      </c>
      <c r="X56" s="161">
        <f ca="1">IF(X$39&gt;=$AD$39,0,SUMIFS(SAÍDAS!$D:$D,SAÍDAS!$B:$B,Base!$Q56,SAÍDAS!$H:$H,Base!X$40))</f>
        <v>0</v>
      </c>
      <c r="Y56" s="161">
        <f ca="1">IF(Y$39&gt;=$AD$39,0,SUMIFS(SAÍDAS!$D:$D,SAÍDAS!$B:$B,Base!$Q56,SAÍDAS!$H:$H,Base!Y$40))</f>
        <v>0</v>
      </c>
      <c r="Z56" s="161">
        <f ca="1">IF(Z$39&gt;=$AD$39,0,SUMIFS(SAÍDAS!$D:$D,SAÍDAS!$B:$B,Base!$Q56,SAÍDAS!$H:$H,Base!Z$40))</f>
        <v>0</v>
      </c>
      <c r="AA56" s="161">
        <f ca="1">IF(AA$39&gt;=$AD$39,0,SUMIFS(SAÍDAS!$D:$D,SAÍDAS!$B:$B,Base!$Q56,SAÍDAS!$H:$H,Base!AA$40))</f>
        <v>0</v>
      </c>
      <c r="AB56" s="161">
        <f ca="1">IF(AB$39&gt;=$AD$39,0,SUMIFS(SAÍDAS!$D:$D,SAÍDAS!$B:$B,Base!$Q56,SAÍDAS!$H:$H,Base!AB$40))</f>
        <v>0</v>
      </c>
      <c r="AC56" s="161">
        <f ca="1">IF(AC$39&gt;=$AD$39,0,SUMIFS(SAÍDAS!$D:$D,SAÍDAS!$B:$B,Base!$Q56,SAÍDAS!$H:$H,Base!AC$40))</f>
        <v>0</v>
      </c>
      <c r="AD56" s="160">
        <f t="shared" ca="1" si="8"/>
        <v>0</v>
      </c>
    </row>
    <row r="57" spans="1:30" x14ac:dyDescent="0.25">
      <c r="A57" s="160">
        <f>CADASTRO!A21</f>
        <v>0</v>
      </c>
      <c r="B57" s="160">
        <f>CADASTRO!B21</f>
        <v>0</v>
      </c>
      <c r="C57" s="161">
        <f>CADASTRO!D21</f>
        <v>0</v>
      </c>
      <c r="D57" s="161">
        <f>C57+SUMIFS(ENTRADAS!$D:$D,ENTRADAS!$B:$B,$B57,ENTRADAS!$I:$I,C$40)-SUMIFS(SAÍDAS!$D:$D,SAÍDAS!$B:$B,$B57,SAÍDAS!$H:$H,C$40)+SUMIFS(AJUSTE!$D:$D,AJUSTE!$B:$B,$B57,AJUSTE!$H:$H,C$40)</f>
        <v>0</v>
      </c>
      <c r="E57" s="161">
        <f>D57+SUMIFS(ENTRADAS!$D:$D,ENTRADAS!$B:$B,$B57,ENTRADAS!$I:$I,D$40)-SUMIFS(SAÍDAS!$D:$D,SAÍDAS!$B:$B,$B57,SAÍDAS!$H:$H,D$40)+SUMIFS(AJUSTE!$D:$D,AJUSTE!$B:$B,$B57,AJUSTE!$H:$H,D$40)</f>
        <v>0</v>
      </c>
      <c r="F57" s="161">
        <f>E57+SUMIFS(ENTRADAS!$D:$D,ENTRADAS!$B:$B,$B57,ENTRADAS!$I:$I,E$40)-SUMIFS(SAÍDAS!$D:$D,SAÍDAS!$B:$B,$B57,SAÍDAS!$H:$H,E$40)+SUMIFS(AJUSTE!$D:$D,AJUSTE!$B:$B,$B57,AJUSTE!$H:$H,E$40)</f>
        <v>0</v>
      </c>
      <c r="G57" s="161">
        <f>F57+SUMIFS(ENTRADAS!$D:$D,ENTRADAS!$B:$B,$B57,ENTRADAS!$I:$I,F$40)-SUMIFS(SAÍDAS!$D:$D,SAÍDAS!$B:$B,$B57,SAÍDAS!$H:$H,F$40)+SUMIFS(AJUSTE!$D:$D,AJUSTE!$B:$B,$B57,AJUSTE!$H:$H,F$40)</f>
        <v>0</v>
      </c>
      <c r="H57" s="161">
        <f>G57+SUMIFS(ENTRADAS!$D:$D,ENTRADAS!$B:$B,$B57,ENTRADAS!$I:$I,G$40)-SUMIFS(SAÍDAS!$D:$D,SAÍDAS!$B:$B,$B57,SAÍDAS!$H:$H,G$40)+SUMIFS(AJUSTE!$D:$D,AJUSTE!$B:$B,$B57,AJUSTE!$H:$H,G$40)</f>
        <v>0</v>
      </c>
      <c r="I57" s="161">
        <f>H57+SUMIFS(ENTRADAS!$D:$D,ENTRADAS!$B:$B,$B57,ENTRADAS!$I:$I,H$40)-SUMIFS(SAÍDAS!$D:$D,SAÍDAS!$B:$B,$B57,SAÍDAS!$H:$H,H$40)+SUMIFS(AJUSTE!$D:$D,AJUSTE!$B:$B,$B57,AJUSTE!$H:$H,H$40)</f>
        <v>0</v>
      </c>
      <c r="J57" s="161">
        <f>I57+SUMIFS(ENTRADAS!$D:$D,ENTRADAS!$B:$B,$B57,ENTRADAS!$I:$I,I$40)-SUMIFS(SAÍDAS!$D:$D,SAÍDAS!$B:$B,$B57,SAÍDAS!$H:$H,I$40)+SUMIFS(AJUSTE!$D:$D,AJUSTE!$B:$B,$B57,AJUSTE!$H:$H,I$40)</f>
        <v>0</v>
      </c>
      <c r="K57" s="161">
        <f>J57+SUMIFS(ENTRADAS!$D:$D,ENTRADAS!$B:$B,$B57,ENTRADAS!$I:$I,J$40)-SUMIFS(SAÍDAS!$D:$D,SAÍDAS!$B:$B,$B57,SAÍDAS!$H:$H,J$40)+SUMIFS(AJUSTE!$D:$D,AJUSTE!$B:$B,$B57,AJUSTE!$H:$H,J$40)</f>
        <v>0</v>
      </c>
      <c r="L57" s="161">
        <f>K57+SUMIFS(ENTRADAS!$D:$D,ENTRADAS!$B:$B,$B57,ENTRADAS!$I:$I,K$40)-SUMIFS(SAÍDAS!$D:$D,SAÍDAS!$B:$B,$B57,SAÍDAS!$H:$H,K$40)+SUMIFS(AJUSTE!$D:$D,AJUSTE!$B:$B,$B57,AJUSTE!$H:$H,K$40)</f>
        <v>0</v>
      </c>
      <c r="M57" s="161">
        <f>L57+SUMIFS(ENTRADAS!$D:$D,ENTRADAS!$B:$B,$B57,ENTRADAS!$I:$I,L$40)-SUMIFS(SAÍDAS!$D:$D,SAÍDAS!$B:$B,$B57,SAÍDAS!$H:$H,L$40)+SUMIFS(AJUSTE!$D:$D,AJUSTE!$B:$B,$B57,AJUSTE!$H:$H,L$40)</f>
        <v>0</v>
      </c>
      <c r="N57" s="161">
        <f>M57+SUMIFS(ENTRADAS!$D:$D,ENTRADAS!$B:$B,$B57,ENTRADAS!$I:$I,M$40)-SUMIFS(SAÍDAS!$D:$D,SAÍDAS!$B:$B,$B57,SAÍDAS!$H:$H,M$40)+SUMIFS(AJUSTE!$D:$D,AJUSTE!$B:$B,$B57,AJUSTE!$H:$H,M$40)</f>
        <v>0</v>
      </c>
      <c r="P57" s="160">
        <f>CADASTRO!A21</f>
        <v>0</v>
      </c>
      <c r="Q57" s="160">
        <f>CADASTRO!B21</f>
        <v>0</v>
      </c>
      <c r="R57" s="161">
        <f ca="1">IF(R$39&gt;=$AD$39,0,SUMIFS(SAÍDAS!$D:$D,SAÍDAS!$B:$B,Base!$Q57,SAÍDAS!$H:$H,Base!R$40))</f>
        <v>0</v>
      </c>
      <c r="S57" s="161">
        <f ca="1">IF(S$39&gt;=$AD$39,0,SUMIFS(SAÍDAS!$D:$D,SAÍDAS!$B:$B,Base!$Q57,SAÍDAS!$H:$H,Base!S$40))</f>
        <v>0</v>
      </c>
      <c r="T57" s="161">
        <f ca="1">IF(T$39&gt;=$AD$39,0,SUMIFS(SAÍDAS!$D:$D,SAÍDAS!$B:$B,Base!$Q57,SAÍDAS!$H:$H,Base!T$40))</f>
        <v>0</v>
      </c>
      <c r="U57" s="161">
        <f ca="1">IF(U$39&gt;=$AD$39,0,SUMIFS(SAÍDAS!$D:$D,SAÍDAS!$B:$B,Base!$Q57,SAÍDAS!$H:$H,Base!U$40))</f>
        <v>0</v>
      </c>
      <c r="V57" s="161">
        <f ca="1">IF(V$39&gt;=$AD$39,0,SUMIFS(SAÍDAS!$D:$D,SAÍDAS!$B:$B,Base!$Q57,SAÍDAS!$H:$H,Base!V$40))</f>
        <v>0</v>
      </c>
      <c r="W57" s="161">
        <f ca="1">IF(W$39&gt;=$AD$39,0,SUMIFS(SAÍDAS!$D:$D,SAÍDAS!$B:$B,Base!$Q57,SAÍDAS!$H:$H,Base!W$40))</f>
        <v>0</v>
      </c>
      <c r="X57" s="161">
        <f ca="1">IF(X$39&gt;=$AD$39,0,SUMIFS(SAÍDAS!$D:$D,SAÍDAS!$B:$B,Base!$Q57,SAÍDAS!$H:$H,Base!X$40))</f>
        <v>0</v>
      </c>
      <c r="Y57" s="161">
        <f ca="1">IF(Y$39&gt;=$AD$39,0,SUMIFS(SAÍDAS!$D:$D,SAÍDAS!$B:$B,Base!$Q57,SAÍDAS!$H:$H,Base!Y$40))</f>
        <v>0</v>
      </c>
      <c r="Z57" s="161">
        <f ca="1">IF(Z$39&gt;=$AD$39,0,SUMIFS(SAÍDAS!$D:$D,SAÍDAS!$B:$B,Base!$Q57,SAÍDAS!$H:$H,Base!Z$40))</f>
        <v>0</v>
      </c>
      <c r="AA57" s="161">
        <f ca="1">IF(AA$39&gt;=$AD$39,0,SUMIFS(SAÍDAS!$D:$D,SAÍDAS!$B:$B,Base!$Q57,SAÍDAS!$H:$H,Base!AA$40))</f>
        <v>0</v>
      </c>
      <c r="AB57" s="161">
        <f ca="1">IF(AB$39&gt;=$AD$39,0,SUMIFS(SAÍDAS!$D:$D,SAÍDAS!$B:$B,Base!$Q57,SAÍDAS!$H:$H,Base!AB$40))</f>
        <v>0</v>
      </c>
      <c r="AC57" s="161">
        <f ca="1">IF(AC$39&gt;=$AD$39,0,SUMIFS(SAÍDAS!$D:$D,SAÍDAS!$B:$B,Base!$Q57,SAÍDAS!$H:$H,Base!AC$40))</f>
        <v>0</v>
      </c>
      <c r="AD57" s="160">
        <f t="shared" ca="1" si="8"/>
        <v>0</v>
      </c>
    </row>
    <row r="58" spans="1:30" x14ac:dyDescent="0.25">
      <c r="A58" s="160">
        <f>CADASTRO!A22</f>
        <v>0</v>
      </c>
      <c r="B58" s="160">
        <f>CADASTRO!B22</f>
        <v>0</v>
      </c>
      <c r="C58" s="161">
        <f>CADASTRO!D22</f>
        <v>0</v>
      </c>
      <c r="D58" s="161">
        <f>C58+SUMIFS(ENTRADAS!$D:$D,ENTRADAS!$B:$B,$B58,ENTRADAS!$I:$I,C$40)-SUMIFS(SAÍDAS!$D:$D,SAÍDAS!$B:$B,$B58,SAÍDAS!$H:$H,C$40)+SUMIFS(AJUSTE!$D:$D,AJUSTE!$B:$B,$B58,AJUSTE!$H:$H,C$40)</f>
        <v>0</v>
      </c>
      <c r="E58" s="161">
        <f>D58+SUMIFS(ENTRADAS!$D:$D,ENTRADAS!$B:$B,$B58,ENTRADAS!$I:$I,D$40)-SUMIFS(SAÍDAS!$D:$D,SAÍDAS!$B:$B,$B58,SAÍDAS!$H:$H,D$40)+SUMIFS(AJUSTE!$D:$D,AJUSTE!$B:$B,$B58,AJUSTE!$H:$H,D$40)</f>
        <v>0</v>
      </c>
      <c r="F58" s="161">
        <f>E58+SUMIFS(ENTRADAS!$D:$D,ENTRADAS!$B:$B,$B58,ENTRADAS!$I:$I,E$40)-SUMIFS(SAÍDAS!$D:$D,SAÍDAS!$B:$B,$B58,SAÍDAS!$H:$H,E$40)+SUMIFS(AJUSTE!$D:$D,AJUSTE!$B:$B,$B58,AJUSTE!$H:$H,E$40)</f>
        <v>0</v>
      </c>
      <c r="G58" s="161">
        <f>F58+SUMIFS(ENTRADAS!$D:$D,ENTRADAS!$B:$B,$B58,ENTRADAS!$I:$I,F$40)-SUMIFS(SAÍDAS!$D:$D,SAÍDAS!$B:$B,$B58,SAÍDAS!$H:$H,F$40)+SUMIFS(AJUSTE!$D:$D,AJUSTE!$B:$B,$B58,AJUSTE!$H:$H,F$40)</f>
        <v>0</v>
      </c>
      <c r="H58" s="161">
        <f>G58+SUMIFS(ENTRADAS!$D:$D,ENTRADAS!$B:$B,$B58,ENTRADAS!$I:$I,G$40)-SUMIFS(SAÍDAS!$D:$D,SAÍDAS!$B:$B,$B58,SAÍDAS!$H:$H,G$40)+SUMIFS(AJUSTE!$D:$D,AJUSTE!$B:$B,$B58,AJUSTE!$H:$H,G$40)</f>
        <v>0</v>
      </c>
      <c r="I58" s="161">
        <f>H58+SUMIFS(ENTRADAS!$D:$D,ENTRADAS!$B:$B,$B58,ENTRADAS!$I:$I,H$40)-SUMIFS(SAÍDAS!$D:$D,SAÍDAS!$B:$B,$B58,SAÍDAS!$H:$H,H$40)+SUMIFS(AJUSTE!$D:$D,AJUSTE!$B:$B,$B58,AJUSTE!$H:$H,H$40)</f>
        <v>0</v>
      </c>
      <c r="J58" s="161">
        <f>I58+SUMIFS(ENTRADAS!$D:$D,ENTRADAS!$B:$B,$B58,ENTRADAS!$I:$I,I$40)-SUMIFS(SAÍDAS!$D:$D,SAÍDAS!$B:$B,$B58,SAÍDAS!$H:$H,I$40)+SUMIFS(AJUSTE!$D:$D,AJUSTE!$B:$B,$B58,AJUSTE!$H:$H,I$40)</f>
        <v>0</v>
      </c>
      <c r="K58" s="161">
        <f>J58+SUMIFS(ENTRADAS!$D:$D,ENTRADAS!$B:$B,$B58,ENTRADAS!$I:$I,J$40)-SUMIFS(SAÍDAS!$D:$D,SAÍDAS!$B:$B,$B58,SAÍDAS!$H:$H,J$40)+SUMIFS(AJUSTE!$D:$D,AJUSTE!$B:$B,$B58,AJUSTE!$H:$H,J$40)</f>
        <v>0</v>
      </c>
      <c r="L58" s="161">
        <f>K58+SUMIFS(ENTRADAS!$D:$D,ENTRADAS!$B:$B,$B58,ENTRADAS!$I:$I,K$40)-SUMIFS(SAÍDAS!$D:$D,SAÍDAS!$B:$B,$B58,SAÍDAS!$H:$H,K$40)+SUMIFS(AJUSTE!$D:$D,AJUSTE!$B:$B,$B58,AJUSTE!$H:$H,K$40)</f>
        <v>0</v>
      </c>
      <c r="M58" s="161">
        <f>L58+SUMIFS(ENTRADAS!$D:$D,ENTRADAS!$B:$B,$B58,ENTRADAS!$I:$I,L$40)-SUMIFS(SAÍDAS!$D:$D,SAÍDAS!$B:$B,$B58,SAÍDAS!$H:$H,L$40)+SUMIFS(AJUSTE!$D:$D,AJUSTE!$B:$B,$B58,AJUSTE!$H:$H,L$40)</f>
        <v>0</v>
      </c>
      <c r="N58" s="161">
        <f>M58+SUMIFS(ENTRADAS!$D:$D,ENTRADAS!$B:$B,$B58,ENTRADAS!$I:$I,M$40)-SUMIFS(SAÍDAS!$D:$D,SAÍDAS!$B:$B,$B58,SAÍDAS!$H:$H,M$40)+SUMIFS(AJUSTE!$D:$D,AJUSTE!$B:$B,$B58,AJUSTE!$H:$H,M$40)</f>
        <v>0</v>
      </c>
      <c r="P58" s="160">
        <f>CADASTRO!A22</f>
        <v>0</v>
      </c>
      <c r="Q58" s="160">
        <f>CADASTRO!B22</f>
        <v>0</v>
      </c>
      <c r="R58" s="161">
        <f ca="1">IF(R$39&gt;=$AD$39,0,SUMIFS(SAÍDAS!$D:$D,SAÍDAS!$B:$B,Base!$Q58,SAÍDAS!$H:$H,Base!R$40))</f>
        <v>0</v>
      </c>
      <c r="S58" s="161">
        <f ca="1">IF(S$39&gt;=$AD$39,0,SUMIFS(SAÍDAS!$D:$D,SAÍDAS!$B:$B,Base!$Q58,SAÍDAS!$H:$H,Base!S$40))</f>
        <v>0</v>
      </c>
      <c r="T58" s="161">
        <f ca="1">IF(T$39&gt;=$AD$39,0,SUMIFS(SAÍDAS!$D:$D,SAÍDAS!$B:$B,Base!$Q58,SAÍDAS!$H:$H,Base!T$40))</f>
        <v>0</v>
      </c>
      <c r="U58" s="161">
        <f ca="1">IF(U$39&gt;=$AD$39,0,SUMIFS(SAÍDAS!$D:$D,SAÍDAS!$B:$B,Base!$Q58,SAÍDAS!$H:$H,Base!U$40))</f>
        <v>0</v>
      </c>
      <c r="V58" s="161">
        <f ca="1">IF(V$39&gt;=$AD$39,0,SUMIFS(SAÍDAS!$D:$D,SAÍDAS!$B:$B,Base!$Q58,SAÍDAS!$H:$H,Base!V$40))</f>
        <v>0</v>
      </c>
      <c r="W58" s="161">
        <f ca="1">IF(W$39&gt;=$AD$39,0,SUMIFS(SAÍDAS!$D:$D,SAÍDAS!$B:$B,Base!$Q58,SAÍDAS!$H:$H,Base!W$40))</f>
        <v>0</v>
      </c>
      <c r="X58" s="161">
        <f ca="1">IF(X$39&gt;=$AD$39,0,SUMIFS(SAÍDAS!$D:$D,SAÍDAS!$B:$B,Base!$Q58,SAÍDAS!$H:$H,Base!X$40))</f>
        <v>0</v>
      </c>
      <c r="Y58" s="161">
        <f ca="1">IF(Y$39&gt;=$AD$39,0,SUMIFS(SAÍDAS!$D:$D,SAÍDAS!$B:$B,Base!$Q58,SAÍDAS!$H:$H,Base!Y$40))</f>
        <v>0</v>
      </c>
      <c r="Z58" s="161">
        <f ca="1">IF(Z$39&gt;=$AD$39,0,SUMIFS(SAÍDAS!$D:$D,SAÍDAS!$B:$B,Base!$Q58,SAÍDAS!$H:$H,Base!Z$40))</f>
        <v>0</v>
      </c>
      <c r="AA58" s="161">
        <f ca="1">IF(AA$39&gt;=$AD$39,0,SUMIFS(SAÍDAS!$D:$D,SAÍDAS!$B:$B,Base!$Q58,SAÍDAS!$H:$H,Base!AA$40))</f>
        <v>0</v>
      </c>
      <c r="AB58" s="161">
        <f ca="1">IF(AB$39&gt;=$AD$39,0,SUMIFS(SAÍDAS!$D:$D,SAÍDAS!$B:$B,Base!$Q58,SAÍDAS!$H:$H,Base!AB$40))</f>
        <v>0</v>
      </c>
      <c r="AC58" s="161">
        <f ca="1">IF(AC$39&gt;=$AD$39,0,SUMIFS(SAÍDAS!$D:$D,SAÍDAS!$B:$B,Base!$Q58,SAÍDAS!$H:$H,Base!AC$40))</f>
        <v>0</v>
      </c>
      <c r="AD58" s="160">
        <f t="shared" ca="1" si="8"/>
        <v>0</v>
      </c>
    </row>
    <row r="59" spans="1:30" x14ac:dyDescent="0.25">
      <c r="A59" s="160">
        <f>CADASTRO!A23</f>
        <v>0</v>
      </c>
      <c r="B59" s="160">
        <f>CADASTRO!B23</f>
        <v>0</v>
      </c>
      <c r="C59" s="161">
        <f>CADASTRO!D23</f>
        <v>0</v>
      </c>
      <c r="D59" s="161">
        <f>C59+SUMIFS(ENTRADAS!$D:$D,ENTRADAS!$B:$B,$B59,ENTRADAS!$I:$I,C$40)-SUMIFS(SAÍDAS!$D:$D,SAÍDAS!$B:$B,$B59,SAÍDAS!$H:$H,C$40)+SUMIFS(AJUSTE!$D:$D,AJUSTE!$B:$B,$B59,AJUSTE!$H:$H,C$40)</f>
        <v>0</v>
      </c>
      <c r="E59" s="161">
        <f>D59+SUMIFS(ENTRADAS!$D:$D,ENTRADAS!$B:$B,$B59,ENTRADAS!$I:$I,D$40)-SUMIFS(SAÍDAS!$D:$D,SAÍDAS!$B:$B,$B59,SAÍDAS!$H:$H,D$40)+SUMIFS(AJUSTE!$D:$D,AJUSTE!$B:$B,$B59,AJUSTE!$H:$H,D$40)</f>
        <v>0</v>
      </c>
      <c r="F59" s="161">
        <f>E59+SUMIFS(ENTRADAS!$D:$D,ENTRADAS!$B:$B,$B59,ENTRADAS!$I:$I,E$40)-SUMIFS(SAÍDAS!$D:$D,SAÍDAS!$B:$B,$B59,SAÍDAS!$H:$H,E$40)+SUMIFS(AJUSTE!$D:$D,AJUSTE!$B:$B,$B59,AJUSTE!$H:$H,E$40)</f>
        <v>0</v>
      </c>
      <c r="G59" s="161">
        <f>F59+SUMIFS(ENTRADAS!$D:$D,ENTRADAS!$B:$B,$B59,ENTRADAS!$I:$I,F$40)-SUMIFS(SAÍDAS!$D:$D,SAÍDAS!$B:$B,$B59,SAÍDAS!$H:$H,F$40)+SUMIFS(AJUSTE!$D:$D,AJUSTE!$B:$B,$B59,AJUSTE!$H:$H,F$40)</f>
        <v>0</v>
      </c>
      <c r="H59" s="161">
        <f>G59+SUMIFS(ENTRADAS!$D:$D,ENTRADAS!$B:$B,$B59,ENTRADAS!$I:$I,G$40)-SUMIFS(SAÍDAS!$D:$D,SAÍDAS!$B:$B,$B59,SAÍDAS!$H:$H,G$40)+SUMIFS(AJUSTE!$D:$D,AJUSTE!$B:$B,$B59,AJUSTE!$H:$H,G$40)</f>
        <v>0</v>
      </c>
      <c r="I59" s="161">
        <f>H59+SUMIFS(ENTRADAS!$D:$D,ENTRADAS!$B:$B,$B59,ENTRADAS!$I:$I,H$40)-SUMIFS(SAÍDAS!$D:$D,SAÍDAS!$B:$B,$B59,SAÍDAS!$H:$H,H$40)+SUMIFS(AJUSTE!$D:$D,AJUSTE!$B:$B,$B59,AJUSTE!$H:$H,H$40)</f>
        <v>0</v>
      </c>
      <c r="J59" s="161">
        <f>I59+SUMIFS(ENTRADAS!$D:$D,ENTRADAS!$B:$B,$B59,ENTRADAS!$I:$I,I$40)-SUMIFS(SAÍDAS!$D:$D,SAÍDAS!$B:$B,$B59,SAÍDAS!$H:$H,I$40)+SUMIFS(AJUSTE!$D:$D,AJUSTE!$B:$B,$B59,AJUSTE!$H:$H,I$40)</f>
        <v>0</v>
      </c>
      <c r="K59" s="161">
        <f>J59+SUMIFS(ENTRADAS!$D:$D,ENTRADAS!$B:$B,$B59,ENTRADAS!$I:$I,J$40)-SUMIFS(SAÍDAS!$D:$D,SAÍDAS!$B:$B,$B59,SAÍDAS!$H:$H,J$40)+SUMIFS(AJUSTE!$D:$D,AJUSTE!$B:$B,$B59,AJUSTE!$H:$H,J$40)</f>
        <v>0</v>
      </c>
      <c r="L59" s="161">
        <f>K59+SUMIFS(ENTRADAS!$D:$D,ENTRADAS!$B:$B,$B59,ENTRADAS!$I:$I,K$40)-SUMIFS(SAÍDAS!$D:$D,SAÍDAS!$B:$B,$B59,SAÍDAS!$H:$H,K$40)+SUMIFS(AJUSTE!$D:$D,AJUSTE!$B:$B,$B59,AJUSTE!$H:$H,K$40)</f>
        <v>0</v>
      </c>
      <c r="M59" s="161">
        <f>L59+SUMIFS(ENTRADAS!$D:$D,ENTRADAS!$B:$B,$B59,ENTRADAS!$I:$I,L$40)-SUMIFS(SAÍDAS!$D:$D,SAÍDAS!$B:$B,$B59,SAÍDAS!$H:$H,L$40)+SUMIFS(AJUSTE!$D:$D,AJUSTE!$B:$B,$B59,AJUSTE!$H:$H,L$40)</f>
        <v>0</v>
      </c>
      <c r="N59" s="161">
        <f>M59+SUMIFS(ENTRADAS!$D:$D,ENTRADAS!$B:$B,$B59,ENTRADAS!$I:$I,M$40)-SUMIFS(SAÍDAS!$D:$D,SAÍDAS!$B:$B,$B59,SAÍDAS!$H:$H,M$40)+SUMIFS(AJUSTE!$D:$D,AJUSTE!$B:$B,$B59,AJUSTE!$H:$H,M$40)</f>
        <v>0</v>
      </c>
      <c r="P59" s="160">
        <f>CADASTRO!A23</f>
        <v>0</v>
      </c>
      <c r="Q59" s="160">
        <f>CADASTRO!B23</f>
        <v>0</v>
      </c>
      <c r="R59" s="161">
        <f ca="1">IF(R$39&gt;=$AD$39,0,SUMIFS(SAÍDAS!$D:$D,SAÍDAS!$B:$B,Base!$Q59,SAÍDAS!$H:$H,Base!R$40))</f>
        <v>0</v>
      </c>
      <c r="S59" s="161">
        <f ca="1">IF(S$39&gt;=$AD$39,0,SUMIFS(SAÍDAS!$D:$D,SAÍDAS!$B:$B,Base!$Q59,SAÍDAS!$H:$H,Base!S$40))</f>
        <v>0</v>
      </c>
      <c r="T59" s="161">
        <f ca="1">IF(T$39&gt;=$AD$39,0,SUMIFS(SAÍDAS!$D:$D,SAÍDAS!$B:$B,Base!$Q59,SAÍDAS!$H:$H,Base!T$40))</f>
        <v>0</v>
      </c>
      <c r="U59" s="161">
        <f ca="1">IF(U$39&gt;=$AD$39,0,SUMIFS(SAÍDAS!$D:$D,SAÍDAS!$B:$B,Base!$Q59,SAÍDAS!$H:$H,Base!U$40))</f>
        <v>0</v>
      </c>
      <c r="V59" s="161">
        <f ca="1">IF(V$39&gt;=$AD$39,0,SUMIFS(SAÍDAS!$D:$D,SAÍDAS!$B:$B,Base!$Q59,SAÍDAS!$H:$H,Base!V$40))</f>
        <v>0</v>
      </c>
      <c r="W59" s="161">
        <f ca="1">IF(W$39&gt;=$AD$39,0,SUMIFS(SAÍDAS!$D:$D,SAÍDAS!$B:$B,Base!$Q59,SAÍDAS!$H:$H,Base!W$40))</f>
        <v>0</v>
      </c>
      <c r="X59" s="161">
        <f ca="1">IF(X$39&gt;=$AD$39,0,SUMIFS(SAÍDAS!$D:$D,SAÍDAS!$B:$B,Base!$Q59,SAÍDAS!$H:$H,Base!X$40))</f>
        <v>0</v>
      </c>
      <c r="Y59" s="161">
        <f ca="1">IF(Y$39&gt;=$AD$39,0,SUMIFS(SAÍDAS!$D:$D,SAÍDAS!$B:$B,Base!$Q59,SAÍDAS!$H:$H,Base!Y$40))</f>
        <v>0</v>
      </c>
      <c r="Z59" s="161">
        <f ca="1">IF(Z$39&gt;=$AD$39,0,SUMIFS(SAÍDAS!$D:$D,SAÍDAS!$B:$B,Base!$Q59,SAÍDAS!$H:$H,Base!Z$40))</f>
        <v>0</v>
      </c>
      <c r="AA59" s="161">
        <f ca="1">IF(AA$39&gt;=$AD$39,0,SUMIFS(SAÍDAS!$D:$D,SAÍDAS!$B:$B,Base!$Q59,SAÍDAS!$H:$H,Base!AA$40))</f>
        <v>0</v>
      </c>
      <c r="AB59" s="161">
        <f ca="1">IF(AB$39&gt;=$AD$39,0,SUMIFS(SAÍDAS!$D:$D,SAÍDAS!$B:$B,Base!$Q59,SAÍDAS!$H:$H,Base!AB$40))</f>
        <v>0</v>
      </c>
      <c r="AC59" s="161">
        <f ca="1">IF(AC$39&gt;=$AD$39,0,SUMIFS(SAÍDAS!$D:$D,SAÍDAS!$B:$B,Base!$Q59,SAÍDAS!$H:$H,Base!AC$40))</f>
        <v>0</v>
      </c>
      <c r="AD59" s="160">
        <f t="shared" ca="1" si="8"/>
        <v>0</v>
      </c>
    </row>
    <row r="60" spans="1:30" x14ac:dyDescent="0.25">
      <c r="A60" s="160">
        <f>CADASTRO!A24</f>
        <v>0</v>
      </c>
      <c r="B60" s="160">
        <f>CADASTRO!B24</f>
        <v>0</v>
      </c>
      <c r="C60" s="161">
        <f>CADASTRO!D24</f>
        <v>0</v>
      </c>
      <c r="D60" s="161">
        <f>C60+SUMIFS(ENTRADAS!$D:$D,ENTRADAS!$B:$B,$B60,ENTRADAS!$I:$I,C$40)-SUMIFS(SAÍDAS!$D:$D,SAÍDAS!$B:$B,$B60,SAÍDAS!$H:$H,C$40)+SUMIFS(AJUSTE!$D:$D,AJUSTE!$B:$B,$B60,AJUSTE!$H:$H,C$40)</f>
        <v>0</v>
      </c>
      <c r="E60" s="161">
        <f>D60+SUMIFS(ENTRADAS!$D:$D,ENTRADAS!$B:$B,$B60,ENTRADAS!$I:$I,D$40)-SUMIFS(SAÍDAS!$D:$D,SAÍDAS!$B:$B,$B60,SAÍDAS!$H:$H,D$40)+SUMIFS(AJUSTE!$D:$D,AJUSTE!$B:$B,$B60,AJUSTE!$H:$H,D$40)</f>
        <v>0</v>
      </c>
      <c r="F60" s="161">
        <f>E60+SUMIFS(ENTRADAS!$D:$D,ENTRADAS!$B:$B,$B60,ENTRADAS!$I:$I,E$40)-SUMIFS(SAÍDAS!$D:$D,SAÍDAS!$B:$B,$B60,SAÍDAS!$H:$H,E$40)+SUMIFS(AJUSTE!$D:$D,AJUSTE!$B:$B,$B60,AJUSTE!$H:$H,E$40)</f>
        <v>0</v>
      </c>
      <c r="G60" s="161">
        <f>F60+SUMIFS(ENTRADAS!$D:$D,ENTRADAS!$B:$B,$B60,ENTRADAS!$I:$I,F$40)-SUMIFS(SAÍDAS!$D:$D,SAÍDAS!$B:$B,$B60,SAÍDAS!$H:$H,F$40)+SUMIFS(AJUSTE!$D:$D,AJUSTE!$B:$B,$B60,AJUSTE!$H:$H,F$40)</f>
        <v>0</v>
      </c>
      <c r="H60" s="161">
        <f>G60+SUMIFS(ENTRADAS!$D:$D,ENTRADAS!$B:$B,$B60,ENTRADAS!$I:$I,G$40)-SUMIFS(SAÍDAS!$D:$D,SAÍDAS!$B:$B,$B60,SAÍDAS!$H:$H,G$40)+SUMIFS(AJUSTE!$D:$D,AJUSTE!$B:$B,$B60,AJUSTE!$H:$H,G$40)</f>
        <v>0</v>
      </c>
      <c r="I60" s="161">
        <f>H60+SUMIFS(ENTRADAS!$D:$D,ENTRADAS!$B:$B,$B60,ENTRADAS!$I:$I,H$40)-SUMIFS(SAÍDAS!$D:$D,SAÍDAS!$B:$B,$B60,SAÍDAS!$H:$H,H$40)+SUMIFS(AJUSTE!$D:$D,AJUSTE!$B:$B,$B60,AJUSTE!$H:$H,H$40)</f>
        <v>0</v>
      </c>
      <c r="J60" s="161">
        <f>I60+SUMIFS(ENTRADAS!$D:$D,ENTRADAS!$B:$B,$B60,ENTRADAS!$I:$I,I$40)-SUMIFS(SAÍDAS!$D:$D,SAÍDAS!$B:$B,$B60,SAÍDAS!$H:$H,I$40)+SUMIFS(AJUSTE!$D:$D,AJUSTE!$B:$B,$B60,AJUSTE!$H:$H,I$40)</f>
        <v>0</v>
      </c>
      <c r="K60" s="161">
        <f>J60+SUMIFS(ENTRADAS!$D:$D,ENTRADAS!$B:$B,$B60,ENTRADAS!$I:$I,J$40)-SUMIFS(SAÍDAS!$D:$D,SAÍDAS!$B:$B,$B60,SAÍDAS!$H:$H,J$40)+SUMIFS(AJUSTE!$D:$D,AJUSTE!$B:$B,$B60,AJUSTE!$H:$H,J$40)</f>
        <v>0</v>
      </c>
      <c r="L60" s="161">
        <f>K60+SUMIFS(ENTRADAS!$D:$D,ENTRADAS!$B:$B,$B60,ENTRADAS!$I:$I,K$40)-SUMIFS(SAÍDAS!$D:$D,SAÍDAS!$B:$B,$B60,SAÍDAS!$H:$H,K$40)+SUMIFS(AJUSTE!$D:$D,AJUSTE!$B:$B,$B60,AJUSTE!$H:$H,K$40)</f>
        <v>0</v>
      </c>
      <c r="M60" s="161">
        <f>L60+SUMIFS(ENTRADAS!$D:$D,ENTRADAS!$B:$B,$B60,ENTRADAS!$I:$I,L$40)-SUMIFS(SAÍDAS!$D:$D,SAÍDAS!$B:$B,$B60,SAÍDAS!$H:$H,L$40)+SUMIFS(AJUSTE!$D:$D,AJUSTE!$B:$B,$B60,AJUSTE!$H:$H,L$40)</f>
        <v>0</v>
      </c>
      <c r="N60" s="161">
        <f>M60+SUMIFS(ENTRADAS!$D:$D,ENTRADAS!$B:$B,$B60,ENTRADAS!$I:$I,M$40)-SUMIFS(SAÍDAS!$D:$D,SAÍDAS!$B:$B,$B60,SAÍDAS!$H:$H,M$40)+SUMIFS(AJUSTE!$D:$D,AJUSTE!$B:$B,$B60,AJUSTE!$H:$H,M$40)</f>
        <v>0</v>
      </c>
      <c r="P60" s="160">
        <f>CADASTRO!A24</f>
        <v>0</v>
      </c>
      <c r="Q60" s="160">
        <f>CADASTRO!B24</f>
        <v>0</v>
      </c>
      <c r="R60" s="161">
        <f ca="1">IF(R$39&gt;=$AD$39,0,SUMIFS(SAÍDAS!$D:$D,SAÍDAS!$B:$B,Base!$Q60,SAÍDAS!$H:$H,Base!R$40))</f>
        <v>0</v>
      </c>
      <c r="S60" s="161">
        <f ca="1">IF(S$39&gt;=$AD$39,0,SUMIFS(SAÍDAS!$D:$D,SAÍDAS!$B:$B,Base!$Q60,SAÍDAS!$H:$H,Base!S$40))</f>
        <v>0</v>
      </c>
      <c r="T60" s="161">
        <f ca="1">IF(T$39&gt;=$AD$39,0,SUMIFS(SAÍDAS!$D:$D,SAÍDAS!$B:$B,Base!$Q60,SAÍDAS!$H:$H,Base!T$40))</f>
        <v>0</v>
      </c>
      <c r="U60" s="161">
        <f ca="1">IF(U$39&gt;=$AD$39,0,SUMIFS(SAÍDAS!$D:$D,SAÍDAS!$B:$B,Base!$Q60,SAÍDAS!$H:$H,Base!U$40))</f>
        <v>0</v>
      </c>
      <c r="V60" s="161">
        <f ca="1">IF(V$39&gt;=$AD$39,0,SUMIFS(SAÍDAS!$D:$D,SAÍDAS!$B:$B,Base!$Q60,SAÍDAS!$H:$H,Base!V$40))</f>
        <v>0</v>
      </c>
      <c r="W60" s="161">
        <f ca="1">IF(W$39&gt;=$AD$39,0,SUMIFS(SAÍDAS!$D:$D,SAÍDAS!$B:$B,Base!$Q60,SAÍDAS!$H:$H,Base!W$40))</f>
        <v>0</v>
      </c>
      <c r="X60" s="161">
        <f ca="1">IF(X$39&gt;=$AD$39,0,SUMIFS(SAÍDAS!$D:$D,SAÍDAS!$B:$B,Base!$Q60,SAÍDAS!$H:$H,Base!X$40))</f>
        <v>0</v>
      </c>
      <c r="Y60" s="161">
        <f ca="1">IF(Y$39&gt;=$AD$39,0,SUMIFS(SAÍDAS!$D:$D,SAÍDAS!$B:$B,Base!$Q60,SAÍDAS!$H:$H,Base!Y$40))</f>
        <v>0</v>
      </c>
      <c r="Z60" s="161">
        <f ca="1">IF(Z$39&gt;=$AD$39,0,SUMIFS(SAÍDAS!$D:$D,SAÍDAS!$B:$B,Base!$Q60,SAÍDAS!$H:$H,Base!Z$40))</f>
        <v>0</v>
      </c>
      <c r="AA60" s="161">
        <f ca="1">IF(AA$39&gt;=$AD$39,0,SUMIFS(SAÍDAS!$D:$D,SAÍDAS!$B:$B,Base!$Q60,SAÍDAS!$H:$H,Base!AA$40))</f>
        <v>0</v>
      </c>
      <c r="AB60" s="161">
        <f ca="1">IF(AB$39&gt;=$AD$39,0,SUMIFS(SAÍDAS!$D:$D,SAÍDAS!$B:$B,Base!$Q60,SAÍDAS!$H:$H,Base!AB$40))</f>
        <v>0</v>
      </c>
      <c r="AC60" s="161">
        <f ca="1">IF(AC$39&gt;=$AD$39,0,SUMIFS(SAÍDAS!$D:$D,SAÍDAS!$B:$B,Base!$Q60,SAÍDAS!$H:$H,Base!AC$40))</f>
        <v>0</v>
      </c>
      <c r="AD60" s="160">
        <f t="shared" ca="1" si="8"/>
        <v>0</v>
      </c>
    </row>
    <row r="61" spans="1:30" x14ac:dyDescent="0.25">
      <c r="A61" s="160">
        <f>CADASTRO!A25</f>
        <v>0</v>
      </c>
      <c r="B61" s="160">
        <f>CADASTRO!B25</f>
        <v>0</v>
      </c>
      <c r="C61" s="161">
        <f>CADASTRO!D25</f>
        <v>0</v>
      </c>
      <c r="D61" s="161">
        <f>C61+SUMIFS(ENTRADAS!$D:$D,ENTRADAS!$B:$B,$B61,ENTRADAS!$I:$I,C$40)-SUMIFS(SAÍDAS!$D:$D,SAÍDAS!$B:$B,$B61,SAÍDAS!$H:$H,C$40)+SUMIFS(AJUSTE!$D:$D,AJUSTE!$B:$B,$B61,AJUSTE!$H:$H,C$40)</f>
        <v>0</v>
      </c>
      <c r="E61" s="161">
        <f>D61+SUMIFS(ENTRADAS!$D:$D,ENTRADAS!$B:$B,$B61,ENTRADAS!$I:$I,D$40)-SUMIFS(SAÍDAS!$D:$D,SAÍDAS!$B:$B,$B61,SAÍDAS!$H:$H,D$40)+SUMIFS(AJUSTE!$D:$D,AJUSTE!$B:$B,$B61,AJUSTE!$H:$H,D$40)</f>
        <v>0</v>
      </c>
      <c r="F61" s="161">
        <f>E61+SUMIFS(ENTRADAS!$D:$D,ENTRADAS!$B:$B,$B61,ENTRADAS!$I:$I,E$40)-SUMIFS(SAÍDAS!$D:$D,SAÍDAS!$B:$B,$B61,SAÍDAS!$H:$H,E$40)+SUMIFS(AJUSTE!$D:$D,AJUSTE!$B:$B,$B61,AJUSTE!$H:$H,E$40)</f>
        <v>0</v>
      </c>
      <c r="G61" s="161">
        <f>F61+SUMIFS(ENTRADAS!$D:$D,ENTRADAS!$B:$B,$B61,ENTRADAS!$I:$I,F$40)-SUMIFS(SAÍDAS!$D:$D,SAÍDAS!$B:$B,$B61,SAÍDAS!$H:$H,F$40)+SUMIFS(AJUSTE!$D:$D,AJUSTE!$B:$B,$B61,AJUSTE!$H:$H,F$40)</f>
        <v>0</v>
      </c>
      <c r="H61" s="161">
        <f>G61+SUMIFS(ENTRADAS!$D:$D,ENTRADAS!$B:$B,$B61,ENTRADAS!$I:$I,G$40)-SUMIFS(SAÍDAS!$D:$D,SAÍDAS!$B:$B,$B61,SAÍDAS!$H:$H,G$40)+SUMIFS(AJUSTE!$D:$D,AJUSTE!$B:$B,$B61,AJUSTE!$H:$H,G$40)</f>
        <v>0</v>
      </c>
      <c r="I61" s="161">
        <f>H61+SUMIFS(ENTRADAS!$D:$D,ENTRADAS!$B:$B,$B61,ENTRADAS!$I:$I,H$40)-SUMIFS(SAÍDAS!$D:$D,SAÍDAS!$B:$B,$B61,SAÍDAS!$H:$H,H$40)+SUMIFS(AJUSTE!$D:$D,AJUSTE!$B:$B,$B61,AJUSTE!$H:$H,H$40)</f>
        <v>0</v>
      </c>
      <c r="J61" s="161">
        <f>I61+SUMIFS(ENTRADAS!$D:$D,ENTRADAS!$B:$B,$B61,ENTRADAS!$I:$I,I$40)-SUMIFS(SAÍDAS!$D:$D,SAÍDAS!$B:$B,$B61,SAÍDAS!$H:$H,I$40)+SUMIFS(AJUSTE!$D:$D,AJUSTE!$B:$B,$B61,AJUSTE!$H:$H,I$40)</f>
        <v>0</v>
      </c>
      <c r="K61" s="161">
        <f>J61+SUMIFS(ENTRADAS!$D:$D,ENTRADAS!$B:$B,$B61,ENTRADAS!$I:$I,J$40)-SUMIFS(SAÍDAS!$D:$D,SAÍDAS!$B:$B,$B61,SAÍDAS!$H:$H,J$40)+SUMIFS(AJUSTE!$D:$D,AJUSTE!$B:$B,$B61,AJUSTE!$H:$H,J$40)</f>
        <v>0</v>
      </c>
      <c r="L61" s="161">
        <f>K61+SUMIFS(ENTRADAS!$D:$D,ENTRADAS!$B:$B,$B61,ENTRADAS!$I:$I,K$40)-SUMIFS(SAÍDAS!$D:$D,SAÍDAS!$B:$B,$B61,SAÍDAS!$H:$H,K$40)+SUMIFS(AJUSTE!$D:$D,AJUSTE!$B:$B,$B61,AJUSTE!$H:$H,K$40)</f>
        <v>0</v>
      </c>
      <c r="M61" s="161">
        <f>L61+SUMIFS(ENTRADAS!$D:$D,ENTRADAS!$B:$B,$B61,ENTRADAS!$I:$I,L$40)-SUMIFS(SAÍDAS!$D:$D,SAÍDAS!$B:$B,$B61,SAÍDAS!$H:$H,L$40)+SUMIFS(AJUSTE!$D:$D,AJUSTE!$B:$B,$B61,AJUSTE!$H:$H,L$40)</f>
        <v>0</v>
      </c>
      <c r="N61" s="161">
        <f>M61+SUMIFS(ENTRADAS!$D:$D,ENTRADAS!$B:$B,$B61,ENTRADAS!$I:$I,M$40)-SUMIFS(SAÍDAS!$D:$D,SAÍDAS!$B:$B,$B61,SAÍDAS!$H:$H,M$40)+SUMIFS(AJUSTE!$D:$D,AJUSTE!$B:$B,$B61,AJUSTE!$H:$H,M$40)</f>
        <v>0</v>
      </c>
      <c r="P61" s="160">
        <f>CADASTRO!A25</f>
        <v>0</v>
      </c>
      <c r="Q61" s="160">
        <f>CADASTRO!B25</f>
        <v>0</v>
      </c>
      <c r="R61" s="161">
        <f ca="1">IF(R$39&gt;=$AD$39,0,SUMIFS(SAÍDAS!$D:$D,SAÍDAS!$B:$B,Base!$Q61,SAÍDAS!$H:$H,Base!R$40))</f>
        <v>0</v>
      </c>
      <c r="S61" s="161">
        <f ca="1">IF(S$39&gt;=$AD$39,0,SUMIFS(SAÍDAS!$D:$D,SAÍDAS!$B:$B,Base!$Q61,SAÍDAS!$H:$H,Base!S$40))</f>
        <v>0</v>
      </c>
      <c r="T61" s="161">
        <f ca="1">IF(T$39&gt;=$AD$39,0,SUMIFS(SAÍDAS!$D:$D,SAÍDAS!$B:$B,Base!$Q61,SAÍDAS!$H:$H,Base!T$40))</f>
        <v>0</v>
      </c>
      <c r="U61" s="161">
        <f ca="1">IF(U$39&gt;=$AD$39,0,SUMIFS(SAÍDAS!$D:$D,SAÍDAS!$B:$B,Base!$Q61,SAÍDAS!$H:$H,Base!U$40))</f>
        <v>0</v>
      </c>
      <c r="V61" s="161">
        <f ca="1">IF(V$39&gt;=$AD$39,0,SUMIFS(SAÍDAS!$D:$D,SAÍDAS!$B:$B,Base!$Q61,SAÍDAS!$H:$H,Base!V$40))</f>
        <v>0</v>
      </c>
      <c r="W61" s="161">
        <f ca="1">IF(W$39&gt;=$AD$39,0,SUMIFS(SAÍDAS!$D:$D,SAÍDAS!$B:$B,Base!$Q61,SAÍDAS!$H:$H,Base!W$40))</f>
        <v>0</v>
      </c>
      <c r="X61" s="161">
        <f ca="1">IF(X$39&gt;=$AD$39,0,SUMIFS(SAÍDAS!$D:$D,SAÍDAS!$B:$B,Base!$Q61,SAÍDAS!$H:$H,Base!X$40))</f>
        <v>0</v>
      </c>
      <c r="Y61" s="161">
        <f ca="1">IF(Y$39&gt;=$AD$39,0,SUMIFS(SAÍDAS!$D:$D,SAÍDAS!$B:$B,Base!$Q61,SAÍDAS!$H:$H,Base!Y$40))</f>
        <v>0</v>
      </c>
      <c r="Z61" s="161">
        <f ca="1">IF(Z$39&gt;=$AD$39,0,SUMIFS(SAÍDAS!$D:$D,SAÍDAS!$B:$B,Base!$Q61,SAÍDAS!$H:$H,Base!Z$40))</f>
        <v>0</v>
      </c>
      <c r="AA61" s="161">
        <f ca="1">IF(AA$39&gt;=$AD$39,0,SUMIFS(SAÍDAS!$D:$D,SAÍDAS!$B:$B,Base!$Q61,SAÍDAS!$H:$H,Base!AA$40))</f>
        <v>0</v>
      </c>
      <c r="AB61" s="161">
        <f ca="1">IF(AB$39&gt;=$AD$39,0,SUMIFS(SAÍDAS!$D:$D,SAÍDAS!$B:$B,Base!$Q61,SAÍDAS!$H:$H,Base!AB$40))</f>
        <v>0</v>
      </c>
      <c r="AC61" s="161">
        <f ca="1">IF(AC$39&gt;=$AD$39,0,SUMIFS(SAÍDAS!$D:$D,SAÍDAS!$B:$B,Base!$Q61,SAÍDAS!$H:$H,Base!AC$40))</f>
        <v>0</v>
      </c>
      <c r="AD61" s="160">
        <f t="shared" ca="1" si="8"/>
        <v>0</v>
      </c>
    </row>
    <row r="62" spans="1:30" x14ac:dyDescent="0.25">
      <c r="A62" s="160">
        <f>CADASTRO!A26</f>
        <v>0</v>
      </c>
      <c r="B62" s="160">
        <f>CADASTRO!B26</f>
        <v>0</v>
      </c>
      <c r="C62" s="161">
        <f>CADASTRO!D26</f>
        <v>0</v>
      </c>
      <c r="D62" s="161">
        <f>C62+SUMIFS(ENTRADAS!$D:$D,ENTRADAS!$B:$B,$B62,ENTRADAS!$I:$I,C$40)-SUMIFS(SAÍDAS!$D:$D,SAÍDAS!$B:$B,$B62,SAÍDAS!$H:$H,C$40)+SUMIFS(AJUSTE!$D:$D,AJUSTE!$B:$B,$B62,AJUSTE!$H:$H,C$40)</f>
        <v>0</v>
      </c>
      <c r="E62" s="161">
        <f>D62+SUMIFS(ENTRADAS!$D:$D,ENTRADAS!$B:$B,$B62,ENTRADAS!$I:$I,D$40)-SUMIFS(SAÍDAS!$D:$D,SAÍDAS!$B:$B,$B62,SAÍDAS!$H:$H,D$40)+SUMIFS(AJUSTE!$D:$D,AJUSTE!$B:$B,$B62,AJUSTE!$H:$H,D$40)</f>
        <v>0</v>
      </c>
      <c r="F62" s="161">
        <f>E62+SUMIFS(ENTRADAS!$D:$D,ENTRADAS!$B:$B,$B62,ENTRADAS!$I:$I,E$40)-SUMIFS(SAÍDAS!$D:$D,SAÍDAS!$B:$B,$B62,SAÍDAS!$H:$H,E$40)+SUMIFS(AJUSTE!$D:$D,AJUSTE!$B:$B,$B62,AJUSTE!$H:$H,E$40)</f>
        <v>0</v>
      </c>
      <c r="G62" s="161">
        <f>F62+SUMIFS(ENTRADAS!$D:$D,ENTRADAS!$B:$B,$B62,ENTRADAS!$I:$I,F$40)-SUMIFS(SAÍDAS!$D:$D,SAÍDAS!$B:$B,$B62,SAÍDAS!$H:$H,F$40)+SUMIFS(AJUSTE!$D:$D,AJUSTE!$B:$B,$B62,AJUSTE!$H:$H,F$40)</f>
        <v>0</v>
      </c>
      <c r="H62" s="161">
        <f>G62+SUMIFS(ENTRADAS!$D:$D,ENTRADAS!$B:$B,$B62,ENTRADAS!$I:$I,G$40)-SUMIFS(SAÍDAS!$D:$D,SAÍDAS!$B:$B,$B62,SAÍDAS!$H:$H,G$40)+SUMIFS(AJUSTE!$D:$D,AJUSTE!$B:$B,$B62,AJUSTE!$H:$H,G$40)</f>
        <v>0</v>
      </c>
      <c r="I62" s="161">
        <f>H62+SUMIFS(ENTRADAS!$D:$D,ENTRADAS!$B:$B,$B62,ENTRADAS!$I:$I,H$40)-SUMIFS(SAÍDAS!$D:$D,SAÍDAS!$B:$B,$B62,SAÍDAS!$H:$H,H$40)+SUMIFS(AJUSTE!$D:$D,AJUSTE!$B:$B,$B62,AJUSTE!$H:$H,H$40)</f>
        <v>0</v>
      </c>
      <c r="J62" s="161">
        <f>I62+SUMIFS(ENTRADAS!$D:$D,ENTRADAS!$B:$B,$B62,ENTRADAS!$I:$I,I$40)-SUMIFS(SAÍDAS!$D:$D,SAÍDAS!$B:$B,$B62,SAÍDAS!$H:$H,I$40)+SUMIFS(AJUSTE!$D:$D,AJUSTE!$B:$B,$B62,AJUSTE!$H:$H,I$40)</f>
        <v>0</v>
      </c>
      <c r="K62" s="161">
        <f>J62+SUMIFS(ENTRADAS!$D:$D,ENTRADAS!$B:$B,$B62,ENTRADAS!$I:$I,J$40)-SUMIFS(SAÍDAS!$D:$D,SAÍDAS!$B:$B,$B62,SAÍDAS!$H:$H,J$40)+SUMIFS(AJUSTE!$D:$D,AJUSTE!$B:$B,$B62,AJUSTE!$H:$H,J$40)</f>
        <v>0</v>
      </c>
      <c r="L62" s="161">
        <f>K62+SUMIFS(ENTRADAS!$D:$D,ENTRADAS!$B:$B,$B62,ENTRADAS!$I:$I,K$40)-SUMIFS(SAÍDAS!$D:$D,SAÍDAS!$B:$B,$B62,SAÍDAS!$H:$H,K$40)+SUMIFS(AJUSTE!$D:$D,AJUSTE!$B:$B,$B62,AJUSTE!$H:$H,K$40)</f>
        <v>0</v>
      </c>
      <c r="M62" s="161">
        <f>L62+SUMIFS(ENTRADAS!$D:$D,ENTRADAS!$B:$B,$B62,ENTRADAS!$I:$I,L$40)-SUMIFS(SAÍDAS!$D:$D,SAÍDAS!$B:$B,$B62,SAÍDAS!$H:$H,L$40)+SUMIFS(AJUSTE!$D:$D,AJUSTE!$B:$B,$B62,AJUSTE!$H:$H,L$40)</f>
        <v>0</v>
      </c>
      <c r="N62" s="161">
        <f>M62+SUMIFS(ENTRADAS!$D:$D,ENTRADAS!$B:$B,$B62,ENTRADAS!$I:$I,M$40)-SUMIFS(SAÍDAS!$D:$D,SAÍDAS!$B:$B,$B62,SAÍDAS!$H:$H,M$40)+SUMIFS(AJUSTE!$D:$D,AJUSTE!$B:$B,$B62,AJUSTE!$H:$H,M$40)</f>
        <v>0</v>
      </c>
      <c r="P62" s="160">
        <f>CADASTRO!A26</f>
        <v>0</v>
      </c>
      <c r="Q62" s="160">
        <f>CADASTRO!B26</f>
        <v>0</v>
      </c>
      <c r="R62" s="161">
        <f ca="1">IF(R$39&gt;=$AD$39,0,SUMIFS(SAÍDAS!$D:$D,SAÍDAS!$B:$B,Base!$Q62,SAÍDAS!$H:$H,Base!R$40))</f>
        <v>0</v>
      </c>
      <c r="S62" s="161">
        <f ca="1">IF(S$39&gt;=$AD$39,0,SUMIFS(SAÍDAS!$D:$D,SAÍDAS!$B:$B,Base!$Q62,SAÍDAS!$H:$H,Base!S$40))</f>
        <v>0</v>
      </c>
      <c r="T62" s="161">
        <f ca="1">IF(T$39&gt;=$AD$39,0,SUMIFS(SAÍDAS!$D:$D,SAÍDAS!$B:$B,Base!$Q62,SAÍDAS!$H:$H,Base!T$40))</f>
        <v>0</v>
      </c>
      <c r="U62" s="161">
        <f ca="1">IF(U$39&gt;=$AD$39,0,SUMIFS(SAÍDAS!$D:$D,SAÍDAS!$B:$B,Base!$Q62,SAÍDAS!$H:$H,Base!U$40))</f>
        <v>0</v>
      </c>
      <c r="V62" s="161">
        <f ca="1">IF(V$39&gt;=$AD$39,0,SUMIFS(SAÍDAS!$D:$D,SAÍDAS!$B:$B,Base!$Q62,SAÍDAS!$H:$H,Base!V$40))</f>
        <v>0</v>
      </c>
      <c r="W62" s="161">
        <f ca="1">IF(W$39&gt;=$AD$39,0,SUMIFS(SAÍDAS!$D:$D,SAÍDAS!$B:$B,Base!$Q62,SAÍDAS!$H:$H,Base!W$40))</f>
        <v>0</v>
      </c>
      <c r="X62" s="161">
        <f ca="1">IF(X$39&gt;=$AD$39,0,SUMIFS(SAÍDAS!$D:$D,SAÍDAS!$B:$B,Base!$Q62,SAÍDAS!$H:$H,Base!X$40))</f>
        <v>0</v>
      </c>
      <c r="Y62" s="161">
        <f ca="1">IF(Y$39&gt;=$AD$39,0,SUMIFS(SAÍDAS!$D:$D,SAÍDAS!$B:$B,Base!$Q62,SAÍDAS!$H:$H,Base!Y$40))</f>
        <v>0</v>
      </c>
      <c r="Z62" s="161">
        <f ca="1">IF(Z$39&gt;=$AD$39,0,SUMIFS(SAÍDAS!$D:$D,SAÍDAS!$B:$B,Base!$Q62,SAÍDAS!$H:$H,Base!Z$40))</f>
        <v>0</v>
      </c>
      <c r="AA62" s="161">
        <f ca="1">IF(AA$39&gt;=$AD$39,0,SUMIFS(SAÍDAS!$D:$D,SAÍDAS!$B:$B,Base!$Q62,SAÍDAS!$H:$H,Base!AA$40))</f>
        <v>0</v>
      </c>
      <c r="AB62" s="161">
        <f ca="1">IF(AB$39&gt;=$AD$39,0,SUMIFS(SAÍDAS!$D:$D,SAÍDAS!$B:$B,Base!$Q62,SAÍDAS!$H:$H,Base!AB$40))</f>
        <v>0</v>
      </c>
      <c r="AC62" s="161">
        <f ca="1">IF(AC$39&gt;=$AD$39,0,SUMIFS(SAÍDAS!$D:$D,SAÍDAS!$B:$B,Base!$Q62,SAÍDAS!$H:$H,Base!AC$40))</f>
        <v>0</v>
      </c>
      <c r="AD62" s="160">
        <f t="shared" ca="1" si="8"/>
        <v>0</v>
      </c>
    </row>
    <row r="63" spans="1:30" x14ac:dyDescent="0.25">
      <c r="A63" s="160">
        <f>CADASTRO!A27</f>
        <v>0</v>
      </c>
      <c r="B63" s="160">
        <f>CADASTRO!B27</f>
        <v>0</v>
      </c>
      <c r="C63" s="161">
        <f>CADASTRO!D27</f>
        <v>0</v>
      </c>
      <c r="D63" s="161">
        <f>C63+SUMIFS(ENTRADAS!$D:$D,ENTRADAS!$B:$B,$B63,ENTRADAS!$I:$I,C$40)-SUMIFS(SAÍDAS!$D:$D,SAÍDAS!$B:$B,$B63,SAÍDAS!$H:$H,C$40)+SUMIFS(AJUSTE!$D:$D,AJUSTE!$B:$B,$B63,AJUSTE!$H:$H,C$40)</f>
        <v>0</v>
      </c>
      <c r="E63" s="161">
        <f>D63+SUMIFS(ENTRADAS!$D:$D,ENTRADAS!$B:$B,$B63,ENTRADAS!$I:$I,D$40)-SUMIFS(SAÍDAS!$D:$D,SAÍDAS!$B:$B,$B63,SAÍDAS!$H:$H,D$40)+SUMIFS(AJUSTE!$D:$D,AJUSTE!$B:$B,$B63,AJUSTE!$H:$H,D$40)</f>
        <v>0</v>
      </c>
      <c r="F63" s="161">
        <f>E63+SUMIFS(ENTRADAS!$D:$D,ENTRADAS!$B:$B,$B63,ENTRADAS!$I:$I,E$40)-SUMIFS(SAÍDAS!$D:$D,SAÍDAS!$B:$B,$B63,SAÍDAS!$H:$H,E$40)+SUMIFS(AJUSTE!$D:$D,AJUSTE!$B:$B,$B63,AJUSTE!$H:$H,E$40)</f>
        <v>0</v>
      </c>
      <c r="G63" s="161">
        <f>F63+SUMIFS(ENTRADAS!$D:$D,ENTRADAS!$B:$B,$B63,ENTRADAS!$I:$I,F$40)-SUMIFS(SAÍDAS!$D:$D,SAÍDAS!$B:$B,$B63,SAÍDAS!$H:$H,F$40)+SUMIFS(AJUSTE!$D:$D,AJUSTE!$B:$B,$B63,AJUSTE!$H:$H,F$40)</f>
        <v>0</v>
      </c>
      <c r="H63" s="161">
        <f>G63+SUMIFS(ENTRADAS!$D:$D,ENTRADAS!$B:$B,$B63,ENTRADAS!$I:$I,G$40)-SUMIFS(SAÍDAS!$D:$D,SAÍDAS!$B:$B,$B63,SAÍDAS!$H:$H,G$40)+SUMIFS(AJUSTE!$D:$D,AJUSTE!$B:$B,$B63,AJUSTE!$H:$H,G$40)</f>
        <v>0</v>
      </c>
      <c r="I63" s="161">
        <f>H63+SUMIFS(ENTRADAS!$D:$D,ENTRADAS!$B:$B,$B63,ENTRADAS!$I:$I,H$40)-SUMIFS(SAÍDAS!$D:$D,SAÍDAS!$B:$B,$B63,SAÍDAS!$H:$H,H$40)+SUMIFS(AJUSTE!$D:$D,AJUSTE!$B:$B,$B63,AJUSTE!$H:$H,H$40)</f>
        <v>0</v>
      </c>
      <c r="J63" s="161">
        <f>I63+SUMIFS(ENTRADAS!$D:$D,ENTRADAS!$B:$B,$B63,ENTRADAS!$I:$I,I$40)-SUMIFS(SAÍDAS!$D:$D,SAÍDAS!$B:$B,$B63,SAÍDAS!$H:$H,I$40)+SUMIFS(AJUSTE!$D:$D,AJUSTE!$B:$B,$B63,AJUSTE!$H:$H,I$40)</f>
        <v>0</v>
      </c>
      <c r="K63" s="161">
        <f>J63+SUMIFS(ENTRADAS!$D:$D,ENTRADAS!$B:$B,$B63,ENTRADAS!$I:$I,J$40)-SUMIFS(SAÍDAS!$D:$D,SAÍDAS!$B:$B,$B63,SAÍDAS!$H:$H,J$40)+SUMIFS(AJUSTE!$D:$D,AJUSTE!$B:$B,$B63,AJUSTE!$H:$H,J$40)</f>
        <v>0</v>
      </c>
      <c r="L63" s="161">
        <f>K63+SUMIFS(ENTRADAS!$D:$D,ENTRADAS!$B:$B,$B63,ENTRADAS!$I:$I,K$40)-SUMIFS(SAÍDAS!$D:$D,SAÍDAS!$B:$B,$B63,SAÍDAS!$H:$H,K$40)+SUMIFS(AJUSTE!$D:$D,AJUSTE!$B:$B,$B63,AJUSTE!$H:$H,K$40)</f>
        <v>0</v>
      </c>
      <c r="M63" s="161">
        <f>L63+SUMIFS(ENTRADAS!$D:$D,ENTRADAS!$B:$B,$B63,ENTRADAS!$I:$I,L$40)-SUMIFS(SAÍDAS!$D:$D,SAÍDAS!$B:$B,$B63,SAÍDAS!$H:$H,L$40)+SUMIFS(AJUSTE!$D:$D,AJUSTE!$B:$B,$B63,AJUSTE!$H:$H,L$40)</f>
        <v>0</v>
      </c>
      <c r="N63" s="161">
        <f>M63+SUMIFS(ENTRADAS!$D:$D,ENTRADAS!$B:$B,$B63,ENTRADAS!$I:$I,M$40)-SUMIFS(SAÍDAS!$D:$D,SAÍDAS!$B:$B,$B63,SAÍDAS!$H:$H,M$40)+SUMIFS(AJUSTE!$D:$D,AJUSTE!$B:$B,$B63,AJUSTE!$H:$H,M$40)</f>
        <v>0</v>
      </c>
      <c r="P63" s="160">
        <f>CADASTRO!A27</f>
        <v>0</v>
      </c>
      <c r="Q63" s="160">
        <f>CADASTRO!B27</f>
        <v>0</v>
      </c>
      <c r="R63" s="161">
        <f ca="1">IF(R$39&gt;=$AD$39,0,SUMIFS(SAÍDAS!$D:$D,SAÍDAS!$B:$B,Base!$Q63,SAÍDAS!$H:$H,Base!R$40))</f>
        <v>0</v>
      </c>
      <c r="S63" s="161">
        <f ca="1">IF(S$39&gt;=$AD$39,0,SUMIFS(SAÍDAS!$D:$D,SAÍDAS!$B:$B,Base!$Q63,SAÍDAS!$H:$H,Base!S$40))</f>
        <v>0</v>
      </c>
      <c r="T63" s="161">
        <f ca="1">IF(T$39&gt;=$AD$39,0,SUMIFS(SAÍDAS!$D:$D,SAÍDAS!$B:$B,Base!$Q63,SAÍDAS!$H:$H,Base!T$40))</f>
        <v>0</v>
      </c>
      <c r="U63" s="161">
        <f ca="1">IF(U$39&gt;=$AD$39,0,SUMIFS(SAÍDAS!$D:$D,SAÍDAS!$B:$B,Base!$Q63,SAÍDAS!$H:$H,Base!U$40))</f>
        <v>0</v>
      </c>
      <c r="V63" s="161">
        <f ca="1">IF(V$39&gt;=$AD$39,0,SUMIFS(SAÍDAS!$D:$D,SAÍDAS!$B:$B,Base!$Q63,SAÍDAS!$H:$H,Base!V$40))</f>
        <v>0</v>
      </c>
      <c r="W63" s="161">
        <f ca="1">IF(W$39&gt;=$AD$39,0,SUMIFS(SAÍDAS!$D:$D,SAÍDAS!$B:$B,Base!$Q63,SAÍDAS!$H:$H,Base!W$40))</f>
        <v>0</v>
      </c>
      <c r="X63" s="161">
        <f ca="1">IF(X$39&gt;=$AD$39,0,SUMIFS(SAÍDAS!$D:$D,SAÍDAS!$B:$B,Base!$Q63,SAÍDAS!$H:$H,Base!X$40))</f>
        <v>0</v>
      </c>
      <c r="Y63" s="161">
        <f ca="1">IF(Y$39&gt;=$AD$39,0,SUMIFS(SAÍDAS!$D:$D,SAÍDAS!$B:$B,Base!$Q63,SAÍDAS!$H:$H,Base!Y$40))</f>
        <v>0</v>
      </c>
      <c r="Z63" s="161">
        <f ca="1">IF(Z$39&gt;=$AD$39,0,SUMIFS(SAÍDAS!$D:$D,SAÍDAS!$B:$B,Base!$Q63,SAÍDAS!$H:$H,Base!Z$40))</f>
        <v>0</v>
      </c>
      <c r="AA63" s="161">
        <f ca="1">IF(AA$39&gt;=$AD$39,0,SUMIFS(SAÍDAS!$D:$D,SAÍDAS!$B:$B,Base!$Q63,SAÍDAS!$H:$H,Base!AA$40))</f>
        <v>0</v>
      </c>
      <c r="AB63" s="161">
        <f ca="1">IF(AB$39&gt;=$AD$39,0,SUMIFS(SAÍDAS!$D:$D,SAÍDAS!$B:$B,Base!$Q63,SAÍDAS!$H:$H,Base!AB$40))</f>
        <v>0</v>
      </c>
      <c r="AC63" s="161">
        <f ca="1">IF(AC$39&gt;=$AD$39,0,SUMIFS(SAÍDAS!$D:$D,SAÍDAS!$B:$B,Base!$Q63,SAÍDAS!$H:$H,Base!AC$40))</f>
        <v>0</v>
      </c>
      <c r="AD63" s="160">
        <f t="shared" ca="1" si="8"/>
        <v>0</v>
      </c>
    </row>
    <row r="64" spans="1:30" x14ac:dyDescent="0.25">
      <c r="A64" s="160">
        <f>CADASTRO!A28</f>
        <v>0</v>
      </c>
      <c r="B64" s="160">
        <f>CADASTRO!B28</f>
        <v>0</v>
      </c>
      <c r="C64" s="161">
        <f>CADASTRO!D28</f>
        <v>0</v>
      </c>
      <c r="D64" s="161">
        <f>C64+SUMIFS(ENTRADAS!$D:$D,ENTRADAS!$B:$B,$B64,ENTRADAS!$I:$I,C$40)-SUMIFS(SAÍDAS!$D:$D,SAÍDAS!$B:$B,$B64,SAÍDAS!$H:$H,C$40)+SUMIFS(AJUSTE!$D:$D,AJUSTE!$B:$B,$B64,AJUSTE!$H:$H,C$40)</f>
        <v>0</v>
      </c>
      <c r="E64" s="161">
        <f>D64+SUMIFS(ENTRADAS!$D:$D,ENTRADAS!$B:$B,$B64,ENTRADAS!$I:$I,D$40)-SUMIFS(SAÍDAS!$D:$D,SAÍDAS!$B:$B,$B64,SAÍDAS!$H:$H,D$40)+SUMIFS(AJUSTE!$D:$D,AJUSTE!$B:$B,$B64,AJUSTE!$H:$H,D$40)</f>
        <v>0</v>
      </c>
      <c r="F64" s="161">
        <f>E64+SUMIFS(ENTRADAS!$D:$D,ENTRADAS!$B:$B,$B64,ENTRADAS!$I:$I,E$40)-SUMIFS(SAÍDAS!$D:$D,SAÍDAS!$B:$B,$B64,SAÍDAS!$H:$H,E$40)+SUMIFS(AJUSTE!$D:$D,AJUSTE!$B:$B,$B64,AJUSTE!$H:$H,E$40)</f>
        <v>0</v>
      </c>
      <c r="G64" s="161">
        <f>F64+SUMIFS(ENTRADAS!$D:$D,ENTRADAS!$B:$B,$B64,ENTRADAS!$I:$I,F$40)-SUMIFS(SAÍDAS!$D:$D,SAÍDAS!$B:$B,$B64,SAÍDAS!$H:$H,F$40)+SUMIFS(AJUSTE!$D:$D,AJUSTE!$B:$B,$B64,AJUSTE!$H:$H,F$40)</f>
        <v>0</v>
      </c>
      <c r="H64" s="161">
        <f>G64+SUMIFS(ENTRADAS!$D:$D,ENTRADAS!$B:$B,$B64,ENTRADAS!$I:$I,G$40)-SUMIFS(SAÍDAS!$D:$D,SAÍDAS!$B:$B,$B64,SAÍDAS!$H:$H,G$40)+SUMIFS(AJUSTE!$D:$D,AJUSTE!$B:$B,$B64,AJUSTE!$H:$H,G$40)</f>
        <v>0</v>
      </c>
      <c r="I64" s="161">
        <f>H64+SUMIFS(ENTRADAS!$D:$D,ENTRADAS!$B:$B,$B64,ENTRADAS!$I:$I,H$40)-SUMIFS(SAÍDAS!$D:$D,SAÍDAS!$B:$B,$B64,SAÍDAS!$H:$H,H$40)+SUMIFS(AJUSTE!$D:$D,AJUSTE!$B:$B,$B64,AJUSTE!$H:$H,H$40)</f>
        <v>0</v>
      </c>
      <c r="J64" s="161">
        <f>I64+SUMIFS(ENTRADAS!$D:$D,ENTRADAS!$B:$B,$B64,ENTRADAS!$I:$I,I$40)-SUMIFS(SAÍDAS!$D:$D,SAÍDAS!$B:$B,$B64,SAÍDAS!$H:$H,I$40)+SUMIFS(AJUSTE!$D:$D,AJUSTE!$B:$B,$B64,AJUSTE!$H:$H,I$40)</f>
        <v>0</v>
      </c>
      <c r="K64" s="161">
        <f>J64+SUMIFS(ENTRADAS!$D:$D,ENTRADAS!$B:$B,$B64,ENTRADAS!$I:$I,J$40)-SUMIFS(SAÍDAS!$D:$D,SAÍDAS!$B:$B,$B64,SAÍDAS!$H:$H,J$40)+SUMIFS(AJUSTE!$D:$D,AJUSTE!$B:$B,$B64,AJUSTE!$H:$H,J$40)</f>
        <v>0</v>
      </c>
      <c r="L64" s="161">
        <f>K64+SUMIFS(ENTRADAS!$D:$D,ENTRADAS!$B:$B,$B64,ENTRADAS!$I:$I,K$40)-SUMIFS(SAÍDAS!$D:$D,SAÍDAS!$B:$B,$B64,SAÍDAS!$H:$H,K$40)+SUMIFS(AJUSTE!$D:$D,AJUSTE!$B:$B,$B64,AJUSTE!$H:$H,K$40)</f>
        <v>0</v>
      </c>
      <c r="M64" s="161">
        <f>L64+SUMIFS(ENTRADAS!$D:$D,ENTRADAS!$B:$B,$B64,ENTRADAS!$I:$I,L$40)-SUMIFS(SAÍDAS!$D:$D,SAÍDAS!$B:$B,$B64,SAÍDAS!$H:$H,L$40)+SUMIFS(AJUSTE!$D:$D,AJUSTE!$B:$B,$B64,AJUSTE!$H:$H,L$40)</f>
        <v>0</v>
      </c>
      <c r="N64" s="161">
        <f>M64+SUMIFS(ENTRADAS!$D:$D,ENTRADAS!$B:$B,$B64,ENTRADAS!$I:$I,M$40)-SUMIFS(SAÍDAS!$D:$D,SAÍDAS!$B:$B,$B64,SAÍDAS!$H:$H,M$40)+SUMIFS(AJUSTE!$D:$D,AJUSTE!$B:$B,$B64,AJUSTE!$H:$H,M$40)</f>
        <v>0</v>
      </c>
      <c r="P64" s="160">
        <f>CADASTRO!A28</f>
        <v>0</v>
      </c>
      <c r="Q64" s="160">
        <f>CADASTRO!B28</f>
        <v>0</v>
      </c>
      <c r="R64" s="161">
        <f ca="1">IF(R$39&gt;=$AD$39,0,SUMIFS(SAÍDAS!$D:$D,SAÍDAS!$B:$B,Base!$Q64,SAÍDAS!$H:$H,Base!R$40))</f>
        <v>0</v>
      </c>
      <c r="S64" s="161">
        <f ca="1">IF(S$39&gt;=$AD$39,0,SUMIFS(SAÍDAS!$D:$D,SAÍDAS!$B:$B,Base!$Q64,SAÍDAS!$H:$H,Base!S$40))</f>
        <v>0</v>
      </c>
      <c r="T64" s="161">
        <f ca="1">IF(T$39&gt;=$AD$39,0,SUMIFS(SAÍDAS!$D:$D,SAÍDAS!$B:$B,Base!$Q64,SAÍDAS!$H:$H,Base!T$40))</f>
        <v>0</v>
      </c>
      <c r="U64" s="161">
        <f ca="1">IF(U$39&gt;=$AD$39,0,SUMIFS(SAÍDAS!$D:$D,SAÍDAS!$B:$B,Base!$Q64,SAÍDAS!$H:$H,Base!U$40))</f>
        <v>0</v>
      </c>
      <c r="V64" s="161">
        <f ca="1">IF(V$39&gt;=$AD$39,0,SUMIFS(SAÍDAS!$D:$D,SAÍDAS!$B:$B,Base!$Q64,SAÍDAS!$H:$H,Base!V$40))</f>
        <v>0</v>
      </c>
      <c r="W64" s="161">
        <f ca="1">IF(W$39&gt;=$AD$39,0,SUMIFS(SAÍDAS!$D:$D,SAÍDAS!$B:$B,Base!$Q64,SAÍDAS!$H:$H,Base!W$40))</f>
        <v>0</v>
      </c>
      <c r="X64" s="161">
        <f ca="1">IF(X$39&gt;=$AD$39,0,SUMIFS(SAÍDAS!$D:$D,SAÍDAS!$B:$B,Base!$Q64,SAÍDAS!$H:$H,Base!X$40))</f>
        <v>0</v>
      </c>
      <c r="Y64" s="161">
        <f ca="1">IF(Y$39&gt;=$AD$39,0,SUMIFS(SAÍDAS!$D:$D,SAÍDAS!$B:$B,Base!$Q64,SAÍDAS!$H:$H,Base!Y$40))</f>
        <v>0</v>
      </c>
      <c r="Z64" s="161">
        <f ca="1">IF(Z$39&gt;=$AD$39,0,SUMIFS(SAÍDAS!$D:$D,SAÍDAS!$B:$B,Base!$Q64,SAÍDAS!$H:$H,Base!Z$40))</f>
        <v>0</v>
      </c>
      <c r="AA64" s="161">
        <f ca="1">IF(AA$39&gt;=$AD$39,0,SUMIFS(SAÍDAS!$D:$D,SAÍDAS!$B:$B,Base!$Q64,SAÍDAS!$H:$H,Base!AA$40))</f>
        <v>0</v>
      </c>
      <c r="AB64" s="161">
        <f ca="1">IF(AB$39&gt;=$AD$39,0,SUMIFS(SAÍDAS!$D:$D,SAÍDAS!$B:$B,Base!$Q64,SAÍDAS!$H:$H,Base!AB$40))</f>
        <v>0</v>
      </c>
      <c r="AC64" s="161">
        <f ca="1">IF(AC$39&gt;=$AD$39,0,SUMIFS(SAÍDAS!$D:$D,SAÍDAS!$B:$B,Base!$Q64,SAÍDAS!$H:$H,Base!AC$40))</f>
        <v>0</v>
      </c>
      <c r="AD64" s="160">
        <f t="shared" ca="1" si="8"/>
        <v>0</v>
      </c>
    </row>
    <row r="65" spans="1:30" x14ac:dyDescent="0.25">
      <c r="A65" s="160">
        <f>CADASTRO!A29</f>
        <v>0</v>
      </c>
      <c r="B65" s="160">
        <f>CADASTRO!B29</f>
        <v>0</v>
      </c>
      <c r="C65" s="161">
        <f>CADASTRO!D29</f>
        <v>0</v>
      </c>
      <c r="D65" s="161">
        <f>C65+SUMIFS(ENTRADAS!$D:$D,ENTRADAS!$B:$B,$B65,ENTRADAS!$I:$I,C$40)-SUMIFS(SAÍDAS!$D:$D,SAÍDAS!$B:$B,$B65,SAÍDAS!$H:$H,C$40)+SUMIFS(AJUSTE!$D:$D,AJUSTE!$B:$B,$B65,AJUSTE!$H:$H,C$40)</f>
        <v>0</v>
      </c>
      <c r="E65" s="161">
        <f>D65+SUMIFS(ENTRADAS!$D:$D,ENTRADAS!$B:$B,$B65,ENTRADAS!$I:$I,D$40)-SUMIFS(SAÍDAS!$D:$D,SAÍDAS!$B:$B,$B65,SAÍDAS!$H:$H,D$40)+SUMIFS(AJUSTE!$D:$D,AJUSTE!$B:$B,$B65,AJUSTE!$H:$H,D$40)</f>
        <v>0</v>
      </c>
      <c r="F65" s="161">
        <f>E65+SUMIFS(ENTRADAS!$D:$D,ENTRADAS!$B:$B,$B65,ENTRADAS!$I:$I,E$40)-SUMIFS(SAÍDAS!$D:$D,SAÍDAS!$B:$B,$B65,SAÍDAS!$H:$H,E$40)+SUMIFS(AJUSTE!$D:$D,AJUSTE!$B:$B,$B65,AJUSTE!$H:$H,E$40)</f>
        <v>0</v>
      </c>
      <c r="G65" s="161">
        <f>F65+SUMIFS(ENTRADAS!$D:$D,ENTRADAS!$B:$B,$B65,ENTRADAS!$I:$I,F$40)-SUMIFS(SAÍDAS!$D:$D,SAÍDAS!$B:$B,$B65,SAÍDAS!$H:$H,F$40)+SUMIFS(AJUSTE!$D:$D,AJUSTE!$B:$B,$B65,AJUSTE!$H:$H,F$40)</f>
        <v>0</v>
      </c>
      <c r="H65" s="161">
        <f>G65+SUMIFS(ENTRADAS!$D:$D,ENTRADAS!$B:$B,$B65,ENTRADAS!$I:$I,G$40)-SUMIFS(SAÍDAS!$D:$D,SAÍDAS!$B:$B,$B65,SAÍDAS!$H:$H,G$40)+SUMIFS(AJUSTE!$D:$D,AJUSTE!$B:$B,$B65,AJUSTE!$H:$H,G$40)</f>
        <v>0</v>
      </c>
      <c r="I65" s="161">
        <f>H65+SUMIFS(ENTRADAS!$D:$D,ENTRADAS!$B:$B,$B65,ENTRADAS!$I:$I,H$40)-SUMIFS(SAÍDAS!$D:$D,SAÍDAS!$B:$B,$B65,SAÍDAS!$H:$H,H$40)+SUMIFS(AJUSTE!$D:$D,AJUSTE!$B:$B,$B65,AJUSTE!$H:$H,H$40)</f>
        <v>0</v>
      </c>
      <c r="J65" s="161">
        <f>I65+SUMIFS(ENTRADAS!$D:$D,ENTRADAS!$B:$B,$B65,ENTRADAS!$I:$I,I$40)-SUMIFS(SAÍDAS!$D:$D,SAÍDAS!$B:$B,$B65,SAÍDAS!$H:$H,I$40)+SUMIFS(AJUSTE!$D:$D,AJUSTE!$B:$B,$B65,AJUSTE!$H:$H,I$40)</f>
        <v>0</v>
      </c>
      <c r="K65" s="161">
        <f>J65+SUMIFS(ENTRADAS!$D:$D,ENTRADAS!$B:$B,$B65,ENTRADAS!$I:$I,J$40)-SUMIFS(SAÍDAS!$D:$D,SAÍDAS!$B:$B,$B65,SAÍDAS!$H:$H,J$40)+SUMIFS(AJUSTE!$D:$D,AJUSTE!$B:$B,$B65,AJUSTE!$H:$H,J$40)</f>
        <v>0</v>
      </c>
      <c r="L65" s="161">
        <f>K65+SUMIFS(ENTRADAS!$D:$D,ENTRADAS!$B:$B,$B65,ENTRADAS!$I:$I,K$40)-SUMIFS(SAÍDAS!$D:$D,SAÍDAS!$B:$B,$B65,SAÍDAS!$H:$H,K$40)+SUMIFS(AJUSTE!$D:$D,AJUSTE!$B:$B,$B65,AJUSTE!$H:$H,K$40)</f>
        <v>0</v>
      </c>
      <c r="M65" s="161">
        <f>L65+SUMIFS(ENTRADAS!$D:$D,ENTRADAS!$B:$B,$B65,ENTRADAS!$I:$I,L$40)-SUMIFS(SAÍDAS!$D:$D,SAÍDAS!$B:$B,$B65,SAÍDAS!$H:$H,L$40)+SUMIFS(AJUSTE!$D:$D,AJUSTE!$B:$B,$B65,AJUSTE!$H:$H,L$40)</f>
        <v>0</v>
      </c>
      <c r="N65" s="161">
        <f>M65+SUMIFS(ENTRADAS!$D:$D,ENTRADAS!$B:$B,$B65,ENTRADAS!$I:$I,M$40)-SUMIFS(SAÍDAS!$D:$D,SAÍDAS!$B:$B,$B65,SAÍDAS!$H:$H,M$40)+SUMIFS(AJUSTE!$D:$D,AJUSTE!$B:$B,$B65,AJUSTE!$H:$H,M$40)</f>
        <v>0</v>
      </c>
      <c r="P65" s="160">
        <f>CADASTRO!A29</f>
        <v>0</v>
      </c>
      <c r="Q65" s="160">
        <f>CADASTRO!B29</f>
        <v>0</v>
      </c>
      <c r="R65" s="161">
        <f ca="1">IF(R$39&gt;=$AD$39,0,SUMIFS(SAÍDAS!$D:$D,SAÍDAS!$B:$B,Base!$Q65,SAÍDAS!$H:$H,Base!R$40))</f>
        <v>0</v>
      </c>
      <c r="S65" s="161">
        <f ca="1">IF(S$39&gt;=$AD$39,0,SUMIFS(SAÍDAS!$D:$D,SAÍDAS!$B:$B,Base!$Q65,SAÍDAS!$H:$H,Base!S$40))</f>
        <v>0</v>
      </c>
      <c r="T65" s="161">
        <f ca="1">IF(T$39&gt;=$AD$39,0,SUMIFS(SAÍDAS!$D:$D,SAÍDAS!$B:$B,Base!$Q65,SAÍDAS!$H:$H,Base!T$40))</f>
        <v>0</v>
      </c>
      <c r="U65" s="161">
        <f ca="1">IF(U$39&gt;=$AD$39,0,SUMIFS(SAÍDAS!$D:$D,SAÍDAS!$B:$B,Base!$Q65,SAÍDAS!$H:$H,Base!U$40))</f>
        <v>0</v>
      </c>
      <c r="V65" s="161">
        <f ca="1">IF(V$39&gt;=$AD$39,0,SUMIFS(SAÍDAS!$D:$D,SAÍDAS!$B:$B,Base!$Q65,SAÍDAS!$H:$H,Base!V$40))</f>
        <v>0</v>
      </c>
      <c r="W65" s="161">
        <f ca="1">IF(W$39&gt;=$AD$39,0,SUMIFS(SAÍDAS!$D:$D,SAÍDAS!$B:$B,Base!$Q65,SAÍDAS!$H:$H,Base!W$40))</f>
        <v>0</v>
      </c>
      <c r="X65" s="161">
        <f ca="1">IF(X$39&gt;=$AD$39,0,SUMIFS(SAÍDAS!$D:$D,SAÍDAS!$B:$B,Base!$Q65,SAÍDAS!$H:$H,Base!X$40))</f>
        <v>0</v>
      </c>
      <c r="Y65" s="161">
        <f ca="1">IF(Y$39&gt;=$AD$39,0,SUMIFS(SAÍDAS!$D:$D,SAÍDAS!$B:$B,Base!$Q65,SAÍDAS!$H:$H,Base!Y$40))</f>
        <v>0</v>
      </c>
      <c r="Z65" s="161">
        <f ca="1">IF(Z$39&gt;=$AD$39,0,SUMIFS(SAÍDAS!$D:$D,SAÍDAS!$B:$B,Base!$Q65,SAÍDAS!$H:$H,Base!Z$40))</f>
        <v>0</v>
      </c>
      <c r="AA65" s="161">
        <f ca="1">IF(AA$39&gt;=$AD$39,0,SUMIFS(SAÍDAS!$D:$D,SAÍDAS!$B:$B,Base!$Q65,SAÍDAS!$H:$H,Base!AA$40))</f>
        <v>0</v>
      </c>
      <c r="AB65" s="161">
        <f ca="1">IF(AB$39&gt;=$AD$39,0,SUMIFS(SAÍDAS!$D:$D,SAÍDAS!$B:$B,Base!$Q65,SAÍDAS!$H:$H,Base!AB$40))</f>
        <v>0</v>
      </c>
      <c r="AC65" s="161">
        <f ca="1">IF(AC$39&gt;=$AD$39,0,SUMIFS(SAÍDAS!$D:$D,SAÍDAS!$B:$B,Base!$Q65,SAÍDAS!$H:$H,Base!AC$40))</f>
        <v>0</v>
      </c>
      <c r="AD65" s="160">
        <f t="shared" ca="1" si="8"/>
        <v>0</v>
      </c>
    </row>
    <row r="66" spans="1:30" x14ac:dyDescent="0.25">
      <c r="A66" s="160">
        <f>CADASTRO!A30</f>
        <v>0</v>
      </c>
      <c r="B66" s="160">
        <f>CADASTRO!B30</f>
        <v>0</v>
      </c>
      <c r="C66" s="161">
        <f>CADASTRO!D30</f>
        <v>0</v>
      </c>
      <c r="D66" s="161">
        <f>C66+SUMIFS(ENTRADAS!$D:$D,ENTRADAS!$B:$B,$B66,ENTRADAS!$I:$I,C$40)-SUMIFS(SAÍDAS!$D:$D,SAÍDAS!$B:$B,$B66,SAÍDAS!$H:$H,C$40)+SUMIFS(AJUSTE!$D:$D,AJUSTE!$B:$B,$B66,AJUSTE!$H:$H,C$40)</f>
        <v>0</v>
      </c>
      <c r="E66" s="161">
        <f>D66+SUMIFS(ENTRADAS!$D:$D,ENTRADAS!$B:$B,$B66,ENTRADAS!$I:$I,D$40)-SUMIFS(SAÍDAS!$D:$D,SAÍDAS!$B:$B,$B66,SAÍDAS!$H:$H,D$40)+SUMIFS(AJUSTE!$D:$D,AJUSTE!$B:$B,$B66,AJUSTE!$H:$H,D$40)</f>
        <v>0</v>
      </c>
      <c r="F66" s="161">
        <f>E66+SUMIFS(ENTRADAS!$D:$D,ENTRADAS!$B:$B,$B66,ENTRADAS!$I:$I,E$40)-SUMIFS(SAÍDAS!$D:$D,SAÍDAS!$B:$B,$B66,SAÍDAS!$H:$H,E$40)+SUMIFS(AJUSTE!$D:$D,AJUSTE!$B:$B,$B66,AJUSTE!$H:$H,E$40)</f>
        <v>0</v>
      </c>
      <c r="G66" s="161">
        <f>F66+SUMIFS(ENTRADAS!$D:$D,ENTRADAS!$B:$B,$B66,ENTRADAS!$I:$I,F$40)-SUMIFS(SAÍDAS!$D:$D,SAÍDAS!$B:$B,$B66,SAÍDAS!$H:$H,F$40)+SUMIFS(AJUSTE!$D:$D,AJUSTE!$B:$B,$B66,AJUSTE!$H:$H,F$40)</f>
        <v>0</v>
      </c>
      <c r="H66" s="161">
        <f>G66+SUMIFS(ENTRADAS!$D:$D,ENTRADAS!$B:$B,$B66,ENTRADAS!$I:$I,G$40)-SUMIFS(SAÍDAS!$D:$D,SAÍDAS!$B:$B,$B66,SAÍDAS!$H:$H,G$40)+SUMIFS(AJUSTE!$D:$D,AJUSTE!$B:$B,$B66,AJUSTE!$H:$H,G$40)</f>
        <v>0</v>
      </c>
      <c r="I66" s="161">
        <f>H66+SUMIFS(ENTRADAS!$D:$D,ENTRADAS!$B:$B,$B66,ENTRADAS!$I:$I,H$40)-SUMIFS(SAÍDAS!$D:$D,SAÍDAS!$B:$B,$B66,SAÍDAS!$H:$H,H$40)+SUMIFS(AJUSTE!$D:$D,AJUSTE!$B:$B,$B66,AJUSTE!$H:$H,H$40)</f>
        <v>0</v>
      </c>
      <c r="J66" s="161">
        <f>I66+SUMIFS(ENTRADAS!$D:$D,ENTRADAS!$B:$B,$B66,ENTRADAS!$I:$I,I$40)-SUMIFS(SAÍDAS!$D:$D,SAÍDAS!$B:$B,$B66,SAÍDAS!$H:$H,I$40)+SUMIFS(AJUSTE!$D:$D,AJUSTE!$B:$B,$B66,AJUSTE!$H:$H,I$40)</f>
        <v>0</v>
      </c>
      <c r="K66" s="161">
        <f>J66+SUMIFS(ENTRADAS!$D:$D,ENTRADAS!$B:$B,$B66,ENTRADAS!$I:$I,J$40)-SUMIFS(SAÍDAS!$D:$D,SAÍDAS!$B:$B,$B66,SAÍDAS!$H:$H,J$40)+SUMIFS(AJUSTE!$D:$D,AJUSTE!$B:$B,$B66,AJUSTE!$H:$H,J$40)</f>
        <v>0</v>
      </c>
      <c r="L66" s="161">
        <f>K66+SUMIFS(ENTRADAS!$D:$D,ENTRADAS!$B:$B,$B66,ENTRADAS!$I:$I,K$40)-SUMIFS(SAÍDAS!$D:$D,SAÍDAS!$B:$B,$B66,SAÍDAS!$H:$H,K$40)+SUMIFS(AJUSTE!$D:$D,AJUSTE!$B:$B,$B66,AJUSTE!$H:$H,K$40)</f>
        <v>0</v>
      </c>
      <c r="M66" s="161">
        <f>L66+SUMIFS(ENTRADAS!$D:$D,ENTRADAS!$B:$B,$B66,ENTRADAS!$I:$I,L$40)-SUMIFS(SAÍDAS!$D:$D,SAÍDAS!$B:$B,$B66,SAÍDAS!$H:$H,L$40)+SUMIFS(AJUSTE!$D:$D,AJUSTE!$B:$B,$B66,AJUSTE!$H:$H,L$40)</f>
        <v>0</v>
      </c>
      <c r="N66" s="161">
        <f>M66+SUMIFS(ENTRADAS!$D:$D,ENTRADAS!$B:$B,$B66,ENTRADAS!$I:$I,M$40)-SUMIFS(SAÍDAS!$D:$D,SAÍDAS!$B:$B,$B66,SAÍDAS!$H:$H,M$40)+SUMIFS(AJUSTE!$D:$D,AJUSTE!$B:$B,$B66,AJUSTE!$H:$H,M$40)</f>
        <v>0</v>
      </c>
      <c r="P66" s="160">
        <f>CADASTRO!A30</f>
        <v>0</v>
      </c>
      <c r="Q66" s="160">
        <f>CADASTRO!B30</f>
        <v>0</v>
      </c>
      <c r="R66" s="161">
        <f ca="1">IF(R$39&gt;=$AD$39,0,SUMIFS(SAÍDAS!$D:$D,SAÍDAS!$B:$B,Base!$Q66,SAÍDAS!$H:$H,Base!R$40))</f>
        <v>0</v>
      </c>
      <c r="S66" s="161">
        <f ca="1">IF(S$39&gt;=$AD$39,0,SUMIFS(SAÍDAS!$D:$D,SAÍDAS!$B:$B,Base!$Q66,SAÍDAS!$H:$H,Base!S$40))</f>
        <v>0</v>
      </c>
      <c r="T66" s="161">
        <f ca="1">IF(T$39&gt;=$AD$39,0,SUMIFS(SAÍDAS!$D:$D,SAÍDAS!$B:$B,Base!$Q66,SAÍDAS!$H:$H,Base!T$40))</f>
        <v>0</v>
      </c>
      <c r="U66" s="161">
        <f ca="1">IF(U$39&gt;=$AD$39,0,SUMIFS(SAÍDAS!$D:$D,SAÍDAS!$B:$B,Base!$Q66,SAÍDAS!$H:$H,Base!U$40))</f>
        <v>0</v>
      </c>
      <c r="V66" s="161">
        <f ca="1">IF(V$39&gt;=$AD$39,0,SUMIFS(SAÍDAS!$D:$D,SAÍDAS!$B:$B,Base!$Q66,SAÍDAS!$H:$H,Base!V$40))</f>
        <v>0</v>
      </c>
      <c r="W66" s="161">
        <f ca="1">IF(W$39&gt;=$AD$39,0,SUMIFS(SAÍDAS!$D:$D,SAÍDAS!$B:$B,Base!$Q66,SAÍDAS!$H:$H,Base!W$40))</f>
        <v>0</v>
      </c>
      <c r="X66" s="161">
        <f ca="1">IF(X$39&gt;=$AD$39,0,SUMIFS(SAÍDAS!$D:$D,SAÍDAS!$B:$B,Base!$Q66,SAÍDAS!$H:$H,Base!X$40))</f>
        <v>0</v>
      </c>
      <c r="Y66" s="161">
        <f ca="1">IF(Y$39&gt;=$AD$39,0,SUMIFS(SAÍDAS!$D:$D,SAÍDAS!$B:$B,Base!$Q66,SAÍDAS!$H:$H,Base!Y$40))</f>
        <v>0</v>
      </c>
      <c r="Z66" s="161">
        <f ca="1">IF(Z$39&gt;=$AD$39,0,SUMIFS(SAÍDAS!$D:$D,SAÍDAS!$B:$B,Base!$Q66,SAÍDAS!$H:$H,Base!Z$40))</f>
        <v>0</v>
      </c>
      <c r="AA66" s="161">
        <f ca="1">IF(AA$39&gt;=$AD$39,0,SUMIFS(SAÍDAS!$D:$D,SAÍDAS!$B:$B,Base!$Q66,SAÍDAS!$H:$H,Base!AA$40))</f>
        <v>0</v>
      </c>
      <c r="AB66" s="161">
        <f ca="1">IF(AB$39&gt;=$AD$39,0,SUMIFS(SAÍDAS!$D:$D,SAÍDAS!$B:$B,Base!$Q66,SAÍDAS!$H:$H,Base!AB$40))</f>
        <v>0</v>
      </c>
      <c r="AC66" s="161">
        <f ca="1">IF(AC$39&gt;=$AD$39,0,SUMIFS(SAÍDAS!$D:$D,SAÍDAS!$B:$B,Base!$Q66,SAÍDAS!$H:$H,Base!AC$40))</f>
        <v>0</v>
      </c>
      <c r="AD66" s="160">
        <f t="shared" ca="1" si="8"/>
        <v>0</v>
      </c>
    </row>
    <row r="67" spans="1:30" x14ac:dyDescent="0.25">
      <c r="A67" s="160">
        <f>CADASTRO!A31</f>
        <v>0</v>
      </c>
      <c r="B67" s="160">
        <f>CADASTRO!B31</f>
        <v>0</v>
      </c>
      <c r="C67" s="161">
        <f>CADASTRO!D31</f>
        <v>0</v>
      </c>
      <c r="D67" s="161">
        <f>C67+SUMIFS(ENTRADAS!$D:$D,ENTRADAS!$B:$B,$B67,ENTRADAS!$I:$I,C$40)-SUMIFS(SAÍDAS!$D:$D,SAÍDAS!$B:$B,$B67,SAÍDAS!$H:$H,C$40)+SUMIFS(AJUSTE!$D:$D,AJUSTE!$B:$B,$B67,AJUSTE!$H:$H,C$40)</f>
        <v>0</v>
      </c>
      <c r="E67" s="161">
        <f>D67+SUMIFS(ENTRADAS!$D:$D,ENTRADAS!$B:$B,$B67,ENTRADAS!$I:$I,D$40)-SUMIFS(SAÍDAS!$D:$D,SAÍDAS!$B:$B,$B67,SAÍDAS!$H:$H,D$40)+SUMIFS(AJUSTE!$D:$D,AJUSTE!$B:$B,$B67,AJUSTE!$H:$H,D$40)</f>
        <v>0</v>
      </c>
      <c r="F67" s="161">
        <f>E67+SUMIFS(ENTRADAS!$D:$D,ENTRADAS!$B:$B,$B67,ENTRADAS!$I:$I,E$40)-SUMIFS(SAÍDAS!$D:$D,SAÍDAS!$B:$B,$B67,SAÍDAS!$H:$H,E$40)+SUMIFS(AJUSTE!$D:$D,AJUSTE!$B:$B,$B67,AJUSTE!$H:$H,E$40)</f>
        <v>0</v>
      </c>
      <c r="G67" s="161">
        <f>F67+SUMIFS(ENTRADAS!$D:$D,ENTRADAS!$B:$B,$B67,ENTRADAS!$I:$I,F$40)-SUMIFS(SAÍDAS!$D:$D,SAÍDAS!$B:$B,$B67,SAÍDAS!$H:$H,F$40)+SUMIFS(AJUSTE!$D:$D,AJUSTE!$B:$B,$B67,AJUSTE!$H:$H,F$40)</f>
        <v>0</v>
      </c>
      <c r="H67" s="161">
        <f>G67+SUMIFS(ENTRADAS!$D:$D,ENTRADAS!$B:$B,$B67,ENTRADAS!$I:$I,G$40)-SUMIFS(SAÍDAS!$D:$D,SAÍDAS!$B:$B,$B67,SAÍDAS!$H:$H,G$40)+SUMIFS(AJUSTE!$D:$D,AJUSTE!$B:$B,$B67,AJUSTE!$H:$H,G$40)</f>
        <v>0</v>
      </c>
      <c r="I67" s="161">
        <f>H67+SUMIFS(ENTRADAS!$D:$D,ENTRADAS!$B:$B,$B67,ENTRADAS!$I:$I,H$40)-SUMIFS(SAÍDAS!$D:$D,SAÍDAS!$B:$B,$B67,SAÍDAS!$H:$H,H$40)+SUMIFS(AJUSTE!$D:$D,AJUSTE!$B:$B,$B67,AJUSTE!$H:$H,H$40)</f>
        <v>0</v>
      </c>
      <c r="J67" s="161">
        <f>I67+SUMIFS(ENTRADAS!$D:$D,ENTRADAS!$B:$B,$B67,ENTRADAS!$I:$I,I$40)-SUMIFS(SAÍDAS!$D:$D,SAÍDAS!$B:$B,$B67,SAÍDAS!$H:$H,I$40)+SUMIFS(AJUSTE!$D:$D,AJUSTE!$B:$B,$B67,AJUSTE!$H:$H,I$40)</f>
        <v>0</v>
      </c>
      <c r="K67" s="161">
        <f>J67+SUMIFS(ENTRADAS!$D:$D,ENTRADAS!$B:$B,$B67,ENTRADAS!$I:$I,J$40)-SUMIFS(SAÍDAS!$D:$D,SAÍDAS!$B:$B,$B67,SAÍDAS!$H:$H,J$40)+SUMIFS(AJUSTE!$D:$D,AJUSTE!$B:$B,$B67,AJUSTE!$H:$H,J$40)</f>
        <v>0</v>
      </c>
      <c r="L67" s="161">
        <f>K67+SUMIFS(ENTRADAS!$D:$D,ENTRADAS!$B:$B,$B67,ENTRADAS!$I:$I,K$40)-SUMIFS(SAÍDAS!$D:$D,SAÍDAS!$B:$B,$B67,SAÍDAS!$H:$H,K$40)+SUMIFS(AJUSTE!$D:$D,AJUSTE!$B:$B,$B67,AJUSTE!$H:$H,K$40)</f>
        <v>0</v>
      </c>
      <c r="M67" s="161">
        <f>L67+SUMIFS(ENTRADAS!$D:$D,ENTRADAS!$B:$B,$B67,ENTRADAS!$I:$I,L$40)-SUMIFS(SAÍDAS!$D:$D,SAÍDAS!$B:$B,$B67,SAÍDAS!$H:$H,L$40)+SUMIFS(AJUSTE!$D:$D,AJUSTE!$B:$B,$B67,AJUSTE!$H:$H,L$40)</f>
        <v>0</v>
      </c>
      <c r="N67" s="161">
        <f>M67+SUMIFS(ENTRADAS!$D:$D,ENTRADAS!$B:$B,$B67,ENTRADAS!$I:$I,M$40)-SUMIFS(SAÍDAS!$D:$D,SAÍDAS!$B:$B,$B67,SAÍDAS!$H:$H,M$40)+SUMIFS(AJUSTE!$D:$D,AJUSTE!$B:$B,$B67,AJUSTE!$H:$H,M$40)</f>
        <v>0</v>
      </c>
      <c r="P67" s="160">
        <f>CADASTRO!A31</f>
        <v>0</v>
      </c>
      <c r="Q67" s="160">
        <f>CADASTRO!B31</f>
        <v>0</v>
      </c>
      <c r="R67" s="161">
        <f ca="1">IF(R$39&gt;=$AD$39,0,SUMIFS(SAÍDAS!$D:$D,SAÍDAS!$B:$B,Base!$Q67,SAÍDAS!$H:$H,Base!R$40))</f>
        <v>0</v>
      </c>
      <c r="S67" s="161">
        <f ca="1">IF(S$39&gt;=$AD$39,0,SUMIFS(SAÍDAS!$D:$D,SAÍDAS!$B:$B,Base!$Q67,SAÍDAS!$H:$H,Base!S$40))</f>
        <v>0</v>
      </c>
      <c r="T67" s="161">
        <f ca="1">IF(T$39&gt;=$AD$39,0,SUMIFS(SAÍDAS!$D:$D,SAÍDAS!$B:$B,Base!$Q67,SAÍDAS!$H:$H,Base!T$40))</f>
        <v>0</v>
      </c>
      <c r="U67" s="161">
        <f ca="1">IF(U$39&gt;=$AD$39,0,SUMIFS(SAÍDAS!$D:$D,SAÍDAS!$B:$B,Base!$Q67,SAÍDAS!$H:$H,Base!U$40))</f>
        <v>0</v>
      </c>
      <c r="V67" s="161">
        <f ca="1">IF(V$39&gt;=$AD$39,0,SUMIFS(SAÍDAS!$D:$D,SAÍDAS!$B:$B,Base!$Q67,SAÍDAS!$H:$H,Base!V$40))</f>
        <v>0</v>
      </c>
      <c r="W67" s="161">
        <f ca="1">IF(W$39&gt;=$AD$39,0,SUMIFS(SAÍDAS!$D:$D,SAÍDAS!$B:$B,Base!$Q67,SAÍDAS!$H:$H,Base!W$40))</f>
        <v>0</v>
      </c>
      <c r="X67" s="161">
        <f ca="1">IF(X$39&gt;=$AD$39,0,SUMIFS(SAÍDAS!$D:$D,SAÍDAS!$B:$B,Base!$Q67,SAÍDAS!$H:$H,Base!X$40))</f>
        <v>0</v>
      </c>
      <c r="Y67" s="161">
        <f ca="1">IF(Y$39&gt;=$AD$39,0,SUMIFS(SAÍDAS!$D:$D,SAÍDAS!$B:$B,Base!$Q67,SAÍDAS!$H:$H,Base!Y$40))</f>
        <v>0</v>
      </c>
      <c r="Z67" s="161">
        <f ca="1">IF(Z$39&gt;=$AD$39,0,SUMIFS(SAÍDAS!$D:$D,SAÍDAS!$B:$B,Base!$Q67,SAÍDAS!$H:$H,Base!Z$40))</f>
        <v>0</v>
      </c>
      <c r="AA67" s="161">
        <f ca="1">IF(AA$39&gt;=$AD$39,0,SUMIFS(SAÍDAS!$D:$D,SAÍDAS!$B:$B,Base!$Q67,SAÍDAS!$H:$H,Base!AA$40))</f>
        <v>0</v>
      </c>
      <c r="AB67" s="161">
        <f ca="1">IF(AB$39&gt;=$AD$39,0,SUMIFS(SAÍDAS!$D:$D,SAÍDAS!$B:$B,Base!$Q67,SAÍDAS!$H:$H,Base!AB$40))</f>
        <v>0</v>
      </c>
      <c r="AC67" s="161">
        <f ca="1">IF(AC$39&gt;=$AD$39,0,SUMIFS(SAÍDAS!$D:$D,SAÍDAS!$B:$B,Base!$Q67,SAÍDAS!$H:$H,Base!AC$40))</f>
        <v>0</v>
      </c>
      <c r="AD67" s="160">
        <f t="shared" ca="1" si="8"/>
        <v>0</v>
      </c>
    </row>
    <row r="68" spans="1:30" x14ac:dyDescent="0.25">
      <c r="A68" s="160">
        <f>CADASTRO!A32</f>
        <v>0</v>
      </c>
      <c r="B68" s="160">
        <f>CADASTRO!B32</f>
        <v>0</v>
      </c>
      <c r="C68" s="161">
        <f>CADASTRO!D32</f>
        <v>0</v>
      </c>
      <c r="D68" s="161">
        <f>C68+SUMIFS(ENTRADAS!$D:$D,ENTRADAS!$B:$B,$B68,ENTRADAS!$I:$I,C$40)-SUMIFS(SAÍDAS!$D:$D,SAÍDAS!$B:$B,$B68,SAÍDAS!$H:$H,C$40)+SUMIFS(AJUSTE!$D:$D,AJUSTE!$B:$B,$B68,AJUSTE!$H:$H,C$40)</f>
        <v>0</v>
      </c>
      <c r="E68" s="161">
        <f>D68+SUMIFS(ENTRADAS!$D:$D,ENTRADAS!$B:$B,$B68,ENTRADAS!$I:$I,D$40)-SUMIFS(SAÍDAS!$D:$D,SAÍDAS!$B:$B,$B68,SAÍDAS!$H:$H,D$40)+SUMIFS(AJUSTE!$D:$D,AJUSTE!$B:$B,$B68,AJUSTE!$H:$H,D$40)</f>
        <v>0</v>
      </c>
      <c r="F68" s="161">
        <f>E68+SUMIFS(ENTRADAS!$D:$D,ENTRADAS!$B:$B,$B68,ENTRADAS!$I:$I,E$40)-SUMIFS(SAÍDAS!$D:$D,SAÍDAS!$B:$B,$B68,SAÍDAS!$H:$H,E$40)+SUMIFS(AJUSTE!$D:$D,AJUSTE!$B:$B,$B68,AJUSTE!$H:$H,E$40)</f>
        <v>0</v>
      </c>
      <c r="G68" s="161">
        <f>F68+SUMIFS(ENTRADAS!$D:$D,ENTRADAS!$B:$B,$B68,ENTRADAS!$I:$I,F$40)-SUMIFS(SAÍDAS!$D:$D,SAÍDAS!$B:$B,$B68,SAÍDAS!$H:$H,F$40)+SUMIFS(AJUSTE!$D:$D,AJUSTE!$B:$B,$B68,AJUSTE!$H:$H,F$40)</f>
        <v>0</v>
      </c>
      <c r="H68" s="161">
        <f>G68+SUMIFS(ENTRADAS!$D:$D,ENTRADAS!$B:$B,$B68,ENTRADAS!$I:$I,G$40)-SUMIFS(SAÍDAS!$D:$D,SAÍDAS!$B:$B,$B68,SAÍDAS!$H:$H,G$40)+SUMIFS(AJUSTE!$D:$D,AJUSTE!$B:$B,$B68,AJUSTE!$H:$H,G$40)</f>
        <v>0</v>
      </c>
      <c r="I68" s="161">
        <f>H68+SUMIFS(ENTRADAS!$D:$D,ENTRADAS!$B:$B,$B68,ENTRADAS!$I:$I,H$40)-SUMIFS(SAÍDAS!$D:$D,SAÍDAS!$B:$B,$B68,SAÍDAS!$H:$H,H$40)+SUMIFS(AJUSTE!$D:$D,AJUSTE!$B:$B,$B68,AJUSTE!$H:$H,H$40)</f>
        <v>0</v>
      </c>
      <c r="J68" s="161">
        <f>I68+SUMIFS(ENTRADAS!$D:$D,ENTRADAS!$B:$B,$B68,ENTRADAS!$I:$I,I$40)-SUMIFS(SAÍDAS!$D:$D,SAÍDAS!$B:$B,$B68,SAÍDAS!$H:$H,I$40)+SUMIFS(AJUSTE!$D:$D,AJUSTE!$B:$B,$B68,AJUSTE!$H:$H,I$40)</f>
        <v>0</v>
      </c>
      <c r="K68" s="161">
        <f>J68+SUMIFS(ENTRADAS!$D:$D,ENTRADAS!$B:$B,$B68,ENTRADAS!$I:$I,J$40)-SUMIFS(SAÍDAS!$D:$D,SAÍDAS!$B:$B,$B68,SAÍDAS!$H:$H,J$40)+SUMIFS(AJUSTE!$D:$D,AJUSTE!$B:$B,$B68,AJUSTE!$H:$H,J$40)</f>
        <v>0</v>
      </c>
      <c r="L68" s="161">
        <f>K68+SUMIFS(ENTRADAS!$D:$D,ENTRADAS!$B:$B,$B68,ENTRADAS!$I:$I,K$40)-SUMIFS(SAÍDAS!$D:$D,SAÍDAS!$B:$B,$B68,SAÍDAS!$H:$H,K$40)+SUMIFS(AJUSTE!$D:$D,AJUSTE!$B:$B,$B68,AJUSTE!$H:$H,K$40)</f>
        <v>0</v>
      </c>
      <c r="M68" s="161">
        <f>L68+SUMIFS(ENTRADAS!$D:$D,ENTRADAS!$B:$B,$B68,ENTRADAS!$I:$I,L$40)-SUMIFS(SAÍDAS!$D:$D,SAÍDAS!$B:$B,$B68,SAÍDAS!$H:$H,L$40)+SUMIFS(AJUSTE!$D:$D,AJUSTE!$B:$B,$B68,AJUSTE!$H:$H,L$40)</f>
        <v>0</v>
      </c>
      <c r="N68" s="161">
        <f>M68+SUMIFS(ENTRADAS!$D:$D,ENTRADAS!$B:$B,$B68,ENTRADAS!$I:$I,M$40)-SUMIFS(SAÍDAS!$D:$D,SAÍDAS!$B:$B,$B68,SAÍDAS!$H:$H,M$40)+SUMIFS(AJUSTE!$D:$D,AJUSTE!$B:$B,$B68,AJUSTE!$H:$H,M$40)</f>
        <v>0</v>
      </c>
      <c r="P68" s="160">
        <f>CADASTRO!A32</f>
        <v>0</v>
      </c>
      <c r="Q68" s="160">
        <f>CADASTRO!B32</f>
        <v>0</v>
      </c>
      <c r="R68" s="161">
        <f ca="1">IF(R$39&gt;=$AD$39,0,SUMIFS(SAÍDAS!$D:$D,SAÍDAS!$B:$B,Base!$Q68,SAÍDAS!$H:$H,Base!R$40))</f>
        <v>0</v>
      </c>
      <c r="S68" s="161">
        <f ca="1">IF(S$39&gt;=$AD$39,0,SUMIFS(SAÍDAS!$D:$D,SAÍDAS!$B:$B,Base!$Q68,SAÍDAS!$H:$H,Base!S$40))</f>
        <v>0</v>
      </c>
      <c r="T68" s="161">
        <f ca="1">IF(T$39&gt;=$AD$39,0,SUMIFS(SAÍDAS!$D:$D,SAÍDAS!$B:$B,Base!$Q68,SAÍDAS!$H:$H,Base!T$40))</f>
        <v>0</v>
      </c>
      <c r="U68" s="161">
        <f ca="1">IF(U$39&gt;=$AD$39,0,SUMIFS(SAÍDAS!$D:$D,SAÍDAS!$B:$B,Base!$Q68,SAÍDAS!$H:$H,Base!U$40))</f>
        <v>0</v>
      </c>
      <c r="V68" s="161">
        <f ca="1">IF(V$39&gt;=$AD$39,0,SUMIFS(SAÍDAS!$D:$D,SAÍDAS!$B:$B,Base!$Q68,SAÍDAS!$H:$H,Base!V$40))</f>
        <v>0</v>
      </c>
      <c r="W68" s="161">
        <f ca="1">IF(W$39&gt;=$AD$39,0,SUMIFS(SAÍDAS!$D:$D,SAÍDAS!$B:$B,Base!$Q68,SAÍDAS!$H:$H,Base!W$40))</f>
        <v>0</v>
      </c>
      <c r="X68" s="161">
        <f ca="1">IF(X$39&gt;=$AD$39,0,SUMIFS(SAÍDAS!$D:$D,SAÍDAS!$B:$B,Base!$Q68,SAÍDAS!$H:$H,Base!X$40))</f>
        <v>0</v>
      </c>
      <c r="Y68" s="161">
        <f ca="1">IF(Y$39&gt;=$AD$39,0,SUMIFS(SAÍDAS!$D:$D,SAÍDAS!$B:$B,Base!$Q68,SAÍDAS!$H:$H,Base!Y$40))</f>
        <v>0</v>
      </c>
      <c r="Z68" s="161">
        <f ca="1">IF(Z$39&gt;=$AD$39,0,SUMIFS(SAÍDAS!$D:$D,SAÍDAS!$B:$B,Base!$Q68,SAÍDAS!$H:$H,Base!Z$40))</f>
        <v>0</v>
      </c>
      <c r="AA68" s="161">
        <f ca="1">IF(AA$39&gt;=$AD$39,0,SUMIFS(SAÍDAS!$D:$D,SAÍDAS!$B:$B,Base!$Q68,SAÍDAS!$H:$H,Base!AA$40))</f>
        <v>0</v>
      </c>
      <c r="AB68" s="161">
        <f ca="1">IF(AB$39&gt;=$AD$39,0,SUMIFS(SAÍDAS!$D:$D,SAÍDAS!$B:$B,Base!$Q68,SAÍDAS!$H:$H,Base!AB$40))</f>
        <v>0</v>
      </c>
      <c r="AC68" s="161">
        <f ca="1">IF(AC$39&gt;=$AD$39,0,SUMIFS(SAÍDAS!$D:$D,SAÍDAS!$B:$B,Base!$Q68,SAÍDAS!$H:$H,Base!AC$40))</f>
        <v>0</v>
      </c>
      <c r="AD68" s="160">
        <f t="shared" ca="1" si="8"/>
        <v>0</v>
      </c>
    </row>
    <row r="69" spans="1:30" x14ac:dyDescent="0.25">
      <c r="A69" s="160">
        <f>CADASTRO!A33</f>
        <v>0</v>
      </c>
      <c r="B69" s="160">
        <f>CADASTRO!B33</f>
        <v>0</v>
      </c>
      <c r="C69" s="161">
        <f>CADASTRO!D33</f>
        <v>0</v>
      </c>
      <c r="D69" s="161">
        <f>C69+SUMIFS(ENTRADAS!$D:$D,ENTRADAS!$B:$B,$B69,ENTRADAS!$I:$I,C$40)-SUMIFS(SAÍDAS!$D:$D,SAÍDAS!$B:$B,$B69,SAÍDAS!$H:$H,C$40)+SUMIFS(AJUSTE!$D:$D,AJUSTE!$B:$B,$B69,AJUSTE!$H:$H,C$40)</f>
        <v>0</v>
      </c>
      <c r="E69" s="161">
        <f>D69+SUMIFS(ENTRADAS!$D:$D,ENTRADAS!$B:$B,$B69,ENTRADAS!$I:$I,D$40)-SUMIFS(SAÍDAS!$D:$D,SAÍDAS!$B:$B,$B69,SAÍDAS!$H:$H,D$40)+SUMIFS(AJUSTE!$D:$D,AJUSTE!$B:$B,$B69,AJUSTE!$H:$H,D$40)</f>
        <v>0</v>
      </c>
      <c r="F69" s="161">
        <f>E69+SUMIFS(ENTRADAS!$D:$D,ENTRADAS!$B:$B,$B69,ENTRADAS!$I:$I,E$40)-SUMIFS(SAÍDAS!$D:$D,SAÍDAS!$B:$B,$B69,SAÍDAS!$H:$H,E$40)+SUMIFS(AJUSTE!$D:$D,AJUSTE!$B:$B,$B69,AJUSTE!$H:$H,E$40)</f>
        <v>0</v>
      </c>
      <c r="G69" s="161">
        <f>F69+SUMIFS(ENTRADAS!$D:$D,ENTRADAS!$B:$B,$B69,ENTRADAS!$I:$I,F$40)-SUMIFS(SAÍDAS!$D:$D,SAÍDAS!$B:$B,$B69,SAÍDAS!$H:$H,F$40)+SUMIFS(AJUSTE!$D:$D,AJUSTE!$B:$B,$B69,AJUSTE!$H:$H,F$40)</f>
        <v>0</v>
      </c>
      <c r="H69" s="161">
        <f>G69+SUMIFS(ENTRADAS!$D:$D,ENTRADAS!$B:$B,$B69,ENTRADAS!$I:$I,G$40)-SUMIFS(SAÍDAS!$D:$D,SAÍDAS!$B:$B,$B69,SAÍDAS!$H:$H,G$40)+SUMIFS(AJUSTE!$D:$D,AJUSTE!$B:$B,$B69,AJUSTE!$H:$H,G$40)</f>
        <v>0</v>
      </c>
      <c r="I69" s="161">
        <f>H69+SUMIFS(ENTRADAS!$D:$D,ENTRADAS!$B:$B,$B69,ENTRADAS!$I:$I,H$40)-SUMIFS(SAÍDAS!$D:$D,SAÍDAS!$B:$B,$B69,SAÍDAS!$H:$H,H$40)+SUMIFS(AJUSTE!$D:$D,AJUSTE!$B:$B,$B69,AJUSTE!$H:$H,H$40)</f>
        <v>0</v>
      </c>
      <c r="J69" s="161">
        <f>I69+SUMIFS(ENTRADAS!$D:$D,ENTRADAS!$B:$B,$B69,ENTRADAS!$I:$I,I$40)-SUMIFS(SAÍDAS!$D:$D,SAÍDAS!$B:$B,$B69,SAÍDAS!$H:$H,I$40)+SUMIFS(AJUSTE!$D:$D,AJUSTE!$B:$B,$B69,AJUSTE!$H:$H,I$40)</f>
        <v>0</v>
      </c>
      <c r="K69" s="161">
        <f>J69+SUMIFS(ENTRADAS!$D:$D,ENTRADAS!$B:$B,$B69,ENTRADAS!$I:$I,J$40)-SUMIFS(SAÍDAS!$D:$D,SAÍDAS!$B:$B,$B69,SAÍDAS!$H:$H,J$40)+SUMIFS(AJUSTE!$D:$D,AJUSTE!$B:$B,$B69,AJUSTE!$H:$H,J$40)</f>
        <v>0</v>
      </c>
      <c r="L69" s="161">
        <f>K69+SUMIFS(ENTRADAS!$D:$D,ENTRADAS!$B:$B,$B69,ENTRADAS!$I:$I,K$40)-SUMIFS(SAÍDAS!$D:$D,SAÍDAS!$B:$B,$B69,SAÍDAS!$H:$H,K$40)+SUMIFS(AJUSTE!$D:$D,AJUSTE!$B:$B,$B69,AJUSTE!$H:$H,K$40)</f>
        <v>0</v>
      </c>
      <c r="M69" s="161">
        <f>L69+SUMIFS(ENTRADAS!$D:$D,ENTRADAS!$B:$B,$B69,ENTRADAS!$I:$I,L$40)-SUMIFS(SAÍDAS!$D:$D,SAÍDAS!$B:$B,$B69,SAÍDAS!$H:$H,L$40)+SUMIFS(AJUSTE!$D:$D,AJUSTE!$B:$B,$B69,AJUSTE!$H:$H,L$40)</f>
        <v>0</v>
      </c>
      <c r="N69" s="161">
        <f>M69+SUMIFS(ENTRADAS!$D:$D,ENTRADAS!$B:$B,$B69,ENTRADAS!$I:$I,M$40)-SUMIFS(SAÍDAS!$D:$D,SAÍDAS!$B:$B,$B69,SAÍDAS!$H:$H,M$40)+SUMIFS(AJUSTE!$D:$D,AJUSTE!$B:$B,$B69,AJUSTE!$H:$H,M$40)</f>
        <v>0</v>
      </c>
      <c r="P69" s="160">
        <f>CADASTRO!A33</f>
        <v>0</v>
      </c>
      <c r="Q69" s="160">
        <f>CADASTRO!B33</f>
        <v>0</v>
      </c>
      <c r="R69" s="161">
        <f ca="1">IF(R$39&gt;=$AD$39,0,SUMIFS(SAÍDAS!$D:$D,SAÍDAS!$B:$B,Base!$Q69,SAÍDAS!$H:$H,Base!R$40))</f>
        <v>0</v>
      </c>
      <c r="S69" s="161">
        <f ca="1">IF(S$39&gt;=$AD$39,0,SUMIFS(SAÍDAS!$D:$D,SAÍDAS!$B:$B,Base!$Q69,SAÍDAS!$H:$H,Base!S$40))</f>
        <v>0</v>
      </c>
      <c r="T69" s="161">
        <f ca="1">IF(T$39&gt;=$AD$39,0,SUMIFS(SAÍDAS!$D:$D,SAÍDAS!$B:$B,Base!$Q69,SAÍDAS!$H:$H,Base!T$40))</f>
        <v>0</v>
      </c>
      <c r="U69" s="161">
        <f ca="1">IF(U$39&gt;=$AD$39,0,SUMIFS(SAÍDAS!$D:$D,SAÍDAS!$B:$B,Base!$Q69,SAÍDAS!$H:$H,Base!U$40))</f>
        <v>0</v>
      </c>
      <c r="V69" s="161">
        <f ca="1">IF(V$39&gt;=$AD$39,0,SUMIFS(SAÍDAS!$D:$D,SAÍDAS!$B:$B,Base!$Q69,SAÍDAS!$H:$H,Base!V$40))</f>
        <v>0</v>
      </c>
      <c r="W69" s="161">
        <f ca="1">IF(W$39&gt;=$AD$39,0,SUMIFS(SAÍDAS!$D:$D,SAÍDAS!$B:$B,Base!$Q69,SAÍDAS!$H:$H,Base!W$40))</f>
        <v>0</v>
      </c>
      <c r="X69" s="161">
        <f ca="1">IF(X$39&gt;=$AD$39,0,SUMIFS(SAÍDAS!$D:$D,SAÍDAS!$B:$B,Base!$Q69,SAÍDAS!$H:$H,Base!X$40))</f>
        <v>0</v>
      </c>
      <c r="Y69" s="161">
        <f ca="1">IF(Y$39&gt;=$AD$39,0,SUMIFS(SAÍDAS!$D:$D,SAÍDAS!$B:$B,Base!$Q69,SAÍDAS!$H:$H,Base!Y$40))</f>
        <v>0</v>
      </c>
      <c r="Z69" s="161">
        <f ca="1">IF(Z$39&gt;=$AD$39,0,SUMIFS(SAÍDAS!$D:$D,SAÍDAS!$B:$B,Base!$Q69,SAÍDAS!$H:$H,Base!Z$40))</f>
        <v>0</v>
      </c>
      <c r="AA69" s="161">
        <f ca="1">IF(AA$39&gt;=$AD$39,0,SUMIFS(SAÍDAS!$D:$D,SAÍDAS!$B:$B,Base!$Q69,SAÍDAS!$H:$H,Base!AA$40))</f>
        <v>0</v>
      </c>
      <c r="AB69" s="161">
        <f ca="1">IF(AB$39&gt;=$AD$39,0,SUMIFS(SAÍDAS!$D:$D,SAÍDAS!$B:$B,Base!$Q69,SAÍDAS!$H:$H,Base!AB$40))</f>
        <v>0</v>
      </c>
      <c r="AC69" s="161">
        <f ca="1">IF(AC$39&gt;=$AD$39,0,SUMIFS(SAÍDAS!$D:$D,SAÍDAS!$B:$B,Base!$Q69,SAÍDAS!$H:$H,Base!AC$40))</f>
        <v>0</v>
      </c>
      <c r="AD69" s="160">
        <f t="shared" ca="1" si="8"/>
        <v>0</v>
      </c>
    </row>
    <row r="70" spans="1:30" x14ac:dyDescent="0.25">
      <c r="A70" s="160">
        <f>CADASTRO!A34</f>
        <v>0</v>
      </c>
      <c r="B70" s="160">
        <f>CADASTRO!B34</f>
        <v>0</v>
      </c>
      <c r="C70" s="161">
        <f>CADASTRO!D34</f>
        <v>0</v>
      </c>
      <c r="D70" s="161">
        <f>C70+SUMIFS(ENTRADAS!$D:$D,ENTRADAS!$B:$B,$B70,ENTRADAS!$I:$I,C$40)-SUMIFS(SAÍDAS!$D:$D,SAÍDAS!$B:$B,$B70,SAÍDAS!$H:$H,C$40)+SUMIFS(AJUSTE!$D:$D,AJUSTE!$B:$B,$B70,AJUSTE!$H:$H,C$40)</f>
        <v>0</v>
      </c>
      <c r="E70" s="161">
        <f>D70+SUMIFS(ENTRADAS!$D:$D,ENTRADAS!$B:$B,$B70,ENTRADAS!$I:$I,D$40)-SUMIFS(SAÍDAS!$D:$D,SAÍDAS!$B:$B,$B70,SAÍDAS!$H:$H,D$40)+SUMIFS(AJUSTE!$D:$D,AJUSTE!$B:$B,$B70,AJUSTE!$H:$H,D$40)</f>
        <v>0</v>
      </c>
      <c r="F70" s="161">
        <f>E70+SUMIFS(ENTRADAS!$D:$D,ENTRADAS!$B:$B,$B70,ENTRADAS!$I:$I,E$40)-SUMIFS(SAÍDAS!$D:$D,SAÍDAS!$B:$B,$B70,SAÍDAS!$H:$H,E$40)+SUMIFS(AJUSTE!$D:$D,AJUSTE!$B:$B,$B70,AJUSTE!$H:$H,E$40)</f>
        <v>0</v>
      </c>
      <c r="G70" s="161">
        <f>F70+SUMIFS(ENTRADAS!$D:$D,ENTRADAS!$B:$B,$B70,ENTRADAS!$I:$I,F$40)-SUMIFS(SAÍDAS!$D:$D,SAÍDAS!$B:$B,$B70,SAÍDAS!$H:$H,F$40)+SUMIFS(AJUSTE!$D:$D,AJUSTE!$B:$B,$B70,AJUSTE!$H:$H,F$40)</f>
        <v>0</v>
      </c>
      <c r="H70" s="161">
        <f>G70+SUMIFS(ENTRADAS!$D:$D,ENTRADAS!$B:$B,$B70,ENTRADAS!$I:$I,G$40)-SUMIFS(SAÍDAS!$D:$D,SAÍDAS!$B:$B,$B70,SAÍDAS!$H:$H,G$40)+SUMIFS(AJUSTE!$D:$D,AJUSTE!$B:$B,$B70,AJUSTE!$H:$H,G$40)</f>
        <v>0</v>
      </c>
      <c r="I70" s="161">
        <f>H70+SUMIFS(ENTRADAS!$D:$D,ENTRADAS!$B:$B,$B70,ENTRADAS!$I:$I,H$40)-SUMIFS(SAÍDAS!$D:$D,SAÍDAS!$B:$B,$B70,SAÍDAS!$H:$H,H$40)+SUMIFS(AJUSTE!$D:$D,AJUSTE!$B:$B,$B70,AJUSTE!$H:$H,H$40)</f>
        <v>0</v>
      </c>
      <c r="J70" s="161">
        <f>I70+SUMIFS(ENTRADAS!$D:$D,ENTRADAS!$B:$B,$B70,ENTRADAS!$I:$I,I$40)-SUMIFS(SAÍDAS!$D:$D,SAÍDAS!$B:$B,$B70,SAÍDAS!$H:$H,I$40)+SUMIFS(AJUSTE!$D:$D,AJUSTE!$B:$B,$B70,AJUSTE!$H:$H,I$40)</f>
        <v>0</v>
      </c>
      <c r="K70" s="161">
        <f>J70+SUMIFS(ENTRADAS!$D:$D,ENTRADAS!$B:$B,$B70,ENTRADAS!$I:$I,J$40)-SUMIFS(SAÍDAS!$D:$D,SAÍDAS!$B:$B,$B70,SAÍDAS!$H:$H,J$40)+SUMIFS(AJUSTE!$D:$D,AJUSTE!$B:$B,$B70,AJUSTE!$H:$H,J$40)</f>
        <v>0</v>
      </c>
      <c r="L70" s="161">
        <f>K70+SUMIFS(ENTRADAS!$D:$D,ENTRADAS!$B:$B,$B70,ENTRADAS!$I:$I,K$40)-SUMIFS(SAÍDAS!$D:$D,SAÍDAS!$B:$B,$B70,SAÍDAS!$H:$H,K$40)+SUMIFS(AJUSTE!$D:$D,AJUSTE!$B:$B,$B70,AJUSTE!$H:$H,K$40)</f>
        <v>0</v>
      </c>
      <c r="M70" s="161">
        <f>L70+SUMIFS(ENTRADAS!$D:$D,ENTRADAS!$B:$B,$B70,ENTRADAS!$I:$I,L$40)-SUMIFS(SAÍDAS!$D:$D,SAÍDAS!$B:$B,$B70,SAÍDAS!$H:$H,L$40)+SUMIFS(AJUSTE!$D:$D,AJUSTE!$B:$B,$B70,AJUSTE!$H:$H,L$40)</f>
        <v>0</v>
      </c>
      <c r="N70" s="161">
        <f>M70+SUMIFS(ENTRADAS!$D:$D,ENTRADAS!$B:$B,$B70,ENTRADAS!$I:$I,M$40)-SUMIFS(SAÍDAS!$D:$D,SAÍDAS!$B:$B,$B70,SAÍDAS!$H:$H,M$40)+SUMIFS(AJUSTE!$D:$D,AJUSTE!$B:$B,$B70,AJUSTE!$H:$H,M$40)</f>
        <v>0</v>
      </c>
      <c r="P70" s="160">
        <f>CADASTRO!A34</f>
        <v>0</v>
      </c>
      <c r="Q70" s="160">
        <f>CADASTRO!B34</f>
        <v>0</v>
      </c>
      <c r="R70" s="161">
        <f ca="1">IF(R$39&gt;=$AD$39,0,SUMIFS(SAÍDAS!$D:$D,SAÍDAS!$B:$B,Base!$Q70,SAÍDAS!$H:$H,Base!R$40))</f>
        <v>0</v>
      </c>
      <c r="S70" s="161">
        <f ca="1">IF(S$39&gt;=$AD$39,0,SUMIFS(SAÍDAS!$D:$D,SAÍDAS!$B:$B,Base!$Q70,SAÍDAS!$H:$H,Base!S$40))</f>
        <v>0</v>
      </c>
      <c r="T70" s="161">
        <f ca="1">IF(T$39&gt;=$AD$39,0,SUMIFS(SAÍDAS!$D:$D,SAÍDAS!$B:$B,Base!$Q70,SAÍDAS!$H:$H,Base!T$40))</f>
        <v>0</v>
      </c>
      <c r="U70" s="161">
        <f ca="1">IF(U$39&gt;=$AD$39,0,SUMIFS(SAÍDAS!$D:$D,SAÍDAS!$B:$B,Base!$Q70,SAÍDAS!$H:$H,Base!U$40))</f>
        <v>0</v>
      </c>
      <c r="V70" s="161">
        <f ca="1">IF(V$39&gt;=$AD$39,0,SUMIFS(SAÍDAS!$D:$D,SAÍDAS!$B:$B,Base!$Q70,SAÍDAS!$H:$H,Base!V$40))</f>
        <v>0</v>
      </c>
      <c r="W70" s="161">
        <f ca="1">IF(W$39&gt;=$AD$39,0,SUMIFS(SAÍDAS!$D:$D,SAÍDAS!$B:$B,Base!$Q70,SAÍDAS!$H:$H,Base!W$40))</f>
        <v>0</v>
      </c>
      <c r="X70" s="161">
        <f ca="1">IF(X$39&gt;=$AD$39,0,SUMIFS(SAÍDAS!$D:$D,SAÍDAS!$B:$B,Base!$Q70,SAÍDAS!$H:$H,Base!X$40))</f>
        <v>0</v>
      </c>
      <c r="Y70" s="161">
        <f ca="1">IF(Y$39&gt;=$AD$39,0,SUMIFS(SAÍDAS!$D:$D,SAÍDAS!$B:$B,Base!$Q70,SAÍDAS!$H:$H,Base!Y$40))</f>
        <v>0</v>
      </c>
      <c r="Z70" s="161">
        <f ca="1">IF(Z$39&gt;=$AD$39,0,SUMIFS(SAÍDAS!$D:$D,SAÍDAS!$B:$B,Base!$Q70,SAÍDAS!$H:$H,Base!Z$40))</f>
        <v>0</v>
      </c>
      <c r="AA70" s="161">
        <f ca="1">IF(AA$39&gt;=$AD$39,0,SUMIFS(SAÍDAS!$D:$D,SAÍDAS!$B:$B,Base!$Q70,SAÍDAS!$H:$H,Base!AA$40))</f>
        <v>0</v>
      </c>
      <c r="AB70" s="161">
        <f ca="1">IF(AB$39&gt;=$AD$39,0,SUMIFS(SAÍDAS!$D:$D,SAÍDAS!$B:$B,Base!$Q70,SAÍDAS!$H:$H,Base!AB$40))</f>
        <v>0</v>
      </c>
      <c r="AC70" s="161">
        <f ca="1">IF(AC$39&gt;=$AD$39,0,SUMIFS(SAÍDAS!$D:$D,SAÍDAS!$B:$B,Base!$Q70,SAÍDAS!$H:$H,Base!AC$40))</f>
        <v>0</v>
      </c>
      <c r="AD70" s="160">
        <f t="shared" ca="1" si="8"/>
        <v>0</v>
      </c>
    </row>
    <row r="71" spans="1:30" x14ac:dyDescent="0.25">
      <c r="A71" s="160">
        <f>CADASTRO!A35</f>
        <v>0</v>
      </c>
      <c r="B71" s="160">
        <f>CADASTRO!B35</f>
        <v>0</v>
      </c>
      <c r="C71" s="161">
        <f>CADASTRO!D35</f>
        <v>0</v>
      </c>
      <c r="D71" s="161">
        <f>C71+SUMIFS(ENTRADAS!$D:$D,ENTRADAS!$B:$B,$B71,ENTRADAS!$I:$I,C$40)-SUMIFS(SAÍDAS!$D:$D,SAÍDAS!$B:$B,$B71,SAÍDAS!$H:$H,C$40)+SUMIFS(AJUSTE!$D:$D,AJUSTE!$B:$B,$B71,AJUSTE!$H:$H,C$40)</f>
        <v>0</v>
      </c>
      <c r="E71" s="161">
        <f>D71+SUMIFS(ENTRADAS!$D:$D,ENTRADAS!$B:$B,$B71,ENTRADAS!$I:$I,D$40)-SUMIFS(SAÍDAS!$D:$D,SAÍDAS!$B:$B,$B71,SAÍDAS!$H:$H,D$40)+SUMIFS(AJUSTE!$D:$D,AJUSTE!$B:$B,$B71,AJUSTE!$H:$H,D$40)</f>
        <v>0</v>
      </c>
      <c r="F71" s="161">
        <f>E71+SUMIFS(ENTRADAS!$D:$D,ENTRADAS!$B:$B,$B71,ENTRADAS!$I:$I,E$40)-SUMIFS(SAÍDAS!$D:$D,SAÍDAS!$B:$B,$B71,SAÍDAS!$H:$H,E$40)+SUMIFS(AJUSTE!$D:$D,AJUSTE!$B:$B,$B71,AJUSTE!$H:$H,E$40)</f>
        <v>0</v>
      </c>
      <c r="G71" s="161">
        <f>F71+SUMIFS(ENTRADAS!$D:$D,ENTRADAS!$B:$B,$B71,ENTRADAS!$I:$I,F$40)-SUMIFS(SAÍDAS!$D:$D,SAÍDAS!$B:$B,$B71,SAÍDAS!$H:$H,F$40)+SUMIFS(AJUSTE!$D:$D,AJUSTE!$B:$B,$B71,AJUSTE!$H:$H,F$40)</f>
        <v>0</v>
      </c>
      <c r="H71" s="161">
        <f>G71+SUMIFS(ENTRADAS!$D:$D,ENTRADAS!$B:$B,$B71,ENTRADAS!$I:$I,G$40)-SUMIFS(SAÍDAS!$D:$D,SAÍDAS!$B:$B,$B71,SAÍDAS!$H:$H,G$40)+SUMIFS(AJUSTE!$D:$D,AJUSTE!$B:$B,$B71,AJUSTE!$H:$H,G$40)</f>
        <v>0</v>
      </c>
      <c r="I71" s="161">
        <f>H71+SUMIFS(ENTRADAS!$D:$D,ENTRADAS!$B:$B,$B71,ENTRADAS!$I:$I,H$40)-SUMIFS(SAÍDAS!$D:$D,SAÍDAS!$B:$B,$B71,SAÍDAS!$H:$H,H$40)+SUMIFS(AJUSTE!$D:$D,AJUSTE!$B:$B,$B71,AJUSTE!$H:$H,H$40)</f>
        <v>0</v>
      </c>
      <c r="J71" s="161">
        <f>I71+SUMIFS(ENTRADAS!$D:$D,ENTRADAS!$B:$B,$B71,ENTRADAS!$I:$I,I$40)-SUMIFS(SAÍDAS!$D:$D,SAÍDAS!$B:$B,$B71,SAÍDAS!$H:$H,I$40)+SUMIFS(AJUSTE!$D:$D,AJUSTE!$B:$B,$B71,AJUSTE!$H:$H,I$40)</f>
        <v>0</v>
      </c>
      <c r="K71" s="161">
        <f>J71+SUMIFS(ENTRADAS!$D:$D,ENTRADAS!$B:$B,$B71,ENTRADAS!$I:$I,J$40)-SUMIFS(SAÍDAS!$D:$D,SAÍDAS!$B:$B,$B71,SAÍDAS!$H:$H,J$40)+SUMIFS(AJUSTE!$D:$D,AJUSTE!$B:$B,$B71,AJUSTE!$H:$H,J$40)</f>
        <v>0</v>
      </c>
      <c r="L71" s="161">
        <f>K71+SUMIFS(ENTRADAS!$D:$D,ENTRADAS!$B:$B,$B71,ENTRADAS!$I:$I,K$40)-SUMIFS(SAÍDAS!$D:$D,SAÍDAS!$B:$B,$B71,SAÍDAS!$H:$H,K$40)+SUMIFS(AJUSTE!$D:$D,AJUSTE!$B:$B,$B71,AJUSTE!$H:$H,K$40)</f>
        <v>0</v>
      </c>
      <c r="M71" s="161">
        <f>L71+SUMIFS(ENTRADAS!$D:$D,ENTRADAS!$B:$B,$B71,ENTRADAS!$I:$I,L$40)-SUMIFS(SAÍDAS!$D:$D,SAÍDAS!$B:$B,$B71,SAÍDAS!$H:$H,L$40)+SUMIFS(AJUSTE!$D:$D,AJUSTE!$B:$B,$B71,AJUSTE!$H:$H,L$40)</f>
        <v>0</v>
      </c>
      <c r="N71" s="161">
        <f>M71+SUMIFS(ENTRADAS!$D:$D,ENTRADAS!$B:$B,$B71,ENTRADAS!$I:$I,M$40)-SUMIFS(SAÍDAS!$D:$D,SAÍDAS!$B:$B,$B71,SAÍDAS!$H:$H,M$40)+SUMIFS(AJUSTE!$D:$D,AJUSTE!$B:$B,$B71,AJUSTE!$H:$H,M$40)</f>
        <v>0</v>
      </c>
      <c r="P71" s="160">
        <f>CADASTRO!A35</f>
        <v>0</v>
      </c>
      <c r="Q71" s="160">
        <f>CADASTRO!B35</f>
        <v>0</v>
      </c>
      <c r="R71" s="161">
        <f ca="1">IF(R$39&gt;=$AD$39,0,SUMIFS(SAÍDAS!$D:$D,SAÍDAS!$B:$B,Base!$Q71,SAÍDAS!$H:$H,Base!R$40))</f>
        <v>0</v>
      </c>
      <c r="S71" s="161">
        <f ca="1">IF(S$39&gt;=$AD$39,0,SUMIFS(SAÍDAS!$D:$D,SAÍDAS!$B:$B,Base!$Q71,SAÍDAS!$H:$H,Base!S$40))</f>
        <v>0</v>
      </c>
      <c r="T71" s="161">
        <f ca="1">IF(T$39&gt;=$AD$39,0,SUMIFS(SAÍDAS!$D:$D,SAÍDAS!$B:$B,Base!$Q71,SAÍDAS!$H:$H,Base!T$40))</f>
        <v>0</v>
      </c>
      <c r="U71" s="161">
        <f ca="1">IF(U$39&gt;=$AD$39,0,SUMIFS(SAÍDAS!$D:$D,SAÍDAS!$B:$B,Base!$Q71,SAÍDAS!$H:$H,Base!U$40))</f>
        <v>0</v>
      </c>
      <c r="V71" s="161">
        <f ca="1">IF(V$39&gt;=$AD$39,0,SUMIFS(SAÍDAS!$D:$D,SAÍDAS!$B:$B,Base!$Q71,SAÍDAS!$H:$H,Base!V$40))</f>
        <v>0</v>
      </c>
      <c r="W71" s="161">
        <f ca="1">IF(W$39&gt;=$AD$39,0,SUMIFS(SAÍDAS!$D:$D,SAÍDAS!$B:$B,Base!$Q71,SAÍDAS!$H:$H,Base!W$40))</f>
        <v>0</v>
      </c>
      <c r="X71" s="161">
        <f ca="1">IF(X$39&gt;=$AD$39,0,SUMIFS(SAÍDAS!$D:$D,SAÍDAS!$B:$B,Base!$Q71,SAÍDAS!$H:$H,Base!X$40))</f>
        <v>0</v>
      </c>
      <c r="Y71" s="161">
        <f ca="1">IF(Y$39&gt;=$AD$39,0,SUMIFS(SAÍDAS!$D:$D,SAÍDAS!$B:$B,Base!$Q71,SAÍDAS!$H:$H,Base!Y$40))</f>
        <v>0</v>
      </c>
      <c r="Z71" s="161">
        <f ca="1">IF(Z$39&gt;=$AD$39,0,SUMIFS(SAÍDAS!$D:$D,SAÍDAS!$B:$B,Base!$Q71,SAÍDAS!$H:$H,Base!Z$40))</f>
        <v>0</v>
      </c>
      <c r="AA71" s="161">
        <f ca="1">IF(AA$39&gt;=$AD$39,0,SUMIFS(SAÍDAS!$D:$D,SAÍDAS!$B:$B,Base!$Q71,SAÍDAS!$H:$H,Base!AA$40))</f>
        <v>0</v>
      </c>
      <c r="AB71" s="161">
        <f ca="1">IF(AB$39&gt;=$AD$39,0,SUMIFS(SAÍDAS!$D:$D,SAÍDAS!$B:$B,Base!$Q71,SAÍDAS!$H:$H,Base!AB$40))</f>
        <v>0</v>
      </c>
      <c r="AC71" s="161">
        <f ca="1">IF(AC$39&gt;=$AD$39,0,SUMIFS(SAÍDAS!$D:$D,SAÍDAS!$B:$B,Base!$Q71,SAÍDAS!$H:$H,Base!AC$40))</f>
        <v>0</v>
      </c>
      <c r="AD71" s="160">
        <f t="shared" ca="1" si="8"/>
        <v>0</v>
      </c>
    </row>
    <row r="72" spans="1:30" x14ac:dyDescent="0.25">
      <c r="A72" s="160">
        <f>CADASTRO!A36</f>
        <v>0</v>
      </c>
      <c r="B72" s="160">
        <f>CADASTRO!B36</f>
        <v>0</v>
      </c>
      <c r="C72" s="161">
        <f>CADASTRO!D36</f>
        <v>0</v>
      </c>
      <c r="D72" s="161">
        <f>C72+SUMIFS(ENTRADAS!$D:$D,ENTRADAS!$B:$B,$B72,ENTRADAS!$I:$I,C$40)-SUMIFS(SAÍDAS!$D:$D,SAÍDAS!$B:$B,$B72,SAÍDAS!$H:$H,C$40)+SUMIFS(AJUSTE!$D:$D,AJUSTE!$B:$B,$B72,AJUSTE!$H:$H,C$40)</f>
        <v>0</v>
      </c>
      <c r="E72" s="161">
        <f>D72+SUMIFS(ENTRADAS!$D:$D,ENTRADAS!$B:$B,$B72,ENTRADAS!$I:$I,D$40)-SUMIFS(SAÍDAS!$D:$D,SAÍDAS!$B:$B,$B72,SAÍDAS!$H:$H,D$40)+SUMIFS(AJUSTE!$D:$D,AJUSTE!$B:$B,$B72,AJUSTE!$H:$H,D$40)</f>
        <v>0</v>
      </c>
      <c r="F72" s="161">
        <f>E72+SUMIFS(ENTRADAS!$D:$D,ENTRADAS!$B:$B,$B72,ENTRADAS!$I:$I,E$40)-SUMIFS(SAÍDAS!$D:$D,SAÍDAS!$B:$B,$B72,SAÍDAS!$H:$H,E$40)+SUMIFS(AJUSTE!$D:$D,AJUSTE!$B:$B,$B72,AJUSTE!$H:$H,E$40)</f>
        <v>0</v>
      </c>
      <c r="G72" s="161">
        <f>F72+SUMIFS(ENTRADAS!$D:$D,ENTRADAS!$B:$B,$B72,ENTRADAS!$I:$I,F$40)-SUMIFS(SAÍDAS!$D:$D,SAÍDAS!$B:$B,$B72,SAÍDAS!$H:$H,F$40)+SUMIFS(AJUSTE!$D:$D,AJUSTE!$B:$B,$B72,AJUSTE!$H:$H,F$40)</f>
        <v>0</v>
      </c>
      <c r="H72" s="161">
        <f>G72+SUMIFS(ENTRADAS!$D:$D,ENTRADAS!$B:$B,$B72,ENTRADAS!$I:$I,G$40)-SUMIFS(SAÍDAS!$D:$D,SAÍDAS!$B:$B,$B72,SAÍDAS!$H:$H,G$40)+SUMIFS(AJUSTE!$D:$D,AJUSTE!$B:$B,$B72,AJUSTE!$H:$H,G$40)</f>
        <v>0</v>
      </c>
      <c r="I72" s="161">
        <f>H72+SUMIFS(ENTRADAS!$D:$D,ENTRADAS!$B:$B,$B72,ENTRADAS!$I:$I,H$40)-SUMIFS(SAÍDAS!$D:$D,SAÍDAS!$B:$B,$B72,SAÍDAS!$H:$H,H$40)+SUMIFS(AJUSTE!$D:$D,AJUSTE!$B:$B,$B72,AJUSTE!$H:$H,H$40)</f>
        <v>0</v>
      </c>
      <c r="J72" s="161">
        <f>I72+SUMIFS(ENTRADAS!$D:$D,ENTRADAS!$B:$B,$B72,ENTRADAS!$I:$I,I$40)-SUMIFS(SAÍDAS!$D:$D,SAÍDAS!$B:$B,$B72,SAÍDAS!$H:$H,I$40)+SUMIFS(AJUSTE!$D:$D,AJUSTE!$B:$B,$B72,AJUSTE!$H:$H,I$40)</f>
        <v>0</v>
      </c>
      <c r="K72" s="161">
        <f>J72+SUMIFS(ENTRADAS!$D:$D,ENTRADAS!$B:$B,$B72,ENTRADAS!$I:$I,J$40)-SUMIFS(SAÍDAS!$D:$D,SAÍDAS!$B:$B,$B72,SAÍDAS!$H:$H,J$40)+SUMIFS(AJUSTE!$D:$D,AJUSTE!$B:$B,$B72,AJUSTE!$H:$H,J$40)</f>
        <v>0</v>
      </c>
      <c r="L72" s="161">
        <f>K72+SUMIFS(ENTRADAS!$D:$D,ENTRADAS!$B:$B,$B72,ENTRADAS!$I:$I,K$40)-SUMIFS(SAÍDAS!$D:$D,SAÍDAS!$B:$B,$B72,SAÍDAS!$H:$H,K$40)+SUMIFS(AJUSTE!$D:$D,AJUSTE!$B:$B,$B72,AJUSTE!$H:$H,K$40)</f>
        <v>0</v>
      </c>
      <c r="M72" s="161">
        <f>L72+SUMIFS(ENTRADAS!$D:$D,ENTRADAS!$B:$B,$B72,ENTRADAS!$I:$I,L$40)-SUMIFS(SAÍDAS!$D:$D,SAÍDAS!$B:$B,$B72,SAÍDAS!$H:$H,L$40)+SUMIFS(AJUSTE!$D:$D,AJUSTE!$B:$B,$B72,AJUSTE!$H:$H,L$40)</f>
        <v>0</v>
      </c>
      <c r="N72" s="161">
        <f>M72+SUMIFS(ENTRADAS!$D:$D,ENTRADAS!$B:$B,$B72,ENTRADAS!$I:$I,M$40)-SUMIFS(SAÍDAS!$D:$D,SAÍDAS!$B:$B,$B72,SAÍDAS!$H:$H,M$40)+SUMIFS(AJUSTE!$D:$D,AJUSTE!$B:$B,$B72,AJUSTE!$H:$H,M$40)</f>
        <v>0</v>
      </c>
      <c r="P72" s="160">
        <f>CADASTRO!A36</f>
        <v>0</v>
      </c>
      <c r="Q72" s="160">
        <f>CADASTRO!B36</f>
        <v>0</v>
      </c>
      <c r="R72" s="161">
        <f ca="1">IF(R$39&gt;=$AD$39,0,SUMIFS(SAÍDAS!$D:$D,SAÍDAS!$B:$B,Base!$Q72,SAÍDAS!$H:$H,Base!R$40))</f>
        <v>0</v>
      </c>
      <c r="S72" s="161">
        <f ca="1">IF(S$39&gt;=$AD$39,0,SUMIFS(SAÍDAS!$D:$D,SAÍDAS!$B:$B,Base!$Q72,SAÍDAS!$H:$H,Base!S$40))</f>
        <v>0</v>
      </c>
      <c r="T72" s="161">
        <f ca="1">IF(T$39&gt;=$AD$39,0,SUMIFS(SAÍDAS!$D:$D,SAÍDAS!$B:$B,Base!$Q72,SAÍDAS!$H:$H,Base!T$40))</f>
        <v>0</v>
      </c>
      <c r="U72" s="161">
        <f ca="1">IF(U$39&gt;=$AD$39,0,SUMIFS(SAÍDAS!$D:$D,SAÍDAS!$B:$B,Base!$Q72,SAÍDAS!$H:$H,Base!U$40))</f>
        <v>0</v>
      </c>
      <c r="V72" s="161">
        <f ca="1">IF(V$39&gt;=$AD$39,0,SUMIFS(SAÍDAS!$D:$D,SAÍDAS!$B:$B,Base!$Q72,SAÍDAS!$H:$H,Base!V$40))</f>
        <v>0</v>
      </c>
      <c r="W72" s="161">
        <f ca="1">IF(W$39&gt;=$AD$39,0,SUMIFS(SAÍDAS!$D:$D,SAÍDAS!$B:$B,Base!$Q72,SAÍDAS!$H:$H,Base!W$40))</f>
        <v>0</v>
      </c>
      <c r="X72" s="161">
        <f ca="1">IF(X$39&gt;=$AD$39,0,SUMIFS(SAÍDAS!$D:$D,SAÍDAS!$B:$B,Base!$Q72,SAÍDAS!$H:$H,Base!X$40))</f>
        <v>0</v>
      </c>
      <c r="Y72" s="161">
        <f ca="1">IF(Y$39&gt;=$AD$39,0,SUMIFS(SAÍDAS!$D:$D,SAÍDAS!$B:$B,Base!$Q72,SAÍDAS!$H:$H,Base!Y$40))</f>
        <v>0</v>
      </c>
      <c r="Z72" s="161">
        <f ca="1">IF(Z$39&gt;=$AD$39,0,SUMIFS(SAÍDAS!$D:$D,SAÍDAS!$B:$B,Base!$Q72,SAÍDAS!$H:$H,Base!Z$40))</f>
        <v>0</v>
      </c>
      <c r="AA72" s="161">
        <f ca="1">IF(AA$39&gt;=$AD$39,0,SUMIFS(SAÍDAS!$D:$D,SAÍDAS!$B:$B,Base!$Q72,SAÍDAS!$H:$H,Base!AA$40))</f>
        <v>0</v>
      </c>
      <c r="AB72" s="161">
        <f ca="1">IF(AB$39&gt;=$AD$39,0,SUMIFS(SAÍDAS!$D:$D,SAÍDAS!$B:$B,Base!$Q72,SAÍDAS!$H:$H,Base!AB$40))</f>
        <v>0</v>
      </c>
      <c r="AC72" s="161">
        <f ca="1">IF(AC$39&gt;=$AD$39,0,SUMIFS(SAÍDAS!$D:$D,SAÍDAS!$B:$B,Base!$Q72,SAÍDAS!$H:$H,Base!AC$40))</f>
        <v>0</v>
      </c>
      <c r="AD72" s="160">
        <f t="shared" ca="1" si="8"/>
        <v>0</v>
      </c>
    </row>
    <row r="73" spans="1:30" x14ac:dyDescent="0.25">
      <c r="A73" s="160">
        <f>CADASTRO!A37</f>
        <v>0</v>
      </c>
      <c r="B73" s="160">
        <f>CADASTRO!B37</f>
        <v>0</v>
      </c>
      <c r="C73" s="161">
        <f>CADASTRO!D37</f>
        <v>0</v>
      </c>
      <c r="D73" s="161">
        <f>C73+SUMIFS(ENTRADAS!$D:$D,ENTRADAS!$B:$B,$B73,ENTRADAS!$I:$I,C$40)-SUMIFS(SAÍDAS!$D:$D,SAÍDAS!$B:$B,$B73,SAÍDAS!$H:$H,C$40)+SUMIFS(AJUSTE!$D:$D,AJUSTE!$B:$B,$B73,AJUSTE!$H:$H,C$40)</f>
        <v>0</v>
      </c>
      <c r="E73" s="161">
        <f>D73+SUMIFS(ENTRADAS!$D:$D,ENTRADAS!$B:$B,$B73,ENTRADAS!$I:$I,D$40)-SUMIFS(SAÍDAS!$D:$D,SAÍDAS!$B:$B,$B73,SAÍDAS!$H:$H,D$40)+SUMIFS(AJUSTE!$D:$D,AJUSTE!$B:$B,$B73,AJUSTE!$H:$H,D$40)</f>
        <v>0</v>
      </c>
      <c r="F73" s="161">
        <f>E73+SUMIFS(ENTRADAS!$D:$D,ENTRADAS!$B:$B,$B73,ENTRADAS!$I:$I,E$40)-SUMIFS(SAÍDAS!$D:$D,SAÍDAS!$B:$B,$B73,SAÍDAS!$H:$H,E$40)+SUMIFS(AJUSTE!$D:$D,AJUSTE!$B:$B,$B73,AJUSTE!$H:$H,E$40)</f>
        <v>0</v>
      </c>
      <c r="G73" s="161">
        <f>F73+SUMIFS(ENTRADAS!$D:$D,ENTRADAS!$B:$B,$B73,ENTRADAS!$I:$I,F$40)-SUMIFS(SAÍDAS!$D:$D,SAÍDAS!$B:$B,$B73,SAÍDAS!$H:$H,F$40)+SUMIFS(AJUSTE!$D:$D,AJUSTE!$B:$B,$B73,AJUSTE!$H:$H,F$40)</f>
        <v>0</v>
      </c>
      <c r="H73" s="161">
        <f>G73+SUMIFS(ENTRADAS!$D:$D,ENTRADAS!$B:$B,$B73,ENTRADAS!$I:$I,G$40)-SUMIFS(SAÍDAS!$D:$D,SAÍDAS!$B:$B,$B73,SAÍDAS!$H:$H,G$40)+SUMIFS(AJUSTE!$D:$D,AJUSTE!$B:$B,$B73,AJUSTE!$H:$H,G$40)</f>
        <v>0</v>
      </c>
      <c r="I73" s="161">
        <f>H73+SUMIFS(ENTRADAS!$D:$D,ENTRADAS!$B:$B,$B73,ENTRADAS!$I:$I,H$40)-SUMIFS(SAÍDAS!$D:$D,SAÍDAS!$B:$B,$B73,SAÍDAS!$H:$H,H$40)+SUMIFS(AJUSTE!$D:$D,AJUSTE!$B:$B,$B73,AJUSTE!$H:$H,H$40)</f>
        <v>0</v>
      </c>
      <c r="J73" s="161">
        <f>I73+SUMIFS(ENTRADAS!$D:$D,ENTRADAS!$B:$B,$B73,ENTRADAS!$I:$I,I$40)-SUMIFS(SAÍDAS!$D:$D,SAÍDAS!$B:$B,$B73,SAÍDAS!$H:$H,I$40)+SUMIFS(AJUSTE!$D:$D,AJUSTE!$B:$B,$B73,AJUSTE!$H:$H,I$40)</f>
        <v>0</v>
      </c>
      <c r="K73" s="161">
        <f>J73+SUMIFS(ENTRADAS!$D:$D,ENTRADAS!$B:$B,$B73,ENTRADAS!$I:$I,J$40)-SUMIFS(SAÍDAS!$D:$D,SAÍDAS!$B:$B,$B73,SAÍDAS!$H:$H,J$40)+SUMIFS(AJUSTE!$D:$D,AJUSTE!$B:$B,$B73,AJUSTE!$H:$H,J$40)</f>
        <v>0</v>
      </c>
      <c r="L73" s="161">
        <f>K73+SUMIFS(ENTRADAS!$D:$D,ENTRADAS!$B:$B,$B73,ENTRADAS!$I:$I,K$40)-SUMIFS(SAÍDAS!$D:$D,SAÍDAS!$B:$B,$B73,SAÍDAS!$H:$H,K$40)+SUMIFS(AJUSTE!$D:$D,AJUSTE!$B:$B,$B73,AJUSTE!$H:$H,K$40)</f>
        <v>0</v>
      </c>
      <c r="M73" s="161">
        <f>L73+SUMIFS(ENTRADAS!$D:$D,ENTRADAS!$B:$B,$B73,ENTRADAS!$I:$I,L$40)-SUMIFS(SAÍDAS!$D:$D,SAÍDAS!$B:$B,$B73,SAÍDAS!$H:$H,L$40)+SUMIFS(AJUSTE!$D:$D,AJUSTE!$B:$B,$B73,AJUSTE!$H:$H,L$40)</f>
        <v>0</v>
      </c>
      <c r="N73" s="161">
        <f>M73+SUMIFS(ENTRADAS!$D:$D,ENTRADAS!$B:$B,$B73,ENTRADAS!$I:$I,M$40)-SUMIFS(SAÍDAS!$D:$D,SAÍDAS!$B:$B,$B73,SAÍDAS!$H:$H,M$40)+SUMIFS(AJUSTE!$D:$D,AJUSTE!$B:$B,$B73,AJUSTE!$H:$H,M$40)</f>
        <v>0</v>
      </c>
      <c r="P73" s="160">
        <f>CADASTRO!A37</f>
        <v>0</v>
      </c>
      <c r="Q73" s="160">
        <f>CADASTRO!B37</f>
        <v>0</v>
      </c>
      <c r="R73" s="161">
        <f ca="1">IF(R$39&gt;=$AD$39,0,SUMIFS(SAÍDAS!$D:$D,SAÍDAS!$B:$B,Base!$Q73,SAÍDAS!$H:$H,Base!R$40))</f>
        <v>0</v>
      </c>
      <c r="S73" s="161">
        <f ca="1">IF(S$39&gt;=$AD$39,0,SUMIFS(SAÍDAS!$D:$D,SAÍDAS!$B:$B,Base!$Q73,SAÍDAS!$H:$H,Base!S$40))</f>
        <v>0</v>
      </c>
      <c r="T73" s="161">
        <f ca="1">IF(T$39&gt;=$AD$39,0,SUMIFS(SAÍDAS!$D:$D,SAÍDAS!$B:$B,Base!$Q73,SAÍDAS!$H:$H,Base!T$40))</f>
        <v>0</v>
      </c>
      <c r="U73" s="161">
        <f ca="1">IF(U$39&gt;=$AD$39,0,SUMIFS(SAÍDAS!$D:$D,SAÍDAS!$B:$B,Base!$Q73,SAÍDAS!$H:$H,Base!U$40))</f>
        <v>0</v>
      </c>
      <c r="V73" s="161">
        <f ca="1">IF(V$39&gt;=$AD$39,0,SUMIFS(SAÍDAS!$D:$D,SAÍDAS!$B:$B,Base!$Q73,SAÍDAS!$H:$H,Base!V$40))</f>
        <v>0</v>
      </c>
      <c r="W73" s="161">
        <f ca="1">IF(W$39&gt;=$AD$39,0,SUMIFS(SAÍDAS!$D:$D,SAÍDAS!$B:$B,Base!$Q73,SAÍDAS!$H:$H,Base!W$40))</f>
        <v>0</v>
      </c>
      <c r="X73" s="161">
        <f ca="1">IF(X$39&gt;=$AD$39,0,SUMIFS(SAÍDAS!$D:$D,SAÍDAS!$B:$B,Base!$Q73,SAÍDAS!$H:$H,Base!X$40))</f>
        <v>0</v>
      </c>
      <c r="Y73" s="161">
        <f ca="1">IF(Y$39&gt;=$AD$39,0,SUMIFS(SAÍDAS!$D:$D,SAÍDAS!$B:$B,Base!$Q73,SAÍDAS!$H:$H,Base!Y$40))</f>
        <v>0</v>
      </c>
      <c r="Z73" s="161">
        <f ca="1">IF(Z$39&gt;=$AD$39,0,SUMIFS(SAÍDAS!$D:$D,SAÍDAS!$B:$B,Base!$Q73,SAÍDAS!$H:$H,Base!Z$40))</f>
        <v>0</v>
      </c>
      <c r="AA73" s="161">
        <f ca="1">IF(AA$39&gt;=$AD$39,0,SUMIFS(SAÍDAS!$D:$D,SAÍDAS!$B:$B,Base!$Q73,SAÍDAS!$H:$H,Base!AA$40))</f>
        <v>0</v>
      </c>
      <c r="AB73" s="161">
        <f ca="1">IF(AB$39&gt;=$AD$39,0,SUMIFS(SAÍDAS!$D:$D,SAÍDAS!$B:$B,Base!$Q73,SAÍDAS!$H:$H,Base!AB$40))</f>
        <v>0</v>
      </c>
      <c r="AC73" s="161">
        <f ca="1">IF(AC$39&gt;=$AD$39,0,SUMIFS(SAÍDAS!$D:$D,SAÍDAS!$B:$B,Base!$Q73,SAÍDAS!$H:$H,Base!AC$40))</f>
        <v>0</v>
      </c>
      <c r="AD73" s="160">
        <f t="shared" ca="1" si="8"/>
        <v>0</v>
      </c>
    </row>
    <row r="74" spans="1:30" x14ac:dyDescent="0.25">
      <c r="A74" s="160">
        <f>CADASTRO!A38</f>
        <v>0</v>
      </c>
      <c r="B74" s="160">
        <f>CADASTRO!B38</f>
        <v>0</v>
      </c>
      <c r="C74" s="161">
        <f>CADASTRO!D38</f>
        <v>0</v>
      </c>
      <c r="D74" s="161">
        <f>C74+SUMIFS(ENTRADAS!$D:$D,ENTRADAS!$B:$B,$B74,ENTRADAS!$I:$I,C$40)-SUMIFS(SAÍDAS!$D:$D,SAÍDAS!$B:$B,$B74,SAÍDAS!$H:$H,C$40)+SUMIFS(AJUSTE!$D:$D,AJUSTE!$B:$B,$B74,AJUSTE!$H:$H,C$40)</f>
        <v>0</v>
      </c>
      <c r="E74" s="161">
        <f>D74+SUMIFS(ENTRADAS!$D:$D,ENTRADAS!$B:$B,$B74,ENTRADAS!$I:$I,D$40)-SUMIFS(SAÍDAS!$D:$D,SAÍDAS!$B:$B,$B74,SAÍDAS!$H:$H,D$40)+SUMIFS(AJUSTE!$D:$D,AJUSTE!$B:$B,$B74,AJUSTE!$H:$H,D$40)</f>
        <v>0</v>
      </c>
      <c r="F74" s="161">
        <f>E74+SUMIFS(ENTRADAS!$D:$D,ENTRADAS!$B:$B,$B74,ENTRADAS!$I:$I,E$40)-SUMIFS(SAÍDAS!$D:$D,SAÍDAS!$B:$B,$B74,SAÍDAS!$H:$H,E$40)+SUMIFS(AJUSTE!$D:$D,AJUSTE!$B:$B,$B74,AJUSTE!$H:$H,E$40)</f>
        <v>0</v>
      </c>
      <c r="G74" s="161">
        <f>F74+SUMIFS(ENTRADAS!$D:$D,ENTRADAS!$B:$B,$B74,ENTRADAS!$I:$I,F$40)-SUMIFS(SAÍDAS!$D:$D,SAÍDAS!$B:$B,$B74,SAÍDAS!$H:$H,F$40)+SUMIFS(AJUSTE!$D:$D,AJUSTE!$B:$B,$B74,AJUSTE!$H:$H,F$40)</f>
        <v>0</v>
      </c>
      <c r="H74" s="161">
        <f>G74+SUMIFS(ENTRADAS!$D:$D,ENTRADAS!$B:$B,$B74,ENTRADAS!$I:$I,G$40)-SUMIFS(SAÍDAS!$D:$D,SAÍDAS!$B:$B,$B74,SAÍDAS!$H:$H,G$40)+SUMIFS(AJUSTE!$D:$D,AJUSTE!$B:$B,$B74,AJUSTE!$H:$H,G$40)</f>
        <v>0</v>
      </c>
      <c r="I74" s="161">
        <f>H74+SUMIFS(ENTRADAS!$D:$D,ENTRADAS!$B:$B,$B74,ENTRADAS!$I:$I,H$40)-SUMIFS(SAÍDAS!$D:$D,SAÍDAS!$B:$B,$B74,SAÍDAS!$H:$H,H$40)+SUMIFS(AJUSTE!$D:$D,AJUSTE!$B:$B,$B74,AJUSTE!$H:$H,H$40)</f>
        <v>0</v>
      </c>
      <c r="J74" s="161">
        <f>I74+SUMIFS(ENTRADAS!$D:$D,ENTRADAS!$B:$B,$B74,ENTRADAS!$I:$I,I$40)-SUMIFS(SAÍDAS!$D:$D,SAÍDAS!$B:$B,$B74,SAÍDAS!$H:$H,I$40)+SUMIFS(AJUSTE!$D:$D,AJUSTE!$B:$B,$B74,AJUSTE!$H:$H,I$40)</f>
        <v>0</v>
      </c>
      <c r="K74" s="161">
        <f>J74+SUMIFS(ENTRADAS!$D:$D,ENTRADAS!$B:$B,$B74,ENTRADAS!$I:$I,J$40)-SUMIFS(SAÍDAS!$D:$D,SAÍDAS!$B:$B,$B74,SAÍDAS!$H:$H,J$40)+SUMIFS(AJUSTE!$D:$D,AJUSTE!$B:$B,$B74,AJUSTE!$H:$H,J$40)</f>
        <v>0</v>
      </c>
      <c r="L74" s="161">
        <f>K74+SUMIFS(ENTRADAS!$D:$D,ENTRADAS!$B:$B,$B74,ENTRADAS!$I:$I,K$40)-SUMIFS(SAÍDAS!$D:$D,SAÍDAS!$B:$B,$B74,SAÍDAS!$H:$H,K$40)+SUMIFS(AJUSTE!$D:$D,AJUSTE!$B:$B,$B74,AJUSTE!$H:$H,K$40)</f>
        <v>0</v>
      </c>
      <c r="M74" s="161">
        <f>L74+SUMIFS(ENTRADAS!$D:$D,ENTRADAS!$B:$B,$B74,ENTRADAS!$I:$I,L$40)-SUMIFS(SAÍDAS!$D:$D,SAÍDAS!$B:$B,$B74,SAÍDAS!$H:$H,L$40)+SUMIFS(AJUSTE!$D:$D,AJUSTE!$B:$B,$B74,AJUSTE!$H:$H,L$40)</f>
        <v>0</v>
      </c>
      <c r="N74" s="161">
        <f>M74+SUMIFS(ENTRADAS!$D:$D,ENTRADAS!$B:$B,$B74,ENTRADAS!$I:$I,M$40)-SUMIFS(SAÍDAS!$D:$D,SAÍDAS!$B:$B,$B74,SAÍDAS!$H:$H,M$40)+SUMIFS(AJUSTE!$D:$D,AJUSTE!$B:$B,$B74,AJUSTE!$H:$H,M$40)</f>
        <v>0</v>
      </c>
      <c r="P74" s="160">
        <f>CADASTRO!A38</f>
        <v>0</v>
      </c>
      <c r="Q74" s="160">
        <f>CADASTRO!B38</f>
        <v>0</v>
      </c>
      <c r="R74" s="161">
        <f ca="1">IF(R$39&gt;=$AD$39,0,SUMIFS(SAÍDAS!$D:$D,SAÍDAS!$B:$B,Base!$Q74,SAÍDAS!$H:$H,Base!R$40))</f>
        <v>0</v>
      </c>
      <c r="S74" s="161">
        <f ca="1">IF(S$39&gt;=$AD$39,0,SUMIFS(SAÍDAS!$D:$D,SAÍDAS!$B:$B,Base!$Q74,SAÍDAS!$H:$H,Base!S$40))</f>
        <v>0</v>
      </c>
      <c r="T74" s="161">
        <f ca="1">IF(T$39&gt;=$AD$39,0,SUMIFS(SAÍDAS!$D:$D,SAÍDAS!$B:$B,Base!$Q74,SAÍDAS!$H:$H,Base!T$40))</f>
        <v>0</v>
      </c>
      <c r="U74" s="161">
        <f ca="1">IF(U$39&gt;=$AD$39,0,SUMIFS(SAÍDAS!$D:$D,SAÍDAS!$B:$B,Base!$Q74,SAÍDAS!$H:$H,Base!U$40))</f>
        <v>0</v>
      </c>
      <c r="V74" s="161">
        <f ca="1">IF(V$39&gt;=$AD$39,0,SUMIFS(SAÍDAS!$D:$D,SAÍDAS!$B:$B,Base!$Q74,SAÍDAS!$H:$H,Base!V$40))</f>
        <v>0</v>
      </c>
      <c r="W74" s="161">
        <f ca="1">IF(W$39&gt;=$AD$39,0,SUMIFS(SAÍDAS!$D:$D,SAÍDAS!$B:$B,Base!$Q74,SAÍDAS!$H:$H,Base!W$40))</f>
        <v>0</v>
      </c>
      <c r="X74" s="161">
        <f ca="1">IF(X$39&gt;=$AD$39,0,SUMIFS(SAÍDAS!$D:$D,SAÍDAS!$B:$B,Base!$Q74,SAÍDAS!$H:$H,Base!X$40))</f>
        <v>0</v>
      </c>
      <c r="Y74" s="161">
        <f ca="1">IF(Y$39&gt;=$AD$39,0,SUMIFS(SAÍDAS!$D:$D,SAÍDAS!$B:$B,Base!$Q74,SAÍDAS!$H:$H,Base!Y$40))</f>
        <v>0</v>
      </c>
      <c r="Z74" s="161">
        <f ca="1">IF(Z$39&gt;=$AD$39,0,SUMIFS(SAÍDAS!$D:$D,SAÍDAS!$B:$B,Base!$Q74,SAÍDAS!$H:$H,Base!Z$40))</f>
        <v>0</v>
      </c>
      <c r="AA74" s="161">
        <f ca="1">IF(AA$39&gt;=$AD$39,0,SUMIFS(SAÍDAS!$D:$D,SAÍDAS!$B:$B,Base!$Q74,SAÍDAS!$H:$H,Base!AA$40))</f>
        <v>0</v>
      </c>
      <c r="AB74" s="161">
        <f ca="1">IF(AB$39&gt;=$AD$39,0,SUMIFS(SAÍDAS!$D:$D,SAÍDAS!$B:$B,Base!$Q74,SAÍDAS!$H:$H,Base!AB$40))</f>
        <v>0</v>
      </c>
      <c r="AC74" s="161">
        <f ca="1">IF(AC$39&gt;=$AD$39,0,SUMIFS(SAÍDAS!$D:$D,SAÍDAS!$B:$B,Base!$Q74,SAÍDAS!$H:$H,Base!AC$40))</f>
        <v>0</v>
      </c>
      <c r="AD74" s="160">
        <f t="shared" ca="1" si="8"/>
        <v>0</v>
      </c>
    </row>
    <row r="75" spans="1:30" x14ac:dyDescent="0.25">
      <c r="A75" s="160">
        <f>CADASTRO!A39</f>
        <v>0</v>
      </c>
      <c r="B75" s="160">
        <f>CADASTRO!B39</f>
        <v>0</v>
      </c>
      <c r="C75" s="161">
        <f>CADASTRO!D39</f>
        <v>0</v>
      </c>
      <c r="D75" s="161">
        <f>C75+SUMIFS(ENTRADAS!$D:$D,ENTRADAS!$B:$B,$B75,ENTRADAS!$I:$I,C$40)-SUMIFS(SAÍDAS!$D:$D,SAÍDAS!$B:$B,$B75,SAÍDAS!$H:$H,C$40)+SUMIFS(AJUSTE!$D:$D,AJUSTE!$B:$B,$B75,AJUSTE!$H:$H,C$40)</f>
        <v>0</v>
      </c>
      <c r="E75" s="161">
        <f>D75+SUMIFS(ENTRADAS!$D:$D,ENTRADAS!$B:$B,$B75,ENTRADAS!$I:$I,D$40)-SUMIFS(SAÍDAS!$D:$D,SAÍDAS!$B:$B,$B75,SAÍDAS!$H:$H,D$40)+SUMIFS(AJUSTE!$D:$D,AJUSTE!$B:$B,$B75,AJUSTE!$H:$H,D$40)</f>
        <v>0</v>
      </c>
      <c r="F75" s="161">
        <f>E75+SUMIFS(ENTRADAS!$D:$D,ENTRADAS!$B:$B,$B75,ENTRADAS!$I:$I,E$40)-SUMIFS(SAÍDAS!$D:$D,SAÍDAS!$B:$B,$B75,SAÍDAS!$H:$H,E$40)+SUMIFS(AJUSTE!$D:$D,AJUSTE!$B:$B,$B75,AJUSTE!$H:$H,E$40)</f>
        <v>0</v>
      </c>
      <c r="G75" s="161">
        <f>F75+SUMIFS(ENTRADAS!$D:$D,ENTRADAS!$B:$B,$B75,ENTRADAS!$I:$I,F$40)-SUMIFS(SAÍDAS!$D:$D,SAÍDAS!$B:$B,$B75,SAÍDAS!$H:$H,F$40)+SUMIFS(AJUSTE!$D:$D,AJUSTE!$B:$B,$B75,AJUSTE!$H:$H,F$40)</f>
        <v>0</v>
      </c>
      <c r="H75" s="161">
        <f>G75+SUMIFS(ENTRADAS!$D:$D,ENTRADAS!$B:$B,$B75,ENTRADAS!$I:$I,G$40)-SUMIFS(SAÍDAS!$D:$D,SAÍDAS!$B:$B,$B75,SAÍDAS!$H:$H,G$40)+SUMIFS(AJUSTE!$D:$D,AJUSTE!$B:$B,$B75,AJUSTE!$H:$H,G$40)</f>
        <v>0</v>
      </c>
      <c r="I75" s="161">
        <f>H75+SUMIFS(ENTRADAS!$D:$D,ENTRADAS!$B:$B,$B75,ENTRADAS!$I:$I,H$40)-SUMIFS(SAÍDAS!$D:$D,SAÍDAS!$B:$B,$B75,SAÍDAS!$H:$H,H$40)+SUMIFS(AJUSTE!$D:$D,AJUSTE!$B:$B,$B75,AJUSTE!$H:$H,H$40)</f>
        <v>0</v>
      </c>
      <c r="J75" s="161">
        <f>I75+SUMIFS(ENTRADAS!$D:$D,ENTRADAS!$B:$B,$B75,ENTRADAS!$I:$I,I$40)-SUMIFS(SAÍDAS!$D:$D,SAÍDAS!$B:$B,$B75,SAÍDAS!$H:$H,I$40)+SUMIFS(AJUSTE!$D:$D,AJUSTE!$B:$B,$B75,AJUSTE!$H:$H,I$40)</f>
        <v>0</v>
      </c>
      <c r="K75" s="161">
        <f>J75+SUMIFS(ENTRADAS!$D:$D,ENTRADAS!$B:$B,$B75,ENTRADAS!$I:$I,J$40)-SUMIFS(SAÍDAS!$D:$D,SAÍDAS!$B:$B,$B75,SAÍDAS!$H:$H,J$40)+SUMIFS(AJUSTE!$D:$D,AJUSTE!$B:$B,$B75,AJUSTE!$H:$H,J$40)</f>
        <v>0</v>
      </c>
      <c r="L75" s="161">
        <f>K75+SUMIFS(ENTRADAS!$D:$D,ENTRADAS!$B:$B,$B75,ENTRADAS!$I:$I,K$40)-SUMIFS(SAÍDAS!$D:$D,SAÍDAS!$B:$B,$B75,SAÍDAS!$H:$H,K$40)+SUMIFS(AJUSTE!$D:$D,AJUSTE!$B:$B,$B75,AJUSTE!$H:$H,K$40)</f>
        <v>0</v>
      </c>
      <c r="M75" s="161">
        <f>L75+SUMIFS(ENTRADAS!$D:$D,ENTRADAS!$B:$B,$B75,ENTRADAS!$I:$I,L$40)-SUMIFS(SAÍDAS!$D:$D,SAÍDAS!$B:$B,$B75,SAÍDAS!$H:$H,L$40)+SUMIFS(AJUSTE!$D:$D,AJUSTE!$B:$B,$B75,AJUSTE!$H:$H,L$40)</f>
        <v>0</v>
      </c>
      <c r="N75" s="161">
        <f>M75+SUMIFS(ENTRADAS!$D:$D,ENTRADAS!$B:$B,$B75,ENTRADAS!$I:$I,M$40)-SUMIFS(SAÍDAS!$D:$D,SAÍDAS!$B:$B,$B75,SAÍDAS!$H:$H,M$40)+SUMIFS(AJUSTE!$D:$D,AJUSTE!$B:$B,$B75,AJUSTE!$H:$H,M$40)</f>
        <v>0</v>
      </c>
      <c r="P75" s="160">
        <f>CADASTRO!A39</f>
        <v>0</v>
      </c>
      <c r="Q75" s="160">
        <f>CADASTRO!B39</f>
        <v>0</v>
      </c>
      <c r="R75" s="161">
        <f ca="1">IF(R$39&gt;=$AD$39,0,SUMIFS(SAÍDAS!$D:$D,SAÍDAS!$B:$B,Base!$Q75,SAÍDAS!$H:$H,Base!R$40))</f>
        <v>0</v>
      </c>
      <c r="S75" s="161">
        <f ca="1">IF(S$39&gt;=$AD$39,0,SUMIFS(SAÍDAS!$D:$D,SAÍDAS!$B:$B,Base!$Q75,SAÍDAS!$H:$H,Base!S$40))</f>
        <v>0</v>
      </c>
      <c r="T75" s="161">
        <f ca="1">IF(T$39&gt;=$AD$39,0,SUMIFS(SAÍDAS!$D:$D,SAÍDAS!$B:$B,Base!$Q75,SAÍDAS!$H:$H,Base!T$40))</f>
        <v>0</v>
      </c>
      <c r="U75" s="161">
        <f ca="1">IF(U$39&gt;=$AD$39,0,SUMIFS(SAÍDAS!$D:$D,SAÍDAS!$B:$B,Base!$Q75,SAÍDAS!$H:$H,Base!U$40))</f>
        <v>0</v>
      </c>
      <c r="V75" s="161">
        <f ca="1">IF(V$39&gt;=$AD$39,0,SUMIFS(SAÍDAS!$D:$D,SAÍDAS!$B:$B,Base!$Q75,SAÍDAS!$H:$H,Base!V$40))</f>
        <v>0</v>
      </c>
      <c r="W75" s="161">
        <f ca="1">IF(W$39&gt;=$AD$39,0,SUMIFS(SAÍDAS!$D:$D,SAÍDAS!$B:$B,Base!$Q75,SAÍDAS!$H:$H,Base!W$40))</f>
        <v>0</v>
      </c>
      <c r="X75" s="161">
        <f ca="1">IF(X$39&gt;=$AD$39,0,SUMIFS(SAÍDAS!$D:$D,SAÍDAS!$B:$B,Base!$Q75,SAÍDAS!$H:$H,Base!X$40))</f>
        <v>0</v>
      </c>
      <c r="Y75" s="161">
        <f ca="1">IF(Y$39&gt;=$AD$39,0,SUMIFS(SAÍDAS!$D:$D,SAÍDAS!$B:$B,Base!$Q75,SAÍDAS!$H:$H,Base!Y$40))</f>
        <v>0</v>
      </c>
      <c r="Z75" s="161">
        <f ca="1">IF(Z$39&gt;=$AD$39,0,SUMIFS(SAÍDAS!$D:$D,SAÍDAS!$B:$B,Base!$Q75,SAÍDAS!$H:$H,Base!Z$40))</f>
        <v>0</v>
      </c>
      <c r="AA75" s="161">
        <f ca="1">IF(AA$39&gt;=$AD$39,0,SUMIFS(SAÍDAS!$D:$D,SAÍDAS!$B:$B,Base!$Q75,SAÍDAS!$H:$H,Base!AA$40))</f>
        <v>0</v>
      </c>
      <c r="AB75" s="161">
        <f ca="1">IF(AB$39&gt;=$AD$39,0,SUMIFS(SAÍDAS!$D:$D,SAÍDAS!$B:$B,Base!$Q75,SAÍDAS!$H:$H,Base!AB$40))</f>
        <v>0</v>
      </c>
      <c r="AC75" s="161">
        <f ca="1">IF(AC$39&gt;=$AD$39,0,SUMIFS(SAÍDAS!$D:$D,SAÍDAS!$B:$B,Base!$Q75,SAÍDAS!$H:$H,Base!AC$40))</f>
        <v>0</v>
      </c>
      <c r="AD75" s="160">
        <f t="shared" ca="1" si="8"/>
        <v>0</v>
      </c>
    </row>
    <row r="76" spans="1:30" x14ac:dyDescent="0.25">
      <c r="A76" s="160">
        <f>CADASTRO!A40</f>
        <v>0</v>
      </c>
      <c r="B76" s="160">
        <f>CADASTRO!B40</f>
        <v>0</v>
      </c>
      <c r="C76" s="161">
        <f>CADASTRO!D40</f>
        <v>0</v>
      </c>
      <c r="D76" s="161">
        <f>C76+SUMIFS(ENTRADAS!$D:$D,ENTRADAS!$B:$B,$B76,ENTRADAS!$I:$I,C$40)-SUMIFS(SAÍDAS!$D:$D,SAÍDAS!$B:$B,$B76,SAÍDAS!$H:$H,C$40)+SUMIFS(AJUSTE!$D:$D,AJUSTE!$B:$B,$B76,AJUSTE!$H:$H,C$40)</f>
        <v>0</v>
      </c>
      <c r="E76" s="161">
        <f>D76+SUMIFS(ENTRADAS!$D:$D,ENTRADAS!$B:$B,$B76,ENTRADAS!$I:$I,D$40)-SUMIFS(SAÍDAS!$D:$D,SAÍDAS!$B:$B,$B76,SAÍDAS!$H:$H,D$40)+SUMIFS(AJUSTE!$D:$D,AJUSTE!$B:$B,$B76,AJUSTE!$H:$H,D$40)</f>
        <v>0</v>
      </c>
      <c r="F76" s="161">
        <f>E76+SUMIFS(ENTRADAS!$D:$D,ENTRADAS!$B:$B,$B76,ENTRADAS!$I:$I,E$40)-SUMIFS(SAÍDAS!$D:$D,SAÍDAS!$B:$B,$B76,SAÍDAS!$H:$H,E$40)+SUMIFS(AJUSTE!$D:$D,AJUSTE!$B:$B,$B76,AJUSTE!$H:$H,E$40)</f>
        <v>0</v>
      </c>
      <c r="G76" s="161">
        <f>F76+SUMIFS(ENTRADAS!$D:$D,ENTRADAS!$B:$B,$B76,ENTRADAS!$I:$I,F$40)-SUMIFS(SAÍDAS!$D:$D,SAÍDAS!$B:$B,$B76,SAÍDAS!$H:$H,F$40)+SUMIFS(AJUSTE!$D:$D,AJUSTE!$B:$B,$B76,AJUSTE!$H:$H,F$40)</f>
        <v>0</v>
      </c>
      <c r="H76" s="161">
        <f>G76+SUMIFS(ENTRADAS!$D:$D,ENTRADAS!$B:$B,$B76,ENTRADAS!$I:$I,G$40)-SUMIFS(SAÍDAS!$D:$D,SAÍDAS!$B:$B,$B76,SAÍDAS!$H:$H,G$40)+SUMIFS(AJUSTE!$D:$D,AJUSTE!$B:$B,$B76,AJUSTE!$H:$H,G$40)</f>
        <v>0</v>
      </c>
      <c r="I76" s="161">
        <f>H76+SUMIFS(ENTRADAS!$D:$D,ENTRADAS!$B:$B,$B76,ENTRADAS!$I:$I,H$40)-SUMIFS(SAÍDAS!$D:$D,SAÍDAS!$B:$B,$B76,SAÍDAS!$H:$H,H$40)+SUMIFS(AJUSTE!$D:$D,AJUSTE!$B:$B,$B76,AJUSTE!$H:$H,H$40)</f>
        <v>0</v>
      </c>
      <c r="J76" s="161">
        <f>I76+SUMIFS(ENTRADAS!$D:$D,ENTRADAS!$B:$B,$B76,ENTRADAS!$I:$I,I$40)-SUMIFS(SAÍDAS!$D:$D,SAÍDAS!$B:$B,$B76,SAÍDAS!$H:$H,I$40)+SUMIFS(AJUSTE!$D:$D,AJUSTE!$B:$B,$B76,AJUSTE!$H:$H,I$40)</f>
        <v>0</v>
      </c>
      <c r="K76" s="161">
        <f>J76+SUMIFS(ENTRADAS!$D:$D,ENTRADAS!$B:$B,$B76,ENTRADAS!$I:$I,J$40)-SUMIFS(SAÍDAS!$D:$D,SAÍDAS!$B:$B,$B76,SAÍDAS!$H:$H,J$40)+SUMIFS(AJUSTE!$D:$D,AJUSTE!$B:$B,$B76,AJUSTE!$H:$H,J$40)</f>
        <v>0</v>
      </c>
      <c r="L76" s="161">
        <f>K76+SUMIFS(ENTRADAS!$D:$D,ENTRADAS!$B:$B,$B76,ENTRADAS!$I:$I,K$40)-SUMIFS(SAÍDAS!$D:$D,SAÍDAS!$B:$B,$B76,SAÍDAS!$H:$H,K$40)+SUMIFS(AJUSTE!$D:$D,AJUSTE!$B:$B,$B76,AJUSTE!$H:$H,K$40)</f>
        <v>0</v>
      </c>
      <c r="M76" s="161">
        <f>L76+SUMIFS(ENTRADAS!$D:$D,ENTRADAS!$B:$B,$B76,ENTRADAS!$I:$I,L$40)-SUMIFS(SAÍDAS!$D:$D,SAÍDAS!$B:$B,$B76,SAÍDAS!$H:$H,L$40)+SUMIFS(AJUSTE!$D:$D,AJUSTE!$B:$B,$B76,AJUSTE!$H:$H,L$40)</f>
        <v>0</v>
      </c>
      <c r="N76" s="161">
        <f>M76+SUMIFS(ENTRADAS!$D:$D,ENTRADAS!$B:$B,$B76,ENTRADAS!$I:$I,M$40)-SUMIFS(SAÍDAS!$D:$D,SAÍDAS!$B:$B,$B76,SAÍDAS!$H:$H,M$40)+SUMIFS(AJUSTE!$D:$D,AJUSTE!$B:$B,$B76,AJUSTE!$H:$H,M$40)</f>
        <v>0</v>
      </c>
      <c r="P76" s="160">
        <f>CADASTRO!A40</f>
        <v>0</v>
      </c>
      <c r="Q76" s="160">
        <f>CADASTRO!B40</f>
        <v>0</v>
      </c>
      <c r="R76" s="161">
        <f ca="1">IF(R$39&gt;=$AD$39,0,SUMIFS(SAÍDAS!$D:$D,SAÍDAS!$B:$B,Base!$Q76,SAÍDAS!$H:$H,Base!R$40))</f>
        <v>0</v>
      </c>
      <c r="S76" s="161">
        <f ca="1">IF(S$39&gt;=$AD$39,0,SUMIFS(SAÍDAS!$D:$D,SAÍDAS!$B:$B,Base!$Q76,SAÍDAS!$H:$H,Base!S$40))</f>
        <v>0</v>
      </c>
      <c r="T76" s="161">
        <f ca="1">IF(T$39&gt;=$AD$39,0,SUMIFS(SAÍDAS!$D:$D,SAÍDAS!$B:$B,Base!$Q76,SAÍDAS!$H:$H,Base!T$40))</f>
        <v>0</v>
      </c>
      <c r="U76" s="161">
        <f ca="1">IF(U$39&gt;=$AD$39,0,SUMIFS(SAÍDAS!$D:$D,SAÍDAS!$B:$B,Base!$Q76,SAÍDAS!$H:$H,Base!U$40))</f>
        <v>0</v>
      </c>
      <c r="V76" s="161">
        <f ca="1">IF(V$39&gt;=$AD$39,0,SUMIFS(SAÍDAS!$D:$D,SAÍDAS!$B:$B,Base!$Q76,SAÍDAS!$H:$H,Base!V$40))</f>
        <v>0</v>
      </c>
      <c r="W76" s="161">
        <f ca="1">IF(W$39&gt;=$AD$39,0,SUMIFS(SAÍDAS!$D:$D,SAÍDAS!$B:$B,Base!$Q76,SAÍDAS!$H:$H,Base!W$40))</f>
        <v>0</v>
      </c>
      <c r="X76" s="161">
        <f ca="1">IF(X$39&gt;=$AD$39,0,SUMIFS(SAÍDAS!$D:$D,SAÍDAS!$B:$B,Base!$Q76,SAÍDAS!$H:$H,Base!X$40))</f>
        <v>0</v>
      </c>
      <c r="Y76" s="161">
        <f ca="1">IF(Y$39&gt;=$AD$39,0,SUMIFS(SAÍDAS!$D:$D,SAÍDAS!$B:$B,Base!$Q76,SAÍDAS!$H:$H,Base!Y$40))</f>
        <v>0</v>
      </c>
      <c r="Z76" s="161">
        <f ca="1">IF(Z$39&gt;=$AD$39,0,SUMIFS(SAÍDAS!$D:$D,SAÍDAS!$B:$B,Base!$Q76,SAÍDAS!$H:$H,Base!Z$40))</f>
        <v>0</v>
      </c>
      <c r="AA76" s="161">
        <f ca="1">IF(AA$39&gt;=$AD$39,0,SUMIFS(SAÍDAS!$D:$D,SAÍDAS!$B:$B,Base!$Q76,SAÍDAS!$H:$H,Base!AA$40))</f>
        <v>0</v>
      </c>
      <c r="AB76" s="161">
        <f ca="1">IF(AB$39&gt;=$AD$39,0,SUMIFS(SAÍDAS!$D:$D,SAÍDAS!$B:$B,Base!$Q76,SAÍDAS!$H:$H,Base!AB$40))</f>
        <v>0</v>
      </c>
      <c r="AC76" s="161">
        <f ca="1">IF(AC$39&gt;=$AD$39,0,SUMIFS(SAÍDAS!$D:$D,SAÍDAS!$B:$B,Base!$Q76,SAÍDAS!$H:$H,Base!AC$40))</f>
        <v>0</v>
      </c>
      <c r="AD76" s="160">
        <f t="shared" ca="1" si="8"/>
        <v>0</v>
      </c>
    </row>
    <row r="77" spans="1:30" x14ac:dyDescent="0.25">
      <c r="A77" s="160">
        <f>CADASTRO!A41</f>
        <v>0</v>
      </c>
      <c r="B77" s="160">
        <f>CADASTRO!B41</f>
        <v>0</v>
      </c>
      <c r="C77" s="161">
        <f>CADASTRO!D41</f>
        <v>0</v>
      </c>
      <c r="D77" s="161">
        <f>C77+SUMIFS(ENTRADAS!$D:$D,ENTRADAS!$B:$B,$B77,ENTRADAS!$I:$I,C$40)-SUMIFS(SAÍDAS!$D:$D,SAÍDAS!$B:$B,$B77,SAÍDAS!$H:$H,C$40)+SUMIFS(AJUSTE!$D:$D,AJUSTE!$B:$B,$B77,AJUSTE!$H:$H,C$40)</f>
        <v>0</v>
      </c>
      <c r="E77" s="161">
        <f>D77+SUMIFS(ENTRADAS!$D:$D,ENTRADAS!$B:$B,$B77,ENTRADAS!$I:$I,D$40)-SUMIFS(SAÍDAS!$D:$D,SAÍDAS!$B:$B,$B77,SAÍDAS!$H:$H,D$40)+SUMIFS(AJUSTE!$D:$D,AJUSTE!$B:$B,$B77,AJUSTE!$H:$H,D$40)</f>
        <v>0</v>
      </c>
      <c r="F77" s="161">
        <f>E77+SUMIFS(ENTRADAS!$D:$D,ENTRADAS!$B:$B,$B77,ENTRADAS!$I:$I,E$40)-SUMIFS(SAÍDAS!$D:$D,SAÍDAS!$B:$B,$B77,SAÍDAS!$H:$H,E$40)+SUMIFS(AJUSTE!$D:$D,AJUSTE!$B:$B,$B77,AJUSTE!$H:$H,E$40)</f>
        <v>0</v>
      </c>
      <c r="G77" s="161">
        <f>F77+SUMIFS(ENTRADAS!$D:$D,ENTRADAS!$B:$B,$B77,ENTRADAS!$I:$I,F$40)-SUMIFS(SAÍDAS!$D:$D,SAÍDAS!$B:$B,$B77,SAÍDAS!$H:$H,F$40)+SUMIFS(AJUSTE!$D:$D,AJUSTE!$B:$B,$B77,AJUSTE!$H:$H,F$40)</f>
        <v>0</v>
      </c>
      <c r="H77" s="161">
        <f>G77+SUMIFS(ENTRADAS!$D:$D,ENTRADAS!$B:$B,$B77,ENTRADAS!$I:$I,G$40)-SUMIFS(SAÍDAS!$D:$D,SAÍDAS!$B:$B,$B77,SAÍDAS!$H:$H,G$40)+SUMIFS(AJUSTE!$D:$D,AJUSTE!$B:$B,$B77,AJUSTE!$H:$H,G$40)</f>
        <v>0</v>
      </c>
      <c r="I77" s="161">
        <f>H77+SUMIFS(ENTRADAS!$D:$D,ENTRADAS!$B:$B,$B77,ENTRADAS!$I:$I,H$40)-SUMIFS(SAÍDAS!$D:$D,SAÍDAS!$B:$B,$B77,SAÍDAS!$H:$H,H$40)+SUMIFS(AJUSTE!$D:$D,AJUSTE!$B:$B,$B77,AJUSTE!$H:$H,H$40)</f>
        <v>0</v>
      </c>
      <c r="J77" s="161">
        <f>I77+SUMIFS(ENTRADAS!$D:$D,ENTRADAS!$B:$B,$B77,ENTRADAS!$I:$I,I$40)-SUMIFS(SAÍDAS!$D:$D,SAÍDAS!$B:$B,$B77,SAÍDAS!$H:$H,I$40)+SUMIFS(AJUSTE!$D:$D,AJUSTE!$B:$B,$B77,AJUSTE!$H:$H,I$40)</f>
        <v>0</v>
      </c>
      <c r="K77" s="161">
        <f>J77+SUMIFS(ENTRADAS!$D:$D,ENTRADAS!$B:$B,$B77,ENTRADAS!$I:$I,J$40)-SUMIFS(SAÍDAS!$D:$D,SAÍDAS!$B:$B,$B77,SAÍDAS!$H:$H,J$40)+SUMIFS(AJUSTE!$D:$D,AJUSTE!$B:$B,$B77,AJUSTE!$H:$H,J$40)</f>
        <v>0</v>
      </c>
      <c r="L77" s="161">
        <f>K77+SUMIFS(ENTRADAS!$D:$D,ENTRADAS!$B:$B,$B77,ENTRADAS!$I:$I,K$40)-SUMIFS(SAÍDAS!$D:$D,SAÍDAS!$B:$B,$B77,SAÍDAS!$H:$H,K$40)+SUMIFS(AJUSTE!$D:$D,AJUSTE!$B:$B,$B77,AJUSTE!$H:$H,K$40)</f>
        <v>0</v>
      </c>
      <c r="M77" s="161">
        <f>L77+SUMIFS(ENTRADAS!$D:$D,ENTRADAS!$B:$B,$B77,ENTRADAS!$I:$I,L$40)-SUMIFS(SAÍDAS!$D:$D,SAÍDAS!$B:$B,$B77,SAÍDAS!$H:$H,L$40)+SUMIFS(AJUSTE!$D:$D,AJUSTE!$B:$B,$B77,AJUSTE!$H:$H,L$40)</f>
        <v>0</v>
      </c>
      <c r="N77" s="161">
        <f>M77+SUMIFS(ENTRADAS!$D:$D,ENTRADAS!$B:$B,$B77,ENTRADAS!$I:$I,M$40)-SUMIFS(SAÍDAS!$D:$D,SAÍDAS!$B:$B,$B77,SAÍDAS!$H:$H,M$40)+SUMIFS(AJUSTE!$D:$D,AJUSTE!$B:$B,$B77,AJUSTE!$H:$H,M$40)</f>
        <v>0</v>
      </c>
      <c r="P77" s="160">
        <f>CADASTRO!A41</f>
        <v>0</v>
      </c>
      <c r="Q77" s="160">
        <f>CADASTRO!B41</f>
        <v>0</v>
      </c>
      <c r="R77" s="161">
        <f ca="1">IF(R$39&gt;=$AD$39,0,SUMIFS(SAÍDAS!$D:$D,SAÍDAS!$B:$B,Base!$Q77,SAÍDAS!$H:$H,Base!R$40))</f>
        <v>0</v>
      </c>
      <c r="S77" s="161">
        <f ca="1">IF(S$39&gt;=$AD$39,0,SUMIFS(SAÍDAS!$D:$D,SAÍDAS!$B:$B,Base!$Q77,SAÍDAS!$H:$H,Base!S$40))</f>
        <v>0</v>
      </c>
      <c r="T77" s="161">
        <f ca="1">IF(T$39&gt;=$AD$39,0,SUMIFS(SAÍDAS!$D:$D,SAÍDAS!$B:$B,Base!$Q77,SAÍDAS!$H:$H,Base!T$40))</f>
        <v>0</v>
      </c>
      <c r="U77" s="161">
        <f ca="1">IF(U$39&gt;=$AD$39,0,SUMIFS(SAÍDAS!$D:$D,SAÍDAS!$B:$B,Base!$Q77,SAÍDAS!$H:$H,Base!U$40))</f>
        <v>0</v>
      </c>
      <c r="V77" s="161">
        <f ca="1">IF(V$39&gt;=$AD$39,0,SUMIFS(SAÍDAS!$D:$D,SAÍDAS!$B:$B,Base!$Q77,SAÍDAS!$H:$H,Base!V$40))</f>
        <v>0</v>
      </c>
      <c r="W77" s="161">
        <f ca="1">IF(W$39&gt;=$AD$39,0,SUMIFS(SAÍDAS!$D:$D,SAÍDAS!$B:$B,Base!$Q77,SAÍDAS!$H:$H,Base!W$40))</f>
        <v>0</v>
      </c>
      <c r="X77" s="161">
        <f ca="1">IF(X$39&gt;=$AD$39,0,SUMIFS(SAÍDAS!$D:$D,SAÍDAS!$B:$B,Base!$Q77,SAÍDAS!$H:$H,Base!X$40))</f>
        <v>0</v>
      </c>
      <c r="Y77" s="161">
        <f ca="1">IF(Y$39&gt;=$AD$39,0,SUMIFS(SAÍDAS!$D:$D,SAÍDAS!$B:$B,Base!$Q77,SAÍDAS!$H:$H,Base!Y$40))</f>
        <v>0</v>
      </c>
      <c r="Z77" s="161">
        <f ca="1">IF(Z$39&gt;=$AD$39,0,SUMIFS(SAÍDAS!$D:$D,SAÍDAS!$B:$B,Base!$Q77,SAÍDAS!$H:$H,Base!Z$40))</f>
        <v>0</v>
      </c>
      <c r="AA77" s="161">
        <f ca="1">IF(AA$39&gt;=$AD$39,0,SUMIFS(SAÍDAS!$D:$D,SAÍDAS!$B:$B,Base!$Q77,SAÍDAS!$H:$H,Base!AA$40))</f>
        <v>0</v>
      </c>
      <c r="AB77" s="161">
        <f ca="1">IF(AB$39&gt;=$AD$39,0,SUMIFS(SAÍDAS!$D:$D,SAÍDAS!$B:$B,Base!$Q77,SAÍDAS!$H:$H,Base!AB$40))</f>
        <v>0</v>
      </c>
      <c r="AC77" s="161">
        <f ca="1">IF(AC$39&gt;=$AD$39,0,SUMIFS(SAÍDAS!$D:$D,SAÍDAS!$B:$B,Base!$Q77,SAÍDAS!$H:$H,Base!AC$40))</f>
        <v>0</v>
      </c>
      <c r="AD77" s="160">
        <f t="shared" ca="1" si="8"/>
        <v>0</v>
      </c>
    </row>
    <row r="78" spans="1:30" x14ac:dyDescent="0.25">
      <c r="A78" s="160">
        <f>CADASTRO!A42</f>
        <v>0</v>
      </c>
      <c r="B78" s="160">
        <f>CADASTRO!B42</f>
        <v>0</v>
      </c>
      <c r="C78" s="161">
        <f>CADASTRO!D42</f>
        <v>0</v>
      </c>
      <c r="D78" s="161">
        <f>C78+SUMIFS(ENTRADAS!$D:$D,ENTRADAS!$B:$B,$B78,ENTRADAS!$I:$I,C$40)-SUMIFS(SAÍDAS!$D:$D,SAÍDAS!$B:$B,$B78,SAÍDAS!$H:$H,C$40)+SUMIFS(AJUSTE!$D:$D,AJUSTE!$B:$B,$B78,AJUSTE!$H:$H,C$40)</f>
        <v>0</v>
      </c>
      <c r="E78" s="161">
        <f>D78+SUMIFS(ENTRADAS!$D:$D,ENTRADAS!$B:$B,$B78,ENTRADAS!$I:$I,D$40)-SUMIFS(SAÍDAS!$D:$D,SAÍDAS!$B:$B,$B78,SAÍDAS!$H:$H,D$40)+SUMIFS(AJUSTE!$D:$D,AJUSTE!$B:$B,$B78,AJUSTE!$H:$H,D$40)</f>
        <v>0</v>
      </c>
      <c r="F78" s="161">
        <f>E78+SUMIFS(ENTRADAS!$D:$D,ENTRADAS!$B:$B,$B78,ENTRADAS!$I:$I,E$40)-SUMIFS(SAÍDAS!$D:$D,SAÍDAS!$B:$B,$B78,SAÍDAS!$H:$H,E$40)+SUMIFS(AJUSTE!$D:$D,AJUSTE!$B:$B,$B78,AJUSTE!$H:$H,E$40)</f>
        <v>0</v>
      </c>
      <c r="G78" s="161">
        <f>F78+SUMIFS(ENTRADAS!$D:$D,ENTRADAS!$B:$B,$B78,ENTRADAS!$I:$I,F$40)-SUMIFS(SAÍDAS!$D:$D,SAÍDAS!$B:$B,$B78,SAÍDAS!$H:$H,F$40)+SUMIFS(AJUSTE!$D:$D,AJUSTE!$B:$B,$B78,AJUSTE!$H:$H,F$40)</f>
        <v>0</v>
      </c>
      <c r="H78" s="161">
        <f>G78+SUMIFS(ENTRADAS!$D:$D,ENTRADAS!$B:$B,$B78,ENTRADAS!$I:$I,G$40)-SUMIFS(SAÍDAS!$D:$D,SAÍDAS!$B:$B,$B78,SAÍDAS!$H:$H,G$40)+SUMIFS(AJUSTE!$D:$D,AJUSTE!$B:$B,$B78,AJUSTE!$H:$H,G$40)</f>
        <v>0</v>
      </c>
      <c r="I78" s="161">
        <f>H78+SUMIFS(ENTRADAS!$D:$D,ENTRADAS!$B:$B,$B78,ENTRADAS!$I:$I,H$40)-SUMIFS(SAÍDAS!$D:$D,SAÍDAS!$B:$B,$B78,SAÍDAS!$H:$H,H$40)+SUMIFS(AJUSTE!$D:$D,AJUSTE!$B:$B,$B78,AJUSTE!$H:$H,H$40)</f>
        <v>0</v>
      </c>
      <c r="J78" s="161">
        <f>I78+SUMIFS(ENTRADAS!$D:$D,ENTRADAS!$B:$B,$B78,ENTRADAS!$I:$I,I$40)-SUMIFS(SAÍDAS!$D:$D,SAÍDAS!$B:$B,$B78,SAÍDAS!$H:$H,I$40)+SUMIFS(AJUSTE!$D:$D,AJUSTE!$B:$B,$B78,AJUSTE!$H:$H,I$40)</f>
        <v>0</v>
      </c>
      <c r="K78" s="161">
        <f>J78+SUMIFS(ENTRADAS!$D:$D,ENTRADAS!$B:$B,$B78,ENTRADAS!$I:$I,J$40)-SUMIFS(SAÍDAS!$D:$D,SAÍDAS!$B:$B,$B78,SAÍDAS!$H:$H,J$40)+SUMIFS(AJUSTE!$D:$D,AJUSTE!$B:$B,$B78,AJUSTE!$H:$H,J$40)</f>
        <v>0</v>
      </c>
      <c r="L78" s="161">
        <f>K78+SUMIFS(ENTRADAS!$D:$D,ENTRADAS!$B:$B,$B78,ENTRADAS!$I:$I,K$40)-SUMIFS(SAÍDAS!$D:$D,SAÍDAS!$B:$B,$B78,SAÍDAS!$H:$H,K$40)+SUMIFS(AJUSTE!$D:$D,AJUSTE!$B:$B,$B78,AJUSTE!$H:$H,K$40)</f>
        <v>0</v>
      </c>
      <c r="M78" s="161">
        <f>L78+SUMIFS(ENTRADAS!$D:$D,ENTRADAS!$B:$B,$B78,ENTRADAS!$I:$I,L$40)-SUMIFS(SAÍDAS!$D:$D,SAÍDAS!$B:$B,$B78,SAÍDAS!$H:$H,L$40)+SUMIFS(AJUSTE!$D:$D,AJUSTE!$B:$B,$B78,AJUSTE!$H:$H,L$40)</f>
        <v>0</v>
      </c>
      <c r="N78" s="161">
        <f>M78+SUMIFS(ENTRADAS!$D:$D,ENTRADAS!$B:$B,$B78,ENTRADAS!$I:$I,M$40)-SUMIFS(SAÍDAS!$D:$D,SAÍDAS!$B:$B,$B78,SAÍDAS!$H:$H,M$40)+SUMIFS(AJUSTE!$D:$D,AJUSTE!$B:$B,$B78,AJUSTE!$H:$H,M$40)</f>
        <v>0</v>
      </c>
      <c r="P78" s="160">
        <f>CADASTRO!A42</f>
        <v>0</v>
      </c>
      <c r="Q78" s="160">
        <f>CADASTRO!B42</f>
        <v>0</v>
      </c>
      <c r="R78" s="161">
        <f ca="1">IF(R$39&gt;=$AD$39,0,SUMIFS(SAÍDAS!$D:$D,SAÍDAS!$B:$B,Base!$Q78,SAÍDAS!$H:$H,Base!R$40))</f>
        <v>0</v>
      </c>
      <c r="S78" s="161">
        <f ca="1">IF(S$39&gt;=$AD$39,0,SUMIFS(SAÍDAS!$D:$D,SAÍDAS!$B:$B,Base!$Q78,SAÍDAS!$H:$H,Base!S$40))</f>
        <v>0</v>
      </c>
      <c r="T78" s="161">
        <f ca="1">IF(T$39&gt;=$AD$39,0,SUMIFS(SAÍDAS!$D:$D,SAÍDAS!$B:$B,Base!$Q78,SAÍDAS!$H:$H,Base!T$40))</f>
        <v>0</v>
      </c>
      <c r="U78" s="161">
        <f ca="1">IF(U$39&gt;=$AD$39,0,SUMIFS(SAÍDAS!$D:$D,SAÍDAS!$B:$B,Base!$Q78,SAÍDAS!$H:$H,Base!U$40))</f>
        <v>0</v>
      </c>
      <c r="V78" s="161">
        <f ca="1">IF(V$39&gt;=$AD$39,0,SUMIFS(SAÍDAS!$D:$D,SAÍDAS!$B:$B,Base!$Q78,SAÍDAS!$H:$H,Base!V$40))</f>
        <v>0</v>
      </c>
      <c r="W78" s="161">
        <f ca="1">IF(W$39&gt;=$AD$39,0,SUMIFS(SAÍDAS!$D:$D,SAÍDAS!$B:$B,Base!$Q78,SAÍDAS!$H:$H,Base!W$40))</f>
        <v>0</v>
      </c>
      <c r="X78" s="161">
        <f ca="1">IF(X$39&gt;=$AD$39,0,SUMIFS(SAÍDAS!$D:$D,SAÍDAS!$B:$B,Base!$Q78,SAÍDAS!$H:$H,Base!X$40))</f>
        <v>0</v>
      </c>
      <c r="Y78" s="161">
        <f ca="1">IF(Y$39&gt;=$AD$39,0,SUMIFS(SAÍDAS!$D:$D,SAÍDAS!$B:$B,Base!$Q78,SAÍDAS!$H:$H,Base!Y$40))</f>
        <v>0</v>
      </c>
      <c r="Z78" s="161">
        <f ca="1">IF(Z$39&gt;=$AD$39,0,SUMIFS(SAÍDAS!$D:$D,SAÍDAS!$B:$B,Base!$Q78,SAÍDAS!$H:$H,Base!Z$40))</f>
        <v>0</v>
      </c>
      <c r="AA78" s="161">
        <f ca="1">IF(AA$39&gt;=$AD$39,0,SUMIFS(SAÍDAS!$D:$D,SAÍDAS!$B:$B,Base!$Q78,SAÍDAS!$H:$H,Base!AA$40))</f>
        <v>0</v>
      </c>
      <c r="AB78" s="161">
        <f ca="1">IF(AB$39&gt;=$AD$39,0,SUMIFS(SAÍDAS!$D:$D,SAÍDAS!$B:$B,Base!$Q78,SAÍDAS!$H:$H,Base!AB$40))</f>
        <v>0</v>
      </c>
      <c r="AC78" s="161">
        <f ca="1">IF(AC$39&gt;=$AD$39,0,SUMIFS(SAÍDAS!$D:$D,SAÍDAS!$B:$B,Base!$Q78,SAÍDAS!$H:$H,Base!AC$40))</f>
        <v>0</v>
      </c>
      <c r="AD78" s="160">
        <f t="shared" ca="1" si="8"/>
        <v>0</v>
      </c>
    </row>
    <row r="79" spans="1:30" x14ac:dyDescent="0.25">
      <c r="A79" s="160">
        <f>CADASTRO!A43</f>
        <v>0</v>
      </c>
      <c r="B79" s="160">
        <f>CADASTRO!B43</f>
        <v>0</v>
      </c>
      <c r="C79" s="161">
        <f>CADASTRO!D43</f>
        <v>0</v>
      </c>
      <c r="D79" s="161">
        <f>C79+SUMIFS(ENTRADAS!$D:$D,ENTRADAS!$B:$B,$B79,ENTRADAS!$I:$I,C$40)-SUMIFS(SAÍDAS!$D:$D,SAÍDAS!$B:$B,$B79,SAÍDAS!$H:$H,C$40)+SUMIFS(AJUSTE!$D:$D,AJUSTE!$B:$B,$B79,AJUSTE!$H:$H,C$40)</f>
        <v>0</v>
      </c>
      <c r="E79" s="161">
        <f>D79+SUMIFS(ENTRADAS!$D:$D,ENTRADAS!$B:$B,$B79,ENTRADAS!$I:$I,D$40)-SUMIFS(SAÍDAS!$D:$D,SAÍDAS!$B:$B,$B79,SAÍDAS!$H:$H,D$40)+SUMIFS(AJUSTE!$D:$D,AJUSTE!$B:$B,$B79,AJUSTE!$H:$H,D$40)</f>
        <v>0</v>
      </c>
      <c r="F79" s="161">
        <f>E79+SUMIFS(ENTRADAS!$D:$D,ENTRADAS!$B:$B,$B79,ENTRADAS!$I:$I,E$40)-SUMIFS(SAÍDAS!$D:$D,SAÍDAS!$B:$B,$B79,SAÍDAS!$H:$H,E$40)+SUMIFS(AJUSTE!$D:$D,AJUSTE!$B:$B,$B79,AJUSTE!$H:$H,E$40)</f>
        <v>0</v>
      </c>
      <c r="G79" s="161">
        <f>F79+SUMIFS(ENTRADAS!$D:$D,ENTRADAS!$B:$B,$B79,ENTRADAS!$I:$I,F$40)-SUMIFS(SAÍDAS!$D:$D,SAÍDAS!$B:$B,$B79,SAÍDAS!$H:$H,F$40)+SUMIFS(AJUSTE!$D:$D,AJUSTE!$B:$B,$B79,AJUSTE!$H:$H,F$40)</f>
        <v>0</v>
      </c>
      <c r="H79" s="161">
        <f>G79+SUMIFS(ENTRADAS!$D:$D,ENTRADAS!$B:$B,$B79,ENTRADAS!$I:$I,G$40)-SUMIFS(SAÍDAS!$D:$D,SAÍDAS!$B:$B,$B79,SAÍDAS!$H:$H,G$40)+SUMIFS(AJUSTE!$D:$D,AJUSTE!$B:$B,$B79,AJUSTE!$H:$H,G$40)</f>
        <v>0</v>
      </c>
      <c r="I79" s="161">
        <f>H79+SUMIFS(ENTRADAS!$D:$D,ENTRADAS!$B:$B,$B79,ENTRADAS!$I:$I,H$40)-SUMIFS(SAÍDAS!$D:$D,SAÍDAS!$B:$B,$B79,SAÍDAS!$H:$H,H$40)+SUMIFS(AJUSTE!$D:$D,AJUSTE!$B:$B,$B79,AJUSTE!$H:$H,H$40)</f>
        <v>0</v>
      </c>
      <c r="J79" s="161">
        <f>I79+SUMIFS(ENTRADAS!$D:$D,ENTRADAS!$B:$B,$B79,ENTRADAS!$I:$I,I$40)-SUMIFS(SAÍDAS!$D:$D,SAÍDAS!$B:$B,$B79,SAÍDAS!$H:$H,I$40)+SUMIFS(AJUSTE!$D:$D,AJUSTE!$B:$B,$B79,AJUSTE!$H:$H,I$40)</f>
        <v>0</v>
      </c>
      <c r="K79" s="161">
        <f>J79+SUMIFS(ENTRADAS!$D:$D,ENTRADAS!$B:$B,$B79,ENTRADAS!$I:$I,J$40)-SUMIFS(SAÍDAS!$D:$D,SAÍDAS!$B:$B,$B79,SAÍDAS!$H:$H,J$40)+SUMIFS(AJUSTE!$D:$D,AJUSTE!$B:$B,$B79,AJUSTE!$H:$H,J$40)</f>
        <v>0</v>
      </c>
      <c r="L79" s="161">
        <f>K79+SUMIFS(ENTRADAS!$D:$D,ENTRADAS!$B:$B,$B79,ENTRADAS!$I:$I,K$40)-SUMIFS(SAÍDAS!$D:$D,SAÍDAS!$B:$B,$B79,SAÍDAS!$H:$H,K$40)+SUMIFS(AJUSTE!$D:$D,AJUSTE!$B:$B,$B79,AJUSTE!$H:$H,K$40)</f>
        <v>0</v>
      </c>
      <c r="M79" s="161">
        <f>L79+SUMIFS(ENTRADAS!$D:$D,ENTRADAS!$B:$B,$B79,ENTRADAS!$I:$I,L$40)-SUMIFS(SAÍDAS!$D:$D,SAÍDAS!$B:$B,$B79,SAÍDAS!$H:$H,L$40)+SUMIFS(AJUSTE!$D:$D,AJUSTE!$B:$B,$B79,AJUSTE!$H:$H,L$40)</f>
        <v>0</v>
      </c>
      <c r="N79" s="161">
        <f>M79+SUMIFS(ENTRADAS!$D:$D,ENTRADAS!$B:$B,$B79,ENTRADAS!$I:$I,M$40)-SUMIFS(SAÍDAS!$D:$D,SAÍDAS!$B:$B,$B79,SAÍDAS!$H:$H,M$40)+SUMIFS(AJUSTE!$D:$D,AJUSTE!$B:$B,$B79,AJUSTE!$H:$H,M$40)</f>
        <v>0</v>
      </c>
      <c r="P79" s="160">
        <f>CADASTRO!A43</f>
        <v>0</v>
      </c>
      <c r="Q79" s="160">
        <f>CADASTRO!B43</f>
        <v>0</v>
      </c>
      <c r="R79" s="161">
        <f ca="1">IF(R$39&gt;=$AD$39,0,SUMIFS(SAÍDAS!$D:$D,SAÍDAS!$B:$B,Base!$Q79,SAÍDAS!$H:$H,Base!R$40))</f>
        <v>0</v>
      </c>
      <c r="S79" s="161">
        <f ca="1">IF(S$39&gt;=$AD$39,0,SUMIFS(SAÍDAS!$D:$D,SAÍDAS!$B:$B,Base!$Q79,SAÍDAS!$H:$H,Base!S$40))</f>
        <v>0</v>
      </c>
      <c r="T79" s="161">
        <f ca="1">IF(T$39&gt;=$AD$39,0,SUMIFS(SAÍDAS!$D:$D,SAÍDAS!$B:$B,Base!$Q79,SAÍDAS!$H:$H,Base!T$40))</f>
        <v>0</v>
      </c>
      <c r="U79" s="161">
        <f ca="1">IF(U$39&gt;=$AD$39,0,SUMIFS(SAÍDAS!$D:$D,SAÍDAS!$B:$B,Base!$Q79,SAÍDAS!$H:$H,Base!U$40))</f>
        <v>0</v>
      </c>
      <c r="V79" s="161">
        <f ca="1">IF(V$39&gt;=$AD$39,0,SUMIFS(SAÍDAS!$D:$D,SAÍDAS!$B:$B,Base!$Q79,SAÍDAS!$H:$H,Base!V$40))</f>
        <v>0</v>
      </c>
      <c r="W79" s="161">
        <f ca="1">IF(W$39&gt;=$AD$39,0,SUMIFS(SAÍDAS!$D:$D,SAÍDAS!$B:$B,Base!$Q79,SAÍDAS!$H:$H,Base!W$40))</f>
        <v>0</v>
      </c>
      <c r="X79" s="161">
        <f ca="1">IF(X$39&gt;=$AD$39,0,SUMIFS(SAÍDAS!$D:$D,SAÍDAS!$B:$B,Base!$Q79,SAÍDAS!$H:$H,Base!X$40))</f>
        <v>0</v>
      </c>
      <c r="Y79" s="161">
        <f ca="1">IF(Y$39&gt;=$AD$39,0,SUMIFS(SAÍDAS!$D:$D,SAÍDAS!$B:$B,Base!$Q79,SAÍDAS!$H:$H,Base!Y$40))</f>
        <v>0</v>
      </c>
      <c r="Z79" s="161">
        <f ca="1">IF(Z$39&gt;=$AD$39,0,SUMIFS(SAÍDAS!$D:$D,SAÍDAS!$B:$B,Base!$Q79,SAÍDAS!$H:$H,Base!Z$40))</f>
        <v>0</v>
      </c>
      <c r="AA79" s="161">
        <f ca="1">IF(AA$39&gt;=$AD$39,0,SUMIFS(SAÍDAS!$D:$D,SAÍDAS!$B:$B,Base!$Q79,SAÍDAS!$H:$H,Base!AA$40))</f>
        <v>0</v>
      </c>
      <c r="AB79" s="161">
        <f ca="1">IF(AB$39&gt;=$AD$39,0,SUMIFS(SAÍDAS!$D:$D,SAÍDAS!$B:$B,Base!$Q79,SAÍDAS!$H:$H,Base!AB$40))</f>
        <v>0</v>
      </c>
      <c r="AC79" s="161">
        <f ca="1">IF(AC$39&gt;=$AD$39,0,SUMIFS(SAÍDAS!$D:$D,SAÍDAS!$B:$B,Base!$Q79,SAÍDAS!$H:$H,Base!AC$40))</f>
        <v>0</v>
      </c>
      <c r="AD79" s="160">
        <f t="shared" ca="1" si="8"/>
        <v>0</v>
      </c>
    </row>
    <row r="80" spans="1:30" x14ac:dyDescent="0.25">
      <c r="A80" s="160">
        <f>CADASTRO!A44</f>
        <v>0</v>
      </c>
      <c r="B80" s="160">
        <f>CADASTRO!B44</f>
        <v>0</v>
      </c>
      <c r="C80" s="161">
        <f>CADASTRO!D44</f>
        <v>0</v>
      </c>
      <c r="D80" s="161">
        <f>C80+SUMIFS(ENTRADAS!$D:$D,ENTRADAS!$B:$B,$B80,ENTRADAS!$I:$I,C$40)-SUMIFS(SAÍDAS!$D:$D,SAÍDAS!$B:$B,$B80,SAÍDAS!$H:$H,C$40)+SUMIFS(AJUSTE!$D:$D,AJUSTE!$B:$B,$B80,AJUSTE!$H:$H,C$40)</f>
        <v>0</v>
      </c>
      <c r="E80" s="161">
        <f>D80+SUMIFS(ENTRADAS!$D:$D,ENTRADAS!$B:$B,$B80,ENTRADAS!$I:$I,D$40)-SUMIFS(SAÍDAS!$D:$D,SAÍDAS!$B:$B,$B80,SAÍDAS!$H:$H,D$40)+SUMIFS(AJUSTE!$D:$D,AJUSTE!$B:$B,$B80,AJUSTE!$H:$H,D$40)</f>
        <v>0</v>
      </c>
      <c r="F80" s="161">
        <f>E80+SUMIFS(ENTRADAS!$D:$D,ENTRADAS!$B:$B,$B80,ENTRADAS!$I:$I,E$40)-SUMIFS(SAÍDAS!$D:$D,SAÍDAS!$B:$B,$B80,SAÍDAS!$H:$H,E$40)+SUMIFS(AJUSTE!$D:$D,AJUSTE!$B:$B,$B80,AJUSTE!$H:$H,E$40)</f>
        <v>0</v>
      </c>
      <c r="G80" s="161">
        <f>F80+SUMIFS(ENTRADAS!$D:$D,ENTRADAS!$B:$B,$B80,ENTRADAS!$I:$I,F$40)-SUMIFS(SAÍDAS!$D:$D,SAÍDAS!$B:$B,$B80,SAÍDAS!$H:$H,F$40)+SUMIFS(AJUSTE!$D:$D,AJUSTE!$B:$B,$B80,AJUSTE!$H:$H,F$40)</f>
        <v>0</v>
      </c>
      <c r="H80" s="161">
        <f>G80+SUMIFS(ENTRADAS!$D:$D,ENTRADAS!$B:$B,$B80,ENTRADAS!$I:$I,G$40)-SUMIFS(SAÍDAS!$D:$D,SAÍDAS!$B:$B,$B80,SAÍDAS!$H:$H,G$40)+SUMIFS(AJUSTE!$D:$D,AJUSTE!$B:$B,$B80,AJUSTE!$H:$H,G$40)</f>
        <v>0</v>
      </c>
      <c r="I80" s="161">
        <f>H80+SUMIFS(ENTRADAS!$D:$D,ENTRADAS!$B:$B,$B80,ENTRADAS!$I:$I,H$40)-SUMIFS(SAÍDAS!$D:$D,SAÍDAS!$B:$B,$B80,SAÍDAS!$H:$H,H$40)+SUMIFS(AJUSTE!$D:$D,AJUSTE!$B:$B,$B80,AJUSTE!$H:$H,H$40)</f>
        <v>0</v>
      </c>
      <c r="J80" s="161">
        <f>I80+SUMIFS(ENTRADAS!$D:$D,ENTRADAS!$B:$B,$B80,ENTRADAS!$I:$I,I$40)-SUMIFS(SAÍDAS!$D:$D,SAÍDAS!$B:$B,$B80,SAÍDAS!$H:$H,I$40)+SUMIFS(AJUSTE!$D:$D,AJUSTE!$B:$B,$B80,AJUSTE!$H:$H,I$40)</f>
        <v>0</v>
      </c>
      <c r="K80" s="161">
        <f>J80+SUMIFS(ENTRADAS!$D:$D,ENTRADAS!$B:$B,$B80,ENTRADAS!$I:$I,J$40)-SUMIFS(SAÍDAS!$D:$D,SAÍDAS!$B:$B,$B80,SAÍDAS!$H:$H,J$40)+SUMIFS(AJUSTE!$D:$D,AJUSTE!$B:$B,$B80,AJUSTE!$H:$H,J$40)</f>
        <v>0</v>
      </c>
      <c r="L80" s="161">
        <f>K80+SUMIFS(ENTRADAS!$D:$D,ENTRADAS!$B:$B,$B80,ENTRADAS!$I:$I,K$40)-SUMIFS(SAÍDAS!$D:$D,SAÍDAS!$B:$B,$B80,SAÍDAS!$H:$H,K$40)+SUMIFS(AJUSTE!$D:$D,AJUSTE!$B:$B,$B80,AJUSTE!$H:$H,K$40)</f>
        <v>0</v>
      </c>
      <c r="M80" s="161">
        <f>L80+SUMIFS(ENTRADAS!$D:$D,ENTRADAS!$B:$B,$B80,ENTRADAS!$I:$I,L$40)-SUMIFS(SAÍDAS!$D:$D,SAÍDAS!$B:$B,$B80,SAÍDAS!$H:$H,L$40)+SUMIFS(AJUSTE!$D:$D,AJUSTE!$B:$B,$B80,AJUSTE!$H:$H,L$40)</f>
        <v>0</v>
      </c>
      <c r="N80" s="161">
        <f>M80+SUMIFS(ENTRADAS!$D:$D,ENTRADAS!$B:$B,$B80,ENTRADAS!$I:$I,M$40)-SUMIFS(SAÍDAS!$D:$D,SAÍDAS!$B:$B,$B80,SAÍDAS!$H:$H,M$40)+SUMIFS(AJUSTE!$D:$D,AJUSTE!$B:$B,$B80,AJUSTE!$H:$H,M$40)</f>
        <v>0</v>
      </c>
      <c r="P80" s="160">
        <f>CADASTRO!A44</f>
        <v>0</v>
      </c>
      <c r="Q80" s="160">
        <f>CADASTRO!B44</f>
        <v>0</v>
      </c>
      <c r="R80" s="161">
        <f ca="1">IF(R$39&gt;=$AD$39,0,SUMIFS(SAÍDAS!$D:$D,SAÍDAS!$B:$B,Base!$Q80,SAÍDAS!$H:$H,Base!R$40))</f>
        <v>0</v>
      </c>
      <c r="S80" s="161">
        <f ca="1">IF(S$39&gt;=$AD$39,0,SUMIFS(SAÍDAS!$D:$D,SAÍDAS!$B:$B,Base!$Q80,SAÍDAS!$H:$H,Base!S$40))</f>
        <v>0</v>
      </c>
      <c r="T80" s="161">
        <f ca="1">IF(T$39&gt;=$AD$39,0,SUMIFS(SAÍDAS!$D:$D,SAÍDAS!$B:$B,Base!$Q80,SAÍDAS!$H:$H,Base!T$40))</f>
        <v>0</v>
      </c>
      <c r="U80" s="161">
        <f ca="1">IF(U$39&gt;=$AD$39,0,SUMIFS(SAÍDAS!$D:$D,SAÍDAS!$B:$B,Base!$Q80,SAÍDAS!$H:$H,Base!U$40))</f>
        <v>0</v>
      </c>
      <c r="V80" s="161">
        <f ca="1">IF(V$39&gt;=$AD$39,0,SUMIFS(SAÍDAS!$D:$D,SAÍDAS!$B:$B,Base!$Q80,SAÍDAS!$H:$H,Base!V$40))</f>
        <v>0</v>
      </c>
      <c r="W80" s="161">
        <f ca="1">IF(W$39&gt;=$AD$39,0,SUMIFS(SAÍDAS!$D:$D,SAÍDAS!$B:$B,Base!$Q80,SAÍDAS!$H:$H,Base!W$40))</f>
        <v>0</v>
      </c>
      <c r="X80" s="161">
        <f ca="1">IF(X$39&gt;=$AD$39,0,SUMIFS(SAÍDAS!$D:$D,SAÍDAS!$B:$B,Base!$Q80,SAÍDAS!$H:$H,Base!X$40))</f>
        <v>0</v>
      </c>
      <c r="Y80" s="161">
        <f ca="1">IF(Y$39&gt;=$AD$39,0,SUMIFS(SAÍDAS!$D:$D,SAÍDAS!$B:$B,Base!$Q80,SAÍDAS!$H:$H,Base!Y$40))</f>
        <v>0</v>
      </c>
      <c r="Z80" s="161">
        <f ca="1">IF(Z$39&gt;=$AD$39,0,SUMIFS(SAÍDAS!$D:$D,SAÍDAS!$B:$B,Base!$Q80,SAÍDAS!$H:$H,Base!Z$40))</f>
        <v>0</v>
      </c>
      <c r="AA80" s="161">
        <f ca="1">IF(AA$39&gt;=$AD$39,0,SUMIFS(SAÍDAS!$D:$D,SAÍDAS!$B:$B,Base!$Q80,SAÍDAS!$H:$H,Base!AA$40))</f>
        <v>0</v>
      </c>
      <c r="AB80" s="161">
        <f ca="1">IF(AB$39&gt;=$AD$39,0,SUMIFS(SAÍDAS!$D:$D,SAÍDAS!$B:$B,Base!$Q80,SAÍDAS!$H:$H,Base!AB$40))</f>
        <v>0</v>
      </c>
      <c r="AC80" s="161">
        <f ca="1">IF(AC$39&gt;=$AD$39,0,SUMIFS(SAÍDAS!$D:$D,SAÍDAS!$B:$B,Base!$Q80,SAÍDAS!$H:$H,Base!AC$40))</f>
        <v>0</v>
      </c>
      <c r="AD80" s="160">
        <f t="shared" ca="1" si="8"/>
        <v>0</v>
      </c>
    </row>
    <row r="81" spans="1:30" x14ac:dyDescent="0.25">
      <c r="A81" s="160">
        <f>CADASTRO!A45</f>
        <v>0</v>
      </c>
      <c r="B81" s="160">
        <f>CADASTRO!B45</f>
        <v>0</v>
      </c>
      <c r="C81" s="161">
        <f>CADASTRO!D45</f>
        <v>0</v>
      </c>
      <c r="D81" s="161">
        <f>C81+SUMIFS(ENTRADAS!$D:$D,ENTRADAS!$B:$B,$B81,ENTRADAS!$I:$I,C$40)-SUMIFS(SAÍDAS!$D:$D,SAÍDAS!$B:$B,$B81,SAÍDAS!$H:$H,C$40)+SUMIFS(AJUSTE!$D:$D,AJUSTE!$B:$B,$B81,AJUSTE!$H:$H,C$40)</f>
        <v>0</v>
      </c>
      <c r="E81" s="161">
        <f>D81+SUMIFS(ENTRADAS!$D:$D,ENTRADAS!$B:$B,$B81,ENTRADAS!$I:$I,D$40)-SUMIFS(SAÍDAS!$D:$D,SAÍDAS!$B:$B,$B81,SAÍDAS!$H:$H,D$40)+SUMIFS(AJUSTE!$D:$D,AJUSTE!$B:$B,$B81,AJUSTE!$H:$H,D$40)</f>
        <v>0</v>
      </c>
      <c r="F81" s="161">
        <f>E81+SUMIFS(ENTRADAS!$D:$D,ENTRADAS!$B:$B,$B81,ENTRADAS!$I:$I,E$40)-SUMIFS(SAÍDAS!$D:$D,SAÍDAS!$B:$B,$B81,SAÍDAS!$H:$H,E$40)+SUMIFS(AJUSTE!$D:$D,AJUSTE!$B:$B,$B81,AJUSTE!$H:$H,E$40)</f>
        <v>0</v>
      </c>
      <c r="G81" s="161">
        <f>F81+SUMIFS(ENTRADAS!$D:$D,ENTRADAS!$B:$B,$B81,ENTRADAS!$I:$I,F$40)-SUMIFS(SAÍDAS!$D:$D,SAÍDAS!$B:$B,$B81,SAÍDAS!$H:$H,F$40)+SUMIFS(AJUSTE!$D:$D,AJUSTE!$B:$B,$B81,AJUSTE!$H:$H,F$40)</f>
        <v>0</v>
      </c>
      <c r="H81" s="161">
        <f>G81+SUMIFS(ENTRADAS!$D:$D,ENTRADAS!$B:$B,$B81,ENTRADAS!$I:$I,G$40)-SUMIFS(SAÍDAS!$D:$D,SAÍDAS!$B:$B,$B81,SAÍDAS!$H:$H,G$40)+SUMIFS(AJUSTE!$D:$D,AJUSTE!$B:$B,$B81,AJUSTE!$H:$H,G$40)</f>
        <v>0</v>
      </c>
      <c r="I81" s="161">
        <f>H81+SUMIFS(ENTRADAS!$D:$D,ENTRADAS!$B:$B,$B81,ENTRADAS!$I:$I,H$40)-SUMIFS(SAÍDAS!$D:$D,SAÍDAS!$B:$B,$B81,SAÍDAS!$H:$H,H$40)+SUMIFS(AJUSTE!$D:$D,AJUSTE!$B:$B,$B81,AJUSTE!$H:$H,H$40)</f>
        <v>0</v>
      </c>
      <c r="J81" s="161">
        <f>I81+SUMIFS(ENTRADAS!$D:$D,ENTRADAS!$B:$B,$B81,ENTRADAS!$I:$I,I$40)-SUMIFS(SAÍDAS!$D:$D,SAÍDAS!$B:$B,$B81,SAÍDAS!$H:$H,I$40)+SUMIFS(AJUSTE!$D:$D,AJUSTE!$B:$B,$B81,AJUSTE!$H:$H,I$40)</f>
        <v>0</v>
      </c>
      <c r="K81" s="161">
        <f>J81+SUMIFS(ENTRADAS!$D:$D,ENTRADAS!$B:$B,$B81,ENTRADAS!$I:$I,J$40)-SUMIFS(SAÍDAS!$D:$D,SAÍDAS!$B:$B,$B81,SAÍDAS!$H:$H,J$40)+SUMIFS(AJUSTE!$D:$D,AJUSTE!$B:$B,$B81,AJUSTE!$H:$H,J$40)</f>
        <v>0</v>
      </c>
      <c r="L81" s="161">
        <f>K81+SUMIFS(ENTRADAS!$D:$D,ENTRADAS!$B:$B,$B81,ENTRADAS!$I:$I,K$40)-SUMIFS(SAÍDAS!$D:$D,SAÍDAS!$B:$B,$B81,SAÍDAS!$H:$H,K$40)+SUMIFS(AJUSTE!$D:$D,AJUSTE!$B:$B,$B81,AJUSTE!$H:$H,K$40)</f>
        <v>0</v>
      </c>
      <c r="M81" s="161">
        <f>L81+SUMIFS(ENTRADAS!$D:$D,ENTRADAS!$B:$B,$B81,ENTRADAS!$I:$I,L$40)-SUMIFS(SAÍDAS!$D:$D,SAÍDAS!$B:$B,$B81,SAÍDAS!$H:$H,L$40)+SUMIFS(AJUSTE!$D:$D,AJUSTE!$B:$B,$B81,AJUSTE!$H:$H,L$40)</f>
        <v>0</v>
      </c>
      <c r="N81" s="161">
        <f>M81+SUMIFS(ENTRADAS!$D:$D,ENTRADAS!$B:$B,$B81,ENTRADAS!$I:$I,M$40)-SUMIFS(SAÍDAS!$D:$D,SAÍDAS!$B:$B,$B81,SAÍDAS!$H:$H,M$40)+SUMIFS(AJUSTE!$D:$D,AJUSTE!$B:$B,$B81,AJUSTE!$H:$H,M$40)</f>
        <v>0</v>
      </c>
      <c r="P81" s="160">
        <f>CADASTRO!A45</f>
        <v>0</v>
      </c>
      <c r="Q81" s="160">
        <f>CADASTRO!B45</f>
        <v>0</v>
      </c>
      <c r="R81" s="161">
        <f ca="1">IF(R$39&gt;=$AD$39,0,SUMIFS(SAÍDAS!$D:$D,SAÍDAS!$B:$B,Base!$Q81,SAÍDAS!$H:$H,Base!R$40))</f>
        <v>0</v>
      </c>
      <c r="S81" s="161">
        <f ca="1">IF(S$39&gt;=$AD$39,0,SUMIFS(SAÍDAS!$D:$D,SAÍDAS!$B:$B,Base!$Q81,SAÍDAS!$H:$H,Base!S$40))</f>
        <v>0</v>
      </c>
      <c r="T81" s="161">
        <f ca="1">IF(T$39&gt;=$AD$39,0,SUMIFS(SAÍDAS!$D:$D,SAÍDAS!$B:$B,Base!$Q81,SAÍDAS!$H:$H,Base!T$40))</f>
        <v>0</v>
      </c>
      <c r="U81" s="161">
        <f ca="1">IF(U$39&gt;=$AD$39,0,SUMIFS(SAÍDAS!$D:$D,SAÍDAS!$B:$B,Base!$Q81,SAÍDAS!$H:$H,Base!U$40))</f>
        <v>0</v>
      </c>
      <c r="V81" s="161">
        <f ca="1">IF(V$39&gt;=$AD$39,0,SUMIFS(SAÍDAS!$D:$D,SAÍDAS!$B:$B,Base!$Q81,SAÍDAS!$H:$H,Base!V$40))</f>
        <v>0</v>
      </c>
      <c r="W81" s="161">
        <f ca="1">IF(W$39&gt;=$AD$39,0,SUMIFS(SAÍDAS!$D:$D,SAÍDAS!$B:$B,Base!$Q81,SAÍDAS!$H:$H,Base!W$40))</f>
        <v>0</v>
      </c>
      <c r="X81" s="161">
        <f ca="1">IF(X$39&gt;=$AD$39,0,SUMIFS(SAÍDAS!$D:$D,SAÍDAS!$B:$B,Base!$Q81,SAÍDAS!$H:$H,Base!X$40))</f>
        <v>0</v>
      </c>
      <c r="Y81" s="161">
        <f ca="1">IF(Y$39&gt;=$AD$39,0,SUMIFS(SAÍDAS!$D:$D,SAÍDAS!$B:$B,Base!$Q81,SAÍDAS!$H:$H,Base!Y$40))</f>
        <v>0</v>
      </c>
      <c r="Z81" s="161">
        <f ca="1">IF(Z$39&gt;=$AD$39,0,SUMIFS(SAÍDAS!$D:$D,SAÍDAS!$B:$B,Base!$Q81,SAÍDAS!$H:$H,Base!Z$40))</f>
        <v>0</v>
      </c>
      <c r="AA81" s="161">
        <f ca="1">IF(AA$39&gt;=$AD$39,0,SUMIFS(SAÍDAS!$D:$D,SAÍDAS!$B:$B,Base!$Q81,SAÍDAS!$H:$H,Base!AA$40))</f>
        <v>0</v>
      </c>
      <c r="AB81" s="161">
        <f ca="1">IF(AB$39&gt;=$AD$39,0,SUMIFS(SAÍDAS!$D:$D,SAÍDAS!$B:$B,Base!$Q81,SAÍDAS!$H:$H,Base!AB$40))</f>
        <v>0</v>
      </c>
      <c r="AC81" s="161">
        <f ca="1">IF(AC$39&gt;=$AD$39,0,SUMIFS(SAÍDAS!$D:$D,SAÍDAS!$B:$B,Base!$Q81,SAÍDAS!$H:$H,Base!AC$40))</f>
        <v>0</v>
      </c>
      <c r="AD81" s="160">
        <f t="shared" ca="1" si="8"/>
        <v>0</v>
      </c>
    </row>
    <row r="82" spans="1:30" x14ac:dyDescent="0.25">
      <c r="A82" s="160">
        <f>CADASTRO!A46</f>
        <v>0</v>
      </c>
      <c r="B82" s="160">
        <f>CADASTRO!B46</f>
        <v>0</v>
      </c>
      <c r="C82" s="161">
        <f>CADASTRO!D46</f>
        <v>0</v>
      </c>
      <c r="D82" s="161">
        <f>C82+SUMIFS(ENTRADAS!$D:$D,ENTRADAS!$B:$B,$B82,ENTRADAS!$I:$I,C$40)-SUMIFS(SAÍDAS!$D:$D,SAÍDAS!$B:$B,$B82,SAÍDAS!$H:$H,C$40)+SUMIFS(AJUSTE!$D:$D,AJUSTE!$B:$B,$B82,AJUSTE!$H:$H,C$40)</f>
        <v>0</v>
      </c>
      <c r="E82" s="161">
        <f>D82+SUMIFS(ENTRADAS!$D:$D,ENTRADAS!$B:$B,$B82,ENTRADAS!$I:$I,D$40)-SUMIFS(SAÍDAS!$D:$D,SAÍDAS!$B:$B,$B82,SAÍDAS!$H:$H,D$40)+SUMIFS(AJUSTE!$D:$D,AJUSTE!$B:$B,$B82,AJUSTE!$H:$H,D$40)</f>
        <v>0</v>
      </c>
      <c r="F82" s="161">
        <f>E82+SUMIFS(ENTRADAS!$D:$D,ENTRADAS!$B:$B,$B82,ENTRADAS!$I:$I,E$40)-SUMIFS(SAÍDAS!$D:$D,SAÍDAS!$B:$B,$B82,SAÍDAS!$H:$H,E$40)+SUMIFS(AJUSTE!$D:$D,AJUSTE!$B:$B,$B82,AJUSTE!$H:$H,E$40)</f>
        <v>0</v>
      </c>
      <c r="G82" s="161">
        <f>F82+SUMIFS(ENTRADAS!$D:$D,ENTRADAS!$B:$B,$B82,ENTRADAS!$I:$I,F$40)-SUMIFS(SAÍDAS!$D:$D,SAÍDAS!$B:$B,$B82,SAÍDAS!$H:$H,F$40)+SUMIFS(AJUSTE!$D:$D,AJUSTE!$B:$B,$B82,AJUSTE!$H:$H,F$40)</f>
        <v>0</v>
      </c>
      <c r="H82" s="161">
        <f>G82+SUMIFS(ENTRADAS!$D:$D,ENTRADAS!$B:$B,$B82,ENTRADAS!$I:$I,G$40)-SUMIFS(SAÍDAS!$D:$D,SAÍDAS!$B:$B,$B82,SAÍDAS!$H:$H,G$40)+SUMIFS(AJUSTE!$D:$D,AJUSTE!$B:$B,$B82,AJUSTE!$H:$H,G$40)</f>
        <v>0</v>
      </c>
      <c r="I82" s="161">
        <f>H82+SUMIFS(ENTRADAS!$D:$D,ENTRADAS!$B:$B,$B82,ENTRADAS!$I:$I,H$40)-SUMIFS(SAÍDAS!$D:$D,SAÍDAS!$B:$B,$B82,SAÍDAS!$H:$H,H$40)+SUMIFS(AJUSTE!$D:$D,AJUSTE!$B:$B,$B82,AJUSTE!$H:$H,H$40)</f>
        <v>0</v>
      </c>
      <c r="J82" s="161">
        <f>I82+SUMIFS(ENTRADAS!$D:$D,ENTRADAS!$B:$B,$B82,ENTRADAS!$I:$I,I$40)-SUMIFS(SAÍDAS!$D:$D,SAÍDAS!$B:$B,$B82,SAÍDAS!$H:$H,I$40)+SUMIFS(AJUSTE!$D:$D,AJUSTE!$B:$B,$B82,AJUSTE!$H:$H,I$40)</f>
        <v>0</v>
      </c>
      <c r="K82" s="161">
        <f>J82+SUMIFS(ENTRADAS!$D:$D,ENTRADAS!$B:$B,$B82,ENTRADAS!$I:$I,J$40)-SUMIFS(SAÍDAS!$D:$D,SAÍDAS!$B:$B,$B82,SAÍDAS!$H:$H,J$40)+SUMIFS(AJUSTE!$D:$D,AJUSTE!$B:$B,$B82,AJUSTE!$H:$H,J$40)</f>
        <v>0</v>
      </c>
      <c r="L82" s="161">
        <f>K82+SUMIFS(ENTRADAS!$D:$D,ENTRADAS!$B:$B,$B82,ENTRADAS!$I:$I,K$40)-SUMIFS(SAÍDAS!$D:$D,SAÍDAS!$B:$B,$B82,SAÍDAS!$H:$H,K$40)+SUMIFS(AJUSTE!$D:$D,AJUSTE!$B:$B,$B82,AJUSTE!$H:$H,K$40)</f>
        <v>0</v>
      </c>
      <c r="M82" s="161">
        <f>L82+SUMIFS(ENTRADAS!$D:$D,ENTRADAS!$B:$B,$B82,ENTRADAS!$I:$I,L$40)-SUMIFS(SAÍDAS!$D:$D,SAÍDAS!$B:$B,$B82,SAÍDAS!$H:$H,L$40)+SUMIFS(AJUSTE!$D:$D,AJUSTE!$B:$B,$B82,AJUSTE!$H:$H,L$40)</f>
        <v>0</v>
      </c>
      <c r="N82" s="161">
        <f>M82+SUMIFS(ENTRADAS!$D:$D,ENTRADAS!$B:$B,$B82,ENTRADAS!$I:$I,M$40)-SUMIFS(SAÍDAS!$D:$D,SAÍDAS!$B:$B,$B82,SAÍDAS!$H:$H,M$40)+SUMIFS(AJUSTE!$D:$D,AJUSTE!$B:$B,$B82,AJUSTE!$H:$H,M$40)</f>
        <v>0</v>
      </c>
      <c r="P82" s="160">
        <f>CADASTRO!A46</f>
        <v>0</v>
      </c>
      <c r="Q82" s="160">
        <f>CADASTRO!B46</f>
        <v>0</v>
      </c>
      <c r="R82" s="161">
        <f ca="1">IF(R$39&gt;=$AD$39,0,SUMIFS(SAÍDAS!$D:$D,SAÍDAS!$B:$B,Base!$Q82,SAÍDAS!$H:$H,Base!R$40))</f>
        <v>0</v>
      </c>
      <c r="S82" s="161">
        <f ca="1">IF(S$39&gt;=$AD$39,0,SUMIFS(SAÍDAS!$D:$D,SAÍDAS!$B:$B,Base!$Q82,SAÍDAS!$H:$H,Base!S$40))</f>
        <v>0</v>
      </c>
      <c r="T82" s="161">
        <f ca="1">IF(T$39&gt;=$AD$39,0,SUMIFS(SAÍDAS!$D:$D,SAÍDAS!$B:$B,Base!$Q82,SAÍDAS!$H:$H,Base!T$40))</f>
        <v>0</v>
      </c>
      <c r="U82" s="161">
        <f ca="1">IF(U$39&gt;=$AD$39,0,SUMIFS(SAÍDAS!$D:$D,SAÍDAS!$B:$B,Base!$Q82,SAÍDAS!$H:$H,Base!U$40))</f>
        <v>0</v>
      </c>
      <c r="V82" s="161">
        <f ca="1">IF(V$39&gt;=$AD$39,0,SUMIFS(SAÍDAS!$D:$D,SAÍDAS!$B:$B,Base!$Q82,SAÍDAS!$H:$H,Base!V$40))</f>
        <v>0</v>
      </c>
      <c r="W82" s="161">
        <f ca="1">IF(W$39&gt;=$AD$39,0,SUMIFS(SAÍDAS!$D:$D,SAÍDAS!$B:$B,Base!$Q82,SAÍDAS!$H:$H,Base!W$40))</f>
        <v>0</v>
      </c>
      <c r="X82" s="161">
        <f ca="1">IF(X$39&gt;=$AD$39,0,SUMIFS(SAÍDAS!$D:$D,SAÍDAS!$B:$B,Base!$Q82,SAÍDAS!$H:$H,Base!X$40))</f>
        <v>0</v>
      </c>
      <c r="Y82" s="161">
        <f ca="1">IF(Y$39&gt;=$AD$39,0,SUMIFS(SAÍDAS!$D:$D,SAÍDAS!$B:$B,Base!$Q82,SAÍDAS!$H:$H,Base!Y$40))</f>
        <v>0</v>
      </c>
      <c r="Z82" s="161">
        <f ca="1">IF(Z$39&gt;=$AD$39,0,SUMIFS(SAÍDAS!$D:$D,SAÍDAS!$B:$B,Base!$Q82,SAÍDAS!$H:$H,Base!Z$40))</f>
        <v>0</v>
      </c>
      <c r="AA82" s="161">
        <f ca="1">IF(AA$39&gt;=$AD$39,0,SUMIFS(SAÍDAS!$D:$D,SAÍDAS!$B:$B,Base!$Q82,SAÍDAS!$H:$H,Base!AA$40))</f>
        <v>0</v>
      </c>
      <c r="AB82" s="161">
        <f ca="1">IF(AB$39&gt;=$AD$39,0,SUMIFS(SAÍDAS!$D:$D,SAÍDAS!$B:$B,Base!$Q82,SAÍDAS!$H:$H,Base!AB$40))</f>
        <v>0</v>
      </c>
      <c r="AC82" s="161">
        <f ca="1">IF(AC$39&gt;=$AD$39,0,SUMIFS(SAÍDAS!$D:$D,SAÍDAS!$B:$B,Base!$Q82,SAÍDAS!$H:$H,Base!AC$40))</f>
        <v>0</v>
      </c>
      <c r="AD82" s="160">
        <f t="shared" ca="1" si="8"/>
        <v>0</v>
      </c>
    </row>
    <row r="83" spans="1:30" x14ac:dyDescent="0.25">
      <c r="A83" s="160">
        <f>CADASTRO!A47</f>
        <v>0</v>
      </c>
      <c r="B83" s="160">
        <f>CADASTRO!B47</f>
        <v>0</v>
      </c>
      <c r="C83" s="161">
        <f>CADASTRO!D47</f>
        <v>0</v>
      </c>
      <c r="D83" s="161">
        <f>C83+SUMIFS(ENTRADAS!$D:$D,ENTRADAS!$B:$B,$B83,ENTRADAS!$I:$I,C$40)-SUMIFS(SAÍDAS!$D:$D,SAÍDAS!$B:$B,$B83,SAÍDAS!$H:$H,C$40)+SUMIFS(AJUSTE!$D:$D,AJUSTE!$B:$B,$B83,AJUSTE!$H:$H,C$40)</f>
        <v>0</v>
      </c>
      <c r="E83" s="161">
        <f>D83+SUMIFS(ENTRADAS!$D:$D,ENTRADAS!$B:$B,$B83,ENTRADAS!$I:$I,D$40)-SUMIFS(SAÍDAS!$D:$D,SAÍDAS!$B:$B,$B83,SAÍDAS!$H:$H,D$40)+SUMIFS(AJUSTE!$D:$D,AJUSTE!$B:$B,$B83,AJUSTE!$H:$H,D$40)</f>
        <v>0</v>
      </c>
      <c r="F83" s="161">
        <f>E83+SUMIFS(ENTRADAS!$D:$D,ENTRADAS!$B:$B,$B83,ENTRADAS!$I:$I,E$40)-SUMIFS(SAÍDAS!$D:$D,SAÍDAS!$B:$B,$B83,SAÍDAS!$H:$H,E$40)+SUMIFS(AJUSTE!$D:$D,AJUSTE!$B:$B,$B83,AJUSTE!$H:$H,E$40)</f>
        <v>0</v>
      </c>
      <c r="G83" s="161">
        <f>F83+SUMIFS(ENTRADAS!$D:$D,ENTRADAS!$B:$B,$B83,ENTRADAS!$I:$I,F$40)-SUMIFS(SAÍDAS!$D:$D,SAÍDAS!$B:$B,$B83,SAÍDAS!$H:$H,F$40)+SUMIFS(AJUSTE!$D:$D,AJUSTE!$B:$B,$B83,AJUSTE!$H:$H,F$40)</f>
        <v>0</v>
      </c>
      <c r="H83" s="161">
        <f>G83+SUMIFS(ENTRADAS!$D:$D,ENTRADAS!$B:$B,$B83,ENTRADAS!$I:$I,G$40)-SUMIFS(SAÍDAS!$D:$D,SAÍDAS!$B:$B,$B83,SAÍDAS!$H:$H,G$40)+SUMIFS(AJUSTE!$D:$D,AJUSTE!$B:$B,$B83,AJUSTE!$H:$H,G$40)</f>
        <v>0</v>
      </c>
      <c r="I83" s="161">
        <f>H83+SUMIFS(ENTRADAS!$D:$D,ENTRADAS!$B:$B,$B83,ENTRADAS!$I:$I,H$40)-SUMIFS(SAÍDAS!$D:$D,SAÍDAS!$B:$B,$B83,SAÍDAS!$H:$H,H$40)+SUMIFS(AJUSTE!$D:$D,AJUSTE!$B:$B,$B83,AJUSTE!$H:$H,H$40)</f>
        <v>0</v>
      </c>
      <c r="J83" s="161">
        <f>I83+SUMIFS(ENTRADAS!$D:$D,ENTRADAS!$B:$B,$B83,ENTRADAS!$I:$I,I$40)-SUMIFS(SAÍDAS!$D:$D,SAÍDAS!$B:$B,$B83,SAÍDAS!$H:$H,I$40)+SUMIFS(AJUSTE!$D:$D,AJUSTE!$B:$B,$B83,AJUSTE!$H:$H,I$40)</f>
        <v>0</v>
      </c>
      <c r="K83" s="161">
        <f>J83+SUMIFS(ENTRADAS!$D:$D,ENTRADAS!$B:$B,$B83,ENTRADAS!$I:$I,J$40)-SUMIFS(SAÍDAS!$D:$D,SAÍDAS!$B:$B,$B83,SAÍDAS!$H:$H,J$40)+SUMIFS(AJUSTE!$D:$D,AJUSTE!$B:$B,$B83,AJUSTE!$H:$H,J$40)</f>
        <v>0</v>
      </c>
      <c r="L83" s="161">
        <f>K83+SUMIFS(ENTRADAS!$D:$D,ENTRADAS!$B:$B,$B83,ENTRADAS!$I:$I,K$40)-SUMIFS(SAÍDAS!$D:$D,SAÍDAS!$B:$B,$B83,SAÍDAS!$H:$H,K$40)+SUMIFS(AJUSTE!$D:$D,AJUSTE!$B:$B,$B83,AJUSTE!$H:$H,K$40)</f>
        <v>0</v>
      </c>
      <c r="M83" s="161">
        <f>L83+SUMIFS(ENTRADAS!$D:$D,ENTRADAS!$B:$B,$B83,ENTRADAS!$I:$I,L$40)-SUMIFS(SAÍDAS!$D:$D,SAÍDAS!$B:$B,$B83,SAÍDAS!$H:$H,L$40)+SUMIFS(AJUSTE!$D:$D,AJUSTE!$B:$B,$B83,AJUSTE!$H:$H,L$40)</f>
        <v>0</v>
      </c>
      <c r="N83" s="161">
        <f>M83+SUMIFS(ENTRADAS!$D:$D,ENTRADAS!$B:$B,$B83,ENTRADAS!$I:$I,M$40)-SUMIFS(SAÍDAS!$D:$D,SAÍDAS!$B:$B,$B83,SAÍDAS!$H:$H,M$40)+SUMIFS(AJUSTE!$D:$D,AJUSTE!$B:$B,$B83,AJUSTE!$H:$H,M$40)</f>
        <v>0</v>
      </c>
      <c r="P83" s="160">
        <f>CADASTRO!A47</f>
        <v>0</v>
      </c>
      <c r="Q83" s="160">
        <f>CADASTRO!B47</f>
        <v>0</v>
      </c>
      <c r="R83" s="161">
        <f ca="1">IF(R$39&gt;=$AD$39,0,SUMIFS(SAÍDAS!$D:$D,SAÍDAS!$B:$B,Base!$Q83,SAÍDAS!$H:$H,Base!R$40))</f>
        <v>0</v>
      </c>
      <c r="S83" s="161">
        <f ca="1">IF(S$39&gt;=$AD$39,0,SUMIFS(SAÍDAS!$D:$D,SAÍDAS!$B:$B,Base!$Q83,SAÍDAS!$H:$H,Base!S$40))</f>
        <v>0</v>
      </c>
      <c r="T83" s="161">
        <f ca="1">IF(T$39&gt;=$AD$39,0,SUMIFS(SAÍDAS!$D:$D,SAÍDAS!$B:$B,Base!$Q83,SAÍDAS!$H:$H,Base!T$40))</f>
        <v>0</v>
      </c>
      <c r="U83" s="161">
        <f ca="1">IF(U$39&gt;=$AD$39,0,SUMIFS(SAÍDAS!$D:$D,SAÍDAS!$B:$B,Base!$Q83,SAÍDAS!$H:$H,Base!U$40))</f>
        <v>0</v>
      </c>
      <c r="V83" s="161">
        <f ca="1">IF(V$39&gt;=$AD$39,0,SUMIFS(SAÍDAS!$D:$D,SAÍDAS!$B:$B,Base!$Q83,SAÍDAS!$H:$H,Base!V$40))</f>
        <v>0</v>
      </c>
      <c r="W83" s="161">
        <f ca="1">IF(W$39&gt;=$AD$39,0,SUMIFS(SAÍDAS!$D:$D,SAÍDAS!$B:$B,Base!$Q83,SAÍDAS!$H:$H,Base!W$40))</f>
        <v>0</v>
      </c>
      <c r="X83" s="161">
        <f ca="1">IF(X$39&gt;=$AD$39,0,SUMIFS(SAÍDAS!$D:$D,SAÍDAS!$B:$B,Base!$Q83,SAÍDAS!$H:$H,Base!X$40))</f>
        <v>0</v>
      </c>
      <c r="Y83" s="161">
        <f ca="1">IF(Y$39&gt;=$AD$39,0,SUMIFS(SAÍDAS!$D:$D,SAÍDAS!$B:$B,Base!$Q83,SAÍDAS!$H:$H,Base!Y$40))</f>
        <v>0</v>
      </c>
      <c r="Z83" s="161">
        <f ca="1">IF(Z$39&gt;=$AD$39,0,SUMIFS(SAÍDAS!$D:$D,SAÍDAS!$B:$B,Base!$Q83,SAÍDAS!$H:$H,Base!Z$40))</f>
        <v>0</v>
      </c>
      <c r="AA83" s="161">
        <f ca="1">IF(AA$39&gt;=$AD$39,0,SUMIFS(SAÍDAS!$D:$D,SAÍDAS!$B:$B,Base!$Q83,SAÍDAS!$H:$H,Base!AA$40))</f>
        <v>0</v>
      </c>
      <c r="AB83" s="161">
        <f ca="1">IF(AB$39&gt;=$AD$39,0,SUMIFS(SAÍDAS!$D:$D,SAÍDAS!$B:$B,Base!$Q83,SAÍDAS!$H:$H,Base!AB$40))</f>
        <v>0</v>
      </c>
      <c r="AC83" s="161">
        <f ca="1">IF(AC$39&gt;=$AD$39,0,SUMIFS(SAÍDAS!$D:$D,SAÍDAS!$B:$B,Base!$Q83,SAÍDAS!$H:$H,Base!AC$40))</f>
        <v>0</v>
      </c>
      <c r="AD83" s="160">
        <f t="shared" ca="1" si="8"/>
        <v>0</v>
      </c>
    </row>
    <row r="84" spans="1:30" x14ac:dyDescent="0.25">
      <c r="A84" s="160">
        <f>CADASTRO!A48</f>
        <v>0</v>
      </c>
      <c r="B84" s="160">
        <f>CADASTRO!B48</f>
        <v>0</v>
      </c>
      <c r="C84" s="161">
        <f>CADASTRO!D48</f>
        <v>0</v>
      </c>
      <c r="D84" s="161">
        <f>C84+SUMIFS(ENTRADAS!$D:$D,ENTRADAS!$B:$B,$B84,ENTRADAS!$I:$I,C$40)-SUMIFS(SAÍDAS!$D:$D,SAÍDAS!$B:$B,$B84,SAÍDAS!$H:$H,C$40)+SUMIFS(AJUSTE!$D:$D,AJUSTE!$B:$B,$B84,AJUSTE!$H:$H,C$40)</f>
        <v>0</v>
      </c>
      <c r="E84" s="161">
        <f>D84+SUMIFS(ENTRADAS!$D:$D,ENTRADAS!$B:$B,$B84,ENTRADAS!$I:$I,D$40)-SUMIFS(SAÍDAS!$D:$D,SAÍDAS!$B:$B,$B84,SAÍDAS!$H:$H,D$40)+SUMIFS(AJUSTE!$D:$D,AJUSTE!$B:$B,$B84,AJUSTE!$H:$H,D$40)</f>
        <v>0</v>
      </c>
      <c r="F84" s="161">
        <f>E84+SUMIFS(ENTRADAS!$D:$D,ENTRADAS!$B:$B,$B84,ENTRADAS!$I:$I,E$40)-SUMIFS(SAÍDAS!$D:$D,SAÍDAS!$B:$B,$B84,SAÍDAS!$H:$H,E$40)+SUMIFS(AJUSTE!$D:$D,AJUSTE!$B:$B,$B84,AJUSTE!$H:$H,E$40)</f>
        <v>0</v>
      </c>
      <c r="G84" s="161">
        <f>F84+SUMIFS(ENTRADAS!$D:$D,ENTRADAS!$B:$B,$B84,ENTRADAS!$I:$I,F$40)-SUMIFS(SAÍDAS!$D:$D,SAÍDAS!$B:$B,$B84,SAÍDAS!$H:$H,F$40)+SUMIFS(AJUSTE!$D:$D,AJUSTE!$B:$B,$B84,AJUSTE!$H:$H,F$40)</f>
        <v>0</v>
      </c>
      <c r="H84" s="161">
        <f>G84+SUMIFS(ENTRADAS!$D:$D,ENTRADAS!$B:$B,$B84,ENTRADAS!$I:$I,G$40)-SUMIFS(SAÍDAS!$D:$D,SAÍDAS!$B:$B,$B84,SAÍDAS!$H:$H,G$40)+SUMIFS(AJUSTE!$D:$D,AJUSTE!$B:$B,$B84,AJUSTE!$H:$H,G$40)</f>
        <v>0</v>
      </c>
      <c r="I84" s="161">
        <f>H84+SUMIFS(ENTRADAS!$D:$D,ENTRADAS!$B:$B,$B84,ENTRADAS!$I:$I,H$40)-SUMIFS(SAÍDAS!$D:$D,SAÍDAS!$B:$B,$B84,SAÍDAS!$H:$H,H$40)+SUMIFS(AJUSTE!$D:$D,AJUSTE!$B:$B,$B84,AJUSTE!$H:$H,H$40)</f>
        <v>0</v>
      </c>
      <c r="J84" s="161">
        <f>I84+SUMIFS(ENTRADAS!$D:$D,ENTRADAS!$B:$B,$B84,ENTRADAS!$I:$I,I$40)-SUMIFS(SAÍDAS!$D:$D,SAÍDAS!$B:$B,$B84,SAÍDAS!$H:$H,I$40)+SUMIFS(AJUSTE!$D:$D,AJUSTE!$B:$B,$B84,AJUSTE!$H:$H,I$40)</f>
        <v>0</v>
      </c>
      <c r="K84" s="161">
        <f>J84+SUMIFS(ENTRADAS!$D:$D,ENTRADAS!$B:$B,$B84,ENTRADAS!$I:$I,J$40)-SUMIFS(SAÍDAS!$D:$D,SAÍDAS!$B:$B,$B84,SAÍDAS!$H:$H,J$40)+SUMIFS(AJUSTE!$D:$D,AJUSTE!$B:$B,$B84,AJUSTE!$H:$H,J$40)</f>
        <v>0</v>
      </c>
      <c r="L84" s="161">
        <f>K84+SUMIFS(ENTRADAS!$D:$D,ENTRADAS!$B:$B,$B84,ENTRADAS!$I:$I,K$40)-SUMIFS(SAÍDAS!$D:$D,SAÍDAS!$B:$B,$B84,SAÍDAS!$H:$H,K$40)+SUMIFS(AJUSTE!$D:$D,AJUSTE!$B:$B,$B84,AJUSTE!$H:$H,K$40)</f>
        <v>0</v>
      </c>
      <c r="M84" s="161">
        <f>L84+SUMIFS(ENTRADAS!$D:$D,ENTRADAS!$B:$B,$B84,ENTRADAS!$I:$I,L$40)-SUMIFS(SAÍDAS!$D:$D,SAÍDAS!$B:$B,$B84,SAÍDAS!$H:$H,L$40)+SUMIFS(AJUSTE!$D:$D,AJUSTE!$B:$B,$B84,AJUSTE!$H:$H,L$40)</f>
        <v>0</v>
      </c>
      <c r="N84" s="161">
        <f>M84+SUMIFS(ENTRADAS!$D:$D,ENTRADAS!$B:$B,$B84,ENTRADAS!$I:$I,M$40)-SUMIFS(SAÍDAS!$D:$D,SAÍDAS!$B:$B,$B84,SAÍDAS!$H:$H,M$40)+SUMIFS(AJUSTE!$D:$D,AJUSTE!$B:$B,$B84,AJUSTE!$H:$H,M$40)</f>
        <v>0</v>
      </c>
      <c r="P84" s="160">
        <f>CADASTRO!A48</f>
        <v>0</v>
      </c>
      <c r="Q84" s="160">
        <f>CADASTRO!B48</f>
        <v>0</v>
      </c>
      <c r="R84" s="161">
        <f ca="1">IF(R$39&gt;=$AD$39,0,SUMIFS(SAÍDAS!$D:$D,SAÍDAS!$B:$B,Base!$Q84,SAÍDAS!$H:$H,Base!R$40))</f>
        <v>0</v>
      </c>
      <c r="S84" s="161">
        <f ca="1">IF(S$39&gt;=$AD$39,0,SUMIFS(SAÍDAS!$D:$D,SAÍDAS!$B:$B,Base!$Q84,SAÍDAS!$H:$H,Base!S$40))</f>
        <v>0</v>
      </c>
      <c r="T84" s="161">
        <f ca="1">IF(T$39&gt;=$AD$39,0,SUMIFS(SAÍDAS!$D:$D,SAÍDAS!$B:$B,Base!$Q84,SAÍDAS!$H:$H,Base!T$40))</f>
        <v>0</v>
      </c>
      <c r="U84" s="161">
        <f ca="1">IF(U$39&gt;=$AD$39,0,SUMIFS(SAÍDAS!$D:$D,SAÍDAS!$B:$B,Base!$Q84,SAÍDAS!$H:$H,Base!U$40))</f>
        <v>0</v>
      </c>
      <c r="V84" s="161">
        <f ca="1">IF(V$39&gt;=$AD$39,0,SUMIFS(SAÍDAS!$D:$D,SAÍDAS!$B:$B,Base!$Q84,SAÍDAS!$H:$H,Base!V$40))</f>
        <v>0</v>
      </c>
      <c r="W84" s="161">
        <f ca="1">IF(W$39&gt;=$AD$39,0,SUMIFS(SAÍDAS!$D:$D,SAÍDAS!$B:$B,Base!$Q84,SAÍDAS!$H:$H,Base!W$40))</f>
        <v>0</v>
      </c>
      <c r="X84" s="161">
        <f ca="1">IF(X$39&gt;=$AD$39,0,SUMIFS(SAÍDAS!$D:$D,SAÍDAS!$B:$B,Base!$Q84,SAÍDAS!$H:$H,Base!X$40))</f>
        <v>0</v>
      </c>
      <c r="Y84" s="161">
        <f ca="1">IF(Y$39&gt;=$AD$39,0,SUMIFS(SAÍDAS!$D:$D,SAÍDAS!$B:$B,Base!$Q84,SAÍDAS!$H:$H,Base!Y$40))</f>
        <v>0</v>
      </c>
      <c r="Z84" s="161">
        <f ca="1">IF(Z$39&gt;=$AD$39,0,SUMIFS(SAÍDAS!$D:$D,SAÍDAS!$B:$B,Base!$Q84,SAÍDAS!$H:$H,Base!Z$40))</f>
        <v>0</v>
      </c>
      <c r="AA84" s="161">
        <f ca="1">IF(AA$39&gt;=$AD$39,0,SUMIFS(SAÍDAS!$D:$D,SAÍDAS!$B:$B,Base!$Q84,SAÍDAS!$H:$H,Base!AA$40))</f>
        <v>0</v>
      </c>
      <c r="AB84" s="161">
        <f ca="1">IF(AB$39&gt;=$AD$39,0,SUMIFS(SAÍDAS!$D:$D,SAÍDAS!$B:$B,Base!$Q84,SAÍDAS!$H:$H,Base!AB$40))</f>
        <v>0</v>
      </c>
      <c r="AC84" s="161">
        <f ca="1">IF(AC$39&gt;=$AD$39,0,SUMIFS(SAÍDAS!$D:$D,SAÍDAS!$B:$B,Base!$Q84,SAÍDAS!$H:$H,Base!AC$40))</f>
        <v>0</v>
      </c>
      <c r="AD84" s="160">
        <f t="shared" ca="1" si="8"/>
        <v>0</v>
      </c>
    </row>
    <row r="85" spans="1:30" x14ac:dyDescent="0.25">
      <c r="A85" s="160">
        <f>CADASTRO!A49</f>
        <v>0</v>
      </c>
      <c r="B85" s="160">
        <f>CADASTRO!B49</f>
        <v>0</v>
      </c>
      <c r="C85" s="161">
        <f>CADASTRO!D49</f>
        <v>0</v>
      </c>
      <c r="D85" s="161">
        <f>C85+SUMIFS(ENTRADAS!$D:$D,ENTRADAS!$B:$B,$B85,ENTRADAS!$I:$I,C$40)-SUMIFS(SAÍDAS!$D:$D,SAÍDAS!$B:$B,$B85,SAÍDAS!$H:$H,C$40)+SUMIFS(AJUSTE!$D:$D,AJUSTE!$B:$B,$B85,AJUSTE!$H:$H,C$40)</f>
        <v>0</v>
      </c>
      <c r="E85" s="161">
        <f>D85+SUMIFS(ENTRADAS!$D:$D,ENTRADAS!$B:$B,$B85,ENTRADAS!$I:$I,D$40)-SUMIFS(SAÍDAS!$D:$D,SAÍDAS!$B:$B,$B85,SAÍDAS!$H:$H,D$40)+SUMIFS(AJUSTE!$D:$D,AJUSTE!$B:$B,$B85,AJUSTE!$H:$H,D$40)</f>
        <v>0</v>
      </c>
      <c r="F85" s="161">
        <f>E85+SUMIFS(ENTRADAS!$D:$D,ENTRADAS!$B:$B,$B85,ENTRADAS!$I:$I,E$40)-SUMIFS(SAÍDAS!$D:$D,SAÍDAS!$B:$B,$B85,SAÍDAS!$H:$H,E$40)+SUMIFS(AJUSTE!$D:$D,AJUSTE!$B:$B,$B85,AJUSTE!$H:$H,E$40)</f>
        <v>0</v>
      </c>
      <c r="G85" s="161">
        <f>F85+SUMIFS(ENTRADAS!$D:$D,ENTRADAS!$B:$B,$B85,ENTRADAS!$I:$I,F$40)-SUMIFS(SAÍDAS!$D:$D,SAÍDAS!$B:$B,$B85,SAÍDAS!$H:$H,F$40)+SUMIFS(AJUSTE!$D:$D,AJUSTE!$B:$B,$B85,AJUSTE!$H:$H,F$40)</f>
        <v>0</v>
      </c>
      <c r="H85" s="161">
        <f>G85+SUMIFS(ENTRADAS!$D:$D,ENTRADAS!$B:$B,$B85,ENTRADAS!$I:$I,G$40)-SUMIFS(SAÍDAS!$D:$D,SAÍDAS!$B:$B,$B85,SAÍDAS!$H:$H,G$40)+SUMIFS(AJUSTE!$D:$D,AJUSTE!$B:$B,$B85,AJUSTE!$H:$H,G$40)</f>
        <v>0</v>
      </c>
      <c r="I85" s="161">
        <f>H85+SUMIFS(ENTRADAS!$D:$D,ENTRADAS!$B:$B,$B85,ENTRADAS!$I:$I,H$40)-SUMIFS(SAÍDAS!$D:$D,SAÍDAS!$B:$B,$B85,SAÍDAS!$H:$H,H$40)+SUMIFS(AJUSTE!$D:$D,AJUSTE!$B:$B,$B85,AJUSTE!$H:$H,H$40)</f>
        <v>0</v>
      </c>
      <c r="J85" s="161">
        <f>I85+SUMIFS(ENTRADAS!$D:$D,ENTRADAS!$B:$B,$B85,ENTRADAS!$I:$I,I$40)-SUMIFS(SAÍDAS!$D:$D,SAÍDAS!$B:$B,$B85,SAÍDAS!$H:$H,I$40)+SUMIFS(AJUSTE!$D:$D,AJUSTE!$B:$B,$B85,AJUSTE!$H:$H,I$40)</f>
        <v>0</v>
      </c>
      <c r="K85" s="161">
        <f>J85+SUMIFS(ENTRADAS!$D:$D,ENTRADAS!$B:$B,$B85,ENTRADAS!$I:$I,J$40)-SUMIFS(SAÍDAS!$D:$D,SAÍDAS!$B:$B,$B85,SAÍDAS!$H:$H,J$40)+SUMIFS(AJUSTE!$D:$D,AJUSTE!$B:$B,$B85,AJUSTE!$H:$H,J$40)</f>
        <v>0</v>
      </c>
      <c r="L85" s="161">
        <f>K85+SUMIFS(ENTRADAS!$D:$D,ENTRADAS!$B:$B,$B85,ENTRADAS!$I:$I,K$40)-SUMIFS(SAÍDAS!$D:$D,SAÍDAS!$B:$B,$B85,SAÍDAS!$H:$H,K$40)+SUMIFS(AJUSTE!$D:$D,AJUSTE!$B:$B,$B85,AJUSTE!$H:$H,K$40)</f>
        <v>0</v>
      </c>
      <c r="M85" s="161">
        <f>L85+SUMIFS(ENTRADAS!$D:$D,ENTRADAS!$B:$B,$B85,ENTRADAS!$I:$I,L$40)-SUMIFS(SAÍDAS!$D:$D,SAÍDAS!$B:$B,$B85,SAÍDAS!$H:$H,L$40)+SUMIFS(AJUSTE!$D:$D,AJUSTE!$B:$B,$B85,AJUSTE!$H:$H,L$40)</f>
        <v>0</v>
      </c>
      <c r="N85" s="161">
        <f>M85+SUMIFS(ENTRADAS!$D:$D,ENTRADAS!$B:$B,$B85,ENTRADAS!$I:$I,M$40)-SUMIFS(SAÍDAS!$D:$D,SAÍDAS!$B:$B,$B85,SAÍDAS!$H:$H,M$40)+SUMIFS(AJUSTE!$D:$D,AJUSTE!$B:$B,$B85,AJUSTE!$H:$H,M$40)</f>
        <v>0</v>
      </c>
      <c r="P85" s="160">
        <f>CADASTRO!A49</f>
        <v>0</v>
      </c>
      <c r="Q85" s="160">
        <f>CADASTRO!B49</f>
        <v>0</v>
      </c>
      <c r="R85" s="161">
        <f ca="1">IF(R$39&gt;=$AD$39,0,SUMIFS(SAÍDAS!$D:$D,SAÍDAS!$B:$B,Base!$Q85,SAÍDAS!$H:$H,Base!R$40))</f>
        <v>0</v>
      </c>
      <c r="S85" s="161">
        <f ca="1">IF(S$39&gt;=$AD$39,0,SUMIFS(SAÍDAS!$D:$D,SAÍDAS!$B:$B,Base!$Q85,SAÍDAS!$H:$H,Base!S$40))</f>
        <v>0</v>
      </c>
      <c r="T85" s="161">
        <f ca="1">IF(T$39&gt;=$AD$39,0,SUMIFS(SAÍDAS!$D:$D,SAÍDAS!$B:$B,Base!$Q85,SAÍDAS!$H:$H,Base!T$40))</f>
        <v>0</v>
      </c>
      <c r="U85" s="161">
        <f ca="1">IF(U$39&gt;=$AD$39,0,SUMIFS(SAÍDAS!$D:$D,SAÍDAS!$B:$B,Base!$Q85,SAÍDAS!$H:$H,Base!U$40))</f>
        <v>0</v>
      </c>
      <c r="V85" s="161">
        <f ca="1">IF(V$39&gt;=$AD$39,0,SUMIFS(SAÍDAS!$D:$D,SAÍDAS!$B:$B,Base!$Q85,SAÍDAS!$H:$H,Base!V$40))</f>
        <v>0</v>
      </c>
      <c r="W85" s="161">
        <f ca="1">IF(W$39&gt;=$AD$39,0,SUMIFS(SAÍDAS!$D:$D,SAÍDAS!$B:$B,Base!$Q85,SAÍDAS!$H:$H,Base!W$40))</f>
        <v>0</v>
      </c>
      <c r="X85" s="161">
        <f ca="1">IF(X$39&gt;=$AD$39,0,SUMIFS(SAÍDAS!$D:$D,SAÍDAS!$B:$B,Base!$Q85,SAÍDAS!$H:$H,Base!X$40))</f>
        <v>0</v>
      </c>
      <c r="Y85" s="161">
        <f ca="1">IF(Y$39&gt;=$AD$39,0,SUMIFS(SAÍDAS!$D:$D,SAÍDAS!$B:$B,Base!$Q85,SAÍDAS!$H:$H,Base!Y$40))</f>
        <v>0</v>
      </c>
      <c r="Z85" s="161">
        <f ca="1">IF(Z$39&gt;=$AD$39,0,SUMIFS(SAÍDAS!$D:$D,SAÍDAS!$B:$B,Base!$Q85,SAÍDAS!$H:$H,Base!Z$40))</f>
        <v>0</v>
      </c>
      <c r="AA85" s="161">
        <f ca="1">IF(AA$39&gt;=$AD$39,0,SUMIFS(SAÍDAS!$D:$D,SAÍDAS!$B:$B,Base!$Q85,SAÍDAS!$H:$H,Base!AA$40))</f>
        <v>0</v>
      </c>
      <c r="AB85" s="161">
        <f ca="1">IF(AB$39&gt;=$AD$39,0,SUMIFS(SAÍDAS!$D:$D,SAÍDAS!$B:$B,Base!$Q85,SAÍDAS!$H:$H,Base!AB$40))</f>
        <v>0</v>
      </c>
      <c r="AC85" s="161">
        <f ca="1">IF(AC$39&gt;=$AD$39,0,SUMIFS(SAÍDAS!$D:$D,SAÍDAS!$B:$B,Base!$Q85,SAÍDAS!$H:$H,Base!AC$40))</f>
        <v>0</v>
      </c>
      <c r="AD85" s="160">
        <f t="shared" ca="1" si="8"/>
        <v>0</v>
      </c>
    </row>
    <row r="86" spans="1:30" x14ac:dyDescent="0.25">
      <c r="A86" s="160">
        <f>CADASTRO!A50</f>
        <v>0</v>
      </c>
      <c r="B86" s="160">
        <f>CADASTRO!B50</f>
        <v>0</v>
      </c>
      <c r="C86" s="161">
        <f>CADASTRO!D50</f>
        <v>0</v>
      </c>
      <c r="D86" s="161">
        <f>C86+SUMIFS(ENTRADAS!$D:$D,ENTRADAS!$B:$B,$B86,ENTRADAS!$I:$I,C$40)-SUMIFS(SAÍDAS!$D:$D,SAÍDAS!$B:$B,$B86,SAÍDAS!$H:$H,C$40)+SUMIFS(AJUSTE!$D:$D,AJUSTE!$B:$B,$B86,AJUSTE!$H:$H,C$40)</f>
        <v>0</v>
      </c>
      <c r="E86" s="161">
        <f>D86+SUMIFS(ENTRADAS!$D:$D,ENTRADAS!$B:$B,$B86,ENTRADAS!$I:$I,D$40)-SUMIFS(SAÍDAS!$D:$D,SAÍDAS!$B:$B,$B86,SAÍDAS!$H:$H,D$40)+SUMIFS(AJUSTE!$D:$D,AJUSTE!$B:$B,$B86,AJUSTE!$H:$H,D$40)</f>
        <v>0</v>
      </c>
      <c r="F86" s="161">
        <f>E86+SUMIFS(ENTRADAS!$D:$D,ENTRADAS!$B:$B,$B86,ENTRADAS!$I:$I,E$40)-SUMIFS(SAÍDAS!$D:$D,SAÍDAS!$B:$B,$B86,SAÍDAS!$H:$H,E$40)+SUMIFS(AJUSTE!$D:$D,AJUSTE!$B:$B,$B86,AJUSTE!$H:$H,E$40)</f>
        <v>0</v>
      </c>
      <c r="G86" s="161">
        <f>F86+SUMIFS(ENTRADAS!$D:$D,ENTRADAS!$B:$B,$B86,ENTRADAS!$I:$I,F$40)-SUMIFS(SAÍDAS!$D:$D,SAÍDAS!$B:$B,$B86,SAÍDAS!$H:$H,F$40)+SUMIFS(AJUSTE!$D:$D,AJUSTE!$B:$B,$B86,AJUSTE!$H:$H,F$40)</f>
        <v>0</v>
      </c>
      <c r="H86" s="161">
        <f>G86+SUMIFS(ENTRADAS!$D:$D,ENTRADAS!$B:$B,$B86,ENTRADAS!$I:$I,G$40)-SUMIFS(SAÍDAS!$D:$D,SAÍDAS!$B:$B,$B86,SAÍDAS!$H:$H,G$40)+SUMIFS(AJUSTE!$D:$D,AJUSTE!$B:$B,$B86,AJUSTE!$H:$H,G$40)</f>
        <v>0</v>
      </c>
      <c r="I86" s="161">
        <f>H86+SUMIFS(ENTRADAS!$D:$D,ENTRADAS!$B:$B,$B86,ENTRADAS!$I:$I,H$40)-SUMIFS(SAÍDAS!$D:$D,SAÍDAS!$B:$B,$B86,SAÍDAS!$H:$H,H$40)+SUMIFS(AJUSTE!$D:$D,AJUSTE!$B:$B,$B86,AJUSTE!$H:$H,H$40)</f>
        <v>0</v>
      </c>
      <c r="J86" s="161">
        <f>I86+SUMIFS(ENTRADAS!$D:$D,ENTRADAS!$B:$B,$B86,ENTRADAS!$I:$I,I$40)-SUMIFS(SAÍDAS!$D:$D,SAÍDAS!$B:$B,$B86,SAÍDAS!$H:$H,I$40)+SUMIFS(AJUSTE!$D:$D,AJUSTE!$B:$B,$B86,AJUSTE!$H:$H,I$40)</f>
        <v>0</v>
      </c>
      <c r="K86" s="161">
        <f>J86+SUMIFS(ENTRADAS!$D:$D,ENTRADAS!$B:$B,$B86,ENTRADAS!$I:$I,J$40)-SUMIFS(SAÍDAS!$D:$D,SAÍDAS!$B:$B,$B86,SAÍDAS!$H:$H,J$40)+SUMIFS(AJUSTE!$D:$D,AJUSTE!$B:$B,$B86,AJUSTE!$H:$H,J$40)</f>
        <v>0</v>
      </c>
      <c r="L86" s="161">
        <f>K86+SUMIFS(ENTRADAS!$D:$D,ENTRADAS!$B:$B,$B86,ENTRADAS!$I:$I,K$40)-SUMIFS(SAÍDAS!$D:$D,SAÍDAS!$B:$B,$B86,SAÍDAS!$H:$H,K$40)+SUMIFS(AJUSTE!$D:$D,AJUSTE!$B:$B,$B86,AJUSTE!$H:$H,K$40)</f>
        <v>0</v>
      </c>
      <c r="M86" s="161">
        <f>L86+SUMIFS(ENTRADAS!$D:$D,ENTRADAS!$B:$B,$B86,ENTRADAS!$I:$I,L$40)-SUMIFS(SAÍDAS!$D:$D,SAÍDAS!$B:$B,$B86,SAÍDAS!$H:$H,L$40)+SUMIFS(AJUSTE!$D:$D,AJUSTE!$B:$B,$B86,AJUSTE!$H:$H,L$40)</f>
        <v>0</v>
      </c>
      <c r="N86" s="161">
        <f>M86+SUMIFS(ENTRADAS!$D:$D,ENTRADAS!$B:$B,$B86,ENTRADAS!$I:$I,M$40)-SUMIFS(SAÍDAS!$D:$D,SAÍDAS!$B:$B,$B86,SAÍDAS!$H:$H,M$40)+SUMIFS(AJUSTE!$D:$D,AJUSTE!$B:$B,$B86,AJUSTE!$H:$H,M$40)</f>
        <v>0</v>
      </c>
      <c r="P86" s="160">
        <f>CADASTRO!A50</f>
        <v>0</v>
      </c>
      <c r="Q86" s="160">
        <f>CADASTRO!B50</f>
        <v>0</v>
      </c>
      <c r="R86" s="161">
        <f ca="1">IF(R$39&gt;=$AD$39,0,SUMIFS(SAÍDAS!$D:$D,SAÍDAS!$B:$B,Base!$Q86,SAÍDAS!$H:$H,Base!R$40))</f>
        <v>0</v>
      </c>
      <c r="S86" s="161">
        <f ca="1">IF(S$39&gt;=$AD$39,0,SUMIFS(SAÍDAS!$D:$D,SAÍDAS!$B:$B,Base!$Q86,SAÍDAS!$H:$H,Base!S$40))</f>
        <v>0</v>
      </c>
      <c r="T86" s="161">
        <f ca="1">IF(T$39&gt;=$AD$39,0,SUMIFS(SAÍDAS!$D:$D,SAÍDAS!$B:$B,Base!$Q86,SAÍDAS!$H:$H,Base!T$40))</f>
        <v>0</v>
      </c>
      <c r="U86" s="161">
        <f ca="1">IF(U$39&gt;=$AD$39,0,SUMIFS(SAÍDAS!$D:$D,SAÍDAS!$B:$B,Base!$Q86,SAÍDAS!$H:$H,Base!U$40))</f>
        <v>0</v>
      </c>
      <c r="V86" s="161">
        <f ca="1">IF(V$39&gt;=$AD$39,0,SUMIFS(SAÍDAS!$D:$D,SAÍDAS!$B:$B,Base!$Q86,SAÍDAS!$H:$H,Base!V$40))</f>
        <v>0</v>
      </c>
      <c r="W86" s="161">
        <f ca="1">IF(W$39&gt;=$AD$39,0,SUMIFS(SAÍDAS!$D:$D,SAÍDAS!$B:$B,Base!$Q86,SAÍDAS!$H:$H,Base!W$40))</f>
        <v>0</v>
      </c>
      <c r="X86" s="161">
        <f ca="1">IF(X$39&gt;=$AD$39,0,SUMIFS(SAÍDAS!$D:$D,SAÍDAS!$B:$B,Base!$Q86,SAÍDAS!$H:$H,Base!X$40))</f>
        <v>0</v>
      </c>
      <c r="Y86" s="161">
        <f ca="1">IF(Y$39&gt;=$AD$39,0,SUMIFS(SAÍDAS!$D:$D,SAÍDAS!$B:$B,Base!$Q86,SAÍDAS!$H:$H,Base!Y$40))</f>
        <v>0</v>
      </c>
      <c r="Z86" s="161">
        <f ca="1">IF(Z$39&gt;=$AD$39,0,SUMIFS(SAÍDAS!$D:$D,SAÍDAS!$B:$B,Base!$Q86,SAÍDAS!$H:$H,Base!Z$40))</f>
        <v>0</v>
      </c>
      <c r="AA86" s="161">
        <f ca="1">IF(AA$39&gt;=$AD$39,0,SUMIFS(SAÍDAS!$D:$D,SAÍDAS!$B:$B,Base!$Q86,SAÍDAS!$H:$H,Base!AA$40))</f>
        <v>0</v>
      </c>
      <c r="AB86" s="161">
        <f ca="1">IF(AB$39&gt;=$AD$39,0,SUMIFS(SAÍDAS!$D:$D,SAÍDAS!$B:$B,Base!$Q86,SAÍDAS!$H:$H,Base!AB$40))</f>
        <v>0</v>
      </c>
      <c r="AC86" s="161">
        <f ca="1">IF(AC$39&gt;=$AD$39,0,SUMIFS(SAÍDAS!$D:$D,SAÍDAS!$B:$B,Base!$Q86,SAÍDAS!$H:$H,Base!AC$40))</f>
        <v>0</v>
      </c>
      <c r="AD86" s="160">
        <f t="shared" ca="1" si="8"/>
        <v>0</v>
      </c>
    </row>
    <row r="87" spans="1:30" x14ac:dyDescent="0.25">
      <c r="A87" s="160">
        <f>CADASTRO!A51</f>
        <v>0</v>
      </c>
      <c r="B87" s="160">
        <f>CADASTRO!B51</f>
        <v>0</v>
      </c>
      <c r="C87" s="161">
        <f>CADASTRO!D51</f>
        <v>0</v>
      </c>
      <c r="D87" s="161">
        <f>C87+SUMIFS(ENTRADAS!$D:$D,ENTRADAS!$B:$B,$B87,ENTRADAS!$I:$I,C$40)-SUMIFS(SAÍDAS!$D:$D,SAÍDAS!$B:$B,$B87,SAÍDAS!$H:$H,C$40)+SUMIFS(AJUSTE!$D:$D,AJUSTE!$B:$B,$B87,AJUSTE!$H:$H,C$40)</f>
        <v>0</v>
      </c>
      <c r="E87" s="161">
        <f>D87+SUMIFS(ENTRADAS!$D:$D,ENTRADAS!$B:$B,$B87,ENTRADAS!$I:$I,D$40)-SUMIFS(SAÍDAS!$D:$D,SAÍDAS!$B:$B,$B87,SAÍDAS!$H:$H,D$40)+SUMIFS(AJUSTE!$D:$D,AJUSTE!$B:$B,$B87,AJUSTE!$H:$H,D$40)</f>
        <v>0</v>
      </c>
      <c r="F87" s="161">
        <f>E87+SUMIFS(ENTRADAS!$D:$D,ENTRADAS!$B:$B,$B87,ENTRADAS!$I:$I,E$40)-SUMIFS(SAÍDAS!$D:$D,SAÍDAS!$B:$B,$B87,SAÍDAS!$H:$H,E$40)+SUMIFS(AJUSTE!$D:$D,AJUSTE!$B:$B,$B87,AJUSTE!$H:$H,E$40)</f>
        <v>0</v>
      </c>
      <c r="G87" s="161">
        <f>F87+SUMIFS(ENTRADAS!$D:$D,ENTRADAS!$B:$B,$B87,ENTRADAS!$I:$I,F$40)-SUMIFS(SAÍDAS!$D:$D,SAÍDAS!$B:$B,$B87,SAÍDAS!$H:$H,F$40)+SUMIFS(AJUSTE!$D:$D,AJUSTE!$B:$B,$B87,AJUSTE!$H:$H,F$40)</f>
        <v>0</v>
      </c>
      <c r="H87" s="161">
        <f>G87+SUMIFS(ENTRADAS!$D:$D,ENTRADAS!$B:$B,$B87,ENTRADAS!$I:$I,G$40)-SUMIFS(SAÍDAS!$D:$D,SAÍDAS!$B:$B,$B87,SAÍDAS!$H:$H,G$40)+SUMIFS(AJUSTE!$D:$D,AJUSTE!$B:$B,$B87,AJUSTE!$H:$H,G$40)</f>
        <v>0</v>
      </c>
      <c r="I87" s="161">
        <f>H87+SUMIFS(ENTRADAS!$D:$D,ENTRADAS!$B:$B,$B87,ENTRADAS!$I:$I,H$40)-SUMIFS(SAÍDAS!$D:$D,SAÍDAS!$B:$B,$B87,SAÍDAS!$H:$H,H$40)+SUMIFS(AJUSTE!$D:$D,AJUSTE!$B:$B,$B87,AJUSTE!$H:$H,H$40)</f>
        <v>0</v>
      </c>
      <c r="J87" s="161">
        <f>I87+SUMIFS(ENTRADAS!$D:$D,ENTRADAS!$B:$B,$B87,ENTRADAS!$I:$I,I$40)-SUMIFS(SAÍDAS!$D:$D,SAÍDAS!$B:$B,$B87,SAÍDAS!$H:$H,I$40)+SUMIFS(AJUSTE!$D:$D,AJUSTE!$B:$B,$B87,AJUSTE!$H:$H,I$40)</f>
        <v>0</v>
      </c>
      <c r="K87" s="161">
        <f>J87+SUMIFS(ENTRADAS!$D:$D,ENTRADAS!$B:$B,$B87,ENTRADAS!$I:$I,J$40)-SUMIFS(SAÍDAS!$D:$D,SAÍDAS!$B:$B,$B87,SAÍDAS!$H:$H,J$40)+SUMIFS(AJUSTE!$D:$D,AJUSTE!$B:$B,$B87,AJUSTE!$H:$H,J$40)</f>
        <v>0</v>
      </c>
      <c r="L87" s="161">
        <f>K87+SUMIFS(ENTRADAS!$D:$D,ENTRADAS!$B:$B,$B87,ENTRADAS!$I:$I,K$40)-SUMIFS(SAÍDAS!$D:$D,SAÍDAS!$B:$B,$B87,SAÍDAS!$H:$H,K$40)+SUMIFS(AJUSTE!$D:$D,AJUSTE!$B:$B,$B87,AJUSTE!$H:$H,K$40)</f>
        <v>0</v>
      </c>
      <c r="M87" s="161">
        <f>L87+SUMIFS(ENTRADAS!$D:$D,ENTRADAS!$B:$B,$B87,ENTRADAS!$I:$I,L$40)-SUMIFS(SAÍDAS!$D:$D,SAÍDAS!$B:$B,$B87,SAÍDAS!$H:$H,L$40)+SUMIFS(AJUSTE!$D:$D,AJUSTE!$B:$B,$B87,AJUSTE!$H:$H,L$40)</f>
        <v>0</v>
      </c>
      <c r="N87" s="161">
        <f>M87+SUMIFS(ENTRADAS!$D:$D,ENTRADAS!$B:$B,$B87,ENTRADAS!$I:$I,M$40)-SUMIFS(SAÍDAS!$D:$D,SAÍDAS!$B:$B,$B87,SAÍDAS!$H:$H,M$40)+SUMIFS(AJUSTE!$D:$D,AJUSTE!$B:$B,$B87,AJUSTE!$H:$H,M$40)</f>
        <v>0</v>
      </c>
      <c r="P87" s="160">
        <f>CADASTRO!A51</f>
        <v>0</v>
      </c>
      <c r="Q87" s="160">
        <f>CADASTRO!B51</f>
        <v>0</v>
      </c>
      <c r="R87" s="161">
        <f ca="1">IF(R$39&gt;=$AD$39,0,SUMIFS(SAÍDAS!$D:$D,SAÍDAS!$B:$B,Base!$Q87,SAÍDAS!$H:$H,Base!R$40))</f>
        <v>0</v>
      </c>
      <c r="S87" s="161">
        <f ca="1">IF(S$39&gt;=$AD$39,0,SUMIFS(SAÍDAS!$D:$D,SAÍDAS!$B:$B,Base!$Q87,SAÍDAS!$H:$H,Base!S$40))</f>
        <v>0</v>
      </c>
      <c r="T87" s="161">
        <f ca="1">IF(T$39&gt;=$AD$39,0,SUMIFS(SAÍDAS!$D:$D,SAÍDAS!$B:$B,Base!$Q87,SAÍDAS!$H:$H,Base!T$40))</f>
        <v>0</v>
      </c>
      <c r="U87" s="161">
        <f ca="1">IF(U$39&gt;=$AD$39,0,SUMIFS(SAÍDAS!$D:$D,SAÍDAS!$B:$B,Base!$Q87,SAÍDAS!$H:$H,Base!U$40))</f>
        <v>0</v>
      </c>
      <c r="V87" s="161">
        <f ca="1">IF(V$39&gt;=$AD$39,0,SUMIFS(SAÍDAS!$D:$D,SAÍDAS!$B:$B,Base!$Q87,SAÍDAS!$H:$H,Base!V$40))</f>
        <v>0</v>
      </c>
      <c r="W87" s="161">
        <f ca="1">IF(W$39&gt;=$AD$39,0,SUMIFS(SAÍDAS!$D:$D,SAÍDAS!$B:$B,Base!$Q87,SAÍDAS!$H:$H,Base!W$40))</f>
        <v>0</v>
      </c>
      <c r="X87" s="161">
        <f ca="1">IF(X$39&gt;=$AD$39,0,SUMIFS(SAÍDAS!$D:$D,SAÍDAS!$B:$B,Base!$Q87,SAÍDAS!$H:$H,Base!X$40))</f>
        <v>0</v>
      </c>
      <c r="Y87" s="161">
        <f ca="1">IF(Y$39&gt;=$AD$39,0,SUMIFS(SAÍDAS!$D:$D,SAÍDAS!$B:$B,Base!$Q87,SAÍDAS!$H:$H,Base!Y$40))</f>
        <v>0</v>
      </c>
      <c r="Z87" s="161">
        <f ca="1">IF(Z$39&gt;=$AD$39,0,SUMIFS(SAÍDAS!$D:$D,SAÍDAS!$B:$B,Base!$Q87,SAÍDAS!$H:$H,Base!Z$40))</f>
        <v>0</v>
      </c>
      <c r="AA87" s="161">
        <f ca="1">IF(AA$39&gt;=$AD$39,0,SUMIFS(SAÍDAS!$D:$D,SAÍDAS!$B:$B,Base!$Q87,SAÍDAS!$H:$H,Base!AA$40))</f>
        <v>0</v>
      </c>
      <c r="AB87" s="161">
        <f ca="1">IF(AB$39&gt;=$AD$39,0,SUMIFS(SAÍDAS!$D:$D,SAÍDAS!$B:$B,Base!$Q87,SAÍDAS!$H:$H,Base!AB$40))</f>
        <v>0</v>
      </c>
      <c r="AC87" s="161">
        <f ca="1">IF(AC$39&gt;=$AD$39,0,SUMIFS(SAÍDAS!$D:$D,SAÍDAS!$B:$B,Base!$Q87,SAÍDAS!$H:$H,Base!AC$40))</f>
        <v>0</v>
      </c>
      <c r="AD87" s="160">
        <f t="shared" ca="1" si="8"/>
        <v>0</v>
      </c>
    </row>
    <row r="88" spans="1:30" x14ac:dyDescent="0.25">
      <c r="A88" s="160">
        <f>CADASTRO!A52</f>
        <v>0</v>
      </c>
      <c r="B88" s="160">
        <f>CADASTRO!B52</f>
        <v>0</v>
      </c>
      <c r="C88" s="161">
        <f>CADASTRO!D52</f>
        <v>0</v>
      </c>
      <c r="D88" s="161">
        <f>C88+SUMIFS(ENTRADAS!$D:$D,ENTRADAS!$B:$B,$B88,ENTRADAS!$I:$I,C$40)-SUMIFS(SAÍDAS!$D:$D,SAÍDAS!$B:$B,$B88,SAÍDAS!$H:$H,C$40)+SUMIFS(AJUSTE!$D:$D,AJUSTE!$B:$B,$B88,AJUSTE!$H:$H,C$40)</f>
        <v>0</v>
      </c>
      <c r="E88" s="161">
        <f>D88+SUMIFS(ENTRADAS!$D:$D,ENTRADAS!$B:$B,$B88,ENTRADAS!$I:$I,D$40)-SUMIFS(SAÍDAS!$D:$D,SAÍDAS!$B:$B,$B88,SAÍDAS!$H:$H,D$40)+SUMIFS(AJUSTE!$D:$D,AJUSTE!$B:$B,$B88,AJUSTE!$H:$H,D$40)</f>
        <v>0</v>
      </c>
      <c r="F88" s="161">
        <f>E88+SUMIFS(ENTRADAS!$D:$D,ENTRADAS!$B:$B,$B88,ENTRADAS!$I:$I,E$40)-SUMIFS(SAÍDAS!$D:$D,SAÍDAS!$B:$B,$B88,SAÍDAS!$H:$H,E$40)+SUMIFS(AJUSTE!$D:$D,AJUSTE!$B:$B,$B88,AJUSTE!$H:$H,E$40)</f>
        <v>0</v>
      </c>
      <c r="G88" s="161">
        <f>F88+SUMIFS(ENTRADAS!$D:$D,ENTRADAS!$B:$B,$B88,ENTRADAS!$I:$I,F$40)-SUMIFS(SAÍDAS!$D:$D,SAÍDAS!$B:$B,$B88,SAÍDAS!$H:$H,F$40)+SUMIFS(AJUSTE!$D:$D,AJUSTE!$B:$B,$B88,AJUSTE!$H:$H,F$40)</f>
        <v>0</v>
      </c>
      <c r="H88" s="161">
        <f>G88+SUMIFS(ENTRADAS!$D:$D,ENTRADAS!$B:$B,$B88,ENTRADAS!$I:$I,G$40)-SUMIFS(SAÍDAS!$D:$D,SAÍDAS!$B:$B,$B88,SAÍDAS!$H:$H,G$40)+SUMIFS(AJUSTE!$D:$D,AJUSTE!$B:$B,$B88,AJUSTE!$H:$H,G$40)</f>
        <v>0</v>
      </c>
      <c r="I88" s="161">
        <f>H88+SUMIFS(ENTRADAS!$D:$D,ENTRADAS!$B:$B,$B88,ENTRADAS!$I:$I,H$40)-SUMIFS(SAÍDAS!$D:$D,SAÍDAS!$B:$B,$B88,SAÍDAS!$H:$H,H$40)+SUMIFS(AJUSTE!$D:$D,AJUSTE!$B:$B,$B88,AJUSTE!$H:$H,H$40)</f>
        <v>0</v>
      </c>
      <c r="J88" s="161">
        <f>I88+SUMIFS(ENTRADAS!$D:$D,ENTRADAS!$B:$B,$B88,ENTRADAS!$I:$I,I$40)-SUMIFS(SAÍDAS!$D:$D,SAÍDAS!$B:$B,$B88,SAÍDAS!$H:$H,I$40)+SUMIFS(AJUSTE!$D:$D,AJUSTE!$B:$B,$B88,AJUSTE!$H:$H,I$40)</f>
        <v>0</v>
      </c>
      <c r="K88" s="161">
        <f>J88+SUMIFS(ENTRADAS!$D:$D,ENTRADAS!$B:$B,$B88,ENTRADAS!$I:$I,J$40)-SUMIFS(SAÍDAS!$D:$D,SAÍDAS!$B:$B,$B88,SAÍDAS!$H:$H,J$40)+SUMIFS(AJUSTE!$D:$D,AJUSTE!$B:$B,$B88,AJUSTE!$H:$H,J$40)</f>
        <v>0</v>
      </c>
      <c r="L88" s="161">
        <f>K88+SUMIFS(ENTRADAS!$D:$D,ENTRADAS!$B:$B,$B88,ENTRADAS!$I:$I,K$40)-SUMIFS(SAÍDAS!$D:$D,SAÍDAS!$B:$B,$B88,SAÍDAS!$H:$H,K$40)+SUMIFS(AJUSTE!$D:$D,AJUSTE!$B:$B,$B88,AJUSTE!$H:$H,K$40)</f>
        <v>0</v>
      </c>
      <c r="M88" s="161">
        <f>L88+SUMIFS(ENTRADAS!$D:$D,ENTRADAS!$B:$B,$B88,ENTRADAS!$I:$I,L$40)-SUMIFS(SAÍDAS!$D:$D,SAÍDAS!$B:$B,$B88,SAÍDAS!$H:$H,L$40)+SUMIFS(AJUSTE!$D:$D,AJUSTE!$B:$B,$B88,AJUSTE!$H:$H,L$40)</f>
        <v>0</v>
      </c>
      <c r="N88" s="161">
        <f>M88+SUMIFS(ENTRADAS!$D:$D,ENTRADAS!$B:$B,$B88,ENTRADAS!$I:$I,M$40)-SUMIFS(SAÍDAS!$D:$D,SAÍDAS!$B:$B,$B88,SAÍDAS!$H:$H,M$40)+SUMIFS(AJUSTE!$D:$D,AJUSTE!$B:$B,$B88,AJUSTE!$H:$H,M$40)</f>
        <v>0</v>
      </c>
      <c r="P88" s="160">
        <f>CADASTRO!A52</f>
        <v>0</v>
      </c>
      <c r="Q88" s="160">
        <f>CADASTRO!B52</f>
        <v>0</v>
      </c>
      <c r="R88" s="161">
        <f ca="1">IF(R$39&gt;=$AD$39,0,SUMIFS(SAÍDAS!$D:$D,SAÍDAS!$B:$B,Base!$Q88,SAÍDAS!$H:$H,Base!R$40))</f>
        <v>0</v>
      </c>
      <c r="S88" s="161">
        <f ca="1">IF(S$39&gt;=$AD$39,0,SUMIFS(SAÍDAS!$D:$D,SAÍDAS!$B:$B,Base!$Q88,SAÍDAS!$H:$H,Base!S$40))</f>
        <v>0</v>
      </c>
      <c r="T88" s="161">
        <f ca="1">IF(T$39&gt;=$AD$39,0,SUMIFS(SAÍDAS!$D:$D,SAÍDAS!$B:$B,Base!$Q88,SAÍDAS!$H:$H,Base!T$40))</f>
        <v>0</v>
      </c>
      <c r="U88" s="161">
        <f ca="1">IF(U$39&gt;=$AD$39,0,SUMIFS(SAÍDAS!$D:$D,SAÍDAS!$B:$B,Base!$Q88,SAÍDAS!$H:$H,Base!U$40))</f>
        <v>0</v>
      </c>
      <c r="V88" s="161">
        <f ca="1">IF(V$39&gt;=$AD$39,0,SUMIFS(SAÍDAS!$D:$D,SAÍDAS!$B:$B,Base!$Q88,SAÍDAS!$H:$H,Base!V$40))</f>
        <v>0</v>
      </c>
      <c r="W88" s="161">
        <f ca="1">IF(W$39&gt;=$AD$39,0,SUMIFS(SAÍDAS!$D:$D,SAÍDAS!$B:$B,Base!$Q88,SAÍDAS!$H:$H,Base!W$40))</f>
        <v>0</v>
      </c>
      <c r="X88" s="161">
        <f ca="1">IF(X$39&gt;=$AD$39,0,SUMIFS(SAÍDAS!$D:$D,SAÍDAS!$B:$B,Base!$Q88,SAÍDAS!$H:$H,Base!X$40))</f>
        <v>0</v>
      </c>
      <c r="Y88" s="161">
        <f ca="1">IF(Y$39&gt;=$AD$39,0,SUMIFS(SAÍDAS!$D:$D,SAÍDAS!$B:$B,Base!$Q88,SAÍDAS!$H:$H,Base!Y$40))</f>
        <v>0</v>
      </c>
      <c r="Z88" s="161">
        <f ca="1">IF(Z$39&gt;=$AD$39,0,SUMIFS(SAÍDAS!$D:$D,SAÍDAS!$B:$B,Base!$Q88,SAÍDAS!$H:$H,Base!Z$40))</f>
        <v>0</v>
      </c>
      <c r="AA88" s="161">
        <f ca="1">IF(AA$39&gt;=$AD$39,0,SUMIFS(SAÍDAS!$D:$D,SAÍDAS!$B:$B,Base!$Q88,SAÍDAS!$H:$H,Base!AA$40))</f>
        <v>0</v>
      </c>
      <c r="AB88" s="161">
        <f ca="1">IF(AB$39&gt;=$AD$39,0,SUMIFS(SAÍDAS!$D:$D,SAÍDAS!$B:$B,Base!$Q88,SAÍDAS!$H:$H,Base!AB$40))</f>
        <v>0</v>
      </c>
      <c r="AC88" s="161">
        <f ca="1">IF(AC$39&gt;=$AD$39,0,SUMIFS(SAÍDAS!$D:$D,SAÍDAS!$B:$B,Base!$Q88,SAÍDAS!$H:$H,Base!AC$40))</f>
        <v>0</v>
      </c>
      <c r="AD88" s="160">
        <f t="shared" ca="1" si="8"/>
        <v>0</v>
      </c>
    </row>
    <row r="89" spans="1:30" x14ac:dyDescent="0.25">
      <c r="A89" s="160">
        <f>CADASTRO!A53</f>
        <v>0</v>
      </c>
      <c r="B89" s="160">
        <f>CADASTRO!B53</f>
        <v>0</v>
      </c>
      <c r="C89" s="161">
        <f>CADASTRO!D53</f>
        <v>0</v>
      </c>
      <c r="D89" s="161">
        <f>C89+SUMIFS(ENTRADAS!$D:$D,ENTRADAS!$B:$B,$B89,ENTRADAS!$I:$I,C$40)-SUMIFS(SAÍDAS!$D:$D,SAÍDAS!$B:$B,$B89,SAÍDAS!$H:$H,C$40)+SUMIFS(AJUSTE!$D:$D,AJUSTE!$B:$B,$B89,AJUSTE!$H:$H,C$40)</f>
        <v>0</v>
      </c>
      <c r="E89" s="161">
        <f>D89+SUMIFS(ENTRADAS!$D:$D,ENTRADAS!$B:$B,$B89,ENTRADAS!$I:$I,D$40)-SUMIFS(SAÍDAS!$D:$D,SAÍDAS!$B:$B,$B89,SAÍDAS!$H:$H,D$40)+SUMIFS(AJUSTE!$D:$D,AJUSTE!$B:$B,$B89,AJUSTE!$H:$H,D$40)</f>
        <v>0</v>
      </c>
      <c r="F89" s="161">
        <f>E89+SUMIFS(ENTRADAS!$D:$D,ENTRADAS!$B:$B,$B89,ENTRADAS!$I:$I,E$40)-SUMIFS(SAÍDAS!$D:$D,SAÍDAS!$B:$B,$B89,SAÍDAS!$H:$H,E$40)+SUMIFS(AJUSTE!$D:$D,AJUSTE!$B:$B,$B89,AJUSTE!$H:$H,E$40)</f>
        <v>0</v>
      </c>
      <c r="G89" s="161">
        <f>F89+SUMIFS(ENTRADAS!$D:$D,ENTRADAS!$B:$B,$B89,ENTRADAS!$I:$I,F$40)-SUMIFS(SAÍDAS!$D:$D,SAÍDAS!$B:$B,$B89,SAÍDAS!$H:$H,F$40)+SUMIFS(AJUSTE!$D:$D,AJUSTE!$B:$B,$B89,AJUSTE!$H:$H,F$40)</f>
        <v>0</v>
      </c>
      <c r="H89" s="161">
        <f>G89+SUMIFS(ENTRADAS!$D:$D,ENTRADAS!$B:$B,$B89,ENTRADAS!$I:$I,G$40)-SUMIFS(SAÍDAS!$D:$D,SAÍDAS!$B:$B,$B89,SAÍDAS!$H:$H,G$40)+SUMIFS(AJUSTE!$D:$D,AJUSTE!$B:$B,$B89,AJUSTE!$H:$H,G$40)</f>
        <v>0</v>
      </c>
      <c r="I89" s="161">
        <f>H89+SUMIFS(ENTRADAS!$D:$D,ENTRADAS!$B:$B,$B89,ENTRADAS!$I:$I,H$40)-SUMIFS(SAÍDAS!$D:$D,SAÍDAS!$B:$B,$B89,SAÍDAS!$H:$H,H$40)+SUMIFS(AJUSTE!$D:$D,AJUSTE!$B:$B,$B89,AJUSTE!$H:$H,H$40)</f>
        <v>0</v>
      </c>
      <c r="J89" s="161">
        <f>I89+SUMIFS(ENTRADAS!$D:$D,ENTRADAS!$B:$B,$B89,ENTRADAS!$I:$I,I$40)-SUMIFS(SAÍDAS!$D:$D,SAÍDAS!$B:$B,$B89,SAÍDAS!$H:$H,I$40)+SUMIFS(AJUSTE!$D:$D,AJUSTE!$B:$B,$B89,AJUSTE!$H:$H,I$40)</f>
        <v>0</v>
      </c>
      <c r="K89" s="161">
        <f>J89+SUMIFS(ENTRADAS!$D:$D,ENTRADAS!$B:$B,$B89,ENTRADAS!$I:$I,J$40)-SUMIFS(SAÍDAS!$D:$D,SAÍDAS!$B:$B,$B89,SAÍDAS!$H:$H,J$40)+SUMIFS(AJUSTE!$D:$D,AJUSTE!$B:$B,$B89,AJUSTE!$H:$H,J$40)</f>
        <v>0</v>
      </c>
      <c r="L89" s="161">
        <f>K89+SUMIFS(ENTRADAS!$D:$D,ENTRADAS!$B:$B,$B89,ENTRADAS!$I:$I,K$40)-SUMIFS(SAÍDAS!$D:$D,SAÍDAS!$B:$B,$B89,SAÍDAS!$H:$H,K$40)+SUMIFS(AJUSTE!$D:$D,AJUSTE!$B:$B,$B89,AJUSTE!$H:$H,K$40)</f>
        <v>0</v>
      </c>
      <c r="M89" s="161">
        <f>L89+SUMIFS(ENTRADAS!$D:$D,ENTRADAS!$B:$B,$B89,ENTRADAS!$I:$I,L$40)-SUMIFS(SAÍDAS!$D:$D,SAÍDAS!$B:$B,$B89,SAÍDAS!$H:$H,L$40)+SUMIFS(AJUSTE!$D:$D,AJUSTE!$B:$B,$B89,AJUSTE!$H:$H,L$40)</f>
        <v>0</v>
      </c>
      <c r="N89" s="161">
        <f>M89+SUMIFS(ENTRADAS!$D:$D,ENTRADAS!$B:$B,$B89,ENTRADAS!$I:$I,M$40)-SUMIFS(SAÍDAS!$D:$D,SAÍDAS!$B:$B,$B89,SAÍDAS!$H:$H,M$40)+SUMIFS(AJUSTE!$D:$D,AJUSTE!$B:$B,$B89,AJUSTE!$H:$H,M$40)</f>
        <v>0</v>
      </c>
      <c r="P89" s="160">
        <f>CADASTRO!A53</f>
        <v>0</v>
      </c>
      <c r="Q89" s="160">
        <f>CADASTRO!B53</f>
        <v>0</v>
      </c>
      <c r="R89" s="161">
        <f ca="1">IF(R$39&gt;=$AD$39,0,SUMIFS(SAÍDAS!$D:$D,SAÍDAS!$B:$B,Base!$Q89,SAÍDAS!$H:$H,Base!R$40))</f>
        <v>0</v>
      </c>
      <c r="S89" s="161">
        <f ca="1">IF(S$39&gt;=$AD$39,0,SUMIFS(SAÍDAS!$D:$D,SAÍDAS!$B:$B,Base!$Q89,SAÍDAS!$H:$H,Base!S$40))</f>
        <v>0</v>
      </c>
      <c r="T89" s="161">
        <f ca="1">IF(T$39&gt;=$AD$39,0,SUMIFS(SAÍDAS!$D:$D,SAÍDAS!$B:$B,Base!$Q89,SAÍDAS!$H:$H,Base!T$40))</f>
        <v>0</v>
      </c>
      <c r="U89" s="161">
        <f ca="1">IF(U$39&gt;=$AD$39,0,SUMIFS(SAÍDAS!$D:$D,SAÍDAS!$B:$B,Base!$Q89,SAÍDAS!$H:$H,Base!U$40))</f>
        <v>0</v>
      </c>
      <c r="V89" s="161">
        <f ca="1">IF(V$39&gt;=$AD$39,0,SUMIFS(SAÍDAS!$D:$D,SAÍDAS!$B:$B,Base!$Q89,SAÍDAS!$H:$H,Base!V$40))</f>
        <v>0</v>
      </c>
      <c r="W89" s="161">
        <f ca="1">IF(W$39&gt;=$AD$39,0,SUMIFS(SAÍDAS!$D:$D,SAÍDAS!$B:$B,Base!$Q89,SAÍDAS!$H:$H,Base!W$40))</f>
        <v>0</v>
      </c>
      <c r="X89" s="161">
        <f ca="1">IF(X$39&gt;=$AD$39,0,SUMIFS(SAÍDAS!$D:$D,SAÍDAS!$B:$B,Base!$Q89,SAÍDAS!$H:$H,Base!X$40))</f>
        <v>0</v>
      </c>
      <c r="Y89" s="161">
        <f ca="1">IF(Y$39&gt;=$AD$39,0,SUMIFS(SAÍDAS!$D:$D,SAÍDAS!$B:$B,Base!$Q89,SAÍDAS!$H:$H,Base!Y$40))</f>
        <v>0</v>
      </c>
      <c r="Z89" s="161">
        <f ca="1">IF(Z$39&gt;=$AD$39,0,SUMIFS(SAÍDAS!$D:$D,SAÍDAS!$B:$B,Base!$Q89,SAÍDAS!$H:$H,Base!Z$40))</f>
        <v>0</v>
      </c>
      <c r="AA89" s="161">
        <f ca="1">IF(AA$39&gt;=$AD$39,0,SUMIFS(SAÍDAS!$D:$D,SAÍDAS!$B:$B,Base!$Q89,SAÍDAS!$H:$H,Base!AA$40))</f>
        <v>0</v>
      </c>
      <c r="AB89" s="161">
        <f ca="1">IF(AB$39&gt;=$AD$39,0,SUMIFS(SAÍDAS!$D:$D,SAÍDAS!$B:$B,Base!$Q89,SAÍDAS!$H:$H,Base!AB$40))</f>
        <v>0</v>
      </c>
      <c r="AC89" s="161">
        <f ca="1">IF(AC$39&gt;=$AD$39,0,SUMIFS(SAÍDAS!$D:$D,SAÍDAS!$B:$B,Base!$Q89,SAÍDAS!$H:$H,Base!AC$40))</f>
        <v>0</v>
      </c>
      <c r="AD89" s="160">
        <f t="shared" ca="1" si="8"/>
        <v>0</v>
      </c>
    </row>
    <row r="90" spans="1:30" x14ac:dyDescent="0.25">
      <c r="A90" s="160">
        <f>CADASTRO!A54</f>
        <v>0</v>
      </c>
      <c r="B90" s="160">
        <f>CADASTRO!B54</f>
        <v>0</v>
      </c>
      <c r="C90" s="161">
        <f>CADASTRO!D54</f>
        <v>0</v>
      </c>
      <c r="D90" s="161">
        <f>C90+SUMIFS(ENTRADAS!$D:$D,ENTRADAS!$B:$B,$B90,ENTRADAS!$I:$I,C$40)-SUMIFS(SAÍDAS!$D:$D,SAÍDAS!$B:$B,$B90,SAÍDAS!$H:$H,C$40)+SUMIFS(AJUSTE!$D:$D,AJUSTE!$B:$B,$B90,AJUSTE!$H:$H,C$40)</f>
        <v>0</v>
      </c>
      <c r="E90" s="161">
        <f>D90+SUMIFS(ENTRADAS!$D:$D,ENTRADAS!$B:$B,$B90,ENTRADAS!$I:$I,D$40)-SUMIFS(SAÍDAS!$D:$D,SAÍDAS!$B:$B,$B90,SAÍDAS!$H:$H,D$40)+SUMIFS(AJUSTE!$D:$D,AJUSTE!$B:$B,$B90,AJUSTE!$H:$H,D$40)</f>
        <v>0</v>
      </c>
      <c r="F90" s="161">
        <f>E90+SUMIFS(ENTRADAS!$D:$D,ENTRADAS!$B:$B,$B90,ENTRADAS!$I:$I,E$40)-SUMIFS(SAÍDAS!$D:$D,SAÍDAS!$B:$B,$B90,SAÍDAS!$H:$H,E$40)+SUMIFS(AJUSTE!$D:$D,AJUSTE!$B:$B,$B90,AJUSTE!$H:$H,E$40)</f>
        <v>0</v>
      </c>
      <c r="G90" s="161">
        <f>F90+SUMIFS(ENTRADAS!$D:$D,ENTRADAS!$B:$B,$B90,ENTRADAS!$I:$I,F$40)-SUMIFS(SAÍDAS!$D:$D,SAÍDAS!$B:$B,$B90,SAÍDAS!$H:$H,F$40)+SUMIFS(AJUSTE!$D:$D,AJUSTE!$B:$B,$B90,AJUSTE!$H:$H,F$40)</f>
        <v>0</v>
      </c>
      <c r="H90" s="161">
        <f>G90+SUMIFS(ENTRADAS!$D:$D,ENTRADAS!$B:$B,$B90,ENTRADAS!$I:$I,G$40)-SUMIFS(SAÍDAS!$D:$D,SAÍDAS!$B:$B,$B90,SAÍDAS!$H:$H,G$40)+SUMIFS(AJUSTE!$D:$D,AJUSTE!$B:$B,$B90,AJUSTE!$H:$H,G$40)</f>
        <v>0</v>
      </c>
      <c r="I90" s="161">
        <f>H90+SUMIFS(ENTRADAS!$D:$D,ENTRADAS!$B:$B,$B90,ENTRADAS!$I:$I,H$40)-SUMIFS(SAÍDAS!$D:$D,SAÍDAS!$B:$B,$B90,SAÍDAS!$H:$H,H$40)+SUMIFS(AJUSTE!$D:$D,AJUSTE!$B:$B,$B90,AJUSTE!$H:$H,H$40)</f>
        <v>0</v>
      </c>
      <c r="J90" s="161">
        <f>I90+SUMIFS(ENTRADAS!$D:$D,ENTRADAS!$B:$B,$B90,ENTRADAS!$I:$I,I$40)-SUMIFS(SAÍDAS!$D:$D,SAÍDAS!$B:$B,$B90,SAÍDAS!$H:$H,I$40)+SUMIFS(AJUSTE!$D:$D,AJUSTE!$B:$B,$B90,AJUSTE!$H:$H,I$40)</f>
        <v>0</v>
      </c>
      <c r="K90" s="161">
        <f>J90+SUMIFS(ENTRADAS!$D:$D,ENTRADAS!$B:$B,$B90,ENTRADAS!$I:$I,J$40)-SUMIFS(SAÍDAS!$D:$D,SAÍDAS!$B:$B,$B90,SAÍDAS!$H:$H,J$40)+SUMIFS(AJUSTE!$D:$D,AJUSTE!$B:$B,$B90,AJUSTE!$H:$H,J$40)</f>
        <v>0</v>
      </c>
      <c r="L90" s="161">
        <f>K90+SUMIFS(ENTRADAS!$D:$D,ENTRADAS!$B:$B,$B90,ENTRADAS!$I:$I,K$40)-SUMIFS(SAÍDAS!$D:$D,SAÍDAS!$B:$B,$B90,SAÍDAS!$H:$H,K$40)+SUMIFS(AJUSTE!$D:$D,AJUSTE!$B:$B,$B90,AJUSTE!$H:$H,K$40)</f>
        <v>0</v>
      </c>
      <c r="M90" s="161">
        <f>L90+SUMIFS(ENTRADAS!$D:$D,ENTRADAS!$B:$B,$B90,ENTRADAS!$I:$I,L$40)-SUMIFS(SAÍDAS!$D:$D,SAÍDAS!$B:$B,$B90,SAÍDAS!$H:$H,L$40)+SUMIFS(AJUSTE!$D:$D,AJUSTE!$B:$B,$B90,AJUSTE!$H:$H,L$40)</f>
        <v>0</v>
      </c>
      <c r="N90" s="161">
        <f>M90+SUMIFS(ENTRADAS!$D:$D,ENTRADAS!$B:$B,$B90,ENTRADAS!$I:$I,M$40)-SUMIFS(SAÍDAS!$D:$D,SAÍDAS!$B:$B,$B90,SAÍDAS!$H:$H,M$40)+SUMIFS(AJUSTE!$D:$D,AJUSTE!$B:$B,$B90,AJUSTE!$H:$H,M$40)</f>
        <v>0</v>
      </c>
      <c r="P90" s="160">
        <f>CADASTRO!A54</f>
        <v>0</v>
      </c>
      <c r="Q90" s="160">
        <f>CADASTRO!B54</f>
        <v>0</v>
      </c>
      <c r="R90" s="161">
        <f ca="1">IF(R$39&gt;=$AD$39,0,SUMIFS(SAÍDAS!$D:$D,SAÍDAS!$B:$B,Base!$Q90,SAÍDAS!$H:$H,Base!R$40))</f>
        <v>0</v>
      </c>
      <c r="S90" s="161">
        <f ca="1">IF(S$39&gt;=$AD$39,0,SUMIFS(SAÍDAS!$D:$D,SAÍDAS!$B:$B,Base!$Q90,SAÍDAS!$H:$H,Base!S$40))</f>
        <v>0</v>
      </c>
      <c r="T90" s="161">
        <f ca="1">IF(T$39&gt;=$AD$39,0,SUMIFS(SAÍDAS!$D:$D,SAÍDAS!$B:$B,Base!$Q90,SAÍDAS!$H:$H,Base!T$40))</f>
        <v>0</v>
      </c>
      <c r="U90" s="161">
        <f ca="1">IF(U$39&gt;=$AD$39,0,SUMIFS(SAÍDAS!$D:$D,SAÍDAS!$B:$B,Base!$Q90,SAÍDAS!$H:$H,Base!U$40))</f>
        <v>0</v>
      </c>
      <c r="V90" s="161">
        <f ca="1">IF(V$39&gt;=$AD$39,0,SUMIFS(SAÍDAS!$D:$D,SAÍDAS!$B:$B,Base!$Q90,SAÍDAS!$H:$H,Base!V$40))</f>
        <v>0</v>
      </c>
      <c r="W90" s="161">
        <f ca="1">IF(W$39&gt;=$AD$39,0,SUMIFS(SAÍDAS!$D:$D,SAÍDAS!$B:$B,Base!$Q90,SAÍDAS!$H:$H,Base!W$40))</f>
        <v>0</v>
      </c>
      <c r="X90" s="161">
        <f ca="1">IF(X$39&gt;=$AD$39,0,SUMIFS(SAÍDAS!$D:$D,SAÍDAS!$B:$B,Base!$Q90,SAÍDAS!$H:$H,Base!X$40))</f>
        <v>0</v>
      </c>
      <c r="Y90" s="161">
        <f ca="1">IF(Y$39&gt;=$AD$39,0,SUMIFS(SAÍDAS!$D:$D,SAÍDAS!$B:$B,Base!$Q90,SAÍDAS!$H:$H,Base!Y$40))</f>
        <v>0</v>
      </c>
      <c r="Z90" s="161">
        <f ca="1">IF(Z$39&gt;=$AD$39,0,SUMIFS(SAÍDAS!$D:$D,SAÍDAS!$B:$B,Base!$Q90,SAÍDAS!$H:$H,Base!Z$40))</f>
        <v>0</v>
      </c>
      <c r="AA90" s="161">
        <f ca="1">IF(AA$39&gt;=$AD$39,0,SUMIFS(SAÍDAS!$D:$D,SAÍDAS!$B:$B,Base!$Q90,SAÍDAS!$H:$H,Base!AA$40))</f>
        <v>0</v>
      </c>
      <c r="AB90" s="161">
        <f ca="1">IF(AB$39&gt;=$AD$39,0,SUMIFS(SAÍDAS!$D:$D,SAÍDAS!$B:$B,Base!$Q90,SAÍDAS!$H:$H,Base!AB$40))</f>
        <v>0</v>
      </c>
      <c r="AC90" s="161">
        <f ca="1">IF(AC$39&gt;=$AD$39,0,SUMIFS(SAÍDAS!$D:$D,SAÍDAS!$B:$B,Base!$Q90,SAÍDAS!$H:$H,Base!AC$40))</f>
        <v>0</v>
      </c>
      <c r="AD90" s="160">
        <f t="shared" ca="1" si="8"/>
        <v>0</v>
      </c>
    </row>
    <row r="91" spans="1:30" x14ac:dyDescent="0.25">
      <c r="A91" s="160">
        <f>CADASTRO!A55</f>
        <v>0</v>
      </c>
      <c r="B91" s="160">
        <f>CADASTRO!B55</f>
        <v>0</v>
      </c>
      <c r="C91" s="161">
        <f>CADASTRO!D55</f>
        <v>0</v>
      </c>
      <c r="D91" s="161">
        <f>C91+SUMIFS(ENTRADAS!$D:$D,ENTRADAS!$B:$B,$B91,ENTRADAS!$I:$I,C$40)-SUMIFS(SAÍDAS!$D:$D,SAÍDAS!$B:$B,$B91,SAÍDAS!$H:$H,C$40)+SUMIFS(AJUSTE!$D:$D,AJUSTE!$B:$B,$B91,AJUSTE!$H:$H,C$40)</f>
        <v>0</v>
      </c>
      <c r="E91" s="161">
        <f>D91+SUMIFS(ENTRADAS!$D:$D,ENTRADAS!$B:$B,$B91,ENTRADAS!$I:$I,D$40)-SUMIFS(SAÍDAS!$D:$D,SAÍDAS!$B:$B,$B91,SAÍDAS!$H:$H,D$40)+SUMIFS(AJUSTE!$D:$D,AJUSTE!$B:$B,$B91,AJUSTE!$H:$H,D$40)</f>
        <v>0</v>
      </c>
      <c r="F91" s="161">
        <f>E91+SUMIFS(ENTRADAS!$D:$D,ENTRADAS!$B:$B,$B91,ENTRADAS!$I:$I,E$40)-SUMIFS(SAÍDAS!$D:$D,SAÍDAS!$B:$B,$B91,SAÍDAS!$H:$H,E$40)+SUMIFS(AJUSTE!$D:$D,AJUSTE!$B:$B,$B91,AJUSTE!$H:$H,E$40)</f>
        <v>0</v>
      </c>
      <c r="G91" s="161">
        <f>F91+SUMIFS(ENTRADAS!$D:$D,ENTRADAS!$B:$B,$B91,ENTRADAS!$I:$I,F$40)-SUMIFS(SAÍDAS!$D:$D,SAÍDAS!$B:$B,$B91,SAÍDAS!$H:$H,F$40)+SUMIFS(AJUSTE!$D:$D,AJUSTE!$B:$B,$B91,AJUSTE!$H:$H,F$40)</f>
        <v>0</v>
      </c>
      <c r="H91" s="161">
        <f>G91+SUMIFS(ENTRADAS!$D:$D,ENTRADAS!$B:$B,$B91,ENTRADAS!$I:$I,G$40)-SUMIFS(SAÍDAS!$D:$D,SAÍDAS!$B:$B,$B91,SAÍDAS!$H:$H,G$40)+SUMIFS(AJUSTE!$D:$D,AJUSTE!$B:$B,$B91,AJUSTE!$H:$H,G$40)</f>
        <v>0</v>
      </c>
      <c r="I91" s="161">
        <f>H91+SUMIFS(ENTRADAS!$D:$D,ENTRADAS!$B:$B,$B91,ENTRADAS!$I:$I,H$40)-SUMIFS(SAÍDAS!$D:$D,SAÍDAS!$B:$B,$B91,SAÍDAS!$H:$H,H$40)+SUMIFS(AJUSTE!$D:$D,AJUSTE!$B:$B,$B91,AJUSTE!$H:$H,H$40)</f>
        <v>0</v>
      </c>
      <c r="J91" s="161">
        <f>I91+SUMIFS(ENTRADAS!$D:$D,ENTRADAS!$B:$B,$B91,ENTRADAS!$I:$I,I$40)-SUMIFS(SAÍDAS!$D:$D,SAÍDAS!$B:$B,$B91,SAÍDAS!$H:$H,I$40)+SUMIFS(AJUSTE!$D:$D,AJUSTE!$B:$B,$B91,AJUSTE!$H:$H,I$40)</f>
        <v>0</v>
      </c>
      <c r="K91" s="161">
        <f>J91+SUMIFS(ENTRADAS!$D:$D,ENTRADAS!$B:$B,$B91,ENTRADAS!$I:$I,J$40)-SUMIFS(SAÍDAS!$D:$D,SAÍDAS!$B:$B,$B91,SAÍDAS!$H:$H,J$40)+SUMIFS(AJUSTE!$D:$D,AJUSTE!$B:$B,$B91,AJUSTE!$H:$H,J$40)</f>
        <v>0</v>
      </c>
      <c r="L91" s="161">
        <f>K91+SUMIFS(ENTRADAS!$D:$D,ENTRADAS!$B:$B,$B91,ENTRADAS!$I:$I,K$40)-SUMIFS(SAÍDAS!$D:$D,SAÍDAS!$B:$B,$B91,SAÍDAS!$H:$H,K$40)+SUMIFS(AJUSTE!$D:$D,AJUSTE!$B:$B,$B91,AJUSTE!$H:$H,K$40)</f>
        <v>0</v>
      </c>
      <c r="M91" s="161">
        <f>L91+SUMIFS(ENTRADAS!$D:$D,ENTRADAS!$B:$B,$B91,ENTRADAS!$I:$I,L$40)-SUMIFS(SAÍDAS!$D:$D,SAÍDAS!$B:$B,$B91,SAÍDAS!$H:$H,L$40)+SUMIFS(AJUSTE!$D:$D,AJUSTE!$B:$B,$B91,AJUSTE!$H:$H,L$40)</f>
        <v>0</v>
      </c>
      <c r="N91" s="161">
        <f>M91+SUMIFS(ENTRADAS!$D:$D,ENTRADAS!$B:$B,$B91,ENTRADAS!$I:$I,M$40)-SUMIFS(SAÍDAS!$D:$D,SAÍDAS!$B:$B,$B91,SAÍDAS!$H:$H,M$40)+SUMIFS(AJUSTE!$D:$D,AJUSTE!$B:$B,$B91,AJUSTE!$H:$H,M$40)</f>
        <v>0</v>
      </c>
      <c r="P91" s="160">
        <f>CADASTRO!A55</f>
        <v>0</v>
      </c>
      <c r="Q91" s="160">
        <f>CADASTRO!B55</f>
        <v>0</v>
      </c>
      <c r="R91" s="161">
        <f ca="1">IF(R$39&gt;=$AD$39,0,SUMIFS(SAÍDAS!$D:$D,SAÍDAS!$B:$B,Base!$Q91,SAÍDAS!$H:$H,Base!R$40))</f>
        <v>0</v>
      </c>
      <c r="S91" s="161">
        <f ca="1">IF(S$39&gt;=$AD$39,0,SUMIFS(SAÍDAS!$D:$D,SAÍDAS!$B:$B,Base!$Q91,SAÍDAS!$H:$H,Base!S$40))</f>
        <v>0</v>
      </c>
      <c r="T91" s="161">
        <f ca="1">IF(T$39&gt;=$AD$39,0,SUMIFS(SAÍDAS!$D:$D,SAÍDAS!$B:$B,Base!$Q91,SAÍDAS!$H:$H,Base!T$40))</f>
        <v>0</v>
      </c>
      <c r="U91" s="161">
        <f ca="1">IF(U$39&gt;=$AD$39,0,SUMIFS(SAÍDAS!$D:$D,SAÍDAS!$B:$B,Base!$Q91,SAÍDAS!$H:$H,Base!U$40))</f>
        <v>0</v>
      </c>
      <c r="V91" s="161">
        <f ca="1">IF(V$39&gt;=$AD$39,0,SUMIFS(SAÍDAS!$D:$D,SAÍDAS!$B:$B,Base!$Q91,SAÍDAS!$H:$H,Base!V$40))</f>
        <v>0</v>
      </c>
      <c r="W91" s="161">
        <f ca="1">IF(W$39&gt;=$AD$39,0,SUMIFS(SAÍDAS!$D:$D,SAÍDAS!$B:$B,Base!$Q91,SAÍDAS!$H:$H,Base!W$40))</f>
        <v>0</v>
      </c>
      <c r="X91" s="161">
        <f ca="1">IF(X$39&gt;=$AD$39,0,SUMIFS(SAÍDAS!$D:$D,SAÍDAS!$B:$B,Base!$Q91,SAÍDAS!$H:$H,Base!X$40))</f>
        <v>0</v>
      </c>
      <c r="Y91" s="161">
        <f ca="1">IF(Y$39&gt;=$AD$39,0,SUMIFS(SAÍDAS!$D:$D,SAÍDAS!$B:$B,Base!$Q91,SAÍDAS!$H:$H,Base!Y$40))</f>
        <v>0</v>
      </c>
      <c r="Z91" s="161">
        <f ca="1">IF(Z$39&gt;=$AD$39,0,SUMIFS(SAÍDAS!$D:$D,SAÍDAS!$B:$B,Base!$Q91,SAÍDAS!$H:$H,Base!Z$40))</f>
        <v>0</v>
      </c>
      <c r="AA91" s="161">
        <f ca="1">IF(AA$39&gt;=$AD$39,0,SUMIFS(SAÍDAS!$D:$D,SAÍDAS!$B:$B,Base!$Q91,SAÍDAS!$H:$H,Base!AA$40))</f>
        <v>0</v>
      </c>
      <c r="AB91" s="161">
        <f ca="1">IF(AB$39&gt;=$AD$39,0,SUMIFS(SAÍDAS!$D:$D,SAÍDAS!$B:$B,Base!$Q91,SAÍDAS!$H:$H,Base!AB$40))</f>
        <v>0</v>
      </c>
      <c r="AC91" s="161">
        <f ca="1">IF(AC$39&gt;=$AD$39,0,SUMIFS(SAÍDAS!$D:$D,SAÍDAS!$B:$B,Base!$Q91,SAÍDAS!$H:$H,Base!AC$40))</f>
        <v>0</v>
      </c>
      <c r="AD91" s="160">
        <f t="shared" ca="1" si="8"/>
        <v>0</v>
      </c>
    </row>
    <row r="92" spans="1:30" x14ac:dyDescent="0.25">
      <c r="A92" s="160">
        <f>CADASTRO!A56</f>
        <v>0</v>
      </c>
      <c r="B92" s="160">
        <f>CADASTRO!B56</f>
        <v>0</v>
      </c>
      <c r="C92" s="161">
        <f>CADASTRO!D56</f>
        <v>0</v>
      </c>
      <c r="D92" s="161">
        <f>C92+SUMIFS(ENTRADAS!$D:$D,ENTRADAS!$B:$B,$B92,ENTRADAS!$I:$I,C$40)-SUMIFS(SAÍDAS!$D:$D,SAÍDAS!$B:$B,$B92,SAÍDAS!$H:$H,C$40)+SUMIFS(AJUSTE!$D:$D,AJUSTE!$B:$B,$B92,AJUSTE!$H:$H,C$40)</f>
        <v>0</v>
      </c>
      <c r="E92" s="161">
        <f>D92+SUMIFS(ENTRADAS!$D:$D,ENTRADAS!$B:$B,$B92,ENTRADAS!$I:$I,D$40)-SUMIFS(SAÍDAS!$D:$D,SAÍDAS!$B:$B,$B92,SAÍDAS!$H:$H,D$40)+SUMIFS(AJUSTE!$D:$D,AJUSTE!$B:$B,$B92,AJUSTE!$H:$H,D$40)</f>
        <v>0</v>
      </c>
      <c r="F92" s="161">
        <f>E92+SUMIFS(ENTRADAS!$D:$D,ENTRADAS!$B:$B,$B92,ENTRADAS!$I:$I,E$40)-SUMIFS(SAÍDAS!$D:$D,SAÍDAS!$B:$B,$B92,SAÍDAS!$H:$H,E$40)+SUMIFS(AJUSTE!$D:$D,AJUSTE!$B:$B,$B92,AJUSTE!$H:$H,E$40)</f>
        <v>0</v>
      </c>
      <c r="G92" s="161">
        <f>F92+SUMIFS(ENTRADAS!$D:$D,ENTRADAS!$B:$B,$B92,ENTRADAS!$I:$I,F$40)-SUMIFS(SAÍDAS!$D:$D,SAÍDAS!$B:$B,$B92,SAÍDAS!$H:$H,F$40)+SUMIFS(AJUSTE!$D:$D,AJUSTE!$B:$B,$B92,AJUSTE!$H:$H,F$40)</f>
        <v>0</v>
      </c>
      <c r="H92" s="161">
        <f>G92+SUMIFS(ENTRADAS!$D:$D,ENTRADAS!$B:$B,$B92,ENTRADAS!$I:$I,G$40)-SUMIFS(SAÍDAS!$D:$D,SAÍDAS!$B:$B,$B92,SAÍDAS!$H:$H,G$40)+SUMIFS(AJUSTE!$D:$D,AJUSTE!$B:$B,$B92,AJUSTE!$H:$H,G$40)</f>
        <v>0</v>
      </c>
      <c r="I92" s="161">
        <f>H92+SUMIFS(ENTRADAS!$D:$D,ENTRADAS!$B:$B,$B92,ENTRADAS!$I:$I,H$40)-SUMIFS(SAÍDAS!$D:$D,SAÍDAS!$B:$B,$B92,SAÍDAS!$H:$H,H$40)+SUMIFS(AJUSTE!$D:$D,AJUSTE!$B:$B,$B92,AJUSTE!$H:$H,H$40)</f>
        <v>0</v>
      </c>
      <c r="J92" s="161">
        <f>I92+SUMIFS(ENTRADAS!$D:$D,ENTRADAS!$B:$B,$B92,ENTRADAS!$I:$I,I$40)-SUMIFS(SAÍDAS!$D:$D,SAÍDAS!$B:$B,$B92,SAÍDAS!$H:$H,I$40)+SUMIFS(AJUSTE!$D:$D,AJUSTE!$B:$B,$B92,AJUSTE!$H:$H,I$40)</f>
        <v>0</v>
      </c>
      <c r="K92" s="161">
        <f>J92+SUMIFS(ENTRADAS!$D:$D,ENTRADAS!$B:$B,$B92,ENTRADAS!$I:$I,J$40)-SUMIFS(SAÍDAS!$D:$D,SAÍDAS!$B:$B,$B92,SAÍDAS!$H:$H,J$40)+SUMIFS(AJUSTE!$D:$D,AJUSTE!$B:$B,$B92,AJUSTE!$H:$H,J$40)</f>
        <v>0</v>
      </c>
      <c r="L92" s="161">
        <f>K92+SUMIFS(ENTRADAS!$D:$D,ENTRADAS!$B:$B,$B92,ENTRADAS!$I:$I,K$40)-SUMIFS(SAÍDAS!$D:$D,SAÍDAS!$B:$B,$B92,SAÍDAS!$H:$H,K$40)+SUMIFS(AJUSTE!$D:$D,AJUSTE!$B:$B,$B92,AJUSTE!$H:$H,K$40)</f>
        <v>0</v>
      </c>
      <c r="M92" s="161">
        <f>L92+SUMIFS(ENTRADAS!$D:$D,ENTRADAS!$B:$B,$B92,ENTRADAS!$I:$I,L$40)-SUMIFS(SAÍDAS!$D:$D,SAÍDAS!$B:$B,$B92,SAÍDAS!$H:$H,L$40)+SUMIFS(AJUSTE!$D:$D,AJUSTE!$B:$B,$B92,AJUSTE!$H:$H,L$40)</f>
        <v>0</v>
      </c>
      <c r="N92" s="161">
        <f>M92+SUMIFS(ENTRADAS!$D:$D,ENTRADAS!$B:$B,$B92,ENTRADAS!$I:$I,M$40)-SUMIFS(SAÍDAS!$D:$D,SAÍDAS!$B:$B,$B92,SAÍDAS!$H:$H,M$40)+SUMIFS(AJUSTE!$D:$D,AJUSTE!$B:$B,$B92,AJUSTE!$H:$H,M$40)</f>
        <v>0</v>
      </c>
      <c r="P92" s="160">
        <f>CADASTRO!A56</f>
        <v>0</v>
      </c>
      <c r="Q92" s="160">
        <f>CADASTRO!B56</f>
        <v>0</v>
      </c>
      <c r="R92" s="161">
        <f ca="1">IF(R$39&gt;=$AD$39,0,SUMIFS(SAÍDAS!$D:$D,SAÍDAS!$B:$B,Base!$Q92,SAÍDAS!$H:$H,Base!R$40))</f>
        <v>0</v>
      </c>
      <c r="S92" s="161">
        <f ca="1">IF(S$39&gt;=$AD$39,0,SUMIFS(SAÍDAS!$D:$D,SAÍDAS!$B:$B,Base!$Q92,SAÍDAS!$H:$H,Base!S$40))</f>
        <v>0</v>
      </c>
      <c r="T92" s="161">
        <f ca="1">IF(T$39&gt;=$AD$39,0,SUMIFS(SAÍDAS!$D:$D,SAÍDAS!$B:$B,Base!$Q92,SAÍDAS!$H:$H,Base!T$40))</f>
        <v>0</v>
      </c>
      <c r="U92" s="161">
        <f ca="1">IF(U$39&gt;=$AD$39,0,SUMIFS(SAÍDAS!$D:$D,SAÍDAS!$B:$B,Base!$Q92,SAÍDAS!$H:$H,Base!U$40))</f>
        <v>0</v>
      </c>
      <c r="V92" s="161">
        <f ca="1">IF(V$39&gt;=$AD$39,0,SUMIFS(SAÍDAS!$D:$D,SAÍDAS!$B:$B,Base!$Q92,SAÍDAS!$H:$H,Base!V$40))</f>
        <v>0</v>
      </c>
      <c r="W92" s="161">
        <f ca="1">IF(W$39&gt;=$AD$39,0,SUMIFS(SAÍDAS!$D:$D,SAÍDAS!$B:$B,Base!$Q92,SAÍDAS!$H:$H,Base!W$40))</f>
        <v>0</v>
      </c>
      <c r="X92" s="161">
        <f ca="1">IF(X$39&gt;=$AD$39,0,SUMIFS(SAÍDAS!$D:$D,SAÍDAS!$B:$B,Base!$Q92,SAÍDAS!$H:$H,Base!X$40))</f>
        <v>0</v>
      </c>
      <c r="Y92" s="161">
        <f ca="1">IF(Y$39&gt;=$AD$39,0,SUMIFS(SAÍDAS!$D:$D,SAÍDAS!$B:$B,Base!$Q92,SAÍDAS!$H:$H,Base!Y$40))</f>
        <v>0</v>
      </c>
      <c r="Z92" s="161">
        <f ca="1">IF(Z$39&gt;=$AD$39,0,SUMIFS(SAÍDAS!$D:$D,SAÍDAS!$B:$B,Base!$Q92,SAÍDAS!$H:$H,Base!Z$40))</f>
        <v>0</v>
      </c>
      <c r="AA92" s="161">
        <f ca="1">IF(AA$39&gt;=$AD$39,0,SUMIFS(SAÍDAS!$D:$D,SAÍDAS!$B:$B,Base!$Q92,SAÍDAS!$H:$H,Base!AA$40))</f>
        <v>0</v>
      </c>
      <c r="AB92" s="161">
        <f ca="1">IF(AB$39&gt;=$AD$39,0,SUMIFS(SAÍDAS!$D:$D,SAÍDAS!$B:$B,Base!$Q92,SAÍDAS!$H:$H,Base!AB$40))</f>
        <v>0</v>
      </c>
      <c r="AC92" s="161">
        <f ca="1">IF(AC$39&gt;=$AD$39,0,SUMIFS(SAÍDAS!$D:$D,SAÍDAS!$B:$B,Base!$Q92,SAÍDAS!$H:$H,Base!AC$40))</f>
        <v>0</v>
      </c>
      <c r="AD92" s="160">
        <f t="shared" ca="1" si="8"/>
        <v>0</v>
      </c>
    </row>
    <row r="93" spans="1:30" x14ac:dyDescent="0.25">
      <c r="A93" s="160">
        <f>CADASTRO!A57</f>
        <v>0</v>
      </c>
      <c r="B93" s="160">
        <f>CADASTRO!B57</f>
        <v>0</v>
      </c>
      <c r="C93" s="161">
        <f>CADASTRO!D57</f>
        <v>0</v>
      </c>
      <c r="D93" s="161">
        <f>C93+SUMIFS(ENTRADAS!$D:$D,ENTRADAS!$B:$B,$B93,ENTRADAS!$I:$I,C$40)-SUMIFS(SAÍDAS!$D:$D,SAÍDAS!$B:$B,$B93,SAÍDAS!$H:$H,C$40)+SUMIFS(AJUSTE!$D:$D,AJUSTE!$B:$B,$B93,AJUSTE!$H:$H,C$40)</f>
        <v>0</v>
      </c>
      <c r="E93" s="161">
        <f>D93+SUMIFS(ENTRADAS!$D:$D,ENTRADAS!$B:$B,$B93,ENTRADAS!$I:$I,D$40)-SUMIFS(SAÍDAS!$D:$D,SAÍDAS!$B:$B,$B93,SAÍDAS!$H:$H,D$40)+SUMIFS(AJUSTE!$D:$D,AJUSTE!$B:$B,$B93,AJUSTE!$H:$H,D$40)</f>
        <v>0</v>
      </c>
      <c r="F93" s="161">
        <f>E93+SUMIFS(ENTRADAS!$D:$D,ENTRADAS!$B:$B,$B93,ENTRADAS!$I:$I,E$40)-SUMIFS(SAÍDAS!$D:$D,SAÍDAS!$B:$B,$B93,SAÍDAS!$H:$H,E$40)+SUMIFS(AJUSTE!$D:$D,AJUSTE!$B:$B,$B93,AJUSTE!$H:$H,E$40)</f>
        <v>0</v>
      </c>
      <c r="G93" s="161">
        <f>F93+SUMIFS(ENTRADAS!$D:$D,ENTRADAS!$B:$B,$B93,ENTRADAS!$I:$I,F$40)-SUMIFS(SAÍDAS!$D:$D,SAÍDAS!$B:$B,$B93,SAÍDAS!$H:$H,F$40)+SUMIFS(AJUSTE!$D:$D,AJUSTE!$B:$B,$B93,AJUSTE!$H:$H,F$40)</f>
        <v>0</v>
      </c>
      <c r="H93" s="161">
        <f>G93+SUMIFS(ENTRADAS!$D:$D,ENTRADAS!$B:$B,$B93,ENTRADAS!$I:$I,G$40)-SUMIFS(SAÍDAS!$D:$D,SAÍDAS!$B:$B,$B93,SAÍDAS!$H:$H,G$40)+SUMIFS(AJUSTE!$D:$D,AJUSTE!$B:$B,$B93,AJUSTE!$H:$H,G$40)</f>
        <v>0</v>
      </c>
      <c r="I93" s="161">
        <f>H93+SUMIFS(ENTRADAS!$D:$D,ENTRADAS!$B:$B,$B93,ENTRADAS!$I:$I,H$40)-SUMIFS(SAÍDAS!$D:$D,SAÍDAS!$B:$B,$B93,SAÍDAS!$H:$H,H$40)+SUMIFS(AJUSTE!$D:$D,AJUSTE!$B:$B,$B93,AJUSTE!$H:$H,H$40)</f>
        <v>0</v>
      </c>
      <c r="J93" s="161">
        <f>I93+SUMIFS(ENTRADAS!$D:$D,ENTRADAS!$B:$B,$B93,ENTRADAS!$I:$I,I$40)-SUMIFS(SAÍDAS!$D:$D,SAÍDAS!$B:$B,$B93,SAÍDAS!$H:$H,I$40)+SUMIFS(AJUSTE!$D:$D,AJUSTE!$B:$B,$B93,AJUSTE!$H:$H,I$40)</f>
        <v>0</v>
      </c>
      <c r="K93" s="161">
        <f>J93+SUMIFS(ENTRADAS!$D:$D,ENTRADAS!$B:$B,$B93,ENTRADAS!$I:$I,J$40)-SUMIFS(SAÍDAS!$D:$D,SAÍDAS!$B:$B,$B93,SAÍDAS!$H:$H,J$40)+SUMIFS(AJUSTE!$D:$D,AJUSTE!$B:$B,$B93,AJUSTE!$H:$H,J$40)</f>
        <v>0</v>
      </c>
      <c r="L93" s="161">
        <f>K93+SUMIFS(ENTRADAS!$D:$D,ENTRADAS!$B:$B,$B93,ENTRADAS!$I:$I,K$40)-SUMIFS(SAÍDAS!$D:$D,SAÍDAS!$B:$B,$B93,SAÍDAS!$H:$H,K$40)+SUMIFS(AJUSTE!$D:$D,AJUSTE!$B:$B,$B93,AJUSTE!$H:$H,K$40)</f>
        <v>0</v>
      </c>
      <c r="M93" s="161">
        <f>L93+SUMIFS(ENTRADAS!$D:$D,ENTRADAS!$B:$B,$B93,ENTRADAS!$I:$I,L$40)-SUMIFS(SAÍDAS!$D:$D,SAÍDAS!$B:$B,$B93,SAÍDAS!$H:$H,L$40)+SUMIFS(AJUSTE!$D:$D,AJUSTE!$B:$B,$B93,AJUSTE!$H:$H,L$40)</f>
        <v>0</v>
      </c>
      <c r="N93" s="161">
        <f>M93+SUMIFS(ENTRADAS!$D:$D,ENTRADAS!$B:$B,$B93,ENTRADAS!$I:$I,M$40)-SUMIFS(SAÍDAS!$D:$D,SAÍDAS!$B:$B,$B93,SAÍDAS!$H:$H,M$40)+SUMIFS(AJUSTE!$D:$D,AJUSTE!$B:$B,$B93,AJUSTE!$H:$H,M$40)</f>
        <v>0</v>
      </c>
      <c r="P93" s="160">
        <f>CADASTRO!A57</f>
        <v>0</v>
      </c>
      <c r="Q93" s="160">
        <f>CADASTRO!B57</f>
        <v>0</v>
      </c>
      <c r="R93" s="161">
        <f ca="1">IF(R$39&gt;=$AD$39,0,SUMIFS(SAÍDAS!$D:$D,SAÍDAS!$B:$B,Base!$Q93,SAÍDAS!$H:$H,Base!R$40))</f>
        <v>0</v>
      </c>
      <c r="S93" s="161">
        <f ca="1">IF(S$39&gt;=$AD$39,0,SUMIFS(SAÍDAS!$D:$D,SAÍDAS!$B:$B,Base!$Q93,SAÍDAS!$H:$H,Base!S$40))</f>
        <v>0</v>
      </c>
      <c r="T93" s="161">
        <f ca="1">IF(T$39&gt;=$AD$39,0,SUMIFS(SAÍDAS!$D:$D,SAÍDAS!$B:$B,Base!$Q93,SAÍDAS!$H:$H,Base!T$40))</f>
        <v>0</v>
      </c>
      <c r="U93" s="161">
        <f ca="1">IF(U$39&gt;=$AD$39,0,SUMIFS(SAÍDAS!$D:$D,SAÍDAS!$B:$B,Base!$Q93,SAÍDAS!$H:$H,Base!U$40))</f>
        <v>0</v>
      </c>
      <c r="V93" s="161">
        <f ca="1">IF(V$39&gt;=$AD$39,0,SUMIFS(SAÍDAS!$D:$D,SAÍDAS!$B:$B,Base!$Q93,SAÍDAS!$H:$H,Base!V$40))</f>
        <v>0</v>
      </c>
      <c r="W93" s="161">
        <f ca="1">IF(W$39&gt;=$AD$39,0,SUMIFS(SAÍDAS!$D:$D,SAÍDAS!$B:$B,Base!$Q93,SAÍDAS!$H:$H,Base!W$40))</f>
        <v>0</v>
      </c>
      <c r="X93" s="161">
        <f ca="1">IF(X$39&gt;=$AD$39,0,SUMIFS(SAÍDAS!$D:$D,SAÍDAS!$B:$B,Base!$Q93,SAÍDAS!$H:$H,Base!X$40))</f>
        <v>0</v>
      </c>
      <c r="Y93" s="161">
        <f ca="1">IF(Y$39&gt;=$AD$39,0,SUMIFS(SAÍDAS!$D:$D,SAÍDAS!$B:$B,Base!$Q93,SAÍDAS!$H:$H,Base!Y$40))</f>
        <v>0</v>
      </c>
      <c r="Z93" s="161">
        <f ca="1">IF(Z$39&gt;=$AD$39,0,SUMIFS(SAÍDAS!$D:$D,SAÍDAS!$B:$B,Base!$Q93,SAÍDAS!$H:$H,Base!Z$40))</f>
        <v>0</v>
      </c>
      <c r="AA93" s="161">
        <f ca="1">IF(AA$39&gt;=$AD$39,0,SUMIFS(SAÍDAS!$D:$D,SAÍDAS!$B:$B,Base!$Q93,SAÍDAS!$H:$H,Base!AA$40))</f>
        <v>0</v>
      </c>
      <c r="AB93" s="161">
        <f ca="1">IF(AB$39&gt;=$AD$39,0,SUMIFS(SAÍDAS!$D:$D,SAÍDAS!$B:$B,Base!$Q93,SAÍDAS!$H:$H,Base!AB$40))</f>
        <v>0</v>
      </c>
      <c r="AC93" s="161">
        <f ca="1">IF(AC$39&gt;=$AD$39,0,SUMIFS(SAÍDAS!$D:$D,SAÍDAS!$B:$B,Base!$Q93,SAÍDAS!$H:$H,Base!AC$40))</f>
        <v>0</v>
      </c>
      <c r="AD93" s="160">
        <f t="shared" ca="1" si="8"/>
        <v>0</v>
      </c>
    </row>
    <row r="94" spans="1:30" x14ac:dyDescent="0.25">
      <c r="A94" s="160">
        <f>CADASTRO!A58</f>
        <v>0</v>
      </c>
      <c r="B94" s="160">
        <f>CADASTRO!B58</f>
        <v>0</v>
      </c>
      <c r="C94" s="161">
        <f>CADASTRO!D58</f>
        <v>0</v>
      </c>
      <c r="D94" s="161">
        <f>C94+SUMIFS(ENTRADAS!$D:$D,ENTRADAS!$B:$B,$B94,ENTRADAS!$I:$I,C$40)-SUMIFS(SAÍDAS!$D:$D,SAÍDAS!$B:$B,$B94,SAÍDAS!$H:$H,C$40)+SUMIFS(AJUSTE!$D:$D,AJUSTE!$B:$B,$B94,AJUSTE!$H:$H,C$40)</f>
        <v>0</v>
      </c>
      <c r="E94" s="161">
        <f>D94+SUMIFS(ENTRADAS!$D:$D,ENTRADAS!$B:$B,$B94,ENTRADAS!$I:$I,D$40)-SUMIFS(SAÍDAS!$D:$D,SAÍDAS!$B:$B,$B94,SAÍDAS!$H:$H,D$40)+SUMIFS(AJUSTE!$D:$D,AJUSTE!$B:$B,$B94,AJUSTE!$H:$H,D$40)</f>
        <v>0</v>
      </c>
      <c r="F94" s="161">
        <f>E94+SUMIFS(ENTRADAS!$D:$D,ENTRADAS!$B:$B,$B94,ENTRADAS!$I:$I,E$40)-SUMIFS(SAÍDAS!$D:$D,SAÍDAS!$B:$B,$B94,SAÍDAS!$H:$H,E$40)+SUMIFS(AJUSTE!$D:$D,AJUSTE!$B:$B,$B94,AJUSTE!$H:$H,E$40)</f>
        <v>0</v>
      </c>
      <c r="G94" s="161">
        <f>F94+SUMIFS(ENTRADAS!$D:$D,ENTRADAS!$B:$B,$B94,ENTRADAS!$I:$I,F$40)-SUMIFS(SAÍDAS!$D:$D,SAÍDAS!$B:$B,$B94,SAÍDAS!$H:$H,F$40)+SUMIFS(AJUSTE!$D:$D,AJUSTE!$B:$B,$B94,AJUSTE!$H:$H,F$40)</f>
        <v>0</v>
      </c>
      <c r="H94" s="161">
        <f>G94+SUMIFS(ENTRADAS!$D:$D,ENTRADAS!$B:$B,$B94,ENTRADAS!$I:$I,G$40)-SUMIFS(SAÍDAS!$D:$D,SAÍDAS!$B:$B,$B94,SAÍDAS!$H:$H,G$40)+SUMIFS(AJUSTE!$D:$D,AJUSTE!$B:$B,$B94,AJUSTE!$H:$H,G$40)</f>
        <v>0</v>
      </c>
      <c r="I94" s="161">
        <f>H94+SUMIFS(ENTRADAS!$D:$D,ENTRADAS!$B:$B,$B94,ENTRADAS!$I:$I,H$40)-SUMIFS(SAÍDAS!$D:$D,SAÍDAS!$B:$B,$B94,SAÍDAS!$H:$H,H$40)+SUMIFS(AJUSTE!$D:$D,AJUSTE!$B:$B,$B94,AJUSTE!$H:$H,H$40)</f>
        <v>0</v>
      </c>
      <c r="J94" s="161">
        <f>I94+SUMIFS(ENTRADAS!$D:$D,ENTRADAS!$B:$B,$B94,ENTRADAS!$I:$I,I$40)-SUMIFS(SAÍDAS!$D:$D,SAÍDAS!$B:$B,$B94,SAÍDAS!$H:$H,I$40)+SUMIFS(AJUSTE!$D:$D,AJUSTE!$B:$B,$B94,AJUSTE!$H:$H,I$40)</f>
        <v>0</v>
      </c>
      <c r="K94" s="161">
        <f>J94+SUMIFS(ENTRADAS!$D:$D,ENTRADAS!$B:$B,$B94,ENTRADAS!$I:$I,J$40)-SUMIFS(SAÍDAS!$D:$D,SAÍDAS!$B:$B,$B94,SAÍDAS!$H:$H,J$40)+SUMIFS(AJUSTE!$D:$D,AJUSTE!$B:$B,$B94,AJUSTE!$H:$H,J$40)</f>
        <v>0</v>
      </c>
      <c r="L94" s="161">
        <f>K94+SUMIFS(ENTRADAS!$D:$D,ENTRADAS!$B:$B,$B94,ENTRADAS!$I:$I,K$40)-SUMIFS(SAÍDAS!$D:$D,SAÍDAS!$B:$B,$B94,SAÍDAS!$H:$H,K$40)+SUMIFS(AJUSTE!$D:$D,AJUSTE!$B:$B,$B94,AJUSTE!$H:$H,K$40)</f>
        <v>0</v>
      </c>
      <c r="M94" s="161">
        <f>L94+SUMIFS(ENTRADAS!$D:$D,ENTRADAS!$B:$B,$B94,ENTRADAS!$I:$I,L$40)-SUMIFS(SAÍDAS!$D:$D,SAÍDAS!$B:$B,$B94,SAÍDAS!$H:$H,L$40)+SUMIFS(AJUSTE!$D:$D,AJUSTE!$B:$B,$B94,AJUSTE!$H:$H,L$40)</f>
        <v>0</v>
      </c>
      <c r="N94" s="161">
        <f>M94+SUMIFS(ENTRADAS!$D:$D,ENTRADAS!$B:$B,$B94,ENTRADAS!$I:$I,M$40)-SUMIFS(SAÍDAS!$D:$D,SAÍDAS!$B:$B,$B94,SAÍDAS!$H:$H,M$40)+SUMIFS(AJUSTE!$D:$D,AJUSTE!$B:$B,$B94,AJUSTE!$H:$H,M$40)</f>
        <v>0</v>
      </c>
      <c r="P94" s="160">
        <f>CADASTRO!A58</f>
        <v>0</v>
      </c>
      <c r="Q94" s="160">
        <f>CADASTRO!B58</f>
        <v>0</v>
      </c>
      <c r="R94" s="161">
        <f ca="1">IF(R$39&gt;=$AD$39,0,SUMIFS(SAÍDAS!$D:$D,SAÍDAS!$B:$B,Base!$Q94,SAÍDAS!$H:$H,Base!R$40))</f>
        <v>0</v>
      </c>
      <c r="S94" s="161">
        <f ca="1">IF(S$39&gt;=$AD$39,0,SUMIFS(SAÍDAS!$D:$D,SAÍDAS!$B:$B,Base!$Q94,SAÍDAS!$H:$H,Base!S$40))</f>
        <v>0</v>
      </c>
      <c r="T94" s="161">
        <f ca="1">IF(T$39&gt;=$AD$39,0,SUMIFS(SAÍDAS!$D:$D,SAÍDAS!$B:$B,Base!$Q94,SAÍDAS!$H:$H,Base!T$40))</f>
        <v>0</v>
      </c>
      <c r="U94" s="161">
        <f ca="1">IF(U$39&gt;=$AD$39,0,SUMIFS(SAÍDAS!$D:$D,SAÍDAS!$B:$B,Base!$Q94,SAÍDAS!$H:$H,Base!U$40))</f>
        <v>0</v>
      </c>
      <c r="V94" s="161">
        <f ca="1">IF(V$39&gt;=$AD$39,0,SUMIFS(SAÍDAS!$D:$D,SAÍDAS!$B:$B,Base!$Q94,SAÍDAS!$H:$H,Base!V$40))</f>
        <v>0</v>
      </c>
      <c r="W94" s="161">
        <f ca="1">IF(W$39&gt;=$AD$39,0,SUMIFS(SAÍDAS!$D:$D,SAÍDAS!$B:$B,Base!$Q94,SAÍDAS!$H:$H,Base!W$40))</f>
        <v>0</v>
      </c>
      <c r="X94" s="161">
        <f ca="1">IF(X$39&gt;=$AD$39,0,SUMIFS(SAÍDAS!$D:$D,SAÍDAS!$B:$B,Base!$Q94,SAÍDAS!$H:$H,Base!X$40))</f>
        <v>0</v>
      </c>
      <c r="Y94" s="161">
        <f ca="1">IF(Y$39&gt;=$AD$39,0,SUMIFS(SAÍDAS!$D:$D,SAÍDAS!$B:$B,Base!$Q94,SAÍDAS!$H:$H,Base!Y$40))</f>
        <v>0</v>
      </c>
      <c r="Z94" s="161">
        <f ca="1">IF(Z$39&gt;=$AD$39,0,SUMIFS(SAÍDAS!$D:$D,SAÍDAS!$B:$B,Base!$Q94,SAÍDAS!$H:$H,Base!Z$40))</f>
        <v>0</v>
      </c>
      <c r="AA94" s="161">
        <f ca="1">IF(AA$39&gt;=$AD$39,0,SUMIFS(SAÍDAS!$D:$D,SAÍDAS!$B:$B,Base!$Q94,SAÍDAS!$H:$H,Base!AA$40))</f>
        <v>0</v>
      </c>
      <c r="AB94" s="161">
        <f ca="1">IF(AB$39&gt;=$AD$39,0,SUMIFS(SAÍDAS!$D:$D,SAÍDAS!$B:$B,Base!$Q94,SAÍDAS!$H:$H,Base!AB$40))</f>
        <v>0</v>
      </c>
      <c r="AC94" s="161">
        <f ca="1">IF(AC$39&gt;=$AD$39,0,SUMIFS(SAÍDAS!$D:$D,SAÍDAS!$B:$B,Base!$Q94,SAÍDAS!$H:$H,Base!AC$40))</f>
        <v>0</v>
      </c>
      <c r="AD94" s="160">
        <f t="shared" ca="1" si="8"/>
        <v>0</v>
      </c>
    </row>
    <row r="95" spans="1:30" x14ac:dyDescent="0.25">
      <c r="A95" s="160">
        <f>CADASTRO!A59</f>
        <v>0</v>
      </c>
      <c r="B95" s="160">
        <f>CADASTRO!B59</f>
        <v>0</v>
      </c>
      <c r="C95" s="161">
        <f>CADASTRO!D59</f>
        <v>0</v>
      </c>
      <c r="D95" s="161">
        <f>C95+SUMIFS(ENTRADAS!$D:$D,ENTRADAS!$B:$B,$B95,ENTRADAS!$I:$I,C$40)-SUMIFS(SAÍDAS!$D:$D,SAÍDAS!$B:$B,$B95,SAÍDAS!$H:$H,C$40)+SUMIFS(AJUSTE!$D:$D,AJUSTE!$B:$B,$B95,AJUSTE!$H:$H,C$40)</f>
        <v>0</v>
      </c>
      <c r="E95" s="161">
        <f>D95+SUMIFS(ENTRADAS!$D:$D,ENTRADAS!$B:$B,$B95,ENTRADAS!$I:$I,D$40)-SUMIFS(SAÍDAS!$D:$D,SAÍDAS!$B:$B,$B95,SAÍDAS!$H:$H,D$40)+SUMIFS(AJUSTE!$D:$D,AJUSTE!$B:$B,$B95,AJUSTE!$H:$H,D$40)</f>
        <v>0</v>
      </c>
      <c r="F95" s="161">
        <f>E95+SUMIFS(ENTRADAS!$D:$D,ENTRADAS!$B:$B,$B95,ENTRADAS!$I:$I,E$40)-SUMIFS(SAÍDAS!$D:$D,SAÍDAS!$B:$B,$B95,SAÍDAS!$H:$H,E$40)+SUMIFS(AJUSTE!$D:$D,AJUSTE!$B:$B,$B95,AJUSTE!$H:$H,E$40)</f>
        <v>0</v>
      </c>
      <c r="G95" s="161">
        <f>F95+SUMIFS(ENTRADAS!$D:$D,ENTRADAS!$B:$B,$B95,ENTRADAS!$I:$I,F$40)-SUMIFS(SAÍDAS!$D:$D,SAÍDAS!$B:$B,$B95,SAÍDAS!$H:$H,F$40)+SUMIFS(AJUSTE!$D:$D,AJUSTE!$B:$B,$B95,AJUSTE!$H:$H,F$40)</f>
        <v>0</v>
      </c>
      <c r="H95" s="161">
        <f>G95+SUMIFS(ENTRADAS!$D:$D,ENTRADAS!$B:$B,$B95,ENTRADAS!$I:$I,G$40)-SUMIFS(SAÍDAS!$D:$D,SAÍDAS!$B:$B,$B95,SAÍDAS!$H:$H,G$40)+SUMIFS(AJUSTE!$D:$D,AJUSTE!$B:$B,$B95,AJUSTE!$H:$H,G$40)</f>
        <v>0</v>
      </c>
      <c r="I95" s="161">
        <f>H95+SUMIFS(ENTRADAS!$D:$D,ENTRADAS!$B:$B,$B95,ENTRADAS!$I:$I,H$40)-SUMIFS(SAÍDAS!$D:$D,SAÍDAS!$B:$B,$B95,SAÍDAS!$H:$H,H$40)+SUMIFS(AJUSTE!$D:$D,AJUSTE!$B:$B,$B95,AJUSTE!$H:$H,H$40)</f>
        <v>0</v>
      </c>
      <c r="J95" s="161">
        <f>I95+SUMIFS(ENTRADAS!$D:$D,ENTRADAS!$B:$B,$B95,ENTRADAS!$I:$I,I$40)-SUMIFS(SAÍDAS!$D:$D,SAÍDAS!$B:$B,$B95,SAÍDAS!$H:$H,I$40)+SUMIFS(AJUSTE!$D:$D,AJUSTE!$B:$B,$B95,AJUSTE!$H:$H,I$40)</f>
        <v>0</v>
      </c>
      <c r="K95" s="161">
        <f>J95+SUMIFS(ENTRADAS!$D:$D,ENTRADAS!$B:$B,$B95,ENTRADAS!$I:$I,J$40)-SUMIFS(SAÍDAS!$D:$D,SAÍDAS!$B:$B,$B95,SAÍDAS!$H:$H,J$40)+SUMIFS(AJUSTE!$D:$D,AJUSTE!$B:$B,$B95,AJUSTE!$H:$H,J$40)</f>
        <v>0</v>
      </c>
      <c r="L95" s="161">
        <f>K95+SUMIFS(ENTRADAS!$D:$D,ENTRADAS!$B:$B,$B95,ENTRADAS!$I:$I,K$40)-SUMIFS(SAÍDAS!$D:$D,SAÍDAS!$B:$B,$B95,SAÍDAS!$H:$H,K$40)+SUMIFS(AJUSTE!$D:$D,AJUSTE!$B:$B,$B95,AJUSTE!$H:$H,K$40)</f>
        <v>0</v>
      </c>
      <c r="M95" s="161">
        <f>L95+SUMIFS(ENTRADAS!$D:$D,ENTRADAS!$B:$B,$B95,ENTRADAS!$I:$I,L$40)-SUMIFS(SAÍDAS!$D:$D,SAÍDAS!$B:$B,$B95,SAÍDAS!$H:$H,L$40)+SUMIFS(AJUSTE!$D:$D,AJUSTE!$B:$B,$B95,AJUSTE!$H:$H,L$40)</f>
        <v>0</v>
      </c>
      <c r="N95" s="161">
        <f>M95+SUMIFS(ENTRADAS!$D:$D,ENTRADAS!$B:$B,$B95,ENTRADAS!$I:$I,M$40)-SUMIFS(SAÍDAS!$D:$D,SAÍDAS!$B:$B,$B95,SAÍDAS!$H:$H,M$40)+SUMIFS(AJUSTE!$D:$D,AJUSTE!$B:$B,$B95,AJUSTE!$H:$H,M$40)</f>
        <v>0</v>
      </c>
      <c r="P95" s="160">
        <f>CADASTRO!A59</f>
        <v>0</v>
      </c>
      <c r="Q95" s="160">
        <f>CADASTRO!B59</f>
        <v>0</v>
      </c>
      <c r="R95" s="161">
        <f ca="1">IF(R$39&gt;=$AD$39,0,SUMIFS(SAÍDAS!$D:$D,SAÍDAS!$B:$B,Base!$Q95,SAÍDAS!$H:$H,Base!R$40))</f>
        <v>0</v>
      </c>
      <c r="S95" s="161">
        <f ca="1">IF(S$39&gt;=$AD$39,0,SUMIFS(SAÍDAS!$D:$D,SAÍDAS!$B:$B,Base!$Q95,SAÍDAS!$H:$H,Base!S$40))</f>
        <v>0</v>
      </c>
      <c r="T95" s="161">
        <f ca="1">IF(T$39&gt;=$AD$39,0,SUMIFS(SAÍDAS!$D:$D,SAÍDAS!$B:$B,Base!$Q95,SAÍDAS!$H:$H,Base!T$40))</f>
        <v>0</v>
      </c>
      <c r="U95" s="161">
        <f ca="1">IF(U$39&gt;=$AD$39,0,SUMIFS(SAÍDAS!$D:$D,SAÍDAS!$B:$B,Base!$Q95,SAÍDAS!$H:$H,Base!U$40))</f>
        <v>0</v>
      </c>
      <c r="V95" s="161">
        <f ca="1">IF(V$39&gt;=$AD$39,0,SUMIFS(SAÍDAS!$D:$D,SAÍDAS!$B:$B,Base!$Q95,SAÍDAS!$H:$H,Base!V$40))</f>
        <v>0</v>
      </c>
      <c r="W95" s="161">
        <f ca="1">IF(W$39&gt;=$AD$39,0,SUMIFS(SAÍDAS!$D:$D,SAÍDAS!$B:$B,Base!$Q95,SAÍDAS!$H:$H,Base!W$40))</f>
        <v>0</v>
      </c>
      <c r="X95" s="161">
        <f ca="1">IF(X$39&gt;=$AD$39,0,SUMIFS(SAÍDAS!$D:$D,SAÍDAS!$B:$B,Base!$Q95,SAÍDAS!$H:$H,Base!X$40))</f>
        <v>0</v>
      </c>
      <c r="Y95" s="161">
        <f ca="1">IF(Y$39&gt;=$AD$39,0,SUMIFS(SAÍDAS!$D:$D,SAÍDAS!$B:$B,Base!$Q95,SAÍDAS!$H:$H,Base!Y$40))</f>
        <v>0</v>
      </c>
      <c r="Z95" s="161">
        <f ca="1">IF(Z$39&gt;=$AD$39,0,SUMIFS(SAÍDAS!$D:$D,SAÍDAS!$B:$B,Base!$Q95,SAÍDAS!$H:$H,Base!Z$40))</f>
        <v>0</v>
      </c>
      <c r="AA95" s="161">
        <f ca="1">IF(AA$39&gt;=$AD$39,0,SUMIFS(SAÍDAS!$D:$D,SAÍDAS!$B:$B,Base!$Q95,SAÍDAS!$H:$H,Base!AA$40))</f>
        <v>0</v>
      </c>
      <c r="AB95" s="161">
        <f ca="1">IF(AB$39&gt;=$AD$39,0,SUMIFS(SAÍDAS!$D:$D,SAÍDAS!$B:$B,Base!$Q95,SAÍDAS!$H:$H,Base!AB$40))</f>
        <v>0</v>
      </c>
      <c r="AC95" s="161">
        <f ca="1">IF(AC$39&gt;=$AD$39,0,SUMIFS(SAÍDAS!$D:$D,SAÍDAS!$B:$B,Base!$Q95,SAÍDAS!$H:$H,Base!AC$40))</f>
        <v>0</v>
      </c>
      <c r="AD95" s="160">
        <f t="shared" ca="1" si="8"/>
        <v>0</v>
      </c>
    </row>
    <row r="96" spans="1:30" x14ac:dyDescent="0.25">
      <c r="A96" s="160">
        <f>CADASTRO!A60</f>
        <v>0</v>
      </c>
      <c r="B96" s="160">
        <f>CADASTRO!B60</f>
        <v>0</v>
      </c>
      <c r="C96" s="161">
        <f>CADASTRO!D60</f>
        <v>0</v>
      </c>
      <c r="D96" s="161">
        <f>C96+SUMIFS(ENTRADAS!$D:$D,ENTRADAS!$B:$B,$B96,ENTRADAS!$I:$I,C$40)-SUMIFS(SAÍDAS!$D:$D,SAÍDAS!$B:$B,$B96,SAÍDAS!$H:$H,C$40)+SUMIFS(AJUSTE!$D:$D,AJUSTE!$B:$B,$B96,AJUSTE!$H:$H,C$40)</f>
        <v>0</v>
      </c>
      <c r="E96" s="161">
        <f>D96+SUMIFS(ENTRADAS!$D:$D,ENTRADAS!$B:$B,$B96,ENTRADAS!$I:$I,D$40)-SUMIFS(SAÍDAS!$D:$D,SAÍDAS!$B:$B,$B96,SAÍDAS!$H:$H,D$40)+SUMIFS(AJUSTE!$D:$D,AJUSTE!$B:$B,$B96,AJUSTE!$H:$H,D$40)</f>
        <v>0</v>
      </c>
      <c r="F96" s="161">
        <f>E96+SUMIFS(ENTRADAS!$D:$D,ENTRADAS!$B:$B,$B96,ENTRADAS!$I:$I,E$40)-SUMIFS(SAÍDAS!$D:$D,SAÍDAS!$B:$B,$B96,SAÍDAS!$H:$H,E$40)+SUMIFS(AJUSTE!$D:$D,AJUSTE!$B:$B,$B96,AJUSTE!$H:$H,E$40)</f>
        <v>0</v>
      </c>
      <c r="G96" s="161">
        <f>F96+SUMIFS(ENTRADAS!$D:$D,ENTRADAS!$B:$B,$B96,ENTRADAS!$I:$I,F$40)-SUMIFS(SAÍDAS!$D:$D,SAÍDAS!$B:$B,$B96,SAÍDAS!$H:$H,F$40)+SUMIFS(AJUSTE!$D:$D,AJUSTE!$B:$B,$B96,AJUSTE!$H:$H,F$40)</f>
        <v>0</v>
      </c>
      <c r="H96" s="161">
        <f>G96+SUMIFS(ENTRADAS!$D:$D,ENTRADAS!$B:$B,$B96,ENTRADAS!$I:$I,G$40)-SUMIFS(SAÍDAS!$D:$D,SAÍDAS!$B:$B,$B96,SAÍDAS!$H:$H,G$40)+SUMIFS(AJUSTE!$D:$D,AJUSTE!$B:$B,$B96,AJUSTE!$H:$H,G$40)</f>
        <v>0</v>
      </c>
      <c r="I96" s="161">
        <f>H96+SUMIFS(ENTRADAS!$D:$D,ENTRADAS!$B:$B,$B96,ENTRADAS!$I:$I,H$40)-SUMIFS(SAÍDAS!$D:$D,SAÍDAS!$B:$B,$B96,SAÍDAS!$H:$H,H$40)+SUMIFS(AJUSTE!$D:$D,AJUSTE!$B:$B,$B96,AJUSTE!$H:$H,H$40)</f>
        <v>0</v>
      </c>
      <c r="J96" s="161">
        <f>I96+SUMIFS(ENTRADAS!$D:$D,ENTRADAS!$B:$B,$B96,ENTRADAS!$I:$I,I$40)-SUMIFS(SAÍDAS!$D:$D,SAÍDAS!$B:$B,$B96,SAÍDAS!$H:$H,I$40)+SUMIFS(AJUSTE!$D:$D,AJUSTE!$B:$B,$B96,AJUSTE!$H:$H,I$40)</f>
        <v>0</v>
      </c>
      <c r="K96" s="161">
        <f>J96+SUMIFS(ENTRADAS!$D:$D,ENTRADAS!$B:$B,$B96,ENTRADAS!$I:$I,J$40)-SUMIFS(SAÍDAS!$D:$D,SAÍDAS!$B:$B,$B96,SAÍDAS!$H:$H,J$40)+SUMIFS(AJUSTE!$D:$D,AJUSTE!$B:$B,$B96,AJUSTE!$H:$H,J$40)</f>
        <v>0</v>
      </c>
      <c r="L96" s="161">
        <f>K96+SUMIFS(ENTRADAS!$D:$D,ENTRADAS!$B:$B,$B96,ENTRADAS!$I:$I,K$40)-SUMIFS(SAÍDAS!$D:$D,SAÍDAS!$B:$B,$B96,SAÍDAS!$H:$H,K$40)+SUMIFS(AJUSTE!$D:$D,AJUSTE!$B:$B,$B96,AJUSTE!$H:$H,K$40)</f>
        <v>0</v>
      </c>
      <c r="M96" s="161">
        <f>L96+SUMIFS(ENTRADAS!$D:$D,ENTRADAS!$B:$B,$B96,ENTRADAS!$I:$I,L$40)-SUMIFS(SAÍDAS!$D:$D,SAÍDAS!$B:$B,$B96,SAÍDAS!$H:$H,L$40)+SUMIFS(AJUSTE!$D:$D,AJUSTE!$B:$B,$B96,AJUSTE!$H:$H,L$40)</f>
        <v>0</v>
      </c>
      <c r="N96" s="161">
        <f>M96+SUMIFS(ENTRADAS!$D:$D,ENTRADAS!$B:$B,$B96,ENTRADAS!$I:$I,M$40)-SUMIFS(SAÍDAS!$D:$D,SAÍDAS!$B:$B,$B96,SAÍDAS!$H:$H,M$40)+SUMIFS(AJUSTE!$D:$D,AJUSTE!$B:$B,$B96,AJUSTE!$H:$H,M$40)</f>
        <v>0</v>
      </c>
      <c r="P96" s="160">
        <f>CADASTRO!A60</f>
        <v>0</v>
      </c>
      <c r="Q96" s="160">
        <f>CADASTRO!B60</f>
        <v>0</v>
      </c>
      <c r="R96" s="161">
        <f ca="1">IF(R$39&gt;=$AD$39,0,SUMIFS(SAÍDAS!$D:$D,SAÍDAS!$B:$B,Base!$Q96,SAÍDAS!$H:$H,Base!R$40))</f>
        <v>0</v>
      </c>
      <c r="S96" s="161">
        <f ca="1">IF(S$39&gt;=$AD$39,0,SUMIFS(SAÍDAS!$D:$D,SAÍDAS!$B:$B,Base!$Q96,SAÍDAS!$H:$H,Base!S$40))</f>
        <v>0</v>
      </c>
      <c r="T96" s="161">
        <f ca="1">IF(T$39&gt;=$AD$39,0,SUMIFS(SAÍDAS!$D:$D,SAÍDAS!$B:$B,Base!$Q96,SAÍDAS!$H:$H,Base!T$40))</f>
        <v>0</v>
      </c>
      <c r="U96" s="161">
        <f ca="1">IF(U$39&gt;=$AD$39,0,SUMIFS(SAÍDAS!$D:$D,SAÍDAS!$B:$B,Base!$Q96,SAÍDAS!$H:$H,Base!U$40))</f>
        <v>0</v>
      </c>
      <c r="V96" s="161">
        <f ca="1">IF(V$39&gt;=$AD$39,0,SUMIFS(SAÍDAS!$D:$D,SAÍDAS!$B:$B,Base!$Q96,SAÍDAS!$H:$H,Base!V$40))</f>
        <v>0</v>
      </c>
      <c r="W96" s="161">
        <f ca="1">IF(W$39&gt;=$AD$39,0,SUMIFS(SAÍDAS!$D:$D,SAÍDAS!$B:$B,Base!$Q96,SAÍDAS!$H:$H,Base!W$40))</f>
        <v>0</v>
      </c>
      <c r="X96" s="161">
        <f ca="1">IF(X$39&gt;=$AD$39,0,SUMIFS(SAÍDAS!$D:$D,SAÍDAS!$B:$B,Base!$Q96,SAÍDAS!$H:$H,Base!X$40))</f>
        <v>0</v>
      </c>
      <c r="Y96" s="161">
        <f ca="1">IF(Y$39&gt;=$AD$39,0,SUMIFS(SAÍDAS!$D:$D,SAÍDAS!$B:$B,Base!$Q96,SAÍDAS!$H:$H,Base!Y$40))</f>
        <v>0</v>
      </c>
      <c r="Z96" s="161">
        <f ca="1">IF(Z$39&gt;=$AD$39,0,SUMIFS(SAÍDAS!$D:$D,SAÍDAS!$B:$B,Base!$Q96,SAÍDAS!$H:$H,Base!Z$40))</f>
        <v>0</v>
      </c>
      <c r="AA96" s="161">
        <f ca="1">IF(AA$39&gt;=$AD$39,0,SUMIFS(SAÍDAS!$D:$D,SAÍDAS!$B:$B,Base!$Q96,SAÍDAS!$H:$H,Base!AA$40))</f>
        <v>0</v>
      </c>
      <c r="AB96" s="161">
        <f ca="1">IF(AB$39&gt;=$AD$39,0,SUMIFS(SAÍDAS!$D:$D,SAÍDAS!$B:$B,Base!$Q96,SAÍDAS!$H:$H,Base!AB$40))</f>
        <v>0</v>
      </c>
      <c r="AC96" s="161">
        <f ca="1">IF(AC$39&gt;=$AD$39,0,SUMIFS(SAÍDAS!$D:$D,SAÍDAS!$B:$B,Base!$Q96,SAÍDAS!$H:$H,Base!AC$40))</f>
        <v>0</v>
      </c>
      <c r="AD96" s="160">
        <f t="shared" ca="1" si="8"/>
        <v>0</v>
      </c>
    </row>
    <row r="97" spans="1:30" x14ac:dyDescent="0.25">
      <c r="A97" s="160">
        <f>CADASTRO!A61</f>
        <v>0</v>
      </c>
      <c r="B97" s="160">
        <f>CADASTRO!B61</f>
        <v>0</v>
      </c>
      <c r="C97" s="161">
        <f>CADASTRO!D61</f>
        <v>0</v>
      </c>
      <c r="D97" s="161">
        <f>C97+SUMIFS(ENTRADAS!$D:$D,ENTRADAS!$B:$B,$B97,ENTRADAS!$I:$I,C$40)-SUMIFS(SAÍDAS!$D:$D,SAÍDAS!$B:$B,$B97,SAÍDAS!$H:$H,C$40)+SUMIFS(AJUSTE!$D:$D,AJUSTE!$B:$B,$B97,AJUSTE!$H:$H,C$40)</f>
        <v>0</v>
      </c>
      <c r="E97" s="161">
        <f>D97+SUMIFS(ENTRADAS!$D:$D,ENTRADAS!$B:$B,$B97,ENTRADAS!$I:$I,D$40)-SUMIFS(SAÍDAS!$D:$D,SAÍDAS!$B:$B,$B97,SAÍDAS!$H:$H,D$40)+SUMIFS(AJUSTE!$D:$D,AJUSTE!$B:$B,$B97,AJUSTE!$H:$H,D$40)</f>
        <v>0</v>
      </c>
      <c r="F97" s="161">
        <f>E97+SUMIFS(ENTRADAS!$D:$D,ENTRADAS!$B:$B,$B97,ENTRADAS!$I:$I,E$40)-SUMIFS(SAÍDAS!$D:$D,SAÍDAS!$B:$B,$B97,SAÍDAS!$H:$H,E$40)+SUMIFS(AJUSTE!$D:$D,AJUSTE!$B:$B,$B97,AJUSTE!$H:$H,E$40)</f>
        <v>0</v>
      </c>
      <c r="G97" s="161">
        <f>F97+SUMIFS(ENTRADAS!$D:$D,ENTRADAS!$B:$B,$B97,ENTRADAS!$I:$I,F$40)-SUMIFS(SAÍDAS!$D:$D,SAÍDAS!$B:$B,$B97,SAÍDAS!$H:$H,F$40)+SUMIFS(AJUSTE!$D:$D,AJUSTE!$B:$B,$B97,AJUSTE!$H:$H,F$40)</f>
        <v>0</v>
      </c>
      <c r="H97" s="161">
        <f>G97+SUMIFS(ENTRADAS!$D:$D,ENTRADAS!$B:$B,$B97,ENTRADAS!$I:$I,G$40)-SUMIFS(SAÍDAS!$D:$D,SAÍDAS!$B:$B,$B97,SAÍDAS!$H:$H,G$40)+SUMIFS(AJUSTE!$D:$D,AJUSTE!$B:$B,$B97,AJUSTE!$H:$H,G$40)</f>
        <v>0</v>
      </c>
      <c r="I97" s="161">
        <f>H97+SUMIFS(ENTRADAS!$D:$D,ENTRADAS!$B:$B,$B97,ENTRADAS!$I:$I,H$40)-SUMIFS(SAÍDAS!$D:$D,SAÍDAS!$B:$B,$B97,SAÍDAS!$H:$H,H$40)+SUMIFS(AJUSTE!$D:$D,AJUSTE!$B:$B,$B97,AJUSTE!$H:$H,H$40)</f>
        <v>0</v>
      </c>
      <c r="J97" s="161">
        <f>I97+SUMIFS(ENTRADAS!$D:$D,ENTRADAS!$B:$B,$B97,ENTRADAS!$I:$I,I$40)-SUMIFS(SAÍDAS!$D:$D,SAÍDAS!$B:$B,$B97,SAÍDAS!$H:$H,I$40)+SUMIFS(AJUSTE!$D:$D,AJUSTE!$B:$B,$B97,AJUSTE!$H:$H,I$40)</f>
        <v>0</v>
      </c>
      <c r="K97" s="161">
        <f>J97+SUMIFS(ENTRADAS!$D:$D,ENTRADAS!$B:$B,$B97,ENTRADAS!$I:$I,J$40)-SUMIFS(SAÍDAS!$D:$D,SAÍDAS!$B:$B,$B97,SAÍDAS!$H:$H,J$40)+SUMIFS(AJUSTE!$D:$D,AJUSTE!$B:$B,$B97,AJUSTE!$H:$H,J$40)</f>
        <v>0</v>
      </c>
      <c r="L97" s="161">
        <f>K97+SUMIFS(ENTRADAS!$D:$D,ENTRADAS!$B:$B,$B97,ENTRADAS!$I:$I,K$40)-SUMIFS(SAÍDAS!$D:$D,SAÍDAS!$B:$B,$B97,SAÍDAS!$H:$H,K$40)+SUMIFS(AJUSTE!$D:$D,AJUSTE!$B:$B,$B97,AJUSTE!$H:$H,K$40)</f>
        <v>0</v>
      </c>
      <c r="M97" s="161">
        <f>L97+SUMIFS(ENTRADAS!$D:$D,ENTRADAS!$B:$B,$B97,ENTRADAS!$I:$I,L$40)-SUMIFS(SAÍDAS!$D:$D,SAÍDAS!$B:$B,$B97,SAÍDAS!$H:$H,L$40)+SUMIFS(AJUSTE!$D:$D,AJUSTE!$B:$B,$B97,AJUSTE!$H:$H,L$40)</f>
        <v>0</v>
      </c>
      <c r="N97" s="161">
        <f>M97+SUMIFS(ENTRADAS!$D:$D,ENTRADAS!$B:$B,$B97,ENTRADAS!$I:$I,M$40)-SUMIFS(SAÍDAS!$D:$D,SAÍDAS!$B:$B,$B97,SAÍDAS!$H:$H,M$40)+SUMIFS(AJUSTE!$D:$D,AJUSTE!$B:$B,$B97,AJUSTE!$H:$H,M$40)</f>
        <v>0</v>
      </c>
      <c r="P97" s="160">
        <f>CADASTRO!A61</f>
        <v>0</v>
      </c>
      <c r="Q97" s="160">
        <f>CADASTRO!B61</f>
        <v>0</v>
      </c>
      <c r="R97" s="161">
        <f ca="1">IF(R$39&gt;=$AD$39,0,SUMIFS(SAÍDAS!$D:$D,SAÍDAS!$B:$B,Base!$Q97,SAÍDAS!$H:$H,Base!R$40))</f>
        <v>0</v>
      </c>
      <c r="S97" s="161">
        <f ca="1">IF(S$39&gt;=$AD$39,0,SUMIFS(SAÍDAS!$D:$D,SAÍDAS!$B:$B,Base!$Q97,SAÍDAS!$H:$H,Base!S$40))</f>
        <v>0</v>
      </c>
      <c r="T97" s="161">
        <f ca="1">IF(T$39&gt;=$AD$39,0,SUMIFS(SAÍDAS!$D:$D,SAÍDAS!$B:$B,Base!$Q97,SAÍDAS!$H:$H,Base!T$40))</f>
        <v>0</v>
      </c>
      <c r="U97" s="161">
        <f ca="1">IF(U$39&gt;=$AD$39,0,SUMIFS(SAÍDAS!$D:$D,SAÍDAS!$B:$B,Base!$Q97,SAÍDAS!$H:$H,Base!U$40))</f>
        <v>0</v>
      </c>
      <c r="V97" s="161">
        <f ca="1">IF(V$39&gt;=$AD$39,0,SUMIFS(SAÍDAS!$D:$D,SAÍDAS!$B:$B,Base!$Q97,SAÍDAS!$H:$H,Base!V$40))</f>
        <v>0</v>
      </c>
      <c r="W97" s="161">
        <f ca="1">IF(W$39&gt;=$AD$39,0,SUMIFS(SAÍDAS!$D:$D,SAÍDAS!$B:$B,Base!$Q97,SAÍDAS!$H:$H,Base!W$40))</f>
        <v>0</v>
      </c>
      <c r="X97" s="161">
        <f ca="1">IF(X$39&gt;=$AD$39,0,SUMIFS(SAÍDAS!$D:$D,SAÍDAS!$B:$B,Base!$Q97,SAÍDAS!$H:$H,Base!X$40))</f>
        <v>0</v>
      </c>
      <c r="Y97" s="161">
        <f ca="1">IF(Y$39&gt;=$AD$39,0,SUMIFS(SAÍDAS!$D:$D,SAÍDAS!$B:$B,Base!$Q97,SAÍDAS!$H:$H,Base!Y$40))</f>
        <v>0</v>
      </c>
      <c r="Z97" s="161">
        <f ca="1">IF(Z$39&gt;=$AD$39,0,SUMIFS(SAÍDAS!$D:$D,SAÍDAS!$B:$B,Base!$Q97,SAÍDAS!$H:$H,Base!Z$40))</f>
        <v>0</v>
      </c>
      <c r="AA97" s="161">
        <f ca="1">IF(AA$39&gt;=$AD$39,0,SUMIFS(SAÍDAS!$D:$D,SAÍDAS!$B:$B,Base!$Q97,SAÍDAS!$H:$H,Base!AA$40))</f>
        <v>0</v>
      </c>
      <c r="AB97" s="161">
        <f ca="1">IF(AB$39&gt;=$AD$39,0,SUMIFS(SAÍDAS!$D:$D,SAÍDAS!$B:$B,Base!$Q97,SAÍDAS!$H:$H,Base!AB$40))</f>
        <v>0</v>
      </c>
      <c r="AC97" s="161">
        <f ca="1">IF(AC$39&gt;=$AD$39,0,SUMIFS(SAÍDAS!$D:$D,SAÍDAS!$B:$B,Base!$Q97,SAÍDAS!$H:$H,Base!AC$40))</f>
        <v>0</v>
      </c>
      <c r="AD97" s="160">
        <f t="shared" ca="1" si="8"/>
        <v>0</v>
      </c>
    </row>
    <row r="98" spans="1:30" x14ac:dyDescent="0.25">
      <c r="A98" s="160">
        <f>CADASTRO!A62</f>
        <v>0</v>
      </c>
      <c r="B98" s="160">
        <f>CADASTRO!B62</f>
        <v>0</v>
      </c>
      <c r="C98" s="161">
        <f>CADASTRO!D62</f>
        <v>0</v>
      </c>
      <c r="D98" s="161">
        <f>C98+SUMIFS(ENTRADAS!$D:$D,ENTRADAS!$B:$B,$B98,ENTRADAS!$I:$I,C$40)-SUMIFS(SAÍDAS!$D:$D,SAÍDAS!$B:$B,$B98,SAÍDAS!$H:$H,C$40)+SUMIFS(AJUSTE!$D:$D,AJUSTE!$B:$B,$B98,AJUSTE!$H:$H,C$40)</f>
        <v>0</v>
      </c>
      <c r="E98" s="161">
        <f>D98+SUMIFS(ENTRADAS!$D:$D,ENTRADAS!$B:$B,$B98,ENTRADAS!$I:$I,D$40)-SUMIFS(SAÍDAS!$D:$D,SAÍDAS!$B:$B,$B98,SAÍDAS!$H:$H,D$40)+SUMIFS(AJUSTE!$D:$D,AJUSTE!$B:$B,$B98,AJUSTE!$H:$H,D$40)</f>
        <v>0</v>
      </c>
      <c r="F98" s="161">
        <f>E98+SUMIFS(ENTRADAS!$D:$D,ENTRADAS!$B:$B,$B98,ENTRADAS!$I:$I,E$40)-SUMIFS(SAÍDAS!$D:$D,SAÍDAS!$B:$B,$B98,SAÍDAS!$H:$H,E$40)+SUMIFS(AJUSTE!$D:$D,AJUSTE!$B:$B,$B98,AJUSTE!$H:$H,E$40)</f>
        <v>0</v>
      </c>
      <c r="G98" s="161">
        <f>F98+SUMIFS(ENTRADAS!$D:$D,ENTRADAS!$B:$B,$B98,ENTRADAS!$I:$I,F$40)-SUMIFS(SAÍDAS!$D:$D,SAÍDAS!$B:$B,$B98,SAÍDAS!$H:$H,F$40)+SUMIFS(AJUSTE!$D:$D,AJUSTE!$B:$B,$B98,AJUSTE!$H:$H,F$40)</f>
        <v>0</v>
      </c>
      <c r="H98" s="161">
        <f>G98+SUMIFS(ENTRADAS!$D:$D,ENTRADAS!$B:$B,$B98,ENTRADAS!$I:$I,G$40)-SUMIFS(SAÍDAS!$D:$D,SAÍDAS!$B:$B,$B98,SAÍDAS!$H:$H,G$40)+SUMIFS(AJUSTE!$D:$D,AJUSTE!$B:$B,$B98,AJUSTE!$H:$H,G$40)</f>
        <v>0</v>
      </c>
      <c r="I98" s="161">
        <f>H98+SUMIFS(ENTRADAS!$D:$D,ENTRADAS!$B:$B,$B98,ENTRADAS!$I:$I,H$40)-SUMIFS(SAÍDAS!$D:$D,SAÍDAS!$B:$B,$B98,SAÍDAS!$H:$H,H$40)+SUMIFS(AJUSTE!$D:$D,AJUSTE!$B:$B,$B98,AJUSTE!$H:$H,H$40)</f>
        <v>0</v>
      </c>
      <c r="J98" s="161">
        <f>I98+SUMIFS(ENTRADAS!$D:$D,ENTRADAS!$B:$B,$B98,ENTRADAS!$I:$I,I$40)-SUMIFS(SAÍDAS!$D:$D,SAÍDAS!$B:$B,$B98,SAÍDAS!$H:$H,I$40)+SUMIFS(AJUSTE!$D:$D,AJUSTE!$B:$B,$B98,AJUSTE!$H:$H,I$40)</f>
        <v>0</v>
      </c>
      <c r="K98" s="161">
        <f>J98+SUMIFS(ENTRADAS!$D:$D,ENTRADAS!$B:$B,$B98,ENTRADAS!$I:$I,J$40)-SUMIFS(SAÍDAS!$D:$D,SAÍDAS!$B:$B,$B98,SAÍDAS!$H:$H,J$40)+SUMIFS(AJUSTE!$D:$D,AJUSTE!$B:$B,$B98,AJUSTE!$H:$H,J$40)</f>
        <v>0</v>
      </c>
      <c r="L98" s="161">
        <f>K98+SUMIFS(ENTRADAS!$D:$D,ENTRADAS!$B:$B,$B98,ENTRADAS!$I:$I,K$40)-SUMIFS(SAÍDAS!$D:$D,SAÍDAS!$B:$B,$B98,SAÍDAS!$H:$H,K$40)+SUMIFS(AJUSTE!$D:$D,AJUSTE!$B:$B,$B98,AJUSTE!$H:$H,K$40)</f>
        <v>0</v>
      </c>
      <c r="M98" s="161">
        <f>L98+SUMIFS(ENTRADAS!$D:$D,ENTRADAS!$B:$B,$B98,ENTRADAS!$I:$I,L$40)-SUMIFS(SAÍDAS!$D:$D,SAÍDAS!$B:$B,$B98,SAÍDAS!$H:$H,L$40)+SUMIFS(AJUSTE!$D:$D,AJUSTE!$B:$B,$B98,AJUSTE!$H:$H,L$40)</f>
        <v>0</v>
      </c>
      <c r="N98" s="161">
        <f>M98+SUMIFS(ENTRADAS!$D:$D,ENTRADAS!$B:$B,$B98,ENTRADAS!$I:$I,M$40)-SUMIFS(SAÍDAS!$D:$D,SAÍDAS!$B:$B,$B98,SAÍDAS!$H:$H,M$40)+SUMIFS(AJUSTE!$D:$D,AJUSTE!$B:$B,$B98,AJUSTE!$H:$H,M$40)</f>
        <v>0</v>
      </c>
      <c r="P98" s="160">
        <f>CADASTRO!A62</f>
        <v>0</v>
      </c>
      <c r="Q98" s="160">
        <f>CADASTRO!B62</f>
        <v>0</v>
      </c>
      <c r="R98" s="161">
        <f ca="1">IF(R$39&gt;=$AD$39,0,SUMIFS(SAÍDAS!$D:$D,SAÍDAS!$B:$B,Base!$Q98,SAÍDAS!$H:$H,Base!R$40))</f>
        <v>0</v>
      </c>
      <c r="S98" s="161">
        <f ca="1">IF(S$39&gt;=$AD$39,0,SUMIFS(SAÍDAS!$D:$D,SAÍDAS!$B:$B,Base!$Q98,SAÍDAS!$H:$H,Base!S$40))</f>
        <v>0</v>
      </c>
      <c r="T98" s="161">
        <f ca="1">IF(T$39&gt;=$AD$39,0,SUMIFS(SAÍDAS!$D:$D,SAÍDAS!$B:$B,Base!$Q98,SAÍDAS!$H:$H,Base!T$40))</f>
        <v>0</v>
      </c>
      <c r="U98" s="161">
        <f ca="1">IF(U$39&gt;=$AD$39,0,SUMIFS(SAÍDAS!$D:$D,SAÍDAS!$B:$B,Base!$Q98,SAÍDAS!$H:$H,Base!U$40))</f>
        <v>0</v>
      </c>
      <c r="V98" s="161">
        <f ca="1">IF(V$39&gt;=$AD$39,0,SUMIFS(SAÍDAS!$D:$D,SAÍDAS!$B:$B,Base!$Q98,SAÍDAS!$H:$H,Base!V$40))</f>
        <v>0</v>
      </c>
      <c r="W98" s="161">
        <f ca="1">IF(W$39&gt;=$AD$39,0,SUMIFS(SAÍDAS!$D:$D,SAÍDAS!$B:$B,Base!$Q98,SAÍDAS!$H:$H,Base!W$40))</f>
        <v>0</v>
      </c>
      <c r="X98" s="161">
        <f ca="1">IF(X$39&gt;=$AD$39,0,SUMIFS(SAÍDAS!$D:$D,SAÍDAS!$B:$B,Base!$Q98,SAÍDAS!$H:$H,Base!X$40))</f>
        <v>0</v>
      </c>
      <c r="Y98" s="161">
        <f ca="1">IF(Y$39&gt;=$AD$39,0,SUMIFS(SAÍDAS!$D:$D,SAÍDAS!$B:$B,Base!$Q98,SAÍDAS!$H:$H,Base!Y$40))</f>
        <v>0</v>
      </c>
      <c r="Z98" s="161">
        <f ca="1">IF(Z$39&gt;=$AD$39,0,SUMIFS(SAÍDAS!$D:$D,SAÍDAS!$B:$B,Base!$Q98,SAÍDAS!$H:$H,Base!Z$40))</f>
        <v>0</v>
      </c>
      <c r="AA98" s="161">
        <f ca="1">IF(AA$39&gt;=$AD$39,0,SUMIFS(SAÍDAS!$D:$D,SAÍDAS!$B:$B,Base!$Q98,SAÍDAS!$H:$H,Base!AA$40))</f>
        <v>0</v>
      </c>
      <c r="AB98" s="161">
        <f ca="1">IF(AB$39&gt;=$AD$39,0,SUMIFS(SAÍDAS!$D:$D,SAÍDAS!$B:$B,Base!$Q98,SAÍDAS!$H:$H,Base!AB$40))</f>
        <v>0</v>
      </c>
      <c r="AC98" s="161">
        <f ca="1">IF(AC$39&gt;=$AD$39,0,SUMIFS(SAÍDAS!$D:$D,SAÍDAS!$B:$B,Base!$Q98,SAÍDAS!$H:$H,Base!AC$40))</f>
        <v>0</v>
      </c>
      <c r="AD98" s="160">
        <f t="shared" ca="1" si="8"/>
        <v>0</v>
      </c>
    </row>
    <row r="99" spans="1:30" x14ac:dyDescent="0.25">
      <c r="A99" s="160">
        <f>CADASTRO!A63</f>
        <v>0</v>
      </c>
      <c r="B99" s="160">
        <f>CADASTRO!B63</f>
        <v>0</v>
      </c>
      <c r="C99" s="161">
        <f>CADASTRO!D63</f>
        <v>0</v>
      </c>
      <c r="D99" s="161">
        <f>C99+SUMIFS(ENTRADAS!$D:$D,ENTRADAS!$B:$B,$B99,ENTRADAS!$I:$I,C$40)-SUMIFS(SAÍDAS!$D:$D,SAÍDAS!$B:$B,$B99,SAÍDAS!$H:$H,C$40)+SUMIFS(AJUSTE!$D:$D,AJUSTE!$B:$B,$B99,AJUSTE!$H:$H,C$40)</f>
        <v>0</v>
      </c>
      <c r="E99" s="161">
        <f>D99+SUMIFS(ENTRADAS!$D:$D,ENTRADAS!$B:$B,$B99,ENTRADAS!$I:$I,D$40)-SUMIFS(SAÍDAS!$D:$D,SAÍDAS!$B:$B,$B99,SAÍDAS!$H:$H,D$40)+SUMIFS(AJUSTE!$D:$D,AJUSTE!$B:$B,$B99,AJUSTE!$H:$H,D$40)</f>
        <v>0</v>
      </c>
      <c r="F99" s="161">
        <f>E99+SUMIFS(ENTRADAS!$D:$D,ENTRADAS!$B:$B,$B99,ENTRADAS!$I:$I,E$40)-SUMIFS(SAÍDAS!$D:$D,SAÍDAS!$B:$B,$B99,SAÍDAS!$H:$H,E$40)+SUMIFS(AJUSTE!$D:$D,AJUSTE!$B:$B,$B99,AJUSTE!$H:$H,E$40)</f>
        <v>0</v>
      </c>
      <c r="G99" s="161">
        <f>F99+SUMIFS(ENTRADAS!$D:$D,ENTRADAS!$B:$B,$B99,ENTRADAS!$I:$I,F$40)-SUMIFS(SAÍDAS!$D:$D,SAÍDAS!$B:$B,$B99,SAÍDAS!$H:$H,F$40)+SUMIFS(AJUSTE!$D:$D,AJUSTE!$B:$B,$B99,AJUSTE!$H:$H,F$40)</f>
        <v>0</v>
      </c>
      <c r="H99" s="161">
        <f>G99+SUMIFS(ENTRADAS!$D:$D,ENTRADAS!$B:$B,$B99,ENTRADAS!$I:$I,G$40)-SUMIFS(SAÍDAS!$D:$D,SAÍDAS!$B:$B,$B99,SAÍDAS!$H:$H,G$40)+SUMIFS(AJUSTE!$D:$D,AJUSTE!$B:$B,$B99,AJUSTE!$H:$H,G$40)</f>
        <v>0</v>
      </c>
      <c r="I99" s="161">
        <f>H99+SUMIFS(ENTRADAS!$D:$D,ENTRADAS!$B:$B,$B99,ENTRADAS!$I:$I,H$40)-SUMIFS(SAÍDAS!$D:$D,SAÍDAS!$B:$B,$B99,SAÍDAS!$H:$H,H$40)+SUMIFS(AJUSTE!$D:$D,AJUSTE!$B:$B,$B99,AJUSTE!$H:$H,H$40)</f>
        <v>0</v>
      </c>
      <c r="J99" s="161">
        <f>I99+SUMIFS(ENTRADAS!$D:$D,ENTRADAS!$B:$B,$B99,ENTRADAS!$I:$I,I$40)-SUMIFS(SAÍDAS!$D:$D,SAÍDAS!$B:$B,$B99,SAÍDAS!$H:$H,I$40)+SUMIFS(AJUSTE!$D:$D,AJUSTE!$B:$B,$B99,AJUSTE!$H:$H,I$40)</f>
        <v>0</v>
      </c>
      <c r="K99" s="161">
        <f>J99+SUMIFS(ENTRADAS!$D:$D,ENTRADAS!$B:$B,$B99,ENTRADAS!$I:$I,J$40)-SUMIFS(SAÍDAS!$D:$D,SAÍDAS!$B:$B,$B99,SAÍDAS!$H:$H,J$40)+SUMIFS(AJUSTE!$D:$D,AJUSTE!$B:$B,$B99,AJUSTE!$H:$H,J$40)</f>
        <v>0</v>
      </c>
      <c r="L99" s="161">
        <f>K99+SUMIFS(ENTRADAS!$D:$D,ENTRADAS!$B:$B,$B99,ENTRADAS!$I:$I,K$40)-SUMIFS(SAÍDAS!$D:$D,SAÍDAS!$B:$B,$B99,SAÍDAS!$H:$H,K$40)+SUMIFS(AJUSTE!$D:$D,AJUSTE!$B:$B,$B99,AJUSTE!$H:$H,K$40)</f>
        <v>0</v>
      </c>
      <c r="M99" s="161">
        <f>L99+SUMIFS(ENTRADAS!$D:$D,ENTRADAS!$B:$B,$B99,ENTRADAS!$I:$I,L$40)-SUMIFS(SAÍDAS!$D:$D,SAÍDAS!$B:$B,$B99,SAÍDAS!$H:$H,L$40)+SUMIFS(AJUSTE!$D:$D,AJUSTE!$B:$B,$B99,AJUSTE!$H:$H,L$40)</f>
        <v>0</v>
      </c>
      <c r="N99" s="161">
        <f>M99+SUMIFS(ENTRADAS!$D:$D,ENTRADAS!$B:$B,$B99,ENTRADAS!$I:$I,M$40)-SUMIFS(SAÍDAS!$D:$D,SAÍDAS!$B:$B,$B99,SAÍDAS!$H:$H,M$40)+SUMIFS(AJUSTE!$D:$D,AJUSTE!$B:$B,$B99,AJUSTE!$H:$H,M$40)</f>
        <v>0</v>
      </c>
      <c r="P99" s="160">
        <f>CADASTRO!A63</f>
        <v>0</v>
      </c>
      <c r="Q99" s="160">
        <f>CADASTRO!B63</f>
        <v>0</v>
      </c>
      <c r="R99" s="161">
        <f ca="1">IF(R$39&gt;=$AD$39,0,SUMIFS(SAÍDAS!$D:$D,SAÍDAS!$B:$B,Base!$Q99,SAÍDAS!$H:$H,Base!R$40))</f>
        <v>0</v>
      </c>
      <c r="S99" s="161">
        <f ca="1">IF(S$39&gt;=$AD$39,0,SUMIFS(SAÍDAS!$D:$D,SAÍDAS!$B:$B,Base!$Q99,SAÍDAS!$H:$H,Base!S$40))</f>
        <v>0</v>
      </c>
      <c r="T99" s="161">
        <f ca="1">IF(T$39&gt;=$AD$39,0,SUMIFS(SAÍDAS!$D:$D,SAÍDAS!$B:$B,Base!$Q99,SAÍDAS!$H:$H,Base!T$40))</f>
        <v>0</v>
      </c>
      <c r="U99" s="161">
        <f ca="1">IF(U$39&gt;=$AD$39,0,SUMIFS(SAÍDAS!$D:$D,SAÍDAS!$B:$B,Base!$Q99,SAÍDAS!$H:$H,Base!U$40))</f>
        <v>0</v>
      </c>
      <c r="V99" s="161">
        <f ca="1">IF(V$39&gt;=$AD$39,0,SUMIFS(SAÍDAS!$D:$D,SAÍDAS!$B:$B,Base!$Q99,SAÍDAS!$H:$H,Base!V$40))</f>
        <v>0</v>
      </c>
      <c r="W99" s="161">
        <f ca="1">IF(W$39&gt;=$AD$39,0,SUMIFS(SAÍDAS!$D:$D,SAÍDAS!$B:$B,Base!$Q99,SAÍDAS!$H:$H,Base!W$40))</f>
        <v>0</v>
      </c>
      <c r="X99" s="161">
        <f ca="1">IF(X$39&gt;=$AD$39,0,SUMIFS(SAÍDAS!$D:$D,SAÍDAS!$B:$B,Base!$Q99,SAÍDAS!$H:$H,Base!X$40))</f>
        <v>0</v>
      </c>
      <c r="Y99" s="161">
        <f ca="1">IF(Y$39&gt;=$AD$39,0,SUMIFS(SAÍDAS!$D:$D,SAÍDAS!$B:$B,Base!$Q99,SAÍDAS!$H:$H,Base!Y$40))</f>
        <v>0</v>
      </c>
      <c r="Z99" s="161">
        <f ca="1">IF(Z$39&gt;=$AD$39,0,SUMIFS(SAÍDAS!$D:$D,SAÍDAS!$B:$B,Base!$Q99,SAÍDAS!$H:$H,Base!Z$40))</f>
        <v>0</v>
      </c>
      <c r="AA99" s="161">
        <f ca="1">IF(AA$39&gt;=$AD$39,0,SUMIFS(SAÍDAS!$D:$D,SAÍDAS!$B:$B,Base!$Q99,SAÍDAS!$H:$H,Base!AA$40))</f>
        <v>0</v>
      </c>
      <c r="AB99" s="161">
        <f ca="1">IF(AB$39&gt;=$AD$39,0,SUMIFS(SAÍDAS!$D:$D,SAÍDAS!$B:$B,Base!$Q99,SAÍDAS!$H:$H,Base!AB$40))</f>
        <v>0</v>
      </c>
      <c r="AC99" s="161">
        <f ca="1">IF(AC$39&gt;=$AD$39,0,SUMIFS(SAÍDAS!$D:$D,SAÍDAS!$B:$B,Base!$Q99,SAÍDAS!$H:$H,Base!AC$40))</f>
        <v>0</v>
      </c>
      <c r="AD99" s="160">
        <f t="shared" ca="1" si="8"/>
        <v>0</v>
      </c>
    </row>
    <row r="100" spans="1:30" x14ac:dyDescent="0.25">
      <c r="A100" s="160">
        <f>CADASTRO!A64</f>
        <v>0</v>
      </c>
      <c r="B100" s="160">
        <f>CADASTRO!B64</f>
        <v>0</v>
      </c>
      <c r="C100" s="161">
        <f>CADASTRO!D64</f>
        <v>0</v>
      </c>
      <c r="D100" s="161">
        <f>C100+SUMIFS(ENTRADAS!$D:$D,ENTRADAS!$B:$B,$B100,ENTRADAS!$I:$I,C$40)-SUMIFS(SAÍDAS!$D:$D,SAÍDAS!$B:$B,$B100,SAÍDAS!$H:$H,C$40)+SUMIFS(AJUSTE!$D:$D,AJUSTE!$B:$B,$B100,AJUSTE!$H:$H,C$40)</f>
        <v>0</v>
      </c>
      <c r="E100" s="161">
        <f>D100+SUMIFS(ENTRADAS!$D:$D,ENTRADAS!$B:$B,$B100,ENTRADAS!$I:$I,D$40)-SUMIFS(SAÍDAS!$D:$D,SAÍDAS!$B:$B,$B100,SAÍDAS!$H:$H,D$40)+SUMIFS(AJUSTE!$D:$D,AJUSTE!$B:$B,$B100,AJUSTE!$H:$H,D$40)</f>
        <v>0</v>
      </c>
      <c r="F100" s="161">
        <f>E100+SUMIFS(ENTRADAS!$D:$D,ENTRADAS!$B:$B,$B100,ENTRADAS!$I:$I,E$40)-SUMIFS(SAÍDAS!$D:$D,SAÍDAS!$B:$B,$B100,SAÍDAS!$H:$H,E$40)+SUMIFS(AJUSTE!$D:$D,AJUSTE!$B:$B,$B100,AJUSTE!$H:$H,E$40)</f>
        <v>0</v>
      </c>
      <c r="G100" s="161">
        <f>F100+SUMIFS(ENTRADAS!$D:$D,ENTRADAS!$B:$B,$B100,ENTRADAS!$I:$I,F$40)-SUMIFS(SAÍDAS!$D:$D,SAÍDAS!$B:$B,$B100,SAÍDAS!$H:$H,F$40)+SUMIFS(AJUSTE!$D:$D,AJUSTE!$B:$B,$B100,AJUSTE!$H:$H,F$40)</f>
        <v>0</v>
      </c>
      <c r="H100" s="161">
        <f>G100+SUMIFS(ENTRADAS!$D:$D,ENTRADAS!$B:$B,$B100,ENTRADAS!$I:$I,G$40)-SUMIFS(SAÍDAS!$D:$D,SAÍDAS!$B:$B,$B100,SAÍDAS!$H:$H,G$40)+SUMIFS(AJUSTE!$D:$D,AJUSTE!$B:$B,$B100,AJUSTE!$H:$H,G$40)</f>
        <v>0</v>
      </c>
      <c r="I100" s="161">
        <f>H100+SUMIFS(ENTRADAS!$D:$D,ENTRADAS!$B:$B,$B100,ENTRADAS!$I:$I,H$40)-SUMIFS(SAÍDAS!$D:$D,SAÍDAS!$B:$B,$B100,SAÍDAS!$H:$H,H$40)+SUMIFS(AJUSTE!$D:$D,AJUSTE!$B:$B,$B100,AJUSTE!$H:$H,H$40)</f>
        <v>0</v>
      </c>
      <c r="J100" s="161">
        <f>I100+SUMIFS(ENTRADAS!$D:$D,ENTRADAS!$B:$B,$B100,ENTRADAS!$I:$I,I$40)-SUMIFS(SAÍDAS!$D:$D,SAÍDAS!$B:$B,$B100,SAÍDAS!$H:$H,I$40)+SUMIFS(AJUSTE!$D:$D,AJUSTE!$B:$B,$B100,AJUSTE!$H:$H,I$40)</f>
        <v>0</v>
      </c>
      <c r="K100" s="161">
        <f>J100+SUMIFS(ENTRADAS!$D:$D,ENTRADAS!$B:$B,$B100,ENTRADAS!$I:$I,J$40)-SUMIFS(SAÍDAS!$D:$D,SAÍDAS!$B:$B,$B100,SAÍDAS!$H:$H,J$40)+SUMIFS(AJUSTE!$D:$D,AJUSTE!$B:$B,$B100,AJUSTE!$H:$H,J$40)</f>
        <v>0</v>
      </c>
      <c r="L100" s="161">
        <f>K100+SUMIFS(ENTRADAS!$D:$D,ENTRADAS!$B:$B,$B100,ENTRADAS!$I:$I,K$40)-SUMIFS(SAÍDAS!$D:$D,SAÍDAS!$B:$B,$B100,SAÍDAS!$H:$H,K$40)+SUMIFS(AJUSTE!$D:$D,AJUSTE!$B:$B,$B100,AJUSTE!$H:$H,K$40)</f>
        <v>0</v>
      </c>
      <c r="M100" s="161">
        <f>L100+SUMIFS(ENTRADAS!$D:$D,ENTRADAS!$B:$B,$B100,ENTRADAS!$I:$I,L$40)-SUMIFS(SAÍDAS!$D:$D,SAÍDAS!$B:$B,$B100,SAÍDAS!$H:$H,L$40)+SUMIFS(AJUSTE!$D:$D,AJUSTE!$B:$B,$B100,AJUSTE!$H:$H,L$40)</f>
        <v>0</v>
      </c>
      <c r="N100" s="161">
        <f>M100+SUMIFS(ENTRADAS!$D:$D,ENTRADAS!$B:$B,$B100,ENTRADAS!$I:$I,M$40)-SUMIFS(SAÍDAS!$D:$D,SAÍDAS!$B:$B,$B100,SAÍDAS!$H:$H,M$40)+SUMIFS(AJUSTE!$D:$D,AJUSTE!$B:$B,$B100,AJUSTE!$H:$H,M$40)</f>
        <v>0</v>
      </c>
      <c r="P100" s="160">
        <f>CADASTRO!A64</f>
        <v>0</v>
      </c>
      <c r="Q100" s="160">
        <f>CADASTRO!B64</f>
        <v>0</v>
      </c>
      <c r="R100" s="161">
        <f ca="1">IF(R$39&gt;=$AD$39,0,SUMIFS(SAÍDAS!$D:$D,SAÍDAS!$B:$B,Base!$Q100,SAÍDAS!$H:$H,Base!R$40))</f>
        <v>0</v>
      </c>
      <c r="S100" s="161">
        <f ca="1">IF(S$39&gt;=$AD$39,0,SUMIFS(SAÍDAS!$D:$D,SAÍDAS!$B:$B,Base!$Q100,SAÍDAS!$H:$H,Base!S$40))</f>
        <v>0</v>
      </c>
      <c r="T100" s="161">
        <f ca="1">IF(T$39&gt;=$AD$39,0,SUMIFS(SAÍDAS!$D:$D,SAÍDAS!$B:$B,Base!$Q100,SAÍDAS!$H:$H,Base!T$40))</f>
        <v>0</v>
      </c>
      <c r="U100" s="161">
        <f ca="1">IF(U$39&gt;=$AD$39,0,SUMIFS(SAÍDAS!$D:$D,SAÍDAS!$B:$B,Base!$Q100,SAÍDAS!$H:$H,Base!U$40))</f>
        <v>0</v>
      </c>
      <c r="V100" s="161">
        <f ca="1">IF(V$39&gt;=$AD$39,0,SUMIFS(SAÍDAS!$D:$D,SAÍDAS!$B:$B,Base!$Q100,SAÍDAS!$H:$H,Base!V$40))</f>
        <v>0</v>
      </c>
      <c r="W100" s="161">
        <f ca="1">IF(W$39&gt;=$AD$39,0,SUMIFS(SAÍDAS!$D:$D,SAÍDAS!$B:$B,Base!$Q100,SAÍDAS!$H:$H,Base!W$40))</f>
        <v>0</v>
      </c>
      <c r="X100" s="161">
        <f ca="1">IF(X$39&gt;=$AD$39,0,SUMIFS(SAÍDAS!$D:$D,SAÍDAS!$B:$B,Base!$Q100,SAÍDAS!$H:$H,Base!X$40))</f>
        <v>0</v>
      </c>
      <c r="Y100" s="161">
        <f ca="1">IF(Y$39&gt;=$AD$39,0,SUMIFS(SAÍDAS!$D:$D,SAÍDAS!$B:$B,Base!$Q100,SAÍDAS!$H:$H,Base!Y$40))</f>
        <v>0</v>
      </c>
      <c r="Z100" s="161">
        <f ca="1">IF(Z$39&gt;=$AD$39,0,SUMIFS(SAÍDAS!$D:$D,SAÍDAS!$B:$B,Base!$Q100,SAÍDAS!$H:$H,Base!Z$40))</f>
        <v>0</v>
      </c>
      <c r="AA100" s="161">
        <f ca="1">IF(AA$39&gt;=$AD$39,0,SUMIFS(SAÍDAS!$D:$D,SAÍDAS!$B:$B,Base!$Q100,SAÍDAS!$H:$H,Base!AA$40))</f>
        <v>0</v>
      </c>
      <c r="AB100" s="161">
        <f ca="1">IF(AB$39&gt;=$AD$39,0,SUMIFS(SAÍDAS!$D:$D,SAÍDAS!$B:$B,Base!$Q100,SAÍDAS!$H:$H,Base!AB$40))</f>
        <v>0</v>
      </c>
      <c r="AC100" s="161">
        <f ca="1">IF(AC$39&gt;=$AD$39,0,SUMIFS(SAÍDAS!$D:$D,SAÍDAS!$B:$B,Base!$Q100,SAÍDAS!$H:$H,Base!AC$40))</f>
        <v>0</v>
      </c>
      <c r="AD100" s="160">
        <f t="shared" ca="1" si="8"/>
        <v>0</v>
      </c>
    </row>
    <row r="101" spans="1:30" x14ac:dyDescent="0.25">
      <c r="A101" s="160">
        <f>CADASTRO!A65</f>
        <v>0</v>
      </c>
      <c r="B101" s="160">
        <f>CADASTRO!B65</f>
        <v>0</v>
      </c>
      <c r="C101" s="161">
        <f>CADASTRO!D65</f>
        <v>0</v>
      </c>
      <c r="D101" s="161">
        <f>C101+SUMIFS(ENTRADAS!$D:$D,ENTRADAS!$B:$B,$B101,ENTRADAS!$I:$I,C$40)-SUMIFS(SAÍDAS!$D:$D,SAÍDAS!$B:$B,$B101,SAÍDAS!$H:$H,C$40)+SUMIFS(AJUSTE!$D:$D,AJUSTE!$B:$B,$B101,AJUSTE!$H:$H,C$40)</f>
        <v>0</v>
      </c>
      <c r="E101" s="161">
        <f>D101+SUMIFS(ENTRADAS!$D:$D,ENTRADAS!$B:$B,$B101,ENTRADAS!$I:$I,D$40)-SUMIFS(SAÍDAS!$D:$D,SAÍDAS!$B:$B,$B101,SAÍDAS!$H:$H,D$40)+SUMIFS(AJUSTE!$D:$D,AJUSTE!$B:$B,$B101,AJUSTE!$H:$H,D$40)</f>
        <v>0</v>
      </c>
      <c r="F101" s="161">
        <f>E101+SUMIFS(ENTRADAS!$D:$D,ENTRADAS!$B:$B,$B101,ENTRADAS!$I:$I,E$40)-SUMIFS(SAÍDAS!$D:$D,SAÍDAS!$B:$B,$B101,SAÍDAS!$H:$H,E$40)+SUMIFS(AJUSTE!$D:$D,AJUSTE!$B:$B,$B101,AJUSTE!$H:$H,E$40)</f>
        <v>0</v>
      </c>
      <c r="G101" s="161">
        <f>F101+SUMIFS(ENTRADAS!$D:$D,ENTRADAS!$B:$B,$B101,ENTRADAS!$I:$I,F$40)-SUMIFS(SAÍDAS!$D:$D,SAÍDAS!$B:$B,$B101,SAÍDAS!$H:$H,F$40)+SUMIFS(AJUSTE!$D:$D,AJUSTE!$B:$B,$B101,AJUSTE!$H:$H,F$40)</f>
        <v>0</v>
      </c>
      <c r="H101" s="161">
        <f>G101+SUMIFS(ENTRADAS!$D:$D,ENTRADAS!$B:$B,$B101,ENTRADAS!$I:$I,G$40)-SUMIFS(SAÍDAS!$D:$D,SAÍDAS!$B:$B,$B101,SAÍDAS!$H:$H,G$40)+SUMIFS(AJUSTE!$D:$D,AJUSTE!$B:$B,$B101,AJUSTE!$H:$H,G$40)</f>
        <v>0</v>
      </c>
      <c r="I101" s="161">
        <f>H101+SUMIFS(ENTRADAS!$D:$D,ENTRADAS!$B:$B,$B101,ENTRADAS!$I:$I,H$40)-SUMIFS(SAÍDAS!$D:$D,SAÍDAS!$B:$B,$B101,SAÍDAS!$H:$H,H$40)+SUMIFS(AJUSTE!$D:$D,AJUSTE!$B:$B,$B101,AJUSTE!$H:$H,H$40)</f>
        <v>0</v>
      </c>
      <c r="J101" s="161">
        <f>I101+SUMIFS(ENTRADAS!$D:$D,ENTRADAS!$B:$B,$B101,ENTRADAS!$I:$I,I$40)-SUMIFS(SAÍDAS!$D:$D,SAÍDAS!$B:$B,$B101,SAÍDAS!$H:$H,I$40)+SUMIFS(AJUSTE!$D:$D,AJUSTE!$B:$B,$B101,AJUSTE!$H:$H,I$40)</f>
        <v>0</v>
      </c>
      <c r="K101" s="161">
        <f>J101+SUMIFS(ENTRADAS!$D:$D,ENTRADAS!$B:$B,$B101,ENTRADAS!$I:$I,J$40)-SUMIFS(SAÍDAS!$D:$D,SAÍDAS!$B:$B,$B101,SAÍDAS!$H:$H,J$40)+SUMIFS(AJUSTE!$D:$D,AJUSTE!$B:$B,$B101,AJUSTE!$H:$H,J$40)</f>
        <v>0</v>
      </c>
      <c r="L101" s="161">
        <f>K101+SUMIFS(ENTRADAS!$D:$D,ENTRADAS!$B:$B,$B101,ENTRADAS!$I:$I,K$40)-SUMIFS(SAÍDAS!$D:$D,SAÍDAS!$B:$B,$B101,SAÍDAS!$H:$H,K$40)+SUMIFS(AJUSTE!$D:$D,AJUSTE!$B:$B,$B101,AJUSTE!$H:$H,K$40)</f>
        <v>0</v>
      </c>
      <c r="M101" s="161">
        <f>L101+SUMIFS(ENTRADAS!$D:$D,ENTRADAS!$B:$B,$B101,ENTRADAS!$I:$I,L$40)-SUMIFS(SAÍDAS!$D:$D,SAÍDAS!$B:$B,$B101,SAÍDAS!$H:$H,L$40)+SUMIFS(AJUSTE!$D:$D,AJUSTE!$B:$B,$B101,AJUSTE!$H:$H,L$40)</f>
        <v>0</v>
      </c>
      <c r="N101" s="161">
        <f>M101+SUMIFS(ENTRADAS!$D:$D,ENTRADAS!$B:$B,$B101,ENTRADAS!$I:$I,M$40)-SUMIFS(SAÍDAS!$D:$D,SAÍDAS!$B:$B,$B101,SAÍDAS!$H:$H,M$40)+SUMIFS(AJUSTE!$D:$D,AJUSTE!$B:$B,$B101,AJUSTE!$H:$H,M$40)</f>
        <v>0</v>
      </c>
      <c r="P101" s="160">
        <f>CADASTRO!A65</f>
        <v>0</v>
      </c>
      <c r="Q101" s="160">
        <f>CADASTRO!B65</f>
        <v>0</v>
      </c>
      <c r="R101" s="161">
        <f ca="1">IF(R$39&gt;=$AD$39,0,SUMIFS(SAÍDAS!$D:$D,SAÍDAS!$B:$B,Base!$Q101,SAÍDAS!$H:$H,Base!R$40))</f>
        <v>0</v>
      </c>
      <c r="S101" s="161">
        <f ca="1">IF(S$39&gt;=$AD$39,0,SUMIFS(SAÍDAS!$D:$D,SAÍDAS!$B:$B,Base!$Q101,SAÍDAS!$H:$H,Base!S$40))</f>
        <v>0</v>
      </c>
      <c r="T101" s="161">
        <f ca="1">IF(T$39&gt;=$AD$39,0,SUMIFS(SAÍDAS!$D:$D,SAÍDAS!$B:$B,Base!$Q101,SAÍDAS!$H:$H,Base!T$40))</f>
        <v>0</v>
      </c>
      <c r="U101" s="161">
        <f ca="1">IF(U$39&gt;=$AD$39,0,SUMIFS(SAÍDAS!$D:$D,SAÍDAS!$B:$B,Base!$Q101,SAÍDAS!$H:$H,Base!U$40))</f>
        <v>0</v>
      </c>
      <c r="V101" s="161">
        <f ca="1">IF(V$39&gt;=$AD$39,0,SUMIFS(SAÍDAS!$D:$D,SAÍDAS!$B:$B,Base!$Q101,SAÍDAS!$H:$H,Base!V$40))</f>
        <v>0</v>
      </c>
      <c r="W101" s="161">
        <f ca="1">IF(W$39&gt;=$AD$39,0,SUMIFS(SAÍDAS!$D:$D,SAÍDAS!$B:$B,Base!$Q101,SAÍDAS!$H:$H,Base!W$40))</f>
        <v>0</v>
      </c>
      <c r="X101" s="161">
        <f ca="1">IF(X$39&gt;=$AD$39,0,SUMIFS(SAÍDAS!$D:$D,SAÍDAS!$B:$B,Base!$Q101,SAÍDAS!$H:$H,Base!X$40))</f>
        <v>0</v>
      </c>
      <c r="Y101" s="161">
        <f ca="1">IF(Y$39&gt;=$AD$39,0,SUMIFS(SAÍDAS!$D:$D,SAÍDAS!$B:$B,Base!$Q101,SAÍDAS!$H:$H,Base!Y$40))</f>
        <v>0</v>
      </c>
      <c r="Z101" s="161">
        <f ca="1">IF(Z$39&gt;=$AD$39,0,SUMIFS(SAÍDAS!$D:$D,SAÍDAS!$B:$B,Base!$Q101,SAÍDAS!$H:$H,Base!Z$40))</f>
        <v>0</v>
      </c>
      <c r="AA101" s="161">
        <f ca="1">IF(AA$39&gt;=$AD$39,0,SUMIFS(SAÍDAS!$D:$D,SAÍDAS!$B:$B,Base!$Q101,SAÍDAS!$H:$H,Base!AA$40))</f>
        <v>0</v>
      </c>
      <c r="AB101" s="161">
        <f ca="1">IF(AB$39&gt;=$AD$39,0,SUMIFS(SAÍDAS!$D:$D,SAÍDAS!$B:$B,Base!$Q101,SAÍDAS!$H:$H,Base!AB$40))</f>
        <v>0</v>
      </c>
      <c r="AC101" s="161">
        <f ca="1">IF(AC$39&gt;=$AD$39,0,SUMIFS(SAÍDAS!$D:$D,SAÍDAS!$B:$B,Base!$Q101,SAÍDAS!$H:$H,Base!AC$40))</f>
        <v>0</v>
      </c>
      <c r="AD101" s="160">
        <f t="shared" ca="1" si="8"/>
        <v>0</v>
      </c>
    </row>
    <row r="102" spans="1:30" x14ac:dyDescent="0.25">
      <c r="A102" s="160">
        <f>CADASTRO!A66</f>
        <v>0</v>
      </c>
      <c r="B102" s="160">
        <f>CADASTRO!B66</f>
        <v>0</v>
      </c>
      <c r="C102" s="161">
        <f>CADASTRO!D66</f>
        <v>0</v>
      </c>
      <c r="D102" s="161">
        <f>C102+SUMIFS(ENTRADAS!$D:$D,ENTRADAS!$B:$B,$B102,ENTRADAS!$I:$I,C$40)-SUMIFS(SAÍDAS!$D:$D,SAÍDAS!$B:$B,$B102,SAÍDAS!$H:$H,C$40)+SUMIFS(AJUSTE!$D:$D,AJUSTE!$B:$B,$B102,AJUSTE!$H:$H,C$40)</f>
        <v>0</v>
      </c>
      <c r="E102" s="161">
        <f>D102+SUMIFS(ENTRADAS!$D:$D,ENTRADAS!$B:$B,$B102,ENTRADAS!$I:$I,D$40)-SUMIFS(SAÍDAS!$D:$D,SAÍDAS!$B:$B,$B102,SAÍDAS!$H:$H,D$40)+SUMIFS(AJUSTE!$D:$D,AJUSTE!$B:$B,$B102,AJUSTE!$H:$H,D$40)</f>
        <v>0</v>
      </c>
      <c r="F102" s="161">
        <f>E102+SUMIFS(ENTRADAS!$D:$D,ENTRADAS!$B:$B,$B102,ENTRADAS!$I:$I,E$40)-SUMIFS(SAÍDAS!$D:$D,SAÍDAS!$B:$B,$B102,SAÍDAS!$H:$H,E$40)+SUMIFS(AJUSTE!$D:$D,AJUSTE!$B:$B,$B102,AJUSTE!$H:$H,E$40)</f>
        <v>0</v>
      </c>
      <c r="G102" s="161">
        <f>F102+SUMIFS(ENTRADAS!$D:$D,ENTRADAS!$B:$B,$B102,ENTRADAS!$I:$I,F$40)-SUMIFS(SAÍDAS!$D:$D,SAÍDAS!$B:$B,$B102,SAÍDAS!$H:$H,F$40)+SUMIFS(AJUSTE!$D:$D,AJUSTE!$B:$B,$B102,AJUSTE!$H:$H,F$40)</f>
        <v>0</v>
      </c>
      <c r="H102" s="161">
        <f>G102+SUMIFS(ENTRADAS!$D:$D,ENTRADAS!$B:$B,$B102,ENTRADAS!$I:$I,G$40)-SUMIFS(SAÍDAS!$D:$D,SAÍDAS!$B:$B,$B102,SAÍDAS!$H:$H,G$40)+SUMIFS(AJUSTE!$D:$D,AJUSTE!$B:$B,$B102,AJUSTE!$H:$H,G$40)</f>
        <v>0</v>
      </c>
      <c r="I102" s="161">
        <f>H102+SUMIFS(ENTRADAS!$D:$D,ENTRADAS!$B:$B,$B102,ENTRADAS!$I:$I,H$40)-SUMIFS(SAÍDAS!$D:$D,SAÍDAS!$B:$B,$B102,SAÍDAS!$H:$H,H$40)+SUMIFS(AJUSTE!$D:$D,AJUSTE!$B:$B,$B102,AJUSTE!$H:$H,H$40)</f>
        <v>0</v>
      </c>
      <c r="J102" s="161">
        <f>I102+SUMIFS(ENTRADAS!$D:$D,ENTRADAS!$B:$B,$B102,ENTRADAS!$I:$I,I$40)-SUMIFS(SAÍDAS!$D:$D,SAÍDAS!$B:$B,$B102,SAÍDAS!$H:$H,I$40)+SUMIFS(AJUSTE!$D:$D,AJUSTE!$B:$B,$B102,AJUSTE!$H:$H,I$40)</f>
        <v>0</v>
      </c>
      <c r="K102" s="161">
        <f>J102+SUMIFS(ENTRADAS!$D:$D,ENTRADAS!$B:$B,$B102,ENTRADAS!$I:$I,J$40)-SUMIFS(SAÍDAS!$D:$D,SAÍDAS!$B:$B,$B102,SAÍDAS!$H:$H,J$40)+SUMIFS(AJUSTE!$D:$D,AJUSTE!$B:$B,$B102,AJUSTE!$H:$H,J$40)</f>
        <v>0</v>
      </c>
      <c r="L102" s="161">
        <f>K102+SUMIFS(ENTRADAS!$D:$D,ENTRADAS!$B:$B,$B102,ENTRADAS!$I:$I,K$40)-SUMIFS(SAÍDAS!$D:$D,SAÍDAS!$B:$B,$B102,SAÍDAS!$H:$H,K$40)+SUMIFS(AJUSTE!$D:$D,AJUSTE!$B:$B,$B102,AJUSTE!$H:$H,K$40)</f>
        <v>0</v>
      </c>
      <c r="M102" s="161">
        <f>L102+SUMIFS(ENTRADAS!$D:$D,ENTRADAS!$B:$B,$B102,ENTRADAS!$I:$I,L$40)-SUMIFS(SAÍDAS!$D:$D,SAÍDAS!$B:$B,$B102,SAÍDAS!$H:$H,L$40)+SUMIFS(AJUSTE!$D:$D,AJUSTE!$B:$B,$B102,AJUSTE!$H:$H,L$40)</f>
        <v>0</v>
      </c>
      <c r="N102" s="161">
        <f>M102+SUMIFS(ENTRADAS!$D:$D,ENTRADAS!$B:$B,$B102,ENTRADAS!$I:$I,M$40)-SUMIFS(SAÍDAS!$D:$D,SAÍDAS!$B:$B,$B102,SAÍDAS!$H:$H,M$40)+SUMIFS(AJUSTE!$D:$D,AJUSTE!$B:$B,$B102,AJUSTE!$H:$H,M$40)</f>
        <v>0</v>
      </c>
      <c r="P102" s="160">
        <f>CADASTRO!A66</f>
        <v>0</v>
      </c>
      <c r="Q102" s="160">
        <f>CADASTRO!B66</f>
        <v>0</v>
      </c>
      <c r="R102" s="161">
        <f ca="1">IF(R$39&gt;=$AD$39,0,SUMIFS(SAÍDAS!$D:$D,SAÍDAS!$B:$B,Base!$Q102,SAÍDAS!$H:$H,Base!R$40))</f>
        <v>0</v>
      </c>
      <c r="S102" s="161">
        <f ca="1">IF(S$39&gt;=$AD$39,0,SUMIFS(SAÍDAS!$D:$D,SAÍDAS!$B:$B,Base!$Q102,SAÍDAS!$H:$H,Base!S$40))</f>
        <v>0</v>
      </c>
      <c r="T102" s="161">
        <f ca="1">IF(T$39&gt;=$AD$39,0,SUMIFS(SAÍDAS!$D:$D,SAÍDAS!$B:$B,Base!$Q102,SAÍDAS!$H:$H,Base!T$40))</f>
        <v>0</v>
      </c>
      <c r="U102" s="161">
        <f ca="1">IF(U$39&gt;=$AD$39,0,SUMIFS(SAÍDAS!$D:$D,SAÍDAS!$B:$B,Base!$Q102,SAÍDAS!$H:$H,Base!U$40))</f>
        <v>0</v>
      </c>
      <c r="V102" s="161">
        <f ca="1">IF(V$39&gt;=$AD$39,0,SUMIFS(SAÍDAS!$D:$D,SAÍDAS!$B:$B,Base!$Q102,SAÍDAS!$H:$H,Base!V$40))</f>
        <v>0</v>
      </c>
      <c r="W102" s="161">
        <f ca="1">IF(W$39&gt;=$AD$39,0,SUMIFS(SAÍDAS!$D:$D,SAÍDAS!$B:$B,Base!$Q102,SAÍDAS!$H:$H,Base!W$40))</f>
        <v>0</v>
      </c>
      <c r="X102" s="161">
        <f ca="1">IF(X$39&gt;=$AD$39,0,SUMIFS(SAÍDAS!$D:$D,SAÍDAS!$B:$B,Base!$Q102,SAÍDAS!$H:$H,Base!X$40))</f>
        <v>0</v>
      </c>
      <c r="Y102" s="161">
        <f ca="1">IF(Y$39&gt;=$AD$39,0,SUMIFS(SAÍDAS!$D:$D,SAÍDAS!$B:$B,Base!$Q102,SAÍDAS!$H:$H,Base!Y$40))</f>
        <v>0</v>
      </c>
      <c r="Z102" s="161">
        <f ca="1">IF(Z$39&gt;=$AD$39,0,SUMIFS(SAÍDAS!$D:$D,SAÍDAS!$B:$B,Base!$Q102,SAÍDAS!$H:$H,Base!Z$40))</f>
        <v>0</v>
      </c>
      <c r="AA102" s="161">
        <f ca="1">IF(AA$39&gt;=$AD$39,0,SUMIFS(SAÍDAS!$D:$D,SAÍDAS!$B:$B,Base!$Q102,SAÍDAS!$H:$H,Base!AA$40))</f>
        <v>0</v>
      </c>
      <c r="AB102" s="161">
        <f ca="1">IF(AB$39&gt;=$AD$39,0,SUMIFS(SAÍDAS!$D:$D,SAÍDAS!$B:$B,Base!$Q102,SAÍDAS!$H:$H,Base!AB$40))</f>
        <v>0</v>
      </c>
      <c r="AC102" s="161">
        <f ca="1">IF(AC$39&gt;=$AD$39,0,SUMIFS(SAÍDAS!$D:$D,SAÍDAS!$B:$B,Base!$Q102,SAÍDAS!$H:$H,Base!AC$40))</f>
        <v>0</v>
      </c>
      <c r="AD102" s="160">
        <f t="shared" ca="1" si="8"/>
        <v>0</v>
      </c>
    </row>
    <row r="103" spans="1:30" x14ac:dyDescent="0.25">
      <c r="A103" s="160">
        <f>CADASTRO!A67</f>
        <v>0</v>
      </c>
      <c r="B103" s="160">
        <f>CADASTRO!B67</f>
        <v>0</v>
      </c>
      <c r="C103" s="161">
        <f>CADASTRO!D67</f>
        <v>0</v>
      </c>
      <c r="D103" s="161">
        <f>C103+SUMIFS(ENTRADAS!$D:$D,ENTRADAS!$B:$B,$B103,ENTRADAS!$I:$I,C$40)-SUMIFS(SAÍDAS!$D:$D,SAÍDAS!$B:$B,$B103,SAÍDAS!$H:$H,C$40)+SUMIFS(AJUSTE!$D:$D,AJUSTE!$B:$B,$B103,AJUSTE!$H:$H,C$40)</f>
        <v>0</v>
      </c>
      <c r="E103" s="161">
        <f>D103+SUMIFS(ENTRADAS!$D:$D,ENTRADAS!$B:$B,$B103,ENTRADAS!$I:$I,D$40)-SUMIFS(SAÍDAS!$D:$D,SAÍDAS!$B:$B,$B103,SAÍDAS!$H:$H,D$40)+SUMIFS(AJUSTE!$D:$D,AJUSTE!$B:$B,$B103,AJUSTE!$H:$H,D$40)</f>
        <v>0</v>
      </c>
      <c r="F103" s="161">
        <f>E103+SUMIFS(ENTRADAS!$D:$D,ENTRADAS!$B:$B,$B103,ENTRADAS!$I:$I,E$40)-SUMIFS(SAÍDAS!$D:$D,SAÍDAS!$B:$B,$B103,SAÍDAS!$H:$H,E$40)+SUMIFS(AJUSTE!$D:$D,AJUSTE!$B:$B,$B103,AJUSTE!$H:$H,E$40)</f>
        <v>0</v>
      </c>
      <c r="G103" s="161">
        <f>F103+SUMIFS(ENTRADAS!$D:$D,ENTRADAS!$B:$B,$B103,ENTRADAS!$I:$I,F$40)-SUMIFS(SAÍDAS!$D:$D,SAÍDAS!$B:$B,$B103,SAÍDAS!$H:$H,F$40)+SUMIFS(AJUSTE!$D:$D,AJUSTE!$B:$B,$B103,AJUSTE!$H:$H,F$40)</f>
        <v>0</v>
      </c>
      <c r="H103" s="161">
        <f>G103+SUMIFS(ENTRADAS!$D:$D,ENTRADAS!$B:$B,$B103,ENTRADAS!$I:$I,G$40)-SUMIFS(SAÍDAS!$D:$D,SAÍDAS!$B:$B,$B103,SAÍDAS!$H:$H,G$40)+SUMIFS(AJUSTE!$D:$D,AJUSTE!$B:$B,$B103,AJUSTE!$H:$H,G$40)</f>
        <v>0</v>
      </c>
      <c r="I103" s="161">
        <f>H103+SUMIFS(ENTRADAS!$D:$D,ENTRADAS!$B:$B,$B103,ENTRADAS!$I:$I,H$40)-SUMIFS(SAÍDAS!$D:$D,SAÍDAS!$B:$B,$B103,SAÍDAS!$H:$H,H$40)+SUMIFS(AJUSTE!$D:$D,AJUSTE!$B:$B,$B103,AJUSTE!$H:$H,H$40)</f>
        <v>0</v>
      </c>
      <c r="J103" s="161">
        <f>I103+SUMIFS(ENTRADAS!$D:$D,ENTRADAS!$B:$B,$B103,ENTRADAS!$I:$I,I$40)-SUMIFS(SAÍDAS!$D:$D,SAÍDAS!$B:$B,$B103,SAÍDAS!$H:$H,I$40)+SUMIFS(AJUSTE!$D:$D,AJUSTE!$B:$B,$B103,AJUSTE!$H:$H,I$40)</f>
        <v>0</v>
      </c>
      <c r="K103" s="161">
        <f>J103+SUMIFS(ENTRADAS!$D:$D,ENTRADAS!$B:$B,$B103,ENTRADAS!$I:$I,J$40)-SUMIFS(SAÍDAS!$D:$D,SAÍDAS!$B:$B,$B103,SAÍDAS!$H:$H,J$40)+SUMIFS(AJUSTE!$D:$D,AJUSTE!$B:$B,$B103,AJUSTE!$H:$H,J$40)</f>
        <v>0</v>
      </c>
      <c r="L103" s="161">
        <f>K103+SUMIFS(ENTRADAS!$D:$D,ENTRADAS!$B:$B,$B103,ENTRADAS!$I:$I,K$40)-SUMIFS(SAÍDAS!$D:$D,SAÍDAS!$B:$B,$B103,SAÍDAS!$H:$H,K$40)+SUMIFS(AJUSTE!$D:$D,AJUSTE!$B:$B,$B103,AJUSTE!$H:$H,K$40)</f>
        <v>0</v>
      </c>
      <c r="M103" s="161">
        <f>L103+SUMIFS(ENTRADAS!$D:$D,ENTRADAS!$B:$B,$B103,ENTRADAS!$I:$I,L$40)-SUMIFS(SAÍDAS!$D:$D,SAÍDAS!$B:$B,$B103,SAÍDAS!$H:$H,L$40)+SUMIFS(AJUSTE!$D:$D,AJUSTE!$B:$B,$B103,AJUSTE!$H:$H,L$40)</f>
        <v>0</v>
      </c>
      <c r="N103" s="161">
        <f>M103+SUMIFS(ENTRADAS!$D:$D,ENTRADAS!$B:$B,$B103,ENTRADAS!$I:$I,M$40)-SUMIFS(SAÍDAS!$D:$D,SAÍDAS!$B:$B,$B103,SAÍDAS!$H:$H,M$40)+SUMIFS(AJUSTE!$D:$D,AJUSTE!$B:$B,$B103,AJUSTE!$H:$H,M$40)</f>
        <v>0</v>
      </c>
      <c r="P103" s="160">
        <f>CADASTRO!A67</f>
        <v>0</v>
      </c>
      <c r="Q103" s="160">
        <f>CADASTRO!B67</f>
        <v>0</v>
      </c>
      <c r="R103" s="161">
        <f ca="1">IF(R$39&gt;=$AD$39,0,SUMIFS(SAÍDAS!$D:$D,SAÍDAS!$B:$B,Base!$Q103,SAÍDAS!$H:$H,Base!R$40))</f>
        <v>0</v>
      </c>
      <c r="S103" s="161">
        <f ca="1">IF(S$39&gt;=$AD$39,0,SUMIFS(SAÍDAS!$D:$D,SAÍDAS!$B:$B,Base!$Q103,SAÍDAS!$H:$H,Base!S$40))</f>
        <v>0</v>
      </c>
      <c r="T103" s="161">
        <f ca="1">IF(T$39&gt;=$AD$39,0,SUMIFS(SAÍDAS!$D:$D,SAÍDAS!$B:$B,Base!$Q103,SAÍDAS!$H:$H,Base!T$40))</f>
        <v>0</v>
      </c>
      <c r="U103" s="161">
        <f ca="1">IF(U$39&gt;=$AD$39,0,SUMIFS(SAÍDAS!$D:$D,SAÍDAS!$B:$B,Base!$Q103,SAÍDAS!$H:$H,Base!U$40))</f>
        <v>0</v>
      </c>
      <c r="V103" s="161">
        <f ca="1">IF(V$39&gt;=$AD$39,0,SUMIFS(SAÍDAS!$D:$D,SAÍDAS!$B:$B,Base!$Q103,SAÍDAS!$H:$H,Base!V$40))</f>
        <v>0</v>
      </c>
      <c r="W103" s="161">
        <f ca="1">IF(W$39&gt;=$AD$39,0,SUMIFS(SAÍDAS!$D:$D,SAÍDAS!$B:$B,Base!$Q103,SAÍDAS!$H:$H,Base!W$40))</f>
        <v>0</v>
      </c>
      <c r="X103" s="161">
        <f ca="1">IF(X$39&gt;=$AD$39,0,SUMIFS(SAÍDAS!$D:$D,SAÍDAS!$B:$B,Base!$Q103,SAÍDAS!$H:$H,Base!X$40))</f>
        <v>0</v>
      </c>
      <c r="Y103" s="161">
        <f ca="1">IF(Y$39&gt;=$AD$39,0,SUMIFS(SAÍDAS!$D:$D,SAÍDAS!$B:$B,Base!$Q103,SAÍDAS!$H:$H,Base!Y$40))</f>
        <v>0</v>
      </c>
      <c r="Z103" s="161">
        <f ca="1">IF(Z$39&gt;=$AD$39,0,SUMIFS(SAÍDAS!$D:$D,SAÍDAS!$B:$B,Base!$Q103,SAÍDAS!$H:$H,Base!Z$40))</f>
        <v>0</v>
      </c>
      <c r="AA103" s="161">
        <f ca="1">IF(AA$39&gt;=$AD$39,0,SUMIFS(SAÍDAS!$D:$D,SAÍDAS!$B:$B,Base!$Q103,SAÍDAS!$H:$H,Base!AA$40))</f>
        <v>0</v>
      </c>
      <c r="AB103" s="161">
        <f ca="1">IF(AB$39&gt;=$AD$39,0,SUMIFS(SAÍDAS!$D:$D,SAÍDAS!$B:$B,Base!$Q103,SAÍDAS!$H:$H,Base!AB$40))</f>
        <v>0</v>
      </c>
      <c r="AC103" s="161">
        <f ca="1">IF(AC$39&gt;=$AD$39,0,SUMIFS(SAÍDAS!$D:$D,SAÍDAS!$B:$B,Base!$Q103,SAÍDAS!$H:$H,Base!AC$40))</f>
        <v>0</v>
      </c>
      <c r="AD103" s="160">
        <f t="shared" ca="1" si="8"/>
        <v>0</v>
      </c>
    </row>
    <row r="104" spans="1:30" x14ac:dyDescent="0.25">
      <c r="A104" s="160">
        <f>CADASTRO!A68</f>
        <v>0</v>
      </c>
      <c r="B104" s="160">
        <f>CADASTRO!B68</f>
        <v>0</v>
      </c>
      <c r="C104" s="161">
        <f>CADASTRO!D68</f>
        <v>0</v>
      </c>
      <c r="D104" s="161">
        <f>C104+SUMIFS(ENTRADAS!$D:$D,ENTRADAS!$B:$B,$B104,ENTRADAS!$I:$I,C$40)-SUMIFS(SAÍDAS!$D:$D,SAÍDAS!$B:$B,$B104,SAÍDAS!$H:$H,C$40)+SUMIFS(AJUSTE!$D:$D,AJUSTE!$B:$B,$B104,AJUSTE!$H:$H,C$40)</f>
        <v>0</v>
      </c>
      <c r="E104" s="161">
        <f>D104+SUMIFS(ENTRADAS!$D:$D,ENTRADAS!$B:$B,$B104,ENTRADAS!$I:$I,D$40)-SUMIFS(SAÍDAS!$D:$D,SAÍDAS!$B:$B,$B104,SAÍDAS!$H:$H,D$40)+SUMIFS(AJUSTE!$D:$D,AJUSTE!$B:$B,$B104,AJUSTE!$H:$H,D$40)</f>
        <v>0</v>
      </c>
      <c r="F104" s="161">
        <f>E104+SUMIFS(ENTRADAS!$D:$D,ENTRADAS!$B:$B,$B104,ENTRADAS!$I:$I,E$40)-SUMIFS(SAÍDAS!$D:$D,SAÍDAS!$B:$B,$B104,SAÍDAS!$H:$H,E$40)+SUMIFS(AJUSTE!$D:$D,AJUSTE!$B:$B,$B104,AJUSTE!$H:$H,E$40)</f>
        <v>0</v>
      </c>
      <c r="G104" s="161">
        <f>F104+SUMIFS(ENTRADAS!$D:$D,ENTRADAS!$B:$B,$B104,ENTRADAS!$I:$I,F$40)-SUMIFS(SAÍDAS!$D:$D,SAÍDAS!$B:$B,$B104,SAÍDAS!$H:$H,F$40)+SUMIFS(AJUSTE!$D:$D,AJUSTE!$B:$B,$B104,AJUSTE!$H:$H,F$40)</f>
        <v>0</v>
      </c>
      <c r="H104" s="161">
        <f>G104+SUMIFS(ENTRADAS!$D:$D,ENTRADAS!$B:$B,$B104,ENTRADAS!$I:$I,G$40)-SUMIFS(SAÍDAS!$D:$D,SAÍDAS!$B:$B,$B104,SAÍDAS!$H:$H,G$40)+SUMIFS(AJUSTE!$D:$D,AJUSTE!$B:$B,$B104,AJUSTE!$H:$H,G$40)</f>
        <v>0</v>
      </c>
      <c r="I104" s="161">
        <f>H104+SUMIFS(ENTRADAS!$D:$D,ENTRADAS!$B:$B,$B104,ENTRADAS!$I:$I,H$40)-SUMIFS(SAÍDAS!$D:$D,SAÍDAS!$B:$B,$B104,SAÍDAS!$H:$H,H$40)+SUMIFS(AJUSTE!$D:$D,AJUSTE!$B:$B,$B104,AJUSTE!$H:$H,H$40)</f>
        <v>0</v>
      </c>
      <c r="J104" s="161">
        <f>I104+SUMIFS(ENTRADAS!$D:$D,ENTRADAS!$B:$B,$B104,ENTRADAS!$I:$I,I$40)-SUMIFS(SAÍDAS!$D:$D,SAÍDAS!$B:$B,$B104,SAÍDAS!$H:$H,I$40)+SUMIFS(AJUSTE!$D:$D,AJUSTE!$B:$B,$B104,AJUSTE!$H:$H,I$40)</f>
        <v>0</v>
      </c>
      <c r="K104" s="161">
        <f>J104+SUMIFS(ENTRADAS!$D:$D,ENTRADAS!$B:$B,$B104,ENTRADAS!$I:$I,J$40)-SUMIFS(SAÍDAS!$D:$D,SAÍDAS!$B:$B,$B104,SAÍDAS!$H:$H,J$40)+SUMIFS(AJUSTE!$D:$D,AJUSTE!$B:$B,$B104,AJUSTE!$H:$H,J$40)</f>
        <v>0</v>
      </c>
      <c r="L104" s="161">
        <f>K104+SUMIFS(ENTRADAS!$D:$D,ENTRADAS!$B:$B,$B104,ENTRADAS!$I:$I,K$40)-SUMIFS(SAÍDAS!$D:$D,SAÍDAS!$B:$B,$B104,SAÍDAS!$H:$H,K$40)+SUMIFS(AJUSTE!$D:$D,AJUSTE!$B:$B,$B104,AJUSTE!$H:$H,K$40)</f>
        <v>0</v>
      </c>
      <c r="M104" s="161">
        <f>L104+SUMIFS(ENTRADAS!$D:$D,ENTRADAS!$B:$B,$B104,ENTRADAS!$I:$I,L$40)-SUMIFS(SAÍDAS!$D:$D,SAÍDAS!$B:$B,$B104,SAÍDAS!$H:$H,L$40)+SUMIFS(AJUSTE!$D:$D,AJUSTE!$B:$B,$B104,AJUSTE!$H:$H,L$40)</f>
        <v>0</v>
      </c>
      <c r="N104" s="161">
        <f>M104+SUMIFS(ENTRADAS!$D:$D,ENTRADAS!$B:$B,$B104,ENTRADAS!$I:$I,M$40)-SUMIFS(SAÍDAS!$D:$D,SAÍDAS!$B:$B,$B104,SAÍDAS!$H:$H,M$40)+SUMIFS(AJUSTE!$D:$D,AJUSTE!$B:$B,$B104,AJUSTE!$H:$H,M$40)</f>
        <v>0</v>
      </c>
      <c r="P104" s="160">
        <f>CADASTRO!A68</f>
        <v>0</v>
      </c>
      <c r="Q104" s="160">
        <f>CADASTRO!B68</f>
        <v>0</v>
      </c>
      <c r="R104" s="161">
        <f ca="1">IF(R$39&gt;=$AD$39,0,SUMIFS(SAÍDAS!$D:$D,SAÍDAS!$B:$B,Base!$Q104,SAÍDAS!$H:$H,Base!R$40))</f>
        <v>0</v>
      </c>
      <c r="S104" s="161">
        <f ca="1">IF(S$39&gt;=$AD$39,0,SUMIFS(SAÍDAS!$D:$D,SAÍDAS!$B:$B,Base!$Q104,SAÍDAS!$H:$H,Base!S$40))</f>
        <v>0</v>
      </c>
      <c r="T104" s="161">
        <f ca="1">IF(T$39&gt;=$AD$39,0,SUMIFS(SAÍDAS!$D:$D,SAÍDAS!$B:$B,Base!$Q104,SAÍDAS!$H:$H,Base!T$40))</f>
        <v>0</v>
      </c>
      <c r="U104" s="161">
        <f ca="1">IF(U$39&gt;=$AD$39,0,SUMIFS(SAÍDAS!$D:$D,SAÍDAS!$B:$B,Base!$Q104,SAÍDAS!$H:$H,Base!U$40))</f>
        <v>0</v>
      </c>
      <c r="V104" s="161">
        <f ca="1">IF(V$39&gt;=$AD$39,0,SUMIFS(SAÍDAS!$D:$D,SAÍDAS!$B:$B,Base!$Q104,SAÍDAS!$H:$H,Base!V$40))</f>
        <v>0</v>
      </c>
      <c r="W104" s="161">
        <f ca="1">IF(W$39&gt;=$AD$39,0,SUMIFS(SAÍDAS!$D:$D,SAÍDAS!$B:$B,Base!$Q104,SAÍDAS!$H:$H,Base!W$40))</f>
        <v>0</v>
      </c>
      <c r="X104" s="161">
        <f ca="1">IF(X$39&gt;=$AD$39,0,SUMIFS(SAÍDAS!$D:$D,SAÍDAS!$B:$B,Base!$Q104,SAÍDAS!$H:$H,Base!X$40))</f>
        <v>0</v>
      </c>
      <c r="Y104" s="161">
        <f ca="1">IF(Y$39&gt;=$AD$39,0,SUMIFS(SAÍDAS!$D:$D,SAÍDAS!$B:$B,Base!$Q104,SAÍDAS!$H:$H,Base!Y$40))</f>
        <v>0</v>
      </c>
      <c r="Z104" s="161">
        <f ca="1">IF(Z$39&gt;=$AD$39,0,SUMIFS(SAÍDAS!$D:$D,SAÍDAS!$B:$B,Base!$Q104,SAÍDAS!$H:$H,Base!Z$40))</f>
        <v>0</v>
      </c>
      <c r="AA104" s="161">
        <f ca="1">IF(AA$39&gt;=$AD$39,0,SUMIFS(SAÍDAS!$D:$D,SAÍDAS!$B:$B,Base!$Q104,SAÍDAS!$H:$H,Base!AA$40))</f>
        <v>0</v>
      </c>
      <c r="AB104" s="161">
        <f ca="1">IF(AB$39&gt;=$AD$39,0,SUMIFS(SAÍDAS!$D:$D,SAÍDAS!$B:$B,Base!$Q104,SAÍDAS!$H:$H,Base!AB$40))</f>
        <v>0</v>
      </c>
      <c r="AC104" s="161">
        <f ca="1">IF(AC$39&gt;=$AD$39,0,SUMIFS(SAÍDAS!$D:$D,SAÍDAS!$B:$B,Base!$Q104,SAÍDAS!$H:$H,Base!AC$40))</f>
        <v>0</v>
      </c>
      <c r="AD104" s="160">
        <f t="shared" ca="1" si="8"/>
        <v>0</v>
      </c>
    </row>
    <row r="105" spans="1:30" x14ac:dyDescent="0.25">
      <c r="A105" s="160">
        <f>CADASTRO!A69</f>
        <v>0</v>
      </c>
      <c r="B105" s="160">
        <f>CADASTRO!B69</f>
        <v>0</v>
      </c>
      <c r="C105" s="161">
        <f>CADASTRO!D69</f>
        <v>0</v>
      </c>
      <c r="D105" s="161">
        <f>C105+SUMIFS(ENTRADAS!$D:$D,ENTRADAS!$B:$B,$B105,ENTRADAS!$I:$I,C$40)-SUMIFS(SAÍDAS!$D:$D,SAÍDAS!$B:$B,$B105,SAÍDAS!$H:$H,C$40)+SUMIFS(AJUSTE!$D:$D,AJUSTE!$B:$B,$B105,AJUSTE!$H:$H,C$40)</f>
        <v>0</v>
      </c>
      <c r="E105" s="161">
        <f>D105+SUMIFS(ENTRADAS!$D:$D,ENTRADAS!$B:$B,$B105,ENTRADAS!$I:$I,D$40)-SUMIFS(SAÍDAS!$D:$D,SAÍDAS!$B:$B,$B105,SAÍDAS!$H:$H,D$40)+SUMIFS(AJUSTE!$D:$D,AJUSTE!$B:$B,$B105,AJUSTE!$H:$H,D$40)</f>
        <v>0</v>
      </c>
      <c r="F105" s="161">
        <f>E105+SUMIFS(ENTRADAS!$D:$D,ENTRADAS!$B:$B,$B105,ENTRADAS!$I:$I,E$40)-SUMIFS(SAÍDAS!$D:$D,SAÍDAS!$B:$B,$B105,SAÍDAS!$H:$H,E$40)+SUMIFS(AJUSTE!$D:$D,AJUSTE!$B:$B,$B105,AJUSTE!$H:$H,E$40)</f>
        <v>0</v>
      </c>
      <c r="G105" s="161">
        <f>F105+SUMIFS(ENTRADAS!$D:$D,ENTRADAS!$B:$B,$B105,ENTRADAS!$I:$I,F$40)-SUMIFS(SAÍDAS!$D:$D,SAÍDAS!$B:$B,$B105,SAÍDAS!$H:$H,F$40)+SUMIFS(AJUSTE!$D:$D,AJUSTE!$B:$B,$B105,AJUSTE!$H:$H,F$40)</f>
        <v>0</v>
      </c>
      <c r="H105" s="161">
        <f>G105+SUMIFS(ENTRADAS!$D:$D,ENTRADAS!$B:$B,$B105,ENTRADAS!$I:$I,G$40)-SUMIFS(SAÍDAS!$D:$D,SAÍDAS!$B:$B,$B105,SAÍDAS!$H:$H,G$40)+SUMIFS(AJUSTE!$D:$D,AJUSTE!$B:$B,$B105,AJUSTE!$H:$H,G$40)</f>
        <v>0</v>
      </c>
      <c r="I105" s="161">
        <f>H105+SUMIFS(ENTRADAS!$D:$D,ENTRADAS!$B:$B,$B105,ENTRADAS!$I:$I,H$40)-SUMIFS(SAÍDAS!$D:$D,SAÍDAS!$B:$B,$B105,SAÍDAS!$H:$H,H$40)+SUMIFS(AJUSTE!$D:$D,AJUSTE!$B:$B,$B105,AJUSTE!$H:$H,H$40)</f>
        <v>0</v>
      </c>
      <c r="J105" s="161">
        <f>I105+SUMIFS(ENTRADAS!$D:$D,ENTRADAS!$B:$B,$B105,ENTRADAS!$I:$I,I$40)-SUMIFS(SAÍDAS!$D:$D,SAÍDAS!$B:$B,$B105,SAÍDAS!$H:$H,I$40)+SUMIFS(AJUSTE!$D:$D,AJUSTE!$B:$B,$B105,AJUSTE!$H:$H,I$40)</f>
        <v>0</v>
      </c>
      <c r="K105" s="161">
        <f>J105+SUMIFS(ENTRADAS!$D:$D,ENTRADAS!$B:$B,$B105,ENTRADAS!$I:$I,J$40)-SUMIFS(SAÍDAS!$D:$D,SAÍDAS!$B:$B,$B105,SAÍDAS!$H:$H,J$40)+SUMIFS(AJUSTE!$D:$D,AJUSTE!$B:$B,$B105,AJUSTE!$H:$H,J$40)</f>
        <v>0</v>
      </c>
      <c r="L105" s="161">
        <f>K105+SUMIFS(ENTRADAS!$D:$D,ENTRADAS!$B:$B,$B105,ENTRADAS!$I:$I,K$40)-SUMIFS(SAÍDAS!$D:$D,SAÍDAS!$B:$B,$B105,SAÍDAS!$H:$H,K$40)+SUMIFS(AJUSTE!$D:$D,AJUSTE!$B:$B,$B105,AJUSTE!$H:$H,K$40)</f>
        <v>0</v>
      </c>
      <c r="M105" s="161">
        <f>L105+SUMIFS(ENTRADAS!$D:$D,ENTRADAS!$B:$B,$B105,ENTRADAS!$I:$I,L$40)-SUMIFS(SAÍDAS!$D:$D,SAÍDAS!$B:$B,$B105,SAÍDAS!$H:$H,L$40)+SUMIFS(AJUSTE!$D:$D,AJUSTE!$B:$B,$B105,AJUSTE!$H:$H,L$40)</f>
        <v>0</v>
      </c>
      <c r="N105" s="161">
        <f>M105+SUMIFS(ENTRADAS!$D:$D,ENTRADAS!$B:$B,$B105,ENTRADAS!$I:$I,M$40)-SUMIFS(SAÍDAS!$D:$D,SAÍDAS!$B:$B,$B105,SAÍDAS!$H:$H,M$40)+SUMIFS(AJUSTE!$D:$D,AJUSTE!$B:$B,$B105,AJUSTE!$H:$H,M$40)</f>
        <v>0</v>
      </c>
      <c r="P105" s="160">
        <f>CADASTRO!A69</f>
        <v>0</v>
      </c>
      <c r="Q105" s="160">
        <f>CADASTRO!B69</f>
        <v>0</v>
      </c>
      <c r="R105" s="161">
        <f ca="1">IF(R$39&gt;=$AD$39,0,SUMIFS(SAÍDAS!$D:$D,SAÍDAS!$B:$B,Base!$Q105,SAÍDAS!$H:$H,Base!R$40))</f>
        <v>0</v>
      </c>
      <c r="S105" s="161">
        <f ca="1">IF(S$39&gt;=$AD$39,0,SUMIFS(SAÍDAS!$D:$D,SAÍDAS!$B:$B,Base!$Q105,SAÍDAS!$H:$H,Base!S$40))</f>
        <v>0</v>
      </c>
      <c r="T105" s="161">
        <f ca="1">IF(T$39&gt;=$AD$39,0,SUMIFS(SAÍDAS!$D:$D,SAÍDAS!$B:$B,Base!$Q105,SAÍDAS!$H:$H,Base!T$40))</f>
        <v>0</v>
      </c>
      <c r="U105" s="161">
        <f ca="1">IF(U$39&gt;=$AD$39,0,SUMIFS(SAÍDAS!$D:$D,SAÍDAS!$B:$B,Base!$Q105,SAÍDAS!$H:$H,Base!U$40))</f>
        <v>0</v>
      </c>
      <c r="V105" s="161">
        <f ca="1">IF(V$39&gt;=$AD$39,0,SUMIFS(SAÍDAS!$D:$D,SAÍDAS!$B:$B,Base!$Q105,SAÍDAS!$H:$H,Base!V$40))</f>
        <v>0</v>
      </c>
      <c r="W105" s="161">
        <f ca="1">IF(W$39&gt;=$AD$39,0,SUMIFS(SAÍDAS!$D:$D,SAÍDAS!$B:$B,Base!$Q105,SAÍDAS!$H:$H,Base!W$40))</f>
        <v>0</v>
      </c>
      <c r="X105" s="161">
        <f ca="1">IF(X$39&gt;=$AD$39,0,SUMIFS(SAÍDAS!$D:$D,SAÍDAS!$B:$B,Base!$Q105,SAÍDAS!$H:$H,Base!X$40))</f>
        <v>0</v>
      </c>
      <c r="Y105" s="161">
        <f ca="1">IF(Y$39&gt;=$AD$39,0,SUMIFS(SAÍDAS!$D:$D,SAÍDAS!$B:$B,Base!$Q105,SAÍDAS!$H:$H,Base!Y$40))</f>
        <v>0</v>
      </c>
      <c r="Z105" s="161">
        <f ca="1">IF(Z$39&gt;=$AD$39,0,SUMIFS(SAÍDAS!$D:$D,SAÍDAS!$B:$B,Base!$Q105,SAÍDAS!$H:$H,Base!Z$40))</f>
        <v>0</v>
      </c>
      <c r="AA105" s="161">
        <f ca="1">IF(AA$39&gt;=$AD$39,0,SUMIFS(SAÍDAS!$D:$D,SAÍDAS!$B:$B,Base!$Q105,SAÍDAS!$H:$H,Base!AA$40))</f>
        <v>0</v>
      </c>
      <c r="AB105" s="161">
        <f ca="1">IF(AB$39&gt;=$AD$39,0,SUMIFS(SAÍDAS!$D:$D,SAÍDAS!$B:$B,Base!$Q105,SAÍDAS!$H:$H,Base!AB$40))</f>
        <v>0</v>
      </c>
      <c r="AC105" s="161">
        <f ca="1">IF(AC$39&gt;=$AD$39,0,SUMIFS(SAÍDAS!$D:$D,SAÍDAS!$B:$B,Base!$Q105,SAÍDAS!$H:$H,Base!AC$40))</f>
        <v>0</v>
      </c>
      <c r="AD105" s="160">
        <f t="shared" ca="1" si="8"/>
        <v>0</v>
      </c>
    </row>
    <row r="106" spans="1:30" x14ac:dyDescent="0.25">
      <c r="A106" s="160">
        <f>CADASTRO!A70</f>
        <v>0</v>
      </c>
      <c r="B106" s="160">
        <f>CADASTRO!B70</f>
        <v>0</v>
      </c>
      <c r="C106" s="161">
        <f>CADASTRO!D70</f>
        <v>0</v>
      </c>
      <c r="D106" s="161">
        <f>C106+SUMIFS(ENTRADAS!$D:$D,ENTRADAS!$B:$B,$B106,ENTRADAS!$I:$I,C$40)-SUMIFS(SAÍDAS!$D:$D,SAÍDAS!$B:$B,$B106,SAÍDAS!$H:$H,C$40)+SUMIFS(AJUSTE!$D:$D,AJUSTE!$B:$B,$B106,AJUSTE!$H:$H,C$40)</f>
        <v>0</v>
      </c>
      <c r="E106" s="161">
        <f>D106+SUMIFS(ENTRADAS!$D:$D,ENTRADAS!$B:$B,$B106,ENTRADAS!$I:$I,D$40)-SUMIFS(SAÍDAS!$D:$D,SAÍDAS!$B:$B,$B106,SAÍDAS!$H:$H,D$40)+SUMIFS(AJUSTE!$D:$D,AJUSTE!$B:$B,$B106,AJUSTE!$H:$H,D$40)</f>
        <v>0</v>
      </c>
      <c r="F106" s="161">
        <f>E106+SUMIFS(ENTRADAS!$D:$D,ENTRADAS!$B:$B,$B106,ENTRADAS!$I:$I,E$40)-SUMIFS(SAÍDAS!$D:$D,SAÍDAS!$B:$B,$B106,SAÍDAS!$H:$H,E$40)+SUMIFS(AJUSTE!$D:$D,AJUSTE!$B:$B,$B106,AJUSTE!$H:$H,E$40)</f>
        <v>0</v>
      </c>
      <c r="G106" s="161">
        <f>F106+SUMIFS(ENTRADAS!$D:$D,ENTRADAS!$B:$B,$B106,ENTRADAS!$I:$I,F$40)-SUMIFS(SAÍDAS!$D:$D,SAÍDAS!$B:$B,$B106,SAÍDAS!$H:$H,F$40)+SUMIFS(AJUSTE!$D:$D,AJUSTE!$B:$B,$B106,AJUSTE!$H:$H,F$40)</f>
        <v>0</v>
      </c>
      <c r="H106" s="161">
        <f>G106+SUMIFS(ENTRADAS!$D:$D,ENTRADAS!$B:$B,$B106,ENTRADAS!$I:$I,G$40)-SUMIFS(SAÍDAS!$D:$D,SAÍDAS!$B:$B,$B106,SAÍDAS!$H:$H,G$40)+SUMIFS(AJUSTE!$D:$D,AJUSTE!$B:$B,$B106,AJUSTE!$H:$H,G$40)</f>
        <v>0</v>
      </c>
      <c r="I106" s="161">
        <f>H106+SUMIFS(ENTRADAS!$D:$D,ENTRADAS!$B:$B,$B106,ENTRADAS!$I:$I,H$40)-SUMIFS(SAÍDAS!$D:$D,SAÍDAS!$B:$B,$B106,SAÍDAS!$H:$H,H$40)+SUMIFS(AJUSTE!$D:$D,AJUSTE!$B:$B,$B106,AJUSTE!$H:$H,H$40)</f>
        <v>0</v>
      </c>
      <c r="J106" s="161">
        <f>I106+SUMIFS(ENTRADAS!$D:$D,ENTRADAS!$B:$B,$B106,ENTRADAS!$I:$I,I$40)-SUMIFS(SAÍDAS!$D:$D,SAÍDAS!$B:$B,$B106,SAÍDAS!$H:$H,I$40)+SUMIFS(AJUSTE!$D:$D,AJUSTE!$B:$B,$B106,AJUSTE!$H:$H,I$40)</f>
        <v>0</v>
      </c>
      <c r="K106" s="161">
        <f>J106+SUMIFS(ENTRADAS!$D:$D,ENTRADAS!$B:$B,$B106,ENTRADAS!$I:$I,J$40)-SUMIFS(SAÍDAS!$D:$D,SAÍDAS!$B:$B,$B106,SAÍDAS!$H:$H,J$40)+SUMIFS(AJUSTE!$D:$D,AJUSTE!$B:$B,$B106,AJUSTE!$H:$H,J$40)</f>
        <v>0</v>
      </c>
      <c r="L106" s="161">
        <f>K106+SUMIFS(ENTRADAS!$D:$D,ENTRADAS!$B:$B,$B106,ENTRADAS!$I:$I,K$40)-SUMIFS(SAÍDAS!$D:$D,SAÍDAS!$B:$B,$B106,SAÍDAS!$H:$H,K$40)+SUMIFS(AJUSTE!$D:$D,AJUSTE!$B:$B,$B106,AJUSTE!$H:$H,K$40)</f>
        <v>0</v>
      </c>
      <c r="M106" s="161">
        <f>L106+SUMIFS(ENTRADAS!$D:$D,ENTRADAS!$B:$B,$B106,ENTRADAS!$I:$I,L$40)-SUMIFS(SAÍDAS!$D:$D,SAÍDAS!$B:$B,$B106,SAÍDAS!$H:$H,L$40)+SUMIFS(AJUSTE!$D:$D,AJUSTE!$B:$B,$B106,AJUSTE!$H:$H,L$40)</f>
        <v>0</v>
      </c>
      <c r="N106" s="161">
        <f>M106+SUMIFS(ENTRADAS!$D:$D,ENTRADAS!$B:$B,$B106,ENTRADAS!$I:$I,M$40)-SUMIFS(SAÍDAS!$D:$D,SAÍDAS!$B:$B,$B106,SAÍDAS!$H:$H,M$40)+SUMIFS(AJUSTE!$D:$D,AJUSTE!$B:$B,$B106,AJUSTE!$H:$H,M$40)</f>
        <v>0</v>
      </c>
      <c r="P106" s="160">
        <f>CADASTRO!A70</f>
        <v>0</v>
      </c>
      <c r="Q106" s="160">
        <f>CADASTRO!B70</f>
        <v>0</v>
      </c>
      <c r="R106" s="161">
        <f ca="1">IF(R$39&gt;=$AD$39,0,SUMIFS(SAÍDAS!$D:$D,SAÍDAS!$B:$B,Base!$Q106,SAÍDAS!$H:$H,Base!R$40))</f>
        <v>0</v>
      </c>
      <c r="S106" s="161">
        <f ca="1">IF(S$39&gt;=$AD$39,0,SUMIFS(SAÍDAS!$D:$D,SAÍDAS!$B:$B,Base!$Q106,SAÍDAS!$H:$H,Base!S$40))</f>
        <v>0</v>
      </c>
      <c r="T106" s="161">
        <f ca="1">IF(T$39&gt;=$AD$39,0,SUMIFS(SAÍDAS!$D:$D,SAÍDAS!$B:$B,Base!$Q106,SAÍDAS!$H:$H,Base!T$40))</f>
        <v>0</v>
      </c>
      <c r="U106" s="161">
        <f ca="1">IF(U$39&gt;=$AD$39,0,SUMIFS(SAÍDAS!$D:$D,SAÍDAS!$B:$B,Base!$Q106,SAÍDAS!$H:$H,Base!U$40))</f>
        <v>0</v>
      </c>
      <c r="V106" s="161">
        <f ca="1">IF(V$39&gt;=$AD$39,0,SUMIFS(SAÍDAS!$D:$D,SAÍDAS!$B:$B,Base!$Q106,SAÍDAS!$H:$H,Base!V$40))</f>
        <v>0</v>
      </c>
      <c r="W106" s="161">
        <f ca="1">IF(W$39&gt;=$AD$39,0,SUMIFS(SAÍDAS!$D:$D,SAÍDAS!$B:$B,Base!$Q106,SAÍDAS!$H:$H,Base!W$40))</f>
        <v>0</v>
      </c>
      <c r="X106" s="161">
        <f ca="1">IF(X$39&gt;=$AD$39,0,SUMIFS(SAÍDAS!$D:$D,SAÍDAS!$B:$B,Base!$Q106,SAÍDAS!$H:$H,Base!X$40))</f>
        <v>0</v>
      </c>
      <c r="Y106" s="161">
        <f ca="1">IF(Y$39&gt;=$AD$39,0,SUMIFS(SAÍDAS!$D:$D,SAÍDAS!$B:$B,Base!$Q106,SAÍDAS!$H:$H,Base!Y$40))</f>
        <v>0</v>
      </c>
      <c r="Z106" s="161">
        <f ca="1">IF(Z$39&gt;=$AD$39,0,SUMIFS(SAÍDAS!$D:$D,SAÍDAS!$B:$B,Base!$Q106,SAÍDAS!$H:$H,Base!Z$40))</f>
        <v>0</v>
      </c>
      <c r="AA106" s="161">
        <f ca="1">IF(AA$39&gt;=$AD$39,0,SUMIFS(SAÍDAS!$D:$D,SAÍDAS!$B:$B,Base!$Q106,SAÍDAS!$H:$H,Base!AA$40))</f>
        <v>0</v>
      </c>
      <c r="AB106" s="161">
        <f ca="1">IF(AB$39&gt;=$AD$39,0,SUMIFS(SAÍDAS!$D:$D,SAÍDAS!$B:$B,Base!$Q106,SAÍDAS!$H:$H,Base!AB$40))</f>
        <v>0</v>
      </c>
      <c r="AC106" s="161">
        <f ca="1">IF(AC$39&gt;=$AD$39,0,SUMIFS(SAÍDAS!$D:$D,SAÍDAS!$B:$B,Base!$Q106,SAÍDAS!$H:$H,Base!AC$40))</f>
        <v>0</v>
      </c>
      <c r="AD106" s="160">
        <f t="shared" ref="AD106:AD169" ca="1" si="9">IFERROR(AVERAGEIF(R106:AC106,"&gt;0",R106:AC106),0)</f>
        <v>0</v>
      </c>
    </row>
    <row r="107" spans="1:30" x14ac:dyDescent="0.25">
      <c r="A107" s="160">
        <f>CADASTRO!A71</f>
        <v>0</v>
      </c>
      <c r="B107" s="160">
        <f>CADASTRO!B71</f>
        <v>0</v>
      </c>
      <c r="C107" s="161">
        <f>CADASTRO!D71</f>
        <v>0</v>
      </c>
      <c r="D107" s="161">
        <f>C107+SUMIFS(ENTRADAS!$D:$D,ENTRADAS!$B:$B,$B107,ENTRADAS!$I:$I,C$40)-SUMIFS(SAÍDAS!$D:$D,SAÍDAS!$B:$B,$B107,SAÍDAS!$H:$H,C$40)+SUMIFS(AJUSTE!$D:$D,AJUSTE!$B:$B,$B107,AJUSTE!$H:$H,C$40)</f>
        <v>0</v>
      </c>
      <c r="E107" s="161">
        <f>D107+SUMIFS(ENTRADAS!$D:$D,ENTRADAS!$B:$B,$B107,ENTRADAS!$I:$I,D$40)-SUMIFS(SAÍDAS!$D:$D,SAÍDAS!$B:$B,$B107,SAÍDAS!$H:$H,D$40)+SUMIFS(AJUSTE!$D:$D,AJUSTE!$B:$B,$B107,AJUSTE!$H:$H,D$40)</f>
        <v>0</v>
      </c>
      <c r="F107" s="161">
        <f>E107+SUMIFS(ENTRADAS!$D:$D,ENTRADAS!$B:$B,$B107,ENTRADAS!$I:$I,E$40)-SUMIFS(SAÍDAS!$D:$D,SAÍDAS!$B:$B,$B107,SAÍDAS!$H:$H,E$40)+SUMIFS(AJUSTE!$D:$D,AJUSTE!$B:$B,$B107,AJUSTE!$H:$H,E$40)</f>
        <v>0</v>
      </c>
      <c r="G107" s="161">
        <f>F107+SUMIFS(ENTRADAS!$D:$D,ENTRADAS!$B:$B,$B107,ENTRADAS!$I:$I,F$40)-SUMIFS(SAÍDAS!$D:$D,SAÍDAS!$B:$B,$B107,SAÍDAS!$H:$H,F$40)+SUMIFS(AJUSTE!$D:$D,AJUSTE!$B:$B,$B107,AJUSTE!$H:$H,F$40)</f>
        <v>0</v>
      </c>
      <c r="H107" s="161">
        <f>G107+SUMIFS(ENTRADAS!$D:$D,ENTRADAS!$B:$B,$B107,ENTRADAS!$I:$I,G$40)-SUMIFS(SAÍDAS!$D:$D,SAÍDAS!$B:$B,$B107,SAÍDAS!$H:$H,G$40)+SUMIFS(AJUSTE!$D:$D,AJUSTE!$B:$B,$B107,AJUSTE!$H:$H,G$40)</f>
        <v>0</v>
      </c>
      <c r="I107" s="161">
        <f>H107+SUMIFS(ENTRADAS!$D:$D,ENTRADAS!$B:$B,$B107,ENTRADAS!$I:$I,H$40)-SUMIFS(SAÍDAS!$D:$D,SAÍDAS!$B:$B,$B107,SAÍDAS!$H:$H,H$40)+SUMIFS(AJUSTE!$D:$D,AJUSTE!$B:$B,$B107,AJUSTE!$H:$H,H$40)</f>
        <v>0</v>
      </c>
      <c r="J107" s="161">
        <f>I107+SUMIFS(ENTRADAS!$D:$D,ENTRADAS!$B:$B,$B107,ENTRADAS!$I:$I,I$40)-SUMIFS(SAÍDAS!$D:$D,SAÍDAS!$B:$B,$B107,SAÍDAS!$H:$H,I$40)+SUMIFS(AJUSTE!$D:$D,AJUSTE!$B:$B,$B107,AJUSTE!$H:$H,I$40)</f>
        <v>0</v>
      </c>
      <c r="K107" s="161">
        <f>J107+SUMIFS(ENTRADAS!$D:$D,ENTRADAS!$B:$B,$B107,ENTRADAS!$I:$I,J$40)-SUMIFS(SAÍDAS!$D:$D,SAÍDAS!$B:$B,$B107,SAÍDAS!$H:$H,J$40)+SUMIFS(AJUSTE!$D:$D,AJUSTE!$B:$B,$B107,AJUSTE!$H:$H,J$40)</f>
        <v>0</v>
      </c>
      <c r="L107" s="161">
        <f>K107+SUMIFS(ENTRADAS!$D:$D,ENTRADAS!$B:$B,$B107,ENTRADAS!$I:$I,K$40)-SUMIFS(SAÍDAS!$D:$D,SAÍDAS!$B:$B,$B107,SAÍDAS!$H:$H,K$40)+SUMIFS(AJUSTE!$D:$D,AJUSTE!$B:$B,$B107,AJUSTE!$H:$H,K$40)</f>
        <v>0</v>
      </c>
      <c r="M107" s="161">
        <f>L107+SUMIFS(ENTRADAS!$D:$D,ENTRADAS!$B:$B,$B107,ENTRADAS!$I:$I,L$40)-SUMIFS(SAÍDAS!$D:$D,SAÍDAS!$B:$B,$B107,SAÍDAS!$H:$H,L$40)+SUMIFS(AJUSTE!$D:$D,AJUSTE!$B:$B,$B107,AJUSTE!$H:$H,L$40)</f>
        <v>0</v>
      </c>
      <c r="N107" s="161">
        <f>M107+SUMIFS(ENTRADAS!$D:$D,ENTRADAS!$B:$B,$B107,ENTRADAS!$I:$I,M$40)-SUMIFS(SAÍDAS!$D:$D,SAÍDAS!$B:$B,$B107,SAÍDAS!$H:$H,M$40)+SUMIFS(AJUSTE!$D:$D,AJUSTE!$B:$B,$B107,AJUSTE!$H:$H,M$40)</f>
        <v>0</v>
      </c>
      <c r="P107" s="160">
        <f>CADASTRO!A71</f>
        <v>0</v>
      </c>
      <c r="Q107" s="160">
        <f>CADASTRO!B71</f>
        <v>0</v>
      </c>
      <c r="R107" s="161">
        <f ca="1">IF(R$39&gt;=$AD$39,0,SUMIFS(SAÍDAS!$D:$D,SAÍDAS!$B:$B,Base!$Q107,SAÍDAS!$H:$H,Base!R$40))</f>
        <v>0</v>
      </c>
      <c r="S107" s="161">
        <f ca="1">IF(S$39&gt;=$AD$39,0,SUMIFS(SAÍDAS!$D:$D,SAÍDAS!$B:$B,Base!$Q107,SAÍDAS!$H:$H,Base!S$40))</f>
        <v>0</v>
      </c>
      <c r="T107" s="161">
        <f ca="1">IF(T$39&gt;=$AD$39,0,SUMIFS(SAÍDAS!$D:$D,SAÍDAS!$B:$B,Base!$Q107,SAÍDAS!$H:$H,Base!T$40))</f>
        <v>0</v>
      </c>
      <c r="U107" s="161">
        <f ca="1">IF(U$39&gt;=$AD$39,0,SUMIFS(SAÍDAS!$D:$D,SAÍDAS!$B:$B,Base!$Q107,SAÍDAS!$H:$H,Base!U$40))</f>
        <v>0</v>
      </c>
      <c r="V107" s="161">
        <f ca="1">IF(V$39&gt;=$AD$39,0,SUMIFS(SAÍDAS!$D:$D,SAÍDAS!$B:$B,Base!$Q107,SAÍDAS!$H:$H,Base!V$40))</f>
        <v>0</v>
      </c>
      <c r="W107" s="161">
        <f ca="1">IF(W$39&gt;=$AD$39,0,SUMIFS(SAÍDAS!$D:$D,SAÍDAS!$B:$B,Base!$Q107,SAÍDAS!$H:$H,Base!W$40))</f>
        <v>0</v>
      </c>
      <c r="X107" s="161">
        <f ca="1">IF(X$39&gt;=$AD$39,0,SUMIFS(SAÍDAS!$D:$D,SAÍDAS!$B:$B,Base!$Q107,SAÍDAS!$H:$H,Base!X$40))</f>
        <v>0</v>
      </c>
      <c r="Y107" s="161">
        <f ca="1">IF(Y$39&gt;=$AD$39,0,SUMIFS(SAÍDAS!$D:$D,SAÍDAS!$B:$B,Base!$Q107,SAÍDAS!$H:$H,Base!Y$40))</f>
        <v>0</v>
      </c>
      <c r="Z107" s="161">
        <f ca="1">IF(Z$39&gt;=$AD$39,0,SUMIFS(SAÍDAS!$D:$D,SAÍDAS!$B:$B,Base!$Q107,SAÍDAS!$H:$H,Base!Z$40))</f>
        <v>0</v>
      </c>
      <c r="AA107" s="161">
        <f ca="1">IF(AA$39&gt;=$AD$39,0,SUMIFS(SAÍDAS!$D:$D,SAÍDAS!$B:$B,Base!$Q107,SAÍDAS!$H:$H,Base!AA$40))</f>
        <v>0</v>
      </c>
      <c r="AB107" s="161">
        <f ca="1">IF(AB$39&gt;=$AD$39,0,SUMIFS(SAÍDAS!$D:$D,SAÍDAS!$B:$B,Base!$Q107,SAÍDAS!$H:$H,Base!AB$40))</f>
        <v>0</v>
      </c>
      <c r="AC107" s="161">
        <f ca="1">IF(AC$39&gt;=$AD$39,0,SUMIFS(SAÍDAS!$D:$D,SAÍDAS!$B:$B,Base!$Q107,SAÍDAS!$H:$H,Base!AC$40))</f>
        <v>0</v>
      </c>
      <c r="AD107" s="160">
        <f t="shared" ca="1" si="9"/>
        <v>0</v>
      </c>
    </row>
    <row r="108" spans="1:30" x14ac:dyDescent="0.25">
      <c r="A108" s="160">
        <f>CADASTRO!A72</f>
        <v>0</v>
      </c>
      <c r="B108" s="160">
        <f>CADASTRO!B72</f>
        <v>0</v>
      </c>
      <c r="C108" s="161">
        <f>CADASTRO!D72</f>
        <v>0</v>
      </c>
      <c r="D108" s="161">
        <f>C108+SUMIFS(ENTRADAS!$D:$D,ENTRADAS!$B:$B,$B108,ENTRADAS!$I:$I,C$40)-SUMIFS(SAÍDAS!$D:$D,SAÍDAS!$B:$B,$B108,SAÍDAS!$H:$H,C$40)+SUMIFS(AJUSTE!$D:$D,AJUSTE!$B:$B,$B108,AJUSTE!$H:$H,C$40)</f>
        <v>0</v>
      </c>
      <c r="E108" s="161">
        <f>D108+SUMIFS(ENTRADAS!$D:$D,ENTRADAS!$B:$B,$B108,ENTRADAS!$I:$I,D$40)-SUMIFS(SAÍDAS!$D:$D,SAÍDAS!$B:$B,$B108,SAÍDAS!$H:$H,D$40)+SUMIFS(AJUSTE!$D:$D,AJUSTE!$B:$B,$B108,AJUSTE!$H:$H,D$40)</f>
        <v>0</v>
      </c>
      <c r="F108" s="161">
        <f>E108+SUMIFS(ENTRADAS!$D:$D,ENTRADAS!$B:$B,$B108,ENTRADAS!$I:$I,E$40)-SUMIFS(SAÍDAS!$D:$D,SAÍDAS!$B:$B,$B108,SAÍDAS!$H:$H,E$40)+SUMIFS(AJUSTE!$D:$D,AJUSTE!$B:$B,$B108,AJUSTE!$H:$H,E$40)</f>
        <v>0</v>
      </c>
      <c r="G108" s="161">
        <f>F108+SUMIFS(ENTRADAS!$D:$D,ENTRADAS!$B:$B,$B108,ENTRADAS!$I:$I,F$40)-SUMIFS(SAÍDAS!$D:$D,SAÍDAS!$B:$B,$B108,SAÍDAS!$H:$H,F$40)+SUMIFS(AJUSTE!$D:$D,AJUSTE!$B:$B,$B108,AJUSTE!$H:$H,F$40)</f>
        <v>0</v>
      </c>
      <c r="H108" s="161">
        <f>G108+SUMIFS(ENTRADAS!$D:$D,ENTRADAS!$B:$B,$B108,ENTRADAS!$I:$I,G$40)-SUMIFS(SAÍDAS!$D:$D,SAÍDAS!$B:$B,$B108,SAÍDAS!$H:$H,G$40)+SUMIFS(AJUSTE!$D:$D,AJUSTE!$B:$B,$B108,AJUSTE!$H:$H,G$40)</f>
        <v>0</v>
      </c>
      <c r="I108" s="161">
        <f>H108+SUMIFS(ENTRADAS!$D:$D,ENTRADAS!$B:$B,$B108,ENTRADAS!$I:$I,H$40)-SUMIFS(SAÍDAS!$D:$D,SAÍDAS!$B:$B,$B108,SAÍDAS!$H:$H,H$40)+SUMIFS(AJUSTE!$D:$D,AJUSTE!$B:$B,$B108,AJUSTE!$H:$H,H$40)</f>
        <v>0</v>
      </c>
      <c r="J108" s="161">
        <f>I108+SUMIFS(ENTRADAS!$D:$D,ENTRADAS!$B:$B,$B108,ENTRADAS!$I:$I,I$40)-SUMIFS(SAÍDAS!$D:$D,SAÍDAS!$B:$B,$B108,SAÍDAS!$H:$H,I$40)+SUMIFS(AJUSTE!$D:$D,AJUSTE!$B:$B,$B108,AJUSTE!$H:$H,I$40)</f>
        <v>0</v>
      </c>
      <c r="K108" s="161">
        <f>J108+SUMIFS(ENTRADAS!$D:$D,ENTRADAS!$B:$B,$B108,ENTRADAS!$I:$I,J$40)-SUMIFS(SAÍDAS!$D:$D,SAÍDAS!$B:$B,$B108,SAÍDAS!$H:$H,J$40)+SUMIFS(AJUSTE!$D:$D,AJUSTE!$B:$B,$B108,AJUSTE!$H:$H,J$40)</f>
        <v>0</v>
      </c>
      <c r="L108" s="161">
        <f>K108+SUMIFS(ENTRADAS!$D:$D,ENTRADAS!$B:$B,$B108,ENTRADAS!$I:$I,K$40)-SUMIFS(SAÍDAS!$D:$D,SAÍDAS!$B:$B,$B108,SAÍDAS!$H:$H,K$40)+SUMIFS(AJUSTE!$D:$D,AJUSTE!$B:$B,$B108,AJUSTE!$H:$H,K$40)</f>
        <v>0</v>
      </c>
      <c r="M108" s="161">
        <f>L108+SUMIFS(ENTRADAS!$D:$D,ENTRADAS!$B:$B,$B108,ENTRADAS!$I:$I,L$40)-SUMIFS(SAÍDAS!$D:$D,SAÍDAS!$B:$B,$B108,SAÍDAS!$H:$H,L$40)+SUMIFS(AJUSTE!$D:$D,AJUSTE!$B:$B,$B108,AJUSTE!$H:$H,L$40)</f>
        <v>0</v>
      </c>
      <c r="N108" s="161">
        <f>M108+SUMIFS(ENTRADAS!$D:$D,ENTRADAS!$B:$B,$B108,ENTRADAS!$I:$I,M$40)-SUMIFS(SAÍDAS!$D:$D,SAÍDAS!$B:$B,$B108,SAÍDAS!$H:$H,M$40)+SUMIFS(AJUSTE!$D:$D,AJUSTE!$B:$B,$B108,AJUSTE!$H:$H,M$40)</f>
        <v>0</v>
      </c>
      <c r="P108" s="160">
        <f>CADASTRO!A72</f>
        <v>0</v>
      </c>
      <c r="Q108" s="160">
        <f>CADASTRO!B72</f>
        <v>0</v>
      </c>
      <c r="R108" s="161">
        <f ca="1">IF(R$39&gt;=$AD$39,0,SUMIFS(SAÍDAS!$D:$D,SAÍDAS!$B:$B,Base!$Q108,SAÍDAS!$H:$H,Base!R$40))</f>
        <v>0</v>
      </c>
      <c r="S108" s="161">
        <f ca="1">IF(S$39&gt;=$AD$39,0,SUMIFS(SAÍDAS!$D:$D,SAÍDAS!$B:$B,Base!$Q108,SAÍDAS!$H:$H,Base!S$40))</f>
        <v>0</v>
      </c>
      <c r="T108" s="161">
        <f ca="1">IF(T$39&gt;=$AD$39,0,SUMIFS(SAÍDAS!$D:$D,SAÍDAS!$B:$B,Base!$Q108,SAÍDAS!$H:$H,Base!T$40))</f>
        <v>0</v>
      </c>
      <c r="U108" s="161">
        <f ca="1">IF(U$39&gt;=$AD$39,0,SUMIFS(SAÍDAS!$D:$D,SAÍDAS!$B:$B,Base!$Q108,SAÍDAS!$H:$H,Base!U$40))</f>
        <v>0</v>
      </c>
      <c r="V108" s="161">
        <f ca="1">IF(V$39&gt;=$AD$39,0,SUMIFS(SAÍDAS!$D:$D,SAÍDAS!$B:$B,Base!$Q108,SAÍDAS!$H:$H,Base!V$40))</f>
        <v>0</v>
      </c>
      <c r="W108" s="161">
        <f ca="1">IF(W$39&gt;=$AD$39,0,SUMIFS(SAÍDAS!$D:$D,SAÍDAS!$B:$B,Base!$Q108,SAÍDAS!$H:$H,Base!W$40))</f>
        <v>0</v>
      </c>
      <c r="X108" s="161">
        <f ca="1">IF(X$39&gt;=$AD$39,0,SUMIFS(SAÍDAS!$D:$D,SAÍDAS!$B:$B,Base!$Q108,SAÍDAS!$H:$H,Base!X$40))</f>
        <v>0</v>
      </c>
      <c r="Y108" s="161">
        <f ca="1">IF(Y$39&gt;=$AD$39,0,SUMIFS(SAÍDAS!$D:$D,SAÍDAS!$B:$B,Base!$Q108,SAÍDAS!$H:$H,Base!Y$40))</f>
        <v>0</v>
      </c>
      <c r="Z108" s="161">
        <f ca="1">IF(Z$39&gt;=$AD$39,0,SUMIFS(SAÍDAS!$D:$D,SAÍDAS!$B:$B,Base!$Q108,SAÍDAS!$H:$H,Base!Z$40))</f>
        <v>0</v>
      </c>
      <c r="AA108" s="161">
        <f ca="1">IF(AA$39&gt;=$AD$39,0,SUMIFS(SAÍDAS!$D:$D,SAÍDAS!$B:$B,Base!$Q108,SAÍDAS!$H:$H,Base!AA$40))</f>
        <v>0</v>
      </c>
      <c r="AB108" s="161">
        <f ca="1">IF(AB$39&gt;=$AD$39,0,SUMIFS(SAÍDAS!$D:$D,SAÍDAS!$B:$B,Base!$Q108,SAÍDAS!$H:$H,Base!AB$40))</f>
        <v>0</v>
      </c>
      <c r="AC108" s="161">
        <f ca="1">IF(AC$39&gt;=$AD$39,0,SUMIFS(SAÍDAS!$D:$D,SAÍDAS!$B:$B,Base!$Q108,SAÍDAS!$H:$H,Base!AC$40))</f>
        <v>0</v>
      </c>
      <c r="AD108" s="160">
        <f t="shared" ca="1" si="9"/>
        <v>0</v>
      </c>
    </row>
    <row r="109" spans="1:30" x14ac:dyDescent="0.25">
      <c r="A109" s="160">
        <f>CADASTRO!A73</f>
        <v>0</v>
      </c>
      <c r="B109" s="160">
        <f>CADASTRO!B73</f>
        <v>0</v>
      </c>
      <c r="C109" s="161">
        <f>CADASTRO!D73</f>
        <v>0</v>
      </c>
      <c r="D109" s="161">
        <f>C109+SUMIFS(ENTRADAS!$D:$D,ENTRADAS!$B:$B,$B109,ENTRADAS!$I:$I,C$40)-SUMIFS(SAÍDAS!$D:$D,SAÍDAS!$B:$B,$B109,SAÍDAS!$H:$H,C$40)+SUMIFS(AJUSTE!$D:$D,AJUSTE!$B:$B,$B109,AJUSTE!$H:$H,C$40)</f>
        <v>0</v>
      </c>
      <c r="E109" s="161">
        <f>D109+SUMIFS(ENTRADAS!$D:$D,ENTRADAS!$B:$B,$B109,ENTRADAS!$I:$I,D$40)-SUMIFS(SAÍDAS!$D:$D,SAÍDAS!$B:$B,$B109,SAÍDAS!$H:$H,D$40)+SUMIFS(AJUSTE!$D:$D,AJUSTE!$B:$B,$B109,AJUSTE!$H:$H,D$40)</f>
        <v>0</v>
      </c>
      <c r="F109" s="161">
        <f>E109+SUMIFS(ENTRADAS!$D:$D,ENTRADAS!$B:$B,$B109,ENTRADAS!$I:$I,E$40)-SUMIFS(SAÍDAS!$D:$D,SAÍDAS!$B:$B,$B109,SAÍDAS!$H:$H,E$40)+SUMIFS(AJUSTE!$D:$D,AJUSTE!$B:$B,$B109,AJUSTE!$H:$H,E$40)</f>
        <v>0</v>
      </c>
      <c r="G109" s="161">
        <f>F109+SUMIFS(ENTRADAS!$D:$D,ENTRADAS!$B:$B,$B109,ENTRADAS!$I:$I,F$40)-SUMIFS(SAÍDAS!$D:$D,SAÍDAS!$B:$B,$B109,SAÍDAS!$H:$H,F$40)+SUMIFS(AJUSTE!$D:$D,AJUSTE!$B:$B,$B109,AJUSTE!$H:$H,F$40)</f>
        <v>0</v>
      </c>
      <c r="H109" s="161">
        <f>G109+SUMIFS(ENTRADAS!$D:$D,ENTRADAS!$B:$B,$B109,ENTRADAS!$I:$I,G$40)-SUMIFS(SAÍDAS!$D:$D,SAÍDAS!$B:$B,$B109,SAÍDAS!$H:$H,G$40)+SUMIFS(AJUSTE!$D:$D,AJUSTE!$B:$B,$B109,AJUSTE!$H:$H,G$40)</f>
        <v>0</v>
      </c>
      <c r="I109" s="161">
        <f>H109+SUMIFS(ENTRADAS!$D:$D,ENTRADAS!$B:$B,$B109,ENTRADAS!$I:$I,H$40)-SUMIFS(SAÍDAS!$D:$D,SAÍDAS!$B:$B,$B109,SAÍDAS!$H:$H,H$40)+SUMIFS(AJUSTE!$D:$D,AJUSTE!$B:$B,$B109,AJUSTE!$H:$H,H$40)</f>
        <v>0</v>
      </c>
      <c r="J109" s="161">
        <f>I109+SUMIFS(ENTRADAS!$D:$D,ENTRADAS!$B:$B,$B109,ENTRADAS!$I:$I,I$40)-SUMIFS(SAÍDAS!$D:$D,SAÍDAS!$B:$B,$B109,SAÍDAS!$H:$H,I$40)+SUMIFS(AJUSTE!$D:$D,AJUSTE!$B:$B,$B109,AJUSTE!$H:$H,I$40)</f>
        <v>0</v>
      </c>
      <c r="K109" s="161">
        <f>J109+SUMIFS(ENTRADAS!$D:$D,ENTRADAS!$B:$B,$B109,ENTRADAS!$I:$I,J$40)-SUMIFS(SAÍDAS!$D:$D,SAÍDAS!$B:$B,$B109,SAÍDAS!$H:$H,J$40)+SUMIFS(AJUSTE!$D:$D,AJUSTE!$B:$B,$B109,AJUSTE!$H:$H,J$40)</f>
        <v>0</v>
      </c>
      <c r="L109" s="161">
        <f>K109+SUMIFS(ENTRADAS!$D:$D,ENTRADAS!$B:$B,$B109,ENTRADAS!$I:$I,K$40)-SUMIFS(SAÍDAS!$D:$D,SAÍDAS!$B:$B,$B109,SAÍDAS!$H:$H,K$40)+SUMIFS(AJUSTE!$D:$D,AJUSTE!$B:$B,$B109,AJUSTE!$H:$H,K$40)</f>
        <v>0</v>
      </c>
      <c r="M109" s="161">
        <f>L109+SUMIFS(ENTRADAS!$D:$D,ENTRADAS!$B:$B,$B109,ENTRADAS!$I:$I,L$40)-SUMIFS(SAÍDAS!$D:$D,SAÍDAS!$B:$B,$B109,SAÍDAS!$H:$H,L$40)+SUMIFS(AJUSTE!$D:$D,AJUSTE!$B:$B,$B109,AJUSTE!$H:$H,L$40)</f>
        <v>0</v>
      </c>
      <c r="N109" s="161">
        <f>M109+SUMIFS(ENTRADAS!$D:$D,ENTRADAS!$B:$B,$B109,ENTRADAS!$I:$I,M$40)-SUMIFS(SAÍDAS!$D:$D,SAÍDAS!$B:$B,$B109,SAÍDAS!$H:$H,M$40)+SUMIFS(AJUSTE!$D:$D,AJUSTE!$B:$B,$B109,AJUSTE!$H:$H,M$40)</f>
        <v>0</v>
      </c>
      <c r="P109" s="160">
        <f>CADASTRO!A73</f>
        <v>0</v>
      </c>
      <c r="Q109" s="160">
        <f>CADASTRO!B73</f>
        <v>0</v>
      </c>
      <c r="R109" s="161">
        <f ca="1">IF(R$39&gt;=$AD$39,0,SUMIFS(SAÍDAS!$D:$D,SAÍDAS!$B:$B,Base!$Q109,SAÍDAS!$H:$H,Base!R$40))</f>
        <v>0</v>
      </c>
      <c r="S109" s="161">
        <f ca="1">IF(S$39&gt;=$AD$39,0,SUMIFS(SAÍDAS!$D:$D,SAÍDAS!$B:$B,Base!$Q109,SAÍDAS!$H:$H,Base!S$40))</f>
        <v>0</v>
      </c>
      <c r="T109" s="161">
        <f ca="1">IF(T$39&gt;=$AD$39,0,SUMIFS(SAÍDAS!$D:$D,SAÍDAS!$B:$B,Base!$Q109,SAÍDAS!$H:$H,Base!T$40))</f>
        <v>0</v>
      </c>
      <c r="U109" s="161">
        <f ca="1">IF(U$39&gt;=$AD$39,0,SUMIFS(SAÍDAS!$D:$D,SAÍDAS!$B:$B,Base!$Q109,SAÍDAS!$H:$H,Base!U$40))</f>
        <v>0</v>
      </c>
      <c r="V109" s="161">
        <f ca="1">IF(V$39&gt;=$AD$39,0,SUMIFS(SAÍDAS!$D:$D,SAÍDAS!$B:$B,Base!$Q109,SAÍDAS!$H:$H,Base!V$40))</f>
        <v>0</v>
      </c>
      <c r="W109" s="161">
        <f ca="1">IF(W$39&gt;=$AD$39,0,SUMIFS(SAÍDAS!$D:$D,SAÍDAS!$B:$B,Base!$Q109,SAÍDAS!$H:$H,Base!W$40))</f>
        <v>0</v>
      </c>
      <c r="X109" s="161">
        <f ca="1">IF(X$39&gt;=$AD$39,0,SUMIFS(SAÍDAS!$D:$D,SAÍDAS!$B:$B,Base!$Q109,SAÍDAS!$H:$H,Base!X$40))</f>
        <v>0</v>
      </c>
      <c r="Y109" s="161">
        <f ca="1">IF(Y$39&gt;=$AD$39,0,SUMIFS(SAÍDAS!$D:$D,SAÍDAS!$B:$B,Base!$Q109,SAÍDAS!$H:$H,Base!Y$40))</f>
        <v>0</v>
      </c>
      <c r="Z109" s="161">
        <f ca="1">IF(Z$39&gt;=$AD$39,0,SUMIFS(SAÍDAS!$D:$D,SAÍDAS!$B:$B,Base!$Q109,SAÍDAS!$H:$H,Base!Z$40))</f>
        <v>0</v>
      </c>
      <c r="AA109" s="161">
        <f ca="1">IF(AA$39&gt;=$AD$39,0,SUMIFS(SAÍDAS!$D:$D,SAÍDAS!$B:$B,Base!$Q109,SAÍDAS!$H:$H,Base!AA$40))</f>
        <v>0</v>
      </c>
      <c r="AB109" s="161">
        <f ca="1">IF(AB$39&gt;=$AD$39,0,SUMIFS(SAÍDAS!$D:$D,SAÍDAS!$B:$B,Base!$Q109,SAÍDAS!$H:$H,Base!AB$40))</f>
        <v>0</v>
      </c>
      <c r="AC109" s="161">
        <f ca="1">IF(AC$39&gt;=$AD$39,0,SUMIFS(SAÍDAS!$D:$D,SAÍDAS!$B:$B,Base!$Q109,SAÍDAS!$H:$H,Base!AC$40))</f>
        <v>0</v>
      </c>
      <c r="AD109" s="160">
        <f t="shared" ca="1" si="9"/>
        <v>0</v>
      </c>
    </row>
    <row r="110" spans="1:30" x14ac:dyDescent="0.25">
      <c r="A110" s="160">
        <f>CADASTRO!A74</f>
        <v>0</v>
      </c>
      <c r="B110" s="160">
        <f>CADASTRO!B74</f>
        <v>0</v>
      </c>
      <c r="C110" s="161">
        <f>CADASTRO!D74</f>
        <v>0</v>
      </c>
      <c r="D110" s="161">
        <f>C110+SUMIFS(ENTRADAS!$D:$D,ENTRADAS!$B:$B,$B110,ENTRADAS!$I:$I,C$40)-SUMIFS(SAÍDAS!$D:$D,SAÍDAS!$B:$B,$B110,SAÍDAS!$H:$H,C$40)+SUMIFS(AJUSTE!$D:$D,AJUSTE!$B:$B,$B110,AJUSTE!$H:$H,C$40)</f>
        <v>0</v>
      </c>
      <c r="E110" s="161">
        <f>D110+SUMIFS(ENTRADAS!$D:$D,ENTRADAS!$B:$B,$B110,ENTRADAS!$I:$I,D$40)-SUMIFS(SAÍDAS!$D:$D,SAÍDAS!$B:$B,$B110,SAÍDAS!$H:$H,D$40)+SUMIFS(AJUSTE!$D:$D,AJUSTE!$B:$B,$B110,AJUSTE!$H:$H,D$40)</f>
        <v>0</v>
      </c>
      <c r="F110" s="161">
        <f>E110+SUMIFS(ENTRADAS!$D:$D,ENTRADAS!$B:$B,$B110,ENTRADAS!$I:$I,E$40)-SUMIFS(SAÍDAS!$D:$D,SAÍDAS!$B:$B,$B110,SAÍDAS!$H:$H,E$40)+SUMIFS(AJUSTE!$D:$D,AJUSTE!$B:$B,$B110,AJUSTE!$H:$H,E$40)</f>
        <v>0</v>
      </c>
      <c r="G110" s="161">
        <f>F110+SUMIFS(ENTRADAS!$D:$D,ENTRADAS!$B:$B,$B110,ENTRADAS!$I:$I,F$40)-SUMIFS(SAÍDAS!$D:$D,SAÍDAS!$B:$B,$B110,SAÍDAS!$H:$H,F$40)+SUMIFS(AJUSTE!$D:$D,AJUSTE!$B:$B,$B110,AJUSTE!$H:$H,F$40)</f>
        <v>0</v>
      </c>
      <c r="H110" s="161">
        <f>G110+SUMIFS(ENTRADAS!$D:$D,ENTRADAS!$B:$B,$B110,ENTRADAS!$I:$I,G$40)-SUMIFS(SAÍDAS!$D:$D,SAÍDAS!$B:$B,$B110,SAÍDAS!$H:$H,G$40)+SUMIFS(AJUSTE!$D:$D,AJUSTE!$B:$B,$B110,AJUSTE!$H:$H,G$40)</f>
        <v>0</v>
      </c>
      <c r="I110" s="161">
        <f>H110+SUMIFS(ENTRADAS!$D:$D,ENTRADAS!$B:$B,$B110,ENTRADAS!$I:$I,H$40)-SUMIFS(SAÍDAS!$D:$D,SAÍDAS!$B:$B,$B110,SAÍDAS!$H:$H,H$40)+SUMIFS(AJUSTE!$D:$D,AJUSTE!$B:$B,$B110,AJUSTE!$H:$H,H$40)</f>
        <v>0</v>
      </c>
      <c r="J110" s="161">
        <f>I110+SUMIFS(ENTRADAS!$D:$D,ENTRADAS!$B:$B,$B110,ENTRADAS!$I:$I,I$40)-SUMIFS(SAÍDAS!$D:$D,SAÍDAS!$B:$B,$B110,SAÍDAS!$H:$H,I$40)+SUMIFS(AJUSTE!$D:$D,AJUSTE!$B:$B,$B110,AJUSTE!$H:$H,I$40)</f>
        <v>0</v>
      </c>
      <c r="K110" s="161">
        <f>J110+SUMIFS(ENTRADAS!$D:$D,ENTRADAS!$B:$B,$B110,ENTRADAS!$I:$I,J$40)-SUMIFS(SAÍDAS!$D:$D,SAÍDAS!$B:$B,$B110,SAÍDAS!$H:$H,J$40)+SUMIFS(AJUSTE!$D:$D,AJUSTE!$B:$B,$B110,AJUSTE!$H:$H,J$40)</f>
        <v>0</v>
      </c>
      <c r="L110" s="161">
        <f>K110+SUMIFS(ENTRADAS!$D:$D,ENTRADAS!$B:$B,$B110,ENTRADAS!$I:$I,K$40)-SUMIFS(SAÍDAS!$D:$D,SAÍDAS!$B:$B,$B110,SAÍDAS!$H:$H,K$40)+SUMIFS(AJUSTE!$D:$D,AJUSTE!$B:$B,$B110,AJUSTE!$H:$H,K$40)</f>
        <v>0</v>
      </c>
      <c r="M110" s="161">
        <f>L110+SUMIFS(ENTRADAS!$D:$D,ENTRADAS!$B:$B,$B110,ENTRADAS!$I:$I,L$40)-SUMIFS(SAÍDAS!$D:$D,SAÍDAS!$B:$B,$B110,SAÍDAS!$H:$H,L$40)+SUMIFS(AJUSTE!$D:$D,AJUSTE!$B:$B,$B110,AJUSTE!$H:$H,L$40)</f>
        <v>0</v>
      </c>
      <c r="N110" s="161">
        <f>M110+SUMIFS(ENTRADAS!$D:$D,ENTRADAS!$B:$B,$B110,ENTRADAS!$I:$I,M$40)-SUMIFS(SAÍDAS!$D:$D,SAÍDAS!$B:$B,$B110,SAÍDAS!$H:$H,M$40)+SUMIFS(AJUSTE!$D:$D,AJUSTE!$B:$B,$B110,AJUSTE!$H:$H,M$40)</f>
        <v>0</v>
      </c>
      <c r="P110" s="160">
        <f>CADASTRO!A74</f>
        <v>0</v>
      </c>
      <c r="Q110" s="160">
        <f>CADASTRO!B74</f>
        <v>0</v>
      </c>
      <c r="R110" s="161">
        <f ca="1">IF(R$39&gt;=$AD$39,0,SUMIFS(SAÍDAS!$D:$D,SAÍDAS!$B:$B,Base!$Q110,SAÍDAS!$H:$H,Base!R$40))</f>
        <v>0</v>
      </c>
      <c r="S110" s="161">
        <f ca="1">IF(S$39&gt;=$AD$39,0,SUMIFS(SAÍDAS!$D:$D,SAÍDAS!$B:$B,Base!$Q110,SAÍDAS!$H:$H,Base!S$40))</f>
        <v>0</v>
      </c>
      <c r="T110" s="161">
        <f ca="1">IF(T$39&gt;=$AD$39,0,SUMIFS(SAÍDAS!$D:$D,SAÍDAS!$B:$B,Base!$Q110,SAÍDAS!$H:$H,Base!T$40))</f>
        <v>0</v>
      </c>
      <c r="U110" s="161">
        <f ca="1">IF(U$39&gt;=$AD$39,0,SUMIFS(SAÍDAS!$D:$D,SAÍDAS!$B:$B,Base!$Q110,SAÍDAS!$H:$H,Base!U$40))</f>
        <v>0</v>
      </c>
      <c r="V110" s="161">
        <f ca="1">IF(V$39&gt;=$AD$39,0,SUMIFS(SAÍDAS!$D:$D,SAÍDAS!$B:$B,Base!$Q110,SAÍDAS!$H:$H,Base!V$40))</f>
        <v>0</v>
      </c>
      <c r="W110" s="161">
        <f ca="1">IF(W$39&gt;=$AD$39,0,SUMIFS(SAÍDAS!$D:$D,SAÍDAS!$B:$B,Base!$Q110,SAÍDAS!$H:$H,Base!W$40))</f>
        <v>0</v>
      </c>
      <c r="X110" s="161">
        <f ca="1">IF(X$39&gt;=$AD$39,0,SUMIFS(SAÍDAS!$D:$D,SAÍDAS!$B:$B,Base!$Q110,SAÍDAS!$H:$H,Base!X$40))</f>
        <v>0</v>
      </c>
      <c r="Y110" s="161">
        <f ca="1">IF(Y$39&gt;=$AD$39,0,SUMIFS(SAÍDAS!$D:$D,SAÍDAS!$B:$B,Base!$Q110,SAÍDAS!$H:$H,Base!Y$40))</f>
        <v>0</v>
      </c>
      <c r="Z110" s="161">
        <f ca="1">IF(Z$39&gt;=$AD$39,0,SUMIFS(SAÍDAS!$D:$D,SAÍDAS!$B:$B,Base!$Q110,SAÍDAS!$H:$H,Base!Z$40))</f>
        <v>0</v>
      </c>
      <c r="AA110" s="161">
        <f ca="1">IF(AA$39&gt;=$AD$39,0,SUMIFS(SAÍDAS!$D:$D,SAÍDAS!$B:$B,Base!$Q110,SAÍDAS!$H:$H,Base!AA$40))</f>
        <v>0</v>
      </c>
      <c r="AB110" s="161">
        <f ca="1">IF(AB$39&gt;=$AD$39,0,SUMIFS(SAÍDAS!$D:$D,SAÍDAS!$B:$B,Base!$Q110,SAÍDAS!$H:$H,Base!AB$40))</f>
        <v>0</v>
      </c>
      <c r="AC110" s="161">
        <f ca="1">IF(AC$39&gt;=$AD$39,0,SUMIFS(SAÍDAS!$D:$D,SAÍDAS!$B:$B,Base!$Q110,SAÍDAS!$H:$H,Base!AC$40))</f>
        <v>0</v>
      </c>
      <c r="AD110" s="160">
        <f t="shared" ca="1" si="9"/>
        <v>0</v>
      </c>
    </row>
    <row r="111" spans="1:30" x14ac:dyDescent="0.25">
      <c r="A111" s="160">
        <f>CADASTRO!A75</f>
        <v>0</v>
      </c>
      <c r="B111" s="160">
        <f>CADASTRO!B75</f>
        <v>0</v>
      </c>
      <c r="C111" s="161">
        <f>CADASTRO!D75</f>
        <v>0</v>
      </c>
      <c r="D111" s="161">
        <f>C111+SUMIFS(ENTRADAS!$D:$D,ENTRADAS!$B:$B,$B111,ENTRADAS!$I:$I,C$40)-SUMIFS(SAÍDAS!$D:$D,SAÍDAS!$B:$B,$B111,SAÍDAS!$H:$H,C$40)+SUMIFS(AJUSTE!$D:$D,AJUSTE!$B:$B,$B111,AJUSTE!$H:$H,C$40)</f>
        <v>0</v>
      </c>
      <c r="E111" s="161">
        <f>D111+SUMIFS(ENTRADAS!$D:$D,ENTRADAS!$B:$B,$B111,ENTRADAS!$I:$I,D$40)-SUMIFS(SAÍDAS!$D:$D,SAÍDAS!$B:$B,$B111,SAÍDAS!$H:$H,D$40)+SUMIFS(AJUSTE!$D:$D,AJUSTE!$B:$B,$B111,AJUSTE!$H:$H,D$40)</f>
        <v>0</v>
      </c>
      <c r="F111" s="161">
        <f>E111+SUMIFS(ENTRADAS!$D:$D,ENTRADAS!$B:$B,$B111,ENTRADAS!$I:$I,E$40)-SUMIFS(SAÍDAS!$D:$D,SAÍDAS!$B:$B,$B111,SAÍDAS!$H:$H,E$40)+SUMIFS(AJUSTE!$D:$D,AJUSTE!$B:$B,$B111,AJUSTE!$H:$H,E$40)</f>
        <v>0</v>
      </c>
      <c r="G111" s="161">
        <f>F111+SUMIFS(ENTRADAS!$D:$D,ENTRADAS!$B:$B,$B111,ENTRADAS!$I:$I,F$40)-SUMIFS(SAÍDAS!$D:$D,SAÍDAS!$B:$B,$B111,SAÍDAS!$H:$H,F$40)+SUMIFS(AJUSTE!$D:$D,AJUSTE!$B:$B,$B111,AJUSTE!$H:$H,F$40)</f>
        <v>0</v>
      </c>
      <c r="H111" s="161">
        <f>G111+SUMIFS(ENTRADAS!$D:$D,ENTRADAS!$B:$B,$B111,ENTRADAS!$I:$I,G$40)-SUMIFS(SAÍDAS!$D:$D,SAÍDAS!$B:$B,$B111,SAÍDAS!$H:$H,G$40)+SUMIFS(AJUSTE!$D:$D,AJUSTE!$B:$B,$B111,AJUSTE!$H:$H,G$40)</f>
        <v>0</v>
      </c>
      <c r="I111" s="161">
        <f>H111+SUMIFS(ENTRADAS!$D:$D,ENTRADAS!$B:$B,$B111,ENTRADAS!$I:$I,H$40)-SUMIFS(SAÍDAS!$D:$D,SAÍDAS!$B:$B,$B111,SAÍDAS!$H:$H,H$40)+SUMIFS(AJUSTE!$D:$D,AJUSTE!$B:$B,$B111,AJUSTE!$H:$H,H$40)</f>
        <v>0</v>
      </c>
      <c r="J111" s="161">
        <f>I111+SUMIFS(ENTRADAS!$D:$D,ENTRADAS!$B:$B,$B111,ENTRADAS!$I:$I,I$40)-SUMIFS(SAÍDAS!$D:$D,SAÍDAS!$B:$B,$B111,SAÍDAS!$H:$H,I$40)+SUMIFS(AJUSTE!$D:$D,AJUSTE!$B:$B,$B111,AJUSTE!$H:$H,I$40)</f>
        <v>0</v>
      </c>
      <c r="K111" s="161">
        <f>J111+SUMIFS(ENTRADAS!$D:$D,ENTRADAS!$B:$B,$B111,ENTRADAS!$I:$I,J$40)-SUMIFS(SAÍDAS!$D:$D,SAÍDAS!$B:$B,$B111,SAÍDAS!$H:$H,J$40)+SUMIFS(AJUSTE!$D:$D,AJUSTE!$B:$B,$B111,AJUSTE!$H:$H,J$40)</f>
        <v>0</v>
      </c>
      <c r="L111" s="161">
        <f>K111+SUMIFS(ENTRADAS!$D:$D,ENTRADAS!$B:$B,$B111,ENTRADAS!$I:$I,K$40)-SUMIFS(SAÍDAS!$D:$D,SAÍDAS!$B:$B,$B111,SAÍDAS!$H:$H,K$40)+SUMIFS(AJUSTE!$D:$D,AJUSTE!$B:$B,$B111,AJUSTE!$H:$H,K$40)</f>
        <v>0</v>
      </c>
      <c r="M111" s="161">
        <f>L111+SUMIFS(ENTRADAS!$D:$D,ENTRADAS!$B:$B,$B111,ENTRADAS!$I:$I,L$40)-SUMIFS(SAÍDAS!$D:$D,SAÍDAS!$B:$B,$B111,SAÍDAS!$H:$H,L$40)+SUMIFS(AJUSTE!$D:$D,AJUSTE!$B:$B,$B111,AJUSTE!$H:$H,L$40)</f>
        <v>0</v>
      </c>
      <c r="N111" s="161">
        <f>M111+SUMIFS(ENTRADAS!$D:$D,ENTRADAS!$B:$B,$B111,ENTRADAS!$I:$I,M$40)-SUMIFS(SAÍDAS!$D:$D,SAÍDAS!$B:$B,$B111,SAÍDAS!$H:$H,M$40)+SUMIFS(AJUSTE!$D:$D,AJUSTE!$B:$B,$B111,AJUSTE!$H:$H,M$40)</f>
        <v>0</v>
      </c>
      <c r="P111" s="160">
        <f>CADASTRO!A75</f>
        <v>0</v>
      </c>
      <c r="Q111" s="160">
        <f>CADASTRO!B75</f>
        <v>0</v>
      </c>
      <c r="R111" s="161">
        <f ca="1">IF(R$39&gt;=$AD$39,0,SUMIFS(SAÍDAS!$D:$D,SAÍDAS!$B:$B,Base!$Q111,SAÍDAS!$H:$H,Base!R$40))</f>
        <v>0</v>
      </c>
      <c r="S111" s="161">
        <f ca="1">IF(S$39&gt;=$AD$39,0,SUMIFS(SAÍDAS!$D:$D,SAÍDAS!$B:$B,Base!$Q111,SAÍDAS!$H:$H,Base!S$40))</f>
        <v>0</v>
      </c>
      <c r="T111" s="161">
        <f ca="1">IF(T$39&gt;=$AD$39,0,SUMIFS(SAÍDAS!$D:$D,SAÍDAS!$B:$B,Base!$Q111,SAÍDAS!$H:$H,Base!T$40))</f>
        <v>0</v>
      </c>
      <c r="U111" s="161">
        <f ca="1">IF(U$39&gt;=$AD$39,0,SUMIFS(SAÍDAS!$D:$D,SAÍDAS!$B:$B,Base!$Q111,SAÍDAS!$H:$H,Base!U$40))</f>
        <v>0</v>
      </c>
      <c r="V111" s="161">
        <f ca="1">IF(V$39&gt;=$AD$39,0,SUMIFS(SAÍDAS!$D:$D,SAÍDAS!$B:$B,Base!$Q111,SAÍDAS!$H:$H,Base!V$40))</f>
        <v>0</v>
      </c>
      <c r="W111" s="161">
        <f ca="1">IF(W$39&gt;=$AD$39,0,SUMIFS(SAÍDAS!$D:$D,SAÍDAS!$B:$B,Base!$Q111,SAÍDAS!$H:$H,Base!W$40))</f>
        <v>0</v>
      </c>
      <c r="X111" s="161">
        <f ca="1">IF(X$39&gt;=$AD$39,0,SUMIFS(SAÍDAS!$D:$D,SAÍDAS!$B:$B,Base!$Q111,SAÍDAS!$H:$H,Base!X$40))</f>
        <v>0</v>
      </c>
      <c r="Y111" s="161">
        <f ca="1">IF(Y$39&gt;=$AD$39,0,SUMIFS(SAÍDAS!$D:$D,SAÍDAS!$B:$B,Base!$Q111,SAÍDAS!$H:$H,Base!Y$40))</f>
        <v>0</v>
      </c>
      <c r="Z111" s="161">
        <f ca="1">IF(Z$39&gt;=$AD$39,0,SUMIFS(SAÍDAS!$D:$D,SAÍDAS!$B:$B,Base!$Q111,SAÍDAS!$H:$H,Base!Z$40))</f>
        <v>0</v>
      </c>
      <c r="AA111" s="161">
        <f ca="1">IF(AA$39&gt;=$AD$39,0,SUMIFS(SAÍDAS!$D:$D,SAÍDAS!$B:$B,Base!$Q111,SAÍDAS!$H:$H,Base!AA$40))</f>
        <v>0</v>
      </c>
      <c r="AB111" s="161">
        <f ca="1">IF(AB$39&gt;=$AD$39,0,SUMIFS(SAÍDAS!$D:$D,SAÍDAS!$B:$B,Base!$Q111,SAÍDAS!$H:$H,Base!AB$40))</f>
        <v>0</v>
      </c>
      <c r="AC111" s="161">
        <f ca="1">IF(AC$39&gt;=$AD$39,0,SUMIFS(SAÍDAS!$D:$D,SAÍDAS!$B:$B,Base!$Q111,SAÍDAS!$H:$H,Base!AC$40))</f>
        <v>0</v>
      </c>
      <c r="AD111" s="160">
        <f t="shared" ca="1" si="9"/>
        <v>0</v>
      </c>
    </row>
    <row r="112" spans="1:30" x14ac:dyDescent="0.25">
      <c r="A112" s="160">
        <f>CADASTRO!A76</f>
        <v>0</v>
      </c>
      <c r="B112" s="160">
        <f>CADASTRO!B76</f>
        <v>0</v>
      </c>
      <c r="C112" s="161">
        <f>CADASTRO!D76</f>
        <v>0</v>
      </c>
      <c r="D112" s="161">
        <f>C112+SUMIFS(ENTRADAS!$D:$D,ENTRADAS!$B:$B,$B112,ENTRADAS!$I:$I,C$40)-SUMIFS(SAÍDAS!$D:$D,SAÍDAS!$B:$B,$B112,SAÍDAS!$H:$H,C$40)+SUMIFS(AJUSTE!$D:$D,AJUSTE!$B:$B,$B112,AJUSTE!$H:$H,C$40)</f>
        <v>0</v>
      </c>
      <c r="E112" s="161">
        <f>D112+SUMIFS(ENTRADAS!$D:$D,ENTRADAS!$B:$B,$B112,ENTRADAS!$I:$I,D$40)-SUMIFS(SAÍDAS!$D:$D,SAÍDAS!$B:$B,$B112,SAÍDAS!$H:$H,D$40)+SUMIFS(AJUSTE!$D:$D,AJUSTE!$B:$B,$B112,AJUSTE!$H:$H,D$40)</f>
        <v>0</v>
      </c>
      <c r="F112" s="161">
        <f>E112+SUMIFS(ENTRADAS!$D:$D,ENTRADAS!$B:$B,$B112,ENTRADAS!$I:$I,E$40)-SUMIFS(SAÍDAS!$D:$D,SAÍDAS!$B:$B,$B112,SAÍDAS!$H:$H,E$40)+SUMIFS(AJUSTE!$D:$D,AJUSTE!$B:$B,$B112,AJUSTE!$H:$H,E$40)</f>
        <v>0</v>
      </c>
      <c r="G112" s="161">
        <f>F112+SUMIFS(ENTRADAS!$D:$D,ENTRADAS!$B:$B,$B112,ENTRADAS!$I:$I,F$40)-SUMIFS(SAÍDAS!$D:$D,SAÍDAS!$B:$B,$B112,SAÍDAS!$H:$H,F$40)+SUMIFS(AJUSTE!$D:$D,AJUSTE!$B:$B,$B112,AJUSTE!$H:$H,F$40)</f>
        <v>0</v>
      </c>
      <c r="H112" s="161">
        <f>G112+SUMIFS(ENTRADAS!$D:$D,ENTRADAS!$B:$B,$B112,ENTRADAS!$I:$I,G$40)-SUMIFS(SAÍDAS!$D:$D,SAÍDAS!$B:$B,$B112,SAÍDAS!$H:$H,G$40)+SUMIFS(AJUSTE!$D:$D,AJUSTE!$B:$B,$B112,AJUSTE!$H:$H,G$40)</f>
        <v>0</v>
      </c>
      <c r="I112" s="161">
        <f>H112+SUMIFS(ENTRADAS!$D:$D,ENTRADAS!$B:$B,$B112,ENTRADAS!$I:$I,H$40)-SUMIFS(SAÍDAS!$D:$D,SAÍDAS!$B:$B,$B112,SAÍDAS!$H:$H,H$40)+SUMIFS(AJUSTE!$D:$D,AJUSTE!$B:$B,$B112,AJUSTE!$H:$H,H$40)</f>
        <v>0</v>
      </c>
      <c r="J112" s="161">
        <f>I112+SUMIFS(ENTRADAS!$D:$D,ENTRADAS!$B:$B,$B112,ENTRADAS!$I:$I,I$40)-SUMIFS(SAÍDAS!$D:$D,SAÍDAS!$B:$B,$B112,SAÍDAS!$H:$H,I$40)+SUMIFS(AJUSTE!$D:$D,AJUSTE!$B:$B,$B112,AJUSTE!$H:$H,I$40)</f>
        <v>0</v>
      </c>
      <c r="K112" s="161">
        <f>J112+SUMIFS(ENTRADAS!$D:$D,ENTRADAS!$B:$B,$B112,ENTRADAS!$I:$I,J$40)-SUMIFS(SAÍDAS!$D:$D,SAÍDAS!$B:$B,$B112,SAÍDAS!$H:$H,J$40)+SUMIFS(AJUSTE!$D:$D,AJUSTE!$B:$B,$B112,AJUSTE!$H:$H,J$40)</f>
        <v>0</v>
      </c>
      <c r="L112" s="161">
        <f>K112+SUMIFS(ENTRADAS!$D:$D,ENTRADAS!$B:$B,$B112,ENTRADAS!$I:$I,K$40)-SUMIFS(SAÍDAS!$D:$D,SAÍDAS!$B:$B,$B112,SAÍDAS!$H:$H,K$40)+SUMIFS(AJUSTE!$D:$D,AJUSTE!$B:$B,$B112,AJUSTE!$H:$H,K$40)</f>
        <v>0</v>
      </c>
      <c r="M112" s="161">
        <f>L112+SUMIFS(ENTRADAS!$D:$D,ENTRADAS!$B:$B,$B112,ENTRADAS!$I:$I,L$40)-SUMIFS(SAÍDAS!$D:$D,SAÍDAS!$B:$B,$B112,SAÍDAS!$H:$H,L$40)+SUMIFS(AJUSTE!$D:$D,AJUSTE!$B:$B,$B112,AJUSTE!$H:$H,L$40)</f>
        <v>0</v>
      </c>
      <c r="N112" s="161">
        <f>M112+SUMIFS(ENTRADAS!$D:$D,ENTRADAS!$B:$B,$B112,ENTRADAS!$I:$I,M$40)-SUMIFS(SAÍDAS!$D:$D,SAÍDAS!$B:$B,$B112,SAÍDAS!$H:$H,M$40)+SUMIFS(AJUSTE!$D:$D,AJUSTE!$B:$B,$B112,AJUSTE!$H:$H,M$40)</f>
        <v>0</v>
      </c>
      <c r="P112" s="160">
        <f>CADASTRO!A76</f>
        <v>0</v>
      </c>
      <c r="Q112" s="160">
        <f>CADASTRO!B76</f>
        <v>0</v>
      </c>
      <c r="R112" s="161">
        <f ca="1">IF(R$39&gt;=$AD$39,0,SUMIFS(SAÍDAS!$D:$D,SAÍDAS!$B:$B,Base!$Q112,SAÍDAS!$H:$H,Base!R$40))</f>
        <v>0</v>
      </c>
      <c r="S112" s="161">
        <f ca="1">IF(S$39&gt;=$AD$39,0,SUMIFS(SAÍDAS!$D:$D,SAÍDAS!$B:$B,Base!$Q112,SAÍDAS!$H:$H,Base!S$40))</f>
        <v>0</v>
      </c>
      <c r="T112" s="161">
        <f ca="1">IF(T$39&gt;=$AD$39,0,SUMIFS(SAÍDAS!$D:$D,SAÍDAS!$B:$B,Base!$Q112,SAÍDAS!$H:$H,Base!T$40))</f>
        <v>0</v>
      </c>
      <c r="U112" s="161">
        <f ca="1">IF(U$39&gt;=$AD$39,0,SUMIFS(SAÍDAS!$D:$D,SAÍDAS!$B:$B,Base!$Q112,SAÍDAS!$H:$H,Base!U$40))</f>
        <v>0</v>
      </c>
      <c r="V112" s="161">
        <f ca="1">IF(V$39&gt;=$AD$39,0,SUMIFS(SAÍDAS!$D:$D,SAÍDAS!$B:$B,Base!$Q112,SAÍDAS!$H:$H,Base!V$40))</f>
        <v>0</v>
      </c>
      <c r="W112" s="161">
        <f ca="1">IF(W$39&gt;=$AD$39,0,SUMIFS(SAÍDAS!$D:$D,SAÍDAS!$B:$B,Base!$Q112,SAÍDAS!$H:$H,Base!W$40))</f>
        <v>0</v>
      </c>
      <c r="X112" s="161">
        <f ca="1">IF(X$39&gt;=$AD$39,0,SUMIFS(SAÍDAS!$D:$D,SAÍDAS!$B:$B,Base!$Q112,SAÍDAS!$H:$H,Base!X$40))</f>
        <v>0</v>
      </c>
      <c r="Y112" s="161">
        <f ca="1">IF(Y$39&gt;=$AD$39,0,SUMIFS(SAÍDAS!$D:$D,SAÍDAS!$B:$B,Base!$Q112,SAÍDAS!$H:$H,Base!Y$40))</f>
        <v>0</v>
      </c>
      <c r="Z112" s="161">
        <f ca="1">IF(Z$39&gt;=$AD$39,0,SUMIFS(SAÍDAS!$D:$D,SAÍDAS!$B:$B,Base!$Q112,SAÍDAS!$H:$H,Base!Z$40))</f>
        <v>0</v>
      </c>
      <c r="AA112" s="161">
        <f ca="1">IF(AA$39&gt;=$AD$39,0,SUMIFS(SAÍDAS!$D:$D,SAÍDAS!$B:$B,Base!$Q112,SAÍDAS!$H:$H,Base!AA$40))</f>
        <v>0</v>
      </c>
      <c r="AB112" s="161">
        <f ca="1">IF(AB$39&gt;=$AD$39,0,SUMIFS(SAÍDAS!$D:$D,SAÍDAS!$B:$B,Base!$Q112,SAÍDAS!$H:$H,Base!AB$40))</f>
        <v>0</v>
      </c>
      <c r="AC112" s="161">
        <f ca="1">IF(AC$39&gt;=$AD$39,0,SUMIFS(SAÍDAS!$D:$D,SAÍDAS!$B:$B,Base!$Q112,SAÍDAS!$H:$H,Base!AC$40))</f>
        <v>0</v>
      </c>
      <c r="AD112" s="160">
        <f t="shared" ca="1" si="9"/>
        <v>0</v>
      </c>
    </row>
    <row r="113" spans="1:30" x14ac:dyDescent="0.25">
      <c r="A113" s="160">
        <f>CADASTRO!A77</f>
        <v>0</v>
      </c>
      <c r="B113" s="160">
        <f>CADASTRO!B77</f>
        <v>0</v>
      </c>
      <c r="C113" s="161">
        <f>CADASTRO!D77</f>
        <v>0</v>
      </c>
      <c r="D113" s="161">
        <f>C113+SUMIFS(ENTRADAS!$D:$D,ENTRADAS!$B:$B,$B113,ENTRADAS!$I:$I,C$40)-SUMIFS(SAÍDAS!$D:$D,SAÍDAS!$B:$B,$B113,SAÍDAS!$H:$H,C$40)+SUMIFS(AJUSTE!$D:$D,AJUSTE!$B:$B,$B113,AJUSTE!$H:$H,C$40)</f>
        <v>0</v>
      </c>
      <c r="E113" s="161">
        <f>D113+SUMIFS(ENTRADAS!$D:$D,ENTRADAS!$B:$B,$B113,ENTRADAS!$I:$I,D$40)-SUMIFS(SAÍDAS!$D:$D,SAÍDAS!$B:$B,$B113,SAÍDAS!$H:$H,D$40)+SUMIFS(AJUSTE!$D:$D,AJUSTE!$B:$B,$B113,AJUSTE!$H:$H,D$40)</f>
        <v>0</v>
      </c>
      <c r="F113" s="161">
        <f>E113+SUMIFS(ENTRADAS!$D:$D,ENTRADAS!$B:$B,$B113,ENTRADAS!$I:$I,E$40)-SUMIFS(SAÍDAS!$D:$D,SAÍDAS!$B:$B,$B113,SAÍDAS!$H:$H,E$40)+SUMIFS(AJUSTE!$D:$D,AJUSTE!$B:$B,$B113,AJUSTE!$H:$H,E$40)</f>
        <v>0</v>
      </c>
      <c r="G113" s="161">
        <f>F113+SUMIFS(ENTRADAS!$D:$D,ENTRADAS!$B:$B,$B113,ENTRADAS!$I:$I,F$40)-SUMIFS(SAÍDAS!$D:$D,SAÍDAS!$B:$B,$B113,SAÍDAS!$H:$H,F$40)+SUMIFS(AJUSTE!$D:$D,AJUSTE!$B:$B,$B113,AJUSTE!$H:$H,F$40)</f>
        <v>0</v>
      </c>
      <c r="H113" s="161">
        <f>G113+SUMIFS(ENTRADAS!$D:$D,ENTRADAS!$B:$B,$B113,ENTRADAS!$I:$I,G$40)-SUMIFS(SAÍDAS!$D:$D,SAÍDAS!$B:$B,$B113,SAÍDAS!$H:$H,G$40)+SUMIFS(AJUSTE!$D:$D,AJUSTE!$B:$B,$B113,AJUSTE!$H:$H,G$40)</f>
        <v>0</v>
      </c>
      <c r="I113" s="161">
        <f>H113+SUMIFS(ENTRADAS!$D:$D,ENTRADAS!$B:$B,$B113,ENTRADAS!$I:$I,H$40)-SUMIFS(SAÍDAS!$D:$D,SAÍDAS!$B:$B,$B113,SAÍDAS!$H:$H,H$40)+SUMIFS(AJUSTE!$D:$D,AJUSTE!$B:$B,$B113,AJUSTE!$H:$H,H$40)</f>
        <v>0</v>
      </c>
      <c r="J113" s="161">
        <f>I113+SUMIFS(ENTRADAS!$D:$D,ENTRADAS!$B:$B,$B113,ENTRADAS!$I:$I,I$40)-SUMIFS(SAÍDAS!$D:$D,SAÍDAS!$B:$B,$B113,SAÍDAS!$H:$H,I$40)+SUMIFS(AJUSTE!$D:$D,AJUSTE!$B:$B,$B113,AJUSTE!$H:$H,I$40)</f>
        <v>0</v>
      </c>
      <c r="K113" s="161">
        <f>J113+SUMIFS(ENTRADAS!$D:$D,ENTRADAS!$B:$B,$B113,ENTRADAS!$I:$I,J$40)-SUMIFS(SAÍDAS!$D:$D,SAÍDAS!$B:$B,$B113,SAÍDAS!$H:$H,J$40)+SUMIFS(AJUSTE!$D:$D,AJUSTE!$B:$B,$B113,AJUSTE!$H:$H,J$40)</f>
        <v>0</v>
      </c>
      <c r="L113" s="161">
        <f>K113+SUMIFS(ENTRADAS!$D:$D,ENTRADAS!$B:$B,$B113,ENTRADAS!$I:$I,K$40)-SUMIFS(SAÍDAS!$D:$D,SAÍDAS!$B:$B,$B113,SAÍDAS!$H:$H,K$40)+SUMIFS(AJUSTE!$D:$D,AJUSTE!$B:$B,$B113,AJUSTE!$H:$H,K$40)</f>
        <v>0</v>
      </c>
      <c r="M113" s="161">
        <f>L113+SUMIFS(ENTRADAS!$D:$D,ENTRADAS!$B:$B,$B113,ENTRADAS!$I:$I,L$40)-SUMIFS(SAÍDAS!$D:$D,SAÍDAS!$B:$B,$B113,SAÍDAS!$H:$H,L$40)+SUMIFS(AJUSTE!$D:$D,AJUSTE!$B:$B,$B113,AJUSTE!$H:$H,L$40)</f>
        <v>0</v>
      </c>
      <c r="N113" s="161">
        <f>M113+SUMIFS(ENTRADAS!$D:$D,ENTRADAS!$B:$B,$B113,ENTRADAS!$I:$I,M$40)-SUMIFS(SAÍDAS!$D:$D,SAÍDAS!$B:$B,$B113,SAÍDAS!$H:$H,M$40)+SUMIFS(AJUSTE!$D:$D,AJUSTE!$B:$B,$B113,AJUSTE!$H:$H,M$40)</f>
        <v>0</v>
      </c>
      <c r="P113" s="160">
        <f>CADASTRO!A77</f>
        <v>0</v>
      </c>
      <c r="Q113" s="160">
        <f>CADASTRO!B77</f>
        <v>0</v>
      </c>
      <c r="R113" s="161">
        <f ca="1">IF(R$39&gt;=$AD$39,0,SUMIFS(SAÍDAS!$D:$D,SAÍDAS!$B:$B,Base!$Q113,SAÍDAS!$H:$H,Base!R$40))</f>
        <v>0</v>
      </c>
      <c r="S113" s="161">
        <f ca="1">IF(S$39&gt;=$AD$39,0,SUMIFS(SAÍDAS!$D:$D,SAÍDAS!$B:$B,Base!$Q113,SAÍDAS!$H:$H,Base!S$40))</f>
        <v>0</v>
      </c>
      <c r="T113" s="161">
        <f ca="1">IF(T$39&gt;=$AD$39,0,SUMIFS(SAÍDAS!$D:$D,SAÍDAS!$B:$B,Base!$Q113,SAÍDAS!$H:$H,Base!T$40))</f>
        <v>0</v>
      </c>
      <c r="U113" s="161">
        <f ca="1">IF(U$39&gt;=$AD$39,0,SUMIFS(SAÍDAS!$D:$D,SAÍDAS!$B:$B,Base!$Q113,SAÍDAS!$H:$H,Base!U$40))</f>
        <v>0</v>
      </c>
      <c r="V113" s="161">
        <f ca="1">IF(V$39&gt;=$AD$39,0,SUMIFS(SAÍDAS!$D:$D,SAÍDAS!$B:$B,Base!$Q113,SAÍDAS!$H:$H,Base!V$40))</f>
        <v>0</v>
      </c>
      <c r="W113" s="161">
        <f ca="1">IF(W$39&gt;=$AD$39,0,SUMIFS(SAÍDAS!$D:$D,SAÍDAS!$B:$B,Base!$Q113,SAÍDAS!$H:$H,Base!W$40))</f>
        <v>0</v>
      </c>
      <c r="X113" s="161">
        <f ca="1">IF(X$39&gt;=$AD$39,0,SUMIFS(SAÍDAS!$D:$D,SAÍDAS!$B:$B,Base!$Q113,SAÍDAS!$H:$H,Base!X$40))</f>
        <v>0</v>
      </c>
      <c r="Y113" s="161">
        <f ca="1">IF(Y$39&gt;=$AD$39,0,SUMIFS(SAÍDAS!$D:$D,SAÍDAS!$B:$B,Base!$Q113,SAÍDAS!$H:$H,Base!Y$40))</f>
        <v>0</v>
      </c>
      <c r="Z113" s="161">
        <f ca="1">IF(Z$39&gt;=$AD$39,0,SUMIFS(SAÍDAS!$D:$D,SAÍDAS!$B:$B,Base!$Q113,SAÍDAS!$H:$H,Base!Z$40))</f>
        <v>0</v>
      </c>
      <c r="AA113" s="161">
        <f ca="1">IF(AA$39&gt;=$AD$39,0,SUMIFS(SAÍDAS!$D:$D,SAÍDAS!$B:$B,Base!$Q113,SAÍDAS!$H:$H,Base!AA$40))</f>
        <v>0</v>
      </c>
      <c r="AB113" s="161">
        <f ca="1">IF(AB$39&gt;=$AD$39,0,SUMIFS(SAÍDAS!$D:$D,SAÍDAS!$B:$B,Base!$Q113,SAÍDAS!$H:$H,Base!AB$40))</f>
        <v>0</v>
      </c>
      <c r="AC113" s="161">
        <f ca="1">IF(AC$39&gt;=$AD$39,0,SUMIFS(SAÍDAS!$D:$D,SAÍDAS!$B:$B,Base!$Q113,SAÍDAS!$H:$H,Base!AC$40))</f>
        <v>0</v>
      </c>
      <c r="AD113" s="160">
        <f t="shared" ca="1" si="9"/>
        <v>0</v>
      </c>
    </row>
    <row r="114" spans="1:30" x14ac:dyDescent="0.25">
      <c r="A114" s="160">
        <f>CADASTRO!A78</f>
        <v>0</v>
      </c>
      <c r="B114" s="160">
        <f>CADASTRO!B78</f>
        <v>0</v>
      </c>
      <c r="C114" s="161">
        <f>CADASTRO!D78</f>
        <v>0</v>
      </c>
      <c r="D114" s="161">
        <f>C114+SUMIFS(ENTRADAS!$D:$D,ENTRADAS!$B:$B,$B114,ENTRADAS!$I:$I,C$40)-SUMIFS(SAÍDAS!$D:$D,SAÍDAS!$B:$B,$B114,SAÍDAS!$H:$H,C$40)+SUMIFS(AJUSTE!$D:$D,AJUSTE!$B:$B,$B114,AJUSTE!$H:$H,C$40)</f>
        <v>0</v>
      </c>
      <c r="E114" s="161">
        <f>D114+SUMIFS(ENTRADAS!$D:$D,ENTRADAS!$B:$B,$B114,ENTRADAS!$I:$I,D$40)-SUMIFS(SAÍDAS!$D:$D,SAÍDAS!$B:$B,$B114,SAÍDAS!$H:$H,D$40)+SUMIFS(AJUSTE!$D:$D,AJUSTE!$B:$B,$B114,AJUSTE!$H:$H,D$40)</f>
        <v>0</v>
      </c>
      <c r="F114" s="161">
        <f>E114+SUMIFS(ENTRADAS!$D:$D,ENTRADAS!$B:$B,$B114,ENTRADAS!$I:$I,E$40)-SUMIFS(SAÍDAS!$D:$D,SAÍDAS!$B:$B,$B114,SAÍDAS!$H:$H,E$40)+SUMIFS(AJUSTE!$D:$D,AJUSTE!$B:$B,$B114,AJUSTE!$H:$H,E$40)</f>
        <v>0</v>
      </c>
      <c r="G114" s="161">
        <f>F114+SUMIFS(ENTRADAS!$D:$D,ENTRADAS!$B:$B,$B114,ENTRADAS!$I:$I,F$40)-SUMIFS(SAÍDAS!$D:$D,SAÍDAS!$B:$B,$B114,SAÍDAS!$H:$H,F$40)+SUMIFS(AJUSTE!$D:$D,AJUSTE!$B:$B,$B114,AJUSTE!$H:$H,F$40)</f>
        <v>0</v>
      </c>
      <c r="H114" s="161">
        <f>G114+SUMIFS(ENTRADAS!$D:$D,ENTRADAS!$B:$B,$B114,ENTRADAS!$I:$I,G$40)-SUMIFS(SAÍDAS!$D:$D,SAÍDAS!$B:$B,$B114,SAÍDAS!$H:$H,G$40)+SUMIFS(AJUSTE!$D:$D,AJUSTE!$B:$B,$B114,AJUSTE!$H:$H,G$40)</f>
        <v>0</v>
      </c>
      <c r="I114" s="161">
        <f>H114+SUMIFS(ENTRADAS!$D:$D,ENTRADAS!$B:$B,$B114,ENTRADAS!$I:$I,H$40)-SUMIFS(SAÍDAS!$D:$D,SAÍDAS!$B:$B,$B114,SAÍDAS!$H:$H,H$40)+SUMIFS(AJUSTE!$D:$D,AJUSTE!$B:$B,$B114,AJUSTE!$H:$H,H$40)</f>
        <v>0</v>
      </c>
      <c r="J114" s="161">
        <f>I114+SUMIFS(ENTRADAS!$D:$D,ENTRADAS!$B:$B,$B114,ENTRADAS!$I:$I,I$40)-SUMIFS(SAÍDAS!$D:$D,SAÍDAS!$B:$B,$B114,SAÍDAS!$H:$H,I$40)+SUMIFS(AJUSTE!$D:$D,AJUSTE!$B:$B,$B114,AJUSTE!$H:$H,I$40)</f>
        <v>0</v>
      </c>
      <c r="K114" s="161">
        <f>J114+SUMIFS(ENTRADAS!$D:$D,ENTRADAS!$B:$B,$B114,ENTRADAS!$I:$I,J$40)-SUMIFS(SAÍDAS!$D:$D,SAÍDAS!$B:$B,$B114,SAÍDAS!$H:$H,J$40)+SUMIFS(AJUSTE!$D:$D,AJUSTE!$B:$B,$B114,AJUSTE!$H:$H,J$40)</f>
        <v>0</v>
      </c>
      <c r="L114" s="161">
        <f>K114+SUMIFS(ENTRADAS!$D:$D,ENTRADAS!$B:$B,$B114,ENTRADAS!$I:$I,K$40)-SUMIFS(SAÍDAS!$D:$D,SAÍDAS!$B:$B,$B114,SAÍDAS!$H:$H,K$40)+SUMIFS(AJUSTE!$D:$D,AJUSTE!$B:$B,$B114,AJUSTE!$H:$H,K$40)</f>
        <v>0</v>
      </c>
      <c r="M114" s="161">
        <f>L114+SUMIFS(ENTRADAS!$D:$D,ENTRADAS!$B:$B,$B114,ENTRADAS!$I:$I,L$40)-SUMIFS(SAÍDAS!$D:$D,SAÍDAS!$B:$B,$B114,SAÍDAS!$H:$H,L$40)+SUMIFS(AJUSTE!$D:$D,AJUSTE!$B:$B,$B114,AJUSTE!$H:$H,L$40)</f>
        <v>0</v>
      </c>
      <c r="N114" s="161">
        <f>M114+SUMIFS(ENTRADAS!$D:$D,ENTRADAS!$B:$B,$B114,ENTRADAS!$I:$I,M$40)-SUMIFS(SAÍDAS!$D:$D,SAÍDAS!$B:$B,$B114,SAÍDAS!$H:$H,M$40)+SUMIFS(AJUSTE!$D:$D,AJUSTE!$B:$B,$B114,AJUSTE!$H:$H,M$40)</f>
        <v>0</v>
      </c>
      <c r="P114" s="160">
        <f>CADASTRO!A78</f>
        <v>0</v>
      </c>
      <c r="Q114" s="160">
        <f>CADASTRO!B78</f>
        <v>0</v>
      </c>
      <c r="R114" s="161">
        <f ca="1">IF(R$39&gt;=$AD$39,0,SUMIFS(SAÍDAS!$D:$D,SAÍDAS!$B:$B,Base!$Q114,SAÍDAS!$H:$H,Base!R$40))</f>
        <v>0</v>
      </c>
      <c r="S114" s="161">
        <f ca="1">IF(S$39&gt;=$AD$39,0,SUMIFS(SAÍDAS!$D:$D,SAÍDAS!$B:$B,Base!$Q114,SAÍDAS!$H:$H,Base!S$40))</f>
        <v>0</v>
      </c>
      <c r="T114" s="161">
        <f ca="1">IF(T$39&gt;=$AD$39,0,SUMIFS(SAÍDAS!$D:$D,SAÍDAS!$B:$B,Base!$Q114,SAÍDAS!$H:$H,Base!T$40))</f>
        <v>0</v>
      </c>
      <c r="U114" s="161">
        <f ca="1">IF(U$39&gt;=$AD$39,0,SUMIFS(SAÍDAS!$D:$D,SAÍDAS!$B:$B,Base!$Q114,SAÍDAS!$H:$H,Base!U$40))</f>
        <v>0</v>
      </c>
      <c r="V114" s="161">
        <f ca="1">IF(V$39&gt;=$AD$39,0,SUMIFS(SAÍDAS!$D:$D,SAÍDAS!$B:$B,Base!$Q114,SAÍDAS!$H:$H,Base!V$40))</f>
        <v>0</v>
      </c>
      <c r="W114" s="161">
        <f ca="1">IF(W$39&gt;=$AD$39,0,SUMIFS(SAÍDAS!$D:$D,SAÍDAS!$B:$B,Base!$Q114,SAÍDAS!$H:$H,Base!W$40))</f>
        <v>0</v>
      </c>
      <c r="X114" s="161">
        <f ca="1">IF(X$39&gt;=$AD$39,0,SUMIFS(SAÍDAS!$D:$D,SAÍDAS!$B:$B,Base!$Q114,SAÍDAS!$H:$H,Base!X$40))</f>
        <v>0</v>
      </c>
      <c r="Y114" s="161">
        <f ca="1">IF(Y$39&gt;=$AD$39,0,SUMIFS(SAÍDAS!$D:$D,SAÍDAS!$B:$B,Base!$Q114,SAÍDAS!$H:$H,Base!Y$40))</f>
        <v>0</v>
      </c>
      <c r="Z114" s="161">
        <f ca="1">IF(Z$39&gt;=$AD$39,0,SUMIFS(SAÍDAS!$D:$D,SAÍDAS!$B:$B,Base!$Q114,SAÍDAS!$H:$H,Base!Z$40))</f>
        <v>0</v>
      </c>
      <c r="AA114" s="161">
        <f ca="1">IF(AA$39&gt;=$AD$39,0,SUMIFS(SAÍDAS!$D:$D,SAÍDAS!$B:$B,Base!$Q114,SAÍDAS!$H:$H,Base!AA$40))</f>
        <v>0</v>
      </c>
      <c r="AB114" s="161">
        <f ca="1">IF(AB$39&gt;=$AD$39,0,SUMIFS(SAÍDAS!$D:$D,SAÍDAS!$B:$B,Base!$Q114,SAÍDAS!$H:$H,Base!AB$40))</f>
        <v>0</v>
      </c>
      <c r="AC114" s="161">
        <f ca="1">IF(AC$39&gt;=$AD$39,0,SUMIFS(SAÍDAS!$D:$D,SAÍDAS!$B:$B,Base!$Q114,SAÍDAS!$H:$H,Base!AC$40))</f>
        <v>0</v>
      </c>
      <c r="AD114" s="160">
        <f t="shared" ca="1" si="9"/>
        <v>0</v>
      </c>
    </row>
    <row r="115" spans="1:30" x14ac:dyDescent="0.25">
      <c r="A115" s="160">
        <f>CADASTRO!A79</f>
        <v>0</v>
      </c>
      <c r="B115" s="160">
        <f>CADASTRO!B79</f>
        <v>0</v>
      </c>
      <c r="C115" s="161">
        <f>CADASTRO!D79</f>
        <v>0</v>
      </c>
      <c r="D115" s="161">
        <f>C115+SUMIFS(ENTRADAS!$D:$D,ENTRADAS!$B:$B,$B115,ENTRADAS!$I:$I,C$40)-SUMIFS(SAÍDAS!$D:$D,SAÍDAS!$B:$B,$B115,SAÍDAS!$H:$H,C$40)+SUMIFS(AJUSTE!$D:$D,AJUSTE!$B:$B,$B115,AJUSTE!$H:$H,C$40)</f>
        <v>0</v>
      </c>
      <c r="E115" s="161">
        <f>D115+SUMIFS(ENTRADAS!$D:$D,ENTRADAS!$B:$B,$B115,ENTRADAS!$I:$I,D$40)-SUMIFS(SAÍDAS!$D:$D,SAÍDAS!$B:$B,$B115,SAÍDAS!$H:$H,D$40)+SUMIFS(AJUSTE!$D:$D,AJUSTE!$B:$B,$B115,AJUSTE!$H:$H,D$40)</f>
        <v>0</v>
      </c>
      <c r="F115" s="161">
        <f>E115+SUMIFS(ENTRADAS!$D:$D,ENTRADAS!$B:$B,$B115,ENTRADAS!$I:$I,E$40)-SUMIFS(SAÍDAS!$D:$D,SAÍDAS!$B:$B,$B115,SAÍDAS!$H:$H,E$40)+SUMIFS(AJUSTE!$D:$D,AJUSTE!$B:$B,$B115,AJUSTE!$H:$H,E$40)</f>
        <v>0</v>
      </c>
      <c r="G115" s="161">
        <f>F115+SUMIFS(ENTRADAS!$D:$D,ENTRADAS!$B:$B,$B115,ENTRADAS!$I:$I,F$40)-SUMIFS(SAÍDAS!$D:$D,SAÍDAS!$B:$B,$B115,SAÍDAS!$H:$H,F$40)+SUMIFS(AJUSTE!$D:$D,AJUSTE!$B:$B,$B115,AJUSTE!$H:$H,F$40)</f>
        <v>0</v>
      </c>
      <c r="H115" s="161">
        <f>G115+SUMIFS(ENTRADAS!$D:$D,ENTRADAS!$B:$B,$B115,ENTRADAS!$I:$I,G$40)-SUMIFS(SAÍDAS!$D:$D,SAÍDAS!$B:$B,$B115,SAÍDAS!$H:$H,G$40)+SUMIFS(AJUSTE!$D:$D,AJUSTE!$B:$B,$B115,AJUSTE!$H:$H,G$40)</f>
        <v>0</v>
      </c>
      <c r="I115" s="161">
        <f>H115+SUMIFS(ENTRADAS!$D:$D,ENTRADAS!$B:$B,$B115,ENTRADAS!$I:$I,H$40)-SUMIFS(SAÍDAS!$D:$D,SAÍDAS!$B:$B,$B115,SAÍDAS!$H:$H,H$40)+SUMIFS(AJUSTE!$D:$D,AJUSTE!$B:$B,$B115,AJUSTE!$H:$H,H$40)</f>
        <v>0</v>
      </c>
      <c r="J115" s="161">
        <f>I115+SUMIFS(ENTRADAS!$D:$D,ENTRADAS!$B:$B,$B115,ENTRADAS!$I:$I,I$40)-SUMIFS(SAÍDAS!$D:$D,SAÍDAS!$B:$B,$B115,SAÍDAS!$H:$H,I$40)+SUMIFS(AJUSTE!$D:$D,AJUSTE!$B:$B,$B115,AJUSTE!$H:$H,I$40)</f>
        <v>0</v>
      </c>
      <c r="K115" s="161">
        <f>J115+SUMIFS(ENTRADAS!$D:$D,ENTRADAS!$B:$B,$B115,ENTRADAS!$I:$I,J$40)-SUMIFS(SAÍDAS!$D:$D,SAÍDAS!$B:$B,$B115,SAÍDAS!$H:$H,J$40)+SUMIFS(AJUSTE!$D:$D,AJUSTE!$B:$B,$B115,AJUSTE!$H:$H,J$40)</f>
        <v>0</v>
      </c>
      <c r="L115" s="161">
        <f>K115+SUMIFS(ENTRADAS!$D:$D,ENTRADAS!$B:$B,$B115,ENTRADAS!$I:$I,K$40)-SUMIFS(SAÍDAS!$D:$D,SAÍDAS!$B:$B,$B115,SAÍDAS!$H:$H,K$40)+SUMIFS(AJUSTE!$D:$D,AJUSTE!$B:$B,$B115,AJUSTE!$H:$H,K$40)</f>
        <v>0</v>
      </c>
      <c r="M115" s="161">
        <f>L115+SUMIFS(ENTRADAS!$D:$D,ENTRADAS!$B:$B,$B115,ENTRADAS!$I:$I,L$40)-SUMIFS(SAÍDAS!$D:$D,SAÍDAS!$B:$B,$B115,SAÍDAS!$H:$H,L$40)+SUMIFS(AJUSTE!$D:$D,AJUSTE!$B:$B,$B115,AJUSTE!$H:$H,L$40)</f>
        <v>0</v>
      </c>
      <c r="N115" s="161">
        <f>M115+SUMIFS(ENTRADAS!$D:$D,ENTRADAS!$B:$B,$B115,ENTRADAS!$I:$I,M$40)-SUMIFS(SAÍDAS!$D:$D,SAÍDAS!$B:$B,$B115,SAÍDAS!$H:$H,M$40)+SUMIFS(AJUSTE!$D:$D,AJUSTE!$B:$B,$B115,AJUSTE!$H:$H,M$40)</f>
        <v>0</v>
      </c>
      <c r="P115" s="160">
        <f>CADASTRO!A79</f>
        <v>0</v>
      </c>
      <c r="Q115" s="160">
        <f>CADASTRO!B79</f>
        <v>0</v>
      </c>
      <c r="R115" s="161">
        <f ca="1">IF(R$39&gt;=$AD$39,0,SUMIFS(SAÍDAS!$D:$D,SAÍDAS!$B:$B,Base!$Q115,SAÍDAS!$H:$H,Base!R$40))</f>
        <v>0</v>
      </c>
      <c r="S115" s="161">
        <f ca="1">IF(S$39&gt;=$AD$39,0,SUMIFS(SAÍDAS!$D:$D,SAÍDAS!$B:$B,Base!$Q115,SAÍDAS!$H:$H,Base!S$40))</f>
        <v>0</v>
      </c>
      <c r="T115" s="161">
        <f ca="1">IF(T$39&gt;=$AD$39,0,SUMIFS(SAÍDAS!$D:$D,SAÍDAS!$B:$B,Base!$Q115,SAÍDAS!$H:$H,Base!T$40))</f>
        <v>0</v>
      </c>
      <c r="U115" s="161">
        <f ca="1">IF(U$39&gt;=$AD$39,0,SUMIFS(SAÍDAS!$D:$D,SAÍDAS!$B:$B,Base!$Q115,SAÍDAS!$H:$H,Base!U$40))</f>
        <v>0</v>
      </c>
      <c r="V115" s="161">
        <f ca="1">IF(V$39&gt;=$AD$39,0,SUMIFS(SAÍDAS!$D:$D,SAÍDAS!$B:$B,Base!$Q115,SAÍDAS!$H:$H,Base!V$40))</f>
        <v>0</v>
      </c>
      <c r="W115" s="161">
        <f ca="1">IF(W$39&gt;=$AD$39,0,SUMIFS(SAÍDAS!$D:$D,SAÍDAS!$B:$B,Base!$Q115,SAÍDAS!$H:$H,Base!W$40))</f>
        <v>0</v>
      </c>
      <c r="X115" s="161">
        <f ca="1">IF(X$39&gt;=$AD$39,0,SUMIFS(SAÍDAS!$D:$D,SAÍDAS!$B:$B,Base!$Q115,SAÍDAS!$H:$H,Base!X$40))</f>
        <v>0</v>
      </c>
      <c r="Y115" s="161">
        <f ca="1">IF(Y$39&gt;=$AD$39,0,SUMIFS(SAÍDAS!$D:$D,SAÍDAS!$B:$B,Base!$Q115,SAÍDAS!$H:$H,Base!Y$40))</f>
        <v>0</v>
      </c>
      <c r="Z115" s="161">
        <f ca="1">IF(Z$39&gt;=$AD$39,0,SUMIFS(SAÍDAS!$D:$D,SAÍDAS!$B:$B,Base!$Q115,SAÍDAS!$H:$H,Base!Z$40))</f>
        <v>0</v>
      </c>
      <c r="AA115" s="161">
        <f ca="1">IF(AA$39&gt;=$AD$39,0,SUMIFS(SAÍDAS!$D:$D,SAÍDAS!$B:$B,Base!$Q115,SAÍDAS!$H:$H,Base!AA$40))</f>
        <v>0</v>
      </c>
      <c r="AB115" s="161">
        <f ca="1">IF(AB$39&gt;=$AD$39,0,SUMIFS(SAÍDAS!$D:$D,SAÍDAS!$B:$B,Base!$Q115,SAÍDAS!$H:$H,Base!AB$40))</f>
        <v>0</v>
      </c>
      <c r="AC115" s="161">
        <f ca="1">IF(AC$39&gt;=$AD$39,0,SUMIFS(SAÍDAS!$D:$D,SAÍDAS!$B:$B,Base!$Q115,SAÍDAS!$H:$H,Base!AC$40))</f>
        <v>0</v>
      </c>
      <c r="AD115" s="160">
        <f t="shared" ca="1" si="9"/>
        <v>0</v>
      </c>
    </row>
    <row r="116" spans="1:30" x14ac:dyDescent="0.25">
      <c r="A116" s="160">
        <f>CADASTRO!A80</f>
        <v>0</v>
      </c>
      <c r="B116" s="160">
        <f>CADASTRO!B80</f>
        <v>0</v>
      </c>
      <c r="C116" s="161">
        <f>CADASTRO!D80</f>
        <v>0</v>
      </c>
      <c r="D116" s="161">
        <f>C116+SUMIFS(ENTRADAS!$D:$D,ENTRADAS!$B:$B,$B116,ENTRADAS!$I:$I,C$40)-SUMIFS(SAÍDAS!$D:$D,SAÍDAS!$B:$B,$B116,SAÍDAS!$H:$H,C$40)+SUMIFS(AJUSTE!$D:$D,AJUSTE!$B:$B,$B116,AJUSTE!$H:$H,C$40)</f>
        <v>0</v>
      </c>
      <c r="E116" s="161">
        <f>D116+SUMIFS(ENTRADAS!$D:$D,ENTRADAS!$B:$B,$B116,ENTRADAS!$I:$I,D$40)-SUMIFS(SAÍDAS!$D:$D,SAÍDAS!$B:$B,$B116,SAÍDAS!$H:$H,D$40)+SUMIFS(AJUSTE!$D:$D,AJUSTE!$B:$B,$B116,AJUSTE!$H:$H,D$40)</f>
        <v>0</v>
      </c>
      <c r="F116" s="161">
        <f>E116+SUMIFS(ENTRADAS!$D:$D,ENTRADAS!$B:$B,$B116,ENTRADAS!$I:$I,E$40)-SUMIFS(SAÍDAS!$D:$D,SAÍDAS!$B:$B,$B116,SAÍDAS!$H:$H,E$40)+SUMIFS(AJUSTE!$D:$D,AJUSTE!$B:$B,$B116,AJUSTE!$H:$H,E$40)</f>
        <v>0</v>
      </c>
      <c r="G116" s="161">
        <f>F116+SUMIFS(ENTRADAS!$D:$D,ENTRADAS!$B:$B,$B116,ENTRADAS!$I:$I,F$40)-SUMIFS(SAÍDAS!$D:$D,SAÍDAS!$B:$B,$B116,SAÍDAS!$H:$H,F$40)+SUMIFS(AJUSTE!$D:$D,AJUSTE!$B:$B,$B116,AJUSTE!$H:$H,F$40)</f>
        <v>0</v>
      </c>
      <c r="H116" s="161">
        <f>G116+SUMIFS(ENTRADAS!$D:$D,ENTRADAS!$B:$B,$B116,ENTRADAS!$I:$I,G$40)-SUMIFS(SAÍDAS!$D:$D,SAÍDAS!$B:$B,$B116,SAÍDAS!$H:$H,G$40)+SUMIFS(AJUSTE!$D:$D,AJUSTE!$B:$B,$B116,AJUSTE!$H:$H,G$40)</f>
        <v>0</v>
      </c>
      <c r="I116" s="161">
        <f>H116+SUMIFS(ENTRADAS!$D:$D,ENTRADAS!$B:$B,$B116,ENTRADAS!$I:$I,H$40)-SUMIFS(SAÍDAS!$D:$D,SAÍDAS!$B:$B,$B116,SAÍDAS!$H:$H,H$40)+SUMIFS(AJUSTE!$D:$D,AJUSTE!$B:$B,$B116,AJUSTE!$H:$H,H$40)</f>
        <v>0</v>
      </c>
      <c r="J116" s="161">
        <f>I116+SUMIFS(ENTRADAS!$D:$D,ENTRADAS!$B:$B,$B116,ENTRADAS!$I:$I,I$40)-SUMIFS(SAÍDAS!$D:$D,SAÍDAS!$B:$B,$B116,SAÍDAS!$H:$H,I$40)+SUMIFS(AJUSTE!$D:$D,AJUSTE!$B:$B,$B116,AJUSTE!$H:$H,I$40)</f>
        <v>0</v>
      </c>
      <c r="K116" s="161">
        <f>J116+SUMIFS(ENTRADAS!$D:$D,ENTRADAS!$B:$B,$B116,ENTRADAS!$I:$I,J$40)-SUMIFS(SAÍDAS!$D:$D,SAÍDAS!$B:$B,$B116,SAÍDAS!$H:$H,J$40)+SUMIFS(AJUSTE!$D:$D,AJUSTE!$B:$B,$B116,AJUSTE!$H:$H,J$40)</f>
        <v>0</v>
      </c>
      <c r="L116" s="161">
        <f>K116+SUMIFS(ENTRADAS!$D:$D,ENTRADAS!$B:$B,$B116,ENTRADAS!$I:$I,K$40)-SUMIFS(SAÍDAS!$D:$D,SAÍDAS!$B:$B,$B116,SAÍDAS!$H:$H,K$40)+SUMIFS(AJUSTE!$D:$D,AJUSTE!$B:$B,$B116,AJUSTE!$H:$H,K$40)</f>
        <v>0</v>
      </c>
      <c r="M116" s="161">
        <f>L116+SUMIFS(ENTRADAS!$D:$D,ENTRADAS!$B:$B,$B116,ENTRADAS!$I:$I,L$40)-SUMIFS(SAÍDAS!$D:$D,SAÍDAS!$B:$B,$B116,SAÍDAS!$H:$H,L$40)+SUMIFS(AJUSTE!$D:$D,AJUSTE!$B:$B,$B116,AJUSTE!$H:$H,L$40)</f>
        <v>0</v>
      </c>
      <c r="N116" s="161">
        <f>M116+SUMIFS(ENTRADAS!$D:$D,ENTRADAS!$B:$B,$B116,ENTRADAS!$I:$I,M$40)-SUMIFS(SAÍDAS!$D:$D,SAÍDAS!$B:$B,$B116,SAÍDAS!$H:$H,M$40)+SUMIFS(AJUSTE!$D:$D,AJUSTE!$B:$B,$B116,AJUSTE!$H:$H,M$40)</f>
        <v>0</v>
      </c>
      <c r="P116" s="160">
        <f>CADASTRO!A80</f>
        <v>0</v>
      </c>
      <c r="Q116" s="160">
        <f>CADASTRO!B80</f>
        <v>0</v>
      </c>
      <c r="R116" s="161">
        <f ca="1">IF(R$39&gt;=$AD$39,0,SUMIFS(SAÍDAS!$D:$D,SAÍDAS!$B:$B,Base!$Q116,SAÍDAS!$H:$H,Base!R$40))</f>
        <v>0</v>
      </c>
      <c r="S116" s="161">
        <f ca="1">IF(S$39&gt;=$AD$39,0,SUMIFS(SAÍDAS!$D:$D,SAÍDAS!$B:$B,Base!$Q116,SAÍDAS!$H:$H,Base!S$40))</f>
        <v>0</v>
      </c>
      <c r="T116" s="161">
        <f ca="1">IF(T$39&gt;=$AD$39,0,SUMIFS(SAÍDAS!$D:$D,SAÍDAS!$B:$B,Base!$Q116,SAÍDAS!$H:$H,Base!T$40))</f>
        <v>0</v>
      </c>
      <c r="U116" s="161">
        <f ca="1">IF(U$39&gt;=$AD$39,0,SUMIFS(SAÍDAS!$D:$D,SAÍDAS!$B:$B,Base!$Q116,SAÍDAS!$H:$H,Base!U$40))</f>
        <v>0</v>
      </c>
      <c r="V116" s="161">
        <f ca="1">IF(V$39&gt;=$AD$39,0,SUMIFS(SAÍDAS!$D:$D,SAÍDAS!$B:$B,Base!$Q116,SAÍDAS!$H:$H,Base!V$40))</f>
        <v>0</v>
      </c>
      <c r="W116" s="161">
        <f ca="1">IF(W$39&gt;=$AD$39,0,SUMIFS(SAÍDAS!$D:$D,SAÍDAS!$B:$B,Base!$Q116,SAÍDAS!$H:$H,Base!W$40))</f>
        <v>0</v>
      </c>
      <c r="X116" s="161">
        <f ca="1">IF(X$39&gt;=$AD$39,0,SUMIFS(SAÍDAS!$D:$D,SAÍDAS!$B:$B,Base!$Q116,SAÍDAS!$H:$H,Base!X$40))</f>
        <v>0</v>
      </c>
      <c r="Y116" s="161">
        <f ca="1">IF(Y$39&gt;=$AD$39,0,SUMIFS(SAÍDAS!$D:$D,SAÍDAS!$B:$B,Base!$Q116,SAÍDAS!$H:$H,Base!Y$40))</f>
        <v>0</v>
      </c>
      <c r="Z116" s="161">
        <f ca="1">IF(Z$39&gt;=$AD$39,0,SUMIFS(SAÍDAS!$D:$D,SAÍDAS!$B:$B,Base!$Q116,SAÍDAS!$H:$H,Base!Z$40))</f>
        <v>0</v>
      </c>
      <c r="AA116" s="161">
        <f ca="1">IF(AA$39&gt;=$AD$39,0,SUMIFS(SAÍDAS!$D:$D,SAÍDAS!$B:$B,Base!$Q116,SAÍDAS!$H:$H,Base!AA$40))</f>
        <v>0</v>
      </c>
      <c r="AB116" s="161">
        <f ca="1">IF(AB$39&gt;=$AD$39,0,SUMIFS(SAÍDAS!$D:$D,SAÍDAS!$B:$B,Base!$Q116,SAÍDAS!$H:$H,Base!AB$40))</f>
        <v>0</v>
      </c>
      <c r="AC116" s="161">
        <f ca="1">IF(AC$39&gt;=$AD$39,0,SUMIFS(SAÍDAS!$D:$D,SAÍDAS!$B:$B,Base!$Q116,SAÍDAS!$H:$H,Base!AC$40))</f>
        <v>0</v>
      </c>
      <c r="AD116" s="160">
        <f t="shared" ca="1" si="9"/>
        <v>0</v>
      </c>
    </row>
    <row r="117" spans="1:30" x14ac:dyDescent="0.25">
      <c r="A117" s="160">
        <f>CADASTRO!A81</f>
        <v>0</v>
      </c>
      <c r="B117" s="160">
        <f>CADASTRO!B81</f>
        <v>0</v>
      </c>
      <c r="C117" s="161">
        <f>CADASTRO!D81</f>
        <v>0</v>
      </c>
      <c r="D117" s="161">
        <f>C117+SUMIFS(ENTRADAS!$D:$D,ENTRADAS!$B:$B,$B117,ENTRADAS!$I:$I,C$40)-SUMIFS(SAÍDAS!$D:$D,SAÍDAS!$B:$B,$B117,SAÍDAS!$H:$H,C$40)+SUMIFS(AJUSTE!$D:$D,AJUSTE!$B:$B,$B117,AJUSTE!$H:$H,C$40)</f>
        <v>0</v>
      </c>
      <c r="E117" s="161">
        <f>D117+SUMIFS(ENTRADAS!$D:$D,ENTRADAS!$B:$B,$B117,ENTRADAS!$I:$I,D$40)-SUMIFS(SAÍDAS!$D:$D,SAÍDAS!$B:$B,$B117,SAÍDAS!$H:$H,D$40)+SUMIFS(AJUSTE!$D:$D,AJUSTE!$B:$B,$B117,AJUSTE!$H:$H,D$40)</f>
        <v>0</v>
      </c>
      <c r="F117" s="161">
        <f>E117+SUMIFS(ENTRADAS!$D:$D,ENTRADAS!$B:$B,$B117,ENTRADAS!$I:$I,E$40)-SUMIFS(SAÍDAS!$D:$D,SAÍDAS!$B:$B,$B117,SAÍDAS!$H:$H,E$40)+SUMIFS(AJUSTE!$D:$D,AJUSTE!$B:$B,$B117,AJUSTE!$H:$H,E$40)</f>
        <v>0</v>
      </c>
      <c r="G117" s="161">
        <f>F117+SUMIFS(ENTRADAS!$D:$D,ENTRADAS!$B:$B,$B117,ENTRADAS!$I:$I,F$40)-SUMIFS(SAÍDAS!$D:$D,SAÍDAS!$B:$B,$B117,SAÍDAS!$H:$H,F$40)+SUMIFS(AJUSTE!$D:$D,AJUSTE!$B:$B,$B117,AJUSTE!$H:$H,F$40)</f>
        <v>0</v>
      </c>
      <c r="H117" s="161">
        <f>G117+SUMIFS(ENTRADAS!$D:$D,ENTRADAS!$B:$B,$B117,ENTRADAS!$I:$I,G$40)-SUMIFS(SAÍDAS!$D:$D,SAÍDAS!$B:$B,$B117,SAÍDAS!$H:$H,G$40)+SUMIFS(AJUSTE!$D:$D,AJUSTE!$B:$B,$B117,AJUSTE!$H:$H,G$40)</f>
        <v>0</v>
      </c>
      <c r="I117" s="161">
        <f>H117+SUMIFS(ENTRADAS!$D:$D,ENTRADAS!$B:$B,$B117,ENTRADAS!$I:$I,H$40)-SUMIFS(SAÍDAS!$D:$D,SAÍDAS!$B:$B,$B117,SAÍDAS!$H:$H,H$40)+SUMIFS(AJUSTE!$D:$D,AJUSTE!$B:$B,$B117,AJUSTE!$H:$H,H$40)</f>
        <v>0</v>
      </c>
      <c r="J117" s="161">
        <f>I117+SUMIFS(ENTRADAS!$D:$D,ENTRADAS!$B:$B,$B117,ENTRADAS!$I:$I,I$40)-SUMIFS(SAÍDAS!$D:$D,SAÍDAS!$B:$B,$B117,SAÍDAS!$H:$H,I$40)+SUMIFS(AJUSTE!$D:$D,AJUSTE!$B:$B,$B117,AJUSTE!$H:$H,I$40)</f>
        <v>0</v>
      </c>
      <c r="K117" s="161">
        <f>J117+SUMIFS(ENTRADAS!$D:$D,ENTRADAS!$B:$B,$B117,ENTRADAS!$I:$I,J$40)-SUMIFS(SAÍDAS!$D:$D,SAÍDAS!$B:$B,$B117,SAÍDAS!$H:$H,J$40)+SUMIFS(AJUSTE!$D:$D,AJUSTE!$B:$B,$B117,AJUSTE!$H:$H,J$40)</f>
        <v>0</v>
      </c>
      <c r="L117" s="161">
        <f>K117+SUMIFS(ENTRADAS!$D:$D,ENTRADAS!$B:$B,$B117,ENTRADAS!$I:$I,K$40)-SUMIFS(SAÍDAS!$D:$D,SAÍDAS!$B:$B,$B117,SAÍDAS!$H:$H,K$40)+SUMIFS(AJUSTE!$D:$D,AJUSTE!$B:$B,$B117,AJUSTE!$H:$H,K$40)</f>
        <v>0</v>
      </c>
      <c r="M117" s="161">
        <f>L117+SUMIFS(ENTRADAS!$D:$D,ENTRADAS!$B:$B,$B117,ENTRADAS!$I:$I,L$40)-SUMIFS(SAÍDAS!$D:$D,SAÍDAS!$B:$B,$B117,SAÍDAS!$H:$H,L$40)+SUMIFS(AJUSTE!$D:$D,AJUSTE!$B:$B,$B117,AJUSTE!$H:$H,L$40)</f>
        <v>0</v>
      </c>
      <c r="N117" s="161">
        <f>M117+SUMIFS(ENTRADAS!$D:$D,ENTRADAS!$B:$B,$B117,ENTRADAS!$I:$I,M$40)-SUMIFS(SAÍDAS!$D:$D,SAÍDAS!$B:$B,$B117,SAÍDAS!$H:$H,M$40)+SUMIFS(AJUSTE!$D:$D,AJUSTE!$B:$B,$B117,AJUSTE!$H:$H,M$40)</f>
        <v>0</v>
      </c>
      <c r="P117" s="160">
        <f>CADASTRO!A81</f>
        <v>0</v>
      </c>
      <c r="Q117" s="160">
        <f>CADASTRO!B81</f>
        <v>0</v>
      </c>
      <c r="R117" s="161">
        <f ca="1">IF(R$39&gt;=$AD$39,0,SUMIFS(SAÍDAS!$D:$D,SAÍDAS!$B:$B,Base!$Q117,SAÍDAS!$H:$H,Base!R$40))</f>
        <v>0</v>
      </c>
      <c r="S117" s="161">
        <f ca="1">IF(S$39&gt;=$AD$39,0,SUMIFS(SAÍDAS!$D:$D,SAÍDAS!$B:$B,Base!$Q117,SAÍDAS!$H:$H,Base!S$40))</f>
        <v>0</v>
      </c>
      <c r="T117" s="161">
        <f ca="1">IF(T$39&gt;=$AD$39,0,SUMIFS(SAÍDAS!$D:$D,SAÍDAS!$B:$B,Base!$Q117,SAÍDAS!$H:$H,Base!T$40))</f>
        <v>0</v>
      </c>
      <c r="U117" s="161">
        <f ca="1">IF(U$39&gt;=$AD$39,0,SUMIFS(SAÍDAS!$D:$D,SAÍDAS!$B:$B,Base!$Q117,SAÍDAS!$H:$H,Base!U$40))</f>
        <v>0</v>
      </c>
      <c r="V117" s="161">
        <f ca="1">IF(V$39&gt;=$AD$39,0,SUMIFS(SAÍDAS!$D:$D,SAÍDAS!$B:$B,Base!$Q117,SAÍDAS!$H:$H,Base!V$40))</f>
        <v>0</v>
      </c>
      <c r="W117" s="161">
        <f ca="1">IF(W$39&gt;=$AD$39,0,SUMIFS(SAÍDAS!$D:$D,SAÍDAS!$B:$B,Base!$Q117,SAÍDAS!$H:$H,Base!W$40))</f>
        <v>0</v>
      </c>
      <c r="X117" s="161">
        <f ca="1">IF(X$39&gt;=$AD$39,0,SUMIFS(SAÍDAS!$D:$D,SAÍDAS!$B:$B,Base!$Q117,SAÍDAS!$H:$H,Base!X$40))</f>
        <v>0</v>
      </c>
      <c r="Y117" s="161">
        <f ca="1">IF(Y$39&gt;=$AD$39,0,SUMIFS(SAÍDAS!$D:$D,SAÍDAS!$B:$B,Base!$Q117,SAÍDAS!$H:$H,Base!Y$40))</f>
        <v>0</v>
      </c>
      <c r="Z117" s="161">
        <f ca="1">IF(Z$39&gt;=$AD$39,0,SUMIFS(SAÍDAS!$D:$D,SAÍDAS!$B:$B,Base!$Q117,SAÍDAS!$H:$H,Base!Z$40))</f>
        <v>0</v>
      </c>
      <c r="AA117" s="161">
        <f ca="1">IF(AA$39&gt;=$AD$39,0,SUMIFS(SAÍDAS!$D:$D,SAÍDAS!$B:$B,Base!$Q117,SAÍDAS!$H:$H,Base!AA$40))</f>
        <v>0</v>
      </c>
      <c r="AB117" s="161">
        <f ca="1">IF(AB$39&gt;=$AD$39,0,SUMIFS(SAÍDAS!$D:$D,SAÍDAS!$B:$B,Base!$Q117,SAÍDAS!$H:$H,Base!AB$40))</f>
        <v>0</v>
      </c>
      <c r="AC117" s="161">
        <f ca="1">IF(AC$39&gt;=$AD$39,0,SUMIFS(SAÍDAS!$D:$D,SAÍDAS!$B:$B,Base!$Q117,SAÍDAS!$H:$H,Base!AC$40))</f>
        <v>0</v>
      </c>
      <c r="AD117" s="160">
        <f t="shared" ca="1" si="9"/>
        <v>0</v>
      </c>
    </row>
    <row r="118" spans="1:30" x14ac:dyDescent="0.25">
      <c r="A118" s="160">
        <f>CADASTRO!A82</f>
        <v>0</v>
      </c>
      <c r="B118" s="160">
        <f>CADASTRO!B82</f>
        <v>0</v>
      </c>
      <c r="C118" s="161">
        <f>CADASTRO!D82</f>
        <v>0</v>
      </c>
      <c r="D118" s="161">
        <f>C118+SUMIFS(ENTRADAS!$D:$D,ENTRADAS!$B:$B,$B118,ENTRADAS!$I:$I,C$40)-SUMIFS(SAÍDAS!$D:$D,SAÍDAS!$B:$B,$B118,SAÍDAS!$H:$H,C$40)+SUMIFS(AJUSTE!$D:$D,AJUSTE!$B:$B,$B118,AJUSTE!$H:$H,C$40)</f>
        <v>0</v>
      </c>
      <c r="E118" s="161">
        <f>D118+SUMIFS(ENTRADAS!$D:$D,ENTRADAS!$B:$B,$B118,ENTRADAS!$I:$I,D$40)-SUMIFS(SAÍDAS!$D:$D,SAÍDAS!$B:$B,$B118,SAÍDAS!$H:$H,D$40)+SUMIFS(AJUSTE!$D:$D,AJUSTE!$B:$B,$B118,AJUSTE!$H:$H,D$40)</f>
        <v>0</v>
      </c>
      <c r="F118" s="161">
        <f>E118+SUMIFS(ENTRADAS!$D:$D,ENTRADAS!$B:$B,$B118,ENTRADAS!$I:$I,E$40)-SUMIFS(SAÍDAS!$D:$D,SAÍDAS!$B:$B,$B118,SAÍDAS!$H:$H,E$40)+SUMIFS(AJUSTE!$D:$D,AJUSTE!$B:$B,$B118,AJUSTE!$H:$H,E$40)</f>
        <v>0</v>
      </c>
      <c r="G118" s="161">
        <f>F118+SUMIFS(ENTRADAS!$D:$D,ENTRADAS!$B:$B,$B118,ENTRADAS!$I:$I,F$40)-SUMIFS(SAÍDAS!$D:$D,SAÍDAS!$B:$B,$B118,SAÍDAS!$H:$H,F$40)+SUMIFS(AJUSTE!$D:$D,AJUSTE!$B:$B,$B118,AJUSTE!$H:$H,F$40)</f>
        <v>0</v>
      </c>
      <c r="H118" s="161">
        <f>G118+SUMIFS(ENTRADAS!$D:$D,ENTRADAS!$B:$B,$B118,ENTRADAS!$I:$I,G$40)-SUMIFS(SAÍDAS!$D:$D,SAÍDAS!$B:$B,$B118,SAÍDAS!$H:$H,G$40)+SUMIFS(AJUSTE!$D:$D,AJUSTE!$B:$B,$B118,AJUSTE!$H:$H,G$40)</f>
        <v>0</v>
      </c>
      <c r="I118" s="161">
        <f>H118+SUMIFS(ENTRADAS!$D:$D,ENTRADAS!$B:$B,$B118,ENTRADAS!$I:$I,H$40)-SUMIFS(SAÍDAS!$D:$D,SAÍDAS!$B:$B,$B118,SAÍDAS!$H:$H,H$40)+SUMIFS(AJUSTE!$D:$D,AJUSTE!$B:$B,$B118,AJUSTE!$H:$H,H$40)</f>
        <v>0</v>
      </c>
      <c r="J118" s="161">
        <f>I118+SUMIFS(ENTRADAS!$D:$D,ENTRADAS!$B:$B,$B118,ENTRADAS!$I:$I,I$40)-SUMIFS(SAÍDAS!$D:$D,SAÍDAS!$B:$B,$B118,SAÍDAS!$H:$H,I$40)+SUMIFS(AJUSTE!$D:$D,AJUSTE!$B:$B,$B118,AJUSTE!$H:$H,I$40)</f>
        <v>0</v>
      </c>
      <c r="K118" s="161">
        <f>J118+SUMIFS(ENTRADAS!$D:$D,ENTRADAS!$B:$B,$B118,ENTRADAS!$I:$I,J$40)-SUMIFS(SAÍDAS!$D:$D,SAÍDAS!$B:$B,$B118,SAÍDAS!$H:$H,J$40)+SUMIFS(AJUSTE!$D:$D,AJUSTE!$B:$B,$B118,AJUSTE!$H:$H,J$40)</f>
        <v>0</v>
      </c>
      <c r="L118" s="161">
        <f>K118+SUMIFS(ENTRADAS!$D:$D,ENTRADAS!$B:$B,$B118,ENTRADAS!$I:$I,K$40)-SUMIFS(SAÍDAS!$D:$D,SAÍDAS!$B:$B,$B118,SAÍDAS!$H:$H,K$40)+SUMIFS(AJUSTE!$D:$D,AJUSTE!$B:$B,$B118,AJUSTE!$H:$H,K$40)</f>
        <v>0</v>
      </c>
      <c r="M118" s="161">
        <f>L118+SUMIFS(ENTRADAS!$D:$D,ENTRADAS!$B:$B,$B118,ENTRADAS!$I:$I,L$40)-SUMIFS(SAÍDAS!$D:$D,SAÍDAS!$B:$B,$B118,SAÍDAS!$H:$H,L$40)+SUMIFS(AJUSTE!$D:$D,AJUSTE!$B:$B,$B118,AJUSTE!$H:$H,L$40)</f>
        <v>0</v>
      </c>
      <c r="N118" s="161">
        <f>M118+SUMIFS(ENTRADAS!$D:$D,ENTRADAS!$B:$B,$B118,ENTRADAS!$I:$I,M$40)-SUMIFS(SAÍDAS!$D:$D,SAÍDAS!$B:$B,$B118,SAÍDAS!$H:$H,M$40)+SUMIFS(AJUSTE!$D:$D,AJUSTE!$B:$B,$B118,AJUSTE!$H:$H,M$40)</f>
        <v>0</v>
      </c>
      <c r="P118" s="160">
        <f>CADASTRO!A82</f>
        <v>0</v>
      </c>
      <c r="Q118" s="160">
        <f>CADASTRO!B82</f>
        <v>0</v>
      </c>
      <c r="R118" s="161">
        <f ca="1">IF(R$39&gt;=$AD$39,0,SUMIFS(SAÍDAS!$D:$D,SAÍDAS!$B:$B,Base!$Q118,SAÍDAS!$H:$H,Base!R$40))</f>
        <v>0</v>
      </c>
      <c r="S118" s="161">
        <f ca="1">IF(S$39&gt;=$AD$39,0,SUMIFS(SAÍDAS!$D:$D,SAÍDAS!$B:$B,Base!$Q118,SAÍDAS!$H:$H,Base!S$40))</f>
        <v>0</v>
      </c>
      <c r="T118" s="161">
        <f ca="1">IF(T$39&gt;=$AD$39,0,SUMIFS(SAÍDAS!$D:$D,SAÍDAS!$B:$B,Base!$Q118,SAÍDAS!$H:$H,Base!T$40))</f>
        <v>0</v>
      </c>
      <c r="U118" s="161">
        <f ca="1">IF(U$39&gt;=$AD$39,0,SUMIFS(SAÍDAS!$D:$D,SAÍDAS!$B:$B,Base!$Q118,SAÍDAS!$H:$H,Base!U$40))</f>
        <v>0</v>
      </c>
      <c r="V118" s="161">
        <f ca="1">IF(V$39&gt;=$AD$39,0,SUMIFS(SAÍDAS!$D:$D,SAÍDAS!$B:$B,Base!$Q118,SAÍDAS!$H:$H,Base!V$40))</f>
        <v>0</v>
      </c>
      <c r="W118" s="161">
        <f ca="1">IF(W$39&gt;=$AD$39,0,SUMIFS(SAÍDAS!$D:$D,SAÍDAS!$B:$B,Base!$Q118,SAÍDAS!$H:$H,Base!W$40))</f>
        <v>0</v>
      </c>
      <c r="X118" s="161">
        <f ca="1">IF(X$39&gt;=$AD$39,0,SUMIFS(SAÍDAS!$D:$D,SAÍDAS!$B:$B,Base!$Q118,SAÍDAS!$H:$H,Base!X$40))</f>
        <v>0</v>
      </c>
      <c r="Y118" s="161">
        <f ca="1">IF(Y$39&gt;=$AD$39,0,SUMIFS(SAÍDAS!$D:$D,SAÍDAS!$B:$B,Base!$Q118,SAÍDAS!$H:$H,Base!Y$40))</f>
        <v>0</v>
      </c>
      <c r="Z118" s="161">
        <f ca="1">IF(Z$39&gt;=$AD$39,0,SUMIFS(SAÍDAS!$D:$D,SAÍDAS!$B:$B,Base!$Q118,SAÍDAS!$H:$H,Base!Z$40))</f>
        <v>0</v>
      </c>
      <c r="AA118" s="161">
        <f ca="1">IF(AA$39&gt;=$AD$39,0,SUMIFS(SAÍDAS!$D:$D,SAÍDAS!$B:$B,Base!$Q118,SAÍDAS!$H:$H,Base!AA$40))</f>
        <v>0</v>
      </c>
      <c r="AB118" s="161">
        <f ca="1">IF(AB$39&gt;=$AD$39,0,SUMIFS(SAÍDAS!$D:$D,SAÍDAS!$B:$B,Base!$Q118,SAÍDAS!$H:$H,Base!AB$40))</f>
        <v>0</v>
      </c>
      <c r="AC118" s="161">
        <f ca="1">IF(AC$39&gt;=$AD$39,0,SUMIFS(SAÍDAS!$D:$D,SAÍDAS!$B:$B,Base!$Q118,SAÍDAS!$H:$H,Base!AC$40))</f>
        <v>0</v>
      </c>
      <c r="AD118" s="160">
        <f t="shared" ca="1" si="9"/>
        <v>0</v>
      </c>
    </row>
    <row r="119" spans="1:30" x14ac:dyDescent="0.25">
      <c r="A119" s="160">
        <f>CADASTRO!A83</f>
        <v>0</v>
      </c>
      <c r="B119" s="160">
        <f>CADASTRO!B83</f>
        <v>0</v>
      </c>
      <c r="C119" s="161">
        <f>CADASTRO!D83</f>
        <v>0</v>
      </c>
      <c r="D119" s="161">
        <f>C119+SUMIFS(ENTRADAS!$D:$D,ENTRADAS!$B:$B,$B119,ENTRADAS!$I:$I,C$40)-SUMIFS(SAÍDAS!$D:$D,SAÍDAS!$B:$B,$B119,SAÍDAS!$H:$H,C$40)+SUMIFS(AJUSTE!$D:$D,AJUSTE!$B:$B,$B119,AJUSTE!$H:$H,C$40)</f>
        <v>0</v>
      </c>
      <c r="E119" s="161">
        <f>D119+SUMIFS(ENTRADAS!$D:$D,ENTRADAS!$B:$B,$B119,ENTRADAS!$I:$I,D$40)-SUMIFS(SAÍDAS!$D:$D,SAÍDAS!$B:$B,$B119,SAÍDAS!$H:$H,D$40)+SUMIFS(AJUSTE!$D:$D,AJUSTE!$B:$B,$B119,AJUSTE!$H:$H,D$40)</f>
        <v>0</v>
      </c>
      <c r="F119" s="161">
        <f>E119+SUMIFS(ENTRADAS!$D:$D,ENTRADAS!$B:$B,$B119,ENTRADAS!$I:$I,E$40)-SUMIFS(SAÍDAS!$D:$D,SAÍDAS!$B:$B,$B119,SAÍDAS!$H:$H,E$40)+SUMIFS(AJUSTE!$D:$D,AJUSTE!$B:$B,$B119,AJUSTE!$H:$H,E$40)</f>
        <v>0</v>
      </c>
      <c r="G119" s="161">
        <f>F119+SUMIFS(ENTRADAS!$D:$D,ENTRADAS!$B:$B,$B119,ENTRADAS!$I:$I,F$40)-SUMIFS(SAÍDAS!$D:$D,SAÍDAS!$B:$B,$B119,SAÍDAS!$H:$H,F$40)+SUMIFS(AJUSTE!$D:$D,AJUSTE!$B:$B,$B119,AJUSTE!$H:$H,F$40)</f>
        <v>0</v>
      </c>
      <c r="H119" s="161">
        <f>G119+SUMIFS(ENTRADAS!$D:$D,ENTRADAS!$B:$B,$B119,ENTRADAS!$I:$I,G$40)-SUMIFS(SAÍDAS!$D:$D,SAÍDAS!$B:$B,$B119,SAÍDAS!$H:$H,G$40)+SUMIFS(AJUSTE!$D:$D,AJUSTE!$B:$B,$B119,AJUSTE!$H:$H,G$40)</f>
        <v>0</v>
      </c>
      <c r="I119" s="161">
        <f>H119+SUMIFS(ENTRADAS!$D:$D,ENTRADAS!$B:$B,$B119,ENTRADAS!$I:$I,H$40)-SUMIFS(SAÍDAS!$D:$D,SAÍDAS!$B:$B,$B119,SAÍDAS!$H:$H,H$40)+SUMIFS(AJUSTE!$D:$D,AJUSTE!$B:$B,$B119,AJUSTE!$H:$H,H$40)</f>
        <v>0</v>
      </c>
      <c r="J119" s="161">
        <f>I119+SUMIFS(ENTRADAS!$D:$D,ENTRADAS!$B:$B,$B119,ENTRADAS!$I:$I,I$40)-SUMIFS(SAÍDAS!$D:$D,SAÍDAS!$B:$B,$B119,SAÍDAS!$H:$H,I$40)+SUMIFS(AJUSTE!$D:$D,AJUSTE!$B:$B,$B119,AJUSTE!$H:$H,I$40)</f>
        <v>0</v>
      </c>
      <c r="K119" s="161">
        <f>J119+SUMIFS(ENTRADAS!$D:$D,ENTRADAS!$B:$B,$B119,ENTRADAS!$I:$I,J$40)-SUMIFS(SAÍDAS!$D:$D,SAÍDAS!$B:$B,$B119,SAÍDAS!$H:$H,J$40)+SUMIFS(AJUSTE!$D:$D,AJUSTE!$B:$B,$B119,AJUSTE!$H:$H,J$40)</f>
        <v>0</v>
      </c>
      <c r="L119" s="161">
        <f>K119+SUMIFS(ENTRADAS!$D:$D,ENTRADAS!$B:$B,$B119,ENTRADAS!$I:$I,K$40)-SUMIFS(SAÍDAS!$D:$D,SAÍDAS!$B:$B,$B119,SAÍDAS!$H:$H,K$40)+SUMIFS(AJUSTE!$D:$D,AJUSTE!$B:$B,$B119,AJUSTE!$H:$H,K$40)</f>
        <v>0</v>
      </c>
      <c r="M119" s="161">
        <f>L119+SUMIFS(ENTRADAS!$D:$D,ENTRADAS!$B:$B,$B119,ENTRADAS!$I:$I,L$40)-SUMIFS(SAÍDAS!$D:$D,SAÍDAS!$B:$B,$B119,SAÍDAS!$H:$H,L$40)+SUMIFS(AJUSTE!$D:$D,AJUSTE!$B:$B,$B119,AJUSTE!$H:$H,L$40)</f>
        <v>0</v>
      </c>
      <c r="N119" s="161">
        <f>M119+SUMIFS(ENTRADAS!$D:$D,ENTRADAS!$B:$B,$B119,ENTRADAS!$I:$I,M$40)-SUMIFS(SAÍDAS!$D:$D,SAÍDAS!$B:$B,$B119,SAÍDAS!$H:$H,M$40)+SUMIFS(AJUSTE!$D:$D,AJUSTE!$B:$B,$B119,AJUSTE!$H:$H,M$40)</f>
        <v>0</v>
      </c>
      <c r="P119" s="160">
        <f>CADASTRO!A83</f>
        <v>0</v>
      </c>
      <c r="Q119" s="160">
        <f>CADASTRO!B83</f>
        <v>0</v>
      </c>
      <c r="R119" s="161">
        <f ca="1">IF(R$39&gt;=$AD$39,0,SUMIFS(SAÍDAS!$D:$D,SAÍDAS!$B:$B,Base!$Q119,SAÍDAS!$H:$H,Base!R$40))</f>
        <v>0</v>
      </c>
      <c r="S119" s="161">
        <f ca="1">IF(S$39&gt;=$AD$39,0,SUMIFS(SAÍDAS!$D:$D,SAÍDAS!$B:$B,Base!$Q119,SAÍDAS!$H:$H,Base!S$40))</f>
        <v>0</v>
      </c>
      <c r="T119" s="161">
        <f ca="1">IF(T$39&gt;=$AD$39,0,SUMIFS(SAÍDAS!$D:$D,SAÍDAS!$B:$B,Base!$Q119,SAÍDAS!$H:$H,Base!T$40))</f>
        <v>0</v>
      </c>
      <c r="U119" s="161">
        <f ca="1">IF(U$39&gt;=$AD$39,0,SUMIFS(SAÍDAS!$D:$D,SAÍDAS!$B:$B,Base!$Q119,SAÍDAS!$H:$H,Base!U$40))</f>
        <v>0</v>
      </c>
      <c r="V119" s="161">
        <f ca="1">IF(V$39&gt;=$AD$39,0,SUMIFS(SAÍDAS!$D:$D,SAÍDAS!$B:$B,Base!$Q119,SAÍDAS!$H:$H,Base!V$40))</f>
        <v>0</v>
      </c>
      <c r="W119" s="161">
        <f ca="1">IF(W$39&gt;=$AD$39,0,SUMIFS(SAÍDAS!$D:$D,SAÍDAS!$B:$B,Base!$Q119,SAÍDAS!$H:$H,Base!W$40))</f>
        <v>0</v>
      </c>
      <c r="X119" s="161">
        <f ca="1">IF(X$39&gt;=$AD$39,0,SUMIFS(SAÍDAS!$D:$D,SAÍDAS!$B:$B,Base!$Q119,SAÍDAS!$H:$H,Base!X$40))</f>
        <v>0</v>
      </c>
      <c r="Y119" s="161">
        <f ca="1">IF(Y$39&gt;=$AD$39,0,SUMIFS(SAÍDAS!$D:$D,SAÍDAS!$B:$B,Base!$Q119,SAÍDAS!$H:$H,Base!Y$40))</f>
        <v>0</v>
      </c>
      <c r="Z119" s="161">
        <f ca="1">IF(Z$39&gt;=$AD$39,0,SUMIFS(SAÍDAS!$D:$D,SAÍDAS!$B:$B,Base!$Q119,SAÍDAS!$H:$H,Base!Z$40))</f>
        <v>0</v>
      </c>
      <c r="AA119" s="161">
        <f ca="1">IF(AA$39&gt;=$AD$39,0,SUMIFS(SAÍDAS!$D:$D,SAÍDAS!$B:$B,Base!$Q119,SAÍDAS!$H:$H,Base!AA$40))</f>
        <v>0</v>
      </c>
      <c r="AB119" s="161">
        <f ca="1">IF(AB$39&gt;=$AD$39,0,SUMIFS(SAÍDAS!$D:$D,SAÍDAS!$B:$B,Base!$Q119,SAÍDAS!$H:$H,Base!AB$40))</f>
        <v>0</v>
      </c>
      <c r="AC119" s="161">
        <f ca="1">IF(AC$39&gt;=$AD$39,0,SUMIFS(SAÍDAS!$D:$D,SAÍDAS!$B:$B,Base!$Q119,SAÍDAS!$H:$H,Base!AC$40))</f>
        <v>0</v>
      </c>
      <c r="AD119" s="160">
        <f t="shared" ca="1" si="9"/>
        <v>0</v>
      </c>
    </row>
    <row r="120" spans="1:30" x14ac:dyDescent="0.25">
      <c r="A120" s="160">
        <f>CADASTRO!A84</f>
        <v>0</v>
      </c>
      <c r="B120" s="160">
        <f>CADASTRO!B84</f>
        <v>0</v>
      </c>
      <c r="C120" s="161">
        <f>CADASTRO!D84</f>
        <v>0</v>
      </c>
      <c r="D120" s="161">
        <f>C120+SUMIFS(ENTRADAS!$D:$D,ENTRADAS!$B:$B,$B120,ENTRADAS!$I:$I,C$40)-SUMIFS(SAÍDAS!$D:$D,SAÍDAS!$B:$B,$B120,SAÍDAS!$H:$H,C$40)+SUMIFS(AJUSTE!$D:$D,AJUSTE!$B:$B,$B120,AJUSTE!$H:$H,C$40)</f>
        <v>0</v>
      </c>
      <c r="E120" s="161">
        <f>D120+SUMIFS(ENTRADAS!$D:$D,ENTRADAS!$B:$B,$B120,ENTRADAS!$I:$I,D$40)-SUMIFS(SAÍDAS!$D:$D,SAÍDAS!$B:$B,$B120,SAÍDAS!$H:$H,D$40)+SUMIFS(AJUSTE!$D:$D,AJUSTE!$B:$B,$B120,AJUSTE!$H:$H,D$40)</f>
        <v>0</v>
      </c>
      <c r="F120" s="161">
        <f>E120+SUMIFS(ENTRADAS!$D:$D,ENTRADAS!$B:$B,$B120,ENTRADAS!$I:$I,E$40)-SUMIFS(SAÍDAS!$D:$D,SAÍDAS!$B:$B,$B120,SAÍDAS!$H:$H,E$40)+SUMIFS(AJUSTE!$D:$D,AJUSTE!$B:$B,$B120,AJUSTE!$H:$H,E$40)</f>
        <v>0</v>
      </c>
      <c r="G120" s="161">
        <f>F120+SUMIFS(ENTRADAS!$D:$D,ENTRADAS!$B:$B,$B120,ENTRADAS!$I:$I,F$40)-SUMIFS(SAÍDAS!$D:$D,SAÍDAS!$B:$B,$B120,SAÍDAS!$H:$H,F$40)+SUMIFS(AJUSTE!$D:$D,AJUSTE!$B:$B,$B120,AJUSTE!$H:$H,F$40)</f>
        <v>0</v>
      </c>
      <c r="H120" s="161">
        <f>G120+SUMIFS(ENTRADAS!$D:$D,ENTRADAS!$B:$B,$B120,ENTRADAS!$I:$I,G$40)-SUMIFS(SAÍDAS!$D:$D,SAÍDAS!$B:$B,$B120,SAÍDAS!$H:$H,G$40)+SUMIFS(AJUSTE!$D:$D,AJUSTE!$B:$B,$B120,AJUSTE!$H:$H,G$40)</f>
        <v>0</v>
      </c>
      <c r="I120" s="161">
        <f>H120+SUMIFS(ENTRADAS!$D:$D,ENTRADAS!$B:$B,$B120,ENTRADAS!$I:$I,H$40)-SUMIFS(SAÍDAS!$D:$D,SAÍDAS!$B:$B,$B120,SAÍDAS!$H:$H,H$40)+SUMIFS(AJUSTE!$D:$D,AJUSTE!$B:$B,$B120,AJUSTE!$H:$H,H$40)</f>
        <v>0</v>
      </c>
      <c r="J120" s="161">
        <f>I120+SUMIFS(ENTRADAS!$D:$D,ENTRADAS!$B:$B,$B120,ENTRADAS!$I:$I,I$40)-SUMIFS(SAÍDAS!$D:$D,SAÍDAS!$B:$B,$B120,SAÍDAS!$H:$H,I$40)+SUMIFS(AJUSTE!$D:$D,AJUSTE!$B:$B,$B120,AJUSTE!$H:$H,I$40)</f>
        <v>0</v>
      </c>
      <c r="K120" s="161">
        <f>J120+SUMIFS(ENTRADAS!$D:$D,ENTRADAS!$B:$B,$B120,ENTRADAS!$I:$I,J$40)-SUMIFS(SAÍDAS!$D:$D,SAÍDAS!$B:$B,$B120,SAÍDAS!$H:$H,J$40)+SUMIFS(AJUSTE!$D:$D,AJUSTE!$B:$B,$B120,AJUSTE!$H:$H,J$40)</f>
        <v>0</v>
      </c>
      <c r="L120" s="161">
        <f>K120+SUMIFS(ENTRADAS!$D:$D,ENTRADAS!$B:$B,$B120,ENTRADAS!$I:$I,K$40)-SUMIFS(SAÍDAS!$D:$D,SAÍDAS!$B:$B,$B120,SAÍDAS!$H:$H,K$40)+SUMIFS(AJUSTE!$D:$D,AJUSTE!$B:$B,$B120,AJUSTE!$H:$H,K$40)</f>
        <v>0</v>
      </c>
      <c r="M120" s="161">
        <f>L120+SUMIFS(ENTRADAS!$D:$D,ENTRADAS!$B:$B,$B120,ENTRADAS!$I:$I,L$40)-SUMIFS(SAÍDAS!$D:$D,SAÍDAS!$B:$B,$B120,SAÍDAS!$H:$H,L$40)+SUMIFS(AJUSTE!$D:$D,AJUSTE!$B:$B,$B120,AJUSTE!$H:$H,L$40)</f>
        <v>0</v>
      </c>
      <c r="N120" s="161">
        <f>M120+SUMIFS(ENTRADAS!$D:$D,ENTRADAS!$B:$B,$B120,ENTRADAS!$I:$I,M$40)-SUMIFS(SAÍDAS!$D:$D,SAÍDAS!$B:$B,$B120,SAÍDAS!$H:$H,M$40)+SUMIFS(AJUSTE!$D:$D,AJUSTE!$B:$B,$B120,AJUSTE!$H:$H,M$40)</f>
        <v>0</v>
      </c>
      <c r="P120" s="160">
        <f>CADASTRO!A84</f>
        <v>0</v>
      </c>
      <c r="Q120" s="160">
        <f>CADASTRO!B84</f>
        <v>0</v>
      </c>
      <c r="R120" s="161">
        <f ca="1">IF(R$39&gt;=$AD$39,0,SUMIFS(SAÍDAS!$D:$D,SAÍDAS!$B:$B,Base!$Q120,SAÍDAS!$H:$H,Base!R$40))</f>
        <v>0</v>
      </c>
      <c r="S120" s="161">
        <f ca="1">IF(S$39&gt;=$AD$39,0,SUMIFS(SAÍDAS!$D:$D,SAÍDAS!$B:$B,Base!$Q120,SAÍDAS!$H:$H,Base!S$40))</f>
        <v>0</v>
      </c>
      <c r="T120" s="161">
        <f ca="1">IF(T$39&gt;=$AD$39,0,SUMIFS(SAÍDAS!$D:$D,SAÍDAS!$B:$B,Base!$Q120,SAÍDAS!$H:$H,Base!T$40))</f>
        <v>0</v>
      </c>
      <c r="U120" s="161">
        <f ca="1">IF(U$39&gt;=$AD$39,0,SUMIFS(SAÍDAS!$D:$D,SAÍDAS!$B:$B,Base!$Q120,SAÍDAS!$H:$H,Base!U$40))</f>
        <v>0</v>
      </c>
      <c r="V120" s="161">
        <f ca="1">IF(V$39&gt;=$AD$39,0,SUMIFS(SAÍDAS!$D:$D,SAÍDAS!$B:$B,Base!$Q120,SAÍDAS!$H:$H,Base!V$40))</f>
        <v>0</v>
      </c>
      <c r="W120" s="161">
        <f ca="1">IF(W$39&gt;=$AD$39,0,SUMIFS(SAÍDAS!$D:$D,SAÍDAS!$B:$B,Base!$Q120,SAÍDAS!$H:$H,Base!W$40))</f>
        <v>0</v>
      </c>
      <c r="X120" s="161">
        <f ca="1">IF(X$39&gt;=$AD$39,0,SUMIFS(SAÍDAS!$D:$D,SAÍDAS!$B:$B,Base!$Q120,SAÍDAS!$H:$H,Base!X$40))</f>
        <v>0</v>
      </c>
      <c r="Y120" s="161">
        <f ca="1">IF(Y$39&gt;=$AD$39,0,SUMIFS(SAÍDAS!$D:$D,SAÍDAS!$B:$B,Base!$Q120,SAÍDAS!$H:$H,Base!Y$40))</f>
        <v>0</v>
      </c>
      <c r="Z120" s="161">
        <f ca="1">IF(Z$39&gt;=$AD$39,0,SUMIFS(SAÍDAS!$D:$D,SAÍDAS!$B:$B,Base!$Q120,SAÍDAS!$H:$H,Base!Z$40))</f>
        <v>0</v>
      </c>
      <c r="AA120" s="161">
        <f ca="1">IF(AA$39&gt;=$AD$39,0,SUMIFS(SAÍDAS!$D:$D,SAÍDAS!$B:$B,Base!$Q120,SAÍDAS!$H:$H,Base!AA$40))</f>
        <v>0</v>
      </c>
      <c r="AB120" s="161">
        <f ca="1">IF(AB$39&gt;=$AD$39,0,SUMIFS(SAÍDAS!$D:$D,SAÍDAS!$B:$B,Base!$Q120,SAÍDAS!$H:$H,Base!AB$40))</f>
        <v>0</v>
      </c>
      <c r="AC120" s="161">
        <f ca="1">IF(AC$39&gt;=$AD$39,0,SUMIFS(SAÍDAS!$D:$D,SAÍDAS!$B:$B,Base!$Q120,SAÍDAS!$H:$H,Base!AC$40))</f>
        <v>0</v>
      </c>
      <c r="AD120" s="160">
        <f t="shared" ca="1" si="9"/>
        <v>0</v>
      </c>
    </row>
    <row r="121" spans="1:30" x14ac:dyDescent="0.25">
      <c r="A121" s="160">
        <f>CADASTRO!A85</f>
        <v>0</v>
      </c>
      <c r="B121" s="160">
        <f>CADASTRO!B85</f>
        <v>0</v>
      </c>
      <c r="C121" s="161">
        <f>CADASTRO!D85</f>
        <v>0</v>
      </c>
      <c r="D121" s="161">
        <f>C121+SUMIFS(ENTRADAS!$D:$D,ENTRADAS!$B:$B,$B121,ENTRADAS!$I:$I,C$40)-SUMIFS(SAÍDAS!$D:$D,SAÍDAS!$B:$B,$B121,SAÍDAS!$H:$H,C$40)+SUMIFS(AJUSTE!$D:$D,AJUSTE!$B:$B,$B121,AJUSTE!$H:$H,C$40)</f>
        <v>0</v>
      </c>
      <c r="E121" s="161">
        <f>D121+SUMIFS(ENTRADAS!$D:$D,ENTRADAS!$B:$B,$B121,ENTRADAS!$I:$I,D$40)-SUMIFS(SAÍDAS!$D:$D,SAÍDAS!$B:$B,$B121,SAÍDAS!$H:$H,D$40)+SUMIFS(AJUSTE!$D:$D,AJUSTE!$B:$B,$B121,AJUSTE!$H:$H,D$40)</f>
        <v>0</v>
      </c>
      <c r="F121" s="161">
        <f>E121+SUMIFS(ENTRADAS!$D:$D,ENTRADAS!$B:$B,$B121,ENTRADAS!$I:$I,E$40)-SUMIFS(SAÍDAS!$D:$D,SAÍDAS!$B:$B,$B121,SAÍDAS!$H:$H,E$40)+SUMIFS(AJUSTE!$D:$D,AJUSTE!$B:$B,$B121,AJUSTE!$H:$H,E$40)</f>
        <v>0</v>
      </c>
      <c r="G121" s="161">
        <f>F121+SUMIFS(ENTRADAS!$D:$D,ENTRADAS!$B:$B,$B121,ENTRADAS!$I:$I,F$40)-SUMIFS(SAÍDAS!$D:$D,SAÍDAS!$B:$B,$B121,SAÍDAS!$H:$H,F$40)+SUMIFS(AJUSTE!$D:$D,AJUSTE!$B:$B,$B121,AJUSTE!$H:$H,F$40)</f>
        <v>0</v>
      </c>
      <c r="H121" s="161">
        <f>G121+SUMIFS(ENTRADAS!$D:$D,ENTRADAS!$B:$B,$B121,ENTRADAS!$I:$I,G$40)-SUMIFS(SAÍDAS!$D:$D,SAÍDAS!$B:$B,$B121,SAÍDAS!$H:$H,G$40)+SUMIFS(AJUSTE!$D:$D,AJUSTE!$B:$B,$B121,AJUSTE!$H:$H,G$40)</f>
        <v>0</v>
      </c>
      <c r="I121" s="161">
        <f>H121+SUMIFS(ENTRADAS!$D:$D,ENTRADAS!$B:$B,$B121,ENTRADAS!$I:$I,H$40)-SUMIFS(SAÍDAS!$D:$D,SAÍDAS!$B:$B,$B121,SAÍDAS!$H:$H,H$40)+SUMIFS(AJUSTE!$D:$D,AJUSTE!$B:$B,$B121,AJUSTE!$H:$H,H$40)</f>
        <v>0</v>
      </c>
      <c r="J121" s="161">
        <f>I121+SUMIFS(ENTRADAS!$D:$D,ENTRADAS!$B:$B,$B121,ENTRADAS!$I:$I,I$40)-SUMIFS(SAÍDAS!$D:$D,SAÍDAS!$B:$B,$B121,SAÍDAS!$H:$H,I$40)+SUMIFS(AJUSTE!$D:$D,AJUSTE!$B:$B,$B121,AJUSTE!$H:$H,I$40)</f>
        <v>0</v>
      </c>
      <c r="K121" s="161">
        <f>J121+SUMIFS(ENTRADAS!$D:$D,ENTRADAS!$B:$B,$B121,ENTRADAS!$I:$I,J$40)-SUMIFS(SAÍDAS!$D:$D,SAÍDAS!$B:$B,$B121,SAÍDAS!$H:$H,J$40)+SUMIFS(AJUSTE!$D:$D,AJUSTE!$B:$B,$B121,AJUSTE!$H:$H,J$40)</f>
        <v>0</v>
      </c>
      <c r="L121" s="161">
        <f>K121+SUMIFS(ENTRADAS!$D:$D,ENTRADAS!$B:$B,$B121,ENTRADAS!$I:$I,K$40)-SUMIFS(SAÍDAS!$D:$D,SAÍDAS!$B:$B,$B121,SAÍDAS!$H:$H,K$40)+SUMIFS(AJUSTE!$D:$D,AJUSTE!$B:$B,$B121,AJUSTE!$H:$H,K$40)</f>
        <v>0</v>
      </c>
      <c r="M121" s="161">
        <f>L121+SUMIFS(ENTRADAS!$D:$D,ENTRADAS!$B:$B,$B121,ENTRADAS!$I:$I,L$40)-SUMIFS(SAÍDAS!$D:$D,SAÍDAS!$B:$B,$B121,SAÍDAS!$H:$H,L$40)+SUMIFS(AJUSTE!$D:$D,AJUSTE!$B:$B,$B121,AJUSTE!$H:$H,L$40)</f>
        <v>0</v>
      </c>
      <c r="N121" s="161">
        <f>M121+SUMIFS(ENTRADAS!$D:$D,ENTRADAS!$B:$B,$B121,ENTRADAS!$I:$I,M$40)-SUMIFS(SAÍDAS!$D:$D,SAÍDAS!$B:$B,$B121,SAÍDAS!$H:$H,M$40)+SUMIFS(AJUSTE!$D:$D,AJUSTE!$B:$B,$B121,AJUSTE!$H:$H,M$40)</f>
        <v>0</v>
      </c>
      <c r="P121" s="160">
        <f>CADASTRO!A85</f>
        <v>0</v>
      </c>
      <c r="Q121" s="160">
        <f>CADASTRO!B85</f>
        <v>0</v>
      </c>
      <c r="R121" s="161">
        <f ca="1">IF(R$39&gt;=$AD$39,0,SUMIFS(SAÍDAS!$D:$D,SAÍDAS!$B:$B,Base!$Q121,SAÍDAS!$H:$H,Base!R$40))</f>
        <v>0</v>
      </c>
      <c r="S121" s="161">
        <f ca="1">IF(S$39&gt;=$AD$39,0,SUMIFS(SAÍDAS!$D:$D,SAÍDAS!$B:$B,Base!$Q121,SAÍDAS!$H:$H,Base!S$40))</f>
        <v>0</v>
      </c>
      <c r="T121" s="161">
        <f ca="1">IF(T$39&gt;=$AD$39,0,SUMIFS(SAÍDAS!$D:$D,SAÍDAS!$B:$B,Base!$Q121,SAÍDAS!$H:$H,Base!T$40))</f>
        <v>0</v>
      </c>
      <c r="U121" s="161">
        <f ca="1">IF(U$39&gt;=$AD$39,0,SUMIFS(SAÍDAS!$D:$D,SAÍDAS!$B:$B,Base!$Q121,SAÍDAS!$H:$H,Base!U$40))</f>
        <v>0</v>
      </c>
      <c r="V121" s="161">
        <f ca="1">IF(V$39&gt;=$AD$39,0,SUMIFS(SAÍDAS!$D:$D,SAÍDAS!$B:$B,Base!$Q121,SAÍDAS!$H:$H,Base!V$40))</f>
        <v>0</v>
      </c>
      <c r="W121" s="161">
        <f ca="1">IF(W$39&gt;=$AD$39,0,SUMIFS(SAÍDAS!$D:$D,SAÍDAS!$B:$B,Base!$Q121,SAÍDAS!$H:$H,Base!W$40))</f>
        <v>0</v>
      </c>
      <c r="X121" s="161">
        <f ca="1">IF(X$39&gt;=$AD$39,0,SUMIFS(SAÍDAS!$D:$D,SAÍDAS!$B:$B,Base!$Q121,SAÍDAS!$H:$H,Base!X$40))</f>
        <v>0</v>
      </c>
      <c r="Y121" s="161">
        <f ca="1">IF(Y$39&gt;=$AD$39,0,SUMIFS(SAÍDAS!$D:$D,SAÍDAS!$B:$B,Base!$Q121,SAÍDAS!$H:$H,Base!Y$40))</f>
        <v>0</v>
      </c>
      <c r="Z121" s="161">
        <f ca="1">IF(Z$39&gt;=$AD$39,0,SUMIFS(SAÍDAS!$D:$D,SAÍDAS!$B:$B,Base!$Q121,SAÍDAS!$H:$H,Base!Z$40))</f>
        <v>0</v>
      </c>
      <c r="AA121" s="161">
        <f ca="1">IF(AA$39&gt;=$AD$39,0,SUMIFS(SAÍDAS!$D:$D,SAÍDAS!$B:$B,Base!$Q121,SAÍDAS!$H:$H,Base!AA$40))</f>
        <v>0</v>
      </c>
      <c r="AB121" s="161">
        <f ca="1">IF(AB$39&gt;=$AD$39,0,SUMIFS(SAÍDAS!$D:$D,SAÍDAS!$B:$B,Base!$Q121,SAÍDAS!$H:$H,Base!AB$40))</f>
        <v>0</v>
      </c>
      <c r="AC121" s="161">
        <f ca="1">IF(AC$39&gt;=$AD$39,0,SUMIFS(SAÍDAS!$D:$D,SAÍDAS!$B:$B,Base!$Q121,SAÍDAS!$H:$H,Base!AC$40))</f>
        <v>0</v>
      </c>
      <c r="AD121" s="160">
        <f t="shared" ca="1" si="9"/>
        <v>0</v>
      </c>
    </row>
    <row r="122" spans="1:30" x14ac:dyDescent="0.25">
      <c r="A122" s="160">
        <f>CADASTRO!A86</f>
        <v>0</v>
      </c>
      <c r="B122" s="160">
        <f>CADASTRO!B86</f>
        <v>0</v>
      </c>
      <c r="C122" s="161">
        <f>CADASTRO!D86</f>
        <v>0</v>
      </c>
      <c r="D122" s="161">
        <f>C122+SUMIFS(ENTRADAS!$D:$D,ENTRADAS!$B:$B,$B122,ENTRADAS!$I:$I,C$40)-SUMIFS(SAÍDAS!$D:$D,SAÍDAS!$B:$B,$B122,SAÍDAS!$H:$H,C$40)+SUMIFS(AJUSTE!$D:$D,AJUSTE!$B:$B,$B122,AJUSTE!$H:$H,C$40)</f>
        <v>0</v>
      </c>
      <c r="E122" s="161">
        <f>D122+SUMIFS(ENTRADAS!$D:$D,ENTRADAS!$B:$B,$B122,ENTRADAS!$I:$I,D$40)-SUMIFS(SAÍDAS!$D:$D,SAÍDAS!$B:$B,$B122,SAÍDAS!$H:$H,D$40)+SUMIFS(AJUSTE!$D:$D,AJUSTE!$B:$B,$B122,AJUSTE!$H:$H,D$40)</f>
        <v>0</v>
      </c>
      <c r="F122" s="161">
        <f>E122+SUMIFS(ENTRADAS!$D:$D,ENTRADAS!$B:$B,$B122,ENTRADAS!$I:$I,E$40)-SUMIFS(SAÍDAS!$D:$D,SAÍDAS!$B:$B,$B122,SAÍDAS!$H:$H,E$40)+SUMIFS(AJUSTE!$D:$D,AJUSTE!$B:$B,$B122,AJUSTE!$H:$H,E$40)</f>
        <v>0</v>
      </c>
      <c r="G122" s="161">
        <f>F122+SUMIFS(ENTRADAS!$D:$D,ENTRADAS!$B:$B,$B122,ENTRADAS!$I:$I,F$40)-SUMIFS(SAÍDAS!$D:$D,SAÍDAS!$B:$B,$B122,SAÍDAS!$H:$H,F$40)+SUMIFS(AJUSTE!$D:$D,AJUSTE!$B:$B,$B122,AJUSTE!$H:$H,F$40)</f>
        <v>0</v>
      </c>
      <c r="H122" s="161">
        <f>G122+SUMIFS(ENTRADAS!$D:$D,ENTRADAS!$B:$B,$B122,ENTRADAS!$I:$I,G$40)-SUMIFS(SAÍDAS!$D:$D,SAÍDAS!$B:$B,$B122,SAÍDAS!$H:$H,G$40)+SUMIFS(AJUSTE!$D:$D,AJUSTE!$B:$B,$B122,AJUSTE!$H:$H,G$40)</f>
        <v>0</v>
      </c>
      <c r="I122" s="161">
        <f>H122+SUMIFS(ENTRADAS!$D:$D,ENTRADAS!$B:$B,$B122,ENTRADAS!$I:$I,H$40)-SUMIFS(SAÍDAS!$D:$D,SAÍDAS!$B:$B,$B122,SAÍDAS!$H:$H,H$40)+SUMIFS(AJUSTE!$D:$D,AJUSTE!$B:$B,$B122,AJUSTE!$H:$H,H$40)</f>
        <v>0</v>
      </c>
      <c r="J122" s="161">
        <f>I122+SUMIFS(ENTRADAS!$D:$D,ENTRADAS!$B:$B,$B122,ENTRADAS!$I:$I,I$40)-SUMIFS(SAÍDAS!$D:$D,SAÍDAS!$B:$B,$B122,SAÍDAS!$H:$H,I$40)+SUMIFS(AJUSTE!$D:$D,AJUSTE!$B:$B,$B122,AJUSTE!$H:$H,I$40)</f>
        <v>0</v>
      </c>
      <c r="K122" s="161">
        <f>J122+SUMIFS(ENTRADAS!$D:$D,ENTRADAS!$B:$B,$B122,ENTRADAS!$I:$I,J$40)-SUMIFS(SAÍDAS!$D:$D,SAÍDAS!$B:$B,$B122,SAÍDAS!$H:$H,J$40)+SUMIFS(AJUSTE!$D:$D,AJUSTE!$B:$B,$B122,AJUSTE!$H:$H,J$40)</f>
        <v>0</v>
      </c>
      <c r="L122" s="161">
        <f>K122+SUMIFS(ENTRADAS!$D:$D,ENTRADAS!$B:$B,$B122,ENTRADAS!$I:$I,K$40)-SUMIFS(SAÍDAS!$D:$D,SAÍDAS!$B:$B,$B122,SAÍDAS!$H:$H,K$40)+SUMIFS(AJUSTE!$D:$D,AJUSTE!$B:$B,$B122,AJUSTE!$H:$H,K$40)</f>
        <v>0</v>
      </c>
      <c r="M122" s="161">
        <f>L122+SUMIFS(ENTRADAS!$D:$D,ENTRADAS!$B:$B,$B122,ENTRADAS!$I:$I,L$40)-SUMIFS(SAÍDAS!$D:$D,SAÍDAS!$B:$B,$B122,SAÍDAS!$H:$H,L$40)+SUMIFS(AJUSTE!$D:$D,AJUSTE!$B:$B,$B122,AJUSTE!$H:$H,L$40)</f>
        <v>0</v>
      </c>
      <c r="N122" s="161">
        <f>M122+SUMIFS(ENTRADAS!$D:$D,ENTRADAS!$B:$B,$B122,ENTRADAS!$I:$I,M$40)-SUMIFS(SAÍDAS!$D:$D,SAÍDAS!$B:$B,$B122,SAÍDAS!$H:$H,M$40)+SUMIFS(AJUSTE!$D:$D,AJUSTE!$B:$B,$B122,AJUSTE!$H:$H,M$40)</f>
        <v>0</v>
      </c>
      <c r="P122" s="160">
        <f>CADASTRO!A86</f>
        <v>0</v>
      </c>
      <c r="Q122" s="160">
        <f>CADASTRO!B86</f>
        <v>0</v>
      </c>
      <c r="R122" s="161">
        <f ca="1">IF(R$39&gt;=$AD$39,0,SUMIFS(SAÍDAS!$D:$D,SAÍDAS!$B:$B,Base!$Q122,SAÍDAS!$H:$H,Base!R$40))</f>
        <v>0</v>
      </c>
      <c r="S122" s="161">
        <f ca="1">IF(S$39&gt;=$AD$39,0,SUMIFS(SAÍDAS!$D:$D,SAÍDAS!$B:$B,Base!$Q122,SAÍDAS!$H:$H,Base!S$40))</f>
        <v>0</v>
      </c>
      <c r="T122" s="161">
        <f ca="1">IF(T$39&gt;=$AD$39,0,SUMIFS(SAÍDAS!$D:$D,SAÍDAS!$B:$B,Base!$Q122,SAÍDAS!$H:$H,Base!T$40))</f>
        <v>0</v>
      </c>
      <c r="U122" s="161">
        <f ca="1">IF(U$39&gt;=$AD$39,0,SUMIFS(SAÍDAS!$D:$D,SAÍDAS!$B:$B,Base!$Q122,SAÍDAS!$H:$H,Base!U$40))</f>
        <v>0</v>
      </c>
      <c r="V122" s="161">
        <f ca="1">IF(V$39&gt;=$AD$39,0,SUMIFS(SAÍDAS!$D:$D,SAÍDAS!$B:$B,Base!$Q122,SAÍDAS!$H:$H,Base!V$40))</f>
        <v>0</v>
      </c>
      <c r="W122" s="161">
        <f ca="1">IF(W$39&gt;=$AD$39,0,SUMIFS(SAÍDAS!$D:$D,SAÍDAS!$B:$B,Base!$Q122,SAÍDAS!$H:$H,Base!W$40))</f>
        <v>0</v>
      </c>
      <c r="X122" s="161">
        <f ca="1">IF(X$39&gt;=$AD$39,0,SUMIFS(SAÍDAS!$D:$D,SAÍDAS!$B:$B,Base!$Q122,SAÍDAS!$H:$H,Base!X$40))</f>
        <v>0</v>
      </c>
      <c r="Y122" s="161">
        <f ca="1">IF(Y$39&gt;=$AD$39,0,SUMIFS(SAÍDAS!$D:$D,SAÍDAS!$B:$B,Base!$Q122,SAÍDAS!$H:$H,Base!Y$40))</f>
        <v>0</v>
      </c>
      <c r="Z122" s="161">
        <f ca="1">IF(Z$39&gt;=$AD$39,0,SUMIFS(SAÍDAS!$D:$D,SAÍDAS!$B:$B,Base!$Q122,SAÍDAS!$H:$H,Base!Z$40))</f>
        <v>0</v>
      </c>
      <c r="AA122" s="161">
        <f ca="1">IF(AA$39&gt;=$AD$39,0,SUMIFS(SAÍDAS!$D:$D,SAÍDAS!$B:$B,Base!$Q122,SAÍDAS!$H:$H,Base!AA$40))</f>
        <v>0</v>
      </c>
      <c r="AB122" s="161">
        <f ca="1">IF(AB$39&gt;=$AD$39,0,SUMIFS(SAÍDAS!$D:$D,SAÍDAS!$B:$B,Base!$Q122,SAÍDAS!$H:$H,Base!AB$40))</f>
        <v>0</v>
      </c>
      <c r="AC122" s="161">
        <f ca="1">IF(AC$39&gt;=$AD$39,0,SUMIFS(SAÍDAS!$D:$D,SAÍDAS!$B:$B,Base!$Q122,SAÍDAS!$H:$H,Base!AC$40))</f>
        <v>0</v>
      </c>
      <c r="AD122" s="160">
        <f t="shared" ca="1" si="9"/>
        <v>0</v>
      </c>
    </row>
    <row r="123" spans="1:30" x14ac:dyDescent="0.25">
      <c r="A123" s="160">
        <f>CADASTRO!A87</f>
        <v>0</v>
      </c>
      <c r="B123" s="160">
        <f>CADASTRO!B87</f>
        <v>0</v>
      </c>
      <c r="C123" s="161">
        <f>CADASTRO!D87</f>
        <v>0</v>
      </c>
      <c r="D123" s="161">
        <f>C123+SUMIFS(ENTRADAS!$D:$D,ENTRADAS!$B:$B,$B123,ENTRADAS!$I:$I,C$40)-SUMIFS(SAÍDAS!$D:$D,SAÍDAS!$B:$B,$B123,SAÍDAS!$H:$H,C$40)+SUMIFS(AJUSTE!$D:$D,AJUSTE!$B:$B,$B123,AJUSTE!$H:$H,C$40)</f>
        <v>0</v>
      </c>
      <c r="E123" s="161">
        <f>D123+SUMIFS(ENTRADAS!$D:$D,ENTRADAS!$B:$B,$B123,ENTRADAS!$I:$I,D$40)-SUMIFS(SAÍDAS!$D:$D,SAÍDAS!$B:$B,$B123,SAÍDAS!$H:$H,D$40)+SUMIFS(AJUSTE!$D:$D,AJUSTE!$B:$B,$B123,AJUSTE!$H:$H,D$40)</f>
        <v>0</v>
      </c>
      <c r="F123" s="161">
        <f>E123+SUMIFS(ENTRADAS!$D:$D,ENTRADAS!$B:$B,$B123,ENTRADAS!$I:$I,E$40)-SUMIFS(SAÍDAS!$D:$D,SAÍDAS!$B:$B,$B123,SAÍDAS!$H:$H,E$40)+SUMIFS(AJUSTE!$D:$D,AJUSTE!$B:$B,$B123,AJUSTE!$H:$H,E$40)</f>
        <v>0</v>
      </c>
      <c r="G123" s="161">
        <f>F123+SUMIFS(ENTRADAS!$D:$D,ENTRADAS!$B:$B,$B123,ENTRADAS!$I:$I,F$40)-SUMIFS(SAÍDAS!$D:$D,SAÍDAS!$B:$B,$B123,SAÍDAS!$H:$H,F$40)+SUMIFS(AJUSTE!$D:$D,AJUSTE!$B:$B,$B123,AJUSTE!$H:$H,F$40)</f>
        <v>0</v>
      </c>
      <c r="H123" s="161">
        <f>G123+SUMIFS(ENTRADAS!$D:$D,ENTRADAS!$B:$B,$B123,ENTRADAS!$I:$I,G$40)-SUMIFS(SAÍDAS!$D:$D,SAÍDAS!$B:$B,$B123,SAÍDAS!$H:$H,G$40)+SUMIFS(AJUSTE!$D:$D,AJUSTE!$B:$B,$B123,AJUSTE!$H:$H,G$40)</f>
        <v>0</v>
      </c>
      <c r="I123" s="161">
        <f>H123+SUMIFS(ENTRADAS!$D:$D,ENTRADAS!$B:$B,$B123,ENTRADAS!$I:$I,H$40)-SUMIFS(SAÍDAS!$D:$D,SAÍDAS!$B:$B,$B123,SAÍDAS!$H:$H,H$40)+SUMIFS(AJUSTE!$D:$D,AJUSTE!$B:$B,$B123,AJUSTE!$H:$H,H$40)</f>
        <v>0</v>
      </c>
      <c r="J123" s="161">
        <f>I123+SUMIFS(ENTRADAS!$D:$D,ENTRADAS!$B:$B,$B123,ENTRADAS!$I:$I,I$40)-SUMIFS(SAÍDAS!$D:$D,SAÍDAS!$B:$B,$B123,SAÍDAS!$H:$H,I$40)+SUMIFS(AJUSTE!$D:$D,AJUSTE!$B:$B,$B123,AJUSTE!$H:$H,I$40)</f>
        <v>0</v>
      </c>
      <c r="K123" s="161">
        <f>J123+SUMIFS(ENTRADAS!$D:$D,ENTRADAS!$B:$B,$B123,ENTRADAS!$I:$I,J$40)-SUMIFS(SAÍDAS!$D:$D,SAÍDAS!$B:$B,$B123,SAÍDAS!$H:$H,J$40)+SUMIFS(AJUSTE!$D:$D,AJUSTE!$B:$B,$B123,AJUSTE!$H:$H,J$40)</f>
        <v>0</v>
      </c>
      <c r="L123" s="161">
        <f>K123+SUMIFS(ENTRADAS!$D:$D,ENTRADAS!$B:$B,$B123,ENTRADAS!$I:$I,K$40)-SUMIFS(SAÍDAS!$D:$D,SAÍDAS!$B:$B,$B123,SAÍDAS!$H:$H,K$40)+SUMIFS(AJUSTE!$D:$D,AJUSTE!$B:$B,$B123,AJUSTE!$H:$H,K$40)</f>
        <v>0</v>
      </c>
      <c r="M123" s="161">
        <f>L123+SUMIFS(ENTRADAS!$D:$D,ENTRADAS!$B:$B,$B123,ENTRADAS!$I:$I,L$40)-SUMIFS(SAÍDAS!$D:$D,SAÍDAS!$B:$B,$B123,SAÍDAS!$H:$H,L$40)+SUMIFS(AJUSTE!$D:$D,AJUSTE!$B:$B,$B123,AJUSTE!$H:$H,L$40)</f>
        <v>0</v>
      </c>
      <c r="N123" s="161">
        <f>M123+SUMIFS(ENTRADAS!$D:$D,ENTRADAS!$B:$B,$B123,ENTRADAS!$I:$I,M$40)-SUMIFS(SAÍDAS!$D:$D,SAÍDAS!$B:$B,$B123,SAÍDAS!$H:$H,M$40)+SUMIFS(AJUSTE!$D:$D,AJUSTE!$B:$B,$B123,AJUSTE!$H:$H,M$40)</f>
        <v>0</v>
      </c>
      <c r="P123" s="160">
        <f>CADASTRO!A87</f>
        <v>0</v>
      </c>
      <c r="Q123" s="160">
        <f>CADASTRO!B87</f>
        <v>0</v>
      </c>
      <c r="R123" s="161">
        <f ca="1">IF(R$39&gt;=$AD$39,0,SUMIFS(SAÍDAS!$D:$D,SAÍDAS!$B:$B,Base!$Q123,SAÍDAS!$H:$H,Base!R$40))</f>
        <v>0</v>
      </c>
      <c r="S123" s="161">
        <f ca="1">IF(S$39&gt;=$AD$39,0,SUMIFS(SAÍDAS!$D:$D,SAÍDAS!$B:$B,Base!$Q123,SAÍDAS!$H:$H,Base!S$40))</f>
        <v>0</v>
      </c>
      <c r="T123" s="161">
        <f ca="1">IF(T$39&gt;=$AD$39,0,SUMIFS(SAÍDAS!$D:$D,SAÍDAS!$B:$B,Base!$Q123,SAÍDAS!$H:$H,Base!T$40))</f>
        <v>0</v>
      </c>
      <c r="U123" s="161">
        <f ca="1">IF(U$39&gt;=$AD$39,0,SUMIFS(SAÍDAS!$D:$D,SAÍDAS!$B:$B,Base!$Q123,SAÍDAS!$H:$H,Base!U$40))</f>
        <v>0</v>
      </c>
      <c r="V123" s="161">
        <f ca="1">IF(V$39&gt;=$AD$39,0,SUMIFS(SAÍDAS!$D:$D,SAÍDAS!$B:$B,Base!$Q123,SAÍDAS!$H:$H,Base!V$40))</f>
        <v>0</v>
      </c>
      <c r="W123" s="161">
        <f ca="1">IF(W$39&gt;=$AD$39,0,SUMIFS(SAÍDAS!$D:$D,SAÍDAS!$B:$B,Base!$Q123,SAÍDAS!$H:$H,Base!W$40))</f>
        <v>0</v>
      </c>
      <c r="X123" s="161">
        <f ca="1">IF(X$39&gt;=$AD$39,0,SUMIFS(SAÍDAS!$D:$D,SAÍDAS!$B:$B,Base!$Q123,SAÍDAS!$H:$H,Base!X$40))</f>
        <v>0</v>
      </c>
      <c r="Y123" s="161">
        <f ca="1">IF(Y$39&gt;=$AD$39,0,SUMIFS(SAÍDAS!$D:$D,SAÍDAS!$B:$B,Base!$Q123,SAÍDAS!$H:$H,Base!Y$40))</f>
        <v>0</v>
      </c>
      <c r="Z123" s="161">
        <f ca="1">IF(Z$39&gt;=$AD$39,0,SUMIFS(SAÍDAS!$D:$D,SAÍDAS!$B:$B,Base!$Q123,SAÍDAS!$H:$H,Base!Z$40))</f>
        <v>0</v>
      </c>
      <c r="AA123" s="161">
        <f ca="1">IF(AA$39&gt;=$AD$39,0,SUMIFS(SAÍDAS!$D:$D,SAÍDAS!$B:$B,Base!$Q123,SAÍDAS!$H:$H,Base!AA$40))</f>
        <v>0</v>
      </c>
      <c r="AB123" s="161">
        <f ca="1">IF(AB$39&gt;=$AD$39,0,SUMIFS(SAÍDAS!$D:$D,SAÍDAS!$B:$B,Base!$Q123,SAÍDAS!$H:$H,Base!AB$40))</f>
        <v>0</v>
      </c>
      <c r="AC123" s="161">
        <f ca="1">IF(AC$39&gt;=$AD$39,0,SUMIFS(SAÍDAS!$D:$D,SAÍDAS!$B:$B,Base!$Q123,SAÍDAS!$H:$H,Base!AC$40))</f>
        <v>0</v>
      </c>
      <c r="AD123" s="160">
        <f t="shared" ca="1" si="9"/>
        <v>0</v>
      </c>
    </row>
    <row r="124" spans="1:30" x14ac:dyDescent="0.25">
      <c r="A124" s="160">
        <f>CADASTRO!A88</f>
        <v>0</v>
      </c>
      <c r="B124" s="160">
        <f>CADASTRO!B88</f>
        <v>0</v>
      </c>
      <c r="C124" s="161">
        <f>CADASTRO!D88</f>
        <v>0</v>
      </c>
      <c r="D124" s="161">
        <f>C124+SUMIFS(ENTRADAS!$D:$D,ENTRADAS!$B:$B,$B124,ENTRADAS!$I:$I,C$40)-SUMIFS(SAÍDAS!$D:$D,SAÍDAS!$B:$B,$B124,SAÍDAS!$H:$H,C$40)+SUMIFS(AJUSTE!$D:$D,AJUSTE!$B:$B,$B124,AJUSTE!$H:$H,C$40)</f>
        <v>0</v>
      </c>
      <c r="E124" s="161">
        <f>D124+SUMIFS(ENTRADAS!$D:$D,ENTRADAS!$B:$B,$B124,ENTRADAS!$I:$I,D$40)-SUMIFS(SAÍDAS!$D:$D,SAÍDAS!$B:$B,$B124,SAÍDAS!$H:$H,D$40)+SUMIFS(AJUSTE!$D:$D,AJUSTE!$B:$B,$B124,AJUSTE!$H:$H,D$40)</f>
        <v>0</v>
      </c>
      <c r="F124" s="161">
        <f>E124+SUMIFS(ENTRADAS!$D:$D,ENTRADAS!$B:$B,$B124,ENTRADAS!$I:$I,E$40)-SUMIFS(SAÍDAS!$D:$D,SAÍDAS!$B:$B,$B124,SAÍDAS!$H:$H,E$40)+SUMIFS(AJUSTE!$D:$D,AJUSTE!$B:$B,$B124,AJUSTE!$H:$H,E$40)</f>
        <v>0</v>
      </c>
      <c r="G124" s="161">
        <f>F124+SUMIFS(ENTRADAS!$D:$D,ENTRADAS!$B:$B,$B124,ENTRADAS!$I:$I,F$40)-SUMIFS(SAÍDAS!$D:$D,SAÍDAS!$B:$B,$B124,SAÍDAS!$H:$H,F$40)+SUMIFS(AJUSTE!$D:$D,AJUSTE!$B:$B,$B124,AJUSTE!$H:$H,F$40)</f>
        <v>0</v>
      </c>
      <c r="H124" s="161">
        <f>G124+SUMIFS(ENTRADAS!$D:$D,ENTRADAS!$B:$B,$B124,ENTRADAS!$I:$I,G$40)-SUMIFS(SAÍDAS!$D:$D,SAÍDAS!$B:$B,$B124,SAÍDAS!$H:$H,G$40)+SUMIFS(AJUSTE!$D:$D,AJUSTE!$B:$B,$B124,AJUSTE!$H:$H,G$40)</f>
        <v>0</v>
      </c>
      <c r="I124" s="161">
        <f>H124+SUMIFS(ENTRADAS!$D:$D,ENTRADAS!$B:$B,$B124,ENTRADAS!$I:$I,H$40)-SUMIFS(SAÍDAS!$D:$D,SAÍDAS!$B:$B,$B124,SAÍDAS!$H:$H,H$40)+SUMIFS(AJUSTE!$D:$D,AJUSTE!$B:$B,$B124,AJUSTE!$H:$H,H$40)</f>
        <v>0</v>
      </c>
      <c r="J124" s="161">
        <f>I124+SUMIFS(ENTRADAS!$D:$D,ENTRADAS!$B:$B,$B124,ENTRADAS!$I:$I,I$40)-SUMIFS(SAÍDAS!$D:$D,SAÍDAS!$B:$B,$B124,SAÍDAS!$H:$H,I$40)+SUMIFS(AJUSTE!$D:$D,AJUSTE!$B:$B,$B124,AJUSTE!$H:$H,I$40)</f>
        <v>0</v>
      </c>
      <c r="K124" s="161">
        <f>J124+SUMIFS(ENTRADAS!$D:$D,ENTRADAS!$B:$B,$B124,ENTRADAS!$I:$I,J$40)-SUMIFS(SAÍDAS!$D:$D,SAÍDAS!$B:$B,$B124,SAÍDAS!$H:$H,J$40)+SUMIFS(AJUSTE!$D:$D,AJUSTE!$B:$B,$B124,AJUSTE!$H:$H,J$40)</f>
        <v>0</v>
      </c>
      <c r="L124" s="161">
        <f>K124+SUMIFS(ENTRADAS!$D:$D,ENTRADAS!$B:$B,$B124,ENTRADAS!$I:$I,K$40)-SUMIFS(SAÍDAS!$D:$D,SAÍDAS!$B:$B,$B124,SAÍDAS!$H:$H,K$40)+SUMIFS(AJUSTE!$D:$D,AJUSTE!$B:$B,$B124,AJUSTE!$H:$H,K$40)</f>
        <v>0</v>
      </c>
      <c r="M124" s="161">
        <f>L124+SUMIFS(ENTRADAS!$D:$D,ENTRADAS!$B:$B,$B124,ENTRADAS!$I:$I,L$40)-SUMIFS(SAÍDAS!$D:$D,SAÍDAS!$B:$B,$B124,SAÍDAS!$H:$H,L$40)+SUMIFS(AJUSTE!$D:$D,AJUSTE!$B:$B,$B124,AJUSTE!$H:$H,L$40)</f>
        <v>0</v>
      </c>
      <c r="N124" s="161">
        <f>M124+SUMIFS(ENTRADAS!$D:$D,ENTRADAS!$B:$B,$B124,ENTRADAS!$I:$I,M$40)-SUMIFS(SAÍDAS!$D:$D,SAÍDAS!$B:$B,$B124,SAÍDAS!$H:$H,M$40)+SUMIFS(AJUSTE!$D:$D,AJUSTE!$B:$B,$B124,AJUSTE!$H:$H,M$40)</f>
        <v>0</v>
      </c>
      <c r="P124" s="160">
        <f>CADASTRO!A88</f>
        <v>0</v>
      </c>
      <c r="Q124" s="160">
        <f>CADASTRO!B88</f>
        <v>0</v>
      </c>
      <c r="R124" s="161">
        <f ca="1">IF(R$39&gt;=$AD$39,0,SUMIFS(SAÍDAS!$D:$D,SAÍDAS!$B:$B,Base!$Q124,SAÍDAS!$H:$H,Base!R$40))</f>
        <v>0</v>
      </c>
      <c r="S124" s="161">
        <f ca="1">IF(S$39&gt;=$AD$39,0,SUMIFS(SAÍDAS!$D:$D,SAÍDAS!$B:$B,Base!$Q124,SAÍDAS!$H:$H,Base!S$40))</f>
        <v>0</v>
      </c>
      <c r="T124" s="161">
        <f ca="1">IF(T$39&gt;=$AD$39,0,SUMIFS(SAÍDAS!$D:$D,SAÍDAS!$B:$B,Base!$Q124,SAÍDAS!$H:$H,Base!T$40))</f>
        <v>0</v>
      </c>
      <c r="U124" s="161">
        <f ca="1">IF(U$39&gt;=$AD$39,0,SUMIFS(SAÍDAS!$D:$D,SAÍDAS!$B:$B,Base!$Q124,SAÍDAS!$H:$H,Base!U$40))</f>
        <v>0</v>
      </c>
      <c r="V124" s="161">
        <f ca="1">IF(V$39&gt;=$AD$39,0,SUMIFS(SAÍDAS!$D:$D,SAÍDAS!$B:$B,Base!$Q124,SAÍDAS!$H:$H,Base!V$40))</f>
        <v>0</v>
      </c>
      <c r="W124" s="161">
        <f ca="1">IF(W$39&gt;=$AD$39,0,SUMIFS(SAÍDAS!$D:$D,SAÍDAS!$B:$B,Base!$Q124,SAÍDAS!$H:$H,Base!W$40))</f>
        <v>0</v>
      </c>
      <c r="X124" s="161">
        <f ca="1">IF(X$39&gt;=$AD$39,0,SUMIFS(SAÍDAS!$D:$D,SAÍDAS!$B:$B,Base!$Q124,SAÍDAS!$H:$H,Base!X$40))</f>
        <v>0</v>
      </c>
      <c r="Y124" s="161">
        <f ca="1">IF(Y$39&gt;=$AD$39,0,SUMIFS(SAÍDAS!$D:$D,SAÍDAS!$B:$B,Base!$Q124,SAÍDAS!$H:$H,Base!Y$40))</f>
        <v>0</v>
      </c>
      <c r="Z124" s="161">
        <f ca="1">IF(Z$39&gt;=$AD$39,0,SUMIFS(SAÍDAS!$D:$D,SAÍDAS!$B:$B,Base!$Q124,SAÍDAS!$H:$H,Base!Z$40))</f>
        <v>0</v>
      </c>
      <c r="AA124" s="161">
        <f ca="1">IF(AA$39&gt;=$AD$39,0,SUMIFS(SAÍDAS!$D:$D,SAÍDAS!$B:$B,Base!$Q124,SAÍDAS!$H:$H,Base!AA$40))</f>
        <v>0</v>
      </c>
      <c r="AB124" s="161">
        <f ca="1">IF(AB$39&gt;=$AD$39,0,SUMIFS(SAÍDAS!$D:$D,SAÍDAS!$B:$B,Base!$Q124,SAÍDAS!$H:$H,Base!AB$40))</f>
        <v>0</v>
      </c>
      <c r="AC124" s="161">
        <f ca="1">IF(AC$39&gt;=$AD$39,0,SUMIFS(SAÍDAS!$D:$D,SAÍDAS!$B:$B,Base!$Q124,SAÍDAS!$H:$H,Base!AC$40))</f>
        <v>0</v>
      </c>
      <c r="AD124" s="160">
        <f t="shared" ca="1" si="9"/>
        <v>0</v>
      </c>
    </row>
    <row r="125" spans="1:30" x14ac:dyDescent="0.25">
      <c r="A125" s="160">
        <f>CADASTRO!A89</f>
        <v>0</v>
      </c>
      <c r="B125" s="160">
        <f>CADASTRO!B89</f>
        <v>0</v>
      </c>
      <c r="C125" s="161">
        <f>CADASTRO!D89</f>
        <v>0</v>
      </c>
      <c r="D125" s="161">
        <f>C125+SUMIFS(ENTRADAS!$D:$D,ENTRADAS!$B:$B,$B125,ENTRADAS!$I:$I,C$40)-SUMIFS(SAÍDAS!$D:$D,SAÍDAS!$B:$B,$B125,SAÍDAS!$H:$H,C$40)+SUMIFS(AJUSTE!$D:$D,AJUSTE!$B:$B,$B125,AJUSTE!$H:$H,C$40)</f>
        <v>0</v>
      </c>
      <c r="E125" s="161">
        <f>D125+SUMIFS(ENTRADAS!$D:$D,ENTRADAS!$B:$B,$B125,ENTRADAS!$I:$I,D$40)-SUMIFS(SAÍDAS!$D:$D,SAÍDAS!$B:$B,$B125,SAÍDAS!$H:$H,D$40)+SUMIFS(AJUSTE!$D:$D,AJUSTE!$B:$B,$B125,AJUSTE!$H:$H,D$40)</f>
        <v>0</v>
      </c>
      <c r="F125" s="161">
        <f>E125+SUMIFS(ENTRADAS!$D:$D,ENTRADAS!$B:$B,$B125,ENTRADAS!$I:$I,E$40)-SUMIFS(SAÍDAS!$D:$D,SAÍDAS!$B:$B,$B125,SAÍDAS!$H:$H,E$40)+SUMIFS(AJUSTE!$D:$D,AJUSTE!$B:$B,$B125,AJUSTE!$H:$H,E$40)</f>
        <v>0</v>
      </c>
      <c r="G125" s="161">
        <f>F125+SUMIFS(ENTRADAS!$D:$D,ENTRADAS!$B:$B,$B125,ENTRADAS!$I:$I,F$40)-SUMIFS(SAÍDAS!$D:$D,SAÍDAS!$B:$B,$B125,SAÍDAS!$H:$H,F$40)+SUMIFS(AJUSTE!$D:$D,AJUSTE!$B:$B,$B125,AJUSTE!$H:$H,F$40)</f>
        <v>0</v>
      </c>
      <c r="H125" s="161">
        <f>G125+SUMIFS(ENTRADAS!$D:$D,ENTRADAS!$B:$B,$B125,ENTRADAS!$I:$I,G$40)-SUMIFS(SAÍDAS!$D:$D,SAÍDAS!$B:$B,$B125,SAÍDAS!$H:$H,G$40)+SUMIFS(AJUSTE!$D:$D,AJUSTE!$B:$B,$B125,AJUSTE!$H:$H,G$40)</f>
        <v>0</v>
      </c>
      <c r="I125" s="161">
        <f>H125+SUMIFS(ENTRADAS!$D:$D,ENTRADAS!$B:$B,$B125,ENTRADAS!$I:$I,H$40)-SUMIFS(SAÍDAS!$D:$D,SAÍDAS!$B:$B,$B125,SAÍDAS!$H:$H,H$40)+SUMIFS(AJUSTE!$D:$D,AJUSTE!$B:$B,$B125,AJUSTE!$H:$H,H$40)</f>
        <v>0</v>
      </c>
      <c r="J125" s="161">
        <f>I125+SUMIFS(ENTRADAS!$D:$D,ENTRADAS!$B:$B,$B125,ENTRADAS!$I:$I,I$40)-SUMIFS(SAÍDAS!$D:$D,SAÍDAS!$B:$B,$B125,SAÍDAS!$H:$H,I$40)+SUMIFS(AJUSTE!$D:$D,AJUSTE!$B:$B,$B125,AJUSTE!$H:$H,I$40)</f>
        <v>0</v>
      </c>
      <c r="K125" s="161">
        <f>J125+SUMIFS(ENTRADAS!$D:$D,ENTRADAS!$B:$B,$B125,ENTRADAS!$I:$I,J$40)-SUMIFS(SAÍDAS!$D:$D,SAÍDAS!$B:$B,$B125,SAÍDAS!$H:$H,J$40)+SUMIFS(AJUSTE!$D:$D,AJUSTE!$B:$B,$B125,AJUSTE!$H:$H,J$40)</f>
        <v>0</v>
      </c>
      <c r="L125" s="161">
        <f>K125+SUMIFS(ENTRADAS!$D:$D,ENTRADAS!$B:$B,$B125,ENTRADAS!$I:$I,K$40)-SUMIFS(SAÍDAS!$D:$D,SAÍDAS!$B:$B,$B125,SAÍDAS!$H:$H,K$40)+SUMIFS(AJUSTE!$D:$D,AJUSTE!$B:$B,$B125,AJUSTE!$H:$H,K$40)</f>
        <v>0</v>
      </c>
      <c r="M125" s="161">
        <f>L125+SUMIFS(ENTRADAS!$D:$D,ENTRADAS!$B:$B,$B125,ENTRADAS!$I:$I,L$40)-SUMIFS(SAÍDAS!$D:$D,SAÍDAS!$B:$B,$B125,SAÍDAS!$H:$H,L$40)+SUMIFS(AJUSTE!$D:$D,AJUSTE!$B:$B,$B125,AJUSTE!$H:$H,L$40)</f>
        <v>0</v>
      </c>
      <c r="N125" s="161">
        <f>M125+SUMIFS(ENTRADAS!$D:$D,ENTRADAS!$B:$B,$B125,ENTRADAS!$I:$I,M$40)-SUMIFS(SAÍDAS!$D:$D,SAÍDAS!$B:$B,$B125,SAÍDAS!$H:$H,M$40)+SUMIFS(AJUSTE!$D:$D,AJUSTE!$B:$B,$B125,AJUSTE!$H:$H,M$40)</f>
        <v>0</v>
      </c>
      <c r="P125" s="160">
        <f>CADASTRO!A89</f>
        <v>0</v>
      </c>
      <c r="Q125" s="160">
        <f>CADASTRO!B89</f>
        <v>0</v>
      </c>
      <c r="R125" s="161">
        <f ca="1">IF(R$39&gt;=$AD$39,0,SUMIFS(SAÍDAS!$D:$D,SAÍDAS!$B:$B,Base!$Q125,SAÍDAS!$H:$H,Base!R$40))</f>
        <v>0</v>
      </c>
      <c r="S125" s="161">
        <f ca="1">IF(S$39&gt;=$AD$39,0,SUMIFS(SAÍDAS!$D:$D,SAÍDAS!$B:$B,Base!$Q125,SAÍDAS!$H:$H,Base!S$40))</f>
        <v>0</v>
      </c>
      <c r="T125" s="161">
        <f ca="1">IF(T$39&gt;=$AD$39,0,SUMIFS(SAÍDAS!$D:$D,SAÍDAS!$B:$B,Base!$Q125,SAÍDAS!$H:$H,Base!T$40))</f>
        <v>0</v>
      </c>
      <c r="U125" s="161">
        <f ca="1">IF(U$39&gt;=$AD$39,0,SUMIFS(SAÍDAS!$D:$D,SAÍDAS!$B:$B,Base!$Q125,SAÍDAS!$H:$H,Base!U$40))</f>
        <v>0</v>
      </c>
      <c r="V125" s="161">
        <f ca="1">IF(V$39&gt;=$AD$39,0,SUMIFS(SAÍDAS!$D:$D,SAÍDAS!$B:$B,Base!$Q125,SAÍDAS!$H:$H,Base!V$40))</f>
        <v>0</v>
      </c>
      <c r="W125" s="161">
        <f ca="1">IF(W$39&gt;=$AD$39,0,SUMIFS(SAÍDAS!$D:$D,SAÍDAS!$B:$B,Base!$Q125,SAÍDAS!$H:$H,Base!W$40))</f>
        <v>0</v>
      </c>
      <c r="X125" s="161">
        <f ca="1">IF(X$39&gt;=$AD$39,0,SUMIFS(SAÍDAS!$D:$D,SAÍDAS!$B:$B,Base!$Q125,SAÍDAS!$H:$H,Base!X$40))</f>
        <v>0</v>
      </c>
      <c r="Y125" s="161">
        <f ca="1">IF(Y$39&gt;=$AD$39,0,SUMIFS(SAÍDAS!$D:$D,SAÍDAS!$B:$B,Base!$Q125,SAÍDAS!$H:$H,Base!Y$40))</f>
        <v>0</v>
      </c>
      <c r="Z125" s="161">
        <f ca="1">IF(Z$39&gt;=$AD$39,0,SUMIFS(SAÍDAS!$D:$D,SAÍDAS!$B:$B,Base!$Q125,SAÍDAS!$H:$H,Base!Z$40))</f>
        <v>0</v>
      </c>
      <c r="AA125" s="161">
        <f ca="1">IF(AA$39&gt;=$AD$39,0,SUMIFS(SAÍDAS!$D:$D,SAÍDAS!$B:$B,Base!$Q125,SAÍDAS!$H:$H,Base!AA$40))</f>
        <v>0</v>
      </c>
      <c r="AB125" s="161">
        <f ca="1">IF(AB$39&gt;=$AD$39,0,SUMIFS(SAÍDAS!$D:$D,SAÍDAS!$B:$B,Base!$Q125,SAÍDAS!$H:$H,Base!AB$40))</f>
        <v>0</v>
      </c>
      <c r="AC125" s="161">
        <f ca="1">IF(AC$39&gt;=$AD$39,0,SUMIFS(SAÍDAS!$D:$D,SAÍDAS!$B:$B,Base!$Q125,SAÍDAS!$H:$H,Base!AC$40))</f>
        <v>0</v>
      </c>
      <c r="AD125" s="160">
        <f t="shared" ca="1" si="9"/>
        <v>0</v>
      </c>
    </row>
    <row r="126" spans="1:30" x14ac:dyDescent="0.25">
      <c r="A126" s="160">
        <f>CADASTRO!A90</f>
        <v>0</v>
      </c>
      <c r="B126" s="160">
        <f>CADASTRO!B90</f>
        <v>0</v>
      </c>
      <c r="C126" s="161">
        <f>CADASTRO!D90</f>
        <v>0</v>
      </c>
      <c r="D126" s="161">
        <f>C126+SUMIFS(ENTRADAS!$D:$D,ENTRADAS!$B:$B,$B126,ENTRADAS!$I:$I,C$40)-SUMIFS(SAÍDAS!$D:$D,SAÍDAS!$B:$B,$B126,SAÍDAS!$H:$H,C$40)+SUMIFS(AJUSTE!$D:$D,AJUSTE!$B:$B,$B126,AJUSTE!$H:$H,C$40)</f>
        <v>0</v>
      </c>
      <c r="E126" s="161">
        <f>D126+SUMIFS(ENTRADAS!$D:$D,ENTRADAS!$B:$B,$B126,ENTRADAS!$I:$I,D$40)-SUMIFS(SAÍDAS!$D:$D,SAÍDAS!$B:$B,$B126,SAÍDAS!$H:$H,D$40)+SUMIFS(AJUSTE!$D:$D,AJUSTE!$B:$B,$B126,AJUSTE!$H:$H,D$40)</f>
        <v>0</v>
      </c>
      <c r="F126" s="161">
        <f>E126+SUMIFS(ENTRADAS!$D:$D,ENTRADAS!$B:$B,$B126,ENTRADAS!$I:$I,E$40)-SUMIFS(SAÍDAS!$D:$D,SAÍDAS!$B:$B,$B126,SAÍDAS!$H:$H,E$40)+SUMIFS(AJUSTE!$D:$D,AJUSTE!$B:$B,$B126,AJUSTE!$H:$H,E$40)</f>
        <v>0</v>
      </c>
      <c r="G126" s="161">
        <f>F126+SUMIFS(ENTRADAS!$D:$D,ENTRADAS!$B:$B,$B126,ENTRADAS!$I:$I,F$40)-SUMIFS(SAÍDAS!$D:$D,SAÍDAS!$B:$B,$B126,SAÍDAS!$H:$H,F$40)+SUMIFS(AJUSTE!$D:$D,AJUSTE!$B:$B,$B126,AJUSTE!$H:$H,F$40)</f>
        <v>0</v>
      </c>
      <c r="H126" s="161">
        <f>G126+SUMIFS(ENTRADAS!$D:$D,ENTRADAS!$B:$B,$B126,ENTRADAS!$I:$I,G$40)-SUMIFS(SAÍDAS!$D:$D,SAÍDAS!$B:$B,$B126,SAÍDAS!$H:$H,G$40)+SUMIFS(AJUSTE!$D:$D,AJUSTE!$B:$B,$B126,AJUSTE!$H:$H,G$40)</f>
        <v>0</v>
      </c>
      <c r="I126" s="161">
        <f>H126+SUMIFS(ENTRADAS!$D:$D,ENTRADAS!$B:$B,$B126,ENTRADAS!$I:$I,H$40)-SUMIFS(SAÍDAS!$D:$D,SAÍDAS!$B:$B,$B126,SAÍDAS!$H:$H,H$40)+SUMIFS(AJUSTE!$D:$D,AJUSTE!$B:$B,$B126,AJUSTE!$H:$H,H$40)</f>
        <v>0</v>
      </c>
      <c r="J126" s="161">
        <f>I126+SUMIFS(ENTRADAS!$D:$D,ENTRADAS!$B:$B,$B126,ENTRADAS!$I:$I,I$40)-SUMIFS(SAÍDAS!$D:$D,SAÍDAS!$B:$B,$B126,SAÍDAS!$H:$H,I$40)+SUMIFS(AJUSTE!$D:$D,AJUSTE!$B:$B,$B126,AJUSTE!$H:$H,I$40)</f>
        <v>0</v>
      </c>
      <c r="K126" s="161">
        <f>J126+SUMIFS(ENTRADAS!$D:$D,ENTRADAS!$B:$B,$B126,ENTRADAS!$I:$I,J$40)-SUMIFS(SAÍDAS!$D:$D,SAÍDAS!$B:$B,$B126,SAÍDAS!$H:$H,J$40)+SUMIFS(AJUSTE!$D:$D,AJUSTE!$B:$B,$B126,AJUSTE!$H:$H,J$40)</f>
        <v>0</v>
      </c>
      <c r="L126" s="161">
        <f>K126+SUMIFS(ENTRADAS!$D:$D,ENTRADAS!$B:$B,$B126,ENTRADAS!$I:$I,K$40)-SUMIFS(SAÍDAS!$D:$D,SAÍDAS!$B:$B,$B126,SAÍDAS!$H:$H,K$40)+SUMIFS(AJUSTE!$D:$D,AJUSTE!$B:$B,$B126,AJUSTE!$H:$H,K$40)</f>
        <v>0</v>
      </c>
      <c r="M126" s="161">
        <f>L126+SUMIFS(ENTRADAS!$D:$D,ENTRADAS!$B:$B,$B126,ENTRADAS!$I:$I,L$40)-SUMIFS(SAÍDAS!$D:$D,SAÍDAS!$B:$B,$B126,SAÍDAS!$H:$H,L$40)+SUMIFS(AJUSTE!$D:$D,AJUSTE!$B:$B,$B126,AJUSTE!$H:$H,L$40)</f>
        <v>0</v>
      </c>
      <c r="N126" s="161">
        <f>M126+SUMIFS(ENTRADAS!$D:$D,ENTRADAS!$B:$B,$B126,ENTRADAS!$I:$I,M$40)-SUMIFS(SAÍDAS!$D:$D,SAÍDAS!$B:$B,$B126,SAÍDAS!$H:$H,M$40)+SUMIFS(AJUSTE!$D:$D,AJUSTE!$B:$B,$B126,AJUSTE!$H:$H,M$40)</f>
        <v>0</v>
      </c>
      <c r="P126" s="160">
        <f>CADASTRO!A90</f>
        <v>0</v>
      </c>
      <c r="Q126" s="160">
        <f>CADASTRO!B90</f>
        <v>0</v>
      </c>
      <c r="R126" s="161">
        <f ca="1">IF(R$39&gt;=$AD$39,0,SUMIFS(SAÍDAS!$D:$D,SAÍDAS!$B:$B,Base!$Q126,SAÍDAS!$H:$H,Base!R$40))</f>
        <v>0</v>
      </c>
      <c r="S126" s="161">
        <f ca="1">IF(S$39&gt;=$AD$39,0,SUMIFS(SAÍDAS!$D:$D,SAÍDAS!$B:$B,Base!$Q126,SAÍDAS!$H:$H,Base!S$40))</f>
        <v>0</v>
      </c>
      <c r="T126" s="161">
        <f ca="1">IF(T$39&gt;=$AD$39,0,SUMIFS(SAÍDAS!$D:$D,SAÍDAS!$B:$B,Base!$Q126,SAÍDAS!$H:$H,Base!T$40))</f>
        <v>0</v>
      </c>
      <c r="U126" s="161">
        <f ca="1">IF(U$39&gt;=$AD$39,0,SUMIFS(SAÍDAS!$D:$D,SAÍDAS!$B:$B,Base!$Q126,SAÍDAS!$H:$H,Base!U$40))</f>
        <v>0</v>
      </c>
      <c r="V126" s="161">
        <f ca="1">IF(V$39&gt;=$AD$39,0,SUMIFS(SAÍDAS!$D:$D,SAÍDAS!$B:$B,Base!$Q126,SAÍDAS!$H:$H,Base!V$40))</f>
        <v>0</v>
      </c>
      <c r="W126" s="161">
        <f ca="1">IF(W$39&gt;=$AD$39,0,SUMIFS(SAÍDAS!$D:$D,SAÍDAS!$B:$B,Base!$Q126,SAÍDAS!$H:$H,Base!W$40))</f>
        <v>0</v>
      </c>
      <c r="X126" s="161">
        <f ca="1">IF(X$39&gt;=$AD$39,0,SUMIFS(SAÍDAS!$D:$D,SAÍDAS!$B:$B,Base!$Q126,SAÍDAS!$H:$H,Base!X$40))</f>
        <v>0</v>
      </c>
      <c r="Y126" s="161">
        <f ca="1">IF(Y$39&gt;=$AD$39,0,SUMIFS(SAÍDAS!$D:$D,SAÍDAS!$B:$B,Base!$Q126,SAÍDAS!$H:$H,Base!Y$40))</f>
        <v>0</v>
      </c>
      <c r="Z126" s="161">
        <f ca="1">IF(Z$39&gt;=$AD$39,0,SUMIFS(SAÍDAS!$D:$D,SAÍDAS!$B:$B,Base!$Q126,SAÍDAS!$H:$H,Base!Z$40))</f>
        <v>0</v>
      </c>
      <c r="AA126" s="161">
        <f ca="1">IF(AA$39&gt;=$AD$39,0,SUMIFS(SAÍDAS!$D:$D,SAÍDAS!$B:$B,Base!$Q126,SAÍDAS!$H:$H,Base!AA$40))</f>
        <v>0</v>
      </c>
      <c r="AB126" s="161">
        <f ca="1">IF(AB$39&gt;=$AD$39,0,SUMIFS(SAÍDAS!$D:$D,SAÍDAS!$B:$B,Base!$Q126,SAÍDAS!$H:$H,Base!AB$40))</f>
        <v>0</v>
      </c>
      <c r="AC126" s="161">
        <f ca="1">IF(AC$39&gt;=$AD$39,0,SUMIFS(SAÍDAS!$D:$D,SAÍDAS!$B:$B,Base!$Q126,SAÍDAS!$H:$H,Base!AC$40))</f>
        <v>0</v>
      </c>
      <c r="AD126" s="160">
        <f t="shared" ca="1" si="9"/>
        <v>0</v>
      </c>
    </row>
    <row r="127" spans="1:30" x14ac:dyDescent="0.25">
      <c r="A127" s="160">
        <f>CADASTRO!A91</f>
        <v>0</v>
      </c>
      <c r="B127" s="160">
        <f>CADASTRO!B91</f>
        <v>0</v>
      </c>
      <c r="C127" s="161">
        <f>CADASTRO!D91</f>
        <v>0</v>
      </c>
      <c r="D127" s="161">
        <f>C127+SUMIFS(ENTRADAS!$D:$D,ENTRADAS!$B:$B,$B127,ENTRADAS!$I:$I,C$40)-SUMIFS(SAÍDAS!$D:$D,SAÍDAS!$B:$B,$B127,SAÍDAS!$H:$H,C$40)+SUMIFS(AJUSTE!$D:$D,AJUSTE!$B:$B,$B127,AJUSTE!$H:$H,C$40)</f>
        <v>0</v>
      </c>
      <c r="E127" s="161">
        <f>D127+SUMIFS(ENTRADAS!$D:$D,ENTRADAS!$B:$B,$B127,ENTRADAS!$I:$I,D$40)-SUMIFS(SAÍDAS!$D:$D,SAÍDAS!$B:$B,$B127,SAÍDAS!$H:$H,D$40)+SUMIFS(AJUSTE!$D:$D,AJUSTE!$B:$B,$B127,AJUSTE!$H:$H,D$40)</f>
        <v>0</v>
      </c>
      <c r="F127" s="161">
        <f>E127+SUMIFS(ENTRADAS!$D:$D,ENTRADAS!$B:$B,$B127,ENTRADAS!$I:$I,E$40)-SUMIFS(SAÍDAS!$D:$D,SAÍDAS!$B:$B,$B127,SAÍDAS!$H:$H,E$40)+SUMIFS(AJUSTE!$D:$D,AJUSTE!$B:$B,$B127,AJUSTE!$H:$H,E$40)</f>
        <v>0</v>
      </c>
      <c r="G127" s="161">
        <f>F127+SUMIFS(ENTRADAS!$D:$D,ENTRADAS!$B:$B,$B127,ENTRADAS!$I:$I,F$40)-SUMIFS(SAÍDAS!$D:$D,SAÍDAS!$B:$B,$B127,SAÍDAS!$H:$H,F$40)+SUMIFS(AJUSTE!$D:$D,AJUSTE!$B:$B,$B127,AJUSTE!$H:$H,F$40)</f>
        <v>0</v>
      </c>
      <c r="H127" s="161">
        <f>G127+SUMIFS(ENTRADAS!$D:$D,ENTRADAS!$B:$B,$B127,ENTRADAS!$I:$I,G$40)-SUMIFS(SAÍDAS!$D:$D,SAÍDAS!$B:$B,$B127,SAÍDAS!$H:$H,G$40)+SUMIFS(AJUSTE!$D:$D,AJUSTE!$B:$B,$B127,AJUSTE!$H:$H,G$40)</f>
        <v>0</v>
      </c>
      <c r="I127" s="161">
        <f>H127+SUMIFS(ENTRADAS!$D:$D,ENTRADAS!$B:$B,$B127,ENTRADAS!$I:$I,H$40)-SUMIFS(SAÍDAS!$D:$D,SAÍDAS!$B:$B,$B127,SAÍDAS!$H:$H,H$40)+SUMIFS(AJUSTE!$D:$D,AJUSTE!$B:$B,$B127,AJUSTE!$H:$H,H$40)</f>
        <v>0</v>
      </c>
      <c r="J127" s="161">
        <f>I127+SUMIFS(ENTRADAS!$D:$D,ENTRADAS!$B:$B,$B127,ENTRADAS!$I:$I,I$40)-SUMIFS(SAÍDAS!$D:$D,SAÍDAS!$B:$B,$B127,SAÍDAS!$H:$H,I$40)+SUMIFS(AJUSTE!$D:$D,AJUSTE!$B:$B,$B127,AJUSTE!$H:$H,I$40)</f>
        <v>0</v>
      </c>
      <c r="K127" s="161">
        <f>J127+SUMIFS(ENTRADAS!$D:$D,ENTRADAS!$B:$B,$B127,ENTRADAS!$I:$I,J$40)-SUMIFS(SAÍDAS!$D:$D,SAÍDAS!$B:$B,$B127,SAÍDAS!$H:$H,J$40)+SUMIFS(AJUSTE!$D:$D,AJUSTE!$B:$B,$B127,AJUSTE!$H:$H,J$40)</f>
        <v>0</v>
      </c>
      <c r="L127" s="161">
        <f>K127+SUMIFS(ENTRADAS!$D:$D,ENTRADAS!$B:$B,$B127,ENTRADAS!$I:$I,K$40)-SUMIFS(SAÍDAS!$D:$D,SAÍDAS!$B:$B,$B127,SAÍDAS!$H:$H,K$40)+SUMIFS(AJUSTE!$D:$D,AJUSTE!$B:$B,$B127,AJUSTE!$H:$H,K$40)</f>
        <v>0</v>
      </c>
      <c r="M127" s="161">
        <f>L127+SUMIFS(ENTRADAS!$D:$D,ENTRADAS!$B:$B,$B127,ENTRADAS!$I:$I,L$40)-SUMIFS(SAÍDAS!$D:$D,SAÍDAS!$B:$B,$B127,SAÍDAS!$H:$H,L$40)+SUMIFS(AJUSTE!$D:$D,AJUSTE!$B:$B,$B127,AJUSTE!$H:$H,L$40)</f>
        <v>0</v>
      </c>
      <c r="N127" s="161">
        <f>M127+SUMIFS(ENTRADAS!$D:$D,ENTRADAS!$B:$B,$B127,ENTRADAS!$I:$I,M$40)-SUMIFS(SAÍDAS!$D:$D,SAÍDAS!$B:$B,$B127,SAÍDAS!$H:$H,M$40)+SUMIFS(AJUSTE!$D:$D,AJUSTE!$B:$B,$B127,AJUSTE!$H:$H,M$40)</f>
        <v>0</v>
      </c>
      <c r="P127" s="160">
        <f>CADASTRO!A91</f>
        <v>0</v>
      </c>
      <c r="Q127" s="160">
        <f>CADASTRO!B91</f>
        <v>0</v>
      </c>
      <c r="R127" s="161">
        <f ca="1">IF(R$39&gt;=$AD$39,0,SUMIFS(SAÍDAS!$D:$D,SAÍDAS!$B:$B,Base!$Q127,SAÍDAS!$H:$H,Base!R$40))</f>
        <v>0</v>
      </c>
      <c r="S127" s="161">
        <f ca="1">IF(S$39&gt;=$AD$39,0,SUMIFS(SAÍDAS!$D:$D,SAÍDAS!$B:$B,Base!$Q127,SAÍDAS!$H:$H,Base!S$40))</f>
        <v>0</v>
      </c>
      <c r="T127" s="161">
        <f ca="1">IF(T$39&gt;=$AD$39,0,SUMIFS(SAÍDAS!$D:$D,SAÍDAS!$B:$B,Base!$Q127,SAÍDAS!$H:$H,Base!T$40))</f>
        <v>0</v>
      </c>
      <c r="U127" s="161">
        <f ca="1">IF(U$39&gt;=$AD$39,0,SUMIFS(SAÍDAS!$D:$D,SAÍDAS!$B:$B,Base!$Q127,SAÍDAS!$H:$H,Base!U$40))</f>
        <v>0</v>
      </c>
      <c r="V127" s="161">
        <f ca="1">IF(V$39&gt;=$AD$39,0,SUMIFS(SAÍDAS!$D:$D,SAÍDAS!$B:$B,Base!$Q127,SAÍDAS!$H:$H,Base!V$40))</f>
        <v>0</v>
      </c>
      <c r="W127" s="161">
        <f ca="1">IF(W$39&gt;=$AD$39,0,SUMIFS(SAÍDAS!$D:$D,SAÍDAS!$B:$B,Base!$Q127,SAÍDAS!$H:$H,Base!W$40))</f>
        <v>0</v>
      </c>
      <c r="X127" s="161">
        <f ca="1">IF(X$39&gt;=$AD$39,0,SUMIFS(SAÍDAS!$D:$D,SAÍDAS!$B:$B,Base!$Q127,SAÍDAS!$H:$H,Base!X$40))</f>
        <v>0</v>
      </c>
      <c r="Y127" s="161">
        <f ca="1">IF(Y$39&gt;=$AD$39,0,SUMIFS(SAÍDAS!$D:$D,SAÍDAS!$B:$B,Base!$Q127,SAÍDAS!$H:$H,Base!Y$40))</f>
        <v>0</v>
      </c>
      <c r="Z127" s="161">
        <f ca="1">IF(Z$39&gt;=$AD$39,0,SUMIFS(SAÍDAS!$D:$D,SAÍDAS!$B:$B,Base!$Q127,SAÍDAS!$H:$H,Base!Z$40))</f>
        <v>0</v>
      </c>
      <c r="AA127" s="161">
        <f ca="1">IF(AA$39&gt;=$AD$39,0,SUMIFS(SAÍDAS!$D:$D,SAÍDAS!$B:$B,Base!$Q127,SAÍDAS!$H:$H,Base!AA$40))</f>
        <v>0</v>
      </c>
      <c r="AB127" s="161">
        <f ca="1">IF(AB$39&gt;=$AD$39,0,SUMIFS(SAÍDAS!$D:$D,SAÍDAS!$B:$B,Base!$Q127,SAÍDAS!$H:$H,Base!AB$40))</f>
        <v>0</v>
      </c>
      <c r="AC127" s="161">
        <f ca="1">IF(AC$39&gt;=$AD$39,0,SUMIFS(SAÍDAS!$D:$D,SAÍDAS!$B:$B,Base!$Q127,SAÍDAS!$H:$H,Base!AC$40))</f>
        <v>0</v>
      </c>
      <c r="AD127" s="160">
        <f t="shared" ca="1" si="9"/>
        <v>0</v>
      </c>
    </row>
    <row r="128" spans="1:30" x14ac:dyDescent="0.25">
      <c r="A128" s="160">
        <f>CADASTRO!A92</f>
        <v>0</v>
      </c>
      <c r="B128" s="160">
        <f>CADASTRO!B92</f>
        <v>0</v>
      </c>
      <c r="C128" s="161">
        <f>CADASTRO!D92</f>
        <v>0</v>
      </c>
      <c r="D128" s="161">
        <f>C128+SUMIFS(ENTRADAS!$D:$D,ENTRADAS!$B:$B,$B128,ENTRADAS!$I:$I,C$40)-SUMIFS(SAÍDAS!$D:$D,SAÍDAS!$B:$B,$B128,SAÍDAS!$H:$H,C$40)+SUMIFS(AJUSTE!$D:$D,AJUSTE!$B:$B,$B128,AJUSTE!$H:$H,C$40)</f>
        <v>0</v>
      </c>
      <c r="E128" s="161">
        <f>D128+SUMIFS(ENTRADAS!$D:$D,ENTRADAS!$B:$B,$B128,ENTRADAS!$I:$I,D$40)-SUMIFS(SAÍDAS!$D:$D,SAÍDAS!$B:$B,$B128,SAÍDAS!$H:$H,D$40)+SUMIFS(AJUSTE!$D:$D,AJUSTE!$B:$B,$B128,AJUSTE!$H:$H,D$40)</f>
        <v>0</v>
      </c>
      <c r="F128" s="161">
        <f>E128+SUMIFS(ENTRADAS!$D:$D,ENTRADAS!$B:$B,$B128,ENTRADAS!$I:$I,E$40)-SUMIFS(SAÍDAS!$D:$D,SAÍDAS!$B:$B,$B128,SAÍDAS!$H:$H,E$40)+SUMIFS(AJUSTE!$D:$D,AJUSTE!$B:$B,$B128,AJUSTE!$H:$H,E$40)</f>
        <v>0</v>
      </c>
      <c r="G128" s="161">
        <f>F128+SUMIFS(ENTRADAS!$D:$D,ENTRADAS!$B:$B,$B128,ENTRADAS!$I:$I,F$40)-SUMIFS(SAÍDAS!$D:$D,SAÍDAS!$B:$B,$B128,SAÍDAS!$H:$H,F$40)+SUMIFS(AJUSTE!$D:$D,AJUSTE!$B:$B,$B128,AJUSTE!$H:$H,F$40)</f>
        <v>0</v>
      </c>
      <c r="H128" s="161">
        <f>G128+SUMIFS(ENTRADAS!$D:$D,ENTRADAS!$B:$B,$B128,ENTRADAS!$I:$I,G$40)-SUMIFS(SAÍDAS!$D:$D,SAÍDAS!$B:$B,$B128,SAÍDAS!$H:$H,G$40)+SUMIFS(AJUSTE!$D:$D,AJUSTE!$B:$B,$B128,AJUSTE!$H:$H,G$40)</f>
        <v>0</v>
      </c>
      <c r="I128" s="161">
        <f>H128+SUMIFS(ENTRADAS!$D:$D,ENTRADAS!$B:$B,$B128,ENTRADAS!$I:$I,H$40)-SUMIFS(SAÍDAS!$D:$D,SAÍDAS!$B:$B,$B128,SAÍDAS!$H:$H,H$40)+SUMIFS(AJUSTE!$D:$D,AJUSTE!$B:$B,$B128,AJUSTE!$H:$H,H$40)</f>
        <v>0</v>
      </c>
      <c r="J128" s="161">
        <f>I128+SUMIFS(ENTRADAS!$D:$D,ENTRADAS!$B:$B,$B128,ENTRADAS!$I:$I,I$40)-SUMIFS(SAÍDAS!$D:$D,SAÍDAS!$B:$B,$B128,SAÍDAS!$H:$H,I$40)+SUMIFS(AJUSTE!$D:$D,AJUSTE!$B:$B,$B128,AJUSTE!$H:$H,I$40)</f>
        <v>0</v>
      </c>
      <c r="K128" s="161">
        <f>J128+SUMIFS(ENTRADAS!$D:$D,ENTRADAS!$B:$B,$B128,ENTRADAS!$I:$I,J$40)-SUMIFS(SAÍDAS!$D:$D,SAÍDAS!$B:$B,$B128,SAÍDAS!$H:$H,J$40)+SUMIFS(AJUSTE!$D:$D,AJUSTE!$B:$B,$B128,AJUSTE!$H:$H,J$40)</f>
        <v>0</v>
      </c>
      <c r="L128" s="161">
        <f>K128+SUMIFS(ENTRADAS!$D:$D,ENTRADAS!$B:$B,$B128,ENTRADAS!$I:$I,K$40)-SUMIFS(SAÍDAS!$D:$D,SAÍDAS!$B:$B,$B128,SAÍDAS!$H:$H,K$40)+SUMIFS(AJUSTE!$D:$D,AJUSTE!$B:$B,$B128,AJUSTE!$H:$H,K$40)</f>
        <v>0</v>
      </c>
      <c r="M128" s="161">
        <f>L128+SUMIFS(ENTRADAS!$D:$D,ENTRADAS!$B:$B,$B128,ENTRADAS!$I:$I,L$40)-SUMIFS(SAÍDAS!$D:$D,SAÍDAS!$B:$B,$B128,SAÍDAS!$H:$H,L$40)+SUMIFS(AJUSTE!$D:$D,AJUSTE!$B:$B,$B128,AJUSTE!$H:$H,L$40)</f>
        <v>0</v>
      </c>
      <c r="N128" s="161">
        <f>M128+SUMIFS(ENTRADAS!$D:$D,ENTRADAS!$B:$B,$B128,ENTRADAS!$I:$I,M$40)-SUMIFS(SAÍDAS!$D:$D,SAÍDAS!$B:$B,$B128,SAÍDAS!$H:$H,M$40)+SUMIFS(AJUSTE!$D:$D,AJUSTE!$B:$B,$B128,AJUSTE!$H:$H,M$40)</f>
        <v>0</v>
      </c>
      <c r="P128" s="160">
        <f>CADASTRO!A92</f>
        <v>0</v>
      </c>
      <c r="Q128" s="160">
        <f>CADASTRO!B92</f>
        <v>0</v>
      </c>
      <c r="R128" s="161">
        <f ca="1">IF(R$39&gt;=$AD$39,0,SUMIFS(SAÍDAS!$D:$D,SAÍDAS!$B:$B,Base!$Q128,SAÍDAS!$H:$H,Base!R$40))</f>
        <v>0</v>
      </c>
      <c r="S128" s="161">
        <f ca="1">IF(S$39&gt;=$AD$39,0,SUMIFS(SAÍDAS!$D:$D,SAÍDAS!$B:$B,Base!$Q128,SAÍDAS!$H:$H,Base!S$40))</f>
        <v>0</v>
      </c>
      <c r="T128" s="161">
        <f ca="1">IF(T$39&gt;=$AD$39,0,SUMIFS(SAÍDAS!$D:$D,SAÍDAS!$B:$B,Base!$Q128,SAÍDAS!$H:$H,Base!T$40))</f>
        <v>0</v>
      </c>
      <c r="U128" s="161">
        <f ca="1">IF(U$39&gt;=$AD$39,0,SUMIFS(SAÍDAS!$D:$D,SAÍDAS!$B:$B,Base!$Q128,SAÍDAS!$H:$H,Base!U$40))</f>
        <v>0</v>
      </c>
      <c r="V128" s="161">
        <f ca="1">IF(V$39&gt;=$AD$39,0,SUMIFS(SAÍDAS!$D:$D,SAÍDAS!$B:$B,Base!$Q128,SAÍDAS!$H:$H,Base!V$40))</f>
        <v>0</v>
      </c>
      <c r="W128" s="161">
        <f ca="1">IF(W$39&gt;=$AD$39,0,SUMIFS(SAÍDAS!$D:$D,SAÍDAS!$B:$B,Base!$Q128,SAÍDAS!$H:$H,Base!W$40))</f>
        <v>0</v>
      </c>
      <c r="X128" s="161">
        <f ca="1">IF(X$39&gt;=$AD$39,0,SUMIFS(SAÍDAS!$D:$D,SAÍDAS!$B:$B,Base!$Q128,SAÍDAS!$H:$H,Base!X$40))</f>
        <v>0</v>
      </c>
      <c r="Y128" s="161">
        <f ca="1">IF(Y$39&gt;=$AD$39,0,SUMIFS(SAÍDAS!$D:$D,SAÍDAS!$B:$B,Base!$Q128,SAÍDAS!$H:$H,Base!Y$40))</f>
        <v>0</v>
      </c>
      <c r="Z128" s="161">
        <f ca="1">IF(Z$39&gt;=$AD$39,0,SUMIFS(SAÍDAS!$D:$D,SAÍDAS!$B:$B,Base!$Q128,SAÍDAS!$H:$H,Base!Z$40))</f>
        <v>0</v>
      </c>
      <c r="AA128" s="161">
        <f ca="1">IF(AA$39&gt;=$AD$39,0,SUMIFS(SAÍDAS!$D:$D,SAÍDAS!$B:$B,Base!$Q128,SAÍDAS!$H:$H,Base!AA$40))</f>
        <v>0</v>
      </c>
      <c r="AB128" s="161">
        <f ca="1">IF(AB$39&gt;=$AD$39,0,SUMIFS(SAÍDAS!$D:$D,SAÍDAS!$B:$B,Base!$Q128,SAÍDAS!$H:$H,Base!AB$40))</f>
        <v>0</v>
      </c>
      <c r="AC128" s="161">
        <f ca="1">IF(AC$39&gt;=$AD$39,0,SUMIFS(SAÍDAS!$D:$D,SAÍDAS!$B:$B,Base!$Q128,SAÍDAS!$H:$H,Base!AC$40))</f>
        <v>0</v>
      </c>
      <c r="AD128" s="160">
        <f t="shared" ca="1" si="9"/>
        <v>0</v>
      </c>
    </row>
    <row r="129" spans="1:30" x14ac:dyDescent="0.25">
      <c r="A129" s="160">
        <f>CADASTRO!A93</f>
        <v>0</v>
      </c>
      <c r="B129" s="160">
        <f>CADASTRO!B93</f>
        <v>0</v>
      </c>
      <c r="C129" s="161">
        <f>CADASTRO!D93</f>
        <v>0</v>
      </c>
      <c r="D129" s="161">
        <f>C129+SUMIFS(ENTRADAS!$D:$D,ENTRADAS!$B:$B,$B129,ENTRADAS!$I:$I,C$40)-SUMIFS(SAÍDAS!$D:$D,SAÍDAS!$B:$B,$B129,SAÍDAS!$H:$H,C$40)+SUMIFS(AJUSTE!$D:$D,AJUSTE!$B:$B,$B129,AJUSTE!$H:$H,C$40)</f>
        <v>0</v>
      </c>
      <c r="E129" s="161">
        <f>D129+SUMIFS(ENTRADAS!$D:$D,ENTRADAS!$B:$B,$B129,ENTRADAS!$I:$I,D$40)-SUMIFS(SAÍDAS!$D:$D,SAÍDAS!$B:$B,$B129,SAÍDAS!$H:$H,D$40)+SUMIFS(AJUSTE!$D:$D,AJUSTE!$B:$B,$B129,AJUSTE!$H:$H,D$40)</f>
        <v>0</v>
      </c>
      <c r="F129" s="161">
        <f>E129+SUMIFS(ENTRADAS!$D:$D,ENTRADAS!$B:$B,$B129,ENTRADAS!$I:$I,E$40)-SUMIFS(SAÍDAS!$D:$D,SAÍDAS!$B:$B,$B129,SAÍDAS!$H:$H,E$40)+SUMIFS(AJUSTE!$D:$D,AJUSTE!$B:$B,$B129,AJUSTE!$H:$H,E$40)</f>
        <v>0</v>
      </c>
      <c r="G129" s="161">
        <f>F129+SUMIFS(ENTRADAS!$D:$D,ENTRADAS!$B:$B,$B129,ENTRADAS!$I:$I,F$40)-SUMIFS(SAÍDAS!$D:$D,SAÍDAS!$B:$B,$B129,SAÍDAS!$H:$H,F$40)+SUMIFS(AJUSTE!$D:$D,AJUSTE!$B:$B,$B129,AJUSTE!$H:$H,F$40)</f>
        <v>0</v>
      </c>
      <c r="H129" s="161">
        <f>G129+SUMIFS(ENTRADAS!$D:$D,ENTRADAS!$B:$B,$B129,ENTRADAS!$I:$I,G$40)-SUMIFS(SAÍDAS!$D:$D,SAÍDAS!$B:$B,$B129,SAÍDAS!$H:$H,G$40)+SUMIFS(AJUSTE!$D:$D,AJUSTE!$B:$B,$B129,AJUSTE!$H:$H,G$40)</f>
        <v>0</v>
      </c>
      <c r="I129" s="161">
        <f>H129+SUMIFS(ENTRADAS!$D:$D,ENTRADAS!$B:$B,$B129,ENTRADAS!$I:$I,H$40)-SUMIFS(SAÍDAS!$D:$D,SAÍDAS!$B:$B,$B129,SAÍDAS!$H:$H,H$40)+SUMIFS(AJUSTE!$D:$D,AJUSTE!$B:$B,$B129,AJUSTE!$H:$H,H$40)</f>
        <v>0</v>
      </c>
      <c r="J129" s="161">
        <f>I129+SUMIFS(ENTRADAS!$D:$D,ENTRADAS!$B:$B,$B129,ENTRADAS!$I:$I,I$40)-SUMIFS(SAÍDAS!$D:$D,SAÍDAS!$B:$B,$B129,SAÍDAS!$H:$H,I$40)+SUMIFS(AJUSTE!$D:$D,AJUSTE!$B:$B,$B129,AJUSTE!$H:$H,I$40)</f>
        <v>0</v>
      </c>
      <c r="K129" s="161">
        <f>J129+SUMIFS(ENTRADAS!$D:$D,ENTRADAS!$B:$B,$B129,ENTRADAS!$I:$I,J$40)-SUMIFS(SAÍDAS!$D:$D,SAÍDAS!$B:$B,$B129,SAÍDAS!$H:$H,J$40)+SUMIFS(AJUSTE!$D:$D,AJUSTE!$B:$B,$B129,AJUSTE!$H:$H,J$40)</f>
        <v>0</v>
      </c>
      <c r="L129" s="161">
        <f>K129+SUMIFS(ENTRADAS!$D:$D,ENTRADAS!$B:$B,$B129,ENTRADAS!$I:$I,K$40)-SUMIFS(SAÍDAS!$D:$D,SAÍDAS!$B:$B,$B129,SAÍDAS!$H:$H,K$40)+SUMIFS(AJUSTE!$D:$D,AJUSTE!$B:$B,$B129,AJUSTE!$H:$H,K$40)</f>
        <v>0</v>
      </c>
      <c r="M129" s="161">
        <f>L129+SUMIFS(ENTRADAS!$D:$D,ENTRADAS!$B:$B,$B129,ENTRADAS!$I:$I,L$40)-SUMIFS(SAÍDAS!$D:$D,SAÍDAS!$B:$B,$B129,SAÍDAS!$H:$H,L$40)+SUMIFS(AJUSTE!$D:$D,AJUSTE!$B:$B,$B129,AJUSTE!$H:$H,L$40)</f>
        <v>0</v>
      </c>
      <c r="N129" s="161">
        <f>M129+SUMIFS(ENTRADAS!$D:$D,ENTRADAS!$B:$B,$B129,ENTRADAS!$I:$I,M$40)-SUMIFS(SAÍDAS!$D:$D,SAÍDAS!$B:$B,$B129,SAÍDAS!$H:$H,M$40)+SUMIFS(AJUSTE!$D:$D,AJUSTE!$B:$B,$B129,AJUSTE!$H:$H,M$40)</f>
        <v>0</v>
      </c>
      <c r="P129" s="160">
        <f>CADASTRO!A93</f>
        <v>0</v>
      </c>
      <c r="Q129" s="160">
        <f>CADASTRO!B93</f>
        <v>0</v>
      </c>
      <c r="R129" s="161">
        <f ca="1">IF(R$39&gt;=$AD$39,0,SUMIFS(SAÍDAS!$D:$D,SAÍDAS!$B:$B,Base!$Q129,SAÍDAS!$H:$H,Base!R$40))</f>
        <v>0</v>
      </c>
      <c r="S129" s="161">
        <f ca="1">IF(S$39&gt;=$AD$39,0,SUMIFS(SAÍDAS!$D:$D,SAÍDAS!$B:$B,Base!$Q129,SAÍDAS!$H:$H,Base!S$40))</f>
        <v>0</v>
      </c>
      <c r="T129" s="161">
        <f ca="1">IF(T$39&gt;=$AD$39,0,SUMIFS(SAÍDAS!$D:$D,SAÍDAS!$B:$B,Base!$Q129,SAÍDAS!$H:$H,Base!T$40))</f>
        <v>0</v>
      </c>
      <c r="U129" s="161">
        <f ca="1">IF(U$39&gt;=$AD$39,0,SUMIFS(SAÍDAS!$D:$D,SAÍDAS!$B:$B,Base!$Q129,SAÍDAS!$H:$H,Base!U$40))</f>
        <v>0</v>
      </c>
      <c r="V129" s="161">
        <f ca="1">IF(V$39&gt;=$AD$39,0,SUMIFS(SAÍDAS!$D:$D,SAÍDAS!$B:$B,Base!$Q129,SAÍDAS!$H:$H,Base!V$40))</f>
        <v>0</v>
      </c>
      <c r="W129" s="161">
        <f ca="1">IF(W$39&gt;=$AD$39,0,SUMIFS(SAÍDAS!$D:$D,SAÍDAS!$B:$B,Base!$Q129,SAÍDAS!$H:$H,Base!W$40))</f>
        <v>0</v>
      </c>
      <c r="X129" s="161">
        <f ca="1">IF(X$39&gt;=$AD$39,0,SUMIFS(SAÍDAS!$D:$D,SAÍDAS!$B:$B,Base!$Q129,SAÍDAS!$H:$H,Base!X$40))</f>
        <v>0</v>
      </c>
      <c r="Y129" s="161">
        <f ca="1">IF(Y$39&gt;=$AD$39,0,SUMIFS(SAÍDAS!$D:$D,SAÍDAS!$B:$B,Base!$Q129,SAÍDAS!$H:$H,Base!Y$40))</f>
        <v>0</v>
      </c>
      <c r="Z129" s="161">
        <f ca="1">IF(Z$39&gt;=$AD$39,0,SUMIFS(SAÍDAS!$D:$D,SAÍDAS!$B:$B,Base!$Q129,SAÍDAS!$H:$H,Base!Z$40))</f>
        <v>0</v>
      </c>
      <c r="AA129" s="161">
        <f ca="1">IF(AA$39&gt;=$AD$39,0,SUMIFS(SAÍDAS!$D:$D,SAÍDAS!$B:$B,Base!$Q129,SAÍDAS!$H:$H,Base!AA$40))</f>
        <v>0</v>
      </c>
      <c r="AB129" s="161">
        <f ca="1">IF(AB$39&gt;=$AD$39,0,SUMIFS(SAÍDAS!$D:$D,SAÍDAS!$B:$B,Base!$Q129,SAÍDAS!$H:$H,Base!AB$40))</f>
        <v>0</v>
      </c>
      <c r="AC129" s="161">
        <f ca="1">IF(AC$39&gt;=$AD$39,0,SUMIFS(SAÍDAS!$D:$D,SAÍDAS!$B:$B,Base!$Q129,SAÍDAS!$H:$H,Base!AC$40))</f>
        <v>0</v>
      </c>
      <c r="AD129" s="160">
        <f t="shared" ca="1" si="9"/>
        <v>0</v>
      </c>
    </row>
    <row r="130" spans="1:30" x14ac:dyDescent="0.25">
      <c r="A130" s="160">
        <f>CADASTRO!A94</f>
        <v>0</v>
      </c>
      <c r="B130" s="160">
        <f>CADASTRO!B94</f>
        <v>0</v>
      </c>
      <c r="C130" s="161">
        <f>CADASTRO!D94</f>
        <v>0</v>
      </c>
      <c r="D130" s="161">
        <f>C130+SUMIFS(ENTRADAS!$D:$D,ENTRADAS!$B:$B,$B130,ENTRADAS!$I:$I,C$40)-SUMIFS(SAÍDAS!$D:$D,SAÍDAS!$B:$B,$B130,SAÍDAS!$H:$H,C$40)+SUMIFS(AJUSTE!$D:$D,AJUSTE!$B:$B,$B130,AJUSTE!$H:$H,C$40)</f>
        <v>0</v>
      </c>
      <c r="E130" s="161">
        <f>D130+SUMIFS(ENTRADAS!$D:$D,ENTRADAS!$B:$B,$B130,ENTRADAS!$I:$I,D$40)-SUMIFS(SAÍDAS!$D:$D,SAÍDAS!$B:$B,$B130,SAÍDAS!$H:$H,D$40)+SUMIFS(AJUSTE!$D:$D,AJUSTE!$B:$B,$B130,AJUSTE!$H:$H,D$40)</f>
        <v>0</v>
      </c>
      <c r="F130" s="161">
        <f>E130+SUMIFS(ENTRADAS!$D:$D,ENTRADAS!$B:$B,$B130,ENTRADAS!$I:$I,E$40)-SUMIFS(SAÍDAS!$D:$D,SAÍDAS!$B:$B,$B130,SAÍDAS!$H:$H,E$40)+SUMIFS(AJUSTE!$D:$D,AJUSTE!$B:$B,$B130,AJUSTE!$H:$H,E$40)</f>
        <v>0</v>
      </c>
      <c r="G130" s="161">
        <f>F130+SUMIFS(ENTRADAS!$D:$D,ENTRADAS!$B:$B,$B130,ENTRADAS!$I:$I,F$40)-SUMIFS(SAÍDAS!$D:$D,SAÍDAS!$B:$B,$B130,SAÍDAS!$H:$H,F$40)+SUMIFS(AJUSTE!$D:$D,AJUSTE!$B:$B,$B130,AJUSTE!$H:$H,F$40)</f>
        <v>0</v>
      </c>
      <c r="H130" s="161">
        <f>G130+SUMIFS(ENTRADAS!$D:$D,ENTRADAS!$B:$B,$B130,ENTRADAS!$I:$I,G$40)-SUMIFS(SAÍDAS!$D:$D,SAÍDAS!$B:$B,$B130,SAÍDAS!$H:$H,G$40)+SUMIFS(AJUSTE!$D:$D,AJUSTE!$B:$B,$B130,AJUSTE!$H:$H,G$40)</f>
        <v>0</v>
      </c>
      <c r="I130" s="161">
        <f>H130+SUMIFS(ENTRADAS!$D:$D,ENTRADAS!$B:$B,$B130,ENTRADAS!$I:$I,H$40)-SUMIFS(SAÍDAS!$D:$D,SAÍDAS!$B:$B,$B130,SAÍDAS!$H:$H,H$40)+SUMIFS(AJUSTE!$D:$D,AJUSTE!$B:$B,$B130,AJUSTE!$H:$H,H$40)</f>
        <v>0</v>
      </c>
      <c r="J130" s="161">
        <f>I130+SUMIFS(ENTRADAS!$D:$D,ENTRADAS!$B:$B,$B130,ENTRADAS!$I:$I,I$40)-SUMIFS(SAÍDAS!$D:$D,SAÍDAS!$B:$B,$B130,SAÍDAS!$H:$H,I$40)+SUMIFS(AJUSTE!$D:$D,AJUSTE!$B:$B,$B130,AJUSTE!$H:$H,I$40)</f>
        <v>0</v>
      </c>
      <c r="K130" s="161">
        <f>J130+SUMIFS(ENTRADAS!$D:$D,ENTRADAS!$B:$B,$B130,ENTRADAS!$I:$I,J$40)-SUMIFS(SAÍDAS!$D:$D,SAÍDAS!$B:$B,$B130,SAÍDAS!$H:$H,J$40)+SUMIFS(AJUSTE!$D:$D,AJUSTE!$B:$B,$B130,AJUSTE!$H:$H,J$40)</f>
        <v>0</v>
      </c>
      <c r="L130" s="161">
        <f>K130+SUMIFS(ENTRADAS!$D:$D,ENTRADAS!$B:$B,$B130,ENTRADAS!$I:$I,K$40)-SUMIFS(SAÍDAS!$D:$D,SAÍDAS!$B:$B,$B130,SAÍDAS!$H:$H,K$40)+SUMIFS(AJUSTE!$D:$D,AJUSTE!$B:$B,$B130,AJUSTE!$H:$H,K$40)</f>
        <v>0</v>
      </c>
      <c r="M130" s="161">
        <f>L130+SUMIFS(ENTRADAS!$D:$D,ENTRADAS!$B:$B,$B130,ENTRADAS!$I:$I,L$40)-SUMIFS(SAÍDAS!$D:$D,SAÍDAS!$B:$B,$B130,SAÍDAS!$H:$H,L$40)+SUMIFS(AJUSTE!$D:$D,AJUSTE!$B:$B,$B130,AJUSTE!$H:$H,L$40)</f>
        <v>0</v>
      </c>
      <c r="N130" s="161">
        <f>M130+SUMIFS(ENTRADAS!$D:$D,ENTRADAS!$B:$B,$B130,ENTRADAS!$I:$I,M$40)-SUMIFS(SAÍDAS!$D:$D,SAÍDAS!$B:$B,$B130,SAÍDAS!$H:$H,M$40)+SUMIFS(AJUSTE!$D:$D,AJUSTE!$B:$B,$B130,AJUSTE!$H:$H,M$40)</f>
        <v>0</v>
      </c>
      <c r="P130" s="160">
        <f>CADASTRO!A94</f>
        <v>0</v>
      </c>
      <c r="Q130" s="160">
        <f>CADASTRO!B94</f>
        <v>0</v>
      </c>
      <c r="R130" s="161">
        <f ca="1">IF(R$39&gt;=$AD$39,0,SUMIFS(SAÍDAS!$D:$D,SAÍDAS!$B:$B,Base!$Q130,SAÍDAS!$H:$H,Base!R$40))</f>
        <v>0</v>
      </c>
      <c r="S130" s="161">
        <f ca="1">IF(S$39&gt;=$AD$39,0,SUMIFS(SAÍDAS!$D:$D,SAÍDAS!$B:$B,Base!$Q130,SAÍDAS!$H:$H,Base!S$40))</f>
        <v>0</v>
      </c>
      <c r="T130" s="161">
        <f ca="1">IF(T$39&gt;=$AD$39,0,SUMIFS(SAÍDAS!$D:$D,SAÍDAS!$B:$B,Base!$Q130,SAÍDAS!$H:$H,Base!T$40))</f>
        <v>0</v>
      </c>
      <c r="U130" s="161">
        <f ca="1">IF(U$39&gt;=$AD$39,0,SUMIFS(SAÍDAS!$D:$D,SAÍDAS!$B:$B,Base!$Q130,SAÍDAS!$H:$H,Base!U$40))</f>
        <v>0</v>
      </c>
      <c r="V130" s="161">
        <f ca="1">IF(V$39&gt;=$AD$39,0,SUMIFS(SAÍDAS!$D:$D,SAÍDAS!$B:$B,Base!$Q130,SAÍDAS!$H:$H,Base!V$40))</f>
        <v>0</v>
      </c>
      <c r="W130" s="161">
        <f ca="1">IF(W$39&gt;=$AD$39,0,SUMIFS(SAÍDAS!$D:$D,SAÍDAS!$B:$B,Base!$Q130,SAÍDAS!$H:$H,Base!W$40))</f>
        <v>0</v>
      </c>
      <c r="X130" s="161">
        <f ca="1">IF(X$39&gt;=$AD$39,0,SUMIFS(SAÍDAS!$D:$D,SAÍDAS!$B:$B,Base!$Q130,SAÍDAS!$H:$H,Base!X$40))</f>
        <v>0</v>
      </c>
      <c r="Y130" s="161">
        <f ca="1">IF(Y$39&gt;=$AD$39,0,SUMIFS(SAÍDAS!$D:$D,SAÍDAS!$B:$B,Base!$Q130,SAÍDAS!$H:$H,Base!Y$40))</f>
        <v>0</v>
      </c>
      <c r="Z130" s="161">
        <f ca="1">IF(Z$39&gt;=$AD$39,0,SUMIFS(SAÍDAS!$D:$D,SAÍDAS!$B:$B,Base!$Q130,SAÍDAS!$H:$H,Base!Z$40))</f>
        <v>0</v>
      </c>
      <c r="AA130" s="161">
        <f ca="1">IF(AA$39&gt;=$AD$39,0,SUMIFS(SAÍDAS!$D:$D,SAÍDAS!$B:$B,Base!$Q130,SAÍDAS!$H:$H,Base!AA$40))</f>
        <v>0</v>
      </c>
      <c r="AB130" s="161">
        <f ca="1">IF(AB$39&gt;=$AD$39,0,SUMIFS(SAÍDAS!$D:$D,SAÍDAS!$B:$B,Base!$Q130,SAÍDAS!$H:$H,Base!AB$40))</f>
        <v>0</v>
      </c>
      <c r="AC130" s="161">
        <f ca="1">IF(AC$39&gt;=$AD$39,0,SUMIFS(SAÍDAS!$D:$D,SAÍDAS!$B:$B,Base!$Q130,SAÍDAS!$H:$H,Base!AC$40))</f>
        <v>0</v>
      </c>
      <c r="AD130" s="160">
        <f t="shared" ca="1" si="9"/>
        <v>0</v>
      </c>
    </row>
    <row r="131" spans="1:30" x14ac:dyDescent="0.25">
      <c r="A131" s="160">
        <f>CADASTRO!A95</f>
        <v>0</v>
      </c>
      <c r="B131" s="160">
        <f>CADASTRO!B95</f>
        <v>0</v>
      </c>
      <c r="C131" s="161">
        <f>CADASTRO!D95</f>
        <v>0</v>
      </c>
      <c r="D131" s="161">
        <f>C131+SUMIFS(ENTRADAS!$D:$D,ENTRADAS!$B:$B,$B131,ENTRADAS!$I:$I,C$40)-SUMIFS(SAÍDAS!$D:$D,SAÍDAS!$B:$B,$B131,SAÍDAS!$H:$H,C$40)+SUMIFS(AJUSTE!$D:$D,AJUSTE!$B:$B,$B131,AJUSTE!$H:$H,C$40)</f>
        <v>0</v>
      </c>
      <c r="E131" s="161">
        <f>D131+SUMIFS(ENTRADAS!$D:$D,ENTRADAS!$B:$B,$B131,ENTRADAS!$I:$I,D$40)-SUMIFS(SAÍDAS!$D:$D,SAÍDAS!$B:$B,$B131,SAÍDAS!$H:$H,D$40)+SUMIFS(AJUSTE!$D:$D,AJUSTE!$B:$B,$B131,AJUSTE!$H:$H,D$40)</f>
        <v>0</v>
      </c>
      <c r="F131" s="161">
        <f>E131+SUMIFS(ENTRADAS!$D:$D,ENTRADAS!$B:$B,$B131,ENTRADAS!$I:$I,E$40)-SUMIFS(SAÍDAS!$D:$D,SAÍDAS!$B:$B,$B131,SAÍDAS!$H:$H,E$40)+SUMIFS(AJUSTE!$D:$D,AJUSTE!$B:$B,$B131,AJUSTE!$H:$H,E$40)</f>
        <v>0</v>
      </c>
      <c r="G131" s="161">
        <f>F131+SUMIFS(ENTRADAS!$D:$D,ENTRADAS!$B:$B,$B131,ENTRADAS!$I:$I,F$40)-SUMIFS(SAÍDAS!$D:$D,SAÍDAS!$B:$B,$B131,SAÍDAS!$H:$H,F$40)+SUMIFS(AJUSTE!$D:$D,AJUSTE!$B:$B,$B131,AJUSTE!$H:$H,F$40)</f>
        <v>0</v>
      </c>
      <c r="H131" s="161">
        <f>G131+SUMIFS(ENTRADAS!$D:$D,ENTRADAS!$B:$B,$B131,ENTRADAS!$I:$I,G$40)-SUMIFS(SAÍDAS!$D:$D,SAÍDAS!$B:$B,$B131,SAÍDAS!$H:$H,G$40)+SUMIFS(AJUSTE!$D:$D,AJUSTE!$B:$B,$B131,AJUSTE!$H:$H,G$40)</f>
        <v>0</v>
      </c>
      <c r="I131" s="161">
        <f>H131+SUMIFS(ENTRADAS!$D:$D,ENTRADAS!$B:$B,$B131,ENTRADAS!$I:$I,H$40)-SUMIFS(SAÍDAS!$D:$D,SAÍDAS!$B:$B,$B131,SAÍDAS!$H:$H,H$40)+SUMIFS(AJUSTE!$D:$D,AJUSTE!$B:$B,$B131,AJUSTE!$H:$H,H$40)</f>
        <v>0</v>
      </c>
      <c r="J131" s="161">
        <f>I131+SUMIFS(ENTRADAS!$D:$D,ENTRADAS!$B:$B,$B131,ENTRADAS!$I:$I,I$40)-SUMIFS(SAÍDAS!$D:$D,SAÍDAS!$B:$B,$B131,SAÍDAS!$H:$H,I$40)+SUMIFS(AJUSTE!$D:$D,AJUSTE!$B:$B,$B131,AJUSTE!$H:$H,I$40)</f>
        <v>0</v>
      </c>
      <c r="K131" s="161">
        <f>J131+SUMIFS(ENTRADAS!$D:$D,ENTRADAS!$B:$B,$B131,ENTRADAS!$I:$I,J$40)-SUMIFS(SAÍDAS!$D:$D,SAÍDAS!$B:$B,$B131,SAÍDAS!$H:$H,J$40)+SUMIFS(AJUSTE!$D:$D,AJUSTE!$B:$B,$B131,AJUSTE!$H:$H,J$40)</f>
        <v>0</v>
      </c>
      <c r="L131" s="161">
        <f>K131+SUMIFS(ENTRADAS!$D:$D,ENTRADAS!$B:$B,$B131,ENTRADAS!$I:$I,K$40)-SUMIFS(SAÍDAS!$D:$D,SAÍDAS!$B:$B,$B131,SAÍDAS!$H:$H,K$40)+SUMIFS(AJUSTE!$D:$D,AJUSTE!$B:$B,$B131,AJUSTE!$H:$H,K$40)</f>
        <v>0</v>
      </c>
      <c r="M131" s="161">
        <f>L131+SUMIFS(ENTRADAS!$D:$D,ENTRADAS!$B:$B,$B131,ENTRADAS!$I:$I,L$40)-SUMIFS(SAÍDAS!$D:$D,SAÍDAS!$B:$B,$B131,SAÍDAS!$H:$H,L$40)+SUMIFS(AJUSTE!$D:$D,AJUSTE!$B:$B,$B131,AJUSTE!$H:$H,L$40)</f>
        <v>0</v>
      </c>
      <c r="N131" s="161">
        <f>M131+SUMIFS(ENTRADAS!$D:$D,ENTRADAS!$B:$B,$B131,ENTRADAS!$I:$I,M$40)-SUMIFS(SAÍDAS!$D:$D,SAÍDAS!$B:$B,$B131,SAÍDAS!$H:$H,M$40)+SUMIFS(AJUSTE!$D:$D,AJUSTE!$B:$B,$B131,AJUSTE!$H:$H,M$40)</f>
        <v>0</v>
      </c>
      <c r="P131" s="160">
        <f>CADASTRO!A95</f>
        <v>0</v>
      </c>
      <c r="Q131" s="160">
        <f>CADASTRO!B95</f>
        <v>0</v>
      </c>
      <c r="R131" s="161">
        <f ca="1">IF(R$39&gt;=$AD$39,0,SUMIFS(SAÍDAS!$D:$D,SAÍDAS!$B:$B,Base!$Q131,SAÍDAS!$H:$H,Base!R$40))</f>
        <v>0</v>
      </c>
      <c r="S131" s="161">
        <f ca="1">IF(S$39&gt;=$AD$39,0,SUMIFS(SAÍDAS!$D:$D,SAÍDAS!$B:$B,Base!$Q131,SAÍDAS!$H:$H,Base!S$40))</f>
        <v>0</v>
      </c>
      <c r="T131" s="161">
        <f ca="1">IF(T$39&gt;=$AD$39,0,SUMIFS(SAÍDAS!$D:$D,SAÍDAS!$B:$B,Base!$Q131,SAÍDAS!$H:$H,Base!T$40))</f>
        <v>0</v>
      </c>
      <c r="U131" s="161">
        <f ca="1">IF(U$39&gt;=$AD$39,0,SUMIFS(SAÍDAS!$D:$D,SAÍDAS!$B:$B,Base!$Q131,SAÍDAS!$H:$H,Base!U$40))</f>
        <v>0</v>
      </c>
      <c r="V131" s="161">
        <f ca="1">IF(V$39&gt;=$AD$39,0,SUMIFS(SAÍDAS!$D:$D,SAÍDAS!$B:$B,Base!$Q131,SAÍDAS!$H:$H,Base!V$40))</f>
        <v>0</v>
      </c>
      <c r="W131" s="161">
        <f ca="1">IF(W$39&gt;=$AD$39,0,SUMIFS(SAÍDAS!$D:$D,SAÍDAS!$B:$B,Base!$Q131,SAÍDAS!$H:$H,Base!W$40))</f>
        <v>0</v>
      </c>
      <c r="X131" s="161">
        <f ca="1">IF(X$39&gt;=$AD$39,0,SUMIFS(SAÍDAS!$D:$D,SAÍDAS!$B:$B,Base!$Q131,SAÍDAS!$H:$H,Base!X$40))</f>
        <v>0</v>
      </c>
      <c r="Y131" s="161">
        <f ca="1">IF(Y$39&gt;=$AD$39,0,SUMIFS(SAÍDAS!$D:$D,SAÍDAS!$B:$B,Base!$Q131,SAÍDAS!$H:$H,Base!Y$40))</f>
        <v>0</v>
      </c>
      <c r="Z131" s="161">
        <f ca="1">IF(Z$39&gt;=$AD$39,0,SUMIFS(SAÍDAS!$D:$D,SAÍDAS!$B:$B,Base!$Q131,SAÍDAS!$H:$H,Base!Z$40))</f>
        <v>0</v>
      </c>
      <c r="AA131" s="161">
        <f ca="1">IF(AA$39&gt;=$AD$39,0,SUMIFS(SAÍDAS!$D:$D,SAÍDAS!$B:$B,Base!$Q131,SAÍDAS!$H:$H,Base!AA$40))</f>
        <v>0</v>
      </c>
      <c r="AB131" s="161">
        <f ca="1">IF(AB$39&gt;=$AD$39,0,SUMIFS(SAÍDAS!$D:$D,SAÍDAS!$B:$B,Base!$Q131,SAÍDAS!$H:$H,Base!AB$40))</f>
        <v>0</v>
      </c>
      <c r="AC131" s="161">
        <f ca="1">IF(AC$39&gt;=$AD$39,0,SUMIFS(SAÍDAS!$D:$D,SAÍDAS!$B:$B,Base!$Q131,SAÍDAS!$H:$H,Base!AC$40))</f>
        <v>0</v>
      </c>
      <c r="AD131" s="160">
        <f t="shared" ca="1" si="9"/>
        <v>0</v>
      </c>
    </row>
    <row r="132" spans="1:30" x14ac:dyDescent="0.25">
      <c r="A132" s="160">
        <f>CADASTRO!A96</f>
        <v>0</v>
      </c>
      <c r="B132" s="160">
        <f>CADASTRO!B96</f>
        <v>0</v>
      </c>
      <c r="C132" s="161">
        <f>CADASTRO!D96</f>
        <v>0</v>
      </c>
      <c r="D132" s="161">
        <f>C132+SUMIFS(ENTRADAS!$D:$D,ENTRADAS!$B:$B,$B132,ENTRADAS!$I:$I,C$40)-SUMIFS(SAÍDAS!$D:$D,SAÍDAS!$B:$B,$B132,SAÍDAS!$H:$H,C$40)+SUMIFS(AJUSTE!$D:$D,AJUSTE!$B:$B,$B132,AJUSTE!$H:$H,C$40)</f>
        <v>0</v>
      </c>
      <c r="E132" s="161">
        <f>D132+SUMIFS(ENTRADAS!$D:$D,ENTRADAS!$B:$B,$B132,ENTRADAS!$I:$I,D$40)-SUMIFS(SAÍDAS!$D:$D,SAÍDAS!$B:$B,$B132,SAÍDAS!$H:$H,D$40)+SUMIFS(AJUSTE!$D:$D,AJUSTE!$B:$B,$B132,AJUSTE!$H:$H,D$40)</f>
        <v>0</v>
      </c>
      <c r="F132" s="161">
        <f>E132+SUMIFS(ENTRADAS!$D:$D,ENTRADAS!$B:$B,$B132,ENTRADAS!$I:$I,E$40)-SUMIFS(SAÍDAS!$D:$D,SAÍDAS!$B:$B,$B132,SAÍDAS!$H:$H,E$40)+SUMIFS(AJUSTE!$D:$D,AJUSTE!$B:$B,$B132,AJUSTE!$H:$H,E$40)</f>
        <v>0</v>
      </c>
      <c r="G132" s="161">
        <f>F132+SUMIFS(ENTRADAS!$D:$D,ENTRADAS!$B:$B,$B132,ENTRADAS!$I:$I,F$40)-SUMIFS(SAÍDAS!$D:$D,SAÍDAS!$B:$B,$B132,SAÍDAS!$H:$H,F$40)+SUMIFS(AJUSTE!$D:$D,AJUSTE!$B:$B,$B132,AJUSTE!$H:$H,F$40)</f>
        <v>0</v>
      </c>
      <c r="H132" s="161">
        <f>G132+SUMIFS(ENTRADAS!$D:$D,ENTRADAS!$B:$B,$B132,ENTRADAS!$I:$I,G$40)-SUMIFS(SAÍDAS!$D:$D,SAÍDAS!$B:$B,$B132,SAÍDAS!$H:$H,G$40)+SUMIFS(AJUSTE!$D:$D,AJUSTE!$B:$B,$B132,AJUSTE!$H:$H,G$40)</f>
        <v>0</v>
      </c>
      <c r="I132" s="161">
        <f>H132+SUMIFS(ENTRADAS!$D:$D,ENTRADAS!$B:$B,$B132,ENTRADAS!$I:$I,H$40)-SUMIFS(SAÍDAS!$D:$D,SAÍDAS!$B:$B,$B132,SAÍDAS!$H:$H,H$40)+SUMIFS(AJUSTE!$D:$D,AJUSTE!$B:$B,$B132,AJUSTE!$H:$H,H$40)</f>
        <v>0</v>
      </c>
      <c r="J132" s="161">
        <f>I132+SUMIFS(ENTRADAS!$D:$D,ENTRADAS!$B:$B,$B132,ENTRADAS!$I:$I,I$40)-SUMIFS(SAÍDAS!$D:$D,SAÍDAS!$B:$B,$B132,SAÍDAS!$H:$H,I$40)+SUMIFS(AJUSTE!$D:$D,AJUSTE!$B:$B,$B132,AJUSTE!$H:$H,I$40)</f>
        <v>0</v>
      </c>
      <c r="K132" s="161">
        <f>J132+SUMIFS(ENTRADAS!$D:$D,ENTRADAS!$B:$B,$B132,ENTRADAS!$I:$I,J$40)-SUMIFS(SAÍDAS!$D:$D,SAÍDAS!$B:$B,$B132,SAÍDAS!$H:$H,J$40)+SUMIFS(AJUSTE!$D:$D,AJUSTE!$B:$B,$B132,AJUSTE!$H:$H,J$40)</f>
        <v>0</v>
      </c>
      <c r="L132" s="161">
        <f>K132+SUMIFS(ENTRADAS!$D:$D,ENTRADAS!$B:$B,$B132,ENTRADAS!$I:$I,K$40)-SUMIFS(SAÍDAS!$D:$D,SAÍDAS!$B:$B,$B132,SAÍDAS!$H:$H,K$40)+SUMIFS(AJUSTE!$D:$D,AJUSTE!$B:$B,$B132,AJUSTE!$H:$H,K$40)</f>
        <v>0</v>
      </c>
      <c r="M132" s="161">
        <f>L132+SUMIFS(ENTRADAS!$D:$D,ENTRADAS!$B:$B,$B132,ENTRADAS!$I:$I,L$40)-SUMIFS(SAÍDAS!$D:$D,SAÍDAS!$B:$B,$B132,SAÍDAS!$H:$H,L$40)+SUMIFS(AJUSTE!$D:$D,AJUSTE!$B:$B,$B132,AJUSTE!$H:$H,L$40)</f>
        <v>0</v>
      </c>
      <c r="N132" s="161">
        <f>M132+SUMIFS(ENTRADAS!$D:$D,ENTRADAS!$B:$B,$B132,ENTRADAS!$I:$I,M$40)-SUMIFS(SAÍDAS!$D:$D,SAÍDAS!$B:$B,$B132,SAÍDAS!$H:$H,M$40)+SUMIFS(AJUSTE!$D:$D,AJUSTE!$B:$B,$B132,AJUSTE!$H:$H,M$40)</f>
        <v>0</v>
      </c>
      <c r="P132" s="160">
        <f>CADASTRO!A96</f>
        <v>0</v>
      </c>
      <c r="Q132" s="160">
        <f>CADASTRO!B96</f>
        <v>0</v>
      </c>
      <c r="R132" s="161">
        <f ca="1">IF(R$39&gt;=$AD$39,0,SUMIFS(SAÍDAS!$D:$D,SAÍDAS!$B:$B,Base!$Q132,SAÍDAS!$H:$H,Base!R$40))</f>
        <v>0</v>
      </c>
      <c r="S132" s="161">
        <f ca="1">IF(S$39&gt;=$AD$39,0,SUMIFS(SAÍDAS!$D:$D,SAÍDAS!$B:$B,Base!$Q132,SAÍDAS!$H:$H,Base!S$40))</f>
        <v>0</v>
      </c>
      <c r="T132" s="161">
        <f ca="1">IF(T$39&gt;=$AD$39,0,SUMIFS(SAÍDAS!$D:$D,SAÍDAS!$B:$B,Base!$Q132,SAÍDAS!$H:$H,Base!T$40))</f>
        <v>0</v>
      </c>
      <c r="U132" s="161">
        <f ca="1">IF(U$39&gt;=$AD$39,0,SUMIFS(SAÍDAS!$D:$D,SAÍDAS!$B:$B,Base!$Q132,SAÍDAS!$H:$H,Base!U$40))</f>
        <v>0</v>
      </c>
      <c r="V132" s="161">
        <f ca="1">IF(V$39&gt;=$AD$39,0,SUMIFS(SAÍDAS!$D:$D,SAÍDAS!$B:$B,Base!$Q132,SAÍDAS!$H:$H,Base!V$40))</f>
        <v>0</v>
      </c>
      <c r="W132" s="161">
        <f ca="1">IF(W$39&gt;=$AD$39,0,SUMIFS(SAÍDAS!$D:$D,SAÍDAS!$B:$B,Base!$Q132,SAÍDAS!$H:$H,Base!W$40))</f>
        <v>0</v>
      </c>
      <c r="X132" s="161">
        <f ca="1">IF(X$39&gt;=$AD$39,0,SUMIFS(SAÍDAS!$D:$D,SAÍDAS!$B:$B,Base!$Q132,SAÍDAS!$H:$H,Base!X$40))</f>
        <v>0</v>
      </c>
      <c r="Y132" s="161">
        <f ca="1">IF(Y$39&gt;=$AD$39,0,SUMIFS(SAÍDAS!$D:$D,SAÍDAS!$B:$B,Base!$Q132,SAÍDAS!$H:$H,Base!Y$40))</f>
        <v>0</v>
      </c>
      <c r="Z132" s="161">
        <f ca="1">IF(Z$39&gt;=$AD$39,0,SUMIFS(SAÍDAS!$D:$D,SAÍDAS!$B:$B,Base!$Q132,SAÍDAS!$H:$H,Base!Z$40))</f>
        <v>0</v>
      </c>
      <c r="AA132" s="161">
        <f ca="1">IF(AA$39&gt;=$AD$39,0,SUMIFS(SAÍDAS!$D:$D,SAÍDAS!$B:$B,Base!$Q132,SAÍDAS!$H:$H,Base!AA$40))</f>
        <v>0</v>
      </c>
      <c r="AB132" s="161">
        <f ca="1">IF(AB$39&gt;=$AD$39,0,SUMIFS(SAÍDAS!$D:$D,SAÍDAS!$B:$B,Base!$Q132,SAÍDAS!$H:$H,Base!AB$40))</f>
        <v>0</v>
      </c>
      <c r="AC132" s="161">
        <f ca="1">IF(AC$39&gt;=$AD$39,0,SUMIFS(SAÍDAS!$D:$D,SAÍDAS!$B:$B,Base!$Q132,SAÍDAS!$H:$H,Base!AC$40))</f>
        <v>0</v>
      </c>
      <c r="AD132" s="160">
        <f t="shared" ca="1" si="9"/>
        <v>0</v>
      </c>
    </row>
    <row r="133" spans="1:30" x14ac:dyDescent="0.25">
      <c r="A133" s="160">
        <f>CADASTRO!A97</f>
        <v>0</v>
      </c>
      <c r="B133" s="160">
        <f>CADASTRO!B97</f>
        <v>0</v>
      </c>
      <c r="C133" s="161">
        <f>CADASTRO!D97</f>
        <v>0</v>
      </c>
      <c r="D133" s="161">
        <f>C133+SUMIFS(ENTRADAS!$D:$D,ENTRADAS!$B:$B,$B133,ENTRADAS!$I:$I,C$40)-SUMIFS(SAÍDAS!$D:$D,SAÍDAS!$B:$B,$B133,SAÍDAS!$H:$H,C$40)+SUMIFS(AJUSTE!$D:$D,AJUSTE!$B:$B,$B133,AJUSTE!$H:$H,C$40)</f>
        <v>0</v>
      </c>
      <c r="E133" s="161">
        <f>D133+SUMIFS(ENTRADAS!$D:$D,ENTRADAS!$B:$B,$B133,ENTRADAS!$I:$I,D$40)-SUMIFS(SAÍDAS!$D:$D,SAÍDAS!$B:$B,$B133,SAÍDAS!$H:$H,D$40)+SUMIFS(AJUSTE!$D:$D,AJUSTE!$B:$B,$B133,AJUSTE!$H:$H,D$40)</f>
        <v>0</v>
      </c>
      <c r="F133" s="161">
        <f>E133+SUMIFS(ENTRADAS!$D:$D,ENTRADAS!$B:$B,$B133,ENTRADAS!$I:$I,E$40)-SUMIFS(SAÍDAS!$D:$D,SAÍDAS!$B:$B,$B133,SAÍDAS!$H:$H,E$40)+SUMIFS(AJUSTE!$D:$D,AJUSTE!$B:$B,$B133,AJUSTE!$H:$H,E$40)</f>
        <v>0</v>
      </c>
      <c r="G133" s="161">
        <f>F133+SUMIFS(ENTRADAS!$D:$D,ENTRADAS!$B:$B,$B133,ENTRADAS!$I:$I,F$40)-SUMIFS(SAÍDAS!$D:$D,SAÍDAS!$B:$B,$B133,SAÍDAS!$H:$H,F$40)+SUMIFS(AJUSTE!$D:$D,AJUSTE!$B:$B,$B133,AJUSTE!$H:$H,F$40)</f>
        <v>0</v>
      </c>
      <c r="H133" s="161">
        <f>G133+SUMIFS(ENTRADAS!$D:$D,ENTRADAS!$B:$B,$B133,ENTRADAS!$I:$I,G$40)-SUMIFS(SAÍDAS!$D:$D,SAÍDAS!$B:$B,$B133,SAÍDAS!$H:$H,G$40)+SUMIFS(AJUSTE!$D:$D,AJUSTE!$B:$B,$B133,AJUSTE!$H:$H,G$40)</f>
        <v>0</v>
      </c>
      <c r="I133" s="161">
        <f>H133+SUMIFS(ENTRADAS!$D:$D,ENTRADAS!$B:$B,$B133,ENTRADAS!$I:$I,H$40)-SUMIFS(SAÍDAS!$D:$D,SAÍDAS!$B:$B,$B133,SAÍDAS!$H:$H,H$40)+SUMIFS(AJUSTE!$D:$D,AJUSTE!$B:$B,$B133,AJUSTE!$H:$H,H$40)</f>
        <v>0</v>
      </c>
      <c r="J133" s="161">
        <f>I133+SUMIFS(ENTRADAS!$D:$D,ENTRADAS!$B:$B,$B133,ENTRADAS!$I:$I,I$40)-SUMIFS(SAÍDAS!$D:$D,SAÍDAS!$B:$B,$B133,SAÍDAS!$H:$H,I$40)+SUMIFS(AJUSTE!$D:$D,AJUSTE!$B:$B,$B133,AJUSTE!$H:$H,I$40)</f>
        <v>0</v>
      </c>
      <c r="K133" s="161">
        <f>J133+SUMIFS(ENTRADAS!$D:$D,ENTRADAS!$B:$B,$B133,ENTRADAS!$I:$I,J$40)-SUMIFS(SAÍDAS!$D:$D,SAÍDAS!$B:$B,$B133,SAÍDAS!$H:$H,J$40)+SUMIFS(AJUSTE!$D:$D,AJUSTE!$B:$B,$B133,AJUSTE!$H:$H,J$40)</f>
        <v>0</v>
      </c>
      <c r="L133" s="161">
        <f>K133+SUMIFS(ENTRADAS!$D:$D,ENTRADAS!$B:$B,$B133,ENTRADAS!$I:$I,K$40)-SUMIFS(SAÍDAS!$D:$D,SAÍDAS!$B:$B,$B133,SAÍDAS!$H:$H,K$40)+SUMIFS(AJUSTE!$D:$D,AJUSTE!$B:$B,$B133,AJUSTE!$H:$H,K$40)</f>
        <v>0</v>
      </c>
      <c r="M133" s="161">
        <f>L133+SUMIFS(ENTRADAS!$D:$D,ENTRADAS!$B:$B,$B133,ENTRADAS!$I:$I,L$40)-SUMIFS(SAÍDAS!$D:$D,SAÍDAS!$B:$B,$B133,SAÍDAS!$H:$H,L$40)+SUMIFS(AJUSTE!$D:$D,AJUSTE!$B:$B,$B133,AJUSTE!$H:$H,L$40)</f>
        <v>0</v>
      </c>
      <c r="N133" s="161">
        <f>M133+SUMIFS(ENTRADAS!$D:$D,ENTRADAS!$B:$B,$B133,ENTRADAS!$I:$I,M$40)-SUMIFS(SAÍDAS!$D:$D,SAÍDAS!$B:$B,$B133,SAÍDAS!$H:$H,M$40)+SUMIFS(AJUSTE!$D:$D,AJUSTE!$B:$B,$B133,AJUSTE!$H:$H,M$40)</f>
        <v>0</v>
      </c>
      <c r="P133" s="160">
        <f>CADASTRO!A97</f>
        <v>0</v>
      </c>
      <c r="Q133" s="160">
        <f>CADASTRO!B97</f>
        <v>0</v>
      </c>
      <c r="R133" s="161">
        <f ca="1">IF(R$39&gt;=$AD$39,0,SUMIFS(SAÍDAS!$D:$D,SAÍDAS!$B:$B,Base!$Q133,SAÍDAS!$H:$H,Base!R$40))</f>
        <v>0</v>
      </c>
      <c r="S133" s="161">
        <f ca="1">IF(S$39&gt;=$AD$39,0,SUMIFS(SAÍDAS!$D:$D,SAÍDAS!$B:$B,Base!$Q133,SAÍDAS!$H:$H,Base!S$40))</f>
        <v>0</v>
      </c>
      <c r="T133" s="161">
        <f ca="1">IF(T$39&gt;=$AD$39,0,SUMIFS(SAÍDAS!$D:$D,SAÍDAS!$B:$B,Base!$Q133,SAÍDAS!$H:$H,Base!T$40))</f>
        <v>0</v>
      </c>
      <c r="U133" s="161">
        <f ca="1">IF(U$39&gt;=$AD$39,0,SUMIFS(SAÍDAS!$D:$D,SAÍDAS!$B:$B,Base!$Q133,SAÍDAS!$H:$H,Base!U$40))</f>
        <v>0</v>
      </c>
      <c r="V133" s="161">
        <f ca="1">IF(V$39&gt;=$AD$39,0,SUMIFS(SAÍDAS!$D:$D,SAÍDAS!$B:$B,Base!$Q133,SAÍDAS!$H:$H,Base!V$40))</f>
        <v>0</v>
      </c>
      <c r="W133" s="161">
        <f ca="1">IF(W$39&gt;=$AD$39,0,SUMIFS(SAÍDAS!$D:$D,SAÍDAS!$B:$B,Base!$Q133,SAÍDAS!$H:$H,Base!W$40))</f>
        <v>0</v>
      </c>
      <c r="X133" s="161">
        <f ca="1">IF(X$39&gt;=$AD$39,0,SUMIFS(SAÍDAS!$D:$D,SAÍDAS!$B:$B,Base!$Q133,SAÍDAS!$H:$H,Base!X$40))</f>
        <v>0</v>
      </c>
      <c r="Y133" s="161">
        <f ca="1">IF(Y$39&gt;=$AD$39,0,SUMIFS(SAÍDAS!$D:$D,SAÍDAS!$B:$B,Base!$Q133,SAÍDAS!$H:$H,Base!Y$40))</f>
        <v>0</v>
      </c>
      <c r="Z133" s="161">
        <f ca="1">IF(Z$39&gt;=$AD$39,0,SUMIFS(SAÍDAS!$D:$D,SAÍDAS!$B:$B,Base!$Q133,SAÍDAS!$H:$H,Base!Z$40))</f>
        <v>0</v>
      </c>
      <c r="AA133" s="161">
        <f ca="1">IF(AA$39&gt;=$AD$39,0,SUMIFS(SAÍDAS!$D:$D,SAÍDAS!$B:$B,Base!$Q133,SAÍDAS!$H:$H,Base!AA$40))</f>
        <v>0</v>
      </c>
      <c r="AB133" s="161">
        <f ca="1">IF(AB$39&gt;=$AD$39,0,SUMIFS(SAÍDAS!$D:$D,SAÍDAS!$B:$B,Base!$Q133,SAÍDAS!$H:$H,Base!AB$40))</f>
        <v>0</v>
      </c>
      <c r="AC133" s="161">
        <f ca="1">IF(AC$39&gt;=$AD$39,0,SUMIFS(SAÍDAS!$D:$D,SAÍDAS!$B:$B,Base!$Q133,SAÍDAS!$H:$H,Base!AC$40))</f>
        <v>0</v>
      </c>
      <c r="AD133" s="160">
        <f t="shared" ca="1" si="9"/>
        <v>0</v>
      </c>
    </row>
    <row r="134" spans="1:30" x14ac:dyDescent="0.25">
      <c r="A134" s="160">
        <f>CADASTRO!A98</f>
        <v>0</v>
      </c>
      <c r="B134" s="160">
        <f>CADASTRO!B98</f>
        <v>0</v>
      </c>
      <c r="C134" s="161">
        <f>CADASTRO!D98</f>
        <v>0</v>
      </c>
      <c r="D134" s="161">
        <f>C134+SUMIFS(ENTRADAS!$D:$D,ENTRADAS!$B:$B,$B134,ENTRADAS!$I:$I,C$40)-SUMIFS(SAÍDAS!$D:$D,SAÍDAS!$B:$B,$B134,SAÍDAS!$H:$H,C$40)+SUMIFS(AJUSTE!$D:$D,AJUSTE!$B:$B,$B134,AJUSTE!$H:$H,C$40)</f>
        <v>0</v>
      </c>
      <c r="E134" s="161">
        <f>D134+SUMIFS(ENTRADAS!$D:$D,ENTRADAS!$B:$B,$B134,ENTRADAS!$I:$I,D$40)-SUMIFS(SAÍDAS!$D:$D,SAÍDAS!$B:$B,$B134,SAÍDAS!$H:$H,D$40)+SUMIFS(AJUSTE!$D:$D,AJUSTE!$B:$B,$B134,AJUSTE!$H:$H,D$40)</f>
        <v>0</v>
      </c>
      <c r="F134" s="161">
        <f>E134+SUMIFS(ENTRADAS!$D:$D,ENTRADAS!$B:$B,$B134,ENTRADAS!$I:$I,E$40)-SUMIFS(SAÍDAS!$D:$D,SAÍDAS!$B:$B,$B134,SAÍDAS!$H:$H,E$40)+SUMIFS(AJUSTE!$D:$D,AJUSTE!$B:$B,$B134,AJUSTE!$H:$H,E$40)</f>
        <v>0</v>
      </c>
      <c r="G134" s="161">
        <f>F134+SUMIFS(ENTRADAS!$D:$D,ENTRADAS!$B:$B,$B134,ENTRADAS!$I:$I,F$40)-SUMIFS(SAÍDAS!$D:$D,SAÍDAS!$B:$B,$B134,SAÍDAS!$H:$H,F$40)+SUMIFS(AJUSTE!$D:$D,AJUSTE!$B:$B,$B134,AJUSTE!$H:$H,F$40)</f>
        <v>0</v>
      </c>
      <c r="H134" s="161">
        <f>G134+SUMIFS(ENTRADAS!$D:$D,ENTRADAS!$B:$B,$B134,ENTRADAS!$I:$I,G$40)-SUMIFS(SAÍDAS!$D:$D,SAÍDAS!$B:$B,$B134,SAÍDAS!$H:$H,G$40)+SUMIFS(AJUSTE!$D:$D,AJUSTE!$B:$B,$B134,AJUSTE!$H:$H,G$40)</f>
        <v>0</v>
      </c>
      <c r="I134" s="161">
        <f>H134+SUMIFS(ENTRADAS!$D:$D,ENTRADAS!$B:$B,$B134,ENTRADAS!$I:$I,H$40)-SUMIFS(SAÍDAS!$D:$D,SAÍDAS!$B:$B,$B134,SAÍDAS!$H:$H,H$40)+SUMIFS(AJUSTE!$D:$D,AJUSTE!$B:$B,$B134,AJUSTE!$H:$H,H$40)</f>
        <v>0</v>
      </c>
      <c r="J134" s="161">
        <f>I134+SUMIFS(ENTRADAS!$D:$D,ENTRADAS!$B:$B,$B134,ENTRADAS!$I:$I,I$40)-SUMIFS(SAÍDAS!$D:$D,SAÍDAS!$B:$B,$B134,SAÍDAS!$H:$H,I$40)+SUMIFS(AJUSTE!$D:$D,AJUSTE!$B:$B,$B134,AJUSTE!$H:$H,I$40)</f>
        <v>0</v>
      </c>
      <c r="K134" s="161">
        <f>J134+SUMIFS(ENTRADAS!$D:$D,ENTRADAS!$B:$B,$B134,ENTRADAS!$I:$I,J$40)-SUMIFS(SAÍDAS!$D:$D,SAÍDAS!$B:$B,$B134,SAÍDAS!$H:$H,J$40)+SUMIFS(AJUSTE!$D:$D,AJUSTE!$B:$B,$B134,AJUSTE!$H:$H,J$40)</f>
        <v>0</v>
      </c>
      <c r="L134" s="161">
        <f>K134+SUMIFS(ENTRADAS!$D:$D,ENTRADAS!$B:$B,$B134,ENTRADAS!$I:$I,K$40)-SUMIFS(SAÍDAS!$D:$D,SAÍDAS!$B:$B,$B134,SAÍDAS!$H:$H,K$40)+SUMIFS(AJUSTE!$D:$D,AJUSTE!$B:$B,$B134,AJUSTE!$H:$H,K$40)</f>
        <v>0</v>
      </c>
      <c r="M134" s="161">
        <f>L134+SUMIFS(ENTRADAS!$D:$D,ENTRADAS!$B:$B,$B134,ENTRADAS!$I:$I,L$40)-SUMIFS(SAÍDAS!$D:$D,SAÍDAS!$B:$B,$B134,SAÍDAS!$H:$H,L$40)+SUMIFS(AJUSTE!$D:$D,AJUSTE!$B:$B,$B134,AJUSTE!$H:$H,L$40)</f>
        <v>0</v>
      </c>
      <c r="N134" s="161">
        <f>M134+SUMIFS(ENTRADAS!$D:$D,ENTRADAS!$B:$B,$B134,ENTRADAS!$I:$I,M$40)-SUMIFS(SAÍDAS!$D:$D,SAÍDAS!$B:$B,$B134,SAÍDAS!$H:$H,M$40)+SUMIFS(AJUSTE!$D:$D,AJUSTE!$B:$B,$B134,AJUSTE!$H:$H,M$40)</f>
        <v>0</v>
      </c>
      <c r="P134" s="160">
        <f>CADASTRO!A98</f>
        <v>0</v>
      </c>
      <c r="Q134" s="160">
        <f>CADASTRO!B98</f>
        <v>0</v>
      </c>
      <c r="R134" s="161">
        <f ca="1">IF(R$39&gt;=$AD$39,0,SUMIFS(SAÍDAS!$D:$D,SAÍDAS!$B:$B,Base!$Q134,SAÍDAS!$H:$H,Base!R$40))</f>
        <v>0</v>
      </c>
      <c r="S134" s="161">
        <f ca="1">IF(S$39&gt;=$AD$39,0,SUMIFS(SAÍDAS!$D:$D,SAÍDAS!$B:$B,Base!$Q134,SAÍDAS!$H:$H,Base!S$40))</f>
        <v>0</v>
      </c>
      <c r="T134" s="161">
        <f ca="1">IF(T$39&gt;=$AD$39,0,SUMIFS(SAÍDAS!$D:$D,SAÍDAS!$B:$B,Base!$Q134,SAÍDAS!$H:$H,Base!T$40))</f>
        <v>0</v>
      </c>
      <c r="U134" s="161">
        <f ca="1">IF(U$39&gt;=$AD$39,0,SUMIFS(SAÍDAS!$D:$D,SAÍDAS!$B:$B,Base!$Q134,SAÍDAS!$H:$H,Base!U$40))</f>
        <v>0</v>
      </c>
      <c r="V134" s="161">
        <f ca="1">IF(V$39&gt;=$AD$39,0,SUMIFS(SAÍDAS!$D:$D,SAÍDAS!$B:$B,Base!$Q134,SAÍDAS!$H:$H,Base!V$40))</f>
        <v>0</v>
      </c>
      <c r="W134" s="161">
        <f ca="1">IF(W$39&gt;=$AD$39,0,SUMIFS(SAÍDAS!$D:$D,SAÍDAS!$B:$B,Base!$Q134,SAÍDAS!$H:$H,Base!W$40))</f>
        <v>0</v>
      </c>
      <c r="X134" s="161">
        <f ca="1">IF(X$39&gt;=$AD$39,0,SUMIFS(SAÍDAS!$D:$D,SAÍDAS!$B:$B,Base!$Q134,SAÍDAS!$H:$H,Base!X$40))</f>
        <v>0</v>
      </c>
      <c r="Y134" s="161">
        <f ca="1">IF(Y$39&gt;=$AD$39,0,SUMIFS(SAÍDAS!$D:$D,SAÍDAS!$B:$B,Base!$Q134,SAÍDAS!$H:$H,Base!Y$40))</f>
        <v>0</v>
      </c>
      <c r="Z134" s="161">
        <f ca="1">IF(Z$39&gt;=$AD$39,0,SUMIFS(SAÍDAS!$D:$D,SAÍDAS!$B:$B,Base!$Q134,SAÍDAS!$H:$H,Base!Z$40))</f>
        <v>0</v>
      </c>
      <c r="AA134" s="161">
        <f ca="1">IF(AA$39&gt;=$AD$39,0,SUMIFS(SAÍDAS!$D:$D,SAÍDAS!$B:$B,Base!$Q134,SAÍDAS!$H:$H,Base!AA$40))</f>
        <v>0</v>
      </c>
      <c r="AB134" s="161">
        <f ca="1">IF(AB$39&gt;=$AD$39,0,SUMIFS(SAÍDAS!$D:$D,SAÍDAS!$B:$B,Base!$Q134,SAÍDAS!$H:$H,Base!AB$40))</f>
        <v>0</v>
      </c>
      <c r="AC134" s="161">
        <f ca="1">IF(AC$39&gt;=$AD$39,0,SUMIFS(SAÍDAS!$D:$D,SAÍDAS!$B:$B,Base!$Q134,SAÍDAS!$H:$H,Base!AC$40))</f>
        <v>0</v>
      </c>
      <c r="AD134" s="160">
        <f t="shared" ca="1" si="9"/>
        <v>0</v>
      </c>
    </row>
    <row r="135" spans="1:30" x14ac:dyDescent="0.25">
      <c r="A135" s="160">
        <f>CADASTRO!A99</f>
        <v>0</v>
      </c>
      <c r="B135" s="160">
        <f>CADASTRO!B99</f>
        <v>0</v>
      </c>
      <c r="C135" s="161">
        <f>CADASTRO!D99</f>
        <v>0</v>
      </c>
      <c r="D135" s="161">
        <f>C135+SUMIFS(ENTRADAS!$D:$D,ENTRADAS!$B:$B,$B135,ENTRADAS!$I:$I,C$40)-SUMIFS(SAÍDAS!$D:$D,SAÍDAS!$B:$B,$B135,SAÍDAS!$H:$H,C$40)+SUMIFS(AJUSTE!$D:$D,AJUSTE!$B:$B,$B135,AJUSTE!$H:$H,C$40)</f>
        <v>0</v>
      </c>
      <c r="E135" s="161">
        <f>D135+SUMIFS(ENTRADAS!$D:$D,ENTRADAS!$B:$B,$B135,ENTRADAS!$I:$I,D$40)-SUMIFS(SAÍDAS!$D:$D,SAÍDAS!$B:$B,$B135,SAÍDAS!$H:$H,D$40)+SUMIFS(AJUSTE!$D:$D,AJUSTE!$B:$B,$B135,AJUSTE!$H:$H,D$40)</f>
        <v>0</v>
      </c>
      <c r="F135" s="161">
        <f>E135+SUMIFS(ENTRADAS!$D:$D,ENTRADAS!$B:$B,$B135,ENTRADAS!$I:$I,E$40)-SUMIFS(SAÍDAS!$D:$D,SAÍDAS!$B:$B,$B135,SAÍDAS!$H:$H,E$40)+SUMIFS(AJUSTE!$D:$D,AJUSTE!$B:$B,$B135,AJUSTE!$H:$H,E$40)</f>
        <v>0</v>
      </c>
      <c r="G135" s="161">
        <f>F135+SUMIFS(ENTRADAS!$D:$D,ENTRADAS!$B:$B,$B135,ENTRADAS!$I:$I,F$40)-SUMIFS(SAÍDAS!$D:$D,SAÍDAS!$B:$B,$B135,SAÍDAS!$H:$H,F$40)+SUMIFS(AJUSTE!$D:$D,AJUSTE!$B:$B,$B135,AJUSTE!$H:$H,F$40)</f>
        <v>0</v>
      </c>
      <c r="H135" s="161">
        <f>G135+SUMIFS(ENTRADAS!$D:$D,ENTRADAS!$B:$B,$B135,ENTRADAS!$I:$I,G$40)-SUMIFS(SAÍDAS!$D:$D,SAÍDAS!$B:$B,$B135,SAÍDAS!$H:$H,G$40)+SUMIFS(AJUSTE!$D:$D,AJUSTE!$B:$B,$B135,AJUSTE!$H:$H,G$40)</f>
        <v>0</v>
      </c>
      <c r="I135" s="161">
        <f>H135+SUMIFS(ENTRADAS!$D:$D,ENTRADAS!$B:$B,$B135,ENTRADAS!$I:$I,H$40)-SUMIFS(SAÍDAS!$D:$D,SAÍDAS!$B:$B,$B135,SAÍDAS!$H:$H,H$40)+SUMIFS(AJUSTE!$D:$D,AJUSTE!$B:$B,$B135,AJUSTE!$H:$H,H$40)</f>
        <v>0</v>
      </c>
      <c r="J135" s="161">
        <f>I135+SUMIFS(ENTRADAS!$D:$D,ENTRADAS!$B:$B,$B135,ENTRADAS!$I:$I,I$40)-SUMIFS(SAÍDAS!$D:$D,SAÍDAS!$B:$B,$B135,SAÍDAS!$H:$H,I$40)+SUMIFS(AJUSTE!$D:$D,AJUSTE!$B:$B,$B135,AJUSTE!$H:$H,I$40)</f>
        <v>0</v>
      </c>
      <c r="K135" s="161">
        <f>J135+SUMIFS(ENTRADAS!$D:$D,ENTRADAS!$B:$B,$B135,ENTRADAS!$I:$I,J$40)-SUMIFS(SAÍDAS!$D:$D,SAÍDAS!$B:$B,$B135,SAÍDAS!$H:$H,J$40)+SUMIFS(AJUSTE!$D:$D,AJUSTE!$B:$B,$B135,AJUSTE!$H:$H,J$40)</f>
        <v>0</v>
      </c>
      <c r="L135" s="161">
        <f>K135+SUMIFS(ENTRADAS!$D:$D,ENTRADAS!$B:$B,$B135,ENTRADAS!$I:$I,K$40)-SUMIFS(SAÍDAS!$D:$D,SAÍDAS!$B:$B,$B135,SAÍDAS!$H:$H,K$40)+SUMIFS(AJUSTE!$D:$D,AJUSTE!$B:$B,$B135,AJUSTE!$H:$H,K$40)</f>
        <v>0</v>
      </c>
      <c r="M135" s="161">
        <f>L135+SUMIFS(ENTRADAS!$D:$D,ENTRADAS!$B:$B,$B135,ENTRADAS!$I:$I,L$40)-SUMIFS(SAÍDAS!$D:$D,SAÍDAS!$B:$B,$B135,SAÍDAS!$H:$H,L$40)+SUMIFS(AJUSTE!$D:$D,AJUSTE!$B:$B,$B135,AJUSTE!$H:$H,L$40)</f>
        <v>0</v>
      </c>
      <c r="N135" s="161">
        <f>M135+SUMIFS(ENTRADAS!$D:$D,ENTRADAS!$B:$B,$B135,ENTRADAS!$I:$I,M$40)-SUMIFS(SAÍDAS!$D:$D,SAÍDAS!$B:$B,$B135,SAÍDAS!$H:$H,M$40)+SUMIFS(AJUSTE!$D:$D,AJUSTE!$B:$B,$B135,AJUSTE!$H:$H,M$40)</f>
        <v>0</v>
      </c>
      <c r="P135" s="160">
        <f>CADASTRO!A99</f>
        <v>0</v>
      </c>
      <c r="Q135" s="160">
        <f>CADASTRO!B99</f>
        <v>0</v>
      </c>
      <c r="R135" s="161">
        <f ca="1">IF(R$39&gt;=$AD$39,0,SUMIFS(SAÍDAS!$D:$D,SAÍDAS!$B:$B,Base!$Q135,SAÍDAS!$H:$H,Base!R$40))</f>
        <v>0</v>
      </c>
      <c r="S135" s="161">
        <f ca="1">IF(S$39&gt;=$AD$39,0,SUMIFS(SAÍDAS!$D:$D,SAÍDAS!$B:$B,Base!$Q135,SAÍDAS!$H:$H,Base!S$40))</f>
        <v>0</v>
      </c>
      <c r="T135" s="161">
        <f ca="1">IF(T$39&gt;=$AD$39,0,SUMIFS(SAÍDAS!$D:$D,SAÍDAS!$B:$B,Base!$Q135,SAÍDAS!$H:$H,Base!T$40))</f>
        <v>0</v>
      </c>
      <c r="U135" s="161">
        <f ca="1">IF(U$39&gt;=$AD$39,0,SUMIFS(SAÍDAS!$D:$D,SAÍDAS!$B:$B,Base!$Q135,SAÍDAS!$H:$H,Base!U$40))</f>
        <v>0</v>
      </c>
      <c r="V135" s="161">
        <f ca="1">IF(V$39&gt;=$AD$39,0,SUMIFS(SAÍDAS!$D:$D,SAÍDAS!$B:$B,Base!$Q135,SAÍDAS!$H:$H,Base!V$40))</f>
        <v>0</v>
      </c>
      <c r="W135" s="161">
        <f ca="1">IF(W$39&gt;=$AD$39,0,SUMIFS(SAÍDAS!$D:$D,SAÍDAS!$B:$B,Base!$Q135,SAÍDAS!$H:$H,Base!W$40))</f>
        <v>0</v>
      </c>
      <c r="X135" s="161">
        <f ca="1">IF(X$39&gt;=$AD$39,0,SUMIFS(SAÍDAS!$D:$D,SAÍDAS!$B:$B,Base!$Q135,SAÍDAS!$H:$H,Base!X$40))</f>
        <v>0</v>
      </c>
      <c r="Y135" s="161">
        <f ca="1">IF(Y$39&gt;=$AD$39,0,SUMIFS(SAÍDAS!$D:$D,SAÍDAS!$B:$B,Base!$Q135,SAÍDAS!$H:$H,Base!Y$40))</f>
        <v>0</v>
      </c>
      <c r="Z135" s="161">
        <f ca="1">IF(Z$39&gt;=$AD$39,0,SUMIFS(SAÍDAS!$D:$D,SAÍDAS!$B:$B,Base!$Q135,SAÍDAS!$H:$H,Base!Z$40))</f>
        <v>0</v>
      </c>
      <c r="AA135" s="161">
        <f ca="1">IF(AA$39&gt;=$AD$39,0,SUMIFS(SAÍDAS!$D:$D,SAÍDAS!$B:$B,Base!$Q135,SAÍDAS!$H:$H,Base!AA$40))</f>
        <v>0</v>
      </c>
      <c r="AB135" s="161">
        <f ca="1">IF(AB$39&gt;=$AD$39,0,SUMIFS(SAÍDAS!$D:$D,SAÍDAS!$B:$B,Base!$Q135,SAÍDAS!$H:$H,Base!AB$40))</f>
        <v>0</v>
      </c>
      <c r="AC135" s="161">
        <f ca="1">IF(AC$39&gt;=$AD$39,0,SUMIFS(SAÍDAS!$D:$D,SAÍDAS!$B:$B,Base!$Q135,SAÍDAS!$H:$H,Base!AC$40))</f>
        <v>0</v>
      </c>
      <c r="AD135" s="160">
        <f t="shared" ca="1" si="9"/>
        <v>0</v>
      </c>
    </row>
    <row r="136" spans="1:30" x14ac:dyDescent="0.25">
      <c r="A136" s="160">
        <f>CADASTRO!A100</f>
        <v>0</v>
      </c>
      <c r="B136" s="160">
        <f>CADASTRO!B100</f>
        <v>0</v>
      </c>
      <c r="C136" s="161">
        <f>CADASTRO!D100</f>
        <v>0</v>
      </c>
      <c r="D136" s="161">
        <f>C136+SUMIFS(ENTRADAS!$D:$D,ENTRADAS!$B:$B,$B136,ENTRADAS!$I:$I,C$40)-SUMIFS(SAÍDAS!$D:$D,SAÍDAS!$B:$B,$B136,SAÍDAS!$H:$H,C$40)+SUMIFS(AJUSTE!$D:$D,AJUSTE!$B:$B,$B136,AJUSTE!$H:$H,C$40)</f>
        <v>0</v>
      </c>
      <c r="E136" s="161">
        <f>D136+SUMIFS(ENTRADAS!$D:$D,ENTRADAS!$B:$B,$B136,ENTRADAS!$I:$I,D$40)-SUMIFS(SAÍDAS!$D:$D,SAÍDAS!$B:$B,$B136,SAÍDAS!$H:$H,D$40)+SUMIFS(AJUSTE!$D:$D,AJUSTE!$B:$B,$B136,AJUSTE!$H:$H,D$40)</f>
        <v>0</v>
      </c>
      <c r="F136" s="161">
        <f>E136+SUMIFS(ENTRADAS!$D:$D,ENTRADAS!$B:$B,$B136,ENTRADAS!$I:$I,E$40)-SUMIFS(SAÍDAS!$D:$D,SAÍDAS!$B:$B,$B136,SAÍDAS!$H:$H,E$40)+SUMIFS(AJUSTE!$D:$D,AJUSTE!$B:$B,$B136,AJUSTE!$H:$H,E$40)</f>
        <v>0</v>
      </c>
      <c r="G136" s="161">
        <f>F136+SUMIFS(ENTRADAS!$D:$D,ENTRADAS!$B:$B,$B136,ENTRADAS!$I:$I,F$40)-SUMIFS(SAÍDAS!$D:$D,SAÍDAS!$B:$B,$B136,SAÍDAS!$H:$H,F$40)+SUMIFS(AJUSTE!$D:$D,AJUSTE!$B:$B,$B136,AJUSTE!$H:$H,F$40)</f>
        <v>0</v>
      </c>
      <c r="H136" s="161">
        <f>G136+SUMIFS(ENTRADAS!$D:$D,ENTRADAS!$B:$B,$B136,ENTRADAS!$I:$I,G$40)-SUMIFS(SAÍDAS!$D:$D,SAÍDAS!$B:$B,$B136,SAÍDAS!$H:$H,G$40)+SUMIFS(AJUSTE!$D:$D,AJUSTE!$B:$B,$B136,AJUSTE!$H:$H,G$40)</f>
        <v>0</v>
      </c>
      <c r="I136" s="161">
        <f>H136+SUMIFS(ENTRADAS!$D:$D,ENTRADAS!$B:$B,$B136,ENTRADAS!$I:$I,H$40)-SUMIFS(SAÍDAS!$D:$D,SAÍDAS!$B:$B,$B136,SAÍDAS!$H:$H,H$40)+SUMIFS(AJUSTE!$D:$D,AJUSTE!$B:$B,$B136,AJUSTE!$H:$H,H$40)</f>
        <v>0</v>
      </c>
      <c r="J136" s="161">
        <f>I136+SUMIFS(ENTRADAS!$D:$D,ENTRADAS!$B:$B,$B136,ENTRADAS!$I:$I,I$40)-SUMIFS(SAÍDAS!$D:$D,SAÍDAS!$B:$B,$B136,SAÍDAS!$H:$H,I$40)+SUMIFS(AJUSTE!$D:$D,AJUSTE!$B:$B,$B136,AJUSTE!$H:$H,I$40)</f>
        <v>0</v>
      </c>
      <c r="K136" s="161">
        <f>J136+SUMIFS(ENTRADAS!$D:$D,ENTRADAS!$B:$B,$B136,ENTRADAS!$I:$I,J$40)-SUMIFS(SAÍDAS!$D:$D,SAÍDAS!$B:$B,$B136,SAÍDAS!$H:$H,J$40)+SUMIFS(AJUSTE!$D:$D,AJUSTE!$B:$B,$B136,AJUSTE!$H:$H,J$40)</f>
        <v>0</v>
      </c>
      <c r="L136" s="161">
        <f>K136+SUMIFS(ENTRADAS!$D:$D,ENTRADAS!$B:$B,$B136,ENTRADAS!$I:$I,K$40)-SUMIFS(SAÍDAS!$D:$D,SAÍDAS!$B:$B,$B136,SAÍDAS!$H:$H,K$40)+SUMIFS(AJUSTE!$D:$D,AJUSTE!$B:$B,$B136,AJUSTE!$H:$H,K$40)</f>
        <v>0</v>
      </c>
      <c r="M136" s="161">
        <f>L136+SUMIFS(ENTRADAS!$D:$D,ENTRADAS!$B:$B,$B136,ENTRADAS!$I:$I,L$40)-SUMIFS(SAÍDAS!$D:$D,SAÍDAS!$B:$B,$B136,SAÍDAS!$H:$H,L$40)+SUMIFS(AJUSTE!$D:$D,AJUSTE!$B:$B,$B136,AJUSTE!$H:$H,L$40)</f>
        <v>0</v>
      </c>
      <c r="N136" s="161">
        <f>M136+SUMIFS(ENTRADAS!$D:$D,ENTRADAS!$B:$B,$B136,ENTRADAS!$I:$I,M$40)-SUMIFS(SAÍDAS!$D:$D,SAÍDAS!$B:$B,$B136,SAÍDAS!$H:$H,M$40)+SUMIFS(AJUSTE!$D:$D,AJUSTE!$B:$B,$B136,AJUSTE!$H:$H,M$40)</f>
        <v>0</v>
      </c>
      <c r="P136" s="160">
        <f>CADASTRO!A100</f>
        <v>0</v>
      </c>
      <c r="Q136" s="160">
        <f>CADASTRO!B100</f>
        <v>0</v>
      </c>
      <c r="R136" s="161">
        <f ca="1">IF(R$39&gt;=$AD$39,0,SUMIFS(SAÍDAS!$D:$D,SAÍDAS!$B:$B,Base!$Q136,SAÍDAS!$H:$H,Base!R$40))</f>
        <v>0</v>
      </c>
      <c r="S136" s="161">
        <f ca="1">IF(S$39&gt;=$AD$39,0,SUMIFS(SAÍDAS!$D:$D,SAÍDAS!$B:$B,Base!$Q136,SAÍDAS!$H:$H,Base!S$40))</f>
        <v>0</v>
      </c>
      <c r="T136" s="161">
        <f ca="1">IF(T$39&gt;=$AD$39,0,SUMIFS(SAÍDAS!$D:$D,SAÍDAS!$B:$B,Base!$Q136,SAÍDAS!$H:$H,Base!T$40))</f>
        <v>0</v>
      </c>
      <c r="U136" s="161">
        <f ca="1">IF(U$39&gt;=$AD$39,0,SUMIFS(SAÍDAS!$D:$D,SAÍDAS!$B:$B,Base!$Q136,SAÍDAS!$H:$H,Base!U$40))</f>
        <v>0</v>
      </c>
      <c r="V136" s="161">
        <f ca="1">IF(V$39&gt;=$AD$39,0,SUMIFS(SAÍDAS!$D:$D,SAÍDAS!$B:$B,Base!$Q136,SAÍDAS!$H:$H,Base!V$40))</f>
        <v>0</v>
      </c>
      <c r="W136" s="161">
        <f ca="1">IF(W$39&gt;=$AD$39,0,SUMIFS(SAÍDAS!$D:$D,SAÍDAS!$B:$B,Base!$Q136,SAÍDAS!$H:$H,Base!W$40))</f>
        <v>0</v>
      </c>
      <c r="X136" s="161">
        <f ca="1">IF(X$39&gt;=$AD$39,0,SUMIFS(SAÍDAS!$D:$D,SAÍDAS!$B:$B,Base!$Q136,SAÍDAS!$H:$H,Base!X$40))</f>
        <v>0</v>
      </c>
      <c r="Y136" s="161">
        <f ca="1">IF(Y$39&gt;=$AD$39,0,SUMIFS(SAÍDAS!$D:$D,SAÍDAS!$B:$B,Base!$Q136,SAÍDAS!$H:$H,Base!Y$40))</f>
        <v>0</v>
      </c>
      <c r="Z136" s="161">
        <f ca="1">IF(Z$39&gt;=$AD$39,0,SUMIFS(SAÍDAS!$D:$D,SAÍDAS!$B:$B,Base!$Q136,SAÍDAS!$H:$H,Base!Z$40))</f>
        <v>0</v>
      </c>
      <c r="AA136" s="161">
        <f ca="1">IF(AA$39&gt;=$AD$39,0,SUMIFS(SAÍDAS!$D:$D,SAÍDAS!$B:$B,Base!$Q136,SAÍDAS!$H:$H,Base!AA$40))</f>
        <v>0</v>
      </c>
      <c r="AB136" s="161">
        <f ca="1">IF(AB$39&gt;=$AD$39,0,SUMIFS(SAÍDAS!$D:$D,SAÍDAS!$B:$B,Base!$Q136,SAÍDAS!$H:$H,Base!AB$40))</f>
        <v>0</v>
      </c>
      <c r="AC136" s="161">
        <f ca="1">IF(AC$39&gt;=$AD$39,0,SUMIFS(SAÍDAS!$D:$D,SAÍDAS!$B:$B,Base!$Q136,SAÍDAS!$H:$H,Base!AC$40))</f>
        <v>0</v>
      </c>
      <c r="AD136" s="160">
        <f t="shared" ca="1" si="9"/>
        <v>0</v>
      </c>
    </row>
    <row r="137" spans="1:30" x14ac:dyDescent="0.25">
      <c r="A137" s="160">
        <f>CADASTRO!A101</f>
        <v>0</v>
      </c>
      <c r="B137" s="160">
        <f>CADASTRO!B101</f>
        <v>0</v>
      </c>
      <c r="C137" s="161">
        <f>CADASTRO!D101</f>
        <v>0</v>
      </c>
      <c r="D137" s="161">
        <f>C137+SUMIFS(ENTRADAS!$D:$D,ENTRADAS!$B:$B,$B137,ENTRADAS!$I:$I,C$40)-SUMIFS(SAÍDAS!$D:$D,SAÍDAS!$B:$B,$B137,SAÍDAS!$H:$H,C$40)+SUMIFS(AJUSTE!$D:$D,AJUSTE!$B:$B,$B137,AJUSTE!$H:$H,C$40)</f>
        <v>0</v>
      </c>
      <c r="E137" s="161">
        <f>D137+SUMIFS(ENTRADAS!$D:$D,ENTRADAS!$B:$B,$B137,ENTRADAS!$I:$I,D$40)-SUMIFS(SAÍDAS!$D:$D,SAÍDAS!$B:$B,$B137,SAÍDAS!$H:$H,D$40)+SUMIFS(AJUSTE!$D:$D,AJUSTE!$B:$B,$B137,AJUSTE!$H:$H,D$40)</f>
        <v>0</v>
      </c>
      <c r="F137" s="161">
        <f>E137+SUMIFS(ENTRADAS!$D:$D,ENTRADAS!$B:$B,$B137,ENTRADAS!$I:$I,E$40)-SUMIFS(SAÍDAS!$D:$D,SAÍDAS!$B:$B,$B137,SAÍDAS!$H:$H,E$40)+SUMIFS(AJUSTE!$D:$D,AJUSTE!$B:$B,$B137,AJUSTE!$H:$H,E$40)</f>
        <v>0</v>
      </c>
      <c r="G137" s="161">
        <f>F137+SUMIFS(ENTRADAS!$D:$D,ENTRADAS!$B:$B,$B137,ENTRADAS!$I:$I,F$40)-SUMIFS(SAÍDAS!$D:$D,SAÍDAS!$B:$B,$B137,SAÍDAS!$H:$H,F$40)+SUMIFS(AJUSTE!$D:$D,AJUSTE!$B:$B,$B137,AJUSTE!$H:$H,F$40)</f>
        <v>0</v>
      </c>
      <c r="H137" s="161">
        <f>G137+SUMIFS(ENTRADAS!$D:$D,ENTRADAS!$B:$B,$B137,ENTRADAS!$I:$I,G$40)-SUMIFS(SAÍDAS!$D:$D,SAÍDAS!$B:$B,$B137,SAÍDAS!$H:$H,G$40)+SUMIFS(AJUSTE!$D:$D,AJUSTE!$B:$B,$B137,AJUSTE!$H:$H,G$40)</f>
        <v>0</v>
      </c>
      <c r="I137" s="161">
        <f>H137+SUMIFS(ENTRADAS!$D:$D,ENTRADAS!$B:$B,$B137,ENTRADAS!$I:$I,H$40)-SUMIFS(SAÍDAS!$D:$D,SAÍDAS!$B:$B,$B137,SAÍDAS!$H:$H,H$40)+SUMIFS(AJUSTE!$D:$D,AJUSTE!$B:$B,$B137,AJUSTE!$H:$H,H$40)</f>
        <v>0</v>
      </c>
      <c r="J137" s="161">
        <f>I137+SUMIFS(ENTRADAS!$D:$D,ENTRADAS!$B:$B,$B137,ENTRADAS!$I:$I,I$40)-SUMIFS(SAÍDAS!$D:$D,SAÍDAS!$B:$B,$B137,SAÍDAS!$H:$H,I$40)+SUMIFS(AJUSTE!$D:$D,AJUSTE!$B:$B,$B137,AJUSTE!$H:$H,I$40)</f>
        <v>0</v>
      </c>
      <c r="K137" s="161">
        <f>J137+SUMIFS(ENTRADAS!$D:$D,ENTRADAS!$B:$B,$B137,ENTRADAS!$I:$I,J$40)-SUMIFS(SAÍDAS!$D:$D,SAÍDAS!$B:$B,$B137,SAÍDAS!$H:$H,J$40)+SUMIFS(AJUSTE!$D:$D,AJUSTE!$B:$B,$B137,AJUSTE!$H:$H,J$40)</f>
        <v>0</v>
      </c>
      <c r="L137" s="161">
        <f>K137+SUMIFS(ENTRADAS!$D:$D,ENTRADAS!$B:$B,$B137,ENTRADAS!$I:$I,K$40)-SUMIFS(SAÍDAS!$D:$D,SAÍDAS!$B:$B,$B137,SAÍDAS!$H:$H,K$40)+SUMIFS(AJUSTE!$D:$D,AJUSTE!$B:$B,$B137,AJUSTE!$H:$H,K$40)</f>
        <v>0</v>
      </c>
      <c r="M137" s="161">
        <f>L137+SUMIFS(ENTRADAS!$D:$D,ENTRADAS!$B:$B,$B137,ENTRADAS!$I:$I,L$40)-SUMIFS(SAÍDAS!$D:$D,SAÍDAS!$B:$B,$B137,SAÍDAS!$H:$H,L$40)+SUMIFS(AJUSTE!$D:$D,AJUSTE!$B:$B,$B137,AJUSTE!$H:$H,L$40)</f>
        <v>0</v>
      </c>
      <c r="N137" s="161">
        <f>M137+SUMIFS(ENTRADAS!$D:$D,ENTRADAS!$B:$B,$B137,ENTRADAS!$I:$I,M$40)-SUMIFS(SAÍDAS!$D:$D,SAÍDAS!$B:$B,$B137,SAÍDAS!$H:$H,M$40)+SUMIFS(AJUSTE!$D:$D,AJUSTE!$B:$B,$B137,AJUSTE!$H:$H,M$40)</f>
        <v>0</v>
      </c>
      <c r="P137" s="160">
        <f>CADASTRO!A101</f>
        <v>0</v>
      </c>
      <c r="Q137" s="160">
        <f>CADASTRO!B101</f>
        <v>0</v>
      </c>
      <c r="R137" s="161">
        <f ca="1">IF(R$39&gt;=$AD$39,0,SUMIFS(SAÍDAS!$D:$D,SAÍDAS!$B:$B,Base!$Q137,SAÍDAS!$H:$H,Base!R$40))</f>
        <v>0</v>
      </c>
      <c r="S137" s="161">
        <f ca="1">IF(S$39&gt;=$AD$39,0,SUMIFS(SAÍDAS!$D:$D,SAÍDAS!$B:$B,Base!$Q137,SAÍDAS!$H:$H,Base!S$40))</f>
        <v>0</v>
      </c>
      <c r="T137" s="161">
        <f ca="1">IF(T$39&gt;=$AD$39,0,SUMIFS(SAÍDAS!$D:$D,SAÍDAS!$B:$B,Base!$Q137,SAÍDAS!$H:$H,Base!T$40))</f>
        <v>0</v>
      </c>
      <c r="U137" s="161">
        <f ca="1">IF(U$39&gt;=$AD$39,0,SUMIFS(SAÍDAS!$D:$D,SAÍDAS!$B:$B,Base!$Q137,SAÍDAS!$H:$H,Base!U$40))</f>
        <v>0</v>
      </c>
      <c r="V137" s="161">
        <f ca="1">IF(V$39&gt;=$AD$39,0,SUMIFS(SAÍDAS!$D:$D,SAÍDAS!$B:$B,Base!$Q137,SAÍDAS!$H:$H,Base!V$40))</f>
        <v>0</v>
      </c>
      <c r="W137" s="161">
        <f ca="1">IF(W$39&gt;=$AD$39,0,SUMIFS(SAÍDAS!$D:$D,SAÍDAS!$B:$B,Base!$Q137,SAÍDAS!$H:$H,Base!W$40))</f>
        <v>0</v>
      </c>
      <c r="X137" s="161">
        <f ca="1">IF(X$39&gt;=$AD$39,0,SUMIFS(SAÍDAS!$D:$D,SAÍDAS!$B:$B,Base!$Q137,SAÍDAS!$H:$H,Base!X$40))</f>
        <v>0</v>
      </c>
      <c r="Y137" s="161">
        <f ca="1">IF(Y$39&gt;=$AD$39,0,SUMIFS(SAÍDAS!$D:$D,SAÍDAS!$B:$B,Base!$Q137,SAÍDAS!$H:$H,Base!Y$40))</f>
        <v>0</v>
      </c>
      <c r="Z137" s="161">
        <f ca="1">IF(Z$39&gt;=$AD$39,0,SUMIFS(SAÍDAS!$D:$D,SAÍDAS!$B:$B,Base!$Q137,SAÍDAS!$H:$H,Base!Z$40))</f>
        <v>0</v>
      </c>
      <c r="AA137" s="161">
        <f ca="1">IF(AA$39&gt;=$AD$39,0,SUMIFS(SAÍDAS!$D:$D,SAÍDAS!$B:$B,Base!$Q137,SAÍDAS!$H:$H,Base!AA$40))</f>
        <v>0</v>
      </c>
      <c r="AB137" s="161">
        <f ca="1">IF(AB$39&gt;=$AD$39,0,SUMIFS(SAÍDAS!$D:$D,SAÍDAS!$B:$B,Base!$Q137,SAÍDAS!$H:$H,Base!AB$40))</f>
        <v>0</v>
      </c>
      <c r="AC137" s="161">
        <f ca="1">IF(AC$39&gt;=$AD$39,0,SUMIFS(SAÍDAS!$D:$D,SAÍDAS!$B:$B,Base!$Q137,SAÍDAS!$H:$H,Base!AC$40))</f>
        <v>0</v>
      </c>
      <c r="AD137" s="160">
        <f t="shared" ca="1" si="9"/>
        <v>0</v>
      </c>
    </row>
    <row r="138" spans="1:30" x14ac:dyDescent="0.25">
      <c r="A138" s="160">
        <f>CADASTRO!A102</f>
        <v>0</v>
      </c>
      <c r="B138" s="160">
        <f>CADASTRO!B102</f>
        <v>0</v>
      </c>
      <c r="C138" s="161">
        <f>CADASTRO!D102</f>
        <v>0</v>
      </c>
      <c r="D138" s="161">
        <f>C138+SUMIFS(ENTRADAS!$D:$D,ENTRADAS!$B:$B,$B138,ENTRADAS!$I:$I,C$40)-SUMIFS(SAÍDAS!$D:$D,SAÍDAS!$B:$B,$B138,SAÍDAS!$H:$H,C$40)+SUMIFS(AJUSTE!$D:$D,AJUSTE!$B:$B,$B138,AJUSTE!$H:$H,C$40)</f>
        <v>0</v>
      </c>
      <c r="E138" s="161">
        <f>D138+SUMIFS(ENTRADAS!$D:$D,ENTRADAS!$B:$B,$B138,ENTRADAS!$I:$I,D$40)-SUMIFS(SAÍDAS!$D:$D,SAÍDAS!$B:$B,$B138,SAÍDAS!$H:$H,D$40)+SUMIFS(AJUSTE!$D:$D,AJUSTE!$B:$B,$B138,AJUSTE!$H:$H,D$40)</f>
        <v>0</v>
      </c>
      <c r="F138" s="161">
        <f>E138+SUMIFS(ENTRADAS!$D:$D,ENTRADAS!$B:$B,$B138,ENTRADAS!$I:$I,E$40)-SUMIFS(SAÍDAS!$D:$D,SAÍDAS!$B:$B,$B138,SAÍDAS!$H:$H,E$40)+SUMIFS(AJUSTE!$D:$D,AJUSTE!$B:$B,$B138,AJUSTE!$H:$H,E$40)</f>
        <v>0</v>
      </c>
      <c r="G138" s="161">
        <f>F138+SUMIFS(ENTRADAS!$D:$D,ENTRADAS!$B:$B,$B138,ENTRADAS!$I:$I,F$40)-SUMIFS(SAÍDAS!$D:$D,SAÍDAS!$B:$B,$B138,SAÍDAS!$H:$H,F$40)+SUMIFS(AJUSTE!$D:$D,AJUSTE!$B:$B,$B138,AJUSTE!$H:$H,F$40)</f>
        <v>0</v>
      </c>
      <c r="H138" s="161">
        <f>G138+SUMIFS(ENTRADAS!$D:$D,ENTRADAS!$B:$B,$B138,ENTRADAS!$I:$I,G$40)-SUMIFS(SAÍDAS!$D:$D,SAÍDAS!$B:$B,$B138,SAÍDAS!$H:$H,G$40)+SUMIFS(AJUSTE!$D:$D,AJUSTE!$B:$B,$B138,AJUSTE!$H:$H,G$40)</f>
        <v>0</v>
      </c>
      <c r="I138" s="161">
        <f>H138+SUMIFS(ENTRADAS!$D:$D,ENTRADAS!$B:$B,$B138,ENTRADAS!$I:$I,H$40)-SUMIFS(SAÍDAS!$D:$D,SAÍDAS!$B:$B,$B138,SAÍDAS!$H:$H,H$40)+SUMIFS(AJUSTE!$D:$D,AJUSTE!$B:$B,$B138,AJUSTE!$H:$H,H$40)</f>
        <v>0</v>
      </c>
      <c r="J138" s="161">
        <f>I138+SUMIFS(ENTRADAS!$D:$D,ENTRADAS!$B:$B,$B138,ENTRADAS!$I:$I,I$40)-SUMIFS(SAÍDAS!$D:$D,SAÍDAS!$B:$B,$B138,SAÍDAS!$H:$H,I$40)+SUMIFS(AJUSTE!$D:$D,AJUSTE!$B:$B,$B138,AJUSTE!$H:$H,I$40)</f>
        <v>0</v>
      </c>
      <c r="K138" s="161">
        <f>J138+SUMIFS(ENTRADAS!$D:$D,ENTRADAS!$B:$B,$B138,ENTRADAS!$I:$I,J$40)-SUMIFS(SAÍDAS!$D:$D,SAÍDAS!$B:$B,$B138,SAÍDAS!$H:$H,J$40)+SUMIFS(AJUSTE!$D:$D,AJUSTE!$B:$B,$B138,AJUSTE!$H:$H,J$40)</f>
        <v>0</v>
      </c>
      <c r="L138" s="161">
        <f>K138+SUMIFS(ENTRADAS!$D:$D,ENTRADAS!$B:$B,$B138,ENTRADAS!$I:$I,K$40)-SUMIFS(SAÍDAS!$D:$D,SAÍDAS!$B:$B,$B138,SAÍDAS!$H:$H,K$40)+SUMIFS(AJUSTE!$D:$D,AJUSTE!$B:$B,$B138,AJUSTE!$H:$H,K$40)</f>
        <v>0</v>
      </c>
      <c r="M138" s="161">
        <f>L138+SUMIFS(ENTRADAS!$D:$D,ENTRADAS!$B:$B,$B138,ENTRADAS!$I:$I,L$40)-SUMIFS(SAÍDAS!$D:$D,SAÍDAS!$B:$B,$B138,SAÍDAS!$H:$H,L$40)+SUMIFS(AJUSTE!$D:$D,AJUSTE!$B:$B,$B138,AJUSTE!$H:$H,L$40)</f>
        <v>0</v>
      </c>
      <c r="N138" s="161">
        <f>M138+SUMIFS(ENTRADAS!$D:$D,ENTRADAS!$B:$B,$B138,ENTRADAS!$I:$I,M$40)-SUMIFS(SAÍDAS!$D:$D,SAÍDAS!$B:$B,$B138,SAÍDAS!$H:$H,M$40)+SUMIFS(AJUSTE!$D:$D,AJUSTE!$B:$B,$B138,AJUSTE!$H:$H,M$40)</f>
        <v>0</v>
      </c>
      <c r="P138" s="160">
        <f>CADASTRO!A102</f>
        <v>0</v>
      </c>
      <c r="Q138" s="160">
        <f>CADASTRO!B102</f>
        <v>0</v>
      </c>
      <c r="R138" s="161">
        <f ca="1">IF(R$39&gt;=$AD$39,0,SUMIFS(SAÍDAS!$D:$D,SAÍDAS!$B:$B,Base!$Q138,SAÍDAS!$H:$H,Base!R$40))</f>
        <v>0</v>
      </c>
      <c r="S138" s="161">
        <f ca="1">IF(S$39&gt;=$AD$39,0,SUMIFS(SAÍDAS!$D:$D,SAÍDAS!$B:$B,Base!$Q138,SAÍDAS!$H:$H,Base!S$40))</f>
        <v>0</v>
      </c>
      <c r="T138" s="161">
        <f ca="1">IF(T$39&gt;=$AD$39,0,SUMIFS(SAÍDAS!$D:$D,SAÍDAS!$B:$B,Base!$Q138,SAÍDAS!$H:$H,Base!T$40))</f>
        <v>0</v>
      </c>
      <c r="U138" s="161">
        <f ca="1">IF(U$39&gt;=$AD$39,0,SUMIFS(SAÍDAS!$D:$D,SAÍDAS!$B:$B,Base!$Q138,SAÍDAS!$H:$H,Base!U$40))</f>
        <v>0</v>
      </c>
      <c r="V138" s="161">
        <f ca="1">IF(V$39&gt;=$AD$39,0,SUMIFS(SAÍDAS!$D:$D,SAÍDAS!$B:$B,Base!$Q138,SAÍDAS!$H:$H,Base!V$40))</f>
        <v>0</v>
      </c>
      <c r="W138" s="161">
        <f ca="1">IF(W$39&gt;=$AD$39,0,SUMIFS(SAÍDAS!$D:$D,SAÍDAS!$B:$B,Base!$Q138,SAÍDAS!$H:$H,Base!W$40))</f>
        <v>0</v>
      </c>
      <c r="X138" s="161">
        <f ca="1">IF(X$39&gt;=$AD$39,0,SUMIFS(SAÍDAS!$D:$D,SAÍDAS!$B:$B,Base!$Q138,SAÍDAS!$H:$H,Base!X$40))</f>
        <v>0</v>
      </c>
      <c r="Y138" s="161">
        <f ca="1">IF(Y$39&gt;=$AD$39,0,SUMIFS(SAÍDAS!$D:$D,SAÍDAS!$B:$B,Base!$Q138,SAÍDAS!$H:$H,Base!Y$40))</f>
        <v>0</v>
      </c>
      <c r="Z138" s="161">
        <f ca="1">IF(Z$39&gt;=$AD$39,0,SUMIFS(SAÍDAS!$D:$D,SAÍDAS!$B:$B,Base!$Q138,SAÍDAS!$H:$H,Base!Z$40))</f>
        <v>0</v>
      </c>
      <c r="AA138" s="161">
        <f ca="1">IF(AA$39&gt;=$AD$39,0,SUMIFS(SAÍDAS!$D:$D,SAÍDAS!$B:$B,Base!$Q138,SAÍDAS!$H:$H,Base!AA$40))</f>
        <v>0</v>
      </c>
      <c r="AB138" s="161">
        <f ca="1">IF(AB$39&gt;=$AD$39,0,SUMIFS(SAÍDAS!$D:$D,SAÍDAS!$B:$B,Base!$Q138,SAÍDAS!$H:$H,Base!AB$40))</f>
        <v>0</v>
      </c>
      <c r="AC138" s="161">
        <f ca="1">IF(AC$39&gt;=$AD$39,0,SUMIFS(SAÍDAS!$D:$D,SAÍDAS!$B:$B,Base!$Q138,SAÍDAS!$H:$H,Base!AC$40))</f>
        <v>0</v>
      </c>
      <c r="AD138" s="160">
        <f t="shared" ca="1" si="9"/>
        <v>0</v>
      </c>
    </row>
    <row r="139" spans="1:30" x14ac:dyDescent="0.25">
      <c r="A139" s="160">
        <f>CADASTRO!A103</f>
        <v>0</v>
      </c>
      <c r="B139" s="160">
        <f>CADASTRO!B103</f>
        <v>0</v>
      </c>
      <c r="C139" s="161">
        <f>CADASTRO!D103</f>
        <v>0</v>
      </c>
      <c r="D139" s="161">
        <f>C139+SUMIFS(ENTRADAS!$D:$D,ENTRADAS!$B:$B,$B139,ENTRADAS!$I:$I,C$40)-SUMIFS(SAÍDAS!$D:$D,SAÍDAS!$B:$B,$B139,SAÍDAS!$H:$H,C$40)+SUMIFS(AJUSTE!$D:$D,AJUSTE!$B:$B,$B139,AJUSTE!$H:$H,C$40)</f>
        <v>0</v>
      </c>
      <c r="E139" s="161">
        <f>D139+SUMIFS(ENTRADAS!$D:$D,ENTRADAS!$B:$B,$B139,ENTRADAS!$I:$I,D$40)-SUMIFS(SAÍDAS!$D:$D,SAÍDAS!$B:$B,$B139,SAÍDAS!$H:$H,D$40)+SUMIFS(AJUSTE!$D:$D,AJUSTE!$B:$B,$B139,AJUSTE!$H:$H,D$40)</f>
        <v>0</v>
      </c>
      <c r="F139" s="161">
        <f>E139+SUMIFS(ENTRADAS!$D:$D,ENTRADAS!$B:$B,$B139,ENTRADAS!$I:$I,E$40)-SUMIFS(SAÍDAS!$D:$D,SAÍDAS!$B:$B,$B139,SAÍDAS!$H:$H,E$40)+SUMIFS(AJUSTE!$D:$D,AJUSTE!$B:$B,$B139,AJUSTE!$H:$H,E$40)</f>
        <v>0</v>
      </c>
      <c r="G139" s="161">
        <f>F139+SUMIFS(ENTRADAS!$D:$D,ENTRADAS!$B:$B,$B139,ENTRADAS!$I:$I,F$40)-SUMIFS(SAÍDAS!$D:$D,SAÍDAS!$B:$B,$B139,SAÍDAS!$H:$H,F$40)+SUMIFS(AJUSTE!$D:$D,AJUSTE!$B:$B,$B139,AJUSTE!$H:$H,F$40)</f>
        <v>0</v>
      </c>
      <c r="H139" s="161">
        <f>G139+SUMIFS(ENTRADAS!$D:$D,ENTRADAS!$B:$B,$B139,ENTRADAS!$I:$I,G$40)-SUMIFS(SAÍDAS!$D:$D,SAÍDAS!$B:$B,$B139,SAÍDAS!$H:$H,G$40)+SUMIFS(AJUSTE!$D:$D,AJUSTE!$B:$B,$B139,AJUSTE!$H:$H,G$40)</f>
        <v>0</v>
      </c>
      <c r="I139" s="161">
        <f>H139+SUMIFS(ENTRADAS!$D:$D,ENTRADAS!$B:$B,$B139,ENTRADAS!$I:$I,H$40)-SUMIFS(SAÍDAS!$D:$D,SAÍDAS!$B:$B,$B139,SAÍDAS!$H:$H,H$40)+SUMIFS(AJUSTE!$D:$D,AJUSTE!$B:$B,$B139,AJUSTE!$H:$H,H$40)</f>
        <v>0</v>
      </c>
      <c r="J139" s="161">
        <f>I139+SUMIFS(ENTRADAS!$D:$D,ENTRADAS!$B:$B,$B139,ENTRADAS!$I:$I,I$40)-SUMIFS(SAÍDAS!$D:$D,SAÍDAS!$B:$B,$B139,SAÍDAS!$H:$H,I$40)+SUMIFS(AJUSTE!$D:$D,AJUSTE!$B:$B,$B139,AJUSTE!$H:$H,I$40)</f>
        <v>0</v>
      </c>
      <c r="K139" s="161">
        <f>J139+SUMIFS(ENTRADAS!$D:$D,ENTRADAS!$B:$B,$B139,ENTRADAS!$I:$I,J$40)-SUMIFS(SAÍDAS!$D:$D,SAÍDAS!$B:$B,$B139,SAÍDAS!$H:$H,J$40)+SUMIFS(AJUSTE!$D:$D,AJUSTE!$B:$B,$B139,AJUSTE!$H:$H,J$40)</f>
        <v>0</v>
      </c>
      <c r="L139" s="161">
        <f>K139+SUMIFS(ENTRADAS!$D:$D,ENTRADAS!$B:$B,$B139,ENTRADAS!$I:$I,K$40)-SUMIFS(SAÍDAS!$D:$D,SAÍDAS!$B:$B,$B139,SAÍDAS!$H:$H,K$40)+SUMIFS(AJUSTE!$D:$D,AJUSTE!$B:$B,$B139,AJUSTE!$H:$H,K$40)</f>
        <v>0</v>
      </c>
      <c r="M139" s="161">
        <f>L139+SUMIFS(ENTRADAS!$D:$D,ENTRADAS!$B:$B,$B139,ENTRADAS!$I:$I,L$40)-SUMIFS(SAÍDAS!$D:$D,SAÍDAS!$B:$B,$B139,SAÍDAS!$H:$H,L$40)+SUMIFS(AJUSTE!$D:$D,AJUSTE!$B:$B,$B139,AJUSTE!$H:$H,L$40)</f>
        <v>0</v>
      </c>
      <c r="N139" s="161">
        <f>M139+SUMIFS(ENTRADAS!$D:$D,ENTRADAS!$B:$B,$B139,ENTRADAS!$I:$I,M$40)-SUMIFS(SAÍDAS!$D:$D,SAÍDAS!$B:$B,$B139,SAÍDAS!$H:$H,M$40)+SUMIFS(AJUSTE!$D:$D,AJUSTE!$B:$B,$B139,AJUSTE!$H:$H,M$40)</f>
        <v>0</v>
      </c>
      <c r="P139" s="160">
        <f>CADASTRO!A103</f>
        <v>0</v>
      </c>
      <c r="Q139" s="160">
        <f>CADASTRO!B103</f>
        <v>0</v>
      </c>
      <c r="R139" s="161">
        <f ca="1">IF(R$39&gt;=$AD$39,0,SUMIFS(SAÍDAS!$D:$D,SAÍDAS!$B:$B,Base!$Q139,SAÍDAS!$H:$H,Base!R$40))</f>
        <v>0</v>
      </c>
      <c r="S139" s="161">
        <f ca="1">IF(S$39&gt;=$AD$39,0,SUMIFS(SAÍDAS!$D:$D,SAÍDAS!$B:$B,Base!$Q139,SAÍDAS!$H:$H,Base!S$40))</f>
        <v>0</v>
      </c>
      <c r="T139" s="161">
        <f ca="1">IF(T$39&gt;=$AD$39,0,SUMIFS(SAÍDAS!$D:$D,SAÍDAS!$B:$B,Base!$Q139,SAÍDAS!$H:$H,Base!T$40))</f>
        <v>0</v>
      </c>
      <c r="U139" s="161">
        <f ca="1">IF(U$39&gt;=$AD$39,0,SUMIFS(SAÍDAS!$D:$D,SAÍDAS!$B:$B,Base!$Q139,SAÍDAS!$H:$H,Base!U$40))</f>
        <v>0</v>
      </c>
      <c r="V139" s="161">
        <f ca="1">IF(V$39&gt;=$AD$39,0,SUMIFS(SAÍDAS!$D:$D,SAÍDAS!$B:$B,Base!$Q139,SAÍDAS!$H:$H,Base!V$40))</f>
        <v>0</v>
      </c>
      <c r="W139" s="161">
        <f ca="1">IF(W$39&gt;=$AD$39,0,SUMIFS(SAÍDAS!$D:$D,SAÍDAS!$B:$B,Base!$Q139,SAÍDAS!$H:$H,Base!W$40))</f>
        <v>0</v>
      </c>
      <c r="X139" s="161">
        <f ca="1">IF(X$39&gt;=$AD$39,0,SUMIFS(SAÍDAS!$D:$D,SAÍDAS!$B:$B,Base!$Q139,SAÍDAS!$H:$H,Base!X$40))</f>
        <v>0</v>
      </c>
      <c r="Y139" s="161">
        <f ca="1">IF(Y$39&gt;=$AD$39,0,SUMIFS(SAÍDAS!$D:$D,SAÍDAS!$B:$B,Base!$Q139,SAÍDAS!$H:$H,Base!Y$40))</f>
        <v>0</v>
      </c>
      <c r="Z139" s="161">
        <f ca="1">IF(Z$39&gt;=$AD$39,0,SUMIFS(SAÍDAS!$D:$D,SAÍDAS!$B:$B,Base!$Q139,SAÍDAS!$H:$H,Base!Z$40))</f>
        <v>0</v>
      </c>
      <c r="AA139" s="161">
        <f ca="1">IF(AA$39&gt;=$AD$39,0,SUMIFS(SAÍDAS!$D:$D,SAÍDAS!$B:$B,Base!$Q139,SAÍDAS!$H:$H,Base!AA$40))</f>
        <v>0</v>
      </c>
      <c r="AB139" s="161">
        <f ca="1">IF(AB$39&gt;=$AD$39,0,SUMIFS(SAÍDAS!$D:$D,SAÍDAS!$B:$B,Base!$Q139,SAÍDAS!$H:$H,Base!AB$40))</f>
        <v>0</v>
      </c>
      <c r="AC139" s="161">
        <f ca="1">IF(AC$39&gt;=$AD$39,0,SUMIFS(SAÍDAS!$D:$D,SAÍDAS!$B:$B,Base!$Q139,SAÍDAS!$H:$H,Base!AC$40))</f>
        <v>0</v>
      </c>
      <c r="AD139" s="160">
        <f t="shared" ca="1" si="9"/>
        <v>0</v>
      </c>
    </row>
    <row r="140" spans="1:30" x14ac:dyDescent="0.25">
      <c r="A140" s="160">
        <f>CADASTRO!A104</f>
        <v>0</v>
      </c>
      <c r="B140" s="160">
        <f>CADASTRO!B104</f>
        <v>0</v>
      </c>
      <c r="C140" s="161">
        <f>CADASTRO!D104</f>
        <v>0</v>
      </c>
      <c r="D140" s="161">
        <f>C140+SUMIFS(ENTRADAS!$D:$D,ENTRADAS!$B:$B,$B140,ENTRADAS!$I:$I,C$40)-SUMIFS(SAÍDAS!$D:$D,SAÍDAS!$B:$B,$B140,SAÍDAS!$H:$H,C$40)+SUMIFS(AJUSTE!$D:$D,AJUSTE!$B:$B,$B140,AJUSTE!$H:$H,C$40)</f>
        <v>0</v>
      </c>
      <c r="E140" s="161">
        <f>D140+SUMIFS(ENTRADAS!$D:$D,ENTRADAS!$B:$B,$B140,ENTRADAS!$I:$I,D$40)-SUMIFS(SAÍDAS!$D:$D,SAÍDAS!$B:$B,$B140,SAÍDAS!$H:$H,D$40)+SUMIFS(AJUSTE!$D:$D,AJUSTE!$B:$B,$B140,AJUSTE!$H:$H,D$40)</f>
        <v>0</v>
      </c>
      <c r="F140" s="161">
        <f>E140+SUMIFS(ENTRADAS!$D:$D,ENTRADAS!$B:$B,$B140,ENTRADAS!$I:$I,E$40)-SUMIFS(SAÍDAS!$D:$D,SAÍDAS!$B:$B,$B140,SAÍDAS!$H:$H,E$40)+SUMIFS(AJUSTE!$D:$D,AJUSTE!$B:$B,$B140,AJUSTE!$H:$H,E$40)</f>
        <v>0</v>
      </c>
      <c r="G140" s="161">
        <f>F140+SUMIFS(ENTRADAS!$D:$D,ENTRADAS!$B:$B,$B140,ENTRADAS!$I:$I,F$40)-SUMIFS(SAÍDAS!$D:$D,SAÍDAS!$B:$B,$B140,SAÍDAS!$H:$H,F$40)+SUMIFS(AJUSTE!$D:$D,AJUSTE!$B:$B,$B140,AJUSTE!$H:$H,F$40)</f>
        <v>0</v>
      </c>
      <c r="H140" s="161">
        <f>G140+SUMIFS(ENTRADAS!$D:$D,ENTRADAS!$B:$B,$B140,ENTRADAS!$I:$I,G$40)-SUMIFS(SAÍDAS!$D:$D,SAÍDAS!$B:$B,$B140,SAÍDAS!$H:$H,G$40)+SUMIFS(AJUSTE!$D:$D,AJUSTE!$B:$B,$B140,AJUSTE!$H:$H,G$40)</f>
        <v>0</v>
      </c>
      <c r="I140" s="161">
        <f>H140+SUMIFS(ENTRADAS!$D:$D,ENTRADAS!$B:$B,$B140,ENTRADAS!$I:$I,H$40)-SUMIFS(SAÍDAS!$D:$D,SAÍDAS!$B:$B,$B140,SAÍDAS!$H:$H,H$40)+SUMIFS(AJUSTE!$D:$D,AJUSTE!$B:$B,$B140,AJUSTE!$H:$H,H$40)</f>
        <v>0</v>
      </c>
      <c r="J140" s="161">
        <f>I140+SUMIFS(ENTRADAS!$D:$D,ENTRADAS!$B:$B,$B140,ENTRADAS!$I:$I,I$40)-SUMIFS(SAÍDAS!$D:$D,SAÍDAS!$B:$B,$B140,SAÍDAS!$H:$H,I$40)+SUMIFS(AJUSTE!$D:$D,AJUSTE!$B:$B,$B140,AJUSTE!$H:$H,I$40)</f>
        <v>0</v>
      </c>
      <c r="K140" s="161">
        <f>J140+SUMIFS(ENTRADAS!$D:$D,ENTRADAS!$B:$B,$B140,ENTRADAS!$I:$I,J$40)-SUMIFS(SAÍDAS!$D:$D,SAÍDAS!$B:$B,$B140,SAÍDAS!$H:$H,J$40)+SUMIFS(AJUSTE!$D:$D,AJUSTE!$B:$B,$B140,AJUSTE!$H:$H,J$40)</f>
        <v>0</v>
      </c>
      <c r="L140" s="161">
        <f>K140+SUMIFS(ENTRADAS!$D:$D,ENTRADAS!$B:$B,$B140,ENTRADAS!$I:$I,K$40)-SUMIFS(SAÍDAS!$D:$D,SAÍDAS!$B:$B,$B140,SAÍDAS!$H:$H,K$40)+SUMIFS(AJUSTE!$D:$D,AJUSTE!$B:$B,$B140,AJUSTE!$H:$H,K$40)</f>
        <v>0</v>
      </c>
      <c r="M140" s="161">
        <f>L140+SUMIFS(ENTRADAS!$D:$D,ENTRADAS!$B:$B,$B140,ENTRADAS!$I:$I,L$40)-SUMIFS(SAÍDAS!$D:$D,SAÍDAS!$B:$B,$B140,SAÍDAS!$H:$H,L$40)+SUMIFS(AJUSTE!$D:$D,AJUSTE!$B:$B,$B140,AJUSTE!$H:$H,L$40)</f>
        <v>0</v>
      </c>
      <c r="N140" s="161">
        <f>M140+SUMIFS(ENTRADAS!$D:$D,ENTRADAS!$B:$B,$B140,ENTRADAS!$I:$I,M$40)-SUMIFS(SAÍDAS!$D:$D,SAÍDAS!$B:$B,$B140,SAÍDAS!$H:$H,M$40)+SUMIFS(AJUSTE!$D:$D,AJUSTE!$B:$B,$B140,AJUSTE!$H:$H,M$40)</f>
        <v>0</v>
      </c>
      <c r="P140" s="160">
        <f>CADASTRO!A104</f>
        <v>0</v>
      </c>
      <c r="Q140" s="160">
        <f>CADASTRO!B104</f>
        <v>0</v>
      </c>
      <c r="R140" s="161">
        <f ca="1">IF(R$39&gt;=$AD$39,0,SUMIFS(SAÍDAS!$D:$D,SAÍDAS!$B:$B,Base!$Q140,SAÍDAS!$H:$H,Base!R$40))</f>
        <v>0</v>
      </c>
      <c r="S140" s="161">
        <f ca="1">IF(S$39&gt;=$AD$39,0,SUMIFS(SAÍDAS!$D:$D,SAÍDAS!$B:$B,Base!$Q140,SAÍDAS!$H:$H,Base!S$40))</f>
        <v>0</v>
      </c>
      <c r="T140" s="161">
        <f ca="1">IF(T$39&gt;=$AD$39,0,SUMIFS(SAÍDAS!$D:$D,SAÍDAS!$B:$B,Base!$Q140,SAÍDAS!$H:$H,Base!T$40))</f>
        <v>0</v>
      </c>
      <c r="U140" s="161">
        <f ca="1">IF(U$39&gt;=$AD$39,0,SUMIFS(SAÍDAS!$D:$D,SAÍDAS!$B:$B,Base!$Q140,SAÍDAS!$H:$H,Base!U$40))</f>
        <v>0</v>
      </c>
      <c r="V140" s="161">
        <f ca="1">IF(V$39&gt;=$AD$39,0,SUMIFS(SAÍDAS!$D:$D,SAÍDAS!$B:$B,Base!$Q140,SAÍDAS!$H:$H,Base!V$40))</f>
        <v>0</v>
      </c>
      <c r="W140" s="161">
        <f ca="1">IF(W$39&gt;=$AD$39,0,SUMIFS(SAÍDAS!$D:$D,SAÍDAS!$B:$B,Base!$Q140,SAÍDAS!$H:$H,Base!W$40))</f>
        <v>0</v>
      </c>
      <c r="X140" s="161">
        <f ca="1">IF(X$39&gt;=$AD$39,0,SUMIFS(SAÍDAS!$D:$D,SAÍDAS!$B:$B,Base!$Q140,SAÍDAS!$H:$H,Base!X$40))</f>
        <v>0</v>
      </c>
      <c r="Y140" s="161">
        <f ca="1">IF(Y$39&gt;=$AD$39,0,SUMIFS(SAÍDAS!$D:$D,SAÍDAS!$B:$B,Base!$Q140,SAÍDAS!$H:$H,Base!Y$40))</f>
        <v>0</v>
      </c>
      <c r="Z140" s="161">
        <f ca="1">IF(Z$39&gt;=$AD$39,0,SUMIFS(SAÍDAS!$D:$D,SAÍDAS!$B:$B,Base!$Q140,SAÍDAS!$H:$H,Base!Z$40))</f>
        <v>0</v>
      </c>
      <c r="AA140" s="161">
        <f ca="1">IF(AA$39&gt;=$AD$39,0,SUMIFS(SAÍDAS!$D:$D,SAÍDAS!$B:$B,Base!$Q140,SAÍDAS!$H:$H,Base!AA$40))</f>
        <v>0</v>
      </c>
      <c r="AB140" s="161">
        <f ca="1">IF(AB$39&gt;=$AD$39,0,SUMIFS(SAÍDAS!$D:$D,SAÍDAS!$B:$B,Base!$Q140,SAÍDAS!$H:$H,Base!AB$40))</f>
        <v>0</v>
      </c>
      <c r="AC140" s="161">
        <f ca="1">IF(AC$39&gt;=$AD$39,0,SUMIFS(SAÍDAS!$D:$D,SAÍDAS!$B:$B,Base!$Q140,SAÍDAS!$H:$H,Base!AC$40))</f>
        <v>0</v>
      </c>
      <c r="AD140" s="160">
        <f t="shared" ca="1" si="9"/>
        <v>0</v>
      </c>
    </row>
    <row r="141" spans="1:30" x14ac:dyDescent="0.25">
      <c r="A141" s="160">
        <f>CADASTRO!A105</f>
        <v>0</v>
      </c>
      <c r="B141" s="160">
        <f>CADASTRO!B105</f>
        <v>0</v>
      </c>
      <c r="C141" s="161">
        <f>CADASTRO!D105</f>
        <v>0</v>
      </c>
      <c r="D141" s="161">
        <f>C141+SUMIFS(ENTRADAS!$D:$D,ENTRADAS!$B:$B,$B141,ENTRADAS!$I:$I,C$40)-SUMIFS(SAÍDAS!$D:$D,SAÍDAS!$B:$B,$B141,SAÍDAS!$H:$H,C$40)+SUMIFS(AJUSTE!$D:$D,AJUSTE!$B:$B,$B141,AJUSTE!$H:$H,C$40)</f>
        <v>0</v>
      </c>
      <c r="E141" s="161">
        <f>D141+SUMIFS(ENTRADAS!$D:$D,ENTRADAS!$B:$B,$B141,ENTRADAS!$I:$I,D$40)-SUMIFS(SAÍDAS!$D:$D,SAÍDAS!$B:$B,$B141,SAÍDAS!$H:$H,D$40)+SUMIFS(AJUSTE!$D:$D,AJUSTE!$B:$B,$B141,AJUSTE!$H:$H,D$40)</f>
        <v>0</v>
      </c>
      <c r="F141" s="161">
        <f>E141+SUMIFS(ENTRADAS!$D:$D,ENTRADAS!$B:$B,$B141,ENTRADAS!$I:$I,E$40)-SUMIFS(SAÍDAS!$D:$D,SAÍDAS!$B:$B,$B141,SAÍDAS!$H:$H,E$40)+SUMIFS(AJUSTE!$D:$D,AJUSTE!$B:$B,$B141,AJUSTE!$H:$H,E$40)</f>
        <v>0</v>
      </c>
      <c r="G141" s="161">
        <f>F141+SUMIFS(ENTRADAS!$D:$D,ENTRADAS!$B:$B,$B141,ENTRADAS!$I:$I,F$40)-SUMIFS(SAÍDAS!$D:$D,SAÍDAS!$B:$B,$B141,SAÍDAS!$H:$H,F$40)+SUMIFS(AJUSTE!$D:$D,AJUSTE!$B:$B,$B141,AJUSTE!$H:$H,F$40)</f>
        <v>0</v>
      </c>
      <c r="H141" s="161">
        <f>G141+SUMIFS(ENTRADAS!$D:$D,ENTRADAS!$B:$B,$B141,ENTRADAS!$I:$I,G$40)-SUMIFS(SAÍDAS!$D:$D,SAÍDAS!$B:$B,$B141,SAÍDAS!$H:$H,G$40)+SUMIFS(AJUSTE!$D:$D,AJUSTE!$B:$B,$B141,AJUSTE!$H:$H,G$40)</f>
        <v>0</v>
      </c>
      <c r="I141" s="161">
        <f>H141+SUMIFS(ENTRADAS!$D:$D,ENTRADAS!$B:$B,$B141,ENTRADAS!$I:$I,H$40)-SUMIFS(SAÍDAS!$D:$D,SAÍDAS!$B:$B,$B141,SAÍDAS!$H:$H,H$40)+SUMIFS(AJUSTE!$D:$D,AJUSTE!$B:$B,$B141,AJUSTE!$H:$H,H$40)</f>
        <v>0</v>
      </c>
      <c r="J141" s="161">
        <f>I141+SUMIFS(ENTRADAS!$D:$D,ENTRADAS!$B:$B,$B141,ENTRADAS!$I:$I,I$40)-SUMIFS(SAÍDAS!$D:$D,SAÍDAS!$B:$B,$B141,SAÍDAS!$H:$H,I$40)+SUMIFS(AJUSTE!$D:$D,AJUSTE!$B:$B,$B141,AJUSTE!$H:$H,I$40)</f>
        <v>0</v>
      </c>
      <c r="K141" s="161">
        <f>J141+SUMIFS(ENTRADAS!$D:$D,ENTRADAS!$B:$B,$B141,ENTRADAS!$I:$I,J$40)-SUMIFS(SAÍDAS!$D:$D,SAÍDAS!$B:$B,$B141,SAÍDAS!$H:$H,J$40)+SUMIFS(AJUSTE!$D:$D,AJUSTE!$B:$B,$B141,AJUSTE!$H:$H,J$40)</f>
        <v>0</v>
      </c>
      <c r="L141" s="161">
        <f>K141+SUMIFS(ENTRADAS!$D:$D,ENTRADAS!$B:$B,$B141,ENTRADAS!$I:$I,K$40)-SUMIFS(SAÍDAS!$D:$D,SAÍDAS!$B:$B,$B141,SAÍDAS!$H:$H,K$40)+SUMIFS(AJUSTE!$D:$D,AJUSTE!$B:$B,$B141,AJUSTE!$H:$H,K$40)</f>
        <v>0</v>
      </c>
      <c r="M141" s="161">
        <f>L141+SUMIFS(ENTRADAS!$D:$D,ENTRADAS!$B:$B,$B141,ENTRADAS!$I:$I,L$40)-SUMIFS(SAÍDAS!$D:$D,SAÍDAS!$B:$B,$B141,SAÍDAS!$H:$H,L$40)+SUMIFS(AJUSTE!$D:$D,AJUSTE!$B:$B,$B141,AJUSTE!$H:$H,L$40)</f>
        <v>0</v>
      </c>
      <c r="N141" s="161">
        <f>M141+SUMIFS(ENTRADAS!$D:$D,ENTRADAS!$B:$B,$B141,ENTRADAS!$I:$I,M$40)-SUMIFS(SAÍDAS!$D:$D,SAÍDAS!$B:$B,$B141,SAÍDAS!$H:$H,M$40)+SUMIFS(AJUSTE!$D:$D,AJUSTE!$B:$B,$B141,AJUSTE!$H:$H,M$40)</f>
        <v>0</v>
      </c>
      <c r="P141" s="160">
        <f>CADASTRO!A105</f>
        <v>0</v>
      </c>
      <c r="Q141" s="160">
        <f>CADASTRO!B105</f>
        <v>0</v>
      </c>
      <c r="R141" s="161">
        <f ca="1">IF(R$39&gt;=$AD$39,0,SUMIFS(SAÍDAS!$D:$D,SAÍDAS!$B:$B,Base!$Q141,SAÍDAS!$H:$H,Base!R$40))</f>
        <v>0</v>
      </c>
      <c r="S141" s="161">
        <f ca="1">IF(S$39&gt;=$AD$39,0,SUMIFS(SAÍDAS!$D:$D,SAÍDAS!$B:$B,Base!$Q141,SAÍDAS!$H:$H,Base!S$40))</f>
        <v>0</v>
      </c>
      <c r="T141" s="161">
        <f ca="1">IF(T$39&gt;=$AD$39,0,SUMIFS(SAÍDAS!$D:$D,SAÍDAS!$B:$B,Base!$Q141,SAÍDAS!$H:$H,Base!T$40))</f>
        <v>0</v>
      </c>
      <c r="U141" s="161">
        <f ca="1">IF(U$39&gt;=$AD$39,0,SUMIFS(SAÍDAS!$D:$D,SAÍDAS!$B:$B,Base!$Q141,SAÍDAS!$H:$H,Base!U$40))</f>
        <v>0</v>
      </c>
      <c r="V141" s="161">
        <f ca="1">IF(V$39&gt;=$AD$39,0,SUMIFS(SAÍDAS!$D:$D,SAÍDAS!$B:$B,Base!$Q141,SAÍDAS!$H:$H,Base!V$40))</f>
        <v>0</v>
      </c>
      <c r="W141" s="161">
        <f ca="1">IF(W$39&gt;=$AD$39,0,SUMIFS(SAÍDAS!$D:$D,SAÍDAS!$B:$B,Base!$Q141,SAÍDAS!$H:$H,Base!W$40))</f>
        <v>0</v>
      </c>
      <c r="X141" s="161">
        <f ca="1">IF(X$39&gt;=$AD$39,0,SUMIFS(SAÍDAS!$D:$D,SAÍDAS!$B:$B,Base!$Q141,SAÍDAS!$H:$H,Base!X$40))</f>
        <v>0</v>
      </c>
      <c r="Y141" s="161">
        <f ca="1">IF(Y$39&gt;=$AD$39,0,SUMIFS(SAÍDAS!$D:$D,SAÍDAS!$B:$B,Base!$Q141,SAÍDAS!$H:$H,Base!Y$40))</f>
        <v>0</v>
      </c>
      <c r="Z141" s="161">
        <f ca="1">IF(Z$39&gt;=$AD$39,0,SUMIFS(SAÍDAS!$D:$D,SAÍDAS!$B:$B,Base!$Q141,SAÍDAS!$H:$H,Base!Z$40))</f>
        <v>0</v>
      </c>
      <c r="AA141" s="161">
        <f ca="1">IF(AA$39&gt;=$AD$39,0,SUMIFS(SAÍDAS!$D:$D,SAÍDAS!$B:$B,Base!$Q141,SAÍDAS!$H:$H,Base!AA$40))</f>
        <v>0</v>
      </c>
      <c r="AB141" s="161">
        <f ca="1">IF(AB$39&gt;=$AD$39,0,SUMIFS(SAÍDAS!$D:$D,SAÍDAS!$B:$B,Base!$Q141,SAÍDAS!$H:$H,Base!AB$40))</f>
        <v>0</v>
      </c>
      <c r="AC141" s="161">
        <f ca="1">IF(AC$39&gt;=$AD$39,0,SUMIFS(SAÍDAS!$D:$D,SAÍDAS!$B:$B,Base!$Q141,SAÍDAS!$H:$H,Base!AC$40))</f>
        <v>0</v>
      </c>
      <c r="AD141" s="160">
        <f t="shared" ca="1" si="9"/>
        <v>0</v>
      </c>
    </row>
    <row r="142" spans="1:30" x14ac:dyDescent="0.25">
      <c r="A142" s="160">
        <f>CADASTRO!A106</f>
        <v>0</v>
      </c>
      <c r="B142" s="160">
        <f>CADASTRO!B106</f>
        <v>0</v>
      </c>
      <c r="C142" s="161">
        <f>CADASTRO!D106</f>
        <v>0</v>
      </c>
      <c r="D142" s="161">
        <f>C142+SUMIFS(ENTRADAS!$D:$D,ENTRADAS!$B:$B,$B142,ENTRADAS!$I:$I,C$40)-SUMIFS(SAÍDAS!$D:$D,SAÍDAS!$B:$B,$B142,SAÍDAS!$H:$H,C$40)+SUMIFS(AJUSTE!$D:$D,AJUSTE!$B:$B,$B142,AJUSTE!$H:$H,C$40)</f>
        <v>0</v>
      </c>
      <c r="E142" s="161">
        <f>D142+SUMIFS(ENTRADAS!$D:$D,ENTRADAS!$B:$B,$B142,ENTRADAS!$I:$I,D$40)-SUMIFS(SAÍDAS!$D:$D,SAÍDAS!$B:$B,$B142,SAÍDAS!$H:$H,D$40)+SUMIFS(AJUSTE!$D:$D,AJUSTE!$B:$B,$B142,AJUSTE!$H:$H,D$40)</f>
        <v>0</v>
      </c>
      <c r="F142" s="161">
        <f>E142+SUMIFS(ENTRADAS!$D:$D,ENTRADAS!$B:$B,$B142,ENTRADAS!$I:$I,E$40)-SUMIFS(SAÍDAS!$D:$D,SAÍDAS!$B:$B,$B142,SAÍDAS!$H:$H,E$40)+SUMIFS(AJUSTE!$D:$D,AJUSTE!$B:$B,$B142,AJUSTE!$H:$H,E$40)</f>
        <v>0</v>
      </c>
      <c r="G142" s="161">
        <f>F142+SUMIFS(ENTRADAS!$D:$D,ENTRADAS!$B:$B,$B142,ENTRADAS!$I:$I,F$40)-SUMIFS(SAÍDAS!$D:$D,SAÍDAS!$B:$B,$B142,SAÍDAS!$H:$H,F$40)+SUMIFS(AJUSTE!$D:$D,AJUSTE!$B:$B,$B142,AJUSTE!$H:$H,F$40)</f>
        <v>0</v>
      </c>
      <c r="H142" s="161">
        <f>G142+SUMIFS(ENTRADAS!$D:$D,ENTRADAS!$B:$B,$B142,ENTRADAS!$I:$I,G$40)-SUMIFS(SAÍDAS!$D:$D,SAÍDAS!$B:$B,$B142,SAÍDAS!$H:$H,G$40)+SUMIFS(AJUSTE!$D:$D,AJUSTE!$B:$B,$B142,AJUSTE!$H:$H,G$40)</f>
        <v>0</v>
      </c>
      <c r="I142" s="161">
        <f>H142+SUMIFS(ENTRADAS!$D:$D,ENTRADAS!$B:$B,$B142,ENTRADAS!$I:$I,H$40)-SUMIFS(SAÍDAS!$D:$D,SAÍDAS!$B:$B,$B142,SAÍDAS!$H:$H,H$40)+SUMIFS(AJUSTE!$D:$D,AJUSTE!$B:$B,$B142,AJUSTE!$H:$H,H$40)</f>
        <v>0</v>
      </c>
      <c r="J142" s="161">
        <f>I142+SUMIFS(ENTRADAS!$D:$D,ENTRADAS!$B:$B,$B142,ENTRADAS!$I:$I,I$40)-SUMIFS(SAÍDAS!$D:$D,SAÍDAS!$B:$B,$B142,SAÍDAS!$H:$H,I$40)+SUMIFS(AJUSTE!$D:$D,AJUSTE!$B:$B,$B142,AJUSTE!$H:$H,I$40)</f>
        <v>0</v>
      </c>
      <c r="K142" s="161">
        <f>J142+SUMIFS(ENTRADAS!$D:$D,ENTRADAS!$B:$B,$B142,ENTRADAS!$I:$I,J$40)-SUMIFS(SAÍDAS!$D:$D,SAÍDAS!$B:$B,$B142,SAÍDAS!$H:$H,J$40)+SUMIFS(AJUSTE!$D:$D,AJUSTE!$B:$B,$B142,AJUSTE!$H:$H,J$40)</f>
        <v>0</v>
      </c>
      <c r="L142" s="161">
        <f>K142+SUMIFS(ENTRADAS!$D:$D,ENTRADAS!$B:$B,$B142,ENTRADAS!$I:$I,K$40)-SUMIFS(SAÍDAS!$D:$D,SAÍDAS!$B:$B,$B142,SAÍDAS!$H:$H,K$40)+SUMIFS(AJUSTE!$D:$D,AJUSTE!$B:$B,$B142,AJUSTE!$H:$H,K$40)</f>
        <v>0</v>
      </c>
      <c r="M142" s="161">
        <f>L142+SUMIFS(ENTRADAS!$D:$D,ENTRADAS!$B:$B,$B142,ENTRADAS!$I:$I,L$40)-SUMIFS(SAÍDAS!$D:$D,SAÍDAS!$B:$B,$B142,SAÍDAS!$H:$H,L$40)+SUMIFS(AJUSTE!$D:$D,AJUSTE!$B:$B,$B142,AJUSTE!$H:$H,L$40)</f>
        <v>0</v>
      </c>
      <c r="N142" s="161">
        <f>M142+SUMIFS(ENTRADAS!$D:$D,ENTRADAS!$B:$B,$B142,ENTRADAS!$I:$I,M$40)-SUMIFS(SAÍDAS!$D:$D,SAÍDAS!$B:$B,$B142,SAÍDAS!$H:$H,M$40)+SUMIFS(AJUSTE!$D:$D,AJUSTE!$B:$B,$B142,AJUSTE!$H:$H,M$40)</f>
        <v>0</v>
      </c>
      <c r="P142" s="160">
        <f>CADASTRO!A106</f>
        <v>0</v>
      </c>
      <c r="Q142" s="160">
        <f>CADASTRO!B106</f>
        <v>0</v>
      </c>
      <c r="R142" s="161">
        <f ca="1">IF(R$39&gt;=$AD$39,0,SUMIFS(SAÍDAS!$D:$D,SAÍDAS!$B:$B,Base!$Q142,SAÍDAS!$H:$H,Base!R$40))</f>
        <v>0</v>
      </c>
      <c r="S142" s="161">
        <f ca="1">IF(S$39&gt;=$AD$39,0,SUMIFS(SAÍDAS!$D:$D,SAÍDAS!$B:$B,Base!$Q142,SAÍDAS!$H:$H,Base!S$40))</f>
        <v>0</v>
      </c>
      <c r="T142" s="161">
        <f ca="1">IF(T$39&gt;=$AD$39,0,SUMIFS(SAÍDAS!$D:$D,SAÍDAS!$B:$B,Base!$Q142,SAÍDAS!$H:$H,Base!T$40))</f>
        <v>0</v>
      </c>
      <c r="U142" s="161">
        <f ca="1">IF(U$39&gt;=$AD$39,0,SUMIFS(SAÍDAS!$D:$D,SAÍDAS!$B:$B,Base!$Q142,SAÍDAS!$H:$H,Base!U$40))</f>
        <v>0</v>
      </c>
      <c r="V142" s="161">
        <f ca="1">IF(V$39&gt;=$AD$39,0,SUMIFS(SAÍDAS!$D:$D,SAÍDAS!$B:$B,Base!$Q142,SAÍDAS!$H:$H,Base!V$40))</f>
        <v>0</v>
      </c>
      <c r="W142" s="161">
        <f ca="1">IF(W$39&gt;=$AD$39,0,SUMIFS(SAÍDAS!$D:$D,SAÍDAS!$B:$B,Base!$Q142,SAÍDAS!$H:$H,Base!W$40))</f>
        <v>0</v>
      </c>
      <c r="X142" s="161">
        <f ca="1">IF(X$39&gt;=$AD$39,0,SUMIFS(SAÍDAS!$D:$D,SAÍDAS!$B:$B,Base!$Q142,SAÍDAS!$H:$H,Base!X$40))</f>
        <v>0</v>
      </c>
      <c r="Y142" s="161">
        <f ca="1">IF(Y$39&gt;=$AD$39,0,SUMIFS(SAÍDAS!$D:$D,SAÍDAS!$B:$B,Base!$Q142,SAÍDAS!$H:$H,Base!Y$40))</f>
        <v>0</v>
      </c>
      <c r="Z142" s="161">
        <f ca="1">IF(Z$39&gt;=$AD$39,0,SUMIFS(SAÍDAS!$D:$D,SAÍDAS!$B:$B,Base!$Q142,SAÍDAS!$H:$H,Base!Z$40))</f>
        <v>0</v>
      </c>
      <c r="AA142" s="161">
        <f ca="1">IF(AA$39&gt;=$AD$39,0,SUMIFS(SAÍDAS!$D:$D,SAÍDAS!$B:$B,Base!$Q142,SAÍDAS!$H:$H,Base!AA$40))</f>
        <v>0</v>
      </c>
      <c r="AB142" s="161">
        <f ca="1">IF(AB$39&gt;=$AD$39,0,SUMIFS(SAÍDAS!$D:$D,SAÍDAS!$B:$B,Base!$Q142,SAÍDAS!$H:$H,Base!AB$40))</f>
        <v>0</v>
      </c>
      <c r="AC142" s="161">
        <f ca="1">IF(AC$39&gt;=$AD$39,0,SUMIFS(SAÍDAS!$D:$D,SAÍDAS!$B:$B,Base!$Q142,SAÍDAS!$H:$H,Base!AC$40))</f>
        <v>0</v>
      </c>
      <c r="AD142" s="160">
        <f t="shared" ca="1" si="9"/>
        <v>0</v>
      </c>
    </row>
    <row r="143" spans="1:30" x14ac:dyDescent="0.25">
      <c r="A143" s="160">
        <f>CADASTRO!A107</f>
        <v>0</v>
      </c>
      <c r="B143" s="160">
        <f>CADASTRO!B107</f>
        <v>0</v>
      </c>
      <c r="C143" s="161">
        <f>CADASTRO!D107</f>
        <v>0</v>
      </c>
      <c r="D143" s="161">
        <f>C143+SUMIFS(ENTRADAS!$D:$D,ENTRADAS!$B:$B,$B143,ENTRADAS!$I:$I,C$40)-SUMIFS(SAÍDAS!$D:$D,SAÍDAS!$B:$B,$B143,SAÍDAS!$H:$H,C$40)+SUMIFS(AJUSTE!$D:$D,AJUSTE!$B:$B,$B143,AJUSTE!$H:$H,C$40)</f>
        <v>0</v>
      </c>
      <c r="E143" s="161">
        <f>D143+SUMIFS(ENTRADAS!$D:$D,ENTRADAS!$B:$B,$B143,ENTRADAS!$I:$I,D$40)-SUMIFS(SAÍDAS!$D:$D,SAÍDAS!$B:$B,$B143,SAÍDAS!$H:$H,D$40)+SUMIFS(AJUSTE!$D:$D,AJUSTE!$B:$B,$B143,AJUSTE!$H:$H,D$40)</f>
        <v>0</v>
      </c>
      <c r="F143" s="161">
        <f>E143+SUMIFS(ENTRADAS!$D:$D,ENTRADAS!$B:$B,$B143,ENTRADAS!$I:$I,E$40)-SUMIFS(SAÍDAS!$D:$D,SAÍDAS!$B:$B,$B143,SAÍDAS!$H:$H,E$40)+SUMIFS(AJUSTE!$D:$D,AJUSTE!$B:$B,$B143,AJUSTE!$H:$H,E$40)</f>
        <v>0</v>
      </c>
      <c r="G143" s="161">
        <f>F143+SUMIFS(ENTRADAS!$D:$D,ENTRADAS!$B:$B,$B143,ENTRADAS!$I:$I,F$40)-SUMIFS(SAÍDAS!$D:$D,SAÍDAS!$B:$B,$B143,SAÍDAS!$H:$H,F$40)+SUMIFS(AJUSTE!$D:$D,AJUSTE!$B:$B,$B143,AJUSTE!$H:$H,F$40)</f>
        <v>0</v>
      </c>
      <c r="H143" s="161">
        <f>G143+SUMIFS(ENTRADAS!$D:$D,ENTRADAS!$B:$B,$B143,ENTRADAS!$I:$I,G$40)-SUMIFS(SAÍDAS!$D:$D,SAÍDAS!$B:$B,$B143,SAÍDAS!$H:$H,G$40)+SUMIFS(AJUSTE!$D:$D,AJUSTE!$B:$B,$B143,AJUSTE!$H:$H,G$40)</f>
        <v>0</v>
      </c>
      <c r="I143" s="161">
        <f>H143+SUMIFS(ENTRADAS!$D:$D,ENTRADAS!$B:$B,$B143,ENTRADAS!$I:$I,H$40)-SUMIFS(SAÍDAS!$D:$D,SAÍDAS!$B:$B,$B143,SAÍDAS!$H:$H,H$40)+SUMIFS(AJUSTE!$D:$D,AJUSTE!$B:$B,$B143,AJUSTE!$H:$H,H$40)</f>
        <v>0</v>
      </c>
      <c r="J143" s="161">
        <f>I143+SUMIFS(ENTRADAS!$D:$D,ENTRADAS!$B:$B,$B143,ENTRADAS!$I:$I,I$40)-SUMIFS(SAÍDAS!$D:$D,SAÍDAS!$B:$B,$B143,SAÍDAS!$H:$H,I$40)+SUMIFS(AJUSTE!$D:$D,AJUSTE!$B:$B,$B143,AJUSTE!$H:$H,I$40)</f>
        <v>0</v>
      </c>
      <c r="K143" s="161">
        <f>J143+SUMIFS(ENTRADAS!$D:$D,ENTRADAS!$B:$B,$B143,ENTRADAS!$I:$I,J$40)-SUMIFS(SAÍDAS!$D:$D,SAÍDAS!$B:$B,$B143,SAÍDAS!$H:$H,J$40)+SUMIFS(AJUSTE!$D:$D,AJUSTE!$B:$B,$B143,AJUSTE!$H:$H,J$40)</f>
        <v>0</v>
      </c>
      <c r="L143" s="161">
        <f>K143+SUMIFS(ENTRADAS!$D:$D,ENTRADAS!$B:$B,$B143,ENTRADAS!$I:$I,K$40)-SUMIFS(SAÍDAS!$D:$D,SAÍDAS!$B:$B,$B143,SAÍDAS!$H:$H,K$40)+SUMIFS(AJUSTE!$D:$D,AJUSTE!$B:$B,$B143,AJUSTE!$H:$H,K$40)</f>
        <v>0</v>
      </c>
      <c r="M143" s="161">
        <f>L143+SUMIFS(ENTRADAS!$D:$D,ENTRADAS!$B:$B,$B143,ENTRADAS!$I:$I,L$40)-SUMIFS(SAÍDAS!$D:$D,SAÍDAS!$B:$B,$B143,SAÍDAS!$H:$H,L$40)+SUMIFS(AJUSTE!$D:$D,AJUSTE!$B:$B,$B143,AJUSTE!$H:$H,L$40)</f>
        <v>0</v>
      </c>
      <c r="N143" s="161">
        <f>M143+SUMIFS(ENTRADAS!$D:$D,ENTRADAS!$B:$B,$B143,ENTRADAS!$I:$I,M$40)-SUMIFS(SAÍDAS!$D:$D,SAÍDAS!$B:$B,$B143,SAÍDAS!$H:$H,M$40)+SUMIFS(AJUSTE!$D:$D,AJUSTE!$B:$B,$B143,AJUSTE!$H:$H,M$40)</f>
        <v>0</v>
      </c>
      <c r="P143" s="160">
        <f>CADASTRO!A107</f>
        <v>0</v>
      </c>
      <c r="Q143" s="160">
        <f>CADASTRO!B107</f>
        <v>0</v>
      </c>
      <c r="R143" s="161">
        <f ca="1">IF(R$39&gt;=$AD$39,0,SUMIFS(SAÍDAS!$D:$D,SAÍDAS!$B:$B,Base!$Q143,SAÍDAS!$H:$H,Base!R$40))</f>
        <v>0</v>
      </c>
      <c r="S143" s="161">
        <f ca="1">IF(S$39&gt;=$AD$39,0,SUMIFS(SAÍDAS!$D:$D,SAÍDAS!$B:$B,Base!$Q143,SAÍDAS!$H:$H,Base!S$40))</f>
        <v>0</v>
      </c>
      <c r="T143" s="161">
        <f ca="1">IF(T$39&gt;=$AD$39,0,SUMIFS(SAÍDAS!$D:$D,SAÍDAS!$B:$B,Base!$Q143,SAÍDAS!$H:$H,Base!T$40))</f>
        <v>0</v>
      </c>
      <c r="U143" s="161">
        <f ca="1">IF(U$39&gt;=$AD$39,0,SUMIFS(SAÍDAS!$D:$D,SAÍDAS!$B:$B,Base!$Q143,SAÍDAS!$H:$H,Base!U$40))</f>
        <v>0</v>
      </c>
      <c r="V143" s="161">
        <f ca="1">IF(V$39&gt;=$AD$39,0,SUMIFS(SAÍDAS!$D:$D,SAÍDAS!$B:$B,Base!$Q143,SAÍDAS!$H:$H,Base!V$40))</f>
        <v>0</v>
      </c>
      <c r="W143" s="161">
        <f ca="1">IF(W$39&gt;=$AD$39,0,SUMIFS(SAÍDAS!$D:$D,SAÍDAS!$B:$B,Base!$Q143,SAÍDAS!$H:$H,Base!W$40))</f>
        <v>0</v>
      </c>
      <c r="X143" s="161">
        <f ca="1">IF(X$39&gt;=$AD$39,0,SUMIFS(SAÍDAS!$D:$D,SAÍDAS!$B:$B,Base!$Q143,SAÍDAS!$H:$H,Base!X$40))</f>
        <v>0</v>
      </c>
      <c r="Y143" s="161">
        <f ca="1">IF(Y$39&gt;=$AD$39,0,SUMIFS(SAÍDAS!$D:$D,SAÍDAS!$B:$B,Base!$Q143,SAÍDAS!$H:$H,Base!Y$40))</f>
        <v>0</v>
      </c>
      <c r="Z143" s="161">
        <f ca="1">IF(Z$39&gt;=$AD$39,0,SUMIFS(SAÍDAS!$D:$D,SAÍDAS!$B:$B,Base!$Q143,SAÍDAS!$H:$H,Base!Z$40))</f>
        <v>0</v>
      </c>
      <c r="AA143" s="161">
        <f ca="1">IF(AA$39&gt;=$AD$39,0,SUMIFS(SAÍDAS!$D:$D,SAÍDAS!$B:$B,Base!$Q143,SAÍDAS!$H:$H,Base!AA$40))</f>
        <v>0</v>
      </c>
      <c r="AB143" s="161">
        <f ca="1">IF(AB$39&gt;=$AD$39,0,SUMIFS(SAÍDAS!$D:$D,SAÍDAS!$B:$B,Base!$Q143,SAÍDAS!$H:$H,Base!AB$40))</f>
        <v>0</v>
      </c>
      <c r="AC143" s="161">
        <f ca="1">IF(AC$39&gt;=$AD$39,0,SUMIFS(SAÍDAS!$D:$D,SAÍDAS!$B:$B,Base!$Q143,SAÍDAS!$H:$H,Base!AC$40))</f>
        <v>0</v>
      </c>
      <c r="AD143" s="160">
        <f t="shared" ca="1" si="9"/>
        <v>0</v>
      </c>
    </row>
    <row r="144" spans="1:30" x14ac:dyDescent="0.25">
      <c r="A144" s="160">
        <f>CADASTRO!A108</f>
        <v>0</v>
      </c>
      <c r="B144" s="160">
        <f>CADASTRO!B108</f>
        <v>0</v>
      </c>
      <c r="C144" s="161">
        <f>CADASTRO!D108</f>
        <v>0</v>
      </c>
      <c r="D144" s="161">
        <f>C144+SUMIFS(ENTRADAS!$D:$D,ENTRADAS!$B:$B,$B144,ENTRADAS!$I:$I,C$40)-SUMIFS(SAÍDAS!$D:$D,SAÍDAS!$B:$B,$B144,SAÍDAS!$H:$H,C$40)+SUMIFS(AJUSTE!$D:$D,AJUSTE!$B:$B,$B144,AJUSTE!$H:$H,C$40)</f>
        <v>0</v>
      </c>
      <c r="E144" s="161">
        <f>D144+SUMIFS(ENTRADAS!$D:$D,ENTRADAS!$B:$B,$B144,ENTRADAS!$I:$I,D$40)-SUMIFS(SAÍDAS!$D:$D,SAÍDAS!$B:$B,$B144,SAÍDAS!$H:$H,D$40)+SUMIFS(AJUSTE!$D:$D,AJUSTE!$B:$B,$B144,AJUSTE!$H:$H,D$40)</f>
        <v>0</v>
      </c>
      <c r="F144" s="161">
        <f>E144+SUMIFS(ENTRADAS!$D:$D,ENTRADAS!$B:$B,$B144,ENTRADAS!$I:$I,E$40)-SUMIFS(SAÍDAS!$D:$D,SAÍDAS!$B:$B,$B144,SAÍDAS!$H:$H,E$40)+SUMIFS(AJUSTE!$D:$D,AJUSTE!$B:$B,$B144,AJUSTE!$H:$H,E$40)</f>
        <v>0</v>
      </c>
      <c r="G144" s="161">
        <f>F144+SUMIFS(ENTRADAS!$D:$D,ENTRADAS!$B:$B,$B144,ENTRADAS!$I:$I,F$40)-SUMIFS(SAÍDAS!$D:$D,SAÍDAS!$B:$B,$B144,SAÍDAS!$H:$H,F$40)+SUMIFS(AJUSTE!$D:$D,AJUSTE!$B:$B,$B144,AJUSTE!$H:$H,F$40)</f>
        <v>0</v>
      </c>
      <c r="H144" s="161">
        <f>G144+SUMIFS(ENTRADAS!$D:$D,ENTRADAS!$B:$B,$B144,ENTRADAS!$I:$I,G$40)-SUMIFS(SAÍDAS!$D:$D,SAÍDAS!$B:$B,$B144,SAÍDAS!$H:$H,G$40)+SUMIFS(AJUSTE!$D:$D,AJUSTE!$B:$B,$B144,AJUSTE!$H:$H,G$40)</f>
        <v>0</v>
      </c>
      <c r="I144" s="161">
        <f>H144+SUMIFS(ENTRADAS!$D:$D,ENTRADAS!$B:$B,$B144,ENTRADAS!$I:$I,H$40)-SUMIFS(SAÍDAS!$D:$D,SAÍDAS!$B:$B,$B144,SAÍDAS!$H:$H,H$40)+SUMIFS(AJUSTE!$D:$D,AJUSTE!$B:$B,$B144,AJUSTE!$H:$H,H$40)</f>
        <v>0</v>
      </c>
      <c r="J144" s="161">
        <f>I144+SUMIFS(ENTRADAS!$D:$D,ENTRADAS!$B:$B,$B144,ENTRADAS!$I:$I,I$40)-SUMIFS(SAÍDAS!$D:$D,SAÍDAS!$B:$B,$B144,SAÍDAS!$H:$H,I$40)+SUMIFS(AJUSTE!$D:$D,AJUSTE!$B:$B,$B144,AJUSTE!$H:$H,I$40)</f>
        <v>0</v>
      </c>
      <c r="K144" s="161">
        <f>J144+SUMIFS(ENTRADAS!$D:$D,ENTRADAS!$B:$B,$B144,ENTRADAS!$I:$I,J$40)-SUMIFS(SAÍDAS!$D:$D,SAÍDAS!$B:$B,$B144,SAÍDAS!$H:$H,J$40)+SUMIFS(AJUSTE!$D:$D,AJUSTE!$B:$B,$B144,AJUSTE!$H:$H,J$40)</f>
        <v>0</v>
      </c>
      <c r="L144" s="161">
        <f>K144+SUMIFS(ENTRADAS!$D:$D,ENTRADAS!$B:$B,$B144,ENTRADAS!$I:$I,K$40)-SUMIFS(SAÍDAS!$D:$D,SAÍDAS!$B:$B,$B144,SAÍDAS!$H:$H,K$40)+SUMIFS(AJUSTE!$D:$D,AJUSTE!$B:$B,$B144,AJUSTE!$H:$H,K$40)</f>
        <v>0</v>
      </c>
      <c r="M144" s="161">
        <f>L144+SUMIFS(ENTRADAS!$D:$D,ENTRADAS!$B:$B,$B144,ENTRADAS!$I:$I,L$40)-SUMIFS(SAÍDAS!$D:$D,SAÍDAS!$B:$B,$B144,SAÍDAS!$H:$H,L$40)+SUMIFS(AJUSTE!$D:$D,AJUSTE!$B:$B,$B144,AJUSTE!$H:$H,L$40)</f>
        <v>0</v>
      </c>
      <c r="N144" s="161">
        <f>M144+SUMIFS(ENTRADAS!$D:$D,ENTRADAS!$B:$B,$B144,ENTRADAS!$I:$I,M$40)-SUMIFS(SAÍDAS!$D:$D,SAÍDAS!$B:$B,$B144,SAÍDAS!$H:$H,M$40)+SUMIFS(AJUSTE!$D:$D,AJUSTE!$B:$B,$B144,AJUSTE!$H:$H,M$40)</f>
        <v>0</v>
      </c>
      <c r="P144" s="160">
        <f>CADASTRO!A108</f>
        <v>0</v>
      </c>
      <c r="Q144" s="160">
        <f>CADASTRO!B108</f>
        <v>0</v>
      </c>
      <c r="R144" s="161">
        <f ca="1">IF(R$39&gt;=$AD$39,0,SUMIFS(SAÍDAS!$D:$D,SAÍDAS!$B:$B,Base!$Q144,SAÍDAS!$H:$H,Base!R$40))</f>
        <v>0</v>
      </c>
      <c r="S144" s="161">
        <f ca="1">IF(S$39&gt;=$AD$39,0,SUMIFS(SAÍDAS!$D:$D,SAÍDAS!$B:$B,Base!$Q144,SAÍDAS!$H:$H,Base!S$40))</f>
        <v>0</v>
      </c>
      <c r="T144" s="161">
        <f ca="1">IF(T$39&gt;=$AD$39,0,SUMIFS(SAÍDAS!$D:$D,SAÍDAS!$B:$B,Base!$Q144,SAÍDAS!$H:$H,Base!T$40))</f>
        <v>0</v>
      </c>
      <c r="U144" s="161">
        <f ca="1">IF(U$39&gt;=$AD$39,0,SUMIFS(SAÍDAS!$D:$D,SAÍDAS!$B:$B,Base!$Q144,SAÍDAS!$H:$H,Base!U$40))</f>
        <v>0</v>
      </c>
      <c r="V144" s="161">
        <f ca="1">IF(V$39&gt;=$AD$39,0,SUMIFS(SAÍDAS!$D:$D,SAÍDAS!$B:$B,Base!$Q144,SAÍDAS!$H:$H,Base!V$40))</f>
        <v>0</v>
      </c>
      <c r="W144" s="161">
        <f ca="1">IF(W$39&gt;=$AD$39,0,SUMIFS(SAÍDAS!$D:$D,SAÍDAS!$B:$B,Base!$Q144,SAÍDAS!$H:$H,Base!W$40))</f>
        <v>0</v>
      </c>
      <c r="X144" s="161">
        <f ca="1">IF(X$39&gt;=$AD$39,0,SUMIFS(SAÍDAS!$D:$D,SAÍDAS!$B:$B,Base!$Q144,SAÍDAS!$H:$H,Base!X$40))</f>
        <v>0</v>
      </c>
      <c r="Y144" s="161">
        <f ca="1">IF(Y$39&gt;=$AD$39,0,SUMIFS(SAÍDAS!$D:$D,SAÍDAS!$B:$B,Base!$Q144,SAÍDAS!$H:$H,Base!Y$40))</f>
        <v>0</v>
      </c>
      <c r="Z144" s="161">
        <f ca="1">IF(Z$39&gt;=$AD$39,0,SUMIFS(SAÍDAS!$D:$D,SAÍDAS!$B:$B,Base!$Q144,SAÍDAS!$H:$H,Base!Z$40))</f>
        <v>0</v>
      </c>
      <c r="AA144" s="161">
        <f ca="1">IF(AA$39&gt;=$AD$39,0,SUMIFS(SAÍDAS!$D:$D,SAÍDAS!$B:$B,Base!$Q144,SAÍDAS!$H:$H,Base!AA$40))</f>
        <v>0</v>
      </c>
      <c r="AB144" s="161">
        <f ca="1">IF(AB$39&gt;=$AD$39,0,SUMIFS(SAÍDAS!$D:$D,SAÍDAS!$B:$B,Base!$Q144,SAÍDAS!$H:$H,Base!AB$40))</f>
        <v>0</v>
      </c>
      <c r="AC144" s="161">
        <f ca="1">IF(AC$39&gt;=$AD$39,0,SUMIFS(SAÍDAS!$D:$D,SAÍDAS!$B:$B,Base!$Q144,SAÍDAS!$H:$H,Base!AC$40))</f>
        <v>0</v>
      </c>
      <c r="AD144" s="160">
        <f t="shared" ca="1" si="9"/>
        <v>0</v>
      </c>
    </row>
    <row r="145" spans="1:30" x14ac:dyDescent="0.25">
      <c r="A145" s="160">
        <f>CADASTRO!A109</f>
        <v>0</v>
      </c>
      <c r="B145" s="160">
        <f>CADASTRO!B109</f>
        <v>0</v>
      </c>
      <c r="C145" s="161">
        <f>CADASTRO!D109</f>
        <v>0</v>
      </c>
      <c r="D145" s="161">
        <f>C145+SUMIFS(ENTRADAS!$D:$D,ENTRADAS!$B:$B,$B145,ENTRADAS!$I:$I,C$40)-SUMIFS(SAÍDAS!$D:$D,SAÍDAS!$B:$B,$B145,SAÍDAS!$H:$H,C$40)+SUMIFS(AJUSTE!$D:$D,AJUSTE!$B:$B,$B145,AJUSTE!$H:$H,C$40)</f>
        <v>0</v>
      </c>
      <c r="E145" s="161">
        <f>D145+SUMIFS(ENTRADAS!$D:$D,ENTRADAS!$B:$B,$B145,ENTRADAS!$I:$I,D$40)-SUMIFS(SAÍDAS!$D:$D,SAÍDAS!$B:$B,$B145,SAÍDAS!$H:$H,D$40)+SUMIFS(AJUSTE!$D:$D,AJUSTE!$B:$B,$B145,AJUSTE!$H:$H,D$40)</f>
        <v>0</v>
      </c>
      <c r="F145" s="161">
        <f>E145+SUMIFS(ENTRADAS!$D:$D,ENTRADAS!$B:$B,$B145,ENTRADAS!$I:$I,E$40)-SUMIFS(SAÍDAS!$D:$D,SAÍDAS!$B:$B,$B145,SAÍDAS!$H:$H,E$40)+SUMIFS(AJUSTE!$D:$D,AJUSTE!$B:$B,$B145,AJUSTE!$H:$H,E$40)</f>
        <v>0</v>
      </c>
      <c r="G145" s="161">
        <f>F145+SUMIFS(ENTRADAS!$D:$D,ENTRADAS!$B:$B,$B145,ENTRADAS!$I:$I,F$40)-SUMIFS(SAÍDAS!$D:$D,SAÍDAS!$B:$B,$B145,SAÍDAS!$H:$H,F$40)+SUMIFS(AJUSTE!$D:$D,AJUSTE!$B:$B,$B145,AJUSTE!$H:$H,F$40)</f>
        <v>0</v>
      </c>
      <c r="H145" s="161">
        <f>G145+SUMIFS(ENTRADAS!$D:$D,ENTRADAS!$B:$B,$B145,ENTRADAS!$I:$I,G$40)-SUMIFS(SAÍDAS!$D:$D,SAÍDAS!$B:$B,$B145,SAÍDAS!$H:$H,G$40)+SUMIFS(AJUSTE!$D:$D,AJUSTE!$B:$B,$B145,AJUSTE!$H:$H,G$40)</f>
        <v>0</v>
      </c>
      <c r="I145" s="161">
        <f>H145+SUMIFS(ENTRADAS!$D:$D,ENTRADAS!$B:$B,$B145,ENTRADAS!$I:$I,H$40)-SUMIFS(SAÍDAS!$D:$D,SAÍDAS!$B:$B,$B145,SAÍDAS!$H:$H,H$40)+SUMIFS(AJUSTE!$D:$D,AJUSTE!$B:$B,$B145,AJUSTE!$H:$H,H$40)</f>
        <v>0</v>
      </c>
      <c r="J145" s="161">
        <f>I145+SUMIFS(ENTRADAS!$D:$D,ENTRADAS!$B:$B,$B145,ENTRADAS!$I:$I,I$40)-SUMIFS(SAÍDAS!$D:$D,SAÍDAS!$B:$B,$B145,SAÍDAS!$H:$H,I$40)+SUMIFS(AJUSTE!$D:$D,AJUSTE!$B:$B,$B145,AJUSTE!$H:$H,I$40)</f>
        <v>0</v>
      </c>
      <c r="K145" s="161">
        <f>J145+SUMIFS(ENTRADAS!$D:$D,ENTRADAS!$B:$B,$B145,ENTRADAS!$I:$I,J$40)-SUMIFS(SAÍDAS!$D:$D,SAÍDAS!$B:$B,$B145,SAÍDAS!$H:$H,J$40)+SUMIFS(AJUSTE!$D:$D,AJUSTE!$B:$B,$B145,AJUSTE!$H:$H,J$40)</f>
        <v>0</v>
      </c>
      <c r="L145" s="161">
        <f>K145+SUMIFS(ENTRADAS!$D:$D,ENTRADAS!$B:$B,$B145,ENTRADAS!$I:$I,K$40)-SUMIFS(SAÍDAS!$D:$D,SAÍDAS!$B:$B,$B145,SAÍDAS!$H:$H,K$40)+SUMIFS(AJUSTE!$D:$D,AJUSTE!$B:$B,$B145,AJUSTE!$H:$H,K$40)</f>
        <v>0</v>
      </c>
      <c r="M145" s="161">
        <f>L145+SUMIFS(ENTRADAS!$D:$D,ENTRADAS!$B:$B,$B145,ENTRADAS!$I:$I,L$40)-SUMIFS(SAÍDAS!$D:$D,SAÍDAS!$B:$B,$B145,SAÍDAS!$H:$H,L$40)+SUMIFS(AJUSTE!$D:$D,AJUSTE!$B:$B,$B145,AJUSTE!$H:$H,L$40)</f>
        <v>0</v>
      </c>
      <c r="N145" s="161">
        <f>M145+SUMIFS(ENTRADAS!$D:$D,ENTRADAS!$B:$B,$B145,ENTRADAS!$I:$I,M$40)-SUMIFS(SAÍDAS!$D:$D,SAÍDAS!$B:$B,$B145,SAÍDAS!$H:$H,M$40)+SUMIFS(AJUSTE!$D:$D,AJUSTE!$B:$B,$B145,AJUSTE!$H:$H,M$40)</f>
        <v>0</v>
      </c>
      <c r="P145" s="160">
        <f>CADASTRO!A109</f>
        <v>0</v>
      </c>
      <c r="Q145" s="160">
        <f>CADASTRO!B109</f>
        <v>0</v>
      </c>
      <c r="R145" s="161">
        <f ca="1">IF(R$39&gt;=$AD$39,0,SUMIFS(SAÍDAS!$D:$D,SAÍDAS!$B:$B,Base!$Q145,SAÍDAS!$H:$H,Base!R$40))</f>
        <v>0</v>
      </c>
      <c r="S145" s="161">
        <f ca="1">IF(S$39&gt;=$AD$39,0,SUMIFS(SAÍDAS!$D:$D,SAÍDAS!$B:$B,Base!$Q145,SAÍDAS!$H:$H,Base!S$40))</f>
        <v>0</v>
      </c>
      <c r="T145" s="161">
        <f ca="1">IF(T$39&gt;=$AD$39,0,SUMIFS(SAÍDAS!$D:$D,SAÍDAS!$B:$B,Base!$Q145,SAÍDAS!$H:$H,Base!T$40))</f>
        <v>0</v>
      </c>
      <c r="U145" s="161">
        <f ca="1">IF(U$39&gt;=$AD$39,0,SUMIFS(SAÍDAS!$D:$D,SAÍDAS!$B:$B,Base!$Q145,SAÍDAS!$H:$H,Base!U$40))</f>
        <v>0</v>
      </c>
      <c r="V145" s="161">
        <f ca="1">IF(V$39&gt;=$AD$39,0,SUMIFS(SAÍDAS!$D:$D,SAÍDAS!$B:$B,Base!$Q145,SAÍDAS!$H:$H,Base!V$40))</f>
        <v>0</v>
      </c>
      <c r="W145" s="161">
        <f ca="1">IF(W$39&gt;=$AD$39,0,SUMIFS(SAÍDAS!$D:$D,SAÍDAS!$B:$B,Base!$Q145,SAÍDAS!$H:$H,Base!W$40))</f>
        <v>0</v>
      </c>
      <c r="X145" s="161">
        <f ca="1">IF(X$39&gt;=$AD$39,0,SUMIFS(SAÍDAS!$D:$D,SAÍDAS!$B:$B,Base!$Q145,SAÍDAS!$H:$H,Base!X$40))</f>
        <v>0</v>
      </c>
      <c r="Y145" s="161">
        <f ca="1">IF(Y$39&gt;=$AD$39,0,SUMIFS(SAÍDAS!$D:$D,SAÍDAS!$B:$B,Base!$Q145,SAÍDAS!$H:$H,Base!Y$40))</f>
        <v>0</v>
      </c>
      <c r="Z145" s="161">
        <f ca="1">IF(Z$39&gt;=$AD$39,0,SUMIFS(SAÍDAS!$D:$D,SAÍDAS!$B:$B,Base!$Q145,SAÍDAS!$H:$H,Base!Z$40))</f>
        <v>0</v>
      </c>
      <c r="AA145" s="161">
        <f ca="1">IF(AA$39&gt;=$AD$39,0,SUMIFS(SAÍDAS!$D:$D,SAÍDAS!$B:$B,Base!$Q145,SAÍDAS!$H:$H,Base!AA$40))</f>
        <v>0</v>
      </c>
      <c r="AB145" s="161">
        <f ca="1">IF(AB$39&gt;=$AD$39,0,SUMIFS(SAÍDAS!$D:$D,SAÍDAS!$B:$B,Base!$Q145,SAÍDAS!$H:$H,Base!AB$40))</f>
        <v>0</v>
      </c>
      <c r="AC145" s="161">
        <f ca="1">IF(AC$39&gt;=$AD$39,0,SUMIFS(SAÍDAS!$D:$D,SAÍDAS!$B:$B,Base!$Q145,SAÍDAS!$H:$H,Base!AC$40))</f>
        <v>0</v>
      </c>
      <c r="AD145" s="160">
        <f t="shared" ca="1" si="9"/>
        <v>0</v>
      </c>
    </row>
    <row r="146" spans="1:30" x14ac:dyDescent="0.25">
      <c r="A146" s="160">
        <f>CADASTRO!A110</f>
        <v>0</v>
      </c>
      <c r="B146" s="160">
        <f>CADASTRO!B110</f>
        <v>0</v>
      </c>
      <c r="C146" s="161">
        <f>CADASTRO!D110</f>
        <v>0</v>
      </c>
      <c r="D146" s="161">
        <f>C146+SUMIFS(ENTRADAS!$D:$D,ENTRADAS!$B:$B,$B146,ENTRADAS!$I:$I,C$40)-SUMIFS(SAÍDAS!$D:$D,SAÍDAS!$B:$B,$B146,SAÍDAS!$H:$H,C$40)+SUMIFS(AJUSTE!$D:$D,AJUSTE!$B:$B,$B146,AJUSTE!$H:$H,C$40)</f>
        <v>0</v>
      </c>
      <c r="E146" s="161">
        <f>D146+SUMIFS(ENTRADAS!$D:$D,ENTRADAS!$B:$B,$B146,ENTRADAS!$I:$I,D$40)-SUMIFS(SAÍDAS!$D:$D,SAÍDAS!$B:$B,$B146,SAÍDAS!$H:$H,D$40)+SUMIFS(AJUSTE!$D:$D,AJUSTE!$B:$B,$B146,AJUSTE!$H:$H,D$40)</f>
        <v>0</v>
      </c>
      <c r="F146" s="161">
        <f>E146+SUMIFS(ENTRADAS!$D:$D,ENTRADAS!$B:$B,$B146,ENTRADAS!$I:$I,E$40)-SUMIFS(SAÍDAS!$D:$D,SAÍDAS!$B:$B,$B146,SAÍDAS!$H:$H,E$40)+SUMIFS(AJUSTE!$D:$D,AJUSTE!$B:$B,$B146,AJUSTE!$H:$H,E$40)</f>
        <v>0</v>
      </c>
      <c r="G146" s="161">
        <f>F146+SUMIFS(ENTRADAS!$D:$D,ENTRADAS!$B:$B,$B146,ENTRADAS!$I:$I,F$40)-SUMIFS(SAÍDAS!$D:$D,SAÍDAS!$B:$B,$B146,SAÍDAS!$H:$H,F$40)+SUMIFS(AJUSTE!$D:$D,AJUSTE!$B:$B,$B146,AJUSTE!$H:$H,F$40)</f>
        <v>0</v>
      </c>
      <c r="H146" s="161">
        <f>G146+SUMIFS(ENTRADAS!$D:$D,ENTRADAS!$B:$B,$B146,ENTRADAS!$I:$I,G$40)-SUMIFS(SAÍDAS!$D:$D,SAÍDAS!$B:$B,$B146,SAÍDAS!$H:$H,G$40)+SUMIFS(AJUSTE!$D:$D,AJUSTE!$B:$B,$B146,AJUSTE!$H:$H,G$40)</f>
        <v>0</v>
      </c>
      <c r="I146" s="161">
        <f>H146+SUMIFS(ENTRADAS!$D:$D,ENTRADAS!$B:$B,$B146,ENTRADAS!$I:$I,H$40)-SUMIFS(SAÍDAS!$D:$D,SAÍDAS!$B:$B,$B146,SAÍDAS!$H:$H,H$40)+SUMIFS(AJUSTE!$D:$D,AJUSTE!$B:$B,$B146,AJUSTE!$H:$H,H$40)</f>
        <v>0</v>
      </c>
      <c r="J146" s="161">
        <f>I146+SUMIFS(ENTRADAS!$D:$D,ENTRADAS!$B:$B,$B146,ENTRADAS!$I:$I,I$40)-SUMIFS(SAÍDAS!$D:$D,SAÍDAS!$B:$B,$B146,SAÍDAS!$H:$H,I$40)+SUMIFS(AJUSTE!$D:$D,AJUSTE!$B:$B,$B146,AJUSTE!$H:$H,I$40)</f>
        <v>0</v>
      </c>
      <c r="K146" s="161">
        <f>J146+SUMIFS(ENTRADAS!$D:$D,ENTRADAS!$B:$B,$B146,ENTRADAS!$I:$I,J$40)-SUMIFS(SAÍDAS!$D:$D,SAÍDAS!$B:$B,$B146,SAÍDAS!$H:$H,J$40)+SUMIFS(AJUSTE!$D:$D,AJUSTE!$B:$B,$B146,AJUSTE!$H:$H,J$40)</f>
        <v>0</v>
      </c>
      <c r="L146" s="161">
        <f>K146+SUMIFS(ENTRADAS!$D:$D,ENTRADAS!$B:$B,$B146,ENTRADAS!$I:$I,K$40)-SUMIFS(SAÍDAS!$D:$D,SAÍDAS!$B:$B,$B146,SAÍDAS!$H:$H,K$40)+SUMIFS(AJUSTE!$D:$D,AJUSTE!$B:$B,$B146,AJUSTE!$H:$H,K$40)</f>
        <v>0</v>
      </c>
      <c r="M146" s="161">
        <f>L146+SUMIFS(ENTRADAS!$D:$D,ENTRADAS!$B:$B,$B146,ENTRADAS!$I:$I,L$40)-SUMIFS(SAÍDAS!$D:$D,SAÍDAS!$B:$B,$B146,SAÍDAS!$H:$H,L$40)+SUMIFS(AJUSTE!$D:$D,AJUSTE!$B:$B,$B146,AJUSTE!$H:$H,L$40)</f>
        <v>0</v>
      </c>
      <c r="N146" s="161">
        <f>M146+SUMIFS(ENTRADAS!$D:$D,ENTRADAS!$B:$B,$B146,ENTRADAS!$I:$I,M$40)-SUMIFS(SAÍDAS!$D:$D,SAÍDAS!$B:$B,$B146,SAÍDAS!$H:$H,M$40)+SUMIFS(AJUSTE!$D:$D,AJUSTE!$B:$B,$B146,AJUSTE!$H:$H,M$40)</f>
        <v>0</v>
      </c>
      <c r="P146" s="160">
        <f>CADASTRO!A110</f>
        <v>0</v>
      </c>
      <c r="Q146" s="160">
        <f>CADASTRO!B110</f>
        <v>0</v>
      </c>
      <c r="R146" s="161">
        <f ca="1">IF(R$39&gt;=$AD$39,0,SUMIFS(SAÍDAS!$D:$D,SAÍDAS!$B:$B,Base!$Q146,SAÍDAS!$H:$H,Base!R$40))</f>
        <v>0</v>
      </c>
      <c r="S146" s="161">
        <f ca="1">IF(S$39&gt;=$AD$39,0,SUMIFS(SAÍDAS!$D:$D,SAÍDAS!$B:$B,Base!$Q146,SAÍDAS!$H:$H,Base!S$40))</f>
        <v>0</v>
      </c>
      <c r="T146" s="161">
        <f ca="1">IF(T$39&gt;=$AD$39,0,SUMIFS(SAÍDAS!$D:$D,SAÍDAS!$B:$B,Base!$Q146,SAÍDAS!$H:$H,Base!T$40))</f>
        <v>0</v>
      </c>
      <c r="U146" s="161">
        <f ca="1">IF(U$39&gt;=$AD$39,0,SUMIFS(SAÍDAS!$D:$D,SAÍDAS!$B:$B,Base!$Q146,SAÍDAS!$H:$H,Base!U$40))</f>
        <v>0</v>
      </c>
      <c r="V146" s="161">
        <f ca="1">IF(V$39&gt;=$AD$39,0,SUMIFS(SAÍDAS!$D:$D,SAÍDAS!$B:$B,Base!$Q146,SAÍDAS!$H:$H,Base!V$40))</f>
        <v>0</v>
      </c>
      <c r="W146" s="161">
        <f ca="1">IF(W$39&gt;=$AD$39,0,SUMIFS(SAÍDAS!$D:$D,SAÍDAS!$B:$B,Base!$Q146,SAÍDAS!$H:$H,Base!W$40))</f>
        <v>0</v>
      </c>
      <c r="X146" s="161">
        <f ca="1">IF(X$39&gt;=$AD$39,0,SUMIFS(SAÍDAS!$D:$D,SAÍDAS!$B:$B,Base!$Q146,SAÍDAS!$H:$H,Base!X$40))</f>
        <v>0</v>
      </c>
      <c r="Y146" s="161">
        <f ca="1">IF(Y$39&gt;=$AD$39,0,SUMIFS(SAÍDAS!$D:$D,SAÍDAS!$B:$B,Base!$Q146,SAÍDAS!$H:$H,Base!Y$40))</f>
        <v>0</v>
      </c>
      <c r="Z146" s="161">
        <f ca="1">IF(Z$39&gt;=$AD$39,0,SUMIFS(SAÍDAS!$D:$D,SAÍDAS!$B:$B,Base!$Q146,SAÍDAS!$H:$H,Base!Z$40))</f>
        <v>0</v>
      </c>
      <c r="AA146" s="161">
        <f ca="1">IF(AA$39&gt;=$AD$39,0,SUMIFS(SAÍDAS!$D:$D,SAÍDAS!$B:$B,Base!$Q146,SAÍDAS!$H:$H,Base!AA$40))</f>
        <v>0</v>
      </c>
      <c r="AB146" s="161">
        <f ca="1">IF(AB$39&gt;=$AD$39,0,SUMIFS(SAÍDAS!$D:$D,SAÍDAS!$B:$B,Base!$Q146,SAÍDAS!$H:$H,Base!AB$40))</f>
        <v>0</v>
      </c>
      <c r="AC146" s="161">
        <f ca="1">IF(AC$39&gt;=$AD$39,0,SUMIFS(SAÍDAS!$D:$D,SAÍDAS!$B:$B,Base!$Q146,SAÍDAS!$H:$H,Base!AC$40))</f>
        <v>0</v>
      </c>
      <c r="AD146" s="160">
        <f t="shared" ca="1" si="9"/>
        <v>0</v>
      </c>
    </row>
    <row r="147" spans="1:30" x14ac:dyDescent="0.25">
      <c r="A147" s="160">
        <f>CADASTRO!A111</f>
        <v>0</v>
      </c>
      <c r="B147" s="160">
        <f>CADASTRO!B111</f>
        <v>0</v>
      </c>
      <c r="C147" s="161">
        <f>CADASTRO!D111</f>
        <v>0</v>
      </c>
      <c r="D147" s="161">
        <f>C147+SUMIFS(ENTRADAS!$D:$D,ENTRADAS!$B:$B,$B147,ENTRADAS!$I:$I,C$40)-SUMIFS(SAÍDAS!$D:$D,SAÍDAS!$B:$B,$B147,SAÍDAS!$H:$H,C$40)+SUMIFS(AJUSTE!$D:$D,AJUSTE!$B:$B,$B147,AJUSTE!$H:$H,C$40)</f>
        <v>0</v>
      </c>
      <c r="E147" s="161">
        <f>D147+SUMIFS(ENTRADAS!$D:$D,ENTRADAS!$B:$B,$B147,ENTRADAS!$I:$I,D$40)-SUMIFS(SAÍDAS!$D:$D,SAÍDAS!$B:$B,$B147,SAÍDAS!$H:$H,D$40)+SUMIFS(AJUSTE!$D:$D,AJUSTE!$B:$B,$B147,AJUSTE!$H:$H,D$40)</f>
        <v>0</v>
      </c>
      <c r="F147" s="161">
        <f>E147+SUMIFS(ENTRADAS!$D:$D,ENTRADAS!$B:$B,$B147,ENTRADAS!$I:$I,E$40)-SUMIFS(SAÍDAS!$D:$D,SAÍDAS!$B:$B,$B147,SAÍDAS!$H:$H,E$40)+SUMIFS(AJUSTE!$D:$D,AJUSTE!$B:$B,$B147,AJUSTE!$H:$H,E$40)</f>
        <v>0</v>
      </c>
      <c r="G147" s="161">
        <f>F147+SUMIFS(ENTRADAS!$D:$D,ENTRADAS!$B:$B,$B147,ENTRADAS!$I:$I,F$40)-SUMIFS(SAÍDAS!$D:$D,SAÍDAS!$B:$B,$B147,SAÍDAS!$H:$H,F$40)+SUMIFS(AJUSTE!$D:$D,AJUSTE!$B:$B,$B147,AJUSTE!$H:$H,F$40)</f>
        <v>0</v>
      </c>
      <c r="H147" s="161">
        <f>G147+SUMIFS(ENTRADAS!$D:$D,ENTRADAS!$B:$B,$B147,ENTRADAS!$I:$I,G$40)-SUMIFS(SAÍDAS!$D:$D,SAÍDAS!$B:$B,$B147,SAÍDAS!$H:$H,G$40)+SUMIFS(AJUSTE!$D:$D,AJUSTE!$B:$B,$B147,AJUSTE!$H:$H,G$40)</f>
        <v>0</v>
      </c>
      <c r="I147" s="161">
        <f>H147+SUMIFS(ENTRADAS!$D:$D,ENTRADAS!$B:$B,$B147,ENTRADAS!$I:$I,H$40)-SUMIFS(SAÍDAS!$D:$D,SAÍDAS!$B:$B,$B147,SAÍDAS!$H:$H,H$40)+SUMIFS(AJUSTE!$D:$D,AJUSTE!$B:$B,$B147,AJUSTE!$H:$H,H$40)</f>
        <v>0</v>
      </c>
      <c r="J147" s="161">
        <f>I147+SUMIFS(ENTRADAS!$D:$D,ENTRADAS!$B:$B,$B147,ENTRADAS!$I:$I,I$40)-SUMIFS(SAÍDAS!$D:$D,SAÍDAS!$B:$B,$B147,SAÍDAS!$H:$H,I$40)+SUMIFS(AJUSTE!$D:$D,AJUSTE!$B:$B,$B147,AJUSTE!$H:$H,I$40)</f>
        <v>0</v>
      </c>
      <c r="K147" s="161">
        <f>J147+SUMIFS(ENTRADAS!$D:$D,ENTRADAS!$B:$B,$B147,ENTRADAS!$I:$I,J$40)-SUMIFS(SAÍDAS!$D:$D,SAÍDAS!$B:$B,$B147,SAÍDAS!$H:$H,J$40)+SUMIFS(AJUSTE!$D:$D,AJUSTE!$B:$B,$B147,AJUSTE!$H:$H,J$40)</f>
        <v>0</v>
      </c>
      <c r="L147" s="161">
        <f>K147+SUMIFS(ENTRADAS!$D:$D,ENTRADAS!$B:$B,$B147,ENTRADAS!$I:$I,K$40)-SUMIFS(SAÍDAS!$D:$D,SAÍDAS!$B:$B,$B147,SAÍDAS!$H:$H,K$40)+SUMIFS(AJUSTE!$D:$D,AJUSTE!$B:$B,$B147,AJUSTE!$H:$H,K$40)</f>
        <v>0</v>
      </c>
      <c r="M147" s="161">
        <f>L147+SUMIFS(ENTRADAS!$D:$D,ENTRADAS!$B:$B,$B147,ENTRADAS!$I:$I,L$40)-SUMIFS(SAÍDAS!$D:$D,SAÍDAS!$B:$B,$B147,SAÍDAS!$H:$H,L$40)+SUMIFS(AJUSTE!$D:$D,AJUSTE!$B:$B,$B147,AJUSTE!$H:$H,L$40)</f>
        <v>0</v>
      </c>
      <c r="N147" s="161">
        <f>M147+SUMIFS(ENTRADAS!$D:$D,ENTRADAS!$B:$B,$B147,ENTRADAS!$I:$I,M$40)-SUMIFS(SAÍDAS!$D:$D,SAÍDAS!$B:$B,$B147,SAÍDAS!$H:$H,M$40)+SUMIFS(AJUSTE!$D:$D,AJUSTE!$B:$B,$B147,AJUSTE!$H:$H,M$40)</f>
        <v>0</v>
      </c>
      <c r="P147" s="160">
        <f>CADASTRO!A111</f>
        <v>0</v>
      </c>
      <c r="Q147" s="160">
        <f>CADASTRO!B111</f>
        <v>0</v>
      </c>
      <c r="R147" s="161">
        <f ca="1">IF(R$39&gt;=$AD$39,0,SUMIFS(SAÍDAS!$D:$D,SAÍDAS!$B:$B,Base!$Q147,SAÍDAS!$H:$H,Base!R$40))</f>
        <v>0</v>
      </c>
      <c r="S147" s="161">
        <f ca="1">IF(S$39&gt;=$AD$39,0,SUMIFS(SAÍDAS!$D:$D,SAÍDAS!$B:$B,Base!$Q147,SAÍDAS!$H:$H,Base!S$40))</f>
        <v>0</v>
      </c>
      <c r="T147" s="161">
        <f ca="1">IF(T$39&gt;=$AD$39,0,SUMIFS(SAÍDAS!$D:$D,SAÍDAS!$B:$B,Base!$Q147,SAÍDAS!$H:$H,Base!T$40))</f>
        <v>0</v>
      </c>
      <c r="U147" s="161">
        <f ca="1">IF(U$39&gt;=$AD$39,0,SUMIFS(SAÍDAS!$D:$D,SAÍDAS!$B:$B,Base!$Q147,SAÍDAS!$H:$H,Base!U$40))</f>
        <v>0</v>
      </c>
      <c r="V147" s="161">
        <f ca="1">IF(V$39&gt;=$AD$39,0,SUMIFS(SAÍDAS!$D:$D,SAÍDAS!$B:$B,Base!$Q147,SAÍDAS!$H:$H,Base!V$40))</f>
        <v>0</v>
      </c>
      <c r="W147" s="161">
        <f ca="1">IF(W$39&gt;=$AD$39,0,SUMIFS(SAÍDAS!$D:$D,SAÍDAS!$B:$B,Base!$Q147,SAÍDAS!$H:$H,Base!W$40))</f>
        <v>0</v>
      </c>
      <c r="X147" s="161">
        <f ca="1">IF(X$39&gt;=$AD$39,0,SUMIFS(SAÍDAS!$D:$D,SAÍDAS!$B:$B,Base!$Q147,SAÍDAS!$H:$H,Base!X$40))</f>
        <v>0</v>
      </c>
      <c r="Y147" s="161">
        <f ca="1">IF(Y$39&gt;=$AD$39,0,SUMIFS(SAÍDAS!$D:$D,SAÍDAS!$B:$B,Base!$Q147,SAÍDAS!$H:$H,Base!Y$40))</f>
        <v>0</v>
      </c>
      <c r="Z147" s="161">
        <f ca="1">IF(Z$39&gt;=$AD$39,0,SUMIFS(SAÍDAS!$D:$D,SAÍDAS!$B:$B,Base!$Q147,SAÍDAS!$H:$H,Base!Z$40))</f>
        <v>0</v>
      </c>
      <c r="AA147" s="161">
        <f ca="1">IF(AA$39&gt;=$AD$39,0,SUMIFS(SAÍDAS!$D:$D,SAÍDAS!$B:$B,Base!$Q147,SAÍDAS!$H:$H,Base!AA$40))</f>
        <v>0</v>
      </c>
      <c r="AB147" s="161">
        <f ca="1">IF(AB$39&gt;=$AD$39,0,SUMIFS(SAÍDAS!$D:$D,SAÍDAS!$B:$B,Base!$Q147,SAÍDAS!$H:$H,Base!AB$40))</f>
        <v>0</v>
      </c>
      <c r="AC147" s="161">
        <f ca="1">IF(AC$39&gt;=$AD$39,0,SUMIFS(SAÍDAS!$D:$D,SAÍDAS!$B:$B,Base!$Q147,SAÍDAS!$H:$H,Base!AC$40))</f>
        <v>0</v>
      </c>
      <c r="AD147" s="160">
        <f t="shared" ca="1" si="9"/>
        <v>0</v>
      </c>
    </row>
    <row r="148" spans="1:30" x14ac:dyDescent="0.25">
      <c r="A148" s="160">
        <f>CADASTRO!A112</f>
        <v>0</v>
      </c>
      <c r="B148" s="160">
        <f>CADASTRO!B112</f>
        <v>0</v>
      </c>
      <c r="C148" s="161">
        <f>CADASTRO!D112</f>
        <v>0</v>
      </c>
      <c r="D148" s="161">
        <f>C148+SUMIFS(ENTRADAS!$D:$D,ENTRADAS!$B:$B,$B148,ENTRADAS!$I:$I,C$40)-SUMIFS(SAÍDAS!$D:$D,SAÍDAS!$B:$B,$B148,SAÍDAS!$H:$H,C$40)+SUMIFS(AJUSTE!$D:$D,AJUSTE!$B:$B,$B148,AJUSTE!$H:$H,C$40)</f>
        <v>0</v>
      </c>
      <c r="E148" s="161">
        <f>D148+SUMIFS(ENTRADAS!$D:$D,ENTRADAS!$B:$B,$B148,ENTRADAS!$I:$I,D$40)-SUMIFS(SAÍDAS!$D:$D,SAÍDAS!$B:$B,$B148,SAÍDAS!$H:$H,D$40)+SUMIFS(AJUSTE!$D:$D,AJUSTE!$B:$B,$B148,AJUSTE!$H:$H,D$40)</f>
        <v>0</v>
      </c>
      <c r="F148" s="161">
        <f>E148+SUMIFS(ENTRADAS!$D:$D,ENTRADAS!$B:$B,$B148,ENTRADAS!$I:$I,E$40)-SUMIFS(SAÍDAS!$D:$D,SAÍDAS!$B:$B,$B148,SAÍDAS!$H:$H,E$40)+SUMIFS(AJUSTE!$D:$D,AJUSTE!$B:$B,$B148,AJUSTE!$H:$H,E$40)</f>
        <v>0</v>
      </c>
      <c r="G148" s="161">
        <f>F148+SUMIFS(ENTRADAS!$D:$D,ENTRADAS!$B:$B,$B148,ENTRADAS!$I:$I,F$40)-SUMIFS(SAÍDAS!$D:$D,SAÍDAS!$B:$B,$B148,SAÍDAS!$H:$H,F$40)+SUMIFS(AJUSTE!$D:$D,AJUSTE!$B:$B,$B148,AJUSTE!$H:$H,F$40)</f>
        <v>0</v>
      </c>
      <c r="H148" s="161">
        <f>G148+SUMIFS(ENTRADAS!$D:$D,ENTRADAS!$B:$B,$B148,ENTRADAS!$I:$I,G$40)-SUMIFS(SAÍDAS!$D:$D,SAÍDAS!$B:$B,$B148,SAÍDAS!$H:$H,G$40)+SUMIFS(AJUSTE!$D:$D,AJUSTE!$B:$B,$B148,AJUSTE!$H:$H,G$40)</f>
        <v>0</v>
      </c>
      <c r="I148" s="161">
        <f>H148+SUMIFS(ENTRADAS!$D:$D,ENTRADAS!$B:$B,$B148,ENTRADAS!$I:$I,H$40)-SUMIFS(SAÍDAS!$D:$D,SAÍDAS!$B:$B,$B148,SAÍDAS!$H:$H,H$40)+SUMIFS(AJUSTE!$D:$D,AJUSTE!$B:$B,$B148,AJUSTE!$H:$H,H$40)</f>
        <v>0</v>
      </c>
      <c r="J148" s="161">
        <f>I148+SUMIFS(ENTRADAS!$D:$D,ENTRADAS!$B:$B,$B148,ENTRADAS!$I:$I,I$40)-SUMIFS(SAÍDAS!$D:$D,SAÍDAS!$B:$B,$B148,SAÍDAS!$H:$H,I$40)+SUMIFS(AJUSTE!$D:$D,AJUSTE!$B:$B,$B148,AJUSTE!$H:$H,I$40)</f>
        <v>0</v>
      </c>
      <c r="K148" s="161">
        <f>J148+SUMIFS(ENTRADAS!$D:$D,ENTRADAS!$B:$B,$B148,ENTRADAS!$I:$I,J$40)-SUMIFS(SAÍDAS!$D:$D,SAÍDAS!$B:$B,$B148,SAÍDAS!$H:$H,J$40)+SUMIFS(AJUSTE!$D:$D,AJUSTE!$B:$B,$B148,AJUSTE!$H:$H,J$40)</f>
        <v>0</v>
      </c>
      <c r="L148" s="161">
        <f>K148+SUMIFS(ENTRADAS!$D:$D,ENTRADAS!$B:$B,$B148,ENTRADAS!$I:$I,K$40)-SUMIFS(SAÍDAS!$D:$D,SAÍDAS!$B:$B,$B148,SAÍDAS!$H:$H,K$40)+SUMIFS(AJUSTE!$D:$D,AJUSTE!$B:$B,$B148,AJUSTE!$H:$H,K$40)</f>
        <v>0</v>
      </c>
      <c r="M148" s="161">
        <f>L148+SUMIFS(ENTRADAS!$D:$D,ENTRADAS!$B:$B,$B148,ENTRADAS!$I:$I,L$40)-SUMIFS(SAÍDAS!$D:$D,SAÍDAS!$B:$B,$B148,SAÍDAS!$H:$H,L$40)+SUMIFS(AJUSTE!$D:$D,AJUSTE!$B:$B,$B148,AJUSTE!$H:$H,L$40)</f>
        <v>0</v>
      </c>
      <c r="N148" s="161">
        <f>M148+SUMIFS(ENTRADAS!$D:$D,ENTRADAS!$B:$B,$B148,ENTRADAS!$I:$I,M$40)-SUMIFS(SAÍDAS!$D:$D,SAÍDAS!$B:$B,$B148,SAÍDAS!$H:$H,M$40)+SUMIFS(AJUSTE!$D:$D,AJUSTE!$B:$B,$B148,AJUSTE!$H:$H,M$40)</f>
        <v>0</v>
      </c>
      <c r="P148" s="160">
        <f>CADASTRO!A112</f>
        <v>0</v>
      </c>
      <c r="Q148" s="160">
        <f>CADASTRO!B112</f>
        <v>0</v>
      </c>
      <c r="R148" s="161">
        <f ca="1">IF(R$39&gt;=$AD$39,0,SUMIFS(SAÍDAS!$D:$D,SAÍDAS!$B:$B,Base!$Q148,SAÍDAS!$H:$H,Base!R$40))</f>
        <v>0</v>
      </c>
      <c r="S148" s="161">
        <f ca="1">IF(S$39&gt;=$AD$39,0,SUMIFS(SAÍDAS!$D:$D,SAÍDAS!$B:$B,Base!$Q148,SAÍDAS!$H:$H,Base!S$40))</f>
        <v>0</v>
      </c>
      <c r="T148" s="161">
        <f ca="1">IF(T$39&gt;=$AD$39,0,SUMIFS(SAÍDAS!$D:$D,SAÍDAS!$B:$B,Base!$Q148,SAÍDAS!$H:$H,Base!T$40))</f>
        <v>0</v>
      </c>
      <c r="U148" s="161">
        <f ca="1">IF(U$39&gt;=$AD$39,0,SUMIFS(SAÍDAS!$D:$D,SAÍDAS!$B:$B,Base!$Q148,SAÍDAS!$H:$H,Base!U$40))</f>
        <v>0</v>
      </c>
      <c r="V148" s="161">
        <f ca="1">IF(V$39&gt;=$AD$39,0,SUMIFS(SAÍDAS!$D:$D,SAÍDAS!$B:$B,Base!$Q148,SAÍDAS!$H:$H,Base!V$40))</f>
        <v>0</v>
      </c>
      <c r="W148" s="161">
        <f ca="1">IF(W$39&gt;=$AD$39,0,SUMIFS(SAÍDAS!$D:$D,SAÍDAS!$B:$B,Base!$Q148,SAÍDAS!$H:$H,Base!W$40))</f>
        <v>0</v>
      </c>
      <c r="X148" s="161">
        <f ca="1">IF(X$39&gt;=$AD$39,0,SUMIFS(SAÍDAS!$D:$D,SAÍDAS!$B:$B,Base!$Q148,SAÍDAS!$H:$H,Base!X$40))</f>
        <v>0</v>
      </c>
      <c r="Y148" s="161">
        <f ca="1">IF(Y$39&gt;=$AD$39,0,SUMIFS(SAÍDAS!$D:$D,SAÍDAS!$B:$B,Base!$Q148,SAÍDAS!$H:$H,Base!Y$40))</f>
        <v>0</v>
      </c>
      <c r="Z148" s="161">
        <f ca="1">IF(Z$39&gt;=$AD$39,0,SUMIFS(SAÍDAS!$D:$D,SAÍDAS!$B:$B,Base!$Q148,SAÍDAS!$H:$H,Base!Z$40))</f>
        <v>0</v>
      </c>
      <c r="AA148" s="161">
        <f ca="1">IF(AA$39&gt;=$AD$39,0,SUMIFS(SAÍDAS!$D:$D,SAÍDAS!$B:$B,Base!$Q148,SAÍDAS!$H:$H,Base!AA$40))</f>
        <v>0</v>
      </c>
      <c r="AB148" s="161">
        <f ca="1">IF(AB$39&gt;=$AD$39,0,SUMIFS(SAÍDAS!$D:$D,SAÍDAS!$B:$B,Base!$Q148,SAÍDAS!$H:$H,Base!AB$40))</f>
        <v>0</v>
      </c>
      <c r="AC148" s="161">
        <f ca="1">IF(AC$39&gt;=$AD$39,0,SUMIFS(SAÍDAS!$D:$D,SAÍDAS!$B:$B,Base!$Q148,SAÍDAS!$H:$H,Base!AC$40))</f>
        <v>0</v>
      </c>
      <c r="AD148" s="160">
        <f t="shared" ca="1" si="9"/>
        <v>0</v>
      </c>
    </row>
    <row r="149" spans="1:30" x14ac:dyDescent="0.25">
      <c r="A149" s="160">
        <f>CADASTRO!A113</f>
        <v>0</v>
      </c>
      <c r="B149" s="160">
        <f>CADASTRO!B113</f>
        <v>0</v>
      </c>
      <c r="C149" s="161">
        <f>CADASTRO!D113</f>
        <v>0</v>
      </c>
      <c r="D149" s="161">
        <f>C149+SUMIFS(ENTRADAS!$D:$D,ENTRADAS!$B:$B,$B149,ENTRADAS!$I:$I,C$40)-SUMIFS(SAÍDAS!$D:$D,SAÍDAS!$B:$B,$B149,SAÍDAS!$H:$H,C$40)+SUMIFS(AJUSTE!$D:$D,AJUSTE!$B:$B,$B149,AJUSTE!$H:$H,C$40)</f>
        <v>0</v>
      </c>
      <c r="E149" s="161">
        <f>D149+SUMIFS(ENTRADAS!$D:$D,ENTRADAS!$B:$B,$B149,ENTRADAS!$I:$I,D$40)-SUMIFS(SAÍDAS!$D:$D,SAÍDAS!$B:$B,$B149,SAÍDAS!$H:$H,D$40)+SUMIFS(AJUSTE!$D:$D,AJUSTE!$B:$B,$B149,AJUSTE!$H:$H,D$40)</f>
        <v>0</v>
      </c>
      <c r="F149" s="161">
        <f>E149+SUMIFS(ENTRADAS!$D:$D,ENTRADAS!$B:$B,$B149,ENTRADAS!$I:$I,E$40)-SUMIFS(SAÍDAS!$D:$D,SAÍDAS!$B:$B,$B149,SAÍDAS!$H:$H,E$40)+SUMIFS(AJUSTE!$D:$D,AJUSTE!$B:$B,$B149,AJUSTE!$H:$H,E$40)</f>
        <v>0</v>
      </c>
      <c r="G149" s="161">
        <f>F149+SUMIFS(ENTRADAS!$D:$D,ENTRADAS!$B:$B,$B149,ENTRADAS!$I:$I,F$40)-SUMIFS(SAÍDAS!$D:$D,SAÍDAS!$B:$B,$B149,SAÍDAS!$H:$H,F$40)+SUMIFS(AJUSTE!$D:$D,AJUSTE!$B:$B,$B149,AJUSTE!$H:$H,F$40)</f>
        <v>0</v>
      </c>
      <c r="H149" s="161">
        <f>G149+SUMIFS(ENTRADAS!$D:$D,ENTRADAS!$B:$B,$B149,ENTRADAS!$I:$I,G$40)-SUMIFS(SAÍDAS!$D:$D,SAÍDAS!$B:$B,$B149,SAÍDAS!$H:$H,G$40)+SUMIFS(AJUSTE!$D:$D,AJUSTE!$B:$B,$B149,AJUSTE!$H:$H,G$40)</f>
        <v>0</v>
      </c>
      <c r="I149" s="161">
        <f>H149+SUMIFS(ENTRADAS!$D:$D,ENTRADAS!$B:$B,$B149,ENTRADAS!$I:$I,H$40)-SUMIFS(SAÍDAS!$D:$D,SAÍDAS!$B:$B,$B149,SAÍDAS!$H:$H,H$40)+SUMIFS(AJUSTE!$D:$D,AJUSTE!$B:$B,$B149,AJUSTE!$H:$H,H$40)</f>
        <v>0</v>
      </c>
      <c r="J149" s="161">
        <f>I149+SUMIFS(ENTRADAS!$D:$D,ENTRADAS!$B:$B,$B149,ENTRADAS!$I:$I,I$40)-SUMIFS(SAÍDAS!$D:$D,SAÍDAS!$B:$B,$B149,SAÍDAS!$H:$H,I$40)+SUMIFS(AJUSTE!$D:$D,AJUSTE!$B:$B,$B149,AJUSTE!$H:$H,I$40)</f>
        <v>0</v>
      </c>
      <c r="K149" s="161">
        <f>J149+SUMIFS(ENTRADAS!$D:$D,ENTRADAS!$B:$B,$B149,ENTRADAS!$I:$I,J$40)-SUMIFS(SAÍDAS!$D:$D,SAÍDAS!$B:$B,$B149,SAÍDAS!$H:$H,J$40)+SUMIFS(AJUSTE!$D:$D,AJUSTE!$B:$B,$B149,AJUSTE!$H:$H,J$40)</f>
        <v>0</v>
      </c>
      <c r="L149" s="161">
        <f>K149+SUMIFS(ENTRADAS!$D:$D,ENTRADAS!$B:$B,$B149,ENTRADAS!$I:$I,K$40)-SUMIFS(SAÍDAS!$D:$D,SAÍDAS!$B:$B,$B149,SAÍDAS!$H:$H,K$40)+SUMIFS(AJUSTE!$D:$D,AJUSTE!$B:$B,$B149,AJUSTE!$H:$H,K$40)</f>
        <v>0</v>
      </c>
      <c r="M149" s="161">
        <f>L149+SUMIFS(ENTRADAS!$D:$D,ENTRADAS!$B:$B,$B149,ENTRADAS!$I:$I,L$40)-SUMIFS(SAÍDAS!$D:$D,SAÍDAS!$B:$B,$B149,SAÍDAS!$H:$H,L$40)+SUMIFS(AJUSTE!$D:$D,AJUSTE!$B:$B,$B149,AJUSTE!$H:$H,L$40)</f>
        <v>0</v>
      </c>
      <c r="N149" s="161">
        <f>M149+SUMIFS(ENTRADAS!$D:$D,ENTRADAS!$B:$B,$B149,ENTRADAS!$I:$I,M$40)-SUMIFS(SAÍDAS!$D:$D,SAÍDAS!$B:$B,$B149,SAÍDAS!$H:$H,M$40)+SUMIFS(AJUSTE!$D:$D,AJUSTE!$B:$B,$B149,AJUSTE!$H:$H,M$40)</f>
        <v>0</v>
      </c>
      <c r="P149" s="160">
        <f>CADASTRO!A113</f>
        <v>0</v>
      </c>
      <c r="Q149" s="160">
        <f>CADASTRO!B113</f>
        <v>0</v>
      </c>
      <c r="R149" s="161">
        <f ca="1">IF(R$39&gt;=$AD$39,0,SUMIFS(SAÍDAS!$D:$D,SAÍDAS!$B:$B,Base!$Q149,SAÍDAS!$H:$H,Base!R$40))</f>
        <v>0</v>
      </c>
      <c r="S149" s="161">
        <f ca="1">IF(S$39&gt;=$AD$39,0,SUMIFS(SAÍDAS!$D:$D,SAÍDAS!$B:$B,Base!$Q149,SAÍDAS!$H:$H,Base!S$40))</f>
        <v>0</v>
      </c>
      <c r="T149" s="161">
        <f ca="1">IF(T$39&gt;=$AD$39,0,SUMIFS(SAÍDAS!$D:$D,SAÍDAS!$B:$B,Base!$Q149,SAÍDAS!$H:$H,Base!T$40))</f>
        <v>0</v>
      </c>
      <c r="U149" s="161">
        <f ca="1">IF(U$39&gt;=$AD$39,0,SUMIFS(SAÍDAS!$D:$D,SAÍDAS!$B:$B,Base!$Q149,SAÍDAS!$H:$H,Base!U$40))</f>
        <v>0</v>
      </c>
      <c r="V149" s="161">
        <f ca="1">IF(V$39&gt;=$AD$39,0,SUMIFS(SAÍDAS!$D:$D,SAÍDAS!$B:$B,Base!$Q149,SAÍDAS!$H:$H,Base!V$40))</f>
        <v>0</v>
      </c>
      <c r="W149" s="161">
        <f ca="1">IF(W$39&gt;=$AD$39,0,SUMIFS(SAÍDAS!$D:$D,SAÍDAS!$B:$B,Base!$Q149,SAÍDAS!$H:$H,Base!W$40))</f>
        <v>0</v>
      </c>
      <c r="X149" s="161">
        <f ca="1">IF(X$39&gt;=$AD$39,0,SUMIFS(SAÍDAS!$D:$D,SAÍDAS!$B:$B,Base!$Q149,SAÍDAS!$H:$H,Base!X$40))</f>
        <v>0</v>
      </c>
      <c r="Y149" s="161">
        <f ca="1">IF(Y$39&gt;=$AD$39,0,SUMIFS(SAÍDAS!$D:$D,SAÍDAS!$B:$B,Base!$Q149,SAÍDAS!$H:$H,Base!Y$40))</f>
        <v>0</v>
      </c>
      <c r="Z149" s="161">
        <f ca="1">IF(Z$39&gt;=$AD$39,0,SUMIFS(SAÍDAS!$D:$D,SAÍDAS!$B:$B,Base!$Q149,SAÍDAS!$H:$H,Base!Z$40))</f>
        <v>0</v>
      </c>
      <c r="AA149" s="161">
        <f ca="1">IF(AA$39&gt;=$AD$39,0,SUMIFS(SAÍDAS!$D:$D,SAÍDAS!$B:$B,Base!$Q149,SAÍDAS!$H:$H,Base!AA$40))</f>
        <v>0</v>
      </c>
      <c r="AB149" s="161">
        <f ca="1">IF(AB$39&gt;=$AD$39,0,SUMIFS(SAÍDAS!$D:$D,SAÍDAS!$B:$B,Base!$Q149,SAÍDAS!$H:$H,Base!AB$40))</f>
        <v>0</v>
      </c>
      <c r="AC149" s="161">
        <f ca="1">IF(AC$39&gt;=$AD$39,0,SUMIFS(SAÍDAS!$D:$D,SAÍDAS!$B:$B,Base!$Q149,SAÍDAS!$H:$H,Base!AC$40))</f>
        <v>0</v>
      </c>
      <c r="AD149" s="160">
        <f t="shared" ca="1" si="9"/>
        <v>0</v>
      </c>
    </row>
    <row r="150" spans="1:30" x14ac:dyDescent="0.25">
      <c r="A150" s="160">
        <f>CADASTRO!A114</f>
        <v>0</v>
      </c>
      <c r="B150" s="160">
        <f>CADASTRO!B114</f>
        <v>0</v>
      </c>
      <c r="C150" s="161">
        <f>CADASTRO!D114</f>
        <v>0</v>
      </c>
      <c r="D150" s="161">
        <f>C150+SUMIFS(ENTRADAS!$D:$D,ENTRADAS!$B:$B,$B150,ENTRADAS!$I:$I,C$40)-SUMIFS(SAÍDAS!$D:$D,SAÍDAS!$B:$B,$B150,SAÍDAS!$H:$H,C$40)+SUMIFS(AJUSTE!$D:$D,AJUSTE!$B:$B,$B150,AJUSTE!$H:$H,C$40)</f>
        <v>0</v>
      </c>
      <c r="E150" s="161">
        <f>D150+SUMIFS(ENTRADAS!$D:$D,ENTRADAS!$B:$B,$B150,ENTRADAS!$I:$I,D$40)-SUMIFS(SAÍDAS!$D:$D,SAÍDAS!$B:$B,$B150,SAÍDAS!$H:$H,D$40)+SUMIFS(AJUSTE!$D:$D,AJUSTE!$B:$B,$B150,AJUSTE!$H:$H,D$40)</f>
        <v>0</v>
      </c>
      <c r="F150" s="161">
        <f>E150+SUMIFS(ENTRADAS!$D:$D,ENTRADAS!$B:$B,$B150,ENTRADAS!$I:$I,E$40)-SUMIFS(SAÍDAS!$D:$D,SAÍDAS!$B:$B,$B150,SAÍDAS!$H:$H,E$40)+SUMIFS(AJUSTE!$D:$D,AJUSTE!$B:$B,$B150,AJUSTE!$H:$H,E$40)</f>
        <v>0</v>
      </c>
      <c r="G150" s="161">
        <f>F150+SUMIFS(ENTRADAS!$D:$D,ENTRADAS!$B:$B,$B150,ENTRADAS!$I:$I,F$40)-SUMIFS(SAÍDAS!$D:$D,SAÍDAS!$B:$B,$B150,SAÍDAS!$H:$H,F$40)+SUMIFS(AJUSTE!$D:$D,AJUSTE!$B:$B,$B150,AJUSTE!$H:$H,F$40)</f>
        <v>0</v>
      </c>
      <c r="H150" s="161">
        <f>G150+SUMIFS(ENTRADAS!$D:$D,ENTRADAS!$B:$B,$B150,ENTRADAS!$I:$I,G$40)-SUMIFS(SAÍDAS!$D:$D,SAÍDAS!$B:$B,$B150,SAÍDAS!$H:$H,G$40)+SUMIFS(AJUSTE!$D:$D,AJUSTE!$B:$B,$B150,AJUSTE!$H:$H,G$40)</f>
        <v>0</v>
      </c>
      <c r="I150" s="161">
        <f>H150+SUMIFS(ENTRADAS!$D:$D,ENTRADAS!$B:$B,$B150,ENTRADAS!$I:$I,H$40)-SUMIFS(SAÍDAS!$D:$D,SAÍDAS!$B:$B,$B150,SAÍDAS!$H:$H,H$40)+SUMIFS(AJUSTE!$D:$D,AJUSTE!$B:$B,$B150,AJUSTE!$H:$H,H$40)</f>
        <v>0</v>
      </c>
      <c r="J150" s="161">
        <f>I150+SUMIFS(ENTRADAS!$D:$D,ENTRADAS!$B:$B,$B150,ENTRADAS!$I:$I,I$40)-SUMIFS(SAÍDAS!$D:$D,SAÍDAS!$B:$B,$B150,SAÍDAS!$H:$H,I$40)+SUMIFS(AJUSTE!$D:$D,AJUSTE!$B:$B,$B150,AJUSTE!$H:$H,I$40)</f>
        <v>0</v>
      </c>
      <c r="K150" s="161">
        <f>J150+SUMIFS(ENTRADAS!$D:$D,ENTRADAS!$B:$B,$B150,ENTRADAS!$I:$I,J$40)-SUMIFS(SAÍDAS!$D:$D,SAÍDAS!$B:$B,$B150,SAÍDAS!$H:$H,J$40)+SUMIFS(AJUSTE!$D:$D,AJUSTE!$B:$B,$B150,AJUSTE!$H:$H,J$40)</f>
        <v>0</v>
      </c>
      <c r="L150" s="161">
        <f>K150+SUMIFS(ENTRADAS!$D:$D,ENTRADAS!$B:$B,$B150,ENTRADAS!$I:$I,K$40)-SUMIFS(SAÍDAS!$D:$D,SAÍDAS!$B:$B,$B150,SAÍDAS!$H:$H,K$40)+SUMIFS(AJUSTE!$D:$D,AJUSTE!$B:$B,$B150,AJUSTE!$H:$H,K$40)</f>
        <v>0</v>
      </c>
      <c r="M150" s="161">
        <f>L150+SUMIFS(ENTRADAS!$D:$D,ENTRADAS!$B:$B,$B150,ENTRADAS!$I:$I,L$40)-SUMIFS(SAÍDAS!$D:$D,SAÍDAS!$B:$B,$B150,SAÍDAS!$H:$H,L$40)+SUMIFS(AJUSTE!$D:$D,AJUSTE!$B:$B,$B150,AJUSTE!$H:$H,L$40)</f>
        <v>0</v>
      </c>
      <c r="N150" s="161">
        <f>M150+SUMIFS(ENTRADAS!$D:$D,ENTRADAS!$B:$B,$B150,ENTRADAS!$I:$I,M$40)-SUMIFS(SAÍDAS!$D:$D,SAÍDAS!$B:$B,$B150,SAÍDAS!$H:$H,M$40)+SUMIFS(AJUSTE!$D:$D,AJUSTE!$B:$B,$B150,AJUSTE!$H:$H,M$40)</f>
        <v>0</v>
      </c>
      <c r="P150" s="160">
        <f>CADASTRO!A114</f>
        <v>0</v>
      </c>
      <c r="Q150" s="160">
        <f>CADASTRO!B114</f>
        <v>0</v>
      </c>
      <c r="R150" s="161">
        <f ca="1">IF(R$39&gt;=$AD$39,0,SUMIFS(SAÍDAS!$D:$D,SAÍDAS!$B:$B,Base!$Q150,SAÍDAS!$H:$H,Base!R$40))</f>
        <v>0</v>
      </c>
      <c r="S150" s="161">
        <f ca="1">IF(S$39&gt;=$AD$39,0,SUMIFS(SAÍDAS!$D:$D,SAÍDAS!$B:$B,Base!$Q150,SAÍDAS!$H:$H,Base!S$40))</f>
        <v>0</v>
      </c>
      <c r="T150" s="161">
        <f ca="1">IF(T$39&gt;=$AD$39,0,SUMIFS(SAÍDAS!$D:$D,SAÍDAS!$B:$B,Base!$Q150,SAÍDAS!$H:$H,Base!T$40))</f>
        <v>0</v>
      </c>
      <c r="U150" s="161">
        <f ca="1">IF(U$39&gt;=$AD$39,0,SUMIFS(SAÍDAS!$D:$D,SAÍDAS!$B:$B,Base!$Q150,SAÍDAS!$H:$H,Base!U$40))</f>
        <v>0</v>
      </c>
      <c r="V150" s="161">
        <f ca="1">IF(V$39&gt;=$AD$39,0,SUMIFS(SAÍDAS!$D:$D,SAÍDAS!$B:$B,Base!$Q150,SAÍDAS!$H:$H,Base!V$40))</f>
        <v>0</v>
      </c>
      <c r="W150" s="161">
        <f ca="1">IF(W$39&gt;=$AD$39,0,SUMIFS(SAÍDAS!$D:$D,SAÍDAS!$B:$B,Base!$Q150,SAÍDAS!$H:$H,Base!W$40))</f>
        <v>0</v>
      </c>
      <c r="X150" s="161">
        <f ca="1">IF(X$39&gt;=$AD$39,0,SUMIFS(SAÍDAS!$D:$D,SAÍDAS!$B:$B,Base!$Q150,SAÍDAS!$H:$H,Base!X$40))</f>
        <v>0</v>
      </c>
      <c r="Y150" s="161">
        <f ca="1">IF(Y$39&gt;=$AD$39,0,SUMIFS(SAÍDAS!$D:$D,SAÍDAS!$B:$B,Base!$Q150,SAÍDAS!$H:$H,Base!Y$40))</f>
        <v>0</v>
      </c>
      <c r="Z150" s="161">
        <f ca="1">IF(Z$39&gt;=$AD$39,0,SUMIFS(SAÍDAS!$D:$D,SAÍDAS!$B:$B,Base!$Q150,SAÍDAS!$H:$H,Base!Z$40))</f>
        <v>0</v>
      </c>
      <c r="AA150" s="161">
        <f ca="1">IF(AA$39&gt;=$AD$39,0,SUMIFS(SAÍDAS!$D:$D,SAÍDAS!$B:$B,Base!$Q150,SAÍDAS!$H:$H,Base!AA$40))</f>
        <v>0</v>
      </c>
      <c r="AB150" s="161">
        <f ca="1">IF(AB$39&gt;=$AD$39,0,SUMIFS(SAÍDAS!$D:$D,SAÍDAS!$B:$B,Base!$Q150,SAÍDAS!$H:$H,Base!AB$40))</f>
        <v>0</v>
      </c>
      <c r="AC150" s="161">
        <f ca="1">IF(AC$39&gt;=$AD$39,0,SUMIFS(SAÍDAS!$D:$D,SAÍDAS!$B:$B,Base!$Q150,SAÍDAS!$H:$H,Base!AC$40))</f>
        <v>0</v>
      </c>
      <c r="AD150" s="160">
        <f t="shared" ca="1" si="9"/>
        <v>0</v>
      </c>
    </row>
    <row r="151" spans="1:30" x14ac:dyDescent="0.25">
      <c r="A151" s="160">
        <f>CADASTRO!A115</f>
        <v>0</v>
      </c>
      <c r="B151" s="160">
        <f>CADASTRO!B115</f>
        <v>0</v>
      </c>
      <c r="C151" s="161">
        <f>CADASTRO!D115</f>
        <v>0</v>
      </c>
      <c r="D151" s="161">
        <f>C151+SUMIFS(ENTRADAS!$D:$D,ENTRADAS!$B:$B,$B151,ENTRADAS!$I:$I,C$40)-SUMIFS(SAÍDAS!$D:$D,SAÍDAS!$B:$B,$B151,SAÍDAS!$H:$H,C$40)+SUMIFS(AJUSTE!$D:$D,AJUSTE!$B:$B,$B151,AJUSTE!$H:$H,C$40)</f>
        <v>0</v>
      </c>
      <c r="E151" s="161">
        <f>D151+SUMIFS(ENTRADAS!$D:$D,ENTRADAS!$B:$B,$B151,ENTRADAS!$I:$I,D$40)-SUMIFS(SAÍDAS!$D:$D,SAÍDAS!$B:$B,$B151,SAÍDAS!$H:$H,D$40)+SUMIFS(AJUSTE!$D:$D,AJUSTE!$B:$B,$B151,AJUSTE!$H:$H,D$40)</f>
        <v>0</v>
      </c>
      <c r="F151" s="161">
        <f>E151+SUMIFS(ENTRADAS!$D:$D,ENTRADAS!$B:$B,$B151,ENTRADAS!$I:$I,E$40)-SUMIFS(SAÍDAS!$D:$D,SAÍDAS!$B:$B,$B151,SAÍDAS!$H:$H,E$40)+SUMIFS(AJUSTE!$D:$D,AJUSTE!$B:$B,$B151,AJUSTE!$H:$H,E$40)</f>
        <v>0</v>
      </c>
      <c r="G151" s="161">
        <f>F151+SUMIFS(ENTRADAS!$D:$D,ENTRADAS!$B:$B,$B151,ENTRADAS!$I:$I,F$40)-SUMIFS(SAÍDAS!$D:$D,SAÍDAS!$B:$B,$B151,SAÍDAS!$H:$H,F$40)+SUMIFS(AJUSTE!$D:$D,AJUSTE!$B:$B,$B151,AJUSTE!$H:$H,F$40)</f>
        <v>0</v>
      </c>
      <c r="H151" s="161">
        <f>G151+SUMIFS(ENTRADAS!$D:$D,ENTRADAS!$B:$B,$B151,ENTRADAS!$I:$I,G$40)-SUMIFS(SAÍDAS!$D:$D,SAÍDAS!$B:$B,$B151,SAÍDAS!$H:$H,G$40)+SUMIFS(AJUSTE!$D:$D,AJUSTE!$B:$B,$B151,AJUSTE!$H:$H,G$40)</f>
        <v>0</v>
      </c>
      <c r="I151" s="161">
        <f>H151+SUMIFS(ENTRADAS!$D:$D,ENTRADAS!$B:$B,$B151,ENTRADAS!$I:$I,H$40)-SUMIFS(SAÍDAS!$D:$D,SAÍDAS!$B:$B,$B151,SAÍDAS!$H:$H,H$40)+SUMIFS(AJUSTE!$D:$D,AJUSTE!$B:$B,$B151,AJUSTE!$H:$H,H$40)</f>
        <v>0</v>
      </c>
      <c r="J151" s="161">
        <f>I151+SUMIFS(ENTRADAS!$D:$D,ENTRADAS!$B:$B,$B151,ENTRADAS!$I:$I,I$40)-SUMIFS(SAÍDAS!$D:$D,SAÍDAS!$B:$B,$B151,SAÍDAS!$H:$H,I$40)+SUMIFS(AJUSTE!$D:$D,AJUSTE!$B:$B,$B151,AJUSTE!$H:$H,I$40)</f>
        <v>0</v>
      </c>
      <c r="K151" s="161">
        <f>J151+SUMIFS(ENTRADAS!$D:$D,ENTRADAS!$B:$B,$B151,ENTRADAS!$I:$I,J$40)-SUMIFS(SAÍDAS!$D:$D,SAÍDAS!$B:$B,$B151,SAÍDAS!$H:$H,J$40)+SUMIFS(AJUSTE!$D:$D,AJUSTE!$B:$B,$B151,AJUSTE!$H:$H,J$40)</f>
        <v>0</v>
      </c>
      <c r="L151" s="161">
        <f>K151+SUMIFS(ENTRADAS!$D:$D,ENTRADAS!$B:$B,$B151,ENTRADAS!$I:$I,K$40)-SUMIFS(SAÍDAS!$D:$D,SAÍDAS!$B:$B,$B151,SAÍDAS!$H:$H,K$40)+SUMIFS(AJUSTE!$D:$D,AJUSTE!$B:$B,$B151,AJUSTE!$H:$H,K$40)</f>
        <v>0</v>
      </c>
      <c r="M151" s="161">
        <f>L151+SUMIFS(ENTRADAS!$D:$D,ENTRADAS!$B:$B,$B151,ENTRADAS!$I:$I,L$40)-SUMIFS(SAÍDAS!$D:$D,SAÍDAS!$B:$B,$B151,SAÍDAS!$H:$H,L$40)+SUMIFS(AJUSTE!$D:$D,AJUSTE!$B:$B,$B151,AJUSTE!$H:$H,L$40)</f>
        <v>0</v>
      </c>
      <c r="N151" s="161">
        <f>M151+SUMIFS(ENTRADAS!$D:$D,ENTRADAS!$B:$B,$B151,ENTRADAS!$I:$I,M$40)-SUMIFS(SAÍDAS!$D:$D,SAÍDAS!$B:$B,$B151,SAÍDAS!$H:$H,M$40)+SUMIFS(AJUSTE!$D:$D,AJUSTE!$B:$B,$B151,AJUSTE!$H:$H,M$40)</f>
        <v>0</v>
      </c>
      <c r="P151" s="160">
        <f>CADASTRO!A115</f>
        <v>0</v>
      </c>
      <c r="Q151" s="160">
        <f>CADASTRO!B115</f>
        <v>0</v>
      </c>
      <c r="R151" s="161">
        <f ca="1">IF(R$39&gt;=$AD$39,0,SUMIFS(SAÍDAS!$D:$D,SAÍDAS!$B:$B,Base!$Q151,SAÍDAS!$H:$H,Base!R$40))</f>
        <v>0</v>
      </c>
      <c r="S151" s="161">
        <f ca="1">IF(S$39&gt;=$AD$39,0,SUMIFS(SAÍDAS!$D:$D,SAÍDAS!$B:$B,Base!$Q151,SAÍDAS!$H:$H,Base!S$40))</f>
        <v>0</v>
      </c>
      <c r="T151" s="161">
        <f ca="1">IF(T$39&gt;=$AD$39,0,SUMIFS(SAÍDAS!$D:$D,SAÍDAS!$B:$B,Base!$Q151,SAÍDAS!$H:$H,Base!T$40))</f>
        <v>0</v>
      </c>
      <c r="U151" s="161">
        <f ca="1">IF(U$39&gt;=$AD$39,0,SUMIFS(SAÍDAS!$D:$D,SAÍDAS!$B:$B,Base!$Q151,SAÍDAS!$H:$H,Base!U$40))</f>
        <v>0</v>
      </c>
      <c r="V151" s="161">
        <f ca="1">IF(V$39&gt;=$AD$39,0,SUMIFS(SAÍDAS!$D:$D,SAÍDAS!$B:$B,Base!$Q151,SAÍDAS!$H:$H,Base!V$40))</f>
        <v>0</v>
      </c>
      <c r="W151" s="161">
        <f ca="1">IF(W$39&gt;=$AD$39,0,SUMIFS(SAÍDAS!$D:$D,SAÍDAS!$B:$B,Base!$Q151,SAÍDAS!$H:$H,Base!W$40))</f>
        <v>0</v>
      </c>
      <c r="X151" s="161">
        <f ca="1">IF(X$39&gt;=$AD$39,0,SUMIFS(SAÍDAS!$D:$D,SAÍDAS!$B:$B,Base!$Q151,SAÍDAS!$H:$H,Base!X$40))</f>
        <v>0</v>
      </c>
      <c r="Y151" s="161">
        <f ca="1">IF(Y$39&gt;=$AD$39,0,SUMIFS(SAÍDAS!$D:$D,SAÍDAS!$B:$B,Base!$Q151,SAÍDAS!$H:$H,Base!Y$40))</f>
        <v>0</v>
      </c>
      <c r="Z151" s="161">
        <f ca="1">IF(Z$39&gt;=$AD$39,0,SUMIFS(SAÍDAS!$D:$D,SAÍDAS!$B:$B,Base!$Q151,SAÍDAS!$H:$H,Base!Z$40))</f>
        <v>0</v>
      </c>
      <c r="AA151" s="161">
        <f ca="1">IF(AA$39&gt;=$AD$39,0,SUMIFS(SAÍDAS!$D:$D,SAÍDAS!$B:$B,Base!$Q151,SAÍDAS!$H:$H,Base!AA$40))</f>
        <v>0</v>
      </c>
      <c r="AB151" s="161">
        <f ca="1">IF(AB$39&gt;=$AD$39,0,SUMIFS(SAÍDAS!$D:$D,SAÍDAS!$B:$B,Base!$Q151,SAÍDAS!$H:$H,Base!AB$40))</f>
        <v>0</v>
      </c>
      <c r="AC151" s="161">
        <f ca="1">IF(AC$39&gt;=$AD$39,0,SUMIFS(SAÍDAS!$D:$D,SAÍDAS!$B:$B,Base!$Q151,SAÍDAS!$H:$H,Base!AC$40))</f>
        <v>0</v>
      </c>
      <c r="AD151" s="160">
        <f t="shared" ca="1" si="9"/>
        <v>0</v>
      </c>
    </row>
    <row r="152" spans="1:30" x14ac:dyDescent="0.25">
      <c r="A152" s="160">
        <f>CADASTRO!A116</f>
        <v>0</v>
      </c>
      <c r="B152" s="160">
        <f>CADASTRO!B116</f>
        <v>0</v>
      </c>
      <c r="C152" s="161">
        <f>CADASTRO!D116</f>
        <v>0</v>
      </c>
      <c r="D152" s="161">
        <f>C152+SUMIFS(ENTRADAS!$D:$D,ENTRADAS!$B:$B,$B152,ENTRADAS!$I:$I,C$40)-SUMIFS(SAÍDAS!$D:$D,SAÍDAS!$B:$B,$B152,SAÍDAS!$H:$H,C$40)+SUMIFS(AJUSTE!$D:$D,AJUSTE!$B:$B,$B152,AJUSTE!$H:$H,C$40)</f>
        <v>0</v>
      </c>
      <c r="E152" s="161">
        <f>D152+SUMIFS(ENTRADAS!$D:$D,ENTRADAS!$B:$B,$B152,ENTRADAS!$I:$I,D$40)-SUMIFS(SAÍDAS!$D:$D,SAÍDAS!$B:$B,$B152,SAÍDAS!$H:$H,D$40)+SUMIFS(AJUSTE!$D:$D,AJUSTE!$B:$B,$B152,AJUSTE!$H:$H,D$40)</f>
        <v>0</v>
      </c>
      <c r="F152" s="161">
        <f>E152+SUMIFS(ENTRADAS!$D:$D,ENTRADAS!$B:$B,$B152,ENTRADAS!$I:$I,E$40)-SUMIFS(SAÍDAS!$D:$D,SAÍDAS!$B:$B,$B152,SAÍDAS!$H:$H,E$40)+SUMIFS(AJUSTE!$D:$D,AJUSTE!$B:$B,$B152,AJUSTE!$H:$H,E$40)</f>
        <v>0</v>
      </c>
      <c r="G152" s="161">
        <f>F152+SUMIFS(ENTRADAS!$D:$D,ENTRADAS!$B:$B,$B152,ENTRADAS!$I:$I,F$40)-SUMIFS(SAÍDAS!$D:$D,SAÍDAS!$B:$B,$B152,SAÍDAS!$H:$H,F$40)+SUMIFS(AJUSTE!$D:$D,AJUSTE!$B:$B,$B152,AJUSTE!$H:$H,F$40)</f>
        <v>0</v>
      </c>
      <c r="H152" s="161">
        <f>G152+SUMIFS(ENTRADAS!$D:$D,ENTRADAS!$B:$B,$B152,ENTRADAS!$I:$I,G$40)-SUMIFS(SAÍDAS!$D:$D,SAÍDAS!$B:$B,$B152,SAÍDAS!$H:$H,G$40)+SUMIFS(AJUSTE!$D:$D,AJUSTE!$B:$B,$B152,AJUSTE!$H:$H,G$40)</f>
        <v>0</v>
      </c>
      <c r="I152" s="161">
        <f>H152+SUMIFS(ENTRADAS!$D:$D,ENTRADAS!$B:$B,$B152,ENTRADAS!$I:$I,H$40)-SUMIFS(SAÍDAS!$D:$D,SAÍDAS!$B:$B,$B152,SAÍDAS!$H:$H,H$40)+SUMIFS(AJUSTE!$D:$D,AJUSTE!$B:$B,$B152,AJUSTE!$H:$H,H$40)</f>
        <v>0</v>
      </c>
      <c r="J152" s="161">
        <f>I152+SUMIFS(ENTRADAS!$D:$D,ENTRADAS!$B:$B,$B152,ENTRADAS!$I:$I,I$40)-SUMIFS(SAÍDAS!$D:$D,SAÍDAS!$B:$B,$B152,SAÍDAS!$H:$H,I$40)+SUMIFS(AJUSTE!$D:$D,AJUSTE!$B:$B,$B152,AJUSTE!$H:$H,I$40)</f>
        <v>0</v>
      </c>
      <c r="K152" s="161">
        <f>J152+SUMIFS(ENTRADAS!$D:$D,ENTRADAS!$B:$B,$B152,ENTRADAS!$I:$I,J$40)-SUMIFS(SAÍDAS!$D:$D,SAÍDAS!$B:$B,$B152,SAÍDAS!$H:$H,J$40)+SUMIFS(AJUSTE!$D:$D,AJUSTE!$B:$B,$B152,AJUSTE!$H:$H,J$40)</f>
        <v>0</v>
      </c>
      <c r="L152" s="161">
        <f>K152+SUMIFS(ENTRADAS!$D:$D,ENTRADAS!$B:$B,$B152,ENTRADAS!$I:$I,K$40)-SUMIFS(SAÍDAS!$D:$D,SAÍDAS!$B:$B,$B152,SAÍDAS!$H:$H,K$40)+SUMIFS(AJUSTE!$D:$D,AJUSTE!$B:$B,$B152,AJUSTE!$H:$H,K$40)</f>
        <v>0</v>
      </c>
      <c r="M152" s="161">
        <f>L152+SUMIFS(ENTRADAS!$D:$D,ENTRADAS!$B:$B,$B152,ENTRADAS!$I:$I,L$40)-SUMIFS(SAÍDAS!$D:$D,SAÍDAS!$B:$B,$B152,SAÍDAS!$H:$H,L$40)+SUMIFS(AJUSTE!$D:$D,AJUSTE!$B:$B,$B152,AJUSTE!$H:$H,L$40)</f>
        <v>0</v>
      </c>
      <c r="N152" s="161">
        <f>M152+SUMIFS(ENTRADAS!$D:$D,ENTRADAS!$B:$B,$B152,ENTRADAS!$I:$I,M$40)-SUMIFS(SAÍDAS!$D:$D,SAÍDAS!$B:$B,$B152,SAÍDAS!$H:$H,M$40)+SUMIFS(AJUSTE!$D:$D,AJUSTE!$B:$B,$B152,AJUSTE!$H:$H,M$40)</f>
        <v>0</v>
      </c>
      <c r="P152" s="160">
        <f>CADASTRO!A116</f>
        <v>0</v>
      </c>
      <c r="Q152" s="160">
        <f>CADASTRO!B116</f>
        <v>0</v>
      </c>
      <c r="R152" s="161">
        <f ca="1">IF(R$39&gt;=$AD$39,0,SUMIFS(SAÍDAS!$D:$D,SAÍDAS!$B:$B,Base!$Q152,SAÍDAS!$H:$H,Base!R$40))</f>
        <v>0</v>
      </c>
      <c r="S152" s="161">
        <f ca="1">IF(S$39&gt;=$AD$39,0,SUMIFS(SAÍDAS!$D:$D,SAÍDAS!$B:$B,Base!$Q152,SAÍDAS!$H:$H,Base!S$40))</f>
        <v>0</v>
      </c>
      <c r="T152" s="161">
        <f ca="1">IF(T$39&gt;=$AD$39,0,SUMIFS(SAÍDAS!$D:$D,SAÍDAS!$B:$B,Base!$Q152,SAÍDAS!$H:$H,Base!T$40))</f>
        <v>0</v>
      </c>
      <c r="U152" s="161">
        <f ca="1">IF(U$39&gt;=$AD$39,0,SUMIFS(SAÍDAS!$D:$D,SAÍDAS!$B:$B,Base!$Q152,SAÍDAS!$H:$H,Base!U$40))</f>
        <v>0</v>
      </c>
      <c r="V152" s="161">
        <f ca="1">IF(V$39&gt;=$AD$39,0,SUMIFS(SAÍDAS!$D:$D,SAÍDAS!$B:$B,Base!$Q152,SAÍDAS!$H:$H,Base!V$40))</f>
        <v>0</v>
      </c>
      <c r="W152" s="161">
        <f ca="1">IF(W$39&gt;=$AD$39,0,SUMIFS(SAÍDAS!$D:$D,SAÍDAS!$B:$B,Base!$Q152,SAÍDAS!$H:$H,Base!W$40))</f>
        <v>0</v>
      </c>
      <c r="X152" s="161">
        <f ca="1">IF(X$39&gt;=$AD$39,0,SUMIFS(SAÍDAS!$D:$D,SAÍDAS!$B:$B,Base!$Q152,SAÍDAS!$H:$H,Base!X$40))</f>
        <v>0</v>
      </c>
      <c r="Y152" s="161">
        <f ca="1">IF(Y$39&gt;=$AD$39,0,SUMIFS(SAÍDAS!$D:$D,SAÍDAS!$B:$B,Base!$Q152,SAÍDAS!$H:$H,Base!Y$40))</f>
        <v>0</v>
      </c>
      <c r="Z152" s="161">
        <f ca="1">IF(Z$39&gt;=$AD$39,0,SUMIFS(SAÍDAS!$D:$D,SAÍDAS!$B:$B,Base!$Q152,SAÍDAS!$H:$H,Base!Z$40))</f>
        <v>0</v>
      </c>
      <c r="AA152" s="161">
        <f ca="1">IF(AA$39&gt;=$AD$39,0,SUMIFS(SAÍDAS!$D:$D,SAÍDAS!$B:$B,Base!$Q152,SAÍDAS!$H:$H,Base!AA$40))</f>
        <v>0</v>
      </c>
      <c r="AB152" s="161">
        <f ca="1">IF(AB$39&gt;=$AD$39,0,SUMIFS(SAÍDAS!$D:$D,SAÍDAS!$B:$B,Base!$Q152,SAÍDAS!$H:$H,Base!AB$40))</f>
        <v>0</v>
      </c>
      <c r="AC152" s="161">
        <f ca="1">IF(AC$39&gt;=$AD$39,0,SUMIFS(SAÍDAS!$D:$D,SAÍDAS!$B:$B,Base!$Q152,SAÍDAS!$H:$H,Base!AC$40))</f>
        <v>0</v>
      </c>
      <c r="AD152" s="160">
        <f t="shared" ca="1" si="9"/>
        <v>0</v>
      </c>
    </row>
    <row r="153" spans="1:30" x14ac:dyDescent="0.25">
      <c r="A153" s="160">
        <f>CADASTRO!A117</f>
        <v>0</v>
      </c>
      <c r="B153" s="160">
        <f>CADASTRO!B117</f>
        <v>0</v>
      </c>
      <c r="C153" s="161">
        <f>CADASTRO!D117</f>
        <v>0</v>
      </c>
      <c r="D153" s="161">
        <f>C153+SUMIFS(ENTRADAS!$D:$D,ENTRADAS!$B:$B,$B153,ENTRADAS!$I:$I,C$40)-SUMIFS(SAÍDAS!$D:$D,SAÍDAS!$B:$B,$B153,SAÍDAS!$H:$H,C$40)+SUMIFS(AJUSTE!$D:$D,AJUSTE!$B:$B,$B153,AJUSTE!$H:$H,C$40)</f>
        <v>0</v>
      </c>
      <c r="E153" s="161">
        <f>D153+SUMIFS(ENTRADAS!$D:$D,ENTRADAS!$B:$B,$B153,ENTRADAS!$I:$I,D$40)-SUMIFS(SAÍDAS!$D:$D,SAÍDAS!$B:$B,$B153,SAÍDAS!$H:$H,D$40)+SUMIFS(AJUSTE!$D:$D,AJUSTE!$B:$B,$B153,AJUSTE!$H:$H,D$40)</f>
        <v>0</v>
      </c>
      <c r="F153" s="161">
        <f>E153+SUMIFS(ENTRADAS!$D:$D,ENTRADAS!$B:$B,$B153,ENTRADAS!$I:$I,E$40)-SUMIFS(SAÍDAS!$D:$D,SAÍDAS!$B:$B,$B153,SAÍDAS!$H:$H,E$40)+SUMIFS(AJUSTE!$D:$D,AJUSTE!$B:$B,$B153,AJUSTE!$H:$H,E$40)</f>
        <v>0</v>
      </c>
      <c r="G153" s="161">
        <f>F153+SUMIFS(ENTRADAS!$D:$D,ENTRADAS!$B:$B,$B153,ENTRADAS!$I:$I,F$40)-SUMIFS(SAÍDAS!$D:$D,SAÍDAS!$B:$B,$B153,SAÍDAS!$H:$H,F$40)+SUMIFS(AJUSTE!$D:$D,AJUSTE!$B:$B,$B153,AJUSTE!$H:$H,F$40)</f>
        <v>0</v>
      </c>
      <c r="H153" s="161">
        <f>G153+SUMIFS(ENTRADAS!$D:$D,ENTRADAS!$B:$B,$B153,ENTRADAS!$I:$I,G$40)-SUMIFS(SAÍDAS!$D:$D,SAÍDAS!$B:$B,$B153,SAÍDAS!$H:$H,G$40)+SUMIFS(AJUSTE!$D:$D,AJUSTE!$B:$B,$B153,AJUSTE!$H:$H,G$40)</f>
        <v>0</v>
      </c>
      <c r="I153" s="161">
        <f>H153+SUMIFS(ENTRADAS!$D:$D,ENTRADAS!$B:$B,$B153,ENTRADAS!$I:$I,H$40)-SUMIFS(SAÍDAS!$D:$D,SAÍDAS!$B:$B,$B153,SAÍDAS!$H:$H,H$40)+SUMIFS(AJUSTE!$D:$D,AJUSTE!$B:$B,$B153,AJUSTE!$H:$H,H$40)</f>
        <v>0</v>
      </c>
      <c r="J153" s="161">
        <f>I153+SUMIFS(ENTRADAS!$D:$D,ENTRADAS!$B:$B,$B153,ENTRADAS!$I:$I,I$40)-SUMIFS(SAÍDAS!$D:$D,SAÍDAS!$B:$B,$B153,SAÍDAS!$H:$H,I$40)+SUMIFS(AJUSTE!$D:$D,AJUSTE!$B:$B,$B153,AJUSTE!$H:$H,I$40)</f>
        <v>0</v>
      </c>
      <c r="K153" s="161">
        <f>J153+SUMIFS(ENTRADAS!$D:$D,ENTRADAS!$B:$B,$B153,ENTRADAS!$I:$I,J$40)-SUMIFS(SAÍDAS!$D:$D,SAÍDAS!$B:$B,$B153,SAÍDAS!$H:$H,J$40)+SUMIFS(AJUSTE!$D:$D,AJUSTE!$B:$B,$B153,AJUSTE!$H:$H,J$40)</f>
        <v>0</v>
      </c>
      <c r="L153" s="161">
        <f>K153+SUMIFS(ENTRADAS!$D:$D,ENTRADAS!$B:$B,$B153,ENTRADAS!$I:$I,K$40)-SUMIFS(SAÍDAS!$D:$D,SAÍDAS!$B:$B,$B153,SAÍDAS!$H:$H,K$40)+SUMIFS(AJUSTE!$D:$D,AJUSTE!$B:$B,$B153,AJUSTE!$H:$H,K$40)</f>
        <v>0</v>
      </c>
      <c r="M153" s="161">
        <f>L153+SUMIFS(ENTRADAS!$D:$D,ENTRADAS!$B:$B,$B153,ENTRADAS!$I:$I,L$40)-SUMIFS(SAÍDAS!$D:$D,SAÍDAS!$B:$B,$B153,SAÍDAS!$H:$H,L$40)+SUMIFS(AJUSTE!$D:$D,AJUSTE!$B:$B,$B153,AJUSTE!$H:$H,L$40)</f>
        <v>0</v>
      </c>
      <c r="N153" s="161">
        <f>M153+SUMIFS(ENTRADAS!$D:$D,ENTRADAS!$B:$B,$B153,ENTRADAS!$I:$I,M$40)-SUMIFS(SAÍDAS!$D:$D,SAÍDAS!$B:$B,$B153,SAÍDAS!$H:$H,M$40)+SUMIFS(AJUSTE!$D:$D,AJUSTE!$B:$B,$B153,AJUSTE!$H:$H,M$40)</f>
        <v>0</v>
      </c>
      <c r="P153" s="160">
        <f>CADASTRO!A117</f>
        <v>0</v>
      </c>
      <c r="Q153" s="160">
        <f>CADASTRO!B117</f>
        <v>0</v>
      </c>
      <c r="R153" s="161">
        <f ca="1">IF(R$39&gt;=$AD$39,0,SUMIFS(SAÍDAS!$D:$D,SAÍDAS!$B:$B,Base!$Q153,SAÍDAS!$H:$H,Base!R$40))</f>
        <v>0</v>
      </c>
      <c r="S153" s="161">
        <f ca="1">IF(S$39&gt;=$AD$39,0,SUMIFS(SAÍDAS!$D:$D,SAÍDAS!$B:$B,Base!$Q153,SAÍDAS!$H:$H,Base!S$40))</f>
        <v>0</v>
      </c>
      <c r="T153" s="161">
        <f ca="1">IF(T$39&gt;=$AD$39,0,SUMIFS(SAÍDAS!$D:$D,SAÍDAS!$B:$B,Base!$Q153,SAÍDAS!$H:$H,Base!T$40))</f>
        <v>0</v>
      </c>
      <c r="U153" s="161">
        <f ca="1">IF(U$39&gt;=$AD$39,0,SUMIFS(SAÍDAS!$D:$D,SAÍDAS!$B:$B,Base!$Q153,SAÍDAS!$H:$H,Base!U$40))</f>
        <v>0</v>
      </c>
      <c r="V153" s="161">
        <f ca="1">IF(V$39&gt;=$AD$39,0,SUMIFS(SAÍDAS!$D:$D,SAÍDAS!$B:$B,Base!$Q153,SAÍDAS!$H:$H,Base!V$40))</f>
        <v>0</v>
      </c>
      <c r="W153" s="161">
        <f ca="1">IF(W$39&gt;=$AD$39,0,SUMIFS(SAÍDAS!$D:$D,SAÍDAS!$B:$B,Base!$Q153,SAÍDAS!$H:$H,Base!W$40))</f>
        <v>0</v>
      </c>
      <c r="X153" s="161">
        <f ca="1">IF(X$39&gt;=$AD$39,0,SUMIFS(SAÍDAS!$D:$D,SAÍDAS!$B:$B,Base!$Q153,SAÍDAS!$H:$H,Base!X$40))</f>
        <v>0</v>
      </c>
      <c r="Y153" s="161">
        <f ca="1">IF(Y$39&gt;=$AD$39,0,SUMIFS(SAÍDAS!$D:$D,SAÍDAS!$B:$B,Base!$Q153,SAÍDAS!$H:$H,Base!Y$40))</f>
        <v>0</v>
      </c>
      <c r="Z153" s="161">
        <f ca="1">IF(Z$39&gt;=$AD$39,0,SUMIFS(SAÍDAS!$D:$D,SAÍDAS!$B:$B,Base!$Q153,SAÍDAS!$H:$H,Base!Z$40))</f>
        <v>0</v>
      </c>
      <c r="AA153" s="161">
        <f ca="1">IF(AA$39&gt;=$AD$39,0,SUMIFS(SAÍDAS!$D:$D,SAÍDAS!$B:$B,Base!$Q153,SAÍDAS!$H:$H,Base!AA$40))</f>
        <v>0</v>
      </c>
      <c r="AB153" s="161">
        <f ca="1">IF(AB$39&gt;=$AD$39,0,SUMIFS(SAÍDAS!$D:$D,SAÍDAS!$B:$B,Base!$Q153,SAÍDAS!$H:$H,Base!AB$40))</f>
        <v>0</v>
      </c>
      <c r="AC153" s="161">
        <f ca="1">IF(AC$39&gt;=$AD$39,0,SUMIFS(SAÍDAS!$D:$D,SAÍDAS!$B:$B,Base!$Q153,SAÍDAS!$H:$H,Base!AC$40))</f>
        <v>0</v>
      </c>
      <c r="AD153" s="160">
        <f t="shared" ca="1" si="9"/>
        <v>0</v>
      </c>
    </row>
    <row r="154" spans="1:30" x14ac:dyDescent="0.25">
      <c r="A154" s="160">
        <f>CADASTRO!A118</f>
        <v>0</v>
      </c>
      <c r="B154" s="160">
        <f>CADASTRO!B118</f>
        <v>0</v>
      </c>
      <c r="C154" s="161">
        <f>CADASTRO!D118</f>
        <v>0</v>
      </c>
      <c r="D154" s="161">
        <f>C154+SUMIFS(ENTRADAS!$D:$D,ENTRADAS!$B:$B,$B154,ENTRADAS!$I:$I,C$40)-SUMIFS(SAÍDAS!$D:$D,SAÍDAS!$B:$B,$B154,SAÍDAS!$H:$H,C$40)+SUMIFS(AJUSTE!$D:$D,AJUSTE!$B:$B,$B154,AJUSTE!$H:$H,C$40)</f>
        <v>0</v>
      </c>
      <c r="E154" s="161">
        <f>D154+SUMIFS(ENTRADAS!$D:$D,ENTRADAS!$B:$B,$B154,ENTRADAS!$I:$I,D$40)-SUMIFS(SAÍDAS!$D:$D,SAÍDAS!$B:$B,$B154,SAÍDAS!$H:$H,D$40)+SUMIFS(AJUSTE!$D:$D,AJUSTE!$B:$B,$B154,AJUSTE!$H:$H,D$40)</f>
        <v>0</v>
      </c>
      <c r="F154" s="161">
        <f>E154+SUMIFS(ENTRADAS!$D:$D,ENTRADAS!$B:$B,$B154,ENTRADAS!$I:$I,E$40)-SUMIFS(SAÍDAS!$D:$D,SAÍDAS!$B:$B,$B154,SAÍDAS!$H:$H,E$40)+SUMIFS(AJUSTE!$D:$D,AJUSTE!$B:$B,$B154,AJUSTE!$H:$H,E$40)</f>
        <v>0</v>
      </c>
      <c r="G154" s="161">
        <f>F154+SUMIFS(ENTRADAS!$D:$D,ENTRADAS!$B:$B,$B154,ENTRADAS!$I:$I,F$40)-SUMIFS(SAÍDAS!$D:$D,SAÍDAS!$B:$B,$B154,SAÍDAS!$H:$H,F$40)+SUMIFS(AJUSTE!$D:$D,AJUSTE!$B:$B,$B154,AJUSTE!$H:$H,F$40)</f>
        <v>0</v>
      </c>
      <c r="H154" s="161">
        <f>G154+SUMIFS(ENTRADAS!$D:$D,ENTRADAS!$B:$B,$B154,ENTRADAS!$I:$I,G$40)-SUMIFS(SAÍDAS!$D:$D,SAÍDAS!$B:$B,$B154,SAÍDAS!$H:$H,G$40)+SUMIFS(AJUSTE!$D:$D,AJUSTE!$B:$B,$B154,AJUSTE!$H:$H,G$40)</f>
        <v>0</v>
      </c>
      <c r="I154" s="161">
        <f>H154+SUMIFS(ENTRADAS!$D:$D,ENTRADAS!$B:$B,$B154,ENTRADAS!$I:$I,H$40)-SUMIFS(SAÍDAS!$D:$D,SAÍDAS!$B:$B,$B154,SAÍDAS!$H:$H,H$40)+SUMIFS(AJUSTE!$D:$D,AJUSTE!$B:$B,$B154,AJUSTE!$H:$H,H$40)</f>
        <v>0</v>
      </c>
      <c r="J154" s="161">
        <f>I154+SUMIFS(ENTRADAS!$D:$D,ENTRADAS!$B:$B,$B154,ENTRADAS!$I:$I,I$40)-SUMIFS(SAÍDAS!$D:$D,SAÍDAS!$B:$B,$B154,SAÍDAS!$H:$H,I$40)+SUMIFS(AJUSTE!$D:$D,AJUSTE!$B:$B,$B154,AJUSTE!$H:$H,I$40)</f>
        <v>0</v>
      </c>
      <c r="K154" s="161">
        <f>J154+SUMIFS(ENTRADAS!$D:$D,ENTRADAS!$B:$B,$B154,ENTRADAS!$I:$I,J$40)-SUMIFS(SAÍDAS!$D:$D,SAÍDAS!$B:$B,$B154,SAÍDAS!$H:$H,J$40)+SUMIFS(AJUSTE!$D:$D,AJUSTE!$B:$B,$B154,AJUSTE!$H:$H,J$40)</f>
        <v>0</v>
      </c>
      <c r="L154" s="161">
        <f>K154+SUMIFS(ENTRADAS!$D:$D,ENTRADAS!$B:$B,$B154,ENTRADAS!$I:$I,K$40)-SUMIFS(SAÍDAS!$D:$D,SAÍDAS!$B:$B,$B154,SAÍDAS!$H:$H,K$40)+SUMIFS(AJUSTE!$D:$D,AJUSTE!$B:$B,$B154,AJUSTE!$H:$H,K$40)</f>
        <v>0</v>
      </c>
      <c r="M154" s="161">
        <f>L154+SUMIFS(ENTRADAS!$D:$D,ENTRADAS!$B:$B,$B154,ENTRADAS!$I:$I,L$40)-SUMIFS(SAÍDAS!$D:$D,SAÍDAS!$B:$B,$B154,SAÍDAS!$H:$H,L$40)+SUMIFS(AJUSTE!$D:$D,AJUSTE!$B:$B,$B154,AJUSTE!$H:$H,L$40)</f>
        <v>0</v>
      </c>
      <c r="N154" s="161">
        <f>M154+SUMIFS(ENTRADAS!$D:$D,ENTRADAS!$B:$B,$B154,ENTRADAS!$I:$I,M$40)-SUMIFS(SAÍDAS!$D:$D,SAÍDAS!$B:$B,$B154,SAÍDAS!$H:$H,M$40)+SUMIFS(AJUSTE!$D:$D,AJUSTE!$B:$B,$B154,AJUSTE!$H:$H,M$40)</f>
        <v>0</v>
      </c>
      <c r="P154" s="160">
        <f>CADASTRO!A118</f>
        <v>0</v>
      </c>
      <c r="Q154" s="160">
        <f>CADASTRO!B118</f>
        <v>0</v>
      </c>
      <c r="R154" s="161">
        <f ca="1">IF(R$39&gt;=$AD$39,0,SUMIFS(SAÍDAS!$D:$D,SAÍDAS!$B:$B,Base!$Q154,SAÍDAS!$H:$H,Base!R$40))</f>
        <v>0</v>
      </c>
      <c r="S154" s="161">
        <f ca="1">IF(S$39&gt;=$AD$39,0,SUMIFS(SAÍDAS!$D:$D,SAÍDAS!$B:$B,Base!$Q154,SAÍDAS!$H:$H,Base!S$40))</f>
        <v>0</v>
      </c>
      <c r="T154" s="161">
        <f ca="1">IF(T$39&gt;=$AD$39,0,SUMIFS(SAÍDAS!$D:$D,SAÍDAS!$B:$B,Base!$Q154,SAÍDAS!$H:$H,Base!T$40))</f>
        <v>0</v>
      </c>
      <c r="U154" s="161">
        <f ca="1">IF(U$39&gt;=$AD$39,0,SUMIFS(SAÍDAS!$D:$D,SAÍDAS!$B:$B,Base!$Q154,SAÍDAS!$H:$H,Base!U$40))</f>
        <v>0</v>
      </c>
      <c r="V154" s="161">
        <f ca="1">IF(V$39&gt;=$AD$39,0,SUMIFS(SAÍDAS!$D:$D,SAÍDAS!$B:$B,Base!$Q154,SAÍDAS!$H:$H,Base!V$40))</f>
        <v>0</v>
      </c>
      <c r="W154" s="161">
        <f ca="1">IF(W$39&gt;=$AD$39,0,SUMIFS(SAÍDAS!$D:$D,SAÍDAS!$B:$B,Base!$Q154,SAÍDAS!$H:$H,Base!W$40))</f>
        <v>0</v>
      </c>
      <c r="X154" s="161">
        <f ca="1">IF(X$39&gt;=$AD$39,0,SUMIFS(SAÍDAS!$D:$D,SAÍDAS!$B:$B,Base!$Q154,SAÍDAS!$H:$H,Base!X$40))</f>
        <v>0</v>
      </c>
      <c r="Y154" s="161">
        <f ca="1">IF(Y$39&gt;=$AD$39,0,SUMIFS(SAÍDAS!$D:$D,SAÍDAS!$B:$B,Base!$Q154,SAÍDAS!$H:$H,Base!Y$40))</f>
        <v>0</v>
      </c>
      <c r="Z154" s="161">
        <f ca="1">IF(Z$39&gt;=$AD$39,0,SUMIFS(SAÍDAS!$D:$D,SAÍDAS!$B:$B,Base!$Q154,SAÍDAS!$H:$H,Base!Z$40))</f>
        <v>0</v>
      </c>
      <c r="AA154" s="161">
        <f ca="1">IF(AA$39&gt;=$AD$39,0,SUMIFS(SAÍDAS!$D:$D,SAÍDAS!$B:$B,Base!$Q154,SAÍDAS!$H:$H,Base!AA$40))</f>
        <v>0</v>
      </c>
      <c r="AB154" s="161">
        <f ca="1">IF(AB$39&gt;=$AD$39,0,SUMIFS(SAÍDAS!$D:$D,SAÍDAS!$B:$B,Base!$Q154,SAÍDAS!$H:$H,Base!AB$40))</f>
        <v>0</v>
      </c>
      <c r="AC154" s="161">
        <f ca="1">IF(AC$39&gt;=$AD$39,0,SUMIFS(SAÍDAS!$D:$D,SAÍDAS!$B:$B,Base!$Q154,SAÍDAS!$H:$H,Base!AC$40))</f>
        <v>0</v>
      </c>
      <c r="AD154" s="160">
        <f t="shared" ca="1" si="9"/>
        <v>0</v>
      </c>
    </row>
    <row r="155" spans="1:30" x14ac:dyDescent="0.25">
      <c r="A155" s="160">
        <f>CADASTRO!A119</f>
        <v>0</v>
      </c>
      <c r="B155" s="160">
        <f>CADASTRO!B119</f>
        <v>0</v>
      </c>
      <c r="C155" s="161">
        <f>CADASTRO!D119</f>
        <v>0</v>
      </c>
      <c r="D155" s="161">
        <f>C155+SUMIFS(ENTRADAS!$D:$D,ENTRADAS!$B:$B,$B155,ENTRADAS!$I:$I,C$40)-SUMIFS(SAÍDAS!$D:$D,SAÍDAS!$B:$B,$B155,SAÍDAS!$H:$H,C$40)+SUMIFS(AJUSTE!$D:$D,AJUSTE!$B:$B,$B155,AJUSTE!$H:$H,C$40)</f>
        <v>0</v>
      </c>
      <c r="E155" s="161">
        <f>D155+SUMIFS(ENTRADAS!$D:$D,ENTRADAS!$B:$B,$B155,ENTRADAS!$I:$I,D$40)-SUMIFS(SAÍDAS!$D:$D,SAÍDAS!$B:$B,$B155,SAÍDAS!$H:$H,D$40)+SUMIFS(AJUSTE!$D:$D,AJUSTE!$B:$B,$B155,AJUSTE!$H:$H,D$40)</f>
        <v>0</v>
      </c>
      <c r="F155" s="161">
        <f>E155+SUMIFS(ENTRADAS!$D:$D,ENTRADAS!$B:$B,$B155,ENTRADAS!$I:$I,E$40)-SUMIFS(SAÍDAS!$D:$D,SAÍDAS!$B:$B,$B155,SAÍDAS!$H:$H,E$40)+SUMIFS(AJUSTE!$D:$D,AJUSTE!$B:$B,$B155,AJUSTE!$H:$H,E$40)</f>
        <v>0</v>
      </c>
      <c r="G155" s="161">
        <f>F155+SUMIFS(ENTRADAS!$D:$D,ENTRADAS!$B:$B,$B155,ENTRADAS!$I:$I,F$40)-SUMIFS(SAÍDAS!$D:$D,SAÍDAS!$B:$B,$B155,SAÍDAS!$H:$H,F$40)+SUMIFS(AJUSTE!$D:$D,AJUSTE!$B:$B,$B155,AJUSTE!$H:$H,F$40)</f>
        <v>0</v>
      </c>
      <c r="H155" s="161">
        <f>G155+SUMIFS(ENTRADAS!$D:$D,ENTRADAS!$B:$B,$B155,ENTRADAS!$I:$I,G$40)-SUMIFS(SAÍDAS!$D:$D,SAÍDAS!$B:$B,$B155,SAÍDAS!$H:$H,G$40)+SUMIFS(AJUSTE!$D:$D,AJUSTE!$B:$B,$B155,AJUSTE!$H:$H,G$40)</f>
        <v>0</v>
      </c>
      <c r="I155" s="161">
        <f>H155+SUMIFS(ENTRADAS!$D:$D,ENTRADAS!$B:$B,$B155,ENTRADAS!$I:$I,H$40)-SUMIFS(SAÍDAS!$D:$D,SAÍDAS!$B:$B,$B155,SAÍDAS!$H:$H,H$40)+SUMIFS(AJUSTE!$D:$D,AJUSTE!$B:$B,$B155,AJUSTE!$H:$H,H$40)</f>
        <v>0</v>
      </c>
      <c r="J155" s="161">
        <f>I155+SUMIFS(ENTRADAS!$D:$D,ENTRADAS!$B:$B,$B155,ENTRADAS!$I:$I,I$40)-SUMIFS(SAÍDAS!$D:$D,SAÍDAS!$B:$B,$B155,SAÍDAS!$H:$H,I$40)+SUMIFS(AJUSTE!$D:$D,AJUSTE!$B:$B,$B155,AJUSTE!$H:$H,I$40)</f>
        <v>0</v>
      </c>
      <c r="K155" s="161">
        <f>J155+SUMIFS(ENTRADAS!$D:$D,ENTRADAS!$B:$B,$B155,ENTRADAS!$I:$I,J$40)-SUMIFS(SAÍDAS!$D:$D,SAÍDAS!$B:$B,$B155,SAÍDAS!$H:$H,J$40)+SUMIFS(AJUSTE!$D:$D,AJUSTE!$B:$B,$B155,AJUSTE!$H:$H,J$40)</f>
        <v>0</v>
      </c>
      <c r="L155" s="161">
        <f>K155+SUMIFS(ENTRADAS!$D:$D,ENTRADAS!$B:$B,$B155,ENTRADAS!$I:$I,K$40)-SUMIFS(SAÍDAS!$D:$D,SAÍDAS!$B:$B,$B155,SAÍDAS!$H:$H,K$40)+SUMIFS(AJUSTE!$D:$D,AJUSTE!$B:$B,$B155,AJUSTE!$H:$H,K$40)</f>
        <v>0</v>
      </c>
      <c r="M155" s="161">
        <f>L155+SUMIFS(ENTRADAS!$D:$D,ENTRADAS!$B:$B,$B155,ENTRADAS!$I:$I,L$40)-SUMIFS(SAÍDAS!$D:$D,SAÍDAS!$B:$B,$B155,SAÍDAS!$H:$H,L$40)+SUMIFS(AJUSTE!$D:$D,AJUSTE!$B:$B,$B155,AJUSTE!$H:$H,L$40)</f>
        <v>0</v>
      </c>
      <c r="N155" s="161">
        <f>M155+SUMIFS(ENTRADAS!$D:$D,ENTRADAS!$B:$B,$B155,ENTRADAS!$I:$I,M$40)-SUMIFS(SAÍDAS!$D:$D,SAÍDAS!$B:$B,$B155,SAÍDAS!$H:$H,M$40)+SUMIFS(AJUSTE!$D:$D,AJUSTE!$B:$B,$B155,AJUSTE!$H:$H,M$40)</f>
        <v>0</v>
      </c>
      <c r="P155" s="160">
        <f>CADASTRO!A119</f>
        <v>0</v>
      </c>
      <c r="Q155" s="160">
        <f>CADASTRO!B119</f>
        <v>0</v>
      </c>
      <c r="R155" s="161">
        <f ca="1">IF(R$39&gt;=$AD$39,0,SUMIFS(SAÍDAS!$D:$D,SAÍDAS!$B:$B,Base!$Q155,SAÍDAS!$H:$H,Base!R$40))</f>
        <v>0</v>
      </c>
      <c r="S155" s="161">
        <f ca="1">IF(S$39&gt;=$AD$39,0,SUMIFS(SAÍDAS!$D:$D,SAÍDAS!$B:$B,Base!$Q155,SAÍDAS!$H:$H,Base!S$40))</f>
        <v>0</v>
      </c>
      <c r="T155" s="161">
        <f ca="1">IF(T$39&gt;=$AD$39,0,SUMIFS(SAÍDAS!$D:$D,SAÍDAS!$B:$B,Base!$Q155,SAÍDAS!$H:$H,Base!T$40))</f>
        <v>0</v>
      </c>
      <c r="U155" s="161">
        <f ca="1">IF(U$39&gt;=$AD$39,0,SUMIFS(SAÍDAS!$D:$D,SAÍDAS!$B:$B,Base!$Q155,SAÍDAS!$H:$H,Base!U$40))</f>
        <v>0</v>
      </c>
      <c r="V155" s="161">
        <f ca="1">IF(V$39&gt;=$AD$39,0,SUMIFS(SAÍDAS!$D:$D,SAÍDAS!$B:$B,Base!$Q155,SAÍDAS!$H:$H,Base!V$40))</f>
        <v>0</v>
      </c>
      <c r="W155" s="161">
        <f ca="1">IF(W$39&gt;=$AD$39,0,SUMIFS(SAÍDAS!$D:$D,SAÍDAS!$B:$B,Base!$Q155,SAÍDAS!$H:$H,Base!W$40))</f>
        <v>0</v>
      </c>
      <c r="X155" s="161">
        <f ca="1">IF(X$39&gt;=$AD$39,0,SUMIFS(SAÍDAS!$D:$D,SAÍDAS!$B:$B,Base!$Q155,SAÍDAS!$H:$H,Base!X$40))</f>
        <v>0</v>
      </c>
      <c r="Y155" s="161">
        <f ca="1">IF(Y$39&gt;=$AD$39,0,SUMIFS(SAÍDAS!$D:$D,SAÍDAS!$B:$B,Base!$Q155,SAÍDAS!$H:$H,Base!Y$40))</f>
        <v>0</v>
      </c>
      <c r="Z155" s="161">
        <f ca="1">IF(Z$39&gt;=$AD$39,0,SUMIFS(SAÍDAS!$D:$D,SAÍDAS!$B:$B,Base!$Q155,SAÍDAS!$H:$H,Base!Z$40))</f>
        <v>0</v>
      </c>
      <c r="AA155" s="161">
        <f ca="1">IF(AA$39&gt;=$AD$39,0,SUMIFS(SAÍDAS!$D:$D,SAÍDAS!$B:$B,Base!$Q155,SAÍDAS!$H:$H,Base!AA$40))</f>
        <v>0</v>
      </c>
      <c r="AB155" s="161">
        <f ca="1">IF(AB$39&gt;=$AD$39,0,SUMIFS(SAÍDAS!$D:$D,SAÍDAS!$B:$B,Base!$Q155,SAÍDAS!$H:$H,Base!AB$40))</f>
        <v>0</v>
      </c>
      <c r="AC155" s="161">
        <f ca="1">IF(AC$39&gt;=$AD$39,0,SUMIFS(SAÍDAS!$D:$D,SAÍDAS!$B:$B,Base!$Q155,SAÍDAS!$H:$H,Base!AC$40))</f>
        <v>0</v>
      </c>
      <c r="AD155" s="160">
        <f t="shared" ca="1" si="9"/>
        <v>0</v>
      </c>
    </row>
    <row r="156" spans="1:30" x14ac:dyDescent="0.25">
      <c r="A156" s="160">
        <f>CADASTRO!A120</f>
        <v>0</v>
      </c>
      <c r="B156" s="160">
        <f>CADASTRO!B120</f>
        <v>0</v>
      </c>
      <c r="C156" s="161">
        <f>CADASTRO!D120</f>
        <v>0</v>
      </c>
      <c r="D156" s="161">
        <f>C156+SUMIFS(ENTRADAS!$D:$D,ENTRADAS!$B:$B,$B156,ENTRADAS!$I:$I,C$40)-SUMIFS(SAÍDAS!$D:$D,SAÍDAS!$B:$B,$B156,SAÍDAS!$H:$H,C$40)+SUMIFS(AJUSTE!$D:$D,AJUSTE!$B:$B,$B156,AJUSTE!$H:$H,C$40)</f>
        <v>0</v>
      </c>
      <c r="E156" s="161">
        <f>D156+SUMIFS(ENTRADAS!$D:$D,ENTRADAS!$B:$B,$B156,ENTRADAS!$I:$I,D$40)-SUMIFS(SAÍDAS!$D:$D,SAÍDAS!$B:$B,$B156,SAÍDAS!$H:$H,D$40)+SUMIFS(AJUSTE!$D:$D,AJUSTE!$B:$B,$B156,AJUSTE!$H:$H,D$40)</f>
        <v>0</v>
      </c>
      <c r="F156" s="161">
        <f>E156+SUMIFS(ENTRADAS!$D:$D,ENTRADAS!$B:$B,$B156,ENTRADAS!$I:$I,E$40)-SUMIFS(SAÍDAS!$D:$D,SAÍDAS!$B:$B,$B156,SAÍDAS!$H:$H,E$40)+SUMIFS(AJUSTE!$D:$D,AJUSTE!$B:$B,$B156,AJUSTE!$H:$H,E$40)</f>
        <v>0</v>
      </c>
      <c r="G156" s="161">
        <f>F156+SUMIFS(ENTRADAS!$D:$D,ENTRADAS!$B:$B,$B156,ENTRADAS!$I:$I,F$40)-SUMIFS(SAÍDAS!$D:$D,SAÍDAS!$B:$B,$B156,SAÍDAS!$H:$H,F$40)+SUMIFS(AJUSTE!$D:$D,AJUSTE!$B:$B,$B156,AJUSTE!$H:$H,F$40)</f>
        <v>0</v>
      </c>
      <c r="H156" s="161">
        <f>G156+SUMIFS(ENTRADAS!$D:$D,ENTRADAS!$B:$B,$B156,ENTRADAS!$I:$I,G$40)-SUMIFS(SAÍDAS!$D:$D,SAÍDAS!$B:$B,$B156,SAÍDAS!$H:$H,G$40)+SUMIFS(AJUSTE!$D:$D,AJUSTE!$B:$B,$B156,AJUSTE!$H:$H,G$40)</f>
        <v>0</v>
      </c>
      <c r="I156" s="161">
        <f>H156+SUMIFS(ENTRADAS!$D:$D,ENTRADAS!$B:$B,$B156,ENTRADAS!$I:$I,H$40)-SUMIFS(SAÍDAS!$D:$D,SAÍDAS!$B:$B,$B156,SAÍDAS!$H:$H,H$40)+SUMIFS(AJUSTE!$D:$D,AJUSTE!$B:$B,$B156,AJUSTE!$H:$H,H$40)</f>
        <v>0</v>
      </c>
      <c r="J156" s="161">
        <f>I156+SUMIFS(ENTRADAS!$D:$D,ENTRADAS!$B:$B,$B156,ENTRADAS!$I:$I,I$40)-SUMIFS(SAÍDAS!$D:$D,SAÍDAS!$B:$B,$B156,SAÍDAS!$H:$H,I$40)+SUMIFS(AJUSTE!$D:$D,AJUSTE!$B:$B,$B156,AJUSTE!$H:$H,I$40)</f>
        <v>0</v>
      </c>
      <c r="K156" s="161">
        <f>J156+SUMIFS(ENTRADAS!$D:$D,ENTRADAS!$B:$B,$B156,ENTRADAS!$I:$I,J$40)-SUMIFS(SAÍDAS!$D:$D,SAÍDAS!$B:$B,$B156,SAÍDAS!$H:$H,J$40)+SUMIFS(AJUSTE!$D:$D,AJUSTE!$B:$B,$B156,AJUSTE!$H:$H,J$40)</f>
        <v>0</v>
      </c>
      <c r="L156" s="161">
        <f>K156+SUMIFS(ENTRADAS!$D:$D,ENTRADAS!$B:$B,$B156,ENTRADAS!$I:$I,K$40)-SUMIFS(SAÍDAS!$D:$D,SAÍDAS!$B:$B,$B156,SAÍDAS!$H:$H,K$40)+SUMIFS(AJUSTE!$D:$D,AJUSTE!$B:$B,$B156,AJUSTE!$H:$H,K$40)</f>
        <v>0</v>
      </c>
      <c r="M156" s="161">
        <f>L156+SUMIFS(ENTRADAS!$D:$D,ENTRADAS!$B:$B,$B156,ENTRADAS!$I:$I,L$40)-SUMIFS(SAÍDAS!$D:$D,SAÍDAS!$B:$B,$B156,SAÍDAS!$H:$H,L$40)+SUMIFS(AJUSTE!$D:$D,AJUSTE!$B:$B,$B156,AJUSTE!$H:$H,L$40)</f>
        <v>0</v>
      </c>
      <c r="N156" s="161">
        <f>M156+SUMIFS(ENTRADAS!$D:$D,ENTRADAS!$B:$B,$B156,ENTRADAS!$I:$I,M$40)-SUMIFS(SAÍDAS!$D:$D,SAÍDAS!$B:$B,$B156,SAÍDAS!$H:$H,M$40)+SUMIFS(AJUSTE!$D:$D,AJUSTE!$B:$B,$B156,AJUSTE!$H:$H,M$40)</f>
        <v>0</v>
      </c>
      <c r="P156" s="160">
        <f>CADASTRO!A120</f>
        <v>0</v>
      </c>
      <c r="Q156" s="160">
        <f>CADASTRO!B120</f>
        <v>0</v>
      </c>
      <c r="R156" s="161">
        <f ca="1">IF(R$39&gt;=$AD$39,0,SUMIFS(SAÍDAS!$D:$D,SAÍDAS!$B:$B,Base!$Q156,SAÍDAS!$H:$H,Base!R$40))</f>
        <v>0</v>
      </c>
      <c r="S156" s="161">
        <f ca="1">IF(S$39&gt;=$AD$39,0,SUMIFS(SAÍDAS!$D:$D,SAÍDAS!$B:$B,Base!$Q156,SAÍDAS!$H:$H,Base!S$40))</f>
        <v>0</v>
      </c>
      <c r="T156" s="161">
        <f ca="1">IF(T$39&gt;=$AD$39,0,SUMIFS(SAÍDAS!$D:$D,SAÍDAS!$B:$B,Base!$Q156,SAÍDAS!$H:$H,Base!T$40))</f>
        <v>0</v>
      </c>
      <c r="U156" s="161">
        <f ca="1">IF(U$39&gt;=$AD$39,0,SUMIFS(SAÍDAS!$D:$D,SAÍDAS!$B:$B,Base!$Q156,SAÍDAS!$H:$H,Base!U$40))</f>
        <v>0</v>
      </c>
      <c r="V156" s="161">
        <f ca="1">IF(V$39&gt;=$AD$39,0,SUMIFS(SAÍDAS!$D:$D,SAÍDAS!$B:$B,Base!$Q156,SAÍDAS!$H:$H,Base!V$40))</f>
        <v>0</v>
      </c>
      <c r="W156" s="161">
        <f ca="1">IF(W$39&gt;=$AD$39,0,SUMIFS(SAÍDAS!$D:$D,SAÍDAS!$B:$B,Base!$Q156,SAÍDAS!$H:$H,Base!W$40))</f>
        <v>0</v>
      </c>
      <c r="X156" s="161">
        <f ca="1">IF(X$39&gt;=$AD$39,0,SUMIFS(SAÍDAS!$D:$D,SAÍDAS!$B:$B,Base!$Q156,SAÍDAS!$H:$H,Base!X$40))</f>
        <v>0</v>
      </c>
      <c r="Y156" s="161">
        <f ca="1">IF(Y$39&gt;=$AD$39,0,SUMIFS(SAÍDAS!$D:$D,SAÍDAS!$B:$B,Base!$Q156,SAÍDAS!$H:$H,Base!Y$40))</f>
        <v>0</v>
      </c>
      <c r="Z156" s="161">
        <f ca="1">IF(Z$39&gt;=$AD$39,0,SUMIFS(SAÍDAS!$D:$D,SAÍDAS!$B:$B,Base!$Q156,SAÍDAS!$H:$H,Base!Z$40))</f>
        <v>0</v>
      </c>
      <c r="AA156" s="161">
        <f ca="1">IF(AA$39&gt;=$AD$39,0,SUMIFS(SAÍDAS!$D:$D,SAÍDAS!$B:$B,Base!$Q156,SAÍDAS!$H:$H,Base!AA$40))</f>
        <v>0</v>
      </c>
      <c r="AB156" s="161">
        <f ca="1">IF(AB$39&gt;=$AD$39,0,SUMIFS(SAÍDAS!$D:$D,SAÍDAS!$B:$B,Base!$Q156,SAÍDAS!$H:$H,Base!AB$40))</f>
        <v>0</v>
      </c>
      <c r="AC156" s="161">
        <f ca="1">IF(AC$39&gt;=$AD$39,0,SUMIFS(SAÍDAS!$D:$D,SAÍDAS!$B:$B,Base!$Q156,SAÍDAS!$H:$H,Base!AC$40))</f>
        <v>0</v>
      </c>
      <c r="AD156" s="160">
        <f t="shared" ca="1" si="9"/>
        <v>0</v>
      </c>
    </row>
    <row r="157" spans="1:30" x14ac:dyDescent="0.25">
      <c r="A157" s="160">
        <f>CADASTRO!A121</f>
        <v>0</v>
      </c>
      <c r="B157" s="160">
        <f>CADASTRO!B121</f>
        <v>0</v>
      </c>
      <c r="C157" s="161">
        <f>CADASTRO!D121</f>
        <v>0</v>
      </c>
      <c r="D157" s="161">
        <f>C157+SUMIFS(ENTRADAS!$D:$D,ENTRADAS!$B:$B,$B157,ENTRADAS!$I:$I,C$40)-SUMIFS(SAÍDAS!$D:$D,SAÍDAS!$B:$B,$B157,SAÍDAS!$H:$H,C$40)+SUMIFS(AJUSTE!$D:$D,AJUSTE!$B:$B,$B157,AJUSTE!$H:$H,C$40)</f>
        <v>0</v>
      </c>
      <c r="E157" s="161">
        <f>D157+SUMIFS(ENTRADAS!$D:$D,ENTRADAS!$B:$B,$B157,ENTRADAS!$I:$I,D$40)-SUMIFS(SAÍDAS!$D:$D,SAÍDAS!$B:$B,$B157,SAÍDAS!$H:$H,D$40)+SUMIFS(AJUSTE!$D:$D,AJUSTE!$B:$B,$B157,AJUSTE!$H:$H,D$40)</f>
        <v>0</v>
      </c>
      <c r="F157" s="161">
        <f>E157+SUMIFS(ENTRADAS!$D:$D,ENTRADAS!$B:$B,$B157,ENTRADAS!$I:$I,E$40)-SUMIFS(SAÍDAS!$D:$D,SAÍDAS!$B:$B,$B157,SAÍDAS!$H:$H,E$40)+SUMIFS(AJUSTE!$D:$D,AJUSTE!$B:$B,$B157,AJUSTE!$H:$H,E$40)</f>
        <v>0</v>
      </c>
      <c r="G157" s="161">
        <f>F157+SUMIFS(ENTRADAS!$D:$D,ENTRADAS!$B:$B,$B157,ENTRADAS!$I:$I,F$40)-SUMIFS(SAÍDAS!$D:$D,SAÍDAS!$B:$B,$B157,SAÍDAS!$H:$H,F$40)+SUMIFS(AJUSTE!$D:$D,AJUSTE!$B:$B,$B157,AJUSTE!$H:$H,F$40)</f>
        <v>0</v>
      </c>
      <c r="H157" s="161">
        <f>G157+SUMIFS(ENTRADAS!$D:$D,ENTRADAS!$B:$B,$B157,ENTRADAS!$I:$I,G$40)-SUMIFS(SAÍDAS!$D:$D,SAÍDAS!$B:$B,$B157,SAÍDAS!$H:$H,G$40)+SUMIFS(AJUSTE!$D:$D,AJUSTE!$B:$B,$B157,AJUSTE!$H:$H,G$40)</f>
        <v>0</v>
      </c>
      <c r="I157" s="161">
        <f>H157+SUMIFS(ENTRADAS!$D:$D,ENTRADAS!$B:$B,$B157,ENTRADAS!$I:$I,H$40)-SUMIFS(SAÍDAS!$D:$D,SAÍDAS!$B:$B,$B157,SAÍDAS!$H:$H,H$40)+SUMIFS(AJUSTE!$D:$D,AJUSTE!$B:$B,$B157,AJUSTE!$H:$H,H$40)</f>
        <v>0</v>
      </c>
      <c r="J157" s="161">
        <f>I157+SUMIFS(ENTRADAS!$D:$D,ENTRADAS!$B:$B,$B157,ENTRADAS!$I:$I,I$40)-SUMIFS(SAÍDAS!$D:$D,SAÍDAS!$B:$B,$B157,SAÍDAS!$H:$H,I$40)+SUMIFS(AJUSTE!$D:$D,AJUSTE!$B:$B,$B157,AJUSTE!$H:$H,I$40)</f>
        <v>0</v>
      </c>
      <c r="K157" s="161">
        <f>J157+SUMIFS(ENTRADAS!$D:$D,ENTRADAS!$B:$B,$B157,ENTRADAS!$I:$I,J$40)-SUMIFS(SAÍDAS!$D:$D,SAÍDAS!$B:$B,$B157,SAÍDAS!$H:$H,J$40)+SUMIFS(AJUSTE!$D:$D,AJUSTE!$B:$B,$B157,AJUSTE!$H:$H,J$40)</f>
        <v>0</v>
      </c>
      <c r="L157" s="161">
        <f>K157+SUMIFS(ENTRADAS!$D:$D,ENTRADAS!$B:$B,$B157,ENTRADAS!$I:$I,K$40)-SUMIFS(SAÍDAS!$D:$D,SAÍDAS!$B:$B,$B157,SAÍDAS!$H:$H,K$40)+SUMIFS(AJUSTE!$D:$D,AJUSTE!$B:$B,$B157,AJUSTE!$H:$H,K$40)</f>
        <v>0</v>
      </c>
      <c r="M157" s="161">
        <f>L157+SUMIFS(ENTRADAS!$D:$D,ENTRADAS!$B:$B,$B157,ENTRADAS!$I:$I,L$40)-SUMIFS(SAÍDAS!$D:$D,SAÍDAS!$B:$B,$B157,SAÍDAS!$H:$H,L$40)+SUMIFS(AJUSTE!$D:$D,AJUSTE!$B:$B,$B157,AJUSTE!$H:$H,L$40)</f>
        <v>0</v>
      </c>
      <c r="N157" s="161">
        <f>M157+SUMIFS(ENTRADAS!$D:$D,ENTRADAS!$B:$B,$B157,ENTRADAS!$I:$I,M$40)-SUMIFS(SAÍDAS!$D:$D,SAÍDAS!$B:$B,$B157,SAÍDAS!$H:$H,M$40)+SUMIFS(AJUSTE!$D:$D,AJUSTE!$B:$B,$B157,AJUSTE!$H:$H,M$40)</f>
        <v>0</v>
      </c>
      <c r="P157" s="160">
        <f>CADASTRO!A121</f>
        <v>0</v>
      </c>
      <c r="Q157" s="160">
        <f>CADASTRO!B121</f>
        <v>0</v>
      </c>
      <c r="R157" s="161">
        <f ca="1">IF(R$39&gt;=$AD$39,0,SUMIFS(SAÍDAS!$D:$D,SAÍDAS!$B:$B,Base!$Q157,SAÍDAS!$H:$H,Base!R$40))</f>
        <v>0</v>
      </c>
      <c r="S157" s="161">
        <f ca="1">IF(S$39&gt;=$AD$39,0,SUMIFS(SAÍDAS!$D:$D,SAÍDAS!$B:$B,Base!$Q157,SAÍDAS!$H:$H,Base!S$40))</f>
        <v>0</v>
      </c>
      <c r="T157" s="161">
        <f ca="1">IF(T$39&gt;=$AD$39,0,SUMIFS(SAÍDAS!$D:$D,SAÍDAS!$B:$B,Base!$Q157,SAÍDAS!$H:$H,Base!T$40))</f>
        <v>0</v>
      </c>
      <c r="U157" s="161">
        <f ca="1">IF(U$39&gt;=$AD$39,0,SUMIFS(SAÍDAS!$D:$D,SAÍDAS!$B:$B,Base!$Q157,SAÍDAS!$H:$H,Base!U$40))</f>
        <v>0</v>
      </c>
      <c r="V157" s="161">
        <f ca="1">IF(V$39&gt;=$AD$39,0,SUMIFS(SAÍDAS!$D:$D,SAÍDAS!$B:$B,Base!$Q157,SAÍDAS!$H:$H,Base!V$40))</f>
        <v>0</v>
      </c>
      <c r="W157" s="161">
        <f ca="1">IF(W$39&gt;=$AD$39,0,SUMIFS(SAÍDAS!$D:$D,SAÍDAS!$B:$B,Base!$Q157,SAÍDAS!$H:$H,Base!W$40))</f>
        <v>0</v>
      </c>
      <c r="X157" s="161">
        <f ca="1">IF(X$39&gt;=$AD$39,0,SUMIFS(SAÍDAS!$D:$D,SAÍDAS!$B:$B,Base!$Q157,SAÍDAS!$H:$H,Base!X$40))</f>
        <v>0</v>
      </c>
      <c r="Y157" s="161">
        <f ca="1">IF(Y$39&gt;=$AD$39,0,SUMIFS(SAÍDAS!$D:$D,SAÍDAS!$B:$B,Base!$Q157,SAÍDAS!$H:$H,Base!Y$40))</f>
        <v>0</v>
      </c>
      <c r="Z157" s="161">
        <f ca="1">IF(Z$39&gt;=$AD$39,0,SUMIFS(SAÍDAS!$D:$D,SAÍDAS!$B:$B,Base!$Q157,SAÍDAS!$H:$H,Base!Z$40))</f>
        <v>0</v>
      </c>
      <c r="AA157" s="161">
        <f ca="1">IF(AA$39&gt;=$AD$39,0,SUMIFS(SAÍDAS!$D:$D,SAÍDAS!$B:$B,Base!$Q157,SAÍDAS!$H:$H,Base!AA$40))</f>
        <v>0</v>
      </c>
      <c r="AB157" s="161">
        <f ca="1">IF(AB$39&gt;=$AD$39,0,SUMIFS(SAÍDAS!$D:$D,SAÍDAS!$B:$B,Base!$Q157,SAÍDAS!$H:$H,Base!AB$40))</f>
        <v>0</v>
      </c>
      <c r="AC157" s="161">
        <f ca="1">IF(AC$39&gt;=$AD$39,0,SUMIFS(SAÍDAS!$D:$D,SAÍDAS!$B:$B,Base!$Q157,SAÍDAS!$H:$H,Base!AC$40))</f>
        <v>0</v>
      </c>
      <c r="AD157" s="160">
        <f t="shared" ca="1" si="9"/>
        <v>0</v>
      </c>
    </row>
    <row r="158" spans="1:30" x14ac:dyDescent="0.25">
      <c r="A158" s="160">
        <f>CADASTRO!A122</f>
        <v>0</v>
      </c>
      <c r="B158" s="160">
        <f>CADASTRO!B122</f>
        <v>0</v>
      </c>
      <c r="C158" s="161">
        <f>CADASTRO!D122</f>
        <v>0</v>
      </c>
      <c r="D158" s="161">
        <f>C158+SUMIFS(ENTRADAS!$D:$D,ENTRADAS!$B:$B,$B158,ENTRADAS!$I:$I,C$40)-SUMIFS(SAÍDAS!$D:$D,SAÍDAS!$B:$B,$B158,SAÍDAS!$H:$H,C$40)+SUMIFS(AJUSTE!$D:$D,AJUSTE!$B:$B,$B158,AJUSTE!$H:$H,C$40)</f>
        <v>0</v>
      </c>
      <c r="E158" s="161">
        <f>D158+SUMIFS(ENTRADAS!$D:$D,ENTRADAS!$B:$B,$B158,ENTRADAS!$I:$I,D$40)-SUMIFS(SAÍDAS!$D:$D,SAÍDAS!$B:$B,$B158,SAÍDAS!$H:$H,D$40)+SUMIFS(AJUSTE!$D:$D,AJUSTE!$B:$B,$B158,AJUSTE!$H:$H,D$40)</f>
        <v>0</v>
      </c>
      <c r="F158" s="161">
        <f>E158+SUMIFS(ENTRADAS!$D:$D,ENTRADAS!$B:$B,$B158,ENTRADAS!$I:$I,E$40)-SUMIFS(SAÍDAS!$D:$D,SAÍDAS!$B:$B,$B158,SAÍDAS!$H:$H,E$40)+SUMIFS(AJUSTE!$D:$D,AJUSTE!$B:$B,$B158,AJUSTE!$H:$H,E$40)</f>
        <v>0</v>
      </c>
      <c r="G158" s="161">
        <f>F158+SUMIFS(ENTRADAS!$D:$D,ENTRADAS!$B:$B,$B158,ENTRADAS!$I:$I,F$40)-SUMIFS(SAÍDAS!$D:$D,SAÍDAS!$B:$B,$B158,SAÍDAS!$H:$H,F$40)+SUMIFS(AJUSTE!$D:$D,AJUSTE!$B:$B,$B158,AJUSTE!$H:$H,F$40)</f>
        <v>0</v>
      </c>
      <c r="H158" s="161">
        <f>G158+SUMIFS(ENTRADAS!$D:$D,ENTRADAS!$B:$B,$B158,ENTRADAS!$I:$I,G$40)-SUMIFS(SAÍDAS!$D:$D,SAÍDAS!$B:$B,$B158,SAÍDAS!$H:$H,G$40)+SUMIFS(AJUSTE!$D:$D,AJUSTE!$B:$B,$B158,AJUSTE!$H:$H,G$40)</f>
        <v>0</v>
      </c>
      <c r="I158" s="161">
        <f>H158+SUMIFS(ENTRADAS!$D:$D,ENTRADAS!$B:$B,$B158,ENTRADAS!$I:$I,H$40)-SUMIFS(SAÍDAS!$D:$D,SAÍDAS!$B:$B,$B158,SAÍDAS!$H:$H,H$40)+SUMIFS(AJUSTE!$D:$D,AJUSTE!$B:$B,$B158,AJUSTE!$H:$H,H$40)</f>
        <v>0</v>
      </c>
      <c r="J158" s="161">
        <f>I158+SUMIFS(ENTRADAS!$D:$D,ENTRADAS!$B:$B,$B158,ENTRADAS!$I:$I,I$40)-SUMIFS(SAÍDAS!$D:$D,SAÍDAS!$B:$B,$B158,SAÍDAS!$H:$H,I$40)+SUMIFS(AJUSTE!$D:$D,AJUSTE!$B:$B,$B158,AJUSTE!$H:$H,I$40)</f>
        <v>0</v>
      </c>
      <c r="K158" s="161">
        <f>J158+SUMIFS(ENTRADAS!$D:$D,ENTRADAS!$B:$B,$B158,ENTRADAS!$I:$I,J$40)-SUMIFS(SAÍDAS!$D:$D,SAÍDAS!$B:$B,$B158,SAÍDAS!$H:$H,J$40)+SUMIFS(AJUSTE!$D:$D,AJUSTE!$B:$B,$B158,AJUSTE!$H:$H,J$40)</f>
        <v>0</v>
      </c>
      <c r="L158" s="161">
        <f>K158+SUMIFS(ENTRADAS!$D:$D,ENTRADAS!$B:$B,$B158,ENTRADAS!$I:$I,K$40)-SUMIFS(SAÍDAS!$D:$D,SAÍDAS!$B:$B,$B158,SAÍDAS!$H:$H,K$40)+SUMIFS(AJUSTE!$D:$D,AJUSTE!$B:$B,$B158,AJUSTE!$H:$H,K$40)</f>
        <v>0</v>
      </c>
      <c r="M158" s="161">
        <f>L158+SUMIFS(ENTRADAS!$D:$D,ENTRADAS!$B:$B,$B158,ENTRADAS!$I:$I,L$40)-SUMIFS(SAÍDAS!$D:$D,SAÍDAS!$B:$B,$B158,SAÍDAS!$H:$H,L$40)+SUMIFS(AJUSTE!$D:$D,AJUSTE!$B:$B,$B158,AJUSTE!$H:$H,L$40)</f>
        <v>0</v>
      </c>
      <c r="N158" s="161">
        <f>M158+SUMIFS(ENTRADAS!$D:$D,ENTRADAS!$B:$B,$B158,ENTRADAS!$I:$I,M$40)-SUMIFS(SAÍDAS!$D:$D,SAÍDAS!$B:$B,$B158,SAÍDAS!$H:$H,M$40)+SUMIFS(AJUSTE!$D:$D,AJUSTE!$B:$B,$B158,AJUSTE!$H:$H,M$40)</f>
        <v>0</v>
      </c>
      <c r="P158" s="160">
        <f>CADASTRO!A122</f>
        <v>0</v>
      </c>
      <c r="Q158" s="160">
        <f>CADASTRO!B122</f>
        <v>0</v>
      </c>
      <c r="R158" s="161">
        <f ca="1">IF(R$39&gt;=$AD$39,0,SUMIFS(SAÍDAS!$D:$D,SAÍDAS!$B:$B,Base!$Q158,SAÍDAS!$H:$H,Base!R$40))</f>
        <v>0</v>
      </c>
      <c r="S158" s="161">
        <f ca="1">IF(S$39&gt;=$AD$39,0,SUMIFS(SAÍDAS!$D:$D,SAÍDAS!$B:$B,Base!$Q158,SAÍDAS!$H:$H,Base!S$40))</f>
        <v>0</v>
      </c>
      <c r="T158" s="161">
        <f ca="1">IF(T$39&gt;=$AD$39,0,SUMIFS(SAÍDAS!$D:$D,SAÍDAS!$B:$B,Base!$Q158,SAÍDAS!$H:$H,Base!T$40))</f>
        <v>0</v>
      </c>
      <c r="U158" s="161">
        <f ca="1">IF(U$39&gt;=$AD$39,0,SUMIFS(SAÍDAS!$D:$D,SAÍDAS!$B:$B,Base!$Q158,SAÍDAS!$H:$H,Base!U$40))</f>
        <v>0</v>
      </c>
      <c r="V158" s="161">
        <f ca="1">IF(V$39&gt;=$AD$39,0,SUMIFS(SAÍDAS!$D:$D,SAÍDAS!$B:$B,Base!$Q158,SAÍDAS!$H:$H,Base!V$40))</f>
        <v>0</v>
      </c>
      <c r="W158" s="161">
        <f ca="1">IF(W$39&gt;=$AD$39,0,SUMIFS(SAÍDAS!$D:$D,SAÍDAS!$B:$B,Base!$Q158,SAÍDAS!$H:$H,Base!W$40))</f>
        <v>0</v>
      </c>
      <c r="X158" s="161">
        <f ca="1">IF(X$39&gt;=$AD$39,0,SUMIFS(SAÍDAS!$D:$D,SAÍDAS!$B:$B,Base!$Q158,SAÍDAS!$H:$H,Base!X$40))</f>
        <v>0</v>
      </c>
      <c r="Y158" s="161">
        <f ca="1">IF(Y$39&gt;=$AD$39,0,SUMIFS(SAÍDAS!$D:$D,SAÍDAS!$B:$B,Base!$Q158,SAÍDAS!$H:$H,Base!Y$40))</f>
        <v>0</v>
      </c>
      <c r="Z158" s="161">
        <f ca="1">IF(Z$39&gt;=$AD$39,0,SUMIFS(SAÍDAS!$D:$D,SAÍDAS!$B:$B,Base!$Q158,SAÍDAS!$H:$H,Base!Z$40))</f>
        <v>0</v>
      </c>
      <c r="AA158" s="161">
        <f ca="1">IF(AA$39&gt;=$AD$39,0,SUMIFS(SAÍDAS!$D:$D,SAÍDAS!$B:$B,Base!$Q158,SAÍDAS!$H:$H,Base!AA$40))</f>
        <v>0</v>
      </c>
      <c r="AB158" s="161">
        <f ca="1">IF(AB$39&gt;=$AD$39,0,SUMIFS(SAÍDAS!$D:$D,SAÍDAS!$B:$B,Base!$Q158,SAÍDAS!$H:$H,Base!AB$40))</f>
        <v>0</v>
      </c>
      <c r="AC158" s="161">
        <f ca="1">IF(AC$39&gt;=$AD$39,0,SUMIFS(SAÍDAS!$D:$D,SAÍDAS!$B:$B,Base!$Q158,SAÍDAS!$H:$H,Base!AC$40))</f>
        <v>0</v>
      </c>
      <c r="AD158" s="160">
        <f t="shared" ca="1" si="9"/>
        <v>0</v>
      </c>
    </row>
    <row r="159" spans="1:30" x14ac:dyDescent="0.25">
      <c r="A159" s="160">
        <f>CADASTRO!A123</f>
        <v>0</v>
      </c>
      <c r="B159" s="160">
        <f>CADASTRO!B123</f>
        <v>0</v>
      </c>
      <c r="C159" s="161">
        <f>CADASTRO!D123</f>
        <v>0</v>
      </c>
      <c r="D159" s="161">
        <f>C159+SUMIFS(ENTRADAS!$D:$D,ENTRADAS!$B:$B,$B159,ENTRADAS!$I:$I,C$40)-SUMIFS(SAÍDAS!$D:$D,SAÍDAS!$B:$B,$B159,SAÍDAS!$H:$H,C$40)+SUMIFS(AJUSTE!$D:$D,AJUSTE!$B:$B,$B159,AJUSTE!$H:$H,C$40)</f>
        <v>0</v>
      </c>
      <c r="E159" s="161">
        <f>D159+SUMIFS(ENTRADAS!$D:$D,ENTRADAS!$B:$B,$B159,ENTRADAS!$I:$I,D$40)-SUMIFS(SAÍDAS!$D:$D,SAÍDAS!$B:$B,$B159,SAÍDAS!$H:$H,D$40)+SUMIFS(AJUSTE!$D:$D,AJUSTE!$B:$B,$B159,AJUSTE!$H:$H,D$40)</f>
        <v>0</v>
      </c>
      <c r="F159" s="161">
        <f>E159+SUMIFS(ENTRADAS!$D:$D,ENTRADAS!$B:$B,$B159,ENTRADAS!$I:$I,E$40)-SUMIFS(SAÍDAS!$D:$D,SAÍDAS!$B:$B,$B159,SAÍDAS!$H:$H,E$40)+SUMIFS(AJUSTE!$D:$D,AJUSTE!$B:$B,$B159,AJUSTE!$H:$H,E$40)</f>
        <v>0</v>
      </c>
      <c r="G159" s="161">
        <f>F159+SUMIFS(ENTRADAS!$D:$D,ENTRADAS!$B:$B,$B159,ENTRADAS!$I:$I,F$40)-SUMIFS(SAÍDAS!$D:$D,SAÍDAS!$B:$B,$B159,SAÍDAS!$H:$H,F$40)+SUMIFS(AJUSTE!$D:$D,AJUSTE!$B:$B,$B159,AJUSTE!$H:$H,F$40)</f>
        <v>0</v>
      </c>
      <c r="H159" s="161">
        <f>G159+SUMIFS(ENTRADAS!$D:$D,ENTRADAS!$B:$B,$B159,ENTRADAS!$I:$I,G$40)-SUMIFS(SAÍDAS!$D:$D,SAÍDAS!$B:$B,$B159,SAÍDAS!$H:$H,G$40)+SUMIFS(AJUSTE!$D:$D,AJUSTE!$B:$B,$B159,AJUSTE!$H:$H,G$40)</f>
        <v>0</v>
      </c>
      <c r="I159" s="161">
        <f>H159+SUMIFS(ENTRADAS!$D:$D,ENTRADAS!$B:$B,$B159,ENTRADAS!$I:$I,H$40)-SUMIFS(SAÍDAS!$D:$D,SAÍDAS!$B:$B,$B159,SAÍDAS!$H:$H,H$40)+SUMIFS(AJUSTE!$D:$D,AJUSTE!$B:$B,$B159,AJUSTE!$H:$H,H$40)</f>
        <v>0</v>
      </c>
      <c r="J159" s="161">
        <f>I159+SUMIFS(ENTRADAS!$D:$D,ENTRADAS!$B:$B,$B159,ENTRADAS!$I:$I,I$40)-SUMIFS(SAÍDAS!$D:$D,SAÍDAS!$B:$B,$B159,SAÍDAS!$H:$H,I$40)+SUMIFS(AJUSTE!$D:$D,AJUSTE!$B:$B,$B159,AJUSTE!$H:$H,I$40)</f>
        <v>0</v>
      </c>
      <c r="K159" s="161">
        <f>J159+SUMIFS(ENTRADAS!$D:$D,ENTRADAS!$B:$B,$B159,ENTRADAS!$I:$I,J$40)-SUMIFS(SAÍDAS!$D:$D,SAÍDAS!$B:$B,$B159,SAÍDAS!$H:$H,J$40)+SUMIFS(AJUSTE!$D:$D,AJUSTE!$B:$B,$B159,AJUSTE!$H:$H,J$40)</f>
        <v>0</v>
      </c>
      <c r="L159" s="161">
        <f>K159+SUMIFS(ENTRADAS!$D:$D,ENTRADAS!$B:$B,$B159,ENTRADAS!$I:$I,K$40)-SUMIFS(SAÍDAS!$D:$D,SAÍDAS!$B:$B,$B159,SAÍDAS!$H:$H,K$40)+SUMIFS(AJUSTE!$D:$D,AJUSTE!$B:$B,$B159,AJUSTE!$H:$H,K$40)</f>
        <v>0</v>
      </c>
      <c r="M159" s="161">
        <f>L159+SUMIFS(ENTRADAS!$D:$D,ENTRADAS!$B:$B,$B159,ENTRADAS!$I:$I,L$40)-SUMIFS(SAÍDAS!$D:$D,SAÍDAS!$B:$B,$B159,SAÍDAS!$H:$H,L$40)+SUMIFS(AJUSTE!$D:$D,AJUSTE!$B:$B,$B159,AJUSTE!$H:$H,L$40)</f>
        <v>0</v>
      </c>
      <c r="N159" s="161">
        <f>M159+SUMIFS(ENTRADAS!$D:$D,ENTRADAS!$B:$B,$B159,ENTRADAS!$I:$I,M$40)-SUMIFS(SAÍDAS!$D:$D,SAÍDAS!$B:$B,$B159,SAÍDAS!$H:$H,M$40)+SUMIFS(AJUSTE!$D:$D,AJUSTE!$B:$B,$B159,AJUSTE!$H:$H,M$40)</f>
        <v>0</v>
      </c>
      <c r="P159" s="160">
        <f>CADASTRO!A123</f>
        <v>0</v>
      </c>
      <c r="Q159" s="160">
        <f>CADASTRO!B123</f>
        <v>0</v>
      </c>
      <c r="R159" s="161">
        <f ca="1">IF(R$39&gt;=$AD$39,0,SUMIFS(SAÍDAS!$D:$D,SAÍDAS!$B:$B,Base!$Q159,SAÍDAS!$H:$H,Base!R$40))</f>
        <v>0</v>
      </c>
      <c r="S159" s="161">
        <f ca="1">IF(S$39&gt;=$AD$39,0,SUMIFS(SAÍDAS!$D:$D,SAÍDAS!$B:$B,Base!$Q159,SAÍDAS!$H:$H,Base!S$40))</f>
        <v>0</v>
      </c>
      <c r="T159" s="161">
        <f ca="1">IF(T$39&gt;=$AD$39,0,SUMIFS(SAÍDAS!$D:$D,SAÍDAS!$B:$B,Base!$Q159,SAÍDAS!$H:$H,Base!T$40))</f>
        <v>0</v>
      </c>
      <c r="U159" s="161">
        <f ca="1">IF(U$39&gt;=$AD$39,0,SUMIFS(SAÍDAS!$D:$D,SAÍDAS!$B:$B,Base!$Q159,SAÍDAS!$H:$H,Base!U$40))</f>
        <v>0</v>
      </c>
      <c r="V159" s="161">
        <f ca="1">IF(V$39&gt;=$AD$39,0,SUMIFS(SAÍDAS!$D:$D,SAÍDAS!$B:$B,Base!$Q159,SAÍDAS!$H:$H,Base!V$40))</f>
        <v>0</v>
      </c>
      <c r="W159" s="161">
        <f ca="1">IF(W$39&gt;=$AD$39,0,SUMIFS(SAÍDAS!$D:$D,SAÍDAS!$B:$B,Base!$Q159,SAÍDAS!$H:$H,Base!W$40))</f>
        <v>0</v>
      </c>
      <c r="X159" s="161">
        <f ca="1">IF(X$39&gt;=$AD$39,0,SUMIFS(SAÍDAS!$D:$D,SAÍDAS!$B:$B,Base!$Q159,SAÍDAS!$H:$H,Base!X$40))</f>
        <v>0</v>
      </c>
      <c r="Y159" s="161">
        <f ca="1">IF(Y$39&gt;=$AD$39,0,SUMIFS(SAÍDAS!$D:$D,SAÍDAS!$B:$B,Base!$Q159,SAÍDAS!$H:$H,Base!Y$40))</f>
        <v>0</v>
      </c>
      <c r="Z159" s="161">
        <f ca="1">IF(Z$39&gt;=$AD$39,0,SUMIFS(SAÍDAS!$D:$D,SAÍDAS!$B:$B,Base!$Q159,SAÍDAS!$H:$H,Base!Z$40))</f>
        <v>0</v>
      </c>
      <c r="AA159" s="161">
        <f ca="1">IF(AA$39&gt;=$AD$39,0,SUMIFS(SAÍDAS!$D:$D,SAÍDAS!$B:$B,Base!$Q159,SAÍDAS!$H:$H,Base!AA$40))</f>
        <v>0</v>
      </c>
      <c r="AB159" s="161">
        <f ca="1">IF(AB$39&gt;=$AD$39,0,SUMIFS(SAÍDAS!$D:$D,SAÍDAS!$B:$B,Base!$Q159,SAÍDAS!$H:$H,Base!AB$40))</f>
        <v>0</v>
      </c>
      <c r="AC159" s="161">
        <f ca="1">IF(AC$39&gt;=$AD$39,0,SUMIFS(SAÍDAS!$D:$D,SAÍDAS!$B:$B,Base!$Q159,SAÍDAS!$H:$H,Base!AC$40))</f>
        <v>0</v>
      </c>
      <c r="AD159" s="160">
        <f t="shared" ca="1" si="9"/>
        <v>0</v>
      </c>
    </row>
    <row r="160" spans="1:30" x14ac:dyDescent="0.25">
      <c r="A160" s="160">
        <f>CADASTRO!A124</f>
        <v>0</v>
      </c>
      <c r="B160" s="160">
        <f>CADASTRO!B124</f>
        <v>0</v>
      </c>
      <c r="C160" s="161">
        <f>CADASTRO!D124</f>
        <v>0</v>
      </c>
      <c r="D160" s="161">
        <f>C160+SUMIFS(ENTRADAS!$D:$D,ENTRADAS!$B:$B,$B160,ENTRADAS!$I:$I,C$40)-SUMIFS(SAÍDAS!$D:$D,SAÍDAS!$B:$B,$B160,SAÍDAS!$H:$H,C$40)+SUMIFS(AJUSTE!$D:$D,AJUSTE!$B:$B,$B160,AJUSTE!$H:$H,C$40)</f>
        <v>0</v>
      </c>
      <c r="E160" s="161">
        <f>D160+SUMIFS(ENTRADAS!$D:$D,ENTRADAS!$B:$B,$B160,ENTRADAS!$I:$I,D$40)-SUMIFS(SAÍDAS!$D:$D,SAÍDAS!$B:$B,$B160,SAÍDAS!$H:$H,D$40)+SUMIFS(AJUSTE!$D:$D,AJUSTE!$B:$B,$B160,AJUSTE!$H:$H,D$40)</f>
        <v>0</v>
      </c>
      <c r="F160" s="161">
        <f>E160+SUMIFS(ENTRADAS!$D:$D,ENTRADAS!$B:$B,$B160,ENTRADAS!$I:$I,E$40)-SUMIFS(SAÍDAS!$D:$D,SAÍDAS!$B:$B,$B160,SAÍDAS!$H:$H,E$40)+SUMIFS(AJUSTE!$D:$D,AJUSTE!$B:$B,$B160,AJUSTE!$H:$H,E$40)</f>
        <v>0</v>
      </c>
      <c r="G160" s="161">
        <f>F160+SUMIFS(ENTRADAS!$D:$D,ENTRADAS!$B:$B,$B160,ENTRADAS!$I:$I,F$40)-SUMIFS(SAÍDAS!$D:$D,SAÍDAS!$B:$B,$B160,SAÍDAS!$H:$H,F$40)+SUMIFS(AJUSTE!$D:$D,AJUSTE!$B:$B,$B160,AJUSTE!$H:$H,F$40)</f>
        <v>0</v>
      </c>
      <c r="H160" s="161">
        <f>G160+SUMIFS(ENTRADAS!$D:$D,ENTRADAS!$B:$B,$B160,ENTRADAS!$I:$I,G$40)-SUMIFS(SAÍDAS!$D:$D,SAÍDAS!$B:$B,$B160,SAÍDAS!$H:$H,G$40)+SUMIFS(AJUSTE!$D:$D,AJUSTE!$B:$B,$B160,AJUSTE!$H:$H,G$40)</f>
        <v>0</v>
      </c>
      <c r="I160" s="161">
        <f>H160+SUMIFS(ENTRADAS!$D:$D,ENTRADAS!$B:$B,$B160,ENTRADAS!$I:$I,H$40)-SUMIFS(SAÍDAS!$D:$D,SAÍDAS!$B:$B,$B160,SAÍDAS!$H:$H,H$40)+SUMIFS(AJUSTE!$D:$D,AJUSTE!$B:$B,$B160,AJUSTE!$H:$H,H$40)</f>
        <v>0</v>
      </c>
      <c r="J160" s="161">
        <f>I160+SUMIFS(ENTRADAS!$D:$D,ENTRADAS!$B:$B,$B160,ENTRADAS!$I:$I,I$40)-SUMIFS(SAÍDAS!$D:$D,SAÍDAS!$B:$B,$B160,SAÍDAS!$H:$H,I$40)+SUMIFS(AJUSTE!$D:$D,AJUSTE!$B:$B,$B160,AJUSTE!$H:$H,I$40)</f>
        <v>0</v>
      </c>
      <c r="K160" s="161">
        <f>J160+SUMIFS(ENTRADAS!$D:$D,ENTRADAS!$B:$B,$B160,ENTRADAS!$I:$I,J$40)-SUMIFS(SAÍDAS!$D:$D,SAÍDAS!$B:$B,$B160,SAÍDAS!$H:$H,J$40)+SUMIFS(AJUSTE!$D:$D,AJUSTE!$B:$B,$B160,AJUSTE!$H:$H,J$40)</f>
        <v>0</v>
      </c>
      <c r="L160" s="161">
        <f>K160+SUMIFS(ENTRADAS!$D:$D,ENTRADAS!$B:$B,$B160,ENTRADAS!$I:$I,K$40)-SUMIFS(SAÍDAS!$D:$D,SAÍDAS!$B:$B,$B160,SAÍDAS!$H:$H,K$40)+SUMIFS(AJUSTE!$D:$D,AJUSTE!$B:$B,$B160,AJUSTE!$H:$H,K$40)</f>
        <v>0</v>
      </c>
      <c r="M160" s="161">
        <f>L160+SUMIFS(ENTRADAS!$D:$D,ENTRADAS!$B:$B,$B160,ENTRADAS!$I:$I,L$40)-SUMIFS(SAÍDAS!$D:$D,SAÍDAS!$B:$B,$B160,SAÍDAS!$H:$H,L$40)+SUMIFS(AJUSTE!$D:$D,AJUSTE!$B:$B,$B160,AJUSTE!$H:$H,L$40)</f>
        <v>0</v>
      </c>
      <c r="N160" s="161">
        <f>M160+SUMIFS(ENTRADAS!$D:$D,ENTRADAS!$B:$B,$B160,ENTRADAS!$I:$I,M$40)-SUMIFS(SAÍDAS!$D:$D,SAÍDAS!$B:$B,$B160,SAÍDAS!$H:$H,M$40)+SUMIFS(AJUSTE!$D:$D,AJUSTE!$B:$B,$B160,AJUSTE!$H:$H,M$40)</f>
        <v>0</v>
      </c>
      <c r="P160" s="160">
        <f>CADASTRO!A124</f>
        <v>0</v>
      </c>
      <c r="Q160" s="160">
        <f>CADASTRO!B124</f>
        <v>0</v>
      </c>
      <c r="R160" s="161">
        <f ca="1">IF(R$39&gt;=$AD$39,0,SUMIFS(SAÍDAS!$D:$D,SAÍDAS!$B:$B,Base!$Q160,SAÍDAS!$H:$H,Base!R$40))</f>
        <v>0</v>
      </c>
      <c r="S160" s="161">
        <f ca="1">IF(S$39&gt;=$AD$39,0,SUMIFS(SAÍDAS!$D:$D,SAÍDAS!$B:$B,Base!$Q160,SAÍDAS!$H:$H,Base!S$40))</f>
        <v>0</v>
      </c>
      <c r="T160" s="161">
        <f ca="1">IF(T$39&gt;=$AD$39,0,SUMIFS(SAÍDAS!$D:$D,SAÍDAS!$B:$B,Base!$Q160,SAÍDAS!$H:$H,Base!T$40))</f>
        <v>0</v>
      </c>
      <c r="U160" s="161">
        <f ca="1">IF(U$39&gt;=$AD$39,0,SUMIFS(SAÍDAS!$D:$D,SAÍDAS!$B:$B,Base!$Q160,SAÍDAS!$H:$H,Base!U$40))</f>
        <v>0</v>
      </c>
      <c r="V160" s="161">
        <f ca="1">IF(V$39&gt;=$AD$39,0,SUMIFS(SAÍDAS!$D:$D,SAÍDAS!$B:$B,Base!$Q160,SAÍDAS!$H:$H,Base!V$40))</f>
        <v>0</v>
      </c>
      <c r="W160" s="161">
        <f ca="1">IF(W$39&gt;=$AD$39,0,SUMIFS(SAÍDAS!$D:$D,SAÍDAS!$B:$B,Base!$Q160,SAÍDAS!$H:$H,Base!W$40))</f>
        <v>0</v>
      </c>
      <c r="X160" s="161">
        <f ca="1">IF(X$39&gt;=$AD$39,0,SUMIFS(SAÍDAS!$D:$D,SAÍDAS!$B:$B,Base!$Q160,SAÍDAS!$H:$H,Base!X$40))</f>
        <v>0</v>
      </c>
      <c r="Y160" s="161">
        <f ca="1">IF(Y$39&gt;=$AD$39,0,SUMIFS(SAÍDAS!$D:$D,SAÍDAS!$B:$B,Base!$Q160,SAÍDAS!$H:$H,Base!Y$40))</f>
        <v>0</v>
      </c>
      <c r="Z160" s="161">
        <f ca="1">IF(Z$39&gt;=$AD$39,0,SUMIFS(SAÍDAS!$D:$D,SAÍDAS!$B:$B,Base!$Q160,SAÍDAS!$H:$H,Base!Z$40))</f>
        <v>0</v>
      </c>
      <c r="AA160" s="161">
        <f ca="1">IF(AA$39&gt;=$AD$39,0,SUMIFS(SAÍDAS!$D:$D,SAÍDAS!$B:$B,Base!$Q160,SAÍDAS!$H:$H,Base!AA$40))</f>
        <v>0</v>
      </c>
      <c r="AB160" s="161">
        <f ca="1">IF(AB$39&gt;=$AD$39,0,SUMIFS(SAÍDAS!$D:$D,SAÍDAS!$B:$B,Base!$Q160,SAÍDAS!$H:$H,Base!AB$40))</f>
        <v>0</v>
      </c>
      <c r="AC160" s="161">
        <f ca="1">IF(AC$39&gt;=$AD$39,0,SUMIFS(SAÍDAS!$D:$D,SAÍDAS!$B:$B,Base!$Q160,SAÍDAS!$H:$H,Base!AC$40))</f>
        <v>0</v>
      </c>
      <c r="AD160" s="160">
        <f t="shared" ca="1" si="9"/>
        <v>0</v>
      </c>
    </row>
    <row r="161" spans="1:30" x14ac:dyDescent="0.25">
      <c r="A161" s="160">
        <f>CADASTRO!A125</f>
        <v>0</v>
      </c>
      <c r="B161" s="160">
        <f>CADASTRO!B125</f>
        <v>0</v>
      </c>
      <c r="C161" s="161">
        <f>CADASTRO!D125</f>
        <v>0</v>
      </c>
      <c r="D161" s="161">
        <f>C161+SUMIFS(ENTRADAS!$D:$D,ENTRADAS!$B:$B,$B161,ENTRADAS!$I:$I,C$40)-SUMIFS(SAÍDAS!$D:$D,SAÍDAS!$B:$B,$B161,SAÍDAS!$H:$H,C$40)+SUMIFS(AJUSTE!$D:$D,AJUSTE!$B:$B,$B161,AJUSTE!$H:$H,C$40)</f>
        <v>0</v>
      </c>
      <c r="E161" s="161">
        <f>D161+SUMIFS(ENTRADAS!$D:$D,ENTRADAS!$B:$B,$B161,ENTRADAS!$I:$I,D$40)-SUMIFS(SAÍDAS!$D:$D,SAÍDAS!$B:$B,$B161,SAÍDAS!$H:$H,D$40)+SUMIFS(AJUSTE!$D:$D,AJUSTE!$B:$B,$B161,AJUSTE!$H:$H,D$40)</f>
        <v>0</v>
      </c>
      <c r="F161" s="161">
        <f>E161+SUMIFS(ENTRADAS!$D:$D,ENTRADAS!$B:$B,$B161,ENTRADAS!$I:$I,E$40)-SUMIFS(SAÍDAS!$D:$D,SAÍDAS!$B:$B,$B161,SAÍDAS!$H:$H,E$40)+SUMIFS(AJUSTE!$D:$D,AJUSTE!$B:$B,$B161,AJUSTE!$H:$H,E$40)</f>
        <v>0</v>
      </c>
      <c r="G161" s="161">
        <f>F161+SUMIFS(ENTRADAS!$D:$D,ENTRADAS!$B:$B,$B161,ENTRADAS!$I:$I,F$40)-SUMIFS(SAÍDAS!$D:$D,SAÍDAS!$B:$B,$B161,SAÍDAS!$H:$H,F$40)+SUMIFS(AJUSTE!$D:$D,AJUSTE!$B:$B,$B161,AJUSTE!$H:$H,F$40)</f>
        <v>0</v>
      </c>
      <c r="H161" s="161">
        <f>G161+SUMIFS(ENTRADAS!$D:$D,ENTRADAS!$B:$B,$B161,ENTRADAS!$I:$I,G$40)-SUMIFS(SAÍDAS!$D:$D,SAÍDAS!$B:$B,$B161,SAÍDAS!$H:$H,G$40)+SUMIFS(AJUSTE!$D:$D,AJUSTE!$B:$B,$B161,AJUSTE!$H:$H,G$40)</f>
        <v>0</v>
      </c>
      <c r="I161" s="161">
        <f>H161+SUMIFS(ENTRADAS!$D:$D,ENTRADAS!$B:$B,$B161,ENTRADAS!$I:$I,H$40)-SUMIFS(SAÍDAS!$D:$D,SAÍDAS!$B:$B,$B161,SAÍDAS!$H:$H,H$40)+SUMIFS(AJUSTE!$D:$D,AJUSTE!$B:$B,$B161,AJUSTE!$H:$H,H$40)</f>
        <v>0</v>
      </c>
      <c r="J161" s="161">
        <f>I161+SUMIFS(ENTRADAS!$D:$D,ENTRADAS!$B:$B,$B161,ENTRADAS!$I:$I,I$40)-SUMIFS(SAÍDAS!$D:$D,SAÍDAS!$B:$B,$B161,SAÍDAS!$H:$H,I$40)+SUMIFS(AJUSTE!$D:$D,AJUSTE!$B:$B,$B161,AJUSTE!$H:$H,I$40)</f>
        <v>0</v>
      </c>
      <c r="K161" s="161">
        <f>J161+SUMIFS(ENTRADAS!$D:$D,ENTRADAS!$B:$B,$B161,ENTRADAS!$I:$I,J$40)-SUMIFS(SAÍDAS!$D:$D,SAÍDAS!$B:$B,$B161,SAÍDAS!$H:$H,J$40)+SUMIFS(AJUSTE!$D:$D,AJUSTE!$B:$B,$B161,AJUSTE!$H:$H,J$40)</f>
        <v>0</v>
      </c>
      <c r="L161" s="161">
        <f>K161+SUMIFS(ENTRADAS!$D:$D,ENTRADAS!$B:$B,$B161,ENTRADAS!$I:$I,K$40)-SUMIFS(SAÍDAS!$D:$D,SAÍDAS!$B:$B,$B161,SAÍDAS!$H:$H,K$40)+SUMIFS(AJUSTE!$D:$D,AJUSTE!$B:$B,$B161,AJUSTE!$H:$H,K$40)</f>
        <v>0</v>
      </c>
      <c r="M161" s="161">
        <f>L161+SUMIFS(ENTRADAS!$D:$D,ENTRADAS!$B:$B,$B161,ENTRADAS!$I:$I,L$40)-SUMIFS(SAÍDAS!$D:$D,SAÍDAS!$B:$B,$B161,SAÍDAS!$H:$H,L$40)+SUMIFS(AJUSTE!$D:$D,AJUSTE!$B:$B,$B161,AJUSTE!$H:$H,L$40)</f>
        <v>0</v>
      </c>
      <c r="N161" s="161">
        <f>M161+SUMIFS(ENTRADAS!$D:$D,ENTRADAS!$B:$B,$B161,ENTRADAS!$I:$I,M$40)-SUMIFS(SAÍDAS!$D:$D,SAÍDAS!$B:$B,$B161,SAÍDAS!$H:$H,M$40)+SUMIFS(AJUSTE!$D:$D,AJUSTE!$B:$B,$B161,AJUSTE!$H:$H,M$40)</f>
        <v>0</v>
      </c>
      <c r="P161" s="160">
        <f>CADASTRO!A125</f>
        <v>0</v>
      </c>
      <c r="Q161" s="160">
        <f>CADASTRO!B125</f>
        <v>0</v>
      </c>
      <c r="R161" s="161">
        <f ca="1">IF(R$39&gt;=$AD$39,0,SUMIFS(SAÍDAS!$D:$D,SAÍDAS!$B:$B,Base!$Q161,SAÍDAS!$H:$H,Base!R$40))</f>
        <v>0</v>
      </c>
      <c r="S161" s="161">
        <f ca="1">IF(S$39&gt;=$AD$39,0,SUMIFS(SAÍDAS!$D:$D,SAÍDAS!$B:$B,Base!$Q161,SAÍDAS!$H:$H,Base!S$40))</f>
        <v>0</v>
      </c>
      <c r="T161" s="161">
        <f ca="1">IF(T$39&gt;=$AD$39,0,SUMIFS(SAÍDAS!$D:$D,SAÍDAS!$B:$B,Base!$Q161,SAÍDAS!$H:$H,Base!T$40))</f>
        <v>0</v>
      </c>
      <c r="U161" s="161">
        <f ca="1">IF(U$39&gt;=$AD$39,0,SUMIFS(SAÍDAS!$D:$D,SAÍDAS!$B:$B,Base!$Q161,SAÍDAS!$H:$H,Base!U$40))</f>
        <v>0</v>
      </c>
      <c r="V161" s="161">
        <f ca="1">IF(V$39&gt;=$AD$39,0,SUMIFS(SAÍDAS!$D:$D,SAÍDAS!$B:$B,Base!$Q161,SAÍDAS!$H:$H,Base!V$40))</f>
        <v>0</v>
      </c>
      <c r="W161" s="161">
        <f ca="1">IF(W$39&gt;=$AD$39,0,SUMIFS(SAÍDAS!$D:$D,SAÍDAS!$B:$B,Base!$Q161,SAÍDAS!$H:$H,Base!W$40))</f>
        <v>0</v>
      </c>
      <c r="X161" s="161">
        <f ca="1">IF(X$39&gt;=$AD$39,0,SUMIFS(SAÍDAS!$D:$D,SAÍDAS!$B:$B,Base!$Q161,SAÍDAS!$H:$H,Base!X$40))</f>
        <v>0</v>
      </c>
      <c r="Y161" s="161">
        <f ca="1">IF(Y$39&gt;=$AD$39,0,SUMIFS(SAÍDAS!$D:$D,SAÍDAS!$B:$B,Base!$Q161,SAÍDAS!$H:$H,Base!Y$40))</f>
        <v>0</v>
      </c>
      <c r="Z161" s="161">
        <f ca="1">IF(Z$39&gt;=$AD$39,0,SUMIFS(SAÍDAS!$D:$D,SAÍDAS!$B:$B,Base!$Q161,SAÍDAS!$H:$H,Base!Z$40))</f>
        <v>0</v>
      </c>
      <c r="AA161" s="161">
        <f ca="1">IF(AA$39&gt;=$AD$39,0,SUMIFS(SAÍDAS!$D:$D,SAÍDAS!$B:$B,Base!$Q161,SAÍDAS!$H:$H,Base!AA$40))</f>
        <v>0</v>
      </c>
      <c r="AB161" s="161">
        <f ca="1">IF(AB$39&gt;=$AD$39,0,SUMIFS(SAÍDAS!$D:$D,SAÍDAS!$B:$B,Base!$Q161,SAÍDAS!$H:$H,Base!AB$40))</f>
        <v>0</v>
      </c>
      <c r="AC161" s="161">
        <f ca="1">IF(AC$39&gt;=$AD$39,0,SUMIFS(SAÍDAS!$D:$D,SAÍDAS!$B:$B,Base!$Q161,SAÍDAS!$H:$H,Base!AC$40))</f>
        <v>0</v>
      </c>
      <c r="AD161" s="160">
        <f t="shared" ca="1" si="9"/>
        <v>0</v>
      </c>
    </row>
    <row r="162" spans="1:30" x14ac:dyDescent="0.25">
      <c r="A162" s="160">
        <f>CADASTRO!A126</f>
        <v>0</v>
      </c>
      <c r="B162" s="160">
        <f>CADASTRO!B126</f>
        <v>0</v>
      </c>
      <c r="C162" s="161">
        <f>CADASTRO!D126</f>
        <v>0</v>
      </c>
      <c r="D162" s="161">
        <f>C162+SUMIFS(ENTRADAS!$D:$D,ENTRADAS!$B:$B,$B162,ENTRADAS!$I:$I,C$40)-SUMIFS(SAÍDAS!$D:$D,SAÍDAS!$B:$B,$B162,SAÍDAS!$H:$H,C$40)+SUMIFS(AJUSTE!$D:$D,AJUSTE!$B:$B,$B162,AJUSTE!$H:$H,C$40)</f>
        <v>0</v>
      </c>
      <c r="E162" s="161">
        <f>D162+SUMIFS(ENTRADAS!$D:$D,ENTRADAS!$B:$B,$B162,ENTRADAS!$I:$I,D$40)-SUMIFS(SAÍDAS!$D:$D,SAÍDAS!$B:$B,$B162,SAÍDAS!$H:$H,D$40)+SUMIFS(AJUSTE!$D:$D,AJUSTE!$B:$B,$B162,AJUSTE!$H:$H,D$40)</f>
        <v>0</v>
      </c>
      <c r="F162" s="161">
        <f>E162+SUMIFS(ENTRADAS!$D:$D,ENTRADAS!$B:$B,$B162,ENTRADAS!$I:$I,E$40)-SUMIFS(SAÍDAS!$D:$D,SAÍDAS!$B:$B,$B162,SAÍDAS!$H:$H,E$40)+SUMIFS(AJUSTE!$D:$D,AJUSTE!$B:$B,$B162,AJUSTE!$H:$H,E$40)</f>
        <v>0</v>
      </c>
      <c r="G162" s="161">
        <f>F162+SUMIFS(ENTRADAS!$D:$D,ENTRADAS!$B:$B,$B162,ENTRADAS!$I:$I,F$40)-SUMIFS(SAÍDAS!$D:$D,SAÍDAS!$B:$B,$B162,SAÍDAS!$H:$H,F$40)+SUMIFS(AJUSTE!$D:$D,AJUSTE!$B:$B,$B162,AJUSTE!$H:$H,F$40)</f>
        <v>0</v>
      </c>
      <c r="H162" s="161">
        <f>G162+SUMIFS(ENTRADAS!$D:$D,ENTRADAS!$B:$B,$B162,ENTRADAS!$I:$I,G$40)-SUMIFS(SAÍDAS!$D:$D,SAÍDAS!$B:$B,$B162,SAÍDAS!$H:$H,G$40)+SUMIFS(AJUSTE!$D:$D,AJUSTE!$B:$B,$B162,AJUSTE!$H:$H,G$40)</f>
        <v>0</v>
      </c>
      <c r="I162" s="161">
        <f>H162+SUMIFS(ENTRADAS!$D:$D,ENTRADAS!$B:$B,$B162,ENTRADAS!$I:$I,H$40)-SUMIFS(SAÍDAS!$D:$D,SAÍDAS!$B:$B,$B162,SAÍDAS!$H:$H,H$40)+SUMIFS(AJUSTE!$D:$D,AJUSTE!$B:$B,$B162,AJUSTE!$H:$H,H$40)</f>
        <v>0</v>
      </c>
      <c r="J162" s="161">
        <f>I162+SUMIFS(ENTRADAS!$D:$D,ENTRADAS!$B:$B,$B162,ENTRADAS!$I:$I,I$40)-SUMIFS(SAÍDAS!$D:$D,SAÍDAS!$B:$B,$B162,SAÍDAS!$H:$H,I$40)+SUMIFS(AJUSTE!$D:$D,AJUSTE!$B:$B,$B162,AJUSTE!$H:$H,I$40)</f>
        <v>0</v>
      </c>
      <c r="K162" s="161">
        <f>J162+SUMIFS(ENTRADAS!$D:$D,ENTRADAS!$B:$B,$B162,ENTRADAS!$I:$I,J$40)-SUMIFS(SAÍDAS!$D:$D,SAÍDAS!$B:$B,$B162,SAÍDAS!$H:$H,J$40)+SUMIFS(AJUSTE!$D:$D,AJUSTE!$B:$B,$B162,AJUSTE!$H:$H,J$40)</f>
        <v>0</v>
      </c>
      <c r="L162" s="161">
        <f>K162+SUMIFS(ENTRADAS!$D:$D,ENTRADAS!$B:$B,$B162,ENTRADAS!$I:$I,K$40)-SUMIFS(SAÍDAS!$D:$D,SAÍDAS!$B:$B,$B162,SAÍDAS!$H:$H,K$40)+SUMIFS(AJUSTE!$D:$D,AJUSTE!$B:$B,$B162,AJUSTE!$H:$H,K$40)</f>
        <v>0</v>
      </c>
      <c r="M162" s="161">
        <f>L162+SUMIFS(ENTRADAS!$D:$D,ENTRADAS!$B:$B,$B162,ENTRADAS!$I:$I,L$40)-SUMIFS(SAÍDAS!$D:$D,SAÍDAS!$B:$B,$B162,SAÍDAS!$H:$H,L$40)+SUMIFS(AJUSTE!$D:$D,AJUSTE!$B:$B,$B162,AJUSTE!$H:$H,L$40)</f>
        <v>0</v>
      </c>
      <c r="N162" s="161">
        <f>M162+SUMIFS(ENTRADAS!$D:$D,ENTRADAS!$B:$B,$B162,ENTRADAS!$I:$I,M$40)-SUMIFS(SAÍDAS!$D:$D,SAÍDAS!$B:$B,$B162,SAÍDAS!$H:$H,M$40)+SUMIFS(AJUSTE!$D:$D,AJUSTE!$B:$B,$B162,AJUSTE!$H:$H,M$40)</f>
        <v>0</v>
      </c>
      <c r="P162" s="160">
        <f>CADASTRO!A126</f>
        <v>0</v>
      </c>
      <c r="Q162" s="160">
        <f>CADASTRO!B126</f>
        <v>0</v>
      </c>
      <c r="R162" s="161">
        <f ca="1">IF(R$39&gt;=$AD$39,0,SUMIFS(SAÍDAS!$D:$D,SAÍDAS!$B:$B,Base!$Q162,SAÍDAS!$H:$H,Base!R$40))</f>
        <v>0</v>
      </c>
      <c r="S162" s="161">
        <f ca="1">IF(S$39&gt;=$AD$39,0,SUMIFS(SAÍDAS!$D:$D,SAÍDAS!$B:$B,Base!$Q162,SAÍDAS!$H:$H,Base!S$40))</f>
        <v>0</v>
      </c>
      <c r="T162" s="161">
        <f ca="1">IF(T$39&gt;=$AD$39,0,SUMIFS(SAÍDAS!$D:$D,SAÍDAS!$B:$B,Base!$Q162,SAÍDAS!$H:$H,Base!T$40))</f>
        <v>0</v>
      </c>
      <c r="U162" s="161">
        <f ca="1">IF(U$39&gt;=$AD$39,0,SUMIFS(SAÍDAS!$D:$D,SAÍDAS!$B:$B,Base!$Q162,SAÍDAS!$H:$H,Base!U$40))</f>
        <v>0</v>
      </c>
      <c r="V162" s="161">
        <f ca="1">IF(V$39&gt;=$AD$39,0,SUMIFS(SAÍDAS!$D:$D,SAÍDAS!$B:$B,Base!$Q162,SAÍDAS!$H:$H,Base!V$40))</f>
        <v>0</v>
      </c>
      <c r="W162" s="161">
        <f ca="1">IF(W$39&gt;=$AD$39,0,SUMIFS(SAÍDAS!$D:$D,SAÍDAS!$B:$B,Base!$Q162,SAÍDAS!$H:$H,Base!W$40))</f>
        <v>0</v>
      </c>
      <c r="X162" s="161">
        <f ca="1">IF(X$39&gt;=$AD$39,0,SUMIFS(SAÍDAS!$D:$D,SAÍDAS!$B:$B,Base!$Q162,SAÍDAS!$H:$H,Base!X$40))</f>
        <v>0</v>
      </c>
      <c r="Y162" s="161">
        <f ca="1">IF(Y$39&gt;=$AD$39,0,SUMIFS(SAÍDAS!$D:$D,SAÍDAS!$B:$B,Base!$Q162,SAÍDAS!$H:$H,Base!Y$40))</f>
        <v>0</v>
      </c>
      <c r="Z162" s="161">
        <f ca="1">IF(Z$39&gt;=$AD$39,0,SUMIFS(SAÍDAS!$D:$D,SAÍDAS!$B:$B,Base!$Q162,SAÍDAS!$H:$H,Base!Z$40))</f>
        <v>0</v>
      </c>
      <c r="AA162" s="161">
        <f ca="1">IF(AA$39&gt;=$AD$39,0,SUMIFS(SAÍDAS!$D:$D,SAÍDAS!$B:$B,Base!$Q162,SAÍDAS!$H:$H,Base!AA$40))</f>
        <v>0</v>
      </c>
      <c r="AB162" s="161">
        <f ca="1">IF(AB$39&gt;=$AD$39,0,SUMIFS(SAÍDAS!$D:$D,SAÍDAS!$B:$B,Base!$Q162,SAÍDAS!$H:$H,Base!AB$40))</f>
        <v>0</v>
      </c>
      <c r="AC162" s="161">
        <f ca="1">IF(AC$39&gt;=$AD$39,0,SUMIFS(SAÍDAS!$D:$D,SAÍDAS!$B:$B,Base!$Q162,SAÍDAS!$H:$H,Base!AC$40))</f>
        <v>0</v>
      </c>
      <c r="AD162" s="160">
        <f t="shared" ca="1" si="9"/>
        <v>0</v>
      </c>
    </row>
    <row r="163" spans="1:30" x14ac:dyDescent="0.25">
      <c r="A163" s="160">
        <f>CADASTRO!A127</f>
        <v>0</v>
      </c>
      <c r="B163" s="160">
        <f>CADASTRO!B127</f>
        <v>0</v>
      </c>
      <c r="C163" s="161">
        <f>CADASTRO!D127</f>
        <v>0</v>
      </c>
      <c r="D163" s="161">
        <f>C163+SUMIFS(ENTRADAS!$D:$D,ENTRADAS!$B:$B,$B163,ENTRADAS!$I:$I,C$40)-SUMIFS(SAÍDAS!$D:$D,SAÍDAS!$B:$B,$B163,SAÍDAS!$H:$H,C$40)+SUMIFS(AJUSTE!$D:$D,AJUSTE!$B:$B,$B163,AJUSTE!$H:$H,C$40)</f>
        <v>0</v>
      </c>
      <c r="E163" s="161">
        <f>D163+SUMIFS(ENTRADAS!$D:$D,ENTRADAS!$B:$B,$B163,ENTRADAS!$I:$I,D$40)-SUMIFS(SAÍDAS!$D:$D,SAÍDAS!$B:$B,$B163,SAÍDAS!$H:$H,D$40)+SUMIFS(AJUSTE!$D:$D,AJUSTE!$B:$B,$B163,AJUSTE!$H:$H,D$40)</f>
        <v>0</v>
      </c>
      <c r="F163" s="161">
        <f>E163+SUMIFS(ENTRADAS!$D:$D,ENTRADAS!$B:$B,$B163,ENTRADAS!$I:$I,E$40)-SUMIFS(SAÍDAS!$D:$D,SAÍDAS!$B:$B,$B163,SAÍDAS!$H:$H,E$40)+SUMIFS(AJUSTE!$D:$D,AJUSTE!$B:$B,$B163,AJUSTE!$H:$H,E$40)</f>
        <v>0</v>
      </c>
      <c r="G163" s="161">
        <f>F163+SUMIFS(ENTRADAS!$D:$D,ENTRADAS!$B:$B,$B163,ENTRADAS!$I:$I,F$40)-SUMIFS(SAÍDAS!$D:$D,SAÍDAS!$B:$B,$B163,SAÍDAS!$H:$H,F$40)+SUMIFS(AJUSTE!$D:$D,AJUSTE!$B:$B,$B163,AJUSTE!$H:$H,F$40)</f>
        <v>0</v>
      </c>
      <c r="H163" s="161">
        <f>G163+SUMIFS(ENTRADAS!$D:$D,ENTRADAS!$B:$B,$B163,ENTRADAS!$I:$I,G$40)-SUMIFS(SAÍDAS!$D:$D,SAÍDAS!$B:$B,$B163,SAÍDAS!$H:$H,G$40)+SUMIFS(AJUSTE!$D:$D,AJUSTE!$B:$B,$B163,AJUSTE!$H:$H,G$40)</f>
        <v>0</v>
      </c>
      <c r="I163" s="161">
        <f>H163+SUMIFS(ENTRADAS!$D:$D,ENTRADAS!$B:$B,$B163,ENTRADAS!$I:$I,H$40)-SUMIFS(SAÍDAS!$D:$D,SAÍDAS!$B:$B,$B163,SAÍDAS!$H:$H,H$40)+SUMIFS(AJUSTE!$D:$D,AJUSTE!$B:$B,$B163,AJUSTE!$H:$H,H$40)</f>
        <v>0</v>
      </c>
      <c r="J163" s="161">
        <f>I163+SUMIFS(ENTRADAS!$D:$D,ENTRADAS!$B:$B,$B163,ENTRADAS!$I:$I,I$40)-SUMIFS(SAÍDAS!$D:$D,SAÍDAS!$B:$B,$B163,SAÍDAS!$H:$H,I$40)+SUMIFS(AJUSTE!$D:$D,AJUSTE!$B:$B,$B163,AJUSTE!$H:$H,I$40)</f>
        <v>0</v>
      </c>
      <c r="K163" s="161">
        <f>J163+SUMIFS(ENTRADAS!$D:$D,ENTRADAS!$B:$B,$B163,ENTRADAS!$I:$I,J$40)-SUMIFS(SAÍDAS!$D:$D,SAÍDAS!$B:$B,$B163,SAÍDAS!$H:$H,J$40)+SUMIFS(AJUSTE!$D:$D,AJUSTE!$B:$B,$B163,AJUSTE!$H:$H,J$40)</f>
        <v>0</v>
      </c>
      <c r="L163" s="161">
        <f>K163+SUMIFS(ENTRADAS!$D:$D,ENTRADAS!$B:$B,$B163,ENTRADAS!$I:$I,K$40)-SUMIFS(SAÍDAS!$D:$D,SAÍDAS!$B:$B,$B163,SAÍDAS!$H:$H,K$40)+SUMIFS(AJUSTE!$D:$D,AJUSTE!$B:$B,$B163,AJUSTE!$H:$H,K$40)</f>
        <v>0</v>
      </c>
      <c r="M163" s="161">
        <f>L163+SUMIFS(ENTRADAS!$D:$D,ENTRADAS!$B:$B,$B163,ENTRADAS!$I:$I,L$40)-SUMIFS(SAÍDAS!$D:$D,SAÍDAS!$B:$B,$B163,SAÍDAS!$H:$H,L$40)+SUMIFS(AJUSTE!$D:$D,AJUSTE!$B:$B,$B163,AJUSTE!$H:$H,L$40)</f>
        <v>0</v>
      </c>
      <c r="N163" s="161">
        <f>M163+SUMIFS(ENTRADAS!$D:$D,ENTRADAS!$B:$B,$B163,ENTRADAS!$I:$I,M$40)-SUMIFS(SAÍDAS!$D:$D,SAÍDAS!$B:$B,$B163,SAÍDAS!$H:$H,M$40)+SUMIFS(AJUSTE!$D:$D,AJUSTE!$B:$B,$B163,AJUSTE!$H:$H,M$40)</f>
        <v>0</v>
      </c>
      <c r="P163" s="160">
        <f>CADASTRO!A127</f>
        <v>0</v>
      </c>
      <c r="Q163" s="160">
        <f>CADASTRO!B127</f>
        <v>0</v>
      </c>
      <c r="R163" s="161">
        <f ca="1">IF(R$39&gt;=$AD$39,0,SUMIFS(SAÍDAS!$D:$D,SAÍDAS!$B:$B,Base!$Q163,SAÍDAS!$H:$H,Base!R$40))</f>
        <v>0</v>
      </c>
      <c r="S163" s="161">
        <f ca="1">IF(S$39&gt;=$AD$39,0,SUMIFS(SAÍDAS!$D:$D,SAÍDAS!$B:$B,Base!$Q163,SAÍDAS!$H:$H,Base!S$40))</f>
        <v>0</v>
      </c>
      <c r="T163" s="161">
        <f ca="1">IF(T$39&gt;=$AD$39,0,SUMIFS(SAÍDAS!$D:$D,SAÍDAS!$B:$B,Base!$Q163,SAÍDAS!$H:$H,Base!T$40))</f>
        <v>0</v>
      </c>
      <c r="U163" s="161">
        <f ca="1">IF(U$39&gt;=$AD$39,0,SUMIFS(SAÍDAS!$D:$D,SAÍDAS!$B:$B,Base!$Q163,SAÍDAS!$H:$H,Base!U$40))</f>
        <v>0</v>
      </c>
      <c r="V163" s="161">
        <f ca="1">IF(V$39&gt;=$AD$39,0,SUMIFS(SAÍDAS!$D:$D,SAÍDAS!$B:$B,Base!$Q163,SAÍDAS!$H:$H,Base!V$40))</f>
        <v>0</v>
      </c>
      <c r="W163" s="161">
        <f ca="1">IF(W$39&gt;=$AD$39,0,SUMIFS(SAÍDAS!$D:$D,SAÍDAS!$B:$B,Base!$Q163,SAÍDAS!$H:$H,Base!W$40))</f>
        <v>0</v>
      </c>
      <c r="X163" s="161">
        <f ca="1">IF(X$39&gt;=$AD$39,0,SUMIFS(SAÍDAS!$D:$D,SAÍDAS!$B:$B,Base!$Q163,SAÍDAS!$H:$H,Base!X$40))</f>
        <v>0</v>
      </c>
      <c r="Y163" s="161">
        <f ca="1">IF(Y$39&gt;=$AD$39,0,SUMIFS(SAÍDAS!$D:$D,SAÍDAS!$B:$B,Base!$Q163,SAÍDAS!$H:$H,Base!Y$40))</f>
        <v>0</v>
      </c>
      <c r="Z163" s="161">
        <f ca="1">IF(Z$39&gt;=$AD$39,0,SUMIFS(SAÍDAS!$D:$D,SAÍDAS!$B:$B,Base!$Q163,SAÍDAS!$H:$H,Base!Z$40))</f>
        <v>0</v>
      </c>
      <c r="AA163" s="161">
        <f ca="1">IF(AA$39&gt;=$AD$39,0,SUMIFS(SAÍDAS!$D:$D,SAÍDAS!$B:$B,Base!$Q163,SAÍDAS!$H:$H,Base!AA$40))</f>
        <v>0</v>
      </c>
      <c r="AB163" s="161">
        <f ca="1">IF(AB$39&gt;=$AD$39,0,SUMIFS(SAÍDAS!$D:$D,SAÍDAS!$B:$B,Base!$Q163,SAÍDAS!$H:$H,Base!AB$40))</f>
        <v>0</v>
      </c>
      <c r="AC163" s="161">
        <f ca="1">IF(AC$39&gt;=$AD$39,0,SUMIFS(SAÍDAS!$D:$D,SAÍDAS!$B:$B,Base!$Q163,SAÍDAS!$H:$H,Base!AC$40))</f>
        <v>0</v>
      </c>
      <c r="AD163" s="160">
        <f t="shared" ca="1" si="9"/>
        <v>0</v>
      </c>
    </row>
    <row r="164" spans="1:30" x14ac:dyDescent="0.25">
      <c r="A164" s="160">
        <f>CADASTRO!A128</f>
        <v>0</v>
      </c>
      <c r="B164" s="160">
        <f>CADASTRO!B128</f>
        <v>0</v>
      </c>
      <c r="C164" s="161">
        <f>CADASTRO!D128</f>
        <v>0</v>
      </c>
      <c r="D164" s="161">
        <f>C164+SUMIFS(ENTRADAS!$D:$D,ENTRADAS!$B:$B,$B164,ENTRADAS!$I:$I,C$40)-SUMIFS(SAÍDAS!$D:$D,SAÍDAS!$B:$B,$B164,SAÍDAS!$H:$H,C$40)+SUMIFS(AJUSTE!$D:$D,AJUSTE!$B:$B,$B164,AJUSTE!$H:$H,C$40)</f>
        <v>0</v>
      </c>
      <c r="E164" s="161">
        <f>D164+SUMIFS(ENTRADAS!$D:$D,ENTRADAS!$B:$B,$B164,ENTRADAS!$I:$I,D$40)-SUMIFS(SAÍDAS!$D:$D,SAÍDAS!$B:$B,$B164,SAÍDAS!$H:$H,D$40)+SUMIFS(AJUSTE!$D:$D,AJUSTE!$B:$B,$B164,AJUSTE!$H:$H,D$40)</f>
        <v>0</v>
      </c>
      <c r="F164" s="161">
        <f>E164+SUMIFS(ENTRADAS!$D:$D,ENTRADAS!$B:$B,$B164,ENTRADAS!$I:$I,E$40)-SUMIFS(SAÍDAS!$D:$D,SAÍDAS!$B:$B,$B164,SAÍDAS!$H:$H,E$40)+SUMIFS(AJUSTE!$D:$D,AJUSTE!$B:$B,$B164,AJUSTE!$H:$H,E$40)</f>
        <v>0</v>
      </c>
      <c r="G164" s="161">
        <f>F164+SUMIFS(ENTRADAS!$D:$D,ENTRADAS!$B:$B,$B164,ENTRADAS!$I:$I,F$40)-SUMIFS(SAÍDAS!$D:$D,SAÍDAS!$B:$B,$B164,SAÍDAS!$H:$H,F$40)+SUMIFS(AJUSTE!$D:$D,AJUSTE!$B:$B,$B164,AJUSTE!$H:$H,F$40)</f>
        <v>0</v>
      </c>
      <c r="H164" s="161">
        <f>G164+SUMIFS(ENTRADAS!$D:$D,ENTRADAS!$B:$B,$B164,ENTRADAS!$I:$I,G$40)-SUMIFS(SAÍDAS!$D:$D,SAÍDAS!$B:$B,$B164,SAÍDAS!$H:$H,G$40)+SUMIFS(AJUSTE!$D:$D,AJUSTE!$B:$B,$B164,AJUSTE!$H:$H,G$40)</f>
        <v>0</v>
      </c>
      <c r="I164" s="161">
        <f>H164+SUMIFS(ENTRADAS!$D:$D,ENTRADAS!$B:$B,$B164,ENTRADAS!$I:$I,H$40)-SUMIFS(SAÍDAS!$D:$D,SAÍDAS!$B:$B,$B164,SAÍDAS!$H:$H,H$40)+SUMIFS(AJUSTE!$D:$D,AJUSTE!$B:$B,$B164,AJUSTE!$H:$H,H$40)</f>
        <v>0</v>
      </c>
      <c r="J164" s="161">
        <f>I164+SUMIFS(ENTRADAS!$D:$D,ENTRADAS!$B:$B,$B164,ENTRADAS!$I:$I,I$40)-SUMIFS(SAÍDAS!$D:$D,SAÍDAS!$B:$B,$B164,SAÍDAS!$H:$H,I$40)+SUMIFS(AJUSTE!$D:$D,AJUSTE!$B:$B,$B164,AJUSTE!$H:$H,I$40)</f>
        <v>0</v>
      </c>
      <c r="K164" s="161">
        <f>J164+SUMIFS(ENTRADAS!$D:$D,ENTRADAS!$B:$B,$B164,ENTRADAS!$I:$I,J$40)-SUMIFS(SAÍDAS!$D:$D,SAÍDAS!$B:$B,$B164,SAÍDAS!$H:$H,J$40)+SUMIFS(AJUSTE!$D:$D,AJUSTE!$B:$B,$B164,AJUSTE!$H:$H,J$40)</f>
        <v>0</v>
      </c>
      <c r="L164" s="161">
        <f>K164+SUMIFS(ENTRADAS!$D:$D,ENTRADAS!$B:$B,$B164,ENTRADAS!$I:$I,K$40)-SUMIFS(SAÍDAS!$D:$D,SAÍDAS!$B:$B,$B164,SAÍDAS!$H:$H,K$40)+SUMIFS(AJUSTE!$D:$D,AJUSTE!$B:$B,$B164,AJUSTE!$H:$H,K$40)</f>
        <v>0</v>
      </c>
      <c r="M164" s="161">
        <f>L164+SUMIFS(ENTRADAS!$D:$D,ENTRADAS!$B:$B,$B164,ENTRADAS!$I:$I,L$40)-SUMIFS(SAÍDAS!$D:$D,SAÍDAS!$B:$B,$B164,SAÍDAS!$H:$H,L$40)+SUMIFS(AJUSTE!$D:$D,AJUSTE!$B:$B,$B164,AJUSTE!$H:$H,L$40)</f>
        <v>0</v>
      </c>
      <c r="N164" s="161">
        <f>M164+SUMIFS(ENTRADAS!$D:$D,ENTRADAS!$B:$B,$B164,ENTRADAS!$I:$I,M$40)-SUMIFS(SAÍDAS!$D:$D,SAÍDAS!$B:$B,$B164,SAÍDAS!$H:$H,M$40)+SUMIFS(AJUSTE!$D:$D,AJUSTE!$B:$B,$B164,AJUSTE!$H:$H,M$40)</f>
        <v>0</v>
      </c>
      <c r="P164" s="160">
        <f>CADASTRO!A128</f>
        <v>0</v>
      </c>
      <c r="Q164" s="160">
        <f>CADASTRO!B128</f>
        <v>0</v>
      </c>
      <c r="R164" s="161">
        <f ca="1">IF(R$39&gt;=$AD$39,0,SUMIFS(SAÍDAS!$D:$D,SAÍDAS!$B:$B,Base!$Q164,SAÍDAS!$H:$H,Base!R$40))</f>
        <v>0</v>
      </c>
      <c r="S164" s="161">
        <f ca="1">IF(S$39&gt;=$AD$39,0,SUMIFS(SAÍDAS!$D:$D,SAÍDAS!$B:$B,Base!$Q164,SAÍDAS!$H:$H,Base!S$40))</f>
        <v>0</v>
      </c>
      <c r="T164" s="161">
        <f ca="1">IF(T$39&gt;=$AD$39,0,SUMIFS(SAÍDAS!$D:$D,SAÍDAS!$B:$B,Base!$Q164,SAÍDAS!$H:$H,Base!T$40))</f>
        <v>0</v>
      </c>
      <c r="U164" s="161">
        <f ca="1">IF(U$39&gt;=$AD$39,0,SUMIFS(SAÍDAS!$D:$D,SAÍDAS!$B:$B,Base!$Q164,SAÍDAS!$H:$H,Base!U$40))</f>
        <v>0</v>
      </c>
      <c r="V164" s="161">
        <f ca="1">IF(V$39&gt;=$AD$39,0,SUMIFS(SAÍDAS!$D:$D,SAÍDAS!$B:$B,Base!$Q164,SAÍDAS!$H:$H,Base!V$40))</f>
        <v>0</v>
      </c>
      <c r="W164" s="161">
        <f ca="1">IF(W$39&gt;=$AD$39,0,SUMIFS(SAÍDAS!$D:$D,SAÍDAS!$B:$B,Base!$Q164,SAÍDAS!$H:$H,Base!W$40))</f>
        <v>0</v>
      </c>
      <c r="X164" s="161">
        <f ca="1">IF(X$39&gt;=$AD$39,0,SUMIFS(SAÍDAS!$D:$D,SAÍDAS!$B:$B,Base!$Q164,SAÍDAS!$H:$H,Base!X$40))</f>
        <v>0</v>
      </c>
      <c r="Y164" s="161">
        <f ca="1">IF(Y$39&gt;=$AD$39,0,SUMIFS(SAÍDAS!$D:$D,SAÍDAS!$B:$B,Base!$Q164,SAÍDAS!$H:$H,Base!Y$40))</f>
        <v>0</v>
      </c>
      <c r="Z164" s="161">
        <f ca="1">IF(Z$39&gt;=$AD$39,0,SUMIFS(SAÍDAS!$D:$D,SAÍDAS!$B:$B,Base!$Q164,SAÍDAS!$H:$H,Base!Z$40))</f>
        <v>0</v>
      </c>
      <c r="AA164" s="161">
        <f ca="1">IF(AA$39&gt;=$AD$39,0,SUMIFS(SAÍDAS!$D:$D,SAÍDAS!$B:$B,Base!$Q164,SAÍDAS!$H:$H,Base!AA$40))</f>
        <v>0</v>
      </c>
      <c r="AB164" s="161">
        <f ca="1">IF(AB$39&gt;=$AD$39,0,SUMIFS(SAÍDAS!$D:$D,SAÍDAS!$B:$B,Base!$Q164,SAÍDAS!$H:$H,Base!AB$40))</f>
        <v>0</v>
      </c>
      <c r="AC164" s="161">
        <f ca="1">IF(AC$39&gt;=$AD$39,0,SUMIFS(SAÍDAS!$D:$D,SAÍDAS!$B:$B,Base!$Q164,SAÍDAS!$H:$H,Base!AC$40))</f>
        <v>0</v>
      </c>
      <c r="AD164" s="160">
        <f t="shared" ca="1" si="9"/>
        <v>0</v>
      </c>
    </row>
    <row r="165" spans="1:30" x14ac:dyDescent="0.25">
      <c r="A165" s="160">
        <f>CADASTRO!A129</f>
        <v>0</v>
      </c>
      <c r="B165" s="160">
        <f>CADASTRO!B129</f>
        <v>0</v>
      </c>
      <c r="C165" s="161">
        <f>CADASTRO!D129</f>
        <v>0</v>
      </c>
      <c r="D165" s="161">
        <f>C165+SUMIFS(ENTRADAS!$D:$D,ENTRADAS!$B:$B,$B165,ENTRADAS!$I:$I,C$40)-SUMIFS(SAÍDAS!$D:$D,SAÍDAS!$B:$B,$B165,SAÍDAS!$H:$H,C$40)+SUMIFS(AJUSTE!$D:$D,AJUSTE!$B:$B,$B165,AJUSTE!$H:$H,C$40)</f>
        <v>0</v>
      </c>
      <c r="E165" s="161">
        <f>D165+SUMIFS(ENTRADAS!$D:$D,ENTRADAS!$B:$B,$B165,ENTRADAS!$I:$I,D$40)-SUMIFS(SAÍDAS!$D:$D,SAÍDAS!$B:$B,$B165,SAÍDAS!$H:$H,D$40)+SUMIFS(AJUSTE!$D:$D,AJUSTE!$B:$B,$B165,AJUSTE!$H:$H,D$40)</f>
        <v>0</v>
      </c>
      <c r="F165" s="161">
        <f>E165+SUMIFS(ENTRADAS!$D:$D,ENTRADAS!$B:$B,$B165,ENTRADAS!$I:$I,E$40)-SUMIFS(SAÍDAS!$D:$D,SAÍDAS!$B:$B,$B165,SAÍDAS!$H:$H,E$40)+SUMIFS(AJUSTE!$D:$D,AJUSTE!$B:$B,$B165,AJUSTE!$H:$H,E$40)</f>
        <v>0</v>
      </c>
      <c r="G165" s="161">
        <f>F165+SUMIFS(ENTRADAS!$D:$D,ENTRADAS!$B:$B,$B165,ENTRADAS!$I:$I,F$40)-SUMIFS(SAÍDAS!$D:$D,SAÍDAS!$B:$B,$B165,SAÍDAS!$H:$H,F$40)+SUMIFS(AJUSTE!$D:$D,AJUSTE!$B:$B,$B165,AJUSTE!$H:$H,F$40)</f>
        <v>0</v>
      </c>
      <c r="H165" s="161">
        <f>G165+SUMIFS(ENTRADAS!$D:$D,ENTRADAS!$B:$B,$B165,ENTRADAS!$I:$I,G$40)-SUMIFS(SAÍDAS!$D:$D,SAÍDAS!$B:$B,$B165,SAÍDAS!$H:$H,G$40)+SUMIFS(AJUSTE!$D:$D,AJUSTE!$B:$B,$B165,AJUSTE!$H:$H,G$40)</f>
        <v>0</v>
      </c>
      <c r="I165" s="161">
        <f>H165+SUMIFS(ENTRADAS!$D:$D,ENTRADAS!$B:$B,$B165,ENTRADAS!$I:$I,H$40)-SUMIFS(SAÍDAS!$D:$D,SAÍDAS!$B:$B,$B165,SAÍDAS!$H:$H,H$40)+SUMIFS(AJUSTE!$D:$D,AJUSTE!$B:$B,$B165,AJUSTE!$H:$H,H$40)</f>
        <v>0</v>
      </c>
      <c r="J165" s="161">
        <f>I165+SUMIFS(ENTRADAS!$D:$D,ENTRADAS!$B:$B,$B165,ENTRADAS!$I:$I,I$40)-SUMIFS(SAÍDAS!$D:$D,SAÍDAS!$B:$B,$B165,SAÍDAS!$H:$H,I$40)+SUMIFS(AJUSTE!$D:$D,AJUSTE!$B:$B,$B165,AJUSTE!$H:$H,I$40)</f>
        <v>0</v>
      </c>
      <c r="K165" s="161">
        <f>J165+SUMIFS(ENTRADAS!$D:$D,ENTRADAS!$B:$B,$B165,ENTRADAS!$I:$I,J$40)-SUMIFS(SAÍDAS!$D:$D,SAÍDAS!$B:$B,$B165,SAÍDAS!$H:$H,J$40)+SUMIFS(AJUSTE!$D:$D,AJUSTE!$B:$B,$B165,AJUSTE!$H:$H,J$40)</f>
        <v>0</v>
      </c>
      <c r="L165" s="161">
        <f>K165+SUMIFS(ENTRADAS!$D:$D,ENTRADAS!$B:$B,$B165,ENTRADAS!$I:$I,K$40)-SUMIFS(SAÍDAS!$D:$D,SAÍDAS!$B:$B,$B165,SAÍDAS!$H:$H,K$40)+SUMIFS(AJUSTE!$D:$D,AJUSTE!$B:$B,$B165,AJUSTE!$H:$H,K$40)</f>
        <v>0</v>
      </c>
      <c r="M165" s="161">
        <f>L165+SUMIFS(ENTRADAS!$D:$D,ENTRADAS!$B:$B,$B165,ENTRADAS!$I:$I,L$40)-SUMIFS(SAÍDAS!$D:$D,SAÍDAS!$B:$B,$B165,SAÍDAS!$H:$H,L$40)+SUMIFS(AJUSTE!$D:$D,AJUSTE!$B:$B,$B165,AJUSTE!$H:$H,L$40)</f>
        <v>0</v>
      </c>
      <c r="N165" s="161">
        <f>M165+SUMIFS(ENTRADAS!$D:$D,ENTRADAS!$B:$B,$B165,ENTRADAS!$I:$I,M$40)-SUMIFS(SAÍDAS!$D:$D,SAÍDAS!$B:$B,$B165,SAÍDAS!$H:$H,M$40)+SUMIFS(AJUSTE!$D:$D,AJUSTE!$B:$B,$B165,AJUSTE!$H:$H,M$40)</f>
        <v>0</v>
      </c>
      <c r="P165" s="160">
        <f>CADASTRO!A129</f>
        <v>0</v>
      </c>
      <c r="Q165" s="160">
        <f>CADASTRO!B129</f>
        <v>0</v>
      </c>
      <c r="R165" s="161">
        <f ca="1">IF(R$39&gt;=$AD$39,0,SUMIFS(SAÍDAS!$D:$D,SAÍDAS!$B:$B,Base!$Q165,SAÍDAS!$H:$H,Base!R$40))</f>
        <v>0</v>
      </c>
      <c r="S165" s="161">
        <f ca="1">IF(S$39&gt;=$AD$39,0,SUMIFS(SAÍDAS!$D:$D,SAÍDAS!$B:$B,Base!$Q165,SAÍDAS!$H:$H,Base!S$40))</f>
        <v>0</v>
      </c>
      <c r="T165" s="161">
        <f ca="1">IF(T$39&gt;=$AD$39,0,SUMIFS(SAÍDAS!$D:$D,SAÍDAS!$B:$B,Base!$Q165,SAÍDAS!$H:$H,Base!T$40))</f>
        <v>0</v>
      </c>
      <c r="U165" s="161">
        <f ca="1">IF(U$39&gt;=$AD$39,0,SUMIFS(SAÍDAS!$D:$D,SAÍDAS!$B:$B,Base!$Q165,SAÍDAS!$H:$H,Base!U$40))</f>
        <v>0</v>
      </c>
      <c r="V165" s="161">
        <f ca="1">IF(V$39&gt;=$AD$39,0,SUMIFS(SAÍDAS!$D:$D,SAÍDAS!$B:$B,Base!$Q165,SAÍDAS!$H:$H,Base!V$40))</f>
        <v>0</v>
      </c>
      <c r="W165" s="161">
        <f ca="1">IF(W$39&gt;=$AD$39,0,SUMIFS(SAÍDAS!$D:$D,SAÍDAS!$B:$B,Base!$Q165,SAÍDAS!$H:$H,Base!W$40))</f>
        <v>0</v>
      </c>
      <c r="X165" s="161">
        <f ca="1">IF(X$39&gt;=$AD$39,0,SUMIFS(SAÍDAS!$D:$D,SAÍDAS!$B:$B,Base!$Q165,SAÍDAS!$H:$H,Base!X$40))</f>
        <v>0</v>
      </c>
      <c r="Y165" s="161">
        <f ca="1">IF(Y$39&gt;=$AD$39,0,SUMIFS(SAÍDAS!$D:$D,SAÍDAS!$B:$B,Base!$Q165,SAÍDAS!$H:$H,Base!Y$40))</f>
        <v>0</v>
      </c>
      <c r="Z165" s="161">
        <f ca="1">IF(Z$39&gt;=$AD$39,0,SUMIFS(SAÍDAS!$D:$D,SAÍDAS!$B:$B,Base!$Q165,SAÍDAS!$H:$H,Base!Z$40))</f>
        <v>0</v>
      </c>
      <c r="AA165" s="161">
        <f ca="1">IF(AA$39&gt;=$AD$39,0,SUMIFS(SAÍDAS!$D:$D,SAÍDAS!$B:$B,Base!$Q165,SAÍDAS!$H:$H,Base!AA$40))</f>
        <v>0</v>
      </c>
      <c r="AB165" s="161">
        <f ca="1">IF(AB$39&gt;=$AD$39,0,SUMIFS(SAÍDAS!$D:$D,SAÍDAS!$B:$B,Base!$Q165,SAÍDAS!$H:$H,Base!AB$40))</f>
        <v>0</v>
      </c>
      <c r="AC165" s="161">
        <f ca="1">IF(AC$39&gt;=$AD$39,0,SUMIFS(SAÍDAS!$D:$D,SAÍDAS!$B:$B,Base!$Q165,SAÍDAS!$H:$H,Base!AC$40))</f>
        <v>0</v>
      </c>
      <c r="AD165" s="160">
        <f t="shared" ca="1" si="9"/>
        <v>0</v>
      </c>
    </row>
    <row r="166" spans="1:30" x14ac:dyDescent="0.25">
      <c r="A166" s="160">
        <f>CADASTRO!A130</f>
        <v>0</v>
      </c>
      <c r="B166" s="160">
        <f>CADASTRO!B130</f>
        <v>0</v>
      </c>
      <c r="C166" s="161">
        <f>CADASTRO!D130</f>
        <v>0</v>
      </c>
      <c r="D166" s="161">
        <f>C166+SUMIFS(ENTRADAS!$D:$D,ENTRADAS!$B:$B,$B166,ENTRADAS!$I:$I,C$40)-SUMIFS(SAÍDAS!$D:$D,SAÍDAS!$B:$B,$B166,SAÍDAS!$H:$H,C$40)+SUMIFS(AJUSTE!$D:$D,AJUSTE!$B:$B,$B166,AJUSTE!$H:$H,C$40)</f>
        <v>0</v>
      </c>
      <c r="E166" s="161">
        <f>D166+SUMIFS(ENTRADAS!$D:$D,ENTRADAS!$B:$B,$B166,ENTRADAS!$I:$I,D$40)-SUMIFS(SAÍDAS!$D:$D,SAÍDAS!$B:$B,$B166,SAÍDAS!$H:$H,D$40)+SUMIFS(AJUSTE!$D:$D,AJUSTE!$B:$B,$B166,AJUSTE!$H:$H,D$40)</f>
        <v>0</v>
      </c>
      <c r="F166" s="161">
        <f>E166+SUMIFS(ENTRADAS!$D:$D,ENTRADAS!$B:$B,$B166,ENTRADAS!$I:$I,E$40)-SUMIFS(SAÍDAS!$D:$D,SAÍDAS!$B:$B,$B166,SAÍDAS!$H:$H,E$40)+SUMIFS(AJUSTE!$D:$D,AJUSTE!$B:$B,$B166,AJUSTE!$H:$H,E$40)</f>
        <v>0</v>
      </c>
      <c r="G166" s="161">
        <f>F166+SUMIFS(ENTRADAS!$D:$D,ENTRADAS!$B:$B,$B166,ENTRADAS!$I:$I,F$40)-SUMIFS(SAÍDAS!$D:$D,SAÍDAS!$B:$B,$B166,SAÍDAS!$H:$H,F$40)+SUMIFS(AJUSTE!$D:$D,AJUSTE!$B:$B,$B166,AJUSTE!$H:$H,F$40)</f>
        <v>0</v>
      </c>
      <c r="H166" s="161">
        <f>G166+SUMIFS(ENTRADAS!$D:$D,ENTRADAS!$B:$B,$B166,ENTRADAS!$I:$I,G$40)-SUMIFS(SAÍDAS!$D:$D,SAÍDAS!$B:$B,$B166,SAÍDAS!$H:$H,G$40)+SUMIFS(AJUSTE!$D:$D,AJUSTE!$B:$B,$B166,AJUSTE!$H:$H,G$40)</f>
        <v>0</v>
      </c>
      <c r="I166" s="161">
        <f>H166+SUMIFS(ENTRADAS!$D:$D,ENTRADAS!$B:$B,$B166,ENTRADAS!$I:$I,H$40)-SUMIFS(SAÍDAS!$D:$D,SAÍDAS!$B:$B,$B166,SAÍDAS!$H:$H,H$40)+SUMIFS(AJUSTE!$D:$D,AJUSTE!$B:$B,$B166,AJUSTE!$H:$H,H$40)</f>
        <v>0</v>
      </c>
      <c r="J166" s="161">
        <f>I166+SUMIFS(ENTRADAS!$D:$D,ENTRADAS!$B:$B,$B166,ENTRADAS!$I:$I,I$40)-SUMIFS(SAÍDAS!$D:$D,SAÍDAS!$B:$B,$B166,SAÍDAS!$H:$H,I$40)+SUMIFS(AJUSTE!$D:$D,AJUSTE!$B:$B,$B166,AJUSTE!$H:$H,I$40)</f>
        <v>0</v>
      </c>
      <c r="K166" s="161">
        <f>J166+SUMIFS(ENTRADAS!$D:$D,ENTRADAS!$B:$B,$B166,ENTRADAS!$I:$I,J$40)-SUMIFS(SAÍDAS!$D:$D,SAÍDAS!$B:$B,$B166,SAÍDAS!$H:$H,J$40)+SUMIFS(AJUSTE!$D:$D,AJUSTE!$B:$B,$B166,AJUSTE!$H:$H,J$40)</f>
        <v>0</v>
      </c>
      <c r="L166" s="161">
        <f>K166+SUMIFS(ENTRADAS!$D:$D,ENTRADAS!$B:$B,$B166,ENTRADAS!$I:$I,K$40)-SUMIFS(SAÍDAS!$D:$D,SAÍDAS!$B:$B,$B166,SAÍDAS!$H:$H,K$40)+SUMIFS(AJUSTE!$D:$D,AJUSTE!$B:$B,$B166,AJUSTE!$H:$H,K$40)</f>
        <v>0</v>
      </c>
      <c r="M166" s="161">
        <f>L166+SUMIFS(ENTRADAS!$D:$D,ENTRADAS!$B:$B,$B166,ENTRADAS!$I:$I,L$40)-SUMIFS(SAÍDAS!$D:$D,SAÍDAS!$B:$B,$B166,SAÍDAS!$H:$H,L$40)+SUMIFS(AJUSTE!$D:$D,AJUSTE!$B:$B,$B166,AJUSTE!$H:$H,L$40)</f>
        <v>0</v>
      </c>
      <c r="N166" s="161">
        <f>M166+SUMIFS(ENTRADAS!$D:$D,ENTRADAS!$B:$B,$B166,ENTRADAS!$I:$I,M$40)-SUMIFS(SAÍDAS!$D:$D,SAÍDAS!$B:$B,$B166,SAÍDAS!$H:$H,M$40)+SUMIFS(AJUSTE!$D:$D,AJUSTE!$B:$B,$B166,AJUSTE!$H:$H,M$40)</f>
        <v>0</v>
      </c>
      <c r="P166" s="160">
        <f>CADASTRO!A130</f>
        <v>0</v>
      </c>
      <c r="Q166" s="160">
        <f>CADASTRO!B130</f>
        <v>0</v>
      </c>
      <c r="R166" s="161">
        <f ca="1">IF(R$39&gt;=$AD$39,0,SUMIFS(SAÍDAS!$D:$D,SAÍDAS!$B:$B,Base!$Q166,SAÍDAS!$H:$H,Base!R$40))</f>
        <v>0</v>
      </c>
      <c r="S166" s="161">
        <f ca="1">IF(S$39&gt;=$AD$39,0,SUMIFS(SAÍDAS!$D:$D,SAÍDAS!$B:$B,Base!$Q166,SAÍDAS!$H:$H,Base!S$40))</f>
        <v>0</v>
      </c>
      <c r="T166" s="161">
        <f ca="1">IF(T$39&gt;=$AD$39,0,SUMIFS(SAÍDAS!$D:$D,SAÍDAS!$B:$B,Base!$Q166,SAÍDAS!$H:$H,Base!T$40))</f>
        <v>0</v>
      </c>
      <c r="U166" s="161">
        <f ca="1">IF(U$39&gt;=$AD$39,0,SUMIFS(SAÍDAS!$D:$D,SAÍDAS!$B:$B,Base!$Q166,SAÍDAS!$H:$H,Base!U$40))</f>
        <v>0</v>
      </c>
      <c r="V166" s="161">
        <f ca="1">IF(V$39&gt;=$AD$39,0,SUMIFS(SAÍDAS!$D:$D,SAÍDAS!$B:$B,Base!$Q166,SAÍDAS!$H:$H,Base!V$40))</f>
        <v>0</v>
      </c>
      <c r="W166" s="161">
        <f ca="1">IF(W$39&gt;=$AD$39,0,SUMIFS(SAÍDAS!$D:$D,SAÍDAS!$B:$B,Base!$Q166,SAÍDAS!$H:$H,Base!W$40))</f>
        <v>0</v>
      </c>
      <c r="X166" s="161">
        <f ca="1">IF(X$39&gt;=$AD$39,0,SUMIFS(SAÍDAS!$D:$D,SAÍDAS!$B:$B,Base!$Q166,SAÍDAS!$H:$H,Base!X$40))</f>
        <v>0</v>
      </c>
      <c r="Y166" s="161">
        <f ca="1">IF(Y$39&gt;=$AD$39,0,SUMIFS(SAÍDAS!$D:$D,SAÍDAS!$B:$B,Base!$Q166,SAÍDAS!$H:$H,Base!Y$40))</f>
        <v>0</v>
      </c>
      <c r="Z166" s="161">
        <f ca="1">IF(Z$39&gt;=$AD$39,0,SUMIFS(SAÍDAS!$D:$D,SAÍDAS!$B:$B,Base!$Q166,SAÍDAS!$H:$H,Base!Z$40))</f>
        <v>0</v>
      </c>
      <c r="AA166" s="161">
        <f ca="1">IF(AA$39&gt;=$AD$39,0,SUMIFS(SAÍDAS!$D:$D,SAÍDAS!$B:$B,Base!$Q166,SAÍDAS!$H:$H,Base!AA$40))</f>
        <v>0</v>
      </c>
      <c r="AB166" s="161">
        <f ca="1">IF(AB$39&gt;=$AD$39,0,SUMIFS(SAÍDAS!$D:$D,SAÍDAS!$B:$B,Base!$Q166,SAÍDAS!$H:$H,Base!AB$40))</f>
        <v>0</v>
      </c>
      <c r="AC166" s="161">
        <f ca="1">IF(AC$39&gt;=$AD$39,0,SUMIFS(SAÍDAS!$D:$D,SAÍDAS!$B:$B,Base!$Q166,SAÍDAS!$H:$H,Base!AC$40))</f>
        <v>0</v>
      </c>
      <c r="AD166" s="160">
        <f t="shared" ca="1" si="9"/>
        <v>0</v>
      </c>
    </row>
    <row r="167" spans="1:30" x14ac:dyDescent="0.25">
      <c r="A167" s="160">
        <f>CADASTRO!A131</f>
        <v>0</v>
      </c>
      <c r="B167" s="160">
        <f>CADASTRO!B131</f>
        <v>0</v>
      </c>
      <c r="C167" s="161">
        <f>CADASTRO!D131</f>
        <v>0</v>
      </c>
      <c r="D167" s="161">
        <f>C167+SUMIFS(ENTRADAS!$D:$D,ENTRADAS!$B:$B,$B167,ENTRADAS!$I:$I,C$40)-SUMIFS(SAÍDAS!$D:$D,SAÍDAS!$B:$B,$B167,SAÍDAS!$H:$H,C$40)+SUMIFS(AJUSTE!$D:$D,AJUSTE!$B:$B,$B167,AJUSTE!$H:$H,C$40)</f>
        <v>0</v>
      </c>
      <c r="E167" s="161">
        <f>D167+SUMIFS(ENTRADAS!$D:$D,ENTRADAS!$B:$B,$B167,ENTRADAS!$I:$I,D$40)-SUMIFS(SAÍDAS!$D:$D,SAÍDAS!$B:$B,$B167,SAÍDAS!$H:$H,D$40)+SUMIFS(AJUSTE!$D:$D,AJUSTE!$B:$B,$B167,AJUSTE!$H:$H,D$40)</f>
        <v>0</v>
      </c>
      <c r="F167" s="161">
        <f>E167+SUMIFS(ENTRADAS!$D:$D,ENTRADAS!$B:$B,$B167,ENTRADAS!$I:$I,E$40)-SUMIFS(SAÍDAS!$D:$D,SAÍDAS!$B:$B,$B167,SAÍDAS!$H:$H,E$40)+SUMIFS(AJUSTE!$D:$D,AJUSTE!$B:$B,$B167,AJUSTE!$H:$H,E$40)</f>
        <v>0</v>
      </c>
      <c r="G167" s="161">
        <f>F167+SUMIFS(ENTRADAS!$D:$D,ENTRADAS!$B:$B,$B167,ENTRADAS!$I:$I,F$40)-SUMIFS(SAÍDAS!$D:$D,SAÍDAS!$B:$B,$B167,SAÍDAS!$H:$H,F$40)+SUMIFS(AJUSTE!$D:$D,AJUSTE!$B:$B,$B167,AJUSTE!$H:$H,F$40)</f>
        <v>0</v>
      </c>
      <c r="H167" s="161">
        <f>G167+SUMIFS(ENTRADAS!$D:$D,ENTRADAS!$B:$B,$B167,ENTRADAS!$I:$I,G$40)-SUMIFS(SAÍDAS!$D:$D,SAÍDAS!$B:$B,$B167,SAÍDAS!$H:$H,G$40)+SUMIFS(AJUSTE!$D:$D,AJUSTE!$B:$B,$B167,AJUSTE!$H:$H,G$40)</f>
        <v>0</v>
      </c>
      <c r="I167" s="161">
        <f>H167+SUMIFS(ENTRADAS!$D:$D,ENTRADAS!$B:$B,$B167,ENTRADAS!$I:$I,H$40)-SUMIFS(SAÍDAS!$D:$D,SAÍDAS!$B:$B,$B167,SAÍDAS!$H:$H,H$40)+SUMIFS(AJUSTE!$D:$D,AJUSTE!$B:$B,$B167,AJUSTE!$H:$H,H$40)</f>
        <v>0</v>
      </c>
      <c r="J167" s="161">
        <f>I167+SUMIFS(ENTRADAS!$D:$D,ENTRADAS!$B:$B,$B167,ENTRADAS!$I:$I,I$40)-SUMIFS(SAÍDAS!$D:$D,SAÍDAS!$B:$B,$B167,SAÍDAS!$H:$H,I$40)+SUMIFS(AJUSTE!$D:$D,AJUSTE!$B:$B,$B167,AJUSTE!$H:$H,I$40)</f>
        <v>0</v>
      </c>
      <c r="K167" s="161">
        <f>J167+SUMIFS(ENTRADAS!$D:$D,ENTRADAS!$B:$B,$B167,ENTRADAS!$I:$I,J$40)-SUMIFS(SAÍDAS!$D:$D,SAÍDAS!$B:$B,$B167,SAÍDAS!$H:$H,J$40)+SUMIFS(AJUSTE!$D:$D,AJUSTE!$B:$B,$B167,AJUSTE!$H:$H,J$40)</f>
        <v>0</v>
      </c>
      <c r="L167" s="161">
        <f>K167+SUMIFS(ENTRADAS!$D:$D,ENTRADAS!$B:$B,$B167,ENTRADAS!$I:$I,K$40)-SUMIFS(SAÍDAS!$D:$D,SAÍDAS!$B:$B,$B167,SAÍDAS!$H:$H,K$40)+SUMIFS(AJUSTE!$D:$D,AJUSTE!$B:$B,$B167,AJUSTE!$H:$H,K$40)</f>
        <v>0</v>
      </c>
      <c r="M167" s="161">
        <f>L167+SUMIFS(ENTRADAS!$D:$D,ENTRADAS!$B:$B,$B167,ENTRADAS!$I:$I,L$40)-SUMIFS(SAÍDAS!$D:$D,SAÍDAS!$B:$B,$B167,SAÍDAS!$H:$H,L$40)+SUMIFS(AJUSTE!$D:$D,AJUSTE!$B:$B,$B167,AJUSTE!$H:$H,L$40)</f>
        <v>0</v>
      </c>
      <c r="N167" s="161">
        <f>M167+SUMIFS(ENTRADAS!$D:$D,ENTRADAS!$B:$B,$B167,ENTRADAS!$I:$I,M$40)-SUMIFS(SAÍDAS!$D:$D,SAÍDAS!$B:$B,$B167,SAÍDAS!$H:$H,M$40)+SUMIFS(AJUSTE!$D:$D,AJUSTE!$B:$B,$B167,AJUSTE!$H:$H,M$40)</f>
        <v>0</v>
      </c>
      <c r="P167" s="160">
        <f>CADASTRO!A131</f>
        <v>0</v>
      </c>
      <c r="Q167" s="160">
        <f>CADASTRO!B131</f>
        <v>0</v>
      </c>
      <c r="R167" s="161">
        <f ca="1">IF(R$39&gt;=$AD$39,0,SUMIFS(SAÍDAS!$D:$D,SAÍDAS!$B:$B,Base!$Q167,SAÍDAS!$H:$H,Base!R$40))</f>
        <v>0</v>
      </c>
      <c r="S167" s="161">
        <f ca="1">IF(S$39&gt;=$AD$39,0,SUMIFS(SAÍDAS!$D:$D,SAÍDAS!$B:$B,Base!$Q167,SAÍDAS!$H:$H,Base!S$40))</f>
        <v>0</v>
      </c>
      <c r="T167" s="161">
        <f ca="1">IF(T$39&gt;=$AD$39,0,SUMIFS(SAÍDAS!$D:$D,SAÍDAS!$B:$B,Base!$Q167,SAÍDAS!$H:$H,Base!T$40))</f>
        <v>0</v>
      </c>
      <c r="U167" s="161">
        <f ca="1">IF(U$39&gt;=$AD$39,0,SUMIFS(SAÍDAS!$D:$D,SAÍDAS!$B:$B,Base!$Q167,SAÍDAS!$H:$H,Base!U$40))</f>
        <v>0</v>
      </c>
      <c r="V167" s="161">
        <f ca="1">IF(V$39&gt;=$AD$39,0,SUMIFS(SAÍDAS!$D:$D,SAÍDAS!$B:$B,Base!$Q167,SAÍDAS!$H:$H,Base!V$40))</f>
        <v>0</v>
      </c>
      <c r="W167" s="161">
        <f ca="1">IF(W$39&gt;=$AD$39,0,SUMIFS(SAÍDAS!$D:$D,SAÍDAS!$B:$B,Base!$Q167,SAÍDAS!$H:$H,Base!W$40))</f>
        <v>0</v>
      </c>
      <c r="X167" s="161">
        <f ca="1">IF(X$39&gt;=$AD$39,0,SUMIFS(SAÍDAS!$D:$D,SAÍDAS!$B:$B,Base!$Q167,SAÍDAS!$H:$H,Base!X$40))</f>
        <v>0</v>
      </c>
      <c r="Y167" s="161">
        <f ca="1">IF(Y$39&gt;=$AD$39,0,SUMIFS(SAÍDAS!$D:$D,SAÍDAS!$B:$B,Base!$Q167,SAÍDAS!$H:$H,Base!Y$40))</f>
        <v>0</v>
      </c>
      <c r="Z167" s="161">
        <f ca="1">IF(Z$39&gt;=$AD$39,0,SUMIFS(SAÍDAS!$D:$D,SAÍDAS!$B:$B,Base!$Q167,SAÍDAS!$H:$H,Base!Z$40))</f>
        <v>0</v>
      </c>
      <c r="AA167" s="161">
        <f ca="1">IF(AA$39&gt;=$AD$39,0,SUMIFS(SAÍDAS!$D:$D,SAÍDAS!$B:$B,Base!$Q167,SAÍDAS!$H:$H,Base!AA$40))</f>
        <v>0</v>
      </c>
      <c r="AB167" s="161">
        <f ca="1">IF(AB$39&gt;=$AD$39,0,SUMIFS(SAÍDAS!$D:$D,SAÍDAS!$B:$B,Base!$Q167,SAÍDAS!$H:$H,Base!AB$40))</f>
        <v>0</v>
      </c>
      <c r="AC167" s="161">
        <f ca="1">IF(AC$39&gt;=$AD$39,0,SUMIFS(SAÍDAS!$D:$D,SAÍDAS!$B:$B,Base!$Q167,SAÍDAS!$H:$H,Base!AC$40))</f>
        <v>0</v>
      </c>
      <c r="AD167" s="160">
        <f t="shared" ca="1" si="9"/>
        <v>0</v>
      </c>
    </row>
    <row r="168" spans="1:30" x14ac:dyDescent="0.25">
      <c r="A168" s="160">
        <f>CADASTRO!A132</f>
        <v>0</v>
      </c>
      <c r="B168" s="160">
        <f>CADASTRO!B132</f>
        <v>0</v>
      </c>
      <c r="C168" s="161">
        <f>CADASTRO!D132</f>
        <v>0</v>
      </c>
      <c r="D168" s="161">
        <f>C168+SUMIFS(ENTRADAS!$D:$D,ENTRADAS!$B:$B,$B168,ENTRADAS!$I:$I,C$40)-SUMIFS(SAÍDAS!$D:$D,SAÍDAS!$B:$B,$B168,SAÍDAS!$H:$H,C$40)+SUMIFS(AJUSTE!$D:$D,AJUSTE!$B:$B,$B168,AJUSTE!$H:$H,C$40)</f>
        <v>0</v>
      </c>
      <c r="E168" s="161">
        <f>D168+SUMIFS(ENTRADAS!$D:$D,ENTRADAS!$B:$B,$B168,ENTRADAS!$I:$I,D$40)-SUMIFS(SAÍDAS!$D:$D,SAÍDAS!$B:$B,$B168,SAÍDAS!$H:$H,D$40)+SUMIFS(AJUSTE!$D:$D,AJUSTE!$B:$B,$B168,AJUSTE!$H:$H,D$40)</f>
        <v>0</v>
      </c>
      <c r="F168" s="161">
        <f>E168+SUMIFS(ENTRADAS!$D:$D,ENTRADAS!$B:$B,$B168,ENTRADAS!$I:$I,E$40)-SUMIFS(SAÍDAS!$D:$D,SAÍDAS!$B:$B,$B168,SAÍDAS!$H:$H,E$40)+SUMIFS(AJUSTE!$D:$D,AJUSTE!$B:$B,$B168,AJUSTE!$H:$H,E$40)</f>
        <v>0</v>
      </c>
      <c r="G168" s="161">
        <f>F168+SUMIFS(ENTRADAS!$D:$D,ENTRADAS!$B:$B,$B168,ENTRADAS!$I:$I,F$40)-SUMIFS(SAÍDAS!$D:$D,SAÍDAS!$B:$B,$B168,SAÍDAS!$H:$H,F$40)+SUMIFS(AJUSTE!$D:$D,AJUSTE!$B:$B,$B168,AJUSTE!$H:$H,F$40)</f>
        <v>0</v>
      </c>
      <c r="H168" s="161">
        <f>G168+SUMIFS(ENTRADAS!$D:$D,ENTRADAS!$B:$B,$B168,ENTRADAS!$I:$I,G$40)-SUMIFS(SAÍDAS!$D:$D,SAÍDAS!$B:$B,$B168,SAÍDAS!$H:$H,G$40)+SUMIFS(AJUSTE!$D:$D,AJUSTE!$B:$B,$B168,AJUSTE!$H:$H,G$40)</f>
        <v>0</v>
      </c>
      <c r="I168" s="161">
        <f>H168+SUMIFS(ENTRADAS!$D:$D,ENTRADAS!$B:$B,$B168,ENTRADAS!$I:$I,H$40)-SUMIFS(SAÍDAS!$D:$D,SAÍDAS!$B:$B,$B168,SAÍDAS!$H:$H,H$40)+SUMIFS(AJUSTE!$D:$D,AJUSTE!$B:$B,$B168,AJUSTE!$H:$H,H$40)</f>
        <v>0</v>
      </c>
      <c r="J168" s="161">
        <f>I168+SUMIFS(ENTRADAS!$D:$D,ENTRADAS!$B:$B,$B168,ENTRADAS!$I:$I,I$40)-SUMIFS(SAÍDAS!$D:$D,SAÍDAS!$B:$B,$B168,SAÍDAS!$H:$H,I$40)+SUMIFS(AJUSTE!$D:$D,AJUSTE!$B:$B,$B168,AJUSTE!$H:$H,I$40)</f>
        <v>0</v>
      </c>
      <c r="K168" s="161">
        <f>J168+SUMIFS(ENTRADAS!$D:$D,ENTRADAS!$B:$B,$B168,ENTRADAS!$I:$I,J$40)-SUMIFS(SAÍDAS!$D:$D,SAÍDAS!$B:$B,$B168,SAÍDAS!$H:$H,J$40)+SUMIFS(AJUSTE!$D:$D,AJUSTE!$B:$B,$B168,AJUSTE!$H:$H,J$40)</f>
        <v>0</v>
      </c>
      <c r="L168" s="161">
        <f>K168+SUMIFS(ENTRADAS!$D:$D,ENTRADAS!$B:$B,$B168,ENTRADAS!$I:$I,K$40)-SUMIFS(SAÍDAS!$D:$D,SAÍDAS!$B:$B,$B168,SAÍDAS!$H:$H,K$40)+SUMIFS(AJUSTE!$D:$D,AJUSTE!$B:$B,$B168,AJUSTE!$H:$H,K$40)</f>
        <v>0</v>
      </c>
      <c r="M168" s="161">
        <f>L168+SUMIFS(ENTRADAS!$D:$D,ENTRADAS!$B:$B,$B168,ENTRADAS!$I:$I,L$40)-SUMIFS(SAÍDAS!$D:$D,SAÍDAS!$B:$B,$B168,SAÍDAS!$H:$H,L$40)+SUMIFS(AJUSTE!$D:$D,AJUSTE!$B:$B,$B168,AJUSTE!$H:$H,L$40)</f>
        <v>0</v>
      </c>
      <c r="N168" s="161">
        <f>M168+SUMIFS(ENTRADAS!$D:$D,ENTRADAS!$B:$B,$B168,ENTRADAS!$I:$I,M$40)-SUMIFS(SAÍDAS!$D:$D,SAÍDAS!$B:$B,$B168,SAÍDAS!$H:$H,M$40)+SUMIFS(AJUSTE!$D:$D,AJUSTE!$B:$B,$B168,AJUSTE!$H:$H,M$40)</f>
        <v>0</v>
      </c>
      <c r="P168" s="160">
        <f>CADASTRO!A132</f>
        <v>0</v>
      </c>
      <c r="Q168" s="160">
        <f>CADASTRO!B132</f>
        <v>0</v>
      </c>
      <c r="R168" s="161">
        <f ca="1">IF(R$39&gt;=$AD$39,0,SUMIFS(SAÍDAS!$D:$D,SAÍDAS!$B:$B,Base!$Q168,SAÍDAS!$H:$H,Base!R$40))</f>
        <v>0</v>
      </c>
      <c r="S168" s="161">
        <f ca="1">IF(S$39&gt;=$AD$39,0,SUMIFS(SAÍDAS!$D:$D,SAÍDAS!$B:$B,Base!$Q168,SAÍDAS!$H:$H,Base!S$40))</f>
        <v>0</v>
      </c>
      <c r="T168" s="161">
        <f ca="1">IF(T$39&gt;=$AD$39,0,SUMIFS(SAÍDAS!$D:$D,SAÍDAS!$B:$B,Base!$Q168,SAÍDAS!$H:$H,Base!T$40))</f>
        <v>0</v>
      </c>
      <c r="U168" s="161">
        <f ca="1">IF(U$39&gt;=$AD$39,0,SUMIFS(SAÍDAS!$D:$D,SAÍDAS!$B:$B,Base!$Q168,SAÍDAS!$H:$H,Base!U$40))</f>
        <v>0</v>
      </c>
      <c r="V168" s="161">
        <f ca="1">IF(V$39&gt;=$AD$39,0,SUMIFS(SAÍDAS!$D:$D,SAÍDAS!$B:$B,Base!$Q168,SAÍDAS!$H:$H,Base!V$40))</f>
        <v>0</v>
      </c>
      <c r="W168" s="161">
        <f ca="1">IF(W$39&gt;=$AD$39,0,SUMIFS(SAÍDAS!$D:$D,SAÍDAS!$B:$B,Base!$Q168,SAÍDAS!$H:$H,Base!W$40))</f>
        <v>0</v>
      </c>
      <c r="X168" s="161">
        <f ca="1">IF(X$39&gt;=$AD$39,0,SUMIFS(SAÍDAS!$D:$D,SAÍDAS!$B:$B,Base!$Q168,SAÍDAS!$H:$H,Base!X$40))</f>
        <v>0</v>
      </c>
      <c r="Y168" s="161">
        <f ca="1">IF(Y$39&gt;=$AD$39,0,SUMIFS(SAÍDAS!$D:$D,SAÍDAS!$B:$B,Base!$Q168,SAÍDAS!$H:$H,Base!Y$40))</f>
        <v>0</v>
      </c>
      <c r="Z168" s="161">
        <f ca="1">IF(Z$39&gt;=$AD$39,0,SUMIFS(SAÍDAS!$D:$D,SAÍDAS!$B:$B,Base!$Q168,SAÍDAS!$H:$H,Base!Z$40))</f>
        <v>0</v>
      </c>
      <c r="AA168" s="161">
        <f ca="1">IF(AA$39&gt;=$AD$39,0,SUMIFS(SAÍDAS!$D:$D,SAÍDAS!$B:$B,Base!$Q168,SAÍDAS!$H:$H,Base!AA$40))</f>
        <v>0</v>
      </c>
      <c r="AB168" s="161">
        <f ca="1">IF(AB$39&gt;=$AD$39,0,SUMIFS(SAÍDAS!$D:$D,SAÍDAS!$B:$B,Base!$Q168,SAÍDAS!$H:$H,Base!AB$40))</f>
        <v>0</v>
      </c>
      <c r="AC168" s="161">
        <f ca="1">IF(AC$39&gt;=$AD$39,0,SUMIFS(SAÍDAS!$D:$D,SAÍDAS!$B:$B,Base!$Q168,SAÍDAS!$H:$H,Base!AC$40))</f>
        <v>0</v>
      </c>
      <c r="AD168" s="160">
        <f t="shared" ca="1" si="9"/>
        <v>0</v>
      </c>
    </row>
    <row r="169" spans="1:30" x14ac:dyDescent="0.25">
      <c r="A169" s="160">
        <f>CADASTRO!A133</f>
        <v>0</v>
      </c>
      <c r="B169" s="160">
        <f>CADASTRO!B133</f>
        <v>0</v>
      </c>
      <c r="C169" s="161">
        <f>CADASTRO!D133</f>
        <v>0</v>
      </c>
      <c r="D169" s="161">
        <f>C169+SUMIFS(ENTRADAS!$D:$D,ENTRADAS!$B:$B,$B169,ENTRADAS!$I:$I,C$40)-SUMIFS(SAÍDAS!$D:$D,SAÍDAS!$B:$B,$B169,SAÍDAS!$H:$H,C$40)+SUMIFS(AJUSTE!$D:$D,AJUSTE!$B:$B,$B169,AJUSTE!$H:$H,C$40)</f>
        <v>0</v>
      </c>
      <c r="E169" s="161">
        <f>D169+SUMIFS(ENTRADAS!$D:$D,ENTRADAS!$B:$B,$B169,ENTRADAS!$I:$I,D$40)-SUMIFS(SAÍDAS!$D:$D,SAÍDAS!$B:$B,$B169,SAÍDAS!$H:$H,D$40)+SUMIFS(AJUSTE!$D:$D,AJUSTE!$B:$B,$B169,AJUSTE!$H:$H,D$40)</f>
        <v>0</v>
      </c>
      <c r="F169" s="161">
        <f>E169+SUMIFS(ENTRADAS!$D:$D,ENTRADAS!$B:$B,$B169,ENTRADAS!$I:$I,E$40)-SUMIFS(SAÍDAS!$D:$D,SAÍDAS!$B:$B,$B169,SAÍDAS!$H:$H,E$40)+SUMIFS(AJUSTE!$D:$D,AJUSTE!$B:$B,$B169,AJUSTE!$H:$H,E$40)</f>
        <v>0</v>
      </c>
      <c r="G169" s="161">
        <f>F169+SUMIFS(ENTRADAS!$D:$D,ENTRADAS!$B:$B,$B169,ENTRADAS!$I:$I,F$40)-SUMIFS(SAÍDAS!$D:$D,SAÍDAS!$B:$B,$B169,SAÍDAS!$H:$H,F$40)+SUMIFS(AJUSTE!$D:$D,AJUSTE!$B:$B,$B169,AJUSTE!$H:$H,F$40)</f>
        <v>0</v>
      </c>
      <c r="H169" s="161">
        <f>G169+SUMIFS(ENTRADAS!$D:$D,ENTRADAS!$B:$B,$B169,ENTRADAS!$I:$I,G$40)-SUMIFS(SAÍDAS!$D:$D,SAÍDAS!$B:$B,$B169,SAÍDAS!$H:$H,G$40)+SUMIFS(AJUSTE!$D:$D,AJUSTE!$B:$B,$B169,AJUSTE!$H:$H,G$40)</f>
        <v>0</v>
      </c>
      <c r="I169" s="161">
        <f>H169+SUMIFS(ENTRADAS!$D:$D,ENTRADAS!$B:$B,$B169,ENTRADAS!$I:$I,H$40)-SUMIFS(SAÍDAS!$D:$D,SAÍDAS!$B:$B,$B169,SAÍDAS!$H:$H,H$40)+SUMIFS(AJUSTE!$D:$D,AJUSTE!$B:$B,$B169,AJUSTE!$H:$H,H$40)</f>
        <v>0</v>
      </c>
      <c r="J169" s="161">
        <f>I169+SUMIFS(ENTRADAS!$D:$D,ENTRADAS!$B:$B,$B169,ENTRADAS!$I:$I,I$40)-SUMIFS(SAÍDAS!$D:$D,SAÍDAS!$B:$B,$B169,SAÍDAS!$H:$H,I$40)+SUMIFS(AJUSTE!$D:$D,AJUSTE!$B:$B,$B169,AJUSTE!$H:$H,I$40)</f>
        <v>0</v>
      </c>
      <c r="K169" s="161">
        <f>J169+SUMIFS(ENTRADAS!$D:$D,ENTRADAS!$B:$B,$B169,ENTRADAS!$I:$I,J$40)-SUMIFS(SAÍDAS!$D:$D,SAÍDAS!$B:$B,$B169,SAÍDAS!$H:$H,J$40)+SUMIFS(AJUSTE!$D:$D,AJUSTE!$B:$B,$B169,AJUSTE!$H:$H,J$40)</f>
        <v>0</v>
      </c>
      <c r="L169" s="161">
        <f>K169+SUMIFS(ENTRADAS!$D:$D,ENTRADAS!$B:$B,$B169,ENTRADAS!$I:$I,K$40)-SUMIFS(SAÍDAS!$D:$D,SAÍDAS!$B:$B,$B169,SAÍDAS!$H:$H,K$40)+SUMIFS(AJUSTE!$D:$D,AJUSTE!$B:$B,$B169,AJUSTE!$H:$H,K$40)</f>
        <v>0</v>
      </c>
      <c r="M169" s="161">
        <f>L169+SUMIFS(ENTRADAS!$D:$D,ENTRADAS!$B:$B,$B169,ENTRADAS!$I:$I,L$40)-SUMIFS(SAÍDAS!$D:$D,SAÍDAS!$B:$B,$B169,SAÍDAS!$H:$H,L$40)+SUMIFS(AJUSTE!$D:$D,AJUSTE!$B:$B,$B169,AJUSTE!$H:$H,L$40)</f>
        <v>0</v>
      </c>
      <c r="N169" s="161">
        <f>M169+SUMIFS(ENTRADAS!$D:$D,ENTRADAS!$B:$B,$B169,ENTRADAS!$I:$I,M$40)-SUMIFS(SAÍDAS!$D:$D,SAÍDAS!$B:$B,$B169,SAÍDAS!$H:$H,M$40)+SUMIFS(AJUSTE!$D:$D,AJUSTE!$B:$B,$B169,AJUSTE!$H:$H,M$40)</f>
        <v>0</v>
      </c>
      <c r="P169" s="160">
        <f>CADASTRO!A133</f>
        <v>0</v>
      </c>
      <c r="Q169" s="160">
        <f>CADASTRO!B133</f>
        <v>0</v>
      </c>
      <c r="R169" s="161">
        <f ca="1">IF(R$39&gt;=$AD$39,0,SUMIFS(SAÍDAS!$D:$D,SAÍDAS!$B:$B,Base!$Q169,SAÍDAS!$H:$H,Base!R$40))</f>
        <v>0</v>
      </c>
      <c r="S169" s="161">
        <f ca="1">IF(S$39&gt;=$AD$39,0,SUMIFS(SAÍDAS!$D:$D,SAÍDAS!$B:$B,Base!$Q169,SAÍDAS!$H:$H,Base!S$40))</f>
        <v>0</v>
      </c>
      <c r="T169" s="161">
        <f ca="1">IF(T$39&gt;=$AD$39,0,SUMIFS(SAÍDAS!$D:$D,SAÍDAS!$B:$B,Base!$Q169,SAÍDAS!$H:$H,Base!T$40))</f>
        <v>0</v>
      </c>
      <c r="U169" s="161">
        <f ca="1">IF(U$39&gt;=$AD$39,0,SUMIFS(SAÍDAS!$D:$D,SAÍDAS!$B:$B,Base!$Q169,SAÍDAS!$H:$H,Base!U$40))</f>
        <v>0</v>
      </c>
      <c r="V169" s="161">
        <f ca="1">IF(V$39&gt;=$AD$39,0,SUMIFS(SAÍDAS!$D:$D,SAÍDAS!$B:$B,Base!$Q169,SAÍDAS!$H:$H,Base!V$40))</f>
        <v>0</v>
      </c>
      <c r="W169" s="161">
        <f ca="1">IF(W$39&gt;=$AD$39,0,SUMIFS(SAÍDAS!$D:$D,SAÍDAS!$B:$B,Base!$Q169,SAÍDAS!$H:$H,Base!W$40))</f>
        <v>0</v>
      </c>
      <c r="X169" s="161">
        <f ca="1">IF(X$39&gt;=$AD$39,0,SUMIFS(SAÍDAS!$D:$D,SAÍDAS!$B:$B,Base!$Q169,SAÍDAS!$H:$H,Base!X$40))</f>
        <v>0</v>
      </c>
      <c r="Y169" s="161">
        <f ca="1">IF(Y$39&gt;=$AD$39,0,SUMIFS(SAÍDAS!$D:$D,SAÍDAS!$B:$B,Base!$Q169,SAÍDAS!$H:$H,Base!Y$40))</f>
        <v>0</v>
      </c>
      <c r="Z169" s="161">
        <f ca="1">IF(Z$39&gt;=$AD$39,0,SUMIFS(SAÍDAS!$D:$D,SAÍDAS!$B:$B,Base!$Q169,SAÍDAS!$H:$H,Base!Z$40))</f>
        <v>0</v>
      </c>
      <c r="AA169" s="161">
        <f ca="1">IF(AA$39&gt;=$AD$39,0,SUMIFS(SAÍDAS!$D:$D,SAÍDAS!$B:$B,Base!$Q169,SAÍDAS!$H:$H,Base!AA$40))</f>
        <v>0</v>
      </c>
      <c r="AB169" s="161">
        <f ca="1">IF(AB$39&gt;=$AD$39,0,SUMIFS(SAÍDAS!$D:$D,SAÍDAS!$B:$B,Base!$Q169,SAÍDAS!$H:$H,Base!AB$40))</f>
        <v>0</v>
      </c>
      <c r="AC169" s="161">
        <f ca="1">IF(AC$39&gt;=$AD$39,0,SUMIFS(SAÍDAS!$D:$D,SAÍDAS!$B:$B,Base!$Q169,SAÍDAS!$H:$H,Base!AC$40))</f>
        <v>0</v>
      </c>
      <c r="AD169" s="160">
        <f t="shared" ca="1" si="9"/>
        <v>0</v>
      </c>
    </row>
    <row r="170" spans="1:30" x14ac:dyDescent="0.25">
      <c r="A170" s="160">
        <f>CADASTRO!A134</f>
        <v>0</v>
      </c>
      <c r="B170" s="160">
        <f>CADASTRO!B134</f>
        <v>0</v>
      </c>
      <c r="C170" s="161">
        <f>CADASTRO!D134</f>
        <v>0</v>
      </c>
      <c r="D170" s="161">
        <f>C170+SUMIFS(ENTRADAS!$D:$D,ENTRADAS!$B:$B,$B170,ENTRADAS!$I:$I,C$40)-SUMIFS(SAÍDAS!$D:$D,SAÍDAS!$B:$B,$B170,SAÍDAS!$H:$H,C$40)+SUMIFS(AJUSTE!$D:$D,AJUSTE!$B:$B,$B170,AJUSTE!$H:$H,C$40)</f>
        <v>0</v>
      </c>
      <c r="E170" s="161">
        <f>D170+SUMIFS(ENTRADAS!$D:$D,ENTRADAS!$B:$B,$B170,ENTRADAS!$I:$I,D$40)-SUMIFS(SAÍDAS!$D:$D,SAÍDAS!$B:$B,$B170,SAÍDAS!$H:$H,D$40)+SUMIFS(AJUSTE!$D:$D,AJUSTE!$B:$B,$B170,AJUSTE!$H:$H,D$40)</f>
        <v>0</v>
      </c>
      <c r="F170" s="161">
        <f>E170+SUMIFS(ENTRADAS!$D:$D,ENTRADAS!$B:$B,$B170,ENTRADAS!$I:$I,E$40)-SUMIFS(SAÍDAS!$D:$D,SAÍDAS!$B:$B,$B170,SAÍDAS!$H:$H,E$40)+SUMIFS(AJUSTE!$D:$D,AJUSTE!$B:$B,$B170,AJUSTE!$H:$H,E$40)</f>
        <v>0</v>
      </c>
      <c r="G170" s="161">
        <f>F170+SUMIFS(ENTRADAS!$D:$D,ENTRADAS!$B:$B,$B170,ENTRADAS!$I:$I,F$40)-SUMIFS(SAÍDAS!$D:$D,SAÍDAS!$B:$B,$B170,SAÍDAS!$H:$H,F$40)+SUMIFS(AJUSTE!$D:$D,AJUSTE!$B:$B,$B170,AJUSTE!$H:$H,F$40)</f>
        <v>0</v>
      </c>
      <c r="H170" s="161">
        <f>G170+SUMIFS(ENTRADAS!$D:$D,ENTRADAS!$B:$B,$B170,ENTRADAS!$I:$I,G$40)-SUMIFS(SAÍDAS!$D:$D,SAÍDAS!$B:$B,$B170,SAÍDAS!$H:$H,G$40)+SUMIFS(AJUSTE!$D:$D,AJUSTE!$B:$B,$B170,AJUSTE!$H:$H,G$40)</f>
        <v>0</v>
      </c>
      <c r="I170" s="161">
        <f>H170+SUMIFS(ENTRADAS!$D:$D,ENTRADAS!$B:$B,$B170,ENTRADAS!$I:$I,H$40)-SUMIFS(SAÍDAS!$D:$D,SAÍDAS!$B:$B,$B170,SAÍDAS!$H:$H,H$40)+SUMIFS(AJUSTE!$D:$D,AJUSTE!$B:$B,$B170,AJUSTE!$H:$H,H$40)</f>
        <v>0</v>
      </c>
      <c r="J170" s="161">
        <f>I170+SUMIFS(ENTRADAS!$D:$D,ENTRADAS!$B:$B,$B170,ENTRADAS!$I:$I,I$40)-SUMIFS(SAÍDAS!$D:$D,SAÍDAS!$B:$B,$B170,SAÍDAS!$H:$H,I$40)+SUMIFS(AJUSTE!$D:$D,AJUSTE!$B:$B,$B170,AJUSTE!$H:$H,I$40)</f>
        <v>0</v>
      </c>
      <c r="K170" s="161">
        <f>J170+SUMIFS(ENTRADAS!$D:$D,ENTRADAS!$B:$B,$B170,ENTRADAS!$I:$I,J$40)-SUMIFS(SAÍDAS!$D:$D,SAÍDAS!$B:$B,$B170,SAÍDAS!$H:$H,J$40)+SUMIFS(AJUSTE!$D:$D,AJUSTE!$B:$B,$B170,AJUSTE!$H:$H,J$40)</f>
        <v>0</v>
      </c>
      <c r="L170" s="161">
        <f>K170+SUMIFS(ENTRADAS!$D:$D,ENTRADAS!$B:$B,$B170,ENTRADAS!$I:$I,K$40)-SUMIFS(SAÍDAS!$D:$D,SAÍDAS!$B:$B,$B170,SAÍDAS!$H:$H,K$40)+SUMIFS(AJUSTE!$D:$D,AJUSTE!$B:$B,$B170,AJUSTE!$H:$H,K$40)</f>
        <v>0</v>
      </c>
      <c r="M170" s="161">
        <f>L170+SUMIFS(ENTRADAS!$D:$D,ENTRADAS!$B:$B,$B170,ENTRADAS!$I:$I,L$40)-SUMIFS(SAÍDAS!$D:$D,SAÍDAS!$B:$B,$B170,SAÍDAS!$H:$H,L$40)+SUMIFS(AJUSTE!$D:$D,AJUSTE!$B:$B,$B170,AJUSTE!$H:$H,L$40)</f>
        <v>0</v>
      </c>
      <c r="N170" s="161">
        <f>M170+SUMIFS(ENTRADAS!$D:$D,ENTRADAS!$B:$B,$B170,ENTRADAS!$I:$I,M$40)-SUMIFS(SAÍDAS!$D:$D,SAÍDAS!$B:$B,$B170,SAÍDAS!$H:$H,M$40)+SUMIFS(AJUSTE!$D:$D,AJUSTE!$B:$B,$B170,AJUSTE!$H:$H,M$40)</f>
        <v>0</v>
      </c>
      <c r="P170" s="160">
        <f>CADASTRO!A134</f>
        <v>0</v>
      </c>
      <c r="Q170" s="160">
        <f>CADASTRO!B134</f>
        <v>0</v>
      </c>
      <c r="R170" s="161">
        <f ca="1">IF(R$39&gt;=$AD$39,0,SUMIFS(SAÍDAS!$D:$D,SAÍDAS!$B:$B,Base!$Q170,SAÍDAS!$H:$H,Base!R$40))</f>
        <v>0</v>
      </c>
      <c r="S170" s="161">
        <f ca="1">IF(S$39&gt;=$AD$39,0,SUMIFS(SAÍDAS!$D:$D,SAÍDAS!$B:$B,Base!$Q170,SAÍDAS!$H:$H,Base!S$40))</f>
        <v>0</v>
      </c>
      <c r="T170" s="161">
        <f ca="1">IF(T$39&gt;=$AD$39,0,SUMIFS(SAÍDAS!$D:$D,SAÍDAS!$B:$B,Base!$Q170,SAÍDAS!$H:$H,Base!T$40))</f>
        <v>0</v>
      </c>
      <c r="U170" s="161">
        <f ca="1">IF(U$39&gt;=$AD$39,0,SUMIFS(SAÍDAS!$D:$D,SAÍDAS!$B:$B,Base!$Q170,SAÍDAS!$H:$H,Base!U$40))</f>
        <v>0</v>
      </c>
      <c r="V170" s="161">
        <f ca="1">IF(V$39&gt;=$AD$39,0,SUMIFS(SAÍDAS!$D:$D,SAÍDAS!$B:$B,Base!$Q170,SAÍDAS!$H:$H,Base!V$40))</f>
        <v>0</v>
      </c>
      <c r="W170" s="161">
        <f ca="1">IF(W$39&gt;=$AD$39,0,SUMIFS(SAÍDAS!$D:$D,SAÍDAS!$B:$B,Base!$Q170,SAÍDAS!$H:$H,Base!W$40))</f>
        <v>0</v>
      </c>
      <c r="X170" s="161">
        <f ca="1">IF(X$39&gt;=$AD$39,0,SUMIFS(SAÍDAS!$D:$D,SAÍDAS!$B:$B,Base!$Q170,SAÍDAS!$H:$H,Base!X$40))</f>
        <v>0</v>
      </c>
      <c r="Y170" s="161">
        <f ca="1">IF(Y$39&gt;=$AD$39,0,SUMIFS(SAÍDAS!$D:$D,SAÍDAS!$B:$B,Base!$Q170,SAÍDAS!$H:$H,Base!Y$40))</f>
        <v>0</v>
      </c>
      <c r="Z170" s="161">
        <f ca="1">IF(Z$39&gt;=$AD$39,0,SUMIFS(SAÍDAS!$D:$D,SAÍDAS!$B:$B,Base!$Q170,SAÍDAS!$H:$H,Base!Z$40))</f>
        <v>0</v>
      </c>
      <c r="AA170" s="161">
        <f ca="1">IF(AA$39&gt;=$AD$39,0,SUMIFS(SAÍDAS!$D:$D,SAÍDAS!$B:$B,Base!$Q170,SAÍDAS!$H:$H,Base!AA$40))</f>
        <v>0</v>
      </c>
      <c r="AB170" s="161">
        <f ca="1">IF(AB$39&gt;=$AD$39,0,SUMIFS(SAÍDAS!$D:$D,SAÍDAS!$B:$B,Base!$Q170,SAÍDAS!$H:$H,Base!AB$40))</f>
        <v>0</v>
      </c>
      <c r="AC170" s="161">
        <f ca="1">IF(AC$39&gt;=$AD$39,0,SUMIFS(SAÍDAS!$D:$D,SAÍDAS!$B:$B,Base!$Q170,SAÍDAS!$H:$H,Base!AC$40))</f>
        <v>0</v>
      </c>
      <c r="AD170" s="160">
        <f t="shared" ref="AD170:AD233" ca="1" si="10">IFERROR(AVERAGEIF(R170:AC170,"&gt;0",R170:AC170),0)</f>
        <v>0</v>
      </c>
    </row>
    <row r="171" spans="1:30" x14ac:dyDescent="0.25">
      <c r="A171" s="160">
        <f>CADASTRO!A135</f>
        <v>0</v>
      </c>
      <c r="B171" s="160">
        <f>CADASTRO!B135</f>
        <v>0</v>
      </c>
      <c r="C171" s="161">
        <f>CADASTRO!D135</f>
        <v>0</v>
      </c>
      <c r="D171" s="161">
        <f>C171+SUMIFS(ENTRADAS!$D:$D,ENTRADAS!$B:$B,$B171,ENTRADAS!$I:$I,C$40)-SUMIFS(SAÍDAS!$D:$D,SAÍDAS!$B:$B,$B171,SAÍDAS!$H:$H,C$40)+SUMIFS(AJUSTE!$D:$D,AJUSTE!$B:$B,$B171,AJUSTE!$H:$H,C$40)</f>
        <v>0</v>
      </c>
      <c r="E171" s="161">
        <f>D171+SUMIFS(ENTRADAS!$D:$D,ENTRADAS!$B:$B,$B171,ENTRADAS!$I:$I,D$40)-SUMIFS(SAÍDAS!$D:$D,SAÍDAS!$B:$B,$B171,SAÍDAS!$H:$H,D$40)+SUMIFS(AJUSTE!$D:$D,AJUSTE!$B:$B,$B171,AJUSTE!$H:$H,D$40)</f>
        <v>0</v>
      </c>
      <c r="F171" s="161">
        <f>E171+SUMIFS(ENTRADAS!$D:$D,ENTRADAS!$B:$B,$B171,ENTRADAS!$I:$I,E$40)-SUMIFS(SAÍDAS!$D:$D,SAÍDAS!$B:$B,$B171,SAÍDAS!$H:$H,E$40)+SUMIFS(AJUSTE!$D:$D,AJUSTE!$B:$B,$B171,AJUSTE!$H:$H,E$40)</f>
        <v>0</v>
      </c>
      <c r="G171" s="161">
        <f>F171+SUMIFS(ENTRADAS!$D:$D,ENTRADAS!$B:$B,$B171,ENTRADAS!$I:$I,F$40)-SUMIFS(SAÍDAS!$D:$D,SAÍDAS!$B:$B,$B171,SAÍDAS!$H:$H,F$40)+SUMIFS(AJUSTE!$D:$D,AJUSTE!$B:$B,$B171,AJUSTE!$H:$H,F$40)</f>
        <v>0</v>
      </c>
      <c r="H171" s="161">
        <f>G171+SUMIFS(ENTRADAS!$D:$D,ENTRADAS!$B:$B,$B171,ENTRADAS!$I:$I,G$40)-SUMIFS(SAÍDAS!$D:$D,SAÍDAS!$B:$B,$B171,SAÍDAS!$H:$H,G$40)+SUMIFS(AJUSTE!$D:$D,AJUSTE!$B:$B,$B171,AJUSTE!$H:$H,G$40)</f>
        <v>0</v>
      </c>
      <c r="I171" s="161">
        <f>H171+SUMIFS(ENTRADAS!$D:$D,ENTRADAS!$B:$B,$B171,ENTRADAS!$I:$I,H$40)-SUMIFS(SAÍDAS!$D:$D,SAÍDAS!$B:$B,$B171,SAÍDAS!$H:$H,H$40)+SUMIFS(AJUSTE!$D:$D,AJUSTE!$B:$B,$B171,AJUSTE!$H:$H,H$40)</f>
        <v>0</v>
      </c>
      <c r="J171" s="161">
        <f>I171+SUMIFS(ENTRADAS!$D:$D,ENTRADAS!$B:$B,$B171,ENTRADAS!$I:$I,I$40)-SUMIFS(SAÍDAS!$D:$D,SAÍDAS!$B:$B,$B171,SAÍDAS!$H:$H,I$40)+SUMIFS(AJUSTE!$D:$D,AJUSTE!$B:$B,$B171,AJUSTE!$H:$H,I$40)</f>
        <v>0</v>
      </c>
      <c r="K171" s="161">
        <f>J171+SUMIFS(ENTRADAS!$D:$D,ENTRADAS!$B:$B,$B171,ENTRADAS!$I:$I,J$40)-SUMIFS(SAÍDAS!$D:$D,SAÍDAS!$B:$B,$B171,SAÍDAS!$H:$H,J$40)+SUMIFS(AJUSTE!$D:$D,AJUSTE!$B:$B,$B171,AJUSTE!$H:$H,J$40)</f>
        <v>0</v>
      </c>
      <c r="L171" s="161">
        <f>K171+SUMIFS(ENTRADAS!$D:$D,ENTRADAS!$B:$B,$B171,ENTRADAS!$I:$I,K$40)-SUMIFS(SAÍDAS!$D:$D,SAÍDAS!$B:$B,$B171,SAÍDAS!$H:$H,K$40)+SUMIFS(AJUSTE!$D:$D,AJUSTE!$B:$B,$B171,AJUSTE!$H:$H,K$40)</f>
        <v>0</v>
      </c>
      <c r="M171" s="161">
        <f>L171+SUMIFS(ENTRADAS!$D:$D,ENTRADAS!$B:$B,$B171,ENTRADAS!$I:$I,L$40)-SUMIFS(SAÍDAS!$D:$D,SAÍDAS!$B:$B,$B171,SAÍDAS!$H:$H,L$40)+SUMIFS(AJUSTE!$D:$D,AJUSTE!$B:$B,$B171,AJUSTE!$H:$H,L$40)</f>
        <v>0</v>
      </c>
      <c r="N171" s="161">
        <f>M171+SUMIFS(ENTRADAS!$D:$D,ENTRADAS!$B:$B,$B171,ENTRADAS!$I:$I,M$40)-SUMIFS(SAÍDAS!$D:$D,SAÍDAS!$B:$B,$B171,SAÍDAS!$H:$H,M$40)+SUMIFS(AJUSTE!$D:$D,AJUSTE!$B:$B,$B171,AJUSTE!$H:$H,M$40)</f>
        <v>0</v>
      </c>
      <c r="P171" s="160">
        <f>CADASTRO!A135</f>
        <v>0</v>
      </c>
      <c r="Q171" s="160">
        <f>CADASTRO!B135</f>
        <v>0</v>
      </c>
      <c r="R171" s="161">
        <f ca="1">IF(R$39&gt;=$AD$39,0,SUMIFS(SAÍDAS!$D:$D,SAÍDAS!$B:$B,Base!$Q171,SAÍDAS!$H:$H,Base!R$40))</f>
        <v>0</v>
      </c>
      <c r="S171" s="161">
        <f ca="1">IF(S$39&gt;=$AD$39,0,SUMIFS(SAÍDAS!$D:$D,SAÍDAS!$B:$B,Base!$Q171,SAÍDAS!$H:$H,Base!S$40))</f>
        <v>0</v>
      </c>
      <c r="T171" s="161">
        <f ca="1">IF(T$39&gt;=$AD$39,0,SUMIFS(SAÍDAS!$D:$D,SAÍDAS!$B:$B,Base!$Q171,SAÍDAS!$H:$H,Base!T$40))</f>
        <v>0</v>
      </c>
      <c r="U171" s="161">
        <f ca="1">IF(U$39&gt;=$AD$39,0,SUMIFS(SAÍDAS!$D:$D,SAÍDAS!$B:$B,Base!$Q171,SAÍDAS!$H:$H,Base!U$40))</f>
        <v>0</v>
      </c>
      <c r="V171" s="161">
        <f ca="1">IF(V$39&gt;=$AD$39,0,SUMIFS(SAÍDAS!$D:$D,SAÍDAS!$B:$B,Base!$Q171,SAÍDAS!$H:$H,Base!V$40))</f>
        <v>0</v>
      </c>
      <c r="W171" s="161">
        <f ca="1">IF(W$39&gt;=$AD$39,0,SUMIFS(SAÍDAS!$D:$D,SAÍDAS!$B:$B,Base!$Q171,SAÍDAS!$H:$H,Base!W$40))</f>
        <v>0</v>
      </c>
      <c r="X171" s="161">
        <f ca="1">IF(X$39&gt;=$AD$39,0,SUMIFS(SAÍDAS!$D:$D,SAÍDAS!$B:$B,Base!$Q171,SAÍDAS!$H:$H,Base!X$40))</f>
        <v>0</v>
      </c>
      <c r="Y171" s="161">
        <f ca="1">IF(Y$39&gt;=$AD$39,0,SUMIFS(SAÍDAS!$D:$D,SAÍDAS!$B:$B,Base!$Q171,SAÍDAS!$H:$H,Base!Y$40))</f>
        <v>0</v>
      </c>
      <c r="Z171" s="161">
        <f ca="1">IF(Z$39&gt;=$AD$39,0,SUMIFS(SAÍDAS!$D:$D,SAÍDAS!$B:$B,Base!$Q171,SAÍDAS!$H:$H,Base!Z$40))</f>
        <v>0</v>
      </c>
      <c r="AA171" s="161">
        <f ca="1">IF(AA$39&gt;=$AD$39,0,SUMIFS(SAÍDAS!$D:$D,SAÍDAS!$B:$B,Base!$Q171,SAÍDAS!$H:$H,Base!AA$40))</f>
        <v>0</v>
      </c>
      <c r="AB171" s="161">
        <f ca="1">IF(AB$39&gt;=$AD$39,0,SUMIFS(SAÍDAS!$D:$D,SAÍDAS!$B:$B,Base!$Q171,SAÍDAS!$H:$H,Base!AB$40))</f>
        <v>0</v>
      </c>
      <c r="AC171" s="161">
        <f ca="1">IF(AC$39&gt;=$AD$39,0,SUMIFS(SAÍDAS!$D:$D,SAÍDAS!$B:$B,Base!$Q171,SAÍDAS!$H:$H,Base!AC$40))</f>
        <v>0</v>
      </c>
      <c r="AD171" s="160">
        <f t="shared" ca="1" si="10"/>
        <v>0</v>
      </c>
    </row>
    <row r="172" spans="1:30" x14ac:dyDescent="0.25">
      <c r="A172" s="160">
        <f>CADASTRO!A136</f>
        <v>0</v>
      </c>
      <c r="B172" s="160">
        <f>CADASTRO!B136</f>
        <v>0</v>
      </c>
      <c r="C172" s="161">
        <f>CADASTRO!D136</f>
        <v>0</v>
      </c>
      <c r="D172" s="161">
        <f>C172+SUMIFS(ENTRADAS!$D:$D,ENTRADAS!$B:$B,$B172,ENTRADAS!$I:$I,C$40)-SUMIFS(SAÍDAS!$D:$D,SAÍDAS!$B:$B,$B172,SAÍDAS!$H:$H,C$40)+SUMIFS(AJUSTE!$D:$D,AJUSTE!$B:$B,$B172,AJUSTE!$H:$H,C$40)</f>
        <v>0</v>
      </c>
      <c r="E172" s="161">
        <f>D172+SUMIFS(ENTRADAS!$D:$D,ENTRADAS!$B:$B,$B172,ENTRADAS!$I:$I,D$40)-SUMIFS(SAÍDAS!$D:$D,SAÍDAS!$B:$B,$B172,SAÍDAS!$H:$H,D$40)+SUMIFS(AJUSTE!$D:$D,AJUSTE!$B:$B,$B172,AJUSTE!$H:$H,D$40)</f>
        <v>0</v>
      </c>
      <c r="F172" s="161">
        <f>E172+SUMIFS(ENTRADAS!$D:$D,ENTRADAS!$B:$B,$B172,ENTRADAS!$I:$I,E$40)-SUMIFS(SAÍDAS!$D:$D,SAÍDAS!$B:$B,$B172,SAÍDAS!$H:$H,E$40)+SUMIFS(AJUSTE!$D:$D,AJUSTE!$B:$B,$B172,AJUSTE!$H:$H,E$40)</f>
        <v>0</v>
      </c>
      <c r="G172" s="161">
        <f>F172+SUMIFS(ENTRADAS!$D:$D,ENTRADAS!$B:$B,$B172,ENTRADAS!$I:$I,F$40)-SUMIFS(SAÍDAS!$D:$D,SAÍDAS!$B:$B,$B172,SAÍDAS!$H:$H,F$40)+SUMIFS(AJUSTE!$D:$D,AJUSTE!$B:$B,$B172,AJUSTE!$H:$H,F$40)</f>
        <v>0</v>
      </c>
      <c r="H172" s="161">
        <f>G172+SUMIFS(ENTRADAS!$D:$D,ENTRADAS!$B:$B,$B172,ENTRADAS!$I:$I,G$40)-SUMIFS(SAÍDAS!$D:$D,SAÍDAS!$B:$B,$B172,SAÍDAS!$H:$H,G$40)+SUMIFS(AJUSTE!$D:$D,AJUSTE!$B:$B,$B172,AJUSTE!$H:$H,G$40)</f>
        <v>0</v>
      </c>
      <c r="I172" s="161">
        <f>H172+SUMIFS(ENTRADAS!$D:$D,ENTRADAS!$B:$B,$B172,ENTRADAS!$I:$I,H$40)-SUMIFS(SAÍDAS!$D:$D,SAÍDAS!$B:$B,$B172,SAÍDAS!$H:$H,H$40)+SUMIFS(AJUSTE!$D:$D,AJUSTE!$B:$B,$B172,AJUSTE!$H:$H,H$40)</f>
        <v>0</v>
      </c>
      <c r="J172" s="161">
        <f>I172+SUMIFS(ENTRADAS!$D:$D,ENTRADAS!$B:$B,$B172,ENTRADAS!$I:$I,I$40)-SUMIFS(SAÍDAS!$D:$D,SAÍDAS!$B:$B,$B172,SAÍDAS!$H:$H,I$40)+SUMIFS(AJUSTE!$D:$D,AJUSTE!$B:$B,$B172,AJUSTE!$H:$H,I$40)</f>
        <v>0</v>
      </c>
      <c r="K172" s="161">
        <f>J172+SUMIFS(ENTRADAS!$D:$D,ENTRADAS!$B:$B,$B172,ENTRADAS!$I:$I,J$40)-SUMIFS(SAÍDAS!$D:$D,SAÍDAS!$B:$B,$B172,SAÍDAS!$H:$H,J$40)+SUMIFS(AJUSTE!$D:$D,AJUSTE!$B:$B,$B172,AJUSTE!$H:$H,J$40)</f>
        <v>0</v>
      </c>
      <c r="L172" s="161">
        <f>K172+SUMIFS(ENTRADAS!$D:$D,ENTRADAS!$B:$B,$B172,ENTRADAS!$I:$I,K$40)-SUMIFS(SAÍDAS!$D:$D,SAÍDAS!$B:$B,$B172,SAÍDAS!$H:$H,K$40)+SUMIFS(AJUSTE!$D:$D,AJUSTE!$B:$B,$B172,AJUSTE!$H:$H,K$40)</f>
        <v>0</v>
      </c>
      <c r="M172" s="161">
        <f>L172+SUMIFS(ENTRADAS!$D:$D,ENTRADAS!$B:$B,$B172,ENTRADAS!$I:$I,L$40)-SUMIFS(SAÍDAS!$D:$D,SAÍDAS!$B:$B,$B172,SAÍDAS!$H:$H,L$40)+SUMIFS(AJUSTE!$D:$D,AJUSTE!$B:$B,$B172,AJUSTE!$H:$H,L$40)</f>
        <v>0</v>
      </c>
      <c r="N172" s="161">
        <f>M172+SUMIFS(ENTRADAS!$D:$D,ENTRADAS!$B:$B,$B172,ENTRADAS!$I:$I,M$40)-SUMIFS(SAÍDAS!$D:$D,SAÍDAS!$B:$B,$B172,SAÍDAS!$H:$H,M$40)+SUMIFS(AJUSTE!$D:$D,AJUSTE!$B:$B,$B172,AJUSTE!$H:$H,M$40)</f>
        <v>0</v>
      </c>
      <c r="P172" s="160">
        <f>CADASTRO!A136</f>
        <v>0</v>
      </c>
      <c r="Q172" s="160">
        <f>CADASTRO!B136</f>
        <v>0</v>
      </c>
      <c r="R172" s="161">
        <f ca="1">IF(R$39&gt;=$AD$39,0,SUMIFS(SAÍDAS!$D:$D,SAÍDAS!$B:$B,Base!$Q172,SAÍDAS!$H:$H,Base!R$40))</f>
        <v>0</v>
      </c>
      <c r="S172" s="161">
        <f ca="1">IF(S$39&gt;=$AD$39,0,SUMIFS(SAÍDAS!$D:$D,SAÍDAS!$B:$B,Base!$Q172,SAÍDAS!$H:$H,Base!S$40))</f>
        <v>0</v>
      </c>
      <c r="T172" s="161">
        <f ca="1">IF(T$39&gt;=$AD$39,0,SUMIFS(SAÍDAS!$D:$D,SAÍDAS!$B:$B,Base!$Q172,SAÍDAS!$H:$H,Base!T$40))</f>
        <v>0</v>
      </c>
      <c r="U172" s="161">
        <f ca="1">IF(U$39&gt;=$AD$39,0,SUMIFS(SAÍDAS!$D:$D,SAÍDAS!$B:$B,Base!$Q172,SAÍDAS!$H:$H,Base!U$40))</f>
        <v>0</v>
      </c>
      <c r="V172" s="161">
        <f ca="1">IF(V$39&gt;=$AD$39,0,SUMIFS(SAÍDAS!$D:$D,SAÍDAS!$B:$B,Base!$Q172,SAÍDAS!$H:$H,Base!V$40))</f>
        <v>0</v>
      </c>
      <c r="W172" s="161">
        <f ca="1">IF(W$39&gt;=$AD$39,0,SUMIFS(SAÍDAS!$D:$D,SAÍDAS!$B:$B,Base!$Q172,SAÍDAS!$H:$H,Base!W$40))</f>
        <v>0</v>
      </c>
      <c r="X172" s="161">
        <f ca="1">IF(X$39&gt;=$AD$39,0,SUMIFS(SAÍDAS!$D:$D,SAÍDAS!$B:$B,Base!$Q172,SAÍDAS!$H:$H,Base!X$40))</f>
        <v>0</v>
      </c>
      <c r="Y172" s="161">
        <f ca="1">IF(Y$39&gt;=$AD$39,0,SUMIFS(SAÍDAS!$D:$D,SAÍDAS!$B:$B,Base!$Q172,SAÍDAS!$H:$H,Base!Y$40))</f>
        <v>0</v>
      </c>
      <c r="Z172" s="161">
        <f ca="1">IF(Z$39&gt;=$AD$39,0,SUMIFS(SAÍDAS!$D:$D,SAÍDAS!$B:$B,Base!$Q172,SAÍDAS!$H:$H,Base!Z$40))</f>
        <v>0</v>
      </c>
      <c r="AA172" s="161">
        <f ca="1">IF(AA$39&gt;=$AD$39,0,SUMIFS(SAÍDAS!$D:$D,SAÍDAS!$B:$B,Base!$Q172,SAÍDAS!$H:$H,Base!AA$40))</f>
        <v>0</v>
      </c>
      <c r="AB172" s="161">
        <f ca="1">IF(AB$39&gt;=$AD$39,0,SUMIFS(SAÍDAS!$D:$D,SAÍDAS!$B:$B,Base!$Q172,SAÍDAS!$H:$H,Base!AB$40))</f>
        <v>0</v>
      </c>
      <c r="AC172" s="161">
        <f ca="1">IF(AC$39&gt;=$AD$39,0,SUMIFS(SAÍDAS!$D:$D,SAÍDAS!$B:$B,Base!$Q172,SAÍDAS!$H:$H,Base!AC$40))</f>
        <v>0</v>
      </c>
      <c r="AD172" s="160">
        <f t="shared" ca="1" si="10"/>
        <v>0</v>
      </c>
    </row>
    <row r="173" spans="1:30" x14ac:dyDescent="0.25">
      <c r="A173" s="160">
        <f>CADASTRO!A137</f>
        <v>0</v>
      </c>
      <c r="B173" s="160">
        <f>CADASTRO!B137</f>
        <v>0</v>
      </c>
      <c r="C173" s="161">
        <f>CADASTRO!D137</f>
        <v>0</v>
      </c>
      <c r="D173" s="161">
        <f>C173+SUMIFS(ENTRADAS!$D:$D,ENTRADAS!$B:$B,$B173,ENTRADAS!$I:$I,C$40)-SUMIFS(SAÍDAS!$D:$D,SAÍDAS!$B:$B,$B173,SAÍDAS!$H:$H,C$40)+SUMIFS(AJUSTE!$D:$D,AJUSTE!$B:$B,$B173,AJUSTE!$H:$H,C$40)</f>
        <v>0</v>
      </c>
      <c r="E173" s="161">
        <f>D173+SUMIFS(ENTRADAS!$D:$D,ENTRADAS!$B:$B,$B173,ENTRADAS!$I:$I,D$40)-SUMIFS(SAÍDAS!$D:$D,SAÍDAS!$B:$B,$B173,SAÍDAS!$H:$H,D$40)+SUMIFS(AJUSTE!$D:$D,AJUSTE!$B:$B,$B173,AJUSTE!$H:$H,D$40)</f>
        <v>0</v>
      </c>
      <c r="F173" s="161">
        <f>E173+SUMIFS(ENTRADAS!$D:$D,ENTRADAS!$B:$B,$B173,ENTRADAS!$I:$I,E$40)-SUMIFS(SAÍDAS!$D:$D,SAÍDAS!$B:$B,$B173,SAÍDAS!$H:$H,E$40)+SUMIFS(AJUSTE!$D:$D,AJUSTE!$B:$B,$B173,AJUSTE!$H:$H,E$40)</f>
        <v>0</v>
      </c>
      <c r="G173" s="161">
        <f>F173+SUMIFS(ENTRADAS!$D:$D,ENTRADAS!$B:$B,$B173,ENTRADAS!$I:$I,F$40)-SUMIFS(SAÍDAS!$D:$D,SAÍDAS!$B:$B,$B173,SAÍDAS!$H:$H,F$40)+SUMIFS(AJUSTE!$D:$D,AJUSTE!$B:$B,$B173,AJUSTE!$H:$H,F$40)</f>
        <v>0</v>
      </c>
      <c r="H173" s="161">
        <f>G173+SUMIFS(ENTRADAS!$D:$D,ENTRADAS!$B:$B,$B173,ENTRADAS!$I:$I,G$40)-SUMIFS(SAÍDAS!$D:$D,SAÍDAS!$B:$B,$B173,SAÍDAS!$H:$H,G$40)+SUMIFS(AJUSTE!$D:$D,AJUSTE!$B:$B,$B173,AJUSTE!$H:$H,G$40)</f>
        <v>0</v>
      </c>
      <c r="I173" s="161">
        <f>H173+SUMIFS(ENTRADAS!$D:$D,ENTRADAS!$B:$B,$B173,ENTRADAS!$I:$I,H$40)-SUMIFS(SAÍDAS!$D:$D,SAÍDAS!$B:$B,$B173,SAÍDAS!$H:$H,H$40)+SUMIFS(AJUSTE!$D:$D,AJUSTE!$B:$B,$B173,AJUSTE!$H:$H,H$40)</f>
        <v>0</v>
      </c>
      <c r="J173" s="161">
        <f>I173+SUMIFS(ENTRADAS!$D:$D,ENTRADAS!$B:$B,$B173,ENTRADAS!$I:$I,I$40)-SUMIFS(SAÍDAS!$D:$D,SAÍDAS!$B:$B,$B173,SAÍDAS!$H:$H,I$40)+SUMIFS(AJUSTE!$D:$D,AJUSTE!$B:$B,$B173,AJUSTE!$H:$H,I$40)</f>
        <v>0</v>
      </c>
      <c r="K173" s="161">
        <f>J173+SUMIFS(ENTRADAS!$D:$D,ENTRADAS!$B:$B,$B173,ENTRADAS!$I:$I,J$40)-SUMIFS(SAÍDAS!$D:$D,SAÍDAS!$B:$B,$B173,SAÍDAS!$H:$H,J$40)+SUMIFS(AJUSTE!$D:$D,AJUSTE!$B:$B,$B173,AJUSTE!$H:$H,J$40)</f>
        <v>0</v>
      </c>
      <c r="L173" s="161">
        <f>K173+SUMIFS(ENTRADAS!$D:$D,ENTRADAS!$B:$B,$B173,ENTRADAS!$I:$I,K$40)-SUMIFS(SAÍDAS!$D:$D,SAÍDAS!$B:$B,$B173,SAÍDAS!$H:$H,K$40)+SUMIFS(AJUSTE!$D:$D,AJUSTE!$B:$B,$B173,AJUSTE!$H:$H,K$40)</f>
        <v>0</v>
      </c>
      <c r="M173" s="161">
        <f>L173+SUMIFS(ENTRADAS!$D:$D,ENTRADAS!$B:$B,$B173,ENTRADAS!$I:$I,L$40)-SUMIFS(SAÍDAS!$D:$D,SAÍDAS!$B:$B,$B173,SAÍDAS!$H:$H,L$40)+SUMIFS(AJUSTE!$D:$D,AJUSTE!$B:$B,$B173,AJUSTE!$H:$H,L$40)</f>
        <v>0</v>
      </c>
      <c r="N173" s="161">
        <f>M173+SUMIFS(ENTRADAS!$D:$D,ENTRADAS!$B:$B,$B173,ENTRADAS!$I:$I,M$40)-SUMIFS(SAÍDAS!$D:$D,SAÍDAS!$B:$B,$B173,SAÍDAS!$H:$H,M$40)+SUMIFS(AJUSTE!$D:$D,AJUSTE!$B:$B,$B173,AJUSTE!$H:$H,M$40)</f>
        <v>0</v>
      </c>
      <c r="P173" s="160">
        <f>CADASTRO!A137</f>
        <v>0</v>
      </c>
      <c r="Q173" s="160">
        <f>CADASTRO!B137</f>
        <v>0</v>
      </c>
      <c r="R173" s="161">
        <f ca="1">IF(R$39&gt;=$AD$39,0,SUMIFS(SAÍDAS!$D:$D,SAÍDAS!$B:$B,Base!$Q173,SAÍDAS!$H:$H,Base!R$40))</f>
        <v>0</v>
      </c>
      <c r="S173" s="161">
        <f ca="1">IF(S$39&gt;=$AD$39,0,SUMIFS(SAÍDAS!$D:$D,SAÍDAS!$B:$B,Base!$Q173,SAÍDAS!$H:$H,Base!S$40))</f>
        <v>0</v>
      </c>
      <c r="T173" s="161">
        <f ca="1">IF(T$39&gt;=$AD$39,0,SUMIFS(SAÍDAS!$D:$D,SAÍDAS!$B:$B,Base!$Q173,SAÍDAS!$H:$H,Base!T$40))</f>
        <v>0</v>
      </c>
      <c r="U173" s="161">
        <f ca="1">IF(U$39&gt;=$AD$39,0,SUMIFS(SAÍDAS!$D:$D,SAÍDAS!$B:$B,Base!$Q173,SAÍDAS!$H:$H,Base!U$40))</f>
        <v>0</v>
      </c>
      <c r="V173" s="161">
        <f ca="1">IF(V$39&gt;=$AD$39,0,SUMIFS(SAÍDAS!$D:$D,SAÍDAS!$B:$B,Base!$Q173,SAÍDAS!$H:$H,Base!V$40))</f>
        <v>0</v>
      </c>
      <c r="W173" s="161">
        <f ca="1">IF(W$39&gt;=$AD$39,0,SUMIFS(SAÍDAS!$D:$D,SAÍDAS!$B:$B,Base!$Q173,SAÍDAS!$H:$H,Base!W$40))</f>
        <v>0</v>
      </c>
      <c r="X173" s="161">
        <f ca="1">IF(X$39&gt;=$AD$39,0,SUMIFS(SAÍDAS!$D:$D,SAÍDAS!$B:$B,Base!$Q173,SAÍDAS!$H:$H,Base!X$40))</f>
        <v>0</v>
      </c>
      <c r="Y173" s="161">
        <f ca="1">IF(Y$39&gt;=$AD$39,0,SUMIFS(SAÍDAS!$D:$D,SAÍDAS!$B:$B,Base!$Q173,SAÍDAS!$H:$H,Base!Y$40))</f>
        <v>0</v>
      </c>
      <c r="Z173" s="161">
        <f ca="1">IF(Z$39&gt;=$AD$39,0,SUMIFS(SAÍDAS!$D:$D,SAÍDAS!$B:$B,Base!$Q173,SAÍDAS!$H:$H,Base!Z$40))</f>
        <v>0</v>
      </c>
      <c r="AA173" s="161">
        <f ca="1">IF(AA$39&gt;=$AD$39,0,SUMIFS(SAÍDAS!$D:$D,SAÍDAS!$B:$B,Base!$Q173,SAÍDAS!$H:$H,Base!AA$40))</f>
        <v>0</v>
      </c>
      <c r="AB173" s="161">
        <f ca="1">IF(AB$39&gt;=$AD$39,0,SUMIFS(SAÍDAS!$D:$D,SAÍDAS!$B:$B,Base!$Q173,SAÍDAS!$H:$H,Base!AB$40))</f>
        <v>0</v>
      </c>
      <c r="AC173" s="161">
        <f ca="1">IF(AC$39&gt;=$AD$39,0,SUMIFS(SAÍDAS!$D:$D,SAÍDAS!$B:$B,Base!$Q173,SAÍDAS!$H:$H,Base!AC$40))</f>
        <v>0</v>
      </c>
      <c r="AD173" s="160">
        <f t="shared" ca="1" si="10"/>
        <v>0</v>
      </c>
    </row>
    <row r="174" spans="1:30" x14ac:dyDescent="0.25">
      <c r="A174" s="160">
        <f>CADASTRO!A138</f>
        <v>0</v>
      </c>
      <c r="B174" s="160">
        <f>CADASTRO!B138</f>
        <v>0</v>
      </c>
      <c r="C174" s="161">
        <f>CADASTRO!D138</f>
        <v>0</v>
      </c>
      <c r="D174" s="161">
        <f>C174+SUMIFS(ENTRADAS!$D:$D,ENTRADAS!$B:$B,$B174,ENTRADAS!$I:$I,C$40)-SUMIFS(SAÍDAS!$D:$D,SAÍDAS!$B:$B,$B174,SAÍDAS!$H:$H,C$40)+SUMIFS(AJUSTE!$D:$D,AJUSTE!$B:$B,$B174,AJUSTE!$H:$H,C$40)</f>
        <v>0</v>
      </c>
      <c r="E174" s="161">
        <f>D174+SUMIFS(ENTRADAS!$D:$D,ENTRADAS!$B:$B,$B174,ENTRADAS!$I:$I,D$40)-SUMIFS(SAÍDAS!$D:$D,SAÍDAS!$B:$B,$B174,SAÍDAS!$H:$H,D$40)+SUMIFS(AJUSTE!$D:$D,AJUSTE!$B:$B,$B174,AJUSTE!$H:$H,D$40)</f>
        <v>0</v>
      </c>
      <c r="F174" s="161">
        <f>E174+SUMIFS(ENTRADAS!$D:$D,ENTRADAS!$B:$B,$B174,ENTRADAS!$I:$I,E$40)-SUMIFS(SAÍDAS!$D:$D,SAÍDAS!$B:$B,$B174,SAÍDAS!$H:$H,E$40)+SUMIFS(AJUSTE!$D:$D,AJUSTE!$B:$B,$B174,AJUSTE!$H:$H,E$40)</f>
        <v>0</v>
      </c>
      <c r="G174" s="161">
        <f>F174+SUMIFS(ENTRADAS!$D:$D,ENTRADAS!$B:$B,$B174,ENTRADAS!$I:$I,F$40)-SUMIFS(SAÍDAS!$D:$D,SAÍDAS!$B:$B,$B174,SAÍDAS!$H:$H,F$40)+SUMIFS(AJUSTE!$D:$D,AJUSTE!$B:$B,$B174,AJUSTE!$H:$H,F$40)</f>
        <v>0</v>
      </c>
      <c r="H174" s="161">
        <f>G174+SUMIFS(ENTRADAS!$D:$D,ENTRADAS!$B:$B,$B174,ENTRADAS!$I:$I,G$40)-SUMIFS(SAÍDAS!$D:$D,SAÍDAS!$B:$B,$B174,SAÍDAS!$H:$H,G$40)+SUMIFS(AJUSTE!$D:$D,AJUSTE!$B:$B,$B174,AJUSTE!$H:$H,G$40)</f>
        <v>0</v>
      </c>
      <c r="I174" s="161">
        <f>H174+SUMIFS(ENTRADAS!$D:$D,ENTRADAS!$B:$B,$B174,ENTRADAS!$I:$I,H$40)-SUMIFS(SAÍDAS!$D:$D,SAÍDAS!$B:$B,$B174,SAÍDAS!$H:$H,H$40)+SUMIFS(AJUSTE!$D:$D,AJUSTE!$B:$B,$B174,AJUSTE!$H:$H,H$40)</f>
        <v>0</v>
      </c>
      <c r="J174" s="161">
        <f>I174+SUMIFS(ENTRADAS!$D:$D,ENTRADAS!$B:$B,$B174,ENTRADAS!$I:$I,I$40)-SUMIFS(SAÍDAS!$D:$D,SAÍDAS!$B:$B,$B174,SAÍDAS!$H:$H,I$40)+SUMIFS(AJUSTE!$D:$D,AJUSTE!$B:$B,$B174,AJUSTE!$H:$H,I$40)</f>
        <v>0</v>
      </c>
      <c r="K174" s="161">
        <f>J174+SUMIFS(ENTRADAS!$D:$D,ENTRADAS!$B:$B,$B174,ENTRADAS!$I:$I,J$40)-SUMIFS(SAÍDAS!$D:$D,SAÍDAS!$B:$B,$B174,SAÍDAS!$H:$H,J$40)+SUMIFS(AJUSTE!$D:$D,AJUSTE!$B:$B,$B174,AJUSTE!$H:$H,J$40)</f>
        <v>0</v>
      </c>
      <c r="L174" s="161">
        <f>K174+SUMIFS(ENTRADAS!$D:$D,ENTRADAS!$B:$B,$B174,ENTRADAS!$I:$I,K$40)-SUMIFS(SAÍDAS!$D:$D,SAÍDAS!$B:$B,$B174,SAÍDAS!$H:$H,K$40)+SUMIFS(AJUSTE!$D:$D,AJUSTE!$B:$B,$B174,AJUSTE!$H:$H,K$40)</f>
        <v>0</v>
      </c>
      <c r="M174" s="161">
        <f>L174+SUMIFS(ENTRADAS!$D:$D,ENTRADAS!$B:$B,$B174,ENTRADAS!$I:$I,L$40)-SUMIFS(SAÍDAS!$D:$D,SAÍDAS!$B:$B,$B174,SAÍDAS!$H:$H,L$40)+SUMIFS(AJUSTE!$D:$D,AJUSTE!$B:$B,$B174,AJUSTE!$H:$H,L$40)</f>
        <v>0</v>
      </c>
      <c r="N174" s="161">
        <f>M174+SUMIFS(ENTRADAS!$D:$D,ENTRADAS!$B:$B,$B174,ENTRADAS!$I:$I,M$40)-SUMIFS(SAÍDAS!$D:$D,SAÍDAS!$B:$B,$B174,SAÍDAS!$H:$H,M$40)+SUMIFS(AJUSTE!$D:$D,AJUSTE!$B:$B,$B174,AJUSTE!$H:$H,M$40)</f>
        <v>0</v>
      </c>
      <c r="P174" s="160">
        <f>CADASTRO!A138</f>
        <v>0</v>
      </c>
      <c r="Q174" s="160">
        <f>CADASTRO!B138</f>
        <v>0</v>
      </c>
      <c r="R174" s="161">
        <f ca="1">IF(R$39&gt;=$AD$39,0,SUMIFS(SAÍDAS!$D:$D,SAÍDAS!$B:$B,Base!$Q174,SAÍDAS!$H:$H,Base!R$40))</f>
        <v>0</v>
      </c>
      <c r="S174" s="161">
        <f ca="1">IF(S$39&gt;=$AD$39,0,SUMIFS(SAÍDAS!$D:$D,SAÍDAS!$B:$B,Base!$Q174,SAÍDAS!$H:$H,Base!S$40))</f>
        <v>0</v>
      </c>
      <c r="T174" s="161">
        <f ca="1">IF(T$39&gt;=$AD$39,0,SUMIFS(SAÍDAS!$D:$D,SAÍDAS!$B:$B,Base!$Q174,SAÍDAS!$H:$H,Base!T$40))</f>
        <v>0</v>
      </c>
      <c r="U174" s="161">
        <f ca="1">IF(U$39&gt;=$AD$39,0,SUMIFS(SAÍDAS!$D:$D,SAÍDAS!$B:$B,Base!$Q174,SAÍDAS!$H:$H,Base!U$40))</f>
        <v>0</v>
      </c>
      <c r="V174" s="161">
        <f ca="1">IF(V$39&gt;=$AD$39,0,SUMIFS(SAÍDAS!$D:$D,SAÍDAS!$B:$B,Base!$Q174,SAÍDAS!$H:$H,Base!V$40))</f>
        <v>0</v>
      </c>
      <c r="W174" s="161">
        <f ca="1">IF(W$39&gt;=$AD$39,0,SUMIFS(SAÍDAS!$D:$D,SAÍDAS!$B:$B,Base!$Q174,SAÍDAS!$H:$H,Base!W$40))</f>
        <v>0</v>
      </c>
      <c r="X174" s="161">
        <f ca="1">IF(X$39&gt;=$AD$39,0,SUMIFS(SAÍDAS!$D:$D,SAÍDAS!$B:$B,Base!$Q174,SAÍDAS!$H:$H,Base!X$40))</f>
        <v>0</v>
      </c>
      <c r="Y174" s="161">
        <f ca="1">IF(Y$39&gt;=$AD$39,0,SUMIFS(SAÍDAS!$D:$D,SAÍDAS!$B:$B,Base!$Q174,SAÍDAS!$H:$H,Base!Y$40))</f>
        <v>0</v>
      </c>
      <c r="Z174" s="161">
        <f ca="1">IF(Z$39&gt;=$AD$39,0,SUMIFS(SAÍDAS!$D:$D,SAÍDAS!$B:$B,Base!$Q174,SAÍDAS!$H:$H,Base!Z$40))</f>
        <v>0</v>
      </c>
      <c r="AA174" s="161">
        <f ca="1">IF(AA$39&gt;=$AD$39,0,SUMIFS(SAÍDAS!$D:$D,SAÍDAS!$B:$B,Base!$Q174,SAÍDAS!$H:$H,Base!AA$40))</f>
        <v>0</v>
      </c>
      <c r="AB174" s="161">
        <f ca="1">IF(AB$39&gt;=$AD$39,0,SUMIFS(SAÍDAS!$D:$D,SAÍDAS!$B:$B,Base!$Q174,SAÍDAS!$H:$H,Base!AB$40))</f>
        <v>0</v>
      </c>
      <c r="AC174" s="161">
        <f ca="1">IF(AC$39&gt;=$AD$39,0,SUMIFS(SAÍDAS!$D:$D,SAÍDAS!$B:$B,Base!$Q174,SAÍDAS!$H:$H,Base!AC$40))</f>
        <v>0</v>
      </c>
      <c r="AD174" s="160">
        <f t="shared" ca="1" si="10"/>
        <v>0</v>
      </c>
    </row>
    <row r="175" spans="1:30" x14ac:dyDescent="0.25">
      <c r="A175" s="160">
        <f>CADASTRO!A139</f>
        <v>0</v>
      </c>
      <c r="B175" s="160">
        <f>CADASTRO!B139</f>
        <v>0</v>
      </c>
      <c r="C175" s="161">
        <f>CADASTRO!D139</f>
        <v>0</v>
      </c>
      <c r="D175" s="161">
        <f>C175+SUMIFS(ENTRADAS!$D:$D,ENTRADAS!$B:$B,$B175,ENTRADAS!$I:$I,C$40)-SUMIFS(SAÍDAS!$D:$D,SAÍDAS!$B:$B,$B175,SAÍDAS!$H:$H,C$40)+SUMIFS(AJUSTE!$D:$D,AJUSTE!$B:$B,$B175,AJUSTE!$H:$H,C$40)</f>
        <v>0</v>
      </c>
      <c r="E175" s="161">
        <f>D175+SUMIFS(ENTRADAS!$D:$D,ENTRADAS!$B:$B,$B175,ENTRADAS!$I:$I,D$40)-SUMIFS(SAÍDAS!$D:$D,SAÍDAS!$B:$B,$B175,SAÍDAS!$H:$H,D$40)+SUMIFS(AJUSTE!$D:$D,AJUSTE!$B:$B,$B175,AJUSTE!$H:$H,D$40)</f>
        <v>0</v>
      </c>
      <c r="F175" s="161">
        <f>E175+SUMIFS(ENTRADAS!$D:$D,ENTRADAS!$B:$B,$B175,ENTRADAS!$I:$I,E$40)-SUMIFS(SAÍDAS!$D:$D,SAÍDAS!$B:$B,$B175,SAÍDAS!$H:$H,E$40)+SUMIFS(AJUSTE!$D:$D,AJUSTE!$B:$B,$B175,AJUSTE!$H:$H,E$40)</f>
        <v>0</v>
      </c>
      <c r="G175" s="161">
        <f>F175+SUMIFS(ENTRADAS!$D:$D,ENTRADAS!$B:$B,$B175,ENTRADAS!$I:$I,F$40)-SUMIFS(SAÍDAS!$D:$D,SAÍDAS!$B:$B,$B175,SAÍDAS!$H:$H,F$40)+SUMIFS(AJUSTE!$D:$D,AJUSTE!$B:$B,$B175,AJUSTE!$H:$H,F$40)</f>
        <v>0</v>
      </c>
      <c r="H175" s="161">
        <f>G175+SUMIFS(ENTRADAS!$D:$D,ENTRADAS!$B:$B,$B175,ENTRADAS!$I:$I,G$40)-SUMIFS(SAÍDAS!$D:$D,SAÍDAS!$B:$B,$B175,SAÍDAS!$H:$H,G$40)+SUMIFS(AJUSTE!$D:$D,AJUSTE!$B:$B,$B175,AJUSTE!$H:$H,G$40)</f>
        <v>0</v>
      </c>
      <c r="I175" s="161">
        <f>H175+SUMIFS(ENTRADAS!$D:$D,ENTRADAS!$B:$B,$B175,ENTRADAS!$I:$I,H$40)-SUMIFS(SAÍDAS!$D:$D,SAÍDAS!$B:$B,$B175,SAÍDAS!$H:$H,H$40)+SUMIFS(AJUSTE!$D:$D,AJUSTE!$B:$B,$B175,AJUSTE!$H:$H,H$40)</f>
        <v>0</v>
      </c>
      <c r="J175" s="161">
        <f>I175+SUMIFS(ENTRADAS!$D:$D,ENTRADAS!$B:$B,$B175,ENTRADAS!$I:$I,I$40)-SUMIFS(SAÍDAS!$D:$D,SAÍDAS!$B:$B,$B175,SAÍDAS!$H:$H,I$40)+SUMIFS(AJUSTE!$D:$D,AJUSTE!$B:$B,$B175,AJUSTE!$H:$H,I$40)</f>
        <v>0</v>
      </c>
      <c r="K175" s="161">
        <f>J175+SUMIFS(ENTRADAS!$D:$D,ENTRADAS!$B:$B,$B175,ENTRADAS!$I:$I,J$40)-SUMIFS(SAÍDAS!$D:$D,SAÍDAS!$B:$B,$B175,SAÍDAS!$H:$H,J$40)+SUMIFS(AJUSTE!$D:$D,AJUSTE!$B:$B,$B175,AJUSTE!$H:$H,J$40)</f>
        <v>0</v>
      </c>
      <c r="L175" s="161">
        <f>K175+SUMIFS(ENTRADAS!$D:$D,ENTRADAS!$B:$B,$B175,ENTRADAS!$I:$I,K$40)-SUMIFS(SAÍDAS!$D:$D,SAÍDAS!$B:$B,$B175,SAÍDAS!$H:$H,K$40)+SUMIFS(AJUSTE!$D:$D,AJUSTE!$B:$B,$B175,AJUSTE!$H:$H,K$40)</f>
        <v>0</v>
      </c>
      <c r="M175" s="161">
        <f>L175+SUMIFS(ENTRADAS!$D:$D,ENTRADAS!$B:$B,$B175,ENTRADAS!$I:$I,L$40)-SUMIFS(SAÍDAS!$D:$D,SAÍDAS!$B:$B,$B175,SAÍDAS!$H:$H,L$40)+SUMIFS(AJUSTE!$D:$D,AJUSTE!$B:$B,$B175,AJUSTE!$H:$H,L$40)</f>
        <v>0</v>
      </c>
      <c r="N175" s="161">
        <f>M175+SUMIFS(ENTRADAS!$D:$D,ENTRADAS!$B:$B,$B175,ENTRADAS!$I:$I,M$40)-SUMIFS(SAÍDAS!$D:$D,SAÍDAS!$B:$B,$B175,SAÍDAS!$H:$H,M$40)+SUMIFS(AJUSTE!$D:$D,AJUSTE!$B:$B,$B175,AJUSTE!$H:$H,M$40)</f>
        <v>0</v>
      </c>
      <c r="P175" s="160">
        <f>CADASTRO!A139</f>
        <v>0</v>
      </c>
      <c r="Q175" s="160">
        <f>CADASTRO!B139</f>
        <v>0</v>
      </c>
      <c r="R175" s="161">
        <f ca="1">IF(R$39&gt;=$AD$39,0,SUMIFS(SAÍDAS!$D:$D,SAÍDAS!$B:$B,Base!$Q175,SAÍDAS!$H:$H,Base!R$40))</f>
        <v>0</v>
      </c>
      <c r="S175" s="161">
        <f ca="1">IF(S$39&gt;=$AD$39,0,SUMIFS(SAÍDAS!$D:$D,SAÍDAS!$B:$B,Base!$Q175,SAÍDAS!$H:$H,Base!S$40))</f>
        <v>0</v>
      </c>
      <c r="T175" s="161">
        <f ca="1">IF(T$39&gt;=$AD$39,0,SUMIFS(SAÍDAS!$D:$D,SAÍDAS!$B:$B,Base!$Q175,SAÍDAS!$H:$H,Base!T$40))</f>
        <v>0</v>
      </c>
      <c r="U175" s="161">
        <f ca="1">IF(U$39&gt;=$AD$39,0,SUMIFS(SAÍDAS!$D:$D,SAÍDAS!$B:$B,Base!$Q175,SAÍDAS!$H:$H,Base!U$40))</f>
        <v>0</v>
      </c>
      <c r="V175" s="161">
        <f ca="1">IF(V$39&gt;=$AD$39,0,SUMIFS(SAÍDAS!$D:$D,SAÍDAS!$B:$B,Base!$Q175,SAÍDAS!$H:$H,Base!V$40))</f>
        <v>0</v>
      </c>
      <c r="W175" s="161">
        <f ca="1">IF(W$39&gt;=$AD$39,0,SUMIFS(SAÍDAS!$D:$D,SAÍDAS!$B:$B,Base!$Q175,SAÍDAS!$H:$H,Base!W$40))</f>
        <v>0</v>
      </c>
      <c r="X175" s="161">
        <f ca="1">IF(X$39&gt;=$AD$39,0,SUMIFS(SAÍDAS!$D:$D,SAÍDAS!$B:$B,Base!$Q175,SAÍDAS!$H:$H,Base!X$40))</f>
        <v>0</v>
      </c>
      <c r="Y175" s="161">
        <f ca="1">IF(Y$39&gt;=$AD$39,0,SUMIFS(SAÍDAS!$D:$D,SAÍDAS!$B:$B,Base!$Q175,SAÍDAS!$H:$H,Base!Y$40))</f>
        <v>0</v>
      </c>
      <c r="Z175" s="161">
        <f ca="1">IF(Z$39&gt;=$AD$39,0,SUMIFS(SAÍDAS!$D:$D,SAÍDAS!$B:$B,Base!$Q175,SAÍDAS!$H:$H,Base!Z$40))</f>
        <v>0</v>
      </c>
      <c r="AA175" s="161">
        <f ca="1">IF(AA$39&gt;=$AD$39,0,SUMIFS(SAÍDAS!$D:$D,SAÍDAS!$B:$B,Base!$Q175,SAÍDAS!$H:$H,Base!AA$40))</f>
        <v>0</v>
      </c>
      <c r="AB175" s="161">
        <f ca="1">IF(AB$39&gt;=$AD$39,0,SUMIFS(SAÍDAS!$D:$D,SAÍDAS!$B:$B,Base!$Q175,SAÍDAS!$H:$H,Base!AB$40))</f>
        <v>0</v>
      </c>
      <c r="AC175" s="161">
        <f ca="1">IF(AC$39&gt;=$AD$39,0,SUMIFS(SAÍDAS!$D:$D,SAÍDAS!$B:$B,Base!$Q175,SAÍDAS!$H:$H,Base!AC$40))</f>
        <v>0</v>
      </c>
      <c r="AD175" s="160">
        <f t="shared" ca="1" si="10"/>
        <v>0</v>
      </c>
    </row>
    <row r="176" spans="1:30" x14ac:dyDescent="0.25">
      <c r="A176" s="160">
        <f>CADASTRO!A140</f>
        <v>0</v>
      </c>
      <c r="B176" s="160">
        <f>CADASTRO!B140</f>
        <v>0</v>
      </c>
      <c r="C176" s="161">
        <f>CADASTRO!D140</f>
        <v>0</v>
      </c>
      <c r="D176" s="161">
        <f>C176+SUMIFS(ENTRADAS!$D:$D,ENTRADAS!$B:$B,$B176,ENTRADAS!$I:$I,C$40)-SUMIFS(SAÍDAS!$D:$D,SAÍDAS!$B:$B,$B176,SAÍDAS!$H:$H,C$40)+SUMIFS(AJUSTE!$D:$D,AJUSTE!$B:$B,$B176,AJUSTE!$H:$H,C$40)</f>
        <v>0</v>
      </c>
      <c r="E176" s="161">
        <f>D176+SUMIFS(ENTRADAS!$D:$D,ENTRADAS!$B:$B,$B176,ENTRADAS!$I:$I,D$40)-SUMIFS(SAÍDAS!$D:$D,SAÍDAS!$B:$B,$B176,SAÍDAS!$H:$H,D$40)+SUMIFS(AJUSTE!$D:$D,AJUSTE!$B:$B,$B176,AJUSTE!$H:$H,D$40)</f>
        <v>0</v>
      </c>
      <c r="F176" s="161">
        <f>E176+SUMIFS(ENTRADAS!$D:$D,ENTRADAS!$B:$B,$B176,ENTRADAS!$I:$I,E$40)-SUMIFS(SAÍDAS!$D:$D,SAÍDAS!$B:$B,$B176,SAÍDAS!$H:$H,E$40)+SUMIFS(AJUSTE!$D:$D,AJUSTE!$B:$B,$B176,AJUSTE!$H:$H,E$40)</f>
        <v>0</v>
      </c>
      <c r="G176" s="161">
        <f>F176+SUMIFS(ENTRADAS!$D:$D,ENTRADAS!$B:$B,$B176,ENTRADAS!$I:$I,F$40)-SUMIFS(SAÍDAS!$D:$D,SAÍDAS!$B:$B,$B176,SAÍDAS!$H:$H,F$40)+SUMIFS(AJUSTE!$D:$D,AJUSTE!$B:$B,$B176,AJUSTE!$H:$H,F$40)</f>
        <v>0</v>
      </c>
      <c r="H176" s="161">
        <f>G176+SUMIFS(ENTRADAS!$D:$D,ENTRADAS!$B:$B,$B176,ENTRADAS!$I:$I,G$40)-SUMIFS(SAÍDAS!$D:$D,SAÍDAS!$B:$B,$B176,SAÍDAS!$H:$H,G$40)+SUMIFS(AJUSTE!$D:$D,AJUSTE!$B:$B,$B176,AJUSTE!$H:$H,G$40)</f>
        <v>0</v>
      </c>
      <c r="I176" s="161">
        <f>H176+SUMIFS(ENTRADAS!$D:$D,ENTRADAS!$B:$B,$B176,ENTRADAS!$I:$I,H$40)-SUMIFS(SAÍDAS!$D:$D,SAÍDAS!$B:$B,$B176,SAÍDAS!$H:$H,H$40)+SUMIFS(AJUSTE!$D:$D,AJUSTE!$B:$B,$B176,AJUSTE!$H:$H,H$40)</f>
        <v>0</v>
      </c>
      <c r="J176" s="161">
        <f>I176+SUMIFS(ENTRADAS!$D:$D,ENTRADAS!$B:$B,$B176,ENTRADAS!$I:$I,I$40)-SUMIFS(SAÍDAS!$D:$D,SAÍDAS!$B:$B,$B176,SAÍDAS!$H:$H,I$40)+SUMIFS(AJUSTE!$D:$D,AJUSTE!$B:$B,$B176,AJUSTE!$H:$H,I$40)</f>
        <v>0</v>
      </c>
      <c r="K176" s="161">
        <f>J176+SUMIFS(ENTRADAS!$D:$D,ENTRADAS!$B:$B,$B176,ENTRADAS!$I:$I,J$40)-SUMIFS(SAÍDAS!$D:$D,SAÍDAS!$B:$B,$B176,SAÍDAS!$H:$H,J$40)+SUMIFS(AJUSTE!$D:$D,AJUSTE!$B:$B,$B176,AJUSTE!$H:$H,J$40)</f>
        <v>0</v>
      </c>
      <c r="L176" s="161">
        <f>K176+SUMIFS(ENTRADAS!$D:$D,ENTRADAS!$B:$B,$B176,ENTRADAS!$I:$I,K$40)-SUMIFS(SAÍDAS!$D:$D,SAÍDAS!$B:$B,$B176,SAÍDAS!$H:$H,K$40)+SUMIFS(AJUSTE!$D:$D,AJUSTE!$B:$B,$B176,AJUSTE!$H:$H,K$40)</f>
        <v>0</v>
      </c>
      <c r="M176" s="161">
        <f>L176+SUMIFS(ENTRADAS!$D:$D,ENTRADAS!$B:$B,$B176,ENTRADAS!$I:$I,L$40)-SUMIFS(SAÍDAS!$D:$D,SAÍDAS!$B:$B,$B176,SAÍDAS!$H:$H,L$40)+SUMIFS(AJUSTE!$D:$D,AJUSTE!$B:$B,$B176,AJUSTE!$H:$H,L$40)</f>
        <v>0</v>
      </c>
      <c r="N176" s="161">
        <f>M176+SUMIFS(ENTRADAS!$D:$D,ENTRADAS!$B:$B,$B176,ENTRADAS!$I:$I,M$40)-SUMIFS(SAÍDAS!$D:$D,SAÍDAS!$B:$B,$B176,SAÍDAS!$H:$H,M$40)+SUMIFS(AJUSTE!$D:$D,AJUSTE!$B:$B,$B176,AJUSTE!$H:$H,M$40)</f>
        <v>0</v>
      </c>
      <c r="P176" s="160">
        <f>CADASTRO!A140</f>
        <v>0</v>
      </c>
      <c r="Q176" s="160">
        <f>CADASTRO!B140</f>
        <v>0</v>
      </c>
      <c r="R176" s="161">
        <f ca="1">IF(R$39&gt;=$AD$39,0,SUMIFS(SAÍDAS!$D:$D,SAÍDAS!$B:$B,Base!$Q176,SAÍDAS!$H:$H,Base!R$40))</f>
        <v>0</v>
      </c>
      <c r="S176" s="161">
        <f ca="1">IF(S$39&gt;=$AD$39,0,SUMIFS(SAÍDAS!$D:$D,SAÍDAS!$B:$B,Base!$Q176,SAÍDAS!$H:$H,Base!S$40))</f>
        <v>0</v>
      </c>
      <c r="T176" s="161">
        <f ca="1">IF(T$39&gt;=$AD$39,0,SUMIFS(SAÍDAS!$D:$D,SAÍDAS!$B:$B,Base!$Q176,SAÍDAS!$H:$H,Base!T$40))</f>
        <v>0</v>
      </c>
      <c r="U176" s="161">
        <f ca="1">IF(U$39&gt;=$AD$39,0,SUMIFS(SAÍDAS!$D:$D,SAÍDAS!$B:$B,Base!$Q176,SAÍDAS!$H:$H,Base!U$40))</f>
        <v>0</v>
      </c>
      <c r="V176" s="161">
        <f ca="1">IF(V$39&gt;=$AD$39,0,SUMIFS(SAÍDAS!$D:$D,SAÍDAS!$B:$B,Base!$Q176,SAÍDAS!$H:$H,Base!V$40))</f>
        <v>0</v>
      </c>
      <c r="W176" s="161">
        <f ca="1">IF(W$39&gt;=$AD$39,0,SUMIFS(SAÍDAS!$D:$D,SAÍDAS!$B:$B,Base!$Q176,SAÍDAS!$H:$H,Base!W$40))</f>
        <v>0</v>
      </c>
      <c r="X176" s="161">
        <f ca="1">IF(X$39&gt;=$AD$39,0,SUMIFS(SAÍDAS!$D:$D,SAÍDAS!$B:$B,Base!$Q176,SAÍDAS!$H:$H,Base!X$40))</f>
        <v>0</v>
      </c>
      <c r="Y176" s="161">
        <f ca="1">IF(Y$39&gt;=$AD$39,0,SUMIFS(SAÍDAS!$D:$D,SAÍDAS!$B:$B,Base!$Q176,SAÍDAS!$H:$H,Base!Y$40))</f>
        <v>0</v>
      </c>
      <c r="Z176" s="161">
        <f ca="1">IF(Z$39&gt;=$AD$39,0,SUMIFS(SAÍDAS!$D:$D,SAÍDAS!$B:$B,Base!$Q176,SAÍDAS!$H:$H,Base!Z$40))</f>
        <v>0</v>
      </c>
      <c r="AA176" s="161">
        <f ca="1">IF(AA$39&gt;=$AD$39,0,SUMIFS(SAÍDAS!$D:$D,SAÍDAS!$B:$B,Base!$Q176,SAÍDAS!$H:$H,Base!AA$40))</f>
        <v>0</v>
      </c>
      <c r="AB176" s="161">
        <f ca="1">IF(AB$39&gt;=$AD$39,0,SUMIFS(SAÍDAS!$D:$D,SAÍDAS!$B:$B,Base!$Q176,SAÍDAS!$H:$H,Base!AB$40))</f>
        <v>0</v>
      </c>
      <c r="AC176" s="161">
        <f ca="1">IF(AC$39&gt;=$AD$39,0,SUMIFS(SAÍDAS!$D:$D,SAÍDAS!$B:$B,Base!$Q176,SAÍDAS!$H:$H,Base!AC$40))</f>
        <v>0</v>
      </c>
      <c r="AD176" s="160">
        <f t="shared" ca="1" si="10"/>
        <v>0</v>
      </c>
    </row>
    <row r="177" spans="1:30" x14ac:dyDescent="0.25">
      <c r="A177" s="160">
        <f>CADASTRO!A141</f>
        <v>0</v>
      </c>
      <c r="B177" s="160">
        <f>CADASTRO!B141</f>
        <v>0</v>
      </c>
      <c r="C177" s="161">
        <f>CADASTRO!D141</f>
        <v>0</v>
      </c>
      <c r="D177" s="161">
        <f>C177+SUMIFS(ENTRADAS!$D:$D,ENTRADAS!$B:$B,$B177,ENTRADAS!$I:$I,C$40)-SUMIFS(SAÍDAS!$D:$D,SAÍDAS!$B:$B,$B177,SAÍDAS!$H:$H,C$40)+SUMIFS(AJUSTE!$D:$D,AJUSTE!$B:$B,$B177,AJUSTE!$H:$H,C$40)</f>
        <v>0</v>
      </c>
      <c r="E177" s="161">
        <f>D177+SUMIFS(ENTRADAS!$D:$D,ENTRADAS!$B:$B,$B177,ENTRADAS!$I:$I,D$40)-SUMIFS(SAÍDAS!$D:$D,SAÍDAS!$B:$B,$B177,SAÍDAS!$H:$H,D$40)+SUMIFS(AJUSTE!$D:$D,AJUSTE!$B:$B,$B177,AJUSTE!$H:$H,D$40)</f>
        <v>0</v>
      </c>
      <c r="F177" s="161">
        <f>E177+SUMIFS(ENTRADAS!$D:$D,ENTRADAS!$B:$B,$B177,ENTRADAS!$I:$I,E$40)-SUMIFS(SAÍDAS!$D:$D,SAÍDAS!$B:$B,$B177,SAÍDAS!$H:$H,E$40)+SUMIFS(AJUSTE!$D:$D,AJUSTE!$B:$B,$B177,AJUSTE!$H:$H,E$40)</f>
        <v>0</v>
      </c>
      <c r="G177" s="161">
        <f>F177+SUMIFS(ENTRADAS!$D:$D,ENTRADAS!$B:$B,$B177,ENTRADAS!$I:$I,F$40)-SUMIFS(SAÍDAS!$D:$D,SAÍDAS!$B:$B,$B177,SAÍDAS!$H:$H,F$40)+SUMIFS(AJUSTE!$D:$D,AJUSTE!$B:$B,$B177,AJUSTE!$H:$H,F$40)</f>
        <v>0</v>
      </c>
      <c r="H177" s="161">
        <f>G177+SUMIFS(ENTRADAS!$D:$D,ENTRADAS!$B:$B,$B177,ENTRADAS!$I:$I,G$40)-SUMIFS(SAÍDAS!$D:$D,SAÍDAS!$B:$B,$B177,SAÍDAS!$H:$H,G$40)+SUMIFS(AJUSTE!$D:$D,AJUSTE!$B:$B,$B177,AJUSTE!$H:$H,G$40)</f>
        <v>0</v>
      </c>
      <c r="I177" s="161">
        <f>H177+SUMIFS(ENTRADAS!$D:$D,ENTRADAS!$B:$B,$B177,ENTRADAS!$I:$I,H$40)-SUMIFS(SAÍDAS!$D:$D,SAÍDAS!$B:$B,$B177,SAÍDAS!$H:$H,H$40)+SUMIFS(AJUSTE!$D:$D,AJUSTE!$B:$B,$B177,AJUSTE!$H:$H,H$40)</f>
        <v>0</v>
      </c>
      <c r="J177" s="161">
        <f>I177+SUMIFS(ENTRADAS!$D:$D,ENTRADAS!$B:$B,$B177,ENTRADAS!$I:$I,I$40)-SUMIFS(SAÍDAS!$D:$D,SAÍDAS!$B:$B,$B177,SAÍDAS!$H:$H,I$40)+SUMIFS(AJUSTE!$D:$D,AJUSTE!$B:$B,$B177,AJUSTE!$H:$H,I$40)</f>
        <v>0</v>
      </c>
      <c r="K177" s="161">
        <f>J177+SUMIFS(ENTRADAS!$D:$D,ENTRADAS!$B:$B,$B177,ENTRADAS!$I:$I,J$40)-SUMIFS(SAÍDAS!$D:$D,SAÍDAS!$B:$B,$B177,SAÍDAS!$H:$H,J$40)+SUMIFS(AJUSTE!$D:$D,AJUSTE!$B:$B,$B177,AJUSTE!$H:$H,J$40)</f>
        <v>0</v>
      </c>
      <c r="L177" s="161">
        <f>K177+SUMIFS(ENTRADAS!$D:$D,ENTRADAS!$B:$B,$B177,ENTRADAS!$I:$I,K$40)-SUMIFS(SAÍDAS!$D:$D,SAÍDAS!$B:$B,$B177,SAÍDAS!$H:$H,K$40)+SUMIFS(AJUSTE!$D:$D,AJUSTE!$B:$B,$B177,AJUSTE!$H:$H,K$40)</f>
        <v>0</v>
      </c>
      <c r="M177" s="161">
        <f>L177+SUMIFS(ENTRADAS!$D:$D,ENTRADAS!$B:$B,$B177,ENTRADAS!$I:$I,L$40)-SUMIFS(SAÍDAS!$D:$D,SAÍDAS!$B:$B,$B177,SAÍDAS!$H:$H,L$40)+SUMIFS(AJUSTE!$D:$D,AJUSTE!$B:$B,$B177,AJUSTE!$H:$H,L$40)</f>
        <v>0</v>
      </c>
      <c r="N177" s="161">
        <f>M177+SUMIFS(ENTRADAS!$D:$D,ENTRADAS!$B:$B,$B177,ENTRADAS!$I:$I,M$40)-SUMIFS(SAÍDAS!$D:$D,SAÍDAS!$B:$B,$B177,SAÍDAS!$H:$H,M$40)+SUMIFS(AJUSTE!$D:$D,AJUSTE!$B:$B,$B177,AJUSTE!$H:$H,M$40)</f>
        <v>0</v>
      </c>
      <c r="P177" s="160">
        <f>CADASTRO!A141</f>
        <v>0</v>
      </c>
      <c r="Q177" s="160">
        <f>CADASTRO!B141</f>
        <v>0</v>
      </c>
      <c r="R177" s="161">
        <f ca="1">IF(R$39&gt;=$AD$39,0,SUMIFS(SAÍDAS!$D:$D,SAÍDAS!$B:$B,Base!$Q177,SAÍDAS!$H:$H,Base!R$40))</f>
        <v>0</v>
      </c>
      <c r="S177" s="161">
        <f ca="1">IF(S$39&gt;=$AD$39,0,SUMIFS(SAÍDAS!$D:$D,SAÍDAS!$B:$B,Base!$Q177,SAÍDAS!$H:$H,Base!S$40))</f>
        <v>0</v>
      </c>
      <c r="T177" s="161">
        <f ca="1">IF(T$39&gt;=$AD$39,0,SUMIFS(SAÍDAS!$D:$D,SAÍDAS!$B:$B,Base!$Q177,SAÍDAS!$H:$H,Base!T$40))</f>
        <v>0</v>
      </c>
      <c r="U177" s="161">
        <f ca="1">IF(U$39&gt;=$AD$39,0,SUMIFS(SAÍDAS!$D:$D,SAÍDAS!$B:$B,Base!$Q177,SAÍDAS!$H:$H,Base!U$40))</f>
        <v>0</v>
      </c>
      <c r="V177" s="161">
        <f ca="1">IF(V$39&gt;=$AD$39,0,SUMIFS(SAÍDAS!$D:$D,SAÍDAS!$B:$B,Base!$Q177,SAÍDAS!$H:$H,Base!V$40))</f>
        <v>0</v>
      </c>
      <c r="W177" s="161">
        <f ca="1">IF(W$39&gt;=$AD$39,0,SUMIFS(SAÍDAS!$D:$D,SAÍDAS!$B:$B,Base!$Q177,SAÍDAS!$H:$H,Base!W$40))</f>
        <v>0</v>
      </c>
      <c r="X177" s="161">
        <f ca="1">IF(X$39&gt;=$AD$39,0,SUMIFS(SAÍDAS!$D:$D,SAÍDAS!$B:$B,Base!$Q177,SAÍDAS!$H:$H,Base!X$40))</f>
        <v>0</v>
      </c>
      <c r="Y177" s="161">
        <f ca="1">IF(Y$39&gt;=$AD$39,0,SUMIFS(SAÍDAS!$D:$D,SAÍDAS!$B:$B,Base!$Q177,SAÍDAS!$H:$H,Base!Y$40))</f>
        <v>0</v>
      </c>
      <c r="Z177" s="161">
        <f ca="1">IF(Z$39&gt;=$AD$39,0,SUMIFS(SAÍDAS!$D:$D,SAÍDAS!$B:$B,Base!$Q177,SAÍDAS!$H:$H,Base!Z$40))</f>
        <v>0</v>
      </c>
      <c r="AA177" s="161">
        <f ca="1">IF(AA$39&gt;=$AD$39,0,SUMIFS(SAÍDAS!$D:$D,SAÍDAS!$B:$B,Base!$Q177,SAÍDAS!$H:$H,Base!AA$40))</f>
        <v>0</v>
      </c>
      <c r="AB177" s="161">
        <f ca="1">IF(AB$39&gt;=$AD$39,0,SUMIFS(SAÍDAS!$D:$D,SAÍDAS!$B:$B,Base!$Q177,SAÍDAS!$H:$H,Base!AB$40))</f>
        <v>0</v>
      </c>
      <c r="AC177" s="161">
        <f ca="1">IF(AC$39&gt;=$AD$39,0,SUMIFS(SAÍDAS!$D:$D,SAÍDAS!$B:$B,Base!$Q177,SAÍDAS!$H:$H,Base!AC$40))</f>
        <v>0</v>
      </c>
      <c r="AD177" s="160">
        <f t="shared" ca="1" si="10"/>
        <v>0</v>
      </c>
    </row>
    <row r="178" spans="1:30" x14ac:dyDescent="0.25">
      <c r="A178" s="160">
        <f>CADASTRO!A142</f>
        <v>0</v>
      </c>
      <c r="B178" s="160">
        <f>CADASTRO!B142</f>
        <v>0</v>
      </c>
      <c r="C178" s="161">
        <f>CADASTRO!D142</f>
        <v>0</v>
      </c>
      <c r="D178" s="161">
        <f>C178+SUMIFS(ENTRADAS!$D:$D,ENTRADAS!$B:$B,$B178,ENTRADAS!$I:$I,C$40)-SUMIFS(SAÍDAS!$D:$D,SAÍDAS!$B:$B,$B178,SAÍDAS!$H:$H,C$40)+SUMIFS(AJUSTE!$D:$D,AJUSTE!$B:$B,$B178,AJUSTE!$H:$H,C$40)</f>
        <v>0</v>
      </c>
      <c r="E178" s="161">
        <f>D178+SUMIFS(ENTRADAS!$D:$D,ENTRADAS!$B:$B,$B178,ENTRADAS!$I:$I,D$40)-SUMIFS(SAÍDAS!$D:$D,SAÍDAS!$B:$B,$B178,SAÍDAS!$H:$H,D$40)+SUMIFS(AJUSTE!$D:$D,AJUSTE!$B:$B,$B178,AJUSTE!$H:$H,D$40)</f>
        <v>0</v>
      </c>
      <c r="F178" s="161">
        <f>E178+SUMIFS(ENTRADAS!$D:$D,ENTRADAS!$B:$B,$B178,ENTRADAS!$I:$I,E$40)-SUMIFS(SAÍDAS!$D:$D,SAÍDAS!$B:$B,$B178,SAÍDAS!$H:$H,E$40)+SUMIFS(AJUSTE!$D:$D,AJUSTE!$B:$B,$B178,AJUSTE!$H:$H,E$40)</f>
        <v>0</v>
      </c>
      <c r="G178" s="161">
        <f>F178+SUMIFS(ENTRADAS!$D:$D,ENTRADAS!$B:$B,$B178,ENTRADAS!$I:$I,F$40)-SUMIFS(SAÍDAS!$D:$D,SAÍDAS!$B:$B,$B178,SAÍDAS!$H:$H,F$40)+SUMIFS(AJUSTE!$D:$D,AJUSTE!$B:$B,$B178,AJUSTE!$H:$H,F$40)</f>
        <v>0</v>
      </c>
      <c r="H178" s="161">
        <f>G178+SUMIFS(ENTRADAS!$D:$D,ENTRADAS!$B:$B,$B178,ENTRADAS!$I:$I,G$40)-SUMIFS(SAÍDAS!$D:$D,SAÍDAS!$B:$B,$B178,SAÍDAS!$H:$H,G$40)+SUMIFS(AJUSTE!$D:$D,AJUSTE!$B:$B,$B178,AJUSTE!$H:$H,G$40)</f>
        <v>0</v>
      </c>
      <c r="I178" s="161">
        <f>H178+SUMIFS(ENTRADAS!$D:$D,ENTRADAS!$B:$B,$B178,ENTRADAS!$I:$I,H$40)-SUMIFS(SAÍDAS!$D:$D,SAÍDAS!$B:$B,$B178,SAÍDAS!$H:$H,H$40)+SUMIFS(AJUSTE!$D:$D,AJUSTE!$B:$B,$B178,AJUSTE!$H:$H,H$40)</f>
        <v>0</v>
      </c>
      <c r="J178" s="161">
        <f>I178+SUMIFS(ENTRADAS!$D:$D,ENTRADAS!$B:$B,$B178,ENTRADAS!$I:$I,I$40)-SUMIFS(SAÍDAS!$D:$D,SAÍDAS!$B:$B,$B178,SAÍDAS!$H:$H,I$40)+SUMIFS(AJUSTE!$D:$D,AJUSTE!$B:$B,$B178,AJUSTE!$H:$H,I$40)</f>
        <v>0</v>
      </c>
      <c r="K178" s="161">
        <f>J178+SUMIFS(ENTRADAS!$D:$D,ENTRADAS!$B:$B,$B178,ENTRADAS!$I:$I,J$40)-SUMIFS(SAÍDAS!$D:$D,SAÍDAS!$B:$B,$B178,SAÍDAS!$H:$H,J$40)+SUMIFS(AJUSTE!$D:$D,AJUSTE!$B:$B,$B178,AJUSTE!$H:$H,J$40)</f>
        <v>0</v>
      </c>
      <c r="L178" s="161">
        <f>K178+SUMIFS(ENTRADAS!$D:$D,ENTRADAS!$B:$B,$B178,ENTRADAS!$I:$I,K$40)-SUMIFS(SAÍDAS!$D:$D,SAÍDAS!$B:$B,$B178,SAÍDAS!$H:$H,K$40)+SUMIFS(AJUSTE!$D:$D,AJUSTE!$B:$B,$B178,AJUSTE!$H:$H,K$40)</f>
        <v>0</v>
      </c>
      <c r="M178" s="161">
        <f>L178+SUMIFS(ENTRADAS!$D:$D,ENTRADAS!$B:$B,$B178,ENTRADAS!$I:$I,L$40)-SUMIFS(SAÍDAS!$D:$D,SAÍDAS!$B:$B,$B178,SAÍDAS!$H:$H,L$40)+SUMIFS(AJUSTE!$D:$D,AJUSTE!$B:$B,$B178,AJUSTE!$H:$H,L$40)</f>
        <v>0</v>
      </c>
      <c r="N178" s="161">
        <f>M178+SUMIFS(ENTRADAS!$D:$D,ENTRADAS!$B:$B,$B178,ENTRADAS!$I:$I,M$40)-SUMIFS(SAÍDAS!$D:$D,SAÍDAS!$B:$B,$B178,SAÍDAS!$H:$H,M$40)+SUMIFS(AJUSTE!$D:$D,AJUSTE!$B:$B,$B178,AJUSTE!$H:$H,M$40)</f>
        <v>0</v>
      </c>
      <c r="P178" s="160">
        <f>CADASTRO!A142</f>
        <v>0</v>
      </c>
      <c r="Q178" s="160">
        <f>CADASTRO!B142</f>
        <v>0</v>
      </c>
      <c r="R178" s="161">
        <f ca="1">IF(R$39&gt;=$AD$39,0,SUMIFS(SAÍDAS!$D:$D,SAÍDAS!$B:$B,Base!$Q178,SAÍDAS!$H:$H,Base!R$40))</f>
        <v>0</v>
      </c>
      <c r="S178" s="161">
        <f ca="1">IF(S$39&gt;=$AD$39,0,SUMIFS(SAÍDAS!$D:$D,SAÍDAS!$B:$B,Base!$Q178,SAÍDAS!$H:$H,Base!S$40))</f>
        <v>0</v>
      </c>
      <c r="T178" s="161">
        <f ca="1">IF(T$39&gt;=$AD$39,0,SUMIFS(SAÍDAS!$D:$D,SAÍDAS!$B:$B,Base!$Q178,SAÍDAS!$H:$H,Base!T$40))</f>
        <v>0</v>
      </c>
      <c r="U178" s="161">
        <f ca="1">IF(U$39&gt;=$AD$39,0,SUMIFS(SAÍDAS!$D:$D,SAÍDAS!$B:$B,Base!$Q178,SAÍDAS!$H:$H,Base!U$40))</f>
        <v>0</v>
      </c>
      <c r="V178" s="161">
        <f ca="1">IF(V$39&gt;=$AD$39,0,SUMIFS(SAÍDAS!$D:$D,SAÍDAS!$B:$B,Base!$Q178,SAÍDAS!$H:$H,Base!V$40))</f>
        <v>0</v>
      </c>
      <c r="W178" s="161">
        <f ca="1">IF(W$39&gt;=$AD$39,0,SUMIFS(SAÍDAS!$D:$D,SAÍDAS!$B:$B,Base!$Q178,SAÍDAS!$H:$H,Base!W$40))</f>
        <v>0</v>
      </c>
      <c r="X178" s="161">
        <f ca="1">IF(X$39&gt;=$AD$39,0,SUMIFS(SAÍDAS!$D:$D,SAÍDAS!$B:$B,Base!$Q178,SAÍDAS!$H:$H,Base!X$40))</f>
        <v>0</v>
      </c>
      <c r="Y178" s="161">
        <f ca="1">IF(Y$39&gt;=$AD$39,0,SUMIFS(SAÍDAS!$D:$D,SAÍDAS!$B:$B,Base!$Q178,SAÍDAS!$H:$H,Base!Y$40))</f>
        <v>0</v>
      </c>
      <c r="Z178" s="161">
        <f ca="1">IF(Z$39&gt;=$AD$39,0,SUMIFS(SAÍDAS!$D:$D,SAÍDAS!$B:$B,Base!$Q178,SAÍDAS!$H:$H,Base!Z$40))</f>
        <v>0</v>
      </c>
      <c r="AA178" s="161">
        <f ca="1">IF(AA$39&gt;=$AD$39,0,SUMIFS(SAÍDAS!$D:$D,SAÍDAS!$B:$B,Base!$Q178,SAÍDAS!$H:$H,Base!AA$40))</f>
        <v>0</v>
      </c>
      <c r="AB178" s="161">
        <f ca="1">IF(AB$39&gt;=$AD$39,0,SUMIFS(SAÍDAS!$D:$D,SAÍDAS!$B:$B,Base!$Q178,SAÍDAS!$H:$H,Base!AB$40))</f>
        <v>0</v>
      </c>
      <c r="AC178" s="161">
        <f ca="1">IF(AC$39&gt;=$AD$39,0,SUMIFS(SAÍDAS!$D:$D,SAÍDAS!$B:$B,Base!$Q178,SAÍDAS!$H:$H,Base!AC$40))</f>
        <v>0</v>
      </c>
      <c r="AD178" s="160">
        <f t="shared" ca="1" si="10"/>
        <v>0</v>
      </c>
    </row>
    <row r="179" spans="1:30" x14ac:dyDescent="0.25">
      <c r="A179" s="160">
        <f>CADASTRO!A143</f>
        <v>0</v>
      </c>
      <c r="B179" s="160">
        <f>CADASTRO!B143</f>
        <v>0</v>
      </c>
      <c r="C179" s="161">
        <f>CADASTRO!D143</f>
        <v>0</v>
      </c>
      <c r="D179" s="161">
        <f>C179+SUMIFS(ENTRADAS!$D:$D,ENTRADAS!$B:$B,$B179,ENTRADAS!$I:$I,C$40)-SUMIFS(SAÍDAS!$D:$D,SAÍDAS!$B:$B,$B179,SAÍDAS!$H:$H,C$40)+SUMIFS(AJUSTE!$D:$D,AJUSTE!$B:$B,$B179,AJUSTE!$H:$H,C$40)</f>
        <v>0</v>
      </c>
      <c r="E179" s="161">
        <f>D179+SUMIFS(ENTRADAS!$D:$D,ENTRADAS!$B:$B,$B179,ENTRADAS!$I:$I,D$40)-SUMIFS(SAÍDAS!$D:$D,SAÍDAS!$B:$B,$B179,SAÍDAS!$H:$H,D$40)+SUMIFS(AJUSTE!$D:$D,AJUSTE!$B:$B,$B179,AJUSTE!$H:$H,D$40)</f>
        <v>0</v>
      </c>
      <c r="F179" s="161">
        <f>E179+SUMIFS(ENTRADAS!$D:$D,ENTRADAS!$B:$B,$B179,ENTRADAS!$I:$I,E$40)-SUMIFS(SAÍDAS!$D:$D,SAÍDAS!$B:$B,$B179,SAÍDAS!$H:$H,E$40)+SUMIFS(AJUSTE!$D:$D,AJUSTE!$B:$B,$B179,AJUSTE!$H:$H,E$40)</f>
        <v>0</v>
      </c>
      <c r="G179" s="161">
        <f>F179+SUMIFS(ENTRADAS!$D:$D,ENTRADAS!$B:$B,$B179,ENTRADAS!$I:$I,F$40)-SUMIFS(SAÍDAS!$D:$D,SAÍDAS!$B:$B,$B179,SAÍDAS!$H:$H,F$40)+SUMIFS(AJUSTE!$D:$D,AJUSTE!$B:$B,$B179,AJUSTE!$H:$H,F$40)</f>
        <v>0</v>
      </c>
      <c r="H179" s="161">
        <f>G179+SUMIFS(ENTRADAS!$D:$D,ENTRADAS!$B:$B,$B179,ENTRADAS!$I:$I,G$40)-SUMIFS(SAÍDAS!$D:$D,SAÍDAS!$B:$B,$B179,SAÍDAS!$H:$H,G$40)+SUMIFS(AJUSTE!$D:$D,AJUSTE!$B:$B,$B179,AJUSTE!$H:$H,G$40)</f>
        <v>0</v>
      </c>
      <c r="I179" s="161">
        <f>H179+SUMIFS(ENTRADAS!$D:$D,ENTRADAS!$B:$B,$B179,ENTRADAS!$I:$I,H$40)-SUMIFS(SAÍDAS!$D:$D,SAÍDAS!$B:$B,$B179,SAÍDAS!$H:$H,H$40)+SUMIFS(AJUSTE!$D:$D,AJUSTE!$B:$B,$B179,AJUSTE!$H:$H,H$40)</f>
        <v>0</v>
      </c>
      <c r="J179" s="161">
        <f>I179+SUMIFS(ENTRADAS!$D:$D,ENTRADAS!$B:$B,$B179,ENTRADAS!$I:$I,I$40)-SUMIFS(SAÍDAS!$D:$D,SAÍDAS!$B:$B,$B179,SAÍDAS!$H:$H,I$40)+SUMIFS(AJUSTE!$D:$D,AJUSTE!$B:$B,$B179,AJUSTE!$H:$H,I$40)</f>
        <v>0</v>
      </c>
      <c r="K179" s="161">
        <f>J179+SUMIFS(ENTRADAS!$D:$D,ENTRADAS!$B:$B,$B179,ENTRADAS!$I:$I,J$40)-SUMIFS(SAÍDAS!$D:$D,SAÍDAS!$B:$B,$B179,SAÍDAS!$H:$H,J$40)+SUMIFS(AJUSTE!$D:$D,AJUSTE!$B:$B,$B179,AJUSTE!$H:$H,J$40)</f>
        <v>0</v>
      </c>
      <c r="L179" s="161">
        <f>K179+SUMIFS(ENTRADAS!$D:$D,ENTRADAS!$B:$B,$B179,ENTRADAS!$I:$I,K$40)-SUMIFS(SAÍDAS!$D:$D,SAÍDAS!$B:$B,$B179,SAÍDAS!$H:$H,K$40)+SUMIFS(AJUSTE!$D:$D,AJUSTE!$B:$B,$B179,AJUSTE!$H:$H,K$40)</f>
        <v>0</v>
      </c>
      <c r="M179" s="161">
        <f>L179+SUMIFS(ENTRADAS!$D:$D,ENTRADAS!$B:$B,$B179,ENTRADAS!$I:$I,L$40)-SUMIFS(SAÍDAS!$D:$D,SAÍDAS!$B:$B,$B179,SAÍDAS!$H:$H,L$40)+SUMIFS(AJUSTE!$D:$D,AJUSTE!$B:$B,$B179,AJUSTE!$H:$H,L$40)</f>
        <v>0</v>
      </c>
      <c r="N179" s="161">
        <f>M179+SUMIFS(ENTRADAS!$D:$D,ENTRADAS!$B:$B,$B179,ENTRADAS!$I:$I,M$40)-SUMIFS(SAÍDAS!$D:$D,SAÍDAS!$B:$B,$B179,SAÍDAS!$H:$H,M$40)+SUMIFS(AJUSTE!$D:$D,AJUSTE!$B:$B,$B179,AJUSTE!$H:$H,M$40)</f>
        <v>0</v>
      </c>
      <c r="P179" s="160">
        <f>CADASTRO!A143</f>
        <v>0</v>
      </c>
      <c r="Q179" s="160">
        <f>CADASTRO!B143</f>
        <v>0</v>
      </c>
      <c r="R179" s="161">
        <f ca="1">IF(R$39&gt;=$AD$39,0,SUMIFS(SAÍDAS!$D:$D,SAÍDAS!$B:$B,Base!$Q179,SAÍDAS!$H:$H,Base!R$40))</f>
        <v>0</v>
      </c>
      <c r="S179" s="161">
        <f ca="1">IF(S$39&gt;=$AD$39,0,SUMIFS(SAÍDAS!$D:$D,SAÍDAS!$B:$B,Base!$Q179,SAÍDAS!$H:$H,Base!S$40))</f>
        <v>0</v>
      </c>
      <c r="T179" s="161">
        <f ca="1">IF(T$39&gt;=$AD$39,0,SUMIFS(SAÍDAS!$D:$D,SAÍDAS!$B:$B,Base!$Q179,SAÍDAS!$H:$H,Base!T$40))</f>
        <v>0</v>
      </c>
      <c r="U179" s="161">
        <f ca="1">IF(U$39&gt;=$AD$39,0,SUMIFS(SAÍDAS!$D:$D,SAÍDAS!$B:$B,Base!$Q179,SAÍDAS!$H:$H,Base!U$40))</f>
        <v>0</v>
      </c>
      <c r="V179" s="161">
        <f ca="1">IF(V$39&gt;=$AD$39,0,SUMIFS(SAÍDAS!$D:$D,SAÍDAS!$B:$B,Base!$Q179,SAÍDAS!$H:$H,Base!V$40))</f>
        <v>0</v>
      </c>
      <c r="W179" s="161">
        <f ca="1">IF(W$39&gt;=$AD$39,0,SUMIFS(SAÍDAS!$D:$D,SAÍDAS!$B:$B,Base!$Q179,SAÍDAS!$H:$H,Base!W$40))</f>
        <v>0</v>
      </c>
      <c r="X179" s="161">
        <f ca="1">IF(X$39&gt;=$AD$39,0,SUMIFS(SAÍDAS!$D:$D,SAÍDAS!$B:$B,Base!$Q179,SAÍDAS!$H:$H,Base!X$40))</f>
        <v>0</v>
      </c>
      <c r="Y179" s="161">
        <f ca="1">IF(Y$39&gt;=$AD$39,0,SUMIFS(SAÍDAS!$D:$D,SAÍDAS!$B:$B,Base!$Q179,SAÍDAS!$H:$H,Base!Y$40))</f>
        <v>0</v>
      </c>
      <c r="Z179" s="161">
        <f ca="1">IF(Z$39&gt;=$AD$39,0,SUMIFS(SAÍDAS!$D:$D,SAÍDAS!$B:$B,Base!$Q179,SAÍDAS!$H:$H,Base!Z$40))</f>
        <v>0</v>
      </c>
      <c r="AA179" s="161">
        <f ca="1">IF(AA$39&gt;=$AD$39,0,SUMIFS(SAÍDAS!$D:$D,SAÍDAS!$B:$B,Base!$Q179,SAÍDAS!$H:$H,Base!AA$40))</f>
        <v>0</v>
      </c>
      <c r="AB179" s="161">
        <f ca="1">IF(AB$39&gt;=$AD$39,0,SUMIFS(SAÍDAS!$D:$D,SAÍDAS!$B:$B,Base!$Q179,SAÍDAS!$H:$H,Base!AB$40))</f>
        <v>0</v>
      </c>
      <c r="AC179" s="161">
        <f ca="1">IF(AC$39&gt;=$AD$39,0,SUMIFS(SAÍDAS!$D:$D,SAÍDAS!$B:$B,Base!$Q179,SAÍDAS!$H:$H,Base!AC$40))</f>
        <v>0</v>
      </c>
      <c r="AD179" s="160">
        <f t="shared" ca="1" si="10"/>
        <v>0</v>
      </c>
    </row>
    <row r="180" spans="1:30" x14ac:dyDescent="0.25">
      <c r="A180" s="160">
        <f>CADASTRO!A144</f>
        <v>0</v>
      </c>
      <c r="B180" s="160">
        <f>CADASTRO!B144</f>
        <v>0</v>
      </c>
      <c r="C180" s="161">
        <f>CADASTRO!D144</f>
        <v>0</v>
      </c>
      <c r="D180" s="161">
        <f>C180+SUMIFS(ENTRADAS!$D:$D,ENTRADAS!$B:$B,$B180,ENTRADAS!$I:$I,C$40)-SUMIFS(SAÍDAS!$D:$D,SAÍDAS!$B:$B,$B180,SAÍDAS!$H:$H,C$40)+SUMIFS(AJUSTE!$D:$D,AJUSTE!$B:$B,$B180,AJUSTE!$H:$H,C$40)</f>
        <v>0</v>
      </c>
      <c r="E180" s="161">
        <f>D180+SUMIFS(ENTRADAS!$D:$D,ENTRADAS!$B:$B,$B180,ENTRADAS!$I:$I,D$40)-SUMIFS(SAÍDAS!$D:$D,SAÍDAS!$B:$B,$B180,SAÍDAS!$H:$H,D$40)+SUMIFS(AJUSTE!$D:$D,AJUSTE!$B:$B,$B180,AJUSTE!$H:$H,D$40)</f>
        <v>0</v>
      </c>
      <c r="F180" s="161">
        <f>E180+SUMIFS(ENTRADAS!$D:$D,ENTRADAS!$B:$B,$B180,ENTRADAS!$I:$I,E$40)-SUMIFS(SAÍDAS!$D:$D,SAÍDAS!$B:$B,$B180,SAÍDAS!$H:$H,E$40)+SUMIFS(AJUSTE!$D:$D,AJUSTE!$B:$B,$B180,AJUSTE!$H:$H,E$40)</f>
        <v>0</v>
      </c>
      <c r="G180" s="161">
        <f>F180+SUMIFS(ENTRADAS!$D:$D,ENTRADAS!$B:$B,$B180,ENTRADAS!$I:$I,F$40)-SUMIFS(SAÍDAS!$D:$D,SAÍDAS!$B:$B,$B180,SAÍDAS!$H:$H,F$40)+SUMIFS(AJUSTE!$D:$D,AJUSTE!$B:$B,$B180,AJUSTE!$H:$H,F$40)</f>
        <v>0</v>
      </c>
      <c r="H180" s="161">
        <f>G180+SUMIFS(ENTRADAS!$D:$D,ENTRADAS!$B:$B,$B180,ENTRADAS!$I:$I,G$40)-SUMIFS(SAÍDAS!$D:$D,SAÍDAS!$B:$B,$B180,SAÍDAS!$H:$H,G$40)+SUMIFS(AJUSTE!$D:$D,AJUSTE!$B:$B,$B180,AJUSTE!$H:$H,G$40)</f>
        <v>0</v>
      </c>
      <c r="I180" s="161">
        <f>H180+SUMIFS(ENTRADAS!$D:$D,ENTRADAS!$B:$B,$B180,ENTRADAS!$I:$I,H$40)-SUMIFS(SAÍDAS!$D:$D,SAÍDAS!$B:$B,$B180,SAÍDAS!$H:$H,H$40)+SUMIFS(AJUSTE!$D:$D,AJUSTE!$B:$B,$B180,AJUSTE!$H:$H,H$40)</f>
        <v>0</v>
      </c>
      <c r="J180" s="161">
        <f>I180+SUMIFS(ENTRADAS!$D:$D,ENTRADAS!$B:$B,$B180,ENTRADAS!$I:$I,I$40)-SUMIFS(SAÍDAS!$D:$D,SAÍDAS!$B:$B,$B180,SAÍDAS!$H:$H,I$40)+SUMIFS(AJUSTE!$D:$D,AJUSTE!$B:$B,$B180,AJUSTE!$H:$H,I$40)</f>
        <v>0</v>
      </c>
      <c r="K180" s="161">
        <f>J180+SUMIFS(ENTRADAS!$D:$D,ENTRADAS!$B:$B,$B180,ENTRADAS!$I:$I,J$40)-SUMIFS(SAÍDAS!$D:$D,SAÍDAS!$B:$B,$B180,SAÍDAS!$H:$H,J$40)+SUMIFS(AJUSTE!$D:$D,AJUSTE!$B:$B,$B180,AJUSTE!$H:$H,J$40)</f>
        <v>0</v>
      </c>
      <c r="L180" s="161">
        <f>K180+SUMIFS(ENTRADAS!$D:$D,ENTRADAS!$B:$B,$B180,ENTRADAS!$I:$I,K$40)-SUMIFS(SAÍDAS!$D:$D,SAÍDAS!$B:$B,$B180,SAÍDAS!$H:$H,K$40)+SUMIFS(AJUSTE!$D:$D,AJUSTE!$B:$B,$B180,AJUSTE!$H:$H,K$40)</f>
        <v>0</v>
      </c>
      <c r="M180" s="161">
        <f>L180+SUMIFS(ENTRADAS!$D:$D,ENTRADAS!$B:$B,$B180,ENTRADAS!$I:$I,L$40)-SUMIFS(SAÍDAS!$D:$D,SAÍDAS!$B:$B,$B180,SAÍDAS!$H:$H,L$40)+SUMIFS(AJUSTE!$D:$D,AJUSTE!$B:$B,$B180,AJUSTE!$H:$H,L$40)</f>
        <v>0</v>
      </c>
      <c r="N180" s="161">
        <f>M180+SUMIFS(ENTRADAS!$D:$D,ENTRADAS!$B:$B,$B180,ENTRADAS!$I:$I,M$40)-SUMIFS(SAÍDAS!$D:$D,SAÍDAS!$B:$B,$B180,SAÍDAS!$H:$H,M$40)+SUMIFS(AJUSTE!$D:$D,AJUSTE!$B:$B,$B180,AJUSTE!$H:$H,M$40)</f>
        <v>0</v>
      </c>
      <c r="P180" s="160">
        <f>CADASTRO!A144</f>
        <v>0</v>
      </c>
      <c r="Q180" s="160">
        <f>CADASTRO!B144</f>
        <v>0</v>
      </c>
      <c r="R180" s="161">
        <f ca="1">IF(R$39&gt;=$AD$39,0,SUMIFS(SAÍDAS!$D:$D,SAÍDAS!$B:$B,Base!$Q180,SAÍDAS!$H:$H,Base!R$40))</f>
        <v>0</v>
      </c>
      <c r="S180" s="161">
        <f ca="1">IF(S$39&gt;=$AD$39,0,SUMIFS(SAÍDAS!$D:$D,SAÍDAS!$B:$B,Base!$Q180,SAÍDAS!$H:$H,Base!S$40))</f>
        <v>0</v>
      </c>
      <c r="T180" s="161">
        <f ca="1">IF(T$39&gt;=$AD$39,0,SUMIFS(SAÍDAS!$D:$D,SAÍDAS!$B:$B,Base!$Q180,SAÍDAS!$H:$H,Base!T$40))</f>
        <v>0</v>
      </c>
      <c r="U180" s="161">
        <f ca="1">IF(U$39&gt;=$AD$39,0,SUMIFS(SAÍDAS!$D:$D,SAÍDAS!$B:$B,Base!$Q180,SAÍDAS!$H:$H,Base!U$40))</f>
        <v>0</v>
      </c>
      <c r="V180" s="161">
        <f ca="1">IF(V$39&gt;=$AD$39,0,SUMIFS(SAÍDAS!$D:$D,SAÍDAS!$B:$B,Base!$Q180,SAÍDAS!$H:$H,Base!V$40))</f>
        <v>0</v>
      </c>
      <c r="W180" s="161">
        <f ca="1">IF(W$39&gt;=$AD$39,0,SUMIFS(SAÍDAS!$D:$D,SAÍDAS!$B:$B,Base!$Q180,SAÍDAS!$H:$H,Base!W$40))</f>
        <v>0</v>
      </c>
      <c r="X180" s="161">
        <f ca="1">IF(X$39&gt;=$AD$39,0,SUMIFS(SAÍDAS!$D:$D,SAÍDAS!$B:$B,Base!$Q180,SAÍDAS!$H:$H,Base!X$40))</f>
        <v>0</v>
      </c>
      <c r="Y180" s="161">
        <f ca="1">IF(Y$39&gt;=$AD$39,0,SUMIFS(SAÍDAS!$D:$D,SAÍDAS!$B:$B,Base!$Q180,SAÍDAS!$H:$H,Base!Y$40))</f>
        <v>0</v>
      </c>
      <c r="Z180" s="161">
        <f ca="1">IF(Z$39&gt;=$AD$39,0,SUMIFS(SAÍDAS!$D:$D,SAÍDAS!$B:$B,Base!$Q180,SAÍDAS!$H:$H,Base!Z$40))</f>
        <v>0</v>
      </c>
      <c r="AA180" s="161">
        <f ca="1">IF(AA$39&gt;=$AD$39,0,SUMIFS(SAÍDAS!$D:$D,SAÍDAS!$B:$B,Base!$Q180,SAÍDAS!$H:$H,Base!AA$40))</f>
        <v>0</v>
      </c>
      <c r="AB180" s="161">
        <f ca="1">IF(AB$39&gt;=$AD$39,0,SUMIFS(SAÍDAS!$D:$D,SAÍDAS!$B:$B,Base!$Q180,SAÍDAS!$H:$H,Base!AB$40))</f>
        <v>0</v>
      </c>
      <c r="AC180" s="161">
        <f ca="1">IF(AC$39&gt;=$AD$39,0,SUMIFS(SAÍDAS!$D:$D,SAÍDAS!$B:$B,Base!$Q180,SAÍDAS!$H:$H,Base!AC$40))</f>
        <v>0</v>
      </c>
      <c r="AD180" s="160">
        <f t="shared" ca="1" si="10"/>
        <v>0</v>
      </c>
    </row>
    <row r="181" spans="1:30" x14ac:dyDescent="0.25">
      <c r="A181" s="160">
        <f>CADASTRO!A145</f>
        <v>0</v>
      </c>
      <c r="B181" s="160">
        <f>CADASTRO!B145</f>
        <v>0</v>
      </c>
      <c r="C181" s="161">
        <f>CADASTRO!D145</f>
        <v>0</v>
      </c>
      <c r="D181" s="161">
        <f>C181+SUMIFS(ENTRADAS!$D:$D,ENTRADAS!$B:$B,$B181,ENTRADAS!$I:$I,C$40)-SUMIFS(SAÍDAS!$D:$D,SAÍDAS!$B:$B,$B181,SAÍDAS!$H:$H,C$40)+SUMIFS(AJUSTE!$D:$D,AJUSTE!$B:$B,$B181,AJUSTE!$H:$H,C$40)</f>
        <v>0</v>
      </c>
      <c r="E181" s="161">
        <f>D181+SUMIFS(ENTRADAS!$D:$D,ENTRADAS!$B:$B,$B181,ENTRADAS!$I:$I,D$40)-SUMIFS(SAÍDAS!$D:$D,SAÍDAS!$B:$B,$B181,SAÍDAS!$H:$H,D$40)+SUMIFS(AJUSTE!$D:$D,AJUSTE!$B:$B,$B181,AJUSTE!$H:$H,D$40)</f>
        <v>0</v>
      </c>
      <c r="F181" s="161">
        <f>E181+SUMIFS(ENTRADAS!$D:$D,ENTRADAS!$B:$B,$B181,ENTRADAS!$I:$I,E$40)-SUMIFS(SAÍDAS!$D:$D,SAÍDAS!$B:$B,$B181,SAÍDAS!$H:$H,E$40)+SUMIFS(AJUSTE!$D:$D,AJUSTE!$B:$B,$B181,AJUSTE!$H:$H,E$40)</f>
        <v>0</v>
      </c>
      <c r="G181" s="161">
        <f>F181+SUMIFS(ENTRADAS!$D:$D,ENTRADAS!$B:$B,$B181,ENTRADAS!$I:$I,F$40)-SUMIFS(SAÍDAS!$D:$D,SAÍDAS!$B:$B,$B181,SAÍDAS!$H:$H,F$40)+SUMIFS(AJUSTE!$D:$D,AJUSTE!$B:$B,$B181,AJUSTE!$H:$H,F$40)</f>
        <v>0</v>
      </c>
      <c r="H181" s="161">
        <f>G181+SUMIFS(ENTRADAS!$D:$D,ENTRADAS!$B:$B,$B181,ENTRADAS!$I:$I,G$40)-SUMIFS(SAÍDAS!$D:$D,SAÍDAS!$B:$B,$B181,SAÍDAS!$H:$H,G$40)+SUMIFS(AJUSTE!$D:$D,AJUSTE!$B:$B,$B181,AJUSTE!$H:$H,G$40)</f>
        <v>0</v>
      </c>
      <c r="I181" s="161">
        <f>H181+SUMIFS(ENTRADAS!$D:$D,ENTRADAS!$B:$B,$B181,ENTRADAS!$I:$I,H$40)-SUMIFS(SAÍDAS!$D:$D,SAÍDAS!$B:$B,$B181,SAÍDAS!$H:$H,H$40)+SUMIFS(AJUSTE!$D:$D,AJUSTE!$B:$B,$B181,AJUSTE!$H:$H,H$40)</f>
        <v>0</v>
      </c>
      <c r="J181" s="161">
        <f>I181+SUMIFS(ENTRADAS!$D:$D,ENTRADAS!$B:$B,$B181,ENTRADAS!$I:$I,I$40)-SUMIFS(SAÍDAS!$D:$D,SAÍDAS!$B:$B,$B181,SAÍDAS!$H:$H,I$40)+SUMIFS(AJUSTE!$D:$D,AJUSTE!$B:$B,$B181,AJUSTE!$H:$H,I$40)</f>
        <v>0</v>
      </c>
      <c r="K181" s="161">
        <f>J181+SUMIFS(ENTRADAS!$D:$D,ENTRADAS!$B:$B,$B181,ENTRADAS!$I:$I,J$40)-SUMIFS(SAÍDAS!$D:$D,SAÍDAS!$B:$B,$B181,SAÍDAS!$H:$H,J$40)+SUMIFS(AJUSTE!$D:$D,AJUSTE!$B:$B,$B181,AJUSTE!$H:$H,J$40)</f>
        <v>0</v>
      </c>
      <c r="L181" s="161">
        <f>K181+SUMIFS(ENTRADAS!$D:$D,ENTRADAS!$B:$B,$B181,ENTRADAS!$I:$I,K$40)-SUMIFS(SAÍDAS!$D:$D,SAÍDAS!$B:$B,$B181,SAÍDAS!$H:$H,K$40)+SUMIFS(AJUSTE!$D:$D,AJUSTE!$B:$B,$B181,AJUSTE!$H:$H,K$40)</f>
        <v>0</v>
      </c>
      <c r="M181" s="161">
        <f>L181+SUMIFS(ENTRADAS!$D:$D,ENTRADAS!$B:$B,$B181,ENTRADAS!$I:$I,L$40)-SUMIFS(SAÍDAS!$D:$D,SAÍDAS!$B:$B,$B181,SAÍDAS!$H:$H,L$40)+SUMIFS(AJUSTE!$D:$D,AJUSTE!$B:$B,$B181,AJUSTE!$H:$H,L$40)</f>
        <v>0</v>
      </c>
      <c r="N181" s="161">
        <f>M181+SUMIFS(ENTRADAS!$D:$D,ENTRADAS!$B:$B,$B181,ENTRADAS!$I:$I,M$40)-SUMIFS(SAÍDAS!$D:$D,SAÍDAS!$B:$B,$B181,SAÍDAS!$H:$H,M$40)+SUMIFS(AJUSTE!$D:$D,AJUSTE!$B:$B,$B181,AJUSTE!$H:$H,M$40)</f>
        <v>0</v>
      </c>
      <c r="P181" s="160">
        <f>CADASTRO!A145</f>
        <v>0</v>
      </c>
      <c r="Q181" s="160">
        <f>CADASTRO!B145</f>
        <v>0</v>
      </c>
      <c r="R181" s="161">
        <f ca="1">IF(R$39&gt;=$AD$39,0,SUMIFS(SAÍDAS!$D:$D,SAÍDAS!$B:$B,Base!$Q181,SAÍDAS!$H:$H,Base!R$40))</f>
        <v>0</v>
      </c>
      <c r="S181" s="161">
        <f ca="1">IF(S$39&gt;=$AD$39,0,SUMIFS(SAÍDAS!$D:$D,SAÍDAS!$B:$B,Base!$Q181,SAÍDAS!$H:$H,Base!S$40))</f>
        <v>0</v>
      </c>
      <c r="T181" s="161">
        <f ca="1">IF(T$39&gt;=$AD$39,0,SUMIFS(SAÍDAS!$D:$D,SAÍDAS!$B:$B,Base!$Q181,SAÍDAS!$H:$H,Base!T$40))</f>
        <v>0</v>
      </c>
      <c r="U181" s="161">
        <f ca="1">IF(U$39&gt;=$AD$39,0,SUMIFS(SAÍDAS!$D:$D,SAÍDAS!$B:$B,Base!$Q181,SAÍDAS!$H:$H,Base!U$40))</f>
        <v>0</v>
      </c>
      <c r="V181" s="161">
        <f ca="1">IF(V$39&gt;=$AD$39,0,SUMIFS(SAÍDAS!$D:$D,SAÍDAS!$B:$B,Base!$Q181,SAÍDAS!$H:$H,Base!V$40))</f>
        <v>0</v>
      </c>
      <c r="W181" s="161">
        <f ca="1">IF(W$39&gt;=$AD$39,0,SUMIFS(SAÍDAS!$D:$D,SAÍDAS!$B:$B,Base!$Q181,SAÍDAS!$H:$H,Base!W$40))</f>
        <v>0</v>
      </c>
      <c r="X181" s="161">
        <f ca="1">IF(X$39&gt;=$AD$39,0,SUMIFS(SAÍDAS!$D:$D,SAÍDAS!$B:$B,Base!$Q181,SAÍDAS!$H:$H,Base!X$40))</f>
        <v>0</v>
      </c>
      <c r="Y181" s="161">
        <f ca="1">IF(Y$39&gt;=$AD$39,0,SUMIFS(SAÍDAS!$D:$D,SAÍDAS!$B:$B,Base!$Q181,SAÍDAS!$H:$H,Base!Y$40))</f>
        <v>0</v>
      </c>
      <c r="Z181" s="161">
        <f ca="1">IF(Z$39&gt;=$AD$39,0,SUMIFS(SAÍDAS!$D:$D,SAÍDAS!$B:$B,Base!$Q181,SAÍDAS!$H:$H,Base!Z$40))</f>
        <v>0</v>
      </c>
      <c r="AA181" s="161">
        <f ca="1">IF(AA$39&gt;=$AD$39,0,SUMIFS(SAÍDAS!$D:$D,SAÍDAS!$B:$B,Base!$Q181,SAÍDAS!$H:$H,Base!AA$40))</f>
        <v>0</v>
      </c>
      <c r="AB181" s="161">
        <f ca="1">IF(AB$39&gt;=$AD$39,0,SUMIFS(SAÍDAS!$D:$D,SAÍDAS!$B:$B,Base!$Q181,SAÍDAS!$H:$H,Base!AB$40))</f>
        <v>0</v>
      </c>
      <c r="AC181" s="161">
        <f ca="1">IF(AC$39&gt;=$AD$39,0,SUMIFS(SAÍDAS!$D:$D,SAÍDAS!$B:$B,Base!$Q181,SAÍDAS!$H:$H,Base!AC$40))</f>
        <v>0</v>
      </c>
      <c r="AD181" s="160">
        <f t="shared" ca="1" si="10"/>
        <v>0</v>
      </c>
    </row>
    <row r="182" spans="1:30" x14ac:dyDescent="0.25">
      <c r="A182" s="160">
        <f>CADASTRO!A146</f>
        <v>0</v>
      </c>
      <c r="B182" s="160">
        <f>CADASTRO!B146</f>
        <v>0</v>
      </c>
      <c r="C182" s="161">
        <f>CADASTRO!D146</f>
        <v>0</v>
      </c>
      <c r="D182" s="161">
        <f>C182+SUMIFS(ENTRADAS!$D:$D,ENTRADAS!$B:$B,$B182,ENTRADAS!$I:$I,C$40)-SUMIFS(SAÍDAS!$D:$D,SAÍDAS!$B:$B,$B182,SAÍDAS!$H:$H,C$40)+SUMIFS(AJUSTE!$D:$D,AJUSTE!$B:$B,$B182,AJUSTE!$H:$H,C$40)</f>
        <v>0</v>
      </c>
      <c r="E182" s="161">
        <f>D182+SUMIFS(ENTRADAS!$D:$D,ENTRADAS!$B:$B,$B182,ENTRADAS!$I:$I,D$40)-SUMIFS(SAÍDAS!$D:$D,SAÍDAS!$B:$B,$B182,SAÍDAS!$H:$H,D$40)+SUMIFS(AJUSTE!$D:$D,AJUSTE!$B:$B,$B182,AJUSTE!$H:$H,D$40)</f>
        <v>0</v>
      </c>
      <c r="F182" s="161">
        <f>E182+SUMIFS(ENTRADAS!$D:$D,ENTRADAS!$B:$B,$B182,ENTRADAS!$I:$I,E$40)-SUMIFS(SAÍDAS!$D:$D,SAÍDAS!$B:$B,$B182,SAÍDAS!$H:$H,E$40)+SUMIFS(AJUSTE!$D:$D,AJUSTE!$B:$B,$B182,AJUSTE!$H:$H,E$40)</f>
        <v>0</v>
      </c>
      <c r="G182" s="161">
        <f>F182+SUMIFS(ENTRADAS!$D:$D,ENTRADAS!$B:$B,$B182,ENTRADAS!$I:$I,F$40)-SUMIFS(SAÍDAS!$D:$D,SAÍDAS!$B:$B,$B182,SAÍDAS!$H:$H,F$40)+SUMIFS(AJUSTE!$D:$D,AJUSTE!$B:$B,$B182,AJUSTE!$H:$H,F$40)</f>
        <v>0</v>
      </c>
      <c r="H182" s="161">
        <f>G182+SUMIFS(ENTRADAS!$D:$D,ENTRADAS!$B:$B,$B182,ENTRADAS!$I:$I,G$40)-SUMIFS(SAÍDAS!$D:$D,SAÍDAS!$B:$B,$B182,SAÍDAS!$H:$H,G$40)+SUMIFS(AJUSTE!$D:$D,AJUSTE!$B:$B,$B182,AJUSTE!$H:$H,G$40)</f>
        <v>0</v>
      </c>
      <c r="I182" s="161">
        <f>H182+SUMIFS(ENTRADAS!$D:$D,ENTRADAS!$B:$B,$B182,ENTRADAS!$I:$I,H$40)-SUMIFS(SAÍDAS!$D:$D,SAÍDAS!$B:$B,$B182,SAÍDAS!$H:$H,H$40)+SUMIFS(AJUSTE!$D:$D,AJUSTE!$B:$B,$B182,AJUSTE!$H:$H,H$40)</f>
        <v>0</v>
      </c>
      <c r="J182" s="161">
        <f>I182+SUMIFS(ENTRADAS!$D:$D,ENTRADAS!$B:$B,$B182,ENTRADAS!$I:$I,I$40)-SUMIFS(SAÍDAS!$D:$D,SAÍDAS!$B:$B,$B182,SAÍDAS!$H:$H,I$40)+SUMIFS(AJUSTE!$D:$D,AJUSTE!$B:$B,$B182,AJUSTE!$H:$H,I$40)</f>
        <v>0</v>
      </c>
      <c r="K182" s="161">
        <f>J182+SUMIFS(ENTRADAS!$D:$D,ENTRADAS!$B:$B,$B182,ENTRADAS!$I:$I,J$40)-SUMIFS(SAÍDAS!$D:$D,SAÍDAS!$B:$B,$B182,SAÍDAS!$H:$H,J$40)+SUMIFS(AJUSTE!$D:$D,AJUSTE!$B:$B,$B182,AJUSTE!$H:$H,J$40)</f>
        <v>0</v>
      </c>
      <c r="L182" s="161">
        <f>K182+SUMIFS(ENTRADAS!$D:$D,ENTRADAS!$B:$B,$B182,ENTRADAS!$I:$I,K$40)-SUMIFS(SAÍDAS!$D:$D,SAÍDAS!$B:$B,$B182,SAÍDAS!$H:$H,K$40)+SUMIFS(AJUSTE!$D:$D,AJUSTE!$B:$B,$B182,AJUSTE!$H:$H,K$40)</f>
        <v>0</v>
      </c>
      <c r="M182" s="161">
        <f>L182+SUMIFS(ENTRADAS!$D:$D,ENTRADAS!$B:$B,$B182,ENTRADAS!$I:$I,L$40)-SUMIFS(SAÍDAS!$D:$D,SAÍDAS!$B:$B,$B182,SAÍDAS!$H:$H,L$40)+SUMIFS(AJUSTE!$D:$D,AJUSTE!$B:$B,$B182,AJUSTE!$H:$H,L$40)</f>
        <v>0</v>
      </c>
      <c r="N182" s="161">
        <f>M182+SUMIFS(ENTRADAS!$D:$D,ENTRADAS!$B:$B,$B182,ENTRADAS!$I:$I,M$40)-SUMIFS(SAÍDAS!$D:$D,SAÍDAS!$B:$B,$B182,SAÍDAS!$H:$H,M$40)+SUMIFS(AJUSTE!$D:$D,AJUSTE!$B:$B,$B182,AJUSTE!$H:$H,M$40)</f>
        <v>0</v>
      </c>
      <c r="P182" s="160">
        <f>CADASTRO!A146</f>
        <v>0</v>
      </c>
      <c r="Q182" s="160">
        <f>CADASTRO!B146</f>
        <v>0</v>
      </c>
      <c r="R182" s="161">
        <f ca="1">IF(R$39&gt;=$AD$39,0,SUMIFS(SAÍDAS!$D:$D,SAÍDAS!$B:$B,Base!$Q182,SAÍDAS!$H:$H,Base!R$40))</f>
        <v>0</v>
      </c>
      <c r="S182" s="161">
        <f ca="1">IF(S$39&gt;=$AD$39,0,SUMIFS(SAÍDAS!$D:$D,SAÍDAS!$B:$B,Base!$Q182,SAÍDAS!$H:$H,Base!S$40))</f>
        <v>0</v>
      </c>
      <c r="T182" s="161">
        <f ca="1">IF(T$39&gt;=$AD$39,0,SUMIFS(SAÍDAS!$D:$D,SAÍDAS!$B:$B,Base!$Q182,SAÍDAS!$H:$H,Base!T$40))</f>
        <v>0</v>
      </c>
      <c r="U182" s="161">
        <f ca="1">IF(U$39&gt;=$AD$39,0,SUMIFS(SAÍDAS!$D:$D,SAÍDAS!$B:$B,Base!$Q182,SAÍDAS!$H:$H,Base!U$40))</f>
        <v>0</v>
      </c>
      <c r="V182" s="161">
        <f ca="1">IF(V$39&gt;=$AD$39,0,SUMIFS(SAÍDAS!$D:$D,SAÍDAS!$B:$B,Base!$Q182,SAÍDAS!$H:$H,Base!V$40))</f>
        <v>0</v>
      </c>
      <c r="W182" s="161">
        <f ca="1">IF(W$39&gt;=$AD$39,0,SUMIFS(SAÍDAS!$D:$D,SAÍDAS!$B:$B,Base!$Q182,SAÍDAS!$H:$H,Base!W$40))</f>
        <v>0</v>
      </c>
      <c r="X182" s="161">
        <f ca="1">IF(X$39&gt;=$AD$39,0,SUMIFS(SAÍDAS!$D:$D,SAÍDAS!$B:$B,Base!$Q182,SAÍDAS!$H:$H,Base!X$40))</f>
        <v>0</v>
      </c>
      <c r="Y182" s="161">
        <f ca="1">IF(Y$39&gt;=$AD$39,0,SUMIFS(SAÍDAS!$D:$D,SAÍDAS!$B:$B,Base!$Q182,SAÍDAS!$H:$H,Base!Y$40))</f>
        <v>0</v>
      </c>
      <c r="Z182" s="161">
        <f ca="1">IF(Z$39&gt;=$AD$39,0,SUMIFS(SAÍDAS!$D:$D,SAÍDAS!$B:$B,Base!$Q182,SAÍDAS!$H:$H,Base!Z$40))</f>
        <v>0</v>
      </c>
      <c r="AA182" s="161">
        <f ca="1">IF(AA$39&gt;=$AD$39,0,SUMIFS(SAÍDAS!$D:$D,SAÍDAS!$B:$B,Base!$Q182,SAÍDAS!$H:$H,Base!AA$40))</f>
        <v>0</v>
      </c>
      <c r="AB182" s="161">
        <f ca="1">IF(AB$39&gt;=$AD$39,0,SUMIFS(SAÍDAS!$D:$D,SAÍDAS!$B:$B,Base!$Q182,SAÍDAS!$H:$H,Base!AB$40))</f>
        <v>0</v>
      </c>
      <c r="AC182" s="161">
        <f ca="1">IF(AC$39&gt;=$AD$39,0,SUMIFS(SAÍDAS!$D:$D,SAÍDAS!$B:$B,Base!$Q182,SAÍDAS!$H:$H,Base!AC$40))</f>
        <v>0</v>
      </c>
      <c r="AD182" s="160">
        <f t="shared" ca="1" si="10"/>
        <v>0</v>
      </c>
    </row>
    <row r="183" spans="1:30" x14ac:dyDescent="0.25">
      <c r="A183" s="160">
        <f>CADASTRO!A147</f>
        <v>0</v>
      </c>
      <c r="B183" s="160">
        <f>CADASTRO!B147</f>
        <v>0</v>
      </c>
      <c r="C183" s="161">
        <f>CADASTRO!D147</f>
        <v>0</v>
      </c>
      <c r="D183" s="161">
        <f>C183+SUMIFS(ENTRADAS!$D:$D,ENTRADAS!$B:$B,$B183,ENTRADAS!$I:$I,C$40)-SUMIFS(SAÍDAS!$D:$D,SAÍDAS!$B:$B,$B183,SAÍDAS!$H:$H,C$40)+SUMIFS(AJUSTE!$D:$D,AJUSTE!$B:$B,$B183,AJUSTE!$H:$H,C$40)</f>
        <v>0</v>
      </c>
      <c r="E183" s="161">
        <f>D183+SUMIFS(ENTRADAS!$D:$D,ENTRADAS!$B:$B,$B183,ENTRADAS!$I:$I,D$40)-SUMIFS(SAÍDAS!$D:$D,SAÍDAS!$B:$B,$B183,SAÍDAS!$H:$H,D$40)+SUMIFS(AJUSTE!$D:$D,AJUSTE!$B:$B,$B183,AJUSTE!$H:$H,D$40)</f>
        <v>0</v>
      </c>
      <c r="F183" s="161">
        <f>E183+SUMIFS(ENTRADAS!$D:$D,ENTRADAS!$B:$B,$B183,ENTRADAS!$I:$I,E$40)-SUMIFS(SAÍDAS!$D:$D,SAÍDAS!$B:$B,$B183,SAÍDAS!$H:$H,E$40)+SUMIFS(AJUSTE!$D:$D,AJUSTE!$B:$B,$B183,AJUSTE!$H:$H,E$40)</f>
        <v>0</v>
      </c>
      <c r="G183" s="161">
        <f>F183+SUMIFS(ENTRADAS!$D:$D,ENTRADAS!$B:$B,$B183,ENTRADAS!$I:$I,F$40)-SUMIFS(SAÍDAS!$D:$D,SAÍDAS!$B:$B,$B183,SAÍDAS!$H:$H,F$40)+SUMIFS(AJUSTE!$D:$D,AJUSTE!$B:$B,$B183,AJUSTE!$H:$H,F$40)</f>
        <v>0</v>
      </c>
      <c r="H183" s="161">
        <f>G183+SUMIFS(ENTRADAS!$D:$D,ENTRADAS!$B:$B,$B183,ENTRADAS!$I:$I,G$40)-SUMIFS(SAÍDAS!$D:$D,SAÍDAS!$B:$B,$B183,SAÍDAS!$H:$H,G$40)+SUMIFS(AJUSTE!$D:$D,AJUSTE!$B:$B,$B183,AJUSTE!$H:$H,G$40)</f>
        <v>0</v>
      </c>
      <c r="I183" s="161">
        <f>H183+SUMIFS(ENTRADAS!$D:$D,ENTRADAS!$B:$B,$B183,ENTRADAS!$I:$I,H$40)-SUMIFS(SAÍDAS!$D:$D,SAÍDAS!$B:$B,$B183,SAÍDAS!$H:$H,H$40)+SUMIFS(AJUSTE!$D:$D,AJUSTE!$B:$B,$B183,AJUSTE!$H:$H,H$40)</f>
        <v>0</v>
      </c>
      <c r="J183" s="161">
        <f>I183+SUMIFS(ENTRADAS!$D:$D,ENTRADAS!$B:$B,$B183,ENTRADAS!$I:$I,I$40)-SUMIFS(SAÍDAS!$D:$D,SAÍDAS!$B:$B,$B183,SAÍDAS!$H:$H,I$40)+SUMIFS(AJUSTE!$D:$D,AJUSTE!$B:$B,$B183,AJUSTE!$H:$H,I$40)</f>
        <v>0</v>
      </c>
      <c r="K183" s="161">
        <f>J183+SUMIFS(ENTRADAS!$D:$D,ENTRADAS!$B:$B,$B183,ENTRADAS!$I:$I,J$40)-SUMIFS(SAÍDAS!$D:$D,SAÍDAS!$B:$B,$B183,SAÍDAS!$H:$H,J$40)+SUMIFS(AJUSTE!$D:$D,AJUSTE!$B:$B,$B183,AJUSTE!$H:$H,J$40)</f>
        <v>0</v>
      </c>
      <c r="L183" s="161">
        <f>K183+SUMIFS(ENTRADAS!$D:$D,ENTRADAS!$B:$B,$B183,ENTRADAS!$I:$I,K$40)-SUMIFS(SAÍDAS!$D:$D,SAÍDAS!$B:$B,$B183,SAÍDAS!$H:$H,K$40)+SUMIFS(AJUSTE!$D:$D,AJUSTE!$B:$B,$B183,AJUSTE!$H:$H,K$40)</f>
        <v>0</v>
      </c>
      <c r="M183" s="161">
        <f>L183+SUMIFS(ENTRADAS!$D:$D,ENTRADAS!$B:$B,$B183,ENTRADAS!$I:$I,L$40)-SUMIFS(SAÍDAS!$D:$D,SAÍDAS!$B:$B,$B183,SAÍDAS!$H:$H,L$40)+SUMIFS(AJUSTE!$D:$D,AJUSTE!$B:$B,$B183,AJUSTE!$H:$H,L$40)</f>
        <v>0</v>
      </c>
      <c r="N183" s="161">
        <f>M183+SUMIFS(ENTRADAS!$D:$D,ENTRADAS!$B:$B,$B183,ENTRADAS!$I:$I,M$40)-SUMIFS(SAÍDAS!$D:$D,SAÍDAS!$B:$B,$B183,SAÍDAS!$H:$H,M$40)+SUMIFS(AJUSTE!$D:$D,AJUSTE!$B:$B,$B183,AJUSTE!$H:$H,M$40)</f>
        <v>0</v>
      </c>
      <c r="P183" s="160">
        <f>CADASTRO!A147</f>
        <v>0</v>
      </c>
      <c r="Q183" s="160">
        <f>CADASTRO!B147</f>
        <v>0</v>
      </c>
      <c r="R183" s="161">
        <f ca="1">IF(R$39&gt;=$AD$39,0,SUMIFS(SAÍDAS!$D:$D,SAÍDAS!$B:$B,Base!$Q183,SAÍDAS!$H:$H,Base!R$40))</f>
        <v>0</v>
      </c>
      <c r="S183" s="161">
        <f ca="1">IF(S$39&gt;=$AD$39,0,SUMIFS(SAÍDAS!$D:$D,SAÍDAS!$B:$B,Base!$Q183,SAÍDAS!$H:$H,Base!S$40))</f>
        <v>0</v>
      </c>
      <c r="T183" s="161">
        <f ca="1">IF(T$39&gt;=$AD$39,0,SUMIFS(SAÍDAS!$D:$D,SAÍDAS!$B:$B,Base!$Q183,SAÍDAS!$H:$H,Base!T$40))</f>
        <v>0</v>
      </c>
      <c r="U183" s="161">
        <f ca="1">IF(U$39&gt;=$AD$39,0,SUMIFS(SAÍDAS!$D:$D,SAÍDAS!$B:$B,Base!$Q183,SAÍDAS!$H:$H,Base!U$40))</f>
        <v>0</v>
      </c>
      <c r="V183" s="161">
        <f ca="1">IF(V$39&gt;=$AD$39,0,SUMIFS(SAÍDAS!$D:$D,SAÍDAS!$B:$B,Base!$Q183,SAÍDAS!$H:$H,Base!V$40))</f>
        <v>0</v>
      </c>
      <c r="W183" s="161">
        <f ca="1">IF(W$39&gt;=$AD$39,0,SUMIFS(SAÍDAS!$D:$D,SAÍDAS!$B:$B,Base!$Q183,SAÍDAS!$H:$H,Base!W$40))</f>
        <v>0</v>
      </c>
      <c r="X183" s="161">
        <f ca="1">IF(X$39&gt;=$AD$39,0,SUMIFS(SAÍDAS!$D:$D,SAÍDAS!$B:$B,Base!$Q183,SAÍDAS!$H:$H,Base!X$40))</f>
        <v>0</v>
      </c>
      <c r="Y183" s="161">
        <f ca="1">IF(Y$39&gt;=$AD$39,0,SUMIFS(SAÍDAS!$D:$D,SAÍDAS!$B:$B,Base!$Q183,SAÍDAS!$H:$H,Base!Y$40))</f>
        <v>0</v>
      </c>
      <c r="Z183" s="161">
        <f ca="1">IF(Z$39&gt;=$AD$39,0,SUMIFS(SAÍDAS!$D:$D,SAÍDAS!$B:$B,Base!$Q183,SAÍDAS!$H:$H,Base!Z$40))</f>
        <v>0</v>
      </c>
      <c r="AA183" s="161">
        <f ca="1">IF(AA$39&gt;=$AD$39,0,SUMIFS(SAÍDAS!$D:$D,SAÍDAS!$B:$B,Base!$Q183,SAÍDAS!$H:$H,Base!AA$40))</f>
        <v>0</v>
      </c>
      <c r="AB183" s="161">
        <f ca="1">IF(AB$39&gt;=$AD$39,0,SUMIFS(SAÍDAS!$D:$D,SAÍDAS!$B:$B,Base!$Q183,SAÍDAS!$H:$H,Base!AB$40))</f>
        <v>0</v>
      </c>
      <c r="AC183" s="161">
        <f ca="1">IF(AC$39&gt;=$AD$39,0,SUMIFS(SAÍDAS!$D:$D,SAÍDAS!$B:$B,Base!$Q183,SAÍDAS!$H:$H,Base!AC$40))</f>
        <v>0</v>
      </c>
      <c r="AD183" s="160">
        <f t="shared" ca="1" si="10"/>
        <v>0</v>
      </c>
    </row>
    <row r="184" spans="1:30" x14ac:dyDescent="0.25">
      <c r="A184" s="160">
        <f>CADASTRO!A148</f>
        <v>0</v>
      </c>
      <c r="B184" s="160">
        <f>CADASTRO!B148</f>
        <v>0</v>
      </c>
      <c r="C184" s="161">
        <f>CADASTRO!D148</f>
        <v>0</v>
      </c>
      <c r="D184" s="161">
        <f>C184+SUMIFS(ENTRADAS!$D:$D,ENTRADAS!$B:$B,$B184,ENTRADAS!$I:$I,C$40)-SUMIFS(SAÍDAS!$D:$D,SAÍDAS!$B:$B,$B184,SAÍDAS!$H:$H,C$40)+SUMIFS(AJUSTE!$D:$D,AJUSTE!$B:$B,$B184,AJUSTE!$H:$H,C$40)</f>
        <v>0</v>
      </c>
      <c r="E184" s="161">
        <f>D184+SUMIFS(ENTRADAS!$D:$D,ENTRADAS!$B:$B,$B184,ENTRADAS!$I:$I,D$40)-SUMIFS(SAÍDAS!$D:$D,SAÍDAS!$B:$B,$B184,SAÍDAS!$H:$H,D$40)+SUMIFS(AJUSTE!$D:$D,AJUSTE!$B:$B,$B184,AJUSTE!$H:$H,D$40)</f>
        <v>0</v>
      </c>
      <c r="F184" s="161">
        <f>E184+SUMIFS(ENTRADAS!$D:$D,ENTRADAS!$B:$B,$B184,ENTRADAS!$I:$I,E$40)-SUMIFS(SAÍDAS!$D:$D,SAÍDAS!$B:$B,$B184,SAÍDAS!$H:$H,E$40)+SUMIFS(AJUSTE!$D:$D,AJUSTE!$B:$B,$B184,AJUSTE!$H:$H,E$40)</f>
        <v>0</v>
      </c>
      <c r="G184" s="161">
        <f>F184+SUMIFS(ENTRADAS!$D:$D,ENTRADAS!$B:$B,$B184,ENTRADAS!$I:$I,F$40)-SUMIFS(SAÍDAS!$D:$D,SAÍDAS!$B:$B,$B184,SAÍDAS!$H:$H,F$40)+SUMIFS(AJUSTE!$D:$D,AJUSTE!$B:$B,$B184,AJUSTE!$H:$H,F$40)</f>
        <v>0</v>
      </c>
      <c r="H184" s="161">
        <f>G184+SUMIFS(ENTRADAS!$D:$D,ENTRADAS!$B:$B,$B184,ENTRADAS!$I:$I,G$40)-SUMIFS(SAÍDAS!$D:$D,SAÍDAS!$B:$B,$B184,SAÍDAS!$H:$H,G$40)+SUMIFS(AJUSTE!$D:$D,AJUSTE!$B:$B,$B184,AJUSTE!$H:$H,G$40)</f>
        <v>0</v>
      </c>
      <c r="I184" s="161">
        <f>H184+SUMIFS(ENTRADAS!$D:$D,ENTRADAS!$B:$B,$B184,ENTRADAS!$I:$I,H$40)-SUMIFS(SAÍDAS!$D:$D,SAÍDAS!$B:$B,$B184,SAÍDAS!$H:$H,H$40)+SUMIFS(AJUSTE!$D:$D,AJUSTE!$B:$B,$B184,AJUSTE!$H:$H,H$40)</f>
        <v>0</v>
      </c>
      <c r="J184" s="161">
        <f>I184+SUMIFS(ENTRADAS!$D:$D,ENTRADAS!$B:$B,$B184,ENTRADAS!$I:$I,I$40)-SUMIFS(SAÍDAS!$D:$D,SAÍDAS!$B:$B,$B184,SAÍDAS!$H:$H,I$40)+SUMIFS(AJUSTE!$D:$D,AJUSTE!$B:$B,$B184,AJUSTE!$H:$H,I$40)</f>
        <v>0</v>
      </c>
      <c r="K184" s="161">
        <f>J184+SUMIFS(ENTRADAS!$D:$D,ENTRADAS!$B:$B,$B184,ENTRADAS!$I:$I,J$40)-SUMIFS(SAÍDAS!$D:$D,SAÍDAS!$B:$B,$B184,SAÍDAS!$H:$H,J$40)+SUMIFS(AJUSTE!$D:$D,AJUSTE!$B:$B,$B184,AJUSTE!$H:$H,J$40)</f>
        <v>0</v>
      </c>
      <c r="L184" s="161">
        <f>K184+SUMIFS(ENTRADAS!$D:$D,ENTRADAS!$B:$B,$B184,ENTRADAS!$I:$I,K$40)-SUMIFS(SAÍDAS!$D:$D,SAÍDAS!$B:$B,$B184,SAÍDAS!$H:$H,K$40)+SUMIFS(AJUSTE!$D:$D,AJUSTE!$B:$B,$B184,AJUSTE!$H:$H,K$40)</f>
        <v>0</v>
      </c>
      <c r="M184" s="161">
        <f>L184+SUMIFS(ENTRADAS!$D:$D,ENTRADAS!$B:$B,$B184,ENTRADAS!$I:$I,L$40)-SUMIFS(SAÍDAS!$D:$D,SAÍDAS!$B:$B,$B184,SAÍDAS!$H:$H,L$40)+SUMIFS(AJUSTE!$D:$D,AJUSTE!$B:$B,$B184,AJUSTE!$H:$H,L$40)</f>
        <v>0</v>
      </c>
      <c r="N184" s="161">
        <f>M184+SUMIFS(ENTRADAS!$D:$D,ENTRADAS!$B:$B,$B184,ENTRADAS!$I:$I,M$40)-SUMIFS(SAÍDAS!$D:$D,SAÍDAS!$B:$B,$B184,SAÍDAS!$H:$H,M$40)+SUMIFS(AJUSTE!$D:$D,AJUSTE!$B:$B,$B184,AJUSTE!$H:$H,M$40)</f>
        <v>0</v>
      </c>
      <c r="P184" s="160">
        <f>CADASTRO!A148</f>
        <v>0</v>
      </c>
      <c r="Q184" s="160">
        <f>CADASTRO!B148</f>
        <v>0</v>
      </c>
      <c r="R184" s="161">
        <f ca="1">IF(R$39&gt;=$AD$39,0,SUMIFS(SAÍDAS!$D:$D,SAÍDAS!$B:$B,Base!$Q184,SAÍDAS!$H:$H,Base!R$40))</f>
        <v>0</v>
      </c>
      <c r="S184" s="161">
        <f ca="1">IF(S$39&gt;=$AD$39,0,SUMIFS(SAÍDAS!$D:$D,SAÍDAS!$B:$B,Base!$Q184,SAÍDAS!$H:$H,Base!S$40))</f>
        <v>0</v>
      </c>
      <c r="T184" s="161">
        <f ca="1">IF(T$39&gt;=$AD$39,0,SUMIFS(SAÍDAS!$D:$D,SAÍDAS!$B:$B,Base!$Q184,SAÍDAS!$H:$H,Base!T$40))</f>
        <v>0</v>
      </c>
      <c r="U184" s="161">
        <f ca="1">IF(U$39&gt;=$AD$39,0,SUMIFS(SAÍDAS!$D:$D,SAÍDAS!$B:$B,Base!$Q184,SAÍDAS!$H:$H,Base!U$40))</f>
        <v>0</v>
      </c>
      <c r="V184" s="161">
        <f ca="1">IF(V$39&gt;=$AD$39,0,SUMIFS(SAÍDAS!$D:$D,SAÍDAS!$B:$B,Base!$Q184,SAÍDAS!$H:$H,Base!V$40))</f>
        <v>0</v>
      </c>
      <c r="W184" s="161">
        <f ca="1">IF(W$39&gt;=$AD$39,0,SUMIFS(SAÍDAS!$D:$D,SAÍDAS!$B:$B,Base!$Q184,SAÍDAS!$H:$H,Base!W$40))</f>
        <v>0</v>
      </c>
      <c r="X184" s="161">
        <f ca="1">IF(X$39&gt;=$AD$39,0,SUMIFS(SAÍDAS!$D:$D,SAÍDAS!$B:$B,Base!$Q184,SAÍDAS!$H:$H,Base!X$40))</f>
        <v>0</v>
      </c>
      <c r="Y184" s="161">
        <f ca="1">IF(Y$39&gt;=$AD$39,0,SUMIFS(SAÍDAS!$D:$D,SAÍDAS!$B:$B,Base!$Q184,SAÍDAS!$H:$H,Base!Y$40))</f>
        <v>0</v>
      </c>
      <c r="Z184" s="161">
        <f ca="1">IF(Z$39&gt;=$AD$39,0,SUMIFS(SAÍDAS!$D:$D,SAÍDAS!$B:$B,Base!$Q184,SAÍDAS!$H:$H,Base!Z$40))</f>
        <v>0</v>
      </c>
      <c r="AA184" s="161">
        <f ca="1">IF(AA$39&gt;=$AD$39,0,SUMIFS(SAÍDAS!$D:$D,SAÍDAS!$B:$B,Base!$Q184,SAÍDAS!$H:$H,Base!AA$40))</f>
        <v>0</v>
      </c>
      <c r="AB184" s="161">
        <f ca="1">IF(AB$39&gt;=$AD$39,0,SUMIFS(SAÍDAS!$D:$D,SAÍDAS!$B:$B,Base!$Q184,SAÍDAS!$H:$H,Base!AB$40))</f>
        <v>0</v>
      </c>
      <c r="AC184" s="161">
        <f ca="1">IF(AC$39&gt;=$AD$39,0,SUMIFS(SAÍDAS!$D:$D,SAÍDAS!$B:$B,Base!$Q184,SAÍDAS!$H:$H,Base!AC$40))</f>
        <v>0</v>
      </c>
      <c r="AD184" s="160">
        <f t="shared" ca="1" si="10"/>
        <v>0</v>
      </c>
    </row>
    <row r="185" spans="1:30" x14ac:dyDescent="0.25">
      <c r="A185" s="160">
        <f>CADASTRO!A149</f>
        <v>0</v>
      </c>
      <c r="B185" s="160">
        <f>CADASTRO!B149</f>
        <v>0</v>
      </c>
      <c r="C185" s="161">
        <f>CADASTRO!D149</f>
        <v>0</v>
      </c>
      <c r="D185" s="161">
        <f>C185+SUMIFS(ENTRADAS!$D:$D,ENTRADAS!$B:$B,$B185,ENTRADAS!$I:$I,C$40)-SUMIFS(SAÍDAS!$D:$D,SAÍDAS!$B:$B,$B185,SAÍDAS!$H:$H,C$40)+SUMIFS(AJUSTE!$D:$D,AJUSTE!$B:$B,$B185,AJUSTE!$H:$H,C$40)</f>
        <v>0</v>
      </c>
      <c r="E185" s="161">
        <f>D185+SUMIFS(ENTRADAS!$D:$D,ENTRADAS!$B:$B,$B185,ENTRADAS!$I:$I,D$40)-SUMIFS(SAÍDAS!$D:$D,SAÍDAS!$B:$B,$B185,SAÍDAS!$H:$H,D$40)+SUMIFS(AJUSTE!$D:$D,AJUSTE!$B:$B,$B185,AJUSTE!$H:$H,D$40)</f>
        <v>0</v>
      </c>
      <c r="F185" s="161">
        <f>E185+SUMIFS(ENTRADAS!$D:$D,ENTRADAS!$B:$B,$B185,ENTRADAS!$I:$I,E$40)-SUMIFS(SAÍDAS!$D:$D,SAÍDAS!$B:$B,$B185,SAÍDAS!$H:$H,E$40)+SUMIFS(AJUSTE!$D:$D,AJUSTE!$B:$B,$B185,AJUSTE!$H:$H,E$40)</f>
        <v>0</v>
      </c>
      <c r="G185" s="161">
        <f>F185+SUMIFS(ENTRADAS!$D:$D,ENTRADAS!$B:$B,$B185,ENTRADAS!$I:$I,F$40)-SUMIFS(SAÍDAS!$D:$D,SAÍDAS!$B:$B,$B185,SAÍDAS!$H:$H,F$40)+SUMIFS(AJUSTE!$D:$D,AJUSTE!$B:$B,$B185,AJUSTE!$H:$H,F$40)</f>
        <v>0</v>
      </c>
      <c r="H185" s="161">
        <f>G185+SUMIFS(ENTRADAS!$D:$D,ENTRADAS!$B:$B,$B185,ENTRADAS!$I:$I,G$40)-SUMIFS(SAÍDAS!$D:$D,SAÍDAS!$B:$B,$B185,SAÍDAS!$H:$H,G$40)+SUMIFS(AJUSTE!$D:$D,AJUSTE!$B:$B,$B185,AJUSTE!$H:$H,G$40)</f>
        <v>0</v>
      </c>
      <c r="I185" s="161">
        <f>H185+SUMIFS(ENTRADAS!$D:$D,ENTRADAS!$B:$B,$B185,ENTRADAS!$I:$I,H$40)-SUMIFS(SAÍDAS!$D:$D,SAÍDAS!$B:$B,$B185,SAÍDAS!$H:$H,H$40)+SUMIFS(AJUSTE!$D:$D,AJUSTE!$B:$B,$B185,AJUSTE!$H:$H,H$40)</f>
        <v>0</v>
      </c>
      <c r="J185" s="161">
        <f>I185+SUMIFS(ENTRADAS!$D:$D,ENTRADAS!$B:$B,$B185,ENTRADAS!$I:$I,I$40)-SUMIFS(SAÍDAS!$D:$D,SAÍDAS!$B:$B,$B185,SAÍDAS!$H:$H,I$40)+SUMIFS(AJUSTE!$D:$D,AJUSTE!$B:$B,$B185,AJUSTE!$H:$H,I$40)</f>
        <v>0</v>
      </c>
      <c r="K185" s="161">
        <f>J185+SUMIFS(ENTRADAS!$D:$D,ENTRADAS!$B:$B,$B185,ENTRADAS!$I:$I,J$40)-SUMIFS(SAÍDAS!$D:$D,SAÍDAS!$B:$B,$B185,SAÍDAS!$H:$H,J$40)+SUMIFS(AJUSTE!$D:$D,AJUSTE!$B:$B,$B185,AJUSTE!$H:$H,J$40)</f>
        <v>0</v>
      </c>
      <c r="L185" s="161">
        <f>K185+SUMIFS(ENTRADAS!$D:$D,ENTRADAS!$B:$B,$B185,ENTRADAS!$I:$I,K$40)-SUMIFS(SAÍDAS!$D:$D,SAÍDAS!$B:$B,$B185,SAÍDAS!$H:$H,K$40)+SUMIFS(AJUSTE!$D:$D,AJUSTE!$B:$B,$B185,AJUSTE!$H:$H,K$40)</f>
        <v>0</v>
      </c>
      <c r="M185" s="161">
        <f>L185+SUMIFS(ENTRADAS!$D:$D,ENTRADAS!$B:$B,$B185,ENTRADAS!$I:$I,L$40)-SUMIFS(SAÍDAS!$D:$D,SAÍDAS!$B:$B,$B185,SAÍDAS!$H:$H,L$40)+SUMIFS(AJUSTE!$D:$D,AJUSTE!$B:$B,$B185,AJUSTE!$H:$H,L$40)</f>
        <v>0</v>
      </c>
      <c r="N185" s="161">
        <f>M185+SUMIFS(ENTRADAS!$D:$D,ENTRADAS!$B:$B,$B185,ENTRADAS!$I:$I,M$40)-SUMIFS(SAÍDAS!$D:$D,SAÍDAS!$B:$B,$B185,SAÍDAS!$H:$H,M$40)+SUMIFS(AJUSTE!$D:$D,AJUSTE!$B:$B,$B185,AJUSTE!$H:$H,M$40)</f>
        <v>0</v>
      </c>
      <c r="P185" s="160">
        <f>CADASTRO!A149</f>
        <v>0</v>
      </c>
      <c r="Q185" s="160">
        <f>CADASTRO!B149</f>
        <v>0</v>
      </c>
      <c r="R185" s="161">
        <f ca="1">IF(R$39&gt;=$AD$39,0,SUMIFS(SAÍDAS!$D:$D,SAÍDAS!$B:$B,Base!$Q185,SAÍDAS!$H:$H,Base!R$40))</f>
        <v>0</v>
      </c>
      <c r="S185" s="161">
        <f ca="1">IF(S$39&gt;=$AD$39,0,SUMIFS(SAÍDAS!$D:$D,SAÍDAS!$B:$B,Base!$Q185,SAÍDAS!$H:$H,Base!S$40))</f>
        <v>0</v>
      </c>
      <c r="T185" s="161">
        <f ca="1">IF(T$39&gt;=$AD$39,0,SUMIFS(SAÍDAS!$D:$D,SAÍDAS!$B:$B,Base!$Q185,SAÍDAS!$H:$H,Base!T$40))</f>
        <v>0</v>
      </c>
      <c r="U185" s="161">
        <f ca="1">IF(U$39&gt;=$AD$39,0,SUMIFS(SAÍDAS!$D:$D,SAÍDAS!$B:$B,Base!$Q185,SAÍDAS!$H:$H,Base!U$40))</f>
        <v>0</v>
      </c>
      <c r="V185" s="161">
        <f ca="1">IF(V$39&gt;=$AD$39,0,SUMIFS(SAÍDAS!$D:$D,SAÍDAS!$B:$B,Base!$Q185,SAÍDAS!$H:$H,Base!V$40))</f>
        <v>0</v>
      </c>
      <c r="W185" s="161">
        <f ca="1">IF(W$39&gt;=$AD$39,0,SUMIFS(SAÍDAS!$D:$D,SAÍDAS!$B:$B,Base!$Q185,SAÍDAS!$H:$H,Base!W$40))</f>
        <v>0</v>
      </c>
      <c r="X185" s="161">
        <f ca="1">IF(X$39&gt;=$AD$39,0,SUMIFS(SAÍDAS!$D:$D,SAÍDAS!$B:$B,Base!$Q185,SAÍDAS!$H:$H,Base!X$40))</f>
        <v>0</v>
      </c>
      <c r="Y185" s="161">
        <f ca="1">IF(Y$39&gt;=$AD$39,0,SUMIFS(SAÍDAS!$D:$D,SAÍDAS!$B:$B,Base!$Q185,SAÍDAS!$H:$H,Base!Y$40))</f>
        <v>0</v>
      </c>
      <c r="Z185" s="161">
        <f ca="1">IF(Z$39&gt;=$AD$39,0,SUMIFS(SAÍDAS!$D:$D,SAÍDAS!$B:$B,Base!$Q185,SAÍDAS!$H:$H,Base!Z$40))</f>
        <v>0</v>
      </c>
      <c r="AA185" s="161">
        <f ca="1">IF(AA$39&gt;=$AD$39,0,SUMIFS(SAÍDAS!$D:$D,SAÍDAS!$B:$B,Base!$Q185,SAÍDAS!$H:$H,Base!AA$40))</f>
        <v>0</v>
      </c>
      <c r="AB185" s="161">
        <f ca="1">IF(AB$39&gt;=$AD$39,0,SUMIFS(SAÍDAS!$D:$D,SAÍDAS!$B:$B,Base!$Q185,SAÍDAS!$H:$H,Base!AB$40))</f>
        <v>0</v>
      </c>
      <c r="AC185" s="161">
        <f ca="1">IF(AC$39&gt;=$AD$39,0,SUMIFS(SAÍDAS!$D:$D,SAÍDAS!$B:$B,Base!$Q185,SAÍDAS!$H:$H,Base!AC$40))</f>
        <v>0</v>
      </c>
      <c r="AD185" s="160">
        <f t="shared" ca="1" si="10"/>
        <v>0</v>
      </c>
    </row>
    <row r="186" spans="1:30" x14ac:dyDescent="0.25">
      <c r="A186" s="160">
        <f>CADASTRO!A150</f>
        <v>0</v>
      </c>
      <c r="B186" s="160">
        <f>CADASTRO!B150</f>
        <v>0</v>
      </c>
      <c r="C186" s="161">
        <f>CADASTRO!D150</f>
        <v>0</v>
      </c>
      <c r="D186" s="161">
        <f>C186+SUMIFS(ENTRADAS!$D:$D,ENTRADAS!$B:$B,$B186,ENTRADAS!$I:$I,C$40)-SUMIFS(SAÍDAS!$D:$D,SAÍDAS!$B:$B,$B186,SAÍDAS!$H:$H,C$40)+SUMIFS(AJUSTE!$D:$D,AJUSTE!$B:$B,$B186,AJUSTE!$H:$H,C$40)</f>
        <v>0</v>
      </c>
      <c r="E186" s="161">
        <f>D186+SUMIFS(ENTRADAS!$D:$D,ENTRADAS!$B:$B,$B186,ENTRADAS!$I:$I,D$40)-SUMIFS(SAÍDAS!$D:$D,SAÍDAS!$B:$B,$B186,SAÍDAS!$H:$H,D$40)+SUMIFS(AJUSTE!$D:$D,AJUSTE!$B:$B,$B186,AJUSTE!$H:$H,D$40)</f>
        <v>0</v>
      </c>
      <c r="F186" s="161">
        <f>E186+SUMIFS(ENTRADAS!$D:$D,ENTRADAS!$B:$B,$B186,ENTRADAS!$I:$I,E$40)-SUMIFS(SAÍDAS!$D:$D,SAÍDAS!$B:$B,$B186,SAÍDAS!$H:$H,E$40)+SUMIFS(AJUSTE!$D:$D,AJUSTE!$B:$B,$B186,AJUSTE!$H:$H,E$40)</f>
        <v>0</v>
      </c>
      <c r="G186" s="161">
        <f>F186+SUMIFS(ENTRADAS!$D:$D,ENTRADAS!$B:$B,$B186,ENTRADAS!$I:$I,F$40)-SUMIFS(SAÍDAS!$D:$D,SAÍDAS!$B:$B,$B186,SAÍDAS!$H:$H,F$40)+SUMIFS(AJUSTE!$D:$D,AJUSTE!$B:$B,$B186,AJUSTE!$H:$H,F$40)</f>
        <v>0</v>
      </c>
      <c r="H186" s="161">
        <f>G186+SUMIFS(ENTRADAS!$D:$D,ENTRADAS!$B:$B,$B186,ENTRADAS!$I:$I,G$40)-SUMIFS(SAÍDAS!$D:$D,SAÍDAS!$B:$B,$B186,SAÍDAS!$H:$H,G$40)+SUMIFS(AJUSTE!$D:$D,AJUSTE!$B:$B,$B186,AJUSTE!$H:$H,G$40)</f>
        <v>0</v>
      </c>
      <c r="I186" s="161">
        <f>H186+SUMIFS(ENTRADAS!$D:$D,ENTRADAS!$B:$B,$B186,ENTRADAS!$I:$I,H$40)-SUMIFS(SAÍDAS!$D:$D,SAÍDAS!$B:$B,$B186,SAÍDAS!$H:$H,H$40)+SUMIFS(AJUSTE!$D:$D,AJUSTE!$B:$B,$B186,AJUSTE!$H:$H,H$40)</f>
        <v>0</v>
      </c>
      <c r="J186" s="161">
        <f>I186+SUMIFS(ENTRADAS!$D:$D,ENTRADAS!$B:$B,$B186,ENTRADAS!$I:$I,I$40)-SUMIFS(SAÍDAS!$D:$D,SAÍDAS!$B:$B,$B186,SAÍDAS!$H:$H,I$40)+SUMIFS(AJUSTE!$D:$D,AJUSTE!$B:$B,$B186,AJUSTE!$H:$H,I$40)</f>
        <v>0</v>
      </c>
      <c r="K186" s="161">
        <f>J186+SUMIFS(ENTRADAS!$D:$D,ENTRADAS!$B:$B,$B186,ENTRADAS!$I:$I,J$40)-SUMIFS(SAÍDAS!$D:$D,SAÍDAS!$B:$B,$B186,SAÍDAS!$H:$H,J$40)+SUMIFS(AJUSTE!$D:$D,AJUSTE!$B:$B,$B186,AJUSTE!$H:$H,J$40)</f>
        <v>0</v>
      </c>
      <c r="L186" s="161">
        <f>K186+SUMIFS(ENTRADAS!$D:$D,ENTRADAS!$B:$B,$B186,ENTRADAS!$I:$I,K$40)-SUMIFS(SAÍDAS!$D:$D,SAÍDAS!$B:$B,$B186,SAÍDAS!$H:$H,K$40)+SUMIFS(AJUSTE!$D:$D,AJUSTE!$B:$B,$B186,AJUSTE!$H:$H,K$40)</f>
        <v>0</v>
      </c>
      <c r="M186" s="161">
        <f>L186+SUMIFS(ENTRADAS!$D:$D,ENTRADAS!$B:$B,$B186,ENTRADAS!$I:$I,L$40)-SUMIFS(SAÍDAS!$D:$D,SAÍDAS!$B:$B,$B186,SAÍDAS!$H:$H,L$40)+SUMIFS(AJUSTE!$D:$D,AJUSTE!$B:$B,$B186,AJUSTE!$H:$H,L$40)</f>
        <v>0</v>
      </c>
      <c r="N186" s="161">
        <f>M186+SUMIFS(ENTRADAS!$D:$D,ENTRADAS!$B:$B,$B186,ENTRADAS!$I:$I,M$40)-SUMIFS(SAÍDAS!$D:$D,SAÍDAS!$B:$B,$B186,SAÍDAS!$H:$H,M$40)+SUMIFS(AJUSTE!$D:$D,AJUSTE!$B:$B,$B186,AJUSTE!$H:$H,M$40)</f>
        <v>0</v>
      </c>
      <c r="P186" s="160">
        <f>CADASTRO!A150</f>
        <v>0</v>
      </c>
      <c r="Q186" s="160">
        <f>CADASTRO!B150</f>
        <v>0</v>
      </c>
      <c r="R186" s="161">
        <f ca="1">IF(R$39&gt;=$AD$39,0,SUMIFS(SAÍDAS!$D:$D,SAÍDAS!$B:$B,Base!$Q186,SAÍDAS!$H:$H,Base!R$40))</f>
        <v>0</v>
      </c>
      <c r="S186" s="161">
        <f ca="1">IF(S$39&gt;=$AD$39,0,SUMIFS(SAÍDAS!$D:$D,SAÍDAS!$B:$B,Base!$Q186,SAÍDAS!$H:$H,Base!S$40))</f>
        <v>0</v>
      </c>
      <c r="T186" s="161">
        <f ca="1">IF(T$39&gt;=$AD$39,0,SUMIFS(SAÍDAS!$D:$D,SAÍDAS!$B:$B,Base!$Q186,SAÍDAS!$H:$H,Base!T$40))</f>
        <v>0</v>
      </c>
      <c r="U186" s="161">
        <f ca="1">IF(U$39&gt;=$AD$39,0,SUMIFS(SAÍDAS!$D:$D,SAÍDAS!$B:$B,Base!$Q186,SAÍDAS!$H:$H,Base!U$40))</f>
        <v>0</v>
      </c>
      <c r="V186" s="161">
        <f ca="1">IF(V$39&gt;=$AD$39,0,SUMIFS(SAÍDAS!$D:$D,SAÍDAS!$B:$B,Base!$Q186,SAÍDAS!$H:$H,Base!V$40))</f>
        <v>0</v>
      </c>
      <c r="W186" s="161">
        <f ca="1">IF(W$39&gt;=$AD$39,0,SUMIFS(SAÍDAS!$D:$D,SAÍDAS!$B:$B,Base!$Q186,SAÍDAS!$H:$H,Base!W$40))</f>
        <v>0</v>
      </c>
      <c r="X186" s="161">
        <f ca="1">IF(X$39&gt;=$AD$39,0,SUMIFS(SAÍDAS!$D:$D,SAÍDAS!$B:$B,Base!$Q186,SAÍDAS!$H:$H,Base!X$40))</f>
        <v>0</v>
      </c>
      <c r="Y186" s="161">
        <f ca="1">IF(Y$39&gt;=$AD$39,0,SUMIFS(SAÍDAS!$D:$D,SAÍDAS!$B:$B,Base!$Q186,SAÍDAS!$H:$H,Base!Y$40))</f>
        <v>0</v>
      </c>
      <c r="Z186" s="161">
        <f ca="1">IF(Z$39&gt;=$AD$39,0,SUMIFS(SAÍDAS!$D:$D,SAÍDAS!$B:$B,Base!$Q186,SAÍDAS!$H:$H,Base!Z$40))</f>
        <v>0</v>
      </c>
      <c r="AA186" s="161">
        <f ca="1">IF(AA$39&gt;=$AD$39,0,SUMIFS(SAÍDAS!$D:$D,SAÍDAS!$B:$B,Base!$Q186,SAÍDAS!$H:$H,Base!AA$40))</f>
        <v>0</v>
      </c>
      <c r="AB186" s="161">
        <f ca="1">IF(AB$39&gt;=$AD$39,0,SUMIFS(SAÍDAS!$D:$D,SAÍDAS!$B:$B,Base!$Q186,SAÍDAS!$H:$H,Base!AB$40))</f>
        <v>0</v>
      </c>
      <c r="AC186" s="161">
        <f ca="1">IF(AC$39&gt;=$AD$39,0,SUMIFS(SAÍDAS!$D:$D,SAÍDAS!$B:$B,Base!$Q186,SAÍDAS!$H:$H,Base!AC$40))</f>
        <v>0</v>
      </c>
      <c r="AD186" s="160">
        <f t="shared" ca="1" si="10"/>
        <v>0</v>
      </c>
    </row>
    <row r="187" spans="1:30" x14ac:dyDescent="0.25">
      <c r="A187" s="160">
        <f>CADASTRO!A151</f>
        <v>0</v>
      </c>
      <c r="B187" s="160">
        <f>CADASTRO!B151</f>
        <v>0</v>
      </c>
      <c r="C187" s="161">
        <f>CADASTRO!D151</f>
        <v>0</v>
      </c>
      <c r="D187" s="161">
        <f>C187+SUMIFS(ENTRADAS!$D:$D,ENTRADAS!$B:$B,$B187,ENTRADAS!$I:$I,C$40)-SUMIFS(SAÍDAS!$D:$D,SAÍDAS!$B:$B,$B187,SAÍDAS!$H:$H,C$40)+SUMIFS(AJUSTE!$D:$D,AJUSTE!$B:$B,$B187,AJUSTE!$H:$H,C$40)</f>
        <v>0</v>
      </c>
      <c r="E187" s="161">
        <f>D187+SUMIFS(ENTRADAS!$D:$D,ENTRADAS!$B:$B,$B187,ENTRADAS!$I:$I,D$40)-SUMIFS(SAÍDAS!$D:$D,SAÍDAS!$B:$B,$B187,SAÍDAS!$H:$H,D$40)+SUMIFS(AJUSTE!$D:$D,AJUSTE!$B:$B,$B187,AJUSTE!$H:$H,D$40)</f>
        <v>0</v>
      </c>
      <c r="F187" s="161">
        <f>E187+SUMIFS(ENTRADAS!$D:$D,ENTRADAS!$B:$B,$B187,ENTRADAS!$I:$I,E$40)-SUMIFS(SAÍDAS!$D:$D,SAÍDAS!$B:$B,$B187,SAÍDAS!$H:$H,E$40)+SUMIFS(AJUSTE!$D:$D,AJUSTE!$B:$B,$B187,AJUSTE!$H:$H,E$40)</f>
        <v>0</v>
      </c>
      <c r="G187" s="161">
        <f>F187+SUMIFS(ENTRADAS!$D:$D,ENTRADAS!$B:$B,$B187,ENTRADAS!$I:$I,F$40)-SUMIFS(SAÍDAS!$D:$D,SAÍDAS!$B:$B,$B187,SAÍDAS!$H:$H,F$40)+SUMIFS(AJUSTE!$D:$D,AJUSTE!$B:$B,$B187,AJUSTE!$H:$H,F$40)</f>
        <v>0</v>
      </c>
      <c r="H187" s="161">
        <f>G187+SUMIFS(ENTRADAS!$D:$D,ENTRADAS!$B:$B,$B187,ENTRADAS!$I:$I,G$40)-SUMIFS(SAÍDAS!$D:$D,SAÍDAS!$B:$B,$B187,SAÍDAS!$H:$H,G$40)+SUMIFS(AJUSTE!$D:$D,AJUSTE!$B:$B,$B187,AJUSTE!$H:$H,G$40)</f>
        <v>0</v>
      </c>
      <c r="I187" s="161">
        <f>H187+SUMIFS(ENTRADAS!$D:$D,ENTRADAS!$B:$B,$B187,ENTRADAS!$I:$I,H$40)-SUMIFS(SAÍDAS!$D:$D,SAÍDAS!$B:$B,$B187,SAÍDAS!$H:$H,H$40)+SUMIFS(AJUSTE!$D:$D,AJUSTE!$B:$B,$B187,AJUSTE!$H:$H,H$40)</f>
        <v>0</v>
      </c>
      <c r="J187" s="161">
        <f>I187+SUMIFS(ENTRADAS!$D:$D,ENTRADAS!$B:$B,$B187,ENTRADAS!$I:$I,I$40)-SUMIFS(SAÍDAS!$D:$D,SAÍDAS!$B:$B,$B187,SAÍDAS!$H:$H,I$40)+SUMIFS(AJUSTE!$D:$D,AJUSTE!$B:$B,$B187,AJUSTE!$H:$H,I$40)</f>
        <v>0</v>
      </c>
      <c r="K187" s="161">
        <f>J187+SUMIFS(ENTRADAS!$D:$D,ENTRADAS!$B:$B,$B187,ENTRADAS!$I:$I,J$40)-SUMIFS(SAÍDAS!$D:$D,SAÍDAS!$B:$B,$B187,SAÍDAS!$H:$H,J$40)+SUMIFS(AJUSTE!$D:$D,AJUSTE!$B:$B,$B187,AJUSTE!$H:$H,J$40)</f>
        <v>0</v>
      </c>
      <c r="L187" s="161">
        <f>K187+SUMIFS(ENTRADAS!$D:$D,ENTRADAS!$B:$B,$B187,ENTRADAS!$I:$I,K$40)-SUMIFS(SAÍDAS!$D:$D,SAÍDAS!$B:$B,$B187,SAÍDAS!$H:$H,K$40)+SUMIFS(AJUSTE!$D:$D,AJUSTE!$B:$B,$B187,AJUSTE!$H:$H,K$40)</f>
        <v>0</v>
      </c>
      <c r="M187" s="161">
        <f>L187+SUMIFS(ENTRADAS!$D:$D,ENTRADAS!$B:$B,$B187,ENTRADAS!$I:$I,L$40)-SUMIFS(SAÍDAS!$D:$D,SAÍDAS!$B:$B,$B187,SAÍDAS!$H:$H,L$40)+SUMIFS(AJUSTE!$D:$D,AJUSTE!$B:$B,$B187,AJUSTE!$H:$H,L$40)</f>
        <v>0</v>
      </c>
      <c r="N187" s="161">
        <f>M187+SUMIFS(ENTRADAS!$D:$D,ENTRADAS!$B:$B,$B187,ENTRADAS!$I:$I,M$40)-SUMIFS(SAÍDAS!$D:$D,SAÍDAS!$B:$B,$B187,SAÍDAS!$H:$H,M$40)+SUMIFS(AJUSTE!$D:$D,AJUSTE!$B:$B,$B187,AJUSTE!$H:$H,M$40)</f>
        <v>0</v>
      </c>
      <c r="P187" s="160">
        <f>CADASTRO!A151</f>
        <v>0</v>
      </c>
      <c r="Q187" s="160">
        <f>CADASTRO!B151</f>
        <v>0</v>
      </c>
      <c r="R187" s="161">
        <f ca="1">IF(R$39&gt;=$AD$39,0,SUMIFS(SAÍDAS!$D:$D,SAÍDAS!$B:$B,Base!$Q187,SAÍDAS!$H:$H,Base!R$40))</f>
        <v>0</v>
      </c>
      <c r="S187" s="161">
        <f ca="1">IF(S$39&gt;=$AD$39,0,SUMIFS(SAÍDAS!$D:$D,SAÍDAS!$B:$B,Base!$Q187,SAÍDAS!$H:$H,Base!S$40))</f>
        <v>0</v>
      </c>
      <c r="T187" s="161">
        <f ca="1">IF(T$39&gt;=$AD$39,0,SUMIFS(SAÍDAS!$D:$D,SAÍDAS!$B:$B,Base!$Q187,SAÍDAS!$H:$H,Base!T$40))</f>
        <v>0</v>
      </c>
      <c r="U187" s="161">
        <f ca="1">IF(U$39&gt;=$AD$39,0,SUMIFS(SAÍDAS!$D:$D,SAÍDAS!$B:$B,Base!$Q187,SAÍDAS!$H:$H,Base!U$40))</f>
        <v>0</v>
      </c>
      <c r="V187" s="161">
        <f ca="1">IF(V$39&gt;=$AD$39,0,SUMIFS(SAÍDAS!$D:$D,SAÍDAS!$B:$B,Base!$Q187,SAÍDAS!$H:$H,Base!V$40))</f>
        <v>0</v>
      </c>
      <c r="W187" s="161">
        <f ca="1">IF(W$39&gt;=$AD$39,0,SUMIFS(SAÍDAS!$D:$D,SAÍDAS!$B:$B,Base!$Q187,SAÍDAS!$H:$H,Base!W$40))</f>
        <v>0</v>
      </c>
      <c r="X187" s="161">
        <f ca="1">IF(X$39&gt;=$AD$39,0,SUMIFS(SAÍDAS!$D:$D,SAÍDAS!$B:$B,Base!$Q187,SAÍDAS!$H:$H,Base!X$40))</f>
        <v>0</v>
      </c>
      <c r="Y187" s="161">
        <f ca="1">IF(Y$39&gt;=$AD$39,0,SUMIFS(SAÍDAS!$D:$D,SAÍDAS!$B:$B,Base!$Q187,SAÍDAS!$H:$H,Base!Y$40))</f>
        <v>0</v>
      </c>
      <c r="Z187" s="161">
        <f ca="1">IF(Z$39&gt;=$AD$39,0,SUMIFS(SAÍDAS!$D:$D,SAÍDAS!$B:$B,Base!$Q187,SAÍDAS!$H:$H,Base!Z$40))</f>
        <v>0</v>
      </c>
      <c r="AA187" s="161">
        <f ca="1">IF(AA$39&gt;=$AD$39,0,SUMIFS(SAÍDAS!$D:$D,SAÍDAS!$B:$B,Base!$Q187,SAÍDAS!$H:$H,Base!AA$40))</f>
        <v>0</v>
      </c>
      <c r="AB187" s="161">
        <f ca="1">IF(AB$39&gt;=$AD$39,0,SUMIFS(SAÍDAS!$D:$D,SAÍDAS!$B:$B,Base!$Q187,SAÍDAS!$H:$H,Base!AB$40))</f>
        <v>0</v>
      </c>
      <c r="AC187" s="161">
        <f ca="1">IF(AC$39&gt;=$AD$39,0,SUMIFS(SAÍDAS!$D:$D,SAÍDAS!$B:$B,Base!$Q187,SAÍDAS!$H:$H,Base!AC$40))</f>
        <v>0</v>
      </c>
      <c r="AD187" s="160">
        <f t="shared" ca="1" si="10"/>
        <v>0</v>
      </c>
    </row>
    <row r="188" spans="1:30" x14ac:dyDescent="0.25">
      <c r="A188" s="160">
        <f>CADASTRO!A152</f>
        <v>0</v>
      </c>
      <c r="B188" s="160">
        <f>CADASTRO!B152</f>
        <v>0</v>
      </c>
      <c r="C188" s="161">
        <f>CADASTRO!D152</f>
        <v>0</v>
      </c>
      <c r="D188" s="161">
        <f>C188+SUMIFS(ENTRADAS!$D:$D,ENTRADAS!$B:$B,$B188,ENTRADAS!$I:$I,C$40)-SUMIFS(SAÍDAS!$D:$D,SAÍDAS!$B:$B,$B188,SAÍDAS!$H:$H,C$40)+SUMIFS(AJUSTE!$D:$D,AJUSTE!$B:$B,$B188,AJUSTE!$H:$H,C$40)</f>
        <v>0</v>
      </c>
      <c r="E188" s="161">
        <f>D188+SUMIFS(ENTRADAS!$D:$D,ENTRADAS!$B:$B,$B188,ENTRADAS!$I:$I,D$40)-SUMIFS(SAÍDAS!$D:$D,SAÍDAS!$B:$B,$B188,SAÍDAS!$H:$H,D$40)+SUMIFS(AJUSTE!$D:$D,AJUSTE!$B:$B,$B188,AJUSTE!$H:$H,D$40)</f>
        <v>0</v>
      </c>
      <c r="F188" s="161">
        <f>E188+SUMIFS(ENTRADAS!$D:$D,ENTRADAS!$B:$B,$B188,ENTRADAS!$I:$I,E$40)-SUMIFS(SAÍDAS!$D:$D,SAÍDAS!$B:$B,$B188,SAÍDAS!$H:$H,E$40)+SUMIFS(AJUSTE!$D:$D,AJUSTE!$B:$B,$B188,AJUSTE!$H:$H,E$40)</f>
        <v>0</v>
      </c>
      <c r="G188" s="161">
        <f>F188+SUMIFS(ENTRADAS!$D:$D,ENTRADAS!$B:$B,$B188,ENTRADAS!$I:$I,F$40)-SUMIFS(SAÍDAS!$D:$D,SAÍDAS!$B:$B,$B188,SAÍDAS!$H:$H,F$40)+SUMIFS(AJUSTE!$D:$D,AJUSTE!$B:$B,$B188,AJUSTE!$H:$H,F$40)</f>
        <v>0</v>
      </c>
      <c r="H188" s="161">
        <f>G188+SUMIFS(ENTRADAS!$D:$D,ENTRADAS!$B:$B,$B188,ENTRADAS!$I:$I,G$40)-SUMIFS(SAÍDAS!$D:$D,SAÍDAS!$B:$B,$B188,SAÍDAS!$H:$H,G$40)+SUMIFS(AJUSTE!$D:$D,AJUSTE!$B:$B,$B188,AJUSTE!$H:$H,G$40)</f>
        <v>0</v>
      </c>
      <c r="I188" s="161">
        <f>H188+SUMIFS(ENTRADAS!$D:$D,ENTRADAS!$B:$B,$B188,ENTRADAS!$I:$I,H$40)-SUMIFS(SAÍDAS!$D:$D,SAÍDAS!$B:$B,$B188,SAÍDAS!$H:$H,H$40)+SUMIFS(AJUSTE!$D:$D,AJUSTE!$B:$B,$B188,AJUSTE!$H:$H,H$40)</f>
        <v>0</v>
      </c>
      <c r="J188" s="161">
        <f>I188+SUMIFS(ENTRADAS!$D:$D,ENTRADAS!$B:$B,$B188,ENTRADAS!$I:$I,I$40)-SUMIFS(SAÍDAS!$D:$D,SAÍDAS!$B:$B,$B188,SAÍDAS!$H:$H,I$40)+SUMIFS(AJUSTE!$D:$D,AJUSTE!$B:$B,$B188,AJUSTE!$H:$H,I$40)</f>
        <v>0</v>
      </c>
      <c r="K188" s="161">
        <f>J188+SUMIFS(ENTRADAS!$D:$D,ENTRADAS!$B:$B,$B188,ENTRADAS!$I:$I,J$40)-SUMIFS(SAÍDAS!$D:$D,SAÍDAS!$B:$B,$B188,SAÍDAS!$H:$H,J$40)+SUMIFS(AJUSTE!$D:$D,AJUSTE!$B:$B,$B188,AJUSTE!$H:$H,J$40)</f>
        <v>0</v>
      </c>
      <c r="L188" s="161">
        <f>K188+SUMIFS(ENTRADAS!$D:$D,ENTRADAS!$B:$B,$B188,ENTRADAS!$I:$I,K$40)-SUMIFS(SAÍDAS!$D:$D,SAÍDAS!$B:$B,$B188,SAÍDAS!$H:$H,K$40)+SUMIFS(AJUSTE!$D:$D,AJUSTE!$B:$B,$B188,AJUSTE!$H:$H,K$40)</f>
        <v>0</v>
      </c>
      <c r="M188" s="161">
        <f>L188+SUMIFS(ENTRADAS!$D:$D,ENTRADAS!$B:$B,$B188,ENTRADAS!$I:$I,L$40)-SUMIFS(SAÍDAS!$D:$D,SAÍDAS!$B:$B,$B188,SAÍDAS!$H:$H,L$40)+SUMIFS(AJUSTE!$D:$D,AJUSTE!$B:$B,$B188,AJUSTE!$H:$H,L$40)</f>
        <v>0</v>
      </c>
      <c r="N188" s="161">
        <f>M188+SUMIFS(ENTRADAS!$D:$D,ENTRADAS!$B:$B,$B188,ENTRADAS!$I:$I,M$40)-SUMIFS(SAÍDAS!$D:$D,SAÍDAS!$B:$B,$B188,SAÍDAS!$H:$H,M$40)+SUMIFS(AJUSTE!$D:$D,AJUSTE!$B:$B,$B188,AJUSTE!$H:$H,M$40)</f>
        <v>0</v>
      </c>
      <c r="P188" s="160">
        <f>CADASTRO!A152</f>
        <v>0</v>
      </c>
      <c r="Q188" s="160">
        <f>CADASTRO!B152</f>
        <v>0</v>
      </c>
      <c r="R188" s="161">
        <f ca="1">IF(R$39&gt;=$AD$39,0,SUMIFS(SAÍDAS!$D:$D,SAÍDAS!$B:$B,Base!$Q188,SAÍDAS!$H:$H,Base!R$40))</f>
        <v>0</v>
      </c>
      <c r="S188" s="161">
        <f ca="1">IF(S$39&gt;=$AD$39,0,SUMIFS(SAÍDAS!$D:$D,SAÍDAS!$B:$B,Base!$Q188,SAÍDAS!$H:$H,Base!S$40))</f>
        <v>0</v>
      </c>
      <c r="T188" s="161">
        <f ca="1">IF(T$39&gt;=$AD$39,0,SUMIFS(SAÍDAS!$D:$D,SAÍDAS!$B:$B,Base!$Q188,SAÍDAS!$H:$H,Base!T$40))</f>
        <v>0</v>
      </c>
      <c r="U188" s="161">
        <f ca="1">IF(U$39&gt;=$AD$39,0,SUMIFS(SAÍDAS!$D:$D,SAÍDAS!$B:$B,Base!$Q188,SAÍDAS!$H:$H,Base!U$40))</f>
        <v>0</v>
      </c>
      <c r="V188" s="161">
        <f ca="1">IF(V$39&gt;=$AD$39,0,SUMIFS(SAÍDAS!$D:$D,SAÍDAS!$B:$B,Base!$Q188,SAÍDAS!$H:$H,Base!V$40))</f>
        <v>0</v>
      </c>
      <c r="W188" s="161">
        <f ca="1">IF(W$39&gt;=$AD$39,0,SUMIFS(SAÍDAS!$D:$D,SAÍDAS!$B:$B,Base!$Q188,SAÍDAS!$H:$H,Base!W$40))</f>
        <v>0</v>
      </c>
      <c r="X188" s="161">
        <f ca="1">IF(X$39&gt;=$AD$39,0,SUMIFS(SAÍDAS!$D:$D,SAÍDAS!$B:$B,Base!$Q188,SAÍDAS!$H:$H,Base!X$40))</f>
        <v>0</v>
      </c>
      <c r="Y188" s="161">
        <f ca="1">IF(Y$39&gt;=$AD$39,0,SUMIFS(SAÍDAS!$D:$D,SAÍDAS!$B:$B,Base!$Q188,SAÍDAS!$H:$H,Base!Y$40))</f>
        <v>0</v>
      </c>
      <c r="Z188" s="161">
        <f ca="1">IF(Z$39&gt;=$AD$39,0,SUMIFS(SAÍDAS!$D:$D,SAÍDAS!$B:$B,Base!$Q188,SAÍDAS!$H:$H,Base!Z$40))</f>
        <v>0</v>
      </c>
      <c r="AA188" s="161">
        <f ca="1">IF(AA$39&gt;=$AD$39,0,SUMIFS(SAÍDAS!$D:$D,SAÍDAS!$B:$B,Base!$Q188,SAÍDAS!$H:$H,Base!AA$40))</f>
        <v>0</v>
      </c>
      <c r="AB188" s="161">
        <f ca="1">IF(AB$39&gt;=$AD$39,0,SUMIFS(SAÍDAS!$D:$D,SAÍDAS!$B:$B,Base!$Q188,SAÍDAS!$H:$H,Base!AB$40))</f>
        <v>0</v>
      </c>
      <c r="AC188" s="161">
        <f ca="1">IF(AC$39&gt;=$AD$39,0,SUMIFS(SAÍDAS!$D:$D,SAÍDAS!$B:$B,Base!$Q188,SAÍDAS!$H:$H,Base!AC$40))</f>
        <v>0</v>
      </c>
      <c r="AD188" s="160">
        <f t="shared" ca="1" si="10"/>
        <v>0</v>
      </c>
    </row>
    <row r="189" spans="1:30" x14ac:dyDescent="0.25">
      <c r="A189" s="160">
        <f>CADASTRO!A153</f>
        <v>0</v>
      </c>
      <c r="B189" s="160">
        <f>CADASTRO!B153</f>
        <v>0</v>
      </c>
      <c r="C189" s="161">
        <f>CADASTRO!D153</f>
        <v>0</v>
      </c>
      <c r="D189" s="161">
        <f>C189+SUMIFS(ENTRADAS!$D:$D,ENTRADAS!$B:$B,$B189,ENTRADAS!$I:$I,C$40)-SUMIFS(SAÍDAS!$D:$D,SAÍDAS!$B:$B,$B189,SAÍDAS!$H:$H,C$40)+SUMIFS(AJUSTE!$D:$D,AJUSTE!$B:$B,$B189,AJUSTE!$H:$H,C$40)</f>
        <v>0</v>
      </c>
      <c r="E189" s="161">
        <f>D189+SUMIFS(ENTRADAS!$D:$D,ENTRADAS!$B:$B,$B189,ENTRADAS!$I:$I,D$40)-SUMIFS(SAÍDAS!$D:$D,SAÍDAS!$B:$B,$B189,SAÍDAS!$H:$H,D$40)+SUMIFS(AJUSTE!$D:$D,AJUSTE!$B:$B,$B189,AJUSTE!$H:$H,D$40)</f>
        <v>0</v>
      </c>
      <c r="F189" s="161">
        <f>E189+SUMIFS(ENTRADAS!$D:$D,ENTRADAS!$B:$B,$B189,ENTRADAS!$I:$I,E$40)-SUMIFS(SAÍDAS!$D:$D,SAÍDAS!$B:$B,$B189,SAÍDAS!$H:$H,E$40)+SUMIFS(AJUSTE!$D:$D,AJUSTE!$B:$B,$B189,AJUSTE!$H:$H,E$40)</f>
        <v>0</v>
      </c>
      <c r="G189" s="161">
        <f>F189+SUMIFS(ENTRADAS!$D:$D,ENTRADAS!$B:$B,$B189,ENTRADAS!$I:$I,F$40)-SUMIFS(SAÍDAS!$D:$D,SAÍDAS!$B:$B,$B189,SAÍDAS!$H:$H,F$40)+SUMIFS(AJUSTE!$D:$D,AJUSTE!$B:$B,$B189,AJUSTE!$H:$H,F$40)</f>
        <v>0</v>
      </c>
      <c r="H189" s="161">
        <f>G189+SUMIFS(ENTRADAS!$D:$D,ENTRADAS!$B:$B,$B189,ENTRADAS!$I:$I,G$40)-SUMIFS(SAÍDAS!$D:$D,SAÍDAS!$B:$B,$B189,SAÍDAS!$H:$H,G$40)+SUMIFS(AJUSTE!$D:$D,AJUSTE!$B:$B,$B189,AJUSTE!$H:$H,G$40)</f>
        <v>0</v>
      </c>
      <c r="I189" s="161">
        <f>H189+SUMIFS(ENTRADAS!$D:$D,ENTRADAS!$B:$B,$B189,ENTRADAS!$I:$I,H$40)-SUMIFS(SAÍDAS!$D:$D,SAÍDAS!$B:$B,$B189,SAÍDAS!$H:$H,H$40)+SUMIFS(AJUSTE!$D:$D,AJUSTE!$B:$B,$B189,AJUSTE!$H:$H,H$40)</f>
        <v>0</v>
      </c>
      <c r="J189" s="161">
        <f>I189+SUMIFS(ENTRADAS!$D:$D,ENTRADAS!$B:$B,$B189,ENTRADAS!$I:$I,I$40)-SUMIFS(SAÍDAS!$D:$D,SAÍDAS!$B:$B,$B189,SAÍDAS!$H:$H,I$40)+SUMIFS(AJUSTE!$D:$D,AJUSTE!$B:$B,$B189,AJUSTE!$H:$H,I$40)</f>
        <v>0</v>
      </c>
      <c r="K189" s="161">
        <f>J189+SUMIFS(ENTRADAS!$D:$D,ENTRADAS!$B:$B,$B189,ENTRADAS!$I:$I,J$40)-SUMIFS(SAÍDAS!$D:$D,SAÍDAS!$B:$B,$B189,SAÍDAS!$H:$H,J$40)+SUMIFS(AJUSTE!$D:$D,AJUSTE!$B:$B,$B189,AJUSTE!$H:$H,J$40)</f>
        <v>0</v>
      </c>
      <c r="L189" s="161">
        <f>K189+SUMIFS(ENTRADAS!$D:$D,ENTRADAS!$B:$B,$B189,ENTRADAS!$I:$I,K$40)-SUMIFS(SAÍDAS!$D:$D,SAÍDAS!$B:$B,$B189,SAÍDAS!$H:$H,K$40)+SUMIFS(AJUSTE!$D:$D,AJUSTE!$B:$B,$B189,AJUSTE!$H:$H,K$40)</f>
        <v>0</v>
      </c>
      <c r="M189" s="161">
        <f>L189+SUMIFS(ENTRADAS!$D:$D,ENTRADAS!$B:$B,$B189,ENTRADAS!$I:$I,L$40)-SUMIFS(SAÍDAS!$D:$D,SAÍDAS!$B:$B,$B189,SAÍDAS!$H:$H,L$40)+SUMIFS(AJUSTE!$D:$D,AJUSTE!$B:$B,$B189,AJUSTE!$H:$H,L$40)</f>
        <v>0</v>
      </c>
      <c r="N189" s="161">
        <f>M189+SUMIFS(ENTRADAS!$D:$D,ENTRADAS!$B:$B,$B189,ENTRADAS!$I:$I,M$40)-SUMIFS(SAÍDAS!$D:$D,SAÍDAS!$B:$B,$B189,SAÍDAS!$H:$H,M$40)+SUMIFS(AJUSTE!$D:$D,AJUSTE!$B:$B,$B189,AJUSTE!$H:$H,M$40)</f>
        <v>0</v>
      </c>
      <c r="P189" s="160">
        <f>CADASTRO!A153</f>
        <v>0</v>
      </c>
      <c r="Q189" s="160">
        <f>CADASTRO!B153</f>
        <v>0</v>
      </c>
      <c r="R189" s="161">
        <f ca="1">IF(R$39&gt;=$AD$39,0,SUMIFS(SAÍDAS!$D:$D,SAÍDAS!$B:$B,Base!$Q189,SAÍDAS!$H:$H,Base!R$40))</f>
        <v>0</v>
      </c>
      <c r="S189" s="161">
        <f ca="1">IF(S$39&gt;=$AD$39,0,SUMIFS(SAÍDAS!$D:$D,SAÍDAS!$B:$B,Base!$Q189,SAÍDAS!$H:$H,Base!S$40))</f>
        <v>0</v>
      </c>
      <c r="T189" s="161">
        <f ca="1">IF(T$39&gt;=$AD$39,0,SUMIFS(SAÍDAS!$D:$D,SAÍDAS!$B:$B,Base!$Q189,SAÍDAS!$H:$H,Base!T$40))</f>
        <v>0</v>
      </c>
      <c r="U189" s="161">
        <f ca="1">IF(U$39&gt;=$AD$39,0,SUMIFS(SAÍDAS!$D:$D,SAÍDAS!$B:$B,Base!$Q189,SAÍDAS!$H:$H,Base!U$40))</f>
        <v>0</v>
      </c>
      <c r="V189" s="161">
        <f ca="1">IF(V$39&gt;=$AD$39,0,SUMIFS(SAÍDAS!$D:$D,SAÍDAS!$B:$B,Base!$Q189,SAÍDAS!$H:$H,Base!V$40))</f>
        <v>0</v>
      </c>
      <c r="W189" s="161">
        <f ca="1">IF(W$39&gt;=$AD$39,0,SUMIFS(SAÍDAS!$D:$D,SAÍDAS!$B:$B,Base!$Q189,SAÍDAS!$H:$H,Base!W$40))</f>
        <v>0</v>
      </c>
      <c r="X189" s="161">
        <f ca="1">IF(X$39&gt;=$AD$39,0,SUMIFS(SAÍDAS!$D:$D,SAÍDAS!$B:$B,Base!$Q189,SAÍDAS!$H:$H,Base!X$40))</f>
        <v>0</v>
      </c>
      <c r="Y189" s="161">
        <f ca="1">IF(Y$39&gt;=$AD$39,0,SUMIFS(SAÍDAS!$D:$D,SAÍDAS!$B:$B,Base!$Q189,SAÍDAS!$H:$H,Base!Y$40))</f>
        <v>0</v>
      </c>
      <c r="Z189" s="161">
        <f ca="1">IF(Z$39&gt;=$AD$39,0,SUMIFS(SAÍDAS!$D:$D,SAÍDAS!$B:$B,Base!$Q189,SAÍDAS!$H:$H,Base!Z$40))</f>
        <v>0</v>
      </c>
      <c r="AA189" s="161">
        <f ca="1">IF(AA$39&gt;=$AD$39,0,SUMIFS(SAÍDAS!$D:$D,SAÍDAS!$B:$B,Base!$Q189,SAÍDAS!$H:$H,Base!AA$40))</f>
        <v>0</v>
      </c>
      <c r="AB189" s="161">
        <f ca="1">IF(AB$39&gt;=$AD$39,0,SUMIFS(SAÍDAS!$D:$D,SAÍDAS!$B:$B,Base!$Q189,SAÍDAS!$H:$H,Base!AB$40))</f>
        <v>0</v>
      </c>
      <c r="AC189" s="161">
        <f ca="1">IF(AC$39&gt;=$AD$39,0,SUMIFS(SAÍDAS!$D:$D,SAÍDAS!$B:$B,Base!$Q189,SAÍDAS!$H:$H,Base!AC$40))</f>
        <v>0</v>
      </c>
      <c r="AD189" s="160">
        <f t="shared" ca="1" si="10"/>
        <v>0</v>
      </c>
    </row>
    <row r="190" spans="1:30" x14ac:dyDescent="0.25">
      <c r="A190" s="160">
        <f>CADASTRO!A154</f>
        <v>0</v>
      </c>
      <c r="B190" s="160">
        <f>CADASTRO!B154</f>
        <v>0</v>
      </c>
      <c r="C190" s="161">
        <f>CADASTRO!D154</f>
        <v>0</v>
      </c>
      <c r="D190" s="161">
        <f>C190+SUMIFS(ENTRADAS!$D:$D,ENTRADAS!$B:$B,$B190,ENTRADAS!$I:$I,C$40)-SUMIFS(SAÍDAS!$D:$D,SAÍDAS!$B:$B,$B190,SAÍDAS!$H:$H,C$40)+SUMIFS(AJUSTE!$D:$D,AJUSTE!$B:$B,$B190,AJUSTE!$H:$H,C$40)</f>
        <v>0</v>
      </c>
      <c r="E190" s="161">
        <f>D190+SUMIFS(ENTRADAS!$D:$D,ENTRADAS!$B:$B,$B190,ENTRADAS!$I:$I,D$40)-SUMIFS(SAÍDAS!$D:$D,SAÍDAS!$B:$B,$B190,SAÍDAS!$H:$H,D$40)+SUMIFS(AJUSTE!$D:$D,AJUSTE!$B:$B,$B190,AJUSTE!$H:$H,D$40)</f>
        <v>0</v>
      </c>
      <c r="F190" s="161">
        <f>E190+SUMIFS(ENTRADAS!$D:$D,ENTRADAS!$B:$B,$B190,ENTRADAS!$I:$I,E$40)-SUMIFS(SAÍDAS!$D:$D,SAÍDAS!$B:$B,$B190,SAÍDAS!$H:$H,E$40)+SUMIFS(AJUSTE!$D:$D,AJUSTE!$B:$B,$B190,AJUSTE!$H:$H,E$40)</f>
        <v>0</v>
      </c>
      <c r="G190" s="161">
        <f>F190+SUMIFS(ENTRADAS!$D:$D,ENTRADAS!$B:$B,$B190,ENTRADAS!$I:$I,F$40)-SUMIFS(SAÍDAS!$D:$D,SAÍDAS!$B:$B,$B190,SAÍDAS!$H:$H,F$40)+SUMIFS(AJUSTE!$D:$D,AJUSTE!$B:$B,$B190,AJUSTE!$H:$H,F$40)</f>
        <v>0</v>
      </c>
      <c r="H190" s="161">
        <f>G190+SUMIFS(ENTRADAS!$D:$D,ENTRADAS!$B:$B,$B190,ENTRADAS!$I:$I,G$40)-SUMIFS(SAÍDAS!$D:$D,SAÍDAS!$B:$B,$B190,SAÍDAS!$H:$H,G$40)+SUMIFS(AJUSTE!$D:$D,AJUSTE!$B:$B,$B190,AJUSTE!$H:$H,G$40)</f>
        <v>0</v>
      </c>
      <c r="I190" s="161">
        <f>H190+SUMIFS(ENTRADAS!$D:$D,ENTRADAS!$B:$B,$B190,ENTRADAS!$I:$I,H$40)-SUMIFS(SAÍDAS!$D:$D,SAÍDAS!$B:$B,$B190,SAÍDAS!$H:$H,H$40)+SUMIFS(AJUSTE!$D:$D,AJUSTE!$B:$B,$B190,AJUSTE!$H:$H,H$40)</f>
        <v>0</v>
      </c>
      <c r="J190" s="161">
        <f>I190+SUMIFS(ENTRADAS!$D:$D,ENTRADAS!$B:$B,$B190,ENTRADAS!$I:$I,I$40)-SUMIFS(SAÍDAS!$D:$D,SAÍDAS!$B:$B,$B190,SAÍDAS!$H:$H,I$40)+SUMIFS(AJUSTE!$D:$D,AJUSTE!$B:$B,$B190,AJUSTE!$H:$H,I$40)</f>
        <v>0</v>
      </c>
      <c r="K190" s="161">
        <f>J190+SUMIFS(ENTRADAS!$D:$D,ENTRADAS!$B:$B,$B190,ENTRADAS!$I:$I,J$40)-SUMIFS(SAÍDAS!$D:$D,SAÍDAS!$B:$B,$B190,SAÍDAS!$H:$H,J$40)+SUMIFS(AJUSTE!$D:$D,AJUSTE!$B:$B,$B190,AJUSTE!$H:$H,J$40)</f>
        <v>0</v>
      </c>
      <c r="L190" s="161">
        <f>K190+SUMIFS(ENTRADAS!$D:$D,ENTRADAS!$B:$B,$B190,ENTRADAS!$I:$I,K$40)-SUMIFS(SAÍDAS!$D:$D,SAÍDAS!$B:$B,$B190,SAÍDAS!$H:$H,K$40)+SUMIFS(AJUSTE!$D:$D,AJUSTE!$B:$B,$B190,AJUSTE!$H:$H,K$40)</f>
        <v>0</v>
      </c>
      <c r="M190" s="161">
        <f>L190+SUMIFS(ENTRADAS!$D:$D,ENTRADAS!$B:$B,$B190,ENTRADAS!$I:$I,L$40)-SUMIFS(SAÍDAS!$D:$D,SAÍDAS!$B:$B,$B190,SAÍDAS!$H:$H,L$40)+SUMIFS(AJUSTE!$D:$D,AJUSTE!$B:$B,$B190,AJUSTE!$H:$H,L$40)</f>
        <v>0</v>
      </c>
      <c r="N190" s="161">
        <f>M190+SUMIFS(ENTRADAS!$D:$D,ENTRADAS!$B:$B,$B190,ENTRADAS!$I:$I,M$40)-SUMIFS(SAÍDAS!$D:$D,SAÍDAS!$B:$B,$B190,SAÍDAS!$H:$H,M$40)+SUMIFS(AJUSTE!$D:$D,AJUSTE!$B:$B,$B190,AJUSTE!$H:$H,M$40)</f>
        <v>0</v>
      </c>
      <c r="P190" s="160">
        <f>CADASTRO!A154</f>
        <v>0</v>
      </c>
      <c r="Q190" s="160">
        <f>CADASTRO!B154</f>
        <v>0</v>
      </c>
      <c r="R190" s="161">
        <f ca="1">IF(R$39&gt;=$AD$39,0,SUMIFS(SAÍDAS!$D:$D,SAÍDAS!$B:$B,Base!$Q190,SAÍDAS!$H:$H,Base!R$40))</f>
        <v>0</v>
      </c>
      <c r="S190" s="161">
        <f ca="1">IF(S$39&gt;=$AD$39,0,SUMIFS(SAÍDAS!$D:$D,SAÍDAS!$B:$B,Base!$Q190,SAÍDAS!$H:$H,Base!S$40))</f>
        <v>0</v>
      </c>
      <c r="T190" s="161">
        <f ca="1">IF(T$39&gt;=$AD$39,0,SUMIFS(SAÍDAS!$D:$D,SAÍDAS!$B:$B,Base!$Q190,SAÍDAS!$H:$H,Base!T$40))</f>
        <v>0</v>
      </c>
      <c r="U190" s="161">
        <f ca="1">IF(U$39&gt;=$AD$39,0,SUMIFS(SAÍDAS!$D:$D,SAÍDAS!$B:$B,Base!$Q190,SAÍDAS!$H:$H,Base!U$40))</f>
        <v>0</v>
      </c>
      <c r="V190" s="161">
        <f ca="1">IF(V$39&gt;=$AD$39,0,SUMIFS(SAÍDAS!$D:$D,SAÍDAS!$B:$B,Base!$Q190,SAÍDAS!$H:$H,Base!V$40))</f>
        <v>0</v>
      </c>
      <c r="W190" s="161">
        <f ca="1">IF(W$39&gt;=$AD$39,0,SUMIFS(SAÍDAS!$D:$D,SAÍDAS!$B:$B,Base!$Q190,SAÍDAS!$H:$H,Base!W$40))</f>
        <v>0</v>
      </c>
      <c r="X190" s="161">
        <f ca="1">IF(X$39&gt;=$AD$39,0,SUMIFS(SAÍDAS!$D:$D,SAÍDAS!$B:$B,Base!$Q190,SAÍDAS!$H:$H,Base!X$40))</f>
        <v>0</v>
      </c>
      <c r="Y190" s="161">
        <f ca="1">IF(Y$39&gt;=$AD$39,0,SUMIFS(SAÍDAS!$D:$D,SAÍDAS!$B:$B,Base!$Q190,SAÍDAS!$H:$H,Base!Y$40))</f>
        <v>0</v>
      </c>
      <c r="Z190" s="161">
        <f ca="1">IF(Z$39&gt;=$AD$39,0,SUMIFS(SAÍDAS!$D:$D,SAÍDAS!$B:$B,Base!$Q190,SAÍDAS!$H:$H,Base!Z$40))</f>
        <v>0</v>
      </c>
      <c r="AA190" s="161">
        <f ca="1">IF(AA$39&gt;=$AD$39,0,SUMIFS(SAÍDAS!$D:$D,SAÍDAS!$B:$B,Base!$Q190,SAÍDAS!$H:$H,Base!AA$40))</f>
        <v>0</v>
      </c>
      <c r="AB190" s="161">
        <f ca="1">IF(AB$39&gt;=$AD$39,0,SUMIFS(SAÍDAS!$D:$D,SAÍDAS!$B:$B,Base!$Q190,SAÍDAS!$H:$H,Base!AB$40))</f>
        <v>0</v>
      </c>
      <c r="AC190" s="161">
        <f ca="1">IF(AC$39&gt;=$AD$39,0,SUMIFS(SAÍDAS!$D:$D,SAÍDAS!$B:$B,Base!$Q190,SAÍDAS!$H:$H,Base!AC$40))</f>
        <v>0</v>
      </c>
      <c r="AD190" s="160">
        <f t="shared" ca="1" si="10"/>
        <v>0</v>
      </c>
    </row>
    <row r="191" spans="1:30" x14ac:dyDescent="0.25">
      <c r="A191" s="160">
        <f>CADASTRO!A155</f>
        <v>0</v>
      </c>
      <c r="B191" s="160">
        <f>CADASTRO!B155</f>
        <v>0</v>
      </c>
      <c r="C191" s="161">
        <f>CADASTRO!D155</f>
        <v>0</v>
      </c>
      <c r="D191" s="161">
        <f>C191+SUMIFS(ENTRADAS!$D:$D,ENTRADAS!$B:$B,$B191,ENTRADAS!$I:$I,C$40)-SUMIFS(SAÍDAS!$D:$D,SAÍDAS!$B:$B,$B191,SAÍDAS!$H:$H,C$40)+SUMIFS(AJUSTE!$D:$D,AJUSTE!$B:$B,$B191,AJUSTE!$H:$H,C$40)</f>
        <v>0</v>
      </c>
      <c r="E191" s="161">
        <f>D191+SUMIFS(ENTRADAS!$D:$D,ENTRADAS!$B:$B,$B191,ENTRADAS!$I:$I,D$40)-SUMIFS(SAÍDAS!$D:$D,SAÍDAS!$B:$B,$B191,SAÍDAS!$H:$H,D$40)+SUMIFS(AJUSTE!$D:$D,AJUSTE!$B:$B,$B191,AJUSTE!$H:$H,D$40)</f>
        <v>0</v>
      </c>
      <c r="F191" s="161">
        <f>E191+SUMIFS(ENTRADAS!$D:$D,ENTRADAS!$B:$B,$B191,ENTRADAS!$I:$I,E$40)-SUMIFS(SAÍDAS!$D:$D,SAÍDAS!$B:$B,$B191,SAÍDAS!$H:$H,E$40)+SUMIFS(AJUSTE!$D:$D,AJUSTE!$B:$B,$B191,AJUSTE!$H:$H,E$40)</f>
        <v>0</v>
      </c>
      <c r="G191" s="161">
        <f>F191+SUMIFS(ENTRADAS!$D:$D,ENTRADAS!$B:$B,$B191,ENTRADAS!$I:$I,F$40)-SUMIFS(SAÍDAS!$D:$D,SAÍDAS!$B:$B,$B191,SAÍDAS!$H:$H,F$40)+SUMIFS(AJUSTE!$D:$D,AJUSTE!$B:$B,$B191,AJUSTE!$H:$H,F$40)</f>
        <v>0</v>
      </c>
      <c r="H191" s="161">
        <f>G191+SUMIFS(ENTRADAS!$D:$D,ENTRADAS!$B:$B,$B191,ENTRADAS!$I:$I,G$40)-SUMIFS(SAÍDAS!$D:$D,SAÍDAS!$B:$B,$B191,SAÍDAS!$H:$H,G$40)+SUMIFS(AJUSTE!$D:$D,AJUSTE!$B:$B,$B191,AJUSTE!$H:$H,G$40)</f>
        <v>0</v>
      </c>
      <c r="I191" s="161">
        <f>H191+SUMIFS(ENTRADAS!$D:$D,ENTRADAS!$B:$B,$B191,ENTRADAS!$I:$I,H$40)-SUMIFS(SAÍDAS!$D:$D,SAÍDAS!$B:$B,$B191,SAÍDAS!$H:$H,H$40)+SUMIFS(AJUSTE!$D:$D,AJUSTE!$B:$B,$B191,AJUSTE!$H:$H,H$40)</f>
        <v>0</v>
      </c>
      <c r="J191" s="161">
        <f>I191+SUMIFS(ENTRADAS!$D:$D,ENTRADAS!$B:$B,$B191,ENTRADAS!$I:$I,I$40)-SUMIFS(SAÍDAS!$D:$D,SAÍDAS!$B:$B,$B191,SAÍDAS!$H:$H,I$40)+SUMIFS(AJUSTE!$D:$D,AJUSTE!$B:$B,$B191,AJUSTE!$H:$H,I$40)</f>
        <v>0</v>
      </c>
      <c r="K191" s="161">
        <f>J191+SUMIFS(ENTRADAS!$D:$D,ENTRADAS!$B:$B,$B191,ENTRADAS!$I:$I,J$40)-SUMIFS(SAÍDAS!$D:$D,SAÍDAS!$B:$B,$B191,SAÍDAS!$H:$H,J$40)+SUMIFS(AJUSTE!$D:$D,AJUSTE!$B:$B,$B191,AJUSTE!$H:$H,J$40)</f>
        <v>0</v>
      </c>
      <c r="L191" s="161">
        <f>K191+SUMIFS(ENTRADAS!$D:$D,ENTRADAS!$B:$B,$B191,ENTRADAS!$I:$I,K$40)-SUMIFS(SAÍDAS!$D:$D,SAÍDAS!$B:$B,$B191,SAÍDAS!$H:$H,K$40)+SUMIFS(AJUSTE!$D:$D,AJUSTE!$B:$B,$B191,AJUSTE!$H:$H,K$40)</f>
        <v>0</v>
      </c>
      <c r="M191" s="161">
        <f>L191+SUMIFS(ENTRADAS!$D:$D,ENTRADAS!$B:$B,$B191,ENTRADAS!$I:$I,L$40)-SUMIFS(SAÍDAS!$D:$D,SAÍDAS!$B:$B,$B191,SAÍDAS!$H:$H,L$40)+SUMIFS(AJUSTE!$D:$D,AJUSTE!$B:$B,$B191,AJUSTE!$H:$H,L$40)</f>
        <v>0</v>
      </c>
      <c r="N191" s="161">
        <f>M191+SUMIFS(ENTRADAS!$D:$D,ENTRADAS!$B:$B,$B191,ENTRADAS!$I:$I,M$40)-SUMIFS(SAÍDAS!$D:$D,SAÍDAS!$B:$B,$B191,SAÍDAS!$H:$H,M$40)+SUMIFS(AJUSTE!$D:$D,AJUSTE!$B:$B,$B191,AJUSTE!$H:$H,M$40)</f>
        <v>0</v>
      </c>
      <c r="P191" s="160">
        <f>CADASTRO!A155</f>
        <v>0</v>
      </c>
      <c r="Q191" s="160">
        <f>CADASTRO!B155</f>
        <v>0</v>
      </c>
      <c r="R191" s="161">
        <f ca="1">IF(R$39&gt;=$AD$39,0,SUMIFS(SAÍDAS!$D:$D,SAÍDAS!$B:$B,Base!$Q191,SAÍDAS!$H:$H,Base!R$40))</f>
        <v>0</v>
      </c>
      <c r="S191" s="161">
        <f ca="1">IF(S$39&gt;=$AD$39,0,SUMIFS(SAÍDAS!$D:$D,SAÍDAS!$B:$B,Base!$Q191,SAÍDAS!$H:$H,Base!S$40))</f>
        <v>0</v>
      </c>
      <c r="T191" s="161">
        <f ca="1">IF(T$39&gt;=$AD$39,0,SUMIFS(SAÍDAS!$D:$D,SAÍDAS!$B:$B,Base!$Q191,SAÍDAS!$H:$H,Base!T$40))</f>
        <v>0</v>
      </c>
      <c r="U191" s="161">
        <f ca="1">IF(U$39&gt;=$AD$39,0,SUMIFS(SAÍDAS!$D:$D,SAÍDAS!$B:$B,Base!$Q191,SAÍDAS!$H:$H,Base!U$40))</f>
        <v>0</v>
      </c>
      <c r="V191" s="161">
        <f ca="1">IF(V$39&gt;=$AD$39,0,SUMIFS(SAÍDAS!$D:$D,SAÍDAS!$B:$B,Base!$Q191,SAÍDAS!$H:$H,Base!V$40))</f>
        <v>0</v>
      </c>
      <c r="W191" s="161">
        <f ca="1">IF(W$39&gt;=$AD$39,0,SUMIFS(SAÍDAS!$D:$D,SAÍDAS!$B:$B,Base!$Q191,SAÍDAS!$H:$H,Base!W$40))</f>
        <v>0</v>
      </c>
      <c r="X191" s="161">
        <f ca="1">IF(X$39&gt;=$AD$39,0,SUMIFS(SAÍDAS!$D:$D,SAÍDAS!$B:$B,Base!$Q191,SAÍDAS!$H:$H,Base!X$40))</f>
        <v>0</v>
      </c>
      <c r="Y191" s="161">
        <f ca="1">IF(Y$39&gt;=$AD$39,0,SUMIFS(SAÍDAS!$D:$D,SAÍDAS!$B:$B,Base!$Q191,SAÍDAS!$H:$H,Base!Y$40))</f>
        <v>0</v>
      </c>
      <c r="Z191" s="161">
        <f ca="1">IF(Z$39&gt;=$AD$39,0,SUMIFS(SAÍDAS!$D:$D,SAÍDAS!$B:$B,Base!$Q191,SAÍDAS!$H:$H,Base!Z$40))</f>
        <v>0</v>
      </c>
      <c r="AA191" s="161">
        <f ca="1">IF(AA$39&gt;=$AD$39,0,SUMIFS(SAÍDAS!$D:$D,SAÍDAS!$B:$B,Base!$Q191,SAÍDAS!$H:$H,Base!AA$40))</f>
        <v>0</v>
      </c>
      <c r="AB191" s="161">
        <f ca="1">IF(AB$39&gt;=$AD$39,0,SUMIFS(SAÍDAS!$D:$D,SAÍDAS!$B:$B,Base!$Q191,SAÍDAS!$H:$H,Base!AB$40))</f>
        <v>0</v>
      </c>
      <c r="AC191" s="161">
        <f ca="1">IF(AC$39&gt;=$AD$39,0,SUMIFS(SAÍDAS!$D:$D,SAÍDAS!$B:$B,Base!$Q191,SAÍDAS!$H:$H,Base!AC$40))</f>
        <v>0</v>
      </c>
      <c r="AD191" s="160">
        <f t="shared" ca="1" si="10"/>
        <v>0</v>
      </c>
    </row>
    <row r="192" spans="1:30" x14ac:dyDescent="0.25">
      <c r="A192" s="160">
        <f>CADASTRO!A156</f>
        <v>0</v>
      </c>
      <c r="B192" s="160">
        <f>CADASTRO!B156</f>
        <v>0</v>
      </c>
      <c r="C192" s="161">
        <f>CADASTRO!D156</f>
        <v>0</v>
      </c>
      <c r="D192" s="161">
        <f>C192+SUMIFS(ENTRADAS!$D:$D,ENTRADAS!$B:$B,$B192,ENTRADAS!$I:$I,C$40)-SUMIFS(SAÍDAS!$D:$D,SAÍDAS!$B:$B,$B192,SAÍDAS!$H:$H,C$40)+SUMIFS(AJUSTE!$D:$D,AJUSTE!$B:$B,$B192,AJUSTE!$H:$H,C$40)</f>
        <v>0</v>
      </c>
      <c r="E192" s="161">
        <f>D192+SUMIFS(ENTRADAS!$D:$D,ENTRADAS!$B:$B,$B192,ENTRADAS!$I:$I,D$40)-SUMIFS(SAÍDAS!$D:$D,SAÍDAS!$B:$B,$B192,SAÍDAS!$H:$H,D$40)+SUMIFS(AJUSTE!$D:$D,AJUSTE!$B:$B,$B192,AJUSTE!$H:$H,D$40)</f>
        <v>0</v>
      </c>
      <c r="F192" s="161">
        <f>E192+SUMIFS(ENTRADAS!$D:$D,ENTRADAS!$B:$B,$B192,ENTRADAS!$I:$I,E$40)-SUMIFS(SAÍDAS!$D:$D,SAÍDAS!$B:$B,$B192,SAÍDAS!$H:$H,E$40)+SUMIFS(AJUSTE!$D:$D,AJUSTE!$B:$B,$B192,AJUSTE!$H:$H,E$40)</f>
        <v>0</v>
      </c>
      <c r="G192" s="161">
        <f>F192+SUMIFS(ENTRADAS!$D:$D,ENTRADAS!$B:$B,$B192,ENTRADAS!$I:$I,F$40)-SUMIFS(SAÍDAS!$D:$D,SAÍDAS!$B:$B,$B192,SAÍDAS!$H:$H,F$40)+SUMIFS(AJUSTE!$D:$D,AJUSTE!$B:$B,$B192,AJUSTE!$H:$H,F$40)</f>
        <v>0</v>
      </c>
      <c r="H192" s="161">
        <f>G192+SUMIFS(ENTRADAS!$D:$D,ENTRADAS!$B:$B,$B192,ENTRADAS!$I:$I,G$40)-SUMIFS(SAÍDAS!$D:$D,SAÍDAS!$B:$B,$B192,SAÍDAS!$H:$H,G$40)+SUMIFS(AJUSTE!$D:$D,AJUSTE!$B:$B,$B192,AJUSTE!$H:$H,G$40)</f>
        <v>0</v>
      </c>
      <c r="I192" s="161">
        <f>H192+SUMIFS(ENTRADAS!$D:$D,ENTRADAS!$B:$B,$B192,ENTRADAS!$I:$I,H$40)-SUMIFS(SAÍDAS!$D:$D,SAÍDAS!$B:$B,$B192,SAÍDAS!$H:$H,H$40)+SUMIFS(AJUSTE!$D:$D,AJUSTE!$B:$B,$B192,AJUSTE!$H:$H,H$40)</f>
        <v>0</v>
      </c>
      <c r="J192" s="161">
        <f>I192+SUMIFS(ENTRADAS!$D:$D,ENTRADAS!$B:$B,$B192,ENTRADAS!$I:$I,I$40)-SUMIFS(SAÍDAS!$D:$D,SAÍDAS!$B:$B,$B192,SAÍDAS!$H:$H,I$40)+SUMIFS(AJUSTE!$D:$D,AJUSTE!$B:$B,$B192,AJUSTE!$H:$H,I$40)</f>
        <v>0</v>
      </c>
      <c r="K192" s="161">
        <f>J192+SUMIFS(ENTRADAS!$D:$D,ENTRADAS!$B:$B,$B192,ENTRADAS!$I:$I,J$40)-SUMIFS(SAÍDAS!$D:$D,SAÍDAS!$B:$B,$B192,SAÍDAS!$H:$H,J$40)+SUMIFS(AJUSTE!$D:$D,AJUSTE!$B:$B,$B192,AJUSTE!$H:$H,J$40)</f>
        <v>0</v>
      </c>
      <c r="L192" s="161">
        <f>K192+SUMIFS(ENTRADAS!$D:$D,ENTRADAS!$B:$B,$B192,ENTRADAS!$I:$I,K$40)-SUMIFS(SAÍDAS!$D:$D,SAÍDAS!$B:$B,$B192,SAÍDAS!$H:$H,K$40)+SUMIFS(AJUSTE!$D:$D,AJUSTE!$B:$B,$B192,AJUSTE!$H:$H,K$40)</f>
        <v>0</v>
      </c>
      <c r="M192" s="161">
        <f>L192+SUMIFS(ENTRADAS!$D:$D,ENTRADAS!$B:$B,$B192,ENTRADAS!$I:$I,L$40)-SUMIFS(SAÍDAS!$D:$D,SAÍDAS!$B:$B,$B192,SAÍDAS!$H:$H,L$40)+SUMIFS(AJUSTE!$D:$D,AJUSTE!$B:$B,$B192,AJUSTE!$H:$H,L$40)</f>
        <v>0</v>
      </c>
      <c r="N192" s="161">
        <f>M192+SUMIFS(ENTRADAS!$D:$D,ENTRADAS!$B:$B,$B192,ENTRADAS!$I:$I,M$40)-SUMIFS(SAÍDAS!$D:$D,SAÍDAS!$B:$B,$B192,SAÍDAS!$H:$H,M$40)+SUMIFS(AJUSTE!$D:$D,AJUSTE!$B:$B,$B192,AJUSTE!$H:$H,M$40)</f>
        <v>0</v>
      </c>
      <c r="P192" s="160">
        <f>CADASTRO!A156</f>
        <v>0</v>
      </c>
      <c r="Q192" s="160">
        <f>CADASTRO!B156</f>
        <v>0</v>
      </c>
      <c r="R192" s="161">
        <f ca="1">IF(R$39&gt;=$AD$39,0,SUMIFS(SAÍDAS!$D:$D,SAÍDAS!$B:$B,Base!$Q192,SAÍDAS!$H:$H,Base!R$40))</f>
        <v>0</v>
      </c>
      <c r="S192" s="161">
        <f ca="1">IF(S$39&gt;=$AD$39,0,SUMIFS(SAÍDAS!$D:$D,SAÍDAS!$B:$B,Base!$Q192,SAÍDAS!$H:$H,Base!S$40))</f>
        <v>0</v>
      </c>
      <c r="T192" s="161">
        <f ca="1">IF(T$39&gt;=$AD$39,0,SUMIFS(SAÍDAS!$D:$D,SAÍDAS!$B:$B,Base!$Q192,SAÍDAS!$H:$H,Base!T$40))</f>
        <v>0</v>
      </c>
      <c r="U192" s="161">
        <f ca="1">IF(U$39&gt;=$AD$39,0,SUMIFS(SAÍDAS!$D:$D,SAÍDAS!$B:$B,Base!$Q192,SAÍDAS!$H:$H,Base!U$40))</f>
        <v>0</v>
      </c>
      <c r="V192" s="161">
        <f ca="1">IF(V$39&gt;=$AD$39,0,SUMIFS(SAÍDAS!$D:$D,SAÍDAS!$B:$B,Base!$Q192,SAÍDAS!$H:$H,Base!V$40))</f>
        <v>0</v>
      </c>
      <c r="W192" s="161">
        <f ca="1">IF(W$39&gt;=$AD$39,0,SUMIFS(SAÍDAS!$D:$D,SAÍDAS!$B:$B,Base!$Q192,SAÍDAS!$H:$H,Base!W$40))</f>
        <v>0</v>
      </c>
      <c r="X192" s="161">
        <f ca="1">IF(X$39&gt;=$AD$39,0,SUMIFS(SAÍDAS!$D:$D,SAÍDAS!$B:$B,Base!$Q192,SAÍDAS!$H:$H,Base!X$40))</f>
        <v>0</v>
      </c>
      <c r="Y192" s="161">
        <f ca="1">IF(Y$39&gt;=$AD$39,0,SUMIFS(SAÍDAS!$D:$D,SAÍDAS!$B:$B,Base!$Q192,SAÍDAS!$H:$H,Base!Y$40))</f>
        <v>0</v>
      </c>
      <c r="Z192" s="161">
        <f ca="1">IF(Z$39&gt;=$AD$39,0,SUMIFS(SAÍDAS!$D:$D,SAÍDAS!$B:$B,Base!$Q192,SAÍDAS!$H:$H,Base!Z$40))</f>
        <v>0</v>
      </c>
      <c r="AA192" s="161">
        <f ca="1">IF(AA$39&gt;=$AD$39,0,SUMIFS(SAÍDAS!$D:$D,SAÍDAS!$B:$B,Base!$Q192,SAÍDAS!$H:$H,Base!AA$40))</f>
        <v>0</v>
      </c>
      <c r="AB192" s="161">
        <f ca="1">IF(AB$39&gt;=$AD$39,0,SUMIFS(SAÍDAS!$D:$D,SAÍDAS!$B:$B,Base!$Q192,SAÍDAS!$H:$H,Base!AB$40))</f>
        <v>0</v>
      </c>
      <c r="AC192" s="161">
        <f ca="1">IF(AC$39&gt;=$AD$39,0,SUMIFS(SAÍDAS!$D:$D,SAÍDAS!$B:$B,Base!$Q192,SAÍDAS!$H:$H,Base!AC$40))</f>
        <v>0</v>
      </c>
      <c r="AD192" s="160">
        <f t="shared" ca="1" si="10"/>
        <v>0</v>
      </c>
    </row>
    <row r="193" spans="1:30" x14ac:dyDescent="0.25">
      <c r="A193" s="160">
        <f>CADASTRO!A157</f>
        <v>0</v>
      </c>
      <c r="B193" s="160">
        <f>CADASTRO!B157</f>
        <v>0</v>
      </c>
      <c r="C193" s="161">
        <f>CADASTRO!D157</f>
        <v>0</v>
      </c>
      <c r="D193" s="161">
        <f>C193+SUMIFS(ENTRADAS!$D:$D,ENTRADAS!$B:$B,$B193,ENTRADAS!$I:$I,C$40)-SUMIFS(SAÍDAS!$D:$D,SAÍDAS!$B:$B,$B193,SAÍDAS!$H:$H,C$40)+SUMIFS(AJUSTE!$D:$D,AJUSTE!$B:$B,$B193,AJUSTE!$H:$H,C$40)</f>
        <v>0</v>
      </c>
      <c r="E193" s="161">
        <f>D193+SUMIFS(ENTRADAS!$D:$D,ENTRADAS!$B:$B,$B193,ENTRADAS!$I:$I,D$40)-SUMIFS(SAÍDAS!$D:$D,SAÍDAS!$B:$B,$B193,SAÍDAS!$H:$H,D$40)+SUMIFS(AJUSTE!$D:$D,AJUSTE!$B:$B,$B193,AJUSTE!$H:$H,D$40)</f>
        <v>0</v>
      </c>
      <c r="F193" s="161">
        <f>E193+SUMIFS(ENTRADAS!$D:$D,ENTRADAS!$B:$B,$B193,ENTRADAS!$I:$I,E$40)-SUMIFS(SAÍDAS!$D:$D,SAÍDAS!$B:$B,$B193,SAÍDAS!$H:$H,E$40)+SUMIFS(AJUSTE!$D:$D,AJUSTE!$B:$B,$B193,AJUSTE!$H:$H,E$40)</f>
        <v>0</v>
      </c>
      <c r="G193" s="161">
        <f>F193+SUMIFS(ENTRADAS!$D:$D,ENTRADAS!$B:$B,$B193,ENTRADAS!$I:$I,F$40)-SUMIFS(SAÍDAS!$D:$D,SAÍDAS!$B:$B,$B193,SAÍDAS!$H:$H,F$40)+SUMIFS(AJUSTE!$D:$D,AJUSTE!$B:$B,$B193,AJUSTE!$H:$H,F$40)</f>
        <v>0</v>
      </c>
      <c r="H193" s="161">
        <f>G193+SUMIFS(ENTRADAS!$D:$D,ENTRADAS!$B:$B,$B193,ENTRADAS!$I:$I,G$40)-SUMIFS(SAÍDAS!$D:$D,SAÍDAS!$B:$B,$B193,SAÍDAS!$H:$H,G$40)+SUMIFS(AJUSTE!$D:$D,AJUSTE!$B:$B,$B193,AJUSTE!$H:$H,G$40)</f>
        <v>0</v>
      </c>
      <c r="I193" s="161">
        <f>H193+SUMIFS(ENTRADAS!$D:$D,ENTRADAS!$B:$B,$B193,ENTRADAS!$I:$I,H$40)-SUMIFS(SAÍDAS!$D:$D,SAÍDAS!$B:$B,$B193,SAÍDAS!$H:$H,H$40)+SUMIFS(AJUSTE!$D:$D,AJUSTE!$B:$B,$B193,AJUSTE!$H:$H,H$40)</f>
        <v>0</v>
      </c>
      <c r="J193" s="161">
        <f>I193+SUMIFS(ENTRADAS!$D:$D,ENTRADAS!$B:$B,$B193,ENTRADAS!$I:$I,I$40)-SUMIFS(SAÍDAS!$D:$D,SAÍDAS!$B:$B,$B193,SAÍDAS!$H:$H,I$40)+SUMIFS(AJUSTE!$D:$D,AJUSTE!$B:$B,$B193,AJUSTE!$H:$H,I$40)</f>
        <v>0</v>
      </c>
      <c r="K193" s="161">
        <f>J193+SUMIFS(ENTRADAS!$D:$D,ENTRADAS!$B:$B,$B193,ENTRADAS!$I:$I,J$40)-SUMIFS(SAÍDAS!$D:$D,SAÍDAS!$B:$B,$B193,SAÍDAS!$H:$H,J$40)+SUMIFS(AJUSTE!$D:$D,AJUSTE!$B:$B,$B193,AJUSTE!$H:$H,J$40)</f>
        <v>0</v>
      </c>
      <c r="L193" s="161">
        <f>K193+SUMIFS(ENTRADAS!$D:$D,ENTRADAS!$B:$B,$B193,ENTRADAS!$I:$I,K$40)-SUMIFS(SAÍDAS!$D:$D,SAÍDAS!$B:$B,$B193,SAÍDAS!$H:$H,K$40)+SUMIFS(AJUSTE!$D:$D,AJUSTE!$B:$B,$B193,AJUSTE!$H:$H,K$40)</f>
        <v>0</v>
      </c>
      <c r="M193" s="161">
        <f>L193+SUMIFS(ENTRADAS!$D:$D,ENTRADAS!$B:$B,$B193,ENTRADAS!$I:$I,L$40)-SUMIFS(SAÍDAS!$D:$D,SAÍDAS!$B:$B,$B193,SAÍDAS!$H:$H,L$40)+SUMIFS(AJUSTE!$D:$D,AJUSTE!$B:$B,$B193,AJUSTE!$H:$H,L$40)</f>
        <v>0</v>
      </c>
      <c r="N193" s="161">
        <f>M193+SUMIFS(ENTRADAS!$D:$D,ENTRADAS!$B:$B,$B193,ENTRADAS!$I:$I,M$40)-SUMIFS(SAÍDAS!$D:$D,SAÍDAS!$B:$B,$B193,SAÍDAS!$H:$H,M$40)+SUMIFS(AJUSTE!$D:$D,AJUSTE!$B:$B,$B193,AJUSTE!$H:$H,M$40)</f>
        <v>0</v>
      </c>
      <c r="P193" s="160">
        <f>CADASTRO!A157</f>
        <v>0</v>
      </c>
      <c r="Q193" s="160">
        <f>CADASTRO!B157</f>
        <v>0</v>
      </c>
      <c r="R193" s="161">
        <f ca="1">IF(R$39&gt;=$AD$39,0,SUMIFS(SAÍDAS!$D:$D,SAÍDAS!$B:$B,Base!$Q193,SAÍDAS!$H:$H,Base!R$40))</f>
        <v>0</v>
      </c>
      <c r="S193" s="161">
        <f ca="1">IF(S$39&gt;=$AD$39,0,SUMIFS(SAÍDAS!$D:$D,SAÍDAS!$B:$B,Base!$Q193,SAÍDAS!$H:$H,Base!S$40))</f>
        <v>0</v>
      </c>
      <c r="T193" s="161">
        <f ca="1">IF(T$39&gt;=$AD$39,0,SUMIFS(SAÍDAS!$D:$D,SAÍDAS!$B:$B,Base!$Q193,SAÍDAS!$H:$H,Base!T$40))</f>
        <v>0</v>
      </c>
      <c r="U193" s="161">
        <f ca="1">IF(U$39&gt;=$AD$39,0,SUMIFS(SAÍDAS!$D:$D,SAÍDAS!$B:$B,Base!$Q193,SAÍDAS!$H:$H,Base!U$40))</f>
        <v>0</v>
      </c>
      <c r="V193" s="161">
        <f ca="1">IF(V$39&gt;=$AD$39,0,SUMIFS(SAÍDAS!$D:$D,SAÍDAS!$B:$B,Base!$Q193,SAÍDAS!$H:$H,Base!V$40))</f>
        <v>0</v>
      </c>
      <c r="W193" s="161">
        <f ca="1">IF(W$39&gt;=$AD$39,0,SUMIFS(SAÍDAS!$D:$D,SAÍDAS!$B:$B,Base!$Q193,SAÍDAS!$H:$H,Base!W$40))</f>
        <v>0</v>
      </c>
      <c r="X193" s="161">
        <f ca="1">IF(X$39&gt;=$AD$39,0,SUMIFS(SAÍDAS!$D:$D,SAÍDAS!$B:$B,Base!$Q193,SAÍDAS!$H:$H,Base!X$40))</f>
        <v>0</v>
      </c>
      <c r="Y193" s="161">
        <f ca="1">IF(Y$39&gt;=$AD$39,0,SUMIFS(SAÍDAS!$D:$D,SAÍDAS!$B:$B,Base!$Q193,SAÍDAS!$H:$H,Base!Y$40))</f>
        <v>0</v>
      </c>
      <c r="Z193" s="161">
        <f ca="1">IF(Z$39&gt;=$AD$39,0,SUMIFS(SAÍDAS!$D:$D,SAÍDAS!$B:$B,Base!$Q193,SAÍDAS!$H:$H,Base!Z$40))</f>
        <v>0</v>
      </c>
      <c r="AA193" s="161">
        <f ca="1">IF(AA$39&gt;=$AD$39,0,SUMIFS(SAÍDAS!$D:$D,SAÍDAS!$B:$B,Base!$Q193,SAÍDAS!$H:$H,Base!AA$40))</f>
        <v>0</v>
      </c>
      <c r="AB193" s="161">
        <f ca="1">IF(AB$39&gt;=$AD$39,0,SUMIFS(SAÍDAS!$D:$D,SAÍDAS!$B:$B,Base!$Q193,SAÍDAS!$H:$H,Base!AB$40))</f>
        <v>0</v>
      </c>
      <c r="AC193" s="161">
        <f ca="1">IF(AC$39&gt;=$AD$39,0,SUMIFS(SAÍDAS!$D:$D,SAÍDAS!$B:$B,Base!$Q193,SAÍDAS!$H:$H,Base!AC$40))</f>
        <v>0</v>
      </c>
      <c r="AD193" s="160">
        <f t="shared" ca="1" si="10"/>
        <v>0</v>
      </c>
    </row>
    <row r="194" spans="1:30" x14ac:dyDescent="0.25">
      <c r="A194" s="160">
        <f>CADASTRO!A158</f>
        <v>0</v>
      </c>
      <c r="B194" s="160">
        <f>CADASTRO!B158</f>
        <v>0</v>
      </c>
      <c r="C194" s="161">
        <f>CADASTRO!D158</f>
        <v>0</v>
      </c>
      <c r="D194" s="161">
        <f>C194+SUMIFS(ENTRADAS!$D:$D,ENTRADAS!$B:$B,$B194,ENTRADAS!$I:$I,C$40)-SUMIFS(SAÍDAS!$D:$D,SAÍDAS!$B:$B,$B194,SAÍDAS!$H:$H,C$40)+SUMIFS(AJUSTE!$D:$D,AJUSTE!$B:$B,$B194,AJUSTE!$H:$H,C$40)</f>
        <v>0</v>
      </c>
      <c r="E194" s="161">
        <f>D194+SUMIFS(ENTRADAS!$D:$D,ENTRADAS!$B:$B,$B194,ENTRADAS!$I:$I,D$40)-SUMIFS(SAÍDAS!$D:$D,SAÍDAS!$B:$B,$B194,SAÍDAS!$H:$H,D$40)+SUMIFS(AJUSTE!$D:$D,AJUSTE!$B:$B,$B194,AJUSTE!$H:$H,D$40)</f>
        <v>0</v>
      </c>
      <c r="F194" s="161">
        <f>E194+SUMIFS(ENTRADAS!$D:$D,ENTRADAS!$B:$B,$B194,ENTRADAS!$I:$I,E$40)-SUMIFS(SAÍDAS!$D:$D,SAÍDAS!$B:$B,$B194,SAÍDAS!$H:$H,E$40)+SUMIFS(AJUSTE!$D:$D,AJUSTE!$B:$B,$B194,AJUSTE!$H:$H,E$40)</f>
        <v>0</v>
      </c>
      <c r="G194" s="161">
        <f>F194+SUMIFS(ENTRADAS!$D:$D,ENTRADAS!$B:$B,$B194,ENTRADAS!$I:$I,F$40)-SUMIFS(SAÍDAS!$D:$D,SAÍDAS!$B:$B,$B194,SAÍDAS!$H:$H,F$40)+SUMIFS(AJUSTE!$D:$D,AJUSTE!$B:$B,$B194,AJUSTE!$H:$H,F$40)</f>
        <v>0</v>
      </c>
      <c r="H194" s="161">
        <f>G194+SUMIFS(ENTRADAS!$D:$D,ENTRADAS!$B:$B,$B194,ENTRADAS!$I:$I,G$40)-SUMIFS(SAÍDAS!$D:$D,SAÍDAS!$B:$B,$B194,SAÍDAS!$H:$H,G$40)+SUMIFS(AJUSTE!$D:$D,AJUSTE!$B:$B,$B194,AJUSTE!$H:$H,G$40)</f>
        <v>0</v>
      </c>
      <c r="I194" s="161">
        <f>H194+SUMIFS(ENTRADAS!$D:$D,ENTRADAS!$B:$B,$B194,ENTRADAS!$I:$I,H$40)-SUMIFS(SAÍDAS!$D:$D,SAÍDAS!$B:$B,$B194,SAÍDAS!$H:$H,H$40)+SUMIFS(AJUSTE!$D:$D,AJUSTE!$B:$B,$B194,AJUSTE!$H:$H,H$40)</f>
        <v>0</v>
      </c>
      <c r="J194" s="161">
        <f>I194+SUMIFS(ENTRADAS!$D:$D,ENTRADAS!$B:$B,$B194,ENTRADAS!$I:$I,I$40)-SUMIFS(SAÍDAS!$D:$D,SAÍDAS!$B:$B,$B194,SAÍDAS!$H:$H,I$40)+SUMIFS(AJUSTE!$D:$D,AJUSTE!$B:$B,$B194,AJUSTE!$H:$H,I$40)</f>
        <v>0</v>
      </c>
      <c r="K194" s="161">
        <f>J194+SUMIFS(ENTRADAS!$D:$D,ENTRADAS!$B:$B,$B194,ENTRADAS!$I:$I,J$40)-SUMIFS(SAÍDAS!$D:$D,SAÍDAS!$B:$B,$B194,SAÍDAS!$H:$H,J$40)+SUMIFS(AJUSTE!$D:$D,AJUSTE!$B:$B,$B194,AJUSTE!$H:$H,J$40)</f>
        <v>0</v>
      </c>
      <c r="L194" s="161">
        <f>K194+SUMIFS(ENTRADAS!$D:$D,ENTRADAS!$B:$B,$B194,ENTRADAS!$I:$I,K$40)-SUMIFS(SAÍDAS!$D:$D,SAÍDAS!$B:$B,$B194,SAÍDAS!$H:$H,K$40)+SUMIFS(AJUSTE!$D:$D,AJUSTE!$B:$B,$B194,AJUSTE!$H:$H,K$40)</f>
        <v>0</v>
      </c>
      <c r="M194" s="161">
        <f>L194+SUMIFS(ENTRADAS!$D:$D,ENTRADAS!$B:$B,$B194,ENTRADAS!$I:$I,L$40)-SUMIFS(SAÍDAS!$D:$D,SAÍDAS!$B:$B,$B194,SAÍDAS!$H:$H,L$40)+SUMIFS(AJUSTE!$D:$D,AJUSTE!$B:$B,$B194,AJUSTE!$H:$H,L$40)</f>
        <v>0</v>
      </c>
      <c r="N194" s="161">
        <f>M194+SUMIFS(ENTRADAS!$D:$D,ENTRADAS!$B:$B,$B194,ENTRADAS!$I:$I,M$40)-SUMIFS(SAÍDAS!$D:$D,SAÍDAS!$B:$B,$B194,SAÍDAS!$H:$H,M$40)+SUMIFS(AJUSTE!$D:$D,AJUSTE!$B:$B,$B194,AJUSTE!$H:$H,M$40)</f>
        <v>0</v>
      </c>
      <c r="P194" s="160">
        <f>CADASTRO!A158</f>
        <v>0</v>
      </c>
      <c r="Q194" s="160">
        <f>CADASTRO!B158</f>
        <v>0</v>
      </c>
      <c r="R194" s="161">
        <f ca="1">IF(R$39&gt;=$AD$39,0,SUMIFS(SAÍDAS!$D:$D,SAÍDAS!$B:$B,Base!$Q194,SAÍDAS!$H:$H,Base!R$40))</f>
        <v>0</v>
      </c>
      <c r="S194" s="161">
        <f ca="1">IF(S$39&gt;=$AD$39,0,SUMIFS(SAÍDAS!$D:$D,SAÍDAS!$B:$B,Base!$Q194,SAÍDAS!$H:$H,Base!S$40))</f>
        <v>0</v>
      </c>
      <c r="T194" s="161">
        <f ca="1">IF(T$39&gt;=$AD$39,0,SUMIFS(SAÍDAS!$D:$D,SAÍDAS!$B:$B,Base!$Q194,SAÍDAS!$H:$H,Base!T$40))</f>
        <v>0</v>
      </c>
      <c r="U194" s="161">
        <f ca="1">IF(U$39&gt;=$AD$39,0,SUMIFS(SAÍDAS!$D:$D,SAÍDAS!$B:$B,Base!$Q194,SAÍDAS!$H:$H,Base!U$40))</f>
        <v>0</v>
      </c>
      <c r="V194" s="161">
        <f ca="1">IF(V$39&gt;=$AD$39,0,SUMIFS(SAÍDAS!$D:$D,SAÍDAS!$B:$B,Base!$Q194,SAÍDAS!$H:$H,Base!V$40))</f>
        <v>0</v>
      </c>
      <c r="W194" s="161">
        <f ca="1">IF(W$39&gt;=$AD$39,0,SUMIFS(SAÍDAS!$D:$D,SAÍDAS!$B:$B,Base!$Q194,SAÍDAS!$H:$H,Base!W$40))</f>
        <v>0</v>
      </c>
      <c r="X194" s="161">
        <f ca="1">IF(X$39&gt;=$AD$39,0,SUMIFS(SAÍDAS!$D:$D,SAÍDAS!$B:$B,Base!$Q194,SAÍDAS!$H:$H,Base!X$40))</f>
        <v>0</v>
      </c>
      <c r="Y194" s="161">
        <f ca="1">IF(Y$39&gt;=$AD$39,0,SUMIFS(SAÍDAS!$D:$D,SAÍDAS!$B:$B,Base!$Q194,SAÍDAS!$H:$H,Base!Y$40))</f>
        <v>0</v>
      </c>
      <c r="Z194" s="161">
        <f ca="1">IF(Z$39&gt;=$AD$39,0,SUMIFS(SAÍDAS!$D:$D,SAÍDAS!$B:$B,Base!$Q194,SAÍDAS!$H:$H,Base!Z$40))</f>
        <v>0</v>
      </c>
      <c r="AA194" s="161">
        <f ca="1">IF(AA$39&gt;=$AD$39,0,SUMIFS(SAÍDAS!$D:$D,SAÍDAS!$B:$B,Base!$Q194,SAÍDAS!$H:$H,Base!AA$40))</f>
        <v>0</v>
      </c>
      <c r="AB194" s="161">
        <f ca="1">IF(AB$39&gt;=$AD$39,0,SUMIFS(SAÍDAS!$D:$D,SAÍDAS!$B:$B,Base!$Q194,SAÍDAS!$H:$H,Base!AB$40))</f>
        <v>0</v>
      </c>
      <c r="AC194" s="161">
        <f ca="1">IF(AC$39&gt;=$AD$39,0,SUMIFS(SAÍDAS!$D:$D,SAÍDAS!$B:$B,Base!$Q194,SAÍDAS!$H:$H,Base!AC$40))</f>
        <v>0</v>
      </c>
      <c r="AD194" s="160">
        <f t="shared" ca="1" si="10"/>
        <v>0</v>
      </c>
    </row>
    <row r="195" spans="1:30" x14ac:dyDescent="0.25">
      <c r="A195" s="160">
        <f>CADASTRO!A159</f>
        <v>0</v>
      </c>
      <c r="B195" s="160">
        <f>CADASTRO!B159</f>
        <v>0</v>
      </c>
      <c r="C195" s="161">
        <f>CADASTRO!D159</f>
        <v>0</v>
      </c>
      <c r="D195" s="161">
        <f>C195+SUMIFS(ENTRADAS!$D:$D,ENTRADAS!$B:$B,$B195,ENTRADAS!$I:$I,C$40)-SUMIFS(SAÍDAS!$D:$D,SAÍDAS!$B:$B,$B195,SAÍDAS!$H:$H,C$40)+SUMIFS(AJUSTE!$D:$D,AJUSTE!$B:$B,$B195,AJUSTE!$H:$H,C$40)</f>
        <v>0</v>
      </c>
      <c r="E195" s="161">
        <f>D195+SUMIFS(ENTRADAS!$D:$D,ENTRADAS!$B:$B,$B195,ENTRADAS!$I:$I,D$40)-SUMIFS(SAÍDAS!$D:$D,SAÍDAS!$B:$B,$B195,SAÍDAS!$H:$H,D$40)+SUMIFS(AJUSTE!$D:$D,AJUSTE!$B:$B,$B195,AJUSTE!$H:$H,D$40)</f>
        <v>0</v>
      </c>
      <c r="F195" s="161">
        <f>E195+SUMIFS(ENTRADAS!$D:$D,ENTRADAS!$B:$B,$B195,ENTRADAS!$I:$I,E$40)-SUMIFS(SAÍDAS!$D:$D,SAÍDAS!$B:$B,$B195,SAÍDAS!$H:$H,E$40)+SUMIFS(AJUSTE!$D:$D,AJUSTE!$B:$B,$B195,AJUSTE!$H:$H,E$40)</f>
        <v>0</v>
      </c>
      <c r="G195" s="161">
        <f>F195+SUMIFS(ENTRADAS!$D:$D,ENTRADAS!$B:$B,$B195,ENTRADAS!$I:$I,F$40)-SUMIFS(SAÍDAS!$D:$D,SAÍDAS!$B:$B,$B195,SAÍDAS!$H:$H,F$40)+SUMIFS(AJUSTE!$D:$D,AJUSTE!$B:$B,$B195,AJUSTE!$H:$H,F$40)</f>
        <v>0</v>
      </c>
      <c r="H195" s="161">
        <f>G195+SUMIFS(ENTRADAS!$D:$D,ENTRADAS!$B:$B,$B195,ENTRADAS!$I:$I,G$40)-SUMIFS(SAÍDAS!$D:$D,SAÍDAS!$B:$B,$B195,SAÍDAS!$H:$H,G$40)+SUMIFS(AJUSTE!$D:$D,AJUSTE!$B:$B,$B195,AJUSTE!$H:$H,G$40)</f>
        <v>0</v>
      </c>
      <c r="I195" s="161">
        <f>H195+SUMIFS(ENTRADAS!$D:$D,ENTRADAS!$B:$B,$B195,ENTRADAS!$I:$I,H$40)-SUMIFS(SAÍDAS!$D:$D,SAÍDAS!$B:$B,$B195,SAÍDAS!$H:$H,H$40)+SUMIFS(AJUSTE!$D:$D,AJUSTE!$B:$B,$B195,AJUSTE!$H:$H,H$40)</f>
        <v>0</v>
      </c>
      <c r="J195" s="161">
        <f>I195+SUMIFS(ENTRADAS!$D:$D,ENTRADAS!$B:$B,$B195,ENTRADAS!$I:$I,I$40)-SUMIFS(SAÍDAS!$D:$D,SAÍDAS!$B:$B,$B195,SAÍDAS!$H:$H,I$40)+SUMIFS(AJUSTE!$D:$D,AJUSTE!$B:$B,$B195,AJUSTE!$H:$H,I$40)</f>
        <v>0</v>
      </c>
      <c r="K195" s="161">
        <f>J195+SUMIFS(ENTRADAS!$D:$D,ENTRADAS!$B:$B,$B195,ENTRADAS!$I:$I,J$40)-SUMIFS(SAÍDAS!$D:$D,SAÍDAS!$B:$B,$B195,SAÍDAS!$H:$H,J$40)+SUMIFS(AJUSTE!$D:$D,AJUSTE!$B:$B,$B195,AJUSTE!$H:$H,J$40)</f>
        <v>0</v>
      </c>
      <c r="L195" s="161">
        <f>K195+SUMIFS(ENTRADAS!$D:$D,ENTRADAS!$B:$B,$B195,ENTRADAS!$I:$I,K$40)-SUMIFS(SAÍDAS!$D:$D,SAÍDAS!$B:$B,$B195,SAÍDAS!$H:$H,K$40)+SUMIFS(AJUSTE!$D:$D,AJUSTE!$B:$B,$B195,AJUSTE!$H:$H,K$40)</f>
        <v>0</v>
      </c>
      <c r="M195" s="161">
        <f>L195+SUMIFS(ENTRADAS!$D:$D,ENTRADAS!$B:$B,$B195,ENTRADAS!$I:$I,L$40)-SUMIFS(SAÍDAS!$D:$D,SAÍDAS!$B:$B,$B195,SAÍDAS!$H:$H,L$40)+SUMIFS(AJUSTE!$D:$D,AJUSTE!$B:$B,$B195,AJUSTE!$H:$H,L$40)</f>
        <v>0</v>
      </c>
      <c r="N195" s="161">
        <f>M195+SUMIFS(ENTRADAS!$D:$D,ENTRADAS!$B:$B,$B195,ENTRADAS!$I:$I,M$40)-SUMIFS(SAÍDAS!$D:$D,SAÍDAS!$B:$B,$B195,SAÍDAS!$H:$H,M$40)+SUMIFS(AJUSTE!$D:$D,AJUSTE!$B:$B,$B195,AJUSTE!$H:$H,M$40)</f>
        <v>0</v>
      </c>
      <c r="P195" s="160">
        <f>CADASTRO!A159</f>
        <v>0</v>
      </c>
      <c r="Q195" s="160">
        <f>CADASTRO!B159</f>
        <v>0</v>
      </c>
      <c r="R195" s="161">
        <f ca="1">IF(R$39&gt;=$AD$39,0,SUMIFS(SAÍDAS!$D:$D,SAÍDAS!$B:$B,Base!$Q195,SAÍDAS!$H:$H,Base!R$40))</f>
        <v>0</v>
      </c>
      <c r="S195" s="161">
        <f ca="1">IF(S$39&gt;=$AD$39,0,SUMIFS(SAÍDAS!$D:$D,SAÍDAS!$B:$B,Base!$Q195,SAÍDAS!$H:$H,Base!S$40))</f>
        <v>0</v>
      </c>
      <c r="T195" s="161">
        <f ca="1">IF(T$39&gt;=$AD$39,0,SUMIFS(SAÍDAS!$D:$D,SAÍDAS!$B:$B,Base!$Q195,SAÍDAS!$H:$H,Base!T$40))</f>
        <v>0</v>
      </c>
      <c r="U195" s="161">
        <f ca="1">IF(U$39&gt;=$AD$39,0,SUMIFS(SAÍDAS!$D:$D,SAÍDAS!$B:$B,Base!$Q195,SAÍDAS!$H:$H,Base!U$40))</f>
        <v>0</v>
      </c>
      <c r="V195" s="161">
        <f ca="1">IF(V$39&gt;=$AD$39,0,SUMIFS(SAÍDAS!$D:$D,SAÍDAS!$B:$B,Base!$Q195,SAÍDAS!$H:$H,Base!V$40))</f>
        <v>0</v>
      </c>
      <c r="W195" s="161">
        <f ca="1">IF(W$39&gt;=$AD$39,0,SUMIFS(SAÍDAS!$D:$D,SAÍDAS!$B:$B,Base!$Q195,SAÍDAS!$H:$H,Base!W$40))</f>
        <v>0</v>
      </c>
      <c r="X195" s="161">
        <f ca="1">IF(X$39&gt;=$AD$39,0,SUMIFS(SAÍDAS!$D:$D,SAÍDAS!$B:$B,Base!$Q195,SAÍDAS!$H:$H,Base!X$40))</f>
        <v>0</v>
      </c>
      <c r="Y195" s="161">
        <f ca="1">IF(Y$39&gt;=$AD$39,0,SUMIFS(SAÍDAS!$D:$D,SAÍDAS!$B:$B,Base!$Q195,SAÍDAS!$H:$H,Base!Y$40))</f>
        <v>0</v>
      </c>
      <c r="Z195" s="161">
        <f ca="1">IF(Z$39&gt;=$AD$39,0,SUMIFS(SAÍDAS!$D:$D,SAÍDAS!$B:$B,Base!$Q195,SAÍDAS!$H:$H,Base!Z$40))</f>
        <v>0</v>
      </c>
      <c r="AA195" s="161">
        <f ca="1">IF(AA$39&gt;=$AD$39,0,SUMIFS(SAÍDAS!$D:$D,SAÍDAS!$B:$B,Base!$Q195,SAÍDAS!$H:$H,Base!AA$40))</f>
        <v>0</v>
      </c>
      <c r="AB195" s="161">
        <f ca="1">IF(AB$39&gt;=$AD$39,0,SUMIFS(SAÍDAS!$D:$D,SAÍDAS!$B:$B,Base!$Q195,SAÍDAS!$H:$H,Base!AB$40))</f>
        <v>0</v>
      </c>
      <c r="AC195" s="161">
        <f ca="1">IF(AC$39&gt;=$AD$39,0,SUMIFS(SAÍDAS!$D:$D,SAÍDAS!$B:$B,Base!$Q195,SAÍDAS!$H:$H,Base!AC$40))</f>
        <v>0</v>
      </c>
      <c r="AD195" s="160">
        <f t="shared" ca="1" si="10"/>
        <v>0</v>
      </c>
    </row>
    <row r="196" spans="1:30" x14ac:dyDescent="0.25">
      <c r="A196" s="160">
        <f>CADASTRO!A160</f>
        <v>0</v>
      </c>
      <c r="B196" s="160">
        <f>CADASTRO!B160</f>
        <v>0</v>
      </c>
      <c r="C196" s="161">
        <f>CADASTRO!D160</f>
        <v>0</v>
      </c>
      <c r="D196" s="161">
        <f>C196+SUMIFS(ENTRADAS!$D:$D,ENTRADAS!$B:$B,$B196,ENTRADAS!$I:$I,C$40)-SUMIFS(SAÍDAS!$D:$D,SAÍDAS!$B:$B,$B196,SAÍDAS!$H:$H,C$40)+SUMIFS(AJUSTE!$D:$D,AJUSTE!$B:$B,$B196,AJUSTE!$H:$H,C$40)</f>
        <v>0</v>
      </c>
      <c r="E196" s="161">
        <f>D196+SUMIFS(ENTRADAS!$D:$D,ENTRADAS!$B:$B,$B196,ENTRADAS!$I:$I,D$40)-SUMIFS(SAÍDAS!$D:$D,SAÍDAS!$B:$B,$B196,SAÍDAS!$H:$H,D$40)+SUMIFS(AJUSTE!$D:$D,AJUSTE!$B:$B,$B196,AJUSTE!$H:$H,D$40)</f>
        <v>0</v>
      </c>
      <c r="F196" s="161">
        <f>E196+SUMIFS(ENTRADAS!$D:$D,ENTRADAS!$B:$B,$B196,ENTRADAS!$I:$I,E$40)-SUMIFS(SAÍDAS!$D:$D,SAÍDAS!$B:$B,$B196,SAÍDAS!$H:$H,E$40)+SUMIFS(AJUSTE!$D:$D,AJUSTE!$B:$B,$B196,AJUSTE!$H:$H,E$40)</f>
        <v>0</v>
      </c>
      <c r="G196" s="161">
        <f>F196+SUMIFS(ENTRADAS!$D:$D,ENTRADAS!$B:$B,$B196,ENTRADAS!$I:$I,F$40)-SUMIFS(SAÍDAS!$D:$D,SAÍDAS!$B:$B,$B196,SAÍDAS!$H:$H,F$40)+SUMIFS(AJUSTE!$D:$D,AJUSTE!$B:$B,$B196,AJUSTE!$H:$H,F$40)</f>
        <v>0</v>
      </c>
      <c r="H196" s="161">
        <f>G196+SUMIFS(ENTRADAS!$D:$D,ENTRADAS!$B:$B,$B196,ENTRADAS!$I:$I,G$40)-SUMIFS(SAÍDAS!$D:$D,SAÍDAS!$B:$B,$B196,SAÍDAS!$H:$H,G$40)+SUMIFS(AJUSTE!$D:$D,AJUSTE!$B:$B,$B196,AJUSTE!$H:$H,G$40)</f>
        <v>0</v>
      </c>
      <c r="I196" s="161">
        <f>H196+SUMIFS(ENTRADAS!$D:$D,ENTRADAS!$B:$B,$B196,ENTRADAS!$I:$I,H$40)-SUMIFS(SAÍDAS!$D:$D,SAÍDAS!$B:$B,$B196,SAÍDAS!$H:$H,H$40)+SUMIFS(AJUSTE!$D:$D,AJUSTE!$B:$B,$B196,AJUSTE!$H:$H,H$40)</f>
        <v>0</v>
      </c>
      <c r="J196" s="161">
        <f>I196+SUMIFS(ENTRADAS!$D:$D,ENTRADAS!$B:$B,$B196,ENTRADAS!$I:$I,I$40)-SUMIFS(SAÍDAS!$D:$D,SAÍDAS!$B:$B,$B196,SAÍDAS!$H:$H,I$40)+SUMIFS(AJUSTE!$D:$D,AJUSTE!$B:$B,$B196,AJUSTE!$H:$H,I$40)</f>
        <v>0</v>
      </c>
      <c r="K196" s="161">
        <f>J196+SUMIFS(ENTRADAS!$D:$D,ENTRADAS!$B:$B,$B196,ENTRADAS!$I:$I,J$40)-SUMIFS(SAÍDAS!$D:$D,SAÍDAS!$B:$B,$B196,SAÍDAS!$H:$H,J$40)+SUMIFS(AJUSTE!$D:$D,AJUSTE!$B:$B,$B196,AJUSTE!$H:$H,J$40)</f>
        <v>0</v>
      </c>
      <c r="L196" s="161">
        <f>K196+SUMIFS(ENTRADAS!$D:$D,ENTRADAS!$B:$B,$B196,ENTRADAS!$I:$I,K$40)-SUMIFS(SAÍDAS!$D:$D,SAÍDAS!$B:$B,$B196,SAÍDAS!$H:$H,K$40)+SUMIFS(AJUSTE!$D:$D,AJUSTE!$B:$B,$B196,AJUSTE!$H:$H,K$40)</f>
        <v>0</v>
      </c>
      <c r="M196" s="161">
        <f>L196+SUMIFS(ENTRADAS!$D:$D,ENTRADAS!$B:$B,$B196,ENTRADAS!$I:$I,L$40)-SUMIFS(SAÍDAS!$D:$D,SAÍDAS!$B:$B,$B196,SAÍDAS!$H:$H,L$40)+SUMIFS(AJUSTE!$D:$D,AJUSTE!$B:$B,$B196,AJUSTE!$H:$H,L$40)</f>
        <v>0</v>
      </c>
      <c r="N196" s="161">
        <f>M196+SUMIFS(ENTRADAS!$D:$D,ENTRADAS!$B:$B,$B196,ENTRADAS!$I:$I,M$40)-SUMIFS(SAÍDAS!$D:$D,SAÍDAS!$B:$B,$B196,SAÍDAS!$H:$H,M$40)+SUMIFS(AJUSTE!$D:$D,AJUSTE!$B:$B,$B196,AJUSTE!$H:$H,M$40)</f>
        <v>0</v>
      </c>
      <c r="P196" s="160">
        <f>CADASTRO!A160</f>
        <v>0</v>
      </c>
      <c r="Q196" s="160">
        <f>CADASTRO!B160</f>
        <v>0</v>
      </c>
      <c r="R196" s="161">
        <f ca="1">IF(R$39&gt;=$AD$39,0,SUMIFS(SAÍDAS!$D:$D,SAÍDAS!$B:$B,Base!$Q196,SAÍDAS!$H:$H,Base!R$40))</f>
        <v>0</v>
      </c>
      <c r="S196" s="161">
        <f ca="1">IF(S$39&gt;=$AD$39,0,SUMIFS(SAÍDAS!$D:$D,SAÍDAS!$B:$B,Base!$Q196,SAÍDAS!$H:$H,Base!S$40))</f>
        <v>0</v>
      </c>
      <c r="T196" s="161">
        <f ca="1">IF(T$39&gt;=$AD$39,0,SUMIFS(SAÍDAS!$D:$D,SAÍDAS!$B:$B,Base!$Q196,SAÍDAS!$H:$H,Base!T$40))</f>
        <v>0</v>
      </c>
      <c r="U196" s="161">
        <f ca="1">IF(U$39&gt;=$AD$39,0,SUMIFS(SAÍDAS!$D:$D,SAÍDAS!$B:$B,Base!$Q196,SAÍDAS!$H:$H,Base!U$40))</f>
        <v>0</v>
      </c>
      <c r="V196" s="161">
        <f ca="1">IF(V$39&gt;=$AD$39,0,SUMIFS(SAÍDAS!$D:$D,SAÍDAS!$B:$B,Base!$Q196,SAÍDAS!$H:$H,Base!V$40))</f>
        <v>0</v>
      </c>
      <c r="W196" s="161">
        <f ca="1">IF(W$39&gt;=$AD$39,0,SUMIFS(SAÍDAS!$D:$D,SAÍDAS!$B:$B,Base!$Q196,SAÍDAS!$H:$H,Base!W$40))</f>
        <v>0</v>
      </c>
      <c r="X196" s="161">
        <f ca="1">IF(X$39&gt;=$AD$39,0,SUMIFS(SAÍDAS!$D:$D,SAÍDAS!$B:$B,Base!$Q196,SAÍDAS!$H:$H,Base!X$40))</f>
        <v>0</v>
      </c>
      <c r="Y196" s="161">
        <f ca="1">IF(Y$39&gt;=$AD$39,0,SUMIFS(SAÍDAS!$D:$D,SAÍDAS!$B:$B,Base!$Q196,SAÍDAS!$H:$H,Base!Y$40))</f>
        <v>0</v>
      </c>
      <c r="Z196" s="161">
        <f ca="1">IF(Z$39&gt;=$AD$39,0,SUMIFS(SAÍDAS!$D:$D,SAÍDAS!$B:$B,Base!$Q196,SAÍDAS!$H:$H,Base!Z$40))</f>
        <v>0</v>
      </c>
      <c r="AA196" s="161">
        <f ca="1">IF(AA$39&gt;=$AD$39,0,SUMIFS(SAÍDAS!$D:$D,SAÍDAS!$B:$B,Base!$Q196,SAÍDAS!$H:$H,Base!AA$40))</f>
        <v>0</v>
      </c>
      <c r="AB196" s="161">
        <f ca="1">IF(AB$39&gt;=$AD$39,0,SUMIFS(SAÍDAS!$D:$D,SAÍDAS!$B:$B,Base!$Q196,SAÍDAS!$H:$H,Base!AB$40))</f>
        <v>0</v>
      </c>
      <c r="AC196" s="161">
        <f ca="1">IF(AC$39&gt;=$AD$39,0,SUMIFS(SAÍDAS!$D:$D,SAÍDAS!$B:$B,Base!$Q196,SAÍDAS!$H:$H,Base!AC$40))</f>
        <v>0</v>
      </c>
      <c r="AD196" s="160">
        <f t="shared" ca="1" si="10"/>
        <v>0</v>
      </c>
    </row>
    <row r="197" spans="1:30" x14ac:dyDescent="0.25">
      <c r="A197" s="160">
        <f>CADASTRO!A161</f>
        <v>0</v>
      </c>
      <c r="B197" s="160">
        <f>CADASTRO!B161</f>
        <v>0</v>
      </c>
      <c r="C197" s="161">
        <f>CADASTRO!D161</f>
        <v>0</v>
      </c>
      <c r="D197" s="161">
        <f>C197+SUMIFS(ENTRADAS!$D:$D,ENTRADAS!$B:$B,$B197,ENTRADAS!$I:$I,C$40)-SUMIFS(SAÍDAS!$D:$D,SAÍDAS!$B:$B,$B197,SAÍDAS!$H:$H,C$40)+SUMIFS(AJUSTE!$D:$D,AJUSTE!$B:$B,$B197,AJUSTE!$H:$H,C$40)</f>
        <v>0</v>
      </c>
      <c r="E197" s="161">
        <f>D197+SUMIFS(ENTRADAS!$D:$D,ENTRADAS!$B:$B,$B197,ENTRADAS!$I:$I,D$40)-SUMIFS(SAÍDAS!$D:$D,SAÍDAS!$B:$B,$B197,SAÍDAS!$H:$H,D$40)+SUMIFS(AJUSTE!$D:$D,AJUSTE!$B:$B,$B197,AJUSTE!$H:$H,D$40)</f>
        <v>0</v>
      </c>
      <c r="F197" s="161">
        <f>E197+SUMIFS(ENTRADAS!$D:$D,ENTRADAS!$B:$B,$B197,ENTRADAS!$I:$I,E$40)-SUMIFS(SAÍDAS!$D:$D,SAÍDAS!$B:$B,$B197,SAÍDAS!$H:$H,E$40)+SUMIFS(AJUSTE!$D:$D,AJUSTE!$B:$B,$B197,AJUSTE!$H:$H,E$40)</f>
        <v>0</v>
      </c>
      <c r="G197" s="161">
        <f>F197+SUMIFS(ENTRADAS!$D:$D,ENTRADAS!$B:$B,$B197,ENTRADAS!$I:$I,F$40)-SUMIFS(SAÍDAS!$D:$D,SAÍDAS!$B:$B,$B197,SAÍDAS!$H:$H,F$40)+SUMIFS(AJUSTE!$D:$D,AJUSTE!$B:$B,$B197,AJUSTE!$H:$H,F$40)</f>
        <v>0</v>
      </c>
      <c r="H197" s="161">
        <f>G197+SUMIFS(ENTRADAS!$D:$D,ENTRADAS!$B:$B,$B197,ENTRADAS!$I:$I,G$40)-SUMIFS(SAÍDAS!$D:$D,SAÍDAS!$B:$B,$B197,SAÍDAS!$H:$H,G$40)+SUMIFS(AJUSTE!$D:$D,AJUSTE!$B:$B,$B197,AJUSTE!$H:$H,G$40)</f>
        <v>0</v>
      </c>
      <c r="I197" s="161">
        <f>H197+SUMIFS(ENTRADAS!$D:$D,ENTRADAS!$B:$B,$B197,ENTRADAS!$I:$I,H$40)-SUMIFS(SAÍDAS!$D:$D,SAÍDAS!$B:$B,$B197,SAÍDAS!$H:$H,H$40)+SUMIFS(AJUSTE!$D:$D,AJUSTE!$B:$B,$B197,AJUSTE!$H:$H,H$40)</f>
        <v>0</v>
      </c>
      <c r="J197" s="161">
        <f>I197+SUMIFS(ENTRADAS!$D:$D,ENTRADAS!$B:$B,$B197,ENTRADAS!$I:$I,I$40)-SUMIFS(SAÍDAS!$D:$D,SAÍDAS!$B:$B,$B197,SAÍDAS!$H:$H,I$40)+SUMIFS(AJUSTE!$D:$D,AJUSTE!$B:$B,$B197,AJUSTE!$H:$H,I$40)</f>
        <v>0</v>
      </c>
      <c r="K197" s="161">
        <f>J197+SUMIFS(ENTRADAS!$D:$D,ENTRADAS!$B:$B,$B197,ENTRADAS!$I:$I,J$40)-SUMIFS(SAÍDAS!$D:$D,SAÍDAS!$B:$B,$B197,SAÍDAS!$H:$H,J$40)+SUMIFS(AJUSTE!$D:$D,AJUSTE!$B:$B,$B197,AJUSTE!$H:$H,J$40)</f>
        <v>0</v>
      </c>
      <c r="L197" s="161">
        <f>K197+SUMIFS(ENTRADAS!$D:$D,ENTRADAS!$B:$B,$B197,ENTRADAS!$I:$I,K$40)-SUMIFS(SAÍDAS!$D:$D,SAÍDAS!$B:$B,$B197,SAÍDAS!$H:$H,K$40)+SUMIFS(AJUSTE!$D:$D,AJUSTE!$B:$B,$B197,AJUSTE!$H:$H,K$40)</f>
        <v>0</v>
      </c>
      <c r="M197" s="161">
        <f>L197+SUMIFS(ENTRADAS!$D:$D,ENTRADAS!$B:$B,$B197,ENTRADAS!$I:$I,L$40)-SUMIFS(SAÍDAS!$D:$D,SAÍDAS!$B:$B,$B197,SAÍDAS!$H:$H,L$40)+SUMIFS(AJUSTE!$D:$D,AJUSTE!$B:$B,$B197,AJUSTE!$H:$H,L$40)</f>
        <v>0</v>
      </c>
      <c r="N197" s="161">
        <f>M197+SUMIFS(ENTRADAS!$D:$D,ENTRADAS!$B:$B,$B197,ENTRADAS!$I:$I,M$40)-SUMIFS(SAÍDAS!$D:$D,SAÍDAS!$B:$B,$B197,SAÍDAS!$H:$H,M$40)+SUMIFS(AJUSTE!$D:$D,AJUSTE!$B:$B,$B197,AJUSTE!$H:$H,M$40)</f>
        <v>0</v>
      </c>
      <c r="P197" s="160">
        <f>CADASTRO!A161</f>
        <v>0</v>
      </c>
      <c r="Q197" s="160">
        <f>CADASTRO!B161</f>
        <v>0</v>
      </c>
      <c r="R197" s="161">
        <f ca="1">IF(R$39&gt;=$AD$39,0,SUMIFS(SAÍDAS!$D:$D,SAÍDAS!$B:$B,Base!$Q197,SAÍDAS!$H:$H,Base!R$40))</f>
        <v>0</v>
      </c>
      <c r="S197" s="161">
        <f ca="1">IF(S$39&gt;=$AD$39,0,SUMIFS(SAÍDAS!$D:$D,SAÍDAS!$B:$B,Base!$Q197,SAÍDAS!$H:$H,Base!S$40))</f>
        <v>0</v>
      </c>
      <c r="T197" s="161">
        <f ca="1">IF(T$39&gt;=$AD$39,0,SUMIFS(SAÍDAS!$D:$D,SAÍDAS!$B:$B,Base!$Q197,SAÍDAS!$H:$H,Base!T$40))</f>
        <v>0</v>
      </c>
      <c r="U197" s="161">
        <f ca="1">IF(U$39&gt;=$AD$39,0,SUMIFS(SAÍDAS!$D:$D,SAÍDAS!$B:$B,Base!$Q197,SAÍDAS!$H:$H,Base!U$40))</f>
        <v>0</v>
      </c>
      <c r="V197" s="161">
        <f ca="1">IF(V$39&gt;=$AD$39,0,SUMIFS(SAÍDAS!$D:$D,SAÍDAS!$B:$B,Base!$Q197,SAÍDAS!$H:$H,Base!V$40))</f>
        <v>0</v>
      </c>
      <c r="W197" s="161">
        <f ca="1">IF(W$39&gt;=$AD$39,0,SUMIFS(SAÍDAS!$D:$D,SAÍDAS!$B:$B,Base!$Q197,SAÍDAS!$H:$H,Base!W$40))</f>
        <v>0</v>
      </c>
      <c r="X197" s="161">
        <f ca="1">IF(X$39&gt;=$AD$39,0,SUMIFS(SAÍDAS!$D:$D,SAÍDAS!$B:$B,Base!$Q197,SAÍDAS!$H:$H,Base!X$40))</f>
        <v>0</v>
      </c>
      <c r="Y197" s="161">
        <f ca="1">IF(Y$39&gt;=$AD$39,0,SUMIFS(SAÍDAS!$D:$D,SAÍDAS!$B:$B,Base!$Q197,SAÍDAS!$H:$H,Base!Y$40))</f>
        <v>0</v>
      </c>
      <c r="Z197" s="161">
        <f ca="1">IF(Z$39&gt;=$AD$39,0,SUMIFS(SAÍDAS!$D:$D,SAÍDAS!$B:$B,Base!$Q197,SAÍDAS!$H:$H,Base!Z$40))</f>
        <v>0</v>
      </c>
      <c r="AA197" s="161">
        <f ca="1">IF(AA$39&gt;=$AD$39,0,SUMIFS(SAÍDAS!$D:$D,SAÍDAS!$B:$B,Base!$Q197,SAÍDAS!$H:$H,Base!AA$40))</f>
        <v>0</v>
      </c>
      <c r="AB197" s="161">
        <f ca="1">IF(AB$39&gt;=$AD$39,0,SUMIFS(SAÍDAS!$D:$D,SAÍDAS!$B:$B,Base!$Q197,SAÍDAS!$H:$H,Base!AB$40))</f>
        <v>0</v>
      </c>
      <c r="AC197" s="161">
        <f ca="1">IF(AC$39&gt;=$AD$39,0,SUMIFS(SAÍDAS!$D:$D,SAÍDAS!$B:$B,Base!$Q197,SAÍDAS!$H:$H,Base!AC$40))</f>
        <v>0</v>
      </c>
      <c r="AD197" s="160">
        <f t="shared" ca="1" si="10"/>
        <v>0</v>
      </c>
    </row>
    <row r="198" spans="1:30" x14ac:dyDescent="0.25">
      <c r="A198" s="160">
        <f>CADASTRO!A162</f>
        <v>0</v>
      </c>
      <c r="B198" s="160">
        <f>CADASTRO!B162</f>
        <v>0</v>
      </c>
      <c r="C198" s="161">
        <f>CADASTRO!D162</f>
        <v>0</v>
      </c>
      <c r="D198" s="161">
        <f>C198+SUMIFS(ENTRADAS!$D:$D,ENTRADAS!$B:$B,$B198,ENTRADAS!$I:$I,C$40)-SUMIFS(SAÍDAS!$D:$D,SAÍDAS!$B:$B,$B198,SAÍDAS!$H:$H,C$40)+SUMIFS(AJUSTE!$D:$D,AJUSTE!$B:$B,$B198,AJUSTE!$H:$H,C$40)</f>
        <v>0</v>
      </c>
      <c r="E198" s="161">
        <f>D198+SUMIFS(ENTRADAS!$D:$D,ENTRADAS!$B:$B,$B198,ENTRADAS!$I:$I,D$40)-SUMIFS(SAÍDAS!$D:$D,SAÍDAS!$B:$B,$B198,SAÍDAS!$H:$H,D$40)+SUMIFS(AJUSTE!$D:$D,AJUSTE!$B:$B,$B198,AJUSTE!$H:$H,D$40)</f>
        <v>0</v>
      </c>
      <c r="F198" s="161">
        <f>E198+SUMIFS(ENTRADAS!$D:$D,ENTRADAS!$B:$B,$B198,ENTRADAS!$I:$I,E$40)-SUMIFS(SAÍDAS!$D:$D,SAÍDAS!$B:$B,$B198,SAÍDAS!$H:$H,E$40)+SUMIFS(AJUSTE!$D:$D,AJUSTE!$B:$B,$B198,AJUSTE!$H:$H,E$40)</f>
        <v>0</v>
      </c>
      <c r="G198" s="161">
        <f>F198+SUMIFS(ENTRADAS!$D:$D,ENTRADAS!$B:$B,$B198,ENTRADAS!$I:$I,F$40)-SUMIFS(SAÍDAS!$D:$D,SAÍDAS!$B:$B,$B198,SAÍDAS!$H:$H,F$40)+SUMIFS(AJUSTE!$D:$D,AJUSTE!$B:$B,$B198,AJUSTE!$H:$H,F$40)</f>
        <v>0</v>
      </c>
      <c r="H198" s="161">
        <f>G198+SUMIFS(ENTRADAS!$D:$D,ENTRADAS!$B:$B,$B198,ENTRADAS!$I:$I,G$40)-SUMIFS(SAÍDAS!$D:$D,SAÍDAS!$B:$B,$B198,SAÍDAS!$H:$H,G$40)+SUMIFS(AJUSTE!$D:$D,AJUSTE!$B:$B,$B198,AJUSTE!$H:$H,G$40)</f>
        <v>0</v>
      </c>
      <c r="I198" s="161">
        <f>H198+SUMIFS(ENTRADAS!$D:$D,ENTRADAS!$B:$B,$B198,ENTRADAS!$I:$I,H$40)-SUMIFS(SAÍDAS!$D:$D,SAÍDAS!$B:$B,$B198,SAÍDAS!$H:$H,H$40)+SUMIFS(AJUSTE!$D:$D,AJUSTE!$B:$B,$B198,AJUSTE!$H:$H,H$40)</f>
        <v>0</v>
      </c>
      <c r="J198" s="161">
        <f>I198+SUMIFS(ENTRADAS!$D:$D,ENTRADAS!$B:$B,$B198,ENTRADAS!$I:$I,I$40)-SUMIFS(SAÍDAS!$D:$D,SAÍDAS!$B:$B,$B198,SAÍDAS!$H:$H,I$40)+SUMIFS(AJUSTE!$D:$D,AJUSTE!$B:$B,$B198,AJUSTE!$H:$H,I$40)</f>
        <v>0</v>
      </c>
      <c r="K198" s="161">
        <f>J198+SUMIFS(ENTRADAS!$D:$D,ENTRADAS!$B:$B,$B198,ENTRADAS!$I:$I,J$40)-SUMIFS(SAÍDAS!$D:$D,SAÍDAS!$B:$B,$B198,SAÍDAS!$H:$H,J$40)+SUMIFS(AJUSTE!$D:$D,AJUSTE!$B:$B,$B198,AJUSTE!$H:$H,J$40)</f>
        <v>0</v>
      </c>
      <c r="L198" s="161">
        <f>K198+SUMIFS(ENTRADAS!$D:$D,ENTRADAS!$B:$B,$B198,ENTRADAS!$I:$I,K$40)-SUMIFS(SAÍDAS!$D:$D,SAÍDAS!$B:$B,$B198,SAÍDAS!$H:$H,K$40)+SUMIFS(AJUSTE!$D:$D,AJUSTE!$B:$B,$B198,AJUSTE!$H:$H,K$40)</f>
        <v>0</v>
      </c>
      <c r="M198" s="161">
        <f>L198+SUMIFS(ENTRADAS!$D:$D,ENTRADAS!$B:$B,$B198,ENTRADAS!$I:$I,L$40)-SUMIFS(SAÍDAS!$D:$D,SAÍDAS!$B:$B,$B198,SAÍDAS!$H:$H,L$40)+SUMIFS(AJUSTE!$D:$D,AJUSTE!$B:$B,$B198,AJUSTE!$H:$H,L$40)</f>
        <v>0</v>
      </c>
      <c r="N198" s="161">
        <f>M198+SUMIFS(ENTRADAS!$D:$D,ENTRADAS!$B:$B,$B198,ENTRADAS!$I:$I,M$40)-SUMIFS(SAÍDAS!$D:$D,SAÍDAS!$B:$B,$B198,SAÍDAS!$H:$H,M$40)+SUMIFS(AJUSTE!$D:$D,AJUSTE!$B:$B,$B198,AJUSTE!$H:$H,M$40)</f>
        <v>0</v>
      </c>
      <c r="P198" s="160">
        <f>CADASTRO!A162</f>
        <v>0</v>
      </c>
      <c r="Q198" s="160">
        <f>CADASTRO!B162</f>
        <v>0</v>
      </c>
      <c r="R198" s="161">
        <f ca="1">IF(R$39&gt;=$AD$39,0,SUMIFS(SAÍDAS!$D:$D,SAÍDAS!$B:$B,Base!$Q198,SAÍDAS!$H:$H,Base!R$40))</f>
        <v>0</v>
      </c>
      <c r="S198" s="161">
        <f ca="1">IF(S$39&gt;=$AD$39,0,SUMIFS(SAÍDAS!$D:$D,SAÍDAS!$B:$B,Base!$Q198,SAÍDAS!$H:$H,Base!S$40))</f>
        <v>0</v>
      </c>
      <c r="T198" s="161">
        <f ca="1">IF(T$39&gt;=$AD$39,0,SUMIFS(SAÍDAS!$D:$D,SAÍDAS!$B:$B,Base!$Q198,SAÍDAS!$H:$H,Base!T$40))</f>
        <v>0</v>
      </c>
      <c r="U198" s="161">
        <f ca="1">IF(U$39&gt;=$AD$39,0,SUMIFS(SAÍDAS!$D:$D,SAÍDAS!$B:$B,Base!$Q198,SAÍDAS!$H:$H,Base!U$40))</f>
        <v>0</v>
      </c>
      <c r="V198" s="161">
        <f ca="1">IF(V$39&gt;=$AD$39,0,SUMIFS(SAÍDAS!$D:$D,SAÍDAS!$B:$B,Base!$Q198,SAÍDAS!$H:$H,Base!V$40))</f>
        <v>0</v>
      </c>
      <c r="W198" s="161">
        <f ca="1">IF(W$39&gt;=$AD$39,0,SUMIFS(SAÍDAS!$D:$D,SAÍDAS!$B:$B,Base!$Q198,SAÍDAS!$H:$H,Base!W$40))</f>
        <v>0</v>
      </c>
      <c r="X198" s="161">
        <f ca="1">IF(X$39&gt;=$AD$39,0,SUMIFS(SAÍDAS!$D:$D,SAÍDAS!$B:$B,Base!$Q198,SAÍDAS!$H:$H,Base!X$40))</f>
        <v>0</v>
      </c>
      <c r="Y198" s="161">
        <f ca="1">IF(Y$39&gt;=$AD$39,0,SUMIFS(SAÍDAS!$D:$D,SAÍDAS!$B:$B,Base!$Q198,SAÍDAS!$H:$H,Base!Y$40))</f>
        <v>0</v>
      </c>
      <c r="Z198" s="161">
        <f ca="1">IF(Z$39&gt;=$AD$39,0,SUMIFS(SAÍDAS!$D:$D,SAÍDAS!$B:$B,Base!$Q198,SAÍDAS!$H:$H,Base!Z$40))</f>
        <v>0</v>
      </c>
      <c r="AA198" s="161">
        <f ca="1">IF(AA$39&gt;=$AD$39,0,SUMIFS(SAÍDAS!$D:$D,SAÍDAS!$B:$B,Base!$Q198,SAÍDAS!$H:$H,Base!AA$40))</f>
        <v>0</v>
      </c>
      <c r="AB198" s="161">
        <f ca="1">IF(AB$39&gt;=$AD$39,0,SUMIFS(SAÍDAS!$D:$D,SAÍDAS!$B:$B,Base!$Q198,SAÍDAS!$H:$H,Base!AB$40))</f>
        <v>0</v>
      </c>
      <c r="AC198" s="161">
        <f ca="1">IF(AC$39&gt;=$AD$39,0,SUMIFS(SAÍDAS!$D:$D,SAÍDAS!$B:$B,Base!$Q198,SAÍDAS!$H:$H,Base!AC$40))</f>
        <v>0</v>
      </c>
      <c r="AD198" s="160">
        <f t="shared" ca="1" si="10"/>
        <v>0</v>
      </c>
    </row>
    <row r="199" spans="1:30" x14ac:dyDescent="0.25">
      <c r="A199" s="160">
        <f>CADASTRO!A163</f>
        <v>0</v>
      </c>
      <c r="B199" s="160">
        <f>CADASTRO!B163</f>
        <v>0</v>
      </c>
      <c r="C199" s="161">
        <f>CADASTRO!D163</f>
        <v>0</v>
      </c>
      <c r="D199" s="161">
        <f>C199+SUMIFS(ENTRADAS!$D:$D,ENTRADAS!$B:$B,$B199,ENTRADAS!$I:$I,C$40)-SUMIFS(SAÍDAS!$D:$D,SAÍDAS!$B:$B,$B199,SAÍDAS!$H:$H,C$40)+SUMIFS(AJUSTE!$D:$D,AJUSTE!$B:$B,$B199,AJUSTE!$H:$H,C$40)</f>
        <v>0</v>
      </c>
      <c r="E199" s="161">
        <f>D199+SUMIFS(ENTRADAS!$D:$D,ENTRADAS!$B:$B,$B199,ENTRADAS!$I:$I,D$40)-SUMIFS(SAÍDAS!$D:$D,SAÍDAS!$B:$B,$B199,SAÍDAS!$H:$H,D$40)+SUMIFS(AJUSTE!$D:$D,AJUSTE!$B:$B,$B199,AJUSTE!$H:$H,D$40)</f>
        <v>0</v>
      </c>
      <c r="F199" s="161">
        <f>E199+SUMIFS(ENTRADAS!$D:$D,ENTRADAS!$B:$B,$B199,ENTRADAS!$I:$I,E$40)-SUMIFS(SAÍDAS!$D:$D,SAÍDAS!$B:$B,$B199,SAÍDAS!$H:$H,E$40)+SUMIFS(AJUSTE!$D:$D,AJUSTE!$B:$B,$B199,AJUSTE!$H:$H,E$40)</f>
        <v>0</v>
      </c>
      <c r="G199" s="161">
        <f>F199+SUMIFS(ENTRADAS!$D:$D,ENTRADAS!$B:$B,$B199,ENTRADAS!$I:$I,F$40)-SUMIFS(SAÍDAS!$D:$D,SAÍDAS!$B:$B,$B199,SAÍDAS!$H:$H,F$40)+SUMIFS(AJUSTE!$D:$D,AJUSTE!$B:$B,$B199,AJUSTE!$H:$H,F$40)</f>
        <v>0</v>
      </c>
      <c r="H199" s="161">
        <f>G199+SUMIFS(ENTRADAS!$D:$D,ENTRADAS!$B:$B,$B199,ENTRADAS!$I:$I,G$40)-SUMIFS(SAÍDAS!$D:$D,SAÍDAS!$B:$B,$B199,SAÍDAS!$H:$H,G$40)+SUMIFS(AJUSTE!$D:$D,AJUSTE!$B:$B,$B199,AJUSTE!$H:$H,G$40)</f>
        <v>0</v>
      </c>
      <c r="I199" s="161">
        <f>H199+SUMIFS(ENTRADAS!$D:$D,ENTRADAS!$B:$B,$B199,ENTRADAS!$I:$I,H$40)-SUMIFS(SAÍDAS!$D:$D,SAÍDAS!$B:$B,$B199,SAÍDAS!$H:$H,H$40)+SUMIFS(AJUSTE!$D:$D,AJUSTE!$B:$B,$B199,AJUSTE!$H:$H,H$40)</f>
        <v>0</v>
      </c>
      <c r="J199" s="161">
        <f>I199+SUMIFS(ENTRADAS!$D:$D,ENTRADAS!$B:$B,$B199,ENTRADAS!$I:$I,I$40)-SUMIFS(SAÍDAS!$D:$D,SAÍDAS!$B:$B,$B199,SAÍDAS!$H:$H,I$40)+SUMIFS(AJUSTE!$D:$D,AJUSTE!$B:$B,$B199,AJUSTE!$H:$H,I$40)</f>
        <v>0</v>
      </c>
      <c r="K199" s="161">
        <f>J199+SUMIFS(ENTRADAS!$D:$D,ENTRADAS!$B:$B,$B199,ENTRADAS!$I:$I,J$40)-SUMIFS(SAÍDAS!$D:$D,SAÍDAS!$B:$B,$B199,SAÍDAS!$H:$H,J$40)+SUMIFS(AJUSTE!$D:$D,AJUSTE!$B:$B,$B199,AJUSTE!$H:$H,J$40)</f>
        <v>0</v>
      </c>
      <c r="L199" s="161">
        <f>K199+SUMIFS(ENTRADAS!$D:$D,ENTRADAS!$B:$B,$B199,ENTRADAS!$I:$I,K$40)-SUMIFS(SAÍDAS!$D:$D,SAÍDAS!$B:$B,$B199,SAÍDAS!$H:$H,K$40)+SUMIFS(AJUSTE!$D:$D,AJUSTE!$B:$B,$B199,AJUSTE!$H:$H,K$40)</f>
        <v>0</v>
      </c>
      <c r="M199" s="161">
        <f>L199+SUMIFS(ENTRADAS!$D:$D,ENTRADAS!$B:$B,$B199,ENTRADAS!$I:$I,L$40)-SUMIFS(SAÍDAS!$D:$D,SAÍDAS!$B:$B,$B199,SAÍDAS!$H:$H,L$40)+SUMIFS(AJUSTE!$D:$D,AJUSTE!$B:$B,$B199,AJUSTE!$H:$H,L$40)</f>
        <v>0</v>
      </c>
      <c r="N199" s="161">
        <f>M199+SUMIFS(ENTRADAS!$D:$D,ENTRADAS!$B:$B,$B199,ENTRADAS!$I:$I,M$40)-SUMIFS(SAÍDAS!$D:$D,SAÍDAS!$B:$B,$B199,SAÍDAS!$H:$H,M$40)+SUMIFS(AJUSTE!$D:$D,AJUSTE!$B:$B,$B199,AJUSTE!$H:$H,M$40)</f>
        <v>0</v>
      </c>
      <c r="P199" s="160">
        <f>CADASTRO!A163</f>
        <v>0</v>
      </c>
      <c r="Q199" s="160">
        <f>CADASTRO!B163</f>
        <v>0</v>
      </c>
      <c r="R199" s="161">
        <f ca="1">IF(R$39&gt;=$AD$39,0,SUMIFS(SAÍDAS!$D:$D,SAÍDAS!$B:$B,Base!$Q199,SAÍDAS!$H:$H,Base!R$40))</f>
        <v>0</v>
      </c>
      <c r="S199" s="161">
        <f ca="1">IF(S$39&gt;=$AD$39,0,SUMIFS(SAÍDAS!$D:$D,SAÍDAS!$B:$B,Base!$Q199,SAÍDAS!$H:$H,Base!S$40))</f>
        <v>0</v>
      </c>
      <c r="T199" s="161">
        <f ca="1">IF(T$39&gt;=$AD$39,0,SUMIFS(SAÍDAS!$D:$D,SAÍDAS!$B:$B,Base!$Q199,SAÍDAS!$H:$H,Base!T$40))</f>
        <v>0</v>
      </c>
      <c r="U199" s="161">
        <f ca="1">IF(U$39&gt;=$AD$39,0,SUMIFS(SAÍDAS!$D:$D,SAÍDAS!$B:$B,Base!$Q199,SAÍDAS!$H:$H,Base!U$40))</f>
        <v>0</v>
      </c>
      <c r="V199" s="161">
        <f ca="1">IF(V$39&gt;=$AD$39,0,SUMIFS(SAÍDAS!$D:$D,SAÍDAS!$B:$B,Base!$Q199,SAÍDAS!$H:$H,Base!V$40))</f>
        <v>0</v>
      </c>
      <c r="W199" s="161">
        <f ca="1">IF(W$39&gt;=$AD$39,0,SUMIFS(SAÍDAS!$D:$D,SAÍDAS!$B:$B,Base!$Q199,SAÍDAS!$H:$H,Base!W$40))</f>
        <v>0</v>
      </c>
      <c r="X199" s="161">
        <f ca="1">IF(X$39&gt;=$AD$39,0,SUMIFS(SAÍDAS!$D:$D,SAÍDAS!$B:$B,Base!$Q199,SAÍDAS!$H:$H,Base!X$40))</f>
        <v>0</v>
      </c>
      <c r="Y199" s="161">
        <f ca="1">IF(Y$39&gt;=$AD$39,0,SUMIFS(SAÍDAS!$D:$D,SAÍDAS!$B:$B,Base!$Q199,SAÍDAS!$H:$H,Base!Y$40))</f>
        <v>0</v>
      </c>
      <c r="Z199" s="161">
        <f ca="1">IF(Z$39&gt;=$AD$39,0,SUMIFS(SAÍDAS!$D:$D,SAÍDAS!$B:$B,Base!$Q199,SAÍDAS!$H:$H,Base!Z$40))</f>
        <v>0</v>
      </c>
      <c r="AA199" s="161">
        <f ca="1">IF(AA$39&gt;=$AD$39,0,SUMIFS(SAÍDAS!$D:$D,SAÍDAS!$B:$B,Base!$Q199,SAÍDAS!$H:$H,Base!AA$40))</f>
        <v>0</v>
      </c>
      <c r="AB199" s="161">
        <f ca="1">IF(AB$39&gt;=$AD$39,0,SUMIFS(SAÍDAS!$D:$D,SAÍDAS!$B:$B,Base!$Q199,SAÍDAS!$H:$H,Base!AB$40))</f>
        <v>0</v>
      </c>
      <c r="AC199" s="161">
        <f ca="1">IF(AC$39&gt;=$AD$39,0,SUMIFS(SAÍDAS!$D:$D,SAÍDAS!$B:$B,Base!$Q199,SAÍDAS!$H:$H,Base!AC$40))</f>
        <v>0</v>
      </c>
      <c r="AD199" s="160">
        <f t="shared" ca="1" si="10"/>
        <v>0</v>
      </c>
    </row>
    <row r="200" spans="1:30" x14ac:dyDescent="0.25">
      <c r="A200" s="160">
        <f>CADASTRO!A164</f>
        <v>0</v>
      </c>
      <c r="B200" s="160">
        <f>CADASTRO!B164</f>
        <v>0</v>
      </c>
      <c r="C200" s="161">
        <f>CADASTRO!D164</f>
        <v>0</v>
      </c>
      <c r="D200" s="161">
        <f>C200+SUMIFS(ENTRADAS!$D:$D,ENTRADAS!$B:$B,$B200,ENTRADAS!$I:$I,C$40)-SUMIFS(SAÍDAS!$D:$D,SAÍDAS!$B:$B,$B200,SAÍDAS!$H:$H,C$40)+SUMIFS(AJUSTE!$D:$D,AJUSTE!$B:$B,$B200,AJUSTE!$H:$H,C$40)</f>
        <v>0</v>
      </c>
      <c r="E200" s="161">
        <f>D200+SUMIFS(ENTRADAS!$D:$D,ENTRADAS!$B:$B,$B200,ENTRADAS!$I:$I,D$40)-SUMIFS(SAÍDAS!$D:$D,SAÍDAS!$B:$B,$B200,SAÍDAS!$H:$H,D$40)+SUMIFS(AJUSTE!$D:$D,AJUSTE!$B:$B,$B200,AJUSTE!$H:$H,D$40)</f>
        <v>0</v>
      </c>
      <c r="F200" s="161">
        <f>E200+SUMIFS(ENTRADAS!$D:$D,ENTRADAS!$B:$B,$B200,ENTRADAS!$I:$I,E$40)-SUMIFS(SAÍDAS!$D:$D,SAÍDAS!$B:$B,$B200,SAÍDAS!$H:$H,E$40)+SUMIFS(AJUSTE!$D:$D,AJUSTE!$B:$B,$B200,AJUSTE!$H:$H,E$40)</f>
        <v>0</v>
      </c>
      <c r="G200" s="161">
        <f>F200+SUMIFS(ENTRADAS!$D:$D,ENTRADAS!$B:$B,$B200,ENTRADAS!$I:$I,F$40)-SUMIFS(SAÍDAS!$D:$D,SAÍDAS!$B:$B,$B200,SAÍDAS!$H:$H,F$40)+SUMIFS(AJUSTE!$D:$D,AJUSTE!$B:$B,$B200,AJUSTE!$H:$H,F$40)</f>
        <v>0</v>
      </c>
      <c r="H200" s="161">
        <f>G200+SUMIFS(ENTRADAS!$D:$D,ENTRADAS!$B:$B,$B200,ENTRADAS!$I:$I,G$40)-SUMIFS(SAÍDAS!$D:$D,SAÍDAS!$B:$B,$B200,SAÍDAS!$H:$H,G$40)+SUMIFS(AJUSTE!$D:$D,AJUSTE!$B:$B,$B200,AJUSTE!$H:$H,G$40)</f>
        <v>0</v>
      </c>
      <c r="I200" s="161">
        <f>H200+SUMIFS(ENTRADAS!$D:$D,ENTRADAS!$B:$B,$B200,ENTRADAS!$I:$I,H$40)-SUMIFS(SAÍDAS!$D:$D,SAÍDAS!$B:$B,$B200,SAÍDAS!$H:$H,H$40)+SUMIFS(AJUSTE!$D:$D,AJUSTE!$B:$B,$B200,AJUSTE!$H:$H,H$40)</f>
        <v>0</v>
      </c>
      <c r="J200" s="161">
        <f>I200+SUMIFS(ENTRADAS!$D:$D,ENTRADAS!$B:$B,$B200,ENTRADAS!$I:$I,I$40)-SUMIFS(SAÍDAS!$D:$D,SAÍDAS!$B:$B,$B200,SAÍDAS!$H:$H,I$40)+SUMIFS(AJUSTE!$D:$D,AJUSTE!$B:$B,$B200,AJUSTE!$H:$H,I$40)</f>
        <v>0</v>
      </c>
      <c r="K200" s="161">
        <f>J200+SUMIFS(ENTRADAS!$D:$D,ENTRADAS!$B:$B,$B200,ENTRADAS!$I:$I,J$40)-SUMIFS(SAÍDAS!$D:$D,SAÍDAS!$B:$B,$B200,SAÍDAS!$H:$H,J$40)+SUMIFS(AJUSTE!$D:$D,AJUSTE!$B:$B,$B200,AJUSTE!$H:$H,J$40)</f>
        <v>0</v>
      </c>
      <c r="L200" s="161">
        <f>K200+SUMIFS(ENTRADAS!$D:$D,ENTRADAS!$B:$B,$B200,ENTRADAS!$I:$I,K$40)-SUMIFS(SAÍDAS!$D:$D,SAÍDAS!$B:$B,$B200,SAÍDAS!$H:$H,K$40)+SUMIFS(AJUSTE!$D:$D,AJUSTE!$B:$B,$B200,AJUSTE!$H:$H,K$40)</f>
        <v>0</v>
      </c>
      <c r="M200" s="161">
        <f>L200+SUMIFS(ENTRADAS!$D:$D,ENTRADAS!$B:$B,$B200,ENTRADAS!$I:$I,L$40)-SUMIFS(SAÍDAS!$D:$D,SAÍDAS!$B:$B,$B200,SAÍDAS!$H:$H,L$40)+SUMIFS(AJUSTE!$D:$D,AJUSTE!$B:$B,$B200,AJUSTE!$H:$H,L$40)</f>
        <v>0</v>
      </c>
      <c r="N200" s="161">
        <f>M200+SUMIFS(ENTRADAS!$D:$D,ENTRADAS!$B:$B,$B200,ENTRADAS!$I:$I,M$40)-SUMIFS(SAÍDAS!$D:$D,SAÍDAS!$B:$B,$B200,SAÍDAS!$H:$H,M$40)+SUMIFS(AJUSTE!$D:$D,AJUSTE!$B:$B,$B200,AJUSTE!$H:$H,M$40)</f>
        <v>0</v>
      </c>
      <c r="P200" s="160">
        <f>CADASTRO!A164</f>
        <v>0</v>
      </c>
      <c r="Q200" s="160">
        <f>CADASTRO!B164</f>
        <v>0</v>
      </c>
      <c r="R200" s="161">
        <f ca="1">IF(R$39&gt;=$AD$39,0,SUMIFS(SAÍDAS!$D:$D,SAÍDAS!$B:$B,Base!$Q200,SAÍDAS!$H:$H,Base!R$40))</f>
        <v>0</v>
      </c>
      <c r="S200" s="161">
        <f ca="1">IF(S$39&gt;=$AD$39,0,SUMIFS(SAÍDAS!$D:$D,SAÍDAS!$B:$B,Base!$Q200,SAÍDAS!$H:$H,Base!S$40))</f>
        <v>0</v>
      </c>
      <c r="T200" s="161">
        <f ca="1">IF(T$39&gt;=$AD$39,0,SUMIFS(SAÍDAS!$D:$D,SAÍDAS!$B:$B,Base!$Q200,SAÍDAS!$H:$H,Base!T$40))</f>
        <v>0</v>
      </c>
      <c r="U200" s="161">
        <f ca="1">IF(U$39&gt;=$AD$39,0,SUMIFS(SAÍDAS!$D:$D,SAÍDAS!$B:$B,Base!$Q200,SAÍDAS!$H:$H,Base!U$40))</f>
        <v>0</v>
      </c>
      <c r="V200" s="161">
        <f ca="1">IF(V$39&gt;=$AD$39,0,SUMIFS(SAÍDAS!$D:$D,SAÍDAS!$B:$B,Base!$Q200,SAÍDAS!$H:$H,Base!V$40))</f>
        <v>0</v>
      </c>
      <c r="W200" s="161">
        <f ca="1">IF(W$39&gt;=$AD$39,0,SUMIFS(SAÍDAS!$D:$D,SAÍDAS!$B:$B,Base!$Q200,SAÍDAS!$H:$H,Base!W$40))</f>
        <v>0</v>
      </c>
      <c r="X200" s="161">
        <f ca="1">IF(X$39&gt;=$AD$39,0,SUMIFS(SAÍDAS!$D:$D,SAÍDAS!$B:$B,Base!$Q200,SAÍDAS!$H:$H,Base!X$40))</f>
        <v>0</v>
      </c>
      <c r="Y200" s="161">
        <f ca="1">IF(Y$39&gt;=$AD$39,0,SUMIFS(SAÍDAS!$D:$D,SAÍDAS!$B:$B,Base!$Q200,SAÍDAS!$H:$H,Base!Y$40))</f>
        <v>0</v>
      </c>
      <c r="Z200" s="161">
        <f ca="1">IF(Z$39&gt;=$AD$39,0,SUMIFS(SAÍDAS!$D:$D,SAÍDAS!$B:$B,Base!$Q200,SAÍDAS!$H:$H,Base!Z$40))</f>
        <v>0</v>
      </c>
      <c r="AA200" s="161">
        <f ca="1">IF(AA$39&gt;=$AD$39,0,SUMIFS(SAÍDAS!$D:$D,SAÍDAS!$B:$B,Base!$Q200,SAÍDAS!$H:$H,Base!AA$40))</f>
        <v>0</v>
      </c>
      <c r="AB200" s="161">
        <f ca="1">IF(AB$39&gt;=$AD$39,0,SUMIFS(SAÍDAS!$D:$D,SAÍDAS!$B:$B,Base!$Q200,SAÍDAS!$H:$H,Base!AB$40))</f>
        <v>0</v>
      </c>
      <c r="AC200" s="161">
        <f ca="1">IF(AC$39&gt;=$AD$39,0,SUMIFS(SAÍDAS!$D:$D,SAÍDAS!$B:$B,Base!$Q200,SAÍDAS!$H:$H,Base!AC$40))</f>
        <v>0</v>
      </c>
      <c r="AD200" s="160">
        <f t="shared" ca="1" si="10"/>
        <v>0</v>
      </c>
    </row>
    <row r="201" spans="1:30" x14ac:dyDescent="0.25">
      <c r="A201" s="160">
        <f>CADASTRO!A165</f>
        <v>0</v>
      </c>
      <c r="B201" s="160">
        <f>CADASTRO!B165</f>
        <v>0</v>
      </c>
      <c r="C201" s="161">
        <f>CADASTRO!D165</f>
        <v>0</v>
      </c>
      <c r="D201" s="161">
        <f>C201+SUMIFS(ENTRADAS!$D:$D,ENTRADAS!$B:$B,$B201,ENTRADAS!$I:$I,C$40)-SUMIFS(SAÍDAS!$D:$D,SAÍDAS!$B:$B,$B201,SAÍDAS!$H:$H,C$40)+SUMIFS(AJUSTE!$D:$D,AJUSTE!$B:$B,$B201,AJUSTE!$H:$H,C$40)</f>
        <v>0</v>
      </c>
      <c r="E201" s="161">
        <f>D201+SUMIFS(ENTRADAS!$D:$D,ENTRADAS!$B:$B,$B201,ENTRADAS!$I:$I,D$40)-SUMIFS(SAÍDAS!$D:$D,SAÍDAS!$B:$B,$B201,SAÍDAS!$H:$H,D$40)+SUMIFS(AJUSTE!$D:$D,AJUSTE!$B:$B,$B201,AJUSTE!$H:$H,D$40)</f>
        <v>0</v>
      </c>
      <c r="F201" s="161">
        <f>E201+SUMIFS(ENTRADAS!$D:$D,ENTRADAS!$B:$B,$B201,ENTRADAS!$I:$I,E$40)-SUMIFS(SAÍDAS!$D:$D,SAÍDAS!$B:$B,$B201,SAÍDAS!$H:$H,E$40)+SUMIFS(AJUSTE!$D:$D,AJUSTE!$B:$B,$B201,AJUSTE!$H:$H,E$40)</f>
        <v>0</v>
      </c>
      <c r="G201" s="161">
        <f>F201+SUMIFS(ENTRADAS!$D:$D,ENTRADAS!$B:$B,$B201,ENTRADAS!$I:$I,F$40)-SUMIFS(SAÍDAS!$D:$D,SAÍDAS!$B:$B,$B201,SAÍDAS!$H:$H,F$40)+SUMIFS(AJUSTE!$D:$D,AJUSTE!$B:$B,$B201,AJUSTE!$H:$H,F$40)</f>
        <v>0</v>
      </c>
      <c r="H201" s="161">
        <f>G201+SUMIFS(ENTRADAS!$D:$D,ENTRADAS!$B:$B,$B201,ENTRADAS!$I:$I,G$40)-SUMIFS(SAÍDAS!$D:$D,SAÍDAS!$B:$B,$B201,SAÍDAS!$H:$H,G$40)+SUMIFS(AJUSTE!$D:$D,AJUSTE!$B:$B,$B201,AJUSTE!$H:$H,G$40)</f>
        <v>0</v>
      </c>
      <c r="I201" s="161">
        <f>H201+SUMIFS(ENTRADAS!$D:$D,ENTRADAS!$B:$B,$B201,ENTRADAS!$I:$I,H$40)-SUMIFS(SAÍDAS!$D:$D,SAÍDAS!$B:$B,$B201,SAÍDAS!$H:$H,H$40)+SUMIFS(AJUSTE!$D:$D,AJUSTE!$B:$B,$B201,AJUSTE!$H:$H,H$40)</f>
        <v>0</v>
      </c>
      <c r="J201" s="161">
        <f>I201+SUMIFS(ENTRADAS!$D:$D,ENTRADAS!$B:$B,$B201,ENTRADAS!$I:$I,I$40)-SUMIFS(SAÍDAS!$D:$D,SAÍDAS!$B:$B,$B201,SAÍDAS!$H:$H,I$40)+SUMIFS(AJUSTE!$D:$D,AJUSTE!$B:$B,$B201,AJUSTE!$H:$H,I$40)</f>
        <v>0</v>
      </c>
      <c r="K201" s="161">
        <f>J201+SUMIFS(ENTRADAS!$D:$D,ENTRADAS!$B:$B,$B201,ENTRADAS!$I:$I,J$40)-SUMIFS(SAÍDAS!$D:$D,SAÍDAS!$B:$B,$B201,SAÍDAS!$H:$H,J$40)+SUMIFS(AJUSTE!$D:$D,AJUSTE!$B:$B,$B201,AJUSTE!$H:$H,J$40)</f>
        <v>0</v>
      </c>
      <c r="L201" s="161">
        <f>K201+SUMIFS(ENTRADAS!$D:$D,ENTRADAS!$B:$B,$B201,ENTRADAS!$I:$I,K$40)-SUMIFS(SAÍDAS!$D:$D,SAÍDAS!$B:$B,$B201,SAÍDAS!$H:$H,K$40)+SUMIFS(AJUSTE!$D:$D,AJUSTE!$B:$B,$B201,AJUSTE!$H:$H,K$40)</f>
        <v>0</v>
      </c>
      <c r="M201" s="161">
        <f>L201+SUMIFS(ENTRADAS!$D:$D,ENTRADAS!$B:$B,$B201,ENTRADAS!$I:$I,L$40)-SUMIFS(SAÍDAS!$D:$D,SAÍDAS!$B:$B,$B201,SAÍDAS!$H:$H,L$40)+SUMIFS(AJUSTE!$D:$D,AJUSTE!$B:$B,$B201,AJUSTE!$H:$H,L$40)</f>
        <v>0</v>
      </c>
      <c r="N201" s="161">
        <f>M201+SUMIFS(ENTRADAS!$D:$D,ENTRADAS!$B:$B,$B201,ENTRADAS!$I:$I,M$40)-SUMIFS(SAÍDAS!$D:$D,SAÍDAS!$B:$B,$B201,SAÍDAS!$H:$H,M$40)+SUMIFS(AJUSTE!$D:$D,AJUSTE!$B:$B,$B201,AJUSTE!$H:$H,M$40)</f>
        <v>0</v>
      </c>
      <c r="P201" s="160">
        <f>CADASTRO!A165</f>
        <v>0</v>
      </c>
      <c r="Q201" s="160">
        <f>CADASTRO!B165</f>
        <v>0</v>
      </c>
      <c r="R201" s="161">
        <f ca="1">IF(R$39&gt;=$AD$39,0,SUMIFS(SAÍDAS!$D:$D,SAÍDAS!$B:$B,Base!$Q201,SAÍDAS!$H:$H,Base!R$40))</f>
        <v>0</v>
      </c>
      <c r="S201" s="161">
        <f ca="1">IF(S$39&gt;=$AD$39,0,SUMIFS(SAÍDAS!$D:$D,SAÍDAS!$B:$B,Base!$Q201,SAÍDAS!$H:$H,Base!S$40))</f>
        <v>0</v>
      </c>
      <c r="T201" s="161">
        <f ca="1">IF(T$39&gt;=$AD$39,0,SUMIFS(SAÍDAS!$D:$D,SAÍDAS!$B:$B,Base!$Q201,SAÍDAS!$H:$H,Base!T$40))</f>
        <v>0</v>
      </c>
      <c r="U201" s="161">
        <f ca="1">IF(U$39&gt;=$AD$39,0,SUMIFS(SAÍDAS!$D:$D,SAÍDAS!$B:$B,Base!$Q201,SAÍDAS!$H:$H,Base!U$40))</f>
        <v>0</v>
      </c>
      <c r="V201" s="161">
        <f ca="1">IF(V$39&gt;=$AD$39,0,SUMIFS(SAÍDAS!$D:$D,SAÍDAS!$B:$B,Base!$Q201,SAÍDAS!$H:$H,Base!V$40))</f>
        <v>0</v>
      </c>
      <c r="W201" s="161">
        <f ca="1">IF(W$39&gt;=$AD$39,0,SUMIFS(SAÍDAS!$D:$D,SAÍDAS!$B:$B,Base!$Q201,SAÍDAS!$H:$H,Base!W$40))</f>
        <v>0</v>
      </c>
      <c r="X201" s="161">
        <f ca="1">IF(X$39&gt;=$AD$39,0,SUMIFS(SAÍDAS!$D:$D,SAÍDAS!$B:$B,Base!$Q201,SAÍDAS!$H:$H,Base!X$40))</f>
        <v>0</v>
      </c>
      <c r="Y201" s="161">
        <f ca="1">IF(Y$39&gt;=$AD$39,0,SUMIFS(SAÍDAS!$D:$D,SAÍDAS!$B:$B,Base!$Q201,SAÍDAS!$H:$H,Base!Y$40))</f>
        <v>0</v>
      </c>
      <c r="Z201" s="161">
        <f ca="1">IF(Z$39&gt;=$AD$39,0,SUMIFS(SAÍDAS!$D:$D,SAÍDAS!$B:$B,Base!$Q201,SAÍDAS!$H:$H,Base!Z$40))</f>
        <v>0</v>
      </c>
      <c r="AA201" s="161">
        <f ca="1">IF(AA$39&gt;=$AD$39,0,SUMIFS(SAÍDAS!$D:$D,SAÍDAS!$B:$B,Base!$Q201,SAÍDAS!$H:$H,Base!AA$40))</f>
        <v>0</v>
      </c>
      <c r="AB201" s="161">
        <f ca="1">IF(AB$39&gt;=$AD$39,0,SUMIFS(SAÍDAS!$D:$D,SAÍDAS!$B:$B,Base!$Q201,SAÍDAS!$H:$H,Base!AB$40))</f>
        <v>0</v>
      </c>
      <c r="AC201" s="161">
        <f ca="1">IF(AC$39&gt;=$AD$39,0,SUMIFS(SAÍDAS!$D:$D,SAÍDAS!$B:$B,Base!$Q201,SAÍDAS!$H:$H,Base!AC$40))</f>
        <v>0</v>
      </c>
      <c r="AD201" s="160">
        <f t="shared" ca="1" si="10"/>
        <v>0</v>
      </c>
    </row>
    <row r="202" spans="1:30" x14ac:dyDescent="0.25">
      <c r="A202" s="160">
        <f>CADASTRO!A166</f>
        <v>0</v>
      </c>
      <c r="B202" s="160">
        <f>CADASTRO!B166</f>
        <v>0</v>
      </c>
      <c r="C202" s="161">
        <f>CADASTRO!D166</f>
        <v>0</v>
      </c>
      <c r="D202" s="161">
        <f>C202+SUMIFS(ENTRADAS!$D:$D,ENTRADAS!$B:$B,$B202,ENTRADAS!$I:$I,C$40)-SUMIFS(SAÍDAS!$D:$D,SAÍDAS!$B:$B,$B202,SAÍDAS!$H:$H,C$40)+SUMIFS(AJUSTE!$D:$D,AJUSTE!$B:$B,$B202,AJUSTE!$H:$H,C$40)</f>
        <v>0</v>
      </c>
      <c r="E202" s="161">
        <f>D202+SUMIFS(ENTRADAS!$D:$D,ENTRADAS!$B:$B,$B202,ENTRADAS!$I:$I,D$40)-SUMIFS(SAÍDAS!$D:$D,SAÍDAS!$B:$B,$B202,SAÍDAS!$H:$H,D$40)+SUMIFS(AJUSTE!$D:$D,AJUSTE!$B:$B,$B202,AJUSTE!$H:$H,D$40)</f>
        <v>0</v>
      </c>
      <c r="F202" s="161">
        <f>E202+SUMIFS(ENTRADAS!$D:$D,ENTRADAS!$B:$B,$B202,ENTRADAS!$I:$I,E$40)-SUMIFS(SAÍDAS!$D:$D,SAÍDAS!$B:$B,$B202,SAÍDAS!$H:$H,E$40)+SUMIFS(AJUSTE!$D:$D,AJUSTE!$B:$B,$B202,AJUSTE!$H:$H,E$40)</f>
        <v>0</v>
      </c>
      <c r="G202" s="161">
        <f>F202+SUMIFS(ENTRADAS!$D:$D,ENTRADAS!$B:$B,$B202,ENTRADAS!$I:$I,F$40)-SUMIFS(SAÍDAS!$D:$D,SAÍDAS!$B:$B,$B202,SAÍDAS!$H:$H,F$40)+SUMIFS(AJUSTE!$D:$D,AJUSTE!$B:$B,$B202,AJUSTE!$H:$H,F$40)</f>
        <v>0</v>
      </c>
      <c r="H202" s="161">
        <f>G202+SUMIFS(ENTRADAS!$D:$D,ENTRADAS!$B:$B,$B202,ENTRADAS!$I:$I,G$40)-SUMIFS(SAÍDAS!$D:$D,SAÍDAS!$B:$B,$B202,SAÍDAS!$H:$H,G$40)+SUMIFS(AJUSTE!$D:$D,AJUSTE!$B:$B,$B202,AJUSTE!$H:$H,G$40)</f>
        <v>0</v>
      </c>
      <c r="I202" s="161">
        <f>H202+SUMIFS(ENTRADAS!$D:$D,ENTRADAS!$B:$B,$B202,ENTRADAS!$I:$I,H$40)-SUMIFS(SAÍDAS!$D:$D,SAÍDAS!$B:$B,$B202,SAÍDAS!$H:$H,H$40)+SUMIFS(AJUSTE!$D:$D,AJUSTE!$B:$B,$B202,AJUSTE!$H:$H,H$40)</f>
        <v>0</v>
      </c>
      <c r="J202" s="161">
        <f>I202+SUMIFS(ENTRADAS!$D:$D,ENTRADAS!$B:$B,$B202,ENTRADAS!$I:$I,I$40)-SUMIFS(SAÍDAS!$D:$D,SAÍDAS!$B:$B,$B202,SAÍDAS!$H:$H,I$40)+SUMIFS(AJUSTE!$D:$D,AJUSTE!$B:$B,$B202,AJUSTE!$H:$H,I$40)</f>
        <v>0</v>
      </c>
      <c r="K202" s="161">
        <f>J202+SUMIFS(ENTRADAS!$D:$D,ENTRADAS!$B:$B,$B202,ENTRADAS!$I:$I,J$40)-SUMIFS(SAÍDAS!$D:$D,SAÍDAS!$B:$B,$B202,SAÍDAS!$H:$H,J$40)+SUMIFS(AJUSTE!$D:$D,AJUSTE!$B:$B,$B202,AJUSTE!$H:$H,J$40)</f>
        <v>0</v>
      </c>
      <c r="L202" s="161">
        <f>K202+SUMIFS(ENTRADAS!$D:$D,ENTRADAS!$B:$B,$B202,ENTRADAS!$I:$I,K$40)-SUMIFS(SAÍDAS!$D:$D,SAÍDAS!$B:$B,$B202,SAÍDAS!$H:$H,K$40)+SUMIFS(AJUSTE!$D:$D,AJUSTE!$B:$B,$B202,AJUSTE!$H:$H,K$40)</f>
        <v>0</v>
      </c>
      <c r="M202" s="161">
        <f>L202+SUMIFS(ENTRADAS!$D:$D,ENTRADAS!$B:$B,$B202,ENTRADAS!$I:$I,L$40)-SUMIFS(SAÍDAS!$D:$D,SAÍDAS!$B:$B,$B202,SAÍDAS!$H:$H,L$40)+SUMIFS(AJUSTE!$D:$D,AJUSTE!$B:$B,$B202,AJUSTE!$H:$H,L$40)</f>
        <v>0</v>
      </c>
      <c r="N202" s="161">
        <f>M202+SUMIFS(ENTRADAS!$D:$D,ENTRADAS!$B:$B,$B202,ENTRADAS!$I:$I,M$40)-SUMIFS(SAÍDAS!$D:$D,SAÍDAS!$B:$B,$B202,SAÍDAS!$H:$H,M$40)+SUMIFS(AJUSTE!$D:$D,AJUSTE!$B:$B,$B202,AJUSTE!$H:$H,M$40)</f>
        <v>0</v>
      </c>
      <c r="P202" s="160">
        <f>CADASTRO!A166</f>
        <v>0</v>
      </c>
      <c r="Q202" s="160">
        <f>CADASTRO!B166</f>
        <v>0</v>
      </c>
      <c r="R202" s="161">
        <f ca="1">IF(R$39&gt;=$AD$39,0,SUMIFS(SAÍDAS!$D:$D,SAÍDAS!$B:$B,Base!$Q202,SAÍDAS!$H:$H,Base!R$40))</f>
        <v>0</v>
      </c>
      <c r="S202" s="161">
        <f ca="1">IF(S$39&gt;=$AD$39,0,SUMIFS(SAÍDAS!$D:$D,SAÍDAS!$B:$B,Base!$Q202,SAÍDAS!$H:$H,Base!S$40))</f>
        <v>0</v>
      </c>
      <c r="T202" s="161">
        <f ca="1">IF(T$39&gt;=$AD$39,0,SUMIFS(SAÍDAS!$D:$D,SAÍDAS!$B:$B,Base!$Q202,SAÍDAS!$H:$H,Base!T$40))</f>
        <v>0</v>
      </c>
      <c r="U202" s="161">
        <f ca="1">IF(U$39&gt;=$AD$39,0,SUMIFS(SAÍDAS!$D:$D,SAÍDAS!$B:$B,Base!$Q202,SAÍDAS!$H:$H,Base!U$40))</f>
        <v>0</v>
      </c>
      <c r="V202" s="161">
        <f ca="1">IF(V$39&gt;=$AD$39,0,SUMIFS(SAÍDAS!$D:$D,SAÍDAS!$B:$B,Base!$Q202,SAÍDAS!$H:$H,Base!V$40))</f>
        <v>0</v>
      </c>
      <c r="W202" s="161">
        <f ca="1">IF(W$39&gt;=$AD$39,0,SUMIFS(SAÍDAS!$D:$D,SAÍDAS!$B:$B,Base!$Q202,SAÍDAS!$H:$H,Base!W$40))</f>
        <v>0</v>
      </c>
      <c r="X202" s="161">
        <f ca="1">IF(X$39&gt;=$AD$39,0,SUMIFS(SAÍDAS!$D:$D,SAÍDAS!$B:$B,Base!$Q202,SAÍDAS!$H:$H,Base!X$40))</f>
        <v>0</v>
      </c>
      <c r="Y202" s="161">
        <f ca="1">IF(Y$39&gt;=$AD$39,0,SUMIFS(SAÍDAS!$D:$D,SAÍDAS!$B:$B,Base!$Q202,SAÍDAS!$H:$H,Base!Y$40))</f>
        <v>0</v>
      </c>
      <c r="Z202" s="161">
        <f ca="1">IF(Z$39&gt;=$AD$39,0,SUMIFS(SAÍDAS!$D:$D,SAÍDAS!$B:$B,Base!$Q202,SAÍDAS!$H:$H,Base!Z$40))</f>
        <v>0</v>
      </c>
      <c r="AA202" s="161">
        <f ca="1">IF(AA$39&gt;=$AD$39,0,SUMIFS(SAÍDAS!$D:$D,SAÍDAS!$B:$B,Base!$Q202,SAÍDAS!$H:$H,Base!AA$40))</f>
        <v>0</v>
      </c>
      <c r="AB202" s="161">
        <f ca="1">IF(AB$39&gt;=$AD$39,0,SUMIFS(SAÍDAS!$D:$D,SAÍDAS!$B:$B,Base!$Q202,SAÍDAS!$H:$H,Base!AB$40))</f>
        <v>0</v>
      </c>
      <c r="AC202" s="161">
        <f ca="1">IF(AC$39&gt;=$AD$39,0,SUMIFS(SAÍDAS!$D:$D,SAÍDAS!$B:$B,Base!$Q202,SAÍDAS!$H:$H,Base!AC$40))</f>
        <v>0</v>
      </c>
      <c r="AD202" s="160">
        <f t="shared" ca="1" si="10"/>
        <v>0</v>
      </c>
    </row>
    <row r="203" spans="1:30" x14ac:dyDescent="0.25">
      <c r="A203" s="160">
        <f>CADASTRO!A167</f>
        <v>0</v>
      </c>
      <c r="B203" s="160">
        <f>CADASTRO!B167</f>
        <v>0</v>
      </c>
      <c r="C203" s="161">
        <f>CADASTRO!D167</f>
        <v>0</v>
      </c>
      <c r="D203" s="161">
        <f>C203+SUMIFS(ENTRADAS!$D:$D,ENTRADAS!$B:$B,$B203,ENTRADAS!$I:$I,C$40)-SUMIFS(SAÍDAS!$D:$D,SAÍDAS!$B:$B,$B203,SAÍDAS!$H:$H,C$40)+SUMIFS(AJUSTE!$D:$D,AJUSTE!$B:$B,$B203,AJUSTE!$H:$H,C$40)</f>
        <v>0</v>
      </c>
      <c r="E203" s="161">
        <f>D203+SUMIFS(ENTRADAS!$D:$D,ENTRADAS!$B:$B,$B203,ENTRADAS!$I:$I,D$40)-SUMIFS(SAÍDAS!$D:$D,SAÍDAS!$B:$B,$B203,SAÍDAS!$H:$H,D$40)+SUMIFS(AJUSTE!$D:$D,AJUSTE!$B:$B,$B203,AJUSTE!$H:$H,D$40)</f>
        <v>0</v>
      </c>
      <c r="F203" s="161">
        <f>E203+SUMIFS(ENTRADAS!$D:$D,ENTRADAS!$B:$B,$B203,ENTRADAS!$I:$I,E$40)-SUMIFS(SAÍDAS!$D:$D,SAÍDAS!$B:$B,$B203,SAÍDAS!$H:$H,E$40)+SUMIFS(AJUSTE!$D:$D,AJUSTE!$B:$B,$B203,AJUSTE!$H:$H,E$40)</f>
        <v>0</v>
      </c>
      <c r="G203" s="161">
        <f>F203+SUMIFS(ENTRADAS!$D:$D,ENTRADAS!$B:$B,$B203,ENTRADAS!$I:$I,F$40)-SUMIFS(SAÍDAS!$D:$D,SAÍDAS!$B:$B,$B203,SAÍDAS!$H:$H,F$40)+SUMIFS(AJUSTE!$D:$D,AJUSTE!$B:$B,$B203,AJUSTE!$H:$H,F$40)</f>
        <v>0</v>
      </c>
      <c r="H203" s="161">
        <f>G203+SUMIFS(ENTRADAS!$D:$D,ENTRADAS!$B:$B,$B203,ENTRADAS!$I:$I,G$40)-SUMIFS(SAÍDAS!$D:$D,SAÍDAS!$B:$B,$B203,SAÍDAS!$H:$H,G$40)+SUMIFS(AJUSTE!$D:$D,AJUSTE!$B:$B,$B203,AJUSTE!$H:$H,G$40)</f>
        <v>0</v>
      </c>
      <c r="I203" s="161">
        <f>H203+SUMIFS(ENTRADAS!$D:$D,ENTRADAS!$B:$B,$B203,ENTRADAS!$I:$I,H$40)-SUMIFS(SAÍDAS!$D:$D,SAÍDAS!$B:$B,$B203,SAÍDAS!$H:$H,H$40)+SUMIFS(AJUSTE!$D:$D,AJUSTE!$B:$B,$B203,AJUSTE!$H:$H,H$40)</f>
        <v>0</v>
      </c>
      <c r="J203" s="161">
        <f>I203+SUMIFS(ENTRADAS!$D:$D,ENTRADAS!$B:$B,$B203,ENTRADAS!$I:$I,I$40)-SUMIFS(SAÍDAS!$D:$D,SAÍDAS!$B:$B,$B203,SAÍDAS!$H:$H,I$40)+SUMIFS(AJUSTE!$D:$D,AJUSTE!$B:$B,$B203,AJUSTE!$H:$H,I$40)</f>
        <v>0</v>
      </c>
      <c r="K203" s="161">
        <f>J203+SUMIFS(ENTRADAS!$D:$D,ENTRADAS!$B:$B,$B203,ENTRADAS!$I:$I,J$40)-SUMIFS(SAÍDAS!$D:$D,SAÍDAS!$B:$B,$B203,SAÍDAS!$H:$H,J$40)+SUMIFS(AJUSTE!$D:$D,AJUSTE!$B:$B,$B203,AJUSTE!$H:$H,J$40)</f>
        <v>0</v>
      </c>
      <c r="L203" s="161">
        <f>K203+SUMIFS(ENTRADAS!$D:$D,ENTRADAS!$B:$B,$B203,ENTRADAS!$I:$I,K$40)-SUMIFS(SAÍDAS!$D:$D,SAÍDAS!$B:$B,$B203,SAÍDAS!$H:$H,K$40)+SUMIFS(AJUSTE!$D:$D,AJUSTE!$B:$B,$B203,AJUSTE!$H:$H,K$40)</f>
        <v>0</v>
      </c>
      <c r="M203" s="161">
        <f>L203+SUMIFS(ENTRADAS!$D:$D,ENTRADAS!$B:$B,$B203,ENTRADAS!$I:$I,L$40)-SUMIFS(SAÍDAS!$D:$D,SAÍDAS!$B:$B,$B203,SAÍDAS!$H:$H,L$40)+SUMIFS(AJUSTE!$D:$D,AJUSTE!$B:$B,$B203,AJUSTE!$H:$H,L$40)</f>
        <v>0</v>
      </c>
      <c r="N203" s="161">
        <f>M203+SUMIFS(ENTRADAS!$D:$D,ENTRADAS!$B:$B,$B203,ENTRADAS!$I:$I,M$40)-SUMIFS(SAÍDAS!$D:$D,SAÍDAS!$B:$B,$B203,SAÍDAS!$H:$H,M$40)+SUMIFS(AJUSTE!$D:$D,AJUSTE!$B:$B,$B203,AJUSTE!$H:$H,M$40)</f>
        <v>0</v>
      </c>
      <c r="P203" s="160">
        <f>CADASTRO!A167</f>
        <v>0</v>
      </c>
      <c r="Q203" s="160">
        <f>CADASTRO!B167</f>
        <v>0</v>
      </c>
      <c r="R203" s="161">
        <f ca="1">IF(R$39&gt;=$AD$39,0,SUMIFS(SAÍDAS!$D:$D,SAÍDAS!$B:$B,Base!$Q203,SAÍDAS!$H:$H,Base!R$40))</f>
        <v>0</v>
      </c>
      <c r="S203" s="161">
        <f ca="1">IF(S$39&gt;=$AD$39,0,SUMIFS(SAÍDAS!$D:$D,SAÍDAS!$B:$B,Base!$Q203,SAÍDAS!$H:$H,Base!S$40))</f>
        <v>0</v>
      </c>
      <c r="T203" s="161">
        <f ca="1">IF(T$39&gt;=$AD$39,0,SUMIFS(SAÍDAS!$D:$D,SAÍDAS!$B:$B,Base!$Q203,SAÍDAS!$H:$H,Base!T$40))</f>
        <v>0</v>
      </c>
      <c r="U203" s="161">
        <f ca="1">IF(U$39&gt;=$AD$39,0,SUMIFS(SAÍDAS!$D:$D,SAÍDAS!$B:$B,Base!$Q203,SAÍDAS!$H:$H,Base!U$40))</f>
        <v>0</v>
      </c>
      <c r="V203" s="161">
        <f ca="1">IF(V$39&gt;=$AD$39,0,SUMIFS(SAÍDAS!$D:$D,SAÍDAS!$B:$B,Base!$Q203,SAÍDAS!$H:$H,Base!V$40))</f>
        <v>0</v>
      </c>
      <c r="W203" s="161">
        <f ca="1">IF(W$39&gt;=$AD$39,0,SUMIFS(SAÍDAS!$D:$D,SAÍDAS!$B:$B,Base!$Q203,SAÍDAS!$H:$H,Base!W$40))</f>
        <v>0</v>
      </c>
      <c r="X203" s="161">
        <f ca="1">IF(X$39&gt;=$AD$39,0,SUMIFS(SAÍDAS!$D:$D,SAÍDAS!$B:$B,Base!$Q203,SAÍDAS!$H:$H,Base!X$40))</f>
        <v>0</v>
      </c>
      <c r="Y203" s="161">
        <f ca="1">IF(Y$39&gt;=$AD$39,0,SUMIFS(SAÍDAS!$D:$D,SAÍDAS!$B:$B,Base!$Q203,SAÍDAS!$H:$H,Base!Y$40))</f>
        <v>0</v>
      </c>
      <c r="Z203" s="161">
        <f ca="1">IF(Z$39&gt;=$AD$39,0,SUMIFS(SAÍDAS!$D:$D,SAÍDAS!$B:$B,Base!$Q203,SAÍDAS!$H:$H,Base!Z$40))</f>
        <v>0</v>
      </c>
      <c r="AA203" s="161">
        <f ca="1">IF(AA$39&gt;=$AD$39,0,SUMIFS(SAÍDAS!$D:$D,SAÍDAS!$B:$B,Base!$Q203,SAÍDAS!$H:$H,Base!AA$40))</f>
        <v>0</v>
      </c>
      <c r="AB203" s="161">
        <f ca="1">IF(AB$39&gt;=$AD$39,0,SUMIFS(SAÍDAS!$D:$D,SAÍDAS!$B:$B,Base!$Q203,SAÍDAS!$H:$H,Base!AB$40))</f>
        <v>0</v>
      </c>
      <c r="AC203" s="161">
        <f ca="1">IF(AC$39&gt;=$AD$39,0,SUMIFS(SAÍDAS!$D:$D,SAÍDAS!$B:$B,Base!$Q203,SAÍDAS!$H:$H,Base!AC$40))</f>
        <v>0</v>
      </c>
      <c r="AD203" s="160">
        <f t="shared" ca="1" si="10"/>
        <v>0</v>
      </c>
    </row>
    <row r="204" spans="1:30" x14ac:dyDescent="0.25">
      <c r="A204" s="160">
        <f>CADASTRO!A168</f>
        <v>0</v>
      </c>
      <c r="B204" s="160">
        <f>CADASTRO!B168</f>
        <v>0</v>
      </c>
      <c r="C204" s="161">
        <f>CADASTRO!D168</f>
        <v>0</v>
      </c>
      <c r="D204" s="161">
        <f>C204+SUMIFS(ENTRADAS!$D:$D,ENTRADAS!$B:$B,$B204,ENTRADAS!$I:$I,C$40)-SUMIFS(SAÍDAS!$D:$D,SAÍDAS!$B:$B,$B204,SAÍDAS!$H:$H,C$40)+SUMIFS(AJUSTE!$D:$D,AJUSTE!$B:$B,$B204,AJUSTE!$H:$H,C$40)</f>
        <v>0</v>
      </c>
      <c r="E204" s="161">
        <f>D204+SUMIFS(ENTRADAS!$D:$D,ENTRADAS!$B:$B,$B204,ENTRADAS!$I:$I,D$40)-SUMIFS(SAÍDAS!$D:$D,SAÍDAS!$B:$B,$B204,SAÍDAS!$H:$H,D$40)+SUMIFS(AJUSTE!$D:$D,AJUSTE!$B:$B,$B204,AJUSTE!$H:$H,D$40)</f>
        <v>0</v>
      </c>
      <c r="F204" s="161">
        <f>E204+SUMIFS(ENTRADAS!$D:$D,ENTRADAS!$B:$B,$B204,ENTRADAS!$I:$I,E$40)-SUMIFS(SAÍDAS!$D:$D,SAÍDAS!$B:$B,$B204,SAÍDAS!$H:$H,E$40)+SUMIFS(AJUSTE!$D:$D,AJUSTE!$B:$B,$B204,AJUSTE!$H:$H,E$40)</f>
        <v>0</v>
      </c>
      <c r="G204" s="161">
        <f>F204+SUMIFS(ENTRADAS!$D:$D,ENTRADAS!$B:$B,$B204,ENTRADAS!$I:$I,F$40)-SUMIFS(SAÍDAS!$D:$D,SAÍDAS!$B:$B,$B204,SAÍDAS!$H:$H,F$40)+SUMIFS(AJUSTE!$D:$D,AJUSTE!$B:$B,$B204,AJUSTE!$H:$H,F$40)</f>
        <v>0</v>
      </c>
      <c r="H204" s="161">
        <f>G204+SUMIFS(ENTRADAS!$D:$D,ENTRADAS!$B:$B,$B204,ENTRADAS!$I:$I,G$40)-SUMIFS(SAÍDAS!$D:$D,SAÍDAS!$B:$B,$B204,SAÍDAS!$H:$H,G$40)+SUMIFS(AJUSTE!$D:$D,AJUSTE!$B:$B,$B204,AJUSTE!$H:$H,G$40)</f>
        <v>0</v>
      </c>
      <c r="I204" s="161">
        <f>H204+SUMIFS(ENTRADAS!$D:$D,ENTRADAS!$B:$B,$B204,ENTRADAS!$I:$I,H$40)-SUMIFS(SAÍDAS!$D:$D,SAÍDAS!$B:$B,$B204,SAÍDAS!$H:$H,H$40)+SUMIFS(AJUSTE!$D:$D,AJUSTE!$B:$B,$B204,AJUSTE!$H:$H,H$40)</f>
        <v>0</v>
      </c>
      <c r="J204" s="161">
        <f>I204+SUMIFS(ENTRADAS!$D:$D,ENTRADAS!$B:$B,$B204,ENTRADAS!$I:$I,I$40)-SUMIFS(SAÍDAS!$D:$D,SAÍDAS!$B:$B,$B204,SAÍDAS!$H:$H,I$40)+SUMIFS(AJUSTE!$D:$D,AJUSTE!$B:$B,$B204,AJUSTE!$H:$H,I$40)</f>
        <v>0</v>
      </c>
      <c r="K204" s="161">
        <f>J204+SUMIFS(ENTRADAS!$D:$D,ENTRADAS!$B:$B,$B204,ENTRADAS!$I:$I,J$40)-SUMIFS(SAÍDAS!$D:$D,SAÍDAS!$B:$B,$B204,SAÍDAS!$H:$H,J$40)+SUMIFS(AJUSTE!$D:$D,AJUSTE!$B:$B,$B204,AJUSTE!$H:$H,J$40)</f>
        <v>0</v>
      </c>
      <c r="L204" s="161">
        <f>K204+SUMIFS(ENTRADAS!$D:$D,ENTRADAS!$B:$B,$B204,ENTRADAS!$I:$I,K$40)-SUMIFS(SAÍDAS!$D:$D,SAÍDAS!$B:$B,$B204,SAÍDAS!$H:$H,K$40)+SUMIFS(AJUSTE!$D:$D,AJUSTE!$B:$B,$B204,AJUSTE!$H:$H,K$40)</f>
        <v>0</v>
      </c>
      <c r="M204" s="161">
        <f>L204+SUMIFS(ENTRADAS!$D:$D,ENTRADAS!$B:$B,$B204,ENTRADAS!$I:$I,L$40)-SUMIFS(SAÍDAS!$D:$D,SAÍDAS!$B:$B,$B204,SAÍDAS!$H:$H,L$40)+SUMIFS(AJUSTE!$D:$D,AJUSTE!$B:$B,$B204,AJUSTE!$H:$H,L$40)</f>
        <v>0</v>
      </c>
      <c r="N204" s="161">
        <f>M204+SUMIFS(ENTRADAS!$D:$D,ENTRADAS!$B:$B,$B204,ENTRADAS!$I:$I,M$40)-SUMIFS(SAÍDAS!$D:$D,SAÍDAS!$B:$B,$B204,SAÍDAS!$H:$H,M$40)+SUMIFS(AJUSTE!$D:$D,AJUSTE!$B:$B,$B204,AJUSTE!$H:$H,M$40)</f>
        <v>0</v>
      </c>
      <c r="P204" s="160">
        <f>CADASTRO!A168</f>
        <v>0</v>
      </c>
      <c r="Q204" s="160">
        <f>CADASTRO!B168</f>
        <v>0</v>
      </c>
      <c r="R204" s="161">
        <f ca="1">IF(R$39&gt;=$AD$39,0,SUMIFS(SAÍDAS!$D:$D,SAÍDAS!$B:$B,Base!$Q204,SAÍDAS!$H:$H,Base!R$40))</f>
        <v>0</v>
      </c>
      <c r="S204" s="161">
        <f ca="1">IF(S$39&gt;=$AD$39,0,SUMIFS(SAÍDAS!$D:$D,SAÍDAS!$B:$B,Base!$Q204,SAÍDAS!$H:$H,Base!S$40))</f>
        <v>0</v>
      </c>
      <c r="T204" s="161">
        <f ca="1">IF(T$39&gt;=$AD$39,0,SUMIFS(SAÍDAS!$D:$D,SAÍDAS!$B:$B,Base!$Q204,SAÍDAS!$H:$H,Base!T$40))</f>
        <v>0</v>
      </c>
      <c r="U204" s="161">
        <f ca="1">IF(U$39&gt;=$AD$39,0,SUMIFS(SAÍDAS!$D:$D,SAÍDAS!$B:$B,Base!$Q204,SAÍDAS!$H:$H,Base!U$40))</f>
        <v>0</v>
      </c>
      <c r="V204" s="161">
        <f ca="1">IF(V$39&gt;=$AD$39,0,SUMIFS(SAÍDAS!$D:$D,SAÍDAS!$B:$B,Base!$Q204,SAÍDAS!$H:$H,Base!V$40))</f>
        <v>0</v>
      </c>
      <c r="W204" s="161">
        <f ca="1">IF(W$39&gt;=$AD$39,0,SUMIFS(SAÍDAS!$D:$D,SAÍDAS!$B:$B,Base!$Q204,SAÍDAS!$H:$H,Base!W$40))</f>
        <v>0</v>
      </c>
      <c r="X204" s="161">
        <f ca="1">IF(X$39&gt;=$AD$39,0,SUMIFS(SAÍDAS!$D:$D,SAÍDAS!$B:$B,Base!$Q204,SAÍDAS!$H:$H,Base!X$40))</f>
        <v>0</v>
      </c>
      <c r="Y204" s="161">
        <f ca="1">IF(Y$39&gt;=$AD$39,0,SUMIFS(SAÍDAS!$D:$D,SAÍDAS!$B:$B,Base!$Q204,SAÍDAS!$H:$H,Base!Y$40))</f>
        <v>0</v>
      </c>
      <c r="Z204" s="161">
        <f ca="1">IF(Z$39&gt;=$AD$39,0,SUMIFS(SAÍDAS!$D:$D,SAÍDAS!$B:$B,Base!$Q204,SAÍDAS!$H:$H,Base!Z$40))</f>
        <v>0</v>
      </c>
      <c r="AA204" s="161">
        <f ca="1">IF(AA$39&gt;=$AD$39,0,SUMIFS(SAÍDAS!$D:$D,SAÍDAS!$B:$B,Base!$Q204,SAÍDAS!$H:$H,Base!AA$40))</f>
        <v>0</v>
      </c>
      <c r="AB204" s="161">
        <f ca="1">IF(AB$39&gt;=$AD$39,0,SUMIFS(SAÍDAS!$D:$D,SAÍDAS!$B:$B,Base!$Q204,SAÍDAS!$H:$H,Base!AB$40))</f>
        <v>0</v>
      </c>
      <c r="AC204" s="161">
        <f ca="1">IF(AC$39&gt;=$AD$39,0,SUMIFS(SAÍDAS!$D:$D,SAÍDAS!$B:$B,Base!$Q204,SAÍDAS!$H:$H,Base!AC$40))</f>
        <v>0</v>
      </c>
      <c r="AD204" s="160">
        <f t="shared" ca="1" si="10"/>
        <v>0</v>
      </c>
    </row>
    <row r="205" spans="1:30" x14ac:dyDescent="0.25">
      <c r="A205" s="160">
        <f>CADASTRO!A169</f>
        <v>0</v>
      </c>
      <c r="B205" s="160">
        <f>CADASTRO!B169</f>
        <v>0</v>
      </c>
      <c r="C205" s="161">
        <f>CADASTRO!D169</f>
        <v>0</v>
      </c>
      <c r="D205" s="161">
        <f>C205+SUMIFS(ENTRADAS!$D:$D,ENTRADAS!$B:$B,$B205,ENTRADAS!$I:$I,C$40)-SUMIFS(SAÍDAS!$D:$D,SAÍDAS!$B:$B,$B205,SAÍDAS!$H:$H,C$40)+SUMIFS(AJUSTE!$D:$D,AJUSTE!$B:$B,$B205,AJUSTE!$H:$H,C$40)</f>
        <v>0</v>
      </c>
      <c r="E205" s="161">
        <f>D205+SUMIFS(ENTRADAS!$D:$D,ENTRADAS!$B:$B,$B205,ENTRADAS!$I:$I,D$40)-SUMIFS(SAÍDAS!$D:$D,SAÍDAS!$B:$B,$B205,SAÍDAS!$H:$H,D$40)+SUMIFS(AJUSTE!$D:$D,AJUSTE!$B:$B,$B205,AJUSTE!$H:$H,D$40)</f>
        <v>0</v>
      </c>
      <c r="F205" s="161">
        <f>E205+SUMIFS(ENTRADAS!$D:$D,ENTRADAS!$B:$B,$B205,ENTRADAS!$I:$I,E$40)-SUMIFS(SAÍDAS!$D:$D,SAÍDAS!$B:$B,$B205,SAÍDAS!$H:$H,E$40)+SUMIFS(AJUSTE!$D:$D,AJUSTE!$B:$B,$B205,AJUSTE!$H:$H,E$40)</f>
        <v>0</v>
      </c>
      <c r="G205" s="161">
        <f>F205+SUMIFS(ENTRADAS!$D:$D,ENTRADAS!$B:$B,$B205,ENTRADAS!$I:$I,F$40)-SUMIFS(SAÍDAS!$D:$D,SAÍDAS!$B:$B,$B205,SAÍDAS!$H:$H,F$40)+SUMIFS(AJUSTE!$D:$D,AJUSTE!$B:$B,$B205,AJUSTE!$H:$H,F$40)</f>
        <v>0</v>
      </c>
      <c r="H205" s="161">
        <f>G205+SUMIFS(ENTRADAS!$D:$D,ENTRADAS!$B:$B,$B205,ENTRADAS!$I:$I,G$40)-SUMIFS(SAÍDAS!$D:$D,SAÍDAS!$B:$B,$B205,SAÍDAS!$H:$H,G$40)+SUMIFS(AJUSTE!$D:$D,AJUSTE!$B:$B,$B205,AJUSTE!$H:$H,G$40)</f>
        <v>0</v>
      </c>
      <c r="I205" s="161">
        <f>H205+SUMIFS(ENTRADAS!$D:$D,ENTRADAS!$B:$B,$B205,ENTRADAS!$I:$I,H$40)-SUMIFS(SAÍDAS!$D:$D,SAÍDAS!$B:$B,$B205,SAÍDAS!$H:$H,H$40)+SUMIFS(AJUSTE!$D:$D,AJUSTE!$B:$B,$B205,AJUSTE!$H:$H,H$40)</f>
        <v>0</v>
      </c>
      <c r="J205" s="161">
        <f>I205+SUMIFS(ENTRADAS!$D:$D,ENTRADAS!$B:$B,$B205,ENTRADAS!$I:$I,I$40)-SUMIFS(SAÍDAS!$D:$D,SAÍDAS!$B:$B,$B205,SAÍDAS!$H:$H,I$40)+SUMIFS(AJUSTE!$D:$D,AJUSTE!$B:$B,$B205,AJUSTE!$H:$H,I$40)</f>
        <v>0</v>
      </c>
      <c r="K205" s="161">
        <f>J205+SUMIFS(ENTRADAS!$D:$D,ENTRADAS!$B:$B,$B205,ENTRADAS!$I:$I,J$40)-SUMIFS(SAÍDAS!$D:$D,SAÍDAS!$B:$B,$B205,SAÍDAS!$H:$H,J$40)+SUMIFS(AJUSTE!$D:$D,AJUSTE!$B:$B,$B205,AJUSTE!$H:$H,J$40)</f>
        <v>0</v>
      </c>
      <c r="L205" s="161">
        <f>K205+SUMIFS(ENTRADAS!$D:$D,ENTRADAS!$B:$B,$B205,ENTRADAS!$I:$I,K$40)-SUMIFS(SAÍDAS!$D:$D,SAÍDAS!$B:$B,$B205,SAÍDAS!$H:$H,K$40)+SUMIFS(AJUSTE!$D:$D,AJUSTE!$B:$B,$B205,AJUSTE!$H:$H,K$40)</f>
        <v>0</v>
      </c>
      <c r="M205" s="161">
        <f>L205+SUMIFS(ENTRADAS!$D:$D,ENTRADAS!$B:$B,$B205,ENTRADAS!$I:$I,L$40)-SUMIFS(SAÍDAS!$D:$D,SAÍDAS!$B:$B,$B205,SAÍDAS!$H:$H,L$40)+SUMIFS(AJUSTE!$D:$D,AJUSTE!$B:$B,$B205,AJUSTE!$H:$H,L$40)</f>
        <v>0</v>
      </c>
      <c r="N205" s="161">
        <f>M205+SUMIFS(ENTRADAS!$D:$D,ENTRADAS!$B:$B,$B205,ENTRADAS!$I:$I,M$40)-SUMIFS(SAÍDAS!$D:$D,SAÍDAS!$B:$B,$B205,SAÍDAS!$H:$H,M$40)+SUMIFS(AJUSTE!$D:$D,AJUSTE!$B:$B,$B205,AJUSTE!$H:$H,M$40)</f>
        <v>0</v>
      </c>
      <c r="P205" s="160">
        <f>CADASTRO!A169</f>
        <v>0</v>
      </c>
      <c r="Q205" s="160">
        <f>CADASTRO!B169</f>
        <v>0</v>
      </c>
      <c r="R205" s="161">
        <f ca="1">IF(R$39&gt;=$AD$39,0,SUMIFS(SAÍDAS!$D:$D,SAÍDAS!$B:$B,Base!$Q205,SAÍDAS!$H:$H,Base!R$40))</f>
        <v>0</v>
      </c>
      <c r="S205" s="161">
        <f ca="1">IF(S$39&gt;=$AD$39,0,SUMIFS(SAÍDAS!$D:$D,SAÍDAS!$B:$B,Base!$Q205,SAÍDAS!$H:$H,Base!S$40))</f>
        <v>0</v>
      </c>
      <c r="T205" s="161">
        <f ca="1">IF(T$39&gt;=$AD$39,0,SUMIFS(SAÍDAS!$D:$D,SAÍDAS!$B:$B,Base!$Q205,SAÍDAS!$H:$H,Base!T$40))</f>
        <v>0</v>
      </c>
      <c r="U205" s="161">
        <f ca="1">IF(U$39&gt;=$AD$39,0,SUMIFS(SAÍDAS!$D:$D,SAÍDAS!$B:$B,Base!$Q205,SAÍDAS!$H:$H,Base!U$40))</f>
        <v>0</v>
      </c>
      <c r="V205" s="161">
        <f ca="1">IF(V$39&gt;=$AD$39,0,SUMIFS(SAÍDAS!$D:$D,SAÍDAS!$B:$B,Base!$Q205,SAÍDAS!$H:$H,Base!V$40))</f>
        <v>0</v>
      </c>
      <c r="W205" s="161">
        <f ca="1">IF(W$39&gt;=$AD$39,0,SUMIFS(SAÍDAS!$D:$D,SAÍDAS!$B:$B,Base!$Q205,SAÍDAS!$H:$H,Base!W$40))</f>
        <v>0</v>
      </c>
      <c r="X205" s="161">
        <f ca="1">IF(X$39&gt;=$AD$39,0,SUMIFS(SAÍDAS!$D:$D,SAÍDAS!$B:$B,Base!$Q205,SAÍDAS!$H:$H,Base!X$40))</f>
        <v>0</v>
      </c>
      <c r="Y205" s="161">
        <f ca="1">IF(Y$39&gt;=$AD$39,0,SUMIFS(SAÍDAS!$D:$D,SAÍDAS!$B:$B,Base!$Q205,SAÍDAS!$H:$H,Base!Y$40))</f>
        <v>0</v>
      </c>
      <c r="Z205" s="161">
        <f ca="1">IF(Z$39&gt;=$AD$39,0,SUMIFS(SAÍDAS!$D:$D,SAÍDAS!$B:$B,Base!$Q205,SAÍDAS!$H:$H,Base!Z$40))</f>
        <v>0</v>
      </c>
      <c r="AA205" s="161">
        <f ca="1">IF(AA$39&gt;=$AD$39,0,SUMIFS(SAÍDAS!$D:$D,SAÍDAS!$B:$B,Base!$Q205,SAÍDAS!$H:$H,Base!AA$40))</f>
        <v>0</v>
      </c>
      <c r="AB205" s="161">
        <f ca="1">IF(AB$39&gt;=$AD$39,0,SUMIFS(SAÍDAS!$D:$D,SAÍDAS!$B:$B,Base!$Q205,SAÍDAS!$H:$H,Base!AB$40))</f>
        <v>0</v>
      </c>
      <c r="AC205" s="161">
        <f ca="1">IF(AC$39&gt;=$AD$39,0,SUMIFS(SAÍDAS!$D:$D,SAÍDAS!$B:$B,Base!$Q205,SAÍDAS!$H:$H,Base!AC$40))</f>
        <v>0</v>
      </c>
      <c r="AD205" s="160">
        <f t="shared" ca="1" si="10"/>
        <v>0</v>
      </c>
    </row>
    <row r="206" spans="1:30" x14ac:dyDescent="0.25">
      <c r="A206" s="160">
        <f>CADASTRO!A170</f>
        <v>0</v>
      </c>
      <c r="B206" s="160">
        <f>CADASTRO!B170</f>
        <v>0</v>
      </c>
      <c r="C206" s="161">
        <f>CADASTRO!D170</f>
        <v>0</v>
      </c>
      <c r="D206" s="161">
        <f>C206+SUMIFS(ENTRADAS!$D:$D,ENTRADAS!$B:$B,$B206,ENTRADAS!$I:$I,C$40)-SUMIFS(SAÍDAS!$D:$D,SAÍDAS!$B:$B,$B206,SAÍDAS!$H:$H,C$40)+SUMIFS(AJUSTE!$D:$D,AJUSTE!$B:$B,$B206,AJUSTE!$H:$H,C$40)</f>
        <v>0</v>
      </c>
      <c r="E206" s="161">
        <f>D206+SUMIFS(ENTRADAS!$D:$D,ENTRADAS!$B:$B,$B206,ENTRADAS!$I:$I,D$40)-SUMIFS(SAÍDAS!$D:$D,SAÍDAS!$B:$B,$B206,SAÍDAS!$H:$H,D$40)+SUMIFS(AJUSTE!$D:$D,AJUSTE!$B:$B,$B206,AJUSTE!$H:$H,D$40)</f>
        <v>0</v>
      </c>
      <c r="F206" s="161">
        <f>E206+SUMIFS(ENTRADAS!$D:$D,ENTRADAS!$B:$B,$B206,ENTRADAS!$I:$I,E$40)-SUMIFS(SAÍDAS!$D:$D,SAÍDAS!$B:$B,$B206,SAÍDAS!$H:$H,E$40)+SUMIFS(AJUSTE!$D:$D,AJUSTE!$B:$B,$B206,AJUSTE!$H:$H,E$40)</f>
        <v>0</v>
      </c>
      <c r="G206" s="161">
        <f>F206+SUMIFS(ENTRADAS!$D:$D,ENTRADAS!$B:$B,$B206,ENTRADAS!$I:$I,F$40)-SUMIFS(SAÍDAS!$D:$D,SAÍDAS!$B:$B,$B206,SAÍDAS!$H:$H,F$40)+SUMIFS(AJUSTE!$D:$D,AJUSTE!$B:$B,$B206,AJUSTE!$H:$H,F$40)</f>
        <v>0</v>
      </c>
      <c r="H206" s="161">
        <f>G206+SUMIFS(ENTRADAS!$D:$D,ENTRADAS!$B:$B,$B206,ENTRADAS!$I:$I,G$40)-SUMIFS(SAÍDAS!$D:$D,SAÍDAS!$B:$B,$B206,SAÍDAS!$H:$H,G$40)+SUMIFS(AJUSTE!$D:$D,AJUSTE!$B:$B,$B206,AJUSTE!$H:$H,G$40)</f>
        <v>0</v>
      </c>
      <c r="I206" s="161">
        <f>H206+SUMIFS(ENTRADAS!$D:$D,ENTRADAS!$B:$B,$B206,ENTRADAS!$I:$I,H$40)-SUMIFS(SAÍDAS!$D:$D,SAÍDAS!$B:$B,$B206,SAÍDAS!$H:$H,H$40)+SUMIFS(AJUSTE!$D:$D,AJUSTE!$B:$B,$B206,AJUSTE!$H:$H,H$40)</f>
        <v>0</v>
      </c>
      <c r="J206" s="161">
        <f>I206+SUMIFS(ENTRADAS!$D:$D,ENTRADAS!$B:$B,$B206,ENTRADAS!$I:$I,I$40)-SUMIFS(SAÍDAS!$D:$D,SAÍDAS!$B:$B,$B206,SAÍDAS!$H:$H,I$40)+SUMIFS(AJUSTE!$D:$D,AJUSTE!$B:$B,$B206,AJUSTE!$H:$H,I$40)</f>
        <v>0</v>
      </c>
      <c r="K206" s="161">
        <f>J206+SUMIFS(ENTRADAS!$D:$D,ENTRADAS!$B:$B,$B206,ENTRADAS!$I:$I,J$40)-SUMIFS(SAÍDAS!$D:$D,SAÍDAS!$B:$B,$B206,SAÍDAS!$H:$H,J$40)+SUMIFS(AJUSTE!$D:$D,AJUSTE!$B:$B,$B206,AJUSTE!$H:$H,J$40)</f>
        <v>0</v>
      </c>
      <c r="L206" s="161">
        <f>K206+SUMIFS(ENTRADAS!$D:$D,ENTRADAS!$B:$B,$B206,ENTRADAS!$I:$I,K$40)-SUMIFS(SAÍDAS!$D:$D,SAÍDAS!$B:$B,$B206,SAÍDAS!$H:$H,K$40)+SUMIFS(AJUSTE!$D:$D,AJUSTE!$B:$B,$B206,AJUSTE!$H:$H,K$40)</f>
        <v>0</v>
      </c>
      <c r="M206" s="161">
        <f>L206+SUMIFS(ENTRADAS!$D:$D,ENTRADAS!$B:$B,$B206,ENTRADAS!$I:$I,L$40)-SUMIFS(SAÍDAS!$D:$D,SAÍDAS!$B:$B,$B206,SAÍDAS!$H:$H,L$40)+SUMIFS(AJUSTE!$D:$D,AJUSTE!$B:$B,$B206,AJUSTE!$H:$H,L$40)</f>
        <v>0</v>
      </c>
      <c r="N206" s="161">
        <f>M206+SUMIFS(ENTRADAS!$D:$D,ENTRADAS!$B:$B,$B206,ENTRADAS!$I:$I,M$40)-SUMIFS(SAÍDAS!$D:$D,SAÍDAS!$B:$B,$B206,SAÍDAS!$H:$H,M$40)+SUMIFS(AJUSTE!$D:$D,AJUSTE!$B:$B,$B206,AJUSTE!$H:$H,M$40)</f>
        <v>0</v>
      </c>
      <c r="P206" s="160">
        <f>CADASTRO!A170</f>
        <v>0</v>
      </c>
      <c r="Q206" s="160">
        <f>CADASTRO!B170</f>
        <v>0</v>
      </c>
      <c r="R206" s="161">
        <f ca="1">IF(R$39&gt;=$AD$39,0,SUMIFS(SAÍDAS!$D:$D,SAÍDAS!$B:$B,Base!$Q206,SAÍDAS!$H:$H,Base!R$40))</f>
        <v>0</v>
      </c>
      <c r="S206" s="161">
        <f ca="1">IF(S$39&gt;=$AD$39,0,SUMIFS(SAÍDAS!$D:$D,SAÍDAS!$B:$B,Base!$Q206,SAÍDAS!$H:$H,Base!S$40))</f>
        <v>0</v>
      </c>
      <c r="T206" s="161">
        <f ca="1">IF(T$39&gt;=$AD$39,0,SUMIFS(SAÍDAS!$D:$D,SAÍDAS!$B:$B,Base!$Q206,SAÍDAS!$H:$H,Base!T$40))</f>
        <v>0</v>
      </c>
      <c r="U206" s="161">
        <f ca="1">IF(U$39&gt;=$AD$39,0,SUMIFS(SAÍDAS!$D:$D,SAÍDAS!$B:$B,Base!$Q206,SAÍDAS!$H:$H,Base!U$40))</f>
        <v>0</v>
      </c>
      <c r="V206" s="161">
        <f ca="1">IF(V$39&gt;=$AD$39,0,SUMIFS(SAÍDAS!$D:$D,SAÍDAS!$B:$B,Base!$Q206,SAÍDAS!$H:$H,Base!V$40))</f>
        <v>0</v>
      </c>
      <c r="W206" s="161">
        <f ca="1">IF(W$39&gt;=$AD$39,0,SUMIFS(SAÍDAS!$D:$D,SAÍDAS!$B:$B,Base!$Q206,SAÍDAS!$H:$H,Base!W$40))</f>
        <v>0</v>
      </c>
      <c r="X206" s="161">
        <f ca="1">IF(X$39&gt;=$AD$39,0,SUMIFS(SAÍDAS!$D:$D,SAÍDAS!$B:$B,Base!$Q206,SAÍDAS!$H:$H,Base!X$40))</f>
        <v>0</v>
      </c>
      <c r="Y206" s="161">
        <f ca="1">IF(Y$39&gt;=$AD$39,0,SUMIFS(SAÍDAS!$D:$D,SAÍDAS!$B:$B,Base!$Q206,SAÍDAS!$H:$H,Base!Y$40))</f>
        <v>0</v>
      </c>
      <c r="Z206" s="161">
        <f ca="1">IF(Z$39&gt;=$AD$39,0,SUMIFS(SAÍDAS!$D:$D,SAÍDAS!$B:$B,Base!$Q206,SAÍDAS!$H:$H,Base!Z$40))</f>
        <v>0</v>
      </c>
      <c r="AA206" s="161">
        <f ca="1">IF(AA$39&gt;=$AD$39,0,SUMIFS(SAÍDAS!$D:$D,SAÍDAS!$B:$B,Base!$Q206,SAÍDAS!$H:$H,Base!AA$40))</f>
        <v>0</v>
      </c>
      <c r="AB206" s="161">
        <f ca="1">IF(AB$39&gt;=$AD$39,0,SUMIFS(SAÍDAS!$D:$D,SAÍDAS!$B:$B,Base!$Q206,SAÍDAS!$H:$H,Base!AB$40))</f>
        <v>0</v>
      </c>
      <c r="AC206" s="161">
        <f ca="1">IF(AC$39&gt;=$AD$39,0,SUMIFS(SAÍDAS!$D:$D,SAÍDAS!$B:$B,Base!$Q206,SAÍDAS!$H:$H,Base!AC$40))</f>
        <v>0</v>
      </c>
      <c r="AD206" s="160">
        <f t="shared" ca="1" si="10"/>
        <v>0</v>
      </c>
    </row>
    <row r="207" spans="1:30" x14ac:dyDescent="0.25">
      <c r="A207" s="160">
        <f>CADASTRO!A171</f>
        <v>0</v>
      </c>
      <c r="B207" s="160">
        <f>CADASTRO!B171</f>
        <v>0</v>
      </c>
      <c r="C207" s="161">
        <f>CADASTRO!D171</f>
        <v>0</v>
      </c>
      <c r="D207" s="161">
        <f>C207+SUMIFS(ENTRADAS!$D:$D,ENTRADAS!$B:$B,$B207,ENTRADAS!$I:$I,C$40)-SUMIFS(SAÍDAS!$D:$D,SAÍDAS!$B:$B,$B207,SAÍDAS!$H:$H,C$40)+SUMIFS(AJUSTE!$D:$D,AJUSTE!$B:$B,$B207,AJUSTE!$H:$H,C$40)</f>
        <v>0</v>
      </c>
      <c r="E207" s="161">
        <f>D207+SUMIFS(ENTRADAS!$D:$D,ENTRADAS!$B:$B,$B207,ENTRADAS!$I:$I,D$40)-SUMIFS(SAÍDAS!$D:$D,SAÍDAS!$B:$B,$B207,SAÍDAS!$H:$H,D$40)+SUMIFS(AJUSTE!$D:$D,AJUSTE!$B:$B,$B207,AJUSTE!$H:$H,D$40)</f>
        <v>0</v>
      </c>
      <c r="F207" s="161">
        <f>E207+SUMIFS(ENTRADAS!$D:$D,ENTRADAS!$B:$B,$B207,ENTRADAS!$I:$I,E$40)-SUMIFS(SAÍDAS!$D:$D,SAÍDAS!$B:$B,$B207,SAÍDAS!$H:$H,E$40)+SUMIFS(AJUSTE!$D:$D,AJUSTE!$B:$B,$B207,AJUSTE!$H:$H,E$40)</f>
        <v>0</v>
      </c>
      <c r="G207" s="161">
        <f>F207+SUMIFS(ENTRADAS!$D:$D,ENTRADAS!$B:$B,$B207,ENTRADAS!$I:$I,F$40)-SUMIFS(SAÍDAS!$D:$D,SAÍDAS!$B:$B,$B207,SAÍDAS!$H:$H,F$40)+SUMIFS(AJUSTE!$D:$D,AJUSTE!$B:$B,$B207,AJUSTE!$H:$H,F$40)</f>
        <v>0</v>
      </c>
      <c r="H207" s="161">
        <f>G207+SUMIFS(ENTRADAS!$D:$D,ENTRADAS!$B:$B,$B207,ENTRADAS!$I:$I,G$40)-SUMIFS(SAÍDAS!$D:$D,SAÍDAS!$B:$B,$B207,SAÍDAS!$H:$H,G$40)+SUMIFS(AJUSTE!$D:$D,AJUSTE!$B:$B,$B207,AJUSTE!$H:$H,G$40)</f>
        <v>0</v>
      </c>
      <c r="I207" s="161">
        <f>H207+SUMIFS(ENTRADAS!$D:$D,ENTRADAS!$B:$B,$B207,ENTRADAS!$I:$I,H$40)-SUMIFS(SAÍDAS!$D:$D,SAÍDAS!$B:$B,$B207,SAÍDAS!$H:$H,H$40)+SUMIFS(AJUSTE!$D:$D,AJUSTE!$B:$B,$B207,AJUSTE!$H:$H,H$40)</f>
        <v>0</v>
      </c>
      <c r="J207" s="161">
        <f>I207+SUMIFS(ENTRADAS!$D:$D,ENTRADAS!$B:$B,$B207,ENTRADAS!$I:$I,I$40)-SUMIFS(SAÍDAS!$D:$D,SAÍDAS!$B:$B,$B207,SAÍDAS!$H:$H,I$40)+SUMIFS(AJUSTE!$D:$D,AJUSTE!$B:$B,$B207,AJUSTE!$H:$H,I$40)</f>
        <v>0</v>
      </c>
      <c r="K207" s="161">
        <f>J207+SUMIFS(ENTRADAS!$D:$D,ENTRADAS!$B:$B,$B207,ENTRADAS!$I:$I,J$40)-SUMIFS(SAÍDAS!$D:$D,SAÍDAS!$B:$B,$B207,SAÍDAS!$H:$H,J$40)+SUMIFS(AJUSTE!$D:$D,AJUSTE!$B:$B,$B207,AJUSTE!$H:$H,J$40)</f>
        <v>0</v>
      </c>
      <c r="L207" s="161">
        <f>K207+SUMIFS(ENTRADAS!$D:$D,ENTRADAS!$B:$B,$B207,ENTRADAS!$I:$I,K$40)-SUMIFS(SAÍDAS!$D:$D,SAÍDAS!$B:$B,$B207,SAÍDAS!$H:$H,K$40)+SUMIFS(AJUSTE!$D:$D,AJUSTE!$B:$B,$B207,AJUSTE!$H:$H,K$40)</f>
        <v>0</v>
      </c>
      <c r="M207" s="161">
        <f>L207+SUMIFS(ENTRADAS!$D:$D,ENTRADAS!$B:$B,$B207,ENTRADAS!$I:$I,L$40)-SUMIFS(SAÍDAS!$D:$D,SAÍDAS!$B:$B,$B207,SAÍDAS!$H:$H,L$40)+SUMIFS(AJUSTE!$D:$D,AJUSTE!$B:$B,$B207,AJUSTE!$H:$H,L$40)</f>
        <v>0</v>
      </c>
      <c r="N207" s="161">
        <f>M207+SUMIFS(ENTRADAS!$D:$D,ENTRADAS!$B:$B,$B207,ENTRADAS!$I:$I,M$40)-SUMIFS(SAÍDAS!$D:$D,SAÍDAS!$B:$B,$B207,SAÍDAS!$H:$H,M$40)+SUMIFS(AJUSTE!$D:$D,AJUSTE!$B:$B,$B207,AJUSTE!$H:$H,M$40)</f>
        <v>0</v>
      </c>
      <c r="P207" s="160">
        <f>CADASTRO!A171</f>
        <v>0</v>
      </c>
      <c r="Q207" s="160">
        <f>CADASTRO!B171</f>
        <v>0</v>
      </c>
      <c r="R207" s="161">
        <f ca="1">IF(R$39&gt;=$AD$39,0,SUMIFS(SAÍDAS!$D:$D,SAÍDAS!$B:$B,Base!$Q207,SAÍDAS!$H:$H,Base!R$40))</f>
        <v>0</v>
      </c>
      <c r="S207" s="161">
        <f ca="1">IF(S$39&gt;=$AD$39,0,SUMIFS(SAÍDAS!$D:$D,SAÍDAS!$B:$B,Base!$Q207,SAÍDAS!$H:$H,Base!S$40))</f>
        <v>0</v>
      </c>
      <c r="T207" s="161">
        <f ca="1">IF(T$39&gt;=$AD$39,0,SUMIFS(SAÍDAS!$D:$D,SAÍDAS!$B:$B,Base!$Q207,SAÍDAS!$H:$H,Base!T$40))</f>
        <v>0</v>
      </c>
      <c r="U207" s="161">
        <f ca="1">IF(U$39&gt;=$AD$39,0,SUMIFS(SAÍDAS!$D:$D,SAÍDAS!$B:$B,Base!$Q207,SAÍDAS!$H:$H,Base!U$40))</f>
        <v>0</v>
      </c>
      <c r="V207" s="161">
        <f ca="1">IF(V$39&gt;=$AD$39,0,SUMIFS(SAÍDAS!$D:$D,SAÍDAS!$B:$B,Base!$Q207,SAÍDAS!$H:$H,Base!V$40))</f>
        <v>0</v>
      </c>
      <c r="W207" s="161">
        <f ca="1">IF(W$39&gt;=$AD$39,0,SUMIFS(SAÍDAS!$D:$D,SAÍDAS!$B:$B,Base!$Q207,SAÍDAS!$H:$H,Base!W$40))</f>
        <v>0</v>
      </c>
      <c r="X207" s="161">
        <f ca="1">IF(X$39&gt;=$AD$39,0,SUMIFS(SAÍDAS!$D:$D,SAÍDAS!$B:$B,Base!$Q207,SAÍDAS!$H:$H,Base!X$40))</f>
        <v>0</v>
      </c>
      <c r="Y207" s="161">
        <f ca="1">IF(Y$39&gt;=$AD$39,0,SUMIFS(SAÍDAS!$D:$D,SAÍDAS!$B:$B,Base!$Q207,SAÍDAS!$H:$H,Base!Y$40))</f>
        <v>0</v>
      </c>
      <c r="Z207" s="161">
        <f ca="1">IF(Z$39&gt;=$AD$39,0,SUMIFS(SAÍDAS!$D:$D,SAÍDAS!$B:$B,Base!$Q207,SAÍDAS!$H:$H,Base!Z$40))</f>
        <v>0</v>
      </c>
      <c r="AA207" s="161">
        <f ca="1">IF(AA$39&gt;=$AD$39,0,SUMIFS(SAÍDAS!$D:$D,SAÍDAS!$B:$B,Base!$Q207,SAÍDAS!$H:$H,Base!AA$40))</f>
        <v>0</v>
      </c>
      <c r="AB207" s="161">
        <f ca="1">IF(AB$39&gt;=$AD$39,0,SUMIFS(SAÍDAS!$D:$D,SAÍDAS!$B:$B,Base!$Q207,SAÍDAS!$H:$H,Base!AB$40))</f>
        <v>0</v>
      </c>
      <c r="AC207" s="161">
        <f ca="1">IF(AC$39&gt;=$AD$39,0,SUMIFS(SAÍDAS!$D:$D,SAÍDAS!$B:$B,Base!$Q207,SAÍDAS!$H:$H,Base!AC$40))</f>
        <v>0</v>
      </c>
      <c r="AD207" s="160">
        <f t="shared" ca="1" si="10"/>
        <v>0</v>
      </c>
    </row>
    <row r="208" spans="1:30" x14ac:dyDescent="0.25">
      <c r="A208" s="160">
        <f>CADASTRO!A172</f>
        <v>0</v>
      </c>
      <c r="B208" s="160">
        <f>CADASTRO!B172</f>
        <v>0</v>
      </c>
      <c r="C208" s="161">
        <f>CADASTRO!D172</f>
        <v>0</v>
      </c>
      <c r="D208" s="161">
        <f>C208+SUMIFS(ENTRADAS!$D:$D,ENTRADAS!$B:$B,$B208,ENTRADAS!$I:$I,C$40)-SUMIFS(SAÍDAS!$D:$D,SAÍDAS!$B:$B,$B208,SAÍDAS!$H:$H,C$40)+SUMIFS(AJUSTE!$D:$D,AJUSTE!$B:$B,$B208,AJUSTE!$H:$H,C$40)</f>
        <v>0</v>
      </c>
      <c r="E208" s="161">
        <f>D208+SUMIFS(ENTRADAS!$D:$D,ENTRADAS!$B:$B,$B208,ENTRADAS!$I:$I,D$40)-SUMIFS(SAÍDAS!$D:$D,SAÍDAS!$B:$B,$B208,SAÍDAS!$H:$H,D$40)+SUMIFS(AJUSTE!$D:$D,AJUSTE!$B:$B,$B208,AJUSTE!$H:$H,D$40)</f>
        <v>0</v>
      </c>
      <c r="F208" s="161">
        <f>E208+SUMIFS(ENTRADAS!$D:$D,ENTRADAS!$B:$B,$B208,ENTRADAS!$I:$I,E$40)-SUMIFS(SAÍDAS!$D:$D,SAÍDAS!$B:$B,$B208,SAÍDAS!$H:$H,E$40)+SUMIFS(AJUSTE!$D:$D,AJUSTE!$B:$B,$B208,AJUSTE!$H:$H,E$40)</f>
        <v>0</v>
      </c>
      <c r="G208" s="161">
        <f>F208+SUMIFS(ENTRADAS!$D:$D,ENTRADAS!$B:$B,$B208,ENTRADAS!$I:$I,F$40)-SUMIFS(SAÍDAS!$D:$D,SAÍDAS!$B:$B,$B208,SAÍDAS!$H:$H,F$40)+SUMIFS(AJUSTE!$D:$D,AJUSTE!$B:$B,$B208,AJUSTE!$H:$H,F$40)</f>
        <v>0</v>
      </c>
      <c r="H208" s="161">
        <f>G208+SUMIFS(ENTRADAS!$D:$D,ENTRADAS!$B:$B,$B208,ENTRADAS!$I:$I,G$40)-SUMIFS(SAÍDAS!$D:$D,SAÍDAS!$B:$B,$B208,SAÍDAS!$H:$H,G$40)+SUMIFS(AJUSTE!$D:$D,AJUSTE!$B:$B,$B208,AJUSTE!$H:$H,G$40)</f>
        <v>0</v>
      </c>
      <c r="I208" s="161">
        <f>H208+SUMIFS(ENTRADAS!$D:$D,ENTRADAS!$B:$B,$B208,ENTRADAS!$I:$I,H$40)-SUMIFS(SAÍDAS!$D:$D,SAÍDAS!$B:$B,$B208,SAÍDAS!$H:$H,H$40)+SUMIFS(AJUSTE!$D:$D,AJUSTE!$B:$B,$B208,AJUSTE!$H:$H,H$40)</f>
        <v>0</v>
      </c>
      <c r="J208" s="161">
        <f>I208+SUMIFS(ENTRADAS!$D:$D,ENTRADAS!$B:$B,$B208,ENTRADAS!$I:$I,I$40)-SUMIFS(SAÍDAS!$D:$D,SAÍDAS!$B:$B,$B208,SAÍDAS!$H:$H,I$40)+SUMIFS(AJUSTE!$D:$D,AJUSTE!$B:$B,$B208,AJUSTE!$H:$H,I$40)</f>
        <v>0</v>
      </c>
      <c r="K208" s="161">
        <f>J208+SUMIFS(ENTRADAS!$D:$D,ENTRADAS!$B:$B,$B208,ENTRADAS!$I:$I,J$40)-SUMIFS(SAÍDAS!$D:$D,SAÍDAS!$B:$B,$B208,SAÍDAS!$H:$H,J$40)+SUMIFS(AJUSTE!$D:$D,AJUSTE!$B:$B,$B208,AJUSTE!$H:$H,J$40)</f>
        <v>0</v>
      </c>
      <c r="L208" s="161">
        <f>K208+SUMIFS(ENTRADAS!$D:$D,ENTRADAS!$B:$B,$B208,ENTRADAS!$I:$I,K$40)-SUMIFS(SAÍDAS!$D:$D,SAÍDAS!$B:$B,$B208,SAÍDAS!$H:$H,K$40)+SUMIFS(AJUSTE!$D:$D,AJUSTE!$B:$B,$B208,AJUSTE!$H:$H,K$40)</f>
        <v>0</v>
      </c>
      <c r="M208" s="161">
        <f>L208+SUMIFS(ENTRADAS!$D:$D,ENTRADAS!$B:$B,$B208,ENTRADAS!$I:$I,L$40)-SUMIFS(SAÍDAS!$D:$D,SAÍDAS!$B:$B,$B208,SAÍDAS!$H:$H,L$40)+SUMIFS(AJUSTE!$D:$D,AJUSTE!$B:$B,$B208,AJUSTE!$H:$H,L$40)</f>
        <v>0</v>
      </c>
      <c r="N208" s="161">
        <f>M208+SUMIFS(ENTRADAS!$D:$D,ENTRADAS!$B:$B,$B208,ENTRADAS!$I:$I,M$40)-SUMIFS(SAÍDAS!$D:$D,SAÍDAS!$B:$B,$B208,SAÍDAS!$H:$H,M$40)+SUMIFS(AJUSTE!$D:$D,AJUSTE!$B:$B,$B208,AJUSTE!$H:$H,M$40)</f>
        <v>0</v>
      </c>
      <c r="P208" s="160">
        <f>CADASTRO!A172</f>
        <v>0</v>
      </c>
      <c r="Q208" s="160">
        <f>CADASTRO!B172</f>
        <v>0</v>
      </c>
      <c r="R208" s="161">
        <f ca="1">IF(R$39&gt;=$AD$39,0,SUMIFS(SAÍDAS!$D:$D,SAÍDAS!$B:$B,Base!$Q208,SAÍDAS!$H:$H,Base!R$40))</f>
        <v>0</v>
      </c>
      <c r="S208" s="161">
        <f ca="1">IF(S$39&gt;=$AD$39,0,SUMIFS(SAÍDAS!$D:$D,SAÍDAS!$B:$B,Base!$Q208,SAÍDAS!$H:$H,Base!S$40))</f>
        <v>0</v>
      </c>
      <c r="T208" s="161">
        <f ca="1">IF(T$39&gt;=$AD$39,0,SUMIFS(SAÍDAS!$D:$D,SAÍDAS!$B:$B,Base!$Q208,SAÍDAS!$H:$H,Base!T$40))</f>
        <v>0</v>
      </c>
      <c r="U208" s="161">
        <f ca="1">IF(U$39&gt;=$AD$39,0,SUMIFS(SAÍDAS!$D:$D,SAÍDAS!$B:$B,Base!$Q208,SAÍDAS!$H:$H,Base!U$40))</f>
        <v>0</v>
      </c>
      <c r="V208" s="161">
        <f ca="1">IF(V$39&gt;=$AD$39,0,SUMIFS(SAÍDAS!$D:$D,SAÍDAS!$B:$B,Base!$Q208,SAÍDAS!$H:$H,Base!V$40))</f>
        <v>0</v>
      </c>
      <c r="W208" s="161">
        <f ca="1">IF(W$39&gt;=$AD$39,0,SUMIFS(SAÍDAS!$D:$D,SAÍDAS!$B:$B,Base!$Q208,SAÍDAS!$H:$H,Base!W$40))</f>
        <v>0</v>
      </c>
      <c r="X208" s="161">
        <f ca="1">IF(X$39&gt;=$AD$39,0,SUMIFS(SAÍDAS!$D:$D,SAÍDAS!$B:$B,Base!$Q208,SAÍDAS!$H:$H,Base!X$40))</f>
        <v>0</v>
      </c>
      <c r="Y208" s="161">
        <f ca="1">IF(Y$39&gt;=$AD$39,0,SUMIFS(SAÍDAS!$D:$D,SAÍDAS!$B:$B,Base!$Q208,SAÍDAS!$H:$H,Base!Y$40))</f>
        <v>0</v>
      </c>
      <c r="Z208" s="161">
        <f ca="1">IF(Z$39&gt;=$AD$39,0,SUMIFS(SAÍDAS!$D:$D,SAÍDAS!$B:$B,Base!$Q208,SAÍDAS!$H:$H,Base!Z$40))</f>
        <v>0</v>
      </c>
      <c r="AA208" s="161">
        <f ca="1">IF(AA$39&gt;=$AD$39,0,SUMIFS(SAÍDAS!$D:$D,SAÍDAS!$B:$B,Base!$Q208,SAÍDAS!$H:$H,Base!AA$40))</f>
        <v>0</v>
      </c>
      <c r="AB208" s="161">
        <f ca="1">IF(AB$39&gt;=$AD$39,0,SUMIFS(SAÍDAS!$D:$D,SAÍDAS!$B:$B,Base!$Q208,SAÍDAS!$H:$H,Base!AB$40))</f>
        <v>0</v>
      </c>
      <c r="AC208" s="161">
        <f ca="1">IF(AC$39&gt;=$AD$39,0,SUMIFS(SAÍDAS!$D:$D,SAÍDAS!$B:$B,Base!$Q208,SAÍDAS!$H:$H,Base!AC$40))</f>
        <v>0</v>
      </c>
      <c r="AD208" s="160">
        <f t="shared" ca="1" si="10"/>
        <v>0</v>
      </c>
    </row>
    <row r="209" spans="1:30" x14ac:dyDescent="0.25">
      <c r="A209" s="160">
        <f>CADASTRO!A173</f>
        <v>0</v>
      </c>
      <c r="B209" s="160">
        <f>CADASTRO!B173</f>
        <v>0</v>
      </c>
      <c r="C209" s="161">
        <f>CADASTRO!D173</f>
        <v>0</v>
      </c>
      <c r="D209" s="161">
        <f>C209+SUMIFS(ENTRADAS!$D:$D,ENTRADAS!$B:$B,$B209,ENTRADAS!$I:$I,C$40)-SUMIFS(SAÍDAS!$D:$D,SAÍDAS!$B:$B,$B209,SAÍDAS!$H:$H,C$40)+SUMIFS(AJUSTE!$D:$D,AJUSTE!$B:$B,$B209,AJUSTE!$H:$H,C$40)</f>
        <v>0</v>
      </c>
      <c r="E209" s="161">
        <f>D209+SUMIFS(ENTRADAS!$D:$D,ENTRADAS!$B:$B,$B209,ENTRADAS!$I:$I,D$40)-SUMIFS(SAÍDAS!$D:$D,SAÍDAS!$B:$B,$B209,SAÍDAS!$H:$H,D$40)+SUMIFS(AJUSTE!$D:$D,AJUSTE!$B:$B,$B209,AJUSTE!$H:$H,D$40)</f>
        <v>0</v>
      </c>
      <c r="F209" s="161">
        <f>E209+SUMIFS(ENTRADAS!$D:$D,ENTRADAS!$B:$B,$B209,ENTRADAS!$I:$I,E$40)-SUMIFS(SAÍDAS!$D:$D,SAÍDAS!$B:$B,$B209,SAÍDAS!$H:$H,E$40)+SUMIFS(AJUSTE!$D:$D,AJUSTE!$B:$B,$B209,AJUSTE!$H:$H,E$40)</f>
        <v>0</v>
      </c>
      <c r="G209" s="161">
        <f>F209+SUMIFS(ENTRADAS!$D:$D,ENTRADAS!$B:$B,$B209,ENTRADAS!$I:$I,F$40)-SUMIFS(SAÍDAS!$D:$D,SAÍDAS!$B:$B,$B209,SAÍDAS!$H:$H,F$40)+SUMIFS(AJUSTE!$D:$D,AJUSTE!$B:$B,$B209,AJUSTE!$H:$H,F$40)</f>
        <v>0</v>
      </c>
      <c r="H209" s="161">
        <f>G209+SUMIFS(ENTRADAS!$D:$D,ENTRADAS!$B:$B,$B209,ENTRADAS!$I:$I,G$40)-SUMIFS(SAÍDAS!$D:$D,SAÍDAS!$B:$B,$B209,SAÍDAS!$H:$H,G$40)+SUMIFS(AJUSTE!$D:$D,AJUSTE!$B:$B,$B209,AJUSTE!$H:$H,G$40)</f>
        <v>0</v>
      </c>
      <c r="I209" s="161">
        <f>H209+SUMIFS(ENTRADAS!$D:$D,ENTRADAS!$B:$B,$B209,ENTRADAS!$I:$I,H$40)-SUMIFS(SAÍDAS!$D:$D,SAÍDAS!$B:$B,$B209,SAÍDAS!$H:$H,H$40)+SUMIFS(AJUSTE!$D:$D,AJUSTE!$B:$B,$B209,AJUSTE!$H:$H,H$40)</f>
        <v>0</v>
      </c>
      <c r="J209" s="161">
        <f>I209+SUMIFS(ENTRADAS!$D:$D,ENTRADAS!$B:$B,$B209,ENTRADAS!$I:$I,I$40)-SUMIFS(SAÍDAS!$D:$D,SAÍDAS!$B:$B,$B209,SAÍDAS!$H:$H,I$40)+SUMIFS(AJUSTE!$D:$D,AJUSTE!$B:$B,$B209,AJUSTE!$H:$H,I$40)</f>
        <v>0</v>
      </c>
      <c r="K209" s="161">
        <f>J209+SUMIFS(ENTRADAS!$D:$D,ENTRADAS!$B:$B,$B209,ENTRADAS!$I:$I,J$40)-SUMIFS(SAÍDAS!$D:$D,SAÍDAS!$B:$B,$B209,SAÍDAS!$H:$H,J$40)+SUMIFS(AJUSTE!$D:$D,AJUSTE!$B:$B,$B209,AJUSTE!$H:$H,J$40)</f>
        <v>0</v>
      </c>
      <c r="L209" s="161">
        <f>K209+SUMIFS(ENTRADAS!$D:$D,ENTRADAS!$B:$B,$B209,ENTRADAS!$I:$I,K$40)-SUMIFS(SAÍDAS!$D:$D,SAÍDAS!$B:$B,$B209,SAÍDAS!$H:$H,K$40)+SUMIFS(AJUSTE!$D:$D,AJUSTE!$B:$B,$B209,AJUSTE!$H:$H,K$40)</f>
        <v>0</v>
      </c>
      <c r="M209" s="161">
        <f>L209+SUMIFS(ENTRADAS!$D:$D,ENTRADAS!$B:$B,$B209,ENTRADAS!$I:$I,L$40)-SUMIFS(SAÍDAS!$D:$D,SAÍDAS!$B:$B,$B209,SAÍDAS!$H:$H,L$40)+SUMIFS(AJUSTE!$D:$D,AJUSTE!$B:$B,$B209,AJUSTE!$H:$H,L$40)</f>
        <v>0</v>
      </c>
      <c r="N209" s="161">
        <f>M209+SUMIFS(ENTRADAS!$D:$D,ENTRADAS!$B:$B,$B209,ENTRADAS!$I:$I,M$40)-SUMIFS(SAÍDAS!$D:$D,SAÍDAS!$B:$B,$B209,SAÍDAS!$H:$H,M$40)+SUMIFS(AJUSTE!$D:$D,AJUSTE!$B:$B,$B209,AJUSTE!$H:$H,M$40)</f>
        <v>0</v>
      </c>
      <c r="P209" s="160">
        <f>CADASTRO!A173</f>
        <v>0</v>
      </c>
      <c r="Q209" s="160">
        <f>CADASTRO!B173</f>
        <v>0</v>
      </c>
      <c r="R209" s="161">
        <f ca="1">IF(R$39&gt;=$AD$39,0,SUMIFS(SAÍDAS!$D:$D,SAÍDAS!$B:$B,Base!$Q209,SAÍDAS!$H:$H,Base!R$40))</f>
        <v>0</v>
      </c>
      <c r="S209" s="161">
        <f ca="1">IF(S$39&gt;=$AD$39,0,SUMIFS(SAÍDAS!$D:$D,SAÍDAS!$B:$B,Base!$Q209,SAÍDAS!$H:$H,Base!S$40))</f>
        <v>0</v>
      </c>
      <c r="T209" s="161">
        <f ca="1">IF(T$39&gt;=$AD$39,0,SUMIFS(SAÍDAS!$D:$D,SAÍDAS!$B:$B,Base!$Q209,SAÍDAS!$H:$H,Base!T$40))</f>
        <v>0</v>
      </c>
      <c r="U209" s="161">
        <f ca="1">IF(U$39&gt;=$AD$39,0,SUMIFS(SAÍDAS!$D:$D,SAÍDAS!$B:$B,Base!$Q209,SAÍDAS!$H:$H,Base!U$40))</f>
        <v>0</v>
      </c>
      <c r="V209" s="161">
        <f ca="1">IF(V$39&gt;=$AD$39,0,SUMIFS(SAÍDAS!$D:$D,SAÍDAS!$B:$B,Base!$Q209,SAÍDAS!$H:$H,Base!V$40))</f>
        <v>0</v>
      </c>
      <c r="W209" s="161">
        <f ca="1">IF(W$39&gt;=$AD$39,0,SUMIFS(SAÍDAS!$D:$D,SAÍDAS!$B:$B,Base!$Q209,SAÍDAS!$H:$H,Base!W$40))</f>
        <v>0</v>
      </c>
      <c r="X209" s="161">
        <f ca="1">IF(X$39&gt;=$AD$39,0,SUMIFS(SAÍDAS!$D:$D,SAÍDAS!$B:$B,Base!$Q209,SAÍDAS!$H:$H,Base!X$40))</f>
        <v>0</v>
      </c>
      <c r="Y209" s="161">
        <f ca="1">IF(Y$39&gt;=$AD$39,0,SUMIFS(SAÍDAS!$D:$D,SAÍDAS!$B:$B,Base!$Q209,SAÍDAS!$H:$H,Base!Y$40))</f>
        <v>0</v>
      </c>
      <c r="Z209" s="161">
        <f ca="1">IF(Z$39&gt;=$AD$39,0,SUMIFS(SAÍDAS!$D:$D,SAÍDAS!$B:$B,Base!$Q209,SAÍDAS!$H:$H,Base!Z$40))</f>
        <v>0</v>
      </c>
      <c r="AA209" s="161">
        <f ca="1">IF(AA$39&gt;=$AD$39,0,SUMIFS(SAÍDAS!$D:$D,SAÍDAS!$B:$B,Base!$Q209,SAÍDAS!$H:$H,Base!AA$40))</f>
        <v>0</v>
      </c>
      <c r="AB209" s="161">
        <f ca="1">IF(AB$39&gt;=$AD$39,0,SUMIFS(SAÍDAS!$D:$D,SAÍDAS!$B:$B,Base!$Q209,SAÍDAS!$H:$H,Base!AB$40))</f>
        <v>0</v>
      </c>
      <c r="AC209" s="161">
        <f ca="1">IF(AC$39&gt;=$AD$39,0,SUMIFS(SAÍDAS!$D:$D,SAÍDAS!$B:$B,Base!$Q209,SAÍDAS!$H:$H,Base!AC$40))</f>
        <v>0</v>
      </c>
      <c r="AD209" s="160">
        <f t="shared" ca="1" si="10"/>
        <v>0</v>
      </c>
    </row>
    <row r="210" spans="1:30" x14ac:dyDescent="0.25">
      <c r="A210" s="160">
        <f>CADASTRO!A174</f>
        <v>0</v>
      </c>
      <c r="B210" s="160">
        <f>CADASTRO!B174</f>
        <v>0</v>
      </c>
      <c r="C210" s="161">
        <f>CADASTRO!D174</f>
        <v>0</v>
      </c>
      <c r="D210" s="161">
        <f>C210+SUMIFS(ENTRADAS!$D:$D,ENTRADAS!$B:$B,$B210,ENTRADAS!$I:$I,C$40)-SUMIFS(SAÍDAS!$D:$D,SAÍDAS!$B:$B,$B210,SAÍDAS!$H:$H,C$40)+SUMIFS(AJUSTE!$D:$D,AJUSTE!$B:$B,$B210,AJUSTE!$H:$H,C$40)</f>
        <v>0</v>
      </c>
      <c r="E210" s="161">
        <f>D210+SUMIFS(ENTRADAS!$D:$D,ENTRADAS!$B:$B,$B210,ENTRADAS!$I:$I,D$40)-SUMIFS(SAÍDAS!$D:$D,SAÍDAS!$B:$B,$B210,SAÍDAS!$H:$H,D$40)+SUMIFS(AJUSTE!$D:$D,AJUSTE!$B:$B,$B210,AJUSTE!$H:$H,D$40)</f>
        <v>0</v>
      </c>
      <c r="F210" s="161">
        <f>E210+SUMIFS(ENTRADAS!$D:$D,ENTRADAS!$B:$B,$B210,ENTRADAS!$I:$I,E$40)-SUMIFS(SAÍDAS!$D:$D,SAÍDAS!$B:$B,$B210,SAÍDAS!$H:$H,E$40)+SUMIFS(AJUSTE!$D:$D,AJUSTE!$B:$B,$B210,AJUSTE!$H:$H,E$40)</f>
        <v>0</v>
      </c>
      <c r="G210" s="161">
        <f>F210+SUMIFS(ENTRADAS!$D:$D,ENTRADAS!$B:$B,$B210,ENTRADAS!$I:$I,F$40)-SUMIFS(SAÍDAS!$D:$D,SAÍDAS!$B:$B,$B210,SAÍDAS!$H:$H,F$40)+SUMIFS(AJUSTE!$D:$D,AJUSTE!$B:$B,$B210,AJUSTE!$H:$H,F$40)</f>
        <v>0</v>
      </c>
      <c r="H210" s="161">
        <f>G210+SUMIFS(ENTRADAS!$D:$D,ENTRADAS!$B:$B,$B210,ENTRADAS!$I:$I,G$40)-SUMIFS(SAÍDAS!$D:$D,SAÍDAS!$B:$B,$B210,SAÍDAS!$H:$H,G$40)+SUMIFS(AJUSTE!$D:$D,AJUSTE!$B:$B,$B210,AJUSTE!$H:$H,G$40)</f>
        <v>0</v>
      </c>
      <c r="I210" s="161">
        <f>H210+SUMIFS(ENTRADAS!$D:$D,ENTRADAS!$B:$B,$B210,ENTRADAS!$I:$I,H$40)-SUMIFS(SAÍDAS!$D:$D,SAÍDAS!$B:$B,$B210,SAÍDAS!$H:$H,H$40)+SUMIFS(AJUSTE!$D:$D,AJUSTE!$B:$B,$B210,AJUSTE!$H:$H,H$40)</f>
        <v>0</v>
      </c>
      <c r="J210" s="161">
        <f>I210+SUMIFS(ENTRADAS!$D:$D,ENTRADAS!$B:$B,$B210,ENTRADAS!$I:$I,I$40)-SUMIFS(SAÍDAS!$D:$D,SAÍDAS!$B:$B,$B210,SAÍDAS!$H:$H,I$40)+SUMIFS(AJUSTE!$D:$D,AJUSTE!$B:$B,$B210,AJUSTE!$H:$H,I$40)</f>
        <v>0</v>
      </c>
      <c r="K210" s="161">
        <f>J210+SUMIFS(ENTRADAS!$D:$D,ENTRADAS!$B:$B,$B210,ENTRADAS!$I:$I,J$40)-SUMIFS(SAÍDAS!$D:$D,SAÍDAS!$B:$B,$B210,SAÍDAS!$H:$H,J$40)+SUMIFS(AJUSTE!$D:$D,AJUSTE!$B:$B,$B210,AJUSTE!$H:$H,J$40)</f>
        <v>0</v>
      </c>
      <c r="L210" s="161">
        <f>K210+SUMIFS(ENTRADAS!$D:$D,ENTRADAS!$B:$B,$B210,ENTRADAS!$I:$I,K$40)-SUMIFS(SAÍDAS!$D:$D,SAÍDAS!$B:$B,$B210,SAÍDAS!$H:$H,K$40)+SUMIFS(AJUSTE!$D:$D,AJUSTE!$B:$B,$B210,AJUSTE!$H:$H,K$40)</f>
        <v>0</v>
      </c>
      <c r="M210" s="161">
        <f>L210+SUMIFS(ENTRADAS!$D:$D,ENTRADAS!$B:$B,$B210,ENTRADAS!$I:$I,L$40)-SUMIFS(SAÍDAS!$D:$D,SAÍDAS!$B:$B,$B210,SAÍDAS!$H:$H,L$40)+SUMIFS(AJUSTE!$D:$D,AJUSTE!$B:$B,$B210,AJUSTE!$H:$H,L$40)</f>
        <v>0</v>
      </c>
      <c r="N210" s="161">
        <f>M210+SUMIFS(ENTRADAS!$D:$D,ENTRADAS!$B:$B,$B210,ENTRADAS!$I:$I,M$40)-SUMIFS(SAÍDAS!$D:$D,SAÍDAS!$B:$B,$B210,SAÍDAS!$H:$H,M$40)+SUMIFS(AJUSTE!$D:$D,AJUSTE!$B:$B,$B210,AJUSTE!$H:$H,M$40)</f>
        <v>0</v>
      </c>
      <c r="P210" s="160">
        <f>CADASTRO!A174</f>
        <v>0</v>
      </c>
      <c r="Q210" s="160">
        <f>CADASTRO!B174</f>
        <v>0</v>
      </c>
      <c r="R210" s="161">
        <f ca="1">IF(R$39&gt;=$AD$39,0,SUMIFS(SAÍDAS!$D:$D,SAÍDAS!$B:$B,Base!$Q210,SAÍDAS!$H:$H,Base!R$40))</f>
        <v>0</v>
      </c>
      <c r="S210" s="161">
        <f ca="1">IF(S$39&gt;=$AD$39,0,SUMIFS(SAÍDAS!$D:$D,SAÍDAS!$B:$B,Base!$Q210,SAÍDAS!$H:$H,Base!S$40))</f>
        <v>0</v>
      </c>
      <c r="T210" s="161">
        <f ca="1">IF(T$39&gt;=$AD$39,0,SUMIFS(SAÍDAS!$D:$D,SAÍDAS!$B:$B,Base!$Q210,SAÍDAS!$H:$H,Base!T$40))</f>
        <v>0</v>
      </c>
      <c r="U210" s="161">
        <f ca="1">IF(U$39&gt;=$AD$39,0,SUMIFS(SAÍDAS!$D:$D,SAÍDAS!$B:$B,Base!$Q210,SAÍDAS!$H:$H,Base!U$40))</f>
        <v>0</v>
      </c>
      <c r="V210" s="161">
        <f ca="1">IF(V$39&gt;=$AD$39,0,SUMIFS(SAÍDAS!$D:$D,SAÍDAS!$B:$B,Base!$Q210,SAÍDAS!$H:$H,Base!V$40))</f>
        <v>0</v>
      </c>
      <c r="W210" s="161">
        <f ca="1">IF(W$39&gt;=$AD$39,0,SUMIFS(SAÍDAS!$D:$D,SAÍDAS!$B:$B,Base!$Q210,SAÍDAS!$H:$H,Base!W$40))</f>
        <v>0</v>
      </c>
      <c r="X210" s="161">
        <f ca="1">IF(X$39&gt;=$AD$39,0,SUMIFS(SAÍDAS!$D:$D,SAÍDAS!$B:$B,Base!$Q210,SAÍDAS!$H:$H,Base!X$40))</f>
        <v>0</v>
      </c>
      <c r="Y210" s="161">
        <f ca="1">IF(Y$39&gt;=$AD$39,0,SUMIFS(SAÍDAS!$D:$D,SAÍDAS!$B:$B,Base!$Q210,SAÍDAS!$H:$H,Base!Y$40))</f>
        <v>0</v>
      </c>
      <c r="Z210" s="161">
        <f ca="1">IF(Z$39&gt;=$AD$39,0,SUMIFS(SAÍDAS!$D:$D,SAÍDAS!$B:$B,Base!$Q210,SAÍDAS!$H:$H,Base!Z$40))</f>
        <v>0</v>
      </c>
      <c r="AA210" s="161">
        <f ca="1">IF(AA$39&gt;=$AD$39,0,SUMIFS(SAÍDAS!$D:$D,SAÍDAS!$B:$B,Base!$Q210,SAÍDAS!$H:$H,Base!AA$40))</f>
        <v>0</v>
      </c>
      <c r="AB210" s="161">
        <f ca="1">IF(AB$39&gt;=$AD$39,0,SUMIFS(SAÍDAS!$D:$D,SAÍDAS!$B:$B,Base!$Q210,SAÍDAS!$H:$H,Base!AB$40))</f>
        <v>0</v>
      </c>
      <c r="AC210" s="161">
        <f ca="1">IF(AC$39&gt;=$AD$39,0,SUMIFS(SAÍDAS!$D:$D,SAÍDAS!$B:$B,Base!$Q210,SAÍDAS!$H:$H,Base!AC$40))</f>
        <v>0</v>
      </c>
      <c r="AD210" s="160">
        <f t="shared" ca="1" si="10"/>
        <v>0</v>
      </c>
    </row>
    <row r="211" spans="1:30" x14ac:dyDescent="0.25">
      <c r="A211" s="160">
        <f>CADASTRO!A175</f>
        <v>0</v>
      </c>
      <c r="B211" s="160">
        <f>CADASTRO!B175</f>
        <v>0</v>
      </c>
      <c r="C211" s="161">
        <f>CADASTRO!D175</f>
        <v>0</v>
      </c>
      <c r="D211" s="161">
        <f>C211+SUMIFS(ENTRADAS!$D:$D,ENTRADAS!$B:$B,$B211,ENTRADAS!$I:$I,C$40)-SUMIFS(SAÍDAS!$D:$D,SAÍDAS!$B:$B,$B211,SAÍDAS!$H:$H,C$40)+SUMIFS(AJUSTE!$D:$D,AJUSTE!$B:$B,$B211,AJUSTE!$H:$H,C$40)</f>
        <v>0</v>
      </c>
      <c r="E211" s="161">
        <f>D211+SUMIFS(ENTRADAS!$D:$D,ENTRADAS!$B:$B,$B211,ENTRADAS!$I:$I,D$40)-SUMIFS(SAÍDAS!$D:$D,SAÍDAS!$B:$B,$B211,SAÍDAS!$H:$H,D$40)+SUMIFS(AJUSTE!$D:$D,AJUSTE!$B:$B,$B211,AJUSTE!$H:$H,D$40)</f>
        <v>0</v>
      </c>
      <c r="F211" s="161">
        <f>E211+SUMIFS(ENTRADAS!$D:$D,ENTRADAS!$B:$B,$B211,ENTRADAS!$I:$I,E$40)-SUMIFS(SAÍDAS!$D:$D,SAÍDAS!$B:$B,$B211,SAÍDAS!$H:$H,E$40)+SUMIFS(AJUSTE!$D:$D,AJUSTE!$B:$B,$B211,AJUSTE!$H:$H,E$40)</f>
        <v>0</v>
      </c>
      <c r="G211" s="161">
        <f>F211+SUMIFS(ENTRADAS!$D:$D,ENTRADAS!$B:$B,$B211,ENTRADAS!$I:$I,F$40)-SUMIFS(SAÍDAS!$D:$D,SAÍDAS!$B:$B,$B211,SAÍDAS!$H:$H,F$40)+SUMIFS(AJUSTE!$D:$D,AJUSTE!$B:$B,$B211,AJUSTE!$H:$H,F$40)</f>
        <v>0</v>
      </c>
      <c r="H211" s="161">
        <f>G211+SUMIFS(ENTRADAS!$D:$D,ENTRADAS!$B:$B,$B211,ENTRADAS!$I:$I,G$40)-SUMIFS(SAÍDAS!$D:$D,SAÍDAS!$B:$B,$B211,SAÍDAS!$H:$H,G$40)+SUMIFS(AJUSTE!$D:$D,AJUSTE!$B:$B,$B211,AJUSTE!$H:$H,G$40)</f>
        <v>0</v>
      </c>
      <c r="I211" s="161">
        <f>H211+SUMIFS(ENTRADAS!$D:$D,ENTRADAS!$B:$B,$B211,ENTRADAS!$I:$I,H$40)-SUMIFS(SAÍDAS!$D:$D,SAÍDAS!$B:$B,$B211,SAÍDAS!$H:$H,H$40)+SUMIFS(AJUSTE!$D:$D,AJUSTE!$B:$B,$B211,AJUSTE!$H:$H,H$40)</f>
        <v>0</v>
      </c>
      <c r="J211" s="161">
        <f>I211+SUMIFS(ENTRADAS!$D:$D,ENTRADAS!$B:$B,$B211,ENTRADAS!$I:$I,I$40)-SUMIFS(SAÍDAS!$D:$D,SAÍDAS!$B:$B,$B211,SAÍDAS!$H:$H,I$40)+SUMIFS(AJUSTE!$D:$D,AJUSTE!$B:$B,$B211,AJUSTE!$H:$H,I$40)</f>
        <v>0</v>
      </c>
      <c r="K211" s="161">
        <f>J211+SUMIFS(ENTRADAS!$D:$D,ENTRADAS!$B:$B,$B211,ENTRADAS!$I:$I,J$40)-SUMIFS(SAÍDAS!$D:$D,SAÍDAS!$B:$B,$B211,SAÍDAS!$H:$H,J$40)+SUMIFS(AJUSTE!$D:$D,AJUSTE!$B:$B,$B211,AJUSTE!$H:$H,J$40)</f>
        <v>0</v>
      </c>
      <c r="L211" s="161">
        <f>K211+SUMIFS(ENTRADAS!$D:$D,ENTRADAS!$B:$B,$B211,ENTRADAS!$I:$I,K$40)-SUMIFS(SAÍDAS!$D:$D,SAÍDAS!$B:$B,$B211,SAÍDAS!$H:$H,K$40)+SUMIFS(AJUSTE!$D:$D,AJUSTE!$B:$B,$B211,AJUSTE!$H:$H,K$40)</f>
        <v>0</v>
      </c>
      <c r="M211" s="161">
        <f>L211+SUMIFS(ENTRADAS!$D:$D,ENTRADAS!$B:$B,$B211,ENTRADAS!$I:$I,L$40)-SUMIFS(SAÍDAS!$D:$D,SAÍDAS!$B:$B,$B211,SAÍDAS!$H:$H,L$40)+SUMIFS(AJUSTE!$D:$D,AJUSTE!$B:$B,$B211,AJUSTE!$H:$H,L$40)</f>
        <v>0</v>
      </c>
      <c r="N211" s="161">
        <f>M211+SUMIFS(ENTRADAS!$D:$D,ENTRADAS!$B:$B,$B211,ENTRADAS!$I:$I,M$40)-SUMIFS(SAÍDAS!$D:$D,SAÍDAS!$B:$B,$B211,SAÍDAS!$H:$H,M$40)+SUMIFS(AJUSTE!$D:$D,AJUSTE!$B:$B,$B211,AJUSTE!$H:$H,M$40)</f>
        <v>0</v>
      </c>
      <c r="P211" s="160">
        <f>CADASTRO!A175</f>
        <v>0</v>
      </c>
      <c r="Q211" s="160">
        <f>CADASTRO!B175</f>
        <v>0</v>
      </c>
      <c r="R211" s="161">
        <f ca="1">IF(R$39&gt;=$AD$39,0,SUMIFS(SAÍDAS!$D:$D,SAÍDAS!$B:$B,Base!$Q211,SAÍDAS!$H:$H,Base!R$40))</f>
        <v>0</v>
      </c>
      <c r="S211" s="161">
        <f ca="1">IF(S$39&gt;=$AD$39,0,SUMIFS(SAÍDAS!$D:$D,SAÍDAS!$B:$B,Base!$Q211,SAÍDAS!$H:$H,Base!S$40))</f>
        <v>0</v>
      </c>
      <c r="T211" s="161">
        <f ca="1">IF(T$39&gt;=$AD$39,0,SUMIFS(SAÍDAS!$D:$D,SAÍDAS!$B:$B,Base!$Q211,SAÍDAS!$H:$H,Base!T$40))</f>
        <v>0</v>
      </c>
      <c r="U211" s="161">
        <f ca="1">IF(U$39&gt;=$AD$39,0,SUMIFS(SAÍDAS!$D:$D,SAÍDAS!$B:$B,Base!$Q211,SAÍDAS!$H:$H,Base!U$40))</f>
        <v>0</v>
      </c>
      <c r="V211" s="161">
        <f ca="1">IF(V$39&gt;=$AD$39,0,SUMIFS(SAÍDAS!$D:$D,SAÍDAS!$B:$B,Base!$Q211,SAÍDAS!$H:$H,Base!V$40))</f>
        <v>0</v>
      </c>
      <c r="W211" s="161">
        <f ca="1">IF(W$39&gt;=$AD$39,0,SUMIFS(SAÍDAS!$D:$D,SAÍDAS!$B:$B,Base!$Q211,SAÍDAS!$H:$H,Base!W$40))</f>
        <v>0</v>
      </c>
      <c r="X211" s="161">
        <f ca="1">IF(X$39&gt;=$AD$39,0,SUMIFS(SAÍDAS!$D:$D,SAÍDAS!$B:$B,Base!$Q211,SAÍDAS!$H:$H,Base!X$40))</f>
        <v>0</v>
      </c>
      <c r="Y211" s="161">
        <f ca="1">IF(Y$39&gt;=$AD$39,0,SUMIFS(SAÍDAS!$D:$D,SAÍDAS!$B:$B,Base!$Q211,SAÍDAS!$H:$H,Base!Y$40))</f>
        <v>0</v>
      </c>
      <c r="Z211" s="161">
        <f ca="1">IF(Z$39&gt;=$AD$39,0,SUMIFS(SAÍDAS!$D:$D,SAÍDAS!$B:$B,Base!$Q211,SAÍDAS!$H:$H,Base!Z$40))</f>
        <v>0</v>
      </c>
      <c r="AA211" s="161">
        <f ca="1">IF(AA$39&gt;=$AD$39,0,SUMIFS(SAÍDAS!$D:$D,SAÍDAS!$B:$B,Base!$Q211,SAÍDAS!$H:$H,Base!AA$40))</f>
        <v>0</v>
      </c>
      <c r="AB211" s="161">
        <f ca="1">IF(AB$39&gt;=$AD$39,0,SUMIFS(SAÍDAS!$D:$D,SAÍDAS!$B:$B,Base!$Q211,SAÍDAS!$H:$H,Base!AB$40))</f>
        <v>0</v>
      </c>
      <c r="AC211" s="161">
        <f ca="1">IF(AC$39&gt;=$AD$39,0,SUMIFS(SAÍDAS!$D:$D,SAÍDAS!$B:$B,Base!$Q211,SAÍDAS!$H:$H,Base!AC$40))</f>
        <v>0</v>
      </c>
      <c r="AD211" s="160">
        <f t="shared" ca="1" si="10"/>
        <v>0</v>
      </c>
    </row>
    <row r="212" spans="1:30" x14ac:dyDescent="0.25">
      <c r="A212" s="160">
        <f>CADASTRO!A176</f>
        <v>0</v>
      </c>
      <c r="B212" s="160">
        <f>CADASTRO!B176</f>
        <v>0</v>
      </c>
      <c r="C212" s="161">
        <f>CADASTRO!D176</f>
        <v>0</v>
      </c>
      <c r="D212" s="161">
        <f>C212+SUMIFS(ENTRADAS!$D:$D,ENTRADAS!$B:$B,$B212,ENTRADAS!$I:$I,C$40)-SUMIFS(SAÍDAS!$D:$D,SAÍDAS!$B:$B,$B212,SAÍDAS!$H:$H,C$40)+SUMIFS(AJUSTE!$D:$D,AJUSTE!$B:$B,$B212,AJUSTE!$H:$H,C$40)</f>
        <v>0</v>
      </c>
      <c r="E212" s="161">
        <f>D212+SUMIFS(ENTRADAS!$D:$D,ENTRADAS!$B:$B,$B212,ENTRADAS!$I:$I,D$40)-SUMIFS(SAÍDAS!$D:$D,SAÍDAS!$B:$B,$B212,SAÍDAS!$H:$H,D$40)+SUMIFS(AJUSTE!$D:$D,AJUSTE!$B:$B,$B212,AJUSTE!$H:$H,D$40)</f>
        <v>0</v>
      </c>
      <c r="F212" s="161">
        <f>E212+SUMIFS(ENTRADAS!$D:$D,ENTRADAS!$B:$B,$B212,ENTRADAS!$I:$I,E$40)-SUMIFS(SAÍDAS!$D:$D,SAÍDAS!$B:$B,$B212,SAÍDAS!$H:$H,E$40)+SUMIFS(AJUSTE!$D:$D,AJUSTE!$B:$B,$B212,AJUSTE!$H:$H,E$40)</f>
        <v>0</v>
      </c>
      <c r="G212" s="161">
        <f>F212+SUMIFS(ENTRADAS!$D:$D,ENTRADAS!$B:$B,$B212,ENTRADAS!$I:$I,F$40)-SUMIFS(SAÍDAS!$D:$D,SAÍDAS!$B:$B,$B212,SAÍDAS!$H:$H,F$40)+SUMIFS(AJUSTE!$D:$D,AJUSTE!$B:$B,$B212,AJUSTE!$H:$H,F$40)</f>
        <v>0</v>
      </c>
      <c r="H212" s="161">
        <f>G212+SUMIFS(ENTRADAS!$D:$D,ENTRADAS!$B:$B,$B212,ENTRADAS!$I:$I,G$40)-SUMIFS(SAÍDAS!$D:$D,SAÍDAS!$B:$B,$B212,SAÍDAS!$H:$H,G$40)+SUMIFS(AJUSTE!$D:$D,AJUSTE!$B:$B,$B212,AJUSTE!$H:$H,G$40)</f>
        <v>0</v>
      </c>
      <c r="I212" s="161">
        <f>H212+SUMIFS(ENTRADAS!$D:$D,ENTRADAS!$B:$B,$B212,ENTRADAS!$I:$I,H$40)-SUMIFS(SAÍDAS!$D:$D,SAÍDAS!$B:$B,$B212,SAÍDAS!$H:$H,H$40)+SUMIFS(AJUSTE!$D:$D,AJUSTE!$B:$B,$B212,AJUSTE!$H:$H,H$40)</f>
        <v>0</v>
      </c>
      <c r="J212" s="161">
        <f>I212+SUMIFS(ENTRADAS!$D:$D,ENTRADAS!$B:$B,$B212,ENTRADAS!$I:$I,I$40)-SUMIFS(SAÍDAS!$D:$D,SAÍDAS!$B:$B,$B212,SAÍDAS!$H:$H,I$40)+SUMIFS(AJUSTE!$D:$D,AJUSTE!$B:$B,$B212,AJUSTE!$H:$H,I$40)</f>
        <v>0</v>
      </c>
      <c r="K212" s="161">
        <f>J212+SUMIFS(ENTRADAS!$D:$D,ENTRADAS!$B:$B,$B212,ENTRADAS!$I:$I,J$40)-SUMIFS(SAÍDAS!$D:$D,SAÍDAS!$B:$B,$B212,SAÍDAS!$H:$H,J$40)+SUMIFS(AJUSTE!$D:$D,AJUSTE!$B:$B,$B212,AJUSTE!$H:$H,J$40)</f>
        <v>0</v>
      </c>
      <c r="L212" s="161">
        <f>K212+SUMIFS(ENTRADAS!$D:$D,ENTRADAS!$B:$B,$B212,ENTRADAS!$I:$I,K$40)-SUMIFS(SAÍDAS!$D:$D,SAÍDAS!$B:$B,$B212,SAÍDAS!$H:$H,K$40)+SUMIFS(AJUSTE!$D:$D,AJUSTE!$B:$B,$B212,AJUSTE!$H:$H,K$40)</f>
        <v>0</v>
      </c>
      <c r="M212" s="161">
        <f>L212+SUMIFS(ENTRADAS!$D:$D,ENTRADAS!$B:$B,$B212,ENTRADAS!$I:$I,L$40)-SUMIFS(SAÍDAS!$D:$D,SAÍDAS!$B:$B,$B212,SAÍDAS!$H:$H,L$40)+SUMIFS(AJUSTE!$D:$D,AJUSTE!$B:$B,$B212,AJUSTE!$H:$H,L$40)</f>
        <v>0</v>
      </c>
      <c r="N212" s="161">
        <f>M212+SUMIFS(ENTRADAS!$D:$D,ENTRADAS!$B:$B,$B212,ENTRADAS!$I:$I,M$40)-SUMIFS(SAÍDAS!$D:$D,SAÍDAS!$B:$B,$B212,SAÍDAS!$H:$H,M$40)+SUMIFS(AJUSTE!$D:$D,AJUSTE!$B:$B,$B212,AJUSTE!$H:$H,M$40)</f>
        <v>0</v>
      </c>
      <c r="P212" s="160">
        <f>CADASTRO!A176</f>
        <v>0</v>
      </c>
      <c r="Q212" s="160">
        <f>CADASTRO!B176</f>
        <v>0</v>
      </c>
      <c r="R212" s="161">
        <f ca="1">IF(R$39&gt;=$AD$39,0,SUMIFS(SAÍDAS!$D:$D,SAÍDAS!$B:$B,Base!$Q212,SAÍDAS!$H:$H,Base!R$40))</f>
        <v>0</v>
      </c>
      <c r="S212" s="161">
        <f ca="1">IF(S$39&gt;=$AD$39,0,SUMIFS(SAÍDAS!$D:$D,SAÍDAS!$B:$B,Base!$Q212,SAÍDAS!$H:$H,Base!S$40))</f>
        <v>0</v>
      </c>
      <c r="T212" s="161">
        <f ca="1">IF(T$39&gt;=$AD$39,0,SUMIFS(SAÍDAS!$D:$D,SAÍDAS!$B:$B,Base!$Q212,SAÍDAS!$H:$H,Base!T$40))</f>
        <v>0</v>
      </c>
      <c r="U212" s="161">
        <f ca="1">IF(U$39&gt;=$AD$39,0,SUMIFS(SAÍDAS!$D:$D,SAÍDAS!$B:$B,Base!$Q212,SAÍDAS!$H:$H,Base!U$40))</f>
        <v>0</v>
      </c>
      <c r="V212" s="161">
        <f ca="1">IF(V$39&gt;=$AD$39,0,SUMIFS(SAÍDAS!$D:$D,SAÍDAS!$B:$B,Base!$Q212,SAÍDAS!$H:$H,Base!V$40))</f>
        <v>0</v>
      </c>
      <c r="W212" s="161">
        <f ca="1">IF(W$39&gt;=$AD$39,0,SUMIFS(SAÍDAS!$D:$D,SAÍDAS!$B:$B,Base!$Q212,SAÍDAS!$H:$H,Base!W$40))</f>
        <v>0</v>
      </c>
      <c r="X212" s="161">
        <f ca="1">IF(X$39&gt;=$AD$39,0,SUMIFS(SAÍDAS!$D:$D,SAÍDAS!$B:$B,Base!$Q212,SAÍDAS!$H:$H,Base!X$40))</f>
        <v>0</v>
      </c>
      <c r="Y212" s="161">
        <f ca="1">IF(Y$39&gt;=$AD$39,0,SUMIFS(SAÍDAS!$D:$D,SAÍDAS!$B:$B,Base!$Q212,SAÍDAS!$H:$H,Base!Y$40))</f>
        <v>0</v>
      </c>
      <c r="Z212" s="161">
        <f ca="1">IF(Z$39&gt;=$AD$39,0,SUMIFS(SAÍDAS!$D:$D,SAÍDAS!$B:$B,Base!$Q212,SAÍDAS!$H:$H,Base!Z$40))</f>
        <v>0</v>
      </c>
      <c r="AA212" s="161">
        <f ca="1">IF(AA$39&gt;=$AD$39,0,SUMIFS(SAÍDAS!$D:$D,SAÍDAS!$B:$B,Base!$Q212,SAÍDAS!$H:$H,Base!AA$40))</f>
        <v>0</v>
      </c>
      <c r="AB212" s="161">
        <f ca="1">IF(AB$39&gt;=$AD$39,0,SUMIFS(SAÍDAS!$D:$D,SAÍDAS!$B:$B,Base!$Q212,SAÍDAS!$H:$H,Base!AB$40))</f>
        <v>0</v>
      </c>
      <c r="AC212" s="161">
        <f ca="1">IF(AC$39&gt;=$AD$39,0,SUMIFS(SAÍDAS!$D:$D,SAÍDAS!$B:$B,Base!$Q212,SAÍDAS!$H:$H,Base!AC$40))</f>
        <v>0</v>
      </c>
      <c r="AD212" s="160">
        <f t="shared" ca="1" si="10"/>
        <v>0</v>
      </c>
    </row>
    <row r="213" spans="1:30" x14ac:dyDescent="0.25">
      <c r="A213" s="160">
        <f>CADASTRO!A177</f>
        <v>0</v>
      </c>
      <c r="B213" s="160">
        <f>CADASTRO!B177</f>
        <v>0</v>
      </c>
      <c r="C213" s="161">
        <f>CADASTRO!D177</f>
        <v>0</v>
      </c>
      <c r="D213" s="161">
        <f>C213+SUMIFS(ENTRADAS!$D:$D,ENTRADAS!$B:$B,$B213,ENTRADAS!$I:$I,C$40)-SUMIFS(SAÍDAS!$D:$D,SAÍDAS!$B:$B,$B213,SAÍDAS!$H:$H,C$40)+SUMIFS(AJUSTE!$D:$D,AJUSTE!$B:$B,$B213,AJUSTE!$H:$H,C$40)</f>
        <v>0</v>
      </c>
      <c r="E213" s="161">
        <f>D213+SUMIFS(ENTRADAS!$D:$D,ENTRADAS!$B:$B,$B213,ENTRADAS!$I:$I,D$40)-SUMIFS(SAÍDAS!$D:$D,SAÍDAS!$B:$B,$B213,SAÍDAS!$H:$H,D$40)+SUMIFS(AJUSTE!$D:$D,AJUSTE!$B:$B,$B213,AJUSTE!$H:$H,D$40)</f>
        <v>0</v>
      </c>
      <c r="F213" s="161">
        <f>E213+SUMIFS(ENTRADAS!$D:$D,ENTRADAS!$B:$B,$B213,ENTRADAS!$I:$I,E$40)-SUMIFS(SAÍDAS!$D:$D,SAÍDAS!$B:$B,$B213,SAÍDAS!$H:$H,E$40)+SUMIFS(AJUSTE!$D:$D,AJUSTE!$B:$B,$B213,AJUSTE!$H:$H,E$40)</f>
        <v>0</v>
      </c>
      <c r="G213" s="161">
        <f>F213+SUMIFS(ENTRADAS!$D:$D,ENTRADAS!$B:$B,$B213,ENTRADAS!$I:$I,F$40)-SUMIFS(SAÍDAS!$D:$D,SAÍDAS!$B:$B,$B213,SAÍDAS!$H:$H,F$40)+SUMIFS(AJUSTE!$D:$D,AJUSTE!$B:$B,$B213,AJUSTE!$H:$H,F$40)</f>
        <v>0</v>
      </c>
      <c r="H213" s="161">
        <f>G213+SUMIFS(ENTRADAS!$D:$D,ENTRADAS!$B:$B,$B213,ENTRADAS!$I:$I,G$40)-SUMIFS(SAÍDAS!$D:$D,SAÍDAS!$B:$B,$B213,SAÍDAS!$H:$H,G$40)+SUMIFS(AJUSTE!$D:$D,AJUSTE!$B:$B,$B213,AJUSTE!$H:$H,G$40)</f>
        <v>0</v>
      </c>
      <c r="I213" s="161">
        <f>H213+SUMIFS(ENTRADAS!$D:$D,ENTRADAS!$B:$B,$B213,ENTRADAS!$I:$I,H$40)-SUMIFS(SAÍDAS!$D:$D,SAÍDAS!$B:$B,$B213,SAÍDAS!$H:$H,H$40)+SUMIFS(AJUSTE!$D:$D,AJUSTE!$B:$B,$B213,AJUSTE!$H:$H,H$40)</f>
        <v>0</v>
      </c>
      <c r="J213" s="161">
        <f>I213+SUMIFS(ENTRADAS!$D:$D,ENTRADAS!$B:$B,$B213,ENTRADAS!$I:$I,I$40)-SUMIFS(SAÍDAS!$D:$D,SAÍDAS!$B:$B,$B213,SAÍDAS!$H:$H,I$40)+SUMIFS(AJUSTE!$D:$D,AJUSTE!$B:$B,$B213,AJUSTE!$H:$H,I$40)</f>
        <v>0</v>
      </c>
      <c r="K213" s="161">
        <f>J213+SUMIFS(ENTRADAS!$D:$D,ENTRADAS!$B:$B,$B213,ENTRADAS!$I:$I,J$40)-SUMIFS(SAÍDAS!$D:$D,SAÍDAS!$B:$B,$B213,SAÍDAS!$H:$H,J$40)+SUMIFS(AJUSTE!$D:$D,AJUSTE!$B:$B,$B213,AJUSTE!$H:$H,J$40)</f>
        <v>0</v>
      </c>
      <c r="L213" s="161">
        <f>K213+SUMIFS(ENTRADAS!$D:$D,ENTRADAS!$B:$B,$B213,ENTRADAS!$I:$I,K$40)-SUMIFS(SAÍDAS!$D:$D,SAÍDAS!$B:$B,$B213,SAÍDAS!$H:$H,K$40)+SUMIFS(AJUSTE!$D:$D,AJUSTE!$B:$B,$B213,AJUSTE!$H:$H,K$40)</f>
        <v>0</v>
      </c>
      <c r="M213" s="161">
        <f>L213+SUMIFS(ENTRADAS!$D:$D,ENTRADAS!$B:$B,$B213,ENTRADAS!$I:$I,L$40)-SUMIFS(SAÍDAS!$D:$D,SAÍDAS!$B:$B,$B213,SAÍDAS!$H:$H,L$40)+SUMIFS(AJUSTE!$D:$D,AJUSTE!$B:$B,$B213,AJUSTE!$H:$H,L$40)</f>
        <v>0</v>
      </c>
      <c r="N213" s="161">
        <f>M213+SUMIFS(ENTRADAS!$D:$D,ENTRADAS!$B:$B,$B213,ENTRADAS!$I:$I,M$40)-SUMIFS(SAÍDAS!$D:$D,SAÍDAS!$B:$B,$B213,SAÍDAS!$H:$H,M$40)+SUMIFS(AJUSTE!$D:$D,AJUSTE!$B:$B,$B213,AJUSTE!$H:$H,M$40)</f>
        <v>0</v>
      </c>
      <c r="P213" s="160">
        <f>CADASTRO!A177</f>
        <v>0</v>
      </c>
      <c r="Q213" s="160">
        <f>CADASTRO!B177</f>
        <v>0</v>
      </c>
      <c r="R213" s="161">
        <f ca="1">IF(R$39&gt;=$AD$39,0,SUMIFS(SAÍDAS!$D:$D,SAÍDAS!$B:$B,Base!$Q213,SAÍDAS!$H:$H,Base!R$40))</f>
        <v>0</v>
      </c>
      <c r="S213" s="161">
        <f ca="1">IF(S$39&gt;=$AD$39,0,SUMIFS(SAÍDAS!$D:$D,SAÍDAS!$B:$B,Base!$Q213,SAÍDAS!$H:$H,Base!S$40))</f>
        <v>0</v>
      </c>
      <c r="T213" s="161">
        <f ca="1">IF(T$39&gt;=$AD$39,0,SUMIFS(SAÍDAS!$D:$D,SAÍDAS!$B:$B,Base!$Q213,SAÍDAS!$H:$H,Base!T$40))</f>
        <v>0</v>
      </c>
      <c r="U213" s="161">
        <f ca="1">IF(U$39&gt;=$AD$39,0,SUMIFS(SAÍDAS!$D:$D,SAÍDAS!$B:$B,Base!$Q213,SAÍDAS!$H:$H,Base!U$40))</f>
        <v>0</v>
      </c>
      <c r="V213" s="161">
        <f ca="1">IF(V$39&gt;=$AD$39,0,SUMIFS(SAÍDAS!$D:$D,SAÍDAS!$B:$B,Base!$Q213,SAÍDAS!$H:$H,Base!V$40))</f>
        <v>0</v>
      </c>
      <c r="W213" s="161">
        <f ca="1">IF(W$39&gt;=$AD$39,0,SUMIFS(SAÍDAS!$D:$D,SAÍDAS!$B:$B,Base!$Q213,SAÍDAS!$H:$H,Base!W$40))</f>
        <v>0</v>
      </c>
      <c r="X213" s="161">
        <f ca="1">IF(X$39&gt;=$AD$39,0,SUMIFS(SAÍDAS!$D:$D,SAÍDAS!$B:$B,Base!$Q213,SAÍDAS!$H:$H,Base!X$40))</f>
        <v>0</v>
      </c>
      <c r="Y213" s="161">
        <f ca="1">IF(Y$39&gt;=$AD$39,0,SUMIFS(SAÍDAS!$D:$D,SAÍDAS!$B:$B,Base!$Q213,SAÍDAS!$H:$H,Base!Y$40))</f>
        <v>0</v>
      </c>
      <c r="Z213" s="161">
        <f ca="1">IF(Z$39&gt;=$AD$39,0,SUMIFS(SAÍDAS!$D:$D,SAÍDAS!$B:$B,Base!$Q213,SAÍDAS!$H:$H,Base!Z$40))</f>
        <v>0</v>
      </c>
      <c r="AA213" s="161">
        <f ca="1">IF(AA$39&gt;=$AD$39,0,SUMIFS(SAÍDAS!$D:$D,SAÍDAS!$B:$B,Base!$Q213,SAÍDAS!$H:$H,Base!AA$40))</f>
        <v>0</v>
      </c>
      <c r="AB213" s="161">
        <f ca="1">IF(AB$39&gt;=$AD$39,0,SUMIFS(SAÍDAS!$D:$D,SAÍDAS!$B:$B,Base!$Q213,SAÍDAS!$H:$H,Base!AB$40))</f>
        <v>0</v>
      </c>
      <c r="AC213" s="161">
        <f ca="1">IF(AC$39&gt;=$AD$39,0,SUMIFS(SAÍDAS!$D:$D,SAÍDAS!$B:$B,Base!$Q213,SAÍDAS!$H:$H,Base!AC$40))</f>
        <v>0</v>
      </c>
      <c r="AD213" s="160">
        <f t="shared" ca="1" si="10"/>
        <v>0</v>
      </c>
    </row>
    <row r="214" spans="1:30" x14ac:dyDescent="0.25">
      <c r="A214" s="160">
        <f>CADASTRO!A178</f>
        <v>0</v>
      </c>
      <c r="B214" s="160">
        <f>CADASTRO!B178</f>
        <v>0</v>
      </c>
      <c r="C214" s="161">
        <f>CADASTRO!D178</f>
        <v>0</v>
      </c>
      <c r="D214" s="161">
        <f>C214+SUMIFS(ENTRADAS!$D:$D,ENTRADAS!$B:$B,$B214,ENTRADAS!$I:$I,C$40)-SUMIFS(SAÍDAS!$D:$D,SAÍDAS!$B:$B,$B214,SAÍDAS!$H:$H,C$40)+SUMIFS(AJUSTE!$D:$D,AJUSTE!$B:$B,$B214,AJUSTE!$H:$H,C$40)</f>
        <v>0</v>
      </c>
      <c r="E214" s="161">
        <f>D214+SUMIFS(ENTRADAS!$D:$D,ENTRADAS!$B:$B,$B214,ENTRADAS!$I:$I,D$40)-SUMIFS(SAÍDAS!$D:$D,SAÍDAS!$B:$B,$B214,SAÍDAS!$H:$H,D$40)+SUMIFS(AJUSTE!$D:$D,AJUSTE!$B:$B,$B214,AJUSTE!$H:$H,D$40)</f>
        <v>0</v>
      </c>
      <c r="F214" s="161">
        <f>E214+SUMIFS(ENTRADAS!$D:$D,ENTRADAS!$B:$B,$B214,ENTRADAS!$I:$I,E$40)-SUMIFS(SAÍDAS!$D:$D,SAÍDAS!$B:$B,$B214,SAÍDAS!$H:$H,E$40)+SUMIFS(AJUSTE!$D:$D,AJUSTE!$B:$B,$B214,AJUSTE!$H:$H,E$40)</f>
        <v>0</v>
      </c>
      <c r="G214" s="161">
        <f>F214+SUMIFS(ENTRADAS!$D:$D,ENTRADAS!$B:$B,$B214,ENTRADAS!$I:$I,F$40)-SUMIFS(SAÍDAS!$D:$D,SAÍDAS!$B:$B,$B214,SAÍDAS!$H:$H,F$40)+SUMIFS(AJUSTE!$D:$D,AJUSTE!$B:$B,$B214,AJUSTE!$H:$H,F$40)</f>
        <v>0</v>
      </c>
      <c r="H214" s="161">
        <f>G214+SUMIFS(ENTRADAS!$D:$D,ENTRADAS!$B:$B,$B214,ENTRADAS!$I:$I,G$40)-SUMIFS(SAÍDAS!$D:$D,SAÍDAS!$B:$B,$B214,SAÍDAS!$H:$H,G$40)+SUMIFS(AJUSTE!$D:$D,AJUSTE!$B:$B,$B214,AJUSTE!$H:$H,G$40)</f>
        <v>0</v>
      </c>
      <c r="I214" s="161">
        <f>H214+SUMIFS(ENTRADAS!$D:$D,ENTRADAS!$B:$B,$B214,ENTRADAS!$I:$I,H$40)-SUMIFS(SAÍDAS!$D:$D,SAÍDAS!$B:$B,$B214,SAÍDAS!$H:$H,H$40)+SUMIFS(AJUSTE!$D:$D,AJUSTE!$B:$B,$B214,AJUSTE!$H:$H,H$40)</f>
        <v>0</v>
      </c>
      <c r="J214" s="161">
        <f>I214+SUMIFS(ENTRADAS!$D:$D,ENTRADAS!$B:$B,$B214,ENTRADAS!$I:$I,I$40)-SUMIFS(SAÍDAS!$D:$D,SAÍDAS!$B:$B,$B214,SAÍDAS!$H:$H,I$40)+SUMIFS(AJUSTE!$D:$D,AJUSTE!$B:$B,$B214,AJUSTE!$H:$H,I$40)</f>
        <v>0</v>
      </c>
      <c r="K214" s="161">
        <f>J214+SUMIFS(ENTRADAS!$D:$D,ENTRADAS!$B:$B,$B214,ENTRADAS!$I:$I,J$40)-SUMIFS(SAÍDAS!$D:$D,SAÍDAS!$B:$B,$B214,SAÍDAS!$H:$H,J$40)+SUMIFS(AJUSTE!$D:$D,AJUSTE!$B:$B,$B214,AJUSTE!$H:$H,J$40)</f>
        <v>0</v>
      </c>
      <c r="L214" s="161">
        <f>K214+SUMIFS(ENTRADAS!$D:$D,ENTRADAS!$B:$B,$B214,ENTRADAS!$I:$I,K$40)-SUMIFS(SAÍDAS!$D:$D,SAÍDAS!$B:$B,$B214,SAÍDAS!$H:$H,K$40)+SUMIFS(AJUSTE!$D:$D,AJUSTE!$B:$B,$B214,AJUSTE!$H:$H,K$40)</f>
        <v>0</v>
      </c>
      <c r="M214" s="161">
        <f>L214+SUMIFS(ENTRADAS!$D:$D,ENTRADAS!$B:$B,$B214,ENTRADAS!$I:$I,L$40)-SUMIFS(SAÍDAS!$D:$D,SAÍDAS!$B:$B,$B214,SAÍDAS!$H:$H,L$40)+SUMIFS(AJUSTE!$D:$D,AJUSTE!$B:$B,$B214,AJUSTE!$H:$H,L$40)</f>
        <v>0</v>
      </c>
      <c r="N214" s="161">
        <f>M214+SUMIFS(ENTRADAS!$D:$D,ENTRADAS!$B:$B,$B214,ENTRADAS!$I:$I,M$40)-SUMIFS(SAÍDAS!$D:$D,SAÍDAS!$B:$B,$B214,SAÍDAS!$H:$H,M$40)+SUMIFS(AJUSTE!$D:$D,AJUSTE!$B:$B,$B214,AJUSTE!$H:$H,M$40)</f>
        <v>0</v>
      </c>
      <c r="P214" s="160">
        <f>CADASTRO!A178</f>
        <v>0</v>
      </c>
      <c r="Q214" s="160">
        <f>CADASTRO!B178</f>
        <v>0</v>
      </c>
      <c r="R214" s="161">
        <f ca="1">IF(R$39&gt;=$AD$39,0,SUMIFS(SAÍDAS!$D:$D,SAÍDAS!$B:$B,Base!$Q214,SAÍDAS!$H:$H,Base!R$40))</f>
        <v>0</v>
      </c>
      <c r="S214" s="161">
        <f ca="1">IF(S$39&gt;=$AD$39,0,SUMIFS(SAÍDAS!$D:$D,SAÍDAS!$B:$B,Base!$Q214,SAÍDAS!$H:$H,Base!S$40))</f>
        <v>0</v>
      </c>
      <c r="T214" s="161">
        <f ca="1">IF(T$39&gt;=$AD$39,0,SUMIFS(SAÍDAS!$D:$D,SAÍDAS!$B:$B,Base!$Q214,SAÍDAS!$H:$H,Base!T$40))</f>
        <v>0</v>
      </c>
      <c r="U214" s="161">
        <f ca="1">IF(U$39&gt;=$AD$39,0,SUMIFS(SAÍDAS!$D:$D,SAÍDAS!$B:$B,Base!$Q214,SAÍDAS!$H:$H,Base!U$40))</f>
        <v>0</v>
      </c>
      <c r="V214" s="161">
        <f ca="1">IF(V$39&gt;=$AD$39,0,SUMIFS(SAÍDAS!$D:$D,SAÍDAS!$B:$B,Base!$Q214,SAÍDAS!$H:$H,Base!V$40))</f>
        <v>0</v>
      </c>
      <c r="W214" s="161">
        <f ca="1">IF(W$39&gt;=$AD$39,0,SUMIFS(SAÍDAS!$D:$D,SAÍDAS!$B:$B,Base!$Q214,SAÍDAS!$H:$H,Base!W$40))</f>
        <v>0</v>
      </c>
      <c r="X214" s="161">
        <f ca="1">IF(X$39&gt;=$AD$39,0,SUMIFS(SAÍDAS!$D:$D,SAÍDAS!$B:$B,Base!$Q214,SAÍDAS!$H:$H,Base!X$40))</f>
        <v>0</v>
      </c>
      <c r="Y214" s="161">
        <f ca="1">IF(Y$39&gt;=$AD$39,0,SUMIFS(SAÍDAS!$D:$D,SAÍDAS!$B:$B,Base!$Q214,SAÍDAS!$H:$H,Base!Y$40))</f>
        <v>0</v>
      </c>
      <c r="Z214" s="161">
        <f ca="1">IF(Z$39&gt;=$AD$39,0,SUMIFS(SAÍDAS!$D:$D,SAÍDAS!$B:$B,Base!$Q214,SAÍDAS!$H:$H,Base!Z$40))</f>
        <v>0</v>
      </c>
      <c r="AA214" s="161">
        <f ca="1">IF(AA$39&gt;=$AD$39,0,SUMIFS(SAÍDAS!$D:$D,SAÍDAS!$B:$B,Base!$Q214,SAÍDAS!$H:$H,Base!AA$40))</f>
        <v>0</v>
      </c>
      <c r="AB214" s="161">
        <f ca="1">IF(AB$39&gt;=$AD$39,0,SUMIFS(SAÍDAS!$D:$D,SAÍDAS!$B:$B,Base!$Q214,SAÍDAS!$H:$H,Base!AB$40))</f>
        <v>0</v>
      </c>
      <c r="AC214" s="161">
        <f ca="1">IF(AC$39&gt;=$AD$39,0,SUMIFS(SAÍDAS!$D:$D,SAÍDAS!$B:$B,Base!$Q214,SAÍDAS!$H:$H,Base!AC$40))</f>
        <v>0</v>
      </c>
      <c r="AD214" s="160">
        <f t="shared" ca="1" si="10"/>
        <v>0</v>
      </c>
    </row>
    <row r="215" spans="1:30" x14ac:dyDescent="0.25">
      <c r="A215" s="160">
        <f>CADASTRO!A179</f>
        <v>0</v>
      </c>
      <c r="B215" s="160">
        <f>CADASTRO!B179</f>
        <v>0</v>
      </c>
      <c r="C215" s="161">
        <f>CADASTRO!D179</f>
        <v>0</v>
      </c>
      <c r="D215" s="161">
        <f>C215+SUMIFS(ENTRADAS!$D:$D,ENTRADAS!$B:$B,$B215,ENTRADAS!$I:$I,C$40)-SUMIFS(SAÍDAS!$D:$D,SAÍDAS!$B:$B,$B215,SAÍDAS!$H:$H,C$40)+SUMIFS(AJUSTE!$D:$D,AJUSTE!$B:$B,$B215,AJUSTE!$H:$H,C$40)</f>
        <v>0</v>
      </c>
      <c r="E215" s="161">
        <f>D215+SUMIFS(ENTRADAS!$D:$D,ENTRADAS!$B:$B,$B215,ENTRADAS!$I:$I,D$40)-SUMIFS(SAÍDAS!$D:$D,SAÍDAS!$B:$B,$B215,SAÍDAS!$H:$H,D$40)+SUMIFS(AJUSTE!$D:$D,AJUSTE!$B:$B,$B215,AJUSTE!$H:$H,D$40)</f>
        <v>0</v>
      </c>
      <c r="F215" s="161">
        <f>E215+SUMIFS(ENTRADAS!$D:$D,ENTRADAS!$B:$B,$B215,ENTRADAS!$I:$I,E$40)-SUMIFS(SAÍDAS!$D:$D,SAÍDAS!$B:$B,$B215,SAÍDAS!$H:$H,E$40)+SUMIFS(AJUSTE!$D:$D,AJUSTE!$B:$B,$B215,AJUSTE!$H:$H,E$40)</f>
        <v>0</v>
      </c>
      <c r="G215" s="161">
        <f>F215+SUMIFS(ENTRADAS!$D:$D,ENTRADAS!$B:$B,$B215,ENTRADAS!$I:$I,F$40)-SUMIFS(SAÍDAS!$D:$D,SAÍDAS!$B:$B,$B215,SAÍDAS!$H:$H,F$40)+SUMIFS(AJUSTE!$D:$D,AJUSTE!$B:$B,$B215,AJUSTE!$H:$H,F$40)</f>
        <v>0</v>
      </c>
      <c r="H215" s="161">
        <f>G215+SUMIFS(ENTRADAS!$D:$D,ENTRADAS!$B:$B,$B215,ENTRADAS!$I:$I,G$40)-SUMIFS(SAÍDAS!$D:$D,SAÍDAS!$B:$B,$B215,SAÍDAS!$H:$H,G$40)+SUMIFS(AJUSTE!$D:$D,AJUSTE!$B:$B,$B215,AJUSTE!$H:$H,G$40)</f>
        <v>0</v>
      </c>
      <c r="I215" s="161">
        <f>H215+SUMIFS(ENTRADAS!$D:$D,ENTRADAS!$B:$B,$B215,ENTRADAS!$I:$I,H$40)-SUMIFS(SAÍDAS!$D:$D,SAÍDAS!$B:$B,$B215,SAÍDAS!$H:$H,H$40)+SUMIFS(AJUSTE!$D:$D,AJUSTE!$B:$B,$B215,AJUSTE!$H:$H,H$40)</f>
        <v>0</v>
      </c>
      <c r="J215" s="161">
        <f>I215+SUMIFS(ENTRADAS!$D:$D,ENTRADAS!$B:$B,$B215,ENTRADAS!$I:$I,I$40)-SUMIFS(SAÍDAS!$D:$D,SAÍDAS!$B:$B,$B215,SAÍDAS!$H:$H,I$40)+SUMIFS(AJUSTE!$D:$D,AJUSTE!$B:$B,$B215,AJUSTE!$H:$H,I$40)</f>
        <v>0</v>
      </c>
      <c r="K215" s="161">
        <f>J215+SUMIFS(ENTRADAS!$D:$D,ENTRADAS!$B:$B,$B215,ENTRADAS!$I:$I,J$40)-SUMIFS(SAÍDAS!$D:$D,SAÍDAS!$B:$B,$B215,SAÍDAS!$H:$H,J$40)+SUMIFS(AJUSTE!$D:$D,AJUSTE!$B:$B,$B215,AJUSTE!$H:$H,J$40)</f>
        <v>0</v>
      </c>
      <c r="L215" s="161">
        <f>K215+SUMIFS(ENTRADAS!$D:$D,ENTRADAS!$B:$B,$B215,ENTRADAS!$I:$I,K$40)-SUMIFS(SAÍDAS!$D:$D,SAÍDAS!$B:$B,$B215,SAÍDAS!$H:$H,K$40)+SUMIFS(AJUSTE!$D:$D,AJUSTE!$B:$B,$B215,AJUSTE!$H:$H,K$40)</f>
        <v>0</v>
      </c>
      <c r="M215" s="161">
        <f>L215+SUMIFS(ENTRADAS!$D:$D,ENTRADAS!$B:$B,$B215,ENTRADAS!$I:$I,L$40)-SUMIFS(SAÍDAS!$D:$D,SAÍDAS!$B:$B,$B215,SAÍDAS!$H:$H,L$40)+SUMIFS(AJUSTE!$D:$D,AJUSTE!$B:$B,$B215,AJUSTE!$H:$H,L$40)</f>
        <v>0</v>
      </c>
      <c r="N215" s="161">
        <f>M215+SUMIFS(ENTRADAS!$D:$D,ENTRADAS!$B:$B,$B215,ENTRADAS!$I:$I,M$40)-SUMIFS(SAÍDAS!$D:$D,SAÍDAS!$B:$B,$B215,SAÍDAS!$H:$H,M$40)+SUMIFS(AJUSTE!$D:$D,AJUSTE!$B:$B,$B215,AJUSTE!$H:$H,M$40)</f>
        <v>0</v>
      </c>
      <c r="P215" s="160">
        <f>CADASTRO!A179</f>
        <v>0</v>
      </c>
      <c r="Q215" s="160">
        <f>CADASTRO!B179</f>
        <v>0</v>
      </c>
      <c r="R215" s="161">
        <f ca="1">IF(R$39&gt;=$AD$39,0,SUMIFS(SAÍDAS!$D:$D,SAÍDAS!$B:$B,Base!$Q215,SAÍDAS!$H:$H,Base!R$40))</f>
        <v>0</v>
      </c>
      <c r="S215" s="161">
        <f ca="1">IF(S$39&gt;=$AD$39,0,SUMIFS(SAÍDAS!$D:$D,SAÍDAS!$B:$B,Base!$Q215,SAÍDAS!$H:$H,Base!S$40))</f>
        <v>0</v>
      </c>
      <c r="T215" s="161">
        <f ca="1">IF(T$39&gt;=$AD$39,0,SUMIFS(SAÍDAS!$D:$D,SAÍDAS!$B:$B,Base!$Q215,SAÍDAS!$H:$H,Base!T$40))</f>
        <v>0</v>
      </c>
      <c r="U215" s="161">
        <f ca="1">IF(U$39&gt;=$AD$39,0,SUMIFS(SAÍDAS!$D:$D,SAÍDAS!$B:$B,Base!$Q215,SAÍDAS!$H:$H,Base!U$40))</f>
        <v>0</v>
      </c>
      <c r="V215" s="161">
        <f ca="1">IF(V$39&gt;=$AD$39,0,SUMIFS(SAÍDAS!$D:$D,SAÍDAS!$B:$B,Base!$Q215,SAÍDAS!$H:$H,Base!V$40))</f>
        <v>0</v>
      </c>
      <c r="W215" s="161">
        <f ca="1">IF(W$39&gt;=$AD$39,0,SUMIFS(SAÍDAS!$D:$D,SAÍDAS!$B:$B,Base!$Q215,SAÍDAS!$H:$H,Base!W$40))</f>
        <v>0</v>
      </c>
      <c r="X215" s="161">
        <f ca="1">IF(X$39&gt;=$AD$39,0,SUMIFS(SAÍDAS!$D:$D,SAÍDAS!$B:$B,Base!$Q215,SAÍDAS!$H:$H,Base!X$40))</f>
        <v>0</v>
      </c>
      <c r="Y215" s="161">
        <f ca="1">IF(Y$39&gt;=$AD$39,0,SUMIFS(SAÍDAS!$D:$D,SAÍDAS!$B:$B,Base!$Q215,SAÍDAS!$H:$H,Base!Y$40))</f>
        <v>0</v>
      </c>
      <c r="Z215" s="161">
        <f ca="1">IF(Z$39&gt;=$AD$39,0,SUMIFS(SAÍDAS!$D:$D,SAÍDAS!$B:$B,Base!$Q215,SAÍDAS!$H:$H,Base!Z$40))</f>
        <v>0</v>
      </c>
      <c r="AA215" s="161">
        <f ca="1">IF(AA$39&gt;=$AD$39,0,SUMIFS(SAÍDAS!$D:$D,SAÍDAS!$B:$B,Base!$Q215,SAÍDAS!$H:$H,Base!AA$40))</f>
        <v>0</v>
      </c>
      <c r="AB215" s="161">
        <f ca="1">IF(AB$39&gt;=$AD$39,0,SUMIFS(SAÍDAS!$D:$D,SAÍDAS!$B:$B,Base!$Q215,SAÍDAS!$H:$H,Base!AB$40))</f>
        <v>0</v>
      </c>
      <c r="AC215" s="161">
        <f ca="1">IF(AC$39&gt;=$AD$39,0,SUMIFS(SAÍDAS!$D:$D,SAÍDAS!$B:$B,Base!$Q215,SAÍDAS!$H:$H,Base!AC$40))</f>
        <v>0</v>
      </c>
      <c r="AD215" s="160">
        <f t="shared" ca="1" si="10"/>
        <v>0</v>
      </c>
    </row>
    <row r="216" spans="1:30" x14ac:dyDescent="0.25">
      <c r="A216" s="160">
        <f>CADASTRO!A180</f>
        <v>0</v>
      </c>
      <c r="B216" s="160">
        <f>CADASTRO!B180</f>
        <v>0</v>
      </c>
      <c r="C216" s="161">
        <f>CADASTRO!D180</f>
        <v>0</v>
      </c>
      <c r="D216" s="161">
        <f>C216+SUMIFS(ENTRADAS!$D:$D,ENTRADAS!$B:$B,$B216,ENTRADAS!$I:$I,C$40)-SUMIFS(SAÍDAS!$D:$D,SAÍDAS!$B:$B,$B216,SAÍDAS!$H:$H,C$40)+SUMIFS(AJUSTE!$D:$D,AJUSTE!$B:$B,$B216,AJUSTE!$H:$H,C$40)</f>
        <v>0</v>
      </c>
      <c r="E216" s="161">
        <f>D216+SUMIFS(ENTRADAS!$D:$D,ENTRADAS!$B:$B,$B216,ENTRADAS!$I:$I,D$40)-SUMIFS(SAÍDAS!$D:$D,SAÍDAS!$B:$B,$B216,SAÍDAS!$H:$H,D$40)+SUMIFS(AJUSTE!$D:$D,AJUSTE!$B:$B,$B216,AJUSTE!$H:$H,D$40)</f>
        <v>0</v>
      </c>
      <c r="F216" s="161">
        <f>E216+SUMIFS(ENTRADAS!$D:$D,ENTRADAS!$B:$B,$B216,ENTRADAS!$I:$I,E$40)-SUMIFS(SAÍDAS!$D:$D,SAÍDAS!$B:$B,$B216,SAÍDAS!$H:$H,E$40)+SUMIFS(AJUSTE!$D:$D,AJUSTE!$B:$B,$B216,AJUSTE!$H:$H,E$40)</f>
        <v>0</v>
      </c>
      <c r="G216" s="161">
        <f>F216+SUMIFS(ENTRADAS!$D:$D,ENTRADAS!$B:$B,$B216,ENTRADAS!$I:$I,F$40)-SUMIFS(SAÍDAS!$D:$D,SAÍDAS!$B:$B,$B216,SAÍDAS!$H:$H,F$40)+SUMIFS(AJUSTE!$D:$D,AJUSTE!$B:$B,$B216,AJUSTE!$H:$H,F$40)</f>
        <v>0</v>
      </c>
      <c r="H216" s="161">
        <f>G216+SUMIFS(ENTRADAS!$D:$D,ENTRADAS!$B:$B,$B216,ENTRADAS!$I:$I,G$40)-SUMIFS(SAÍDAS!$D:$D,SAÍDAS!$B:$B,$B216,SAÍDAS!$H:$H,G$40)+SUMIFS(AJUSTE!$D:$D,AJUSTE!$B:$B,$B216,AJUSTE!$H:$H,G$40)</f>
        <v>0</v>
      </c>
      <c r="I216" s="161">
        <f>H216+SUMIFS(ENTRADAS!$D:$D,ENTRADAS!$B:$B,$B216,ENTRADAS!$I:$I,H$40)-SUMIFS(SAÍDAS!$D:$D,SAÍDAS!$B:$B,$B216,SAÍDAS!$H:$H,H$40)+SUMIFS(AJUSTE!$D:$D,AJUSTE!$B:$B,$B216,AJUSTE!$H:$H,H$40)</f>
        <v>0</v>
      </c>
      <c r="J216" s="161">
        <f>I216+SUMIFS(ENTRADAS!$D:$D,ENTRADAS!$B:$B,$B216,ENTRADAS!$I:$I,I$40)-SUMIFS(SAÍDAS!$D:$D,SAÍDAS!$B:$B,$B216,SAÍDAS!$H:$H,I$40)+SUMIFS(AJUSTE!$D:$D,AJUSTE!$B:$B,$B216,AJUSTE!$H:$H,I$40)</f>
        <v>0</v>
      </c>
      <c r="K216" s="161">
        <f>J216+SUMIFS(ENTRADAS!$D:$D,ENTRADAS!$B:$B,$B216,ENTRADAS!$I:$I,J$40)-SUMIFS(SAÍDAS!$D:$D,SAÍDAS!$B:$B,$B216,SAÍDAS!$H:$H,J$40)+SUMIFS(AJUSTE!$D:$D,AJUSTE!$B:$B,$B216,AJUSTE!$H:$H,J$40)</f>
        <v>0</v>
      </c>
      <c r="L216" s="161">
        <f>K216+SUMIFS(ENTRADAS!$D:$D,ENTRADAS!$B:$B,$B216,ENTRADAS!$I:$I,K$40)-SUMIFS(SAÍDAS!$D:$D,SAÍDAS!$B:$B,$B216,SAÍDAS!$H:$H,K$40)+SUMIFS(AJUSTE!$D:$D,AJUSTE!$B:$B,$B216,AJUSTE!$H:$H,K$40)</f>
        <v>0</v>
      </c>
      <c r="M216" s="161">
        <f>L216+SUMIFS(ENTRADAS!$D:$D,ENTRADAS!$B:$B,$B216,ENTRADAS!$I:$I,L$40)-SUMIFS(SAÍDAS!$D:$D,SAÍDAS!$B:$B,$B216,SAÍDAS!$H:$H,L$40)+SUMIFS(AJUSTE!$D:$D,AJUSTE!$B:$B,$B216,AJUSTE!$H:$H,L$40)</f>
        <v>0</v>
      </c>
      <c r="N216" s="161">
        <f>M216+SUMIFS(ENTRADAS!$D:$D,ENTRADAS!$B:$B,$B216,ENTRADAS!$I:$I,M$40)-SUMIFS(SAÍDAS!$D:$D,SAÍDAS!$B:$B,$B216,SAÍDAS!$H:$H,M$40)+SUMIFS(AJUSTE!$D:$D,AJUSTE!$B:$B,$B216,AJUSTE!$H:$H,M$40)</f>
        <v>0</v>
      </c>
      <c r="P216" s="160">
        <f>CADASTRO!A180</f>
        <v>0</v>
      </c>
      <c r="Q216" s="160">
        <f>CADASTRO!B180</f>
        <v>0</v>
      </c>
      <c r="R216" s="161">
        <f ca="1">IF(R$39&gt;=$AD$39,0,SUMIFS(SAÍDAS!$D:$D,SAÍDAS!$B:$B,Base!$Q216,SAÍDAS!$H:$H,Base!R$40))</f>
        <v>0</v>
      </c>
      <c r="S216" s="161">
        <f ca="1">IF(S$39&gt;=$AD$39,0,SUMIFS(SAÍDAS!$D:$D,SAÍDAS!$B:$B,Base!$Q216,SAÍDAS!$H:$H,Base!S$40))</f>
        <v>0</v>
      </c>
      <c r="T216" s="161">
        <f ca="1">IF(T$39&gt;=$AD$39,0,SUMIFS(SAÍDAS!$D:$D,SAÍDAS!$B:$B,Base!$Q216,SAÍDAS!$H:$H,Base!T$40))</f>
        <v>0</v>
      </c>
      <c r="U216" s="161">
        <f ca="1">IF(U$39&gt;=$AD$39,0,SUMIFS(SAÍDAS!$D:$D,SAÍDAS!$B:$B,Base!$Q216,SAÍDAS!$H:$H,Base!U$40))</f>
        <v>0</v>
      </c>
      <c r="V216" s="161">
        <f ca="1">IF(V$39&gt;=$AD$39,0,SUMIFS(SAÍDAS!$D:$D,SAÍDAS!$B:$B,Base!$Q216,SAÍDAS!$H:$H,Base!V$40))</f>
        <v>0</v>
      </c>
      <c r="W216" s="161">
        <f ca="1">IF(W$39&gt;=$AD$39,0,SUMIFS(SAÍDAS!$D:$D,SAÍDAS!$B:$B,Base!$Q216,SAÍDAS!$H:$H,Base!W$40))</f>
        <v>0</v>
      </c>
      <c r="X216" s="161">
        <f ca="1">IF(X$39&gt;=$AD$39,0,SUMIFS(SAÍDAS!$D:$D,SAÍDAS!$B:$B,Base!$Q216,SAÍDAS!$H:$H,Base!X$40))</f>
        <v>0</v>
      </c>
      <c r="Y216" s="161">
        <f ca="1">IF(Y$39&gt;=$AD$39,0,SUMIFS(SAÍDAS!$D:$D,SAÍDAS!$B:$B,Base!$Q216,SAÍDAS!$H:$H,Base!Y$40))</f>
        <v>0</v>
      </c>
      <c r="Z216" s="161">
        <f ca="1">IF(Z$39&gt;=$AD$39,0,SUMIFS(SAÍDAS!$D:$D,SAÍDAS!$B:$B,Base!$Q216,SAÍDAS!$H:$H,Base!Z$40))</f>
        <v>0</v>
      </c>
      <c r="AA216" s="161">
        <f ca="1">IF(AA$39&gt;=$AD$39,0,SUMIFS(SAÍDAS!$D:$D,SAÍDAS!$B:$B,Base!$Q216,SAÍDAS!$H:$H,Base!AA$40))</f>
        <v>0</v>
      </c>
      <c r="AB216" s="161">
        <f ca="1">IF(AB$39&gt;=$AD$39,0,SUMIFS(SAÍDAS!$D:$D,SAÍDAS!$B:$B,Base!$Q216,SAÍDAS!$H:$H,Base!AB$40))</f>
        <v>0</v>
      </c>
      <c r="AC216" s="161">
        <f ca="1">IF(AC$39&gt;=$AD$39,0,SUMIFS(SAÍDAS!$D:$D,SAÍDAS!$B:$B,Base!$Q216,SAÍDAS!$H:$H,Base!AC$40))</f>
        <v>0</v>
      </c>
      <c r="AD216" s="160">
        <f t="shared" ca="1" si="10"/>
        <v>0</v>
      </c>
    </row>
    <row r="217" spans="1:30" x14ac:dyDescent="0.25">
      <c r="A217" s="160">
        <f>CADASTRO!A181</f>
        <v>0</v>
      </c>
      <c r="B217" s="160">
        <f>CADASTRO!B181</f>
        <v>0</v>
      </c>
      <c r="C217" s="161">
        <f>CADASTRO!D181</f>
        <v>0</v>
      </c>
      <c r="D217" s="161">
        <f>C217+SUMIFS(ENTRADAS!$D:$D,ENTRADAS!$B:$B,$B217,ENTRADAS!$I:$I,C$40)-SUMIFS(SAÍDAS!$D:$D,SAÍDAS!$B:$B,$B217,SAÍDAS!$H:$H,C$40)+SUMIFS(AJUSTE!$D:$D,AJUSTE!$B:$B,$B217,AJUSTE!$H:$H,C$40)</f>
        <v>0</v>
      </c>
      <c r="E217" s="161">
        <f>D217+SUMIFS(ENTRADAS!$D:$D,ENTRADAS!$B:$B,$B217,ENTRADAS!$I:$I,D$40)-SUMIFS(SAÍDAS!$D:$D,SAÍDAS!$B:$B,$B217,SAÍDAS!$H:$H,D$40)+SUMIFS(AJUSTE!$D:$D,AJUSTE!$B:$B,$B217,AJUSTE!$H:$H,D$40)</f>
        <v>0</v>
      </c>
      <c r="F217" s="161">
        <f>E217+SUMIFS(ENTRADAS!$D:$D,ENTRADAS!$B:$B,$B217,ENTRADAS!$I:$I,E$40)-SUMIFS(SAÍDAS!$D:$D,SAÍDAS!$B:$B,$B217,SAÍDAS!$H:$H,E$40)+SUMIFS(AJUSTE!$D:$D,AJUSTE!$B:$B,$B217,AJUSTE!$H:$H,E$40)</f>
        <v>0</v>
      </c>
      <c r="G217" s="161">
        <f>F217+SUMIFS(ENTRADAS!$D:$D,ENTRADAS!$B:$B,$B217,ENTRADAS!$I:$I,F$40)-SUMIFS(SAÍDAS!$D:$D,SAÍDAS!$B:$B,$B217,SAÍDAS!$H:$H,F$40)+SUMIFS(AJUSTE!$D:$D,AJUSTE!$B:$B,$B217,AJUSTE!$H:$H,F$40)</f>
        <v>0</v>
      </c>
      <c r="H217" s="161">
        <f>G217+SUMIFS(ENTRADAS!$D:$D,ENTRADAS!$B:$B,$B217,ENTRADAS!$I:$I,G$40)-SUMIFS(SAÍDAS!$D:$D,SAÍDAS!$B:$B,$B217,SAÍDAS!$H:$H,G$40)+SUMIFS(AJUSTE!$D:$D,AJUSTE!$B:$B,$B217,AJUSTE!$H:$H,G$40)</f>
        <v>0</v>
      </c>
      <c r="I217" s="161">
        <f>H217+SUMIFS(ENTRADAS!$D:$D,ENTRADAS!$B:$B,$B217,ENTRADAS!$I:$I,H$40)-SUMIFS(SAÍDAS!$D:$D,SAÍDAS!$B:$B,$B217,SAÍDAS!$H:$H,H$40)+SUMIFS(AJUSTE!$D:$D,AJUSTE!$B:$B,$B217,AJUSTE!$H:$H,H$40)</f>
        <v>0</v>
      </c>
      <c r="J217" s="161">
        <f>I217+SUMIFS(ENTRADAS!$D:$D,ENTRADAS!$B:$B,$B217,ENTRADAS!$I:$I,I$40)-SUMIFS(SAÍDAS!$D:$D,SAÍDAS!$B:$B,$B217,SAÍDAS!$H:$H,I$40)+SUMIFS(AJUSTE!$D:$D,AJUSTE!$B:$B,$B217,AJUSTE!$H:$H,I$40)</f>
        <v>0</v>
      </c>
      <c r="K217" s="161">
        <f>J217+SUMIFS(ENTRADAS!$D:$D,ENTRADAS!$B:$B,$B217,ENTRADAS!$I:$I,J$40)-SUMIFS(SAÍDAS!$D:$D,SAÍDAS!$B:$B,$B217,SAÍDAS!$H:$H,J$40)+SUMIFS(AJUSTE!$D:$D,AJUSTE!$B:$B,$B217,AJUSTE!$H:$H,J$40)</f>
        <v>0</v>
      </c>
      <c r="L217" s="161">
        <f>K217+SUMIFS(ENTRADAS!$D:$D,ENTRADAS!$B:$B,$B217,ENTRADAS!$I:$I,K$40)-SUMIFS(SAÍDAS!$D:$D,SAÍDAS!$B:$B,$B217,SAÍDAS!$H:$H,K$40)+SUMIFS(AJUSTE!$D:$D,AJUSTE!$B:$B,$B217,AJUSTE!$H:$H,K$40)</f>
        <v>0</v>
      </c>
      <c r="M217" s="161">
        <f>L217+SUMIFS(ENTRADAS!$D:$D,ENTRADAS!$B:$B,$B217,ENTRADAS!$I:$I,L$40)-SUMIFS(SAÍDAS!$D:$D,SAÍDAS!$B:$B,$B217,SAÍDAS!$H:$H,L$40)+SUMIFS(AJUSTE!$D:$D,AJUSTE!$B:$B,$B217,AJUSTE!$H:$H,L$40)</f>
        <v>0</v>
      </c>
      <c r="N217" s="161">
        <f>M217+SUMIFS(ENTRADAS!$D:$D,ENTRADAS!$B:$B,$B217,ENTRADAS!$I:$I,M$40)-SUMIFS(SAÍDAS!$D:$D,SAÍDAS!$B:$B,$B217,SAÍDAS!$H:$H,M$40)+SUMIFS(AJUSTE!$D:$D,AJUSTE!$B:$B,$B217,AJUSTE!$H:$H,M$40)</f>
        <v>0</v>
      </c>
      <c r="P217" s="160">
        <f>CADASTRO!A181</f>
        <v>0</v>
      </c>
      <c r="Q217" s="160">
        <f>CADASTRO!B181</f>
        <v>0</v>
      </c>
      <c r="R217" s="161">
        <f ca="1">IF(R$39&gt;=$AD$39,0,SUMIFS(SAÍDAS!$D:$D,SAÍDAS!$B:$B,Base!$Q217,SAÍDAS!$H:$H,Base!R$40))</f>
        <v>0</v>
      </c>
      <c r="S217" s="161">
        <f ca="1">IF(S$39&gt;=$AD$39,0,SUMIFS(SAÍDAS!$D:$D,SAÍDAS!$B:$B,Base!$Q217,SAÍDAS!$H:$H,Base!S$40))</f>
        <v>0</v>
      </c>
      <c r="T217" s="161">
        <f ca="1">IF(T$39&gt;=$AD$39,0,SUMIFS(SAÍDAS!$D:$D,SAÍDAS!$B:$B,Base!$Q217,SAÍDAS!$H:$H,Base!T$40))</f>
        <v>0</v>
      </c>
      <c r="U217" s="161">
        <f ca="1">IF(U$39&gt;=$AD$39,0,SUMIFS(SAÍDAS!$D:$D,SAÍDAS!$B:$B,Base!$Q217,SAÍDAS!$H:$H,Base!U$40))</f>
        <v>0</v>
      </c>
      <c r="V217" s="161">
        <f ca="1">IF(V$39&gt;=$AD$39,0,SUMIFS(SAÍDAS!$D:$D,SAÍDAS!$B:$B,Base!$Q217,SAÍDAS!$H:$H,Base!V$40))</f>
        <v>0</v>
      </c>
      <c r="W217" s="161">
        <f ca="1">IF(W$39&gt;=$AD$39,0,SUMIFS(SAÍDAS!$D:$D,SAÍDAS!$B:$B,Base!$Q217,SAÍDAS!$H:$H,Base!W$40))</f>
        <v>0</v>
      </c>
      <c r="X217" s="161">
        <f ca="1">IF(X$39&gt;=$AD$39,0,SUMIFS(SAÍDAS!$D:$D,SAÍDAS!$B:$B,Base!$Q217,SAÍDAS!$H:$H,Base!X$40))</f>
        <v>0</v>
      </c>
      <c r="Y217" s="161">
        <f ca="1">IF(Y$39&gt;=$AD$39,0,SUMIFS(SAÍDAS!$D:$D,SAÍDAS!$B:$B,Base!$Q217,SAÍDAS!$H:$H,Base!Y$40))</f>
        <v>0</v>
      </c>
      <c r="Z217" s="161">
        <f ca="1">IF(Z$39&gt;=$AD$39,0,SUMIFS(SAÍDAS!$D:$D,SAÍDAS!$B:$B,Base!$Q217,SAÍDAS!$H:$H,Base!Z$40))</f>
        <v>0</v>
      </c>
      <c r="AA217" s="161">
        <f ca="1">IF(AA$39&gt;=$AD$39,0,SUMIFS(SAÍDAS!$D:$D,SAÍDAS!$B:$B,Base!$Q217,SAÍDAS!$H:$H,Base!AA$40))</f>
        <v>0</v>
      </c>
      <c r="AB217" s="161">
        <f ca="1">IF(AB$39&gt;=$AD$39,0,SUMIFS(SAÍDAS!$D:$D,SAÍDAS!$B:$B,Base!$Q217,SAÍDAS!$H:$H,Base!AB$40))</f>
        <v>0</v>
      </c>
      <c r="AC217" s="161">
        <f ca="1">IF(AC$39&gt;=$AD$39,0,SUMIFS(SAÍDAS!$D:$D,SAÍDAS!$B:$B,Base!$Q217,SAÍDAS!$H:$H,Base!AC$40))</f>
        <v>0</v>
      </c>
      <c r="AD217" s="160">
        <f t="shared" ca="1" si="10"/>
        <v>0</v>
      </c>
    </row>
    <row r="218" spans="1:30" x14ac:dyDescent="0.25">
      <c r="A218" s="160">
        <f>CADASTRO!A182</f>
        <v>0</v>
      </c>
      <c r="B218" s="160">
        <f>CADASTRO!B182</f>
        <v>0</v>
      </c>
      <c r="C218" s="161">
        <f>CADASTRO!D182</f>
        <v>0</v>
      </c>
      <c r="D218" s="161">
        <f>C218+SUMIFS(ENTRADAS!$D:$D,ENTRADAS!$B:$B,$B218,ENTRADAS!$I:$I,C$40)-SUMIFS(SAÍDAS!$D:$D,SAÍDAS!$B:$B,$B218,SAÍDAS!$H:$H,C$40)+SUMIFS(AJUSTE!$D:$D,AJUSTE!$B:$B,$B218,AJUSTE!$H:$H,C$40)</f>
        <v>0</v>
      </c>
      <c r="E218" s="161">
        <f>D218+SUMIFS(ENTRADAS!$D:$D,ENTRADAS!$B:$B,$B218,ENTRADAS!$I:$I,D$40)-SUMIFS(SAÍDAS!$D:$D,SAÍDAS!$B:$B,$B218,SAÍDAS!$H:$H,D$40)+SUMIFS(AJUSTE!$D:$D,AJUSTE!$B:$B,$B218,AJUSTE!$H:$H,D$40)</f>
        <v>0</v>
      </c>
      <c r="F218" s="161">
        <f>E218+SUMIFS(ENTRADAS!$D:$D,ENTRADAS!$B:$B,$B218,ENTRADAS!$I:$I,E$40)-SUMIFS(SAÍDAS!$D:$D,SAÍDAS!$B:$B,$B218,SAÍDAS!$H:$H,E$40)+SUMIFS(AJUSTE!$D:$D,AJUSTE!$B:$B,$B218,AJUSTE!$H:$H,E$40)</f>
        <v>0</v>
      </c>
      <c r="G218" s="161">
        <f>F218+SUMIFS(ENTRADAS!$D:$D,ENTRADAS!$B:$B,$B218,ENTRADAS!$I:$I,F$40)-SUMIFS(SAÍDAS!$D:$D,SAÍDAS!$B:$B,$B218,SAÍDAS!$H:$H,F$40)+SUMIFS(AJUSTE!$D:$D,AJUSTE!$B:$B,$B218,AJUSTE!$H:$H,F$40)</f>
        <v>0</v>
      </c>
      <c r="H218" s="161">
        <f>G218+SUMIFS(ENTRADAS!$D:$D,ENTRADAS!$B:$B,$B218,ENTRADAS!$I:$I,G$40)-SUMIFS(SAÍDAS!$D:$D,SAÍDAS!$B:$B,$B218,SAÍDAS!$H:$H,G$40)+SUMIFS(AJUSTE!$D:$D,AJUSTE!$B:$B,$B218,AJUSTE!$H:$H,G$40)</f>
        <v>0</v>
      </c>
      <c r="I218" s="161">
        <f>H218+SUMIFS(ENTRADAS!$D:$D,ENTRADAS!$B:$B,$B218,ENTRADAS!$I:$I,H$40)-SUMIFS(SAÍDAS!$D:$D,SAÍDAS!$B:$B,$B218,SAÍDAS!$H:$H,H$40)+SUMIFS(AJUSTE!$D:$D,AJUSTE!$B:$B,$B218,AJUSTE!$H:$H,H$40)</f>
        <v>0</v>
      </c>
      <c r="J218" s="161">
        <f>I218+SUMIFS(ENTRADAS!$D:$D,ENTRADAS!$B:$B,$B218,ENTRADAS!$I:$I,I$40)-SUMIFS(SAÍDAS!$D:$D,SAÍDAS!$B:$B,$B218,SAÍDAS!$H:$H,I$40)+SUMIFS(AJUSTE!$D:$D,AJUSTE!$B:$B,$B218,AJUSTE!$H:$H,I$40)</f>
        <v>0</v>
      </c>
      <c r="K218" s="161">
        <f>J218+SUMIFS(ENTRADAS!$D:$D,ENTRADAS!$B:$B,$B218,ENTRADAS!$I:$I,J$40)-SUMIFS(SAÍDAS!$D:$D,SAÍDAS!$B:$B,$B218,SAÍDAS!$H:$H,J$40)+SUMIFS(AJUSTE!$D:$D,AJUSTE!$B:$B,$B218,AJUSTE!$H:$H,J$40)</f>
        <v>0</v>
      </c>
      <c r="L218" s="161">
        <f>K218+SUMIFS(ENTRADAS!$D:$D,ENTRADAS!$B:$B,$B218,ENTRADAS!$I:$I,K$40)-SUMIFS(SAÍDAS!$D:$D,SAÍDAS!$B:$B,$B218,SAÍDAS!$H:$H,K$40)+SUMIFS(AJUSTE!$D:$D,AJUSTE!$B:$B,$B218,AJUSTE!$H:$H,K$40)</f>
        <v>0</v>
      </c>
      <c r="M218" s="161">
        <f>L218+SUMIFS(ENTRADAS!$D:$D,ENTRADAS!$B:$B,$B218,ENTRADAS!$I:$I,L$40)-SUMIFS(SAÍDAS!$D:$D,SAÍDAS!$B:$B,$B218,SAÍDAS!$H:$H,L$40)+SUMIFS(AJUSTE!$D:$D,AJUSTE!$B:$B,$B218,AJUSTE!$H:$H,L$40)</f>
        <v>0</v>
      </c>
      <c r="N218" s="161">
        <f>M218+SUMIFS(ENTRADAS!$D:$D,ENTRADAS!$B:$B,$B218,ENTRADAS!$I:$I,M$40)-SUMIFS(SAÍDAS!$D:$D,SAÍDAS!$B:$B,$B218,SAÍDAS!$H:$H,M$40)+SUMIFS(AJUSTE!$D:$D,AJUSTE!$B:$B,$B218,AJUSTE!$H:$H,M$40)</f>
        <v>0</v>
      </c>
      <c r="P218" s="160">
        <f>CADASTRO!A182</f>
        <v>0</v>
      </c>
      <c r="Q218" s="160">
        <f>CADASTRO!B182</f>
        <v>0</v>
      </c>
      <c r="R218" s="161">
        <f ca="1">IF(R$39&gt;=$AD$39,0,SUMIFS(SAÍDAS!$D:$D,SAÍDAS!$B:$B,Base!$Q218,SAÍDAS!$H:$H,Base!R$40))</f>
        <v>0</v>
      </c>
      <c r="S218" s="161">
        <f ca="1">IF(S$39&gt;=$AD$39,0,SUMIFS(SAÍDAS!$D:$D,SAÍDAS!$B:$B,Base!$Q218,SAÍDAS!$H:$H,Base!S$40))</f>
        <v>0</v>
      </c>
      <c r="T218" s="161">
        <f ca="1">IF(T$39&gt;=$AD$39,0,SUMIFS(SAÍDAS!$D:$D,SAÍDAS!$B:$B,Base!$Q218,SAÍDAS!$H:$H,Base!T$40))</f>
        <v>0</v>
      </c>
      <c r="U218" s="161">
        <f ca="1">IF(U$39&gt;=$AD$39,0,SUMIFS(SAÍDAS!$D:$D,SAÍDAS!$B:$B,Base!$Q218,SAÍDAS!$H:$H,Base!U$40))</f>
        <v>0</v>
      </c>
      <c r="V218" s="161">
        <f ca="1">IF(V$39&gt;=$AD$39,0,SUMIFS(SAÍDAS!$D:$D,SAÍDAS!$B:$B,Base!$Q218,SAÍDAS!$H:$H,Base!V$40))</f>
        <v>0</v>
      </c>
      <c r="W218" s="161">
        <f ca="1">IF(W$39&gt;=$AD$39,0,SUMIFS(SAÍDAS!$D:$D,SAÍDAS!$B:$B,Base!$Q218,SAÍDAS!$H:$H,Base!W$40))</f>
        <v>0</v>
      </c>
      <c r="X218" s="161">
        <f ca="1">IF(X$39&gt;=$AD$39,0,SUMIFS(SAÍDAS!$D:$D,SAÍDAS!$B:$B,Base!$Q218,SAÍDAS!$H:$H,Base!X$40))</f>
        <v>0</v>
      </c>
      <c r="Y218" s="161">
        <f ca="1">IF(Y$39&gt;=$AD$39,0,SUMIFS(SAÍDAS!$D:$D,SAÍDAS!$B:$B,Base!$Q218,SAÍDAS!$H:$H,Base!Y$40))</f>
        <v>0</v>
      </c>
      <c r="Z218" s="161">
        <f ca="1">IF(Z$39&gt;=$AD$39,0,SUMIFS(SAÍDAS!$D:$D,SAÍDAS!$B:$B,Base!$Q218,SAÍDAS!$H:$H,Base!Z$40))</f>
        <v>0</v>
      </c>
      <c r="AA218" s="161">
        <f ca="1">IF(AA$39&gt;=$AD$39,0,SUMIFS(SAÍDAS!$D:$D,SAÍDAS!$B:$B,Base!$Q218,SAÍDAS!$H:$H,Base!AA$40))</f>
        <v>0</v>
      </c>
      <c r="AB218" s="161">
        <f ca="1">IF(AB$39&gt;=$AD$39,0,SUMIFS(SAÍDAS!$D:$D,SAÍDAS!$B:$B,Base!$Q218,SAÍDAS!$H:$H,Base!AB$40))</f>
        <v>0</v>
      </c>
      <c r="AC218" s="161">
        <f ca="1">IF(AC$39&gt;=$AD$39,0,SUMIFS(SAÍDAS!$D:$D,SAÍDAS!$B:$B,Base!$Q218,SAÍDAS!$H:$H,Base!AC$40))</f>
        <v>0</v>
      </c>
      <c r="AD218" s="160">
        <f t="shared" ca="1" si="10"/>
        <v>0</v>
      </c>
    </row>
    <row r="219" spans="1:30" x14ac:dyDescent="0.25">
      <c r="A219" s="160">
        <f>CADASTRO!A183</f>
        <v>0</v>
      </c>
      <c r="B219" s="160">
        <f>CADASTRO!B183</f>
        <v>0</v>
      </c>
      <c r="C219" s="161">
        <f>CADASTRO!D183</f>
        <v>0</v>
      </c>
      <c r="D219" s="161">
        <f>C219+SUMIFS(ENTRADAS!$D:$D,ENTRADAS!$B:$B,$B219,ENTRADAS!$I:$I,C$40)-SUMIFS(SAÍDAS!$D:$D,SAÍDAS!$B:$B,$B219,SAÍDAS!$H:$H,C$40)+SUMIFS(AJUSTE!$D:$D,AJUSTE!$B:$B,$B219,AJUSTE!$H:$H,C$40)</f>
        <v>0</v>
      </c>
      <c r="E219" s="161">
        <f>D219+SUMIFS(ENTRADAS!$D:$D,ENTRADAS!$B:$B,$B219,ENTRADAS!$I:$I,D$40)-SUMIFS(SAÍDAS!$D:$D,SAÍDAS!$B:$B,$B219,SAÍDAS!$H:$H,D$40)+SUMIFS(AJUSTE!$D:$D,AJUSTE!$B:$B,$B219,AJUSTE!$H:$H,D$40)</f>
        <v>0</v>
      </c>
      <c r="F219" s="161">
        <f>E219+SUMIFS(ENTRADAS!$D:$D,ENTRADAS!$B:$B,$B219,ENTRADAS!$I:$I,E$40)-SUMIFS(SAÍDAS!$D:$D,SAÍDAS!$B:$B,$B219,SAÍDAS!$H:$H,E$40)+SUMIFS(AJUSTE!$D:$D,AJUSTE!$B:$B,$B219,AJUSTE!$H:$H,E$40)</f>
        <v>0</v>
      </c>
      <c r="G219" s="161">
        <f>F219+SUMIFS(ENTRADAS!$D:$D,ENTRADAS!$B:$B,$B219,ENTRADAS!$I:$I,F$40)-SUMIFS(SAÍDAS!$D:$D,SAÍDAS!$B:$B,$B219,SAÍDAS!$H:$H,F$40)+SUMIFS(AJUSTE!$D:$D,AJUSTE!$B:$B,$B219,AJUSTE!$H:$H,F$40)</f>
        <v>0</v>
      </c>
      <c r="H219" s="161">
        <f>G219+SUMIFS(ENTRADAS!$D:$D,ENTRADAS!$B:$B,$B219,ENTRADAS!$I:$I,G$40)-SUMIFS(SAÍDAS!$D:$D,SAÍDAS!$B:$B,$B219,SAÍDAS!$H:$H,G$40)+SUMIFS(AJUSTE!$D:$D,AJUSTE!$B:$B,$B219,AJUSTE!$H:$H,G$40)</f>
        <v>0</v>
      </c>
      <c r="I219" s="161">
        <f>H219+SUMIFS(ENTRADAS!$D:$D,ENTRADAS!$B:$B,$B219,ENTRADAS!$I:$I,H$40)-SUMIFS(SAÍDAS!$D:$D,SAÍDAS!$B:$B,$B219,SAÍDAS!$H:$H,H$40)+SUMIFS(AJUSTE!$D:$D,AJUSTE!$B:$B,$B219,AJUSTE!$H:$H,H$40)</f>
        <v>0</v>
      </c>
      <c r="J219" s="161">
        <f>I219+SUMIFS(ENTRADAS!$D:$D,ENTRADAS!$B:$B,$B219,ENTRADAS!$I:$I,I$40)-SUMIFS(SAÍDAS!$D:$D,SAÍDAS!$B:$B,$B219,SAÍDAS!$H:$H,I$40)+SUMIFS(AJUSTE!$D:$D,AJUSTE!$B:$B,$B219,AJUSTE!$H:$H,I$40)</f>
        <v>0</v>
      </c>
      <c r="K219" s="161">
        <f>J219+SUMIFS(ENTRADAS!$D:$D,ENTRADAS!$B:$B,$B219,ENTRADAS!$I:$I,J$40)-SUMIFS(SAÍDAS!$D:$D,SAÍDAS!$B:$B,$B219,SAÍDAS!$H:$H,J$40)+SUMIFS(AJUSTE!$D:$D,AJUSTE!$B:$B,$B219,AJUSTE!$H:$H,J$40)</f>
        <v>0</v>
      </c>
      <c r="L219" s="161">
        <f>K219+SUMIFS(ENTRADAS!$D:$D,ENTRADAS!$B:$B,$B219,ENTRADAS!$I:$I,K$40)-SUMIFS(SAÍDAS!$D:$D,SAÍDAS!$B:$B,$B219,SAÍDAS!$H:$H,K$40)+SUMIFS(AJUSTE!$D:$D,AJUSTE!$B:$B,$B219,AJUSTE!$H:$H,K$40)</f>
        <v>0</v>
      </c>
      <c r="M219" s="161">
        <f>L219+SUMIFS(ENTRADAS!$D:$D,ENTRADAS!$B:$B,$B219,ENTRADAS!$I:$I,L$40)-SUMIFS(SAÍDAS!$D:$D,SAÍDAS!$B:$B,$B219,SAÍDAS!$H:$H,L$40)+SUMIFS(AJUSTE!$D:$D,AJUSTE!$B:$B,$B219,AJUSTE!$H:$H,L$40)</f>
        <v>0</v>
      </c>
      <c r="N219" s="161">
        <f>M219+SUMIFS(ENTRADAS!$D:$D,ENTRADAS!$B:$B,$B219,ENTRADAS!$I:$I,M$40)-SUMIFS(SAÍDAS!$D:$D,SAÍDAS!$B:$B,$B219,SAÍDAS!$H:$H,M$40)+SUMIFS(AJUSTE!$D:$D,AJUSTE!$B:$B,$B219,AJUSTE!$H:$H,M$40)</f>
        <v>0</v>
      </c>
      <c r="P219" s="160">
        <f>CADASTRO!A183</f>
        <v>0</v>
      </c>
      <c r="Q219" s="160">
        <f>CADASTRO!B183</f>
        <v>0</v>
      </c>
      <c r="R219" s="161">
        <f ca="1">IF(R$39&gt;=$AD$39,0,SUMIFS(SAÍDAS!$D:$D,SAÍDAS!$B:$B,Base!$Q219,SAÍDAS!$H:$H,Base!R$40))</f>
        <v>0</v>
      </c>
      <c r="S219" s="161">
        <f ca="1">IF(S$39&gt;=$AD$39,0,SUMIFS(SAÍDAS!$D:$D,SAÍDAS!$B:$B,Base!$Q219,SAÍDAS!$H:$H,Base!S$40))</f>
        <v>0</v>
      </c>
      <c r="T219" s="161">
        <f ca="1">IF(T$39&gt;=$AD$39,0,SUMIFS(SAÍDAS!$D:$D,SAÍDAS!$B:$B,Base!$Q219,SAÍDAS!$H:$H,Base!T$40))</f>
        <v>0</v>
      </c>
      <c r="U219" s="161">
        <f ca="1">IF(U$39&gt;=$AD$39,0,SUMIFS(SAÍDAS!$D:$D,SAÍDAS!$B:$B,Base!$Q219,SAÍDAS!$H:$H,Base!U$40))</f>
        <v>0</v>
      </c>
      <c r="V219" s="161">
        <f ca="1">IF(V$39&gt;=$AD$39,0,SUMIFS(SAÍDAS!$D:$D,SAÍDAS!$B:$B,Base!$Q219,SAÍDAS!$H:$H,Base!V$40))</f>
        <v>0</v>
      </c>
      <c r="W219" s="161">
        <f ca="1">IF(W$39&gt;=$AD$39,0,SUMIFS(SAÍDAS!$D:$D,SAÍDAS!$B:$B,Base!$Q219,SAÍDAS!$H:$H,Base!W$40))</f>
        <v>0</v>
      </c>
      <c r="X219" s="161">
        <f ca="1">IF(X$39&gt;=$AD$39,0,SUMIFS(SAÍDAS!$D:$D,SAÍDAS!$B:$B,Base!$Q219,SAÍDAS!$H:$H,Base!X$40))</f>
        <v>0</v>
      </c>
      <c r="Y219" s="161">
        <f ca="1">IF(Y$39&gt;=$AD$39,0,SUMIFS(SAÍDAS!$D:$D,SAÍDAS!$B:$B,Base!$Q219,SAÍDAS!$H:$H,Base!Y$40))</f>
        <v>0</v>
      </c>
      <c r="Z219" s="161">
        <f ca="1">IF(Z$39&gt;=$AD$39,0,SUMIFS(SAÍDAS!$D:$D,SAÍDAS!$B:$B,Base!$Q219,SAÍDAS!$H:$H,Base!Z$40))</f>
        <v>0</v>
      </c>
      <c r="AA219" s="161">
        <f ca="1">IF(AA$39&gt;=$AD$39,0,SUMIFS(SAÍDAS!$D:$D,SAÍDAS!$B:$B,Base!$Q219,SAÍDAS!$H:$H,Base!AA$40))</f>
        <v>0</v>
      </c>
      <c r="AB219" s="161">
        <f ca="1">IF(AB$39&gt;=$AD$39,0,SUMIFS(SAÍDAS!$D:$D,SAÍDAS!$B:$B,Base!$Q219,SAÍDAS!$H:$H,Base!AB$40))</f>
        <v>0</v>
      </c>
      <c r="AC219" s="161">
        <f ca="1">IF(AC$39&gt;=$AD$39,0,SUMIFS(SAÍDAS!$D:$D,SAÍDAS!$B:$B,Base!$Q219,SAÍDAS!$H:$H,Base!AC$40))</f>
        <v>0</v>
      </c>
      <c r="AD219" s="160">
        <f t="shared" ca="1" si="10"/>
        <v>0</v>
      </c>
    </row>
    <row r="220" spans="1:30" x14ac:dyDescent="0.25">
      <c r="A220" s="160">
        <f>CADASTRO!A184</f>
        <v>0</v>
      </c>
      <c r="B220" s="160">
        <f>CADASTRO!B184</f>
        <v>0</v>
      </c>
      <c r="C220" s="161">
        <f>CADASTRO!D184</f>
        <v>0</v>
      </c>
      <c r="D220" s="161">
        <f>C220+SUMIFS(ENTRADAS!$D:$D,ENTRADAS!$B:$B,$B220,ENTRADAS!$I:$I,C$40)-SUMIFS(SAÍDAS!$D:$D,SAÍDAS!$B:$B,$B220,SAÍDAS!$H:$H,C$40)+SUMIFS(AJUSTE!$D:$D,AJUSTE!$B:$B,$B220,AJUSTE!$H:$H,C$40)</f>
        <v>0</v>
      </c>
      <c r="E220" s="161">
        <f>D220+SUMIFS(ENTRADAS!$D:$D,ENTRADAS!$B:$B,$B220,ENTRADAS!$I:$I,D$40)-SUMIFS(SAÍDAS!$D:$D,SAÍDAS!$B:$B,$B220,SAÍDAS!$H:$H,D$40)+SUMIFS(AJUSTE!$D:$D,AJUSTE!$B:$B,$B220,AJUSTE!$H:$H,D$40)</f>
        <v>0</v>
      </c>
      <c r="F220" s="161">
        <f>E220+SUMIFS(ENTRADAS!$D:$D,ENTRADAS!$B:$B,$B220,ENTRADAS!$I:$I,E$40)-SUMIFS(SAÍDAS!$D:$D,SAÍDAS!$B:$B,$B220,SAÍDAS!$H:$H,E$40)+SUMIFS(AJUSTE!$D:$D,AJUSTE!$B:$B,$B220,AJUSTE!$H:$H,E$40)</f>
        <v>0</v>
      </c>
      <c r="G220" s="161">
        <f>F220+SUMIFS(ENTRADAS!$D:$D,ENTRADAS!$B:$B,$B220,ENTRADAS!$I:$I,F$40)-SUMIFS(SAÍDAS!$D:$D,SAÍDAS!$B:$B,$B220,SAÍDAS!$H:$H,F$40)+SUMIFS(AJUSTE!$D:$D,AJUSTE!$B:$B,$B220,AJUSTE!$H:$H,F$40)</f>
        <v>0</v>
      </c>
      <c r="H220" s="161">
        <f>G220+SUMIFS(ENTRADAS!$D:$D,ENTRADAS!$B:$B,$B220,ENTRADAS!$I:$I,G$40)-SUMIFS(SAÍDAS!$D:$D,SAÍDAS!$B:$B,$B220,SAÍDAS!$H:$H,G$40)+SUMIFS(AJUSTE!$D:$D,AJUSTE!$B:$B,$B220,AJUSTE!$H:$H,G$40)</f>
        <v>0</v>
      </c>
      <c r="I220" s="161">
        <f>H220+SUMIFS(ENTRADAS!$D:$D,ENTRADAS!$B:$B,$B220,ENTRADAS!$I:$I,H$40)-SUMIFS(SAÍDAS!$D:$D,SAÍDAS!$B:$B,$B220,SAÍDAS!$H:$H,H$40)+SUMIFS(AJUSTE!$D:$D,AJUSTE!$B:$B,$B220,AJUSTE!$H:$H,H$40)</f>
        <v>0</v>
      </c>
      <c r="J220" s="161">
        <f>I220+SUMIFS(ENTRADAS!$D:$D,ENTRADAS!$B:$B,$B220,ENTRADAS!$I:$I,I$40)-SUMIFS(SAÍDAS!$D:$D,SAÍDAS!$B:$B,$B220,SAÍDAS!$H:$H,I$40)+SUMIFS(AJUSTE!$D:$D,AJUSTE!$B:$B,$B220,AJUSTE!$H:$H,I$40)</f>
        <v>0</v>
      </c>
      <c r="K220" s="161">
        <f>J220+SUMIFS(ENTRADAS!$D:$D,ENTRADAS!$B:$B,$B220,ENTRADAS!$I:$I,J$40)-SUMIFS(SAÍDAS!$D:$D,SAÍDAS!$B:$B,$B220,SAÍDAS!$H:$H,J$40)+SUMIFS(AJUSTE!$D:$D,AJUSTE!$B:$B,$B220,AJUSTE!$H:$H,J$40)</f>
        <v>0</v>
      </c>
      <c r="L220" s="161">
        <f>K220+SUMIFS(ENTRADAS!$D:$D,ENTRADAS!$B:$B,$B220,ENTRADAS!$I:$I,K$40)-SUMIFS(SAÍDAS!$D:$D,SAÍDAS!$B:$B,$B220,SAÍDAS!$H:$H,K$40)+SUMIFS(AJUSTE!$D:$D,AJUSTE!$B:$B,$B220,AJUSTE!$H:$H,K$40)</f>
        <v>0</v>
      </c>
      <c r="M220" s="161">
        <f>L220+SUMIFS(ENTRADAS!$D:$D,ENTRADAS!$B:$B,$B220,ENTRADAS!$I:$I,L$40)-SUMIFS(SAÍDAS!$D:$D,SAÍDAS!$B:$B,$B220,SAÍDAS!$H:$H,L$40)+SUMIFS(AJUSTE!$D:$D,AJUSTE!$B:$B,$B220,AJUSTE!$H:$H,L$40)</f>
        <v>0</v>
      </c>
      <c r="N220" s="161">
        <f>M220+SUMIFS(ENTRADAS!$D:$D,ENTRADAS!$B:$B,$B220,ENTRADAS!$I:$I,M$40)-SUMIFS(SAÍDAS!$D:$D,SAÍDAS!$B:$B,$B220,SAÍDAS!$H:$H,M$40)+SUMIFS(AJUSTE!$D:$D,AJUSTE!$B:$B,$B220,AJUSTE!$H:$H,M$40)</f>
        <v>0</v>
      </c>
      <c r="P220" s="160">
        <f>CADASTRO!A184</f>
        <v>0</v>
      </c>
      <c r="Q220" s="160">
        <f>CADASTRO!B184</f>
        <v>0</v>
      </c>
      <c r="R220" s="161">
        <f ca="1">IF(R$39&gt;=$AD$39,0,SUMIFS(SAÍDAS!$D:$D,SAÍDAS!$B:$B,Base!$Q220,SAÍDAS!$H:$H,Base!R$40))</f>
        <v>0</v>
      </c>
      <c r="S220" s="161">
        <f ca="1">IF(S$39&gt;=$AD$39,0,SUMIFS(SAÍDAS!$D:$D,SAÍDAS!$B:$B,Base!$Q220,SAÍDAS!$H:$H,Base!S$40))</f>
        <v>0</v>
      </c>
      <c r="T220" s="161">
        <f ca="1">IF(T$39&gt;=$AD$39,0,SUMIFS(SAÍDAS!$D:$D,SAÍDAS!$B:$B,Base!$Q220,SAÍDAS!$H:$H,Base!T$40))</f>
        <v>0</v>
      </c>
      <c r="U220" s="161">
        <f ca="1">IF(U$39&gt;=$AD$39,0,SUMIFS(SAÍDAS!$D:$D,SAÍDAS!$B:$B,Base!$Q220,SAÍDAS!$H:$H,Base!U$40))</f>
        <v>0</v>
      </c>
      <c r="V220" s="161">
        <f ca="1">IF(V$39&gt;=$AD$39,0,SUMIFS(SAÍDAS!$D:$D,SAÍDAS!$B:$B,Base!$Q220,SAÍDAS!$H:$H,Base!V$40))</f>
        <v>0</v>
      </c>
      <c r="W220" s="161">
        <f ca="1">IF(W$39&gt;=$AD$39,0,SUMIFS(SAÍDAS!$D:$D,SAÍDAS!$B:$B,Base!$Q220,SAÍDAS!$H:$H,Base!W$40))</f>
        <v>0</v>
      </c>
      <c r="X220" s="161">
        <f ca="1">IF(X$39&gt;=$AD$39,0,SUMIFS(SAÍDAS!$D:$D,SAÍDAS!$B:$B,Base!$Q220,SAÍDAS!$H:$H,Base!X$40))</f>
        <v>0</v>
      </c>
      <c r="Y220" s="161">
        <f ca="1">IF(Y$39&gt;=$AD$39,0,SUMIFS(SAÍDAS!$D:$D,SAÍDAS!$B:$B,Base!$Q220,SAÍDAS!$H:$H,Base!Y$40))</f>
        <v>0</v>
      </c>
      <c r="Z220" s="161">
        <f ca="1">IF(Z$39&gt;=$AD$39,0,SUMIFS(SAÍDAS!$D:$D,SAÍDAS!$B:$B,Base!$Q220,SAÍDAS!$H:$H,Base!Z$40))</f>
        <v>0</v>
      </c>
      <c r="AA220" s="161">
        <f ca="1">IF(AA$39&gt;=$AD$39,0,SUMIFS(SAÍDAS!$D:$D,SAÍDAS!$B:$B,Base!$Q220,SAÍDAS!$H:$H,Base!AA$40))</f>
        <v>0</v>
      </c>
      <c r="AB220" s="161">
        <f ca="1">IF(AB$39&gt;=$AD$39,0,SUMIFS(SAÍDAS!$D:$D,SAÍDAS!$B:$B,Base!$Q220,SAÍDAS!$H:$H,Base!AB$40))</f>
        <v>0</v>
      </c>
      <c r="AC220" s="161">
        <f ca="1">IF(AC$39&gt;=$AD$39,0,SUMIFS(SAÍDAS!$D:$D,SAÍDAS!$B:$B,Base!$Q220,SAÍDAS!$H:$H,Base!AC$40))</f>
        <v>0</v>
      </c>
      <c r="AD220" s="160">
        <f t="shared" ca="1" si="10"/>
        <v>0</v>
      </c>
    </row>
    <row r="221" spans="1:30" x14ac:dyDescent="0.25">
      <c r="A221" s="160">
        <f>CADASTRO!A185</f>
        <v>0</v>
      </c>
      <c r="B221" s="160">
        <f>CADASTRO!B185</f>
        <v>0</v>
      </c>
      <c r="C221" s="161">
        <f>CADASTRO!D185</f>
        <v>0</v>
      </c>
      <c r="D221" s="161">
        <f>C221+SUMIFS(ENTRADAS!$D:$D,ENTRADAS!$B:$B,$B221,ENTRADAS!$I:$I,C$40)-SUMIFS(SAÍDAS!$D:$D,SAÍDAS!$B:$B,$B221,SAÍDAS!$H:$H,C$40)+SUMIFS(AJUSTE!$D:$D,AJUSTE!$B:$B,$B221,AJUSTE!$H:$H,C$40)</f>
        <v>0</v>
      </c>
      <c r="E221" s="161">
        <f>D221+SUMIFS(ENTRADAS!$D:$D,ENTRADAS!$B:$B,$B221,ENTRADAS!$I:$I,D$40)-SUMIFS(SAÍDAS!$D:$D,SAÍDAS!$B:$B,$B221,SAÍDAS!$H:$H,D$40)+SUMIFS(AJUSTE!$D:$D,AJUSTE!$B:$B,$B221,AJUSTE!$H:$H,D$40)</f>
        <v>0</v>
      </c>
      <c r="F221" s="161">
        <f>E221+SUMIFS(ENTRADAS!$D:$D,ENTRADAS!$B:$B,$B221,ENTRADAS!$I:$I,E$40)-SUMIFS(SAÍDAS!$D:$D,SAÍDAS!$B:$B,$B221,SAÍDAS!$H:$H,E$40)+SUMIFS(AJUSTE!$D:$D,AJUSTE!$B:$B,$B221,AJUSTE!$H:$H,E$40)</f>
        <v>0</v>
      </c>
      <c r="G221" s="161">
        <f>F221+SUMIFS(ENTRADAS!$D:$D,ENTRADAS!$B:$B,$B221,ENTRADAS!$I:$I,F$40)-SUMIFS(SAÍDAS!$D:$D,SAÍDAS!$B:$B,$B221,SAÍDAS!$H:$H,F$40)+SUMIFS(AJUSTE!$D:$D,AJUSTE!$B:$B,$B221,AJUSTE!$H:$H,F$40)</f>
        <v>0</v>
      </c>
      <c r="H221" s="161">
        <f>G221+SUMIFS(ENTRADAS!$D:$D,ENTRADAS!$B:$B,$B221,ENTRADAS!$I:$I,G$40)-SUMIFS(SAÍDAS!$D:$D,SAÍDAS!$B:$B,$B221,SAÍDAS!$H:$H,G$40)+SUMIFS(AJUSTE!$D:$D,AJUSTE!$B:$B,$B221,AJUSTE!$H:$H,G$40)</f>
        <v>0</v>
      </c>
      <c r="I221" s="161">
        <f>H221+SUMIFS(ENTRADAS!$D:$D,ENTRADAS!$B:$B,$B221,ENTRADAS!$I:$I,H$40)-SUMIFS(SAÍDAS!$D:$D,SAÍDAS!$B:$B,$B221,SAÍDAS!$H:$H,H$40)+SUMIFS(AJUSTE!$D:$D,AJUSTE!$B:$B,$B221,AJUSTE!$H:$H,H$40)</f>
        <v>0</v>
      </c>
      <c r="J221" s="161">
        <f>I221+SUMIFS(ENTRADAS!$D:$D,ENTRADAS!$B:$B,$B221,ENTRADAS!$I:$I,I$40)-SUMIFS(SAÍDAS!$D:$D,SAÍDAS!$B:$B,$B221,SAÍDAS!$H:$H,I$40)+SUMIFS(AJUSTE!$D:$D,AJUSTE!$B:$B,$B221,AJUSTE!$H:$H,I$40)</f>
        <v>0</v>
      </c>
      <c r="K221" s="161">
        <f>J221+SUMIFS(ENTRADAS!$D:$D,ENTRADAS!$B:$B,$B221,ENTRADAS!$I:$I,J$40)-SUMIFS(SAÍDAS!$D:$D,SAÍDAS!$B:$B,$B221,SAÍDAS!$H:$H,J$40)+SUMIFS(AJUSTE!$D:$D,AJUSTE!$B:$B,$B221,AJUSTE!$H:$H,J$40)</f>
        <v>0</v>
      </c>
      <c r="L221" s="161">
        <f>K221+SUMIFS(ENTRADAS!$D:$D,ENTRADAS!$B:$B,$B221,ENTRADAS!$I:$I,K$40)-SUMIFS(SAÍDAS!$D:$D,SAÍDAS!$B:$B,$B221,SAÍDAS!$H:$H,K$40)+SUMIFS(AJUSTE!$D:$D,AJUSTE!$B:$B,$B221,AJUSTE!$H:$H,K$40)</f>
        <v>0</v>
      </c>
      <c r="M221" s="161">
        <f>L221+SUMIFS(ENTRADAS!$D:$D,ENTRADAS!$B:$B,$B221,ENTRADAS!$I:$I,L$40)-SUMIFS(SAÍDAS!$D:$D,SAÍDAS!$B:$B,$B221,SAÍDAS!$H:$H,L$40)+SUMIFS(AJUSTE!$D:$D,AJUSTE!$B:$B,$B221,AJUSTE!$H:$H,L$40)</f>
        <v>0</v>
      </c>
      <c r="N221" s="161">
        <f>M221+SUMIFS(ENTRADAS!$D:$D,ENTRADAS!$B:$B,$B221,ENTRADAS!$I:$I,M$40)-SUMIFS(SAÍDAS!$D:$D,SAÍDAS!$B:$B,$B221,SAÍDAS!$H:$H,M$40)+SUMIFS(AJUSTE!$D:$D,AJUSTE!$B:$B,$B221,AJUSTE!$H:$H,M$40)</f>
        <v>0</v>
      </c>
      <c r="P221" s="160">
        <f>CADASTRO!A185</f>
        <v>0</v>
      </c>
      <c r="Q221" s="160">
        <f>CADASTRO!B185</f>
        <v>0</v>
      </c>
      <c r="R221" s="161">
        <f ca="1">IF(R$39&gt;=$AD$39,0,SUMIFS(SAÍDAS!$D:$D,SAÍDAS!$B:$B,Base!$Q221,SAÍDAS!$H:$H,Base!R$40))</f>
        <v>0</v>
      </c>
      <c r="S221" s="161">
        <f ca="1">IF(S$39&gt;=$AD$39,0,SUMIFS(SAÍDAS!$D:$D,SAÍDAS!$B:$B,Base!$Q221,SAÍDAS!$H:$H,Base!S$40))</f>
        <v>0</v>
      </c>
      <c r="T221" s="161">
        <f ca="1">IF(T$39&gt;=$AD$39,0,SUMIFS(SAÍDAS!$D:$D,SAÍDAS!$B:$B,Base!$Q221,SAÍDAS!$H:$H,Base!T$40))</f>
        <v>0</v>
      </c>
      <c r="U221" s="161">
        <f ca="1">IF(U$39&gt;=$AD$39,0,SUMIFS(SAÍDAS!$D:$D,SAÍDAS!$B:$B,Base!$Q221,SAÍDAS!$H:$H,Base!U$40))</f>
        <v>0</v>
      </c>
      <c r="V221" s="161">
        <f ca="1">IF(V$39&gt;=$AD$39,0,SUMIFS(SAÍDAS!$D:$D,SAÍDAS!$B:$B,Base!$Q221,SAÍDAS!$H:$H,Base!V$40))</f>
        <v>0</v>
      </c>
      <c r="W221" s="161">
        <f ca="1">IF(W$39&gt;=$AD$39,0,SUMIFS(SAÍDAS!$D:$D,SAÍDAS!$B:$B,Base!$Q221,SAÍDAS!$H:$H,Base!W$40))</f>
        <v>0</v>
      </c>
      <c r="X221" s="161">
        <f ca="1">IF(X$39&gt;=$AD$39,0,SUMIFS(SAÍDAS!$D:$D,SAÍDAS!$B:$B,Base!$Q221,SAÍDAS!$H:$H,Base!X$40))</f>
        <v>0</v>
      </c>
      <c r="Y221" s="161">
        <f ca="1">IF(Y$39&gt;=$AD$39,0,SUMIFS(SAÍDAS!$D:$D,SAÍDAS!$B:$B,Base!$Q221,SAÍDAS!$H:$H,Base!Y$40))</f>
        <v>0</v>
      </c>
      <c r="Z221" s="161">
        <f ca="1">IF(Z$39&gt;=$AD$39,0,SUMIFS(SAÍDAS!$D:$D,SAÍDAS!$B:$B,Base!$Q221,SAÍDAS!$H:$H,Base!Z$40))</f>
        <v>0</v>
      </c>
      <c r="AA221" s="161">
        <f ca="1">IF(AA$39&gt;=$AD$39,0,SUMIFS(SAÍDAS!$D:$D,SAÍDAS!$B:$B,Base!$Q221,SAÍDAS!$H:$H,Base!AA$40))</f>
        <v>0</v>
      </c>
      <c r="AB221" s="161">
        <f ca="1">IF(AB$39&gt;=$AD$39,0,SUMIFS(SAÍDAS!$D:$D,SAÍDAS!$B:$B,Base!$Q221,SAÍDAS!$H:$H,Base!AB$40))</f>
        <v>0</v>
      </c>
      <c r="AC221" s="161">
        <f ca="1">IF(AC$39&gt;=$AD$39,0,SUMIFS(SAÍDAS!$D:$D,SAÍDAS!$B:$B,Base!$Q221,SAÍDAS!$H:$H,Base!AC$40))</f>
        <v>0</v>
      </c>
      <c r="AD221" s="160">
        <f t="shared" ca="1" si="10"/>
        <v>0</v>
      </c>
    </row>
    <row r="222" spans="1:30" x14ac:dyDescent="0.25">
      <c r="A222" s="160">
        <f>CADASTRO!A186</f>
        <v>0</v>
      </c>
      <c r="B222" s="160">
        <f>CADASTRO!B186</f>
        <v>0</v>
      </c>
      <c r="C222" s="161">
        <f>CADASTRO!D186</f>
        <v>0</v>
      </c>
      <c r="D222" s="161">
        <f>C222+SUMIFS(ENTRADAS!$D:$D,ENTRADAS!$B:$B,$B222,ENTRADAS!$I:$I,C$40)-SUMIFS(SAÍDAS!$D:$D,SAÍDAS!$B:$B,$B222,SAÍDAS!$H:$H,C$40)+SUMIFS(AJUSTE!$D:$D,AJUSTE!$B:$B,$B222,AJUSTE!$H:$H,C$40)</f>
        <v>0</v>
      </c>
      <c r="E222" s="161">
        <f>D222+SUMIFS(ENTRADAS!$D:$D,ENTRADAS!$B:$B,$B222,ENTRADAS!$I:$I,D$40)-SUMIFS(SAÍDAS!$D:$D,SAÍDAS!$B:$B,$B222,SAÍDAS!$H:$H,D$40)+SUMIFS(AJUSTE!$D:$D,AJUSTE!$B:$B,$B222,AJUSTE!$H:$H,D$40)</f>
        <v>0</v>
      </c>
      <c r="F222" s="161">
        <f>E222+SUMIFS(ENTRADAS!$D:$D,ENTRADAS!$B:$B,$B222,ENTRADAS!$I:$I,E$40)-SUMIFS(SAÍDAS!$D:$D,SAÍDAS!$B:$B,$B222,SAÍDAS!$H:$H,E$40)+SUMIFS(AJUSTE!$D:$D,AJUSTE!$B:$B,$B222,AJUSTE!$H:$H,E$40)</f>
        <v>0</v>
      </c>
      <c r="G222" s="161">
        <f>F222+SUMIFS(ENTRADAS!$D:$D,ENTRADAS!$B:$B,$B222,ENTRADAS!$I:$I,F$40)-SUMIFS(SAÍDAS!$D:$D,SAÍDAS!$B:$B,$B222,SAÍDAS!$H:$H,F$40)+SUMIFS(AJUSTE!$D:$D,AJUSTE!$B:$B,$B222,AJUSTE!$H:$H,F$40)</f>
        <v>0</v>
      </c>
      <c r="H222" s="161">
        <f>G222+SUMIFS(ENTRADAS!$D:$D,ENTRADAS!$B:$B,$B222,ENTRADAS!$I:$I,G$40)-SUMIFS(SAÍDAS!$D:$D,SAÍDAS!$B:$B,$B222,SAÍDAS!$H:$H,G$40)+SUMIFS(AJUSTE!$D:$D,AJUSTE!$B:$B,$B222,AJUSTE!$H:$H,G$40)</f>
        <v>0</v>
      </c>
      <c r="I222" s="161">
        <f>H222+SUMIFS(ENTRADAS!$D:$D,ENTRADAS!$B:$B,$B222,ENTRADAS!$I:$I,H$40)-SUMIFS(SAÍDAS!$D:$D,SAÍDAS!$B:$B,$B222,SAÍDAS!$H:$H,H$40)+SUMIFS(AJUSTE!$D:$D,AJUSTE!$B:$B,$B222,AJUSTE!$H:$H,H$40)</f>
        <v>0</v>
      </c>
      <c r="J222" s="161">
        <f>I222+SUMIFS(ENTRADAS!$D:$D,ENTRADAS!$B:$B,$B222,ENTRADAS!$I:$I,I$40)-SUMIFS(SAÍDAS!$D:$D,SAÍDAS!$B:$B,$B222,SAÍDAS!$H:$H,I$40)+SUMIFS(AJUSTE!$D:$D,AJUSTE!$B:$B,$B222,AJUSTE!$H:$H,I$40)</f>
        <v>0</v>
      </c>
      <c r="K222" s="161">
        <f>J222+SUMIFS(ENTRADAS!$D:$D,ENTRADAS!$B:$B,$B222,ENTRADAS!$I:$I,J$40)-SUMIFS(SAÍDAS!$D:$D,SAÍDAS!$B:$B,$B222,SAÍDAS!$H:$H,J$40)+SUMIFS(AJUSTE!$D:$D,AJUSTE!$B:$B,$B222,AJUSTE!$H:$H,J$40)</f>
        <v>0</v>
      </c>
      <c r="L222" s="161">
        <f>K222+SUMIFS(ENTRADAS!$D:$D,ENTRADAS!$B:$B,$B222,ENTRADAS!$I:$I,K$40)-SUMIFS(SAÍDAS!$D:$D,SAÍDAS!$B:$B,$B222,SAÍDAS!$H:$H,K$40)+SUMIFS(AJUSTE!$D:$D,AJUSTE!$B:$B,$B222,AJUSTE!$H:$H,K$40)</f>
        <v>0</v>
      </c>
      <c r="M222" s="161">
        <f>L222+SUMIFS(ENTRADAS!$D:$D,ENTRADAS!$B:$B,$B222,ENTRADAS!$I:$I,L$40)-SUMIFS(SAÍDAS!$D:$D,SAÍDAS!$B:$B,$B222,SAÍDAS!$H:$H,L$40)+SUMIFS(AJUSTE!$D:$D,AJUSTE!$B:$B,$B222,AJUSTE!$H:$H,L$40)</f>
        <v>0</v>
      </c>
      <c r="N222" s="161">
        <f>M222+SUMIFS(ENTRADAS!$D:$D,ENTRADAS!$B:$B,$B222,ENTRADAS!$I:$I,M$40)-SUMIFS(SAÍDAS!$D:$D,SAÍDAS!$B:$B,$B222,SAÍDAS!$H:$H,M$40)+SUMIFS(AJUSTE!$D:$D,AJUSTE!$B:$B,$B222,AJUSTE!$H:$H,M$40)</f>
        <v>0</v>
      </c>
      <c r="P222" s="160">
        <f>CADASTRO!A186</f>
        <v>0</v>
      </c>
      <c r="Q222" s="160">
        <f>CADASTRO!B186</f>
        <v>0</v>
      </c>
      <c r="R222" s="161">
        <f ca="1">IF(R$39&gt;=$AD$39,0,SUMIFS(SAÍDAS!$D:$D,SAÍDAS!$B:$B,Base!$Q222,SAÍDAS!$H:$H,Base!R$40))</f>
        <v>0</v>
      </c>
      <c r="S222" s="161">
        <f ca="1">IF(S$39&gt;=$AD$39,0,SUMIFS(SAÍDAS!$D:$D,SAÍDAS!$B:$B,Base!$Q222,SAÍDAS!$H:$H,Base!S$40))</f>
        <v>0</v>
      </c>
      <c r="T222" s="161">
        <f ca="1">IF(T$39&gt;=$AD$39,0,SUMIFS(SAÍDAS!$D:$D,SAÍDAS!$B:$B,Base!$Q222,SAÍDAS!$H:$H,Base!T$40))</f>
        <v>0</v>
      </c>
      <c r="U222" s="161">
        <f ca="1">IF(U$39&gt;=$AD$39,0,SUMIFS(SAÍDAS!$D:$D,SAÍDAS!$B:$B,Base!$Q222,SAÍDAS!$H:$H,Base!U$40))</f>
        <v>0</v>
      </c>
      <c r="V222" s="161">
        <f ca="1">IF(V$39&gt;=$AD$39,0,SUMIFS(SAÍDAS!$D:$D,SAÍDAS!$B:$B,Base!$Q222,SAÍDAS!$H:$H,Base!V$40))</f>
        <v>0</v>
      </c>
      <c r="W222" s="161">
        <f ca="1">IF(W$39&gt;=$AD$39,0,SUMIFS(SAÍDAS!$D:$D,SAÍDAS!$B:$B,Base!$Q222,SAÍDAS!$H:$H,Base!W$40))</f>
        <v>0</v>
      </c>
      <c r="X222" s="161">
        <f ca="1">IF(X$39&gt;=$AD$39,0,SUMIFS(SAÍDAS!$D:$D,SAÍDAS!$B:$B,Base!$Q222,SAÍDAS!$H:$H,Base!X$40))</f>
        <v>0</v>
      </c>
      <c r="Y222" s="161">
        <f ca="1">IF(Y$39&gt;=$AD$39,0,SUMIFS(SAÍDAS!$D:$D,SAÍDAS!$B:$B,Base!$Q222,SAÍDAS!$H:$H,Base!Y$40))</f>
        <v>0</v>
      </c>
      <c r="Z222" s="161">
        <f ca="1">IF(Z$39&gt;=$AD$39,0,SUMIFS(SAÍDAS!$D:$D,SAÍDAS!$B:$B,Base!$Q222,SAÍDAS!$H:$H,Base!Z$40))</f>
        <v>0</v>
      </c>
      <c r="AA222" s="161">
        <f ca="1">IF(AA$39&gt;=$AD$39,0,SUMIFS(SAÍDAS!$D:$D,SAÍDAS!$B:$B,Base!$Q222,SAÍDAS!$H:$H,Base!AA$40))</f>
        <v>0</v>
      </c>
      <c r="AB222" s="161">
        <f ca="1">IF(AB$39&gt;=$AD$39,0,SUMIFS(SAÍDAS!$D:$D,SAÍDAS!$B:$B,Base!$Q222,SAÍDAS!$H:$H,Base!AB$40))</f>
        <v>0</v>
      </c>
      <c r="AC222" s="161">
        <f ca="1">IF(AC$39&gt;=$AD$39,0,SUMIFS(SAÍDAS!$D:$D,SAÍDAS!$B:$B,Base!$Q222,SAÍDAS!$H:$H,Base!AC$40))</f>
        <v>0</v>
      </c>
      <c r="AD222" s="160">
        <f t="shared" ca="1" si="10"/>
        <v>0</v>
      </c>
    </row>
    <row r="223" spans="1:30" x14ac:dyDescent="0.25">
      <c r="A223" s="160">
        <f>CADASTRO!A187</f>
        <v>0</v>
      </c>
      <c r="B223" s="160">
        <f>CADASTRO!B187</f>
        <v>0</v>
      </c>
      <c r="C223" s="161">
        <f>CADASTRO!D187</f>
        <v>0</v>
      </c>
      <c r="D223" s="161">
        <f>C223+SUMIFS(ENTRADAS!$D:$D,ENTRADAS!$B:$B,$B223,ENTRADAS!$I:$I,C$40)-SUMIFS(SAÍDAS!$D:$D,SAÍDAS!$B:$B,$B223,SAÍDAS!$H:$H,C$40)+SUMIFS(AJUSTE!$D:$D,AJUSTE!$B:$B,$B223,AJUSTE!$H:$H,C$40)</f>
        <v>0</v>
      </c>
      <c r="E223" s="161">
        <f>D223+SUMIFS(ENTRADAS!$D:$D,ENTRADAS!$B:$B,$B223,ENTRADAS!$I:$I,D$40)-SUMIFS(SAÍDAS!$D:$D,SAÍDAS!$B:$B,$B223,SAÍDAS!$H:$H,D$40)+SUMIFS(AJUSTE!$D:$D,AJUSTE!$B:$B,$B223,AJUSTE!$H:$H,D$40)</f>
        <v>0</v>
      </c>
      <c r="F223" s="161">
        <f>E223+SUMIFS(ENTRADAS!$D:$D,ENTRADAS!$B:$B,$B223,ENTRADAS!$I:$I,E$40)-SUMIFS(SAÍDAS!$D:$D,SAÍDAS!$B:$B,$B223,SAÍDAS!$H:$H,E$40)+SUMIFS(AJUSTE!$D:$D,AJUSTE!$B:$B,$B223,AJUSTE!$H:$H,E$40)</f>
        <v>0</v>
      </c>
      <c r="G223" s="161">
        <f>F223+SUMIFS(ENTRADAS!$D:$D,ENTRADAS!$B:$B,$B223,ENTRADAS!$I:$I,F$40)-SUMIFS(SAÍDAS!$D:$D,SAÍDAS!$B:$B,$B223,SAÍDAS!$H:$H,F$40)+SUMIFS(AJUSTE!$D:$D,AJUSTE!$B:$B,$B223,AJUSTE!$H:$H,F$40)</f>
        <v>0</v>
      </c>
      <c r="H223" s="161">
        <f>G223+SUMIFS(ENTRADAS!$D:$D,ENTRADAS!$B:$B,$B223,ENTRADAS!$I:$I,G$40)-SUMIFS(SAÍDAS!$D:$D,SAÍDAS!$B:$B,$B223,SAÍDAS!$H:$H,G$40)+SUMIFS(AJUSTE!$D:$D,AJUSTE!$B:$B,$B223,AJUSTE!$H:$H,G$40)</f>
        <v>0</v>
      </c>
      <c r="I223" s="161">
        <f>H223+SUMIFS(ENTRADAS!$D:$D,ENTRADAS!$B:$B,$B223,ENTRADAS!$I:$I,H$40)-SUMIFS(SAÍDAS!$D:$D,SAÍDAS!$B:$B,$B223,SAÍDAS!$H:$H,H$40)+SUMIFS(AJUSTE!$D:$D,AJUSTE!$B:$B,$B223,AJUSTE!$H:$H,H$40)</f>
        <v>0</v>
      </c>
      <c r="J223" s="161">
        <f>I223+SUMIFS(ENTRADAS!$D:$D,ENTRADAS!$B:$B,$B223,ENTRADAS!$I:$I,I$40)-SUMIFS(SAÍDAS!$D:$D,SAÍDAS!$B:$B,$B223,SAÍDAS!$H:$H,I$40)+SUMIFS(AJUSTE!$D:$D,AJUSTE!$B:$B,$B223,AJUSTE!$H:$H,I$40)</f>
        <v>0</v>
      </c>
      <c r="K223" s="161">
        <f>J223+SUMIFS(ENTRADAS!$D:$D,ENTRADAS!$B:$B,$B223,ENTRADAS!$I:$I,J$40)-SUMIFS(SAÍDAS!$D:$D,SAÍDAS!$B:$B,$B223,SAÍDAS!$H:$H,J$40)+SUMIFS(AJUSTE!$D:$D,AJUSTE!$B:$B,$B223,AJUSTE!$H:$H,J$40)</f>
        <v>0</v>
      </c>
      <c r="L223" s="161">
        <f>K223+SUMIFS(ENTRADAS!$D:$D,ENTRADAS!$B:$B,$B223,ENTRADAS!$I:$I,K$40)-SUMIFS(SAÍDAS!$D:$D,SAÍDAS!$B:$B,$B223,SAÍDAS!$H:$H,K$40)+SUMIFS(AJUSTE!$D:$D,AJUSTE!$B:$B,$B223,AJUSTE!$H:$H,K$40)</f>
        <v>0</v>
      </c>
      <c r="M223" s="161">
        <f>L223+SUMIFS(ENTRADAS!$D:$D,ENTRADAS!$B:$B,$B223,ENTRADAS!$I:$I,L$40)-SUMIFS(SAÍDAS!$D:$D,SAÍDAS!$B:$B,$B223,SAÍDAS!$H:$H,L$40)+SUMIFS(AJUSTE!$D:$D,AJUSTE!$B:$B,$B223,AJUSTE!$H:$H,L$40)</f>
        <v>0</v>
      </c>
      <c r="N223" s="161">
        <f>M223+SUMIFS(ENTRADAS!$D:$D,ENTRADAS!$B:$B,$B223,ENTRADAS!$I:$I,M$40)-SUMIFS(SAÍDAS!$D:$D,SAÍDAS!$B:$B,$B223,SAÍDAS!$H:$H,M$40)+SUMIFS(AJUSTE!$D:$D,AJUSTE!$B:$B,$B223,AJUSTE!$H:$H,M$40)</f>
        <v>0</v>
      </c>
      <c r="P223" s="160">
        <f>CADASTRO!A187</f>
        <v>0</v>
      </c>
      <c r="Q223" s="160">
        <f>CADASTRO!B187</f>
        <v>0</v>
      </c>
      <c r="R223" s="161">
        <f ca="1">IF(R$39&gt;=$AD$39,0,SUMIFS(SAÍDAS!$D:$D,SAÍDAS!$B:$B,Base!$Q223,SAÍDAS!$H:$H,Base!R$40))</f>
        <v>0</v>
      </c>
      <c r="S223" s="161">
        <f ca="1">IF(S$39&gt;=$AD$39,0,SUMIFS(SAÍDAS!$D:$D,SAÍDAS!$B:$B,Base!$Q223,SAÍDAS!$H:$H,Base!S$40))</f>
        <v>0</v>
      </c>
      <c r="T223" s="161">
        <f ca="1">IF(T$39&gt;=$AD$39,0,SUMIFS(SAÍDAS!$D:$D,SAÍDAS!$B:$B,Base!$Q223,SAÍDAS!$H:$H,Base!T$40))</f>
        <v>0</v>
      </c>
      <c r="U223" s="161">
        <f ca="1">IF(U$39&gt;=$AD$39,0,SUMIFS(SAÍDAS!$D:$D,SAÍDAS!$B:$B,Base!$Q223,SAÍDAS!$H:$H,Base!U$40))</f>
        <v>0</v>
      </c>
      <c r="V223" s="161">
        <f ca="1">IF(V$39&gt;=$AD$39,0,SUMIFS(SAÍDAS!$D:$D,SAÍDAS!$B:$B,Base!$Q223,SAÍDAS!$H:$H,Base!V$40))</f>
        <v>0</v>
      </c>
      <c r="W223" s="161">
        <f ca="1">IF(W$39&gt;=$AD$39,0,SUMIFS(SAÍDAS!$D:$D,SAÍDAS!$B:$B,Base!$Q223,SAÍDAS!$H:$H,Base!W$40))</f>
        <v>0</v>
      </c>
      <c r="X223" s="161">
        <f ca="1">IF(X$39&gt;=$AD$39,0,SUMIFS(SAÍDAS!$D:$D,SAÍDAS!$B:$B,Base!$Q223,SAÍDAS!$H:$H,Base!X$40))</f>
        <v>0</v>
      </c>
      <c r="Y223" s="161">
        <f ca="1">IF(Y$39&gt;=$AD$39,0,SUMIFS(SAÍDAS!$D:$D,SAÍDAS!$B:$B,Base!$Q223,SAÍDAS!$H:$H,Base!Y$40))</f>
        <v>0</v>
      </c>
      <c r="Z223" s="161">
        <f ca="1">IF(Z$39&gt;=$AD$39,0,SUMIFS(SAÍDAS!$D:$D,SAÍDAS!$B:$B,Base!$Q223,SAÍDAS!$H:$H,Base!Z$40))</f>
        <v>0</v>
      </c>
      <c r="AA223" s="161">
        <f ca="1">IF(AA$39&gt;=$AD$39,0,SUMIFS(SAÍDAS!$D:$D,SAÍDAS!$B:$B,Base!$Q223,SAÍDAS!$H:$H,Base!AA$40))</f>
        <v>0</v>
      </c>
      <c r="AB223" s="161">
        <f ca="1">IF(AB$39&gt;=$AD$39,0,SUMIFS(SAÍDAS!$D:$D,SAÍDAS!$B:$B,Base!$Q223,SAÍDAS!$H:$H,Base!AB$40))</f>
        <v>0</v>
      </c>
      <c r="AC223" s="161">
        <f ca="1">IF(AC$39&gt;=$AD$39,0,SUMIFS(SAÍDAS!$D:$D,SAÍDAS!$B:$B,Base!$Q223,SAÍDAS!$H:$H,Base!AC$40))</f>
        <v>0</v>
      </c>
      <c r="AD223" s="160">
        <f t="shared" ca="1" si="10"/>
        <v>0</v>
      </c>
    </row>
    <row r="224" spans="1:30" x14ac:dyDescent="0.25">
      <c r="A224" s="160">
        <f>CADASTRO!A188</f>
        <v>0</v>
      </c>
      <c r="B224" s="160">
        <f>CADASTRO!B188</f>
        <v>0</v>
      </c>
      <c r="C224" s="161">
        <f>CADASTRO!D188</f>
        <v>0</v>
      </c>
      <c r="D224" s="161">
        <f>C224+SUMIFS(ENTRADAS!$D:$D,ENTRADAS!$B:$B,$B224,ENTRADAS!$I:$I,C$40)-SUMIFS(SAÍDAS!$D:$D,SAÍDAS!$B:$B,$B224,SAÍDAS!$H:$H,C$40)+SUMIFS(AJUSTE!$D:$D,AJUSTE!$B:$B,$B224,AJUSTE!$H:$H,C$40)</f>
        <v>0</v>
      </c>
      <c r="E224" s="161">
        <f>D224+SUMIFS(ENTRADAS!$D:$D,ENTRADAS!$B:$B,$B224,ENTRADAS!$I:$I,D$40)-SUMIFS(SAÍDAS!$D:$D,SAÍDAS!$B:$B,$B224,SAÍDAS!$H:$H,D$40)+SUMIFS(AJUSTE!$D:$D,AJUSTE!$B:$B,$B224,AJUSTE!$H:$H,D$40)</f>
        <v>0</v>
      </c>
      <c r="F224" s="161">
        <f>E224+SUMIFS(ENTRADAS!$D:$D,ENTRADAS!$B:$B,$B224,ENTRADAS!$I:$I,E$40)-SUMIFS(SAÍDAS!$D:$D,SAÍDAS!$B:$B,$B224,SAÍDAS!$H:$H,E$40)+SUMIFS(AJUSTE!$D:$D,AJUSTE!$B:$B,$B224,AJUSTE!$H:$H,E$40)</f>
        <v>0</v>
      </c>
      <c r="G224" s="161">
        <f>F224+SUMIFS(ENTRADAS!$D:$D,ENTRADAS!$B:$B,$B224,ENTRADAS!$I:$I,F$40)-SUMIFS(SAÍDAS!$D:$D,SAÍDAS!$B:$B,$B224,SAÍDAS!$H:$H,F$40)+SUMIFS(AJUSTE!$D:$D,AJUSTE!$B:$B,$B224,AJUSTE!$H:$H,F$40)</f>
        <v>0</v>
      </c>
      <c r="H224" s="161">
        <f>G224+SUMIFS(ENTRADAS!$D:$D,ENTRADAS!$B:$B,$B224,ENTRADAS!$I:$I,G$40)-SUMIFS(SAÍDAS!$D:$D,SAÍDAS!$B:$B,$B224,SAÍDAS!$H:$H,G$40)+SUMIFS(AJUSTE!$D:$D,AJUSTE!$B:$B,$B224,AJUSTE!$H:$H,G$40)</f>
        <v>0</v>
      </c>
      <c r="I224" s="161">
        <f>H224+SUMIFS(ENTRADAS!$D:$D,ENTRADAS!$B:$B,$B224,ENTRADAS!$I:$I,H$40)-SUMIFS(SAÍDAS!$D:$D,SAÍDAS!$B:$B,$B224,SAÍDAS!$H:$H,H$40)+SUMIFS(AJUSTE!$D:$D,AJUSTE!$B:$B,$B224,AJUSTE!$H:$H,H$40)</f>
        <v>0</v>
      </c>
      <c r="J224" s="161">
        <f>I224+SUMIFS(ENTRADAS!$D:$D,ENTRADAS!$B:$B,$B224,ENTRADAS!$I:$I,I$40)-SUMIFS(SAÍDAS!$D:$D,SAÍDAS!$B:$B,$B224,SAÍDAS!$H:$H,I$40)+SUMIFS(AJUSTE!$D:$D,AJUSTE!$B:$B,$B224,AJUSTE!$H:$H,I$40)</f>
        <v>0</v>
      </c>
      <c r="K224" s="161">
        <f>J224+SUMIFS(ENTRADAS!$D:$D,ENTRADAS!$B:$B,$B224,ENTRADAS!$I:$I,J$40)-SUMIFS(SAÍDAS!$D:$D,SAÍDAS!$B:$B,$B224,SAÍDAS!$H:$H,J$40)+SUMIFS(AJUSTE!$D:$D,AJUSTE!$B:$B,$B224,AJUSTE!$H:$H,J$40)</f>
        <v>0</v>
      </c>
      <c r="L224" s="161">
        <f>K224+SUMIFS(ENTRADAS!$D:$D,ENTRADAS!$B:$B,$B224,ENTRADAS!$I:$I,K$40)-SUMIFS(SAÍDAS!$D:$D,SAÍDAS!$B:$B,$B224,SAÍDAS!$H:$H,K$40)+SUMIFS(AJUSTE!$D:$D,AJUSTE!$B:$B,$B224,AJUSTE!$H:$H,K$40)</f>
        <v>0</v>
      </c>
      <c r="M224" s="161">
        <f>L224+SUMIFS(ENTRADAS!$D:$D,ENTRADAS!$B:$B,$B224,ENTRADAS!$I:$I,L$40)-SUMIFS(SAÍDAS!$D:$D,SAÍDAS!$B:$B,$B224,SAÍDAS!$H:$H,L$40)+SUMIFS(AJUSTE!$D:$D,AJUSTE!$B:$B,$B224,AJUSTE!$H:$H,L$40)</f>
        <v>0</v>
      </c>
      <c r="N224" s="161">
        <f>M224+SUMIFS(ENTRADAS!$D:$D,ENTRADAS!$B:$B,$B224,ENTRADAS!$I:$I,M$40)-SUMIFS(SAÍDAS!$D:$D,SAÍDAS!$B:$B,$B224,SAÍDAS!$H:$H,M$40)+SUMIFS(AJUSTE!$D:$D,AJUSTE!$B:$B,$B224,AJUSTE!$H:$H,M$40)</f>
        <v>0</v>
      </c>
      <c r="P224" s="160">
        <f>CADASTRO!A188</f>
        <v>0</v>
      </c>
      <c r="Q224" s="160">
        <f>CADASTRO!B188</f>
        <v>0</v>
      </c>
      <c r="R224" s="161">
        <f ca="1">IF(R$39&gt;=$AD$39,0,SUMIFS(SAÍDAS!$D:$D,SAÍDAS!$B:$B,Base!$Q224,SAÍDAS!$H:$H,Base!R$40))</f>
        <v>0</v>
      </c>
      <c r="S224" s="161">
        <f ca="1">IF(S$39&gt;=$AD$39,0,SUMIFS(SAÍDAS!$D:$D,SAÍDAS!$B:$B,Base!$Q224,SAÍDAS!$H:$H,Base!S$40))</f>
        <v>0</v>
      </c>
      <c r="T224" s="161">
        <f ca="1">IF(T$39&gt;=$AD$39,0,SUMIFS(SAÍDAS!$D:$D,SAÍDAS!$B:$B,Base!$Q224,SAÍDAS!$H:$H,Base!T$40))</f>
        <v>0</v>
      </c>
      <c r="U224" s="161">
        <f ca="1">IF(U$39&gt;=$AD$39,0,SUMIFS(SAÍDAS!$D:$D,SAÍDAS!$B:$B,Base!$Q224,SAÍDAS!$H:$H,Base!U$40))</f>
        <v>0</v>
      </c>
      <c r="V224" s="161">
        <f ca="1">IF(V$39&gt;=$AD$39,0,SUMIFS(SAÍDAS!$D:$D,SAÍDAS!$B:$B,Base!$Q224,SAÍDAS!$H:$H,Base!V$40))</f>
        <v>0</v>
      </c>
      <c r="W224" s="161">
        <f ca="1">IF(W$39&gt;=$AD$39,0,SUMIFS(SAÍDAS!$D:$D,SAÍDAS!$B:$B,Base!$Q224,SAÍDAS!$H:$H,Base!W$40))</f>
        <v>0</v>
      </c>
      <c r="X224" s="161">
        <f ca="1">IF(X$39&gt;=$AD$39,0,SUMIFS(SAÍDAS!$D:$D,SAÍDAS!$B:$B,Base!$Q224,SAÍDAS!$H:$H,Base!X$40))</f>
        <v>0</v>
      </c>
      <c r="Y224" s="161">
        <f ca="1">IF(Y$39&gt;=$AD$39,0,SUMIFS(SAÍDAS!$D:$D,SAÍDAS!$B:$B,Base!$Q224,SAÍDAS!$H:$H,Base!Y$40))</f>
        <v>0</v>
      </c>
      <c r="Z224" s="161">
        <f ca="1">IF(Z$39&gt;=$AD$39,0,SUMIFS(SAÍDAS!$D:$D,SAÍDAS!$B:$B,Base!$Q224,SAÍDAS!$H:$H,Base!Z$40))</f>
        <v>0</v>
      </c>
      <c r="AA224" s="161">
        <f ca="1">IF(AA$39&gt;=$AD$39,0,SUMIFS(SAÍDAS!$D:$D,SAÍDAS!$B:$B,Base!$Q224,SAÍDAS!$H:$H,Base!AA$40))</f>
        <v>0</v>
      </c>
      <c r="AB224" s="161">
        <f ca="1">IF(AB$39&gt;=$AD$39,0,SUMIFS(SAÍDAS!$D:$D,SAÍDAS!$B:$B,Base!$Q224,SAÍDAS!$H:$H,Base!AB$40))</f>
        <v>0</v>
      </c>
      <c r="AC224" s="161">
        <f ca="1">IF(AC$39&gt;=$AD$39,0,SUMIFS(SAÍDAS!$D:$D,SAÍDAS!$B:$B,Base!$Q224,SAÍDAS!$H:$H,Base!AC$40))</f>
        <v>0</v>
      </c>
      <c r="AD224" s="160">
        <f t="shared" ca="1" si="10"/>
        <v>0</v>
      </c>
    </row>
    <row r="225" spans="1:30" x14ac:dyDescent="0.25">
      <c r="A225" s="160">
        <f>CADASTRO!A189</f>
        <v>0</v>
      </c>
      <c r="B225" s="160">
        <f>CADASTRO!B189</f>
        <v>0</v>
      </c>
      <c r="C225" s="161">
        <f>CADASTRO!D189</f>
        <v>0</v>
      </c>
      <c r="D225" s="161">
        <f>C225+SUMIFS(ENTRADAS!$D:$D,ENTRADAS!$B:$B,$B225,ENTRADAS!$I:$I,C$40)-SUMIFS(SAÍDAS!$D:$D,SAÍDAS!$B:$B,$B225,SAÍDAS!$H:$H,C$40)+SUMIFS(AJUSTE!$D:$D,AJUSTE!$B:$B,$B225,AJUSTE!$H:$H,C$40)</f>
        <v>0</v>
      </c>
      <c r="E225" s="161">
        <f>D225+SUMIFS(ENTRADAS!$D:$D,ENTRADAS!$B:$B,$B225,ENTRADAS!$I:$I,D$40)-SUMIFS(SAÍDAS!$D:$D,SAÍDAS!$B:$B,$B225,SAÍDAS!$H:$H,D$40)+SUMIFS(AJUSTE!$D:$D,AJUSTE!$B:$B,$B225,AJUSTE!$H:$H,D$40)</f>
        <v>0</v>
      </c>
      <c r="F225" s="161">
        <f>E225+SUMIFS(ENTRADAS!$D:$D,ENTRADAS!$B:$B,$B225,ENTRADAS!$I:$I,E$40)-SUMIFS(SAÍDAS!$D:$D,SAÍDAS!$B:$B,$B225,SAÍDAS!$H:$H,E$40)+SUMIFS(AJUSTE!$D:$D,AJUSTE!$B:$B,$B225,AJUSTE!$H:$H,E$40)</f>
        <v>0</v>
      </c>
      <c r="G225" s="161">
        <f>F225+SUMIFS(ENTRADAS!$D:$D,ENTRADAS!$B:$B,$B225,ENTRADAS!$I:$I,F$40)-SUMIFS(SAÍDAS!$D:$D,SAÍDAS!$B:$B,$B225,SAÍDAS!$H:$H,F$40)+SUMIFS(AJUSTE!$D:$D,AJUSTE!$B:$B,$B225,AJUSTE!$H:$H,F$40)</f>
        <v>0</v>
      </c>
      <c r="H225" s="161">
        <f>G225+SUMIFS(ENTRADAS!$D:$D,ENTRADAS!$B:$B,$B225,ENTRADAS!$I:$I,G$40)-SUMIFS(SAÍDAS!$D:$D,SAÍDAS!$B:$B,$B225,SAÍDAS!$H:$H,G$40)+SUMIFS(AJUSTE!$D:$D,AJUSTE!$B:$B,$B225,AJUSTE!$H:$H,G$40)</f>
        <v>0</v>
      </c>
      <c r="I225" s="161">
        <f>H225+SUMIFS(ENTRADAS!$D:$D,ENTRADAS!$B:$B,$B225,ENTRADAS!$I:$I,H$40)-SUMIFS(SAÍDAS!$D:$D,SAÍDAS!$B:$B,$B225,SAÍDAS!$H:$H,H$40)+SUMIFS(AJUSTE!$D:$D,AJUSTE!$B:$B,$B225,AJUSTE!$H:$H,H$40)</f>
        <v>0</v>
      </c>
      <c r="J225" s="161">
        <f>I225+SUMIFS(ENTRADAS!$D:$D,ENTRADAS!$B:$B,$B225,ENTRADAS!$I:$I,I$40)-SUMIFS(SAÍDAS!$D:$D,SAÍDAS!$B:$B,$B225,SAÍDAS!$H:$H,I$40)+SUMIFS(AJUSTE!$D:$D,AJUSTE!$B:$B,$B225,AJUSTE!$H:$H,I$40)</f>
        <v>0</v>
      </c>
      <c r="K225" s="161">
        <f>J225+SUMIFS(ENTRADAS!$D:$D,ENTRADAS!$B:$B,$B225,ENTRADAS!$I:$I,J$40)-SUMIFS(SAÍDAS!$D:$D,SAÍDAS!$B:$B,$B225,SAÍDAS!$H:$H,J$40)+SUMIFS(AJUSTE!$D:$D,AJUSTE!$B:$B,$B225,AJUSTE!$H:$H,J$40)</f>
        <v>0</v>
      </c>
      <c r="L225" s="161">
        <f>K225+SUMIFS(ENTRADAS!$D:$D,ENTRADAS!$B:$B,$B225,ENTRADAS!$I:$I,K$40)-SUMIFS(SAÍDAS!$D:$D,SAÍDAS!$B:$B,$B225,SAÍDAS!$H:$H,K$40)+SUMIFS(AJUSTE!$D:$D,AJUSTE!$B:$B,$B225,AJUSTE!$H:$H,K$40)</f>
        <v>0</v>
      </c>
      <c r="M225" s="161">
        <f>L225+SUMIFS(ENTRADAS!$D:$D,ENTRADAS!$B:$B,$B225,ENTRADAS!$I:$I,L$40)-SUMIFS(SAÍDAS!$D:$D,SAÍDAS!$B:$B,$B225,SAÍDAS!$H:$H,L$40)+SUMIFS(AJUSTE!$D:$D,AJUSTE!$B:$B,$B225,AJUSTE!$H:$H,L$40)</f>
        <v>0</v>
      </c>
      <c r="N225" s="161">
        <f>M225+SUMIFS(ENTRADAS!$D:$D,ENTRADAS!$B:$B,$B225,ENTRADAS!$I:$I,M$40)-SUMIFS(SAÍDAS!$D:$D,SAÍDAS!$B:$B,$B225,SAÍDAS!$H:$H,M$40)+SUMIFS(AJUSTE!$D:$D,AJUSTE!$B:$B,$B225,AJUSTE!$H:$H,M$40)</f>
        <v>0</v>
      </c>
      <c r="P225" s="160">
        <f>CADASTRO!A189</f>
        <v>0</v>
      </c>
      <c r="Q225" s="160">
        <f>CADASTRO!B189</f>
        <v>0</v>
      </c>
      <c r="R225" s="161">
        <f ca="1">IF(R$39&gt;=$AD$39,0,SUMIFS(SAÍDAS!$D:$D,SAÍDAS!$B:$B,Base!$Q225,SAÍDAS!$H:$H,Base!R$40))</f>
        <v>0</v>
      </c>
      <c r="S225" s="161">
        <f ca="1">IF(S$39&gt;=$AD$39,0,SUMIFS(SAÍDAS!$D:$D,SAÍDAS!$B:$B,Base!$Q225,SAÍDAS!$H:$H,Base!S$40))</f>
        <v>0</v>
      </c>
      <c r="T225" s="161">
        <f ca="1">IF(T$39&gt;=$AD$39,0,SUMIFS(SAÍDAS!$D:$D,SAÍDAS!$B:$B,Base!$Q225,SAÍDAS!$H:$H,Base!T$40))</f>
        <v>0</v>
      </c>
      <c r="U225" s="161">
        <f ca="1">IF(U$39&gt;=$AD$39,0,SUMIFS(SAÍDAS!$D:$D,SAÍDAS!$B:$B,Base!$Q225,SAÍDAS!$H:$H,Base!U$40))</f>
        <v>0</v>
      </c>
      <c r="V225" s="161">
        <f ca="1">IF(V$39&gt;=$AD$39,0,SUMIFS(SAÍDAS!$D:$D,SAÍDAS!$B:$B,Base!$Q225,SAÍDAS!$H:$H,Base!V$40))</f>
        <v>0</v>
      </c>
      <c r="W225" s="161">
        <f ca="1">IF(W$39&gt;=$AD$39,0,SUMIFS(SAÍDAS!$D:$D,SAÍDAS!$B:$B,Base!$Q225,SAÍDAS!$H:$H,Base!W$40))</f>
        <v>0</v>
      </c>
      <c r="X225" s="161">
        <f ca="1">IF(X$39&gt;=$AD$39,0,SUMIFS(SAÍDAS!$D:$D,SAÍDAS!$B:$B,Base!$Q225,SAÍDAS!$H:$H,Base!X$40))</f>
        <v>0</v>
      </c>
      <c r="Y225" s="161">
        <f ca="1">IF(Y$39&gt;=$AD$39,0,SUMIFS(SAÍDAS!$D:$D,SAÍDAS!$B:$B,Base!$Q225,SAÍDAS!$H:$H,Base!Y$40))</f>
        <v>0</v>
      </c>
      <c r="Z225" s="161">
        <f ca="1">IF(Z$39&gt;=$AD$39,0,SUMIFS(SAÍDAS!$D:$D,SAÍDAS!$B:$B,Base!$Q225,SAÍDAS!$H:$H,Base!Z$40))</f>
        <v>0</v>
      </c>
      <c r="AA225" s="161">
        <f ca="1">IF(AA$39&gt;=$AD$39,0,SUMIFS(SAÍDAS!$D:$D,SAÍDAS!$B:$B,Base!$Q225,SAÍDAS!$H:$H,Base!AA$40))</f>
        <v>0</v>
      </c>
      <c r="AB225" s="161">
        <f ca="1">IF(AB$39&gt;=$AD$39,0,SUMIFS(SAÍDAS!$D:$D,SAÍDAS!$B:$B,Base!$Q225,SAÍDAS!$H:$H,Base!AB$40))</f>
        <v>0</v>
      </c>
      <c r="AC225" s="161">
        <f ca="1">IF(AC$39&gt;=$AD$39,0,SUMIFS(SAÍDAS!$D:$D,SAÍDAS!$B:$B,Base!$Q225,SAÍDAS!$H:$H,Base!AC$40))</f>
        <v>0</v>
      </c>
      <c r="AD225" s="160">
        <f t="shared" ca="1" si="10"/>
        <v>0</v>
      </c>
    </row>
    <row r="226" spans="1:30" x14ac:dyDescent="0.25">
      <c r="A226" s="160">
        <f>CADASTRO!A190</f>
        <v>0</v>
      </c>
      <c r="B226" s="160">
        <f>CADASTRO!B190</f>
        <v>0</v>
      </c>
      <c r="C226" s="161">
        <f>CADASTRO!D190</f>
        <v>0</v>
      </c>
      <c r="D226" s="161">
        <f>C226+SUMIFS(ENTRADAS!$D:$D,ENTRADAS!$B:$B,$B226,ENTRADAS!$I:$I,C$40)-SUMIFS(SAÍDAS!$D:$D,SAÍDAS!$B:$B,$B226,SAÍDAS!$H:$H,C$40)+SUMIFS(AJUSTE!$D:$D,AJUSTE!$B:$B,$B226,AJUSTE!$H:$H,C$40)</f>
        <v>0</v>
      </c>
      <c r="E226" s="161">
        <f>D226+SUMIFS(ENTRADAS!$D:$D,ENTRADAS!$B:$B,$B226,ENTRADAS!$I:$I,D$40)-SUMIFS(SAÍDAS!$D:$D,SAÍDAS!$B:$B,$B226,SAÍDAS!$H:$H,D$40)+SUMIFS(AJUSTE!$D:$D,AJUSTE!$B:$B,$B226,AJUSTE!$H:$H,D$40)</f>
        <v>0</v>
      </c>
      <c r="F226" s="161">
        <f>E226+SUMIFS(ENTRADAS!$D:$D,ENTRADAS!$B:$B,$B226,ENTRADAS!$I:$I,E$40)-SUMIFS(SAÍDAS!$D:$D,SAÍDAS!$B:$B,$B226,SAÍDAS!$H:$H,E$40)+SUMIFS(AJUSTE!$D:$D,AJUSTE!$B:$B,$B226,AJUSTE!$H:$H,E$40)</f>
        <v>0</v>
      </c>
      <c r="G226" s="161">
        <f>F226+SUMIFS(ENTRADAS!$D:$D,ENTRADAS!$B:$B,$B226,ENTRADAS!$I:$I,F$40)-SUMIFS(SAÍDAS!$D:$D,SAÍDAS!$B:$B,$B226,SAÍDAS!$H:$H,F$40)+SUMIFS(AJUSTE!$D:$D,AJUSTE!$B:$B,$B226,AJUSTE!$H:$H,F$40)</f>
        <v>0</v>
      </c>
      <c r="H226" s="161">
        <f>G226+SUMIFS(ENTRADAS!$D:$D,ENTRADAS!$B:$B,$B226,ENTRADAS!$I:$I,G$40)-SUMIFS(SAÍDAS!$D:$D,SAÍDAS!$B:$B,$B226,SAÍDAS!$H:$H,G$40)+SUMIFS(AJUSTE!$D:$D,AJUSTE!$B:$B,$B226,AJUSTE!$H:$H,G$40)</f>
        <v>0</v>
      </c>
      <c r="I226" s="161">
        <f>H226+SUMIFS(ENTRADAS!$D:$D,ENTRADAS!$B:$B,$B226,ENTRADAS!$I:$I,H$40)-SUMIFS(SAÍDAS!$D:$D,SAÍDAS!$B:$B,$B226,SAÍDAS!$H:$H,H$40)+SUMIFS(AJUSTE!$D:$D,AJUSTE!$B:$B,$B226,AJUSTE!$H:$H,H$40)</f>
        <v>0</v>
      </c>
      <c r="J226" s="161">
        <f>I226+SUMIFS(ENTRADAS!$D:$D,ENTRADAS!$B:$B,$B226,ENTRADAS!$I:$I,I$40)-SUMIFS(SAÍDAS!$D:$D,SAÍDAS!$B:$B,$B226,SAÍDAS!$H:$H,I$40)+SUMIFS(AJUSTE!$D:$D,AJUSTE!$B:$B,$B226,AJUSTE!$H:$H,I$40)</f>
        <v>0</v>
      </c>
      <c r="K226" s="161">
        <f>J226+SUMIFS(ENTRADAS!$D:$D,ENTRADAS!$B:$B,$B226,ENTRADAS!$I:$I,J$40)-SUMIFS(SAÍDAS!$D:$D,SAÍDAS!$B:$B,$B226,SAÍDAS!$H:$H,J$40)+SUMIFS(AJUSTE!$D:$D,AJUSTE!$B:$B,$B226,AJUSTE!$H:$H,J$40)</f>
        <v>0</v>
      </c>
      <c r="L226" s="161">
        <f>K226+SUMIFS(ENTRADAS!$D:$D,ENTRADAS!$B:$B,$B226,ENTRADAS!$I:$I,K$40)-SUMIFS(SAÍDAS!$D:$D,SAÍDAS!$B:$B,$B226,SAÍDAS!$H:$H,K$40)+SUMIFS(AJUSTE!$D:$D,AJUSTE!$B:$B,$B226,AJUSTE!$H:$H,K$40)</f>
        <v>0</v>
      </c>
      <c r="M226" s="161">
        <f>L226+SUMIFS(ENTRADAS!$D:$D,ENTRADAS!$B:$B,$B226,ENTRADAS!$I:$I,L$40)-SUMIFS(SAÍDAS!$D:$D,SAÍDAS!$B:$B,$B226,SAÍDAS!$H:$H,L$40)+SUMIFS(AJUSTE!$D:$D,AJUSTE!$B:$B,$B226,AJUSTE!$H:$H,L$40)</f>
        <v>0</v>
      </c>
      <c r="N226" s="161">
        <f>M226+SUMIFS(ENTRADAS!$D:$D,ENTRADAS!$B:$B,$B226,ENTRADAS!$I:$I,M$40)-SUMIFS(SAÍDAS!$D:$D,SAÍDAS!$B:$B,$B226,SAÍDAS!$H:$H,M$40)+SUMIFS(AJUSTE!$D:$D,AJUSTE!$B:$B,$B226,AJUSTE!$H:$H,M$40)</f>
        <v>0</v>
      </c>
      <c r="P226" s="160">
        <f>CADASTRO!A190</f>
        <v>0</v>
      </c>
      <c r="Q226" s="160">
        <f>CADASTRO!B190</f>
        <v>0</v>
      </c>
      <c r="R226" s="161">
        <f ca="1">IF(R$39&gt;=$AD$39,0,SUMIFS(SAÍDAS!$D:$D,SAÍDAS!$B:$B,Base!$Q226,SAÍDAS!$H:$H,Base!R$40))</f>
        <v>0</v>
      </c>
      <c r="S226" s="161">
        <f ca="1">IF(S$39&gt;=$AD$39,0,SUMIFS(SAÍDAS!$D:$D,SAÍDAS!$B:$B,Base!$Q226,SAÍDAS!$H:$H,Base!S$40))</f>
        <v>0</v>
      </c>
      <c r="T226" s="161">
        <f ca="1">IF(T$39&gt;=$AD$39,0,SUMIFS(SAÍDAS!$D:$D,SAÍDAS!$B:$B,Base!$Q226,SAÍDAS!$H:$H,Base!T$40))</f>
        <v>0</v>
      </c>
      <c r="U226" s="161">
        <f ca="1">IF(U$39&gt;=$AD$39,0,SUMIFS(SAÍDAS!$D:$D,SAÍDAS!$B:$B,Base!$Q226,SAÍDAS!$H:$H,Base!U$40))</f>
        <v>0</v>
      </c>
      <c r="V226" s="161">
        <f ca="1">IF(V$39&gt;=$AD$39,0,SUMIFS(SAÍDAS!$D:$D,SAÍDAS!$B:$B,Base!$Q226,SAÍDAS!$H:$H,Base!V$40))</f>
        <v>0</v>
      </c>
      <c r="W226" s="161">
        <f ca="1">IF(W$39&gt;=$AD$39,0,SUMIFS(SAÍDAS!$D:$D,SAÍDAS!$B:$B,Base!$Q226,SAÍDAS!$H:$H,Base!W$40))</f>
        <v>0</v>
      </c>
      <c r="X226" s="161">
        <f ca="1">IF(X$39&gt;=$AD$39,0,SUMIFS(SAÍDAS!$D:$D,SAÍDAS!$B:$B,Base!$Q226,SAÍDAS!$H:$H,Base!X$40))</f>
        <v>0</v>
      </c>
      <c r="Y226" s="161">
        <f ca="1">IF(Y$39&gt;=$AD$39,0,SUMIFS(SAÍDAS!$D:$D,SAÍDAS!$B:$B,Base!$Q226,SAÍDAS!$H:$H,Base!Y$40))</f>
        <v>0</v>
      </c>
      <c r="Z226" s="161">
        <f ca="1">IF(Z$39&gt;=$AD$39,0,SUMIFS(SAÍDAS!$D:$D,SAÍDAS!$B:$B,Base!$Q226,SAÍDAS!$H:$H,Base!Z$40))</f>
        <v>0</v>
      </c>
      <c r="AA226" s="161">
        <f ca="1">IF(AA$39&gt;=$AD$39,0,SUMIFS(SAÍDAS!$D:$D,SAÍDAS!$B:$B,Base!$Q226,SAÍDAS!$H:$H,Base!AA$40))</f>
        <v>0</v>
      </c>
      <c r="AB226" s="161">
        <f ca="1">IF(AB$39&gt;=$AD$39,0,SUMIFS(SAÍDAS!$D:$D,SAÍDAS!$B:$B,Base!$Q226,SAÍDAS!$H:$H,Base!AB$40))</f>
        <v>0</v>
      </c>
      <c r="AC226" s="161">
        <f ca="1">IF(AC$39&gt;=$AD$39,0,SUMIFS(SAÍDAS!$D:$D,SAÍDAS!$B:$B,Base!$Q226,SAÍDAS!$H:$H,Base!AC$40))</f>
        <v>0</v>
      </c>
      <c r="AD226" s="160">
        <f t="shared" ca="1" si="10"/>
        <v>0</v>
      </c>
    </row>
    <row r="227" spans="1:30" x14ac:dyDescent="0.25">
      <c r="A227" s="160">
        <f>CADASTRO!A191</f>
        <v>0</v>
      </c>
      <c r="B227" s="160">
        <f>CADASTRO!B191</f>
        <v>0</v>
      </c>
      <c r="C227" s="161">
        <f>CADASTRO!D191</f>
        <v>0</v>
      </c>
      <c r="D227" s="161">
        <f>C227+SUMIFS(ENTRADAS!$D:$D,ENTRADAS!$B:$B,$B227,ENTRADAS!$I:$I,C$40)-SUMIFS(SAÍDAS!$D:$D,SAÍDAS!$B:$B,$B227,SAÍDAS!$H:$H,C$40)+SUMIFS(AJUSTE!$D:$D,AJUSTE!$B:$B,$B227,AJUSTE!$H:$H,C$40)</f>
        <v>0</v>
      </c>
      <c r="E227" s="161">
        <f>D227+SUMIFS(ENTRADAS!$D:$D,ENTRADAS!$B:$B,$B227,ENTRADAS!$I:$I,D$40)-SUMIFS(SAÍDAS!$D:$D,SAÍDAS!$B:$B,$B227,SAÍDAS!$H:$H,D$40)+SUMIFS(AJUSTE!$D:$D,AJUSTE!$B:$B,$B227,AJUSTE!$H:$H,D$40)</f>
        <v>0</v>
      </c>
      <c r="F227" s="161">
        <f>E227+SUMIFS(ENTRADAS!$D:$D,ENTRADAS!$B:$B,$B227,ENTRADAS!$I:$I,E$40)-SUMIFS(SAÍDAS!$D:$D,SAÍDAS!$B:$B,$B227,SAÍDAS!$H:$H,E$40)+SUMIFS(AJUSTE!$D:$D,AJUSTE!$B:$B,$B227,AJUSTE!$H:$H,E$40)</f>
        <v>0</v>
      </c>
      <c r="G227" s="161">
        <f>F227+SUMIFS(ENTRADAS!$D:$D,ENTRADAS!$B:$B,$B227,ENTRADAS!$I:$I,F$40)-SUMIFS(SAÍDAS!$D:$D,SAÍDAS!$B:$B,$B227,SAÍDAS!$H:$H,F$40)+SUMIFS(AJUSTE!$D:$D,AJUSTE!$B:$B,$B227,AJUSTE!$H:$H,F$40)</f>
        <v>0</v>
      </c>
      <c r="H227" s="161">
        <f>G227+SUMIFS(ENTRADAS!$D:$D,ENTRADAS!$B:$B,$B227,ENTRADAS!$I:$I,G$40)-SUMIFS(SAÍDAS!$D:$D,SAÍDAS!$B:$B,$B227,SAÍDAS!$H:$H,G$40)+SUMIFS(AJUSTE!$D:$D,AJUSTE!$B:$B,$B227,AJUSTE!$H:$H,G$40)</f>
        <v>0</v>
      </c>
      <c r="I227" s="161">
        <f>H227+SUMIFS(ENTRADAS!$D:$D,ENTRADAS!$B:$B,$B227,ENTRADAS!$I:$I,H$40)-SUMIFS(SAÍDAS!$D:$D,SAÍDAS!$B:$B,$B227,SAÍDAS!$H:$H,H$40)+SUMIFS(AJUSTE!$D:$D,AJUSTE!$B:$B,$B227,AJUSTE!$H:$H,H$40)</f>
        <v>0</v>
      </c>
      <c r="J227" s="161">
        <f>I227+SUMIFS(ENTRADAS!$D:$D,ENTRADAS!$B:$B,$B227,ENTRADAS!$I:$I,I$40)-SUMIFS(SAÍDAS!$D:$D,SAÍDAS!$B:$B,$B227,SAÍDAS!$H:$H,I$40)+SUMIFS(AJUSTE!$D:$D,AJUSTE!$B:$B,$B227,AJUSTE!$H:$H,I$40)</f>
        <v>0</v>
      </c>
      <c r="K227" s="161">
        <f>J227+SUMIFS(ENTRADAS!$D:$D,ENTRADAS!$B:$B,$B227,ENTRADAS!$I:$I,J$40)-SUMIFS(SAÍDAS!$D:$D,SAÍDAS!$B:$B,$B227,SAÍDAS!$H:$H,J$40)+SUMIFS(AJUSTE!$D:$D,AJUSTE!$B:$B,$B227,AJUSTE!$H:$H,J$40)</f>
        <v>0</v>
      </c>
      <c r="L227" s="161">
        <f>K227+SUMIFS(ENTRADAS!$D:$D,ENTRADAS!$B:$B,$B227,ENTRADAS!$I:$I,K$40)-SUMIFS(SAÍDAS!$D:$D,SAÍDAS!$B:$B,$B227,SAÍDAS!$H:$H,K$40)+SUMIFS(AJUSTE!$D:$D,AJUSTE!$B:$B,$B227,AJUSTE!$H:$H,K$40)</f>
        <v>0</v>
      </c>
      <c r="M227" s="161">
        <f>L227+SUMIFS(ENTRADAS!$D:$D,ENTRADAS!$B:$B,$B227,ENTRADAS!$I:$I,L$40)-SUMIFS(SAÍDAS!$D:$D,SAÍDAS!$B:$B,$B227,SAÍDAS!$H:$H,L$40)+SUMIFS(AJUSTE!$D:$D,AJUSTE!$B:$B,$B227,AJUSTE!$H:$H,L$40)</f>
        <v>0</v>
      </c>
      <c r="N227" s="161">
        <f>M227+SUMIFS(ENTRADAS!$D:$D,ENTRADAS!$B:$B,$B227,ENTRADAS!$I:$I,M$40)-SUMIFS(SAÍDAS!$D:$D,SAÍDAS!$B:$B,$B227,SAÍDAS!$H:$H,M$40)+SUMIFS(AJUSTE!$D:$D,AJUSTE!$B:$B,$B227,AJUSTE!$H:$H,M$40)</f>
        <v>0</v>
      </c>
      <c r="P227" s="160">
        <f>CADASTRO!A191</f>
        <v>0</v>
      </c>
      <c r="Q227" s="160">
        <f>CADASTRO!B191</f>
        <v>0</v>
      </c>
      <c r="R227" s="161">
        <f ca="1">IF(R$39&gt;=$AD$39,0,SUMIFS(SAÍDAS!$D:$D,SAÍDAS!$B:$B,Base!$Q227,SAÍDAS!$H:$H,Base!R$40))</f>
        <v>0</v>
      </c>
      <c r="S227" s="161">
        <f ca="1">IF(S$39&gt;=$AD$39,0,SUMIFS(SAÍDAS!$D:$D,SAÍDAS!$B:$B,Base!$Q227,SAÍDAS!$H:$H,Base!S$40))</f>
        <v>0</v>
      </c>
      <c r="T227" s="161">
        <f ca="1">IF(T$39&gt;=$AD$39,0,SUMIFS(SAÍDAS!$D:$D,SAÍDAS!$B:$B,Base!$Q227,SAÍDAS!$H:$H,Base!T$40))</f>
        <v>0</v>
      </c>
      <c r="U227" s="161">
        <f ca="1">IF(U$39&gt;=$AD$39,0,SUMIFS(SAÍDAS!$D:$D,SAÍDAS!$B:$B,Base!$Q227,SAÍDAS!$H:$H,Base!U$40))</f>
        <v>0</v>
      </c>
      <c r="V227" s="161">
        <f ca="1">IF(V$39&gt;=$AD$39,0,SUMIFS(SAÍDAS!$D:$D,SAÍDAS!$B:$B,Base!$Q227,SAÍDAS!$H:$H,Base!V$40))</f>
        <v>0</v>
      </c>
      <c r="W227" s="161">
        <f ca="1">IF(W$39&gt;=$AD$39,0,SUMIFS(SAÍDAS!$D:$D,SAÍDAS!$B:$B,Base!$Q227,SAÍDAS!$H:$H,Base!W$40))</f>
        <v>0</v>
      </c>
      <c r="X227" s="161">
        <f ca="1">IF(X$39&gt;=$AD$39,0,SUMIFS(SAÍDAS!$D:$D,SAÍDAS!$B:$B,Base!$Q227,SAÍDAS!$H:$H,Base!X$40))</f>
        <v>0</v>
      </c>
      <c r="Y227" s="161">
        <f ca="1">IF(Y$39&gt;=$AD$39,0,SUMIFS(SAÍDAS!$D:$D,SAÍDAS!$B:$B,Base!$Q227,SAÍDAS!$H:$H,Base!Y$40))</f>
        <v>0</v>
      </c>
      <c r="Z227" s="161">
        <f ca="1">IF(Z$39&gt;=$AD$39,0,SUMIFS(SAÍDAS!$D:$D,SAÍDAS!$B:$B,Base!$Q227,SAÍDAS!$H:$H,Base!Z$40))</f>
        <v>0</v>
      </c>
      <c r="AA227" s="161">
        <f ca="1">IF(AA$39&gt;=$AD$39,0,SUMIFS(SAÍDAS!$D:$D,SAÍDAS!$B:$B,Base!$Q227,SAÍDAS!$H:$H,Base!AA$40))</f>
        <v>0</v>
      </c>
      <c r="AB227" s="161">
        <f ca="1">IF(AB$39&gt;=$AD$39,0,SUMIFS(SAÍDAS!$D:$D,SAÍDAS!$B:$B,Base!$Q227,SAÍDAS!$H:$H,Base!AB$40))</f>
        <v>0</v>
      </c>
      <c r="AC227" s="161">
        <f ca="1">IF(AC$39&gt;=$AD$39,0,SUMIFS(SAÍDAS!$D:$D,SAÍDAS!$B:$B,Base!$Q227,SAÍDAS!$H:$H,Base!AC$40))</f>
        <v>0</v>
      </c>
      <c r="AD227" s="160">
        <f t="shared" ca="1" si="10"/>
        <v>0</v>
      </c>
    </row>
    <row r="228" spans="1:30" x14ac:dyDescent="0.25">
      <c r="A228" s="160">
        <f>CADASTRO!A192</f>
        <v>0</v>
      </c>
      <c r="B228" s="160">
        <f>CADASTRO!B192</f>
        <v>0</v>
      </c>
      <c r="C228" s="161">
        <f>CADASTRO!D192</f>
        <v>0</v>
      </c>
      <c r="D228" s="161">
        <f>C228+SUMIFS(ENTRADAS!$D:$D,ENTRADAS!$B:$B,$B228,ENTRADAS!$I:$I,C$40)-SUMIFS(SAÍDAS!$D:$D,SAÍDAS!$B:$B,$B228,SAÍDAS!$H:$H,C$40)+SUMIFS(AJUSTE!$D:$D,AJUSTE!$B:$B,$B228,AJUSTE!$H:$H,C$40)</f>
        <v>0</v>
      </c>
      <c r="E228" s="161">
        <f>D228+SUMIFS(ENTRADAS!$D:$D,ENTRADAS!$B:$B,$B228,ENTRADAS!$I:$I,D$40)-SUMIFS(SAÍDAS!$D:$D,SAÍDAS!$B:$B,$B228,SAÍDAS!$H:$H,D$40)+SUMIFS(AJUSTE!$D:$D,AJUSTE!$B:$B,$B228,AJUSTE!$H:$H,D$40)</f>
        <v>0</v>
      </c>
      <c r="F228" s="161">
        <f>E228+SUMIFS(ENTRADAS!$D:$D,ENTRADAS!$B:$B,$B228,ENTRADAS!$I:$I,E$40)-SUMIFS(SAÍDAS!$D:$D,SAÍDAS!$B:$B,$B228,SAÍDAS!$H:$H,E$40)+SUMIFS(AJUSTE!$D:$D,AJUSTE!$B:$B,$B228,AJUSTE!$H:$H,E$40)</f>
        <v>0</v>
      </c>
      <c r="G228" s="161">
        <f>F228+SUMIFS(ENTRADAS!$D:$D,ENTRADAS!$B:$B,$B228,ENTRADAS!$I:$I,F$40)-SUMIFS(SAÍDAS!$D:$D,SAÍDAS!$B:$B,$B228,SAÍDAS!$H:$H,F$40)+SUMIFS(AJUSTE!$D:$D,AJUSTE!$B:$B,$B228,AJUSTE!$H:$H,F$40)</f>
        <v>0</v>
      </c>
      <c r="H228" s="161">
        <f>G228+SUMIFS(ENTRADAS!$D:$D,ENTRADAS!$B:$B,$B228,ENTRADAS!$I:$I,G$40)-SUMIFS(SAÍDAS!$D:$D,SAÍDAS!$B:$B,$B228,SAÍDAS!$H:$H,G$40)+SUMIFS(AJUSTE!$D:$D,AJUSTE!$B:$B,$B228,AJUSTE!$H:$H,G$40)</f>
        <v>0</v>
      </c>
      <c r="I228" s="161">
        <f>H228+SUMIFS(ENTRADAS!$D:$D,ENTRADAS!$B:$B,$B228,ENTRADAS!$I:$I,H$40)-SUMIFS(SAÍDAS!$D:$D,SAÍDAS!$B:$B,$B228,SAÍDAS!$H:$H,H$40)+SUMIFS(AJUSTE!$D:$D,AJUSTE!$B:$B,$B228,AJUSTE!$H:$H,H$40)</f>
        <v>0</v>
      </c>
      <c r="J228" s="161">
        <f>I228+SUMIFS(ENTRADAS!$D:$D,ENTRADAS!$B:$B,$B228,ENTRADAS!$I:$I,I$40)-SUMIFS(SAÍDAS!$D:$D,SAÍDAS!$B:$B,$B228,SAÍDAS!$H:$H,I$40)+SUMIFS(AJUSTE!$D:$D,AJUSTE!$B:$B,$B228,AJUSTE!$H:$H,I$40)</f>
        <v>0</v>
      </c>
      <c r="K228" s="161">
        <f>J228+SUMIFS(ENTRADAS!$D:$D,ENTRADAS!$B:$B,$B228,ENTRADAS!$I:$I,J$40)-SUMIFS(SAÍDAS!$D:$D,SAÍDAS!$B:$B,$B228,SAÍDAS!$H:$H,J$40)+SUMIFS(AJUSTE!$D:$D,AJUSTE!$B:$B,$B228,AJUSTE!$H:$H,J$40)</f>
        <v>0</v>
      </c>
      <c r="L228" s="161">
        <f>K228+SUMIFS(ENTRADAS!$D:$D,ENTRADAS!$B:$B,$B228,ENTRADAS!$I:$I,K$40)-SUMIFS(SAÍDAS!$D:$D,SAÍDAS!$B:$B,$B228,SAÍDAS!$H:$H,K$40)+SUMIFS(AJUSTE!$D:$D,AJUSTE!$B:$B,$B228,AJUSTE!$H:$H,K$40)</f>
        <v>0</v>
      </c>
      <c r="M228" s="161">
        <f>L228+SUMIFS(ENTRADAS!$D:$D,ENTRADAS!$B:$B,$B228,ENTRADAS!$I:$I,L$40)-SUMIFS(SAÍDAS!$D:$D,SAÍDAS!$B:$B,$B228,SAÍDAS!$H:$H,L$40)+SUMIFS(AJUSTE!$D:$D,AJUSTE!$B:$B,$B228,AJUSTE!$H:$H,L$40)</f>
        <v>0</v>
      </c>
      <c r="N228" s="161">
        <f>M228+SUMIFS(ENTRADAS!$D:$D,ENTRADAS!$B:$B,$B228,ENTRADAS!$I:$I,M$40)-SUMIFS(SAÍDAS!$D:$D,SAÍDAS!$B:$B,$B228,SAÍDAS!$H:$H,M$40)+SUMIFS(AJUSTE!$D:$D,AJUSTE!$B:$B,$B228,AJUSTE!$H:$H,M$40)</f>
        <v>0</v>
      </c>
      <c r="P228" s="160">
        <f>CADASTRO!A192</f>
        <v>0</v>
      </c>
      <c r="Q228" s="160">
        <f>CADASTRO!B192</f>
        <v>0</v>
      </c>
      <c r="R228" s="161">
        <f ca="1">IF(R$39&gt;=$AD$39,0,SUMIFS(SAÍDAS!$D:$D,SAÍDAS!$B:$B,Base!$Q228,SAÍDAS!$H:$H,Base!R$40))</f>
        <v>0</v>
      </c>
      <c r="S228" s="161">
        <f ca="1">IF(S$39&gt;=$AD$39,0,SUMIFS(SAÍDAS!$D:$D,SAÍDAS!$B:$B,Base!$Q228,SAÍDAS!$H:$H,Base!S$40))</f>
        <v>0</v>
      </c>
      <c r="T228" s="161">
        <f ca="1">IF(T$39&gt;=$AD$39,0,SUMIFS(SAÍDAS!$D:$D,SAÍDAS!$B:$B,Base!$Q228,SAÍDAS!$H:$H,Base!T$40))</f>
        <v>0</v>
      </c>
      <c r="U228" s="161">
        <f ca="1">IF(U$39&gt;=$AD$39,0,SUMIFS(SAÍDAS!$D:$D,SAÍDAS!$B:$B,Base!$Q228,SAÍDAS!$H:$H,Base!U$40))</f>
        <v>0</v>
      </c>
      <c r="V228" s="161">
        <f ca="1">IF(V$39&gt;=$AD$39,0,SUMIFS(SAÍDAS!$D:$D,SAÍDAS!$B:$B,Base!$Q228,SAÍDAS!$H:$H,Base!V$40))</f>
        <v>0</v>
      </c>
      <c r="W228" s="161">
        <f ca="1">IF(W$39&gt;=$AD$39,0,SUMIFS(SAÍDAS!$D:$D,SAÍDAS!$B:$B,Base!$Q228,SAÍDAS!$H:$H,Base!W$40))</f>
        <v>0</v>
      </c>
      <c r="X228" s="161">
        <f ca="1">IF(X$39&gt;=$AD$39,0,SUMIFS(SAÍDAS!$D:$D,SAÍDAS!$B:$B,Base!$Q228,SAÍDAS!$H:$H,Base!X$40))</f>
        <v>0</v>
      </c>
      <c r="Y228" s="161">
        <f ca="1">IF(Y$39&gt;=$AD$39,0,SUMIFS(SAÍDAS!$D:$D,SAÍDAS!$B:$B,Base!$Q228,SAÍDAS!$H:$H,Base!Y$40))</f>
        <v>0</v>
      </c>
      <c r="Z228" s="161">
        <f ca="1">IF(Z$39&gt;=$AD$39,0,SUMIFS(SAÍDAS!$D:$D,SAÍDAS!$B:$B,Base!$Q228,SAÍDAS!$H:$H,Base!Z$40))</f>
        <v>0</v>
      </c>
      <c r="AA228" s="161">
        <f ca="1">IF(AA$39&gt;=$AD$39,0,SUMIFS(SAÍDAS!$D:$D,SAÍDAS!$B:$B,Base!$Q228,SAÍDAS!$H:$H,Base!AA$40))</f>
        <v>0</v>
      </c>
      <c r="AB228" s="161">
        <f ca="1">IF(AB$39&gt;=$AD$39,0,SUMIFS(SAÍDAS!$D:$D,SAÍDAS!$B:$B,Base!$Q228,SAÍDAS!$H:$H,Base!AB$40))</f>
        <v>0</v>
      </c>
      <c r="AC228" s="161">
        <f ca="1">IF(AC$39&gt;=$AD$39,0,SUMIFS(SAÍDAS!$D:$D,SAÍDAS!$B:$B,Base!$Q228,SAÍDAS!$H:$H,Base!AC$40))</f>
        <v>0</v>
      </c>
      <c r="AD228" s="160">
        <f t="shared" ca="1" si="10"/>
        <v>0</v>
      </c>
    </row>
    <row r="229" spans="1:30" x14ac:dyDescent="0.25">
      <c r="A229" s="160">
        <f>CADASTRO!A193</f>
        <v>0</v>
      </c>
      <c r="B229" s="160">
        <f>CADASTRO!B193</f>
        <v>0</v>
      </c>
      <c r="C229" s="161">
        <f>CADASTRO!D193</f>
        <v>0</v>
      </c>
      <c r="D229" s="161">
        <f>C229+SUMIFS(ENTRADAS!$D:$D,ENTRADAS!$B:$B,$B229,ENTRADAS!$I:$I,C$40)-SUMIFS(SAÍDAS!$D:$D,SAÍDAS!$B:$B,$B229,SAÍDAS!$H:$H,C$40)+SUMIFS(AJUSTE!$D:$D,AJUSTE!$B:$B,$B229,AJUSTE!$H:$H,C$40)</f>
        <v>0</v>
      </c>
      <c r="E229" s="161">
        <f>D229+SUMIFS(ENTRADAS!$D:$D,ENTRADAS!$B:$B,$B229,ENTRADAS!$I:$I,D$40)-SUMIFS(SAÍDAS!$D:$D,SAÍDAS!$B:$B,$B229,SAÍDAS!$H:$H,D$40)+SUMIFS(AJUSTE!$D:$D,AJUSTE!$B:$B,$B229,AJUSTE!$H:$H,D$40)</f>
        <v>0</v>
      </c>
      <c r="F229" s="161">
        <f>E229+SUMIFS(ENTRADAS!$D:$D,ENTRADAS!$B:$B,$B229,ENTRADAS!$I:$I,E$40)-SUMIFS(SAÍDAS!$D:$D,SAÍDAS!$B:$B,$B229,SAÍDAS!$H:$H,E$40)+SUMIFS(AJUSTE!$D:$D,AJUSTE!$B:$B,$B229,AJUSTE!$H:$H,E$40)</f>
        <v>0</v>
      </c>
      <c r="G229" s="161">
        <f>F229+SUMIFS(ENTRADAS!$D:$D,ENTRADAS!$B:$B,$B229,ENTRADAS!$I:$I,F$40)-SUMIFS(SAÍDAS!$D:$D,SAÍDAS!$B:$B,$B229,SAÍDAS!$H:$H,F$40)+SUMIFS(AJUSTE!$D:$D,AJUSTE!$B:$B,$B229,AJUSTE!$H:$H,F$40)</f>
        <v>0</v>
      </c>
      <c r="H229" s="161">
        <f>G229+SUMIFS(ENTRADAS!$D:$D,ENTRADAS!$B:$B,$B229,ENTRADAS!$I:$I,G$40)-SUMIFS(SAÍDAS!$D:$D,SAÍDAS!$B:$B,$B229,SAÍDAS!$H:$H,G$40)+SUMIFS(AJUSTE!$D:$D,AJUSTE!$B:$B,$B229,AJUSTE!$H:$H,G$40)</f>
        <v>0</v>
      </c>
      <c r="I229" s="161">
        <f>H229+SUMIFS(ENTRADAS!$D:$D,ENTRADAS!$B:$B,$B229,ENTRADAS!$I:$I,H$40)-SUMIFS(SAÍDAS!$D:$D,SAÍDAS!$B:$B,$B229,SAÍDAS!$H:$H,H$40)+SUMIFS(AJUSTE!$D:$D,AJUSTE!$B:$B,$B229,AJUSTE!$H:$H,H$40)</f>
        <v>0</v>
      </c>
      <c r="J229" s="161">
        <f>I229+SUMIFS(ENTRADAS!$D:$D,ENTRADAS!$B:$B,$B229,ENTRADAS!$I:$I,I$40)-SUMIFS(SAÍDAS!$D:$D,SAÍDAS!$B:$B,$B229,SAÍDAS!$H:$H,I$40)+SUMIFS(AJUSTE!$D:$D,AJUSTE!$B:$B,$B229,AJUSTE!$H:$H,I$40)</f>
        <v>0</v>
      </c>
      <c r="K229" s="161">
        <f>J229+SUMIFS(ENTRADAS!$D:$D,ENTRADAS!$B:$B,$B229,ENTRADAS!$I:$I,J$40)-SUMIFS(SAÍDAS!$D:$D,SAÍDAS!$B:$B,$B229,SAÍDAS!$H:$H,J$40)+SUMIFS(AJUSTE!$D:$D,AJUSTE!$B:$B,$B229,AJUSTE!$H:$H,J$40)</f>
        <v>0</v>
      </c>
      <c r="L229" s="161">
        <f>K229+SUMIFS(ENTRADAS!$D:$D,ENTRADAS!$B:$B,$B229,ENTRADAS!$I:$I,K$40)-SUMIFS(SAÍDAS!$D:$D,SAÍDAS!$B:$B,$B229,SAÍDAS!$H:$H,K$40)+SUMIFS(AJUSTE!$D:$D,AJUSTE!$B:$B,$B229,AJUSTE!$H:$H,K$40)</f>
        <v>0</v>
      </c>
      <c r="M229" s="161">
        <f>L229+SUMIFS(ENTRADAS!$D:$D,ENTRADAS!$B:$B,$B229,ENTRADAS!$I:$I,L$40)-SUMIFS(SAÍDAS!$D:$D,SAÍDAS!$B:$B,$B229,SAÍDAS!$H:$H,L$40)+SUMIFS(AJUSTE!$D:$D,AJUSTE!$B:$B,$B229,AJUSTE!$H:$H,L$40)</f>
        <v>0</v>
      </c>
      <c r="N229" s="161">
        <f>M229+SUMIFS(ENTRADAS!$D:$D,ENTRADAS!$B:$B,$B229,ENTRADAS!$I:$I,M$40)-SUMIFS(SAÍDAS!$D:$D,SAÍDAS!$B:$B,$B229,SAÍDAS!$H:$H,M$40)+SUMIFS(AJUSTE!$D:$D,AJUSTE!$B:$B,$B229,AJUSTE!$H:$H,M$40)</f>
        <v>0</v>
      </c>
      <c r="P229" s="160">
        <f>CADASTRO!A193</f>
        <v>0</v>
      </c>
      <c r="Q229" s="160">
        <f>CADASTRO!B193</f>
        <v>0</v>
      </c>
      <c r="R229" s="161">
        <f ca="1">IF(R$39&gt;=$AD$39,0,SUMIFS(SAÍDAS!$D:$D,SAÍDAS!$B:$B,Base!$Q229,SAÍDAS!$H:$H,Base!R$40))</f>
        <v>0</v>
      </c>
      <c r="S229" s="161">
        <f ca="1">IF(S$39&gt;=$AD$39,0,SUMIFS(SAÍDAS!$D:$D,SAÍDAS!$B:$B,Base!$Q229,SAÍDAS!$H:$H,Base!S$40))</f>
        <v>0</v>
      </c>
      <c r="T229" s="161">
        <f ca="1">IF(T$39&gt;=$AD$39,0,SUMIFS(SAÍDAS!$D:$D,SAÍDAS!$B:$B,Base!$Q229,SAÍDAS!$H:$H,Base!T$40))</f>
        <v>0</v>
      </c>
      <c r="U229" s="161">
        <f ca="1">IF(U$39&gt;=$AD$39,0,SUMIFS(SAÍDAS!$D:$D,SAÍDAS!$B:$B,Base!$Q229,SAÍDAS!$H:$H,Base!U$40))</f>
        <v>0</v>
      </c>
      <c r="V229" s="161">
        <f ca="1">IF(V$39&gt;=$AD$39,0,SUMIFS(SAÍDAS!$D:$D,SAÍDAS!$B:$B,Base!$Q229,SAÍDAS!$H:$H,Base!V$40))</f>
        <v>0</v>
      </c>
      <c r="W229" s="161">
        <f ca="1">IF(W$39&gt;=$AD$39,0,SUMIFS(SAÍDAS!$D:$D,SAÍDAS!$B:$B,Base!$Q229,SAÍDAS!$H:$H,Base!W$40))</f>
        <v>0</v>
      </c>
      <c r="X229" s="161">
        <f ca="1">IF(X$39&gt;=$AD$39,0,SUMIFS(SAÍDAS!$D:$D,SAÍDAS!$B:$B,Base!$Q229,SAÍDAS!$H:$H,Base!X$40))</f>
        <v>0</v>
      </c>
      <c r="Y229" s="161">
        <f ca="1">IF(Y$39&gt;=$AD$39,0,SUMIFS(SAÍDAS!$D:$D,SAÍDAS!$B:$B,Base!$Q229,SAÍDAS!$H:$H,Base!Y$40))</f>
        <v>0</v>
      </c>
      <c r="Z229" s="161">
        <f ca="1">IF(Z$39&gt;=$AD$39,0,SUMIFS(SAÍDAS!$D:$D,SAÍDAS!$B:$B,Base!$Q229,SAÍDAS!$H:$H,Base!Z$40))</f>
        <v>0</v>
      </c>
      <c r="AA229" s="161">
        <f ca="1">IF(AA$39&gt;=$AD$39,0,SUMIFS(SAÍDAS!$D:$D,SAÍDAS!$B:$B,Base!$Q229,SAÍDAS!$H:$H,Base!AA$40))</f>
        <v>0</v>
      </c>
      <c r="AB229" s="161">
        <f ca="1">IF(AB$39&gt;=$AD$39,0,SUMIFS(SAÍDAS!$D:$D,SAÍDAS!$B:$B,Base!$Q229,SAÍDAS!$H:$H,Base!AB$40))</f>
        <v>0</v>
      </c>
      <c r="AC229" s="161">
        <f ca="1">IF(AC$39&gt;=$AD$39,0,SUMIFS(SAÍDAS!$D:$D,SAÍDAS!$B:$B,Base!$Q229,SAÍDAS!$H:$H,Base!AC$40))</f>
        <v>0</v>
      </c>
      <c r="AD229" s="160">
        <f t="shared" ca="1" si="10"/>
        <v>0</v>
      </c>
    </row>
    <row r="230" spans="1:30" x14ac:dyDescent="0.25">
      <c r="A230" s="160">
        <f>CADASTRO!A194</f>
        <v>0</v>
      </c>
      <c r="B230" s="160">
        <f>CADASTRO!B194</f>
        <v>0</v>
      </c>
      <c r="C230" s="161">
        <f>CADASTRO!D194</f>
        <v>0</v>
      </c>
      <c r="D230" s="161">
        <f>C230+SUMIFS(ENTRADAS!$D:$D,ENTRADAS!$B:$B,$B230,ENTRADAS!$I:$I,C$40)-SUMIFS(SAÍDAS!$D:$D,SAÍDAS!$B:$B,$B230,SAÍDAS!$H:$H,C$40)+SUMIFS(AJUSTE!$D:$D,AJUSTE!$B:$B,$B230,AJUSTE!$H:$H,C$40)</f>
        <v>0</v>
      </c>
      <c r="E230" s="161">
        <f>D230+SUMIFS(ENTRADAS!$D:$D,ENTRADAS!$B:$B,$B230,ENTRADAS!$I:$I,D$40)-SUMIFS(SAÍDAS!$D:$D,SAÍDAS!$B:$B,$B230,SAÍDAS!$H:$H,D$40)+SUMIFS(AJUSTE!$D:$D,AJUSTE!$B:$B,$B230,AJUSTE!$H:$H,D$40)</f>
        <v>0</v>
      </c>
      <c r="F230" s="161">
        <f>E230+SUMIFS(ENTRADAS!$D:$D,ENTRADAS!$B:$B,$B230,ENTRADAS!$I:$I,E$40)-SUMIFS(SAÍDAS!$D:$D,SAÍDAS!$B:$B,$B230,SAÍDAS!$H:$H,E$40)+SUMIFS(AJUSTE!$D:$D,AJUSTE!$B:$B,$B230,AJUSTE!$H:$H,E$40)</f>
        <v>0</v>
      </c>
      <c r="G230" s="161">
        <f>F230+SUMIFS(ENTRADAS!$D:$D,ENTRADAS!$B:$B,$B230,ENTRADAS!$I:$I,F$40)-SUMIFS(SAÍDAS!$D:$D,SAÍDAS!$B:$B,$B230,SAÍDAS!$H:$H,F$40)+SUMIFS(AJUSTE!$D:$D,AJUSTE!$B:$B,$B230,AJUSTE!$H:$H,F$40)</f>
        <v>0</v>
      </c>
      <c r="H230" s="161">
        <f>G230+SUMIFS(ENTRADAS!$D:$D,ENTRADAS!$B:$B,$B230,ENTRADAS!$I:$I,G$40)-SUMIFS(SAÍDAS!$D:$D,SAÍDAS!$B:$B,$B230,SAÍDAS!$H:$H,G$40)+SUMIFS(AJUSTE!$D:$D,AJUSTE!$B:$B,$B230,AJUSTE!$H:$H,G$40)</f>
        <v>0</v>
      </c>
      <c r="I230" s="161">
        <f>H230+SUMIFS(ENTRADAS!$D:$D,ENTRADAS!$B:$B,$B230,ENTRADAS!$I:$I,H$40)-SUMIFS(SAÍDAS!$D:$D,SAÍDAS!$B:$B,$B230,SAÍDAS!$H:$H,H$40)+SUMIFS(AJUSTE!$D:$D,AJUSTE!$B:$B,$B230,AJUSTE!$H:$H,H$40)</f>
        <v>0</v>
      </c>
      <c r="J230" s="161">
        <f>I230+SUMIFS(ENTRADAS!$D:$D,ENTRADAS!$B:$B,$B230,ENTRADAS!$I:$I,I$40)-SUMIFS(SAÍDAS!$D:$D,SAÍDAS!$B:$B,$B230,SAÍDAS!$H:$H,I$40)+SUMIFS(AJUSTE!$D:$D,AJUSTE!$B:$B,$B230,AJUSTE!$H:$H,I$40)</f>
        <v>0</v>
      </c>
      <c r="K230" s="161">
        <f>J230+SUMIFS(ENTRADAS!$D:$D,ENTRADAS!$B:$B,$B230,ENTRADAS!$I:$I,J$40)-SUMIFS(SAÍDAS!$D:$D,SAÍDAS!$B:$B,$B230,SAÍDAS!$H:$H,J$40)+SUMIFS(AJUSTE!$D:$D,AJUSTE!$B:$B,$B230,AJUSTE!$H:$H,J$40)</f>
        <v>0</v>
      </c>
      <c r="L230" s="161">
        <f>K230+SUMIFS(ENTRADAS!$D:$D,ENTRADAS!$B:$B,$B230,ENTRADAS!$I:$I,K$40)-SUMIFS(SAÍDAS!$D:$D,SAÍDAS!$B:$B,$B230,SAÍDAS!$H:$H,K$40)+SUMIFS(AJUSTE!$D:$D,AJUSTE!$B:$B,$B230,AJUSTE!$H:$H,K$40)</f>
        <v>0</v>
      </c>
      <c r="M230" s="161">
        <f>L230+SUMIFS(ENTRADAS!$D:$D,ENTRADAS!$B:$B,$B230,ENTRADAS!$I:$I,L$40)-SUMIFS(SAÍDAS!$D:$D,SAÍDAS!$B:$B,$B230,SAÍDAS!$H:$H,L$40)+SUMIFS(AJUSTE!$D:$D,AJUSTE!$B:$B,$B230,AJUSTE!$H:$H,L$40)</f>
        <v>0</v>
      </c>
      <c r="N230" s="161">
        <f>M230+SUMIFS(ENTRADAS!$D:$D,ENTRADAS!$B:$B,$B230,ENTRADAS!$I:$I,M$40)-SUMIFS(SAÍDAS!$D:$D,SAÍDAS!$B:$B,$B230,SAÍDAS!$H:$H,M$40)+SUMIFS(AJUSTE!$D:$D,AJUSTE!$B:$B,$B230,AJUSTE!$H:$H,M$40)</f>
        <v>0</v>
      </c>
      <c r="P230" s="160">
        <f>CADASTRO!A194</f>
        <v>0</v>
      </c>
      <c r="Q230" s="160">
        <f>CADASTRO!B194</f>
        <v>0</v>
      </c>
      <c r="R230" s="161">
        <f ca="1">IF(R$39&gt;=$AD$39,0,SUMIFS(SAÍDAS!$D:$D,SAÍDAS!$B:$B,Base!$Q230,SAÍDAS!$H:$H,Base!R$40))</f>
        <v>0</v>
      </c>
      <c r="S230" s="161">
        <f ca="1">IF(S$39&gt;=$AD$39,0,SUMIFS(SAÍDAS!$D:$D,SAÍDAS!$B:$B,Base!$Q230,SAÍDAS!$H:$H,Base!S$40))</f>
        <v>0</v>
      </c>
      <c r="T230" s="161">
        <f ca="1">IF(T$39&gt;=$AD$39,0,SUMIFS(SAÍDAS!$D:$D,SAÍDAS!$B:$B,Base!$Q230,SAÍDAS!$H:$H,Base!T$40))</f>
        <v>0</v>
      </c>
      <c r="U230" s="161">
        <f ca="1">IF(U$39&gt;=$AD$39,0,SUMIFS(SAÍDAS!$D:$D,SAÍDAS!$B:$B,Base!$Q230,SAÍDAS!$H:$H,Base!U$40))</f>
        <v>0</v>
      </c>
      <c r="V230" s="161">
        <f ca="1">IF(V$39&gt;=$AD$39,0,SUMIFS(SAÍDAS!$D:$D,SAÍDAS!$B:$B,Base!$Q230,SAÍDAS!$H:$H,Base!V$40))</f>
        <v>0</v>
      </c>
      <c r="W230" s="161">
        <f ca="1">IF(W$39&gt;=$AD$39,0,SUMIFS(SAÍDAS!$D:$D,SAÍDAS!$B:$B,Base!$Q230,SAÍDAS!$H:$H,Base!W$40))</f>
        <v>0</v>
      </c>
      <c r="X230" s="161">
        <f ca="1">IF(X$39&gt;=$AD$39,0,SUMIFS(SAÍDAS!$D:$D,SAÍDAS!$B:$B,Base!$Q230,SAÍDAS!$H:$H,Base!X$40))</f>
        <v>0</v>
      </c>
      <c r="Y230" s="161">
        <f ca="1">IF(Y$39&gt;=$AD$39,0,SUMIFS(SAÍDAS!$D:$D,SAÍDAS!$B:$B,Base!$Q230,SAÍDAS!$H:$H,Base!Y$40))</f>
        <v>0</v>
      </c>
      <c r="Z230" s="161">
        <f ca="1">IF(Z$39&gt;=$AD$39,0,SUMIFS(SAÍDAS!$D:$D,SAÍDAS!$B:$B,Base!$Q230,SAÍDAS!$H:$H,Base!Z$40))</f>
        <v>0</v>
      </c>
      <c r="AA230" s="161">
        <f ca="1">IF(AA$39&gt;=$AD$39,0,SUMIFS(SAÍDAS!$D:$D,SAÍDAS!$B:$B,Base!$Q230,SAÍDAS!$H:$H,Base!AA$40))</f>
        <v>0</v>
      </c>
      <c r="AB230" s="161">
        <f ca="1">IF(AB$39&gt;=$AD$39,0,SUMIFS(SAÍDAS!$D:$D,SAÍDAS!$B:$B,Base!$Q230,SAÍDAS!$H:$H,Base!AB$40))</f>
        <v>0</v>
      </c>
      <c r="AC230" s="161">
        <f ca="1">IF(AC$39&gt;=$AD$39,0,SUMIFS(SAÍDAS!$D:$D,SAÍDAS!$B:$B,Base!$Q230,SAÍDAS!$H:$H,Base!AC$40))</f>
        <v>0</v>
      </c>
      <c r="AD230" s="160">
        <f t="shared" ca="1" si="10"/>
        <v>0</v>
      </c>
    </row>
    <row r="231" spans="1:30" x14ac:dyDescent="0.25">
      <c r="A231" s="160">
        <f>CADASTRO!A195</f>
        <v>0</v>
      </c>
      <c r="B231" s="160">
        <f>CADASTRO!B195</f>
        <v>0</v>
      </c>
      <c r="C231" s="161">
        <f>CADASTRO!D195</f>
        <v>0</v>
      </c>
      <c r="D231" s="161">
        <f>C231+SUMIFS(ENTRADAS!$D:$D,ENTRADAS!$B:$B,$B231,ENTRADAS!$I:$I,C$40)-SUMIFS(SAÍDAS!$D:$D,SAÍDAS!$B:$B,$B231,SAÍDAS!$H:$H,C$40)+SUMIFS(AJUSTE!$D:$D,AJUSTE!$B:$B,$B231,AJUSTE!$H:$H,C$40)</f>
        <v>0</v>
      </c>
      <c r="E231" s="161">
        <f>D231+SUMIFS(ENTRADAS!$D:$D,ENTRADAS!$B:$B,$B231,ENTRADAS!$I:$I,D$40)-SUMIFS(SAÍDAS!$D:$D,SAÍDAS!$B:$B,$B231,SAÍDAS!$H:$H,D$40)+SUMIFS(AJUSTE!$D:$D,AJUSTE!$B:$B,$B231,AJUSTE!$H:$H,D$40)</f>
        <v>0</v>
      </c>
      <c r="F231" s="161">
        <f>E231+SUMIFS(ENTRADAS!$D:$D,ENTRADAS!$B:$B,$B231,ENTRADAS!$I:$I,E$40)-SUMIFS(SAÍDAS!$D:$D,SAÍDAS!$B:$B,$B231,SAÍDAS!$H:$H,E$40)+SUMIFS(AJUSTE!$D:$D,AJUSTE!$B:$B,$B231,AJUSTE!$H:$H,E$40)</f>
        <v>0</v>
      </c>
      <c r="G231" s="161">
        <f>F231+SUMIFS(ENTRADAS!$D:$D,ENTRADAS!$B:$B,$B231,ENTRADAS!$I:$I,F$40)-SUMIFS(SAÍDAS!$D:$D,SAÍDAS!$B:$B,$B231,SAÍDAS!$H:$H,F$40)+SUMIFS(AJUSTE!$D:$D,AJUSTE!$B:$B,$B231,AJUSTE!$H:$H,F$40)</f>
        <v>0</v>
      </c>
      <c r="H231" s="161">
        <f>G231+SUMIFS(ENTRADAS!$D:$D,ENTRADAS!$B:$B,$B231,ENTRADAS!$I:$I,G$40)-SUMIFS(SAÍDAS!$D:$D,SAÍDAS!$B:$B,$B231,SAÍDAS!$H:$H,G$40)+SUMIFS(AJUSTE!$D:$D,AJUSTE!$B:$B,$B231,AJUSTE!$H:$H,G$40)</f>
        <v>0</v>
      </c>
      <c r="I231" s="161">
        <f>H231+SUMIFS(ENTRADAS!$D:$D,ENTRADAS!$B:$B,$B231,ENTRADAS!$I:$I,H$40)-SUMIFS(SAÍDAS!$D:$D,SAÍDAS!$B:$B,$B231,SAÍDAS!$H:$H,H$40)+SUMIFS(AJUSTE!$D:$D,AJUSTE!$B:$B,$B231,AJUSTE!$H:$H,H$40)</f>
        <v>0</v>
      </c>
      <c r="J231" s="161">
        <f>I231+SUMIFS(ENTRADAS!$D:$D,ENTRADAS!$B:$B,$B231,ENTRADAS!$I:$I,I$40)-SUMIFS(SAÍDAS!$D:$D,SAÍDAS!$B:$B,$B231,SAÍDAS!$H:$H,I$40)+SUMIFS(AJUSTE!$D:$D,AJUSTE!$B:$B,$B231,AJUSTE!$H:$H,I$40)</f>
        <v>0</v>
      </c>
      <c r="K231" s="161">
        <f>J231+SUMIFS(ENTRADAS!$D:$D,ENTRADAS!$B:$B,$B231,ENTRADAS!$I:$I,J$40)-SUMIFS(SAÍDAS!$D:$D,SAÍDAS!$B:$B,$B231,SAÍDAS!$H:$H,J$40)+SUMIFS(AJUSTE!$D:$D,AJUSTE!$B:$B,$B231,AJUSTE!$H:$H,J$40)</f>
        <v>0</v>
      </c>
      <c r="L231" s="161">
        <f>K231+SUMIFS(ENTRADAS!$D:$D,ENTRADAS!$B:$B,$B231,ENTRADAS!$I:$I,K$40)-SUMIFS(SAÍDAS!$D:$D,SAÍDAS!$B:$B,$B231,SAÍDAS!$H:$H,K$40)+SUMIFS(AJUSTE!$D:$D,AJUSTE!$B:$B,$B231,AJUSTE!$H:$H,K$40)</f>
        <v>0</v>
      </c>
      <c r="M231" s="161">
        <f>L231+SUMIFS(ENTRADAS!$D:$D,ENTRADAS!$B:$B,$B231,ENTRADAS!$I:$I,L$40)-SUMIFS(SAÍDAS!$D:$D,SAÍDAS!$B:$B,$B231,SAÍDAS!$H:$H,L$40)+SUMIFS(AJUSTE!$D:$D,AJUSTE!$B:$B,$B231,AJUSTE!$H:$H,L$40)</f>
        <v>0</v>
      </c>
      <c r="N231" s="161">
        <f>M231+SUMIFS(ENTRADAS!$D:$D,ENTRADAS!$B:$B,$B231,ENTRADAS!$I:$I,M$40)-SUMIFS(SAÍDAS!$D:$D,SAÍDAS!$B:$B,$B231,SAÍDAS!$H:$H,M$40)+SUMIFS(AJUSTE!$D:$D,AJUSTE!$B:$B,$B231,AJUSTE!$H:$H,M$40)</f>
        <v>0</v>
      </c>
      <c r="P231" s="160">
        <f>CADASTRO!A195</f>
        <v>0</v>
      </c>
      <c r="Q231" s="160">
        <f>CADASTRO!B195</f>
        <v>0</v>
      </c>
      <c r="R231" s="161">
        <f ca="1">IF(R$39&gt;=$AD$39,0,SUMIFS(SAÍDAS!$D:$D,SAÍDAS!$B:$B,Base!$Q231,SAÍDAS!$H:$H,Base!R$40))</f>
        <v>0</v>
      </c>
      <c r="S231" s="161">
        <f ca="1">IF(S$39&gt;=$AD$39,0,SUMIFS(SAÍDAS!$D:$D,SAÍDAS!$B:$B,Base!$Q231,SAÍDAS!$H:$H,Base!S$40))</f>
        <v>0</v>
      </c>
      <c r="T231" s="161">
        <f ca="1">IF(T$39&gt;=$AD$39,0,SUMIFS(SAÍDAS!$D:$D,SAÍDAS!$B:$B,Base!$Q231,SAÍDAS!$H:$H,Base!T$40))</f>
        <v>0</v>
      </c>
      <c r="U231" s="161">
        <f ca="1">IF(U$39&gt;=$AD$39,0,SUMIFS(SAÍDAS!$D:$D,SAÍDAS!$B:$B,Base!$Q231,SAÍDAS!$H:$H,Base!U$40))</f>
        <v>0</v>
      </c>
      <c r="V231" s="161">
        <f ca="1">IF(V$39&gt;=$AD$39,0,SUMIFS(SAÍDAS!$D:$D,SAÍDAS!$B:$B,Base!$Q231,SAÍDAS!$H:$H,Base!V$40))</f>
        <v>0</v>
      </c>
      <c r="W231" s="161">
        <f ca="1">IF(W$39&gt;=$AD$39,0,SUMIFS(SAÍDAS!$D:$D,SAÍDAS!$B:$B,Base!$Q231,SAÍDAS!$H:$H,Base!W$40))</f>
        <v>0</v>
      </c>
      <c r="X231" s="161">
        <f ca="1">IF(X$39&gt;=$AD$39,0,SUMIFS(SAÍDAS!$D:$D,SAÍDAS!$B:$B,Base!$Q231,SAÍDAS!$H:$H,Base!X$40))</f>
        <v>0</v>
      </c>
      <c r="Y231" s="161">
        <f ca="1">IF(Y$39&gt;=$AD$39,0,SUMIFS(SAÍDAS!$D:$D,SAÍDAS!$B:$B,Base!$Q231,SAÍDAS!$H:$H,Base!Y$40))</f>
        <v>0</v>
      </c>
      <c r="Z231" s="161">
        <f ca="1">IF(Z$39&gt;=$AD$39,0,SUMIFS(SAÍDAS!$D:$D,SAÍDAS!$B:$B,Base!$Q231,SAÍDAS!$H:$H,Base!Z$40))</f>
        <v>0</v>
      </c>
      <c r="AA231" s="161">
        <f ca="1">IF(AA$39&gt;=$AD$39,0,SUMIFS(SAÍDAS!$D:$D,SAÍDAS!$B:$B,Base!$Q231,SAÍDAS!$H:$H,Base!AA$40))</f>
        <v>0</v>
      </c>
      <c r="AB231" s="161">
        <f ca="1">IF(AB$39&gt;=$AD$39,0,SUMIFS(SAÍDAS!$D:$D,SAÍDAS!$B:$B,Base!$Q231,SAÍDAS!$H:$H,Base!AB$40))</f>
        <v>0</v>
      </c>
      <c r="AC231" s="161">
        <f ca="1">IF(AC$39&gt;=$AD$39,0,SUMIFS(SAÍDAS!$D:$D,SAÍDAS!$B:$B,Base!$Q231,SAÍDAS!$H:$H,Base!AC$40))</f>
        <v>0</v>
      </c>
      <c r="AD231" s="160">
        <f t="shared" ca="1" si="10"/>
        <v>0</v>
      </c>
    </row>
    <row r="232" spans="1:30" x14ac:dyDescent="0.25">
      <c r="A232" s="160">
        <f>CADASTRO!A196</f>
        <v>0</v>
      </c>
      <c r="B232" s="160">
        <f>CADASTRO!B196</f>
        <v>0</v>
      </c>
      <c r="C232" s="161">
        <f>CADASTRO!D196</f>
        <v>0</v>
      </c>
      <c r="D232" s="161">
        <f>C232+SUMIFS(ENTRADAS!$D:$D,ENTRADAS!$B:$B,$B232,ENTRADAS!$I:$I,C$40)-SUMIFS(SAÍDAS!$D:$D,SAÍDAS!$B:$B,$B232,SAÍDAS!$H:$H,C$40)+SUMIFS(AJUSTE!$D:$D,AJUSTE!$B:$B,$B232,AJUSTE!$H:$H,C$40)</f>
        <v>0</v>
      </c>
      <c r="E232" s="161">
        <f>D232+SUMIFS(ENTRADAS!$D:$D,ENTRADAS!$B:$B,$B232,ENTRADAS!$I:$I,D$40)-SUMIFS(SAÍDAS!$D:$D,SAÍDAS!$B:$B,$B232,SAÍDAS!$H:$H,D$40)+SUMIFS(AJUSTE!$D:$D,AJUSTE!$B:$B,$B232,AJUSTE!$H:$H,D$40)</f>
        <v>0</v>
      </c>
      <c r="F232" s="161">
        <f>E232+SUMIFS(ENTRADAS!$D:$D,ENTRADAS!$B:$B,$B232,ENTRADAS!$I:$I,E$40)-SUMIFS(SAÍDAS!$D:$D,SAÍDAS!$B:$B,$B232,SAÍDAS!$H:$H,E$40)+SUMIFS(AJUSTE!$D:$D,AJUSTE!$B:$B,$B232,AJUSTE!$H:$H,E$40)</f>
        <v>0</v>
      </c>
      <c r="G232" s="161">
        <f>F232+SUMIFS(ENTRADAS!$D:$D,ENTRADAS!$B:$B,$B232,ENTRADAS!$I:$I,F$40)-SUMIFS(SAÍDAS!$D:$D,SAÍDAS!$B:$B,$B232,SAÍDAS!$H:$H,F$40)+SUMIFS(AJUSTE!$D:$D,AJUSTE!$B:$B,$B232,AJUSTE!$H:$H,F$40)</f>
        <v>0</v>
      </c>
      <c r="H232" s="161">
        <f>G232+SUMIFS(ENTRADAS!$D:$D,ENTRADAS!$B:$B,$B232,ENTRADAS!$I:$I,G$40)-SUMIFS(SAÍDAS!$D:$D,SAÍDAS!$B:$B,$B232,SAÍDAS!$H:$H,G$40)+SUMIFS(AJUSTE!$D:$D,AJUSTE!$B:$B,$B232,AJUSTE!$H:$H,G$40)</f>
        <v>0</v>
      </c>
      <c r="I232" s="161">
        <f>H232+SUMIFS(ENTRADAS!$D:$D,ENTRADAS!$B:$B,$B232,ENTRADAS!$I:$I,H$40)-SUMIFS(SAÍDAS!$D:$D,SAÍDAS!$B:$B,$B232,SAÍDAS!$H:$H,H$40)+SUMIFS(AJUSTE!$D:$D,AJUSTE!$B:$B,$B232,AJUSTE!$H:$H,H$40)</f>
        <v>0</v>
      </c>
      <c r="J232" s="161">
        <f>I232+SUMIFS(ENTRADAS!$D:$D,ENTRADAS!$B:$B,$B232,ENTRADAS!$I:$I,I$40)-SUMIFS(SAÍDAS!$D:$D,SAÍDAS!$B:$B,$B232,SAÍDAS!$H:$H,I$40)+SUMIFS(AJUSTE!$D:$D,AJUSTE!$B:$B,$B232,AJUSTE!$H:$H,I$40)</f>
        <v>0</v>
      </c>
      <c r="K232" s="161">
        <f>J232+SUMIFS(ENTRADAS!$D:$D,ENTRADAS!$B:$B,$B232,ENTRADAS!$I:$I,J$40)-SUMIFS(SAÍDAS!$D:$D,SAÍDAS!$B:$B,$B232,SAÍDAS!$H:$H,J$40)+SUMIFS(AJUSTE!$D:$D,AJUSTE!$B:$B,$B232,AJUSTE!$H:$H,J$40)</f>
        <v>0</v>
      </c>
      <c r="L232" s="161">
        <f>K232+SUMIFS(ENTRADAS!$D:$D,ENTRADAS!$B:$B,$B232,ENTRADAS!$I:$I,K$40)-SUMIFS(SAÍDAS!$D:$D,SAÍDAS!$B:$B,$B232,SAÍDAS!$H:$H,K$40)+SUMIFS(AJUSTE!$D:$D,AJUSTE!$B:$B,$B232,AJUSTE!$H:$H,K$40)</f>
        <v>0</v>
      </c>
      <c r="M232" s="161">
        <f>L232+SUMIFS(ENTRADAS!$D:$D,ENTRADAS!$B:$B,$B232,ENTRADAS!$I:$I,L$40)-SUMIFS(SAÍDAS!$D:$D,SAÍDAS!$B:$B,$B232,SAÍDAS!$H:$H,L$40)+SUMIFS(AJUSTE!$D:$D,AJUSTE!$B:$B,$B232,AJUSTE!$H:$H,L$40)</f>
        <v>0</v>
      </c>
      <c r="N232" s="161">
        <f>M232+SUMIFS(ENTRADAS!$D:$D,ENTRADAS!$B:$B,$B232,ENTRADAS!$I:$I,M$40)-SUMIFS(SAÍDAS!$D:$D,SAÍDAS!$B:$B,$B232,SAÍDAS!$H:$H,M$40)+SUMIFS(AJUSTE!$D:$D,AJUSTE!$B:$B,$B232,AJUSTE!$H:$H,M$40)</f>
        <v>0</v>
      </c>
      <c r="P232" s="160">
        <f>CADASTRO!A196</f>
        <v>0</v>
      </c>
      <c r="Q232" s="160">
        <f>CADASTRO!B196</f>
        <v>0</v>
      </c>
      <c r="R232" s="161">
        <f ca="1">IF(R$39&gt;=$AD$39,0,SUMIFS(SAÍDAS!$D:$D,SAÍDAS!$B:$B,Base!$Q232,SAÍDAS!$H:$H,Base!R$40))</f>
        <v>0</v>
      </c>
      <c r="S232" s="161">
        <f ca="1">IF(S$39&gt;=$AD$39,0,SUMIFS(SAÍDAS!$D:$D,SAÍDAS!$B:$B,Base!$Q232,SAÍDAS!$H:$H,Base!S$40))</f>
        <v>0</v>
      </c>
      <c r="T232" s="161">
        <f ca="1">IF(T$39&gt;=$AD$39,0,SUMIFS(SAÍDAS!$D:$D,SAÍDAS!$B:$B,Base!$Q232,SAÍDAS!$H:$H,Base!T$40))</f>
        <v>0</v>
      </c>
      <c r="U232" s="161">
        <f ca="1">IF(U$39&gt;=$AD$39,0,SUMIFS(SAÍDAS!$D:$D,SAÍDAS!$B:$B,Base!$Q232,SAÍDAS!$H:$H,Base!U$40))</f>
        <v>0</v>
      </c>
      <c r="V232" s="161">
        <f ca="1">IF(V$39&gt;=$AD$39,0,SUMIFS(SAÍDAS!$D:$D,SAÍDAS!$B:$B,Base!$Q232,SAÍDAS!$H:$H,Base!V$40))</f>
        <v>0</v>
      </c>
      <c r="W232" s="161">
        <f ca="1">IF(W$39&gt;=$AD$39,0,SUMIFS(SAÍDAS!$D:$D,SAÍDAS!$B:$B,Base!$Q232,SAÍDAS!$H:$H,Base!W$40))</f>
        <v>0</v>
      </c>
      <c r="X232" s="161">
        <f ca="1">IF(X$39&gt;=$AD$39,0,SUMIFS(SAÍDAS!$D:$D,SAÍDAS!$B:$B,Base!$Q232,SAÍDAS!$H:$H,Base!X$40))</f>
        <v>0</v>
      </c>
      <c r="Y232" s="161">
        <f ca="1">IF(Y$39&gt;=$AD$39,0,SUMIFS(SAÍDAS!$D:$D,SAÍDAS!$B:$B,Base!$Q232,SAÍDAS!$H:$H,Base!Y$40))</f>
        <v>0</v>
      </c>
      <c r="Z232" s="161">
        <f ca="1">IF(Z$39&gt;=$AD$39,0,SUMIFS(SAÍDAS!$D:$D,SAÍDAS!$B:$B,Base!$Q232,SAÍDAS!$H:$H,Base!Z$40))</f>
        <v>0</v>
      </c>
      <c r="AA232" s="161">
        <f ca="1">IF(AA$39&gt;=$AD$39,0,SUMIFS(SAÍDAS!$D:$D,SAÍDAS!$B:$B,Base!$Q232,SAÍDAS!$H:$H,Base!AA$40))</f>
        <v>0</v>
      </c>
      <c r="AB232" s="161">
        <f ca="1">IF(AB$39&gt;=$AD$39,0,SUMIFS(SAÍDAS!$D:$D,SAÍDAS!$B:$B,Base!$Q232,SAÍDAS!$H:$H,Base!AB$40))</f>
        <v>0</v>
      </c>
      <c r="AC232" s="161">
        <f ca="1">IF(AC$39&gt;=$AD$39,0,SUMIFS(SAÍDAS!$D:$D,SAÍDAS!$B:$B,Base!$Q232,SAÍDAS!$H:$H,Base!AC$40))</f>
        <v>0</v>
      </c>
      <c r="AD232" s="160">
        <f t="shared" ca="1" si="10"/>
        <v>0</v>
      </c>
    </row>
    <row r="233" spans="1:30" x14ac:dyDescent="0.25">
      <c r="A233" s="160">
        <f>CADASTRO!A197</f>
        <v>0</v>
      </c>
      <c r="B233" s="160">
        <f>CADASTRO!B197</f>
        <v>0</v>
      </c>
      <c r="C233" s="161">
        <f>CADASTRO!D197</f>
        <v>0</v>
      </c>
      <c r="D233" s="161">
        <f>C233+SUMIFS(ENTRADAS!$D:$D,ENTRADAS!$B:$B,$B233,ENTRADAS!$I:$I,C$40)-SUMIFS(SAÍDAS!$D:$D,SAÍDAS!$B:$B,$B233,SAÍDAS!$H:$H,C$40)+SUMIFS(AJUSTE!$D:$D,AJUSTE!$B:$B,$B233,AJUSTE!$H:$H,C$40)</f>
        <v>0</v>
      </c>
      <c r="E233" s="161">
        <f>D233+SUMIFS(ENTRADAS!$D:$D,ENTRADAS!$B:$B,$B233,ENTRADAS!$I:$I,D$40)-SUMIFS(SAÍDAS!$D:$D,SAÍDAS!$B:$B,$B233,SAÍDAS!$H:$H,D$40)+SUMIFS(AJUSTE!$D:$D,AJUSTE!$B:$B,$B233,AJUSTE!$H:$H,D$40)</f>
        <v>0</v>
      </c>
      <c r="F233" s="161">
        <f>E233+SUMIFS(ENTRADAS!$D:$D,ENTRADAS!$B:$B,$B233,ENTRADAS!$I:$I,E$40)-SUMIFS(SAÍDAS!$D:$D,SAÍDAS!$B:$B,$B233,SAÍDAS!$H:$H,E$40)+SUMIFS(AJUSTE!$D:$D,AJUSTE!$B:$B,$B233,AJUSTE!$H:$H,E$40)</f>
        <v>0</v>
      </c>
      <c r="G233" s="161">
        <f>F233+SUMIFS(ENTRADAS!$D:$D,ENTRADAS!$B:$B,$B233,ENTRADAS!$I:$I,F$40)-SUMIFS(SAÍDAS!$D:$D,SAÍDAS!$B:$B,$B233,SAÍDAS!$H:$H,F$40)+SUMIFS(AJUSTE!$D:$D,AJUSTE!$B:$B,$B233,AJUSTE!$H:$H,F$40)</f>
        <v>0</v>
      </c>
      <c r="H233" s="161">
        <f>G233+SUMIFS(ENTRADAS!$D:$D,ENTRADAS!$B:$B,$B233,ENTRADAS!$I:$I,G$40)-SUMIFS(SAÍDAS!$D:$D,SAÍDAS!$B:$B,$B233,SAÍDAS!$H:$H,G$40)+SUMIFS(AJUSTE!$D:$D,AJUSTE!$B:$B,$B233,AJUSTE!$H:$H,G$40)</f>
        <v>0</v>
      </c>
      <c r="I233" s="161">
        <f>H233+SUMIFS(ENTRADAS!$D:$D,ENTRADAS!$B:$B,$B233,ENTRADAS!$I:$I,H$40)-SUMIFS(SAÍDAS!$D:$D,SAÍDAS!$B:$B,$B233,SAÍDAS!$H:$H,H$40)+SUMIFS(AJUSTE!$D:$D,AJUSTE!$B:$B,$B233,AJUSTE!$H:$H,H$40)</f>
        <v>0</v>
      </c>
      <c r="J233" s="161">
        <f>I233+SUMIFS(ENTRADAS!$D:$D,ENTRADAS!$B:$B,$B233,ENTRADAS!$I:$I,I$40)-SUMIFS(SAÍDAS!$D:$D,SAÍDAS!$B:$B,$B233,SAÍDAS!$H:$H,I$40)+SUMIFS(AJUSTE!$D:$D,AJUSTE!$B:$B,$B233,AJUSTE!$H:$H,I$40)</f>
        <v>0</v>
      </c>
      <c r="K233" s="161">
        <f>J233+SUMIFS(ENTRADAS!$D:$D,ENTRADAS!$B:$B,$B233,ENTRADAS!$I:$I,J$40)-SUMIFS(SAÍDAS!$D:$D,SAÍDAS!$B:$B,$B233,SAÍDAS!$H:$H,J$40)+SUMIFS(AJUSTE!$D:$D,AJUSTE!$B:$B,$B233,AJUSTE!$H:$H,J$40)</f>
        <v>0</v>
      </c>
      <c r="L233" s="161">
        <f>K233+SUMIFS(ENTRADAS!$D:$D,ENTRADAS!$B:$B,$B233,ENTRADAS!$I:$I,K$40)-SUMIFS(SAÍDAS!$D:$D,SAÍDAS!$B:$B,$B233,SAÍDAS!$H:$H,K$40)+SUMIFS(AJUSTE!$D:$D,AJUSTE!$B:$B,$B233,AJUSTE!$H:$H,K$40)</f>
        <v>0</v>
      </c>
      <c r="M233" s="161">
        <f>L233+SUMIFS(ENTRADAS!$D:$D,ENTRADAS!$B:$B,$B233,ENTRADAS!$I:$I,L$40)-SUMIFS(SAÍDAS!$D:$D,SAÍDAS!$B:$B,$B233,SAÍDAS!$H:$H,L$40)+SUMIFS(AJUSTE!$D:$D,AJUSTE!$B:$B,$B233,AJUSTE!$H:$H,L$40)</f>
        <v>0</v>
      </c>
      <c r="N233" s="161">
        <f>M233+SUMIFS(ENTRADAS!$D:$D,ENTRADAS!$B:$B,$B233,ENTRADAS!$I:$I,M$40)-SUMIFS(SAÍDAS!$D:$D,SAÍDAS!$B:$B,$B233,SAÍDAS!$H:$H,M$40)+SUMIFS(AJUSTE!$D:$D,AJUSTE!$B:$B,$B233,AJUSTE!$H:$H,M$40)</f>
        <v>0</v>
      </c>
      <c r="P233" s="160">
        <f>CADASTRO!A197</f>
        <v>0</v>
      </c>
      <c r="Q233" s="160">
        <f>CADASTRO!B197</f>
        <v>0</v>
      </c>
      <c r="R233" s="161">
        <f ca="1">IF(R$39&gt;=$AD$39,0,SUMIFS(SAÍDAS!$D:$D,SAÍDAS!$B:$B,Base!$Q233,SAÍDAS!$H:$H,Base!R$40))</f>
        <v>0</v>
      </c>
      <c r="S233" s="161">
        <f ca="1">IF(S$39&gt;=$AD$39,0,SUMIFS(SAÍDAS!$D:$D,SAÍDAS!$B:$B,Base!$Q233,SAÍDAS!$H:$H,Base!S$40))</f>
        <v>0</v>
      </c>
      <c r="T233" s="161">
        <f ca="1">IF(T$39&gt;=$AD$39,0,SUMIFS(SAÍDAS!$D:$D,SAÍDAS!$B:$B,Base!$Q233,SAÍDAS!$H:$H,Base!T$40))</f>
        <v>0</v>
      </c>
      <c r="U233" s="161">
        <f ca="1">IF(U$39&gt;=$AD$39,0,SUMIFS(SAÍDAS!$D:$D,SAÍDAS!$B:$B,Base!$Q233,SAÍDAS!$H:$H,Base!U$40))</f>
        <v>0</v>
      </c>
      <c r="V233" s="161">
        <f ca="1">IF(V$39&gt;=$AD$39,0,SUMIFS(SAÍDAS!$D:$D,SAÍDAS!$B:$B,Base!$Q233,SAÍDAS!$H:$H,Base!V$40))</f>
        <v>0</v>
      </c>
      <c r="W233" s="161">
        <f ca="1">IF(W$39&gt;=$AD$39,0,SUMIFS(SAÍDAS!$D:$D,SAÍDAS!$B:$B,Base!$Q233,SAÍDAS!$H:$H,Base!W$40))</f>
        <v>0</v>
      </c>
      <c r="X233" s="161">
        <f ca="1">IF(X$39&gt;=$AD$39,0,SUMIFS(SAÍDAS!$D:$D,SAÍDAS!$B:$B,Base!$Q233,SAÍDAS!$H:$H,Base!X$40))</f>
        <v>0</v>
      </c>
      <c r="Y233" s="161">
        <f ca="1">IF(Y$39&gt;=$AD$39,0,SUMIFS(SAÍDAS!$D:$D,SAÍDAS!$B:$B,Base!$Q233,SAÍDAS!$H:$H,Base!Y$40))</f>
        <v>0</v>
      </c>
      <c r="Z233" s="161">
        <f ca="1">IF(Z$39&gt;=$AD$39,0,SUMIFS(SAÍDAS!$D:$D,SAÍDAS!$B:$B,Base!$Q233,SAÍDAS!$H:$H,Base!Z$40))</f>
        <v>0</v>
      </c>
      <c r="AA233" s="161">
        <f ca="1">IF(AA$39&gt;=$AD$39,0,SUMIFS(SAÍDAS!$D:$D,SAÍDAS!$B:$B,Base!$Q233,SAÍDAS!$H:$H,Base!AA$40))</f>
        <v>0</v>
      </c>
      <c r="AB233" s="161">
        <f ca="1">IF(AB$39&gt;=$AD$39,0,SUMIFS(SAÍDAS!$D:$D,SAÍDAS!$B:$B,Base!$Q233,SAÍDAS!$H:$H,Base!AB$40))</f>
        <v>0</v>
      </c>
      <c r="AC233" s="161">
        <f ca="1">IF(AC$39&gt;=$AD$39,0,SUMIFS(SAÍDAS!$D:$D,SAÍDAS!$B:$B,Base!$Q233,SAÍDAS!$H:$H,Base!AC$40))</f>
        <v>0</v>
      </c>
      <c r="AD233" s="160">
        <f t="shared" ca="1" si="10"/>
        <v>0</v>
      </c>
    </row>
    <row r="234" spans="1:30" x14ac:dyDescent="0.25">
      <c r="A234" s="160">
        <f>CADASTRO!A198</f>
        <v>0</v>
      </c>
      <c r="B234" s="160">
        <f>CADASTRO!B198</f>
        <v>0</v>
      </c>
      <c r="C234" s="161">
        <f>CADASTRO!D198</f>
        <v>0</v>
      </c>
      <c r="D234" s="161">
        <f>C234+SUMIFS(ENTRADAS!$D:$D,ENTRADAS!$B:$B,$B234,ENTRADAS!$I:$I,C$40)-SUMIFS(SAÍDAS!$D:$D,SAÍDAS!$B:$B,$B234,SAÍDAS!$H:$H,C$40)+SUMIFS(AJUSTE!$D:$D,AJUSTE!$B:$B,$B234,AJUSTE!$H:$H,C$40)</f>
        <v>0</v>
      </c>
      <c r="E234" s="161">
        <f>D234+SUMIFS(ENTRADAS!$D:$D,ENTRADAS!$B:$B,$B234,ENTRADAS!$I:$I,D$40)-SUMIFS(SAÍDAS!$D:$D,SAÍDAS!$B:$B,$B234,SAÍDAS!$H:$H,D$40)+SUMIFS(AJUSTE!$D:$D,AJUSTE!$B:$B,$B234,AJUSTE!$H:$H,D$40)</f>
        <v>0</v>
      </c>
      <c r="F234" s="161">
        <f>E234+SUMIFS(ENTRADAS!$D:$D,ENTRADAS!$B:$B,$B234,ENTRADAS!$I:$I,E$40)-SUMIFS(SAÍDAS!$D:$D,SAÍDAS!$B:$B,$B234,SAÍDAS!$H:$H,E$40)+SUMIFS(AJUSTE!$D:$D,AJUSTE!$B:$B,$B234,AJUSTE!$H:$H,E$40)</f>
        <v>0</v>
      </c>
      <c r="G234" s="161">
        <f>F234+SUMIFS(ENTRADAS!$D:$D,ENTRADAS!$B:$B,$B234,ENTRADAS!$I:$I,F$40)-SUMIFS(SAÍDAS!$D:$D,SAÍDAS!$B:$B,$B234,SAÍDAS!$H:$H,F$40)+SUMIFS(AJUSTE!$D:$D,AJUSTE!$B:$B,$B234,AJUSTE!$H:$H,F$40)</f>
        <v>0</v>
      </c>
      <c r="H234" s="161">
        <f>G234+SUMIFS(ENTRADAS!$D:$D,ENTRADAS!$B:$B,$B234,ENTRADAS!$I:$I,G$40)-SUMIFS(SAÍDAS!$D:$D,SAÍDAS!$B:$B,$B234,SAÍDAS!$H:$H,G$40)+SUMIFS(AJUSTE!$D:$D,AJUSTE!$B:$B,$B234,AJUSTE!$H:$H,G$40)</f>
        <v>0</v>
      </c>
      <c r="I234" s="161">
        <f>H234+SUMIFS(ENTRADAS!$D:$D,ENTRADAS!$B:$B,$B234,ENTRADAS!$I:$I,H$40)-SUMIFS(SAÍDAS!$D:$D,SAÍDAS!$B:$B,$B234,SAÍDAS!$H:$H,H$40)+SUMIFS(AJUSTE!$D:$D,AJUSTE!$B:$B,$B234,AJUSTE!$H:$H,H$40)</f>
        <v>0</v>
      </c>
      <c r="J234" s="161">
        <f>I234+SUMIFS(ENTRADAS!$D:$D,ENTRADAS!$B:$B,$B234,ENTRADAS!$I:$I,I$40)-SUMIFS(SAÍDAS!$D:$D,SAÍDAS!$B:$B,$B234,SAÍDAS!$H:$H,I$40)+SUMIFS(AJUSTE!$D:$D,AJUSTE!$B:$B,$B234,AJUSTE!$H:$H,I$40)</f>
        <v>0</v>
      </c>
      <c r="K234" s="161">
        <f>J234+SUMIFS(ENTRADAS!$D:$D,ENTRADAS!$B:$B,$B234,ENTRADAS!$I:$I,J$40)-SUMIFS(SAÍDAS!$D:$D,SAÍDAS!$B:$B,$B234,SAÍDAS!$H:$H,J$40)+SUMIFS(AJUSTE!$D:$D,AJUSTE!$B:$B,$B234,AJUSTE!$H:$H,J$40)</f>
        <v>0</v>
      </c>
      <c r="L234" s="161">
        <f>K234+SUMIFS(ENTRADAS!$D:$D,ENTRADAS!$B:$B,$B234,ENTRADAS!$I:$I,K$40)-SUMIFS(SAÍDAS!$D:$D,SAÍDAS!$B:$B,$B234,SAÍDAS!$H:$H,K$40)+SUMIFS(AJUSTE!$D:$D,AJUSTE!$B:$B,$B234,AJUSTE!$H:$H,K$40)</f>
        <v>0</v>
      </c>
      <c r="M234" s="161">
        <f>L234+SUMIFS(ENTRADAS!$D:$D,ENTRADAS!$B:$B,$B234,ENTRADAS!$I:$I,L$40)-SUMIFS(SAÍDAS!$D:$D,SAÍDAS!$B:$B,$B234,SAÍDAS!$H:$H,L$40)+SUMIFS(AJUSTE!$D:$D,AJUSTE!$B:$B,$B234,AJUSTE!$H:$H,L$40)</f>
        <v>0</v>
      </c>
      <c r="N234" s="161">
        <f>M234+SUMIFS(ENTRADAS!$D:$D,ENTRADAS!$B:$B,$B234,ENTRADAS!$I:$I,M$40)-SUMIFS(SAÍDAS!$D:$D,SAÍDAS!$B:$B,$B234,SAÍDAS!$H:$H,M$40)+SUMIFS(AJUSTE!$D:$D,AJUSTE!$B:$B,$B234,AJUSTE!$H:$H,M$40)</f>
        <v>0</v>
      </c>
      <c r="P234" s="160">
        <f>CADASTRO!A198</f>
        <v>0</v>
      </c>
      <c r="Q234" s="160">
        <f>CADASTRO!B198</f>
        <v>0</v>
      </c>
      <c r="R234" s="161">
        <f ca="1">IF(R$39&gt;=$AD$39,0,SUMIFS(SAÍDAS!$D:$D,SAÍDAS!$B:$B,Base!$Q234,SAÍDAS!$H:$H,Base!R$40))</f>
        <v>0</v>
      </c>
      <c r="S234" s="161">
        <f ca="1">IF(S$39&gt;=$AD$39,0,SUMIFS(SAÍDAS!$D:$D,SAÍDAS!$B:$B,Base!$Q234,SAÍDAS!$H:$H,Base!S$40))</f>
        <v>0</v>
      </c>
      <c r="T234" s="161">
        <f ca="1">IF(T$39&gt;=$AD$39,0,SUMIFS(SAÍDAS!$D:$D,SAÍDAS!$B:$B,Base!$Q234,SAÍDAS!$H:$H,Base!T$40))</f>
        <v>0</v>
      </c>
      <c r="U234" s="161">
        <f ca="1">IF(U$39&gt;=$AD$39,0,SUMIFS(SAÍDAS!$D:$D,SAÍDAS!$B:$B,Base!$Q234,SAÍDAS!$H:$H,Base!U$40))</f>
        <v>0</v>
      </c>
      <c r="V234" s="161">
        <f ca="1">IF(V$39&gt;=$AD$39,0,SUMIFS(SAÍDAS!$D:$D,SAÍDAS!$B:$B,Base!$Q234,SAÍDAS!$H:$H,Base!V$40))</f>
        <v>0</v>
      </c>
      <c r="W234" s="161">
        <f ca="1">IF(W$39&gt;=$AD$39,0,SUMIFS(SAÍDAS!$D:$D,SAÍDAS!$B:$B,Base!$Q234,SAÍDAS!$H:$H,Base!W$40))</f>
        <v>0</v>
      </c>
      <c r="X234" s="161">
        <f ca="1">IF(X$39&gt;=$AD$39,0,SUMIFS(SAÍDAS!$D:$D,SAÍDAS!$B:$B,Base!$Q234,SAÍDAS!$H:$H,Base!X$40))</f>
        <v>0</v>
      </c>
      <c r="Y234" s="161">
        <f ca="1">IF(Y$39&gt;=$AD$39,0,SUMIFS(SAÍDAS!$D:$D,SAÍDAS!$B:$B,Base!$Q234,SAÍDAS!$H:$H,Base!Y$40))</f>
        <v>0</v>
      </c>
      <c r="Z234" s="161">
        <f ca="1">IF(Z$39&gt;=$AD$39,0,SUMIFS(SAÍDAS!$D:$D,SAÍDAS!$B:$B,Base!$Q234,SAÍDAS!$H:$H,Base!Z$40))</f>
        <v>0</v>
      </c>
      <c r="AA234" s="161">
        <f ca="1">IF(AA$39&gt;=$AD$39,0,SUMIFS(SAÍDAS!$D:$D,SAÍDAS!$B:$B,Base!$Q234,SAÍDAS!$H:$H,Base!AA$40))</f>
        <v>0</v>
      </c>
      <c r="AB234" s="161">
        <f ca="1">IF(AB$39&gt;=$AD$39,0,SUMIFS(SAÍDAS!$D:$D,SAÍDAS!$B:$B,Base!$Q234,SAÍDAS!$H:$H,Base!AB$40))</f>
        <v>0</v>
      </c>
      <c r="AC234" s="161">
        <f ca="1">IF(AC$39&gt;=$AD$39,0,SUMIFS(SAÍDAS!$D:$D,SAÍDAS!$B:$B,Base!$Q234,SAÍDAS!$H:$H,Base!AC$40))</f>
        <v>0</v>
      </c>
      <c r="AD234" s="160">
        <f t="shared" ref="AD234:AD297" ca="1" si="11">IFERROR(AVERAGEIF(R234:AC234,"&gt;0",R234:AC234),0)</f>
        <v>0</v>
      </c>
    </row>
    <row r="235" spans="1:30" x14ac:dyDescent="0.25">
      <c r="A235" s="160">
        <f>CADASTRO!A199</f>
        <v>0</v>
      </c>
      <c r="B235" s="160">
        <f>CADASTRO!B199</f>
        <v>0</v>
      </c>
      <c r="C235" s="161">
        <f>CADASTRO!D199</f>
        <v>0</v>
      </c>
      <c r="D235" s="161">
        <f>C235+SUMIFS(ENTRADAS!$D:$D,ENTRADAS!$B:$B,$B235,ENTRADAS!$I:$I,C$40)-SUMIFS(SAÍDAS!$D:$D,SAÍDAS!$B:$B,$B235,SAÍDAS!$H:$H,C$40)+SUMIFS(AJUSTE!$D:$D,AJUSTE!$B:$B,$B235,AJUSTE!$H:$H,C$40)</f>
        <v>0</v>
      </c>
      <c r="E235" s="161">
        <f>D235+SUMIFS(ENTRADAS!$D:$D,ENTRADAS!$B:$B,$B235,ENTRADAS!$I:$I,D$40)-SUMIFS(SAÍDAS!$D:$D,SAÍDAS!$B:$B,$B235,SAÍDAS!$H:$H,D$40)+SUMIFS(AJUSTE!$D:$D,AJUSTE!$B:$B,$B235,AJUSTE!$H:$H,D$40)</f>
        <v>0</v>
      </c>
      <c r="F235" s="161">
        <f>E235+SUMIFS(ENTRADAS!$D:$D,ENTRADAS!$B:$B,$B235,ENTRADAS!$I:$I,E$40)-SUMIFS(SAÍDAS!$D:$D,SAÍDAS!$B:$B,$B235,SAÍDAS!$H:$H,E$40)+SUMIFS(AJUSTE!$D:$D,AJUSTE!$B:$B,$B235,AJUSTE!$H:$H,E$40)</f>
        <v>0</v>
      </c>
      <c r="G235" s="161">
        <f>F235+SUMIFS(ENTRADAS!$D:$D,ENTRADAS!$B:$B,$B235,ENTRADAS!$I:$I,F$40)-SUMIFS(SAÍDAS!$D:$D,SAÍDAS!$B:$B,$B235,SAÍDAS!$H:$H,F$40)+SUMIFS(AJUSTE!$D:$D,AJUSTE!$B:$B,$B235,AJUSTE!$H:$H,F$40)</f>
        <v>0</v>
      </c>
      <c r="H235" s="161">
        <f>G235+SUMIFS(ENTRADAS!$D:$D,ENTRADAS!$B:$B,$B235,ENTRADAS!$I:$I,G$40)-SUMIFS(SAÍDAS!$D:$D,SAÍDAS!$B:$B,$B235,SAÍDAS!$H:$H,G$40)+SUMIFS(AJUSTE!$D:$D,AJUSTE!$B:$B,$B235,AJUSTE!$H:$H,G$40)</f>
        <v>0</v>
      </c>
      <c r="I235" s="161">
        <f>H235+SUMIFS(ENTRADAS!$D:$D,ENTRADAS!$B:$B,$B235,ENTRADAS!$I:$I,H$40)-SUMIFS(SAÍDAS!$D:$D,SAÍDAS!$B:$B,$B235,SAÍDAS!$H:$H,H$40)+SUMIFS(AJUSTE!$D:$D,AJUSTE!$B:$B,$B235,AJUSTE!$H:$H,H$40)</f>
        <v>0</v>
      </c>
      <c r="J235" s="161">
        <f>I235+SUMIFS(ENTRADAS!$D:$D,ENTRADAS!$B:$B,$B235,ENTRADAS!$I:$I,I$40)-SUMIFS(SAÍDAS!$D:$D,SAÍDAS!$B:$B,$B235,SAÍDAS!$H:$H,I$40)+SUMIFS(AJUSTE!$D:$D,AJUSTE!$B:$B,$B235,AJUSTE!$H:$H,I$40)</f>
        <v>0</v>
      </c>
      <c r="K235" s="161">
        <f>J235+SUMIFS(ENTRADAS!$D:$D,ENTRADAS!$B:$B,$B235,ENTRADAS!$I:$I,J$40)-SUMIFS(SAÍDAS!$D:$D,SAÍDAS!$B:$B,$B235,SAÍDAS!$H:$H,J$40)+SUMIFS(AJUSTE!$D:$D,AJUSTE!$B:$B,$B235,AJUSTE!$H:$H,J$40)</f>
        <v>0</v>
      </c>
      <c r="L235" s="161">
        <f>K235+SUMIFS(ENTRADAS!$D:$D,ENTRADAS!$B:$B,$B235,ENTRADAS!$I:$I,K$40)-SUMIFS(SAÍDAS!$D:$D,SAÍDAS!$B:$B,$B235,SAÍDAS!$H:$H,K$40)+SUMIFS(AJUSTE!$D:$D,AJUSTE!$B:$B,$B235,AJUSTE!$H:$H,K$40)</f>
        <v>0</v>
      </c>
      <c r="M235" s="161">
        <f>L235+SUMIFS(ENTRADAS!$D:$D,ENTRADAS!$B:$B,$B235,ENTRADAS!$I:$I,L$40)-SUMIFS(SAÍDAS!$D:$D,SAÍDAS!$B:$B,$B235,SAÍDAS!$H:$H,L$40)+SUMIFS(AJUSTE!$D:$D,AJUSTE!$B:$B,$B235,AJUSTE!$H:$H,L$40)</f>
        <v>0</v>
      </c>
      <c r="N235" s="161">
        <f>M235+SUMIFS(ENTRADAS!$D:$D,ENTRADAS!$B:$B,$B235,ENTRADAS!$I:$I,M$40)-SUMIFS(SAÍDAS!$D:$D,SAÍDAS!$B:$B,$B235,SAÍDAS!$H:$H,M$40)+SUMIFS(AJUSTE!$D:$D,AJUSTE!$B:$B,$B235,AJUSTE!$H:$H,M$40)</f>
        <v>0</v>
      </c>
      <c r="P235" s="160">
        <f>CADASTRO!A199</f>
        <v>0</v>
      </c>
      <c r="Q235" s="160">
        <f>CADASTRO!B199</f>
        <v>0</v>
      </c>
      <c r="R235" s="161">
        <f ca="1">IF(R$39&gt;=$AD$39,0,SUMIFS(SAÍDAS!$D:$D,SAÍDAS!$B:$B,Base!$Q235,SAÍDAS!$H:$H,Base!R$40))</f>
        <v>0</v>
      </c>
      <c r="S235" s="161">
        <f ca="1">IF(S$39&gt;=$AD$39,0,SUMIFS(SAÍDAS!$D:$D,SAÍDAS!$B:$B,Base!$Q235,SAÍDAS!$H:$H,Base!S$40))</f>
        <v>0</v>
      </c>
      <c r="T235" s="161">
        <f ca="1">IF(T$39&gt;=$AD$39,0,SUMIFS(SAÍDAS!$D:$D,SAÍDAS!$B:$B,Base!$Q235,SAÍDAS!$H:$H,Base!T$40))</f>
        <v>0</v>
      </c>
      <c r="U235" s="161">
        <f ca="1">IF(U$39&gt;=$AD$39,0,SUMIFS(SAÍDAS!$D:$D,SAÍDAS!$B:$B,Base!$Q235,SAÍDAS!$H:$H,Base!U$40))</f>
        <v>0</v>
      </c>
      <c r="V235" s="161">
        <f ca="1">IF(V$39&gt;=$AD$39,0,SUMIFS(SAÍDAS!$D:$D,SAÍDAS!$B:$B,Base!$Q235,SAÍDAS!$H:$H,Base!V$40))</f>
        <v>0</v>
      </c>
      <c r="W235" s="161">
        <f ca="1">IF(W$39&gt;=$AD$39,0,SUMIFS(SAÍDAS!$D:$D,SAÍDAS!$B:$B,Base!$Q235,SAÍDAS!$H:$H,Base!W$40))</f>
        <v>0</v>
      </c>
      <c r="X235" s="161">
        <f ca="1">IF(X$39&gt;=$AD$39,0,SUMIFS(SAÍDAS!$D:$D,SAÍDAS!$B:$B,Base!$Q235,SAÍDAS!$H:$H,Base!X$40))</f>
        <v>0</v>
      </c>
      <c r="Y235" s="161">
        <f ca="1">IF(Y$39&gt;=$AD$39,0,SUMIFS(SAÍDAS!$D:$D,SAÍDAS!$B:$B,Base!$Q235,SAÍDAS!$H:$H,Base!Y$40))</f>
        <v>0</v>
      </c>
      <c r="Z235" s="161">
        <f ca="1">IF(Z$39&gt;=$AD$39,0,SUMIFS(SAÍDAS!$D:$D,SAÍDAS!$B:$B,Base!$Q235,SAÍDAS!$H:$H,Base!Z$40))</f>
        <v>0</v>
      </c>
      <c r="AA235" s="161">
        <f ca="1">IF(AA$39&gt;=$AD$39,0,SUMIFS(SAÍDAS!$D:$D,SAÍDAS!$B:$B,Base!$Q235,SAÍDAS!$H:$H,Base!AA$40))</f>
        <v>0</v>
      </c>
      <c r="AB235" s="161">
        <f ca="1">IF(AB$39&gt;=$AD$39,0,SUMIFS(SAÍDAS!$D:$D,SAÍDAS!$B:$B,Base!$Q235,SAÍDAS!$H:$H,Base!AB$40))</f>
        <v>0</v>
      </c>
      <c r="AC235" s="161">
        <f ca="1">IF(AC$39&gt;=$AD$39,0,SUMIFS(SAÍDAS!$D:$D,SAÍDAS!$B:$B,Base!$Q235,SAÍDAS!$H:$H,Base!AC$40))</f>
        <v>0</v>
      </c>
      <c r="AD235" s="160">
        <f t="shared" ca="1" si="11"/>
        <v>0</v>
      </c>
    </row>
    <row r="236" spans="1:30" x14ac:dyDescent="0.25">
      <c r="A236" s="160">
        <f>CADASTRO!A200</f>
        <v>0</v>
      </c>
      <c r="B236" s="160">
        <f>CADASTRO!B200</f>
        <v>0</v>
      </c>
      <c r="C236" s="161">
        <f>CADASTRO!D200</f>
        <v>0</v>
      </c>
      <c r="D236" s="161">
        <f>C236+SUMIFS(ENTRADAS!$D:$D,ENTRADAS!$B:$B,$B236,ENTRADAS!$I:$I,C$40)-SUMIFS(SAÍDAS!$D:$D,SAÍDAS!$B:$B,$B236,SAÍDAS!$H:$H,C$40)+SUMIFS(AJUSTE!$D:$D,AJUSTE!$B:$B,$B236,AJUSTE!$H:$H,C$40)</f>
        <v>0</v>
      </c>
      <c r="E236" s="161">
        <f>D236+SUMIFS(ENTRADAS!$D:$D,ENTRADAS!$B:$B,$B236,ENTRADAS!$I:$I,D$40)-SUMIFS(SAÍDAS!$D:$D,SAÍDAS!$B:$B,$B236,SAÍDAS!$H:$H,D$40)+SUMIFS(AJUSTE!$D:$D,AJUSTE!$B:$B,$B236,AJUSTE!$H:$H,D$40)</f>
        <v>0</v>
      </c>
      <c r="F236" s="161">
        <f>E236+SUMIFS(ENTRADAS!$D:$D,ENTRADAS!$B:$B,$B236,ENTRADAS!$I:$I,E$40)-SUMIFS(SAÍDAS!$D:$D,SAÍDAS!$B:$B,$B236,SAÍDAS!$H:$H,E$40)+SUMIFS(AJUSTE!$D:$D,AJUSTE!$B:$B,$B236,AJUSTE!$H:$H,E$40)</f>
        <v>0</v>
      </c>
      <c r="G236" s="161">
        <f>F236+SUMIFS(ENTRADAS!$D:$D,ENTRADAS!$B:$B,$B236,ENTRADAS!$I:$I,F$40)-SUMIFS(SAÍDAS!$D:$D,SAÍDAS!$B:$B,$B236,SAÍDAS!$H:$H,F$40)+SUMIFS(AJUSTE!$D:$D,AJUSTE!$B:$B,$B236,AJUSTE!$H:$H,F$40)</f>
        <v>0</v>
      </c>
      <c r="H236" s="161">
        <f>G236+SUMIFS(ENTRADAS!$D:$D,ENTRADAS!$B:$B,$B236,ENTRADAS!$I:$I,G$40)-SUMIFS(SAÍDAS!$D:$D,SAÍDAS!$B:$B,$B236,SAÍDAS!$H:$H,G$40)+SUMIFS(AJUSTE!$D:$D,AJUSTE!$B:$B,$B236,AJUSTE!$H:$H,G$40)</f>
        <v>0</v>
      </c>
      <c r="I236" s="161">
        <f>H236+SUMIFS(ENTRADAS!$D:$D,ENTRADAS!$B:$B,$B236,ENTRADAS!$I:$I,H$40)-SUMIFS(SAÍDAS!$D:$D,SAÍDAS!$B:$B,$B236,SAÍDAS!$H:$H,H$40)+SUMIFS(AJUSTE!$D:$D,AJUSTE!$B:$B,$B236,AJUSTE!$H:$H,H$40)</f>
        <v>0</v>
      </c>
      <c r="J236" s="161">
        <f>I236+SUMIFS(ENTRADAS!$D:$D,ENTRADAS!$B:$B,$B236,ENTRADAS!$I:$I,I$40)-SUMIFS(SAÍDAS!$D:$D,SAÍDAS!$B:$B,$B236,SAÍDAS!$H:$H,I$40)+SUMIFS(AJUSTE!$D:$D,AJUSTE!$B:$B,$B236,AJUSTE!$H:$H,I$40)</f>
        <v>0</v>
      </c>
      <c r="K236" s="161">
        <f>J236+SUMIFS(ENTRADAS!$D:$D,ENTRADAS!$B:$B,$B236,ENTRADAS!$I:$I,J$40)-SUMIFS(SAÍDAS!$D:$D,SAÍDAS!$B:$B,$B236,SAÍDAS!$H:$H,J$40)+SUMIFS(AJUSTE!$D:$D,AJUSTE!$B:$B,$B236,AJUSTE!$H:$H,J$40)</f>
        <v>0</v>
      </c>
      <c r="L236" s="161">
        <f>K236+SUMIFS(ENTRADAS!$D:$D,ENTRADAS!$B:$B,$B236,ENTRADAS!$I:$I,K$40)-SUMIFS(SAÍDAS!$D:$D,SAÍDAS!$B:$B,$B236,SAÍDAS!$H:$H,K$40)+SUMIFS(AJUSTE!$D:$D,AJUSTE!$B:$B,$B236,AJUSTE!$H:$H,K$40)</f>
        <v>0</v>
      </c>
      <c r="M236" s="161">
        <f>L236+SUMIFS(ENTRADAS!$D:$D,ENTRADAS!$B:$B,$B236,ENTRADAS!$I:$I,L$40)-SUMIFS(SAÍDAS!$D:$D,SAÍDAS!$B:$B,$B236,SAÍDAS!$H:$H,L$40)+SUMIFS(AJUSTE!$D:$D,AJUSTE!$B:$B,$B236,AJUSTE!$H:$H,L$40)</f>
        <v>0</v>
      </c>
      <c r="N236" s="161">
        <f>M236+SUMIFS(ENTRADAS!$D:$D,ENTRADAS!$B:$B,$B236,ENTRADAS!$I:$I,M$40)-SUMIFS(SAÍDAS!$D:$D,SAÍDAS!$B:$B,$B236,SAÍDAS!$H:$H,M$40)+SUMIFS(AJUSTE!$D:$D,AJUSTE!$B:$B,$B236,AJUSTE!$H:$H,M$40)</f>
        <v>0</v>
      </c>
      <c r="P236" s="160">
        <f>CADASTRO!A200</f>
        <v>0</v>
      </c>
      <c r="Q236" s="160">
        <f>CADASTRO!B200</f>
        <v>0</v>
      </c>
      <c r="R236" s="161">
        <f ca="1">IF(R$39&gt;=$AD$39,0,SUMIFS(SAÍDAS!$D:$D,SAÍDAS!$B:$B,Base!$Q236,SAÍDAS!$H:$H,Base!R$40))</f>
        <v>0</v>
      </c>
      <c r="S236" s="161">
        <f ca="1">IF(S$39&gt;=$AD$39,0,SUMIFS(SAÍDAS!$D:$D,SAÍDAS!$B:$B,Base!$Q236,SAÍDAS!$H:$H,Base!S$40))</f>
        <v>0</v>
      </c>
      <c r="T236" s="161">
        <f ca="1">IF(T$39&gt;=$AD$39,0,SUMIFS(SAÍDAS!$D:$D,SAÍDAS!$B:$B,Base!$Q236,SAÍDAS!$H:$H,Base!T$40))</f>
        <v>0</v>
      </c>
      <c r="U236" s="161">
        <f ca="1">IF(U$39&gt;=$AD$39,0,SUMIFS(SAÍDAS!$D:$D,SAÍDAS!$B:$B,Base!$Q236,SAÍDAS!$H:$H,Base!U$40))</f>
        <v>0</v>
      </c>
      <c r="V236" s="161">
        <f ca="1">IF(V$39&gt;=$AD$39,0,SUMIFS(SAÍDAS!$D:$D,SAÍDAS!$B:$B,Base!$Q236,SAÍDAS!$H:$H,Base!V$40))</f>
        <v>0</v>
      </c>
      <c r="W236" s="161">
        <f ca="1">IF(W$39&gt;=$AD$39,0,SUMIFS(SAÍDAS!$D:$D,SAÍDAS!$B:$B,Base!$Q236,SAÍDAS!$H:$H,Base!W$40))</f>
        <v>0</v>
      </c>
      <c r="X236" s="161">
        <f ca="1">IF(X$39&gt;=$AD$39,0,SUMIFS(SAÍDAS!$D:$D,SAÍDAS!$B:$B,Base!$Q236,SAÍDAS!$H:$H,Base!X$40))</f>
        <v>0</v>
      </c>
      <c r="Y236" s="161">
        <f ca="1">IF(Y$39&gt;=$AD$39,0,SUMIFS(SAÍDAS!$D:$D,SAÍDAS!$B:$B,Base!$Q236,SAÍDAS!$H:$H,Base!Y$40))</f>
        <v>0</v>
      </c>
      <c r="Z236" s="161">
        <f ca="1">IF(Z$39&gt;=$AD$39,0,SUMIFS(SAÍDAS!$D:$D,SAÍDAS!$B:$B,Base!$Q236,SAÍDAS!$H:$H,Base!Z$40))</f>
        <v>0</v>
      </c>
      <c r="AA236" s="161">
        <f ca="1">IF(AA$39&gt;=$AD$39,0,SUMIFS(SAÍDAS!$D:$D,SAÍDAS!$B:$B,Base!$Q236,SAÍDAS!$H:$H,Base!AA$40))</f>
        <v>0</v>
      </c>
      <c r="AB236" s="161">
        <f ca="1">IF(AB$39&gt;=$AD$39,0,SUMIFS(SAÍDAS!$D:$D,SAÍDAS!$B:$B,Base!$Q236,SAÍDAS!$H:$H,Base!AB$40))</f>
        <v>0</v>
      </c>
      <c r="AC236" s="161">
        <f ca="1">IF(AC$39&gt;=$AD$39,0,SUMIFS(SAÍDAS!$D:$D,SAÍDAS!$B:$B,Base!$Q236,SAÍDAS!$H:$H,Base!AC$40))</f>
        <v>0</v>
      </c>
      <c r="AD236" s="160">
        <f t="shared" ca="1" si="11"/>
        <v>0</v>
      </c>
    </row>
    <row r="237" spans="1:30" x14ac:dyDescent="0.25">
      <c r="A237" s="160">
        <f>CADASTRO!A201</f>
        <v>0</v>
      </c>
      <c r="B237" s="160">
        <f>CADASTRO!B201</f>
        <v>0</v>
      </c>
      <c r="C237" s="161">
        <f>CADASTRO!D201</f>
        <v>0</v>
      </c>
      <c r="D237" s="161">
        <f>C237+SUMIFS(ENTRADAS!$D:$D,ENTRADAS!$B:$B,$B237,ENTRADAS!$I:$I,C$40)-SUMIFS(SAÍDAS!$D:$D,SAÍDAS!$B:$B,$B237,SAÍDAS!$H:$H,C$40)+SUMIFS(AJUSTE!$D:$D,AJUSTE!$B:$B,$B237,AJUSTE!$H:$H,C$40)</f>
        <v>0</v>
      </c>
      <c r="E237" s="161">
        <f>D237+SUMIFS(ENTRADAS!$D:$D,ENTRADAS!$B:$B,$B237,ENTRADAS!$I:$I,D$40)-SUMIFS(SAÍDAS!$D:$D,SAÍDAS!$B:$B,$B237,SAÍDAS!$H:$H,D$40)+SUMIFS(AJUSTE!$D:$D,AJUSTE!$B:$B,$B237,AJUSTE!$H:$H,D$40)</f>
        <v>0</v>
      </c>
      <c r="F237" s="161">
        <f>E237+SUMIFS(ENTRADAS!$D:$D,ENTRADAS!$B:$B,$B237,ENTRADAS!$I:$I,E$40)-SUMIFS(SAÍDAS!$D:$D,SAÍDAS!$B:$B,$B237,SAÍDAS!$H:$H,E$40)+SUMIFS(AJUSTE!$D:$D,AJUSTE!$B:$B,$B237,AJUSTE!$H:$H,E$40)</f>
        <v>0</v>
      </c>
      <c r="G237" s="161">
        <f>F237+SUMIFS(ENTRADAS!$D:$D,ENTRADAS!$B:$B,$B237,ENTRADAS!$I:$I,F$40)-SUMIFS(SAÍDAS!$D:$D,SAÍDAS!$B:$B,$B237,SAÍDAS!$H:$H,F$40)+SUMIFS(AJUSTE!$D:$D,AJUSTE!$B:$B,$B237,AJUSTE!$H:$H,F$40)</f>
        <v>0</v>
      </c>
      <c r="H237" s="161">
        <f>G237+SUMIFS(ENTRADAS!$D:$D,ENTRADAS!$B:$B,$B237,ENTRADAS!$I:$I,G$40)-SUMIFS(SAÍDAS!$D:$D,SAÍDAS!$B:$B,$B237,SAÍDAS!$H:$H,G$40)+SUMIFS(AJUSTE!$D:$D,AJUSTE!$B:$B,$B237,AJUSTE!$H:$H,G$40)</f>
        <v>0</v>
      </c>
      <c r="I237" s="161">
        <f>H237+SUMIFS(ENTRADAS!$D:$D,ENTRADAS!$B:$B,$B237,ENTRADAS!$I:$I,H$40)-SUMIFS(SAÍDAS!$D:$D,SAÍDAS!$B:$B,$B237,SAÍDAS!$H:$H,H$40)+SUMIFS(AJUSTE!$D:$D,AJUSTE!$B:$B,$B237,AJUSTE!$H:$H,H$40)</f>
        <v>0</v>
      </c>
      <c r="J237" s="161">
        <f>I237+SUMIFS(ENTRADAS!$D:$D,ENTRADAS!$B:$B,$B237,ENTRADAS!$I:$I,I$40)-SUMIFS(SAÍDAS!$D:$D,SAÍDAS!$B:$B,$B237,SAÍDAS!$H:$H,I$40)+SUMIFS(AJUSTE!$D:$D,AJUSTE!$B:$B,$B237,AJUSTE!$H:$H,I$40)</f>
        <v>0</v>
      </c>
      <c r="K237" s="161">
        <f>J237+SUMIFS(ENTRADAS!$D:$D,ENTRADAS!$B:$B,$B237,ENTRADAS!$I:$I,J$40)-SUMIFS(SAÍDAS!$D:$D,SAÍDAS!$B:$B,$B237,SAÍDAS!$H:$H,J$40)+SUMIFS(AJUSTE!$D:$D,AJUSTE!$B:$B,$B237,AJUSTE!$H:$H,J$40)</f>
        <v>0</v>
      </c>
      <c r="L237" s="161">
        <f>K237+SUMIFS(ENTRADAS!$D:$D,ENTRADAS!$B:$B,$B237,ENTRADAS!$I:$I,K$40)-SUMIFS(SAÍDAS!$D:$D,SAÍDAS!$B:$B,$B237,SAÍDAS!$H:$H,K$40)+SUMIFS(AJUSTE!$D:$D,AJUSTE!$B:$B,$B237,AJUSTE!$H:$H,K$40)</f>
        <v>0</v>
      </c>
      <c r="M237" s="161">
        <f>L237+SUMIFS(ENTRADAS!$D:$D,ENTRADAS!$B:$B,$B237,ENTRADAS!$I:$I,L$40)-SUMIFS(SAÍDAS!$D:$D,SAÍDAS!$B:$B,$B237,SAÍDAS!$H:$H,L$40)+SUMIFS(AJUSTE!$D:$D,AJUSTE!$B:$B,$B237,AJUSTE!$H:$H,L$40)</f>
        <v>0</v>
      </c>
      <c r="N237" s="161">
        <f>M237+SUMIFS(ENTRADAS!$D:$D,ENTRADAS!$B:$B,$B237,ENTRADAS!$I:$I,M$40)-SUMIFS(SAÍDAS!$D:$D,SAÍDAS!$B:$B,$B237,SAÍDAS!$H:$H,M$40)+SUMIFS(AJUSTE!$D:$D,AJUSTE!$B:$B,$B237,AJUSTE!$H:$H,M$40)</f>
        <v>0</v>
      </c>
      <c r="P237" s="160">
        <f>CADASTRO!A201</f>
        <v>0</v>
      </c>
      <c r="Q237" s="160">
        <f>CADASTRO!B201</f>
        <v>0</v>
      </c>
      <c r="R237" s="161">
        <f ca="1">IF(R$39&gt;=$AD$39,0,SUMIFS(SAÍDAS!$D:$D,SAÍDAS!$B:$B,Base!$Q237,SAÍDAS!$H:$H,Base!R$40))</f>
        <v>0</v>
      </c>
      <c r="S237" s="161">
        <f ca="1">IF(S$39&gt;=$AD$39,0,SUMIFS(SAÍDAS!$D:$D,SAÍDAS!$B:$B,Base!$Q237,SAÍDAS!$H:$H,Base!S$40))</f>
        <v>0</v>
      </c>
      <c r="T237" s="161">
        <f ca="1">IF(T$39&gt;=$AD$39,0,SUMIFS(SAÍDAS!$D:$D,SAÍDAS!$B:$B,Base!$Q237,SAÍDAS!$H:$H,Base!T$40))</f>
        <v>0</v>
      </c>
      <c r="U237" s="161">
        <f ca="1">IF(U$39&gt;=$AD$39,0,SUMIFS(SAÍDAS!$D:$D,SAÍDAS!$B:$B,Base!$Q237,SAÍDAS!$H:$H,Base!U$40))</f>
        <v>0</v>
      </c>
      <c r="V237" s="161">
        <f ca="1">IF(V$39&gt;=$AD$39,0,SUMIFS(SAÍDAS!$D:$D,SAÍDAS!$B:$B,Base!$Q237,SAÍDAS!$H:$H,Base!V$40))</f>
        <v>0</v>
      </c>
      <c r="W237" s="161">
        <f ca="1">IF(W$39&gt;=$AD$39,0,SUMIFS(SAÍDAS!$D:$D,SAÍDAS!$B:$B,Base!$Q237,SAÍDAS!$H:$H,Base!W$40))</f>
        <v>0</v>
      </c>
      <c r="X237" s="161">
        <f ca="1">IF(X$39&gt;=$AD$39,0,SUMIFS(SAÍDAS!$D:$D,SAÍDAS!$B:$B,Base!$Q237,SAÍDAS!$H:$H,Base!X$40))</f>
        <v>0</v>
      </c>
      <c r="Y237" s="161">
        <f ca="1">IF(Y$39&gt;=$AD$39,0,SUMIFS(SAÍDAS!$D:$D,SAÍDAS!$B:$B,Base!$Q237,SAÍDAS!$H:$H,Base!Y$40))</f>
        <v>0</v>
      </c>
      <c r="Z237" s="161">
        <f ca="1">IF(Z$39&gt;=$AD$39,0,SUMIFS(SAÍDAS!$D:$D,SAÍDAS!$B:$B,Base!$Q237,SAÍDAS!$H:$H,Base!Z$40))</f>
        <v>0</v>
      </c>
      <c r="AA237" s="161">
        <f ca="1">IF(AA$39&gt;=$AD$39,0,SUMIFS(SAÍDAS!$D:$D,SAÍDAS!$B:$B,Base!$Q237,SAÍDAS!$H:$H,Base!AA$40))</f>
        <v>0</v>
      </c>
      <c r="AB237" s="161">
        <f ca="1">IF(AB$39&gt;=$AD$39,0,SUMIFS(SAÍDAS!$D:$D,SAÍDAS!$B:$B,Base!$Q237,SAÍDAS!$H:$H,Base!AB$40))</f>
        <v>0</v>
      </c>
      <c r="AC237" s="161">
        <f ca="1">IF(AC$39&gt;=$AD$39,0,SUMIFS(SAÍDAS!$D:$D,SAÍDAS!$B:$B,Base!$Q237,SAÍDAS!$H:$H,Base!AC$40))</f>
        <v>0</v>
      </c>
      <c r="AD237" s="160">
        <f t="shared" ca="1" si="11"/>
        <v>0</v>
      </c>
    </row>
    <row r="238" spans="1:30" x14ac:dyDescent="0.25">
      <c r="A238" s="160">
        <f>CADASTRO!A202</f>
        <v>0</v>
      </c>
      <c r="B238" s="160">
        <f>CADASTRO!B202</f>
        <v>0</v>
      </c>
      <c r="C238" s="161">
        <f>CADASTRO!D202</f>
        <v>0</v>
      </c>
      <c r="D238" s="161">
        <f>C238+SUMIFS(ENTRADAS!$D:$D,ENTRADAS!$B:$B,$B238,ENTRADAS!$I:$I,C$40)-SUMIFS(SAÍDAS!$D:$D,SAÍDAS!$B:$B,$B238,SAÍDAS!$H:$H,C$40)+SUMIFS(AJUSTE!$D:$D,AJUSTE!$B:$B,$B238,AJUSTE!$H:$H,C$40)</f>
        <v>0</v>
      </c>
      <c r="E238" s="161">
        <f>D238+SUMIFS(ENTRADAS!$D:$D,ENTRADAS!$B:$B,$B238,ENTRADAS!$I:$I,D$40)-SUMIFS(SAÍDAS!$D:$D,SAÍDAS!$B:$B,$B238,SAÍDAS!$H:$H,D$40)+SUMIFS(AJUSTE!$D:$D,AJUSTE!$B:$B,$B238,AJUSTE!$H:$H,D$40)</f>
        <v>0</v>
      </c>
      <c r="F238" s="161">
        <f>E238+SUMIFS(ENTRADAS!$D:$D,ENTRADAS!$B:$B,$B238,ENTRADAS!$I:$I,E$40)-SUMIFS(SAÍDAS!$D:$D,SAÍDAS!$B:$B,$B238,SAÍDAS!$H:$H,E$40)+SUMIFS(AJUSTE!$D:$D,AJUSTE!$B:$B,$B238,AJUSTE!$H:$H,E$40)</f>
        <v>0</v>
      </c>
      <c r="G238" s="161">
        <f>F238+SUMIFS(ENTRADAS!$D:$D,ENTRADAS!$B:$B,$B238,ENTRADAS!$I:$I,F$40)-SUMIFS(SAÍDAS!$D:$D,SAÍDAS!$B:$B,$B238,SAÍDAS!$H:$H,F$40)+SUMIFS(AJUSTE!$D:$D,AJUSTE!$B:$B,$B238,AJUSTE!$H:$H,F$40)</f>
        <v>0</v>
      </c>
      <c r="H238" s="161">
        <f>G238+SUMIFS(ENTRADAS!$D:$D,ENTRADAS!$B:$B,$B238,ENTRADAS!$I:$I,G$40)-SUMIFS(SAÍDAS!$D:$D,SAÍDAS!$B:$B,$B238,SAÍDAS!$H:$H,G$40)+SUMIFS(AJUSTE!$D:$D,AJUSTE!$B:$B,$B238,AJUSTE!$H:$H,G$40)</f>
        <v>0</v>
      </c>
      <c r="I238" s="161">
        <f>H238+SUMIFS(ENTRADAS!$D:$D,ENTRADAS!$B:$B,$B238,ENTRADAS!$I:$I,H$40)-SUMIFS(SAÍDAS!$D:$D,SAÍDAS!$B:$B,$B238,SAÍDAS!$H:$H,H$40)+SUMIFS(AJUSTE!$D:$D,AJUSTE!$B:$B,$B238,AJUSTE!$H:$H,H$40)</f>
        <v>0</v>
      </c>
      <c r="J238" s="161">
        <f>I238+SUMIFS(ENTRADAS!$D:$D,ENTRADAS!$B:$B,$B238,ENTRADAS!$I:$I,I$40)-SUMIFS(SAÍDAS!$D:$D,SAÍDAS!$B:$B,$B238,SAÍDAS!$H:$H,I$40)+SUMIFS(AJUSTE!$D:$D,AJUSTE!$B:$B,$B238,AJUSTE!$H:$H,I$40)</f>
        <v>0</v>
      </c>
      <c r="K238" s="161">
        <f>J238+SUMIFS(ENTRADAS!$D:$D,ENTRADAS!$B:$B,$B238,ENTRADAS!$I:$I,J$40)-SUMIFS(SAÍDAS!$D:$D,SAÍDAS!$B:$B,$B238,SAÍDAS!$H:$H,J$40)+SUMIFS(AJUSTE!$D:$D,AJUSTE!$B:$B,$B238,AJUSTE!$H:$H,J$40)</f>
        <v>0</v>
      </c>
      <c r="L238" s="161">
        <f>K238+SUMIFS(ENTRADAS!$D:$D,ENTRADAS!$B:$B,$B238,ENTRADAS!$I:$I,K$40)-SUMIFS(SAÍDAS!$D:$D,SAÍDAS!$B:$B,$B238,SAÍDAS!$H:$H,K$40)+SUMIFS(AJUSTE!$D:$D,AJUSTE!$B:$B,$B238,AJUSTE!$H:$H,K$40)</f>
        <v>0</v>
      </c>
      <c r="M238" s="161">
        <f>L238+SUMIFS(ENTRADAS!$D:$D,ENTRADAS!$B:$B,$B238,ENTRADAS!$I:$I,L$40)-SUMIFS(SAÍDAS!$D:$D,SAÍDAS!$B:$B,$B238,SAÍDAS!$H:$H,L$40)+SUMIFS(AJUSTE!$D:$D,AJUSTE!$B:$B,$B238,AJUSTE!$H:$H,L$40)</f>
        <v>0</v>
      </c>
      <c r="N238" s="161">
        <f>M238+SUMIFS(ENTRADAS!$D:$D,ENTRADAS!$B:$B,$B238,ENTRADAS!$I:$I,M$40)-SUMIFS(SAÍDAS!$D:$D,SAÍDAS!$B:$B,$B238,SAÍDAS!$H:$H,M$40)+SUMIFS(AJUSTE!$D:$D,AJUSTE!$B:$B,$B238,AJUSTE!$H:$H,M$40)</f>
        <v>0</v>
      </c>
      <c r="P238" s="160">
        <f>CADASTRO!A202</f>
        <v>0</v>
      </c>
      <c r="Q238" s="160">
        <f>CADASTRO!B202</f>
        <v>0</v>
      </c>
      <c r="R238" s="161">
        <f ca="1">IF(R$39&gt;=$AD$39,0,SUMIFS(SAÍDAS!$D:$D,SAÍDAS!$B:$B,Base!$Q238,SAÍDAS!$H:$H,Base!R$40))</f>
        <v>0</v>
      </c>
      <c r="S238" s="161">
        <f ca="1">IF(S$39&gt;=$AD$39,0,SUMIFS(SAÍDAS!$D:$D,SAÍDAS!$B:$B,Base!$Q238,SAÍDAS!$H:$H,Base!S$40))</f>
        <v>0</v>
      </c>
      <c r="T238" s="161">
        <f ca="1">IF(T$39&gt;=$AD$39,0,SUMIFS(SAÍDAS!$D:$D,SAÍDAS!$B:$B,Base!$Q238,SAÍDAS!$H:$H,Base!T$40))</f>
        <v>0</v>
      </c>
      <c r="U238" s="161">
        <f ca="1">IF(U$39&gt;=$AD$39,0,SUMIFS(SAÍDAS!$D:$D,SAÍDAS!$B:$B,Base!$Q238,SAÍDAS!$H:$H,Base!U$40))</f>
        <v>0</v>
      </c>
      <c r="V238" s="161">
        <f ca="1">IF(V$39&gt;=$AD$39,0,SUMIFS(SAÍDAS!$D:$D,SAÍDAS!$B:$B,Base!$Q238,SAÍDAS!$H:$H,Base!V$40))</f>
        <v>0</v>
      </c>
      <c r="W238" s="161">
        <f ca="1">IF(W$39&gt;=$AD$39,0,SUMIFS(SAÍDAS!$D:$D,SAÍDAS!$B:$B,Base!$Q238,SAÍDAS!$H:$H,Base!W$40))</f>
        <v>0</v>
      </c>
      <c r="X238" s="161">
        <f ca="1">IF(X$39&gt;=$AD$39,0,SUMIFS(SAÍDAS!$D:$D,SAÍDAS!$B:$B,Base!$Q238,SAÍDAS!$H:$H,Base!X$40))</f>
        <v>0</v>
      </c>
      <c r="Y238" s="161">
        <f ca="1">IF(Y$39&gt;=$AD$39,0,SUMIFS(SAÍDAS!$D:$D,SAÍDAS!$B:$B,Base!$Q238,SAÍDAS!$H:$H,Base!Y$40))</f>
        <v>0</v>
      </c>
      <c r="Z238" s="161">
        <f ca="1">IF(Z$39&gt;=$AD$39,0,SUMIFS(SAÍDAS!$D:$D,SAÍDAS!$B:$B,Base!$Q238,SAÍDAS!$H:$H,Base!Z$40))</f>
        <v>0</v>
      </c>
      <c r="AA238" s="161">
        <f ca="1">IF(AA$39&gt;=$AD$39,0,SUMIFS(SAÍDAS!$D:$D,SAÍDAS!$B:$B,Base!$Q238,SAÍDAS!$H:$H,Base!AA$40))</f>
        <v>0</v>
      </c>
      <c r="AB238" s="161">
        <f ca="1">IF(AB$39&gt;=$AD$39,0,SUMIFS(SAÍDAS!$D:$D,SAÍDAS!$B:$B,Base!$Q238,SAÍDAS!$H:$H,Base!AB$40))</f>
        <v>0</v>
      </c>
      <c r="AC238" s="161">
        <f ca="1">IF(AC$39&gt;=$AD$39,0,SUMIFS(SAÍDAS!$D:$D,SAÍDAS!$B:$B,Base!$Q238,SAÍDAS!$H:$H,Base!AC$40))</f>
        <v>0</v>
      </c>
      <c r="AD238" s="160">
        <f t="shared" ca="1" si="11"/>
        <v>0</v>
      </c>
    </row>
    <row r="239" spans="1:30" x14ac:dyDescent="0.25">
      <c r="A239" s="160">
        <f>CADASTRO!A203</f>
        <v>0</v>
      </c>
      <c r="B239" s="160">
        <f>CADASTRO!B203</f>
        <v>0</v>
      </c>
      <c r="C239" s="161">
        <f>CADASTRO!D203</f>
        <v>0</v>
      </c>
      <c r="D239" s="161">
        <f>C239+SUMIFS(ENTRADAS!$D:$D,ENTRADAS!$B:$B,$B239,ENTRADAS!$I:$I,C$40)-SUMIFS(SAÍDAS!$D:$D,SAÍDAS!$B:$B,$B239,SAÍDAS!$H:$H,C$40)+SUMIFS(AJUSTE!$D:$D,AJUSTE!$B:$B,$B239,AJUSTE!$H:$H,C$40)</f>
        <v>0</v>
      </c>
      <c r="E239" s="161">
        <f>D239+SUMIFS(ENTRADAS!$D:$D,ENTRADAS!$B:$B,$B239,ENTRADAS!$I:$I,D$40)-SUMIFS(SAÍDAS!$D:$D,SAÍDAS!$B:$B,$B239,SAÍDAS!$H:$H,D$40)+SUMIFS(AJUSTE!$D:$D,AJUSTE!$B:$B,$B239,AJUSTE!$H:$H,D$40)</f>
        <v>0</v>
      </c>
      <c r="F239" s="161">
        <f>E239+SUMIFS(ENTRADAS!$D:$D,ENTRADAS!$B:$B,$B239,ENTRADAS!$I:$I,E$40)-SUMIFS(SAÍDAS!$D:$D,SAÍDAS!$B:$B,$B239,SAÍDAS!$H:$H,E$40)+SUMIFS(AJUSTE!$D:$D,AJUSTE!$B:$B,$B239,AJUSTE!$H:$H,E$40)</f>
        <v>0</v>
      </c>
      <c r="G239" s="161">
        <f>F239+SUMIFS(ENTRADAS!$D:$D,ENTRADAS!$B:$B,$B239,ENTRADAS!$I:$I,F$40)-SUMIFS(SAÍDAS!$D:$D,SAÍDAS!$B:$B,$B239,SAÍDAS!$H:$H,F$40)+SUMIFS(AJUSTE!$D:$D,AJUSTE!$B:$B,$B239,AJUSTE!$H:$H,F$40)</f>
        <v>0</v>
      </c>
      <c r="H239" s="161">
        <f>G239+SUMIFS(ENTRADAS!$D:$D,ENTRADAS!$B:$B,$B239,ENTRADAS!$I:$I,G$40)-SUMIFS(SAÍDAS!$D:$D,SAÍDAS!$B:$B,$B239,SAÍDAS!$H:$H,G$40)+SUMIFS(AJUSTE!$D:$D,AJUSTE!$B:$B,$B239,AJUSTE!$H:$H,G$40)</f>
        <v>0</v>
      </c>
      <c r="I239" s="161">
        <f>H239+SUMIFS(ENTRADAS!$D:$D,ENTRADAS!$B:$B,$B239,ENTRADAS!$I:$I,H$40)-SUMIFS(SAÍDAS!$D:$D,SAÍDAS!$B:$B,$B239,SAÍDAS!$H:$H,H$40)+SUMIFS(AJUSTE!$D:$D,AJUSTE!$B:$B,$B239,AJUSTE!$H:$H,H$40)</f>
        <v>0</v>
      </c>
      <c r="J239" s="161">
        <f>I239+SUMIFS(ENTRADAS!$D:$D,ENTRADAS!$B:$B,$B239,ENTRADAS!$I:$I,I$40)-SUMIFS(SAÍDAS!$D:$D,SAÍDAS!$B:$B,$B239,SAÍDAS!$H:$H,I$40)+SUMIFS(AJUSTE!$D:$D,AJUSTE!$B:$B,$B239,AJUSTE!$H:$H,I$40)</f>
        <v>0</v>
      </c>
      <c r="K239" s="161">
        <f>J239+SUMIFS(ENTRADAS!$D:$D,ENTRADAS!$B:$B,$B239,ENTRADAS!$I:$I,J$40)-SUMIFS(SAÍDAS!$D:$D,SAÍDAS!$B:$B,$B239,SAÍDAS!$H:$H,J$40)+SUMIFS(AJUSTE!$D:$D,AJUSTE!$B:$B,$B239,AJUSTE!$H:$H,J$40)</f>
        <v>0</v>
      </c>
      <c r="L239" s="161">
        <f>K239+SUMIFS(ENTRADAS!$D:$D,ENTRADAS!$B:$B,$B239,ENTRADAS!$I:$I,K$40)-SUMIFS(SAÍDAS!$D:$D,SAÍDAS!$B:$B,$B239,SAÍDAS!$H:$H,K$40)+SUMIFS(AJUSTE!$D:$D,AJUSTE!$B:$B,$B239,AJUSTE!$H:$H,K$40)</f>
        <v>0</v>
      </c>
      <c r="M239" s="161">
        <f>L239+SUMIFS(ENTRADAS!$D:$D,ENTRADAS!$B:$B,$B239,ENTRADAS!$I:$I,L$40)-SUMIFS(SAÍDAS!$D:$D,SAÍDAS!$B:$B,$B239,SAÍDAS!$H:$H,L$40)+SUMIFS(AJUSTE!$D:$D,AJUSTE!$B:$B,$B239,AJUSTE!$H:$H,L$40)</f>
        <v>0</v>
      </c>
      <c r="N239" s="161">
        <f>M239+SUMIFS(ENTRADAS!$D:$D,ENTRADAS!$B:$B,$B239,ENTRADAS!$I:$I,M$40)-SUMIFS(SAÍDAS!$D:$D,SAÍDAS!$B:$B,$B239,SAÍDAS!$H:$H,M$40)+SUMIFS(AJUSTE!$D:$D,AJUSTE!$B:$B,$B239,AJUSTE!$H:$H,M$40)</f>
        <v>0</v>
      </c>
      <c r="P239" s="160">
        <f>CADASTRO!A203</f>
        <v>0</v>
      </c>
      <c r="Q239" s="160">
        <f>CADASTRO!B203</f>
        <v>0</v>
      </c>
      <c r="R239" s="161">
        <f ca="1">IF(R$39&gt;=$AD$39,0,SUMIFS(SAÍDAS!$D:$D,SAÍDAS!$B:$B,Base!$Q239,SAÍDAS!$H:$H,Base!R$40))</f>
        <v>0</v>
      </c>
      <c r="S239" s="161">
        <f ca="1">IF(S$39&gt;=$AD$39,0,SUMIFS(SAÍDAS!$D:$D,SAÍDAS!$B:$B,Base!$Q239,SAÍDAS!$H:$H,Base!S$40))</f>
        <v>0</v>
      </c>
      <c r="T239" s="161">
        <f ca="1">IF(T$39&gt;=$AD$39,0,SUMIFS(SAÍDAS!$D:$D,SAÍDAS!$B:$B,Base!$Q239,SAÍDAS!$H:$H,Base!T$40))</f>
        <v>0</v>
      </c>
      <c r="U239" s="161">
        <f ca="1">IF(U$39&gt;=$AD$39,0,SUMIFS(SAÍDAS!$D:$D,SAÍDAS!$B:$B,Base!$Q239,SAÍDAS!$H:$H,Base!U$40))</f>
        <v>0</v>
      </c>
      <c r="V239" s="161">
        <f ca="1">IF(V$39&gt;=$AD$39,0,SUMIFS(SAÍDAS!$D:$D,SAÍDAS!$B:$B,Base!$Q239,SAÍDAS!$H:$H,Base!V$40))</f>
        <v>0</v>
      </c>
      <c r="W239" s="161">
        <f ca="1">IF(W$39&gt;=$AD$39,0,SUMIFS(SAÍDAS!$D:$D,SAÍDAS!$B:$B,Base!$Q239,SAÍDAS!$H:$H,Base!W$40))</f>
        <v>0</v>
      </c>
      <c r="X239" s="161">
        <f ca="1">IF(X$39&gt;=$AD$39,0,SUMIFS(SAÍDAS!$D:$D,SAÍDAS!$B:$B,Base!$Q239,SAÍDAS!$H:$H,Base!X$40))</f>
        <v>0</v>
      </c>
      <c r="Y239" s="161">
        <f ca="1">IF(Y$39&gt;=$AD$39,0,SUMIFS(SAÍDAS!$D:$D,SAÍDAS!$B:$B,Base!$Q239,SAÍDAS!$H:$H,Base!Y$40))</f>
        <v>0</v>
      </c>
      <c r="Z239" s="161">
        <f ca="1">IF(Z$39&gt;=$AD$39,0,SUMIFS(SAÍDAS!$D:$D,SAÍDAS!$B:$B,Base!$Q239,SAÍDAS!$H:$H,Base!Z$40))</f>
        <v>0</v>
      </c>
      <c r="AA239" s="161">
        <f ca="1">IF(AA$39&gt;=$AD$39,0,SUMIFS(SAÍDAS!$D:$D,SAÍDAS!$B:$B,Base!$Q239,SAÍDAS!$H:$H,Base!AA$40))</f>
        <v>0</v>
      </c>
      <c r="AB239" s="161">
        <f ca="1">IF(AB$39&gt;=$AD$39,0,SUMIFS(SAÍDAS!$D:$D,SAÍDAS!$B:$B,Base!$Q239,SAÍDAS!$H:$H,Base!AB$40))</f>
        <v>0</v>
      </c>
      <c r="AC239" s="161">
        <f ca="1">IF(AC$39&gt;=$AD$39,0,SUMIFS(SAÍDAS!$D:$D,SAÍDAS!$B:$B,Base!$Q239,SAÍDAS!$H:$H,Base!AC$40))</f>
        <v>0</v>
      </c>
      <c r="AD239" s="160">
        <f t="shared" ca="1" si="11"/>
        <v>0</v>
      </c>
    </row>
    <row r="240" spans="1:30" x14ac:dyDescent="0.25">
      <c r="A240" s="160">
        <f>CADASTRO!A204</f>
        <v>0</v>
      </c>
      <c r="B240" s="160">
        <f>CADASTRO!B204</f>
        <v>0</v>
      </c>
      <c r="C240" s="161">
        <f>CADASTRO!D204</f>
        <v>0</v>
      </c>
      <c r="D240" s="161">
        <f>C240+SUMIFS(ENTRADAS!$D:$D,ENTRADAS!$B:$B,$B240,ENTRADAS!$I:$I,C$40)-SUMIFS(SAÍDAS!$D:$D,SAÍDAS!$B:$B,$B240,SAÍDAS!$H:$H,C$40)+SUMIFS(AJUSTE!$D:$D,AJUSTE!$B:$B,$B240,AJUSTE!$H:$H,C$40)</f>
        <v>0</v>
      </c>
      <c r="E240" s="161">
        <f>D240+SUMIFS(ENTRADAS!$D:$D,ENTRADAS!$B:$B,$B240,ENTRADAS!$I:$I,D$40)-SUMIFS(SAÍDAS!$D:$D,SAÍDAS!$B:$B,$B240,SAÍDAS!$H:$H,D$40)+SUMIFS(AJUSTE!$D:$D,AJUSTE!$B:$B,$B240,AJUSTE!$H:$H,D$40)</f>
        <v>0</v>
      </c>
      <c r="F240" s="161">
        <f>E240+SUMIFS(ENTRADAS!$D:$D,ENTRADAS!$B:$B,$B240,ENTRADAS!$I:$I,E$40)-SUMIFS(SAÍDAS!$D:$D,SAÍDAS!$B:$B,$B240,SAÍDAS!$H:$H,E$40)+SUMIFS(AJUSTE!$D:$D,AJUSTE!$B:$B,$B240,AJUSTE!$H:$H,E$40)</f>
        <v>0</v>
      </c>
      <c r="G240" s="161">
        <f>F240+SUMIFS(ENTRADAS!$D:$D,ENTRADAS!$B:$B,$B240,ENTRADAS!$I:$I,F$40)-SUMIFS(SAÍDAS!$D:$D,SAÍDAS!$B:$B,$B240,SAÍDAS!$H:$H,F$40)+SUMIFS(AJUSTE!$D:$D,AJUSTE!$B:$B,$B240,AJUSTE!$H:$H,F$40)</f>
        <v>0</v>
      </c>
      <c r="H240" s="161">
        <f>G240+SUMIFS(ENTRADAS!$D:$D,ENTRADAS!$B:$B,$B240,ENTRADAS!$I:$I,G$40)-SUMIFS(SAÍDAS!$D:$D,SAÍDAS!$B:$B,$B240,SAÍDAS!$H:$H,G$40)+SUMIFS(AJUSTE!$D:$D,AJUSTE!$B:$B,$B240,AJUSTE!$H:$H,G$40)</f>
        <v>0</v>
      </c>
      <c r="I240" s="161">
        <f>H240+SUMIFS(ENTRADAS!$D:$D,ENTRADAS!$B:$B,$B240,ENTRADAS!$I:$I,H$40)-SUMIFS(SAÍDAS!$D:$D,SAÍDAS!$B:$B,$B240,SAÍDAS!$H:$H,H$40)+SUMIFS(AJUSTE!$D:$D,AJUSTE!$B:$B,$B240,AJUSTE!$H:$H,H$40)</f>
        <v>0</v>
      </c>
      <c r="J240" s="161">
        <f>I240+SUMIFS(ENTRADAS!$D:$D,ENTRADAS!$B:$B,$B240,ENTRADAS!$I:$I,I$40)-SUMIFS(SAÍDAS!$D:$D,SAÍDAS!$B:$B,$B240,SAÍDAS!$H:$H,I$40)+SUMIFS(AJUSTE!$D:$D,AJUSTE!$B:$B,$B240,AJUSTE!$H:$H,I$40)</f>
        <v>0</v>
      </c>
      <c r="K240" s="161">
        <f>J240+SUMIFS(ENTRADAS!$D:$D,ENTRADAS!$B:$B,$B240,ENTRADAS!$I:$I,J$40)-SUMIFS(SAÍDAS!$D:$D,SAÍDAS!$B:$B,$B240,SAÍDAS!$H:$H,J$40)+SUMIFS(AJUSTE!$D:$D,AJUSTE!$B:$B,$B240,AJUSTE!$H:$H,J$40)</f>
        <v>0</v>
      </c>
      <c r="L240" s="161">
        <f>K240+SUMIFS(ENTRADAS!$D:$D,ENTRADAS!$B:$B,$B240,ENTRADAS!$I:$I,K$40)-SUMIFS(SAÍDAS!$D:$D,SAÍDAS!$B:$B,$B240,SAÍDAS!$H:$H,K$40)+SUMIFS(AJUSTE!$D:$D,AJUSTE!$B:$B,$B240,AJUSTE!$H:$H,K$40)</f>
        <v>0</v>
      </c>
      <c r="M240" s="161">
        <f>L240+SUMIFS(ENTRADAS!$D:$D,ENTRADAS!$B:$B,$B240,ENTRADAS!$I:$I,L$40)-SUMIFS(SAÍDAS!$D:$D,SAÍDAS!$B:$B,$B240,SAÍDAS!$H:$H,L$40)+SUMIFS(AJUSTE!$D:$D,AJUSTE!$B:$B,$B240,AJUSTE!$H:$H,L$40)</f>
        <v>0</v>
      </c>
      <c r="N240" s="161">
        <f>M240+SUMIFS(ENTRADAS!$D:$D,ENTRADAS!$B:$B,$B240,ENTRADAS!$I:$I,M$40)-SUMIFS(SAÍDAS!$D:$D,SAÍDAS!$B:$B,$B240,SAÍDAS!$H:$H,M$40)+SUMIFS(AJUSTE!$D:$D,AJUSTE!$B:$B,$B240,AJUSTE!$H:$H,M$40)</f>
        <v>0</v>
      </c>
      <c r="P240" s="160">
        <f>CADASTRO!A204</f>
        <v>0</v>
      </c>
      <c r="Q240" s="160">
        <f>CADASTRO!B204</f>
        <v>0</v>
      </c>
      <c r="R240" s="161">
        <f ca="1">IF(R$39&gt;=$AD$39,0,SUMIFS(SAÍDAS!$D:$D,SAÍDAS!$B:$B,Base!$Q240,SAÍDAS!$H:$H,Base!R$40))</f>
        <v>0</v>
      </c>
      <c r="S240" s="161">
        <f ca="1">IF(S$39&gt;=$AD$39,0,SUMIFS(SAÍDAS!$D:$D,SAÍDAS!$B:$B,Base!$Q240,SAÍDAS!$H:$H,Base!S$40))</f>
        <v>0</v>
      </c>
      <c r="T240" s="161">
        <f ca="1">IF(T$39&gt;=$AD$39,0,SUMIFS(SAÍDAS!$D:$D,SAÍDAS!$B:$B,Base!$Q240,SAÍDAS!$H:$H,Base!T$40))</f>
        <v>0</v>
      </c>
      <c r="U240" s="161">
        <f ca="1">IF(U$39&gt;=$AD$39,0,SUMIFS(SAÍDAS!$D:$D,SAÍDAS!$B:$B,Base!$Q240,SAÍDAS!$H:$H,Base!U$40))</f>
        <v>0</v>
      </c>
      <c r="V240" s="161">
        <f ca="1">IF(V$39&gt;=$AD$39,0,SUMIFS(SAÍDAS!$D:$D,SAÍDAS!$B:$B,Base!$Q240,SAÍDAS!$H:$H,Base!V$40))</f>
        <v>0</v>
      </c>
      <c r="W240" s="161">
        <f ca="1">IF(W$39&gt;=$AD$39,0,SUMIFS(SAÍDAS!$D:$D,SAÍDAS!$B:$B,Base!$Q240,SAÍDAS!$H:$H,Base!W$40))</f>
        <v>0</v>
      </c>
      <c r="X240" s="161">
        <f ca="1">IF(X$39&gt;=$AD$39,0,SUMIFS(SAÍDAS!$D:$D,SAÍDAS!$B:$B,Base!$Q240,SAÍDAS!$H:$H,Base!X$40))</f>
        <v>0</v>
      </c>
      <c r="Y240" s="161">
        <f ca="1">IF(Y$39&gt;=$AD$39,0,SUMIFS(SAÍDAS!$D:$D,SAÍDAS!$B:$B,Base!$Q240,SAÍDAS!$H:$H,Base!Y$40))</f>
        <v>0</v>
      </c>
      <c r="Z240" s="161">
        <f ca="1">IF(Z$39&gt;=$AD$39,0,SUMIFS(SAÍDAS!$D:$D,SAÍDAS!$B:$B,Base!$Q240,SAÍDAS!$H:$H,Base!Z$40))</f>
        <v>0</v>
      </c>
      <c r="AA240" s="161">
        <f ca="1">IF(AA$39&gt;=$AD$39,0,SUMIFS(SAÍDAS!$D:$D,SAÍDAS!$B:$B,Base!$Q240,SAÍDAS!$H:$H,Base!AA$40))</f>
        <v>0</v>
      </c>
      <c r="AB240" s="161">
        <f ca="1">IF(AB$39&gt;=$AD$39,0,SUMIFS(SAÍDAS!$D:$D,SAÍDAS!$B:$B,Base!$Q240,SAÍDAS!$H:$H,Base!AB$40))</f>
        <v>0</v>
      </c>
      <c r="AC240" s="161">
        <f ca="1">IF(AC$39&gt;=$AD$39,0,SUMIFS(SAÍDAS!$D:$D,SAÍDAS!$B:$B,Base!$Q240,SAÍDAS!$H:$H,Base!AC$40))</f>
        <v>0</v>
      </c>
      <c r="AD240" s="160">
        <f t="shared" ca="1" si="11"/>
        <v>0</v>
      </c>
    </row>
    <row r="241" spans="1:30" x14ac:dyDescent="0.25">
      <c r="A241" s="160">
        <f>CADASTRO!A205</f>
        <v>0</v>
      </c>
      <c r="B241" s="160">
        <f>CADASTRO!B205</f>
        <v>0</v>
      </c>
      <c r="C241" s="161">
        <f>CADASTRO!D205</f>
        <v>0</v>
      </c>
      <c r="D241" s="161">
        <f>C241+SUMIFS(ENTRADAS!$D:$D,ENTRADAS!$B:$B,$B241,ENTRADAS!$I:$I,C$40)-SUMIFS(SAÍDAS!$D:$D,SAÍDAS!$B:$B,$B241,SAÍDAS!$H:$H,C$40)+SUMIFS(AJUSTE!$D:$D,AJUSTE!$B:$B,$B241,AJUSTE!$H:$H,C$40)</f>
        <v>0</v>
      </c>
      <c r="E241" s="161">
        <f>D241+SUMIFS(ENTRADAS!$D:$D,ENTRADAS!$B:$B,$B241,ENTRADAS!$I:$I,D$40)-SUMIFS(SAÍDAS!$D:$D,SAÍDAS!$B:$B,$B241,SAÍDAS!$H:$H,D$40)+SUMIFS(AJUSTE!$D:$D,AJUSTE!$B:$B,$B241,AJUSTE!$H:$H,D$40)</f>
        <v>0</v>
      </c>
      <c r="F241" s="161">
        <f>E241+SUMIFS(ENTRADAS!$D:$D,ENTRADAS!$B:$B,$B241,ENTRADAS!$I:$I,E$40)-SUMIFS(SAÍDAS!$D:$D,SAÍDAS!$B:$B,$B241,SAÍDAS!$H:$H,E$40)+SUMIFS(AJUSTE!$D:$D,AJUSTE!$B:$B,$B241,AJUSTE!$H:$H,E$40)</f>
        <v>0</v>
      </c>
      <c r="G241" s="161">
        <f>F241+SUMIFS(ENTRADAS!$D:$D,ENTRADAS!$B:$B,$B241,ENTRADAS!$I:$I,F$40)-SUMIFS(SAÍDAS!$D:$D,SAÍDAS!$B:$B,$B241,SAÍDAS!$H:$H,F$40)+SUMIFS(AJUSTE!$D:$D,AJUSTE!$B:$B,$B241,AJUSTE!$H:$H,F$40)</f>
        <v>0</v>
      </c>
      <c r="H241" s="161">
        <f>G241+SUMIFS(ENTRADAS!$D:$D,ENTRADAS!$B:$B,$B241,ENTRADAS!$I:$I,G$40)-SUMIFS(SAÍDAS!$D:$D,SAÍDAS!$B:$B,$B241,SAÍDAS!$H:$H,G$40)+SUMIFS(AJUSTE!$D:$D,AJUSTE!$B:$B,$B241,AJUSTE!$H:$H,G$40)</f>
        <v>0</v>
      </c>
      <c r="I241" s="161">
        <f>H241+SUMIFS(ENTRADAS!$D:$D,ENTRADAS!$B:$B,$B241,ENTRADAS!$I:$I,H$40)-SUMIFS(SAÍDAS!$D:$D,SAÍDAS!$B:$B,$B241,SAÍDAS!$H:$H,H$40)+SUMIFS(AJUSTE!$D:$D,AJUSTE!$B:$B,$B241,AJUSTE!$H:$H,H$40)</f>
        <v>0</v>
      </c>
      <c r="J241" s="161">
        <f>I241+SUMIFS(ENTRADAS!$D:$D,ENTRADAS!$B:$B,$B241,ENTRADAS!$I:$I,I$40)-SUMIFS(SAÍDAS!$D:$D,SAÍDAS!$B:$B,$B241,SAÍDAS!$H:$H,I$40)+SUMIFS(AJUSTE!$D:$D,AJUSTE!$B:$B,$B241,AJUSTE!$H:$H,I$40)</f>
        <v>0</v>
      </c>
      <c r="K241" s="161">
        <f>J241+SUMIFS(ENTRADAS!$D:$D,ENTRADAS!$B:$B,$B241,ENTRADAS!$I:$I,J$40)-SUMIFS(SAÍDAS!$D:$D,SAÍDAS!$B:$B,$B241,SAÍDAS!$H:$H,J$40)+SUMIFS(AJUSTE!$D:$D,AJUSTE!$B:$B,$B241,AJUSTE!$H:$H,J$40)</f>
        <v>0</v>
      </c>
      <c r="L241" s="161">
        <f>K241+SUMIFS(ENTRADAS!$D:$D,ENTRADAS!$B:$B,$B241,ENTRADAS!$I:$I,K$40)-SUMIFS(SAÍDAS!$D:$D,SAÍDAS!$B:$B,$B241,SAÍDAS!$H:$H,K$40)+SUMIFS(AJUSTE!$D:$D,AJUSTE!$B:$B,$B241,AJUSTE!$H:$H,K$40)</f>
        <v>0</v>
      </c>
      <c r="M241" s="161">
        <f>L241+SUMIFS(ENTRADAS!$D:$D,ENTRADAS!$B:$B,$B241,ENTRADAS!$I:$I,L$40)-SUMIFS(SAÍDAS!$D:$D,SAÍDAS!$B:$B,$B241,SAÍDAS!$H:$H,L$40)+SUMIFS(AJUSTE!$D:$D,AJUSTE!$B:$B,$B241,AJUSTE!$H:$H,L$40)</f>
        <v>0</v>
      </c>
      <c r="N241" s="161">
        <f>M241+SUMIFS(ENTRADAS!$D:$D,ENTRADAS!$B:$B,$B241,ENTRADAS!$I:$I,M$40)-SUMIFS(SAÍDAS!$D:$D,SAÍDAS!$B:$B,$B241,SAÍDAS!$H:$H,M$40)+SUMIFS(AJUSTE!$D:$D,AJUSTE!$B:$B,$B241,AJUSTE!$H:$H,M$40)</f>
        <v>0</v>
      </c>
      <c r="P241" s="160">
        <f>CADASTRO!A205</f>
        <v>0</v>
      </c>
      <c r="Q241" s="160">
        <f>CADASTRO!B205</f>
        <v>0</v>
      </c>
      <c r="R241" s="161">
        <f ca="1">IF(R$39&gt;=$AD$39,0,SUMIFS(SAÍDAS!$D:$D,SAÍDAS!$B:$B,Base!$Q241,SAÍDAS!$H:$H,Base!R$40))</f>
        <v>0</v>
      </c>
      <c r="S241" s="161">
        <f ca="1">IF(S$39&gt;=$AD$39,0,SUMIFS(SAÍDAS!$D:$D,SAÍDAS!$B:$B,Base!$Q241,SAÍDAS!$H:$H,Base!S$40))</f>
        <v>0</v>
      </c>
      <c r="T241" s="161">
        <f ca="1">IF(T$39&gt;=$AD$39,0,SUMIFS(SAÍDAS!$D:$D,SAÍDAS!$B:$B,Base!$Q241,SAÍDAS!$H:$H,Base!T$40))</f>
        <v>0</v>
      </c>
      <c r="U241" s="161">
        <f ca="1">IF(U$39&gt;=$AD$39,0,SUMIFS(SAÍDAS!$D:$D,SAÍDAS!$B:$B,Base!$Q241,SAÍDAS!$H:$H,Base!U$40))</f>
        <v>0</v>
      </c>
      <c r="V241" s="161">
        <f ca="1">IF(V$39&gt;=$AD$39,0,SUMIFS(SAÍDAS!$D:$D,SAÍDAS!$B:$B,Base!$Q241,SAÍDAS!$H:$H,Base!V$40))</f>
        <v>0</v>
      </c>
      <c r="W241" s="161">
        <f ca="1">IF(W$39&gt;=$AD$39,0,SUMIFS(SAÍDAS!$D:$D,SAÍDAS!$B:$B,Base!$Q241,SAÍDAS!$H:$H,Base!W$40))</f>
        <v>0</v>
      </c>
      <c r="X241" s="161">
        <f ca="1">IF(X$39&gt;=$AD$39,0,SUMIFS(SAÍDAS!$D:$D,SAÍDAS!$B:$B,Base!$Q241,SAÍDAS!$H:$H,Base!X$40))</f>
        <v>0</v>
      </c>
      <c r="Y241" s="161">
        <f ca="1">IF(Y$39&gt;=$AD$39,0,SUMIFS(SAÍDAS!$D:$D,SAÍDAS!$B:$B,Base!$Q241,SAÍDAS!$H:$H,Base!Y$40))</f>
        <v>0</v>
      </c>
      <c r="Z241" s="161">
        <f ca="1">IF(Z$39&gt;=$AD$39,0,SUMIFS(SAÍDAS!$D:$D,SAÍDAS!$B:$B,Base!$Q241,SAÍDAS!$H:$H,Base!Z$40))</f>
        <v>0</v>
      </c>
      <c r="AA241" s="161">
        <f ca="1">IF(AA$39&gt;=$AD$39,0,SUMIFS(SAÍDAS!$D:$D,SAÍDAS!$B:$B,Base!$Q241,SAÍDAS!$H:$H,Base!AA$40))</f>
        <v>0</v>
      </c>
      <c r="AB241" s="161">
        <f ca="1">IF(AB$39&gt;=$AD$39,0,SUMIFS(SAÍDAS!$D:$D,SAÍDAS!$B:$B,Base!$Q241,SAÍDAS!$H:$H,Base!AB$40))</f>
        <v>0</v>
      </c>
      <c r="AC241" s="161">
        <f ca="1">IF(AC$39&gt;=$AD$39,0,SUMIFS(SAÍDAS!$D:$D,SAÍDAS!$B:$B,Base!$Q241,SAÍDAS!$H:$H,Base!AC$40))</f>
        <v>0</v>
      </c>
      <c r="AD241" s="160">
        <f t="shared" ca="1" si="11"/>
        <v>0</v>
      </c>
    </row>
    <row r="242" spans="1:30" x14ac:dyDescent="0.25">
      <c r="A242" s="160">
        <f>CADASTRO!A206</f>
        <v>0</v>
      </c>
      <c r="B242" s="160">
        <f>CADASTRO!B206</f>
        <v>0</v>
      </c>
      <c r="C242" s="161">
        <f>CADASTRO!D206</f>
        <v>0</v>
      </c>
      <c r="D242" s="161">
        <f>C242+SUMIFS(ENTRADAS!$D:$D,ENTRADAS!$B:$B,$B242,ENTRADAS!$I:$I,C$40)-SUMIFS(SAÍDAS!$D:$D,SAÍDAS!$B:$B,$B242,SAÍDAS!$H:$H,C$40)+SUMIFS(AJUSTE!$D:$D,AJUSTE!$B:$B,$B242,AJUSTE!$H:$H,C$40)</f>
        <v>0</v>
      </c>
      <c r="E242" s="161">
        <f>D242+SUMIFS(ENTRADAS!$D:$D,ENTRADAS!$B:$B,$B242,ENTRADAS!$I:$I,D$40)-SUMIFS(SAÍDAS!$D:$D,SAÍDAS!$B:$B,$B242,SAÍDAS!$H:$H,D$40)+SUMIFS(AJUSTE!$D:$D,AJUSTE!$B:$B,$B242,AJUSTE!$H:$H,D$40)</f>
        <v>0</v>
      </c>
      <c r="F242" s="161">
        <f>E242+SUMIFS(ENTRADAS!$D:$D,ENTRADAS!$B:$B,$B242,ENTRADAS!$I:$I,E$40)-SUMIFS(SAÍDAS!$D:$D,SAÍDAS!$B:$B,$B242,SAÍDAS!$H:$H,E$40)+SUMIFS(AJUSTE!$D:$D,AJUSTE!$B:$B,$B242,AJUSTE!$H:$H,E$40)</f>
        <v>0</v>
      </c>
      <c r="G242" s="161">
        <f>F242+SUMIFS(ENTRADAS!$D:$D,ENTRADAS!$B:$B,$B242,ENTRADAS!$I:$I,F$40)-SUMIFS(SAÍDAS!$D:$D,SAÍDAS!$B:$B,$B242,SAÍDAS!$H:$H,F$40)+SUMIFS(AJUSTE!$D:$D,AJUSTE!$B:$B,$B242,AJUSTE!$H:$H,F$40)</f>
        <v>0</v>
      </c>
      <c r="H242" s="161">
        <f>G242+SUMIFS(ENTRADAS!$D:$D,ENTRADAS!$B:$B,$B242,ENTRADAS!$I:$I,G$40)-SUMIFS(SAÍDAS!$D:$D,SAÍDAS!$B:$B,$B242,SAÍDAS!$H:$H,G$40)+SUMIFS(AJUSTE!$D:$D,AJUSTE!$B:$B,$B242,AJUSTE!$H:$H,G$40)</f>
        <v>0</v>
      </c>
      <c r="I242" s="161">
        <f>H242+SUMIFS(ENTRADAS!$D:$D,ENTRADAS!$B:$B,$B242,ENTRADAS!$I:$I,H$40)-SUMIFS(SAÍDAS!$D:$D,SAÍDAS!$B:$B,$B242,SAÍDAS!$H:$H,H$40)+SUMIFS(AJUSTE!$D:$D,AJUSTE!$B:$B,$B242,AJUSTE!$H:$H,H$40)</f>
        <v>0</v>
      </c>
      <c r="J242" s="161">
        <f>I242+SUMIFS(ENTRADAS!$D:$D,ENTRADAS!$B:$B,$B242,ENTRADAS!$I:$I,I$40)-SUMIFS(SAÍDAS!$D:$D,SAÍDAS!$B:$B,$B242,SAÍDAS!$H:$H,I$40)+SUMIFS(AJUSTE!$D:$D,AJUSTE!$B:$B,$B242,AJUSTE!$H:$H,I$40)</f>
        <v>0</v>
      </c>
      <c r="K242" s="161">
        <f>J242+SUMIFS(ENTRADAS!$D:$D,ENTRADAS!$B:$B,$B242,ENTRADAS!$I:$I,J$40)-SUMIFS(SAÍDAS!$D:$D,SAÍDAS!$B:$B,$B242,SAÍDAS!$H:$H,J$40)+SUMIFS(AJUSTE!$D:$D,AJUSTE!$B:$B,$B242,AJUSTE!$H:$H,J$40)</f>
        <v>0</v>
      </c>
      <c r="L242" s="161">
        <f>K242+SUMIFS(ENTRADAS!$D:$D,ENTRADAS!$B:$B,$B242,ENTRADAS!$I:$I,K$40)-SUMIFS(SAÍDAS!$D:$D,SAÍDAS!$B:$B,$B242,SAÍDAS!$H:$H,K$40)+SUMIFS(AJUSTE!$D:$D,AJUSTE!$B:$B,$B242,AJUSTE!$H:$H,K$40)</f>
        <v>0</v>
      </c>
      <c r="M242" s="161">
        <f>L242+SUMIFS(ENTRADAS!$D:$D,ENTRADAS!$B:$B,$B242,ENTRADAS!$I:$I,L$40)-SUMIFS(SAÍDAS!$D:$D,SAÍDAS!$B:$B,$B242,SAÍDAS!$H:$H,L$40)+SUMIFS(AJUSTE!$D:$D,AJUSTE!$B:$B,$B242,AJUSTE!$H:$H,L$40)</f>
        <v>0</v>
      </c>
      <c r="N242" s="161">
        <f>M242+SUMIFS(ENTRADAS!$D:$D,ENTRADAS!$B:$B,$B242,ENTRADAS!$I:$I,M$40)-SUMIFS(SAÍDAS!$D:$D,SAÍDAS!$B:$B,$B242,SAÍDAS!$H:$H,M$40)+SUMIFS(AJUSTE!$D:$D,AJUSTE!$B:$B,$B242,AJUSTE!$H:$H,M$40)</f>
        <v>0</v>
      </c>
      <c r="P242" s="160">
        <f>CADASTRO!A206</f>
        <v>0</v>
      </c>
      <c r="Q242" s="160">
        <f>CADASTRO!B206</f>
        <v>0</v>
      </c>
      <c r="R242" s="161">
        <f ca="1">IF(R$39&gt;=$AD$39,0,SUMIFS(SAÍDAS!$D:$D,SAÍDAS!$B:$B,Base!$Q242,SAÍDAS!$H:$H,Base!R$40))</f>
        <v>0</v>
      </c>
      <c r="S242" s="161">
        <f ca="1">IF(S$39&gt;=$AD$39,0,SUMIFS(SAÍDAS!$D:$D,SAÍDAS!$B:$B,Base!$Q242,SAÍDAS!$H:$H,Base!S$40))</f>
        <v>0</v>
      </c>
      <c r="T242" s="161">
        <f ca="1">IF(T$39&gt;=$AD$39,0,SUMIFS(SAÍDAS!$D:$D,SAÍDAS!$B:$B,Base!$Q242,SAÍDAS!$H:$H,Base!T$40))</f>
        <v>0</v>
      </c>
      <c r="U242" s="161">
        <f ca="1">IF(U$39&gt;=$AD$39,0,SUMIFS(SAÍDAS!$D:$D,SAÍDAS!$B:$B,Base!$Q242,SAÍDAS!$H:$H,Base!U$40))</f>
        <v>0</v>
      </c>
      <c r="V242" s="161">
        <f ca="1">IF(V$39&gt;=$AD$39,0,SUMIFS(SAÍDAS!$D:$D,SAÍDAS!$B:$B,Base!$Q242,SAÍDAS!$H:$H,Base!V$40))</f>
        <v>0</v>
      </c>
      <c r="W242" s="161">
        <f ca="1">IF(W$39&gt;=$AD$39,0,SUMIFS(SAÍDAS!$D:$D,SAÍDAS!$B:$B,Base!$Q242,SAÍDAS!$H:$H,Base!W$40))</f>
        <v>0</v>
      </c>
      <c r="X242" s="161">
        <f ca="1">IF(X$39&gt;=$AD$39,0,SUMIFS(SAÍDAS!$D:$D,SAÍDAS!$B:$B,Base!$Q242,SAÍDAS!$H:$H,Base!X$40))</f>
        <v>0</v>
      </c>
      <c r="Y242" s="161">
        <f ca="1">IF(Y$39&gt;=$AD$39,0,SUMIFS(SAÍDAS!$D:$D,SAÍDAS!$B:$B,Base!$Q242,SAÍDAS!$H:$H,Base!Y$40))</f>
        <v>0</v>
      </c>
      <c r="Z242" s="161">
        <f ca="1">IF(Z$39&gt;=$AD$39,0,SUMIFS(SAÍDAS!$D:$D,SAÍDAS!$B:$B,Base!$Q242,SAÍDAS!$H:$H,Base!Z$40))</f>
        <v>0</v>
      </c>
      <c r="AA242" s="161">
        <f ca="1">IF(AA$39&gt;=$AD$39,0,SUMIFS(SAÍDAS!$D:$D,SAÍDAS!$B:$B,Base!$Q242,SAÍDAS!$H:$H,Base!AA$40))</f>
        <v>0</v>
      </c>
      <c r="AB242" s="161">
        <f ca="1">IF(AB$39&gt;=$AD$39,0,SUMIFS(SAÍDAS!$D:$D,SAÍDAS!$B:$B,Base!$Q242,SAÍDAS!$H:$H,Base!AB$40))</f>
        <v>0</v>
      </c>
      <c r="AC242" s="161">
        <f ca="1">IF(AC$39&gt;=$AD$39,0,SUMIFS(SAÍDAS!$D:$D,SAÍDAS!$B:$B,Base!$Q242,SAÍDAS!$H:$H,Base!AC$40))</f>
        <v>0</v>
      </c>
      <c r="AD242" s="160">
        <f t="shared" ca="1" si="11"/>
        <v>0</v>
      </c>
    </row>
    <row r="243" spans="1:30" x14ac:dyDescent="0.25">
      <c r="A243" s="160">
        <f>CADASTRO!A207</f>
        <v>0</v>
      </c>
      <c r="B243" s="160">
        <f>CADASTRO!B207</f>
        <v>0</v>
      </c>
      <c r="C243" s="161">
        <f>CADASTRO!D207</f>
        <v>0</v>
      </c>
      <c r="D243" s="161">
        <f>C243+SUMIFS(ENTRADAS!$D:$D,ENTRADAS!$B:$B,$B243,ENTRADAS!$I:$I,C$40)-SUMIFS(SAÍDAS!$D:$D,SAÍDAS!$B:$B,$B243,SAÍDAS!$H:$H,C$40)+SUMIFS(AJUSTE!$D:$D,AJUSTE!$B:$B,$B243,AJUSTE!$H:$H,C$40)</f>
        <v>0</v>
      </c>
      <c r="E243" s="161">
        <f>D243+SUMIFS(ENTRADAS!$D:$D,ENTRADAS!$B:$B,$B243,ENTRADAS!$I:$I,D$40)-SUMIFS(SAÍDAS!$D:$D,SAÍDAS!$B:$B,$B243,SAÍDAS!$H:$H,D$40)+SUMIFS(AJUSTE!$D:$D,AJUSTE!$B:$B,$B243,AJUSTE!$H:$H,D$40)</f>
        <v>0</v>
      </c>
      <c r="F243" s="161">
        <f>E243+SUMIFS(ENTRADAS!$D:$D,ENTRADAS!$B:$B,$B243,ENTRADAS!$I:$I,E$40)-SUMIFS(SAÍDAS!$D:$D,SAÍDAS!$B:$B,$B243,SAÍDAS!$H:$H,E$40)+SUMIFS(AJUSTE!$D:$D,AJUSTE!$B:$B,$B243,AJUSTE!$H:$H,E$40)</f>
        <v>0</v>
      </c>
      <c r="G243" s="161">
        <f>F243+SUMIFS(ENTRADAS!$D:$D,ENTRADAS!$B:$B,$B243,ENTRADAS!$I:$I,F$40)-SUMIFS(SAÍDAS!$D:$D,SAÍDAS!$B:$B,$B243,SAÍDAS!$H:$H,F$40)+SUMIFS(AJUSTE!$D:$D,AJUSTE!$B:$B,$B243,AJUSTE!$H:$H,F$40)</f>
        <v>0</v>
      </c>
      <c r="H243" s="161">
        <f>G243+SUMIFS(ENTRADAS!$D:$D,ENTRADAS!$B:$B,$B243,ENTRADAS!$I:$I,G$40)-SUMIFS(SAÍDAS!$D:$D,SAÍDAS!$B:$B,$B243,SAÍDAS!$H:$H,G$40)+SUMIFS(AJUSTE!$D:$D,AJUSTE!$B:$B,$B243,AJUSTE!$H:$H,G$40)</f>
        <v>0</v>
      </c>
      <c r="I243" s="161">
        <f>H243+SUMIFS(ENTRADAS!$D:$D,ENTRADAS!$B:$B,$B243,ENTRADAS!$I:$I,H$40)-SUMIFS(SAÍDAS!$D:$D,SAÍDAS!$B:$B,$B243,SAÍDAS!$H:$H,H$40)+SUMIFS(AJUSTE!$D:$D,AJUSTE!$B:$B,$B243,AJUSTE!$H:$H,H$40)</f>
        <v>0</v>
      </c>
      <c r="J243" s="161">
        <f>I243+SUMIFS(ENTRADAS!$D:$D,ENTRADAS!$B:$B,$B243,ENTRADAS!$I:$I,I$40)-SUMIFS(SAÍDAS!$D:$D,SAÍDAS!$B:$B,$B243,SAÍDAS!$H:$H,I$40)+SUMIFS(AJUSTE!$D:$D,AJUSTE!$B:$B,$B243,AJUSTE!$H:$H,I$40)</f>
        <v>0</v>
      </c>
      <c r="K243" s="161">
        <f>J243+SUMIFS(ENTRADAS!$D:$D,ENTRADAS!$B:$B,$B243,ENTRADAS!$I:$I,J$40)-SUMIFS(SAÍDAS!$D:$D,SAÍDAS!$B:$B,$B243,SAÍDAS!$H:$H,J$40)+SUMIFS(AJUSTE!$D:$D,AJUSTE!$B:$B,$B243,AJUSTE!$H:$H,J$40)</f>
        <v>0</v>
      </c>
      <c r="L243" s="161">
        <f>K243+SUMIFS(ENTRADAS!$D:$D,ENTRADAS!$B:$B,$B243,ENTRADAS!$I:$I,K$40)-SUMIFS(SAÍDAS!$D:$D,SAÍDAS!$B:$B,$B243,SAÍDAS!$H:$H,K$40)+SUMIFS(AJUSTE!$D:$D,AJUSTE!$B:$B,$B243,AJUSTE!$H:$H,K$40)</f>
        <v>0</v>
      </c>
      <c r="M243" s="161">
        <f>L243+SUMIFS(ENTRADAS!$D:$D,ENTRADAS!$B:$B,$B243,ENTRADAS!$I:$I,L$40)-SUMIFS(SAÍDAS!$D:$D,SAÍDAS!$B:$B,$B243,SAÍDAS!$H:$H,L$40)+SUMIFS(AJUSTE!$D:$D,AJUSTE!$B:$B,$B243,AJUSTE!$H:$H,L$40)</f>
        <v>0</v>
      </c>
      <c r="N243" s="161">
        <f>M243+SUMIFS(ENTRADAS!$D:$D,ENTRADAS!$B:$B,$B243,ENTRADAS!$I:$I,M$40)-SUMIFS(SAÍDAS!$D:$D,SAÍDAS!$B:$B,$B243,SAÍDAS!$H:$H,M$40)+SUMIFS(AJUSTE!$D:$D,AJUSTE!$B:$B,$B243,AJUSTE!$H:$H,M$40)</f>
        <v>0</v>
      </c>
      <c r="P243" s="160">
        <f>CADASTRO!A207</f>
        <v>0</v>
      </c>
      <c r="Q243" s="160">
        <f>CADASTRO!B207</f>
        <v>0</v>
      </c>
      <c r="R243" s="161">
        <f ca="1">IF(R$39&gt;=$AD$39,0,SUMIFS(SAÍDAS!$D:$D,SAÍDAS!$B:$B,Base!$Q243,SAÍDAS!$H:$H,Base!R$40))</f>
        <v>0</v>
      </c>
      <c r="S243" s="161">
        <f ca="1">IF(S$39&gt;=$AD$39,0,SUMIFS(SAÍDAS!$D:$D,SAÍDAS!$B:$B,Base!$Q243,SAÍDAS!$H:$H,Base!S$40))</f>
        <v>0</v>
      </c>
      <c r="T243" s="161">
        <f ca="1">IF(T$39&gt;=$AD$39,0,SUMIFS(SAÍDAS!$D:$D,SAÍDAS!$B:$B,Base!$Q243,SAÍDAS!$H:$H,Base!T$40))</f>
        <v>0</v>
      </c>
      <c r="U243" s="161">
        <f ca="1">IF(U$39&gt;=$AD$39,0,SUMIFS(SAÍDAS!$D:$D,SAÍDAS!$B:$B,Base!$Q243,SAÍDAS!$H:$H,Base!U$40))</f>
        <v>0</v>
      </c>
      <c r="V243" s="161">
        <f ca="1">IF(V$39&gt;=$AD$39,0,SUMIFS(SAÍDAS!$D:$D,SAÍDAS!$B:$B,Base!$Q243,SAÍDAS!$H:$H,Base!V$40))</f>
        <v>0</v>
      </c>
      <c r="W243" s="161">
        <f ca="1">IF(W$39&gt;=$AD$39,0,SUMIFS(SAÍDAS!$D:$D,SAÍDAS!$B:$B,Base!$Q243,SAÍDAS!$H:$H,Base!W$40))</f>
        <v>0</v>
      </c>
      <c r="X243" s="161">
        <f ca="1">IF(X$39&gt;=$AD$39,0,SUMIFS(SAÍDAS!$D:$D,SAÍDAS!$B:$B,Base!$Q243,SAÍDAS!$H:$H,Base!X$40))</f>
        <v>0</v>
      </c>
      <c r="Y243" s="161">
        <f ca="1">IF(Y$39&gt;=$AD$39,0,SUMIFS(SAÍDAS!$D:$D,SAÍDAS!$B:$B,Base!$Q243,SAÍDAS!$H:$H,Base!Y$40))</f>
        <v>0</v>
      </c>
      <c r="Z243" s="161">
        <f ca="1">IF(Z$39&gt;=$AD$39,0,SUMIFS(SAÍDAS!$D:$D,SAÍDAS!$B:$B,Base!$Q243,SAÍDAS!$H:$H,Base!Z$40))</f>
        <v>0</v>
      </c>
      <c r="AA243" s="161">
        <f ca="1">IF(AA$39&gt;=$AD$39,0,SUMIFS(SAÍDAS!$D:$D,SAÍDAS!$B:$B,Base!$Q243,SAÍDAS!$H:$H,Base!AA$40))</f>
        <v>0</v>
      </c>
      <c r="AB243" s="161">
        <f ca="1">IF(AB$39&gt;=$AD$39,0,SUMIFS(SAÍDAS!$D:$D,SAÍDAS!$B:$B,Base!$Q243,SAÍDAS!$H:$H,Base!AB$40))</f>
        <v>0</v>
      </c>
      <c r="AC243" s="161">
        <f ca="1">IF(AC$39&gt;=$AD$39,0,SUMIFS(SAÍDAS!$D:$D,SAÍDAS!$B:$B,Base!$Q243,SAÍDAS!$H:$H,Base!AC$40))</f>
        <v>0</v>
      </c>
      <c r="AD243" s="160">
        <f t="shared" ca="1" si="11"/>
        <v>0</v>
      </c>
    </row>
    <row r="244" spans="1:30" x14ac:dyDescent="0.25">
      <c r="A244" s="160">
        <f>CADASTRO!A208</f>
        <v>0</v>
      </c>
      <c r="B244" s="160">
        <f>CADASTRO!B208</f>
        <v>0</v>
      </c>
      <c r="C244" s="161">
        <f>CADASTRO!D208</f>
        <v>0</v>
      </c>
      <c r="D244" s="161">
        <f>C244+SUMIFS(ENTRADAS!$D:$D,ENTRADAS!$B:$B,$B244,ENTRADAS!$I:$I,C$40)-SUMIFS(SAÍDAS!$D:$D,SAÍDAS!$B:$B,$B244,SAÍDAS!$H:$H,C$40)+SUMIFS(AJUSTE!$D:$D,AJUSTE!$B:$B,$B244,AJUSTE!$H:$H,C$40)</f>
        <v>0</v>
      </c>
      <c r="E244" s="161">
        <f>D244+SUMIFS(ENTRADAS!$D:$D,ENTRADAS!$B:$B,$B244,ENTRADAS!$I:$I,D$40)-SUMIFS(SAÍDAS!$D:$D,SAÍDAS!$B:$B,$B244,SAÍDAS!$H:$H,D$40)+SUMIFS(AJUSTE!$D:$D,AJUSTE!$B:$B,$B244,AJUSTE!$H:$H,D$40)</f>
        <v>0</v>
      </c>
      <c r="F244" s="161">
        <f>E244+SUMIFS(ENTRADAS!$D:$D,ENTRADAS!$B:$B,$B244,ENTRADAS!$I:$I,E$40)-SUMIFS(SAÍDAS!$D:$D,SAÍDAS!$B:$B,$B244,SAÍDAS!$H:$H,E$40)+SUMIFS(AJUSTE!$D:$D,AJUSTE!$B:$B,$B244,AJUSTE!$H:$H,E$40)</f>
        <v>0</v>
      </c>
      <c r="G244" s="161">
        <f>F244+SUMIFS(ENTRADAS!$D:$D,ENTRADAS!$B:$B,$B244,ENTRADAS!$I:$I,F$40)-SUMIFS(SAÍDAS!$D:$D,SAÍDAS!$B:$B,$B244,SAÍDAS!$H:$H,F$40)+SUMIFS(AJUSTE!$D:$D,AJUSTE!$B:$B,$B244,AJUSTE!$H:$H,F$40)</f>
        <v>0</v>
      </c>
      <c r="H244" s="161">
        <f>G244+SUMIFS(ENTRADAS!$D:$D,ENTRADAS!$B:$B,$B244,ENTRADAS!$I:$I,G$40)-SUMIFS(SAÍDAS!$D:$D,SAÍDAS!$B:$B,$B244,SAÍDAS!$H:$H,G$40)+SUMIFS(AJUSTE!$D:$D,AJUSTE!$B:$B,$B244,AJUSTE!$H:$H,G$40)</f>
        <v>0</v>
      </c>
      <c r="I244" s="161">
        <f>H244+SUMIFS(ENTRADAS!$D:$D,ENTRADAS!$B:$B,$B244,ENTRADAS!$I:$I,H$40)-SUMIFS(SAÍDAS!$D:$D,SAÍDAS!$B:$B,$B244,SAÍDAS!$H:$H,H$40)+SUMIFS(AJUSTE!$D:$D,AJUSTE!$B:$B,$B244,AJUSTE!$H:$H,H$40)</f>
        <v>0</v>
      </c>
      <c r="J244" s="161">
        <f>I244+SUMIFS(ENTRADAS!$D:$D,ENTRADAS!$B:$B,$B244,ENTRADAS!$I:$I,I$40)-SUMIFS(SAÍDAS!$D:$D,SAÍDAS!$B:$B,$B244,SAÍDAS!$H:$H,I$40)+SUMIFS(AJUSTE!$D:$D,AJUSTE!$B:$B,$B244,AJUSTE!$H:$H,I$40)</f>
        <v>0</v>
      </c>
      <c r="K244" s="161">
        <f>J244+SUMIFS(ENTRADAS!$D:$D,ENTRADAS!$B:$B,$B244,ENTRADAS!$I:$I,J$40)-SUMIFS(SAÍDAS!$D:$D,SAÍDAS!$B:$B,$B244,SAÍDAS!$H:$H,J$40)+SUMIFS(AJUSTE!$D:$D,AJUSTE!$B:$B,$B244,AJUSTE!$H:$H,J$40)</f>
        <v>0</v>
      </c>
      <c r="L244" s="161">
        <f>K244+SUMIFS(ENTRADAS!$D:$D,ENTRADAS!$B:$B,$B244,ENTRADAS!$I:$I,K$40)-SUMIFS(SAÍDAS!$D:$D,SAÍDAS!$B:$B,$B244,SAÍDAS!$H:$H,K$40)+SUMIFS(AJUSTE!$D:$D,AJUSTE!$B:$B,$B244,AJUSTE!$H:$H,K$40)</f>
        <v>0</v>
      </c>
      <c r="M244" s="161">
        <f>L244+SUMIFS(ENTRADAS!$D:$D,ENTRADAS!$B:$B,$B244,ENTRADAS!$I:$I,L$40)-SUMIFS(SAÍDAS!$D:$D,SAÍDAS!$B:$B,$B244,SAÍDAS!$H:$H,L$40)+SUMIFS(AJUSTE!$D:$D,AJUSTE!$B:$B,$B244,AJUSTE!$H:$H,L$40)</f>
        <v>0</v>
      </c>
      <c r="N244" s="161">
        <f>M244+SUMIFS(ENTRADAS!$D:$D,ENTRADAS!$B:$B,$B244,ENTRADAS!$I:$I,M$40)-SUMIFS(SAÍDAS!$D:$D,SAÍDAS!$B:$B,$B244,SAÍDAS!$H:$H,M$40)+SUMIFS(AJUSTE!$D:$D,AJUSTE!$B:$B,$B244,AJUSTE!$H:$H,M$40)</f>
        <v>0</v>
      </c>
      <c r="P244" s="160">
        <f>CADASTRO!A208</f>
        <v>0</v>
      </c>
      <c r="Q244" s="160">
        <f>CADASTRO!B208</f>
        <v>0</v>
      </c>
      <c r="R244" s="161">
        <f ca="1">IF(R$39&gt;=$AD$39,0,SUMIFS(SAÍDAS!$D:$D,SAÍDAS!$B:$B,Base!$Q244,SAÍDAS!$H:$H,Base!R$40))</f>
        <v>0</v>
      </c>
      <c r="S244" s="161">
        <f ca="1">IF(S$39&gt;=$AD$39,0,SUMIFS(SAÍDAS!$D:$D,SAÍDAS!$B:$B,Base!$Q244,SAÍDAS!$H:$H,Base!S$40))</f>
        <v>0</v>
      </c>
      <c r="T244" s="161">
        <f ca="1">IF(T$39&gt;=$AD$39,0,SUMIFS(SAÍDAS!$D:$D,SAÍDAS!$B:$B,Base!$Q244,SAÍDAS!$H:$H,Base!T$40))</f>
        <v>0</v>
      </c>
      <c r="U244" s="161">
        <f ca="1">IF(U$39&gt;=$AD$39,0,SUMIFS(SAÍDAS!$D:$D,SAÍDAS!$B:$B,Base!$Q244,SAÍDAS!$H:$H,Base!U$40))</f>
        <v>0</v>
      </c>
      <c r="V244" s="161">
        <f ca="1">IF(V$39&gt;=$AD$39,0,SUMIFS(SAÍDAS!$D:$D,SAÍDAS!$B:$B,Base!$Q244,SAÍDAS!$H:$H,Base!V$40))</f>
        <v>0</v>
      </c>
      <c r="W244" s="161">
        <f ca="1">IF(W$39&gt;=$AD$39,0,SUMIFS(SAÍDAS!$D:$D,SAÍDAS!$B:$B,Base!$Q244,SAÍDAS!$H:$H,Base!W$40))</f>
        <v>0</v>
      </c>
      <c r="X244" s="161">
        <f ca="1">IF(X$39&gt;=$AD$39,0,SUMIFS(SAÍDAS!$D:$D,SAÍDAS!$B:$B,Base!$Q244,SAÍDAS!$H:$H,Base!X$40))</f>
        <v>0</v>
      </c>
      <c r="Y244" s="161">
        <f ca="1">IF(Y$39&gt;=$AD$39,0,SUMIFS(SAÍDAS!$D:$D,SAÍDAS!$B:$B,Base!$Q244,SAÍDAS!$H:$H,Base!Y$40))</f>
        <v>0</v>
      </c>
      <c r="Z244" s="161">
        <f ca="1">IF(Z$39&gt;=$AD$39,0,SUMIFS(SAÍDAS!$D:$D,SAÍDAS!$B:$B,Base!$Q244,SAÍDAS!$H:$H,Base!Z$40))</f>
        <v>0</v>
      </c>
      <c r="AA244" s="161">
        <f ca="1">IF(AA$39&gt;=$AD$39,0,SUMIFS(SAÍDAS!$D:$D,SAÍDAS!$B:$B,Base!$Q244,SAÍDAS!$H:$H,Base!AA$40))</f>
        <v>0</v>
      </c>
      <c r="AB244" s="161">
        <f ca="1">IF(AB$39&gt;=$AD$39,0,SUMIFS(SAÍDAS!$D:$D,SAÍDAS!$B:$B,Base!$Q244,SAÍDAS!$H:$H,Base!AB$40))</f>
        <v>0</v>
      </c>
      <c r="AC244" s="161">
        <f ca="1">IF(AC$39&gt;=$AD$39,0,SUMIFS(SAÍDAS!$D:$D,SAÍDAS!$B:$B,Base!$Q244,SAÍDAS!$H:$H,Base!AC$40))</f>
        <v>0</v>
      </c>
      <c r="AD244" s="160">
        <f t="shared" ca="1" si="11"/>
        <v>0</v>
      </c>
    </row>
    <row r="245" spans="1:30" x14ac:dyDescent="0.25">
      <c r="A245" s="160">
        <f>CADASTRO!A209</f>
        <v>0</v>
      </c>
      <c r="B245" s="160">
        <f>CADASTRO!B209</f>
        <v>0</v>
      </c>
      <c r="C245" s="161">
        <f>CADASTRO!D209</f>
        <v>0</v>
      </c>
      <c r="D245" s="161">
        <f>C245+SUMIFS(ENTRADAS!$D:$D,ENTRADAS!$B:$B,$B245,ENTRADAS!$I:$I,C$40)-SUMIFS(SAÍDAS!$D:$D,SAÍDAS!$B:$B,$B245,SAÍDAS!$H:$H,C$40)+SUMIFS(AJUSTE!$D:$D,AJUSTE!$B:$B,$B245,AJUSTE!$H:$H,C$40)</f>
        <v>0</v>
      </c>
      <c r="E245" s="161">
        <f>D245+SUMIFS(ENTRADAS!$D:$D,ENTRADAS!$B:$B,$B245,ENTRADAS!$I:$I,D$40)-SUMIFS(SAÍDAS!$D:$D,SAÍDAS!$B:$B,$B245,SAÍDAS!$H:$H,D$40)+SUMIFS(AJUSTE!$D:$D,AJUSTE!$B:$B,$B245,AJUSTE!$H:$H,D$40)</f>
        <v>0</v>
      </c>
      <c r="F245" s="161">
        <f>E245+SUMIFS(ENTRADAS!$D:$D,ENTRADAS!$B:$B,$B245,ENTRADAS!$I:$I,E$40)-SUMIFS(SAÍDAS!$D:$D,SAÍDAS!$B:$B,$B245,SAÍDAS!$H:$H,E$40)+SUMIFS(AJUSTE!$D:$D,AJUSTE!$B:$B,$B245,AJUSTE!$H:$H,E$40)</f>
        <v>0</v>
      </c>
      <c r="G245" s="161">
        <f>F245+SUMIFS(ENTRADAS!$D:$D,ENTRADAS!$B:$B,$B245,ENTRADAS!$I:$I,F$40)-SUMIFS(SAÍDAS!$D:$D,SAÍDAS!$B:$B,$B245,SAÍDAS!$H:$H,F$40)+SUMIFS(AJUSTE!$D:$D,AJUSTE!$B:$B,$B245,AJUSTE!$H:$H,F$40)</f>
        <v>0</v>
      </c>
      <c r="H245" s="161">
        <f>G245+SUMIFS(ENTRADAS!$D:$D,ENTRADAS!$B:$B,$B245,ENTRADAS!$I:$I,G$40)-SUMIFS(SAÍDAS!$D:$D,SAÍDAS!$B:$B,$B245,SAÍDAS!$H:$H,G$40)+SUMIFS(AJUSTE!$D:$D,AJUSTE!$B:$B,$B245,AJUSTE!$H:$H,G$40)</f>
        <v>0</v>
      </c>
      <c r="I245" s="161">
        <f>H245+SUMIFS(ENTRADAS!$D:$D,ENTRADAS!$B:$B,$B245,ENTRADAS!$I:$I,H$40)-SUMIFS(SAÍDAS!$D:$D,SAÍDAS!$B:$B,$B245,SAÍDAS!$H:$H,H$40)+SUMIFS(AJUSTE!$D:$D,AJUSTE!$B:$B,$B245,AJUSTE!$H:$H,H$40)</f>
        <v>0</v>
      </c>
      <c r="J245" s="161">
        <f>I245+SUMIFS(ENTRADAS!$D:$D,ENTRADAS!$B:$B,$B245,ENTRADAS!$I:$I,I$40)-SUMIFS(SAÍDAS!$D:$D,SAÍDAS!$B:$B,$B245,SAÍDAS!$H:$H,I$40)+SUMIFS(AJUSTE!$D:$D,AJUSTE!$B:$B,$B245,AJUSTE!$H:$H,I$40)</f>
        <v>0</v>
      </c>
      <c r="K245" s="161">
        <f>J245+SUMIFS(ENTRADAS!$D:$D,ENTRADAS!$B:$B,$B245,ENTRADAS!$I:$I,J$40)-SUMIFS(SAÍDAS!$D:$D,SAÍDAS!$B:$B,$B245,SAÍDAS!$H:$H,J$40)+SUMIFS(AJUSTE!$D:$D,AJUSTE!$B:$B,$B245,AJUSTE!$H:$H,J$40)</f>
        <v>0</v>
      </c>
      <c r="L245" s="161">
        <f>K245+SUMIFS(ENTRADAS!$D:$D,ENTRADAS!$B:$B,$B245,ENTRADAS!$I:$I,K$40)-SUMIFS(SAÍDAS!$D:$D,SAÍDAS!$B:$B,$B245,SAÍDAS!$H:$H,K$40)+SUMIFS(AJUSTE!$D:$D,AJUSTE!$B:$B,$B245,AJUSTE!$H:$H,K$40)</f>
        <v>0</v>
      </c>
      <c r="M245" s="161">
        <f>L245+SUMIFS(ENTRADAS!$D:$D,ENTRADAS!$B:$B,$B245,ENTRADAS!$I:$I,L$40)-SUMIFS(SAÍDAS!$D:$D,SAÍDAS!$B:$B,$B245,SAÍDAS!$H:$H,L$40)+SUMIFS(AJUSTE!$D:$D,AJUSTE!$B:$B,$B245,AJUSTE!$H:$H,L$40)</f>
        <v>0</v>
      </c>
      <c r="N245" s="161">
        <f>M245+SUMIFS(ENTRADAS!$D:$D,ENTRADAS!$B:$B,$B245,ENTRADAS!$I:$I,M$40)-SUMIFS(SAÍDAS!$D:$D,SAÍDAS!$B:$B,$B245,SAÍDAS!$H:$H,M$40)+SUMIFS(AJUSTE!$D:$D,AJUSTE!$B:$B,$B245,AJUSTE!$H:$H,M$40)</f>
        <v>0</v>
      </c>
      <c r="P245" s="160">
        <f>CADASTRO!A209</f>
        <v>0</v>
      </c>
      <c r="Q245" s="160">
        <f>CADASTRO!B209</f>
        <v>0</v>
      </c>
      <c r="R245" s="161">
        <f ca="1">IF(R$39&gt;=$AD$39,0,SUMIFS(SAÍDAS!$D:$D,SAÍDAS!$B:$B,Base!$Q245,SAÍDAS!$H:$H,Base!R$40))</f>
        <v>0</v>
      </c>
      <c r="S245" s="161">
        <f ca="1">IF(S$39&gt;=$AD$39,0,SUMIFS(SAÍDAS!$D:$D,SAÍDAS!$B:$B,Base!$Q245,SAÍDAS!$H:$H,Base!S$40))</f>
        <v>0</v>
      </c>
      <c r="T245" s="161">
        <f ca="1">IF(T$39&gt;=$AD$39,0,SUMIFS(SAÍDAS!$D:$D,SAÍDAS!$B:$B,Base!$Q245,SAÍDAS!$H:$H,Base!T$40))</f>
        <v>0</v>
      </c>
      <c r="U245" s="161">
        <f ca="1">IF(U$39&gt;=$AD$39,0,SUMIFS(SAÍDAS!$D:$D,SAÍDAS!$B:$B,Base!$Q245,SAÍDAS!$H:$H,Base!U$40))</f>
        <v>0</v>
      </c>
      <c r="V245" s="161">
        <f ca="1">IF(V$39&gt;=$AD$39,0,SUMIFS(SAÍDAS!$D:$D,SAÍDAS!$B:$B,Base!$Q245,SAÍDAS!$H:$H,Base!V$40))</f>
        <v>0</v>
      </c>
      <c r="W245" s="161">
        <f ca="1">IF(W$39&gt;=$AD$39,0,SUMIFS(SAÍDAS!$D:$D,SAÍDAS!$B:$B,Base!$Q245,SAÍDAS!$H:$H,Base!W$40))</f>
        <v>0</v>
      </c>
      <c r="X245" s="161">
        <f ca="1">IF(X$39&gt;=$AD$39,0,SUMIFS(SAÍDAS!$D:$D,SAÍDAS!$B:$B,Base!$Q245,SAÍDAS!$H:$H,Base!X$40))</f>
        <v>0</v>
      </c>
      <c r="Y245" s="161">
        <f ca="1">IF(Y$39&gt;=$AD$39,0,SUMIFS(SAÍDAS!$D:$D,SAÍDAS!$B:$B,Base!$Q245,SAÍDAS!$H:$H,Base!Y$40))</f>
        <v>0</v>
      </c>
      <c r="Z245" s="161">
        <f ca="1">IF(Z$39&gt;=$AD$39,0,SUMIFS(SAÍDAS!$D:$D,SAÍDAS!$B:$B,Base!$Q245,SAÍDAS!$H:$H,Base!Z$40))</f>
        <v>0</v>
      </c>
      <c r="AA245" s="161">
        <f ca="1">IF(AA$39&gt;=$AD$39,0,SUMIFS(SAÍDAS!$D:$D,SAÍDAS!$B:$B,Base!$Q245,SAÍDAS!$H:$H,Base!AA$40))</f>
        <v>0</v>
      </c>
      <c r="AB245" s="161">
        <f ca="1">IF(AB$39&gt;=$AD$39,0,SUMIFS(SAÍDAS!$D:$D,SAÍDAS!$B:$B,Base!$Q245,SAÍDAS!$H:$H,Base!AB$40))</f>
        <v>0</v>
      </c>
      <c r="AC245" s="161">
        <f ca="1">IF(AC$39&gt;=$AD$39,0,SUMIFS(SAÍDAS!$D:$D,SAÍDAS!$B:$B,Base!$Q245,SAÍDAS!$H:$H,Base!AC$40))</f>
        <v>0</v>
      </c>
      <c r="AD245" s="160">
        <f t="shared" ca="1" si="11"/>
        <v>0</v>
      </c>
    </row>
    <row r="246" spans="1:30" x14ac:dyDescent="0.25">
      <c r="A246" s="160">
        <f>CADASTRO!A210</f>
        <v>0</v>
      </c>
      <c r="B246" s="160">
        <f>CADASTRO!B210</f>
        <v>0</v>
      </c>
      <c r="C246" s="161">
        <f>CADASTRO!D210</f>
        <v>0</v>
      </c>
      <c r="D246" s="161">
        <f>C246+SUMIFS(ENTRADAS!$D:$D,ENTRADAS!$B:$B,$B246,ENTRADAS!$I:$I,C$40)-SUMIFS(SAÍDAS!$D:$D,SAÍDAS!$B:$B,$B246,SAÍDAS!$H:$H,C$40)+SUMIFS(AJUSTE!$D:$D,AJUSTE!$B:$B,$B246,AJUSTE!$H:$H,C$40)</f>
        <v>0</v>
      </c>
      <c r="E246" s="161">
        <f>D246+SUMIFS(ENTRADAS!$D:$D,ENTRADAS!$B:$B,$B246,ENTRADAS!$I:$I,D$40)-SUMIFS(SAÍDAS!$D:$D,SAÍDAS!$B:$B,$B246,SAÍDAS!$H:$H,D$40)+SUMIFS(AJUSTE!$D:$D,AJUSTE!$B:$B,$B246,AJUSTE!$H:$H,D$40)</f>
        <v>0</v>
      </c>
      <c r="F246" s="161">
        <f>E246+SUMIFS(ENTRADAS!$D:$D,ENTRADAS!$B:$B,$B246,ENTRADAS!$I:$I,E$40)-SUMIFS(SAÍDAS!$D:$D,SAÍDAS!$B:$B,$B246,SAÍDAS!$H:$H,E$40)+SUMIFS(AJUSTE!$D:$D,AJUSTE!$B:$B,$B246,AJUSTE!$H:$H,E$40)</f>
        <v>0</v>
      </c>
      <c r="G246" s="161">
        <f>F246+SUMIFS(ENTRADAS!$D:$D,ENTRADAS!$B:$B,$B246,ENTRADAS!$I:$I,F$40)-SUMIFS(SAÍDAS!$D:$D,SAÍDAS!$B:$B,$B246,SAÍDAS!$H:$H,F$40)+SUMIFS(AJUSTE!$D:$D,AJUSTE!$B:$B,$B246,AJUSTE!$H:$H,F$40)</f>
        <v>0</v>
      </c>
      <c r="H246" s="161">
        <f>G246+SUMIFS(ENTRADAS!$D:$D,ENTRADAS!$B:$B,$B246,ENTRADAS!$I:$I,G$40)-SUMIFS(SAÍDAS!$D:$D,SAÍDAS!$B:$B,$B246,SAÍDAS!$H:$H,G$40)+SUMIFS(AJUSTE!$D:$D,AJUSTE!$B:$B,$B246,AJUSTE!$H:$H,G$40)</f>
        <v>0</v>
      </c>
      <c r="I246" s="161">
        <f>H246+SUMIFS(ENTRADAS!$D:$D,ENTRADAS!$B:$B,$B246,ENTRADAS!$I:$I,H$40)-SUMIFS(SAÍDAS!$D:$D,SAÍDAS!$B:$B,$B246,SAÍDAS!$H:$H,H$40)+SUMIFS(AJUSTE!$D:$D,AJUSTE!$B:$B,$B246,AJUSTE!$H:$H,H$40)</f>
        <v>0</v>
      </c>
      <c r="J246" s="161">
        <f>I246+SUMIFS(ENTRADAS!$D:$D,ENTRADAS!$B:$B,$B246,ENTRADAS!$I:$I,I$40)-SUMIFS(SAÍDAS!$D:$D,SAÍDAS!$B:$B,$B246,SAÍDAS!$H:$H,I$40)+SUMIFS(AJUSTE!$D:$D,AJUSTE!$B:$B,$B246,AJUSTE!$H:$H,I$40)</f>
        <v>0</v>
      </c>
      <c r="K246" s="161">
        <f>J246+SUMIFS(ENTRADAS!$D:$D,ENTRADAS!$B:$B,$B246,ENTRADAS!$I:$I,J$40)-SUMIFS(SAÍDAS!$D:$D,SAÍDAS!$B:$B,$B246,SAÍDAS!$H:$H,J$40)+SUMIFS(AJUSTE!$D:$D,AJUSTE!$B:$B,$B246,AJUSTE!$H:$H,J$40)</f>
        <v>0</v>
      </c>
      <c r="L246" s="161">
        <f>K246+SUMIFS(ENTRADAS!$D:$D,ENTRADAS!$B:$B,$B246,ENTRADAS!$I:$I,K$40)-SUMIFS(SAÍDAS!$D:$D,SAÍDAS!$B:$B,$B246,SAÍDAS!$H:$H,K$40)+SUMIFS(AJUSTE!$D:$D,AJUSTE!$B:$B,$B246,AJUSTE!$H:$H,K$40)</f>
        <v>0</v>
      </c>
      <c r="M246" s="161">
        <f>L246+SUMIFS(ENTRADAS!$D:$D,ENTRADAS!$B:$B,$B246,ENTRADAS!$I:$I,L$40)-SUMIFS(SAÍDAS!$D:$D,SAÍDAS!$B:$B,$B246,SAÍDAS!$H:$H,L$40)+SUMIFS(AJUSTE!$D:$D,AJUSTE!$B:$B,$B246,AJUSTE!$H:$H,L$40)</f>
        <v>0</v>
      </c>
      <c r="N246" s="161">
        <f>M246+SUMIFS(ENTRADAS!$D:$D,ENTRADAS!$B:$B,$B246,ENTRADAS!$I:$I,M$40)-SUMIFS(SAÍDAS!$D:$D,SAÍDAS!$B:$B,$B246,SAÍDAS!$H:$H,M$40)+SUMIFS(AJUSTE!$D:$D,AJUSTE!$B:$B,$B246,AJUSTE!$H:$H,M$40)</f>
        <v>0</v>
      </c>
      <c r="P246" s="160">
        <f>CADASTRO!A210</f>
        <v>0</v>
      </c>
      <c r="Q246" s="160">
        <f>CADASTRO!B210</f>
        <v>0</v>
      </c>
      <c r="R246" s="161">
        <f ca="1">IF(R$39&gt;=$AD$39,0,SUMIFS(SAÍDAS!$D:$D,SAÍDAS!$B:$B,Base!$Q246,SAÍDAS!$H:$H,Base!R$40))</f>
        <v>0</v>
      </c>
      <c r="S246" s="161">
        <f ca="1">IF(S$39&gt;=$AD$39,0,SUMIFS(SAÍDAS!$D:$D,SAÍDAS!$B:$B,Base!$Q246,SAÍDAS!$H:$H,Base!S$40))</f>
        <v>0</v>
      </c>
      <c r="T246" s="161">
        <f ca="1">IF(T$39&gt;=$AD$39,0,SUMIFS(SAÍDAS!$D:$D,SAÍDAS!$B:$B,Base!$Q246,SAÍDAS!$H:$H,Base!T$40))</f>
        <v>0</v>
      </c>
      <c r="U246" s="161">
        <f ca="1">IF(U$39&gt;=$AD$39,0,SUMIFS(SAÍDAS!$D:$D,SAÍDAS!$B:$B,Base!$Q246,SAÍDAS!$H:$H,Base!U$40))</f>
        <v>0</v>
      </c>
      <c r="V246" s="161">
        <f ca="1">IF(V$39&gt;=$AD$39,0,SUMIFS(SAÍDAS!$D:$D,SAÍDAS!$B:$B,Base!$Q246,SAÍDAS!$H:$H,Base!V$40))</f>
        <v>0</v>
      </c>
      <c r="W246" s="161">
        <f ca="1">IF(W$39&gt;=$AD$39,0,SUMIFS(SAÍDAS!$D:$D,SAÍDAS!$B:$B,Base!$Q246,SAÍDAS!$H:$H,Base!W$40))</f>
        <v>0</v>
      </c>
      <c r="X246" s="161">
        <f ca="1">IF(X$39&gt;=$AD$39,0,SUMIFS(SAÍDAS!$D:$D,SAÍDAS!$B:$B,Base!$Q246,SAÍDAS!$H:$H,Base!X$40))</f>
        <v>0</v>
      </c>
      <c r="Y246" s="161">
        <f ca="1">IF(Y$39&gt;=$AD$39,0,SUMIFS(SAÍDAS!$D:$D,SAÍDAS!$B:$B,Base!$Q246,SAÍDAS!$H:$H,Base!Y$40))</f>
        <v>0</v>
      </c>
      <c r="Z246" s="161">
        <f ca="1">IF(Z$39&gt;=$AD$39,0,SUMIFS(SAÍDAS!$D:$D,SAÍDAS!$B:$B,Base!$Q246,SAÍDAS!$H:$H,Base!Z$40))</f>
        <v>0</v>
      </c>
      <c r="AA246" s="161">
        <f ca="1">IF(AA$39&gt;=$AD$39,0,SUMIFS(SAÍDAS!$D:$D,SAÍDAS!$B:$B,Base!$Q246,SAÍDAS!$H:$H,Base!AA$40))</f>
        <v>0</v>
      </c>
      <c r="AB246" s="161">
        <f ca="1">IF(AB$39&gt;=$AD$39,0,SUMIFS(SAÍDAS!$D:$D,SAÍDAS!$B:$B,Base!$Q246,SAÍDAS!$H:$H,Base!AB$40))</f>
        <v>0</v>
      </c>
      <c r="AC246" s="161">
        <f ca="1">IF(AC$39&gt;=$AD$39,0,SUMIFS(SAÍDAS!$D:$D,SAÍDAS!$B:$B,Base!$Q246,SAÍDAS!$H:$H,Base!AC$40))</f>
        <v>0</v>
      </c>
      <c r="AD246" s="160">
        <f t="shared" ca="1" si="11"/>
        <v>0</v>
      </c>
    </row>
    <row r="247" spans="1:30" x14ac:dyDescent="0.25">
      <c r="A247" s="160">
        <f>CADASTRO!A211</f>
        <v>0</v>
      </c>
      <c r="B247" s="160">
        <f>CADASTRO!B211</f>
        <v>0</v>
      </c>
      <c r="C247" s="161">
        <f>CADASTRO!D211</f>
        <v>0</v>
      </c>
      <c r="D247" s="161">
        <f>C247+SUMIFS(ENTRADAS!$D:$D,ENTRADAS!$B:$B,$B247,ENTRADAS!$I:$I,C$40)-SUMIFS(SAÍDAS!$D:$D,SAÍDAS!$B:$B,$B247,SAÍDAS!$H:$H,C$40)+SUMIFS(AJUSTE!$D:$D,AJUSTE!$B:$B,$B247,AJUSTE!$H:$H,C$40)</f>
        <v>0</v>
      </c>
      <c r="E247" s="161">
        <f>D247+SUMIFS(ENTRADAS!$D:$D,ENTRADAS!$B:$B,$B247,ENTRADAS!$I:$I,D$40)-SUMIFS(SAÍDAS!$D:$D,SAÍDAS!$B:$B,$B247,SAÍDAS!$H:$H,D$40)+SUMIFS(AJUSTE!$D:$D,AJUSTE!$B:$B,$B247,AJUSTE!$H:$H,D$40)</f>
        <v>0</v>
      </c>
      <c r="F247" s="161">
        <f>E247+SUMIFS(ENTRADAS!$D:$D,ENTRADAS!$B:$B,$B247,ENTRADAS!$I:$I,E$40)-SUMIFS(SAÍDAS!$D:$D,SAÍDAS!$B:$B,$B247,SAÍDAS!$H:$H,E$40)+SUMIFS(AJUSTE!$D:$D,AJUSTE!$B:$B,$B247,AJUSTE!$H:$H,E$40)</f>
        <v>0</v>
      </c>
      <c r="G247" s="161">
        <f>F247+SUMIFS(ENTRADAS!$D:$D,ENTRADAS!$B:$B,$B247,ENTRADAS!$I:$I,F$40)-SUMIFS(SAÍDAS!$D:$D,SAÍDAS!$B:$B,$B247,SAÍDAS!$H:$H,F$40)+SUMIFS(AJUSTE!$D:$D,AJUSTE!$B:$B,$B247,AJUSTE!$H:$H,F$40)</f>
        <v>0</v>
      </c>
      <c r="H247" s="161">
        <f>G247+SUMIFS(ENTRADAS!$D:$D,ENTRADAS!$B:$B,$B247,ENTRADAS!$I:$I,G$40)-SUMIFS(SAÍDAS!$D:$D,SAÍDAS!$B:$B,$B247,SAÍDAS!$H:$H,G$40)+SUMIFS(AJUSTE!$D:$D,AJUSTE!$B:$B,$B247,AJUSTE!$H:$H,G$40)</f>
        <v>0</v>
      </c>
      <c r="I247" s="161">
        <f>H247+SUMIFS(ENTRADAS!$D:$D,ENTRADAS!$B:$B,$B247,ENTRADAS!$I:$I,H$40)-SUMIFS(SAÍDAS!$D:$D,SAÍDAS!$B:$B,$B247,SAÍDAS!$H:$H,H$40)+SUMIFS(AJUSTE!$D:$D,AJUSTE!$B:$B,$B247,AJUSTE!$H:$H,H$40)</f>
        <v>0</v>
      </c>
      <c r="J247" s="161">
        <f>I247+SUMIFS(ENTRADAS!$D:$D,ENTRADAS!$B:$B,$B247,ENTRADAS!$I:$I,I$40)-SUMIFS(SAÍDAS!$D:$D,SAÍDAS!$B:$B,$B247,SAÍDAS!$H:$H,I$40)+SUMIFS(AJUSTE!$D:$D,AJUSTE!$B:$B,$B247,AJUSTE!$H:$H,I$40)</f>
        <v>0</v>
      </c>
      <c r="K247" s="161">
        <f>J247+SUMIFS(ENTRADAS!$D:$D,ENTRADAS!$B:$B,$B247,ENTRADAS!$I:$I,J$40)-SUMIFS(SAÍDAS!$D:$D,SAÍDAS!$B:$B,$B247,SAÍDAS!$H:$H,J$40)+SUMIFS(AJUSTE!$D:$D,AJUSTE!$B:$B,$B247,AJUSTE!$H:$H,J$40)</f>
        <v>0</v>
      </c>
      <c r="L247" s="161">
        <f>K247+SUMIFS(ENTRADAS!$D:$D,ENTRADAS!$B:$B,$B247,ENTRADAS!$I:$I,K$40)-SUMIFS(SAÍDAS!$D:$D,SAÍDAS!$B:$B,$B247,SAÍDAS!$H:$H,K$40)+SUMIFS(AJUSTE!$D:$D,AJUSTE!$B:$B,$B247,AJUSTE!$H:$H,K$40)</f>
        <v>0</v>
      </c>
      <c r="M247" s="161">
        <f>L247+SUMIFS(ENTRADAS!$D:$D,ENTRADAS!$B:$B,$B247,ENTRADAS!$I:$I,L$40)-SUMIFS(SAÍDAS!$D:$D,SAÍDAS!$B:$B,$B247,SAÍDAS!$H:$H,L$40)+SUMIFS(AJUSTE!$D:$D,AJUSTE!$B:$B,$B247,AJUSTE!$H:$H,L$40)</f>
        <v>0</v>
      </c>
      <c r="N247" s="161">
        <f>M247+SUMIFS(ENTRADAS!$D:$D,ENTRADAS!$B:$B,$B247,ENTRADAS!$I:$I,M$40)-SUMIFS(SAÍDAS!$D:$D,SAÍDAS!$B:$B,$B247,SAÍDAS!$H:$H,M$40)+SUMIFS(AJUSTE!$D:$D,AJUSTE!$B:$B,$B247,AJUSTE!$H:$H,M$40)</f>
        <v>0</v>
      </c>
      <c r="P247" s="160">
        <f>CADASTRO!A211</f>
        <v>0</v>
      </c>
      <c r="Q247" s="160">
        <f>CADASTRO!B211</f>
        <v>0</v>
      </c>
      <c r="R247" s="161">
        <f ca="1">IF(R$39&gt;=$AD$39,0,SUMIFS(SAÍDAS!$D:$D,SAÍDAS!$B:$B,Base!$Q247,SAÍDAS!$H:$H,Base!R$40))</f>
        <v>0</v>
      </c>
      <c r="S247" s="161">
        <f ca="1">IF(S$39&gt;=$AD$39,0,SUMIFS(SAÍDAS!$D:$D,SAÍDAS!$B:$B,Base!$Q247,SAÍDAS!$H:$H,Base!S$40))</f>
        <v>0</v>
      </c>
      <c r="T247" s="161">
        <f ca="1">IF(T$39&gt;=$AD$39,0,SUMIFS(SAÍDAS!$D:$D,SAÍDAS!$B:$B,Base!$Q247,SAÍDAS!$H:$H,Base!T$40))</f>
        <v>0</v>
      </c>
      <c r="U247" s="161">
        <f ca="1">IF(U$39&gt;=$AD$39,0,SUMIFS(SAÍDAS!$D:$D,SAÍDAS!$B:$B,Base!$Q247,SAÍDAS!$H:$H,Base!U$40))</f>
        <v>0</v>
      </c>
      <c r="V247" s="161">
        <f ca="1">IF(V$39&gt;=$AD$39,0,SUMIFS(SAÍDAS!$D:$D,SAÍDAS!$B:$B,Base!$Q247,SAÍDAS!$H:$H,Base!V$40))</f>
        <v>0</v>
      </c>
      <c r="W247" s="161">
        <f ca="1">IF(W$39&gt;=$AD$39,0,SUMIFS(SAÍDAS!$D:$D,SAÍDAS!$B:$B,Base!$Q247,SAÍDAS!$H:$H,Base!W$40))</f>
        <v>0</v>
      </c>
      <c r="X247" s="161">
        <f ca="1">IF(X$39&gt;=$AD$39,0,SUMIFS(SAÍDAS!$D:$D,SAÍDAS!$B:$B,Base!$Q247,SAÍDAS!$H:$H,Base!X$40))</f>
        <v>0</v>
      </c>
      <c r="Y247" s="161">
        <f ca="1">IF(Y$39&gt;=$AD$39,0,SUMIFS(SAÍDAS!$D:$D,SAÍDAS!$B:$B,Base!$Q247,SAÍDAS!$H:$H,Base!Y$40))</f>
        <v>0</v>
      </c>
      <c r="Z247" s="161">
        <f ca="1">IF(Z$39&gt;=$AD$39,0,SUMIFS(SAÍDAS!$D:$D,SAÍDAS!$B:$B,Base!$Q247,SAÍDAS!$H:$H,Base!Z$40))</f>
        <v>0</v>
      </c>
      <c r="AA247" s="161">
        <f ca="1">IF(AA$39&gt;=$AD$39,0,SUMIFS(SAÍDAS!$D:$D,SAÍDAS!$B:$B,Base!$Q247,SAÍDAS!$H:$H,Base!AA$40))</f>
        <v>0</v>
      </c>
      <c r="AB247" s="161">
        <f ca="1">IF(AB$39&gt;=$AD$39,0,SUMIFS(SAÍDAS!$D:$D,SAÍDAS!$B:$B,Base!$Q247,SAÍDAS!$H:$H,Base!AB$40))</f>
        <v>0</v>
      </c>
      <c r="AC247" s="161">
        <f ca="1">IF(AC$39&gt;=$AD$39,0,SUMIFS(SAÍDAS!$D:$D,SAÍDAS!$B:$B,Base!$Q247,SAÍDAS!$H:$H,Base!AC$40))</f>
        <v>0</v>
      </c>
      <c r="AD247" s="160">
        <f t="shared" ca="1" si="11"/>
        <v>0</v>
      </c>
    </row>
    <row r="248" spans="1:30" x14ac:dyDescent="0.25">
      <c r="A248" s="160">
        <f>CADASTRO!A212</f>
        <v>0</v>
      </c>
      <c r="B248" s="160">
        <f>CADASTRO!B212</f>
        <v>0</v>
      </c>
      <c r="C248" s="161">
        <f>CADASTRO!D212</f>
        <v>0</v>
      </c>
      <c r="D248" s="161">
        <f>C248+SUMIFS(ENTRADAS!$D:$D,ENTRADAS!$B:$B,$B248,ENTRADAS!$I:$I,C$40)-SUMIFS(SAÍDAS!$D:$D,SAÍDAS!$B:$B,$B248,SAÍDAS!$H:$H,C$40)+SUMIFS(AJUSTE!$D:$D,AJUSTE!$B:$B,$B248,AJUSTE!$H:$H,C$40)</f>
        <v>0</v>
      </c>
      <c r="E248" s="161">
        <f>D248+SUMIFS(ENTRADAS!$D:$D,ENTRADAS!$B:$B,$B248,ENTRADAS!$I:$I,D$40)-SUMIFS(SAÍDAS!$D:$D,SAÍDAS!$B:$B,$B248,SAÍDAS!$H:$H,D$40)+SUMIFS(AJUSTE!$D:$D,AJUSTE!$B:$B,$B248,AJUSTE!$H:$H,D$40)</f>
        <v>0</v>
      </c>
      <c r="F248" s="161">
        <f>E248+SUMIFS(ENTRADAS!$D:$D,ENTRADAS!$B:$B,$B248,ENTRADAS!$I:$I,E$40)-SUMIFS(SAÍDAS!$D:$D,SAÍDAS!$B:$B,$B248,SAÍDAS!$H:$H,E$40)+SUMIFS(AJUSTE!$D:$D,AJUSTE!$B:$B,$B248,AJUSTE!$H:$H,E$40)</f>
        <v>0</v>
      </c>
      <c r="G248" s="161">
        <f>F248+SUMIFS(ENTRADAS!$D:$D,ENTRADAS!$B:$B,$B248,ENTRADAS!$I:$I,F$40)-SUMIFS(SAÍDAS!$D:$D,SAÍDAS!$B:$B,$B248,SAÍDAS!$H:$H,F$40)+SUMIFS(AJUSTE!$D:$D,AJUSTE!$B:$B,$B248,AJUSTE!$H:$H,F$40)</f>
        <v>0</v>
      </c>
      <c r="H248" s="161">
        <f>G248+SUMIFS(ENTRADAS!$D:$D,ENTRADAS!$B:$B,$B248,ENTRADAS!$I:$I,G$40)-SUMIFS(SAÍDAS!$D:$D,SAÍDAS!$B:$B,$B248,SAÍDAS!$H:$H,G$40)+SUMIFS(AJUSTE!$D:$D,AJUSTE!$B:$B,$B248,AJUSTE!$H:$H,G$40)</f>
        <v>0</v>
      </c>
      <c r="I248" s="161">
        <f>H248+SUMIFS(ENTRADAS!$D:$D,ENTRADAS!$B:$B,$B248,ENTRADAS!$I:$I,H$40)-SUMIFS(SAÍDAS!$D:$D,SAÍDAS!$B:$B,$B248,SAÍDAS!$H:$H,H$40)+SUMIFS(AJUSTE!$D:$D,AJUSTE!$B:$B,$B248,AJUSTE!$H:$H,H$40)</f>
        <v>0</v>
      </c>
      <c r="J248" s="161">
        <f>I248+SUMIFS(ENTRADAS!$D:$D,ENTRADAS!$B:$B,$B248,ENTRADAS!$I:$I,I$40)-SUMIFS(SAÍDAS!$D:$D,SAÍDAS!$B:$B,$B248,SAÍDAS!$H:$H,I$40)+SUMIFS(AJUSTE!$D:$D,AJUSTE!$B:$B,$B248,AJUSTE!$H:$H,I$40)</f>
        <v>0</v>
      </c>
      <c r="K248" s="161">
        <f>J248+SUMIFS(ENTRADAS!$D:$D,ENTRADAS!$B:$B,$B248,ENTRADAS!$I:$I,J$40)-SUMIFS(SAÍDAS!$D:$D,SAÍDAS!$B:$B,$B248,SAÍDAS!$H:$H,J$40)+SUMIFS(AJUSTE!$D:$D,AJUSTE!$B:$B,$B248,AJUSTE!$H:$H,J$40)</f>
        <v>0</v>
      </c>
      <c r="L248" s="161">
        <f>K248+SUMIFS(ENTRADAS!$D:$D,ENTRADAS!$B:$B,$B248,ENTRADAS!$I:$I,K$40)-SUMIFS(SAÍDAS!$D:$D,SAÍDAS!$B:$B,$B248,SAÍDAS!$H:$H,K$40)+SUMIFS(AJUSTE!$D:$D,AJUSTE!$B:$B,$B248,AJUSTE!$H:$H,K$40)</f>
        <v>0</v>
      </c>
      <c r="M248" s="161">
        <f>L248+SUMIFS(ENTRADAS!$D:$D,ENTRADAS!$B:$B,$B248,ENTRADAS!$I:$I,L$40)-SUMIFS(SAÍDAS!$D:$D,SAÍDAS!$B:$B,$B248,SAÍDAS!$H:$H,L$40)+SUMIFS(AJUSTE!$D:$D,AJUSTE!$B:$B,$B248,AJUSTE!$H:$H,L$40)</f>
        <v>0</v>
      </c>
      <c r="N248" s="161">
        <f>M248+SUMIFS(ENTRADAS!$D:$D,ENTRADAS!$B:$B,$B248,ENTRADAS!$I:$I,M$40)-SUMIFS(SAÍDAS!$D:$D,SAÍDAS!$B:$B,$B248,SAÍDAS!$H:$H,M$40)+SUMIFS(AJUSTE!$D:$D,AJUSTE!$B:$B,$B248,AJUSTE!$H:$H,M$40)</f>
        <v>0</v>
      </c>
      <c r="P248" s="160">
        <f>CADASTRO!A212</f>
        <v>0</v>
      </c>
      <c r="Q248" s="160">
        <f>CADASTRO!B212</f>
        <v>0</v>
      </c>
      <c r="R248" s="161">
        <f ca="1">IF(R$39&gt;=$AD$39,0,SUMIFS(SAÍDAS!$D:$D,SAÍDAS!$B:$B,Base!$Q248,SAÍDAS!$H:$H,Base!R$40))</f>
        <v>0</v>
      </c>
      <c r="S248" s="161">
        <f ca="1">IF(S$39&gt;=$AD$39,0,SUMIFS(SAÍDAS!$D:$D,SAÍDAS!$B:$B,Base!$Q248,SAÍDAS!$H:$H,Base!S$40))</f>
        <v>0</v>
      </c>
      <c r="T248" s="161">
        <f ca="1">IF(T$39&gt;=$AD$39,0,SUMIFS(SAÍDAS!$D:$D,SAÍDAS!$B:$B,Base!$Q248,SAÍDAS!$H:$H,Base!T$40))</f>
        <v>0</v>
      </c>
      <c r="U248" s="161">
        <f ca="1">IF(U$39&gt;=$AD$39,0,SUMIFS(SAÍDAS!$D:$D,SAÍDAS!$B:$B,Base!$Q248,SAÍDAS!$H:$H,Base!U$40))</f>
        <v>0</v>
      </c>
      <c r="V248" s="161">
        <f ca="1">IF(V$39&gt;=$AD$39,0,SUMIFS(SAÍDAS!$D:$D,SAÍDAS!$B:$B,Base!$Q248,SAÍDAS!$H:$H,Base!V$40))</f>
        <v>0</v>
      </c>
      <c r="W248" s="161">
        <f ca="1">IF(W$39&gt;=$AD$39,0,SUMIFS(SAÍDAS!$D:$D,SAÍDAS!$B:$B,Base!$Q248,SAÍDAS!$H:$H,Base!W$40))</f>
        <v>0</v>
      </c>
      <c r="X248" s="161">
        <f ca="1">IF(X$39&gt;=$AD$39,0,SUMIFS(SAÍDAS!$D:$D,SAÍDAS!$B:$B,Base!$Q248,SAÍDAS!$H:$H,Base!X$40))</f>
        <v>0</v>
      </c>
      <c r="Y248" s="161">
        <f ca="1">IF(Y$39&gt;=$AD$39,0,SUMIFS(SAÍDAS!$D:$D,SAÍDAS!$B:$B,Base!$Q248,SAÍDAS!$H:$H,Base!Y$40))</f>
        <v>0</v>
      </c>
      <c r="Z248" s="161">
        <f ca="1">IF(Z$39&gt;=$AD$39,0,SUMIFS(SAÍDAS!$D:$D,SAÍDAS!$B:$B,Base!$Q248,SAÍDAS!$H:$H,Base!Z$40))</f>
        <v>0</v>
      </c>
      <c r="AA248" s="161">
        <f ca="1">IF(AA$39&gt;=$AD$39,0,SUMIFS(SAÍDAS!$D:$D,SAÍDAS!$B:$B,Base!$Q248,SAÍDAS!$H:$H,Base!AA$40))</f>
        <v>0</v>
      </c>
      <c r="AB248" s="161">
        <f ca="1">IF(AB$39&gt;=$AD$39,0,SUMIFS(SAÍDAS!$D:$D,SAÍDAS!$B:$B,Base!$Q248,SAÍDAS!$H:$H,Base!AB$40))</f>
        <v>0</v>
      </c>
      <c r="AC248" s="161">
        <f ca="1">IF(AC$39&gt;=$AD$39,0,SUMIFS(SAÍDAS!$D:$D,SAÍDAS!$B:$B,Base!$Q248,SAÍDAS!$H:$H,Base!AC$40))</f>
        <v>0</v>
      </c>
      <c r="AD248" s="160">
        <f t="shared" ca="1" si="11"/>
        <v>0</v>
      </c>
    </row>
    <row r="249" spans="1:30" x14ac:dyDescent="0.25">
      <c r="A249" s="160">
        <f>CADASTRO!A213</f>
        <v>0</v>
      </c>
      <c r="B249" s="160">
        <f>CADASTRO!B213</f>
        <v>0</v>
      </c>
      <c r="C249" s="161">
        <f>CADASTRO!D213</f>
        <v>0</v>
      </c>
      <c r="D249" s="161">
        <f>C249+SUMIFS(ENTRADAS!$D:$D,ENTRADAS!$B:$B,$B249,ENTRADAS!$I:$I,C$40)-SUMIFS(SAÍDAS!$D:$D,SAÍDAS!$B:$B,$B249,SAÍDAS!$H:$H,C$40)+SUMIFS(AJUSTE!$D:$D,AJUSTE!$B:$B,$B249,AJUSTE!$H:$H,C$40)</f>
        <v>0</v>
      </c>
      <c r="E249" s="161">
        <f>D249+SUMIFS(ENTRADAS!$D:$D,ENTRADAS!$B:$B,$B249,ENTRADAS!$I:$I,D$40)-SUMIFS(SAÍDAS!$D:$D,SAÍDAS!$B:$B,$B249,SAÍDAS!$H:$H,D$40)+SUMIFS(AJUSTE!$D:$D,AJUSTE!$B:$B,$B249,AJUSTE!$H:$H,D$40)</f>
        <v>0</v>
      </c>
      <c r="F249" s="161">
        <f>E249+SUMIFS(ENTRADAS!$D:$D,ENTRADAS!$B:$B,$B249,ENTRADAS!$I:$I,E$40)-SUMIFS(SAÍDAS!$D:$D,SAÍDAS!$B:$B,$B249,SAÍDAS!$H:$H,E$40)+SUMIFS(AJUSTE!$D:$D,AJUSTE!$B:$B,$B249,AJUSTE!$H:$H,E$40)</f>
        <v>0</v>
      </c>
      <c r="G249" s="161">
        <f>F249+SUMIFS(ENTRADAS!$D:$D,ENTRADAS!$B:$B,$B249,ENTRADAS!$I:$I,F$40)-SUMIFS(SAÍDAS!$D:$D,SAÍDAS!$B:$B,$B249,SAÍDAS!$H:$H,F$40)+SUMIFS(AJUSTE!$D:$D,AJUSTE!$B:$B,$B249,AJUSTE!$H:$H,F$40)</f>
        <v>0</v>
      </c>
      <c r="H249" s="161">
        <f>G249+SUMIFS(ENTRADAS!$D:$D,ENTRADAS!$B:$B,$B249,ENTRADAS!$I:$I,G$40)-SUMIFS(SAÍDAS!$D:$D,SAÍDAS!$B:$B,$B249,SAÍDAS!$H:$H,G$40)+SUMIFS(AJUSTE!$D:$D,AJUSTE!$B:$B,$B249,AJUSTE!$H:$H,G$40)</f>
        <v>0</v>
      </c>
      <c r="I249" s="161">
        <f>H249+SUMIFS(ENTRADAS!$D:$D,ENTRADAS!$B:$B,$B249,ENTRADAS!$I:$I,H$40)-SUMIFS(SAÍDAS!$D:$D,SAÍDAS!$B:$B,$B249,SAÍDAS!$H:$H,H$40)+SUMIFS(AJUSTE!$D:$D,AJUSTE!$B:$B,$B249,AJUSTE!$H:$H,H$40)</f>
        <v>0</v>
      </c>
      <c r="J249" s="161">
        <f>I249+SUMIFS(ENTRADAS!$D:$D,ENTRADAS!$B:$B,$B249,ENTRADAS!$I:$I,I$40)-SUMIFS(SAÍDAS!$D:$D,SAÍDAS!$B:$B,$B249,SAÍDAS!$H:$H,I$40)+SUMIFS(AJUSTE!$D:$D,AJUSTE!$B:$B,$B249,AJUSTE!$H:$H,I$40)</f>
        <v>0</v>
      </c>
      <c r="K249" s="161">
        <f>J249+SUMIFS(ENTRADAS!$D:$D,ENTRADAS!$B:$B,$B249,ENTRADAS!$I:$I,J$40)-SUMIFS(SAÍDAS!$D:$D,SAÍDAS!$B:$B,$B249,SAÍDAS!$H:$H,J$40)+SUMIFS(AJUSTE!$D:$D,AJUSTE!$B:$B,$B249,AJUSTE!$H:$H,J$40)</f>
        <v>0</v>
      </c>
      <c r="L249" s="161">
        <f>K249+SUMIFS(ENTRADAS!$D:$D,ENTRADAS!$B:$B,$B249,ENTRADAS!$I:$I,K$40)-SUMIFS(SAÍDAS!$D:$D,SAÍDAS!$B:$B,$B249,SAÍDAS!$H:$H,K$40)+SUMIFS(AJUSTE!$D:$D,AJUSTE!$B:$B,$B249,AJUSTE!$H:$H,K$40)</f>
        <v>0</v>
      </c>
      <c r="M249" s="161">
        <f>L249+SUMIFS(ENTRADAS!$D:$D,ENTRADAS!$B:$B,$B249,ENTRADAS!$I:$I,L$40)-SUMIFS(SAÍDAS!$D:$D,SAÍDAS!$B:$B,$B249,SAÍDAS!$H:$H,L$40)+SUMIFS(AJUSTE!$D:$D,AJUSTE!$B:$B,$B249,AJUSTE!$H:$H,L$40)</f>
        <v>0</v>
      </c>
      <c r="N249" s="161">
        <f>M249+SUMIFS(ENTRADAS!$D:$D,ENTRADAS!$B:$B,$B249,ENTRADAS!$I:$I,M$40)-SUMIFS(SAÍDAS!$D:$D,SAÍDAS!$B:$B,$B249,SAÍDAS!$H:$H,M$40)+SUMIFS(AJUSTE!$D:$D,AJUSTE!$B:$B,$B249,AJUSTE!$H:$H,M$40)</f>
        <v>0</v>
      </c>
      <c r="P249" s="160">
        <f>CADASTRO!A213</f>
        <v>0</v>
      </c>
      <c r="Q249" s="160">
        <f>CADASTRO!B213</f>
        <v>0</v>
      </c>
      <c r="R249" s="161">
        <f ca="1">IF(R$39&gt;=$AD$39,0,SUMIFS(SAÍDAS!$D:$D,SAÍDAS!$B:$B,Base!$Q249,SAÍDAS!$H:$H,Base!R$40))</f>
        <v>0</v>
      </c>
      <c r="S249" s="161">
        <f ca="1">IF(S$39&gt;=$AD$39,0,SUMIFS(SAÍDAS!$D:$D,SAÍDAS!$B:$B,Base!$Q249,SAÍDAS!$H:$H,Base!S$40))</f>
        <v>0</v>
      </c>
      <c r="T249" s="161">
        <f ca="1">IF(T$39&gt;=$AD$39,0,SUMIFS(SAÍDAS!$D:$D,SAÍDAS!$B:$B,Base!$Q249,SAÍDAS!$H:$H,Base!T$40))</f>
        <v>0</v>
      </c>
      <c r="U249" s="161">
        <f ca="1">IF(U$39&gt;=$AD$39,0,SUMIFS(SAÍDAS!$D:$D,SAÍDAS!$B:$B,Base!$Q249,SAÍDAS!$H:$H,Base!U$40))</f>
        <v>0</v>
      </c>
      <c r="V249" s="161">
        <f ca="1">IF(V$39&gt;=$AD$39,0,SUMIFS(SAÍDAS!$D:$D,SAÍDAS!$B:$B,Base!$Q249,SAÍDAS!$H:$H,Base!V$40))</f>
        <v>0</v>
      </c>
      <c r="W249" s="161">
        <f ca="1">IF(W$39&gt;=$AD$39,0,SUMIFS(SAÍDAS!$D:$D,SAÍDAS!$B:$B,Base!$Q249,SAÍDAS!$H:$H,Base!W$40))</f>
        <v>0</v>
      </c>
      <c r="X249" s="161">
        <f ca="1">IF(X$39&gt;=$AD$39,0,SUMIFS(SAÍDAS!$D:$D,SAÍDAS!$B:$B,Base!$Q249,SAÍDAS!$H:$H,Base!X$40))</f>
        <v>0</v>
      </c>
      <c r="Y249" s="161">
        <f ca="1">IF(Y$39&gt;=$AD$39,0,SUMIFS(SAÍDAS!$D:$D,SAÍDAS!$B:$B,Base!$Q249,SAÍDAS!$H:$H,Base!Y$40))</f>
        <v>0</v>
      </c>
      <c r="Z249" s="161">
        <f ca="1">IF(Z$39&gt;=$AD$39,0,SUMIFS(SAÍDAS!$D:$D,SAÍDAS!$B:$B,Base!$Q249,SAÍDAS!$H:$H,Base!Z$40))</f>
        <v>0</v>
      </c>
      <c r="AA249" s="161">
        <f ca="1">IF(AA$39&gt;=$AD$39,0,SUMIFS(SAÍDAS!$D:$D,SAÍDAS!$B:$B,Base!$Q249,SAÍDAS!$H:$H,Base!AA$40))</f>
        <v>0</v>
      </c>
      <c r="AB249" s="161">
        <f ca="1">IF(AB$39&gt;=$AD$39,0,SUMIFS(SAÍDAS!$D:$D,SAÍDAS!$B:$B,Base!$Q249,SAÍDAS!$H:$H,Base!AB$40))</f>
        <v>0</v>
      </c>
      <c r="AC249" s="161">
        <f ca="1">IF(AC$39&gt;=$AD$39,0,SUMIFS(SAÍDAS!$D:$D,SAÍDAS!$B:$B,Base!$Q249,SAÍDAS!$H:$H,Base!AC$40))</f>
        <v>0</v>
      </c>
      <c r="AD249" s="160">
        <f t="shared" ca="1" si="11"/>
        <v>0</v>
      </c>
    </row>
    <row r="250" spans="1:30" x14ac:dyDescent="0.25">
      <c r="A250" s="160">
        <f>CADASTRO!A214</f>
        <v>0</v>
      </c>
      <c r="B250" s="160">
        <f>CADASTRO!B214</f>
        <v>0</v>
      </c>
      <c r="C250" s="161">
        <f>CADASTRO!D214</f>
        <v>0</v>
      </c>
      <c r="D250" s="161">
        <f>C250+SUMIFS(ENTRADAS!$D:$D,ENTRADAS!$B:$B,$B250,ENTRADAS!$I:$I,C$40)-SUMIFS(SAÍDAS!$D:$D,SAÍDAS!$B:$B,$B250,SAÍDAS!$H:$H,C$40)+SUMIFS(AJUSTE!$D:$D,AJUSTE!$B:$B,$B250,AJUSTE!$H:$H,C$40)</f>
        <v>0</v>
      </c>
      <c r="E250" s="161">
        <f>D250+SUMIFS(ENTRADAS!$D:$D,ENTRADAS!$B:$B,$B250,ENTRADAS!$I:$I,D$40)-SUMIFS(SAÍDAS!$D:$D,SAÍDAS!$B:$B,$B250,SAÍDAS!$H:$H,D$40)+SUMIFS(AJUSTE!$D:$D,AJUSTE!$B:$B,$B250,AJUSTE!$H:$H,D$40)</f>
        <v>0</v>
      </c>
      <c r="F250" s="161">
        <f>E250+SUMIFS(ENTRADAS!$D:$D,ENTRADAS!$B:$B,$B250,ENTRADAS!$I:$I,E$40)-SUMIFS(SAÍDAS!$D:$D,SAÍDAS!$B:$B,$B250,SAÍDAS!$H:$H,E$40)+SUMIFS(AJUSTE!$D:$D,AJUSTE!$B:$B,$B250,AJUSTE!$H:$H,E$40)</f>
        <v>0</v>
      </c>
      <c r="G250" s="161">
        <f>F250+SUMIFS(ENTRADAS!$D:$D,ENTRADAS!$B:$B,$B250,ENTRADAS!$I:$I,F$40)-SUMIFS(SAÍDAS!$D:$D,SAÍDAS!$B:$B,$B250,SAÍDAS!$H:$H,F$40)+SUMIFS(AJUSTE!$D:$D,AJUSTE!$B:$B,$B250,AJUSTE!$H:$H,F$40)</f>
        <v>0</v>
      </c>
      <c r="H250" s="161">
        <f>G250+SUMIFS(ENTRADAS!$D:$D,ENTRADAS!$B:$B,$B250,ENTRADAS!$I:$I,G$40)-SUMIFS(SAÍDAS!$D:$D,SAÍDAS!$B:$B,$B250,SAÍDAS!$H:$H,G$40)+SUMIFS(AJUSTE!$D:$D,AJUSTE!$B:$B,$B250,AJUSTE!$H:$H,G$40)</f>
        <v>0</v>
      </c>
      <c r="I250" s="161">
        <f>H250+SUMIFS(ENTRADAS!$D:$D,ENTRADAS!$B:$B,$B250,ENTRADAS!$I:$I,H$40)-SUMIFS(SAÍDAS!$D:$D,SAÍDAS!$B:$B,$B250,SAÍDAS!$H:$H,H$40)+SUMIFS(AJUSTE!$D:$D,AJUSTE!$B:$B,$B250,AJUSTE!$H:$H,H$40)</f>
        <v>0</v>
      </c>
      <c r="J250" s="161">
        <f>I250+SUMIFS(ENTRADAS!$D:$D,ENTRADAS!$B:$B,$B250,ENTRADAS!$I:$I,I$40)-SUMIFS(SAÍDAS!$D:$D,SAÍDAS!$B:$B,$B250,SAÍDAS!$H:$H,I$40)+SUMIFS(AJUSTE!$D:$D,AJUSTE!$B:$B,$B250,AJUSTE!$H:$H,I$40)</f>
        <v>0</v>
      </c>
      <c r="K250" s="161">
        <f>J250+SUMIFS(ENTRADAS!$D:$D,ENTRADAS!$B:$B,$B250,ENTRADAS!$I:$I,J$40)-SUMIFS(SAÍDAS!$D:$D,SAÍDAS!$B:$B,$B250,SAÍDAS!$H:$H,J$40)+SUMIFS(AJUSTE!$D:$D,AJUSTE!$B:$B,$B250,AJUSTE!$H:$H,J$40)</f>
        <v>0</v>
      </c>
      <c r="L250" s="161">
        <f>K250+SUMIFS(ENTRADAS!$D:$D,ENTRADAS!$B:$B,$B250,ENTRADAS!$I:$I,K$40)-SUMIFS(SAÍDAS!$D:$D,SAÍDAS!$B:$B,$B250,SAÍDAS!$H:$H,K$40)+SUMIFS(AJUSTE!$D:$D,AJUSTE!$B:$B,$B250,AJUSTE!$H:$H,K$40)</f>
        <v>0</v>
      </c>
      <c r="M250" s="161">
        <f>L250+SUMIFS(ENTRADAS!$D:$D,ENTRADAS!$B:$B,$B250,ENTRADAS!$I:$I,L$40)-SUMIFS(SAÍDAS!$D:$D,SAÍDAS!$B:$B,$B250,SAÍDAS!$H:$H,L$40)+SUMIFS(AJUSTE!$D:$D,AJUSTE!$B:$B,$B250,AJUSTE!$H:$H,L$40)</f>
        <v>0</v>
      </c>
      <c r="N250" s="161">
        <f>M250+SUMIFS(ENTRADAS!$D:$D,ENTRADAS!$B:$B,$B250,ENTRADAS!$I:$I,M$40)-SUMIFS(SAÍDAS!$D:$D,SAÍDAS!$B:$B,$B250,SAÍDAS!$H:$H,M$40)+SUMIFS(AJUSTE!$D:$D,AJUSTE!$B:$B,$B250,AJUSTE!$H:$H,M$40)</f>
        <v>0</v>
      </c>
      <c r="P250" s="160">
        <f>CADASTRO!A214</f>
        <v>0</v>
      </c>
      <c r="Q250" s="160">
        <f>CADASTRO!B214</f>
        <v>0</v>
      </c>
      <c r="R250" s="161">
        <f ca="1">IF(R$39&gt;=$AD$39,0,SUMIFS(SAÍDAS!$D:$D,SAÍDAS!$B:$B,Base!$Q250,SAÍDAS!$H:$H,Base!R$40))</f>
        <v>0</v>
      </c>
      <c r="S250" s="161">
        <f ca="1">IF(S$39&gt;=$AD$39,0,SUMIFS(SAÍDAS!$D:$D,SAÍDAS!$B:$B,Base!$Q250,SAÍDAS!$H:$H,Base!S$40))</f>
        <v>0</v>
      </c>
      <c r="T250" s="161">
        <f ca="1">IF(T$39&gt;=$AD$39,0,SUMIFS(SAÍDAS!$D:$D,SAÍDAS!$B:$B,Base!$Q250,SAÍDAS!$H:$H,Base!T$40))</f>
        <v>0</v>
      </c>
      <c r="U250" s="161">
        <f ca="1">IF(U$39&gt;=$AD$39,0,SUMIFS(SAÍDAS!$D:$D,SAÍDAS!$B:$B,Base!$Q250,SAÍDAS!$H:$H,Base!U$40))</f>
        <v>0</v>
      </c>
      <c r="V250" s="161">
        <f ca="1">IF(V$39&gt;=$AD$39,0,SUMIFS(SAÍDAS!$D:$D,SAÍDAS!$B:$B,Base!$Q250,SAÍDAS!$H:$H,Base!V$40))</f>
        <v>0</v>
      </c>
      <c r="W250" s="161">
        <f ca="1">IF(W$39&gt;=$AD$39,0,SUMIFS(SAÍDAS!$D:$D,SAÍDAS!$B:$B,Base!$Q250,SAÍDAS!$H:$H,Base!W$40))</f>
        <v>0</v>
      </c>
      <c r="X250" s="161">
        <f ca="1">IF(X$39&gt;=$AD$39,0,SUMIFS(SAÍDAS!$D:$D,SAÍDAS!$B:$B,Base!$Q250,SAÍDAS!$H:$H,Base!X$40))</f>
        <v>0</v>
      </c>
      <c r="Y250" s="161">
        <f ca="1">IF(Y$39&gt;=$AD$39,0,SUMIFS(SAÍDAS!$D:$D,SAÍDAS!$B:$B,Base!$Q250,SAÍDAS!$H:$H,Base!Y$40))</f>
        <v>0</v>
      </c>
      <c r="Z250" s="161">
        <f ca="1">IF(Z$39&gt;=$AD$39,0,SUMIFS(SAÍDAS!$D:$D,SAÍDAS!$B:$B,Base!$Q250,SAÍDAS!$H:$H,Base!Z$40))</f>
        <v>0</v>
      </c>
      <c r="AA250" s="161">
        <f ca="1">IF(AA$39&gt;=$AD$39,0,SUMIFS(SAÍDAS!$D:$D,SAÍDAS!$B:$B,Base!$Q250,SAÍDAS!$H:$H,Base!AA$40))</f>
        <v>0</v>
      </c>
      <c r="AB250" s="161">
        <f ca="1">IF(AB$39&gt;=$AD$39,0,SUMIFS(SAÍDAS!$D:$D,SAÍDAS!$B:$B,Base!$Q250,SAÍDAS!$H:$H,Base!AB$40))</f>
        <v>0</v>
      </c>
      <c r="AC250" s="161">
        <f ca="1">IF(AC$39&gt;=$AD$39,0,SUMIFS(SAÍDAS!$D:$D,SAÍDAS!$B:$B,Base!$Q250,SAÍDAS!$H:$H,Base!AC$40))</f>
        <v>0</v>
      </c>
      <c r="AD250" s="160">
        <f t="shared" ca="1" si="11"/>
        <v>0</v>
      </c>
    </row>
    <row r="251" spans="1:30" x14ac:dyDescent="0.25">
      <c r="A251" s="160">
        <f>CADASTRO!A215</f>
        <v>0</v>
      </c>
      <c r="B251" s="160">
        <f>CADASTRO!B215</f>
        <v>0</v>
      </c>
      <c r="C251" s="161">
        <f>CADASTRO!D215</f>
        <v>0</v>
      </c>
      <c r="D251" s="161">
        <f>C251+SUMIFS(ENTRADAS!$D:$D,ENTRADAS!$B:$B,$B251,ENTRADAS!$I:$I,C$40)-SUMIFS(SAÍDAS!$D:$D,SAÍDAS!$B:$B,$B251,SAÍDAS!$H:$H,C$40)+SUMIFS(AJUSTE!$D:$D,AJUSTE!$B:$B,$B251,AJUSTE!$H:$H,C$40)</f>
        <v>0</v>
      </c>
      <c r="E251" s="161">
        <f>D251+SUMIFS(ENTRADAS!$D:$D,ENTRADAS!$B:$B,$B251,ENTRADAS!$I:$I,D$40)-SUMIFS(SAÍDAS!$D:$D,SAÍDAS!$B:$B,$B251,SAÍDAS!$H:$H,D$40)+SUMIFS(AJUSTE!$D:$D,AJUSTE!$B:$B,$B251,AJUSTE!$H:$H,D$40)</f>
        <v>0</v>
      </c>
      <c r="F251" s="161">
        <f>E251+SUMIFS(ENTRADAS!$D:$D,ENTRADAS!$B:$B,$B251,ENTRADAS!$I:$I,E$40)-SUMIFS(SAÍDAS!$D:$D,SAÍDAS!$B:$B,$B251,SAÍDAS!$H:$H,E$40)+SUMIFS(AJUSTE!$D:$D,AJUSTE!$B:$B,$B251,AJUSTE!$H:$H,E$40)</f>
        <v>0</v>
      </c>
      <c r="G251" s="161">
        <f>F251+SUMIFS(ENTRADAS!$D:$D,ENTRADAS!$B:$B,$B251,ENTRADAS!$I:$I,F$40)-SUMIFS(SAÍDAS!$D:$D,SAÍDAS!$B:$B,$B251,SAÍDAS!$H:$H,F$40)+SUMIFS(AJUSTE!$D:$D,AJUSTE!$B:$B,$B251,AJUSTE!$H:$H,F$40)</f>
        <v>0</v>
      </c>
      <c r="H251" s="161">
        <f>G251+SUMIFS(ENTRADAS!$D:$D,ENTRADAS!$B:$B,$B251,ENTRADAS!$I:$I,G$40)-SUMIFS(SAÍDAS!$D:$D,SAÍDAS!$B:$B,$B251,SAÍDAS!$H:$H,G$40)+SUMIFS(AJUSTE!$D:$D,AJUSTE!$B:$B,$B251,AJUSTE!$H:$H,G$40)</f>
        <v>0</v>
      </c>
      <c r="I251" s="161">
        <f>H251+SUMIFS(ENTRADAS!$D:$D,ENTRADAS!$B:$B,$B251,ENTRADAS!$I:$I,H$40)-SUMIFS(SAÍDAS!$D:$D,SAÍDAS!$B:$B,$B251,SAÍDAS!$H:$H,H$40)+SUMIFS(AJUSTE!$D:$D,AJUSTE!$B:$B,$B251,AJUSTE!$H:$H,H$40)</f>
        <v>0</v>
      </c>
      <c r="J251" s="161">
        <f>I251+SUMIFS(ENTRADAS!$D:$D,ENTRADAS!$B:$B,$B251,ENTRADAS!$I:$I,I$40)-SUMIFS(SAÍDAS!$D:$D,SAÍDAS!$B:$B,$B251,SAÍDAS!$H:$H,I$40)+SUMIFS(AJUSTE!$D:$D,AJUSTE!$B:$B,$B251,AJUSTE!$H:$H,I$40)</f>
        <v>0</v>
      </c>
      <c r="K251" s="161">
        <f>J251+SUMIFS(ENTRADAS!$D:$D,ENTRADAS!$B:$B,$B251,ENTRADAS!$I:$I,J$40)-SUMIFS(SAÍDAS!$D:$D,SAÍDAS!$B:$B,$B251,SAÍDAS!$H:$H,J$40)+SUMIFS(AJUSTE!$D:$D,AJUSTE!$B:$B,$B251,AJUSTE!$H:$H,J$40)</f>
        <v>0</v>
      </c>
      <c r="L251" s="161">
        <f>K251+SUMIFS(ENTRADAS!$D:$D,ENTRADAS!$B:$B,$B251,ENTRADAS!$I:$I,K$40)-SUMIFS(SAÍDAS!$D:$D,SAÍDAS!$B:$B,$B251,SAÍDAS!$H:$H,K$40)+SUMIFS(AJUSTE!$D:$D,AJUSTE!$B:$B,$B251,AJUSTE!$H:$H,K$40)</f>
        <v>0</v>
      </c>
      <c r="M251" s="161">
        <f>L251+SUMIFS(ENTRADAS!$D:$D,ENTRADAS!$B:$B,$B251,ENTRADAS!$I:$I,L$40)-SUMIFS(SAÍDAS!$D:$D,SAÍDAS!$B:$B,$B251,SAÍDAS!$H:$H,L$40)+SUMIFS(AJUSTE!$D:$D,AJUSTE!$B:$B,$B251,AJUSTE!$H:$H,L$40)</f>
        <v>0</v>
      </c>
      <c r="N251" s="161">
        <f>M251+SUMIFS(ENTRADAS!$D:$D,ENTRADAS!$B:$B,$B251,ENTRADAS!$I:$I,M$40)-SUMIFS(SAÍDAS!$D:$D,SAÍDAS!$B:$B,$B251,SAÍDAS!$H:$H,M$40)+SUMIFS(AJUSTE!$D:$D,AJUSTE!$B:$B,$B251,AJUSTE!$H:$H,M$40)</f>
        <v>0</v>
      </c>
      <c r="P251" s="160">
        <f>CADASTRO!A215</f>
        <v>0</v>
      </c>
      <c r="Q251" s="160">
        <f>CADASTRO!B215</f>
        <v>0</v>
      </c>
      <c r="R251" s="161">
        <f ca="1">IF(R$39&gt;=$AD$39,0,SUMIFS(SAÍDAS!$D:$D,SAÍDAS!$B:$B,Base!$Q251,SAÍDAS!$H:$H,Base!R$40))</f>
        <v>0</v>
      </c>
      <c r="S251" s="161">
        <f ca="1">IF(S$39&gt;=$AD$39,0,SUMIFS(SAÍDAS!$D:$D,SAÍDAS!$B:$B,Base!$Q251,SAÍDAS!$H:$H,Base!S$40))</f>
        <v>0</v>
      </c>
      <c r="T251" s="161">
        <f ca="1">IF(T$39&gt;=$AD$39,0,SUMIFS(SAÍDAS!$D:$D,SAÍDAS!$B:$B,Base!$Q251,SAÍDAS!$H:$H,Base!T$40))</f>
        <v>0</v>
      </c>
      <c r="U251" s="161">
        <f ca="1">IF(U$39&gt;=$AD$39,0,SUMIFS(SAÍDAS!$D:$D,SAÍDAS!$B:$B,Base!$Q251,SAÍDAS!$H:$H,Base!U$40))</f>
        <v>0</v>
      </c>
      <c r="V251" s="161">
        <f ca="1">IF(V$39&gt;=$AD$39,0,SUMIFS(SAÍDAS!$D:$D,SAÍDAS!$B:$B,Base!$Q251,SAÍDAS!$H:$H,Base!V$40))</f>
        <v>0</v>
      </c>
      <c r="W251" s="161">
        <f ca="1">IF(W$39&gt;=$AD$39,0,SUMIFS(SAÍDAS!$D:$D,SAÍDAS!$B:$B,Base!$Q251,SAÍDAS!$H:$H,Base!W$40))</f>
        <v>0</v>
      </c>
      <c r="X251" s="161">
        <f ca="1">IF(X$39&gt;=$AD$39,0,SUMIFS(SAÍDAS!$D:$D,SAÍDAS!$B:$B,Base!$Q251,SAÍDAS!$H:$H,Base!X$40))</f>
        <v>0</v>
      </c>
      <c r="Y251" s="161">
        <f ca="1">IF(Y$39&gt;=$AD$39,0,SUMIFS(SAÍDAS!$D:$D,SAÍDAS!$B:$B,Base!$Q251,SAÍDAS!$H:$H,Base!Y$40))</f>
        <v>0</v>
      </c>
      <c r="Z251" s="161">
        <f ca="1">IF(Z$39&gt;=$AD$39,0,SUMIFS(SAÍDAS!$D:$D,SAÍDAS!$B:$B,Base!$Q251,SAÍDAS!$H:$H,Base!Z$40))</f>
        <v>0</v>
      </c>
      <c r="AA251" s="161">
        <f ca="1">IF(AA$39&gt;=$AD$39,0,SUMIFS(SAÍDAS!$D:$D,SAÍDAS!$B:$B,Base!$Q251,SAÍDAS!$H:$H,Base!AA$40))</f>
        <v>0</v>
      </c>
      <c r="AB251" s="161">
        <f ca="1">IF(AB$39&gt;=$AD$39,0,SUMIFS(SAÍDAS!$D:$D,SAÍDAS!$B:$B,Base!$Q251,SAÍDAS!$H:$H,Base!AB$40))</f>
        <v>0</v>
      </c>
      <c r="AC251" s="161">
        <f ca="1">IF(AC$39&gt;=$AD$39,0,SUMIFS(SAÍDAS!$D:$D,SAÍDAS!$B:$B,Base!$Q251,SAÍDAS!$H:$H,Base!AC$40))</f>
        <v>0</v>
      </c>
      <c r="AD251" s="160">
        <f t="shared" ca="1" si="11"/>
        <v>0</v>
      </c>
    </row>
    <row r="252" spans="1:30" x14ac:dyDescent="0.25">
      <c r="A252" s="160">
        <f>CADASTRO!A216</f>
        <v>0</v>
      </c>
      <c r="B252" s="160">
        <f>CADASTRO!B216</f>
        <v>0</v>
      </c>
      <c r="C252" s="161">
        <f>CADASTRO!D216</f>
        <v>0</v>
      </c>
      <c r="D252" s="161">
        <f>C252+SUMIFS(ENTRADAS!$D:$D,ENTRADAS!$B:$B,$B252,ENTRADAS!$I:$I,C$40)-SUMIFS(SAÍDAS!$D:$D,SAÍDAS!$B:$B,$B252,SAÍDAS!$H:$H,C$40)+SUMIFS(AJUSTE!$D:$D,AJUSTE!$B:$B,$B252,AJUSTE!$H:$H,C$40)</f>
        <v>0</v>
      </c>
      <c r="E252" s="161">
        <f>D252+SUMIFS(ENTRADAS!$D:$D,ENTRADAS!$B:$B,$B252,ENTRADAS!$I:$I,D$40)-SUMIFS(SAÍDAS!$D:$D,SAÍDAS!$B:$B,$B252,SAÍDAS!$H:$H,D$40)+SUMIFS(AJUSTE!$D:$D,AJUSTE!$B:$B,$B252,AJUSTE!$H:$H,D$40)</f>
        <v>0</v>
      </c>
      <c r="F252" s="161">
        <f>E252+SUMIFS(ENTRADAS!$D:$D,ENTRADAS!$B:$B,$B252,ENTRADAS!$I:$I,E$40)-SUMIFS(SAÍDAS!$D:$D,SAÍDAS!$B:$B,$B252,SAÍDAS!$H:$H,E$40)+SUMIFS(AJUSTE!$D:$D,AJUSTE!$B:$B,$B252,AJUSTE!$H:$H,E$40)</f>
        <v>0</v>
      </c>
      <c r="G252" s="161">
        <f>F252+SUMIFS(ENTRADAS!$D:$D,ENTRADAS!$B:$B,$B252,ENTRADAS!$I:$I,F$40)-SUMIFS(SAÍDAS!$D:$D,SAÍDAS!$B:$B,$B252,SAÍDAS!$H:$H,F$40)+SUMIFS(AJUSTE!$D:$D,AJUSTE!$B:$B,$B252,AJUSTE!$H:$H,F$40)</f>
        <v>0</v>
      </c>
      <c r="H252" s="161">
        <f>G252+SUMIFS(ENTRADAS!$D:$D,ENTRADAS!$B:$B,$B252,ENTRADAS!$I:$I,G$40)-SUMIFS(SAÍDAS!$D:$D,SAÍDAS!$B:$B,$B252,SAÍDAS!$H:$H,G$40)+SUMIFS(AJUSTE!$D:$D,AJUSTE!$B:$B,$B252,AJUSTE!$H:$H,G$40)</f>
        <v>0</v>
      </c>
      <c r="I252" s="161">
        <f>H252+SUMIFS(ENTRADAS!$D:$D,ENTRADAS!$B:$B,$B252,ENTRADAS!$I:$I,H$40)-SUMIFS(SAÍDAS!$D:$D,SAÍDAS!$B:$B,$B252,SAÍDAS!$H:$H,H$40)+SUMIFS(AJUSTE!$D:$D,AJUSTE!$B:$B,$B252,AJUSTE!$H:$H,H$40)</f>
        <v>0</v>
      </c>
      <c r="J252" s="161">
        <f>I252+SUMIFS(ENTRADAS!$D:$D,ENTRADAS!$B:$B,$B252,ENTRADAS!$I:$I,I$40)-SUMIFS(SAÍDAS!$D:$D,SAÍDAS!$B:$B,$B252,SAÍDAS!$H:$H,I$40)+SUMIFS(AJUSTE!$D:$D,AJUSTE!$B:$B,$B252,AJUSTE!$H:$H,I$40)</f>
        <v>0</v>
      </c>
      <c r="K252" s="161">
        <f>J252+SUMIFS(ENTRADAS!$D:$D,ENTRADAS!$B:$B,$B252,ENTRADAS!$I:$I,J$40)-SUMIFS(SAÍDAS!$D:$D,SAÍDAS!$B:$B,$B252,SAÍDAS!$H:$H,J$40)+SUMIFS(AJUSTE!$D:$D,AJUSTE!$B:$B,$B252,AJUSTE!$H:$H,J$40)</f>
        <v>0</v>
      </c>
      <c r="L252" s="161">
        <f>K252+SUMIFS(ENTRADAS!$D:$D,ENTRADAS!$B:$B,$B252,ENTRADAS!$I:$I,K$40)-SUMIFS(SAÍDAS!$D:$D,SAÍDAS!$B:$B,$B252,SAÍDAS!$H:$H,K$40)+SUMIFS(AJUSTE!$D:$D,AJUSTE!$B:$B,$B252,AJUSTE!$H:$H,K$40)</f>
        <v>0</v>
      </c>
      <c r="M252" s="161">
        <f>L252+SUMIFS(ENTRADAS!$D:$D,ENTRADAS!$B:$B,$B252,ENTRADAS!$I:$I,L$40)-SUMIFS(SAÍDAS!$D:$D,SAÍDAS!$B:$B,$B252,SAÍDAS!$H:$H,L$40)+SUMIFS(AJUSTE!$D:$D,AJUSTE!$B:$B,$B252,AJUSTE!$H:$H,L$40)</f>
        <v>0</v>
      </c>
      <c r="N252" s="161">
        <f>M252+SUMIFS(ENTRADAS!$D:$D,ENTRADAS!$B:$B,$B252,ENTRADAS!$I:$I,M$40)-SUMIFS(SAÍDAS!$D:$D,SAÍDAS!$B:$B,$B252,SAÍDAS!$H:$H,M$40)+SUMIFS(AJUSTE!$D:$D,AJUSTE!$B:$B,$B252,AJUSTE!$H:$H,M$40)</f>
        <v>0</v>
      </c>
      <c r="P252" s="160">
        <f>CADASTRO!A216</f>
        <v>0</v>
      </c>
      <c r="Q252" s="160">
        <f>CADASTRO!B216</f>
        <v>0</v>
      </c>
      <c r="R252" s="161">
        <f ca="1">IF(R$39&gt;=$AD$39,0,SUMIFS(SAÍDAS!$D:$D,SAÍDAS!$B:$B,Base!$Q252,SAÍDAS!$H:$H,Base!R$40))</f>
        <v>0</v>
      </c>
      <c r="S252" s="161">
        <f ca="1">IF(S$39&gt;=$AD$39,0,SUMIFS(SAÍDAS!$D:$D,SAÍDAS!$B:$B,Base!$Q252,SAÍDAS!$H:$H,Base!S$40))</f>
        <v>0</v>
      </c>
      <c r="T252" s="161">
        <f ca="1">IF(T$39&gt;=$AD$39,0,SUMIFS(SAÍDAS!$D:$D,SAÍDAS!$B:$B,Base!$Q252,SAÍDAS!$H:$H,Base!T$40))</f>
        <v>0</v>
      </c>
      <c r="U252" s="161">
        <f ca="1">IF(U$39&gt;=$AD$39,0,SUMIFS(SAÍDAS!$D:$D,SAÍDAS!$B:$B,Base!$Q252,SAÍDAS!$H:$H,Base!U$40))</f>
        <v>0</v>
      </c>
      <c r="V252" s="161">
        <f ca="1">IF(V$39&gt;=$AD$39,0,SUMIFS(SAÍDAS!$D:$D,SAÍDAS!$B:$B,Base!$Q252,SAÍDAS!$H:$H,Base!V$40))</f>
        <v>0</v>
      </c>
      <c r="W252" s="161">
        <f ca="1">IF(W$39&gt;=$AD$39,0,SUMIFS(SAÍDAS!$D:$D,SAÍDAS!$B:$B,Base!$Q252,SAÍDAS!$H:$H,Base!W$40))</f>
        <v>0</v>
      </c>
      <c r="X252" s="161">
        <f ca="1">IF(X$39&gt;=$AD$39,0,SUMIFS(SAÍDAS!$D:$D,SAÍDAS!$B:$B,Base!$Q252,SAÍDAS!$H:$H,Base!X$40))</f>
        <v>0</v>
      </c>
      <c r="Y252" s="161">
        <f ca="1">IF(Y$39&gt;=$AD$39,0,SUMIFS(SAÍDAS!$D:$D,SAÍDAS!$B:$B,Base!$Q252,SAÍDAS!$H:$H,Base!Y$40))</f>
        <v>0</v>
      </c>
      <c r="Z252" s="161">
        <f ca="1">IF(Z$39&gt;=$AD$39,0,SUMIFS(SAÍDAS!$D:$D,SAÍDAS!$B:$B,Base!$Q252,SAÍDAS!$H:$H,Base!Z$40))</f>
        <v>0</v>
      </c>
      <c r="AA252" s="161">
        <f ca="1">IF(AA$39&gt;=$AD$39,0,SUMIFS(SAÍDAS!$D:$D,SAÍDAS!$B:$B,Base!$Q252,SAÍDAS!$H:$H,Base!AA$40))</f>
        <v>0</v>
      </c>
      <c r="AB252" s="161">
        <f ca="1">IF(AB$39&gt;=$AD$39,0,SUMIFS(SAÍDAS!$D:$D,SAÍDAS!$B:$B,Base!$Q252,SAÍDAS!$H:$H,Base!AB$40))</f>
        <v>0</v>
      </c>
      <c r="AC252" s="161">
        <f ca="1">IF(AC$39&gt;=$AD$39,0,SUMIFS(SAÍDAS!$D:$D,SAÍDAS!$B:$B,Base!$Q252,SAÍDAS!$H:$H,Base!AC$40))</f>
        <v>0</v>
      </c>
      <c r="AD252" s="160">
        <f t="shared" ca="1" si="11"/>
        <v>0</v>
      </c>
    </row>
    <row r="253" spans="1:30" x14ac:dyDescent="0.25">
      <c r="A253" s="160">
        <f>CADASTRO!A217</f>
        <v>0</v>
      </c>
      <c r="B253" s="160">
        <f>CADASTRO!B217</f>
        <v>0</v>
      </c>
      <c r="C253" s="161">
        <f>CADASTRO!D217</f>
        <v>0</v>
      </c>
      <c r="D253" s="161">
        <f>C253+SUMIFS(ENTRADAS!$D:$D,ENTRADAS!$B:$B,$B253,ENTRADAS!$I:$I,C$40)-SUMIFS(SAÍDAS!$D:$D,SAÍDAS!$B:$B,$B253,SAÍDAS!$H:$H,C$40)+SUMIFS(AJUSTE!$D:$D,AJUSTE!$B:$B,$B253,AJUSTE!$H:$H,C$40)</f>
        <v>0</v>
      </c>
      <c r="E253" s="161">
        <f>D253+SUMIFS(ENTRADAS!$D:$D,ENTRADAS!$B:$B,$B253,ENTRADAS!$I:$I,D$40)-SUMIFS(SAÍDAS!$D:$D,SAÍDAS!$B:$B,$B253,SAÍDAS!$H:$H,D$40)+SUMIFS(AJUSTE!$D:$D,AJUSTE!$B:$B,$B253,AJUSTE!$H:$H,D$40)</f>
        <v>0</v>
      </c>
      <c r="F253" s="161">
        <f>E253+SUMIFS(ENTRADAS!$D:$D,ENTRADAS!$B:$B,$B253,ENTRADAS!$I:$I,E$40)-SUMIFS(SAÍDAS!$D:$D,SAÍDAS!$B:$B,$B253,SAÍDAS!$H:$H,E$40)+SUMIFS(AJUSTE!$D:$D,AJUSTE!$B:$B,$B253,AJUSTE!$H:$H,E$40)</f>
        <v>0</v>
      </c>
      <c r="G253" s="161">
        <f>F253+SUMIFS(ENTRADAS!$D:$D,ENTRADAS!$B:$B,$B253,ENTRADAS!$I:$I,F$40)-SUMIFS(SAÍDAS!$D:$D,SAÍDAS!$B:$B,$B253,SAÍDAS!$H:$H,F$40)+SUMIFS(AJUSTE!$D:$D,AJUSTE!$B:$B,$B253,AJUSTE!$H:$H,F$40)</f>
        <v>0</v>
      </c>
      <c r="H253" s="161">
        <f>G253+SUMIFS(ENTRADAS!$D:$D,ENTRADAS!$B:$B,$B253,ENTRADAS!$I:$I,G$40)-SUMIFS(SAÍDAS!$D:$D,SAÍDAS!$B:$B,$B253,SAÍDAS!$H:$H,G$40)+SUMIFS(AJUSTE!$D:$D,AJUSTE!$B:$B,$B253,AJUSTE!$H:$H,G$40)</f>
        <v>0</v>
      </c>
      <c r="I253" s="161">
        <f>H253+SUMIFS(ENTRADAS!$D:$D,ENTRADAS!$B:$B,$B253,ENTRADAS!$I:$I,H$40)-SUMIFS(SAÍDAS!$D:$D,SAÍDAS!$B:$B,$B253,SAÍDAS!$H:$H,H$40)+SUMIFS(AJUSTE!$D:$D,AJUSTE!$B:$B,$B253,AJUSTE!$H:$H,H$40)</f>
        <v>0</v>
      </c>
      <c r="J253" s="161">
        <f>I253+SUMIFS(ENTRADAS!$D:$D,ENTRADAS!$B:$B,$B253,ENTRADAS!$I:$I,I$40)-SUMIFS(SAÍDAS!$D:$D,SAÍDAS!$B:$B,$B253,SAÍDAS!$H:$H,I$40)+SUMIFS(AJUSTE!$D:$D,AJUSTE!$B:$B,$B253,AJUSTE!$H:$H,I$40)</f>
        <v>0</v>
      </c>
      <c r="K253" s="161">
        <f>J253+SUMIFS(ENTRADAS!$D:$D,ENTRADAS!$B:$B,$B253,ENTRADAS!$I:$I,J$40)-SUMIFS(SAÍDAS!$D:$D,SAÍDAS!$B:$B,$B253,SAÍDAS!$H:$H,J$40)+SUMIFS(AJUSTE!$D:$D,AJUSTE!$B:$B,$B253,AJUSTE!$H:$H,J$40)</f>
        <v>0</v>
      </c>
      <c r="L253" s="161">
        <f>K253+SUMIFS(ENTRADAS!$D:$D,ENTRADAS!$B:$B,$B253,ENTRADAS!$I:$I,K$40)-SUMIFS(SAÍDAS!$D:$D,SAÍDAS!$B:$B,$B253,SAÍDAS!$H:$H,K$40)+SUMIFS(AJUSTE!$D:$D,AJUSTE!$B:$B,$B253,AJUSTE!$H:$H,K$40)</f>
        <v>0</v>
      </c>
      <c r="M253" s="161">
        <f>L253+SUMIFS(ENTRADAS!$D:$D,ENTRADAS!$B:$B,$B253,ENTRADAS!$I:$I,L$40)-SUMIFS(SAÍDAS!$D:$D,SAÍDAS!$B:$B,$B253,SAÍDAS!$H:$H,L$40)+SUMIFS(AJUSTE!$D:$D,AJUSTE!$B:$B,$B253,AJUSTE!$H:$H,L$40)</f>
        <v>0</v>
      </c>
      <c r="N253" s="161">
        <f>M253+SUMIFS(ENTRADAS!$D:$D,ENTRADAS!$B:$B,$B253,ENTRADAS!$I:$I,M$40)-SUMIFS(SAÍDAS!$D:$D,SAÍDAS!$B:$B,$B253,SAÍDAS!$H:$H,M$40)+SUMIFS(AJUSTE!$D:$D,AJUSTE!$B:$B,$B253,AJUSTE!$H:$H,M$40)</f>
        <v>0</v>
      </c>
      <c r="P253" s="160">
        <f>CADASTRO!A217</f>
        <v>0</v>
      </c>
      <c r="Q253" s="160">
        <f>CADASTRO!B217</f>
        <v>0</v>
      </c>
      <c r="R253" s="161">
        <f ca="1">IF(R$39&gt;=$AD$39,0,SUMIFS(SAÍDAS!$D:$D,SAÍDAS!$B:$B,Base!$Q253,SAÍDAS!$H:$H,Base!R$40))</f>
        <v>0</v>
      </c>
      <c r="S253" s="161">
        <f ca="1">IF(S$39&gt;=$AD$39,0,SUMIFS(SAÍDAS!$D:$D,SAÍDAS!$B:$B,Base!$Q253,SAÍDAS!$H:$H,Base!S$40))</f>
        <v>0</v>
      </c>
      <c r="T253" s="161">
        <f ca="1">IF(T$39&gt;=$AD$39,0,SUMIFS(SAÍDAS!$D:$D,SAÍDAS!$B:$B,Base!$Q253,SAÍDAS!$H:$H,Base!T$40))</f>
        <v>0</v>
      </c>
      <c r="U253" s="161">
        <f ca="1">IF(U$39&gt;=$AD$39,0,SUMIFS(SAÍDAS!$D:$D,SAÍDAS!$B:$B,Base!$Q253,SAÍDAS!$H:$H,Base!U$40))</f>
        <v>0</v>
      </c>
      <c r="V253" s="161">
        <f ca="1">IF(V$39&gt;=$AD$39,0,SUMIFS(SAÍDAS!$D:$D,SAÍDAS!$B:$B,Base!$Q253,SAÍDAS!$H:$H,Base!V$40))</f>
        <v>0</v>
      </c>
      <c r="W253" s="161">
        <f ca="1">IF(W$39&gt;=$AD$39,0,SUMIFS(SAÍDAS!$D:$D,SAÍDAS!$B:$B,Base!$Q253,SAÍDAS!$H:$H,Base!W$40))</f>
        <v>0</v>
      </c>
      <c r="X253" s="161">
        <f ca="1">IF(X$39&gt;=$AD$39,0,SUMIFS(SAÍDAS!$D:$D,SAÍDAS!$B:$B,Base!$Q253,SAÍDAS!$H:$H,Base!X$40))</f>
        <v>0</v>
      </c>
      <c r="Y253" s="161">
        <f ca="1">IF(Y$39&gt;=$AD$39,0,SUMIFS(SAÍDAS!$D:$D,SAÍDAS!$B:$B,Base!$Q253,SAÍDAS!$H:$H,Base!Y$40))</f>
        <v>0</v>
      </c>
      <c r="Z253" s="161">
        <f ca="1">IF(Z$39&gt;=$AD$39,0,SUMIFS(SAÍDAS!$D:$D,SAÍDAS!$B:$B,Base!$Q253,SAÍDAS!$H:$H,Base!Z$40))</f>
        <v>0</v>
      </c>
      <c r="AA253" s="161">
        <f ca="1">IF(AA$39&gt;=$AD$39,0,SUMIFS(SAÍDAS!$D:$D,SAÍDAS!$B:$B,Base!$Q253,SAÍDAS!$H:$H,Base!AA$40))</f>
        <v>0</v>
      </c>
      <c r="AB253" s="161">
        <f ca="1">IF(AB$39&gt;=$AD$39,0,SUMIFS(SAÍDAS!$D:$D,SAÍDAS!$B:$B,Base!$Q253,SAÍDAS!$H:$H,Base!AB$40))</f>
        <v>0</v>
      </c>
      <c r="AC253" s="161">
        <f ca="1">IF(AC$39&gt;=$AD$39,0,SUMIFS(SAÍDAS!$D:$D,SAÍDAS!$B:$B,Base!$Q253,SAÍDAS!$H:$H,Base!AC$40))</f>
        <v>0</v>
      </c>
      <c r="AD253" s="160">
        <f t="shared" ca="1" si="11"/>
        <v>0</v>
      </c>
    </row>
    <row r="254" spans="1:30" x14ac:dyDescent="0.25">
      <c r="A254" s="160">
        <f>CADASTRO!A218</f>
        <v>0</v>
      </c>
      <c r="B254" s="160">
        <f>CADASTRO!B218</f>
        <v>0</v>
      </c>
      <c r="C254" s="161">
        <f>CADASTRO!D218</f>
        <v>0</v>
      </c>
      <c r="D254" s="161">
        <f>C254+SUMIFS(ENTRADAS!$D:$D,ENTRADAS!$B:$B,$B254,ENTRADAS!$I:$I,C$40)-SUMIFS(SAÍDAS!$D:$D,SAÍDAS!$B:$B,$B254,SAÍDAS!$H:$H,C$40)+SUMIFS(AJUSTE!$D:$D,AJUSTE!$B:$B,$B254,AJUSTE!$H:$H,C$40)</f>
        <v>0</v>
      </c>
      <c r="E254" s="161">
        <f>D254+SUMIFS(ENTRADAS!$D:$D,ENTRADAS!$B:$B,$B254,ENTRADAS!$I:$I,D$40)-SUMIFS(SAÍDAS!$D:$D,SAÍDAS!$B:$B,$B254,SAÍDAS!$H:$H,D$40)+SUMIFS(AJUSTE!$D:$D,AJUSTE!$B:$B,$B254,AJUSTE!$H:$H,D$40)</f>
        <v>0</v>
      </c>
      <c r="F254" s="161">
        <f>E254+SUMIFS(ENTRADAS!$D:$D,ENTRADAS!$B:$B,$B254,ENTRADAS!$I:$I,E$40)-SUMIFS(SAÍDAS!$D:$D,SAÍDAS!$B:$B,$B254,SAÍDAS!$H:$H,E$40)+SUMIFS(AJUSTE!$D:$D,AJUSTE!$B:$B,$B254,AJUSTE!$H:$H,E$40)</f>
        <v>0</v>
      </c>
      <c r="G254" s="161">
        <f>F254+SUMIFS(ENTRADAS!$D:$D,ENTRADAS!$B:$B,$B254,ENTRADAS!$I:$I,F$40)-SUMIFS(SAÍDAS!$D:$D,SAÍDAS!$B:$B,$B254,SAÍDAS!$H:$H,F$40)+SUMIFS(AJUSTE!$D:$D,AJUSTE!$B:$B,$B254,AJUSTE!$H:$H,F$40)</f>
        <v>0</v>
      </c>
      <c r="H254" s="161">
        <f>G254+SUMIFS(ENTRADAS!$D:$D,ENTRADAS!$B:$B,$B254,ENTRADAS!$I:$I,G$40)-SUMIFS(SAÍDAS!$D:$D,SAÍDAS!$B:$B,$B254,SAÍDAS!$H:$H,G$40)+SUMIFS(AJUSTE!$D:$D,AJUSTE!$B:$B,$B254,AJUSTE!$H:$H,G$40)</f>
        <v>0</v>
      </c>
      <c r="I254" s="161">
        <f>H254+SUMIFS(ENTRADAS!$D:$D,ENTRADAS!$B:$B,$B254,ENTRADAS!$I:$I,H$40)-SUMIFS(SAÍDAS!$D:$D,SAÍDAS!$B:$B,$B254,SAÍDAS!$H:$H,H$40)+SUMIFS(AJUSTE!$D:$D,AJUSTE!$B:$B,$B254,AJUSTE!$H:$H,H$40)</f>
        <v>0</v>
      </c>
      <c r="J254" s="161">
        <f>I254+SUMIFS(ENTRADAS!$D:$D,ENTRADAS!$B:$B,$B254,ENTRADAS!$I:$I,I$40)-SUMIFS(SAÍDAS!$D:$D,SAÍDAS!$B:$B,$B254,SAÍDAS!$H:$H,I$40)+SUMIFS(AJUSTE!$D:$D,AJUSTE!$B:$B,$B254,AJUSTE!$H:$H,I$40)</f>
        <v>0</v>
      </c>
      <c r="K254" s="161">
        <f>J254+SUMIFS(ENTRADAS!$D:$D,ENTRADAS!$B:$B,$B254,ENTRADAS!$I:$I,J$40)-SUMIFS(SAÍDAS!$D:$D,SAÍDAS!$B:$B,$B254,SAÍDAS!$H:$H,J$40)+SUMIFS(AJUSTE!$D:$D,AJUSTE!$B:$B,$B254,AJUSTE!$H:$H,J$40)</f>
        <v>0</v>
      </c>
      <c r="L254" s="161">
        <f>K254+SUMIFS(ENTRADAS!$D:$D,ENTRADAS!$B:$B,$B254,ENTRADAS!$I:$I,K$40)-SUMIFS(SAÍDAS!$D:$D,SAÍDAS!$B:$B,$B254,SAÍDAS!$H:$H,K$40)+SUMIFS(AJUSTE!$D:$D,AJUSTE!$B:$B,$B254,AJUSTE!$H:$H,K$40)</f>
        <v>0</v>
      </c>
      <c r="M254" s="161">
        <f>L254+SUMIFS(ENTRADAS!$D:$D,ENTRADAS!$B:$B,$B254,ENTRADAS!$I:$I,L$40)-SUMIFS(SAÍDAS!$D:$D,SAÍDAS!$B:$B,$B254,SAÍDAS!$H:$H,L$40)+SUMIFS(AJUSTE!$D:$D,AJUSTE!$B:$B,$B254,AJUSTE!$H:$H,L$40)</f>
        <v>0</v>
      </c>
      <c r="N254" s="161">
        <f>M254+SUMIFS(ENTRADAS!$D:$D,ENTRADAS!$B:$B,$B254,ENTRADAS!$I:$I,M$40)-SUMIFS(SAÍDAS!$D:$D,SAÍDAS!$B:$B,$B254,SAÍDAS!$H:$H,M$40)+SUMIFS(AJUSTE!$D:$D,AJUSTE!$B:$B,$B254,AJUSTE!$H:$H,M$40)</f>
        <v>0</v>
      </c>
      <c r="P254" s="160">
        <f>CADASTRO!A218</f>
        <v>0</v>
      </c>
      <c r="Q254" s="160">
        <f>CADASTRO!B218</f>
        <v>0</v>
      </c>
      <c r="R254" s="161">
        <f ca="1">IF(R$39&gt;=$AD$39,0,SUMIFS(SAÍDAS!$D:$D,SAÍDAS!$B:$B,Base!$Q254,SAÍDAS!$H:$H,Base!R$40))</f>
        <v>0</v>
      </c>
      <c r="S254" s="161">
        <f ca="1">IF(S$39&gt;=$AD$39,0,SUMIFS(SAÍDAS!$D:$D,SAÍDAS!$B:$B,Base!$Q254,SAÍDAS!$H:$H,Base!S$40))</f>
        <v>0</v>
      </c>
      <c r="T254" s="161">
        <f ca="1">IF(T$39&gt;=$AD$39,0,SUMIFS(SAÍDAS!$D:$D,SAÍDAS!$B:$B,Base!$Q254,SAÍDAS!$H:$H,Base!T$40))</f>
        <v>0</v>
      </c>
      <c r="U254" s="161">
        <f ca="1">IF(U$39&gt;=$AD$39,0,SUMIFS(SAÍDAS!$D:$D,SAÍDAS!$B:$B,Base!$Q254,SAÍDAS!$H:$H,Base!U$40))</f>
        <v>0</v>
      </c>
      <c r="V254" s="161">
        <f ca="1">IF(V$39&gt;=$AD$39,0,SUMIFS(SAÍDAS!$D:$D,SAÍDAS!$B:$B,Base!$Q254,SAÍDAS!$H:$H,Base!V$40))</f>
        <v>0</v>
      </c>
      <c r="W254" s="161">
        <f ca="1">IF(W$39&gt;=$AD$39,0,SUMIFS(SAÍDAS!$D:$D,SAÍDAS!$B:$B,Base!$Q254,SAÍDAS!$H:$H,Base!W$40))</f>
        <v>0</v>
      </c>
      <c r="X254" s="161">
        <f ca="1">IF(X$39&gt;=$AD$39,0,SUMIFS(SAÍDAS!$D:$D,SAÍDAS!$B:$B,Base!$Q254,SAÍDAS!$H:$H,Base!X$40))</f>
        <v>0</v>
      </c>
      <c r="Y254" s="161">
        <f ca="1">IF(Y$39&gt;=$AD$39,0,SUMIFS(SAÍDAS!$D:$D,SAÍDAS!$B:$B,Base!$Q254,SAÍDAS!$H:$H,Base!Y$40))</f>
        <v>0</v>
      </c>
      <c r="Z254" s="161">
        <f ca="1">IF(Z$39&gt;=$AD$39,0,SUMIFS(SAÍDAS!$D:$D,SAÍDAS!$B:$B,Base!$Q254,SAÍDAS!$H:$H,Base!Z$40))</f>
        <v>0</v>
      </c>
      <c r="AA254" s="161">
        <f ca="1">IF(AA$39&gt;=$AD$39,0,SUMIFS(SAÍDAS!$D:$D,SAÍDAS!$B:$B,Base!$Q254,SAÍDAS!$H:$H,Base!AA$40))</f>
        <v>0</v>
      </c>
      <c r="AB254" s="161">
        <f ca="1">IF(AB$39&gt;=$AD$39,0,SUMIFS(SAÍDAS!$D:$D,SAÍDAS!$B:$B,Base!$Q254,SAÍDAS!$H:$H,Base!AB$40))</f>
        <v>0</v>
      </c>
      <c r="AC254" s="161">
        <f ca="1">IF(AC$39&gt;=$AD$39,0,SUMIFS(SAÍDAS!$D:$D,SAÍDAS!$B:$B,Base!$Q254,SAÍDAS!$H:$H,Base!AC$40))</f>
        <v>0</v>
      </c>
      <c r="AD254" s="160">
        <f t="shared" ca="1" si="11"/>
        <v>0</v>
      </c>
    </row>
    <row r="255" spans="1:30" x14ac:dyDescent="0.25">
      <c r="A255" s="160">
        <f>CADASTRO!A219</f>
        <v>0</v>
      </c>
      <c r="B255" s="160">
        <f>CADASTRO!B219</f>
        <v>0</v>
      </c>
      <c r="C255" s="161">
        <f>CADASTRO!D219</f>
        <v>0</v>
      </c>
      <c r="D255" s="161">
        <f>C255+SUMIFS(ENTRADAS!$D:$D,ENTRADAS!$B:$B,$B255,ENTRADAS!$I:$I,C$40)-SUMIFS(SAÍDAS!$D:$D,SAÍDAS!$B:$B,$B255,SAÍDAS!$H:$H,C$40)+SUMIFS(AJUSTE!$D:$D,AJUSTE!$B:$B,$B255,AJUSTE!$H:$H,C$40)</f>
        <v>0</v>
      </c>
      <c r="E255" s="161">
        <f>D255+SUMIFS(ENTRADAS!$D:$D,ENTRADAS!$B:$B,$B255,ENTRADAS!$I:$I,D$40)-SUMIFS(SAÍDAS!$D:$D,SAÍDAS!$B:$B,$B255,SAÍDAS!$H:$H,D$40)+SUMIFS(AJUSTE!$D:$D,AJUSTE!$B:$B,$B255,AJUSTE!$H:$H,D$40)</f>
        <v>0</v>
      </c>
      <c r="F255" s="161">
        <f>E255+SUMIFS(ENTRADAS!$D:$D,ENTRADAS!$B:$B,$B255,ENTRADAS!$I:$I,E$40)-SUMIFS(SAÍDAS!$D:$D,SAÍDAS!$B:$B,$B255,SAÍDAS!$H:$H,E$40)+SUMIFS(AJUSTE!$D:$D,AJUSTE!$B:$B,$B255,AJUSTE!$H:$H,E$40)</f>
        <v>0</v>
      </c>
      <c r="G255" s="161">
        <f>F255+SUMIFS(ENTRADAS!$D:$D,ENTRADAS!$B:$B,$B255,ENTRADAS!$I:$I,F$40)-SUMIFS(SAÍDAS!$D:$D,SAÍDAS!$B:$B,$B255,SAÍDAS!$H:$H,F$40)+SUMIFS(AJUSTE!$D:$D,AJUSTE!$B:$B,$B255,AJUSTE!$H:$H,F$40)</f>
        <v>0</v>
      </c>
      <c r="H255" s="161">
        <f>G255+SUMIFS(ENTRADAS!$D:$D,ENTRADAS!$B:$B,$B255,ENTRADAS!$I:$I,G$40)-SUMIFS(SAÍDAS!$D:$D,SAÍDAS!$B:$B,$B255,SAÍDAS!$H:$H,G$40)+SUMIFS(AJUSTE!$D:$D,AJUSTE!$B:$B,$B255,AJUSTE!$H:$H,G$40)</f>
        <v>0</v>
      </c>
      <c r="I255" s="161">
        <f>H255+SUMIFS(ENTRADAS!$D:$D,ENTRADAS!$B:$B,$B255,ENTRADAS!$I:$I,H$40)-SUMIFS(SAÍDAS!$D:$D,SAÍDAS!$B:$B,$B255,SAÍDAS!$H:$H,H$40)+SUMIFS(AJUSTE!$D:$D,AJUSTE!$B:$B,$B255,AJUSTE!$H:$H,H$40)</f>
        <v>0</v>
      </c>
      <c r="J255" s="161">
        <f>I255+SUMIFS(ENTRADAS!$D:$D,ENTRADAS!$B:$B,$B255,ENTRADAS!$I:$I,I$40)-SUMIFS(SAÍDAS!$D:$D,SAÍDAS!$B:$B,$B255,SAÍDAS!$H:$H,I$40)+SUMIFS(AJUSTE!$D:$D,AJUSTE!$B:$B,$B255,AJUSTE!$H:$H,I$40)</f>
        <v>0</v>
      </c>
      <c r="K255" s="161">
        <f>J255+SUMIFS(ENTRADAS!$D:$D,ENTRADAS!$B:$B,$B255,ENTRADAS!$I:$I,J$40)-SUMIFS(SAÍDAS!$D:$D,SAÍDAS!$B:$B,$B255,SAÍDAS!$H:$H,J$40)+SUMIFS(AJUSTE!$D:$D,AJUSTE!$B:$B,$B255,AJUSTE!$H:$H,J$40)</f>
        <v>0</v>
      </c>
      <c r="L255" s="161">
        <f>K255+SUMIFS(ENTRADAS!$D:$D,ENTRADAS!$B:$B,$B255,ENTRADAS!$I:$I,K$40)-SUMIFS(SAÍDAS!$D:$D,SAÍDAS!$B:$B,$B255,SAÍDAS!$H:$H,K$40)+SUMIFS(AJUSTE!$D:$D,AJUSTE!$B:$B,$B255,AJUSTE!$H:$H,K$40)</f>
        <v>0</v>
      </c>
      <c r="M255" s="161">
        <f>L255+SUMIFS(ENTRADAS!$D:$D,ENTRADAS!$B:$B,$B255,ENTRADAS!$I:$I,L$40)-SUMIFS(SAÍDAS!$D:$D,SAÍDAS!$B:$B,$B255,SAÍDAS!$H:$H,L$40)+SUMIFS(AJUSTE!$D:$D,AJUSTE!$B:$B,$B255,AJUSTE!$H:$H,L$40)</f>
        <v>0</v>
      </c>
      <c r="N255" s="161">
        <f>M255+SUMIFS(ENTRADAS!$D:$D,ENTRADAS!$B:$B,$B255,ENTRADAS!$I:$I,M$40)-SUMIFS(SAÍDAS!$D:$D,SAÍDAS!$B:$B,$B255,SAÍDAS!$H:$H,M$40)+SUMIFS(AJUSTE!$D:$D,AJUSTE!$B:$B,$B255,AJUSTE!$H:$H,M$40)</f>
        <v>0</v>
      </c>
      <c r="P255" s="160">
        <f>CADASTRO!A219</f>
        <v>0</v>
      </c>
      <c r="Q255" s="160">
        <f>CADASTRO!B219</f>
        <v>0</v>
      </c>
      <c r="R255" s="161">
        <f ca="1">IF(R$39&gt;=$AD$39,0,SUMIFS(SAÍDAS!$D:$D,SAÍDAS!$B:$B,Base!$Q255,SAÍDAS!$H:$H,Base!R$40))</f>
        <v>0</v>
      </c>
      <c r="S255" s="161">
        <f ca="1">IF(S$39&gt;=$AD$39,0,SUMIFS(SAÍDAS!$D:$D,SAÍDAS!$B:$B,Base!$Q255,SAÍDAS!$H:$H,Base!S$40))</f>
        <v>0</v>
      </c>
      <c r="T255" s="161">
        <f ca="1">IF(T$39&gt;=$AD$39,0,SUMIFS(SAÍDAS!$D:$D,SAÍDAS!$B:$B,Base!$Q255,SAÍDAS!$H:$H,Base!T$40))</f>
        <v>0</v>
      </c>
      <c r="U255" s="161">
        <f ca="1">IF(U$39&gt;=$AD$39,0,SUMIFS(SAÍDAS!$D:$D,SAÍDAS!$B:$B,Base!$Q255,SAÍDAS!$H:$H,Base!U$40))</f>
        <v>0</v>
      </c>
      <c r="V255" s="161">
        <f ca="1">IF(V$39&gt;=$AD$39,0,SUMIFS(SAÍDAS!$D:$D,SAÍDAS!$B:$B,Base!$Q255,SAÍDAS!$H:$H,Base!V$40))</f>
        <v>0</v>
      </c>
      <c r="W255" s="161">
        <f ca="1">IF(W$39&gt;=$AD$39,0,SUMIFS(SAÍDAS!$D:$D,SAÍDAS!$B:$B,Base!$Q255,SAÍDAS!$H:$H,Base!W$40))</f>
        <v>0</v>
      </c>
      <c r="X255" s="161">
        <f ca="1">IF(X$39&gt;=$AD$39,0,SUMIFS(SAÍDAS!$D:$D,SAÍDAS!$B:$B,Base!$Q255,SAÍDAS!$H:$H,Base!X$40))</f>
        <v>0</v>
      </c>
      <c r="Y255" s="161">
        <f ca="1">IF(Y$39&gt;=$AD$39,0,SUMIFS(SAÍDAS!$D:$D,SAÍDAS!$B:$B,Base!$Q255,SAÍDAS!$H:$H,Base!Y$40))</f>
        <v>0</v>
      </c>
      <c r="Z255" s="161">
        <f ca="1">IF(Z$39&gt;=$AD$39,0,SUMIFS(SAÍDAS!$D:$D,SAÍDAS!$B:$B,Base!$Q255,SAÍDAS!$H:$H,Base!Z$40))</f>
        <v>0</v>
      </c>
      <c r="AA255" s="161">
        <f ca="1">IF(AA$39&gt;=$AD$39,0,SUMIFS(SAÍDAS!$D:$D,SAÍDAS!$B:$B,Base!$Q255,SAÍDAS!$H:$H,Base!AA$40))</f>
        <v>0</v>
      </c>
      <c r="AB255" s="161">
        <f ca="1">IF(AB$39&gt;=$AD$39,0,SUMIFS(SAÍDAS!$D:$D,SAÍDAS!$B:$B,Base!$Q255,SAÍDAS!$H:$H,Base!AB$40))</f>
        <v>0</v>
      </c>
      <c r="AC255" s="161">
        <f ca="1">IF(AC$39&gt;=$AD$39,0,SUMIFS(SAÍDAS!$D:$D,SAÍDAS!$B:$B,Base!$Q255,SAÍDAS!$H:$H,Base!AC$40))</f>
        <v>0</v>
      </c>
      <c r="AD255" s="160">
        <f t="shared" ca="1" si="11"/>
        <v>0</v>
      </c>
    </row>
    <row r="256" spans="1:30" x14ac:dyDescent="0.25">
      <c r="A256" s="160">
        <f>CADASTRO!A220</f>
        <v>0</v>
      </c>
      <c r="B256" s="160">
        <f>CADASTRO!B220</f>
        <v>0</v>
      </c>
      <c r="C256" s="161">
        <f>CADASTRO!D220</f>
        <v>0</v>
      </c>
      <c r="D256" s="161">
        <f>C256+SUMIFS(ENTRADAS!$D:$D,ENTRADAS!$B:$B,$B256,ENTRADAS!$I:$I,C$40)-SUMIFS(SAÍDAS!$D:$D,SAÍDAS!$B:$B,$B256,SAÍDAS!$H:$H,C$40)+SUMIFS(AJUSTE!$D:$D,AJUSTE!$B:$B,$B256,AJUSTE!$H:$H,C$40)</f>
        <v>0</v>
      </c>
      <c r="E256" s="161">
        <f>D256+SUMIFS(ENTRADAS!$D:$D,ENTRADAS!$B:$B,$B256,ENTRADAS!$I:$I,D$40)-SUMIFS(SAÍDAS!$D:$D,SAÍDAS!$B:$B,$B256,SAÍDAS!$H:$H,D$40)+SUMIFS(AJUSTE!$D:$D,AJUSTE!$B:$B,$B256,AJUSTE!$H:$H,D$40)</f>
        <v>0</v>
      </c>
      <c r="F256" s="161">
        <f>E256+SUMIFS(ENTRADAS!$D:$D,ENTRADAS!$B:$B,$B256,ENTRADAS!$I:$I,E$40)-SUMIFS(SAÍDAS!$D:$D,SAÍDAS!$B:$B,$B256,SAÍDAS!$H:$H,E$40)+SUMIFS(AJUSTE!$D:$D,AJUSTE!$B:$B,$B256,AJUSTE!$H:$H,E$40)</f>
        <v>0</v>
      </c>
      <c r="G256" s="161">
        <f>F256+SUMIFS(ENTRADAS!$D:$D,ENTRADAS!$B:$B,$B256,ENTRADAS!$I:$I,F$40)-SUMIFS(SAÍDAS!$D:$D,SAÍDAS!$B:$B,$B256,SAÍDAS!$H:$H,F$40)+SUMIFS(AJUSTE!$D:$D,AJUSTE!$B:$B,$B256,AJUSTE!$H:$H,F$40)</f>
        <v>0</v>
      </c>
      <c r="H256" s="161">
        <f>G256+SUMIFS(ENTRADAS!$D:$D,ENTRADAS!$B:$B,$B256,ENTRADAS!$I:$I,G$40)-SUMIFS(SAÍDAS!$D:$D,SAÍDAS!$B:$B,$B256,SAÍDAS!$H:$H,G$40)+SUMIFS(AJUSTE!$D:$D,AJUSTE!$B:$B,$B256,AJUSTE!$H:$H,G$40)</f>
        <v>0</v>
      </c>
      <c r="I256" s="161">
        <f>H256+SUMIFS(ENTRADAS!$D:$D,ENTRADAS!$B:$B,$B256,ENTRADAS!$I:$I,H$40)-SUMIFS(SAÍDAS!$D:$D,SAÍDAS!$B:$B,$B256,SAÍDAS!$H:$H,H$40)+SUMIFS(AJUSTE!$D:$D,AJUSTE!$B:$B,$B256,AJUSTE!$H:$H,H$40)</f>
        <v>0</v>
      </c>
      <c r="J256" s="161">
        <f>I256+SUMIFS(ENTRADAS!$D:$D,ENTRADAS!$B:$B,$B256,ENTRADAS!$I:$I,I$40)-SUMIFS(SAÍDAS!$D:$D,SAÍDAS!$B:$B,$B256,SAÍDAS!$H:$H,I$40)+SUMIFS(AJUSTE!$D:$D,AJUSTE!$B:$B,$B256,AJUSTE!$H:$H,I$40)</f>
        <v>0</v>
      </c>
      <c r="K256" s="161">
        <f>J256+SUMIFS(ENTRADAS!$D:$D,ENTRADAS!$B:$B,$B256,ENTRADAS!$I:$I,J$40)-SUMIFS(SAÍDAS!$D:$D,SAÍDAS!$B:$B,$B256,SAÍDAS!$H:$H,J$40)+SUMIFS(AJUSTE!$D:$D,AJUSTE!$B:$B,$B256,AJUSTE!$H:$H,J$40)</f>
        <v>0</v>
      </c>
      <c r="L256" s="161">
        <f>K256+SUMIFS(ENTRADAS!$D:$D,ENTRADAS!$B:$B,$B256,ENTRADAS!$I:$I,K$40)-SUMIFS(SAÍDAS!$D:$D,SAÍDAS!$B:$B,$B256,SAÍDAS!$H:$H,K$40)+SUMIFS(AJUSTE!$D:$D,AJUSTE!$B:$B,$B256,AJUSTE!$H:$H,K$40)</f>
        <v>0</v>
      </c>
      <c r="M256" s="161">
        <f>L256+SUMIFS(ENTRADAS!$D:$D,ENTRADAS!$B:$B,$B256,ENTRADAS!$I:$I,L$40)-SUMIFS(SAÍDAS!$D:$D,SAÍDAS!$B:$B,$B256,SAÍDAS!$H:$H,L$40)+SUMIFS(AJUSTE!$D:$D,AJUSTE!$B:$B,$B256,AJUSTE!$H:$H,L$40)</f>
        <v>0</v>
      </c>
      <c r="N256" s="161">
        <f>M256+SUMIFS(ENTRADAS!$D:$D,ENTRADAS!$B:$B,$B256,ENTRADAS!$I:$I,M$40)-SUMIFS(SAÍDAS!$D:$D,SAÍDAS!$B:$B,$B256,SAÍDAS!$H:$H,M$40)+SUMIFS(AJUSTE!$D:$D,AJUSTE!$B:$B,$B256,AJUSTE!$H:$H,M$40)</f>
        <v>0</v>
      </c>
      <c r="P256" s="160">
        <f>CADASTRO!A220</f>
        <v>0</v>
      </c>
      <c r="Q256" s="160">
        <f>CADASTRO!B220</f>
        <v>0</v>
      </c>
      <c r="R256" s="161">
        <f ca="1">IF(R$39&gt;=$AD$39,0,SUMIFS(SAÍDAS!$D:$D,SAÍDAS!$B:$B,Base!$Q256,SAÍDAS!$H:$H,Base!R$40))</f>
        <v>0</v>
      </c>
      <c r="S256" s="161">
        <f ca="1">IF(S$39&gt;=$AD$39,0,SUMIFS(SAÍDAS!$D:$D,SAÍDAS!$B:$B,Base!$Q256,SAÍDAS!$H:$H,Base!S$40))</f>
        <v>0</v>
      </c>
      <c r="T256" s="161">
        <f ca="1">IF(T$39&gt;=$AD$39,0,SUMIFS(SAÍDAS!$D:$D,SAÍDAS!$B:$B,Base!$Q256,SAÍDAS!$H:$H,Base!T$40))</f>
        <v>0</v>
      </c>
      <c r="U256" s="161">
        <f ca="1">IF(U$39&gt;=$AD$39,0,SUMIFS(SAÍDAS!$D:$D,SAÍDAS!$B:$B,Base!$Q256,SAÍDAS!$H:$H,Base!U$40))</f>
        <v>0</v>
      </c>
      <c r="V256" s="161">
        <f ca="1">IF(V$39&gt;=$AD$39,0,SUMIFS(SAÍDAS!$D:$D,SAÍDAS!$B:$B,Base!$Q256,SAÍDAS!$H:$H,Base!V$40))</f>
        <v>0</v>
      </c>
      <c r="W256" s="161">
        <f ca="1">IF(W$39&gt;=$AD$39,0,SUMIFS(SAÍDAS!$D:$D,SAÍDAS!$B:$B,Base!$Q256,SAÍDAS!$H:$H,Base!W$40))</f>
        <v>0</v>
      </c>
      <c r="X256" s="161">
        <f ca="1">IF(X$39&gt;=$AD$39,0,SUMIFS(SAÍDAS!$D:$D,SAÍDAS!$B:$B,Base!$Q256,SAÍDAS!$H:$H,Base!X$40))</f>
        <v>0</v>
      </c>
      <c r="Y256" s="161">
        <f ca="1">IF(Y$39&gt;=$AD$39,0,SUMIFS(SAÍDAS!$D:$D,SAÍDAS!$B:$B,Base!$Q256,SAÍDAS!$H:$H,Base!Y$40))</f>
        <v>0</v>
      </c>
      <c r="Z256" s="161">
        <f ca="1">IF(Z$39&gt;=$AD$39,0,SUMIFS(SAÍDAS!$D:$D,SAÍDAS!$B:$B,Base!$Q256,SAÍDAS!$H:$H,Base!Z$40))</f>
        <v>0</v>
      </c>
      <c r="AA256" s="161">
        <f ca="1">IF(AA$39&gt;=$AD$39,0,SUMIFS(SAÍDAS!$D:$D,SAÍDAS!$B:$B,Base!$Q256,SAÍDAS!$H:$H,Base!AA$40))</f>
        <v>0</v>
      </c>
      <c r="AB256" s="161">
        <f ca="1">IF(AB$39&gt;=$AD$39,0,SUMIFS(SAÍDAS!$D:$D,SAÍDAS!$B:$B,Base!$Q256,SAÍDAS!$H:$H,Base!AB$40))</f>
        <v>0</v>
      </c>
      <c r="AC256" s="161">
        <f ca="1">IF(AC$39&gt;=$AD$39,0,SUMIFS(SAÍDAS!$D:$D,SAÍDAS!$B:$B,Base!$Q256,SAÍDAS!$H:$H,Base!AC$40))</f>
        <v>0</v>
      </c>
      <c r="AD256" s="160">
        <f t="shared" ca="1" si="11"/>
        <v>0</v>
      </c>
    </row>
    <row r="257" spans="1:30" x14ac:dyDescent="0.25">
      <c r="A257" s="160">
        <f>CADASTRO!A221</f>
        <v>0</v>
      </c>
      <c r="B257" s="160">
        <f>CADASTRO!B221</f>
        <v>0</v>
      </c>
      <c r="C257" s="161">
        <f>CADASTRO!D221</f>
        <v>0</v>
      </c>
      <c r="D257" s="161">
        <f>C257+SUMIFS(ENTRADAS!$D:$D,ENTRADAS!$B:$B,$B257,ENTRADAS!$I:$I,C$40)-SUMIFS(SAÍDAS!$D:$D,SAÍDAS!$B:$B,$B257,SAÍDAS!$H:$H,C$40)+SUMIFS(AJUSTE!$D:$D,AJUSTE!$B:$B,$B257,AJUSTE!$H:$H,C$40)</f>
        <v>0</v>
      </c>
      <c r="E257" s="161">
        <f>D257+SUMIFS(ENTRADAS!$D:$D,ENTRADAS!$B:$B,$B257,ENTRADAS!$I:$I,D$40)-SUMIFS(SAÍDAS!$D:$D,SAÍDAS!$B:$B,$B257,SAÍDAS!$H:$H,D$40)+SUMIFS(AJUSTE!$D:$D,AJUSTE!$B:$B,$B257,AJUSTE!$H:$H,D$40)</f>
        <v>0</v>
      </c>
      <c r="F257" s="161">
        <f>E257+SUMIFS(ENTRADAS!$D:$D,ENTRADAS!$B:$B,$B257,ENTRADAS!$I:$I,E$40)-SUMIFS(SAÍDAS!$D:$D,SAÍDAS!$B:$B,$B257,SAÍDAS!$H:$H,E$40)+SUMIFS(AJUSTE!$D:$D,AJUSTE!$B:$B,$B257,AJUSTE!$H:$H,E$40)</f>
        <v>0</v>
      </c>
      <c r="G257" s="161">
        <f>F257+SUMIFS(ENTRADAS!$D:$D,ENTRADAS!$B:$B,$B257,ENTRADAS!$I:$I,F$40)-SUMIFS(SAÍDAS!$D:$D,SAÍDAS!$B:$B,$B257,SAÍDAS!$H:$H,F$40)+SUMIFS(AJUSTE!$D:$D,AJUSTE!$B:$B,$B257,AJUSTE!$H:$H,F$40)</f>
        <v>0</v>
      </c>
      <c r="H257" s="161">
        <f>G257+SUMIFS(ENTRADAS!$D:$D,ENTRADAS!$B:$B,$B257,ENTRADAS!$I:$I,G$40)-SUMIFS(SAÍDAS!$D:$D,SAÍDAS!$B:$B,$B257,SAÍDAS!$H:$H,G$40)+SUMIFS(AJUSTE!$D:$D,AJUSTE!$B:$B,$B257,AJUSTE!$H:$H,G$40)</f>
        <v>0</v>
      </c>
      <c r="I257" s="161">
        <f>H257+SUMIFS(ENTRADAS!$D:$D,ENTRADAS!$B:$B,$B257,ENTRADAS!$I:$I,H$40)-SUMIFS(SAÍDAS!$D:$D,SAÍDAS!$B:$B,$B257,SAÍDAS!$H:$H,H$40)+SUMIFS(AJUSTE!$D:$D,AJUSTE!$B:$B,$B257,AJUSTE!$H:$H,H$40)</f>
        <v>0</v>
      </c>
      <c r="J257" s="161">
        <f>I257+SUMIFS(ENTRADAS!$D:$D,ENTRADAS!$B:$B,$B257,ENTRADAS!$I:$I,I$40)-SUMIFS(SAÍDAS!$D:$D,SAÍDAS!$B:$B,$B257,SAÍDAS!$H:$H,I$40)+SUMIFS(AJUSTE!$D:$D,AJUSTE!$B:$B,$B257,AJUSTE!$H:$H,I$40)</f>
        <v>0</v>
      </c>
      <c r="K257" s="161">
        <f>J257+SUMIFS(ENTRADAS!$D:$D,ENTRADAS!$B:$B,$B257,ENTRADAS!$I:$I,J$40)-SUMIFS(SAÍDAS!$D:$D,SAÍDAS!$B:$B,$B257,SAÍDAS!$H:$H,J$40)+SUMIFS(AJUSTE!$D:$D,AJUSTE!$B:$B,$B257,AJUSTE!$H:$H,J$40)</f>
        <v>0</v>
      </c>
      <c r="L257" s="161">
        <f>K257+SUMIFS(ENTRADAS!$D:$D,ENTRADAS!$B:$B,$B257,ENTRADAS!$I:$I,K$40)-SUMIFS(SAÍDAS!$D:$D,SAÍDAS!$B:$B,$B257,SAÍDAS!$H:$H,K$40)+SUMIFS(AJUSTE!$D:$D,AJUSTE!$B:$B,$B257,AJUSTE!$H:$H,K$40)</f>
        <v>0</v>
      </c>
      <c r="M257" s="161">
        <f>L257+SUMIFS(ENTRADAS!$D:$D,ENTRADAS!$B:$B,$B257,ENTRADAS!$I:$I,L$40)-SUMIFS(SAÍDAS!$D:$D,SAÍDAS!$B:$B,$B257,SAÍDAS!$H:$H,L$40)+SUMIFS(AJUSTE!$D:$D,AJUSTE!$B:$B,$B257,AJUSTE!$H:$H,L$40)</f>
        <v>0</v>
      </c>
      <c r="N257" s="161">
        <f>M257+SUMIFS(ENTRADAS!$D:$D,ENTRADAS!$B:$B,$B257,ENTRADAS!$I:$I,M$40)-SUMIFS(SAÍDAS!$D:$D,SAÍDAS!$B:$B,$B257,SAÍDAS!$H:$H,M$40)+SUMIFS(AJUSTE!$D:$D,AJUSTE!$B:$B,$B257,AJUSTE!$H:$H,M$40)</f>
        <v>0</v>
      </c>
      <c r="P257" s="160">
        <f>CADASTRO!A221</f>
        <v>0</v>
      </c>
      <c r="Q257" s="160">
        <f>CADASTRO!B221</f>
        <v>0</v>
      </c>
      <c r="R257" s="161">
        <f ca="1">IF(R$39&gt;=$AD$39,0,SUMIFS(SAÍDAS!$D:$D,SAÍDAS!$B:$B,Base!$Q257,SAÍDAS!$H:$H,Base!R$40))</f>
        <v>0</v>
      </c>
      <c r="S257" s="161">
        <f ca="1">IF(S$39&gt;=$AD$39,0,SUMIFS(SAÍDAS!$D:$D,SAÍDAS!$B:$B,Base!$Q257,SAÍDAS!$H:$H,Base!S$40))</f>
        <v>0</v>
      </c>
      <c r="T257" s="161">
        <f ca="1">IF(T$39&gt;=$AD$39,0,SUMIFS(SAÍDAS!$D:$D,SAÍDAS!$B:$B,Base!$Q257,SAÍDAS!$H:$H,Base!T$40))</f>
        <v>0</v>
      </c>
      <c r="U257" s="161">
        <f ca="1">IF(U$39&gt;=$AD$39,0,SUMIFS(SAÍDAS!$D:$D,SAÍDAS!$B:$B,Base!$Q257,SAÍDAS!$H:$H,Base!U$40))</f>
        <v>0</v>
      </c>
      <c r="V257" s="161">
        <f ca="1">IF(V$39&gt;=$AD$39,0,SUMIFS(SAÍDAS!$D:$D,SAÍDAS!$B:$B,Base!$Q257,SAÍDAS!$H:$H,Base!V$40))</f>
        <v>0</v>
      </c>
      <c r="W257" s="161">
        <f ca="1">IF(W$39&gt;=$AD$39,0,SUMIFS(SAÍDAS!$D:$D,SAÍDAS!$B:$B,Base!$Q257,SAÍDAS!$H:$H,Base!W$40))</f>
        <v>0</v>
      </c>
      <c r="X257" s="161">
        <f ca="1">IF(X$39&gt;=$AD$39,0,SUMIFS(SAÍDAS!$D:$D,SAÍDAS!$B:$B,Base!$Q257,SAÍDAS!$H:$H,Base!X$40))</f>
        <v>0</v>
      </c>
      <c r="Y257" s="161">
        <f ca="1">IF(Y$39&gt;=$AD$39,0,SUMIFS(SAÍDAS!$D:$D,SAÍDAS!$B:$B,Base!$Q257,SAÍDAS!$H:$H,Base!Y$40))</f>
        <v>0</v>
      </c>
      <c r="Z257" s="161">
        <f ca="1">IF(Z$39&gt;=$AD$39,0,SUMIFS(SAÍDAS!$D:$D,SAÍDAS!$B:$B,Base!$Q257,SAÍDAS!$H:$H,Base!Z$40))</f>
        <v>0</v>
      </c>
      <c r="AA257" s="161">
        <f ca="1">IF(AA$39&gt;=$AD$39,0,SUMIFS(SAÍDAS!$D:$D,SAÍDAS!$B:$B,Base!$Q257,SAÍDAS!$H:$H,Base!AA$40))</f>
        <v>0</v>
      </c>
      <c r="AB257" s="161">
        <f ca="1">IF(AB$39&gt;=$AD$39,0,SUMIFS(SAÍDAS!$D:$D,SAÍDAS!$B:$B,Base!$Q257,SAÍDAS!$H:$H,Base!AB$40))</f>
        <v>0</v>
      </c>
      <c r="AC257" s="161">
        <f ca="1">IF(AC$39&gt;=$AD$39,0,SUMIFS(SAÍDAS!$D:$D,SAÍDAS!$B:$B,Base!$Q257,SAÍDAS!$H:$H,Base!AC$40))</f>
        <v>0</v>
      </c>
      <c r="AD257" s="160">
        <f t="shared" ca="1" si="11"/>
        <v>0</v>
      </c>
    </row>
    <row r="258" spans="1:30" x14ac:dyDescent="0.25">
      <c r="A258" s="160">
        <f>CADASTRO!A222</f>
        <v>0</v>
      </c>
      <c r="B258" s="160">
        <f>CADASTRO!B222</f>
        <v>0</v>
      </c>
      <c r="C258" s="161">
        <f>CADASTRO!D222</f>
        <v>0</v>
      </c>
      <c r="D258" s="161">
        <f>C258+SUMIFS(ENTRADAS!$D:$D,ENTRADAS!$B:$B,$B258,ENTRADAS!$I:$I,C$40)-SUMIFS(SAÍDAS!$D:$D,SAÍDAS!$B:$B,$B258,SAÍDAS!$H:$H,C$40)+SUMIFS(AJUSTE!$D:$D,AJUSTE!$B:$B,$B258,AJUSTE!$H:$H,C$40)</f>
        <v>0</v>
      </c>
      <c r="E258" s="161">
        <f>D258+SUMIFS(ENTRADAS!$D:$D,ENTRADAS!$B:$B,$B258,ENTRADAS!$I:$I,D$40)-SUMIFS(SAÍDAS!$D:$D,SAÍDAS!$B:$B,$B258,SAÍDAS!$H:$H,D$40)+SUMIFS(AJUSTE!$D:$D,AJUSTE!$B:$B,$B258,AJUSTE!$H:$H,D$40)</f>
        <v>0</v>
      </c>
      <c r="F258" s="161">
        <f>E258+SUMIFS(ENTRADAS!$D:$D,ENTRADAS!$B:$B,$B258,ENTRADAS!$I:$I,E$40)-SUMIFS(SAÍDAS!$D:$D,SAÍDAS!$B:$B,$B258,SAÍDAS!$H:$H,E$40)+SUMIFS(AJUSTE!$D:$D,AJUSTE!$B:$B,$B258,AJUSTE!$H:$H,E$40)</f>
        <v>0</v>
      </c>
      <c r="G258" s="161">
        <f>F258+SUMIFS(ENTRADAS!$D:$D,ENTRADAS!$B:$B,$B258,ENTRADAS!$I:$I,F$40)-SUMIFS(SAÍDAS!$D:$D,SAÍDAS!$B:$B,$B258,SAÍDAS!$H:$H,F$40)+SUMIFS(AJUSTE!$D:$D,AJUSTE!$B:$B,$B258,AJUSTE!$H:$H,F$40)</f>
        <v>0</v>
      </c>
      <c r="H258" s="161">
        <f>G258+SUMIFS(ENTRADAS!$D:$D,ENTRADAS!$B:$B,$B258,ENTRADAS!$I:$I,G$40)-SUMIFS(SAÍDAS!$D:$D,SAÍDAS!$B:$B,$B258,SAÍDAS!$H:$H,G$40)+SUMIFS(AJUSTE!$D:$D,AJUSTE!$B:$B,$B258,AJUSTE!$H:$H,G$40)</f>
        <v>0</v>
      </c>
      <c r="I258" s="161">
        <f>H258+SUMIFS(ENTRADAS!$D:$D,ENTRADAS!$B:$B,$B258,ENTRADAS!$I:$I,H$40)-SUMIFS(SAÍDAS!$D:$D,SAÍDAS!$B:$B,$B258,SAÍDAS!$H:$H,H$40)+SUMIFS(AJUSTE!$D:$D,AJUSTE!$B:$B,$B258,AJUSTE!$H:$H,H$40)</f>
        <v>0</v>
      </c>
      <c r="J258" s="161">
        <f>I258+SUMIFS(ENTRADAS!$D:$D,ENTRADAS!$B:$B,$B258,ENTRADAS!$I:$I,I$40)-SUMIFS(SAÍDAS!$D:$D,SAÍDAS!$B:$B,$B258,SAÍDAS!$H:$H,I$40)+SUMIFS(AJUSTE!$D:$D,AJUSTE!$B:$B,$B258,AJUSTE!$H:$H,I$40)</f>
        <v>0</v>
      </c>
      <c r="K258" s="161">
        <f>J258+SUMIFS(ENTRADAS!$D:$D,ENTRADAS!$B:$B,$B258,ENTRADAS!$I:$I,J$40)-SUMIFS(SAÍDAS!$D:$D,SAÍDAS!$B:$B,$B258,SAÍDAS!$H:$H,J$40)+SUMIFS(AJUSTE!$D:$D,AJUSTE!$B:$B,$B258,AJUSTE!$H:$H,J$40)</f>
        <v>0</v>
      </c>
      <c r="L258" s="161">
        <f>K258+SUMIFS(ENTRADAS!$D:$D,ENTRADAS!$B:$B,$B258,ENTRADAS!$I:$I,K$40)-SUMIFS(SAÍDAS!$D:$D,SAÍDAS!$B:$B,$B258,SAÍDAS!$H:$H,K$40)+SUMIFS(AJUSTE!$D:$D,AJUSTE!$B:$B,$B258,AJUSTE!$H:$H,K$40)</f>
        <v>0</v>
      </c>
      <c r="M258" s="161">
        <f>L258+SUMIFS(ENTRADAS!$D:$D,ENTRADAS!$B:$B,$B258,ENTRADAS!$I:$I,L$40)-SUMIFS(SAÍDAS!$D:$D,SAÍDAS!$B:$B,$B258,SAÍDAS!$H:$H,L$40)+SUMIFS(AJUSTE!$D:$D,AJUSTE!$B:$B,$B258,AJUSTE!$H:$H,L$40)</f>
        <v>0</v>
      </c>
      <c r="N258" s="161">
        <f>M258+SUMIFS(ENTRADAS!$D:$D,ENTRADAS!$B:$B,$B258,ENTRADAS!$I:$I,M$40)-SUMIFS(SAÍDAS!$D:$D,SAÍDAS!$B:$B,$B258,SAÍDAS!$H:$H,M$40)+SUMIFS(AJUSTE!$D:$D,AJUSTE!$B:$B,$B258,AJUSTE!$H:$H,M$40)</f>
        <v>0</v>
      </c>
      <c r="P258" s="160">
        <f>CADASTRO!A222</f>
        <v>0</v>
      </c>
      <c r="Q258" s="160">
        <f>CADASTRO!B222</f>
        <v>0</v>
      </c>
      <c r="R258" s="161">
        <f ca="1">IF(R$39&gt;=$AD$39,0,SUMIFS(SAÍDAS!$D:$D,SAÍDAS!$B:$B,Base!$Q258,SAÍDAS!$H:$H,Base!R$40))</f>
        <v>0</v>
      </c>
      <c r="S258" s="161">
        <f ca="1">IF(S$39&gt;=$AD$39,0,SUMIFS(SAÍDAS!$D:$D,SAÍDAS!$B:$B,Base!$Q258,SAÍDAS!$H:$H,Base!S$40))</f>
        <v>0</v>
      </c>
      <c r="T258" s="161">
        <f ca="1">IF(T$39&gt;=$AD$39,0,SUMIFS(SAÍDAS!$D:$D,SAÍDAS!$B:$B,Base!$Q258,SAÍDAS!$H:$H,Base!T$40))</f>
        <v>0</v>
      </c>
      <c r="U258" s="161">
        <f ca="1">IF(U$39&gt;=$AD$39,0,SUMIFS(SAÍDAS!$D:$D,SAÍDAS!$B:$B,Base!$Q258,SAÍDAS!$H:$H,Base!U$40))</f>
        <v>0</v>
      </c>
      <c r="V258" s="161">
        <f ca="1">IF(V$39&gt;=$AD$39,0,SUMIFS(SAÍDAS!$D:$D,SAÍDAS!$B:$B,Base!$Q258,SAÍDAS!$H:$H,Base!V$40))</f>
        <v>0</v>
      </c>
      <c r="W258" s="161">
        <f ca="1">IF(W$39&gt;=$AD$39,0,SUMIFS(SAÍDAS!$D:$D,SAÍDAS!$B:$B,Base!$Q258,SAÍDAS!$H:$H,Base!W$40))</f>
        <v>0</v>
      </c>
      <c r="X258" s="161">
        <f ca="1">IF(X$39&gt;=$AD$39,0,SUMIFS(SAÍDAS!$D:$D,SAÍDAS!$B:$B,Base!$Q258,SAÍDAS!$H:$H,Base!X$40))</f>
        <v>0</v>
      </c>
      <c r="Y258" s="161">
        <f ca="1">IF(Y$39&gt;=$AD$39,0,SUMIFS(SAÍDAS!$D:$D,SAÍDAS!$B:$B,Base!$Q258,SAÍDAS!$H:$H,Base!Y$40))</f>
        <v>0</v>
      </c>
      <c r="Z258" s="161">
        <f ca="1">IF(Z$39&gt;=$AD$39,0,SUMIFS(SAÍDAS!$D:$D,SAÍDAS!$B:$B,Base!$Q258,SAÍDAS!$H:$H,Base!Z$40))</f>
        <v>0</v>
      </c>
      <c r="AA258" s="161">
        <f ca="1">IF(AA$39&gt;=$AD$39,0,SUMIFS(SAÍDAS!$D:$D,SAÍDAS!$B:$B,Base!$Q258,SAÍDAS!$H:$H,Base!AA$40))</f>
        <v>0</v>
      </c>
      <c r="AB258" s="161">
        <f ca="1">IF(AB$39&gt;=$AD$39,0,SUMIFS(SAÍDAS!$D:$D,SAÍDAS!$B:$B,Base!$Q258,SAÍDAS!$H:$H,Base!AB$40))</f>
        <v>0</v>
      </c>
      <c r="AC258" s="161">
        <f ca="1">IF(AC$39&gt;=$AD$39,0,SUMIFS(SAÍDAS!$D:$D,SAÍDAS!$B:$B,Base!$Q258,SAÍDAS!$H:$H,Base!AC$40))</f>
        <v>0</v>
      </c>
      <c r="AD258" s="160">
        <f t="shared" ca="1" si="11"/>
        <v>0</v>
      </c>
    </row>
    <row r="259" spans="1:30" x14ac:dyDescent="0.25">
      <c r="A259" s="160">
        <f>CADASTRO!A223</f>
        <v>0</v>
      </c>
      <c r="B259" s="160">
        <f>CADASTRO!B223</f>
        <v>0</v>
      </c>
      <c r="C259" s="161">
        <f>CADASTRO!D223</f>
        <v>0</v>
      </c>
      <c r="D259" s="161">
        <f>C259+SUMIFS(ENTRADAS!$D:$D,ENTRADAS!$B:$B,$B259,ENTRADAS!$I:$I,C$40)-SUMIFS(SAÍDAS!$D:$D,SAÍDAS!$B:$B,$B259,SAÍDAS!$H:$H,C$40)+SUMIFS(AJUSTE!$D:$D,AJUSTE!$B:$B,$B259,AJUSTE!$H:$H,C$40)</f>
        <v>0</v>
      </c>
      <c r="E259" s="161">
        <f>D259+SUMIFS(ENTRADAS!$D:$D,ENTRADAS!$B:$B,$B259,ENTRADAS!$I:$I,D$40)-SUMIFS(SAÍDAS!$D:$D,SAÍDAS!$B:$B,$B259,SAÍDAS!$H:$H,D$40)+SUMIFS(AJUSTE!$D:$D,AJUSTE!$B:$B,$B259,AJUSTE!$H:$H,D$40)</f>
        <v>0</v>
      </c>
      <c r="F259" s="161">
        <f>E259+SUMIFS(ENTRADAS!$D:$D,ENTRADAS!$B:$B,$B259,ENTRADAS!$I:$I,E$40)-SUMIFS(SAÍDAS!$D:$D,SAÍDAS!$B:$B,$B259,SAÍDAS!$H:$H,E$40)+SUMIFS(AJUSTE!$D:$D,AJUSTE!$B:$B,$B259,AJUSTE!$H:$H,E$40)</f>
        <v>0</v>
      </c>
      <c r="G259" s="161">
        <f>F259+SUMIFS(ENTRADAS!$D:$D,ENTRADAS!$B:$B,$B259,ENTRADAS!$I:$I,F$40)-SUMIFS(SAÍDAS!$D:$D,SAÍDAS!$B:$B,$B259,SAÍDAS!$H:$H,F$40)+SUMIFS(AJUSTE!$D:$D,AJUSTE!$B:$B,$B259,AJUSTE!$H:$H,F$40)</f>
        <v>0</v>
      </c>
      <c r="H259" s="161">
        <f>G259+SUMIFS(ENTRADAS!$D:$D,ENTRADAS!$B:$B,$B259,ENTRADAS!$I:$I,G$40)-SUMIFS(SAÍDAS!$D:$D,SAÍDAS!$B:$B,$B259,SAÍDAS!$H:$H,G$40)+SUMIFS(AJUSTE!$D:$D,AJUSTE!$B:$B,$B259,AJUSTE!$H:$H,G$40)</f>
        <v>0</v>
      </c>
      <c r="I259" s="161">
        <f>H259+SUMIFS(ENTRADAS!$D:$D,ENTRADAS!$B:$B,$B259,ENTRADAS!$I:$I,H$40)-SUMIFS(SAÍDAS!$D:$D,SAÍDAS!$B:$B,$B259,SAÍDAS!$H:$H,H$40)+SUMIFS(AJUSTE!$D:$D,AJUSTE!$B:$B,$B259,AJUSTE!$H:$H,H$40)</f>
        <v>0</v>
      </c>
      <c r="J259" s="161">
        <f>I259+SUMIFS(ENTRADAS!$D:$D,ENTRADAS!$B:$B,$B259,ENTRADAS!$I:$I,I$40)-SUMIFS(SAÍDAS!$D:$D,SAÍDAS!$B:$B,$B259,SAÍDAS!$H:$H,I$40)+SUMIFS(AJUSTE!$D:$D,AJUSTE!$B:$B,$B259,AJUSTE!$H:$H,I$40)</f>
        <v>0</v>
      </c>
      <c r="K259" s="161">
        <f>J259+SUMIFS(ENTRADAS!$D:$D,ENTRADAS!$B:$B,$B259,ENTRADAS!$I:$I,J$40)-SUMIFS(SAÍDAS!$D:$D,SAÍDAS!$B:$B,$B259,SAÍDAS!$H:$H,J$40)+SUMIFS(AJUSTE!$D:$D,AJUSTE!$B:$B,$B259,AJUSTE!$H:$H,J$40)</f>
        <v>0</v>
      </c>
      <c r="L259" s="161">
        <f>K259+SUMIFS(ENTRADAS!$D:$D,ENTRADAS!$B:$B,$B259,ENTRADAS!$I:$I,K$40)-SUMIFS(SAÍDAS!$D:$D,SAÍDAS!$B:$B,$B259,SAÍDAS!$H:$H,K$40)+SUMIFS(AJUSTE!$D:$D,AJUSTE!$B:$B,$B259,AJUSTE!$H:$H,K$40)</f>
        <v>0</v>
      </c>
      <c r="M259" s="161">
        <f>L259+SUMIFS(ENTRADAS!$D:$D,ENTRADAS!$B:$B,$B259,ENTRADAS!$I:$I,L$40)-SUMIFS(SAÍDAS!$D:$D,SAÍDAS!$B:$B,$B259,SAÍDAS!$H:$H,L$40)+SUMIFS(AJUSTE!$D:$D,AJUSTE!$B:$B,$B259,AJUSTE!$H:$H,L$40)</f>
        <v>0</v>
      </c>
      <c r="N259" s="161">
        <f>M259+SUMIFS(ENTRADAS!$D:$D,ENTRADAS!$B:$B,$B259,ENTRADAS!$I:$I,M$40)-SUMIFS(SAÍDAS!$D:$D,SAÍDAS!$B:$B,$B259,SAÍDAS!$H:$H,M$40)+SUMIFS(AJUSTE!$D:$D,AJUSTE!$B:$B,$B259,AJUSTE!$H:$H,M$40)</f>
        <v>0</v>
      </c>
      <c r="P259" s="160">
        <f>CADASTRO!A223</f>
        <v>0</v>
      </c>
      <c r="Q259" s="160">
        <f>CADASTRO!B223</f>
        <v>0</v>
      </c>
      <c r="R259" s="161">
        <f ca="1">IF(R$39&gt;=$AD$39,0,SUMIFS(SAÍDAS!$D:$D,SAÍDAS!$B:$B,Base!$Q259,SAÍDAS!$H:$H,Base!R$40))</f>
        <v>0</v>
      </c>
      <c r="S259" s="161">
        <f ca="1">IF(S$39&gt;=$AD$39,0,SUMIFS(SAÍDAS!$D:$D,SAÍDAS!$B:$B,Base!$Q259,SAÍDAS!$H:$H,Base!S$40))</f>
        <v>0</v>
      </c>
      <c r="T259" s="161">
        <f ca="1">IF(T$39&gt;=$AD$39,0,SUMIFS(SAÍDAS!$D:$D,SAÍDAS!$B:$B,Base!$Q259,SAÍDAS!$H:$H,Base!T$40))</f>
        <v>0</v>
      </c>
      <c r="U259" s="161">
        <f ca="1">IF(U$39&gt;=$AD$39,0,SUMIFS(SAÍDAS!$D:$D,SAÍDAS!$B:$B,Base!$Q259,SAÍDAS!$H:$H,Base!U$40))</f>
        <v>0</v>
      </c>
      <c r="V259" s="161">
        <f ca="1">IF(V$39&gt;=$AD$39,0,SUMIFS(SAÍDAS!$D:$D,SAÍDAS!$B:$B,Base!$Q259,SAÍDAS!$H:$H,Base!V$40))</f>
        <v>0</v>
      </c>
      <c r="W259" s="161">
        <f ca="1">IF(W$39&gt;=$AD$39,0,SUMIFS(SAÍDAS!$D:$D,SAÍDAS!$B:$B,Base!$Q259,SAÍDAS!$H:$H,Base!W$40))</f>
        <v>0</v>
      </c>
      <c r="X259" s="161">
        <f ca="1">IF(X$39&gt;=$AD$39,0,SUMIFS(SAÍDAS!$D:$D,SAÍDAS!$B:$B,Base!$Q259,SAÍDAS!$H:$H,Base!X$40))</f>
        <v>0</v>
      </c>
      <c r="Y259" s="161">
        <f ca="1">IF(Y$39&gt;=$AD$39,0,SUMIFS(SAÍDAS!$D:$D,SAÍDAS!$B:$B,Base!$Q259,SAÍDAS!$H:$H,Base!Y$40))</f>
        <v>0</v>
      </c>
      <c r="Z259" s="161">
        <f ca="1">IF(Z$39&gt;=$AD$39,0,SUMIFS(SAÍDAS!$D:$D,SAÍDAS!$B:$B,Base!$Q259,SAÍDAS!$H:$H,Base!Z$40))</f>
        <v>0</v>
      </c>
      <c r="AA259" s="161">
        <f ca="1">IF(AA$39&gt;=$AD$39,0,SUMIFS(SAÍDAS!$D:$D,SAÍDAS!$B:$B,Base!$Q259,SAÍDAS!$H:$H,Base!AA$40))</f>
        <v>0</v>
      </c>
      <c r="AB259" s="161">
        <f ca="1">IF(AB$39&gt;=$AD$39,0,SUMIFS(SAÍDAS!$D:$D,SAÍDAS!$B:$B,Base!$Q259,SAÍDAS!$H:$H,Base!AB$40))</f>
        <v>0</v>
      </c>
      <c r="AC259" s="161">
        <f ca="1">IF(AC$39&gt;=$AD$39,0,SUMIFS(SAÍDAS!$D:$D,SAÍDAS!$B:$B,Base!$Q259,SAÍDAS!$H:$H,Base!AC$40))</f>
        <v>0</v>
      </c>
      <c r="AD259" s="160">
        <f t="shared" ca="1" si="11"/>
        <v>0</v>
      </c>
    </row>
    <row r="260" spans="1:30" x14ac:dyDescent="0.25">
      <c r="A260" s="160">
        <f>CADASTRO!A224</f>
        <v>0</v>
      </c>
      <c r="B260" s="160">
        <f>CADASTRO!B224</f>
        <v>0</v>
      </c>
      <c r="C260" s="161">
        <f>CADASTRO!D224</f>
        <v>0</v>
      </c>
      <c r="D260" s="161">
        <f>C260+SUMIFS(ENTRADAS!$D:$D,ENTRADAS!$B:$B,$B260,ENTRADAS!$I:$I,C$40)-SUMIFS(SAÍDAS!$D:$D,SAÍDAS!$B:$B,$B260,SAÍDAS!$H:$H,C$40)+SUMIFS(AJUSTE!$D:$D,AJUSTE!$B:$B,$B260,AJUSTE!$H:$H,C$40)</f>
        <v>0</v>
      </c>
      <c r="E260" s="161">
        <f>D260+SUMIFS(ENTRADAS!$D:$D,ENTRADAS!$B:$B,$B260,ENTRADAS!$I:$I,D$40)-SUMIFS(SAÍDAS!$D:$D,SAÍDAS!$B:$B,$B260,SAÍDAS!$H:$H,D$40)+SUMIFS(AJUSTE!$D:$D,AJUSTE!$B:$B,$B260,AJUSTE!$H:$H,D$40)</f>
        <v>0</v>
      </c>
      <c r="F260" s="161">
        <f>E260+SUMIFS(ENTRADAS!$D:$D,ENTRADAS!$B:$B,$B260,ENTRADAS!$I:$I,E$40)-SUMIFS(SAÍDAS!$D:$D,SAÍDAS!$B:$B,$B260,SAÍDAS!$H:$H,E$40)+SUMIFS(AJUSTE!$D:$D,AJUSTE!$B:$B,$B260,AJUSTE!$H:$H,E$40)</f>
        <v>0</v>
      </c>
      <c r="G260" s="161">
        <f>F260+SUMIFS(ENTRADAS!$D:$D,ENTRADAS!$B:$B,$B260,ENTRADAS!$I:$I,F$40)-SUMIFS(SAÍDAS!$D:$D,SAÍDAS!$B:$B,$B260,SAÍDAS!$H:$H,F$40)+SUMIFS(AJUSTE!$D:$D,AJUSTE!$B:$B,$B260,AJUSTE!$H:$H,F$40)</f>
        <v>0</v>
      </c>
      <c r="H260" s="161">
        <f>G260+SUMIFS(ENTRADAS!$D:$D,ENTRADAS!$B:$B,$B260,ENTRADAS!$I:$I,G$40)-SUMIFS(SAÍDAS!$D:$D,SAÍDAS!$B:$B,$B260,SAÍDAS!$H:$H,G$40)+SUMIFS(AJUSTE!$D:$D,AJUSTE!$B:$B,$B260,AJUSTE!$H:$H,G$40)</f>
        <v>0</v>
      </c>
      <c r="I260" s="161">
        <f>H260+SUMIFS(ENTRADAS!$D:$D,ENTRADAS!$B:$B,$B260,ENTRADAS!$I:$I,H$40)-SUMIFS(SAÍDAS!$D:$D,SAÍDAS!$B:$B,$B260,SAÍDAS!$H:$H,H$40)+SUMIFS(AJUSTE!$D:$D,AJUSTE!$B:$B,$B260,AJUSTE!$H:$H,H$40)</f>
        <v>0</v>
      </c>
      <c r="J260" s="161">
        <f>I260+SUMIFS(ENTRADAS!$D:$D,ENTRADAS!$B:$B,$B260,ENTRADAS!$I:$I,I$40)-SUMIFS(SAÍDAS!$D:$D,SAÍDAS!$B:$B,$B260,SAÍDAS!$H:$H,I$40)+SUMIFS(AJUSTE!$D:$D,AJUSTE!$B:$B,$B260,AJUSTE!$H:$H,I$40)</f>
        <v>0</v>
      </c>
      <c r="K260" s="161">
        <f>J260+SUMIFS(ENTRADAS!$D:$D,ENTRADAS!$B:$B,$B260,ENTRADAS!$I:$I,J$40)-SUMIFS(SAÍDAS!$D:$D,SAÍDAS!$B:$B,$B260,SAÍDAS!$H:$H,J$40)+SUMIFS(AJUSTE!$D:$D,AJUSTE!$B:$B,$B260,AJUSTE!$H:$H,J$40)</f>
        <v>0</v>
      </c>
      <c r="L260" s="161">
        <f>K260+SUMIFS(ENTRADAS!$D:$D,ENTRADAS!$B:$B,$B260,ENTRADAS!$I:$I,K$40)-SUMIFS(SAÍDAS!$D:$D,SAÍDAS!$B:$B,$B260,SAÍDAS!$H:$H,K$40)+SUMIFS(AJUSTE!$D:$D,AJUSTE!$B:$B,$B260,AJUSTE!$H:$H,K$40)</f>
        <v>0</v>
      </c>
      <c r="M260" s="161">
        <f>L260+SUMIFS(ENTRADAS!$D:$D,ENTRADAS!$B:$B,$B260,ENTRADAS!$I:$I,L$40)-SUMIFS(SAÍDAS!$D:$D,SAÍDAS!$B:$B,$B260,SAÍDAS!$H:$H,L$40)+SUMIFS(AJUSTE!$D:$D,AJUSTE!$B:$B,$B260,AJUSTE!$H:$H,L$40)</f>
        <v>0</v>
      </c>
      <c r="N260" s="161">
        <f>M260+SUMIFS(ENTRADAS!$D:$D,ENTRADAS!$B:$B,$B260,ENTRADAS!$I:$I,M$40)-SUMIFS(SAÍDAS!$D:$D,SAÍDAS!$B:$B,$B260,SAÍDAS!$H:$H,M$40)+SUMIFS(AJUSTE!$D:$D,AJUSTE!$B:$B,$B260,AJUSTE!$H:$H,M$40)</f>
        <v>0</v>
      </c>
      <c r="P260" s="160">
        <f>CADASTRO!A224</f>
        <v>0</v>
      </c>
      <c r="Q260" s="160">
        <f>CADASTRO!B224</f>
        <v>0</v>
      </c>
      <c r="R260" s="161">
        <f ca="1">IF(R$39&gt;=$AD$39,0,SUMIFS(SAÍDAS!$D:$D,SAÍDAS!$B:$B,Base!$Q260,SAÍDAS!$H:$H,Base!R$40))</f>
        <v>0</v>
      </c>
      <c r="S260" s="161">
        <f ca="1">IF(S$39&gt;=$AD$39,0,SUMIFS(SAÍDAS!$D:$D,SAÍDAS!$B:$B,Base!$Q260,SAÍDAS!$H:$H,Base!S$40))</f>
        <v>0</v>
      </c>
      <c r="T260" s="161">
        <f ca="1">IF(T$39&gt;=$AD$39,0,SUMIFS(SAÍDAS!$D:$D,SAÍDAS!$B:$B,Base!$Q260,SAÍDAS!$H:$H,Base!T$40))</f>
        <v>0</v>
      </c>
      <c r="U260" s="161">
        <f ca="1">IF(U$39&gt;=$AD$39,0,SUMIFS(SAÍDAS!$D:$D,SAÍDAS!$B:$B,Base!$Q260,SAÍDAS!$H:$H,Base!U$40))</f>
        <v>0</v>
      </c>
      <c r="V260" s="161">
        <f ca="1">IF(V$39&gt;=$AD$39,0,SUMIFS(SAÍDAS!$D:$D,SAÍDAS!$B:$B,Base!$Q260,SAÍDAS!$H:$H,Base!V$40))</f>
        <v>0</v>
      </c>
      <c r="W260" s="161">
        <f ca="1">IF(W$39&gt;=$AD$39,0,SUMIFS(SAÍDAS!$D:$D,SAÍDAS!$B:$B,Base!$Q260,SAÍDAS!$H:$H,Base!W$40))</f>
        <v>0</v>
      </c>
      <c r="X260" s="161">
        <f ca="1">IF(X$39&gt;=$AD$39,0,SUMIFS(SAÍDAS!$D:$D,SAÍDAS!$B:$B,Base!$Q260,SAÍDAS!$H:$H,Base!X$40))</f>
        <v>0</v>
      </c>
      <c r="Y260" s="161">
        <f ca="1">IF(Y$39&gt;=$AD$39,0,SUMIFS(SAÍDAS!$D:$D,SAÍDAS!$B:$B,Base!$Q260,SAÍDAS!$H:$H,Base!Y$40))</f>
        <v>0</v>
      </c>
      <c r="Z260" s="161">
        <f ca="1">IF(Z$39&gt;=$AD$39,0,SUMIFS(SAÍDAS!$D:$D,SAÍDAS!$B:$B,Base!$Q260,SAÍDAS!$H:$H,Base!Z$40))</f>
        <v>0</v>
      </c>
      <c r="AA260" s="161">
        <f ca="1">IF(AA$39&gt;=$AD$39,0,SUMIFS(SAÍDAS!$D:$D,SAÍDAS!$B:$B,Base!$Q260,SAÍDAS!$H:$H,Base!AA$40))</f>
        <v>0</v>
      </c>
      <c r="AB260" s="161">
        <f ca="1">IF(AB$39&gt;=$AD$39,0,SUMIFS(SAÍDAS!$D:$D,SAÍDAS!$B:$B,Base!$Q260,SAÍDAS!$H:$H,Base!AB$40))</f>
        <v>0</v>
      </c>
      <c r="AC260" s="161">
        <f ca="1">IF(AC$39&gt;=$AD$39,0,SUMIFS(SAÍDAS!$D:$D,SAÍDAS!$B:$B,Base!$Q260,SAÍDAS!$H:$H,Base!AC$40))</f>
        <v>0</v>
      </c>
      <c r="AD260" s="160">
        <f t="shared" ca="1" si="11"/>
        <v>0</v>
      </c>
    </row>
    <row r="261" spans="1:30" x14ac:dyDescent="0.25">
      <c r="A261" s="160">
        <f>CADASTRO!A225</f>
        <v>0</v>
      </c>
      <c r="B261" s="160">
        <f>CADASTRO!B225</f>
        <v>0</v>
      </c>
      <c r="C261" s="161">
        <f>CADASTRO!D225</f>
        <v>0</v>
      </c>
      <c r="D261" s="161">
        <f>C261+SUMIFS(ENTRADAS!$D:$D,ENTRADAS!$B:$B,$B261,ENTRADAS!$I:$I,C$40)-SUMIFS(SAÍDAS!$D:$D,SAÍDAS!$B:$B,$B261,SAÍDAS!$H:$H,C$40)+SUMIFS(AJUSTE!$D:$D,AJUSTE!$B:$B,$B261,AJUSTE!$H:$H,C$40)</f>
        <v>0</v>
      </c>
      <c r="E261" s="161">
        <f>D261+SUMIFS(ENTRADAS!$D:$D,ENTRADAS!$B:$B,$B261,ENTRADAS!$I:$I,D$40)-SUMIFS(SAÍDAS!$D:$D,SAÍDAS!$B:$B,$B261,SAÍDAS!$H:$H,D$40)+SUMIFS(AJUSTE!$D:$D,AJUSTE!$B:$B,$B261,AJUSTE!$H:$H,D$40)</f>
        <v>0</v>
      </c>
      <c r="F261" s="161">
        <f>E261+SUMIFS(ENTRADAS!$D:$D,ENTRADAS!$B:$B,$B261,ENTRADAS!$I:$I,E$40)-SUMIFS(SAÍDAS!$D:$D,SAÍDAS!$B:$B,$B261,SAÍDAS!$H:$H,E$40)+SUMIFS(AJUSTE!$D:$D,AJUSTE!$B:$B,$B261,AJUSTE!$H:$H,E$40)</f>
        <v>0</v>
      </c>
      <c r="G261" s="161">
        <f>F261+SUMIFS(ENTRADAS!$D:$D,ENTRADAS!$B:$B,$B261,ENTRADAS!$I:$I,F$40)-SUMIFS(SAÍDAS!$D:$D,SAÍDAS!$B:$B,$B261,SAÍDAS!$H:$H,F$40)+SUMIFS(AJUSTE!$D:$D,AJUSTE!$B:$B,$B261,AJUSTE!$H:$H,F$40)</f>
        <v>0</v>
      </c>
      <c r="H261" s="161">
        <f>G261+SUMIFS(ENTRADAS!$D:$D,ENTRADAS!$B:$B,$B261,ENTRADAS!$I:$I,G$40)-SUMIFS(SAÍDAS!$D:$D,SAÍDAS!$B:$B,$B261,SAÍDAS!$H:$H,G$40)+SUMIFS(AJUSTE!$D:$D,AJUSTE!$B:$B,$B261,AJUSTE!$H:$H,G$40)</f>
        <v>0</v>
      </c>
      <c r="I261" s="161">
        <f>H261+SUMIFS(ENTRADAS!$D:$D,ENTRADAS!$B:$B,$B261,ENTRADAS!$I:$I,H$40)-SUMIFS(SAÍDAS!$D:$D,SAÍDAS!$B:$B,$B261,SAÍDAS!$H:$H,H$40)+SUMIFS(AJUSTE!$D:$D,AJUSTE!$B:$B,$B261,AJUSTE!$H:$H,H$40)</f>
        <v>0</v>
      </c>
      <c r="J261" s="161">
        <f>I261+SUMIFS(ENTRADAS!$D:$D,ENTRADAS!$B:$B,$B261,ENTRADAS!$I:$I,I$40)-SUMIFS(SAÍDAS!$D:$D,SAÍDAS!$B:$B,$B261,SAÍDAS!$H:$H,I$40)+SUMIFS(AJUSTE!$D:$D,AJUSTE!$B:$B,$B261,AJUSTE!$H:$H,I$40)</f>
        <v>0</v>
      </c>
      <c r="K261" s="161">
        <f>J261+SUMIFS(ENTRADAS!$D:$D,ENTRADAS!$B:$B,$B261,ENTRADAS!$I:$I,J$40)-SUMIFS(SAÍDAS!$D:$D,SAÍDAS!$B:$B,$B261,SAÍDAS!$H:$H,J$40)+SUMIFS(AJUSTE!$D:$D,AJUSTE!$B:$B,$B261,AJUSTE!$H:$H,J$40)</f>
        <v>0</v>
      </c>
      <c r="L261" s="161">
        <f>K261+SUMIFS(ENTRADAS!$D:$D,ENTRADAS!$B:$B,$B261,ENTRADAS!$I:$I,K$40)-SUMIFS(SAÍDAS!$D:$D,SAÍDAS!$B:$B,$B261,SAÍDAS!$H:$H,K$40)+SUMIFS(AJUSTE!$D:$D,AJUSTE!$B:$B,$B261,AJUSTE!$H:$H,K$40)</f>
        <v>0</v>
      </c>
      <c r="M261" s="161">
        <f>L261+SUMIFS(ENTRADAS!$D:$D,ENTRADAS!$B:$B,$B261,ENTRADAS!$I:$I,L$40)-SUMIFS(SAÍDAS!$D:$D,SAÍDAS!$B:$B,$B261,SAÍDAS!$H:$H,L$40)+SUMIFS(AJUSTE!$D:$D,AJUSTE!$B:$B,$B261,AJUSTE!$H:$H,L$40)</f>
        <v>0</v>
      </c>
      <c r="N261" s="161">
        <f>M261+SUMIFS(ENTRADAS!$D:$D,ENTRADAS!$B:$B,$B261,ENTRADAS!$I:$I,M$40)-SUMIFS(SAÍDAS!$D:$D,SAÍDAS!$B:$B,$B261,SAÍDAS!$H:$H,M$40)+SUMIFS(AJUSTE!$D:$D,AJUSTE!$B:$B,$B261,AJUSTE!$H:$H,M$40)</f>
        <v>0</v>
      </c>
      <c r="P261" s="160">
        <f>CADASTRO!A225</f>
        <v>0</v>
      </c>
      <c r="Q261" s="160">
        <f>CADASTRO!B225</f>
        <v>0</v>
      </c>
      <c r="R261" s="161">
        <f ca="1">IF(R$39&gt;=$AD$39,0,SUMIFS(SAÍDAS!$D:$D,SAÍDAS!$B:$B,Base!$Q261,SAÍDAS!$H:$H,Base!R$40))</f>
        <v>0</v>
      </c>
      <c r="S261" s="161">
        <f ca="1">IF(S$39&gt;=$AD$39,0,SUMIFS(SAÍDAS!$D:$D,SAÍDAS!$B:$B,Base!$Q261,SAÍDAS!$H:$H,Base!S$40))</f>
        <v>0</v>
      </c>
      <c r="T261" s="161">
        <f ca="1">IF(T$39&gt;=$AD$39,0,SUMIFS(SAÍDAS!$D:$D,SAÍDAS!$B:$B,Base!$Q261,SAÍDAS!$H:$H,Base!T$40))</f>
        <v>0</v>
      </c>
      <c r="U261" s="161">
        <f ca="1">IF(U$39&gt;=$AD$39,0,SUMIFS(SAÍDAS!$D:$D,SAÍDAS!$B:$B,Base!$Q261,SAÍDAS!$H:$H,Base!U$40))</f>
        <v>0</v>
      </c>
      <c r="V261" s="161">
        <f ca="1">IF(V$39&gt;=$AD$39,0,SUMIFS(SAÍDAS!$D:$D,SAÍDAS!$B:$B,Base!$Q261,SAÍDAS!$H:$H,Base!V$40))</f>
        <v>0</v>
      </c>
      <c r="W261" s="161">
        <f ca="1">IF(W$39&gt;=$AD$39,0,SUMIFS(SAÍDAS!$D:$D,SAÍDAS!$B:$B,Base!$Q261,SAÍDAS!$H:$H,Base!W$40))</f>
        <v>0</v>
      </c>
      <c r="X261" s="161">
        <f ca="1">IF(X$39&gt;=$AD$39,0,SUMIFS(SAÍDAS!$D:$D,SAÍDAS!$B:$B,Base!$Q261,SAÍDAS!$H:$H,Base!X$40))</f>
        <v>0</v>
      </c>
      <c r="Y261" s="161">
        <f ca="1">IF(Y$39&gt;=$AD$39,0,SUMIFS(SAÍDAS!$D:$D,SAÍDAS!$B:$B,Base!$Q261,SAÍDAS!$H:$H,Base!Y$40))</f>
        <v>0</v>
      </c>
      <c r="Z261" s="161">
        <f ca="1">IF(Z$39&gt;=$AD$39,0,SUMIFS(SAÍDAS!$D:$D,SAÍDAS!$B:$B,Base!$Q261,SAÍDAS!$H:$H,Base!Z$40))</f>
        <v>0</v>
      </c>
      <c r="AA261" s="161">
        <f ca="1">IF(AA$39&gt;=$AD$39,0,SUMIFS(SAÍDAS!$D:$D,SAÍDAS!$B:$B,Base!$Q261,SAÍDAS!$H:$H,Base!AA$40))</f>
        <v>0</v>
      </c>
      <c r="AB261" s="161">
        <f ca="1">IF(AB$39&gt;=$AD$39,0,SUMIFS(SAÍDAS!$D:$D,SAÍDAS!$B:$B,Base!$Q261,SAÍDAS!$H:$H,Base!AB$40))</f>
        <v>0</v>
      </c>
      <c r="AC261" s="161">
        <f ca="1">IF(AC$39&gt;=$AD$39,0,SUMIFS(SAÍDAS!$D:$D,SAÍDAS!$B:$B,Base!$Q261,SAÍDAS!$H:$H,Base!AC$40))</f>
        <v>0</v>
      </c>
      <c r="AD261" s="160">
        <f t="shared" ca="1" si="11"/>
        <v>0</v>
      </c>
    </row>
    <row r="262" spans="1:30" x14ac:dyDescent="0.25">
      <c r="A262" s="160">
        <f>CADASTRO!A226</f>
        <v>0</v>
      </c>
      <c r="B262" s="160">
        <f>CADASTRO!B226</f>
        <v>0</v>
      </c>
      <c r="C262" s="161">
        <f>CADASTRO!D226</f>
        <v>0</v>
      </c>
      <c r="D262" s="161">
        <f>C262+SUMIFS(ENTRADAS!$D:$D,ENTRADAS!$B:$B,$B262,ENTRADAS!$I:$I,C$40)-SUMIFS(SAÍDAS!$D:$D,SAÍDAS!$B:$B,$B262,SAÍDAS!$H:$H,C$40)+SUMIFS(AJUSTE!$D:$D,AJUSTE!$B:$B,$B262,AJUSTE!$H:$H,C$40)</f>
        <v>0</v>
      </c>
      <c r="E262" s="161">
        <f>D262+SUMIFS(ENTRADAS!$D:$D,ENTRADAS!$B:$B,$B262,ENTRADAS!$I:$I,D$40)-SUMIFS(SAÍDAS!$D:$D,SAÍDAS!$B:$B,$B262,SAÍDAS!$H:$H,D$40)+SUMIFS(AJUSTE!$D:$D,AJUSTE!$B:$B,$B262,AJUSTE!$H:$H,D$40)</f>
        <v>0</v>
      </c>
      <c r="F262" s="161">
        <f>E262+SUMIFS(ENTRADAS!$D:$D,ENTRADAS!$B:$B,$B262,ENTRADAS!$I:$I,E$40)-SUMIFS(SAÍDAS!$D:$D,SAÍDAS!$B:$B,$B262,SAÍDAS!$H:$H,E$40)+SUMIFS(AJUSTE!$D:$D,AJUSTE!$B:$B,$B262,AJUSTE!$H:$H,E$40)</f>
        <v>0</v>
      </c>
      <c r="G262" s="161">
        <f>F262+SUMIFS(ENTRADAS!$D:$D,ENTRADAS!$B:$B,$B262,ENTRADAS!$I:$I,F$40)-SUMIFS(SAÍDAS!$D:$D,SAÍDAS!$B:$B,$B262,SAÍDAS!$H:$H,F$40)+SUMIFS(AJUSTE!$D:$D,AJUSTE!$B:$B,$B262,AJUSTE!$H:$H,F$40)</f>
        <v>0</v>
      </c>
      <c r="H262" s="161">
        <f>G262+SUMIFS(ENTRADAS!$D:$D,ENTRADAS!$B:$B,$B262,ENTRADAS!$I:$I,G$40)-SUMIFS(SAÍDAS!$D:$D,SAÍDAS!$B:$B,$B262,SAÍDAS!$H:$H,G$40)+SUMIFS(AJUSTE!$D:$D,AJUSTE!$B:$B,$B262,AJUSTE!$H:$H,G$40)</f>
        <v>0</v>
      </c>
      <c r="I262" s="161">
        <f>H262+SUMIFS(ENTRADAS!$D:$D,ENTRADAS!$B:$B,$B262,ENTRADAS!$I:$I,H$40)-SUMIFS(SAÍDAS!$D:$D,SAÍDAS!$B:$B,$B262,SAÍDAS!$H:$H,H$40)+SUMIFS(AJUSTE!$D:$D,AJUSTE!$B:$B,$B262,AJUSTE!$H:$H,H$40)</f>
        <v>0</v>
      </c>
      <c r="J262" s="161">
        <f>I262+SUMIFS(ENTRADAS!$D:$D,ENTRADAS!$B:$B,$B262,ENTRADAS!$I:$I,I$40)-SUMIFS(SAÍDAS!$D:$D,SAÍDAS!$B:$B,$B262,SAÍDAS!$H:$H,I$40)+SUMIFS(AJUSTE!$D:$D,AJUSTE!$B:$B,$B262,AJUSTE!$H:$H,I$40)</f>
        <v>0</v>
      </c>
      <c r="K262" s="161">
        <f>J262+SUMIFS(ENTRADAS!$D:$D,ENTRADAS!$B:$B,$B262,ENTRADAS!$I:$I,J$40)-SUMIFS(SAÍDAS!$D:$D,SAÍDAS!$B:$B,$B262,SAÍDAS!$H:$H,J$40)+SUMIFS(AJUSTE!$D:$D,AJUSTE!$B:$B,$B262,AJUSTE!$H:$H,J$40)</f>
        <v>0</v>
      </c>
      <c r="L262" s="161">
        <f>K262+SUMIFS(ENTRADAS!$D:$D,ENTRADAS!$B:$B,$B262,ENTRADAS!$I:$I,K$40)-SUMIFS(SAÍDAS!$D:$D,SAÍDAS!$B:$B,$B262,SAÍDAS!$H:$H,K$40)+SUMIFS(AJUSTE!$D:$D,AJUSTE!$B:$B,$B262,AJUSTE!$H:$H,K$40)</f>
        <v>0</v>
      </c>
      <c r="M262" s="161">
        <f>L262+SUMIFS(ENTRADAS!$D:$D,ENTRADAS!$B:$B,$B262,ENTRADAS!$I:$I,L$40)-SUMIFS(SAÍDAS!$D:$D,SAÍDAS!$B:$B,$B262,SAÍDAS!$H:$H,L$40)+SUMIFS(AJUSTE!$D:$D,AJUSTE!$B:$B,$B262,AJUSTE!$H:$H,L$40)</f>
        <v>0</v>
      </c>
      <c r="N262" s="161">
        <f>M262+SUMIFS(ENTRADAS!$D:$D,ENTRADAS!$B:$B,$B262,ENTRADAS!$I:$I,M$40)-SUMIFS(SAÍDAS!$D:$D,SAÍDAS!$B:$B,$B262,SAÍDAS!$H:$H,M$40)+SUMIFS(AJUSTE!$D:$D,AJUSTE!$B:$B,$B262,AJUSTE!$H:$H,M$40)</f>
        <v>0</v>
      </c>
      <c r="P262" s="160">
        <f>CADASTRO!A226</f>
        <v>0</v>
      </c>
      <c r="Q262" s="160">
        <f>CADASTRO!B226</f>
        <v>0</v>
      </c>
      <c r="R262" s="161">
        <f ca="1">IF(R$39&gt;=$AD$39,0,SUMIFS(SAÍDAS!$D:$D,SAÍDAS!$B:$B,Base!$Q262,SAÍDAS!$H:$H,Base!R$40))</f>
        <v>0</v>
      </c>
      <c r="S262" s="161">
        <f ca="1">IF(S$39&gt;=$AD$39,0,SUMIFS(SAÍDAS!$D:$D,SAÍDAS!$B:$B,Base!$Q262,SAÍDAS!$H:$H,Base!S$40))</f>
        <v>0</v>
      </c>
      <c r="T262" s="161">
        <f ca="1">IF(T$39&gt;=$AD$39,0,SUMIFS(SAÍDAS!$D:$D,SAÍDAS!$B:$B,Base!$Q262,SAÍDAS!$H:$H,Base!T$40))</f>
        <v>0</v>
      </c>
      <c r="U262" s="161">
        <f ca="1">IF(U$39&gt;=$AD$39,0,SUMIFS(SAÍDAS!$D:$D,SAÍDAS!$B:$B,Base!$Q262,SAÍDAS!$H:$H,Base!U$40))</f>
        <v>0</v>
      </c>
      <c r="V262" s="161">
        <f ca="1">IF(V$39&gt;=$AD$39,0,SUMIFS(SAÍDAS!$D:$D,SAÍDAS!$B:$B,Base!$Q262,SAÍDAS!$H:$H,Base!V$40))</f>
        <v>0</v>
      </c>
      <c r="W262" s="161">
        <f ca="1">IF(W$39&gt;=$AD$39,0,SUMIFS(SAÍDAS!$D:$D,SAÍDAS!$B:$B,Base!$Q262,SAÍDAS!$H:$H,Base!W$40))</f>
        <v>0</v>
      </c>
      <c r="X262" s="161">
        <f ca="1">IF(X$39&gt;=$AD$39,0,SUMIFS(SAÍDAS!$D:$D,SAÍDAS!$B:$B,Base!$Q262,SAÍDAS!$H:$H,Base!X$40))</f>
        <v>0</v>
      </c>
      <c r="Y262" s="161">
        <f ca="1">IF(Y$39&gt;=$AD$39,0,SUMIFS(SAÍDAS!$D:$D,SAÍDAS!$B:$B,Base!$Q262,SAÍDAS!$H:$H,Base!Y$40))</f>
        <v>0</v>
      </c>
      <c r="Z262" s="161">
        <f ca="1">IF(Z$39&gt;=$AD$39,0,SUMIFS(SAÍDAS!$D:$D,SAÍDAS!$B:$B,Base!$Q262,SAÍDAS!$H:$H,Base!Z$40))</f>
        <v>0</v>
      </c>
      <c r="AA262" s="161">
        <f ca="1">IF(AA$39&gt;=$AD$39,0,SUMIFS(SAÍDAS!$D:$D,SAÍDAS!$B:$B,Base!$Q262,SAÍDAS!$H:$H,Base!AA$40))</f>
        <v>0</v>
      </c>
      <c r="AB262" s="161">
        <f ca="1">IF(AB$39&gt;=$AD$39,0,SUMIFS(SAÍDAS!$D:$D,SAÍDAS!$B:$B,Base!$Q262,SAÍDAS!$H:$H,Base!AB$40))</f>
        <v>0</v>
      </c>
      <c r="AC262" s="161">
        <f ca="1">IF(AC$39&gt;=$AD$39,0,SUMIFS(SAÍDAS!$D:$D,SAÍDAS!$B:$B,Base!$Q262,SAÍDAS!$H:$H,Base!AC$40))</f>
        <v>0</v>
      </c>
      <c r="AD262" s="160">
        <f t="shared" ca="1" si="11"/>
        <v>0</v>
      </c>
    </row>
    <row r="263" spans="1:30" x14ac:dyDescent="0.25">
      <c r="A263" s="160">
        <f>CADASTRO!A227</f>
        <v>0</v>
      </c>
      <c r="B263" s="160">
        <f>CADASTRO!B227</f>
        <v>0</v>
      </c>
      <c r="C263" s="161">
        <f>CADASTRO!D227</f>
        <v>0</v>
      </c>
      <c r="D263" s="161">
        <f>C263+SUMIFS(ENTRADAS!$D:$D,ENTRADAS!$B:$B,$B263,ENTRADAS!$I:$I,C$40)-SUMIFS(SAÍDAS!$D:$D,SAÍDAS!$B:$B,$B263,SAÍDAS!$H:$H,C$40)+SUMIFS(AJUSTE!$D:$D,AJUSTE!$B:$B,$B263,AJUSTE!$H:$H,C$40)</f>
        <v>0</v>
      </c>
      <c r="E263" s="161">
        <f>D263+SUMIFS(ENTRADAS!$D:$D,ENTRADAS!$B:$B,$B263,ENTRADAS!$I:$I,D$40)-SUMIFS(SAÍDAS!$D:$D,SAÍDAS!$B:$B,$B263,SAÍDAS!$H:$H,D$40)+SUMIFS(AJUSTE!$D:$D,AJUSTE!$B:$B,$B263,AJUSTE!$H:$H,D$40)</f>
        <v>0</v>
      </c>
      <c r="F263" s="161">
        <f>E263+SUMIFS(ENTRADAS!$D:$D,ENTRADAS!$B:$B,$B263,ENTRADAS!$I:$I,E$40)-SUMIFS(SAÍDAS!$D:$D,SAÍDAS!$B:$B,$B263,SAÍDAS!$H:$H,E$40)+SUMIFS(AJUSTE!$D:$D,AJUSTE!$B:$B,$B263,AJUSTE!$H:$H,E$40)</f>
        <v>0</v>
      </c>
      <c r="G263" s="161">
        <f>F263+SUMIFS(ENTRADAS!$D:$D,ENTRADAS!$B:$B,$B263,ENTRADAS!$I:$I,F$40)-SUMIFS(SAÍDAS!$D:$D,SAÍDAS!$B:$B,$B263,SAÍDAS!$H:$H,F$40)+SUMIFS(AJUSTE!$D:$D,AJUSTE!$B:$B,$B263,AJUSTE!$H:$H,F$40)</f>
        <v>0</v>
      </c>
      <c r="H263" s="161">
        <f>G263+SUMIFS(ENTRADAS!$D:$D,ENTRADAS!$B:$B,$B263,ENTRADAS!$I:$I,G$40)-SUMIFS(SAÍDAS!$D:$D,SAÍDAS!$B:$B,$B263,SAÍDAS!$H:$H,G$40)+SUMIFS(AJUSTE!$D:$D,AJUSTE!$B:$B,$B263,AJUSTE!$H:$H,G$40)</f>
        <v>0</v>
      </c>
      <c r="I263" s="161">
        <f>H263+SUMIFS(ENTRADAS!$D:$D,ENTRADAS!$B:$B,$B263,ENTRADAS!$I:$I,H$40)-SUMIFS(SAÍDAS!$D:$D,SAÍDAS!$B:$B,$B263,SAÍDAS!$H:$H,H$40)+SUMIFS(AJUSTE!$D:$D,AJUSTE!$B:$B,$B263,AJUSTE!$H:$H,H$40)</f>
        <v>0</v>
      </c>
      <c r="J263" s="161">
        <f>I263+SUMIFS(ENTRADAS!$D:$D,ENTRADAS!$B:$B,$B263,ENTRADAS!$I:$I,I$40)-SUMIFS(SAÍDAS!$D:$D,SAÍDAS!$B:$B,$B263,SAÍDAS!$H:$H,I$40)+SUMIFS(AJUSTE!$D:$D,AJUSTE!$B:$B,$B263,AJUSTE!$H:$H,I$40)</f>
        <v>0</v>
      </c>
      <c r="K263" s="161">
        <f>J263+SUMIFS(ENTRADAS!$D:$D,ENTRADAS!$B:$B,$B263,ENTRADAS!$I:$I,J$40)-SUMIFS(SAÍDAS!$D:$D,SAÍDAS!$B:$B,$B263,SAÍDAS!$H:$H,J$40)+SUMIFS(AJUSTE!$D:$D,AJUSTE!$B:$B,$B263,AJUSTE!$H:$H,J$40)</f>
        <v>0</v>
      </c>
      <c r="L263" s="161">
        <f>K263+SUMIFS(ENTRADAS!$D:$D,ENTRADAS!$B:$B,$B263,ENTRADAS!$I:$I,K$40)-SUMIFS(SAÍDAS!$D:$D,SAÍDAS!$B:$B,$B263,SAÍDAS!$H:$H,K$40)+SUMIFS(AJUSTE!$D:$D,AJUSTE!$B:$B,$B263,AJUSTE!$H:$H,K$40)</f>
        <v>0</v>
      </c>
      <c r="M263" s="161">
        <f>L263+SUMIFS(ENTRADAS!$D:$D,ENTRADAS!$B:$B,$B263,ENTRADAS!$I:$I,L$40)-SUMIFS(SAÍDAS!$D:$D,SAÍDAS!$B:$B,$B263,SAÍDAS!$H:$H,L$40)+SUMIFS(AJUSTE!$D:$D,AJUSTE!$B:$B,$B263,AJUSTE!$H:$H,L$40)</f>
        <v>0</v>
      </c>
      <c r="N263" s="161">
        <f>M263+SUMIFS(ENTRADAS!$D:$D,ENTRADAS!$B:$B,$B263,ENTRADAS!$I:$I,M$40)-SUMIFS(SAÍDAS!$D:$D,SAÍDAS!$B:$B,$B263,SAÍDAS!$H:$H,M$40)+SUMIFS(AJUSTE!$D:$D,AJUSTE!$B:$B,$B263,AJUSTE!$H:$H,M$40)</f>
        <v>0</v>
      </c>
      <c r="P263" s="160">
        <f>CADASTRO!A227</f>
        <v>0</v>
      </c>
      <c r="Q263" s="160">
        <f>CADASTRO!B227</f>
        <v>0</v>
      </c>
      <c r="R263" s="161">
        <f ca="1">IF(R$39&gt;=$AD$39,0,SUMIFS(SAÍDAS!$D:$D,SAÍDAS!$B:$B,Base!$Q263,SAÍDAS!$H:$H,Base!R$40))</f>
        <v>0</v>
      </c>
      <c r="S263" s="161">
        <f ca="1">IF(S$39&gt;=$AD$39,0,SUMIFS(SAÍDAS!$D:$D,SAÍDAS!$B:$B,Base!$Q263,SAÍDAS!$H:$H,Base!S$40))</f>
        <v>0</v>
      </c>
      <c r="T263" s="161">
        <f ca="1">IF(T$39&gt;=$AD$39,0,SUMIFS(SAÍDAS!$D:$D,SAÍDAS!$B:$B,Base!$Q263,SAÍDAS!$H:$H,Base!T$40))</f>
        <v>0</v>
      </c>
      <c r="U263" s="161">
        <f ca="1">IF(U$39&gt;=$AD$39,0,SUMIFS(SAÍDAS!$D:$D,SAÍDAS!$B:$B,Base!$Q263,SAÍDAS!$H:$H,Base!U$40))</f>
        <v>0</v>
      </c>
      <c r="V263" s="161">
        <f ca="1">IF(V$39&gt;=$AD$39,0,SUMIFS(SAÍDAS!$D:$D,SAÍDAS!$B:$B,Base!$Q263,SAÍDAS!$H:$H,Base!V$40))</f>
        <v>0</v>
      </c>
      <c r="W263" s="161">
        <f ca="1">IF(W$39&gt;=$AD$39,0,SUMIFS(SAÍDAS!$D:$D,SAÍDAS!$B:$B,Base!$Q263,SAÍDAS!$H:$H,Base!W$40))</f>
        <v>0</v>
      </c>
      <c r="X263" s="161">
        <f ca="1">IF(X$39&gt;=$AD$39,0,SUMIFS(SAÍDAS!$D:$D,SAÍDAS!$B:$B,Base!$Q263,SAÍDAS!$H:$H,Base!X$40))</f>
        <v>0</v>
      </c>
      <c r="Y263" s="161">
        <f ca="1">IF(Y$39&gt;=$AD$39,0,SUMIFS(SAÍDAS!$D:$D,SAÍDAS!$B:$B,Base!$Q263,SAÍDAS!$H:$H,Base!Y$40))</f>
        <v>0</v>
      </c>
      <c r="Z263" s="161">
        <f ca="1">IF(Z$39&gt;=$AD$39,0,SUMIFS(SAÍDAS!$D:$D,SAÍDAS!$B:$B,Base!$Q263,SAÍDAS!$H:$H,Base!Z$40))</f>
        <v>0</v>
      </c>
      <c r="AA263" s="161">
        <f ca="1">IF(AA$39&gt;=$AD$39,0,SUMIFS(SAÍDAS!$D:$D,SAÍDAS!$B:$B,Base!$Q263,SAÍDAS!$H:$H,Base!AA$40))</f>
        <v>0</v>
      </c>
      <c r="AB263" s="161">
        <f ca="1">IF(AB$39&gt;=$AD$39,0,SUMIFS(SAÍDAS!$D:$D,SAÍDAS!$B:$B,Base!$Q263,SAÍDAS!$H:$H,Base!AB$40))</f>
        <v>0</v>
      </c>
      <c r="AC263" s="161">
        <f ca="1">IF(AC$39&gt;=$AD$39,0,SUMIFS(SAÍDAS!$D:$D,SAÍDAS!$B:$B,Base!$Q263,SAÍDAS!$H:$H,Base!AC$40))</f>
        <v>0</v>
      </c>
      <c r="AD263" s="160">
        <f t="shared" ca="1" si="11"/>
        <v>0</v>
      </c>
    </row>
    <row r="264" spans="1:30" x14ac:dyDescent="0.25">
      <c r="A264" s="160">
        <f>CADASTRO!A228</f>
        <v>0</v>
      </c>
      <c r="B264" s="160">
        <f>CADASTRO!B228</f>
        <v>0</v>
      </c>
      <c r="C264" s="161">
        <f>CADASTRO!D228</f>
        <v>0</v>
      </c>
      <c r="D264" s="161">
        <f>C264+SUMIFS(ENTRADAS!$D:$D,ENTRADAS!$B:$B,$B264,ENTRADAS!$I:$I,C$40)-SUMIFS(SAÍDAS!$D:$D,SAÍDAS!$B:$B,$B264,SAÍDAS!$H:$H,C$40)+SUMIFS(AJUSTE!$D:$D,AJUSTE!$B:$B,$B264,AJUSTE!$H:$H,C$40)</f>
        <v>0</v>
      </c>
      <c r="E264" s="161">
        <f>D264+SUMIFS(ENTRADAS!$D:$D,ENTRADAS!$B:$B,$B264,ENTRADAS!$I:$I,D$40)-SUMIFS(SAÍDAS!$D:$D,SAÍDAS!$B:$B,$B264,SAÍDAS!$H:$H,D$40)+SUMIFS(AJUSTE!$D:$D,AJUSTE!$B:$B,$B264,AJUSTE!$H:$H,D$40)</f>
        <v>0</v>
      </c>
      <c r="F264" s="161">
        <f>E264+SUMIFS(ENTRADAS!$D:$D,ENTRADAS!$B:$B,$B264,ENTRADAS!$I:$I,E$40)-SUMIFS(SAÍDAS!$D:$D,SAÍDAS!$B:$B,$B264,SAÍDAS!$H:$H,E$40)+SUMIFS(AJUSTE!$D:$D,AJUSTE!$B:$B,$B264,AJUSTE!$H:$H,E$40)</f>
        <v>0</v>
      </c>
      <c r="G264" s="161">
        <f>F264+SUMIFS(ENTRADAS!$D:$D,ENTRADAS!$B:$B,$B264,ENTRADAS!$I:$I,F$40)-SUMIFS(SAÍDAS!$D:$D,SAÍDAS!$B:$B,$B264,SAÍDAS!$H:$H,F$40)+SUMIFS(AJUSTE!$D:$D,AJUSTE!$B:$B,$B264,AJUSTE!$H:$H,F$40)</f>
        <v>0</v>
      </c>
      <c r="H264" s="161">
        <f>G264+SUMIFS(ENTRADAS!$D:$D,ENTRADAS!$B:$B,$B264,ENTRADAS!$I:$I,G$40)-SUMIFS(SAÍDAS!$D:$D,SAÍDAS!$B:$B,$B264,SAÍDAS!$H:$H,G$40)+SUMIFS(AJUSTE!$D:$D,AJUSTE!$B:$B,$B264,AJUSTE!$H:$H,G$40)</f>
        <v>0</v>
      </c>
      <c r="I264" s="161">
        <f>H264+SUMIFS(ENTRADAS!$D:$D,ENTRADAS!$B:$B,$B264,ENTRADAS!$I:$I,H$40)-SUMIFS(SAÍDAS!$D:$D,SAÍDAS!$B:$B,$B264,SAÍDAS!$H:$H,H$40)+SUMIFS(AJUSTE!$D:$D,AJUSTE!$B:$B,$B264,AJUSTE!$H:$H,H$40)</f>
        <v>0</v>
      </c>
      <c r="J264" s="161">
        <f>I264+SUMIFS(ENTRADAS!$D:$D,ENTRADAS!$B:$B,$B264,ENTRADAS!$I:$I,I$40)-SUMIFS(SAÍDAS!$D:$D,SAÍDAS!$B:$B,$B264,SAÍDAS!$H:$H,I$40)+SUMIFS(AJUSTE!$D:$D,AJUSTE!$B:$B,$B264,AJUSTE!$H:$H,I$40)</f>
        <v>0</v>
      </c>
      <c r="K264" s="161">
        <f>J264+SUMIFS(ENTRADAS!$D:$D,ENTRADAS!$B:$B,$B264,ENTRADAS!$I:$I,J$40)-SUMIFS(SAÍDAS!$D:$D,SAÍDAS!$B:$B,$B264,SAÍDAS!$H:$H,J$40)+SUMIFS(AJUSTE!$D:$D,AJUSTE!$B:$B,$B264,AJUSTE!$H:$H,J$40)</f>
        <v>0</v>
      </c>
      <c r="L264" s="161">
        <f>K264+SUMIFS(ENTRADAS!$D:$D,ENTRADAS!$B:$B,$B264,ENTRADAS!$I:$I,K$40)-SUMIFS(SAÍDAS!$D:$D,SAÍDAS!$B:$B,$B264,SAÍDAS!$H:$H,K$40)+SUMIFS(AJUSTE!$D:$D,AJUSTE!$B:$B,$B264,AJUSTE!$H:$H,K$40)</f>
        <v>0</v>
      </c>
      <c r="M264" s="161">
        <f>L264+SUMIFS(ENTRADAS!$D:$D,ENTRADAS!$B:$B,$B264,ENTRADAS!$I:$I,L$40)-SUMIFS(SAÍDAS!$D:$D,SAÍDAS!$B:$B,$B264,SAÍDAS!$H:$H,L$40)+SUMIFS(AJUSTE!$D:$D,AJUSTE!$B:$B,$B264,AJUSTE!$H:$H,L$40)</f>
        <v>0</v>
      </c>
      <c r="N264" s="161">
        <f>M264+SUMIFS(ENTRADAS!$D:$D,ENTRADAS!$B:$B,$B264,ENTRADAS!$I:$I,M$40)-SUMIFS(SAÍDAS!$D:$D,SAÍDAS!$B:$B,$B264,SAÍDAS!$H:$H,M$40)+SUMIFS(AJUSTE!$D:$D,AJUSTE!$B:$B,$B264,AJUSTE!$H:$H,M$40)</f>
        <v>0</v>
      </c>
      <c r="P264" s="160">
        <f>CADASTRO!A228</f>
        <v>0</v>
      </c>
      <c r="Q264" s="160">
        <f>CADASTRO!B228</f>
        <v>0</v>
      </c>
      <c r="R264" s="161">
        <f ca="1">IF(R$39&gt;=$AD$39,0,SUMIFS(SAÍDAS!$D:$D,SAÍDAS!$B:$B,Base!$Q264,SAÍDAS!$H:$H,Base!R$40))</f>
        <v>0</v>
      </c>
      <c r="S264" s="161">
        <f ca="1">IF(S$39&gt;=$AD$39,0,SUMIFS(SAÍDAS!$D:$D,SAÍDAS!$B:$B,Base!$Q264,SAÍDAS!$H:$H,Base!S$40))</f>
        <v>0</v>
      </c>
      <c r="T264" s="161">
        <f ca="1">IF(T$39&gt;=$AD$39,0,SUMIFS(SAÍDAS!$D:$D,SAÍDAS!$B:$B,Base!$Q264,SAÍDAS!$H:$H,Base!T$40))</f>
        <v>0</v>
      </c>
      <c r="U264" s="161">
        <f ca="1">IF(U$39&gt;=$AD$39,0,SUMIFS(SAÍDAS!$D:$D,SAÍDAS!$B:$B,Base!$Q264,SAÍDAS!$H:$H,Base!U$40))</f>
        <v>0</v>
      </c>
      <c r="V264" s="161">
        <f ca="1">IF(V$39&gt;=$AD$39,0,SUMIFS(SAÍDAS!$D:$D,SAÍDAS!$B:$B,Base!$Q264,SAÍDAS!$H:$H,Base!V$40))</f>
        <v>0</v>
      </c>
      <c r="W264" s="161">
        <f ca="1">IF(W$39&gt;=$AD$39,0,SUMIFS(SAÍDAS!$D:$D,SAÍDAS!$B:$B,Base!$Q264,SAÍDAS!$H:$H,Base!W$40))</f>
        <v>0</v>
      </c>
      <c r="X264" s="161">
        <f ca="1">IF(X$39&gt;=$AD$39,0,SUMIFS(SAÍDAS!$D:$D,SAÍDAS!$B:$B,Base!$Q264,SAÍDAS!$H:$H,Base!X$40))</f>
        <v>0</v>
      </c>
      <c r="Y264" s="161">
        <f ca="1">IF(Y$39&gt;=$AD$39,0,SUMIFS(SAÍDAS!$D:$D,SAÍDAS!$B:$B,Base!$Q264,SAÍDAS!$H:$H,Base!Y$40))</f>
        <v>0</v>
      </c>
      <c r="Z264" s="161">
        <f ca="1">IF(Z$39&gt;=$AD$39,0,SUMIFS(SAÍDAS!$D:$D,SAÍDAS!$B:$B,Base!$Q264,SAÍDAS!$H:$H,Base!Z$40))</f>
        <v>0</v>
      </c>
      <c r="AA264" s="161">
        <f ca="1">IF(AA$39&gt;=$AD$39,0,SUMIFS(SAÍDAS!$D:$D,SAÍDAS!$B:$B,Base!$Q264,SAÍDAS!$H:$H,Base!AA$40))</f>
        <v>0</v>
      </c>
      <c r="AB264" s="161">
        <f ca="1">IF(AB$39&gt;=$AD$39,0,SUMIFS(SAÍDAS!$D:$D,SAÍDAS!$B:$B,Base!$Q264,SAÍDAS!$H:$H,Base!AB$40))</f>
        <v>0</v>
      </c>
      <c r="AC264" s="161">
        <f ca="1">IF(AC$39&gt;=$AD$39,0,SUMIFS(SAÍDAS!$D:$D,SAÍDAS!$B:$B,Base!$Q264,SAÍDAS!$H:$H,Base!AC$40))</f>
        <v>0</v>
      </c>
      <c r="AD264" s="160">
        <f t="shared" ca="1" si="11"/>
        <v>0</v>
      </c>
    </row>
    <row r="265" spans="1:30" x14ac:dyDescent="0.25">
      <c r="A265" s="160">
        <f>CADASTRO!A229</f>
        <v>0</v>
      </c>
      <c r="B265" s="160">
        <f>CADASTRO!B229</f>
        <v>0</v>
      </c>
      <c r="C265" s="161">
        <f>CADASTRO!D229</f>
        <v>0</v>
      </c>
      <c r="D265" s="161">
        <f>C265+SUMIFS(ENTRADAS!$D:$D,ENTRADAS!$B:$B,$B265,ENTRADAS!$I:$I,C$40)-SUMIFS(SAÍDAS!$D:$D,SAÍDAS!$B:$B,$B265,SAÍDAS!$H:$H,C$40)+SUMIFS(AJUSTE!$D:$D,AJUSTE!$B:$B,$B265,AJUSTE!$H:$H,C$40)</f>
        <v>0</v>
      </c>
      <c r="E265" s="161">
        <f>D265+SUMIFS(ENTRADAS!$D:$D,ENTRADAS!$B:$B,$B265,ENTRADAS!$I:$I,D$40)-SUMIFS(SAÍDAS!$D:$D,SAÍDAS!$B:$B,$B265,SAÍDAS!$H:$H,D$40)+SUMIFS(AJUSTE!$D:$D,AJUSTE!$B:$B,$B265,AJUSTE!$H:$H,D$40)</f>
        <v>0</v>
      </c>
      <c r="F265" s="161">
        <f>E265+SUMIFS(ENTRADAS!$D:$D,ENTRADAS!$B:$B,$B265,ENTRADAS!$I:$I,E$40)-SUMIFS(SAÍDAS!$D:$D,SAÍDAS!$B:$B,$B265,SAÍDAS!$H:$H,E$40)+SUMIFS(AJUSTE!$D:$D,AJUSTE!$B:$B,$B265,AJUSTE!$H:$H,E$40)</f>
        <v>0</v>
      </c>
      <c r="G265" s="161">
        <f>F265+SUMIFS(ENTRADAS!$D:$D,ENTRADAS!$B:$B,$B265,ENTRADAS!$I:$I,F$40)-SUMIFS(SAÍDAS!$D:$D,SAÍDAS!$B:$B,$B265,SAÍDAS!$H:$H,F$40)+SUMIFS(AJUSTE!$D:$D,AJUSTE!$B:$B,$B265,AJUSTE!$H:$H,F$40)</f>
        <v>0</v>
      </c>
      <c r="H265" s="161">
        <f>G265+SUMIFS(ENTRADAS!$D:$D,ENTRADAS!$B:$B,$B265,ENTRADAS!$I:$I,G$40)-SUMIFS(SAÍDAS!$D:$D,SAÍDAS!$B:$B,$B265,SAÍDAS!$H:$H,G$40)+SUMIFS(AJUSTE!$D:$D,AJUSTE!$B:$B,$B265,AJUSTE!$H:$H,G$40)</f>
        <v>0</v>
      </c>
      <c r="I265" s="161">
        <f>H265+SUMIFS(ENTRADAS!$D:$D,ENTRADAS!$B:$B,$B265,ENTRADAS!$I:$I,H$40)-SUMIFS(SAÍDAS!$D:$D,SAÍDAS!$B:$B,$B265,SAÍDAS!$H:$H,H$40)+SUMIFS(AJUSTE!$D:$D,AJUSTE!$B:$B,$B265,AJUSTE!$H:$H,H$40)</f>
        <v>0</v>
      </c>
      <c r="J265" s="161">
        <f>I265+SUMIFS(ENTRADAS!$D:$D,ENTRADAS!$B:$B,$B265,ENTRADAS!$I:$I,I$40)-SUMIFS(SAÍDAS!$D:$D,SAÍDAS!$B:$B,$B265,SAÍDAS!$H:$H,I$40)+SUMIFS(AJUSTE!$D:$D,AJUSTE!$B:$B,$B265,AJUSTE!$H:$H,I$40)</f>
        <v>0</v>
      </c>
      <c r="K265" s="161">
        <f>J265+SUMIFS(ENTRADAS!$D:$D,ENTRADAS!$B:$B,$B265,ENTRADAS!$I:$I,J$40)-SUMIFS(SAÍDAS!$D:$D,SAÍDAS!$B:$B,$B265,SAÍDAS!$H:$H,J$40)+SUMIFS(AJUSTE!$D:$D,AJUSTE!$B:$B,$B265,AJUSTE!$H:$H,J$40)</f>
        <v>0</v>
      </c>
      <c r="L265" s="161">
        <f>K265+SUMIFS(ENTRADAS!$D:$D,ENTRADAS!$B:$B,$B265,ENTRADAS!$I:$I,K$40)-SUMIFS(SAÍDAS!$D:$D,SAÍDAS!$B:$B,$B265,SAÍDAS!$H:$H,K$40)+SUMIFS(AJUSTE!$D:$D,AJUSTE!$B:$B,$B265,AJUSTE!$H:$H,K$40)</f>
        <v>0</v>
      </c>
      <c r="M265" s="161">
        <f>L265+SUMIFS(ENTRADAS!$D:$D,ENTRADAS!$B:$B,$B265,ENTRADAS!$I:$I,L$40)-SUMIFS(SAÍDAS!$D:$D,SAÍDAS!$B:$B,$B265,SAÍDAS!$H:$H,L$40)+SUMIFS(AJUSTE!$D:$D,AJUSTE!$B:$B,$B265,AJUSTE!$H:$H,L$40)</f>
        <v>0</v>
      </c>
      <c r="N265" s="161">
        <f>M265+SUMIFS(ENTRADAS!$D:$D,ENTRADAS!$B:$B,$B265,ENTRADAS!$I:$I,M$40)-SUMIFS(SAÍDAS!$D:$D,SAÍDAS!$B:$B,$B265,SAÍDAS!$H:$H,M$40)+SUMIFS(AJUSTE!$D:$D,AJUSTE!$B:$B,$B265,AJUSTE!$H:$H,M$40)</f>
        <v>0</v>
      </c>
      <c r="P265" s="160">
        <f>CADASTRO!A229</f>
        <v>0</v>
      </c>
      <c r="Q265" s="160">
        <f>CADASTRO!B229</f>
        <v>0</v>
      </c>
      <c r="R265" s="161">
        <f ca="1">IF(R$39&gt;=$AD$39,0,SUMIFS(SAÍDAS!$D:$D,SAÍDAS!$B:$B,Base!$Q265,SAÍDAS!$H:$H,Base!R$40))</f>
        <v>0</v>
      </c>
      <c r="S265" s="161">
        <f ca="1">IF(S$39&gt;=$AD$39,0,SUMIFS(SAÍDAS!$D:$D,SAÍDAS!$B:$B,Base!$Q265,SAÍDAS!$H:$H,Base!S$40))</f>
        <v>0</v>
      </c>
      <c r="T265" s="161">
        <f ca="1">IF(T$39&gt;=$AD$39,0,SUMIFS(SAÍDAS!$D:$D,SAÍDAS!$B:$B,Base!$Q265,SAÍDAS!$H:$H,Base!T$40))</f>
        <v>0</v>
      </c>
      <c r="U265" s="161">
        <f ca="1">IF(U$39&gt;=$AD$39,0,SUMIFS(SAÍDAS!$D:$D,SAÍDAS!$B:$B,Base!$Q265,SAÍDAS!$H:$H,Base!U$40))</f>
        <v>0</v>
      </c>
      <c r="V265" s="161">
        <f ca="1">IF(V$39&gt;=$AD$39,0,SUMIFS(SAÍDAS!$D:$D,SAÍDAS!$B:$B,Base!$Q265,SAÍDAS!$H:$H,Base!V$40))</f>
        <v>0</v>
      </c>
      <c r="W265" s="161">
        <f ca="1">IF(W$39&gt;=$AD$39,0,SUMIFS(SAÍDAS!$D:$D,SAÍDAS!$B:$B,Base!$Q265,SAÍDAS!$H:$H,Base!W$40))</f>
        <v>0</v>
      </c>
      <c r="X265" s="161">
        <f ca="1">IF(X$39&gt;=$AD$39,0,SUMIFS(SAÍDAS!$D:$D,SAÍDAS!$B:$B,Base!$Q265,SAÍDAS!$H:$H,Base!X$40))</f>
        <v>0</v>
      </c>
      <c r="Y265" s="161">
        <f ca="1">IF(Y$39&gt;=$AD$39,0,SUMIFS(SAÍDAS!$D:$D,SAÍDAS!$B:$B,Base!$Q265,SAÍDAS!$H:$H,Base!Y$40))</f>
        <v>0</v>
      </c>
      <c r="Z265" s="161">
        <f ca="1">IF(Z$39&gt;=$AD$39,0,SUMIFS(SAÍDAS!$D:$D,SAÍDAS!$B:$B,Base!$Q265,SAÍDAS!$H:$H,Base!Z$40))</f>
        <v>0</v>
      </c>
      <c r="AA265" s="161">
        <f ca="1">IF(AA$39&gt;=$AD$39,0,SUMIFS(SAÍDAS!$D:$D,SAÍDAS!$B:$B,Base!$Q265,SAÍDAS!$H:$H,Base!AA$40))</f>
        <v>0</v>
      </c>
      <c r="AB265" s="161">
        <f ca="1">IF(AB$39&gt;=$AD$39,0,SUMIFS(SAÍDAS!$D:$D,SAÍDAS!$B:$B,Base!$Q265,SAÍDAS!$H:$H,Base!AB$40))</f>
        <v>0</v>
      </c>
      <c r="AC265" s="161">
        <f ca="1">IF(AC$39&gt;=$AD$39,0,SUMIFS(SAÍDAS!$D:$D,SAÍDAS!$B:$B,Base!$Q265,SAÍDAS!$H:$H,Base!AC$40))</f>
        <v>0</v>
      </c>
      <c r="AD265" s="160">
        <f t="shared" ca="1" si="11"/>
        <v>0</v>
      </c>
    </row>
    <row r="266" spans="1:30" x14ac:dyDescent="0.25">
      <c r="A266" s="160">
        <f>CADASTRO!A230</f>
        <v>0</v>
      </c>
      <c r="B266" s="160">
        <f>CADASTRO!B230</f>
        <v>0</v>
      </c>
      <c r="C266" s="161">
        <f>CADASTRO!D230</f>
        <v>0</v>
      </c>
      <c r="D266" s="161">
        <f>C266+SUMIFS(ENTRADAS!$D:$D,ENTRADAS!$B:$B,$B266,ENTRADAS!$I:$I,C$40)-SUMIFS(SAÍDAS!$D:$D,SAÍDAS!$B:$B,$B266,SAÍDAS!$H:$H,C$40)+SUMIFS(AJUSTE!$D:$D,AJUSTE!$B:$B,$B266,AJUSTE!$H:$H,C$40)</f>
        <v>0</v>
      </c>
      <c r="E266" s="161">
        <f>D266+SUMIFS(ENTRADAS!$D:$D,ENTRADAS!$B:$B,$B266,ENTRADAS!$I:$I,D$40)-SUMIFS(SAÍDAS!$D:$D,SAÍDAS!$B:$B,$B266,SAÍDAS!$H:$H,D$40)+SUMIFS(AJUSTE!$D:$D,AJUSTE!$B:$B,$B266,AJUSTE!$H:$H,D$40)</f>
        <v>0</v>
      </c>
      <c r="F266" s="161">
        <f>E266+SUMIFS(ENTRADAS!$D:$D,ENTRADAS!$B:$B,$B266,ENTRADAS!$I:$I,E$40)-SUMIFS(SAÍDAS!$D:$D,SAÍDAS!$B:$B,$B266,SAÍDAS!$H:$H,E$40)+SUMIFS(AJUSTE!$D:$D,AJUSTE!$B:$B,$B266,AJUSTE!$H:$H,E$40)</f>
        <v>0</v>
      </c>
      <c r="G266" s="161">
        <f>F266+SUMIFS(ENTRADAS!$D:$D,ENTRADAS!$B:$B,$B266,ENTRADAS!$I:$I,F$40)-SUMIFS(SAÍDAS!$D:$D,SAÍDAS!$B:$B,$B266,SAÍDAS!$H:$H,F$40)+SUMIFS(AJUSTE!$D:$D,AJUSTE!$B:$B,$B266,AJUSTE!$H:$H,F$40)</f>
        <v>0</v>
      </c>
      <c r="H266" s="161">
        <f>G266+SUMIFS(ENTRADAS!$D:$D,ENTRADAS!$B:$B,$B266,ENTRADAS!$I:$I,G$40)-SUMIFS(SAÍDAS!$D:$D,SAÍDAS!$B:$B,$B266,SAÍDAS!$H:$H,G$40)+SUMIFS(AJUSTE!$D:$D,AJUSTE!$B:$B,$B266,AJUSTE!$H:$H,G$40)</f>
        <v>0</v>
      </c>
      <c r="I266" s="161">
        <f>H266+SUMIFS(ENTRADAS!$D:$D,ENTRADAS!$B:$B,$B266,ENTRADAS!$I:$I,H$40)-SUMIFS(SAÍDAS!$D:$D,SAÍDAS!$B:$B,$B266,SAÍDAS!$H:$H,H$40)+SUMIFS(AJUSTE!$D:$D,AJUSTE!$B:$B,$B266,AJUSTE!$H:$H,H$40)</f>
        <v>0</v>
      </c>
      <c r="J266" s="161">
        <f>I266+SUMIFS(ENTRADAS!$D:$D,ENTRADAS!$B:$B,$B266,ENTRADAS!$I:$I,I$40)-SUMIFS(SAÍDAS!$D:$D,SAÍDAS!$B:$B,$B266,SAÍDAS!$H:$H,I$40)+SUMIFS(AJUSTE!$D:$D,AJUSTE!$B:$B,$B266,AJUSTE!$H:$H,I$40)</f>
        <v>0</v>
      </c>
      <c r="K266" s="161">
        <f>J266+SUMIFS(ENTRADAS!$D:$D,ENTRADAS!$B:$B,$B266,ENTRADAS!$I:$I,J$40)-SUMIFS(SAÍDAS!$D:$D,SAÍDAS!$B:$B,$B266,SAÍDAS!$H:$H,J$40)+SUMIFS(AJUSTE!$D:$D,AJUSTE!$B:$B,$B266,AJUSTE!$H:$H,J$40)</f>
        <v>0</v>
      </c>
      <c r="L266" s="161">
        <f>K266+SUMIFS(ENTRADAS!$D:$D,ENTRADAS!$B:$B,$B266,ENTRADAS!$I:$I,K$40)-SUMIFS(SAÍDAS!$D:$D,SAÍDAS!$B:$B,$B266,SAÍDAS!$H:$H,K$40)+SUMIFS(AJUSTE!$D:$D,AJUSTE!$B:$B,$B266,AJUSTE!$H:$H,K$40)</f>
        <v>0</v>
      </c>
      <c r="M266" s="161">
        <f>L266+SUMIFS(ENTRADAS!$D:$D,ENTRADAS!$B:$B,$B266,ENTRADAS!$I:$I,L$40)-SUMIFS(SAÍDAS!$D:$D,SAÍDAS!$B:$B,$B266,SAÍDAS!$H:$H,L$40)+SUMIFS(AJUSTE!$D:$D,AJUSTE!$B:$B,$B266,AJUSTE!$H:$H,L$40)</f>
        <v>0</v>
      </c>
      <c r="N266" s="161">
        <f>M266+SUMIFS(ENTRADAS!$D:$D,ENTRADAS!$B:$B,$B266,ENTRADAS!$I:$I,M$40)-SUMIFS(SAÍDAS!$D:$D,SAÍDAS!$B:$B,$B266,SAÍDAS!$H:$H,M$40)+SUMIFS(AJUSTE!$D:$D,AJUSTE!$B:$B,$B266,AJUSTE!$H:$H,M$40)</f>
        <v>0</v>
      </c>
      <c r="P266" s="160">
        <f>CADASTRO!A230</f>
        <v>0</v>
      </c>
      <c r="Q266" s="160">
        <f>CADASTRO!B230</f>
        <v>0</v>
      </c>
      <c r="R266" s="161">
        <f ca="1">IF(R$39&gt;=$AD$39,0,SUMIFS(SAÍDAS!$D:$D,SAÍDAS!$B:$B,Base!$Q266,SAÍDAS!$H:$H,Base!R$40))</f>
        <v>0</v>
      </c>
      <c r="S266" s="161">
        <f ca="1">IF(S$39&gt;=$AD$39,0,SUMIFS(SAÍDAS!$D:$D,SAÍDAS!$B:$B,Base!$Q266,SAÍDAS!$H:$H,Base!S$40))</f>
        <v>0</v>
      </c>
      <c r="T266" s="161">
        <f ca="1">IF(T$39&gt;=$AD$39,0,SUMIFS(SAÍDAS!$D:$D,SAÍDAS!$B:$B,Base!$Q266,SAÍDAS!$H:$H,Base!T$40))</f>
        <v>0</v>
      </c>
      <c r="U266" s="161">
        <f ca="1">IF(U$39&gt;=$AD$39,0,SUMIFS(SAÍDAS!$D:$D,SAÍDAS!$B:$B,Base!$Q266,SAÍDAS!$H:$H,Base!U$40))</f>
        <v>0</v>
      </c>
      <c r="V266" s="161">
        <f ca="1">IF(V$39&gt;=$AD$39,0,SUMIFS(SAÍDAS!$D:$D,SAÍDAS!$B:$B,Base!$Q266,SAÍDAS!$H:$H,Base!V$40))</f>
        <v>0</v>
      </c>
      <c r="W266" s="161">
        <f ca="1">IF(W$39&gt;=$AD$39,0,SUMIFS(SAÍDAS!$D:$D,SAÍDAS!$B:$B,Base!$Q266,SAÍDAS!$H:$H,Base!W$40))</f>
        <v>0</v>
      </c>
      <c r="X266" s="161">
        <f ca="1">IF(X$39&gt;=$AD$39,0,SUMIFS(SAÍDAS!$D:$D,SAÍDAS!$B:$B,Base!$Q266,SAÍDAS!$H:$H,Base!X$40))</f>
        <v>0</v>
      </c>
      <c r="Y266" s="161">
        <f ca="1">IF(Y$39&gt;=$AD$39,0,SUMIFS(SAÍDAS!$D:$D,SAÍDAS!$B:$B,Base!$Q266,SAÍDAS!$H:$H,Base!Y$40))</f>
        <v>0</v>
      </c>
      <c r="Z266" s="161">
        <f ca="1">IF(Z$39&gt;=$AD$39,0,SUMIFS(SAÍDAS!$D:$D,SAÍDAS!$B:$B,Base!$Q266,SAÍDAS!$H:$H,Base!Z$40))</f>
        <v>0</v>
      </c>
      <c r="AA266" s="161">
        <f ca="1">IF(AA$39&gt;=$AD$39,0,SUMIFS(SAÍDAS!$D:$D,SAÍDAS!$B:$B,Base!$Q266,SAÍDAS!$H:$H,Base!AA$40))</f>
        <v>0</v>
      </c>
      <c r="AB266" s="161">
        <f ca="1">IF(AB$39&gt;=$AD$39,0,SUMIFS(SAÍDAS!$D:$D,SAÍDAS!$B:$B,Base!$Q266,SAÍDAS!$H:$H,Base!AB$40))</f>
        <v>0</v>
      </c>
      <c r="AC266" s="161">
        <f ca="1">IF(AC$39&gt;=$AD$39,0,SUMIFS(SAÍDAS!$D:$D,SAÍDAS!$B:$B,Base!$Q266,SAÍDAS!$H:$H,Base!AC$40))</f>
        <v>0</v>
      </c>
      <c r="AD266" s="160">
        <f t="shared" ca="1" si="11"/>
        <v>0</v>
      </c>
    </row>
    <row r="267" spans="1:30" x14ac:dyDescent="0.25">
      <c r="A267" s="160">
        <f>CADASTRO!A231</f>
        <v>0</v>
      </c>
      <c r="B267" s="160">
        <f>CADASTRO!B231</f>
        <v>0</v>
      </c>
      <c r="C267" s="161">
        <f>CADASTRO!D231</f>
        <v>0</v>
      </c>
      <c r="D267" s="161">
        <f>C267+SUMIFS(ENTRADAS!$D:$D,ENTRADAS!$B:$B,$B267,ENTRADAS!$I:$I,C$40)-SUMIFS(SAÍDAS!$D:$D,SAÍDAS!$B:$B,$B267,SAÍDAS!$H:$H,C$40)+SUMIFS(AJUSTE!$D:$D,AJUSTE!$B:$B,$B267,AJUSTE!$H:$H,C$40)</f>
        <v>0</v>
      </c>
      <c r="E267" s="161">
        <f>D267+SUMIFS(ENTRADAS!$D:$D,ENTRADAS!$B:$B,$B267,ENTRADAS!$I:$I,D$40)-SUMIFS(SAÍDAS!$D:$D,SAÍDAS!$B:$B,$B267,SAÍDAS!$H:$H,D$40)+SUMIFS(AJUSTE!$D:$D,AJUSTE!$B:$B,$B267,AJUSTE!$H:$H,D$40)</f>
        <v>0</v>
      </c>
      <c r="F267" s="161">
        <f>E267+SUMIFS(ENTRADAS!$D:$D,ENTRADAS!$B:$B,$B267,ENTRADAS!$I:$I,E$40)-SUMIFS(SAÍDAS!$D:$D,SAÍDAS!$B:$B,$B267,SAÍDAS!$H:$H,E$40)+SUMIFS(AJUSTE!$D:$D,AJUSTE!$B:$B,$B267,AJUSTE!$H:$H,E$40)</f>
        <v>0</v>
      </c>
      <c r="G267" s="161">
        <f>F267+SUMIFS(ENTRADAS!$D:$D,ENTRADAS!$B:$B,$B267,ENTRADAS!$I:$I,F$40)-SUMIFS(SAÍDAS!$D:$D,SAÍDAS!$B:$B,$B267,SAÍDAS!$H:$H,F$40)+SUMIFS(AJUSTE!$D:$D,AJUSTE!$B:$B,$B267,AJUSTE!$H:$H,F$40)</f>
        <v>0</v>
      </c>
      <c r="H267" s="161">
        <f>G267+SUMIFS(ENTRADAS!$D:$D,ENTRADAS!$B:$B,$B267,ENTRADAS!$I:$I,G$40)-SUMIFS(SAÍDAS!$D:$D,SAÍDAS!$B:$B,$B267,SAÍDAS!$H:$H,G$40)+SUMIFS(AJUSTE!$D:$D,AJUSTE!$B:$B,$B267,AJUSTE!$H:$H,G$40)</f>
        <v>0</v>
      </c>
      <c r="I267" s="161">
        <f>H267+SUMIFS(ENTRADAS!$D:$D,ENTRADAS!$B:$B,$B267,ENTRADAS!$I:$I,H$40)-SUMIFS(SAÍDAS!$D:$D,SAÍDAS!$B:$B,$B267,SAÍDAS!$H:$H,H$40)+SUMIFS(AJUSTE!$D:$D,AJUSTE!$B:$B,$B267,AJUSTE!$H:$H,H$40)</f>
        <v>0</v>
      </c>
      <c r="J267" s="161">
        <f>I267+SUMIFS(ENTRADAS!$D:$D,ENTRADAS!$B:$B,$B267,ENTRADAS!$I:$I,I$40)-SUMIFS(SAÍDAS!$D:$D,SAÍDAS!$B:$B,$B267,SAÍDAS!$H:$H,I$40)+SUMIFS(AJUSTE!$D:$D,AJUSTE!$B:$B,$B267,AJUSTE!$H:$H,I$40)</f>
        <v>0</v>
      </c>
      <c r="K267" s="161">
        <f>J267+SUMIFS(ENTRADAS!$D:$D,ENTRADAS!$B:$B,$B267,ENTRADAS!$I:$I,J$40)-SUMIFS(SAÍDAS!$D:$D,SAÍDAS!$B:$B,$B267,SAÍDAS!$H:$H,J$40)+SUMIFS(AJUSTE!$D:$D,AJUSTE!$B:$B,$B267,AJUSTE!$H:$H,J$40)</f>
        <v>0</v>
      </c>
      <c r="L267" s="161">
        <f>K267+SUMIFS(ENTRADAS!$D:$D,ENTRADAS!$B:$B,$B267,ENTRADAS!$I:$I,K$40)-SUMIFS(SAÍDAS!$D:$D,SAÍDAS!$B:$B,$B267,SAÍDAS!$H:$H,K$40)+SUMIFS(AJUSTE!$D:$D,AJUSTE!$B:$B,$B267,AJUSTE!$H:$H,K$40)</f>
        <v>0</v>
      </c>
      <c r="M267" s="161">
        <f>L267+SUMIFS(ENTRADAS!$D:$D,ENTRADAS!$B:$B,$B267,ENTRADAS!$I:$I,L$40)-SUMIFS(SAÍDAS!$D:$D,SAÍDAS!$B:$B,$B267,SAÍDAS!$H:$H,L$40)+SUMIFS(AJUSTE!$D:$D,AJUSTE!$B:$B,$B267,AJUSTE!$H:$H,L$40)</f>
        <v>0</v>
      </c>
      <c r="N267" s="161">
        <f>M267+SUMIFS(ENTRADAS!$D:$D,ENTRADAS!$B:$B,$B267,ENTRADAS!$I:$I,M$40)-SUMIFS(SAÍDAS!$D:$D,SAÍDAS!$B:$B,$B267,SAÍDAS!$H:$H,M$40)+SUMIFS(AJUSTE!$D:$D,AJUSTE!$B:$B,$B267,AJUSTE!$H:$H,M$40)</f>
        <v>0</v>
      </c>
      <c r="P267" s="160">
        <f>CADASTRO!A231</f>
        <v>0</v>
      </c>
      <c r="Q267" s="160">
        <f>CADASTRO!B231</f>
        <v>0</v>
      </c>
      <c r="R267" s="161">
        <f ca="1">IF(R$39&gt;=$AD$39,0,SUMIFS(SAÍDAS!$D:$D,SAÍDAS!$B:$B,Base!$Q267,SAÍDAS!$H:$H,Base!R$40))</f>
        <v>0</v>
      </c>
      <c r="S267" s="161">
        <f ca="1">IF(S$39&gt;=$AD$39,0,SUMIFS(SAÍDAS!$D:$D,SAÍDAS!$B:$B,Base!$Q267,SAÍDAS!$H:$H,Base!S$40))</f>
        <v>0</v>
      </c>
      <c r="T267" s="161">
        <f ca="1">IF(T$39&gt;=$AD$39,0,SUMIFS(SAÍDAS!$D:$D,SAÍDAS!$B:$B,Base!$Q267,SAÍDAS!$H:$H,Base!T$40))</f>
        <v>0</v>
      </c>
      <c r="U267" s="161">
        <f ca="1">IF(U$39&gt;=$AD$39,0,SUMIFS(SAÍDAS!$D:$D,SAÍDAS!$B:$B,Base!$Q267,SAÍDAS!$H:$H,Base!U$40))</f>
        <v>0</v>
      </c>
      <c r="V267" s="161">
        <f ca="1">IF(V$39&gt;=$AD$39,0,SUMIFS(SAÍDAS!$D:$D,SAÍDAS!$B:$B,Base!$Q267,SAÍDAS!$H:$H,Base!V$40))</f>
        <v>0</v>
      </c>
      <c r="W267" s="161">
        <f ca="1">IF(W$39&gt;=$AD$39,0,SUMIFS(SAÍDAS!$D:$D,SAÍDAS!$B:$B,Base!$Q267,SAÍDAS!$H:$H,Base!W$40))</f>
        <v>0</v>
      </c>
      <c r="X267" s="161">
        <f ca="1">IF(X$39&gt;=$AD$39,0,SUMIFS(SAÍDAS!$D:$D,SAÍDAS!$B:$B,Base!$Q267,SAÍDAS!$H:$H,Base!X$40))</f>
        <v>0</v>
      </c>
      <c r="Y267" s="161">
        <f ca="1">IF(Y$39&gt;=$AD$39,0,SUMIFS(SAÍDAS!$D:$D,SAÍDAS!$B:$B,Base!$Q267,SAÍDAS!$H:$H,Base!Y$40))</f>
        <v>0</v>
      </c>
      <c r="Z267" s="161">
        <f ca="1">IF(Z$39&gt;=$AD$39,0,SUMIFS(SAÍDAS!$D:$D,SAÍDAS!$B:$B,Base!$Q267,SAÍDAS!$H:$H,Base!Z$40))</f>
        <v>0</v>
      </c>
      <c r="AA267" s="161">
        <f ca="1">IF(AA$39&gt;=$AD$39,0,SUMIFS(SAÍDAS!$D:$D,SAÍDAS!$B:$B,Base!$Q267,SAÍDAS!$H:$H,Base!AA$40))</f>
        <v>0</v>
      </c>
      <c r="AB267" s="161">
        <f ca="1">IF(AB$39&gt;=$AD$39,0,SUMIFS(SAÍDAS!$D:$D,SAÍDAS!$B:$B,Base!$Q267,SAÍDAS!$H:$H,Base!AB$40))</f>
        <v>0</v>
      </c>
      <c r="AC267" s="161">
        <f ca="1">IF(AC$39&gt;=$AD$39,0,SUMIFS(SAÍDAS!$D:$D,SAÍDAS!$B:$B,Base!$Q267,SAÍDAS!$H:$H,Base!AC$40))</f>
        <v>0</v>
      </c>
      <c r="AD267" s="160">
        <f t="shared" ca="1" si="11"/>
        <v>0</v>
      </c>
    </row>
    <row r="268" spans="1:30" x14ac:dyDescent="0.25">
      <c r="A268" s="160">
        <f>CADASTRO!A232</f>
        <v>0</v>
      </c>
      <c r="B268" s="160">
        <f>CADASTRO!B232</f>
        <v>0</v>
      </c>
      <c r="C268" s="161">
        <f>CADASTRO!D232</f>
        <v>0</v>
      </c>
      <c r="D268" s="161">
        <f>C268+SUMIFS(ENTRADAS!$D:$D,ENTRADAS!$B:$B,$B268,ENTRADAS!$I:$I,C$40)-SUMIFS(SAÍDAS!$D:$D,SAÍDAS!$B:$B,$B268,SAÍDAS!$H:$H,C$40)+SUMIFS(AJUSTE!$D:$D,AJUSTE!$B:$B,$B268,AJUSTE!$H:$H,C$40)</f>
        <v>0</v>
      </c>
      <c r="E268" s="161">
        <f>D268+SUMIFS(ENTRADAS!$D:$D,ENTRADAS!$B:$B,$B268,ENTRADAS!$I:$I,D$40)-SUMIFS(SAÍDAS!$D:$D,SAÍDAS!$B:$B,$B268,SAÍDAS!$H:$H,D$40)+SUMIFS(AJUSTE!$D:$D,AJUSTE!$B:$B,$B268,AJUSTE!$H:$H,D$40)</f>
        <v>0</v>
      </c>
      <c r="F268" s="161">
        <f>E268+SUMIFS(ENTRADAS!$D:$D,ENTRADAS!$B:$B,$B268,ENTRADAS!$I:$I,E$40)-SUMIFS(SAÍDAS!$D:$D,SAÍDAS!$B:$B,$B268,SAÍDAS!$H:$H,E$40)+SUMIFS(AJUSTE!$D:$D,AJUSTE!$B:$B,$B268,AJUSTE!$H:$H,E$40)</f>
        <v>0</v>
      </c>
      <c r="G268" s="161">
        <f>F268+SUMIFS(ENTRADAS!$D:$D,ENTRADAS!$B:$B,$B268,ENTRADAS!$I:$I,F$40)-SUMIFS(SAÍDAS!$D:$D,SAÍDAS!$B:$B,$B268,SAÍDAS!$H:$H,F$40)+SUMIFS(AJUSTE!$D:$D,AJUSTE!$B:$B,$B268,AJUSTE!$H:$H,F$40)</f>
        <v>0</v>
      </c>
      <c r="H268" s="161">
        <f>G268+SUMIFS(ENTRADAS!$D:$D,ENTRADAS!$B:$B,$B268,ENTRADAS!$I:$I,G$40)-SUMIFS(SAÍDAS!$D:$D,SAÍDAS!$B:$B,$B268,SAÍDAS!$H:$H,G$40)+SUMIFS(AJUSTE!$D:$D,AJUSTE!$B:$B,$B268,AJUSTE!$H:$H,G$40)</f>
        <v>0</v>
      </c>
      <c r="I268" s="161">
        <f>H268+SUMIFS(ENTRADAS!$D:$D,ENTRADAS!$B:$B,$B268,ENTRADAS!$I:$I,H$40)-SUMIFS(SAÍDAS!$D:$D,SAÍDAS!$B:$B,$B268,SAÍDAS!$H:$H,H$40)+SUMIFS(AJUSTE!$D:$D,AJUSTE!$B:$B,$B268,AJUSTE!$H:$H,H$40)</f>
        <v>0</v>
      </c>
      <c r="J268" s="161">
        <f>I268+SUMIFS(ENTRADAS!$D:$D,ENTRADAS!$B:$B,$B268,ENTRADAS!$I:$I,I$40)-SUMIFS(SAÍDAS!$D:$D,SAÍDAS!$B:$B,$B268,SAÍDAS!$H:$H,I$40)+SUMIFS(AJUSTE!$D:$D,AJUSTE!$B:$B,$B268,AJUSTE!$H:$H,I$40)</f>
        <v>0</v>
      </c>
      <c r="K268" s="161">
        <f>J268+SUMIFS(ENTRADAS!$D:$D,ENTRADAS!$B:$B,$B268,ENTRADAS!$I:$I,J$40)-SUMIFS(SAÍDAS!$D:$D,SAÍDAS!$B:$B,$B268,SAÍDAS!$H:$H,J$40)+SUMIFS(AJUSTE!$D:$D,AJUSTE!$B:$B,$B268,AJUSTE!$H:$H,J$40)</f>
        <v>0</v>
      </c>
      <c r="L268" s="161">
        <f>K268+SUMIFS(ENTRADAS!$D:$D,ENTRADAS!$B:$B,$B268,ENTRADAS!$I:$I,K$40)-SUMIFS(SAÍDAS!$D:$D,SAÍDAS!$B:$B,$B268,SAÍDAS!$H:$H,K$40)+SUMIFS(AJUSTE!$D:$D,AJUSTE!$B:$B,$B268,AJUSTE!$H:$H,K$40)</f>
        <v>0</v>
      </c>
      <c r="M268" s="161">
        <f>L268+SUMIFS(ENTRADAS!$D:$D,ENTRADAS!$B:$B,$B268,ENTRADAS!$I:$I,L$40)-SUMIFS(SAÍDAS!$D:$D,SAÍDAS!$B:$B,$B268,SAÍDAS!$H:$H,L$40)+SUMIFS(AJUSTE!$D:$D,AJUSTE!$B:$B,$B268,AJUSTE!$H:$H,L$40)</f>
        <v>0</v>
      </c>
      <c r="N268" s="161">
        <f>M268+SUMIFS(ENTRADAS!$D:$D,ENTRADAS!$B:$B,$B268,ENTRADAS!$I:$I,M$40)-SUMIFS(SAÍDAS!$D:$D,SAÍDAS!$B:$B,$B268,SAÍDAS!$H:$H,M$40)+SUMIFS(AJUSTE!$D:$D,AJUSTE!$B:$B,$B268,AJUSTE!$H:$H,M$40)</f>
        <v>0</v>
      </c>
      <c r="P268" s="160">
        <f>CADASTRO!A232</f>
        <v>0</v>
      </c>
      <c r="Q268" s="160">
        <f>CADASTRO!B232</f>
        <v>0</v>
      </c>
      <c r="R268" s="161">
        <f ca="1">IF(R$39&gt;=$AD$39,0,SUMIFS(SAÍDAS!$D:$D,SAÍDAS!$B:$B,Base!$Q268,SAÍDAS!$H:$H,Base!R$40))</f>
        <v>0</v>
      </c>
      <c r="S268" s="161">
        <f ca="1">IF(S$39&gt;=$AD$39,0,SUMIFS(SAÍDAS!$D:$D,SAÍDAS!$B:$B,Base!$Q268,SAÍDAS!$H:$H,Base!S$40))</f>
        <v>0</v>
      </c>
      <c r="T268" s="161">
        <f ca="1">IF(T$39&gt;=$AD$39,0,SUMIFS(SAÍDAS!$D:$D,SAÍDAS!$B:$B,Base!$Q268,SAÍDAS!$H:$H,Base!T$40))</f>
        <v>0</v>
      </c>
      <c r="U268" s="161">
        <f ca="1">IF(U$39&gt;=$AD$39,0,SUMIFS(SAÍDAS!$D:$D,SAÍDAS!$B:$B,Base!$Q268,SAÍDAS!$H:$H,Base!U$40))</f>
        <v>0</v>
      </c>
      <c r="V268" s="161">
        <f ca="1">IF(V$39&gt;=$AD$39,0,SUMIFS(SAÍDAS!$D:$D,SAÍDAS!$B:$B,Base!$Q268,SAÍDAS!$H:$H,Base!V$40))</f>
        <v>0</v>
      </c>
      <c r="W268" s="161">
        <f ca="1">IF(W$39&gt;=$AD$39,0,SUMIFS(SAÍDAS!$D:$D,SAÍDAS!$B:$B,Base!$Q268,SAÍDAS!$H:$H,Base!W$40))</f>
        <v>0</v>
      </c>
      <c r="X268" s="161">
        <f ca="1">IF(X$39&gt;=$AD$39,0,SUMIFS(SAÍDAS!$D:$D,SAÍDAS!$B:$B,Base!$Q268,SAÍDAS!$H:$H,Base!X$40))</f>
        <v>0</v>
      </c>
      <c r="Y268" s="161">
        <f ca="1">IF(Y$39&gt;=$AD$39,0,SUMIFS(SAÍDAS!$D:$D,SAÍDAS!$B:$B,Base!$Q268,SAÍDAS!$H:$H,Base!Y$40))</f>
        <v>0</v>
      </c>
      <c r="Z268" s="161">
        <f ca="1">IF(Z$39&gt;=$AD$39,0,SUMIFS(SAÍDAS!$D:$D,SAÍDAS!$B:$B,Base!$Q268,SAÍDAS!$H:$H,Base!Z$40))</f>
        <v>0</v>
      </c>
      <c r="AA268" s="161">
        <f ca="1">IF(AA$39&gt;=$AD$39,0,SUMIFS(SAÍDAS!$D:$D,SAÍDAS!$B:$B,Base!$Q268,SAÍDAS!$H:$H,Base!AA$40))</f>
        <v>0</v>
      </c>
      <c r="AB268" s="161">
        <f ca="1">IF(AB$39&gt;=$AD$39,0,SUMIFS(SAÍDAS!$D:$D,SAÍDAS!$B:$B,Base!$Q268,SAÍDAS!$H:$H,Base!AB$40))</f>
        <v>0</v>
      </c>
      <c r="AC268" s="161">
        <f ca="1">IF(AC$39&gt;=$AD$39,0,SUMIFS(SAÍDAS!$D:$D,SAÍDAS!$B:$B,Base!$Q268,SAÍDAS!$H:$H,Base!AC$40))</f>
        <v>0</v>
      </c>
      <c r="AD268" s="160">
        <f t="shared" ca="1" si="11"/>
        <v>0</v>
      </c>
    </row>
    <row r="269" spans="1:30" x14ac:dyDescent="0.25">
      <c r="A269" s="160">
        <f>CADASTRO!A233</f>
        <v>0</v>
      </c>
      <c r="B269" s="160">
        <f>CADASTRO!B233</f>
        <v>0</v>
      </c>
      <c r="C269" s="161">
        <f>CADASTRO!D233</f>
        <v>0</v>
      </c>
      <c r="D269" s="161">
        <f>C269+SUMIFS(ENTRADAS!$D:$D,ENTRADAS!$B:$B,$B269,ENTRADAS!$I:$I,C$40)-SUMIFS(SAÍDAS!$D:$D,SAÍDAS!$B:$B,$B269,SAÍDAS!$H:$H,C$40)+SUMIFS(AJUSTE!$D:$D,AJUSTE!$B:$B,$B269,AJUSTE!$H:$H,C$40)</f>
        <v>0</v>
      </c>
      <c r="E269" s="161">
        <f>D269+SUMIFS(ENTRADAS!$D:$D,ENTRADAS!$B:$B,$B269,ENTRADAS!$I:$I,D$40)-SUMIFS(SAÍDAS!$D:$D,SAÍDAS!$B:$B,$B269,SAÍDAS!$H:$H,D$40)+SUMIFS(AJUSTE!$D:$D,AJUSTE!$B:$B,$B269,AJUSTE!$H:$H,D$40)</f>
        <v>0</v>
      </c>
      <c r="F269" s="161">
        <f>E269+SUMIFS(ENTRADAS!$D:$D,ENTRADAS!$B:$B,$B269,ENTRADAS!$I:$I,E$40)-SUMIFS(SAÍDAS!$D:$D,SAÍDAS!$B:$B,$B269,SAÍDAS!$H:$H,E$40)+SUMIFS(AJUSTE!$D:$D,AJUSTE!$B:$B,$B269,AJUSTE!$H:$H,E$40)</f>
        <v>0</v>
      </c>
      <c r="G269" s="161">
        <f>F269+SUMIFS(ENTRADAS!$D:$D,ENTRADAS!$B:$B,$B269,ENTRADAS!$I:$I,F$40)-SUMIFS(SAÍDAS!$D:$D,SAÍDAS!$B:$B,$B269,SAÍDAS!$H:$H,F$40)+SUMIFS(AJUSTE!$D:$D,AJUSTE!$B:$B,$B269,AJUSTE!$H:$H,F$40)</f>
        <v>0</v>
      </c>
      <c r="H269" s="161">
        <f>G269+SUMIFS(ENTRADAS!$D:$D,ENTRADAS!$B:$B,$B269,ENTRADAS!$I:$I,G$40)-SUMIFS(SAÍDAS!$D:$D,SAÍDAS!$B:$B,$B269,SAÍDAS!$H:$H,G$40)+SUMIFS(AJUSTE!$D:$D,AJUSTE!$B:$B,$B269,AJUSTE!$H:$H,G$40)</f>
        <v>0</v>
      </c>
      <c r="I269" s="161">
        <f>H269+SUMIFS(ENTRADAS!$D:$D,ENTRADAS!$B:$B,$B269,ENTRADAS!$I:$I,H$40)-SUMIFS(SAÍDAS!$D:$D,SAÍDAS!$B:$B,$B269,SAÍDAS!$H:$H,H$40)+SUMIFS(AJUSTE!$D:$D,AJUSTE!$B:$B,$B269,AJUSTE!$H:$H,H$40)</f>
        <v>0</v>
      </c>
      <c r="J269" s="161">
        <f>I269+SUMIFS(ENTRADAS!$D:$D,ENTRADAS!$B:$B,$B269,ENTRADAS!$I:$I,I$40)-SUMIFS(SAÍDAS!$D:$D,SAÍDAS!$B:$B,$B269,SAÍDAS!$H:$H,I$40)+SUMIFS(AJUSTE!$D:$D,AJUSTE!$B:$B,$B269,AJUSTE!$H:$H,I$40)</f>
        <v>0</v>
      </c>
      <c r="K269" s="161">
        <f>J269+SUMIFS(ENTRADAS!$D:$D,ENTRADAS!$B:$B,$B269,ENTRADAS!$I:$I,J$40)-SUMIFS(SAÍDAS!$D:$D,SAÍDAS!$B:$B,$B269,SAÍDAS!$H:$H,J$40)+SUMIFS(AJUSTE!$D:$D,AJUSTE!$B:$B,$B269,AJUSTE!$H:$H,J$40)</f>
        <v>0</v>
      </c>
      <c r="L269" s="161">
        <f>K269+SUMIFS(ENTRADAS!$D:$D,ENTRADAS!$B:$B,$B269,ENTRADAS!$I:$I,K$40)-SUMIFS(SAÍDAS!$D:$D,SAÍDAS!$B:$B,$B269,SAÍDAS!$H:$H,K$40)+SUMIFS(AJUSTE!$D:$D,AJUSTE!$B:$B,$B269,AJUSTE!$H:$H,K$40)</f>
        <v>0</v>
      </c>
      <c r="M269" s="161">
        <f>L269+SUMIFS(ENTRADAS!$D:$D,ENTRADAS!$B:$B,$B269,ENTRADAS!$I:$I,L$40)-SUMIFS(SAÍDAS!$D:$D,SAÍDAS!$B:$B,$B269,SAÍDAS!$H:$H,L$40)+SUMIFS(AJUSTE!$D:$D,AJUSTE!$B:$B,$B269,AJUSTE!$H:$H,L$40)</f>
        <v>0</v>
      </c>
      <c r="N269" s="161">
        <f>M269+SUMIFS(ENTRADAS!$D:$D,ENTRADAS!$B:$B,$B269,ENTRADAS!$I:$I,M$40)-SUMIFS(SAÍDAS!$D:$D,SAÍDAS!$B:$B,$B269,SAÍDAS!$H:$H,M$40)+SUMIFS(AJUSTE!$D:$D,AJUSTE!$B:$B,$B269,AJUSTE!$H:$H,M$40)</f>
        <v>0</v>
      </c>
      <c r="P269" s="160">
        <f>CADASTRO!A233</f>
        <v>0</v>
      </c>
      <c r="Q269" s="160">
        <f>CADASTRO!B233</f>
        <v>0</v>
      </c>
      <c r="R269" s="161">
        <f ca="1">IF(R$39&gt;=$AD$39,0,SUMIFS(SAÍDAS!$D:$D,SAÍDAS!$B:$B,Base!$Q269,SAÍDAS!$H:$H,Base!R$40))</f>
        <v>0</v>
      </c>
      <c r="S269" s="161">
        <f ca="1">IF(S$39&gt;=$AD$39,0,SUMIFS(SAÍDAS!$D:$D,SAÍDAS!$B:$B,Base!$Q269,SAÍDAS!$H:$H,Base!S$40))</f>
        <v>0</v>
      </c>
      <c r="T269" s="161">
        <f ca="1">IF(T$39&gt;=$AD$39,0,SUMIFS(SAÍDAS!$D:$D,SAÍDAS!$B:$B,Base!$Q269,SAÍDAS!$H:$H,Base!T$40))</f>
        <v>0</v>
      </c>
      <c r="U269" s="161">
        <f ca="1">IF(U$39&gt;=$AD$39,0,SUMIFS(SAÍDAS!$D:$D,SAÍDAS!$B:$B,Base!$Q269,SAÍDAS!$H:$H,Base!U$40))</f>
        <v>0</v>
      </c>
      <c r="V269" s="161">
        <f ca="1">IF(V$39&gt;=$AD$39,0,SUMIFS(SAÍDAS!$D:$D,SAÍDAS!$B:$B,Base!$Q269,SAÍDAS!$H:$H,Base!V$40))</f>
        <v>0</v>
      </c>
      <c r="W269" s="161">
        <f ca="1">IF(W$39&gt;=$AD$39,0,SUMIFS(SAÍDAS!$D:$D,SAÍDAS!$B:$B,Base!$Q269,SAÍDAS!$H:$H,Base!W$40))</f>
        <v>0</v>
      </c>
      <c r="X269" s="161">
        <f ca="1">IF(X$39&gt;=$AD$39,0,SUMIFS(SAÍDAS!$D:$D,SAÍDAS!$B:$B,Base!$Q269,SAÍDAS!$H:$H,Base!X$40))</f>
        <v>0</v>
      </c>
      <c r="Y269" s="161">
        <f ca="1">IF(Y$39&gt;=$AD$39,0,SUMIFS(SAÍDAS!$D:$D,SAÍDAS!$B:$B,Base!$Q269,SAÍDAS!$H:$H,Base!Y$40))</f>
        <v>0</v>
      </c>
      <c r="Z269" s="161">
        <f ca="1">IF(Z$39&gt;=$AD$39,0,SUMIFS(SAÍDAS!$D:$D,SAÍDAS!$B:$B,Base!$Q269,SAÍDAS!$H:$H,Base!Z$40))</f>
        <v>0</v>
      </c>
      <c r="AA269" s="161">
        <f ca="1">IF(AA$39&gt;=$AD$39,0,SUMIFS(SAÍDAS!$D:$D,SAÍDAS!$B:$B,Base!$Q269,SAÍDAS!$H:$H,Base!AA$40))</f>
        <v>0</v>
      </c>
      <c r="AB269" s="161">
        <f ca="1">IF(AB$39&gt;=$AD$39,0,SUMIFS(SAÍDAS!$D:$D,SAÍDAS!$B:$B,Base!$Q269,SAÍDAS!$H:$H,Base!AB$40))</f>
        <v>0</v>
      </c>
      <c r="AC269" s="161">
        <f ca="1">IF(AC$39&gt;=$AD$39,0,SUMIFS(SAÍDAS!$D:$D,SAÍDAS!$B:$B,Base!$Q269,SAÍDAS!$H:$H,Base!AC$40))</f>
        <v>0</v>
      </c>
      <c r="AD269" s="160">
        <f t="shared" ca="1" si="11"/>
        <v>0</v>
      </c>
    </row>
    <row r="270" spans="1:30" x14ac:dyDescent="0.25">
      <c r="A270" s="160">
        <f>CADASTRO!A234</f>
        <v>0</v>
      </c>
      <c r="B270" s="160">
        <f>CADASTRO!B234</f>
        <v>0</v>
      </c>
      <c r="C270" s="161">
        <f>CADASTRO!D234</f>
        <v>0</v>
      </c>
      <c r="D270" s="161">
        <f>C270+SUMIFS(ENTRADAS!$D:$D,ENTRADAS!$B:$B,$B270,ENTRADAS!$I:$I,C$40)-SUMIFS(SAÍDAS!$D:$D,SAÍDAS!$B:$B,$B270,SAÍDAS!$H:$H,C$40)+SUMIFS(AJUSTE!$D:$D,AJUSTE!$B:$B,$B270,AJUSTE!$H:$H,C$40)</f>
        <v>0</v>
      </c>
      <c r="E270" s="161">
        <f>D270+SUMIFS(ENTRADAS!$D:$D,ENTRADAS!$B:$B,$B270,ENTRADAS!$I:$I,D$40)-SUMIFS(SAÍDAS!$D:$D,SAÍDAS!$B:$B,$B270,SAÍDAS!$H:$H,D$40)+SUMIFS(AJUSTE!$D:$D,AJUSTE!$B:$B,$B270,AJUSTE!$H:$H,D$40)</f>
        <v>0</v>
      </c>
      <c r="F270" s="161">
        <f>E270+SUMIFS(ENTRADAS!$D:$D,ENTRADAS!$B:$B,$B270,ENTRADAS!$I:$I,E$40)-SUMIFS(SAÍDAS!$D:$D,SAÍDAS!$B:$B,$B270,SAÍDAS!$H:$H,E$40)+SUMIFS(AJUSTE!$D:$D,AJUSTE!$B:$B,$B270,AJUSTE!$H:$H,E$40)</f>
        <v>0</v>
      </c>
      <c r="G270" s="161">
        <f>F270+SUMIFS(ENTRADAS!$D:$D,ENTRADAS!$B:$B,$B270,ENTRADAS!$I:$I,F$40)-SUMIFS(SAÍDAS!$D:$D,SAÍDAS!$B:$B,$B270,SAÍDAS!$H:$H,F$40)+SUMIFS(AJUSTE!$D:$D,AJUSTE!$B:$B,$B270,AJUSTE!$H:$H,F$40)</f>
        <v>0</v>
      </c>
      <c r="H270" s="161">
        <f>G270+SUMIFS(ENTRADAS!$D:$D,ENTRADAS!$B:$B,$B270,ENTRADAS!$I:$I,G$40)-SUMIFS(SAÍDAS!$D:$D,SAÍDAS!$B:$B,$B270,SAÍDAS!$H:$H,G$40)+SUMIFS(AJUSTE!$D:$D,AJUSTE!$B:$B,$B270,AJUSTE!$H:$H,G$40)</f>
        <v>0</v>
      </c>
      <c r="I270" s="161">
        <f>H270+SUMIFS(ENTRADAS!$D:$D,ENTRADAS!$B:$B,$B270,ENTRADAS!$I:$I,H$40)-SUMIFS(SAÍDAS!$D:$D,SAÍDAS!$B:$B,$B270,SAÍDAS!$H:$H,H$40)+SUMIFS(AJUSTE!$D:$D,AJUSTE!$B:$B,$B270,AJUSTE!$H:$H,H$40)</f>
        <v>0</v>
      </c>
      <c r="J270" s="161">
        <f>I270+SUMIFS(ENTRADAS!$D:$D,ENTRADAS!$B:$B,$B270,ENTRADAS!$I:$I,I$40)-SUMIFS(SAÍDAS!$D:$D,SAÍDAS!$B:$B,$B270,SAÍDAS!$H:$H,I$40)+SUMIFS(AJUSTE!$D:$D,AJUSTE!$B:$B,$B270,AJUSTE!$H:$H,I$40)</f>
        <v>0</v>
      </c>
      <c r="K270" s="161">
        <f>J270+SUMIFS(ENTRADAS!$D:$D,ENTRADAS!$B:$B,$B270,ENTRADAS!$I:$I,J$40)-SUMIFS(SAÍDAS!$D:$D,SAÍDAS!$B:$B,$B270,SAÍDAS!$H:$H,J$40)+SUMIFS(AJUSTE!$D:$D,AJUSTE!$B:$B,$B270,AJUSTE!$H:$H,J$40)</f>
        <v>0</v>
      </c>
      <c r="L270" s="161">
        <f>K270+SUMIFS(ENTRADAS!$D:$D,ENTRADAS!$B:$B,$B270,ENTRADAS!$I:$I,K$40)-SUMIFS(SAÍDAS!$D:$D,SAÍDAS!$B:$B,$B270,SAÍDAS!$H:$H,K$40)+SUMIFS(AJUSTE!$D:$D,AJUSTE!$B:$B,$B270,AJUSTE!$H:$H,K$40)</f>
        <v>0</v>
      </c>
      <c r="M270" s="161">
        <f>L270+SUMIFS(ENTRADAS!$D:$D,ENTRADAS!$B:$B,$B270,ENTRADAS!$I:$I,L$40)-SUMIFS(SAÍDAS!$D:$D,SAÍDAS!$B:$B,$B270,SAÍDAS!$H:$H,L$40)+SUMIFS(AJUSTE!$D:$D,AJUSTE!$B:$B,$B270,AJUSTE!$H:$H,L$40)</f>
        <v>0</v>
      </c>
      <c r="N270" s="161">
        <f>M270+SUMIFS(ENTRADAS!$D:$D,ENTRADAS!$B:$B,$B270,ENTRADAS!$I:$I,M$40)-SUMIFS(SAÍDAS!$D:$D,SAÍDAS!$B:$B,$B270,SAÍDAS!$H:$H,M$40)+SUMIFS(AJUSTE!$D:$D,AJUSTE!$B:$B,$B270,AJUSTE!$H:$H,M$40)</f>
        <v>0</v>
      </c>
      <c r="P270" s="160">
        <f>CADASTRO!A234</f>
        <v>0</v>
      </c>
      <c r="Q270" s="160">
        <f>CADASTRO!B234</f>
        <v>0</v>
      </c>
      <c r="R270" s="161">
        <f ca="1">IF(R$39&gt;=$AD$39,0,SUMIFS(SAÍDAS!$D:$D,SAÍDAS!$B:$B,Base!$Q270,SAÍDAS!$H:$H,Base!R$40))</f>
        <v>0</v>
      </c>
      <c r="S270" s="161">
        <f ca="1">IF(S$39&gt;=$AD$39,0,SUMIFS(SAÍDAS!$D:$D,SAÍDAS!$B:$B,Base!$Q270,SAÍDAS!$H:$H,Base!S$40))</f>
        <v>0</v>
      </c>
      <c r="T270" s="161">
        <f ca="1">IF(T$39&gt;=$AD$39,0,SUMIFS(SAÍDAS!$D:$D,SAÍDAS!$B:$B,Base!$Q270,SAÍDAS!$H:$H,Base!T$40))</f>
        <v>0</v>
      </c>
      <c r="U270" s="161">
        <f ca="1">IF(U$39&gt;=$AD$39,0,SUMIFS(SAÍDAS!$D:$D,SAÍDAS!$B:$B,Base!$Q270,SAÍDAS!$H:$H,Base!U$40))</f>
        <v>0</v>
      </c>
      <c r="V270" s="161">
        <f ca="1">IF(V$39&gt;=$AD$39,0,SUMIFS(SAÍDAS!$D:$D,SAÍDAS!$B:$B,Base!$Q270,SAÍDAS!$H:$H,Base!V$40))</f>
        <v>0</v>
      </c>
      <c r="W270" s="161">
        <f ca="1">IF(W$39&gt;=$AD$39,0,SUMIFS(SAÍDAS!$D:$D,SAÍDAS!$B:$B,Base!$Q270,SAÍDAS!$H:$H,Base!W$40))</f>
        <v>0</v>
      </c>
      <c r="X270" s="161">
        <f ca="1">IF(X$39&gt;=$AD$39,0,SUMIFS(SAÍDAS!$D:$D,SAÍDAS!$B:$B,Base!$Q270,SAÍDAS!$H:$H,Base!X$40))</f>
        <v>0</v>
      </c>
      <c r="Y270" s="161">
        <f ca="1">IF(Y$39&gt;=$AD$39,0,SUMIFS(SAÍDAS!$D:$D,SAÍDAS!$B:$B,Base!$Q270,SAÍDAS!$H:$H,Base!Y$40))</f>
        <v>0</v>
      </c>
      <c r="Z270" s="161">
        <f ca="1">IF(Z$39&gt;=$AD$39,0,SUMIFS(SAÍDAS!$D:$D,SAÍDAS!$B:$B,Base!$Q270,SAÍDAS!$H:$H,Base!Z$40))</f>
        <v>0</v>
      </c>
      <c r="AA270" s="161">
        <f ca="1">IF(AA$39&gt;=$AD$39,0,SUMIFS(SAÍDAS!$D:$D,SAÍDAS!$B:$B,Base!$Q270,SAÍDAS!$H:$H,Base!AA$40))</f>
        <v>0</v>
      </c>
      <c r="AB270" s="161">
        <f ca="1">IF(AB$39&gt;=$AD$39,0,SUMIFS(SAÍDAS!$D:$D,SAÍDAS!$B:$B,Base!$Q270,SAÍDAS!$H:$H,Base!AB$40))</f>
        <v>0</v>
      </c>
      <c r="AC270" s="161">
        <f ca="1">IF(AC$39&gt;=$AD$39,0,SUMIFS(SAÍDAS!$D:$D,SAÍDAS!$B:$B,Base!$Q270,SAÍDAS!$H:$H,Base!AC$40))</f>
        <v>0</v>
      </c>
      <c r="AD270" s="160">
        <f t="shared" ca="1" si="11"/>
        <v>0</v>
      </c>
    </row>
    <row r="271" spans="1:30" x14ac:dyDescent="0.25">
      <c r="A271" s="160">
        <f>CADASTRO!A235</f>
        <v>0</v>
      </c>
      <c r="B271" s="160">
        <f>CADASTRO!B235</f>
        <v>0</v>
      </c>
      <c r="C271" s="161">
        <f>CADASTRO!D235</f>
        <v>0</v>
      </c>
      <c r="D271" s="161">
        <f>C271+SUMIFS(ENTRADAS!$D:$D,ENTRADAS!$B:$B,$B271,ENTRADAS!$I:$I,C$40)-SUMIFS(SAÍDAS!$D:$D,SAÍDAS!$B:$B,$B271,SAÍDAS!$H:$H,C$40)+SUMIFS(AJUSTE!$D:$D,AJUSTE!$B:$B,$B271,AJUSTE!$H:$H,C$40)</f>
        <v>0</v>
      </c>
      <c r="E271" s="161">
        <f>D271+SUMIFS(ENTRADAS!$D:$D,ENTRADAS!$B:$B,$B271,ENTRADAS!$I:$I,D$40)-SUMIFS(SAÍDAS!$D:$D,SAÍDAS!$B:$B,$B271,SAÍDAS!$H:$H,D$40)+SUMIFS(AJUSTE!$D:$D,AJUSTE!$B:$B,$B271,AJUSTE!$H:$H,D$40)</f>
        <v>0</v>
      </c>
      <c r="F271" s="161">
        <f>E271+SUMIFS(ENTRADAS!$D:$D,ENTRADAS!$B:$B,$B271,ENTRADAS!$I:$I,E$40)-SUMIFS(SAÍDAS!$D:$D,SAÍDAS!$B:$B,$B271,SAÍDAS!$H:$H,E$40)+SUMIFS(AJUSTE!$D:$D,AJUSTE!$B:$B,$B271,AJUSTE!$H:$H,E$40)</f>
        <v>0</v>
      </c>
      <c r="G271" s="161">
        <f>F271+SUMIFS(ENTRADAS!$D:$D,ENTRADAS!$B:$B,$B271,ENTRADAS!$I:$I,F$40)-SUMIFS(SAÍDAS!$D:$D,SAÍDAS!$B:$B,$B271,SAÍDAS!$H:$H,F$40)+SUMIFS(AJUSTE!$D:$D,AJUSTE!$B:$B,$B271,AJUSTE!$H:$H,F$40)</f>
        <v>0</v>
      </c>
      <c r="H271" s="161">
        <f>G271+SUMIFS(ENTRADAS!$D:$D,ENTRADAS!$B:$B,$B271,ENTRADAS!$I:$I,G$40)-SUMIFS(SAÍDAS!$D:$D,SAÍDAS!$B:$B,$B271,SAÍDAS!$H:$H,G$40)+SUMIFS(AJUSTE!$D:$D,AJUSTE!$B:$B,$B271,AJUSTE!$H:$H,G$40)</f>
        <v>0</v>
      </c>
      <c r="I271" s="161">
        <f>H271+SUMIFS(ENTRADAS!$D:$D,ENTRADAS!$B:$B,$B271,ENTRADAS!$I:$I,H$40)-SUMIFS(SAÍDAS!$D:$D,SAÍDAS!$B:$B,$B271,SAÍDAS!$H:$H,H$40)+SUMIFS(AJUSTE!$D:$D,AJUSTE!$B:$B,$B271,AJUSTE!$H:$H,H$40)</f>
        <v>0</v>
      </c>
      <c r="J271" s="161">
        <f>I271+SUMIFS(ENTRADAS!$D:$D,ENTRADAS!$B:$B,$B271,ENTRADAS!$I:$I,I$40)-SUMIFS(SAÍDAS!$D:$D,SAÍDAS!$B:$B,$B271,SAÍDAS!$H:$H,I$40)+SUMIFS(AJUSTE!$D:$D,AJUSTE!$B:$B,$B271,AJUSTE!$H:$H,I$40)</f>
        <v>0</v>
      </c>
      <c r="K271" s="161">
        <f>J271+SUMIFS(ENTRADAS!$D:$D,ENTRADAS!$B:$B,$B271,ENTRADAS!$I:$I,J$40)-SUMIFS(SAÍDAS!$D:$D,SAÍDAS!$B:$B,$B271,SAÍDAS!$H:$H,J$40)+SUMIFS(AJUSTE!$D:$D,AJUSTE!$B:$B,$B271,AJUSTE!$H:$H,J$40)</f>
        <v>0</v>
      </c>
      <c r="L271" s="161">
        <f>K271+SUMIFS(ENTRADAS!$D:$D,ENTRADAS!$B:$B,$B271,ENTRADAS!$I:$I,K$40)-SUMIFS(SAÍDAS!$D:$D,SAÍDAS!$B:$B,$B271,SAÍDAS!$H:$H,K$40)+SUMIFS(AJUSTE!$D:$D,AJUSTE!$B:$B,$B271,AJUSTE!$H:$H,K$40)</f>
        <v>0</v>
      </c>
      <c r="M271" s="161">
        <f>L271+SUMIFS(ENTRADAS!$D:$D,ENTRADAS!$B:$B,$B271,ENTRADAS!$I:$I,L$40)-SUMIFS(SAÍDAS!$D:$D,SAÍDAS!$B:$B,$B271,SAÍDAS!$H:$H,L$40)+SUMIFS(AJUSTE!$D:$D,AJUSTE!$B:$B,$B271,AJUSTE!$H:$H,L$40)</f>
        <v>0</v>
      </c>
      <c r="N271" s="161">
        <f>M271+SUMIFS(ENTRADAS!$D:$D,ENTRADAS!$B:$B,$B271,ENTRADAS!$I:$I,M$40)-SUMIFS(SAÍDAS!$D:$D,SAÍDAS!$B:$B,$B271,SAÍDAS!$H:$H,M$40)+SUMIFS(AJUSTE!$D:$D,AJUSTE!$B:$B,$B271,AJUSTE!$H:$H,M$40)</f>
        <v>0</v>
      </c>
      <c r="P271" s="160">
        <f>CADASTRO!A235</f>
        <v>0</v>
      </c>
      <c r="Q271" s="160">
        <f>CADASTRO!B235</f>
        <v>0</v>
      </c>
      <c r="R271" s="161">
        <f ca="1">IF(R$39&gt;=$AD$39,0,SUMIFS(SAÍDAS!$D:$D,SAÍDAS!$B:$B,Base!$Q271,SAÍDAS!$H:$H,Base!R$40))</f>
        <v>0</v>
      </c>
      <c r="S271" s="161">
        <f ca="1">IF(S$39&gt;=$AD$39,0,SUMIFS(SAÍDAS!$D:$D,SAÍDAS!$B:$B,Base!$Q271,SAÍDAS!$H:$H,Base!S$40))</f>
        <v>0</v>
      </c>
      <c r="T271" s="161">
        <f ca="1">IF(T$39&gt;=$AD$39,0,SUMIFS(SAÍDAS!$D:$D,SAÍDAS!$B:$B,Base!$Q271,SAÍDAS!$H:$H,Base!T$40))</f>
        <v>0</v>
      </c>
      <c r="U271" s="161">
        <f ca="1">IF(U$39&gt;=$AD$39,0,SUMIFS(SAÍDAS!$D:$D,SAÍDAS!$B:$B,Base!$Q271,SAÍDAS!$H:$H,Base!U$40))</f>
        <v>0</v>
      </c>
      <c r="V271" s="161">
        <f ca="1">IF(V$39&gt;=$AD$39,0,SUMIFS(SAÍDAS!$D:$D,SAÍDAS!$B:$B,Base!$Q271,SAÍDAS!$H:$H,Base!V$40))</f>
        <v>0</v>
      </c>
      <c r="W271" s="161">
        <f ca="1">IF(W$39&gt;=$AD$39,0,SUMIFS(SAÍDAS!$D:$D,SAÍDAS!$B:$B,Base!$Q271,SAÍDAS!$H:$H,Base!W$40))</f>
        <v>0</v>
      </c>
      <c r="X271" s="161">
        <f ca="1">IF(X$39&gt;=$AD$39,0,SUMIFS(SAÍDAS!$D:$D,SAÍDAS!$B:$B,Base!$Q271,SAÍDAS!$H:$H,Base!X$40))</f>
        <v>0</v>
      </c>
      <c r="Y271" s="161">
        <f ca="1">IF(Y$39&gt;=$AD$39,0,SUMIFS(SAÍDAS!$D:$D,SAÍDAS!$B:$B,Base!$Q271,SAÍDAS!$H:$H,Base!Y$40))</f>
        <v>0</v>
      </c>
      <c r="Z271" s="161">
        <f ca="1">IF(Z$39&gt;=$AD$39,0,SUMIFS(SAÍDAS!$D:$D,SAÍDAS!$B:$B,Base!$Q271,SAÍDAS!$H:$H,Base!Z$40))</f>
        <v>0</v>
      </c>
      <c r="AA271" s="161">
        <f ca="1">IF(AA$39&gt;=$AD$39,0,SUMIFS(SAÍDAS!$D:$D,SAÍDAS!$B:$B,Base!$Q271,SAÍDAS!$H:$H,Base!AA$40))</f>
        <v>0</v>
      </c>
      <c r="AB271" s="161">
        <f ca="1">IF(AB$39&gt;=$AD$39,0,SUMIFS(SAÍDAS!$D:$D,SAÍDAS!$B:$B,Base!$Q271,SAÍDAS!$H:$H,Base!AB$40))</f>
        <v>0</v>
      </c>
      <c r="AC271" s="161">
        <f ca="1">IF(AC$39&gt;=$AD$39,0,SUMIFS(SAÍDAS!$D:$D,SAÍDAS!$B:$B,Base!$Q271,SAÍDAS!$H:$H,Base!AC$40))</f>
        <v>0</v>
      </c>
      <c r="AD271" s="160">
        <f t="shared" ca="1" si="11"/>
        <v>0</v>
      </c>
    </row>
    <row r="272" spans="1:30" x14ac:dyDescent="0.25">
      <c r="A272" s="160">
        <f>CADASTRO!A236</f>
        <v>0</v>
      </c>
      <c r="B272" s="160">
        <f>CADASTRO!B236</f>
        <v>0</v>
      </c>
      <c r="C272" s="161">
        <f>CADASTRO!D236</f>
        <v>0</v>
      </c>
      <c r="D272" s="161">
        <f>C272+SUMIFS(ENTRADAS!$D:$D,ENTRADAS!$B:$B,$B272,ENTRADAS!$I:$I,C$40)-SUMIFS(SAÍDAS!$D:$D,SAÍDAS!$B:$B,$B272,SAÍDAS!$H:$H,C$40)+SUMIFS(AJUSTE!$D:$D,AJUSTE!$B:$B,$B272,AJUSTE!$H:$H,C$40)</f>
        <v>0</v>
      </c>
      <c r="E272" s="161">
        <f>D272+SUMIFS(ENTRADAS!$D:$D,ENTRADAS!$B:$B,$B272,ENTRADAS!$I:$I,D$40)-SUMIFS(SAÍDAS!$D:$D,SAÍDAS!$B:$B,$B272,SAÍDAS!$H:$H,D$40)+SUMIFS(AJUSTE!$D:$D,AJUSTE!$B:$B,$B272,AJUSTE!$H:$H,D$40)</f>
        <v>0</v>
      </c>
      <c r="F272" s="161">
        <f>E272+SUMIFS(ENTRADAS!$D:$D,ENTRADAS!$B:$B,$B272,ENTRADAS!$I:$I,E$40)-SUMIFS(SAÍDAS!$D:$D,SAÍDAS!$B:$B,$B272,SAÍDAS!$H:$H,E$40)+SUMIFS(AJUSTE!$D:$D,AJUSTE!$B:$B,$B272,AJUSTE!$H:$H,E$40)</f>
        <v>0</v>
      </c>
      <c r="G272" s="161">
        <f>F272+SUMIFS(ENTRADAS!$D:$D,ENTRADAS!$B:$B,$B272,ENTRADAS!$I:$I,F$40)-SUMIFS(SAÍDAS!$D:$D,SAÍDAS!$B:$B,$B272,SAÍDAS!$H:$H,F$40)+SUMIFS(AJUSTE!$D:$D,AJUSTE!$B:$B,$B272,AJUSTE!$H:$H,F$40)</f>
        <v>0</v>
      </c>
      <c r="H272" s="161">
        <f>G272+SUMIFS(ENTRADAS!$D:$D,ENTRADAS!$B:$B,$B272,ENTRADAS!$I:$I,G$40)-SUMIFS(SAÍDAS!$D:$D,SAÍDAS!$B:$B,$B272,SAÍDAS!$H:$H,G$40)+SUMIFS(AJUSTE!$D:$D,AJUSTE!$B:$B,$B272,AJUSTE!$H:$H,G$40)</f>
        <v>0</v>
      </c>
      <c r="I272" s="161">
        <f>H272+SUMIFS(ENTRADAS!$D:$D,ENTRADAS!$B:$B,$B272,ENTRADAS!$I:$I,H$40)-SUMIFS(SAÍDAS!$D:$D,SAÍDAS!$B:$B,$B272,SAÍDAS!$H:$H,H$40)+SUMIFS(AJUSTE!$D:$D,AJUSTE!$B:$B,$B272,AJUSTE!$H:$H,H$40)</f>
        <v>0</v>
      </c>
      <c r="J272" s="161">
        <f>I272+SUMIFS(ENTRADAS!$D:$D,ENTRADAS!$B:$B,$B272,ENTRADAS!$I:$I,I$40)-SUMIFS(SAÍDAS!$D:$D,SAÍDAS!$B:$B,$B272,SAÍDAS!$H:$H,I$40)+SUMIFS(AJUSTE!$D:$D,AJUSTE!$B:$B,$B272,AJUSTE!$H:$H,I$40)</f>
        <v>0</v>
      </c>
      <c r="K272" s="161">
        <f>J272+SUMIFS(ENTRADAS!$D:$D,ENTRADAS!$B:$B,$B272,ENTRADAS!$I:$I,J$40)-SUMIFS(SAÍDAS!$D:$D,SAÍDAS!$B:$B,$B272,SAÍDAS!$H:$H,J$40)+SUMIFS(AJUSTE!$D:$D,AJUSTE!$B:$B,$B272,AJUSTE!$H:$H,J$40)</f>
        <v>0</v>
      </c>
      <c r="L272" s="161">
        <f>K272+SUMIFS(ENTRADAS!$D:$D,ENTRADAS!$B:$B,$B272,ENTRADAS!$I:$I,K$40)-SUMIFS(SAÍDAS!$D:$D,SAÍDAS!$B:$B,$B272,SAÍDAS!$H:$H,K$40)+SUMIFS(AJUSTE!$D:$D,AJUSTE!$B:$B,$B272,AJUSTE!$H:$H,K$40)</f>
        <v>0</v>
      </c>
      <c r="M272" s="161">
        <f>L272+SUMIFS(ENTRADAS!$D:$D,ENTRADAS!$B:$B,$B272,ENTRADAS!$I:$I,L$40)-SUMIFS(SAÍDAS!$D:$D,SAÍDAS!$B:$B,$B272,SAÍDAS!$H:$H,L$40)+SUMIFS(AJUSTE!$D:$D,AJUSTE!$B:$B,$B272,AJUSTE!$H:$H,L$40)</f>
        <v>0</v>
      </c>
      <c r="N272" s="161">
        <f>M272+SUMIFS(ENTRADAS!$D:$D,ENTRADAS!$B:$B,$B272,ENTRADAS!$I:$I,M$40)-SUMIFS(SAÍDAS!$D:$D,SAÍDAS!$B:$B,$B272,SAÍDAS!$H:$H,M$40)+SUMIFS(AJUSTE!$D:$D,AJUSTE!$B:$B,$B272,AJUSTE!$H:$H,M$40)</f>
        <v>0</v>
      </c>
      <c r="P272" s="160">
        <f>CADASTRO!A236</f>
        <v>0</v>
      </c>
      <c r="Q272" s="160">
        <f>CADASTRO!B236</f>
        <v>0</v>
      </c>
      <c r="R272" s="161">
        <f ca="1">IF(R$39&gt;=$AD$39,0,SUMIFS(SAÍDAS!$D:$D,SAÍDAS!$B:$B,Base!$Q272,SAÍDAS!$H:$H,Base!R$40))</f>
        <v>0</v>
      </c>
      <c r="S272" s="161">
        <f ca="1">IF(S$39&gt;=$AD$39,0,SUMIFS(SAÍDAS!$D:$D,SAÍDAS!$B:$B,Base!$Q272,SAÍDAS!$H:$H,Base!S$40))</f>
        <v>0</v>
      </c>
      <c r="T272" s="161">
        <f ca="1">IF(T$39&gt;=$AD$39,0,SUMIFS(SAÍDAS!$D:$D,SAÍDAS!$B:$B,Base!$Q272,SAÍDAS!$H:$H,Base!T$40))</f>
        <v>0</v>
      </c>
      <c r="U272" s="161">
        <f ca="1">IF(U$39&gt;=$AD$39,0,SUMIFS(SAÍDAS!$D:$D,SAÍDAS!$B:$B,Base!$Q272,SAÍDAS!$H:$H,Base!U$40))</f>
        <v>0</v>
      </c>
      <c r="V272" s="161">
        <f ca="1">IF(V$39&gt;=$AD$39,0,SUMIFS(SAÍDAS!$D:$D,SAÍDAS!$B:$B,Base!$Q272,SAÍDAS!$H:$H,Base!V$40))</f>
        <v>0</v>
      </c>
      <c r="W272" s="161">
        <f ca="1">IF(W$39&gt;=$AD$39,0,SUMIFS(SAÍDAS!$D:$D,SAÍDAS!$B:$B,Base!$Q272,SAÍDAS!$H:$H,Base!W$40))</f>
        <v>0</v>
      </c>
      <c r="X272" s="161">
        <f ca="1">IF(X$39&gt;=$AD$39,0,SUMIFS(SAÍDAS!$D:$D,SAÍDAS!$B:$B,Base!$Q272,SAÍDAS!$H:$H,Base!X$40))</f>
        <v>0</v>
      </c>
      <c r="Y272" s="161">
        <f ca="1">IF(Y$39&gt;=$AD$39,0,SUMIFS(SAÍDAS!$D:$D,SAÍDAS!$B:$B,Base!$Q272,SAÍDAS!$H:$H,Base!Y$40))</f>
        <v>0</v>
      </c>
      <c r="Z272" s="161">
        <f ca="1">IF(Z$39&gt;=$AD$39,0,SUMIFS(SAÍDAS!$D:$D,SAÍDAS!$B:$B,Base!$Q272,SAÍDAS!$H:$H,Base!Z$40))</f>
        <v>0</v>
      </c>
      <c r="AA272" s="161">
        <f ca="1">IF(AA$39&gt;=$AD$39,0,SUMIFS(SAÍDAS!$D:$D,SAÍDAS!$B:$B,Base!$Q272,SAÍDAS!$H:$H,Base!AA$40))</f>
        <v>0</v>
      </c>
      <c r="AB272" s="161">
        <f ca="1">IF(AB$39&gt;=$AD$39,0,SUMIFS(SAÍDAS!$D:$D,SAÍDAS!$B:$B,Base!$Q272,SAÍDAS!$H:$H,Base!AB$40))</f>
        <v>0</v>
      </c>
      <c r="AC272" s="161">
        <f ca="1">IF(AC$39&gt;=$AD$39,0,SUMIFS(SAÍDAS!$D:$D,SAÍDAS!$B:$B,Base!$Q272,SAÍDAS!$H:$H,Base!AC$40))</f>
        <v>0</v>
      </c>
      <c r="AD272" s="160">
        <f t="shared" ca="1" si="11"/>
        <v>0</v>
      </c>
    </row>
    <row r="273" spans="1:30" x14ac:dyDescent="0.25">
      <c r="A273" s="160">
        <f>CADASTRO!A237</f>
        <v>0</v>
      </c>
      <c r="B273" s="160">
        <f>CADASTRO!B237</f>
        <v>0</v>
      </c>
      <c r="C273" s="161">
        <f>CADASTRO!D237</f>
        <v>0</v>
      </c>
      <c r="D273" s="161">
        <f>C273+SUMIFS(ENTRADAS!$D:$D,ENTRADAS!$B:$B,$B273,ENTRADAS!$I:$I,C$40)-SUMIFS(SAÍDAS!$D:$D,SAÍDAS!$B:$B,$B273,SAÍDAS!$H:$H,C$40)+SUMIFS(AJUSTE!$D:$D,AJUSTE!$B:$B,$B273,AJUSTE!$H:$H,C$40)</f>
        <v>0</v>
      </c>
      <c r="E273" s="161">
        <f>D273+SUMIFS(ENTRADAS!$D:$D,ENTRADAS!$B:$B,$B273,ENTRADAS!$I:$I,D$40)-SUMIFS(SAÍDAS!$D:$D,SAÍDAS!$B:$B,$B273,SAÍDAS!$H:$H,D$40)+SUMIFS(AJUSTE!$D:$D,AJUSTE!$B:$B,$B273,AJUSTE!$H:$H,D$40)</f>
        <v>0</v>
      </c>
      <c r="F273" s="161">
        <f>E273+SUMIFS(ENTRADAS!$D:$D,ENTRADAS!$B:$B,$B273,ENTRADAS!$I:$I,E$40)-SUMIFS(SAÍDAS!$D:$D,SAÍDAS!$B:$B,$B273,SAÍDAS!$H:$H,E$40)+SUMIFS(AJUSTE!$D:$D,AJUSTE!$B:$B,$B273,AJUSTE!$H:$H,E$40)</f>
        <v>0</v>
      </c>
      <c r="G273" s="161">
        <f>F273+SUMIFS(ENTRADAS!$D:$D,ENTRADAS!$B:$B,$B273,ENTRADAS!$I:$I,F$40)-SUMIFS(SAÍDAS!$D:$D,SAÍDAS!$B:$B,$B273,SAÍDAS!$H:$H,F$40)+SUMIFS(AJUSTE!$D:$D,AJUSTE!$B:$B,$B273,AJUSTE!$H:$H,F$40)</f>
        <v>0</v>
      </c>
      <c r="H273" s="161">
        <f>G273+SUMIFS(ENTRADAS!$D:$D,ENTRADAS!$B:$B,$B273,ENTRADAS!$I:$I,G$40)-SUMIFS(SAÍDAS!$D:$D,SAÍDAS!$B:$B,$B273,SAÍDAS!$H:$H,G$40)+SUMIFS(AJUSTE!$D:$D,AJUSTE!$B:$B,$B273,AJUSTE!$H:$H,G$40)</f>
        <v>0</v>
      </c>
      <c r="I273" s="161">
        <f>H273+SUMIFS(ENTRADAS!$D:$D,ENTRADAS!$B:$B,$B273,ENTRADAS!$I:$I,H$40)-SUMIFS(SAÍDAS!$D:$D,SAÍDAS!$B:$B,$B273,SAÍDAS!$H:$H,H$40)+SUMIFS(AJUSTE!$D:$D,AJUSTE!$B:$B,$B273,AJUSTE!$H:$H,H$40)</f>
        <v>0</v>
      </c>
      <c r="J273" s="161">
        <f>I273+SUMIFS(ENTRADAS!$D:$D,ENTRADAS!$B:$B,$B273,ENTRADAS!$I:$I,I$40)-SUMIFS(SAÍDAS!$D:$D,SAÍDAS!$B:$B,$B273,SAÍDAS!$H:$H,I$40)+SUMIFS(AJUSTE!$D:$D,AJUSTE!$B:$B,$B273,AJUSTE!$H:$H,I$40)</f>
        <v>0</v>
      </c>
      <c r="K273" s="161">
        <f>J273+SUMIFS(ENTRADAS!$D:$D,ENTRADAS!$B:$B,$B273,ENTRADAS!$I:$I,J$40)-SUMIFS(SAÍDAS!$D:$D,SAÍDAS!$B:$B,$B273,SAÍDAS!$H:$H,J$40)+SUMIFS(AJUSTE!$D:$D,AJUSTE!$B:$B,$B273,AJUSTE!$H:$H,J$40)</f>
        <v>0</v>
      </c>
      <c r="L273" s="161">
        <f>K273+SUMIFS(ENTRADAS!$D:$D,ENTRADAS!$B:$B,$B273,ENTRADAS!$I:$I,K$40)-SUMIFS(SAÍDAS!$D:$D,SAÍDAS!$B:$B,$B273,SAÍDAS!$H:$H,K$40)+SUMIFS(AJUSTE!$D:$D,AJUSTE!$B:$B,$B273,AJUSTE!$H:$H,K$40)</f>
        <v>0</v>
      </c>
      <c r="M273" s="161">
        <f>L273+SUMIFS(ENTRADAS!$D:$D,ENTRADAS!$B:$B,$B273,ENTRADAS!$I:$I,L$40)-SUMIFS(SAÍDAS!$D:$D,SAÍDAS!$B:$B,$B273,SAÍDAS!$H:$H,L$40)+SUMIFS(AJUSTE!$D:$D,AJUSTE!$B:$B,$B273,AJUSTE!$H:$H,L$40)</f>
        <v>0</v>
      </c>
      <c r="N273" s="161">
        <f>M273+SUMIFS(ENTRADAS!$D:$D,ENTRADAS!$B:$B,$B273,ENTRADAS!$I:$I,M$40)-SUMIFS(SAÍDAS!$D:$D,SAÍDAS!$B:$B,$B273,SAÍDAS!$H:$H,M$40)+SUMIFS(AJUSTE!$D:$D,AJUSTE!$B:$B,$B273,AJUSTE!$H:$H,M$40)</f>
        <v>0</v>
      </c>
      <c r="P273" s="160">
        <f>CADASTRO!A237</f>
        <v>0</v>
      </c>
      <c r="Q273" s="160">
        <f>CADASTRO!B237</f>
        <v>0</v>
      </c>
      <c r="R273" s="161">
        <f ca="1">IF(R$39&gt;=$AD$39,0,SUMIFS(SAÍDAS!$D:$D,SAÍDAS!$B:$B,Base!$Q273,SAÍDAS!$H:$H,Base!R$40))</f>
        <v>0</v>
      </c>
      <c r="S273" s="161">
        <f ca="1">IF(S$39&gt;=$AD$39,0,SUMIFS(SAÍDAS!$D:$D,SAÍDAS!$B:$B,Base!$Q273,SAÍDAS!$H:$H,Base!S$40))</f>
        <v>0</v>
      </c>
      <c r="T273" s="161">
        <f ca="1">IF(T$39&gt;=$AD$39,0,SUMIFS(SAÍDAS!$D:$D,SAÍDAS!$B:$B,Base!$Q273,SAÍDAS!$H:$H,Base!T$40))</f>
        <v>0</v>
      </c>
      <c r="U273" s="161">
        <f ca="1">IF(U$39&gt;=$AD$39,0,SUMIFS(SAÍDAS!$D:$D,SAÍDAS!$B:$B,Base!$Q273,SAÍDAS!$H:$H,Base!U$40))</f>
        <v>0</v>
      </c>
      <c r="V273" s="161">
        <f ca="1">IF(V$39&gt;=$AD$39,0,SUMIFS(SAÍDAS!$D:$D,SAÍDAS!$B:$B,Base!$Q273,SAÍDAS!$H:$H,Base!V$40))</f>
        <v>0</v>
      </c>
      <c r="W273" s="161">
        <f ca="1">IF(W$39&gt;=$AD$39,0,SUMIFS(SAÍDAS!$D:$D,SAÍDAS!$B:$B,Base!$Q273,SAÍDAS!$H:$H,Base!W$40))</f>
        <v>0</v>
      </c>
      <c r="X273" s="161">
        <f ca="1">IF(X$39&gt;=$AD$39,0,SUMIFS(SAÍDAS!$D:$D,SAÍDAS!$B:$B,Base!$Q273,SAÍDAS!$H:$H,Base!X$40))</f>
        <v>0</v>
      </c>
      <c r="Y273" s="161">
        <f ca="1">IF(Y$39&gt;=$AD$39,0,SUMIFS(SAÍDAS!$D:$D,SAÍDAS!$B:$B,Base!$Q273,SAÍDAS!$H:$H,Base!Y$40))</f>
        <v>0</v>
      </c>
      <c r="Z273" s="161">
        <f ca="1">IF(Z$39&gt;=$AD$39,0,SUMIFS(SAÍDAS!$D:$D,SAÍDAS!$B:$B,Base!$Q273,SAÍDAS!$H:$H,Base!Z$40))</f>
        <v>0</v>
      </c>
      <c r="AA273" s="161">
        <f ca="1">IF(AA$39&gt;=$AD$39,0,SUMIFS(SAÍDAS!$D:$D,SAÍDAS!$B:$B,Base!$Q273,SAÍDAS!$H:$H,Base!AA$40))</f>
        <v>0</v>
      </c>
      <c r="AB273" s="161">
        <f ca="1">IF(AB$39&gt;=$AD$39,0,SUMIFS(SAÍDAS!$D:$D,SAÍDAS!$B:$B,Base!$Q273,SAÍDAS!$H:$H,Base!AB$40))</f>
        <v>0</v>
      </c>
      <c r="AC273" s="161">
        <f ca="1">IF(AC$39&gt;=$AD$39,0,SUMIFS(SAÍDAS!$D:$D,SAÍDAS!$B:$B,Base!$Q273,SAÍDAS!$H:$H,Base!AC$40))</f>
        <v>0</v>
      </c>
      <c r="AD273" s="160">
        <f t="shared" ca="1" si="11"/>
        <v>0</v>
      </c>
    </row>
    <row r="274" spans="1:30" x14ac:dyDescent="0.25">
      <c r="A274" s="160">
        <f>CADASTRO!A238</f>
        <v>0</v>
      </c>
      <c r="B274" s="160">
        <f>CADASTRO!B238</f>
        <v>0</v>
      </c>
      <c r="C274" s="161">
        <f>CADASTRO!D238</f>
        <v>0</v>
      </c>
      <c r="D274" s="161">
        <f>C274+SUMIFS(ENTRADAS!$D:$D,ENTRADAS!$B:$B,$B274,ENTRADAS!$I:$I,C$40)-SUMIFS(SAÍDAS!$D:$D,SAÍDAS!$B:$B,$B274,SAÍDAS!$H:$H,C$40)+SUMIFS(AJUSTE!$D:$D,AJUSTE!$B:$B,$B274,AJUSTE!$H:$H,C$40)</f>
        <v>0</v>
      </c>
      <c r="E274" s="161">
        <f>D274+SUMIFS(ENTRADAS!$D:$D,ENTRADAS!$B:$B,$B274,ENTRADAS!$I:$I,D$40)-SUMIFS(SAÍDAS!$D:$D,SAÍDAS!$B:$B,$B274,SAÍDAS!$H:$H,D$40)+SUMIFS(AJUSTE!$D:$D,AJUSTE!$B:$B,$B274,AJUSTE!$H:$H,D$40)</f>
        <v>0</v>
      </c>
      <c r="F274" s="161">
        <f>E274+SUMIFS(ENTRADAS!$D:$D,ENTRADAS!$B:$B,$B274,ENTRADAS!$I:$I,E$40)-SUMIFS(SAÍDAS!$D:$D,SAÍDAS!$B:$B,$B274,SAÍDAS!$H:$H,E$40)+SUMIFS(AJUSTE!$D:$D,AJUSTE!$B:$B,$B274,AJUSTE!$H:$H,E$40)</f>
        <v>0</v>
      </c>
      <c r="G274" s="161">
        <f>F274+SUMIFS(ENTRADAS!$D:$D,ENTRADAS!$B:$B,$B274,ENTRADAS!$I:$I,F$40)-SUMIFS(SAÍDAS!$D:$D,SAÍDAS!$B:$B,$B274,SAÍDAS!$H:$H,F$40)+SUMIFS(AJUSTE!$D:$D,AJUSTE!$B:$B,$B274,AJUSTE!$H:$H,F$40)</f>
        <v>0</v>
      </c>
      <c r="H274" s="161">
        <f>G274+SUMIFS(ENTRADAS!$D:$D,ENTRADAS!$B:$B,$B274,ENTRADAS!$I:$I,G$40)-SUMIFS(SAÍDAS!$D:$D,SAÍDAS!$B:$B,$B274,SAÍDAS!$H:$H,G$40)+SUMIFS(AJUSTE!$D:$D,AJUSTE!$B:$B,$B274,AJUSTE!$H:$H,G$40)</f>
        <v>0</v>
      </c>
      <c r="I274" s="161">
        <f>H274+SUMIFS(ENTRADAS!$D:$D,ENTRADAS!$B:$B,$B274,ENTRADAS!$I:$I,H$40)-SUMIFS(SAÍDAS!$D:$D,SAÍDAS!$B:$B,$B274,SAÍDAS!$H:$H,H$40)+SUMIFS(AJUSTE!$D:$D,AJUSTE!$B:$B,$B274,AJUSTE!$H:$H,H$40)</f>
        <v>0</v>
      </c>
      <c r="J274" s="161">
        <f>I274+SUMIFS(ENTRADAS!$D:$D,ENTRADAS!$B:$B,$B274,ENTRADAS!$I:$I,I$40)-SUMIFS(SAÍDAS!$D:$D,SAÍDAS!$B:$B,$B274,SAÍDAS!$H:$H,I$40)+SUMIFS(AJUSTE!$D:$D,AJUSTE!$B:$B,$B274,AJUSTE!$H:$H,I$40)</f>
        <v>0</v>
      </c>
      <c r="K274" s="161">
        <f>J274+SUMIFS(ENTRADAS!$D:$D,ENTRADAS!$B:$B,$B274,ENTRADAS!$I:$I,J$40)-SUMIFS(SAÍDAS!$D:$D,SAÍDAS!$B:$B,$B274,SAÍDAS!$H:$H,J$40)+SUMIFS(AJUSTE!$D:$D,AJUSTE!$B:$B,$B274,AJUSTE!$H:$H,J$40)</f>
        <v>0</v>
      </c>
      <c r="L274" s="161">
        <f>K274+SUMIFS(ENTRADAS!$D:$D,ENTRADAS!$B:$B,$B274,ENTRADAS!$I:$I,K$40)-SUMIFS(SAÍDAS!$D:$D,SAÍDAS!$B:$B,$B274,SAÍDAS!$H:$H,K$40)+SUMIFS(AJUSTE!$D:$D,AJUSTE!$B:$B,$B274,AJUSTE!$H:$H,K$40)</f>
        <v>0</v>
      </c>
      <c r="M274" s="161">
        <f>L274+SUMIFS(ENTRADAS!$D:$D,ENTRADAS!$B:$B,$B274,ENTRADAS!$I:$I,L$40)-SUMIFS(SAÍDAS!$D:$D,SAÍDAS!$B:$B,$B274,SAÍDAS!$H:$H,L$40)+SUMIFS(AJUSTE!$D:$D,AJUSTE!$B:$B,$B274,AJUSTE!$H:$H,L$40)</f>
        <v>0</v>
      </c>
      <c r="N274" s="161">
        <f>M274+SUMIFS(ENTRADAS!$D:$D,ENTRADAS!$B:$B,$B274,ENTRADAS!$I:$I,M$40)-SUMIFS(SAÍDAS!$D:$D,SAÍDAS!$B:$B,$B274,SAÍDAS!$H:$H,M$40)+SUMIFS(AJUSTE!$D:$D,AJUSTE!$B:$B,$B274,AJUSTE!$H:$H,M$40)</f>
        <v>0</v>
      </c>
      <c r="P274" s="160">
        <f>CADASTRO!A238</f>
        <v>0</v>
      </c>
      <c r="Q274" s="160">
        <f>CADASTRO!B238</f>
        <v>0</v>
      </c>
      <c r="R274" s="161">
        <f ca="1">IF(R$39&gt;=$AD$39,0,SUMIFS(SAÍDAS!$D:$D,SAÍDAS!$B:$B,Base!$Q274,SAÍDAS!$H:$H,Base!R$40))</f>
        <v>0</v>
      </c>
      <c r="S274" s="161">
        <f ca="1">IF(S$39&gt;=$AD$39,0,SUMIFS(SAÍDAS!$D:$D,SAÍDAS!$B:$B,Base!$Q274,SAÍDAS!$H:$H,Base!S$40))</f>
        <v>0</v>
      </c>
      <c r="T274" s="161">
        <f ca="1">IF(T$39&gt;=$AD$39,0,SUMIFS(SAÍDAS!$D:$D,SAÍDAS!$B:$B,Base!$Q274,SAÍDAS!$H:$H,Base!T$40))</f>
        <v>0</v>
      </c>
      <c r="U274" s="161">
        <f ca="1">IF(U$39&gt;=$AD$39,0,SUMIFS(SAÍDAS!$D:$D,SAÍDAS!$B:$B,Base!$Q274,SAÍDAS!$H:$H,Base!U$40))</f>
        <v>0</v>
      </c>
      <c r="V274" s="161">
        <f ca="1">IF(V$39&gt;=$AD$39,0,SUMIFS(SAÍDAS!$D:$D,SAÍDAS!$B:$B,Base!$Q274,SAÍDAS!$H:$H,Base!V$40))</f>
        <v>0</v>
      </c>
      <c r="W274" s="161">
        <f ca="1">IF(W$39&gt;=$AD$39,0,SUMIFS(SAÍDAS!$D:$D,SAÍDAS!$B:$B,Base!$Q274,SAÍDAS!$H:$H,Base!W$40))</f>
        <v>0</v>
      </c>
      <c r="X274" s="161">
        <f ca="1">IF(X$39&gt;=$AD$39,0,SUMIFS(SAÍDAS!$D:$D,SAÍDAS!$B:$B,Base!$Q274,SAÍDAS!$H:$H,Base!X$40))</f>
        <v>0</v>
      </c>
      <c r="Y274" s="161">
        <f ca="1">IF(Y$39&gt;=$AD$39,0,SUMIFS(SAÍDAS!$D:$D,SAÍDAS!$B:$B,Base!$Q274,SAÍDAS!$H:$H,Base!Y$40))</f>
        <v>0</v>
      </c>
      <c r="Z274" s="161">
        <f ca="1">IF(Z$39&gt;=$AD$39,0,SUMIFS(SAÍDAS!$D:$D,SAÍDAS!$B:$B,Base!$Q274,SAÍDAS!$H:$H,Base!Z$40))</f>
        <v>0</v>
      </c>
      <c r="AA274" s="161">
        <f ca="1">IF(AA$39&gt;=$AD$39,0,SUMIFS(SAÍDAS!$D:$D,SAÍDAS!$B:$B,Base!$Q274,SAÍDAS!$H:$H,Base!AA$40))</f>
        <v>0</v>
      </c>
      <c r="AB274" s="161">
        <f ca="1">IF(AB$39&gt;=$AD$39,0,SUMIFS(SAÍDAS!$D:$D,SAÍDAS!$B:$B,Base!$Q274,SAÍDAS!$H:$H,Base!AB$40))</f>
        <v>0</v>
      </c>
      <c r="AC274" s="161">
        <f ca="1">IF(AC$39&gt;=$AD$39,0,SUMIFS(SAÍDAS!$D:$D,SAÍDAS!$B:$B,Base!$Q274,SAÍDAS!$H:$H,Base!AC$40))</f>
        <v>0</v>
      </c>
      <c r="AD274" s="160">
        <f t="shared" ca="1" si="11"/>
        <v>0</v>
      </c>
    </row>
    <row r="275" spans="1:30" x14ac:dyDescent="0.25">
      <c r="A275" s="160">
        <f>CADASTRO!A239</f>
        <v>0</v>
      </c>
      <c r="B275" s="160">
        <f>CADASTRO!B239</f>
        <v>0</v>
      </c>
      <c r="C275" s="161">
        <f>CADASTRO!D239</f>
        <v>0</v>
      </c>
      <c r="D275" s="161">
        <f>C275+SUMIFS(ENTRADAS!$D:$D,ENTRADAS!$B:$B,$B275,ENTRADAS!$I:$I,C$40)-SUMIFS(SAÍDAS!$D:$D,SAÍDAS!$B:$B,$B275,SAÍDAS!$H:$H,C$40)+SUMIFS(AJUSTE!$D:$D,AJUSTE!$B:$B,$B275,AJUSTE!$H:$H,C$40)</f>
        <v>0</v>
      </c>
      <c r="E275" s="161">
        <f>D275+SUMIFS(ENTRADAS!$D:$D,ENTRADAS!$B:$B,$B275,ENTRADAS!$I:$I,D$40)-SUMIFS(SAÍDAS!$D:$D,SAÍDAS!$B:$B,$B275,SAÍDAS!$H:$H,D$40)+SUMIFS(AJUSTE!$D:$D,AJUSTE!$B:$B,$B275,AJUSTE!$H:$H,D$40)</f>
        <v>0</v>
      </c>
      <c r="F275" s="161">
        <f>E275+SUMIFS(ENTRADAS!$D:$D,ENTRADAS!$B:$B,$B275,ENTRADAS!$I:$I,E$40)-SUMIFS(SAÍDAS!$D:$D,SAÍDAS!$B:$B,$B275,SAÍDAS!$H:$H,E$40)+SUMIFS(AJUSTE!$D:$D,AJUSTE!$B:$B,$B275,AJUSTE!$H:$H,E$40)</f>
        <v>0</v>
      </c>
      <c r="G275" s="161">
        <f>F275+SUMIFS(ENTRADAS!$D:$D,ENTRADAS!$B:$B,$B275,ENTRADAS!$I:$I,F$40)-SUMIFS(SAÍDAS!$D:$D,SAÍDAS!$B:$B,$B275,SAÍDAS!$H:$H,F$40)+SUMIFS(AJUSTE!$D:$D,AJUSTE!$B:$B,$B275,AJUSTE!$H:$H,F$40)</f>
        <v>0</v>
      </c>
      <c r="H275" s="161">
        <f>G275+SUMIFS(ENTRADAS!$D:$D,ENTRADAS!$B:$B,$B275,ENTRADAS!$I:$I,G$40)-SUMIFS(SAÍDAS!$D:$D,SAÍDAS!$B:$B,$B275,SAÍDAS!$H:$H,G$40)+SUMIFS(AJUSTE!$D:$D,AJUSTE!$B:$B,$B275,AJUSTE!$H:$H,G$40)</f>
        <v>0</v>
      </c>
      <c r="I275" s="161">
        <f>H275+SUMIFS(ENTRADAS!$D:$D,ENTRADAS!$B:$B,$B275,ENTRADAS!$I:$I,H$40)-SUMIFS(SAÍDAS!$D:$D,SAÍDAS!$B:$B,$B275,SAÍDAS!$H:$H,H$40)+SUMIFS(AJUSTE!$D:$D,AJUSTE!$B:$B,$B275,AJUSTE!$H:$H,H$40)</f>
        <v>0</v>
      </c>
      <c r="J275" s="161">
        <f>I275+SUMIFS(ENTRADAS!$D:$D,ENTRADAS!$B:$B,$B275,ENTRADAS!$I:$I,I$40)-SUMIFS(SAÍDAS!$D:$D,SAÍDAS!$B:$B,$B275,SAÍDAS!$H:$H,I$40)+SUMIFS(AJUSTE!$D:$D,AJUSTE!$B:$B,$B275,AJUSTE!$H:$H,I$40)</f>
        <v>0</v>
      </c>
      <c r="K275" s="161">
        <f>J275+SUMIFS(ENTRADAS!$D:$D,ENTRADAS!$B:$B,$B275,ENTRADAS!$I:$I,J$40)-SUMIFS(SAÍDAS!$D:$D,SAÍDAS!$B:$B,$B275,SAÍDAS!$H:$H,J$40)+SUMIFS(AJUSTE!$D:$D,AJUSTE!$B:$B,$B275,AJUSTE!$H:$H,J$40)</f>
        <v>0</v>
      </c>
      <c r="L275" s="161">
        <f>K275+SUMIFS(ENTRADAS!$D:$D,ENTRADAS!$B:$B,$B275,ENTRADAS!$I:$I,K$40)-SUMIFS(SAÍDAS!$D:$D,SAÍDAS!$B:$B,$B275,SAÍDAS!$H:$H,K$40)+SUMIFS(AJUSTE!$D:$D,AJUSTE!$B:$B,$B275,AJUSTE!$H:$H,K$40)</f>
        <v>0</v>
      </c>
      <c r="M275" s="161">
        <f>L275+SUMIFS(ENTRADAS!$D:$D,ENTRADAS!$B:$B,$B275,ENTRADAS!$I:$I,L$40)-SUMIFS(SAÍDAS!$D:$D,SAÍDAS!$B:$B,$B275,SAÍDAS!$H:$H,L$40)+SUMIFS(AJUSTE!$D:$D,AJUSTE!$B:$B,$B275,AJUSTE!$H:$H,L$40)</f>
        <v>0</v>
      </c>
      <c r="N275" s="161">
        <f>M275+SUMIFS(ENTRADAS!$D:$D,ENTRADAS!$B:$B,$B275,ENTRADAS!$I:$I,M$40)-SUMIFS(SAÍDAS!$D:$D,SAÍDAS!$B:$B,$B275,SAÍDAS!$H:$H,M$40)+SUMIFS(AJUSTE!$D:$D,AJUSTE!$B:$B,$B275,AJUSTE!$H:$H,M$40)</f>
        <v>0</v>
      </c>
      <c r="P275" s="160">
        <f>CADASTRO!A239</f>
        <v>0</v>
      </c>
      <c r="Q275" s="160">
        <f>CADASTRO!B239</f>
        <v>0</v>
      </c>
      <c r="R275" s="161">
        <f ca="1">IF(R$39&gt;=$AD$39,0,SUMIFS(SAÍDAS!$D:$D,SAÍDAS!$B:$B,Base!$Q275,SAÍDAS!$H:$H,Base!R$40))</f>
        <v>0</v>
      </c>
      <c r="S275" s="161">
        <f ca="1">IF(S$39&gt;=$AD$39,0,SUMIFS(SAÍDAS!$D:$D,SAÍDAS!$B:$B,Base!$Q275,SAÍDAS!$H:$H,Base!S$40))</f>
        <v>0</v>
      </c>
      <c r="T275" s="161">
        <f ca="1">IF(T$39&gt;=$AD$39,0,SUMIFS(SAÍDAS!$D:$D,SAÍDAS!$B:$B,Base!$Q275,SAÍDAS!$H:$H,Base!T$40))</f>
        <v>0</v>
      </c>
      <c r="U275" s="161">
        <f ca="1">IF(U$39&gt;=$AD$39,0,SUMIFS(SAÍDAS!$D:$D,SAÍDAS!$B:$B,Base!$Q275,SAÍDAS!$H:$H,Base!U$40))</f>
        <v>0</v>
      </c>
      <c r="V275" s="161">
        <f ca="1">IF(V$39&gt;=$AD$39,0,SUMIFS(SAÍDAS!$D:$D,SAÍDAS!$B:$B,Base!$Q275,SAÍDAS!$H:$H,Base!V$40))</f>
        <v>0</v>
      </c>
      <c r="W275" s="161">
        <f ca="1">IF(W$39&gt;=$AD$39,0,SUMIFS(SAÍDAS!$D:$D,SAÍDAS!$B:$B,Base!$Q275,SAÍDAS!$H:$H,Base!W$40))</f>
        <v>0</v>
      </c>
      <c r="X275" s="161">
        <f ca="1">IF(X$39&gt;=$AD$39,0,SUMIFS(SAÍDAS!$D:$D,SAÍDAS!$B:$B,Base!$Q275,SAÍDAS!$H:$H,Base!X$40))</f>
        <v>0</v>
      </c>
      <c r="Y275" s="161">
        <f ca="1">IF(Y$39&gt;=$AD$39,0,SUMIFS(SAÍDAS!$D:$D,SAÍDAS!$B:$B,Base!$Q275,SAÍDAS!$H:$H,Base!Y$40))</f>
        <v>0</v>
      </c>
      <c r="Z275" s="161">
        <f ca="1">IF(Z$39&gt;=$AD$39,0,SUMIFS(SAÍDAS!$D:$D,SAÍDAS!$B:$B,Base!$Q275,SAÍDAS!$H:$H,Base!Z$40))</f>
        <v>0</v>
      </c>
      <c r="AA275" s="161">
        <f ca="1">IF(AA$39&gt;=$AD$39,0,SUMIFS(SAÍDAS!$D:$D,SAÍDAS!$B:$B,Base!$Q275,SAÍDAS!$H:$H,Base!AA$40))</f>
        <v>0</v>
      </c>
      <c r="AB275" s="161">
        <f ca="1">IF(AB$39&gt;=$AD$39,0,SUMIFS(SAÍDAS!$D:$D,SAÍDAS!$B:$B,Base!$Q275,SAÍDAS!$H:$H,Base!AB$40))</f>
        <v>0</v>
      </c>
      <c r="AC275" s="161">
        <f ca="1">IF(AC$39&gt;=$AD$39,0,SUMIFS(SAÍDAS!$D:$D,SAÍDAS!$B:$B,Base!$Q275,SAÍDAS!$H:$H,Base!AC$40))</f>
        <v>0</v>
      </c>
      <c r="AD275" s="160">
        <f t="shared" ca="1" si="11"/>
        <v>0</v>
      </c>
    </row>
    <row r="276" spans="1:30" x14ac:dyDescent="0.25">
      <c r="A276" s="160">
        <f>CADASTRO!A240</f>
        <v>0</v>
      </c>
      <c r="B276" s="160">
        <f>CADASTRO!B240</f>
        <v>0</v>
      </c>
      <c r="C276" s="161">
        <f>CADASTRO!D240</f>
        <v>0</v>
      </c>
      <c r="D276" s="161">
        <f>C276+SUMIFS(ENTRADAS!$D:$D,ENTRADAS!$B:$B,$B276,ENTRADAS!$I:$I,C$40)-SUMIFS(SAÍDAS!$D:$D,SAÍDAS!$B:$B,$B276,SAÍDAS!$H:$H,C$40)+SUMIFS(AJUSTE!$D:$D,AJUSTE!$B:$B,$B276,AJUSTE!$H:$H,C$40)</f>
        <v>0</v>
      </c>
      <c r="E276" s="161">
        <f>D276+SUMIFS(ENTRADAS!$D:$D,ENTRADAS!$B:$B,$B276,ENTRADAS!$I:$I,D$40)-SUMIFS(SAÍDAS!$D:$D,SAÍDAS!$B:$B,$B276,SAÍDAS!$H:$H,D$40)+SUMIFS(AJUSTE!$D:$D,AJUSTE!$B:$B,$B276,AJUSTE!$H:$H,D$40)</f>
        <v>0</v>
      </c>
      <c r="F276" s="161">
        <f>E276+SUMIFS(ENTRADAS!$D:$D,ENTRADAS!$B:$B,$B276,ENTRADAS!$I:$I,E$40)-SUMIFS(SAÍDAS!$D:$D,SAÍDAS!$B:$B,$B276,SAÍDAS!$H:$H,E$40)+SUMIFS(AJUSTE!$D:$D,AJUSTE!$B:$B,$B276,AJUSTE!$H:$H,E$40)</f>
        <v>0</v>
      </c>
      <c r="G276" s="161">
        <f>F276+SUMIFS(ENTRADAS!$D:$D,ENTRADAS!$B:$B,$B276,ENTRADAS!$I:$I,F$40)-SUMIFS(SAÍDAS!$D:$D,SAÍDAS!$B:$B,$B276,SAÍDAS!$H:$H,F$40)+SUMIFS(AJUSTE!$D:$D,AJUSTE!$B:$B,$B276,AJUSTE!$H:$H,F$40)</f>
        <v>0</v>
      </c>
      <c r="H276" s="161">
        <f>G276+SUMIFS(ENTRADAS!$D:$D,ENTRADAS!$B:$B,$B276,ENTRADAS!$I:$I,G$40)-SUMIFS(SAÍDAS!$D:$D,SAÍDAS!$B:$B,$B276,SAÍDAS!$H:$H,G$40)+SUMIFS(AJUSTE!$D:$D,AJUSTE!$B:$B,$B276,AJUSTE!$H:$H,G$40)</f>
        <v>0</v>
      </c>
      <c r="I276" s="161">
        <f>H276+SUMIFS(ENTRADAS!$D:$D,ENTRADAS!$B:$B,$B276,ENTRADAS!$I:$I,H$40)-SUMIFS(SAÍDAS!$D:$D,SAÍDAS!$B:$B,$B276,SAÍDAS!$H:$H,H$40)+SUMIFS(AJUSTE!$D:$D,AJUSTE!$B:$B,$B276,AJUSTE!$H:$H,H$40)</f>
        <v>0</v>
      </c>
      <c r="J276" s="161">
        <f>I276+SUMIFS(ENTRADAS!$D:$D,ENTRADAS!$B:$B,$B276,ENTRADAS!$I:$I,I$40)-SUMIFS(SAÍDAS!$D:$D,SAÍDAS!$B:$B,$B276,SAÍDAS!$H:$H,I$40)+SUMIFS(AJUSTE!$D:$D,AJUSTE!$B:$B,$B276,AJUSTE!$H:$H,I$40)</f>
        <v>0</v>
      </c>
      <c r="K276" s="161">
        <f>J276+SUMIFS(ENTRADAS!$D:$D,ENTRADAS!$B:$B,$B276,ENTRADAS!$I:$I,J$40)-SUMIFS(SAÍDAS!$D:$D,SAÍDAS!$B:$B,$B276,SAÍDAS!$H:$H,J$40)+SUMIFS(AJUSTE!$D:$D,AJUSTE!$B:$B,$B276,AJUSTE!$H:$H,J$40)</f>
        <v>0</v>
      </c>
      <c r="L276" s="161">
        <f>K276+SUMIFS(ENTRADAS!$D:$D,ENTRADAS!$B:$B,$B276,ENTRADAS!$I:$I,K$40)-SUMIFS(SAÍDAS!$D:$D,SAÍDAS!$B:$B,$B276,SAÍDAS!$H:$H,K$40)+SUMIFS(AJUSTE!$D:$D,AJUSTE!$B:$B,$B276,AJUSTE!$H:$H,K$40)</f>
        <v>0</v>
      </c>
      <c r="M276" s="161">
        <f>L276+SUMIFS(ENTRADAS!$D:$D,ENTRADAS!$B:$B,$B276,ENTRADAS!$I:$I,L$40)-SUMIFS(SAÍDAS!$D:$D,SAÍDAS!$B:$B,$B276,SAÍDAS!$H:$H,L$40)+SUMIFS(AJUSTE!$D:$D,AJUSTE!$B:$B,$B276,AJUSTE!$H:$H,L$40)</f>
        <v>0</v>
      </c>
      <c r="N276" s="161">
        <f>M276+SUMIFS(ENTRADAS!$D:$D,ENTRADAS!$B:$B,$B276,ENTRADAS!$I:$I,M$40)-SUMIFS(SAÍDAS!$D:$D,SAÍDAS!$B:$B,$B276,SAÍDAS!$H:$H,M$40)+SUMIFS(AJUSTE!$D:$D,AJUSTE!$B:$B,$B276,AJUSTE!$H:$H,M$40)</f>
        <v>0</v>
      </c>
      <c r="P276" s="160">
        <f>CADASTRO!A240</f>
        <v>0</v>
      </c>
      <c r="Q276" s="160">
        <f>CADASTRO!B240</f>
        <v>0</v>
      </c>
      <c r="R276" s="161">
        <f ca="1">IF(R$39&gt;=$AD$39,0,SUMIFS(SAÍDAS!$D:$D,SAÍDAS!$B:$B,Base!$Q276,SAÍDAS!$H:$H,Base!R$40))</f>
        <v>0</v>
      </c>
      <c r="S276" s="161">
        <f ca="1">IF(S$39&gt;=$AD$39,0,SUMIFS(SAÍDAS!$D:$D,SAÍDAS!$B:$B,Base!$Q276,SAÍDAS!$H:$H,Base!S$40))</f>
        <v>0</v>
      </c>
      <c r="T276" s="161">
        <f ca="1">IF(T$39&gt;=$AD$39,0,SUMIFS(SAÍDAS!$D:$D,SAÍDAS!$B:$B,Base!$Q276,SAÍDAS!$H:$H,Base!T$40))</f>
        <v>0</v>
      </c>
      <c r="U276" s="161">
        <f ca="1">IF(U$39&gt;=$AD$39,0,SUMIFS(SAÍDAS!$D:$D,SAÍDAS!$B:$B,Base!$Q276,SAÍDAS!$H:$H,Base!U$40))</f>
        <v>0</v>
      </c>
      <c r="V276" s="161">
        <f ca="1">IF(V$39&gt;=$AD$39,0,SUMIFS(SAÍDAS!$D:$D,SAÍDAS!$B:$B,Base!$Q276,SAÍDAS!$H:$H,Base!V$40))</f>
        <v>0</v>
      </c>
      <c r="W276" s="161">
        <f ca="1">IF(W$39&gt;=$AD$39,0,SUMIFS(SAÍDAS!$D:$D,SAÍDAS!$B:$B,Base!$Q276,SAÍDAS!$H:$H,Base!W$40))</f>
        <v>0</v>
      </c>
      <c r="X276" s="161">
        <f ca="1">IF(X$39&gt;=$AD$39,0,SUMIFS(SAÍDAS!$D:$D,SAÍDAS!$B:$B,Base!$Q276,SAÍDAS!$H:$H,Base!X$40))</f>
        <v>0</v>
      </c>
      <c r="Y276" s="161">
        <f ca="1">IF(Y$39&gt;=$AD$39,0,SUMIFS(SAÍDAS!$D:$D,SAÍDAS!$B:$B,Base!$Q276,SAÍDAS!$H:$H,Base!Y$40))</f>
        <v>0</v>
      </c>
      <c r="Z276" s="161">
        <f ca="1">IF(Z$39&gt;=$AD$39,0,SUMIFS(SAÍDAS!$D:$D,SAÍDAS!$B:$B,Base!$Q276,SAÍDAS!$H:$H,Base!Z$40))</f>
        <v>0</v>
      </c>
      <c r="AA276" s="161">
        <f ca="1">IF(AA$39&gt;=$AD$39,0,SUMIFS(SAÍDAS!$D:$D,SAÍDAS!$B:$B,Base!$Q276,SAÍDAS!$H:$H,Base!AA$40))</f>
        <v>0</v>
      </c>
      <c r="AB276" s="161">
        <f ca="1">IF(AB$39&gt;=$AD$39,0,SUMIFS(SAÍDAS!$D:$D,SAÍDAS!$B:$B,Base!$Q276,SAÍDAS!$H:$H,Base!AB$40))</f>
        <v>0</v>
      </c>
      <c r="AC276" s="161">
        <f ca="1">IF(AC$39&gt;=$AD$39,0,SUMIFS(SAÍDAS!$D:$D,SAÍDAS!$B:$B,Base!$Q276,SAÍDAS!$H:$H,Base!AC$40))</f>
        <v>0</v>
      </c>
      <c r="AD276" s="160">
        <f t="shared" ca="1" si="11"/>
        <v>0</v>
      </c>
    </row>
    <row r="277" spans="1:30" x14ac:dyDescent="0.25">
      <c r="A277" s="160">
        <f>CADASTRO!A241</f>
        <v>0</v>
      </c>
      <c r="B277" s="160">
        <f>CADASTRO!B241</f>
        <v>0</v>
      </c>
      <c r="C277" s="161">
        <f>CADASTRO!D241</f>
        <v>0</v>
      </c>
      <c r="D277" s="161">
        <f>C277+SUMIFS(ENTRADAS!$D:$D,ENTRADAS!$B:$B,$B277,ENTRADAS!$I:$I,C$40)-SUMIFS(SAÍDAS!$D:$D,SAÍDAS!$B:$B,$B277,SAÍDAS!$H:$H,C$40)+SUMIFS(AJUSTE!$D:$D,AJUSTE!$B:$B,$B277,AJUSTE!$H:$H,C$40)</f>
        <v>0</v>
      </c>
      <c r="E277" s="161">
        <f>D277+SUMIFS(ENTRADAS!$D:$D,ENTRADAS!$B:$B,$B277,ENTRADAS!$I:$I,D$40)-SUMIFS(SAÍDAS!$D:$D,SAÍDAS!$B:$B,$B277,SAÍDAS!$H:$H,D$40)+SUMIFS(AJUSTE!$D:$D,AJUSTE!$B:$B,$B277,AJUSTE!$H:$H,D$40)</f>
        <v>0</v>
      </c>
      <c r="F277" s="161">
        <f>E277+SUMIFS(ENTRADAS!$D:$D,ENTRADAS!$B:$B,$B277,ENTRADAS!$I:$I,E$40)-SUMIFS(SAÍDAS!$D:$D,SAÍDAS!$B:$B,$B277,SAÍDAS!$H:$H,E$40)+SUMIFS(AJUSTE!$D:$D,AJUSTE!$B:$B,$B277,AJUSTE!$H:$H,E$40)</f>
        <v>0</v>
      </c>
      <c r="G277" s="161">
        <f>F277+SUMIFS(ENTRADAS!$D:$D,ENTRADAS!$B:$B,$B277,ENTRADAS!$I:$I,F$40)-SUMIFS(SAÍDAS!$D:$D,SAÍDAS!$B:$B,$B277,SAÍDAS!$H:$H,F$40)+SUMIFS(AJUSTE!$D:$D,AJUSTE!$B:$B,$B277,AJUSTE!$H:$H,F$40)</f>
        <v>0</v>
      </c>
      <c r="H277" s="161">
        <f>G277+SUMIFS(ENTRADAS!$D:$D,ENTRADAS!$B:$B,$B277,ENTRADAS!$I:$I,G$40)-SUMIFS(SAÍDAS!$D:$D,SAÍDAS!$B:$B,$B277,SAÍDAS!$H:$H,G$40)+SUMIFS(AJUSTE!$D:$D,AJUSTE!$B:$B,$B277,AJUSTE!$H:$H,G$40)</f>
        <v>0</v>
      </c>
      <c r="I277" s="161">
        <f>H277+SUMIFS(ENTRADAS!$D:$D,ENTRADAS!$B:$B,$B277,ENTRADAS!$I:$I,H$40)-SUMIFS(SAÍDAS!$D:$D,SAÍDAS!$B:$B,$B277,SAÍDAS!$H:$H,H$40)+SUMIFS(AJUSTE!$D:$D,AJUSTE!$B:$B,$B277,AJUSTE!$H:$H,H$40)</f>
        <v>0</v>
      </c>
      <c r="J277" s="161">
        <f>I277+SUMIFS(ENTRADAS!$D:$D,ENTRADAS!$B:$B,$B277,ENTRADAS!$I:$I,I$40)-SUMIFS(SAÍDAS!$D:$D,SAÍDAS!$B:$B,$B277,SAÍDAS!$H:$H,I$40)+SUMIFS(AJUSTE!$D:$D,AJUSTE!$B:$B,$B277,AJUSTE!$H:$H,I$40)</f>
        <v>0</v>
      </c>
      <c r="K277" s="161">
        <f>J277+SUMIFS(ENTRADAS!$D:$D,ENTRADAS!$B:$B,$B277,ENTRADAS!$I:$I,J$40)-SUMIFS(SAÍDAS!$D:$D,SAÍDAS!$B:$B,$B277,SAÍDAS!$H:$H,J$40)+SUMIFS(AJUSTE!$D:$D,AJUSTE!$B:$B,$B277,AJUSTE!$H:$H,J$40)</f>
        <v>0</v>
      </c>
      <c r="L277" s="161">
        <f>K277+SUMIFS(ENTRADAS!$D:$D,ENTRADAS!$B:$B,$B277,ENTRADAS!$I:$I,K$40)-SUMIFS(SAÍDAS!$D:$D,SAÍDAS!$B:$B,$B277,SAÍDAS!$H:$H,K$40)+SUMIFS(AJUSTE!$D:$D,AJUSTE!$B:$B,$B277,AJUSTE!$H:$H,K$40)</f>
        <v>0</v>
      </c>
      <c r="M277" s="161">
        <f>L277+SUMIFS(ENTRADAS!$D:$D,ENTRADAS!$B:$B,$B277,ENTRADAS!$I:$I,L$40)-SUMIFS(SAÍDAS!$D:$D,SAÍDAS!$B:$B,$B277,SAÍDAS!$H:$H,L$40)+SUMIFS(AJUSTE!$D:$D,AJUSTE!$B:$B,$B277,AJUSTE!$H:$H,L$40)</f>
        <v>0</v>
      </c>
      <c r="N277" s="161">
        <f>M277+SUMIFS(ENTRADAS!$D:$D,ENTRADAS!$B:$B,$B277,ENTRADAS!$I:$I,M$40)-SUMIFS(SAÍDAS!$D:$D,SAÍDAS!$B:$B,$B277,SAÍDAS!$H:$H,M$40)+SUMIFS(AJUSTE!$D:$D,AJUSTE!$B:$B,$B277,AJUSTE!$H:$H,M$40)</f>
        <v>0</v>
      </c>
      <c r="P277" s="160">
        <f>CADASTRO!A241</f>
        <v>0</v>
      </c>
      <c r="Q277" s="160">
        <f>CADASTRO!B241</f>
        <v>0</v>
      </c>
      <c r="R277" s="161">
        <f ca="1">IF(R$39&gt;=$AD$39,0,SUMIFS(SAÍDAS!$D:$D,SAÍDAS!$B:$B,Base!$Q277,SAÍDAS!$H:$H,Base!R$40))</f>
        <v>0</v>
      </c>
      <c r="S277" s="161">
        <f ca="1">IF(S$39&gt;=$AD$39,0,SUMIFS(SAÍDAS!$D:$D,SAÍDAS!$B:$B,Base!$Q277,SAÍDAS!$H:$H,Base!S$40))</f>
        <v>0</v>
      </c>
      <c r="T277" s="161">
        <f ca="1">IF(T$39&gt;=$AD$39,0,SUMIFS(SAÍDAS!$D:$D,SAÍDAS!$B:$B,Base!$Q277,SAÍDAS!$H:$H,Base!T$40))</f>
        <v>0</v>
      </c>
      <c r="U277" s="161">
        <f ca="1">IF(U$39&gt;=$AD$39,0,SUMIFS(SAÍDAS!$D:$D,SAÍDAS!$B:$B,Base!$Q277,SAÍDAS!$H:$H,Base!U$40))</f>
        <v>0</v>
      </c>
      <c r="V277" s="161">
        <f ca="1">IF(V$39&gt;=$AD$39,0,SUMIFS(SAÍDAS!$D:$D,SAÍDAS!$B:$B,Base!$Q277,SAÍDAS!$H:$H,Base!V$40))</f>
        <v>0</v>
      </c>
      <c r="W277" s="161">
        <f ca="1">IF(W$39&gt;=$AD$39,0,SUMIFS(SAÍDAS!$D:$D,SAÍDAS!$B:$B,Base!$Q277,SAÍDAS!$H:$H,Base!W$40))</f>
        <v>0</v>
      </c>
      <c r="X277" s="161">
        <f ca="1">IF(X$39&gt;=$AD$39,0,SUMIFS(SAÍDAS!$D:$D,SAÍDAS!$B:$B,Base!$Q277,SAÍDAS!$H:$H,Base!X$40))</f>
        <v>0</v>
      </c>
      <c r="Y277" s="161">
        <f ca="1">IF(Y$39&gt;=$AD$39,0,SUMIFS(SAÍDAS!$D:$D,SAÍDAS!$B:$B,Base!$Q277,SAÍDAS!$H:$H,Base!Y$40))</f>
        <v>0</v>
      </c>
      <c r="Z277" s="161">
        <f ca="1">IF(Z$39&gt;=$AD$39,0,SUMIFS(SAÍDAS!$D:$D,SAÍDAS!$B:$B,Base!$Q277,SAÍDAS!$H:$H,Base!Z$40))</f>
        <v>0</v>
      </c>
      <c r="AA277" s="161">
        <f ca="1">IF(AA$39&gt;=$AD$39,0,SUMIFS(SAÍDAS!$D:$D,SAÍDAS!$B:$B,Base!$Q277,SAÍDAS!$H:$H,Base!AA$40))</f>
        <v>0</v>
      </c>
      <c r="AB277" s="161">
        <f ca="1">IF(AB$39&gt;=$AD$39,0,SUMIFS(SAÍDAS!$D:$D,SAÍDAS!$B:$B,Base!$Q277,SAÍDAS!$H:$H,Base!AB$40))</f>
        <v>0</v>
      </c>
      <c r="AC277" s="161">
        <f ca="1">IF(AC$39&gt;=$AD$39,0,SUMIFS(SAÍDAS!$D:$D,SAÍDAS!$B:$B,Base!$Q277,SAÍDAS!$H:$H,Base!AC$40))</f>
        <v>0</v>
      </c>
      <c r="AD277" s="160">
        <f t="shared" ca="1" si="11"/>
        <v>0</v>
      </c>
    </row>
    <row r="278" spans="1:30" x14ac:dyDescent="0.25">
      <c r="A278" s="160">
        <f>CADASTRO!A242</f>
        <v>0</v>
      </c>
      <c r="B278" s="160">
        <f>CADASTRO!B242</f>
        <v>0</v>
      </c>
      <c r="C278" s="161">
        <f>CADASTRO!D242</f>
        <v>0</v>
      </c>
      <c r="D278" s="161">
        <f>C278+SUMIFS(ENTRADAS!$D:$D,ENTRADAS!$B:$B,$B278,ENTRADAS!$I:$I,C$40)-SUMIFS(SAÍDAS!$D:$D,SAÍDAS!$B:$B,$B278,SAÍDAS!$H:$H,C$40)+SUMIFS(AJUSTE!$D:$D,AJUSTE!$B:$B,$B278,AJUSTE!$H:$H,C$40)</f>
        <v>0</v>
      </c>
      <c r="E278" s="161">
        <f>D278+SUMIFS(ENTRADAS!$D:$D,ENTRADAS!$B:$B,$B278,ENTRADAS!$I:$I,D$40)-SUMIFS(SAÍDAS!$D:$D,SAÍDAS!$B:$B,$B278,SAÍDAS!$H:$H,D$40)+SUMIFS(AJUSTE!$D:$D,AJUSTE!$B:$B,$B278,AJUSTE!$H:$H,D$40)</f>
        <v>0</v>
      </c>
      <c r="F278" s="161">
        <f>E278+SUMIFS(ENTRADAS!$D:$D,ENTRADAS!$B:$B,$B278,ENTRADAS!$I:$I,E$40)-SUMIFS(SAÍDAS!$D:$D,SAÍDAS!$B:$B,$B278,SAÍDAS!$H:$H,E$40)+SUMIFS(AJUSTE!$D:$D,AJUSTE!$B:$B,$B278,AJUSTE!$H:$H,E$40)</f>
        <v>0</v>
      </c>
      <c r="G278" s="161">
        <f>F278+SUMIFS(ENTRADAS!$D:$D,ENTRADAS!$B:$B,$B278,ENTRADAS!$I:$I,F$40)-SUMIFS(SAÍDAS!$D:$D,SAÍDAS!$B:$B,$B278,SAÍDAS!$H:$H,F$40)+SUMIFS(AJUSTE!$D:$D,AJUSTE!$B:$B,$B278,AJUSTE!$H:$H,F$40)</f>
        <v>0</v>
      </c>
      <c r="H278" s="161">
        <f>G278+SUMIFS(ENTRADAS!$D:$D,ENTRADAS!$B:$B,$B278,ENTRADAS!$I:$I,G$40)-SUMIFS(SAÍDAS!$D:$D,SAÍDAS!$B:$B,$B278,SAÍDAS!$H:$H,G$40)+SUMIFS(AJUSTE!$D:$D,AJUSTE!$B:$B,$B278,AJUSTE!$H:$H,G$40)</f>
        <v>0</v>
      </c>
      <c r="I278" s="161">
        <f>H278+SUMIFS(ENTRADAS!$D:$D,ENTRADAS!$B:$B,$B278,ENTRADAS!$I:$I,H$40)-SUMIFS(SAÍDAS!$D:$D,SAÍDAS!$B:$B,$B278,SAÍDAS!$H:$H,H$40)+SUMIFS(AJUSTE!$D:$D,AJUSTE!$B:$B,$B278,AJUSTE!$H:$H,H$40)</f>
        <v>0</v>
      </c>
      <c r="J278" s="161">
        <f>I278+SUMIFS(ENTRADAS!$D:$D,ENTRADAS!$B:$B,$B278,ENTRADAS!$I:$I,I$40)-SUMIFS(SAÍDAS!$D:$D,SAÍDAS!$B:$B,$B278,SAÍDAS!$H:$H,I$40)+SUMIFS(AJUSTE!$D:$D,AJUSTE!$B:$B,$B278,AJUSTE!$H:$H,I$40)</f>
        <v>0</v>
      </c>
      <c r="K278" s="161">
        <f>J278+SUMIFS(ENTRADAS!$D:$D,ENTRADAS!$B:$B,$B278,ENTRADAS!$I:$I,J$40)-SUMIFS(SAÍDAS!$D:$D,SAÍDAS!$B:$B,$B278,SAÍDAS!$H:$H,J$40)+SUMIFS(AJUSTE!$D:$D,AJUSTE!$B:$B,$B278,AJUSTE!$H:$H,J$40)</f>
        <v>0</v>
      </c>
      <c r="L278" s="161">
        <f>K278+SUMIFS(ENTRADAS!$D:$D,ENTRADAS!$B:$B,$B278,ENTRADAS!$I:$I,K$40)-SUMIFS(SAÍDAS!$D:$D,SAÍDAS!$B:$B,$B278,SAÍDAS!$H:$H,K$40)+SUMIFS(AJUSTE!$D:$D,AJUSTE!$B:$B,$B278,AJUSTE!$H:$H,K$40)</f>
        <v>0</v>
      </c>
      <c r="M278" s="161">
        <f>L278+SUMIFS(ENTRADAS!$D:$D,ENTRADAS!$B:$B,$B278,ENTRADAS!$I:$I,L$40)-SUMIFS(SAÍDAS!$D:$D,SAÍDAS!$B:$B,$B278,SAÍDAS!$H:$H,L$40)+SUMIFS(AJUSTE!$D:$D,AJUSTE!$B:$B,$B278,AJUSTE!$H:$H,L$40)</f>
        <v>0</v>
      </c>
      <c r="N278" s="161">
        <f>M278+SUMIFS(ENTRADAS!$D:$D,ENTRADAS!$B:$B,$B278,ENTRADAS!$I:$I,M$40)-SUMIFS(SAÍDAS!$D:$D,SAÍDAS!$B:$B,$B278,SAÍDAS!$H:$H,M$40)+SUMIFS(AJUSTE!$D:$D,AJUSTE!$B:$B,$B278,AJUSTE!$H:$H,M$40)</f>
        <v>0</v>
      </c>
      <c r="P278" s="160">
        <f>CADASTRO!A242</f>
        <v>0</v>
      </c>
      <c r="Q278" s="160">
        <f>CADASTRO!B242</f>
        <v>0</v>
      </c>
      <c r="R278" s="161">
        <f ca="1">IF(R$39&gt;=$AD$39,0,SUMIFS(SAÍDAS!$D:$D,SAÍDAS!$B:$B,Base!$Q278,SAÍDAS!$H:$H,Base!R$40))</f>
        <v>0</v>
      </c>
      <c r="S278" s="161">
        <f ca="1">IF(S$39&gt;=$AD$39,0,SUMIFS(SAÍDAS!$D:$D,SAÍDAS!$B:$B,Base!$Q278,SAÍDAS!$H:$H,Base!S$40))</f>
        <v>0</v>
      </c>
      <c r="T278" s="161">
        <f ca="1">IF(T$39&gt;=$AD$39,0,SUMIFS(SAÍDAS!$D:$D,SAÍDAS!$B:$B,Base!$Q278,SAÍDAS!$H:$H,Base!T$40))</f>
        <v>0</v>
      </c>
      <c r="U278" s="161">
        <f ca="1">IF(U$39&gt;=$AD$39,0,SUMIFS(SAÍDAS!$D:$D,SAÍDAS!$B:$B,Base!$Q278,SAÍDAS!$H:$H,Base!U$40))</f>
        <v>0</v>
      </c>
      <c r="V278" s="161">
        <f ca="1">IF(V$39&gt;=$AD$39,0,SUMIFS(SAÍDAS!$D:$D,SAÍDAS!$B:$B,Base!$Q278,SAÍDAS!$H:$H,Base!V$40))</f>
        <v>0</v>
      </c>
      <c r="W278" s="161">
        <f ca="1">IF(W$39&gt;=$AD$39,0,SUMIFS(SAÍDAS!$D:$D,SAÍDAS!$B:$B,Base!$Q278,SAÍDAS!$H:$H,Base!W$40))</f>
        <v>0</v>
      </c>
      <c r="X278" s="161">
        <f ca="1">IF(X$39&gt;=$AD$39,0,SUMIFS(SAÍDAS!$D:$D,SAÍDAS!$B:$B,Base!$Q278,SAÍDAS!$H:$H,Base!X$40))</f>
        <v>0</v>
      </c>
      <c r="Y278" s="161">
        <f ca="1">IF(Y$39&gt;=$AD$39,0,SUMIFS(SAÍDAS!$D:$D,SAÍDAS!$B:$B,Base!$Q278,SAÍDAS!$H:$H,Base!Y$40))</f>
        <v>0</v>
      </c>
      <c r="Z278" s="161">
        <f ca="1">IF(Z$39&gt;=$AD$39,0,SUMIFS(SAÍDAS!$D:$D,SAÍDAS!$B:$B,Base!$Q278,SAÍDAS!$H:$H,Base!Z$40))</f>
        <v>0</v>
      </c>
      <c r="AA278" s="161">
        <f ca="1">IF(AA$39&gt;=$AD$39,0,SUMIFS(SAÍDAS!$D:$D,SAÍDAS!$B:$B,Base!$Q278,SAÍDAS!$H:$H,Base!AA$40))</f>
        <v>0</v>
      </c>
      <c r="AB278" s="161">
        <f ca="1">IF(AB$39&gt;=$AD$39,0,SUMIFS(SAÍDAS!$D:$D,SAÍDAS!$B:$B,Base!$Q278,SAÍDAS!$H:$H,Base!AB$40))</f>
        <v>0</v>
      </c>
      <c r="AC278" s="161">
        <f ca="1">IF(AC$39&gt;=$AD$39,0,SUMIFS(SAÍDAS!$D:$D,SAÍDAS!$B:$B,Base!$Q278,SAÍDAS!$H:$H,Base!AC$40))</f>
        <v>0</v>
      </c>
      <c r="AD278" s="160">
        <f t="shared" ca="1" si="11"/>
        <v>0</v>
      </c>
    </row>
    <row r="279" spans="1:30" x14ac:dyDescent="0.25">
      <c r="A279" s="160">
        <f>CADASTRO!A243</f>
        <v>0</v>
      </c>
      <c r="B279" s="160">
        <f>CADASTRO!B243</f>
        <v>0</v>
      </c>
      <c r="C279" s="161">
        <f>CADASTRO!D243</f>
        <v>0</v>
      </c>
      <c r="D279" s="161">
        <f>C279+SUMIFS(ENTRADAS!$D:$D,ENTRADAS!$B:$B,$B279,ENTRADAS!$I:$I,C$40)-SUMIFS(SAÍDAS!$D:$D,SAÍDAS!$B:$B,$B279,SAÍDAS!$H:$H,C$40)+SUMIFS(AJUSTE!$D:$D,AJUSTE!$B:$B,$B279,AJUSTE!$H:$H,C$40)</f>
        <v>0</v>
      </c>
      <c r="E279" s="161">
        <f>D279+SUMIFS(ENTRADAS!$D:$D,ENTRADAS!$B:$B,$B279,ENTRADAS!$I:$I,D$40)-SUMIFS(SAÍDAS!$D:$D,SAÍDAS!$B:$B,$B279,SAÍDAS!$H:$H,D$40)+SUMIFS(AJUSTE!$D:$D,AJUSTE!$B:$B,$B279,AJUSTE!$H:$H,D$40)</f>
        <v>0</v>
      </c>
      <c r="F279" s="161">
        <f>E279+SUMIFS(ENTRADAS!$D:$D,ENTRADAS!$B:$B,$B279,ENTRADAS!$I:$I,E$40)-SUMIFS(SAÍDAS!$D:$D,SAÍDAS!$B:$B,$B279,SAÍDAS!$H:$H,E$40)+SUMIFS(AJUSTE!$D:$D,AJUSTE!$B:$B,$B279,AJUSTE!$H:$H,E$40)</f>
        <v>0</v>
      </c>
      <c r="G279" s="161">
        <f>F279+SUMIFS(ENTRADAS!$D:$D,ENTRADAS!$B:$B,$B279,ENTRADAS!$I:$I,F$40)-SUMIFS(SAÍDAS!$D:$D,SAÍDAS!$B:$B,$B279,SAÍDAS!$H:$H,F$40)+SUMIFS(AJUSTE!$D:$D,AJUSTE!$B:$B,$B279,AJUSTE!$H:$H,F$40)</f>
        <v>0</v>
      </c>
      <c r="H279" s="161">
        <f>G279+SUMIFS(ENTRADAS!$D:$D,ENTRADAS!$B:$B,$B279,ENTRADAS!$I:$I,G$40)-SUMIFS(SAÍDAS!$D:$D,SAÍDAS!$B:$B,$B279,SAÍDAS!$H:$H,G$40)+SUMIFS(AJUSTE!$D:$D,AJUSTE!$B:$B,$B279,AJUSTE!$H:$H,G$40)</f>
        <v>0</v>
      </c>
      <c r="I279" s="161">
        <f>H279+SUMIFS(ENTRADAS!$D:$D,ENTRADAS!$B:$B,$B279,ENTRADAS!$I:$I,H$40)-SUMIFS(SAÍDAS!$D:$D,SAÍDAS!$B:$B,$B279,SAÍDAS!$H:$H,H$40)+SUMIFS(AJUSTE!$D:$D,AJUSTE!$B:$B,$B279,AJUSTE!$H:$H,H$40)</f>
        <v>0</v>
      </c>
      <c r="J279" s="161">
        <f>I279+SUMIFS(ENTRADAS!$D:$D,ENTRADAS!$B:$B,$B279,ENTRADAS!$I:$I,I$40)-SUMIFS(SAÍDAS!$D:$D,SAÍDAS!$B:$B,$B279,SAÍDAS!$H:$H,I$40)+SUMIFS(AJUSTE!$D:$D,AJUSTE!$B:$B,$B279,AJUSTE!$H:$H,I$40)</f>
        <v>0</v>
      </c>
      <c r="K279" s="161">
        <f>J279+SUMIFS(ENTRADAS!$D:$D,ENTRADAS!$B:$B,$B279,ENTRADAS!$I:$I,J$40)-SUMIFS(SAÍDAS!$D:$D,SAÍDAS!$B:$B,$B279,SAÍDAS!$H:$H,J$40)+SUMIFS(AJUSTE!$D:$D,AJUSTE!$B:$B,$B279,AJUSTE!$H:$H,J$40)</f>
        <v>0</v>
      </c>
      <c r="L279" s="161">
        <f>K279+SUMIFS(ENTRADAS!$D:$D,ENTRADAS!$B:$B,$B279,ENTRADAS!$I:$I,K$40)-SUMIFS(SAÍDAS!$D:$D,SAÍDAS!$B:$B,$B279,SAÍDAS!$H:$H,K$40)+SUMIFS(AJUSTE!$D:$D,AJUSTE!$B:$B,$B279,AJUSTE!$H:$H,K$40)</f>
        <v>0</v>
      </c>
      <c r="M279" s="161">
        <f>L279+SUMIFS(ENTRADAS!$D:$D,ENTRADAS!$B:$B,$B279,ENTRADAS!$I:$I,L$40)-SUMIFS(SAÍDAS!$D:$D,SAÍDAS!$B:$B,$B279,SAÍDAS!$H:$H,L$40)+SUMIFS(AJUSTE!$D:$D,AJUSTE!$B:$B,$B279,AJUSTE!$H:$H,L$40)</f>
        <v>0</v>
      </c>
      <c r="N279" s="161">
        <f>M279+SUMIFS(ENTRADAS!$D:$D,ENTRADAS!$B:$B,$B279,ENTRADAS!$I:$I,M$40)-SUMIFS(SAÍDAS!$D:$D,SAÍDAS!$B:$B,$B279,SAÍDAS!$H:$H,M$40)+SUMIFS(AJUSTE!$D:$D,AJUSTE!$B:$B,$B279,AJUSTE!$H:$H,M$40)</f>
        <v>0</v>
      </c>
      <c r="P279" s="160">
        <f>CADASTRO!A243</f>
        <v>0</v>
      </c>
      <c r="Q279" s="160">
        <f>CADASTRO!B243</f>
        <v>0</v>
      </c>
      <c r="R279" s="161">
        <f ca="1">IF(R$39&gt;=$AD$39,0,SUMIFS(SAÍDAS!$D:$D,SAÍDAS!$B:$B,Base!$Q279,SAÍDAS!$H:$H,Base!R$40))</f>
        <v>0</v>
      </c>
      <c r="S279" s="161">
        <f ca="1">IF(S$39&gt;=$AD$39,0,SUMIFS(SAÍDAS!$D:$D,SAÍDAS!$B:$B,Base!$Q279,SAÍDAS!$H:$H,Base!S$40))</f>
        <v>0</v>
      </c>
      <c r="T279" s="161">
        <f ca="1">IF(T$39&gt;=$AD$39,0,SUMIFS(SAÍDAS!$D:$D,SAÍDAS!$B:$B,Base!$Q279,SAÍDAS!$H:$H,Base!T$40))</f>
        <v>0</v>
      </c>
      <c r="U279" s="161">
        <f ca="1">IF(U$39&gt;=$AD$39,0,SUMIFS(SAÍDAS!$D:$D,SAÍDAS!$B:$B,Base!$Q279,SAÍDAS!$H:$H,Base!U$40))</f>
        <v>0</v>
      </c>
      <c r="V279" s="161">
        <f ca="1">IF(V$39&gt;=$AD$39,0,SUMIFS(SAÍDAS!$D:$D,SAÍDAS!$B:$B,Base!$Q279,SAÍDAS!$H:$H,Base!V$40))</f>
        <v>0</v>
      </c>
      <c r="W279" s="161">
        <f ca="1">IF(W$39&gt;=$AD$39,0,SUMIFS(SAÍDAS!$D:$D,SAÍDAS!$B:$B,Base!$Q279,SAÍDAS!$H:$H,Base!W$40))</f>
        <v>0</v>
      </c>
      <c r="X279" s="161">
        <f ca="1">IF(X$39&gt;=$AD$39,0,SUMIFS(SAÍDAS!$D:$D,SAÍDAS!$B:$B,Base!$Q279,SAÍDAS!$H:$H,Base!X$40))</f>
        <v>0</v>
      </c>
      <c r="Y279" s="161">
        <f ca="1">IF(Y$39&gt;=$AD$39,0,SUMIFS(SAÍDAS!$D:$D,SAÍDAS!$B:$B,Base!$Q279,SAÍDAS!$H:$H,Base!Y$40))</f>
        <v>0</v>
      </c>
      <c r="Z279" s="161">
        <f ca="1">IF(Z$39&gt;=$AD$39,0,SUMIFS(SAÍDAS!$D:$D,SAÍDAS!$B:$B,Base!$Q279,SAÍDAS!$H:$H,Base!Z$40))</f>
        <v>0</v>
      </c>
      <c r="AA279" s="161">
        <f ca="1">IF(AA$39&gt;=$AD$39,0,SUMIFS(SAÍDAS!$D:$D,SAÍDAS!$B:$B,Base!$Q279,SAÍDAS!$H:$H,Base!AA$40))</f>
        <v>0</v>
      </c>
      <c r="AB279" s="161">
        <f ca="1">IF(AB$39&gt;=$AD$39,0,SUMIFS(SAÍDAS!$D:$D,SAÍDAS!$B:$B,Base!$Q279,SAÍDAS!$H:$H,Base!AB$40))</f>
        <v>0</v>
      </c>
      <c r="AC279" s="161">
        <f ca="1">IF(AC$39&gt;=$AD$39,0,SUMIFS(SAÍDAS!$D:$D,SAÍDAS!$B:$B,Base!$Q279,SAÍDAS!$H:$H,Base!AC$40))</f>
        <v>0</v>
      </c>
      <c r="AD279" s="160">
        <f t="shared" ca="1" si="11"/>
        <v>0</v>
      </c>
    </row>
    <row r="280" spans="1:30" x14ac:dyDescent="0.25">
      <c r="A280" s="160">
        <f>CADASTRO!A244</f>
        <v>0</v>
      </c>
      <c r="B280" s="160">
        <f>CADASTRO!B244</f>
        <v>0</v>
      </c>
      <c r="C280" s="161">
        <f>CADASTRO!D244</f>
        <v>0</v>
      </c>
      <c r="D280" s="161">
        <f>C280+SUMIFS(ENTRADAS!$D:$D,ENTRADAS!$B:$B,$B280,ENTRADAS!$I:$I,C$40)-SUMIFS(SAÍDAS!$D:$D,SAÍDAS!$B:$B,$B280,SAÍDAS!$H:$H,C$40)+SUMIFS(AJUSTE!$D:$D,AJUSTE!$B:$B,$B280,AJUSTE!$H:$H,C$40)</f>
        <v>0</v>
      </c>
      <c r="E280" s="161">
        <f>D280+SUMIFS(ENTRADAS!$D:$D,ENTRADAS!$B:$B,$B280,ENTRADAS!$I:$I,D$40)-SUMIFS(SAÍDAS!$D:$D,SAÍDAS!$B:$B,$B280,SAÍDAS!$H:$H,D$40)+SUMIFS(AJUSTE!$D:$D,AJUSTE!$B:$B,$B280,AJUSTE!$H:$H,D$40)</f>
        <v>0</v>
      </c>
      <c r="F280" s="161">
        <f>E280+SUMIFS(ENTRADAS!$D:$D,ENTRADAS!$B:$B,$B280,ENTRADAS!$I:$I,E$40)-SUMIFS(SAÍDAS!$D:$D,SAÍDAS!$B:$B,$B280,SAÍDAS!$H:$H,E$40)+SUMIFS(AJUSTE!$D:$D,AJUSTE!$B:$B,$B280,AJUSTE!$H:$H,E$40)</f>
        <v>0</v>
      </c>
      <c r="G280" s="161">
        <f>F280+SUMIFS(ENTRADAS!$D:$D,ENTRADAS!$B:$B,$B280,ENTRADAS!$I:$I,F$40)-SUMIFS(SAÍDAS!$D:$D,SAÍDAS!$B:$B,$B280,SAÍDAS!$H:$H,F$40)+SUMIFS(AJUSTE!$D:$D,AJUSTE!$B:$B,$B280,AJUSTE!$H:$H,F$40)</f>
        <v>0</v>
      </c>
      <c r="H280" s="161">
        <f>G280+SUMIFS(ENTRADAS!$D:$D,ENTRADAS!$B:$B,$B280,ENTRADAS!$I:$I,G$40)-SUMIFS(SAÍDAS!$D:$D,SAÍDAS!$B:$B,$B280,SAÍDAS!$H:$H,G$40)+SUMIFS(AJUSTE!$D:$D,AJUSTE!$B:$B,$B280,AJUSTE!$H:$H,G$40)</f>
        <v>0</v>
      </c>
      <c r="I280" s="161">
        <f>H280+SUMIFS(ENTRADAS!$D:$D,ENTRADAS!$B:$B,$B280,ENTRADAS!$I:$I,H$40)-SUMIFS(SAÍDAS!$D:$D,SAÍDAS!$B:$B,$B280,SAÍDAS!$H:$H,H$40)+SUMIFS(AJUSTE!$D:$D,AJUSTE!$B:$B,$B280,AJUSTE!$H:$H,H$40)</f>
        <v>0</v>
      </c>
      <c r="J280" s="161">
        <f>I280+SUMIFS(ENTRADAS!$D:$D,ENTRADAS!$B:$B,$B280,ENTRADAS!$I:$I,I$40)-SUMIFS(SAÍDAS!$D:$D,SAÍDAS!$B:$B,$B280,SAÍDAS!$H:$H,I$40)+SUMIFS(AJUSTE!$D:$D,AJUSTE!$B:$B,$B280,AJUSTE!$H:$H,I$40)</f>
        <v>0</v>
      </c>
      <c r="K280" s="161">
        <f>J280+SUMIFS(ENTRADAS!$D:$D,ENTRADAS!$B:$B,$B280,ENTRADAS!$I:$I,J$40)-SUMIFS(SAÍDAS!$D:$D,SAÍDAS!$B:$B,$B280,SAÍDAS!$H:$H,J$40)+SUMIFS(AJUSTE!$D:$D,AJUSTE!$B:$B,$B280,AJUSTE!$H:$H,J$40)</f>
        <v>0</v>
      </c>
      <c r="L280" s="161">
        <f>K280+SUMIFS(ENTRADAS!$D:$D,ENTRADAS!$B:$B,$B280,ENTRADAS!$I:$I,K$40)-SUMIFS(SAÍDAS!$D:$D,SAÍDAS!$B:$B,$B280,SAÍDAS!$H:$H,K$40)+SUMIFS(AJUSTE!$D:$D,AJUSTE!$B:$B,$B280,AJUSTE!$H:$H,K$40)</f>
        <v>0</v>
      </c>
      <c r="M280" s="161">
        <f>L280+SUMIFS(ENTRADAS!$D:$D,ENTRADAS!$B:$B,$B280,ENTRADAS!$I:$I,L$40)-SUMIFS(SAÍDAS!$D:$D,SAÍDAS!$B:$B,$B280,SAÍDAS!$H:$H,L$40)+SUMIFS(AJUSTE!$D:$D,AJUSTE!$B:$B,$B280,AJUSTE!$H:$H,L$40)</f>
        <v>0</v>
      </c>
      <c r="N280" s="161">
        <f>M280+SUMIFS(ENTRADAS!$D:$D,ENTRADAS!$B:$B,$B280,ENTRADAS!$I:$I,M$40)-SUMIFS(SAÍDAS!$D:$D,SAÍDAS!$B:$B,$B280,SAÍDAS!$H:$H,M$40)+SUMIFS(AJUSTE!$D:$D,AJUSTE!$B:$B,$B280,AJUSTE!$H:$H,M$40)</f>
        <v>0</v>
      </c>
      <c r="P280" s="160">
        <f>CADASTRO!A244</f>
        <v>0</v>
      </c>
      <c r="Q280" s="160">
        <f>CADASTRO!B244</f>
        <v>0</v>
      </c>
      <c r="R280" s="161">
        <f ca="1">IF(R$39&gt;=$AD$39,0,SUMIFS(SAÍDAS!$D:$D,SAÍDAS!$B:$B,Base!$Q280,SAÍDAS!$H:$H,Base!R$40))</f>
        <v>0</v>
      </c>
      <c r="S280" s="161">
        <f ca="1">IF(S$39&gt;=$AD$39,0,SUMIFS(SAÍDAS!$D:$D,SAÍDAS!$B:$B,Base!$Q280,SAÍDAS!$H:$H,Base!S$40))</f>
        <v>0</v>
      </c>
      <c r="T280" s="161">
        <f ca="1">IF(T$39&gt;=$AD$39,0,SUMIFS(SAÍDAS!$D:$D,SAÍDAS!$B:$B,Base!$Q280,SAÍDAS!$H:$H,Base!T$40))</f>
        <v>0</v>
      </c>
      <c r="U280" s="161">
        <f ca="1">IF(U$39&gt;=$AD$39,0,SUMIFS(SAÍDAS!$D:$D,SAÍDAS!$B:$B,Base!$Q280,SAÍDAS!$H:$H,Base!U$40))</f>
        <v>0</v>
      </c>
      <c r="V280" s="161">
        <f ca="1">IF(V$39&gt;=$AD$39,0,SUMIFS(SAÍDAS!$D:$D,SAÍDAS!$B:$B,Base!$Q280,SAÍDAS!$H:$H,Base!V$40))</f>
        <v>0</v>
      </c>
      <c r="W280" s="161">
        <f ca="1">IF(W$39&gt;=$AD$39,0,SUMIFS(SAÍDAS!$D:$D,SAÍDAS!$B:$B,Base!$Q280,SAÍDAS!$H:$H,Base!W$40))</f>
        <v>0</v>
      </c>
      <c r="X280" s="161">
        <f ca="1">IF(X$39&gt;=$AD$39,0,SUMIFS(SAÍDAS!$D:$D,SAÍDAS!$B:$B,Base!$Q280,SAÍDAS!$H:$H,Base!X$40))</f>
        <v>0</v>
      </c>
      <c r="Y280" s="161">
        <f ca="1">IF(Y$39&gt;=$AD$39,0,SUMIFS(SAÍDAS!$D:$D,SAÍDAS!$B:$B,Base!$Q280,SAÍDAS!$H:$H,Base!Y$40))</f>
        <v>0</v>
      </c>
      <c r="Z280" s="161">
        <f ca="1">IF(Z$39&gt;=$AD$39,0,SUMIFS(SAÍDAS!$D:$D,SAÍDAS!$B:$B,Base!$Q280,SAÍDAS!$H:$H,Base!Z$40))</f>
        <v>0</v>
      </c>
      <c r="AA280" s="161">
        <f ca="1">IF(AA$39&gt;=$AD$39,0,SUMIFS(SAÍDAS!$D:$D,SAÍDAS!$B:$B,Base!$Q280,SAÍDAS!$H:$H,Base!AA$40))</f>
        <v>0</v>
      </c>
      <c r="AB280" s="161">
        <f ca="1">IF(AB$39&gt;=$AD$39,0,SUMIFS(SAÍDAS!$D:$D,SAÍDAS!$B:$B,Base!$Q280,SAÍDAS!$H:$H,Base!AB$40))</f>
        <v>0</v>
      </c>
      <c r="AC280" s="161">
        <f ca="1">IF(AC$39&gt;=$AD$39,0,SUMIFS(SAÍDAS!$D:$D,SAÍDAS!$B:$B,Base!$Q280,SAÍDAS!$H:$H,Base!AC$40))</f>
        <v>0</v>
      </c>
      <c r="AD280" s="160">
        <f t="shared" ca="1" si="11"/>
        <v>0</v>
      </c>
    </row>
    <row r="281" spans="1:30" x14ac:dyDescent="0.25">
      <c r="A281" s="160">
        <f>CADASTRO!A245</f>
        <v>0</v>
      </c>
      <c r="B281" s="160">
        <f>CADASTRO!B245</f>
        <v>0</v>
      </c>
      <c r="C281" s="161">
        <f>CADASTRO!D245</f>
        <v>0</v>
      </c>
      <c r="D281" s="161">
        <f>C281+SUMIFS(ENTRADAS!$D:$D,ENTRADAS!$B:$B,$B281,ENTRADAS!$I:$I,C$40)-SUMIFS(SAÍDAS!$D:$D,SAÍDAS!$B:$B,$B281,SAÍDAS!$H:$H,C$40)+SUMIFS(AJUSTE!$D:$D,AJUSTE!$B:$B,$B281,AJUSTE!$H:$H,C$40)</f>
        <v>0</v>
      </c>
      <c r="E281" s="161">
        <f>D281+SUMIFS(ENTRADAS!$D:$D,ENTRADAS!$B:$B,$B281,ENTRADAS!$I:$I,D$40)-SUMIFS(SAÍDAS!$D:$D,SAÍDAS!$B:$B,$B281,SAÍDAS!$H:$H,D$40)+SUMIFS(AJUSTE!$D:$D,AJUSTE!$B:$B,$B281,AJUSTE!$H:$H,D$40)</f>
        <v>0</v>
      </c>
      <c r="F281" s="161">
        <f>E281+SUMIFS(ENTRADAS!$D:$D,ENTRADAS!$B:$B,$B281,ENTRADAS!$I:$I,E$40)-SUMIFS(SAÍDAS!$D:$D,SAÍDAS!$B:$B,$B281,SAÍDAS!$H:$H,E$40)+SUMIFS(AJUSTE!$D:$D,AJUSTE!$B:$B,$B281,AJUSTE!$H:$H,E$40)</f>
        <v>0</v>
      </c>
      <c r="G281" s="161">
        <f>F281+SUMIFS(ENTRADAS!$D:$D,ENTRADAS!$B:$B,$B281,ENTRADAS!$I:$I,F$40)-SUMIFS(SAÍDAS!$D:$D,SAÍDAS!$B:$B,$B281,SAÍDAS!$H:$H,F$40)+SUMIFS(AJUSTE!$D:$D,AJUSTE!$B:$B,$B281,AJUSTE!$H:$H,F$40)</f>
        <v>0</v>
      </c>
      <c r="H281" s="161">
        <f>G281+SUMIFS(ENTRADAS!$D:$D,ENTRADAS!$B:$B,$B281,ENTRADAS!$I:$I,G$40)-SUMIFS(SAÍDAS!$D:$D,SAÍDAS!$B:$B,$B281,SAÍDAS!$H:$H,G$40)+SUMIFS(AJUSTE!$D:$D,AJUSTE!$B:$B,$B281,AJUSTE!$H:$H,G$40)</f>
        <v>0</v>
      </c>
      <c r="I281" s="161">
        <f>H281+SUMIFS(ENTRADAS!$D:$D,ENTRADAS!$B:$B,$B281,ENTRADAS!$I:$I,H$40)-SUMIFS(SAÍDAS!$D:$D,SAÍDAS!$B:$B,$B281,SAÍDAS!$H:$H,H$40)+SUMIFS(AJUSTE!$D:$D,AJUSTE!$B:$B,$B281,AJUSTE!$H:$H,H$40)</f>
        <v>0</v>
      </c>
      <c r="J281" s="161">
        <f>I281+SUMIFS(ENTRADAS!$D:$D,ENTRADAS!$B:$B,$B281,ENTRADAS!$I:$I,I$40)-SUMIFS(SAÍDAS!$D:$D,SAÍDAS!$B:$B,$B281,SAÍDAS!$H:$H,I$40)+SUMIFS(AJUSTE!$D:$D,AJUSTE!$B:$B,$B281,AJUSTE!$H:$H,I$40)</f>
        <v>0</v>
      </c>
      <c r="K281" s="161">
        <f>J281+SUMIFS(ENTRADAS!$D:$D,ENTRADAS!$B:$B,$B281,ENTRADAS!$I:$I,J$40)-SUMIFS(SAÍDAS!$D:$D,SAÍDAS!$B:$B,$B281,SAÍDAS!$H:$H,J$40)+SUMIFS(AJUSTE!$D:$D,AJUSTE!$B:$B,$B281,AJUSTE!$H:$H,J$40)</f>
        <v>0</v>
      </c>
      <c r="L281" s="161">
        <f>K281+SUMIFS(ENTRADAS!$D:$D,ENTRADAS!$B:$B,$B281,ENTRADAS!$I:$I,K$40)-SUMIFS(SAÍDAS!$D:$D,SAÍDAS!$B:$B,$B281,SAÍDAS!$H:$H,K$40)+SUMIFS(AJUSTE!$D:$D,AJUSTE!$B:$B,$B281,AJUSTE!$H:$H,K$40)</f>
        <v>0</v>
      </c>
      <c r="M281" s="161">
        <f>L281+SUMIFS(ENTRADAS!$D:$D,ENTRADAS!$B:$B,$B281,ENTRADAS!$I:$I,L$40)-SUMIFS(SAÍDAS!$D:$D,SAÍDAS!$B:$B,$B281,SAÍDAS!$H:$H,L$40)+SUMIFS(AJUSTE!$D:$D,AJUSTE!$B:$B,$B281,AJUSTE!$H:$H,L$40)</f>
        <v>0</v>
      </c>
      <c r="N281" s="161">
        <f>M281+SUMIFS(ENTRADAS!$D:$D,ENTRADAS!$B:$B,$B281,ENTRADAS!$I:$I,M$40)-SUMIFS(SAÍDAS!$D:$D,SAÍDAS!$B:$B,$B281,SAÍDAS!$H:$H,M$40)+SUMIFS(AJUSTE!$D:$D,AJUSTE!$B:$B,$B281,AJUSTE!$H:$H,M$40)</f>
        <v>0</v>
      </c>
      <c r="P281" s="160">
        <f>CADASTRO!A245</f>
        <v>0</v>
      </c>
      <c r="Q281" s="160">
        <f>CADASTRO!B245</f>
        <v>0</v>
      </c>
      <c r="R281" s="161">
        <f ca="1">IF(R$39&gt;=$AD$39,0,SUMIFS(SAÍDAS!$D:$D,SAÍDAS!$B:$B,Base!$Q281,SAÍDAS!$H:$H,Base!R$40))</f>
        <v>0</v>
      </c>
      <c r="S281" s="161">
        <f ca="1">IF(S$39&gt;=$AD$39,0,SUMIFS(SAÍDAS!$D:$D,SAÍDAS!$B:$B,Base!$Q281,SAÍDAS!$H:$H,Base!S$40))</f>
        <v>0</v>
      </c>
      <c r="T281" s="161">
        <f ca="1">IF(T$39&gt;=$AD$39,0,SUMIFS(SAÍDAS!$D:$D,SAÍDAS!$B:$B,Base!$Q281,SAÍDAS!$H:$H,Base!T$40))</f>
        <v>0</v>
      </c>
      <c r="U281" s="161">
        <f ca="1">IF(U$39&gt;=$AD$39,0,SUMIFS(SAÍDAS!$D:$D,SAÍDAS!$B:$B,Base!$Q281,SAÍDAS!$H:$H,Base!U$40))</f>
        <v>0</v>
      </c>
      <c r="V281" s="161">
        <f ca="1">IF(V$39&gt;=$AD$39,0,SUMIFS(SAÍDAS!$D:$D,SAÍDAS!$B:$B,Base!$Q281,SAÍDAS!$H:$H,Base!V$40))</f>
        <v>0</v>
      </c>
      <c r="W281" s="161">
        <f ca="1">IF(W$39&gt;=$AD$39,0,SUMIFS(SAÍDAS!$D:$D,SAÍDAS!$B:$B,Base!$Q281,SAÍDAS!$H:$H,Base!W$40))</f>
        <v>0</v>
      </c>
      <c r="X281" s="161">
        <f ca="1">IF(X$39&gt;=$AD$39,0,SUMIFS(SAÍDAS!$D:$D,SAÍDAS!$B:$B,Base!$Q281,SAÍDAS!$H:$H,Base!X$40))</f>
        <v>0</v>
      </c>
      <c r="Y281" s="161">
        <f ca="1">IF(Y$39&gt;=$AD$39,0,SUMIFS(SAÍDAS!$D:$D,SAÍDAS!$B:$B,Base!$Q281,SAÍDAS!$H:$H,Base!Y$40))</f>
        <v>0</v>
      </c>
      <c r="Z281" s="161">
        <f ca="1">IF(Z$39&gt;=$AD$39,0,SUMIFS(SAÍDAS!$D:$D,SAÍDAS!$B:$B,Base!$Q281,SAÍDAS!$H:$H,Base!Z$40))</f>
        <v>0</v>
      </c>
      <c r="AA281" s="161">
        <f ca="1">IF(AA$39&gt;=$AD$39,0,SUMIFS(SAÍDAS!$D:$D,SAÍDAS!$B:$B,Base!$Q281,SAÍDAS!$H:$H,Base!AA$40))</f>
        <v>0</v>
      </c>
      <c r="AB281" s="161">
        <f ca="1">IF(AB$39&gt;=$AD$39,0,SUMIFS(SAÍDAS!$D:$D,SAÍDAS!$B:$B,Base!$Q281,SAÍDAS!$H:$H,Base!AB$40))</f>
        <v>0</v>
      </c>
      <c r="AC281" s="161">
        <f ca="1">IF(AC$39&gt;=$AD$39,0,SUMIFS(SAÍDAS!$D:$D,SAÍDAS!$B:$B,Base!$Q281,SAÍDAS!$H:$H,Base!AC$40))</f>
        <v>0</v>
      </c>
      <c r="AD281" s="160">
        <f t="shared" ca="1" si="11"/>
        <v>0</v>
      </c>
    </row>
    <row r="282" spans="1:30" x14ac:dyDescent="0.25">
      <c r="A282" s="160">
        <f>CADASTRO!A246</f>
        <v>0</v>
      </c>
      <c r="B282" s="160">
        <f>CADASTRO!B246</f>
        <v>0</v>
      </c>
      <c r="C282" s="161">
        <f>CADASTRO!D246</f>
        <v>0</v>
      </c>
      <c r="D282" s="161">
        <f>C282+SUMIFS(ENTRADAS!$D:$D,ENTRADAS!$B:$B,$B282,ENTRADAS!$I:$I,C$40)-SUMIFS(SAÍDAS!$D:$D,SAÍDAS!$B:$B,$B282,SAÍDAS!$H:$H,C$40)+SUMIFS(AJUSTE!$D:$D,AJUSTE!$B:$B,$B282,AJUSTE!$H:$H,C$40)</f>
        <v>0</v>
      </c>
      <c r="E282" s="161">
        <f>D282+SUMIFS(ENTRADAS!$D:$D,ENTRADAS!$B:$B,$B282,ENTRADAS!$I:$I,D$40)-SUMIFS(SAÍDAS!$D:$D,SAÍDAS!$B:$B,$B282,SAÍDAS!$H:$H,D$40)+SUMIFS(AJUSTE!$D:$D,AJUSTE!$B:$B,$B282,AJUSTE!$H:$H,D$40)</f>
        <v>0</v>
      </c>
      <c r="F282" s="161">
        <f>E282+SUMIFS(ENTRADAS!$D:$D,ENTRADAS!$B:$B,$B282,ENTRADAS!$I:$I,E$40)-SUMIFS(SAÍDAS!$D:$D,SAÍDAS!$B:$B,$B282,SAÍDAS!$H:$H,E$40)+SUMIFS(AJUSTE!$D:$D,AJUSTE!$B:$B,$B282,AJUSTE!$H:$H,E$40)</f>
        <v>0</v>
      </c>
      <c r="G282" s="161">
        <f>F282+SUMIFS(ENTRADAS!$D:$D,ENTRADAS!$B:$B,$B282,ENTRADAS!$I:$I,F$40)-SUMIFS(SAÍDAS!$D:$D,SAÍDAS!$B:$B,$B282,SAÍDAS!$H:$H,F$40)+SUMIFS(AJUSTE!$D:$D,AJUSTE!$B:$B,$B282,AJUSTE!$H:$H,F$40)</f>
        <v>0</v>
      </c>
      <c r="H282" s="161">
        <f>G282+SUMIFS(ENTRADAS!$D:$D,ENTRADAS!$B:$B,$B282,ENTRADAS!$I:$I,G$40)-SUMIFS(SAÍDAS!$D:$D,SAÍDAS!$B:$B,$B282,SAÍDAS!$H:$H,G$40)+SUMIFS(AJUSTE!$D:$D,AJUSTE!$B:$B,$B282,AJUSTE!$H:$H,G$40)</f>
        <v>0</v>
      </c>
      <c r="I282" s="161">
        <f>H282+SUMIFS(ENTRADAS!$D:$D,ENTRADAS!$B:$B,$B282,ENTRADAS!$I:$I,H$40)-SUMIFS(SAÍDAS!$D:$D,SAÍDAS!$B:$B,$B282,SAÍDAS!$H:$H,H$40)+SUMIFS(AJUSTE!$D:$D,AJUSTE!$B:$B,$B282,AJUSTE!$H:$H,H$40)</f>
        <v>0</v>
      </c>
      <c r="J282" s="161">
        <f>I282+SUMIFS(ENTRADAS!$D:$D,ENTRADAS!$B:$B,$B282,ENTRADAS!$I:$I,I$40)-SUMIFS(SAÍDAS!$D:$D,SAÍDAS!$B:$B,$B282,SAÍDAS!$H:$H,I$40)+SUMIFS(AJUSTE!$D:$D,AJUSTE!$B:$B,$B282,AJUSTE!$H:$H,I$40)</f>
        <v>0</v>
      </c>
      <c r="K282" s="161">
        <f>J282+SUMIFS(ENTRADAS!$D:$D,ENTRADAS!$B:$B,$B282,ENTRADAS!$I:$I,J$40)-SUMIFS(SAÍDAS!$D:$D,SAÍDAS!$B:$B,$B282,SAÍDAS!$H:$H,J$40)+SUMIFS(AJUSTE!$D:$D,AJUSTE!$B:$B,$B282,AJUSTE!$H:$H,J$40)</f>
        <v>0</v>
      </c>
      <c r="L282" s="161">
        <f>K282+SUMIFS(ENTRADAS!$D:$D,ENTRADAS!$B:$B,$B282,ENTRADAS!$I:$I,K$40)-SUMIFS(SAÍDAS!$D:$D,SAÍDAS!$B:$B,$B282,SAÍDAS!$H:$H,K$40)+SUMIFS(AJUSTE!$D:$D,AJUSTE!$B:$B,$B282,AJUSTE!$H:$H,K$40)</f>
        <v>0</v>
      </c>
      <c r="M282" s="161">
        <f>L282+SUMIFS(ENTRADAS!$D:$D,ENTRADAS!$B:$B,$B282,ENTRADAS!$I:$I,L$40)-SUMIFS(SAÍDAS!$D:$D,SAÍDAS!$B:$B,$B282,SAÍDAS!$H:$H,L$40)+SUMIFS(AJUSTE!$D:$D,AJUSTE!$B:$B,$B282,AJUSTE!$H:$H,L$40)</f>
        <v>0</v>
      </c>
      <c r="N282" s="161">
        <f>M282+SUMIFS(ENTRADAS!$D:$D,ENTRADAS!$B:$B,$B282,ENTRADAS!$I:$I,M$40)-SUMIFS(SAÍDAS!$D:$D,SAÍDAS!$B:$B,$B282,SAÍDAS!$H:$H,M$40)+SUMIFS(AJUSTE!$D:$D,AJUSTE!$B:$B,$B282,AJUSTE!$H:$H,M$40)</f>
        <v>0</v>
      </c>
      <c r="P282" s="160">
        <f>CADASTRO!A246</f>
        <v>0</v>
      </c>
      <c r="Q282" s="160">
        <f>CADASTRO!B246</f>
        <v>0</v>
      </c>
      <c r="R282" s="161">
        <f ca="1">IF(R$39&gt;=$AD$39,0,SUMIFS(SAÍDAS!$D:$D,SAÍDAS!$B:$B,Base!$Q282,SAÍDAS!$H:$H,Base!R$40))</f>
        <v>0</v>
      </c>
      <c r="S282" s="161">
        <f ca="1">IF(S$39&gt;=$AD$39,0,SUMIFS(SAÍDAS!$D:$D,SAÍDAS!$B:$B,Base!$Q282,SAÍDAS!$H:$H,Base!S$40))</f>
        <v>0</v>
      </c>
      <c r="T282" s="161">
        <f ca="1">IF(T$39&gt;=$AD$39,0,SUMIFS(SAÍDAS!$D:$D,SAÍDAS!$B:$B,Base!$Q282,SAÍDAS!$H:$H,Base!T$40))</f>
        <v>0</v>
      </c>
      <c r="U282" s="161">
        <f ca="1">IF(U$39&gt;=$AD$39,0,SUMIFS(SAÍDAS!$D:$D,SAÍDAS!$B:$B,Base!$Q282,SAÍDAS!$H:$H,Base!U$40))</f>
        <v>0</v>
      </c>
      <c r="V282" s="161">
        <f ca="1">IF(V$39&gt;=$AD$39,0,SUMIFS(SAÍDAS!$D:$D,SAÍDAS!$B:$B,Base!$Q282,SAÍDAS!$H:$H,Base!V$40))</f>
        <v>0</v>
      </c>
      <c r="W282" s="161">
        <f ca="1">IF(W$39&gt;=$AD$39,0,SUMIFS(SAÍDAS!$D:$D,SAÍDAS!$B:$B,Base!$Q282,SAÍDAS!$H:$H,Base!W$40))</f>
        <v>0</v>
      </c>
      <c r="X282" s="161">
        <f ca="1">IF(X$39&gt;=$AD$39,0,SUMIFS(SAÍDAS!$D:$D,SAÍDAS!$B:$B,Base!$Q282,SAÍDAS!$H:$H,Base!X$40))</f>
        <v>0</v>
      </c>
      <c r="Y282" s="161">
        <f ca="1">IF(Y$39&gt;=$AD$39,0,SUMIFS(SAÍDAS!$D:$D,SAÍDAS!$B:$B,Base!$Q282,SAÍDAS!$H:$H,Base!Y$40))</f>
        <v>0</v>
      </c>
      <c r="Z282" s="161">
        <f ca="1">IF(Z$39&gt;=$AD$39,0,SUMIFS(SAÍDAS!$D:$D,SAÍDAS!$B:$B,Base!$Q282,SAÍDAS!$H:$H,Base!Z$40))</f>
        <v>0</v>
      </c>
      <c r="AA282" s="161">
        <f ca="1">IF(AA$39&gt;=$AD$39,0,SUMIFS(SAÍDAS!$D:$D,SAÍDAS!$B:$B,Base!$Q282,SAÍDAS!$H:$H,Base!AA$40))</f>
        <v>0</v>
      </c>
      <c r="AB282" s="161">
        <f ca="1">IF(AB$39&gt;=$AD$39,0,SUMIFS(SAÍDAS!$D:$D,SAÍDAS!$B:$B,Base!$Q282,SAÍDAS!$H:$H,Base!AB$40))</f>
        <v>0</v>
      </c>
      <c r="AC282" s="161">
        <f ca="1">IF(AC$39&gt;=$AD$39,0,SUMIFS(SAÍDAS!$D:$D,SAÍDAS!$B:$B,Base!$Q282,SAÍDAS!$H:$H,Base!AC$40))</f>
        <v>0</v>
      </c>
      <c r="AD282" s="160">
        <f t="shared" ca="1" si="11"/>
        <v>0</v>
      </c>
    </row>
    <row r="283" spans="1:30" x14ac:dyDescent="0.25">
      <c r="A283" s="160">
        <f>CADASTRO!A247</f>
        <v>0</v>
      </c>
      <c r="B283" s="160">
        <f>CADASTRO!B247</f>
        <v>0</v>
      </c>
      <c r="C283" s="161">
        <f>CADASTRO!D247</f>
        <v>0</v>
      </c>
      <c r="D283" s="161">
        <f>C283+SUMIFS(ENTRADAS!$D:$D,ENTRADAS!$B:$B,$B283,ENTRADAS!$I:$I,C$40)-SUMIFS(SAÍDAS!$D:$D,SAÍDAS!$B:$B,$B283,SAÍDAS!$H:$H,C$40)+SUMIFS(AJUSTE!$D:$D,AJUSTE!$B:$B,$B283,AJUSTE!$H:$H,C$40)</f>
        <v>0</v>
      </c>
      <c r="E283" s="161">
        <f>D283+SUMIFS(ENTRADAS!$D:$D,ENTRADAS!$B:$B,$B283,ENTRADAS!$I:$I,D$40)-SUMIFS(SAÍDAS!$D:$D,SAÍDAS!$B:$B,$B283,SAÍDAS!$H:$H,D$40)+SUMIFS(AJUSTE!$D:$D,AJUSTE!$B:$B,$B283,AJUSTE!$H:$H,D$40)</f>
        <v>0</v>
      </c>
      <c r="F283" s="161">
        <f>E283+SUMIFS(ENTRADAS!$D:$D,ENTRADAS!$B:$B,$B283,ENTRADAS!$I:$I,E$40)-SUMIFS(SAÍDAS!$D:$D,SAÍDAS!$B:$B,$B283,SAÍDAS!$H:$H,E$40)+SUMIFS(AJUSTE!$D:$D,AJUSTE!$B:$B,$B283,AJUSTE!$H:$H,E$40)</f>
        <v>0</v>
      </c>
      <c r="G283" s="161">
        <f>F283+SUMIFS(ENTRADAS!$D:$D,ENTRADAS!$B:$B,$B283,ENTRADAS!$I:$I,F$40)-SUMIFS(SAÍDAS!$D:$D,SAÍDAS!$B:$B,$B283,SAÍDAS!$H:$H,F$40)+SUMIFS(AJUSTE!$D:$D,AJUSTE!$B:$B,$B283,AJUSTE!$H:$H,F$40)</f>
        <v>0</v>
      </c>
      <c r="H283" s="161">
        <f>G283+SUMIFS(ENTRADAS!$D:$D,ENTRADAS!$B:$B,$B283,ENTRADAS!$I:$I,G$40)-SUMIFS(SAÍDAS!$D:$D,SAÍDAS!$B:$B,$B283,SAÍDAS!$H:$H,G$40)+SUMIFS(AJUSTE!$D:$D,AJUSTE!$B:$B,$B283,AJUSTE!$H:$H,G$40)</f>
        <v>0</v>
      </c>
      <c r="I283" s="161">
        <f>H283+SUMIFS(ENTRADAS!$D:$D,ENTRADAS!$B:$B,$B283,ENTRADAS!$I:$I,H$40)-SUMIFS(SAÍDAS!$D:$D,SAÍDAS!$B:$B,$B283,SAÍDAS!$H:$H,H$40)+SUMIFS(AJUSTE!$D:$D,AJUSTE!$B:$B,$B283,AJUSTE!$H:$H,H$40)</f>
        <v>0</v>
      </c>
      <c r="J283" s="161">
        <f>I283+SUMIFS(ENTRADAS!$D:$D,ENTRADAS!$B:$B,$B283,ENTRADAS!$I:$I,I$40)-SUMIFS(SAÍDAS!$D:$D,SAÍDAS!$B:$B,$B283,SAÍDAS!$H:$H,I$40)+SUMIFS(AJUSTE!$D:$D,AJUSTE!$B:$B,$B283,AJUSTE!$H:$H,I$40)</f>
        <v>0</v>
      </c>
      <c r="K283" s="161">
        <f>J283+SUMIFS(ENTRADAS!$D:$D,ENTRADAS!$B:$B,$B283,ENTRADAS!$I:$I,J$40)-SUMIFS(SAÍDAS!$D:$D,SAÍDAS!$B:$B,$B283,SAÍDAS!$H:$H,J$40)+SUMIFS(AJUSTE!$D:$D,AJUSTE!$B:$B,$B283,AJUSTE!$H:$H,J$40)</f>
        <v>0</v>
      </c>
      <c r="L283" s="161">
        <f>K283+SUMIFS(ENTRADAS!$D:$D,ENTRADAS!$B:$B,$B283,ENTRADAS!$I:$I,K$40)-SUMIFS(SAÍDAS!$D:$D,SAÍDAS!$B:$B,$B283,SAÍDAS!$H:$H,K$40)+SUMIFS(AJUSTE!$D:$D,AJUSTE!$B:$B,$B283,AJUSTE!$H:$H,K$40)</f>
        <v>0</v>
      </c>
      <c r="M283" s="161">
        <f>L283+SUMIFS(ENTRADAS!$D:$D,ENTRADAS!$B:$B,$B283,ENTRADAS!$I:$I,L$40)-SUMIFS(SAÍDAS!$D:$D,SAÍDAS!$B:$B,$B283,SAÍDAS!$H:$H,L$40)+SUMIFS(AJUSTE!$D:$D,AJUSTE!$B:$B,$B283,AJUSTE!$H:$H,L$40)</f>
        <v>0</v>
      </c>
      <c r="N283" s="161">
        <f>M283+SUMIFS(ENTRADAS!$D:$D,ENTRADAS!$B:$B,$B283,ENTRADAS!$I:$I,M$40)-SUMIFS(SAÍDAS!$D:$D,SAÍDAS!$B:$B,$B283,SAÍDAS!$H:$H,M$40)+SUMIFS(AJUSTE!$D:$D,AJUSTE!$B:$B,$B283,AJUSTE!$H:$H,M$40)</f>
        <v>0</v>
      </c>
      <c r="P283" s="160">
        <f>CADASTRO!A247</f>
        <v>0</v>
      </c>
      <c r="Q283" s="160">
        <f>CADASTRO!B247</f>
        <v>0</v>
      </c>
      <c r="R283" s="161">
        <f ca="1">IF(R$39&gt;=$AD$39,0,SUMIFS(SAÍDAS!$D:$D,SAÍDAS!$B:$B,Base!$Q283,SAÍDAS!$H:$H,Base!R$40))</f>
        <v>0</v>
      </c>
      <c r="S283" s="161">
        <f ca="1">IF(S$39&gt;=$AD$39,0,SUMIFS(SAÍDAS!$D:$D,SAÍDAS!$B:$B,Base!$Q283,SAÍDAS!$H:$H,Base!S$40))</f>
        <v>0</v>
      </c>
      <c r="T283" s="161">
        <f ca="1">IF(T$39&gt;=$AD$39,0,SUMIFS(SAÍDAS!$D:$D,SAÍDAS!$B:$B,Base!$Q283,SAÍDAS!$H:$H,Base!T$40))</f>
        <v>0</v>
      </c>
      <c r="U283" s="161">
        <f ca="1">IF(U$39&gt;=$AD$39,0,SUMIFS(SAÍDAS!$D:$D,SAÍDAS!$B:$B,Base!$Q283,SAÍDAS!$H:$H,Base!U$40))</f>
        <v>0</v>
      </c>
      <c r="V283" s="161">
        <f ca="1">IF(V$39&gt;=$AD$39,0,SUMIFS(SAÍDAS!$D:$D,SAÍDAS!$B:$B,Base!$Q283,SAÍDAS!$H:$H,Base!V$40))</f>
        <v>0</v>
      </c>
      <c r="W283" s="161">
        <f ca="1">IF(W$39&gt;=$AD$39,0,SUMIFS(SAÍDAS!$D:$D,SAÍDAS!$B:$B,Base!$Q283,SAÍDAS!$H:$H,Base!W$40))</f>
        <v>0</v>
      </c>
      <c r="X283" s="161">
        <f ca="1">IF(X$39&gt;=$AD$39,0,SUMIFS(SAÍDAS!$D:$D,SAÍDAS!$B:$B,Base!$Q283,SAÍDAS!$H:$H,Base!X$40))</f>
        <v>0</v>
      </c>
      <c r="Y283" s="161">
        <f ca="1">IF(Y$39&gt;=$AD$39,0,SUMIFS(SAÍDAS!$D:$D,SAÍDAS!$B:$B,Base!$Q283,SAÍDAS!$H:$H,Base!Y$40))</f>
        <v>0</v>
      </c>
      <c r="Z283" s="161">
        <f ca="1">IF(Z$39&gt;=$AD$39,0,SUMIFS(SAÍDAS!$D:$D,SAÍDAS!$B:$B,Base!$Q283,SAÍDAS!$H:$H,Base!Z$40))</f>
        <v>0</v>
      </c>
      <c r="AA283" s="161">
        <f ca="1">IF(AA$39&gt;=$AD$39,0,SUMIFS(SAÍDAS!$D:$D,SAÍDAS!$B:$B,Base!$Q283,SAÍDAS!$H:$H,Base!AA$40))</f>
        <v>0</v>
      </c>
      <c r="AB283" s="161">
        <f ca="1">IF(AB$39&gt;=$AD$39,0,SUMIFS(SAÍDAS!$D:$D,SAÍDAS!$B:$B,Base!$Q283,SAÍDAS!$H:$H,Base!AB$40))</f>
        <v>0</v>
      </c>
      <c r="AC283" s="161">
        <f ca="1">IF(AC$39&gt;=$AD$39,0,SUMIFS(SAÍDAS!$D:$D,SAÍDAS!$B:$B,Base!$Q283,SAÍDAS!$H:$H,Base!AC$40))</f>
        <v>0</v>
      </c>
      <c r="AD283" s="160">
        <f t="shared" ca="1" si="11"/>
        <v>0</v>
      </c>
    </row>
    <row r="284" spans="1:30" x14ac:dyDescent="0.25">
      <c r="A284" s="160">
        <f>CADASTRO!A248</f>
        <v>0</v>
      </c>
      <c r="B284" s="160">
        <f>CADASTRO!B248</f>
        <v>0</v>
      </c>
      <c r="C284" s="161">
        <f>CADASTRO!D248</f>
        <v>0</v>
      </c>
      <c r="D284" s="161">
        <f>C284+SUMIFS(ENTRADAS!$D:$D,ENTRADAS!$B:$B,$B284,ENTRADAS!$I:$I,C$40)-SUMIFS(SAÍDAS!$D:$D,SAÍDAS!$B:$B,$B284,SAÍDAS!$H:$H,C$40)+SUMIFS(AJUSTE!$D:$D,AJUSTE!$B:$B,$B284,AJUSTE!$H:$H,C$40)</f>
        <v>0</v>
      </c>
      <c r="E284" s="161">
        <f>D284+SUMIFS(ENTRADAS!$D:$D,ENTRADAS!$B:$B,$B284,ENTRADAS!$I:$I,D$40)-SUMIFS(SAÍDAS!$D:$D,SAÍDAS!$B:$B,$B284,SAÍDAS!$H:$H,D$40)+SUMIFS(AJUSTE!$D:$D,AJUSTE!$B:$B,$B284,AJUSTE!$H:$H,D$40)</f>
        <v>0</v>
      </c>
      <c r="F284" s="161">
        <f>E284+SUMIFS(ENTRADAS!$D:$D,ENTRADAS!$B:$B,$B284,ENTRADAS!$I:$I,E$40)-SUMIFS(SAÍDAS!$D:$D,SAÍDAS!$B:$B,$B284,SAÍDAS!$H:$H,E$40)+SUMIFS(AJUSTE!$D:$D,AJUSTE!$B:$B,$B284,AJUSTE!$H:$H,E$40)</f>
        <v>0</v>
      </c>
      <c r="G284" s="161">
        <f>F284+SUMIFS(ENTRADAS!$D:$D,ENTRADAS!$B:$B,$B284,ENTRADAS!$I:$I,F$40)-SUMIFS(SAÍDAS!$D:$D,SAÍDAS!$B:$B,$B284,SAÍDAS!$H:$H,F$40)+SUMIFS(AJUSTE!$D:$D,AJUSTE!$B:$B,$B284,AJUSTE!$H:$H,F$40)</f>
        <v>0</v>
      </c>
      <c r="H284" s="161">
        <f>G284+SUMIFS(ENTRADAS!$D:$D,ENTRADAS!$B:$B,$B284,ENTRADAS!$I:$I,G$40)-SUMIFS(SAÍDAS!$D:$D,SAÍDAS!$B:$B,$B284,SAÍDAS!$H:$H,G$40)+SUMIFS(AJUSTE!$D:$D,AJUSTE!$B:$B,$B284,AJUSTE!$H:$H,G$40)</f>
        <v>0</v>
      </c>
      <c r="I284" s="161">
        <f>H284+SUMIFS(ENTRADAS!$D:$D,ENTRADAS!$B:$B,$B284,ENTRADAS!$I:$I,H$40)-SUMIFS(SAÍDAS!$D:$D,SAÍDAS!$B:$B,$B284,SAÍDAS!$H:$H,H$40)+SUMIFS(AJUSTE!$D:$D,AJUSTE!$B:$B,$B284,AJUSTE!$H:$H,H$40)</f>
        <v>0</v>
      </c>
      <c r="J284" s="161">
        <f>I284+SUMIFS(ENTRADAS!$D:$D,ENTRADAS!$B:$B,$B284,ENTRADAS!$I:$I,I$40)-SUMIFS(SAÍDAS!$D:$D,SAÍDAS!$B:$B,$B284,SAÍDAS!$H:$H,I$40)+SUMIFS(AJUSTE!$D:$D,AJUSTE!$B:$B,$B284,AJUSTE!$H:$H,I$40)</f>
        <v>0</v>
      </c>
      <c r="K284" s="161">
        <f>J284+SUMIFS(ENTRADAS!$D:$D,ENTRADAS!$B:$B,$B284,ENTRADAS!$I:$I,J$40)-SUMIFS(SAÍDAS!$D:$D,SAÍDAS!$B:$B,$B284,SAÍDAS!$H:$H,J$40)+SUMIFS(AJUSTE!$D:$D,AJUSTE!$B:$B,$B284,AJUSTE!$H:$H,J$40)</f>
        <v>0</v>
      </c>
      <c r="L284" s="161">
        <f>K284+SUMIFS(ENTRADAS!$D:$D,ENTRADAS!$B:$B,$B284,ENTRADAS!$I:$I,K$40)-SUMIFS(SAÍDAS!$D:$D,SAÍDAS!$B:$B,$B284,SAÍDAS!$H:$H,K$40)+SUMIFS(AJUSTE!$D:$D,AJUSTE!$B:$B,$B284,AJUSTE!$H:$H,K$40)</f>
        <v>0</v>
      </c>
      <c r="M284" s="161">
        <f>L284+SUMIFS(ENTRADAS!$D:$D,ENTRADAS!$B:$B,$B284,ENTRADAS!$I:$I,L$40)-SUMIFS(SAÍDAS!$D:$D,SAÍDAS!$B:$B,$B284,SAÍDAS!$H:$H,L$40)+SUMIFS(AJUSTE!$D:$D,AJUSTE!$B:$B,$B284,AJUSTE!$H:$H,L$40)</f>
        <v>0</v>
      </c>
      <c r="N284" s="161">
        <f>M284+SUMIFS(ENTRADAS!$D:$D,ENTRADAS!$B:$B,$B284,ENTRADAS!$I:$I,M$40)-SUMIFS(SAÍDAS!$D:$D,SAÍDAS!$B:$B,$B284,SAÍDAS!$H:$H,M$40)+SUMIFS(AJUSTE!$D:$D,AJUSTE!$B:$B,$B284,AJUSTE!$H:$H,M$40)</f>
        <v>0</v>
      </c>
      <c r="P284" s="160">
        <f>CADASTRO!A248</f>
        <v>0</v>
      </c>
      <c r="Q284" s="160">
        <f>CADASTRO!B248</f>
        <v>0</v>
      </c>
      <c r="R284" s="161">
        <f ca="1">IF(R$39&gt;=$AD$39,0,SUMIFS(SAÍDAS!$D:$D,SAÍDAS!$B:$B,Base!$Q284,SAÍDAS!$H:$H,Base!R$40))</f>
        <v>0</v>
      </c>
      <c r="S284" s="161">
        <f ca="1">IF(S$39&gt;=$AD$39,0,SUMIFS(SAÍDAS!$D:$D,SAÍDAS!$B:$B,Base!$Q284,SAÍDAS!$H:$H,Base!S$40))</f>
        <v>0</v>
      </c>
      <c r="T284" s="161">
        <f ca="1">IF(T$39&gt;=$AD$39,0,SUMIFS(SAÍDAS!$D:$D,SAÍDAS!$B:$B,Base!$Q284,SAÍDAS!$H:$H,Base!T$40))</f>
        <v>0</v>
      </c>
      <c r="U284" s="161">
        <f ca="1">IF(U$39&gt;=$AD$39,0,SUMIFS(SAÍDAS!$D:$D,SAÍDAS!$B:$B,Base!$Q284,SAÍDAS!$H:$H,Base!U$40))</f>
        <v>0</v>
      </c>
      <c r="V284" s="161">
        <f ca="1">IF(V$39&gt;=$AD$39,0,SUMIFS(SAÍDAS!$D:$D,SAÍDAS!$B:$B,Base!$Q284,SAÍDAS!$H:$H,Base!V$40))</f>
        <v>0</v>
      </c>
      <c r="W284" s="161">
        <f ca="1">IF(W$39&gt;=$AD$39,0,SUMIFS(SAÍDAS!$D:$D,SAÍDAS!$B:$B,Base!$Q284,SAÍDAS!$H:$H,Base!W$40))</f>
        <v>0</v>
      </c>
      <c r="X284" s="161">
        <f ca="1">IF(X$39&gt;=$AD$39,0,SUMIFS(SAÍDAS!$D:$D,SAÍDAS!$B:$B,Base!$Q284,SAÍDAS!$H:$H,Base!X$40))</f>
        <v>0</v>
      </c>
      <c r="Y284" s="161">
        <f ca="1">IF(Y$39&gt;=$AD$39,0,SUMIFS(SAÍDAS!$D:$D,SAÍDAS!$B:$B,Base!$Q284,SAÍDAS!$H:$H,Base!Y$40))</f>
        <v>0</v>
      </c>
      <c r="Z284" s="161">
        <f ca="1">IF(Z$39&gt;=$AD$39,0,SUMIFS(SAÍDAS!$D:$D,SAÍDAS!$B:$B,Base!$Q284,SAÍDAS!$H:$H,Base!Z$40))</f>
        <v>0</v>
      </c>
      <c r="AA284" s="161">
        <f ca="1">IF(AA$39&gt;=$AD$39,0,SUMIFS(SAÍDAS!$D:$D,SAÍDAS!$B:$B,Base!$Q284,SAÍDAS!$H:$H,Base!AA$40))</f>
        <v>0</v>
      </c>
      <c r="AB284" s="161">
        <f ca="1">IF(AB$39&gt;=$AD$39,0,SUMIFS(SAÍDAS!$D:$D,SAÍDAS!$B:$B,Base!$Q284,SAÍDAS!$H:$H,Base!AB$40))</f>
        <v>0</v>
      </c>
      <c r="AC284" s="161">
        <f ca="1">IF(AC$39&gt;=$AD$39,0,SUMIFS(SAÍDAS!$D:$D,SAÍDAS!$B:$B,Base!$Q284,SAÍDAS!$H:$H,Base!AC$40))</f>
        <v>0</v>
      </c>
      <c r="AD284" s="160">
        <f t="shared" ca="1" si="11"/>
        <v>0</v>
      </c>
    </row>
    <row r="285" spans="1:30" x14ac:dyDescent="0.25">
      <c r="A285" s="160">
        <f>CADASTRO!A249</f>
        <v>0</v>
      </c>
      <c r="B285" s="160">
        <f>CADASTRO!B249</f>
        <v>0</v>
      </c>
      <c r="C285" s="161">
        <f>CADASTRO!D249</f>
        <v>0</v>
      </c>
      <c r="D285" s="161">
        <f>C285+SUMIFS(ENTRADAS!$D:$D,ENTRADAS!$B:$B,$B285,ENTRADAS!$I:$I,C$40)-SUMIFS(SAÍDAS!$D:$D,SAÍDAS!$B:$B,$B285,SAÍDAS!$H:$H,C$40)+SUMIFS(AJUSTE!$D:$D,AJUSTE!$B:$B,$B285,AJUSTE!$H:$H,C$40)</f>
        <v>0</v>
      </c>
      <c r="E285" s="161">
        <f>D285+SUMIFS(ENTRADAS!$D:$D,ENTRADAS!$B:$B,$B285,ENTRADAS!$I:$I,D$40)-SUMIFS(SAÍDAS!$D:$D,SAÍDAS!$B:$B,$B285,SAÍDAS!$H:$H,D$40)+SUMIFS(AJUSTE!$D:$D,AJUSTE!$B:$B,$B285,AJUSTE!$H:$H,D$40)</f>
        <v>0</v>
      </c>
      <c r="F285" s="161">
        <f>E285+SUMIFS(ENTRADAS!$D:$D,ENTRADAS!$B:$B,$B285,ENTRADAS!$I:$I,E$40)-SUMIFS(SAÍDAS!$D:$D,SAÍDAS!$B:$B,$B285,SAÍDAS!$H:$H,E$40)+SUMIFS(AJUSTE!$D:$D,AJUSTE!$B:$B,$B285,AJUSTE!$H:$H,E$40)</f>
        <v>0</v>
      </c>
      <c r="G285" s="161">
        <f>F285+SUMIFS(ENTRADAS!$D:$D,ENTRADAS!$B:$B,$B285,ENTRADAS!$I:$I,F$40)-SUMIFS(SAÍDAS!$D:$D,SAÍDAS!$B:$B,$B285,SAÍDAS!$H:$H,F$40)+SUMIFS(AJUSTE!$D:$D,AJUSTE!$B:$B,$B285,AJUSTE!$H:$H,F$40)</f>
        <v>0</v>
      </c>
      <c r="H285" s="161">
        <f>G285+SUMIFS(ENTRADAS!$D:$D,ENTRADAS!$B:$B,$B285,ENTRADAS!$I:$I,G$40)-SUMIFS(SAÍDAS!$D:$D,SAÍDAS!$B:$B,$B285,SAÍDAS!$H:$H,G$40)+SUMIFS(AJUSTE!$D:$D,AJUSTE!$B:$B,$B285,AJUSTE!$H:$H,G$40)</f>
        <v>0</v>
      </c>
      <c r="I285" s="161">
        <f>H285+SUMIFS(ENTRADAS!$D:$D,ENTRADAS!$B:$B,$B285,ENTRADAS!$I:$I,H$40)-SUMIFS(SAÍDAS!$D:$D,SAÍDAS!$B:$B,$B285,SAÍDAS!$H:$H,H$40)+SUMIFS(AJUSTE!$D:$D,AJUSTE!$B:$B,$B285,AJUSTE!$H:$H,H$40)</f>
        <v>0</v>
      </c>
      <c r="J285" s="161">
        <f>I285+SUMIFS(ENTRADAS!$D:$D,ENTRADAS!$B:$B,$B285,ENTRADAS!$I:$I,I$40)-SUMIFS(SAÍDAS!$D:$D,SAÍDAS!$B:$B,$B285,SAÍDAS!$H:$H,I$40)+SUMIFS(AJUSTE!$D:$D,AJUSTE!$B:$B,$B285,AJUSTE!$H:$H,I$40)</f>
        <v>0</v>
      </c>
      <c r="K285" s="161">
        <f>J285+SUMIFS(ENTRADAS!$D:$D,ENTRADAS!$B:$B,$B285,ENTRADAS!$I:$I,J$40)-SUMIFS(SAÍDAS!$D:$D,SAÍDAS!$B:$B,$B285,SAÍDAS!$H:$H,J$40)+SUMIFS(AJUSTE!$D:$D,AJUSTE!$B:$B,$B285,AJUSTE!$H:$H,J$40)</f>
        <v>0</v>
      </c>
      <c r="L285" s="161">
        <f>K285+SUMIFS(ENTRADAS!$D:$D,ENTRADAS!$B:$B,$B285,ENTRADAS!$I:$I,K$40)-SUMIFS(SAÍDAS!$D:$D,SAÍDAS!$B:$B,$B285,SAÍDAS!$H:$H,K$40)+SUMIFS(AJUSTE!$D:$D,AJUSTE!$B:$B,$B285,AJUSTE!$H:$H,K$40)</f>
        <v>0</v>
      </c>
      <c r="M285" s="161">
        <f>L285+SUMIFS(ENTRADAS!$D:$D,ENTRADAS!$B:$B,$B285,ENTRADAS!$I:$I,L$40)-SUMIFS(SAÍDAS!$D:$D,SAÍDAS!$B:$B,$B285,SAÍDAS!$H:$H,L$40)+SUMIFS(AJUSTE!$D:$D,AJUSTE!$B:$B,$B285,AJUSTE!$H:$H,L$40)</f>
        <v>0</v>
      </c>
      <c r="N285" s="161">
        <f>M285+SUMIFS(ENTRADAS!$D:$D,ENTRADAS!$B:$B,$B285,ENTRADAS!$I:$I,M$40)-SUMIFS(SAÍDAS!$D:$D,SAÍDAS!$B:$B,$B285,SAÍDAS!$H:$H,M$40)+SUMIFS(AJUSTE!$D:$D,AJUSTE!$B:$B,$B285,AJUSTE!$H:$H,M$40)</f>
        <v>0</v>
      </c>
      <c r="P285" s="160">
        <f>CADASTRO!A249</f>
        <v>0</v>
      </c>
      <c r="Q285" s="160">
        <f>CADASTRO!B249</f>
        <v>0</v>
      </c>
      <c r="R285" s="161">
        <f ca="1">IF(R$39&gt;=$AD$39,0,SUMIFS(SAÍDAS!$D:$D,SAÍDAS!$B:$B,Base!$Q285,SAÍDAS!$H:$H,Base!R$40))</f>
        <v>0</v>
      </c>
      <c r="S285" s="161">
        <f ca="1">IF(S$39&gt;=$AD$39,0,SUMIFS(SAÍDAS!$D:$D,SAÍDAS!$B:$B,Base!$Q285,SAÍDAS!$H:$H,Base!S$40))</f>
        <v>0</v>
      </c>
      <c r="T285" s="161">
        <f ca="1">IF(T$39&gt;=$AD$39,0,SUMIFS(SAÍDAS!$D:$D,SAÍDAS!$B:$B,Base!$Q285,SAÍDAS!$H:$H,Base!T$40))</f>
        <v>0</v>
      </c>
      <c r="U285" s="161">
        <f ca="1">IF(U$39&gt;=$AD$39,0,SUMIFS(SAÍDAS!$D:$D,SAÍDAS!$B:$B,Base!$Q285,SAÍDAS!$H:$H,Base!U$40))</f>
        <v>0</v>
      </c>
      <c r="V285" s="161">
        <f ca="1">IF(V$39&gt;=$AD$39,0,SUMIFS(SAÍDAS!$D:$D,SAÍDAS!$B:$B,Base!$Q285,SAÍDAS!$H:$H,Base!V$40))</f>
        <v>0</v>
      </c>
      <c r="W285" s="161">
        <f ca="1">IF(W$39&gt;=$AD$39,0,SUMIFS(SAÍDAS!$D:$D,SAÍDAS!$B:$B,Base!$Q285,SAÍDAS!$H:$H,Base!W$40))</f>
        <v>0</v>
      </c>
      <c r="X285" s="161">
        <f ca="1">IF(X$39&gt;=$AD$39,0,SUMIFS(SAÍDAS!$D:$D,SAÍDAS!$B:$B,Base!$Q285,SAÍDAS!$H:$H,Base!X$40))</f>
        <v>0</v>
      </c>
      <c r="Y285" s="161">
        <f ca="1">IF(Y$39&gt;=$AD$39,0,SUMIFS(SAÍDAS!$D:$D,SAÍDAS!$B:$B,Base!$Q285,SAÍDAS!$H:$H,Base!Y$40))</f>
        <v>0</v>
      </c>
      <c r="Z285" s="161">
        <f ca="1">IF(Z$39&gt;=$AD$39,0,SUMIFS(SAÍDAS!$D:$D,SAÍDAS!$B:$B,Base!$Q285,SAÍDAS!$H:$H,Base!Z$40))</f>
        <v>0</v>
      </c>
      <c r="AA285" s="161">
        <f ca="1">IF(AA$39&gt;=$AD$39,0,SUMIFS(SAÍDAS!$D:$D,SAÍDAS!$B:$B,Base!$Q285,SAÍDAS!$H:$H,Base!AA$40))</f>
        <v>0</v>
      </c>
      <c r="AB285" s="161">
        <f ca="1">IF(AB$39&gt;=$AD$39,0,SUMIFS(SAÍDAS!$D:$D,SAÍDAS!$B:$B,Base!$Q285,SAÍDAS!$H:$H,Base!AB$40))</f>
        <v>0</v>
      </c>
      <c r="AC285" s="161">
        <f ca="1">IF(AC$39&gt;=$AD$39,0,SUMIFS(SAÍDAS!$D:$D,SAÍDAS!$B:$B,Base!$Q285,SAÍDAS!$H:$H,Base!AC$40))</f>
        <v>0</v>
      </c>
      <c r="AD285" s="160">
        <f t="shared" ca="1" si="11"/>
        <v>0</v>
      </c>
    </row>
    <row r="286" spans="1:30" x14ac:dyDescent="0.25">
      <c r="A286" s="160">
        <f>CADASTRO!A250</f>
        <v>0</v>
      </c>
      <c r="B286" s="160">
        <f>CADASTRO!B250</f>
        <v>0</v>
      </c>
      <c r="C286" s="161">
        <f>CADASTRO!D250</f>
        <v>0</v>
      </c>
      <c r="D286" s="161">
        <f>C286+SUMIFS(ENTRADAS!$D:$D,ENTRADAS!$B:$B,$B286,ENTRADAS!$I:$I,C$40)-SUMIFS(SAÍDAS!$D:$D,SAÍDAS!$B:$B,$B286,SAÍDAS!$H:$H,C$40)+SUMIFS(AJUSTE!$D:$D,AJUSTE!$B:$B,$B286,AJUSTE!$H:$H,C$40)</f>
        <v>0</v>
      </c>
      <c r="E286" s="161">
        <f>D286+SUMIFS(ENTRADAS!$D:$D,ENTRADAS!$B:$B,$B286,ENTRADAS!$I:$I,D$40)-SUMIFS(SAÍDAS!$D:$D,SAÍDAS!$B:$B,$B286,SAÍDAS!$H:$H,D$40)+SUMIFS(AJUSTE!$D:$D,AJUSTE!$B:$B,$B286,AJUSTE!$H:$H,D$40)</f>
        <v>0</v>
      </c>
      <c r="F286" s="161">
        <f>E286+SUMIFS(ENTRADAS!$D:$D,ENTRADAS!$B:$B,$B286,ENTRADAS!$I:$I,E$40)-SUMIFS(SAÍDAS!$D:$D,SAÍDAS!$B:$B,$B286,SAÍDAS!$H:$H,E$40)+SUMIFS(AJUSTE!$D:$D,AJUSTE!$B:$B,$B286,AJUSTE!$H:$H,E$40)</f>
        <v>0</v>
      </c>
      <c r="G286" s="161">
        <f>F286+SUMIFS(ENTRADAS!$D:$D,ENTRADAS!$B:$B,$B286,ENTRADAS!$I:$I,F$40)-SUMIFS(SAÍDAS!$D:$D,SAÍDAS!$B:$B,$B286,SAÍDAS!$H:$H,F$40)+SUMIFS(AJUSTE!$D:$D,AJUSTE!$B:$B,$B286,AJUSTE!$H:$H,F$40)</f>
        <v>0</v>
      </c>
      <c r="H286" s="161">
        <f>G286+SUMIFS(ENTRADAS!$D:$D,ENTRADAS!$B:$B,$B286,ENTRADAS!$I:$I,G$40)-SUMIFS(SAÍDAS!$D:$D,SAÍDAS!$B:$B,$B286,SAÍDAS!$H:$H,G$40)+SUMIFS(AJUSTE!$D:$D,AJUSTE!$B:$B,$B286,AJUSTE!$H:$H,G$40)</f>
        <v>0</v>
      </c>
      <c r="I286" s="161">
        <f>H286+SUMIFS(ENTRADAS!$D:$D,ENTRADAS!$B:$B,$B286,ENTRADAS!$I:$I,H$40)-SUMIFS(SAÍDAS!$D:$D,SAÍDAS!$B:$B,$B286,SAÍDAS!$H:$H,H$40)+SUMIFS(AJUSTE!$D:$D,AJUSTE!$B:$B,$B286,AJUSTE!$H:$H,H$40)</f>
        <v>0</v>
      </c>
      <c r="J286" s="161">
        <f>I286+SUMIFS(ENTRADAS!$D:$D,ENTRADAS!$B:$B,$B286,ENTRADAS!$I:$I,I$40)-SUMIFS(SAÍDAS!$D:$D,SAÍDAS!$B:$B,$B286,SAÍDAS!$H:$H,I$40)+SUMIFS(AJUSTE!$D:$D,AJUSTE!$B:$B,$B286,AJUSTE!$H:$H,I$40)</f>
        <v>0</v>
      </c>
      <c r="K286" s="161">
        <f>J286+SUMIFS(ENTRADAS!$D:$D,ENTRADAS!$B:$B,$B286,ENTRADAS!$I:$I,J$40)-SUMIFS(SAÍDAS!$D:$D,SAÍDAS!$B:$B,$B286,SAÍDAS!$H:$H,J$40)+SUMIFS(AJUSTE!$D:$D,AJUSTE!$B:$B,$B286,AJUSTE!$H:$H,J$40)</f>
        <v>0</v>
      </c>
      <c r="L286" s="161">
        <f>K286+SUMIFS(ENTRADAS!$D:$D,ENTRADAS!$B:$B,$B286,ENTRADAS!$I:$I,K$40)-SUMIFS(SAÍDAS!$D:$D,SAÍDAS!$B:$B,$B286,SAÍDAS!$H:$H,K$40)+SUMIFS(AJUSTE!$D:$D,AJUSTE!$B:$B,$B286,AJUSTE!$H:$H,K$40)</f>
        <v>0</v>
      </c>
      <c r="M286" s="161">
        <f>L286+SUMIFS(ENTRADAS!$D:$D,ENTRADAS!$B:$B,$B286,ENTRADAS!$I:$I,L$40)-SUMIFS(SAÍDAS!$D:$D,SAÍDAS!$B:$B,$B286,SAÍDAS!$H:$H,L$40)+SUMIFS(AJUSTE!$D:$D,AJUSTE!$B:$B,$B286,AJUSTE!$H:$H,L$40)</f>
        <v>0</v>
      </c>
      <c r="N286" s="161">
        <f>M286+SUMIFS(ENTRADAS!$D:$D,ENTRADAS!$B:$B,$B286,ENTRADAS!$I:$I,M$40)-SUMIFS(SAÍDAS!$D:$D,SAÍDAS!$B:$B,$B286,SAÍDAS!$H:$H,M$40)+SUMIFS(AJUSTE!$D:$D,AJUSTE!$B:$B,$B286,AJUSTE!$H:$H,M$40)</f>
        <v>0</v>
      </c>
      <c r="P286" s="160">
        <f>CADASTRO!A250</f>
        <v>0</v>
      </c>
      <c r="Q286" s="160">
        <f>CADASTRO!B250</f>
        <v>0</v>
      </c>
      <c r="R286" s="161">
        <f ca="1">IF(R$39&gt;=$AD$39,0,SUMIFS(SAÍDAS!$D:$D,SAÍDAS!$B:$B,Base!$Q286,SAÍDAS!$H:$H,Base!R$40))</f>
        <v>0</v>
      </c>
      <c r="S286" s="161">
        <f ca="1">IF(S$39&gt;=$AD$39,0,SUMIFS(SAÍDAS!$D:$D,SAÍDAS!$B:$B,Base!$Q286,SAÍDAS!$H:$H,Base!S$40))</f>
        <v>0</v>
      </c>
      <c r="T286" s="161">
        <f ca="1">IF(T$39&gt;=$AD$39,0,SUMIFS(SAÍDAS!$D:$D,SAÍDAS!$B:$B,Base!$Q286,SAÍDAS!$H:$H,Base!T$40))</f>
        <v>0</v>
      </c>
      <c r="U286" s="161">
        <f ca="1">IF(U$39&gt;=$AD$39,0,SUMIFS(SAÍDAS!$D:$D,SAÍDAS!$B:$B,Base!$Q286,SAÍDAS!$H:$H,Base!U$40))</f>
        <v>0</v>
      </c>
      <c r="V286" s="161">
        <f ca="1">IF(V$39&gt;=$AD$39,0,SUMIFS(SAÍDAS!$D:$D,SAÍDAS!$B:$B,Base!$Q286,SAÍDAS!$H:$H,Base!V$40))</f>
        <v>0</v>
      </c>
      <c r="W286" s="161">
        <f ca="1">IF(W$39&gt;=$AD$39,0,SUMIFS(SAÍDAS!$D:$D,SAÍDAS!$B:$B,Base!$Q286,SAÍDAS!$H:$H,Base!W$40))</f>
        <v>0</v>
      </c>
      <c r="X286" s="161">
        <f ca="1">IF(X$39&gt;=$AD$39,0,SUMIFS(SAÍDAS!$D:$D,SAÍDAS!$B:$B,Base!$Q286,SAÍDAS!$H:$H,Base!X$40))</f>
        <v>0</v>
      </c>
      <c r="Y286" s="161">
        <f ca="1">IF(Y$39&gt;=$AD$39,0,SUMIFS(SAÍDAS!$D:$D,SAÍDAS!$B:$B,Base!$Q286,SAÍDAS!$H:$H,Base!Y$40))</f>
        <v>0</v>
      </c>
      <c r="Z286" s="161">
        <f ca="1">IF(Z$39&gt;=$AD$39,0,SUMIFS(SAÍDAS!$D:$D,SAÍDAS!$B:$B,Base!$Q286,SAÍDAS!$H:$H,Base!Z$40))</f>
        <v>0</v>
      </c>
      <c r="AA286" s="161">
        <f ca="1">IF(AA$39&gt;=$AD$39,0,SUMIFS(SAÍDAS!$D:$D,SAÍDAS!$B:$B,Base!$Q286,SAÍDAS!$H:$H,Base!AA$40))</f>
        <v>0</v>
      </c>
      <c r="AB286" s="161">
        <f ca="1">IF(AB$39&gt;=$AD$39,0,SUMIFS(SAÍDAS!$D:$D,SAÍDAS!$B:$B,Base!$Q286,SAÍDAS!$H:$H,Base!AB$40))</f>
        <v>0</v>
      </c>
      <c r="AC286" s="161">
        <f ca="1">IF(AC$39&gt;=$AD$39,0,SUMIFS(SAÍDAS!$D:$D,SAÍDAS!$B:$B,Base!$Q286,SAÍDAS!$H:$H,Base!AC$40))</f>
        <v>0</v>
      </c>
      <c r="AD286" s="160">
        <f t="shared" ca="1" si="11"/>
        <v>0</v>
      </c>
    </row>
    <row r="287" spans="1:30" x14ac:dyDescent="0.25">
      <c r="A287" s="160">
        <f>CADASTRO!A251</f>
        <v>0</v>
      </c>
      <c r="B287" s="160">
        <f>CADASTRO!B251</f>
        <v>0</v>
      </c>
      <c r="C287" s="161">
        <f>CADASTRO!D251</f>
        <v>0</v>
      </c>
      <c r="D287" s="161">
        <f>C287+SUMIFS(ENTRADAS!$D:$D,ENTRADAS!$B:$B,$B287,ENTRADAS!$I:$I,C$40)-SUMIFS(SAÍDAS!$D:$D,SAÍDAS!$B:$B,$B287,SAÍDAS!$H:$H,C$40)+SUMIFS(AJUSTE!$D:$D,AJUSTE!$B:$B,$B287,AJUSTE!$H:$H,C$40)</f>
        <v>0</v>
      </c>
      <c r="E287" s="161">
        <f>D287+SUMIFS(ENTRADAS!$D:$D,ENTRADAS!$B:$B,$B287,ENTRADAS!$I:$I,D$40)-SUMIFS(SAÍDAS!$D:$D,SAÍDAS!$B:$B,$B287,SAÍDAS!$H:$H,D$40)+SUMIFS(AJUSTE!$D:$D,AJUSTE!$B:$B,$B287,AJUSTE!$H:$H,D$40)</f>
        <v>0</v>
      </c>
      <c r="F287" s="161">
        <f>E287+SUMIFS(ENTRADAS!$D:$D,ENTRADAS!$B:$B,$B287,ENTRADAS!$I:$I,E$40)-SUMIFS(SAÍDAS!$D:$D,SAÍDAS!$B:$B,$B287,SAÍDAS!$H:$H,E$40)+SUMIFS(AJUSTE!$D:$D,AJUSTE!$B:$B,$B287,AJUSTE!$H:$H,E$40)</f>
        <v>0</v>
      </c>
      <c r="G287" s="161">
        <f>F287+SUMIFS(ENTRADAS!$D:$D,ENTRADAS!$B:$B,$B287,ENTRADAS!$I:$I,F$40)-SUMIFS(SAÍDAS!$D:$D,SAÍDAS!$B:$B,$B287,SAÍDAS!$H:$H,F$40)+SUMIFS(AJUSTE!$D:$D,AJUSTE!$B:$B,$B287,AJUSTE!$H:$H,F$40)</f>
        <v>0</v>
      </c>
      <c r="H287" s="161">
        <f>G287+SUMIFS(ENTRADAS!$D:$D,ENTRADAS!$B:$B,$B287,ENTRADAS!$I:$I,G$40)-SUMIFS(SAÍDAS!$D:$D,SAÍDAS!$B:$B,$B287,SAÍDAS!$H:$H,G$40)+SUMIFS(AJUSTE!$D:$D,AJUSTE!$B:$B,$B287,AJUSTE!$H:$H,G$40)</f>
        <v>0</v>
      </c>
      <c r="I287" s="161">
        <f>H287+SUMIFS(ENTRADAS!$D:$D,ENTRADAS!$B:$B,$B287,ENTRADAS!$I:$I,H$40)-SUMIFS(SAÍDAS!$D:$D,SAÍDAS!$B:$B,$B287,SAÍDAS!$H:$H,H$40)+SUMIFS(AJUSTE!$D:$D,AJUSTE!$B:$B,$B287,AJUSTE!$H:$H,H$40)</f>
        <v>0</v>
      </c>
      <c r="J287" s="161">
        <f>I287+SUMIFS(ENTRADAS!$D:$D,ENTRADAS!$B:$B,$B287,ENTRADAS!$I:$I,I$40)-SUMIFS(SAÍDAS!$D:$D,SAÍDAS!$B:$B,$B287,SAÍDAS!$H:$H,I$40)+SUMIFS(AJUSTE!$D:$D,AJUSTE!$B:$B,$B287,AJUSTE!$H:$H,I$40)</f>
        <v>0</v>
      </c>
      <c r="K287" s="161">
        <f>J287+SUMIFS(ENTRADAS!$D:$D,ENTRADAS!$B:$B,$B287,ENTRADAS!$I:$I,J$40)-SUMIFS(SAÍDAS!$D:$D,SAÍDAS!$B:$B,$B287,SAÍDAS!$H:$H,J$40)+SUMIFS(AJUSTE!$D:$D,AJUSTE!$B:$B,$B287,AJUSTE!$H:$H,J$40)</f>
        <v>0</v>
      </c>
      <c r="L287" s="161">
        <f>K287+SUMIFS(ENTRADAS!$D:$D,ENTRADAS!$B:$B,$B287,ENTRADAS!$I:$I,K$40)-SUMIFS(SAÍDAS!$D:$D,SAÍDAS!$B:$B,$B287,SAÍDAS!$H:$H,K$40)+SUMIFS(AJUSTE!$D:$D,AJUSTE!$B:$B,$B287,AJUSTE!$H:$H,K$40)</f>
        <v>0</v>
      </c>
      <c r="M287" s="161">
        <f>L287+SUMIFS(ENTRADAS!$D:$D,ENTRADAS!$B:$B,$B287,ENTRADAS!$I:$I,L$40)-SUMIFS(SAÍDAS!$D:$D,SAÍDAS!$B:$B,$B287,SAÍDAS!$H:$H,L$40)+SUMIFS(AJUSTE!$D:$D,AJUSTE!$B:$B,$B287,AJUSTE!$H:$H,L$40)</f>
        <v>0</v>
      </c>
      <c r="N287" s="161">
        <f>M287+SUMIFS(ENTRADAS!$D:$D,ENTRADAS!$B:$B,$B287,ENTRADAS!$I:$I,M$40)-SUMIFS(SAÍDAS!$D:$D,SAÍDAS!$B:$B,$B287,SAÍDAS!$H:$H,M$40)+SUMIFS(AJUSTE!$D:$D,AJUSTE!$B:$B,$B287,AJUSTE!$H:$H,M$40)</f>
        <v>0</v>
      </c>
      <c r="P287" s="160">
        <f>CADASTRO!A251</f>
        <v>0</v>
      </c>
      <c r="Q287" s="160">
        <f>CADASTRO!B251</f>
        <v>0</v>
      </c>
      <c r="R287" s="161">
        <f ca="1">IF(R$39&gt;=$AD$39,0,SUMIFS(SAÍDAS!$D:$D,SAÍDAS!$B:$B,Base!$Q287,SAÍDAS!$H:$H,Base!R$40))</f>
        <v>0</v>
      </c>
      <c r="S287" s="161">
        <f ca="1">IF(S$39&gt;=$AD$39,0,SUMIFS(SAÍDAS!$D:$D,SAÍDAS!$B:$B,Base!$Q287,SAÍDAS!$H:$H,Base!S$40))</f>
        <v>0</v>
      </c>
      <c r="T287" s="161">
        <f ca="1">IF(T$39&gt;=$AD$39,0,SUMIFS(SAÍDAS!$D:$D,SAÍDAS!$B:$B,Base!$Q287,SAÍDAS!$H:$H,Base!T$40))</f>
        <v>0</v>
      </c>
      <c r="U287" s="161">
        <f ca="1">IF(U$39&gt;=$AD$39,0,SUMIFS(SAÍDAS!$D:$D,SAÍDAS!$B:$B,Base!$Q287,SAÍDAS!$H:$H,Base!U$40))</f>
        <v>0</v>
      </c>
      <c r="V287" s="161">
        <f ca="1">IF(V$39&gt;=$AD$39,0,SUMIFS(SAÍDAS!$D:$D,SAÍDAS!$B:$B,Base!$Q287,SAÍDAS!$H:$H,Base!V$40))</f>
        <v>0</v>
      </c>
      <c r="W287" s="161">
        <f ca="1">IF(W$39&gt;=$AD$39,0,SUMIFS(SAÍDAS!$D:$D,SAÍDAS!$B:$B,Base!$Q287,SAÍDAS!$H:$H,Base!W$40))</f>
        <v>0</v>
      </c>
      <c r="X287" s="161">
        <f ca="1">IF(X$39&gt;=$AD$39,0,SUMIFS(SAÍDAS!$D:$D,SAÍDAS!$B:$B,Base!$Q287,SAÍDAS!$H:$H,Base!X$40))</f>
        <v>0</v>
      </c>
      <c r="Y287" s="161">
        <f ca="1">IF(Y$39&gt;=$AD$39,0,SUMIFS(SAÍDAS!$D:$D,SAÍDAS!$B:$B,Base!$Q287,SAÍDAS!$H:$H,Base!Y$40))</f>
        <v>0</v>
      </c>
      <c r="Z287" s="161">
        <f ca="1">IF(Z$39&gt;=$AD$39,0,SUMIFS(SAÍDAS!$D:$D,SAÍDAS!$B:$B,Base!$Q287,SAÍDAS!$H:$H,Base!Z$40))</f>
        <v>0</v>
      </c>
      <c r="AA287" s="161">
        <f ca="1">IF(AA$39&gt;=$AD$39,0,SUMIFS(SAÍDAS!$D:$D,SAÍDAS!$B:$B,Base!$Q287,SAÍDAS!$H:$H,Base!AA$40))</f>
        <v>0</v>
      </c>
      <c r="AB287" s="161">
        <f ca="1">IF(AB$39&gt;=$AD$39,0,SUMIFS(SAÍDAS!$D:$D,SAÍDAS!$B:$B,Base!$Q287,SAÍDAS!$H:$H,Base!AB$40))</f>
        <v>0</v>
      </c>
      <c r="AC287" s="161">
        <f ca="1">IF(AC$39&gt;=$AD$39,0,SUMIFS(SAÍDAS!$D:$D,SAÍDAS!$B:$B,Base!$Q287,SAÍDAS!$H:$H,Base!AC$40))</f>
        <v>0</v>
      </c>
      <c r="AD287" s="160">
        <f t="shared" ca="1" si="11"/>
        <v>0</v>
      </c>
    </row>
    <row r="288" spans="1:30" x14ac:dyDescent="0.25">
      <c r="A288" s="160">
        <f>CADASTRO!A252</f>
        <v>0</v>
      </c>
      <c r="B288" s="160">
        <f>CADASTRO!B252</f>
        <v>0</v>
      </c>
      <c r="C288" s="161">
        <f>CADASTRO!D252</f>
        <v>0</v>
      </c>
      <c r="D288" s="161">
        <f>C288+SUMIFS(ENTRADAS!$D:$D,ENTRADAS!$B:$B,$B288,ENTRADAS!$I:$I,C$40)-SUMIFS(SAÍDAS!$D:$D,SAÍDAS!$B:$B,$B288,SAÍDAS!$H:$H,C$40)+SUMIFS(AJUSTE!$D:$D,AJUSTE!$B:$B,$B288,AJUSTE!$H:$H,C$40)</f>
        <v>0</v>
      </c>
      <c r="E288" s="161">
        <f>D288+SUMIFS(ENTRADAS!$D:$D,ENTRADAS!$B:$B,$B288,ENTRADAS!$I:$I,D$40)-SUMIFS(SAÍDAS!$D:$D,SAÍDAS!$B:$B,$B288,SAÍDAS!$H:$H,D$40)+SUMIFS(AJUSTE!$D:$D,AJUSTE!$B:$B,$B288,AJUSTE!$H:$H,D$40)</f>
        <v>0</v>
      </c>
      <c r="F288" s="161">
        <f>E288+SUMIFS(ENTRADAS!$D:$D,ENTRADAS!$B:$B,$B288,ENTRADAS!$I:$I,E$40)-SUMIFS(SAÍDAS!$D:$D,SAÍDAS!$B:$B,$B288,SAÍDAS!$H:$H,E$40)+SUMIFS(AJUSTE!$D:$D,AJUSTE!$B:$B,$B288,AJUSTE!$H:$H,E$40)</f>
        <v>0</v>
      </c>
      <c r="G288" s="161">
        <f>F288+SUMIFS(ENTRADAS!$D:$D,ENTRADAS!$B:$B,$B288,ENTRADAS!$I:$I,F$40)-SUMIFS(SAÍDAS!$D:$D,SAÍDAS!$B:$B,$B288,SAÍDAS!$H:$H,F$40)+SUMIFS(AJUSTE!$D:$D,AJUSTE!$B:$B,$B288,AJUSTE!$H:$H,F$40)</f>
        <v>0</v>
      </c>
      <c r="H288" s="161">
        <f>G288+SUMIFS(ENTRADAS!$D:$D,ENTRADAS!$B:$B,$B288,ENTRADAS!$I:$I,G$40)-SUMIFS(SAÍDAS!$D:$D,SAÍDAS!$B:$B,$B288,SAÍDAS!$H:$H,G$40)+SUMIFS(AJUSTE!$D:$D,AJUSTE!$B:$B,$B288,AJUSTE!$H:$H,G$40)</f>
        <v>0</v>
      </c>
      <c r="I288" s="161">
        <f>H288+SUMIFS(ENTRADAS!$D:$D,ENTRADAS!$B:$B,$B288,ENTRADAS!$I:$I,H$40)-SUMIFS(SAÍDAS!$D:$D,SAÍDAS!$B:$B,$B288,SAÍDAS!$H:$H,H$40)+SUMIFS(AJUSTE!$D:$D,AJUSTE!$B:$B,$B288,AJUSTE!$H:$H,H$40)</f>
        <v>0</v>
      </c>
      <c r="J288" s="161">
        <f>I288+SUMIFS(ENTRADAS!$D:$D,ENTRADAS!$B:$B,$B288,ENTRADAS!$I:$I,I$40)-SUMIFS(SAÍDAS!$D:$D,SAÍDAS!$B:$B,$B288,SAÍDAS!$H:$H,I$40)+SUMIFS(AJUSTE!$D:$D,AJUSTE!$B:$B,$B288,AJUSTE!$H:$H,I$40)</f>
        <v>0</v>
      </c>
      <c r="K288" s="161">
        <f>J288+SUMIFS(ENTRADAS!$D:$D,ENTRADAS!$B:$B,$B288,ENTRADAS!$I:$I,J$40)-SUMIFS(SAÍDAS!$D:$D,SAÍDAS!$B:$B,$B288,SAÍDAS!$H:$H,J$40)+SUMIFS(AJUSTE!$D:$D,AJUSTE!$B:$B,$B288,AJUSTE!$H:$H,J$40)</f>
        <v>0</v>
      </c>
      <c r="L288" s="161">
        <f>K288+SUMIFS(ENTRADAS!$D:$D,ENTRADAS!$B:$B,$B288,ENTRADAS!$I:$I,K$40)-SUMIFS(SAÍDAS!$D:$D,SAÍDAS!$B:$B,$B288,SAÍDAS!$H:$H,K$40)+SUMIFS(AJUSTE!$D:$D,AJUSTE!$B:$B,$B288,AJUSTE!$H:$H,K$40)</f>
        <v>0</v>
      </c>
      <c r="M288" s="161">
        <f>L288+SUMIFS(ENTRADAS!$D:$D,ENTRADAS!$B:$B,$B288,ENTRADAS!$I:$I,L$40)-SUMIFS(SAÍDAS!$D:$D,SAÍDAS!$B:$B,$B288,SAÍDAS!$H:$H,L$40)+SUMIFS(AJUSTE!$D:$D,AJUSTE!$B:$B,$B288,AJUSTE!$H:$H,L$40)</f>
        <v>0</v>
      </c>
      <c r="N288" s="161">
        <f>M288+SUMIFS(ENTRADAS!$D:$D,ENTRADAS!$B:$B,$B288,ENTRADAS!$I:$I,M$40)-SUMIFS(SAÍDAS!$D:$D,SAÍDAS!$B:$B,$B288,SAÍDAS!$H:$H,M$40)+SUMIFS(AJUSTE!$D:$D,AJUSTE!$B:$B,$B288,AJUSTE!$H:$H,M$40)</f>
        <v>0</v>
      </c>
      <c r="P288" s="160">
        <f>CADASTRO!A252</f>
        <v>0</v>
      </c>
      <c r="Q288" s="160">
        <f>CADASTRO!B252</f>
        <v>0</v>
      </c>
      <c r="R288" s="161">
        <f ca="1">IF(R$39&gt;=$AD$39,0,SUMIFS(SAÍDAS!$D:$D,SAÍDAS!$B:$B,Base!$Q288,SAÍDAS!$H:$H,Base!R$40))</f>
        <v>0</v>
      </c>
      <c r="S288" s="161">
        <f ca="1">IF(S$39&gt;=$AD$39,0,SUMIFS(SAÍDAS!$D:$D,SAÍDAS!$B:$B,Base!$Q288,SAÍDAS!$H:$H,Base!S$40))</f>
        <v>0</v>
      </c>
      <c r="T288" s="161">
        <f ca="1">IF(T$39&gt;=$AD$39,0,SUMIFS(SAÍDAS!$D:$D,SAÍDAS!$B:$B,Base!$Q288,SAÍDAS!$H:$H,Base!T$40))</f>
        <v>0</v>
      </c>
      <c r="U288" s="161">
        <f ca="1">IF(U$39&gt;=$AD$39,0,SUMIFS(SAÍDAS!$D:$D,SAÍDAS!$B:$B,Base!$Q288,SAÍDAS!$H:$H,Base!U$40))</f>
        <v>0</v>
      </c>
      <c r="V288" s="161">
        <f ca="1">IF(V$39&gt;=$AD$39,0,SUMIFS(SAÍDAS!$D:$D,SAÍDAS!$B:$B,Base!$Q288,SAÍDAS!$H:$H,Base!V$40))</f>
        <v>0</v>
      </c>
      <c r="W288" s="161">
        <f ca="1">IF(W$39&gt;=$AD$39,0,SUMIFS(SAÍDAS!$D:$D,SAÍDAS!$B:$B,Base!$Q288,SAÍDAS!$H:$H,Base!W$40))</f>
        <v>0</v>
      </c>
      <c r="X288" s="161">
        <f ca="1">IF(X$39&gt;=$AD$39,0,SUMIFS(SAÍDAS!$D:$D,SAÍDAS!$B:$B,Base!$Q288,SAÍDAS!$H:$H,Base!X$40))</f>
        <v>0</v>
      </c>
      <c r="Y288" s="161">
        <f ca="1">IF(Y$39&gt;=$AD$39,0,SUMIFS(SAÍDAS!$D:$D,SAÍDAS!$B:$B,Base!$Q288,SAÍDAS!$H:$H,Base!Y$40))</f>
        <v>0</v>
      </c>
      <c r="Z288" s="161">
        <f ca="1">IF(Z$39&gt;=$AD$39,0,SUMIFS(SAÍDAS!$D:$D,SAÍDAS!$B:$B,Base!$Q288,SAÍDAS!$H:$H,Base!Z$40))</f>
        <v>0</v>
      </c>
      <c r="AA288" s="161">
        <f ca="1">IF(AA$39&gt;=$AD$39,0,SUMIFS(SAÍDAS!$D:$D,SAÍDAS!$B:$B,Base!$Q288,SAÍDAS!$H:$H,Base!AA$40))</f>
        <v>0</v>
      </c>
      <c r="AB288" s="161">
        <f ca="1">IF(AB$39&gt;=$AD$39,0,SUMIFS(SAÍDAS!$D:$D,SAÍDAS!$B:$B,Base!$Q288,SAÍDAS!$H:$H,Base!AB$40))</f>
        <v>0</v>
      </c>
      <c r="AC288" s="161">
        <f ca="1">IF(AC$39&gt;=$AD$39,0,SUMIFS(SAÍDAS!$D:$D,SAÍDAS!$B:$B,Base!$Q288,SAÍDAS!$H:$H,Base!AC$40))</f>
        <v>0</v>
      </c>
      <c r="AD288" s="160">
        <f t="shared" ca="1" si="11"/>
        <v>0</v>
      </c>
    </row>
    <row r="289" spans="1:30" x14ac:dyDescent="0.25">
      <c r="A289" s="160">
        <f>CADASTRO!A253</f>
        <v>0</v>
      </c>
      <c r="B289" s="160">
        <f>CADASTRO!B253</f>
        <v>0</v>
      </c>
      <c r="C289" s="161">
        <f>CADASTRO!D253</f>
        <v>0</v>
      </c>
      <c r="D289" s="161">
        <f>C289+SUMIFS(ENTRADAS!$D:$D,ENTRADAS!$B:$B,$B289,ENTRADAS!$I:$I,C$40)-SUMIFS(SAÍDAS!$D:$D,SAÍDAS!$B:$B,$B289,SAÍDAS!$H:$H,C$40)+SUMIFS(AJUSTE!$D:$D,AJUSTE!$B:$B,$B289,AJUSTE!$H:$H,C$40)</f>
        <v>0</v>
      </c>
      <c r="E289" s="161">
        <f>D289+SUMIFS(ENTRADAS!$D:$D,ENTRADAS!$B:$B,$B289,ENTRADAS!$I:$I,D$40)-SUMIFS(SAÍDAS!$D:$D,SAÍDAS!$B:$B,$B289,SAÍDAS!$H:$H,D$40)+SUMIFS(AJUSTE!$D:$D,AJUSTE!$B:$B,$B289,AJUSTE!$H:$H,D$40)</f>
        <v>0</v>
      </c>
      <c r="F289" s="161">
        <f>E289+SUMIFS(ENTRADAS!$D:$D,ENTRADAS!$B:$B,$B289,ENTRADAS!$I:$I,E$40)-SUMIFS(SAÍDAS!$D:$D,SAÍDAS!$B:$B,$B289,SAÍDAS!$H:$H,E$40)+SUMIFS(AJUSTE!$D:$D,AJUSTE!$B:$B,$B289,AJUSTE!$H:$H,E$40)</f>
        <v>0</v>
      </c>
      <c r="G289" s="161">
        <f>F289+SUMIFS(ENTRADAS!$D:$D,ENTRADAS!$B:$B,$B289,ENTRADAS!$I:$I,F$40)-SUMIFS(SAÍDAS!$D:$D,SAÍDAS!$B:$B,$B289,SAÍDAS!$H:$H,F$40)+SUMIFS(AJUSTE!$D:$D,AJUSTE!$B:$B,$B289,AJUSTE!$H:$H,F$40)</f>
        <v>0</v>
      </c>
      <c r="H289" s="161">
        <f>G289+SUMIFS(ENTRADAS!$D:$D,ENTRADAS!$B:$B,$B289,ENTRADAS!$I:$I,G$40)-SUMIFS(SAÍDAS!$D:$D,SAÍDAS!$B:$B,$B289,SAÍDAS!$H:$H,G$40)+SUMIFS(AJUSTE!$D:$D,AJUSTE!$B:$B,$B289,AJUSTE!$H:$H,G$40)</f>
        <v>0</v>
      </c>
      <c r="I289" s="161">
        <f>H289+SUMIFS(ENTRADAS!$D:$D,ENTRADAS!$B:$B,$B289,ENTRADAS!$I:$I,H$40)-SUMIFS(SAÍDAS!$D:$D,SAÍDAS!$B:$B,$B289,SAÍDAS!$H:$H,H$40)+SUMIFS(AJUSTE!$D:$D,AJUSTE!$B:$B,$B289,AJUSTE!$H:$H,H$40)</f>
        <v>0</v>
      </c>
      <c r="J289" s="161">
        <f>I289+SUMIFS(ENTRADAS!$D:$D,ENTRADAS!$B:$B,$B289,ENTRADAS!$I:$I,I$40)-SUMIFS(SAÍDAS!$D:$D,SAÍDAS!$B:$B,$B289,SAÍDAS!$H:$H,I$40)+SUMIFS(AJUSTE!$D:$D,AJUSTE!$B:$B,$B289,AJUSTE!$H:$H,I$40)</f>
        <v>0</v>
      </c>
      <c r="K289" s="161">
        <f>J289+SUMIFS(ENTRADAS!$D:$D,ENTRADAS!$B:$B,$B289,ENTRADAS!$I:$I,J$40)-SUMIFS(SAÍDAS!$D:$D,SAÍDAS!$B:$B,$B289,SAÍDAS!$H:$H,J$40)+SUMIFS(AJUSTE!$D:$D,AJUSTE!$B:$B,$B289,AJUSTE!$H:$H,J$40)</f>
        <v>0</v>
      </c>
      <c r="L289" s="161">
        <f>K289+SUMIFS(ENTRADAS!$D:$D,ENTRADAS!$B:$B,$B289,ENTRADAS!$I:$I,K$40)-SUMIFS(SAÍDAS!$D:$D,SAÍDAS!$B:$B,$B289,SAÍDAS!$H:$H,K$40)+SUMIFS(AJUSTE!$D:$D,AJUSTE!$B:$B,$B289,AJUSTE!$H:$H,K$40)</f>
        <v>0</v>
      </c>
      <c r="M289" s="161">
        <f>L289+SUMIFS(ENTRADAS!$D:$D,ENTRADAS!$B:$B,$B289,ENTRADAS!$I:$I,L$40)-SUMIFS(SAÍDAS!$D:$D,SAÍDAS!$B:$B,$B289,SAÍDAS!$H:$H,L$40)+SUMIFS(AJUSTE!$D:$D,AJUSTE!$B:$B,$B289,AJUSTE!$H:$H,L$40)</f>
        <v>0</v>
      </c>
      <c r="N289" s="161">
        <f>M289+SUMIFS(ENTRADAS!$D:$D,ENTRADAS!$B:$B,$B289,ENTRADAS!$I:$I,M$40)-SUMIFS(SAÍDAS!$D:$D,SAÍDAS!$B:$B,$B289,SAÍDAS!$H:$H,M$40)+SUMIFS(AJUSTE!$D:$D,AJUSTE!$B:$B,$B289,AJUSTE!$H:$H,M$40)</f>
        <v>0</v>
      </c>
      <c r="P289" s="160">
        <f>CADASTRO!A253</f>
        <v>0</v>
      </c>
      <c r="Q289" s="160">
        <f>CADASTRO!B253</f>
        <v>0</v>
      </c>
      <c r="R289" s="161">
        <f ca="1">IF(R$39&gt;=$AD$39,0,SUMIFS(SAÍDAS!$D:$D,SAÍDAS!$B:$B,Base!$Q289,SAÍDAS!$H:$H,Base!R$40))</f>
        <v>0</v>
      </c>
      <c r="S289" s="161">
        <f ca="1">IF(S$39&gt;=$AD$39,0,SUMIFS(SAÍDAS!$D:$D,SAÍDAS!$B:$B,Base!$Q289,SAÍDAS!$H:$H,Base!S$40))</f>
        <v>0</v>
      </c>
      <c r="T289" s="161">
        <f ca="1">IF(T$39&gt;=$AD$39,0,SUMIFS(SAÍDAS!$D:$D,SAÍDAS!$B:$B,Base!$Q289,SAÍDAS!$H:$H,Base!T$40))</f>
        <v>0</v>
      </c>
      <c r="U289" s="161">
        <f ca="1">IF(U$39&gt;=$AD$39,0,SUMIFS(SAÍDAS!$D:$D,SAÍDAS!$B:$B,Base!$Q289,SAÍDAS!$H:$H,Base!U$40))</f>
        <v>0</v>
      </c>
      <c r="V289" s="161">
        <f ca="1">IF(V$39&gt;=$AD$39,0,SUMIFS(SAÍDAS!$D:$D,SAÍDAS!$B:$B,Base!$Q289,SAÍDAS!$H:$H,Base!V$40))</f>
        <v>0</v>
      </c>
      <c r="W289" s="161">
        <f ca="1">IF(W$39&gt;=$AD$39,0,SUMIFS(SAÍDAS!$D:$D,SAÍDAS!$B:$B,Base!$Q289,SAÍDAS!$H:$H,Base!W$40))</f>
        <v>0</v>
      </c>
      <c r="X289" s="161">
        <f ca="1">IF(X$39&gt;=$AD$39,0,SUMIFS(SAÍDAS!$D:$D,SAÍDAS!$B:$B,Base!$Q289,SAÍDAS!$H:$H,Base!X$40))</f>
        <v>0</v>
      </c>
      <c r="Y289" s="161">
        <f ca="1">IF(Y$39&gt;=$AD$39,0,SUMIFS(SAÍDAS!$D:$D,SAÍDAS!$B:$B,Base!$Q289,SAÍDAS!$H:$H,Base!Y$40))</f>
        <v>0</v>
      </c>
      <c r="Z289" s="161">
        <f ca="1">IF(Z$39&gt;=$AD$39,0,SUMIFS(SAÍDAS!$D:$D,SAÍDAS!$B:$B,Base!$Q289,SAÍDAS!$H:$H,Base!Z$40))</f>
        <v>0</v>
      </c>
      <c r="AA289" s="161">
        <f ca="1">IF(AA$39&gt;=$AD$39,0,SUMIFS(SAÍDAS!$D:$D,SAÍDAS!$B:$B,Base!$Q289,SAÍDAS!$H:$H,Base!AA$40))</f>
        <v>0</v>
      </c>
      <c r="AB289" s="161">
        <f ca="1">IF(AB$39&gt;=$AD$39,0,SUMIFS(SAÍDAS!$D:$D,SAÍDAS!$B:$B,Base!$Q289,SAÍDAS!$H:$H,Base!AB$40))</f>
        <v>0</v>
      </c>
      <c r="AC289" s="161">
        <f ca="1">IF(AC$39&gt;=$AD$39,0,SUMIFS(SAÍDAS!$D:$D,SAÍDAS!$B:$B,Base!$Q289,SAÍDAS!$H:$H,Base!AC$40))</f>
        <v>0</v>
      </c>
      <c r="AD289" s="160">
        <f t="shared" ca="1" si="11"/>
        <v>0</v>
      </c>
    </row>
    <row r="290" spans="1:30" x14ac:dyDescent="0.25">
      <c r="A290" s="160">
        <f>CADASTRO!A254</f>
        <v>0</v>
      </c>
      <c r="B290" s="160">
        <f>CADASTRO!B254</f>
        <v>0</v>
      </c>
      <c r="C290" s="161">
        <f>CADASTRO!D254</f>
        <v>0</v>
      </c>
      <c r="D290" s="161">
        <f>C290+SUMIFS(ENTRADAS!$D:$D,ENTRADAS!$B:$B,$B290,ENTRADAS!$I:$I,C$40)-SUMIFS(SAÍDAS!$D:$D,SAÍDAS!$B:$B,$B290,SAÍDAS!$H:$H,C$40)+SUMIFS(AJUSTE!$D:$D,AJUSTE!$B:$B,$B290,AJUSTE!$H:$H,C$40)</f>
        <v>0</v>
      </c>
      <c r="E290" s="161">
        <f>D290+SUMIFS(ENTRADAS!$D:$D,ENTRADAS!$B:$B,$B290,ENTRADAS!$I:$I,D$40)-SUMIFS(SAÍDAS!$D:$D,SAÍDAS!$B:$B,$B290,SAÍDAS!$H:$H,D$40)+SUMIFS(AJUSTE!$D:$D,AJUSTE!$B:$B,$B290,AJUSTE!$H:$H,D$40)</f>
        <v>0</v>
      </c>
      <c r="F290" s="161">
        <f>E290+SUMIFS(ENTRADAS!$D:$D,ENTRADAS!$B:$B,$B290,ENTRADAS!$I:$I,E$40)-SUMIFS(SAÍDAS!$D:$D,SAÍDAS!$B:$B,$B290,SAÍDAS!$H:$H,E$40)+SUMIFS(AJUSTE!$D:$D,AJUSTE!$B:$B,$B290,AJUSTE!$H:$H,E$40)</f>
        <v>0</v>
      </c>
      <c r="G290" s="161">
        <f>F290+SUMIFS(ENTRADAS!$D:$D,ENTRADAS!$B:$B,$B290,ENTRADAS!$I:$I,F$40)-SUMIFS(SAÍDAS!$D:$D,SAÍDAS!$B:$B,$B290,SAÍDAS!$H:$H,F$40)+SUMIFS(AJUSTE!$D:$D,AJUSTE!$B:$B,$B290,AJUSTE!$H:$H,F$40)</f>
        <v>0</v>
      </c>
      <c r="H290" s="161">
        <f>G290+SUMIFS(ENTRADAS!$D:$D,ENTRADAS!$B:$B,$B290,ENTRADAS!$I:$I,G$40)-SUMIFS(SAÍDAS!$D:$D,SAÍDAS!$B:$B,$B290,SAÍDAS!$H:$H,G$40)+SUMIFS(AJUSTE!$D:$D,AJUSTE!$B:$B,$B290,AJUSTE!$H:$H,G$40)</f>
        <v>0</v>
      </c>
      <c r="I290" s="161">
        <f>H290+SUMIFS(ENTRADAS!$D:$D,ENTRADAS!$B:$B,$B290,ENTRADAS!$I:$I,H$40)-SUMIFS(SAÍDAS!$D:$D,SAÍDAS!$B:$B,$B290,SAÍDAS!$H:$H,H$40)+SUMIFS(AJUSTE!$D:$D,AJUSTE!$B:$B,$B290,AJUSTE!$H:$H,H$40)</f>
        <v>0</v>
      </c>
      <c r="J290" s="161">
        <f>I290+SUMIFS(ENTRADAS!$D:$D,ENTRADAS!$B:$B,$B290,ENTRADAS!$I:$I,I$40)-SUMIFS(SAÍDAS!$D:$D,SAÍDAS!$B:$B,$B290,SAÍDAS!$H:$H,I$40)+SUMIFS(AJUSTE!$D:$D,AJUSTE!$B:$B,$B290,AJUSTE!$H:$H,I$40)</f>
        <v>0</v>
      </c>
      <c r="K290" s="161">
        <f>J290+SUMIFS(ENTRADAS!$D:$D,ENTRADAS!$B:$B,$B290,ENTRADAS!$I:$I,J$40)-SUMIFS(SAÍDAS!$D:$D,SAÍDAS!$B:$B,$B290,SAÍDAS!$H:$H,J$40)+SUMIFS(AJUSTE!$D:$D,AJUSTE!$B:$B,$B290,AJUSTE!$H:$H,J$40)</f>
        <v>0</v>
      </c>
      <c r="L290" s="161">
        <f>K290+SUMIFS(ENTRADAS!$D:$D,ENTRADAS!$B:$B,$B290,ENTRADAS!$I:$I,K$40)-SUMIFS(SAÍDAS!$D:$D,SAÍDAS!$B:$B,$B290,SAÍDAS!$H:$H,K$40)+SUMIFS(AJUSTE!$D:$D,AJUSTE!$B:$B,$B290,AJUSTE!$H:$H,K$40)</f>
        <v>0</v>
      </c>
      <c r="M290" s="161">
        <f>L290+SUMIFS(ENTRADAS!$D:$D,ENTRADAS!$B:$B,$B290,ENTRADAS!$I:$I,L$40)-SUMIFS(SAÍDAS!$D:$D,SAÍDAS!$B:$B,$B290,SAÍDAS!$H:$H,L$40)+SUMIFS(AJUSTE!$D:$D,AJUSTE!$B:$B,$B290,AJUSTE!$H:$H,L$40)</f>
        <v>0</v>
      </c>
      <c r="N290" s="161">
        <f>M290+SUMIFS(ENTRADAS!$D:$D,ENTRADAS!$B:$B,$B290,ENTRADAS!$I:$I,M$40)-SUMIFS(SAÍDAS!$D:$D,SAÍDAS!$B:$B,$B290,SAÍDAS!$H:$H,M$40)+SUMIFS(AJUSTE!$D:$D,AJUSTE!$B:$B,$B290,AJUSTE!$H:$H,M$40)</f>
        <v>0</v>
      </c>
      <c r="P290" s="160">
        <f>CADASTRO!A254</f>
        <v>0</v>
      </c>
      <c r="Q290" s="160">
        <f>CADASTRO!B254</f>
        <v>0</v>
      </c>
      <c r="R290" s="161">
        <f ca="1">IF(R$39&gt;=$AD$39,0,SUMIFS(SAÍDAS!$D:$D,SAÍDAS!$B:$B,Base!$Q290,SAÍDAS!$H:$H,Base!R$40))</f>
        <v>0</v>
      </c>
      <c r="S290" s="161">
        <f ca="1">IF(S$39&gt;=$AD$39,0,SUMIFS(SAÍDAS!$D:$D,SAÍDAS!$B:$B,Base!$Q290,SAÍDAS!$H:$H,Base!S$40))</f>
        <v>0</v>
      </c>
      <c r="T290" s="161">
        <f ca="1">IF(T$39&gt;=$AD$39,0,SUMIFS(SAÍDAS!$D:$D,SAÍDAS!$B:$B,Base!$Q290,SAÍDAS!$H:$H,Base!T$40))</f>
        <v>0</v>
      </c>
      <c r="U290" s="161">
        <f ca="1">IF(U$39&gt;=$AD$39,0,SUMIFS(SAÍDAS!$D:$D,SAÍDAS!$B:$B,Base!$Q290,SAÍDAS!$H:$H,Base!U$40))</f>
        <v>0</v>
      </c>
      <c r="V290" s="161">
        <f ca="1">IF(V$39&gt;=$AD$39,0,SUMIFS(SAÍDAS!$D:$D,SAÍDAS!$B:$B,Base!$Q290,SAÍDAS!$H:$H,Base!V$40))</f>
        <v>0</v>
      </c>
      <c r="W290" s="161">
        <f ca="1">IF(W$39&gt;=$AD$39,0,SUMIFS(SAÍDAS!$D:$D,SAÍDAS!$B:$B,Base!$Q290,SAÍDAS!$H:$H,Base!W$40))</f>
        <v>0</v>
      </c>
      <c r="X290" s="161">
        <f ca="1">IF(X$39&gt;=$AD$39,0,SUMIFS(SAÍDAS!$D:$D,SAÍDAS!$B:$B,Base!$Q290,SAÍDAS!$H:$H,Base!X$40))</f>
        <v>0</v>
      </c>
      <c r="Y290" s="161">
        <f ca="1">IF(Y$39&gt;=$AD$39,0,SUMIFS(SAÍDAS!$D:$D,SAÍDAS!$B:$B,Base!$Q290,SAÍDAS!$H:$H,Base!Y$40))</f>
        <v>0</v>
      </c>
      <c r="Z290" s="161">
        <f ca="1">IF(Z$39&gt;=$AD$39,0,SUMIFS(SAÍDAS!$D:$D,SAÍDAS!$B:$B,Base!$Q290,SAÍDAS!$H:$H,Base!Z$40))</f>
        <v>0</v>
      </c>
      <c r="AA290" s="161">
        <f ca="1">IF(AA$39&gt;=$AD$39,0,SUMIFS(SAÍDAS!$D:$D,SAÍDAS!$B:$B,Base!$Q290,SAÍDAS!$H:$H,Base!AA$40))</f>
        <v>0</v>
      </c>
      <c r="AB290" s="161">
        <f ca="1">IF(AB$39&gt;=$AD$39,0,SUMIFS(SAÍDAS!$D:$D,SAÍDAS!$B:$B,Base!$Q290,SAÍDAS!$H:$H,Base!AB$40))</f>
        <v>0</v>
      </c>
      <c r="AC290" s="161">
        <f ca="1">IF(AC$39&gt;=$AD$39,0,SUMIFS(SAÍDAS!$D:$D,SAÍDAS!$B:$B,Base!$Q290,SAÍDAS!$H:$H,Base!AC$40))</f>
        <v>0</v>
      </c>
      <c r="AD290" s="160">
        <f t="shared" ca="1" si="11"/>
        <v>0</v>
      </c>
    </row>
    <row r="291" spans="1:30" x14ac:dyDescent="0.25">
      <c r="A291" s="160">
        <f>CADASTRO!A255</f>
        <v>0</v>
      </c>
      <c r="B291" s="160">
        <f>CADASTRO!B255</f>
        <v>0</v>
      </c>
      <c r="C291" s="161">
        <f>CADASTRO!D255</f>
        <v>0</v>
      </c>
      <c r="D291" s="161">
        <f>C291+SUMIFS(ENTRADAS!$D:$D,ENTRADAS!$B:$B,$B291,ENTRADAS!$I:$I,C$40)-SUMIFS(SAÍDAS!$D:$D,SAÍDAS!$B:$B,$B291,SAÍDAS!$H:$H,C$40)+SUMIFS(AJUSTE!$D:$D,AJUSTE!$B:$B,$B291,AJUSTE!$H:$H,C$40)</f>
        <v>0</v>
      </c>
      <c r="E291" s="161">
        <f>D291+SUMIFS(ENTRADAS!$D:$D,ENTRADAS!$B:$B,$B291,ENTRADAS!$I:$I,D$40)-SUMIFS(SAÍDAS!$D:$D,SAÍDAS!$B:$B,$B291,SAÍDAS!$H:$H,D$40)+SUMIFS(AJUSTE!$D:$D,AJUSTE!$B:$B,$B291,AJUSTE!$H:$H,D$40)</f>
        <v>0</v>
      </c>
      <c r="F291" s="161">
        <f>E291+SUMIFS(ENTRADAS!$D:$D,ENTRADAS!$B:$B,$B291,ENTRADAS!$I:$I,E$40)-SUMIFS(SAÍDAS!$D:$D,SAÍDAS!$B:$B,$B291,SAÍDAS!$H:$H,E$40)+SUMIFS(AJUSTE!$D:$D,AJUSTE!$B:$B,$B291,AJUSTE!$H:$H,E$40)</f>
        <v>0</v>
      </c>
      <c r="G291" s="161">
        <f>F291+SUMIFS(ENTRADAS!$D:$D,ENTRADAS!$B:$B,$B291,ENTRADAS!$I:$I,F$40)-SUMIFS(SAÍDAS!$D:$D,SAÍDAS!$B:$B,$B291,SAÍDAS!$H:$H,F$40)+SUMIFS(AJUSTE!$D:$D,AJUSTE!$B:$B,$B291,AJUSTE!$H:$H,F$40)</f>
        <v>0</v>
      </c>
      <c r="H291" s="161">
        <f>G291+SUMIFS(ENTRADAS!$D:$D,ENTRADAS!$B:$B,$B291,ENTRADAS!$I:$I,G$40)-SUMIFS(SAÍDAS!$D:$D,SAÍDAS!$B:$B,$B291,SAÍDAS!$H:$H,G$40)+SUMIFS(AJUSTE!$D:$D,AJUSTE!$B:$B,$B291,AJUSTE!$H:$H,G$40)</f>
        <v>0</v>
      </c>
      <c r="I291" s="161">
        <f>H291+SUMIFS(ENTRADAS!$D:$D,ENTRADAS!$B:$B,$B291,ENTRADAS!$I:$I,H$40)-SUMIFS(SAÍDAS!$D:$D,SAÍDAS!$B:$B,$B291,SAÍDAS!$H:$H,H$40)+SUMIFS(AJUSTE!$D:$D,AJUSTE!$B:$B,$B291,AJUSTE!$H:$H,H$40)</f>
        <v>0</v>
      </c>
      <c r="J291" s="161">
        <f>I291+SUMIFS(ENTRADAS!$D:$D,ENTRADAS!$B:$B,$B291,ENTRADAS!$I:$I,I$40)-SUMIFS(SAÍDAS!$D:$D,SAÍDAS!$B:$B,$B291,SAÍDAS!$H:$H,I$40)+SUMIFS(AJUSTE!$D:$D,AJUSTE!$B:$B,$B291,AJUSTE!$H:$H,I$40)</f>
        <v>0</v>
      </c>
      <c r="K291" s="161">
        <f>J291+SUMIFS(ENTRADAS!$D:$D,ENTRADAS!$B:$B,$B291,ENTRADAS!$I:$I,J$40)-SUMIFS(SAÍDAS!$D:$D,SAÍDAS!$B:$B,$B291,SAÍDAS!$H:$H,J$40)+SUMIFS(AJUSTE!$D:$D,AJUSTE!$B:$B,$B291,AJUSTE!$H:$H,J$40)</f>
        <v>0</v>
      </c>
      <c r="L291" s="161">
        <f>K291+SUMIFS(ENTRADAS!$D:$D,ENTRADAS!$B:$B,$B291,ENTRADAS!$I:$I,K$40)-SUMIFS(SAÍDAS!$D:$D,SAÍDAS!$B:$B,$B291,SAÍDAS!$H:$H,K$40)+SUMIFS(AJUSTE!$D:$D,AJUSTE!$B:$B,$B291,AJUSTE!$H:$H,K$40)</f>
        <v>0</v>
      </c>
      <c r="M291" s="161">
        <f>L291+SUMIFS(ENTRADAS!$D:$D,ENTRADAS!$B:$B,$B291,ENTRADAS!$I:$I,L$40)-SUMIFS(SAÍDAS!$D:$D,SAÍDAS!$B:$B,$B291,SAÍDAS!$H:$H,L$40)+SUMIFS(AJUSTE!$D:$D,AJUSTE!$B:$B,$B291,AJUSTE!$H:$H,L$40)</f>
        <v>0</v>
      </c>
      <c r="N291" s="161">
        <f>M291+SUMIFS(ENTRADAS!$D:$D,ENTRADAS!$B:$B,$B291,ENTRADAS!$I:$I,M$40)-SUMIFS(SAÍDAS!$D:$D,SAÍDAS!$B:$B,$B291,SAÍDAS!$H:$H,M$40)+SUMIFS(AJUSTE!$D:$D,AJUSTE!$B:$B,$B291,AJUSTE!$H:$H,M$40)</f>
        <v>0</v>
      </c>
      <c r="P291" s="160">
        <f>CADASTRO!A255</f>
        <v>0</v>
      </c>
      <c r="Q291" s="160">
        <f>CADASTRO!B255</f>
        <v>0</v>
      </c>
      <c r="R291" s="161">
        <f ca="1">IF(R$39&gt;=$AD$39,0,SUMIFS(SAÍDAS!$D:$D,SAÍDAS!$B:$B,Base!$Q291,SAÍDAS!$H:$H,Base!R$40))</f>
        <v>0</v>
      </c>
      <c r="S291" s="161">
        <f ca="1">IF(S$39&gt;=$AD$39,0,SUMIFS(SAÍDAS!$D:$D,SAÍDAS!$B:$B,Base!$Q291,SAÍDAS!$H:$H,Base!S$40))</f>
        <v>0</v>
      </c>
      <c r="T291" s="161">
        <f ca="1">IF(T$39&gt;=$AD$39,0,SUMIFS(SAÍDAS!$D:$D,SAÍDAS!$B:$B,Base!$Q291,SAÍDAS!$H:$H,Base!T$40))</f>
        <v>0</v>
      </c>
      <c r="U291" s="161">
        <f ca="1">IF(U$39&gt;=$AD$39,0,SUMIFS(SAÍDAS!$D:$D,SAÍDAS!$B:$B,Base!$Q291,SAÍDAS!$H:$H,Base!U$40))</f>
        <v>0</v>
      </c>
      <c r="V291" s="161">
        <f ca="1">IF(V$39&gt;=$AD$39,0,SUMIFS(SAÍDAS!$D:$D,SAÍDAS!$B:$B,Base!$Q291,SAÍDAS!$H:$H,Base!V$40))</f>
        <v>0</v>
      </c>
      <c r="W291" s="161">
        <f ca="1">IF(W$39&gt;=$AD$39,0,SUMIFS(SAÍDAS!$D:$D,SAÍDAS!$B:$B,Base!$Q291,SAÍDAS!$H:$H,Base!W$40))</f>
        <v>0</v>
      </c>
      <c r="X291" s="161">
        <f ca="1">IF(X$39&gt;=$AD$39,0,SUMIFS(SAÍDAS!$D:$D,SAÍDAS!$B:$B,Base!$Q291,SAÍDAS!$H:$H,Base!X$40))</f>
        <v>0</v>
      </c>
      <c r="Y291" s="161">
        <f ca="1">IF(Y$39&gt;=$AD$39,0,SUMIFS(SAÍDAS!$D:$D,SAÍDAS!$B:$B,Base!$Q291,SAÍDAS!$H:$H,Base!Y$40))</f>
        <v>0</v>
      </c>
      <c r="Z291" s="161">
        <f ca="1">IF(Z$39&gt;=$AD$39,0,SUMIFS(SAÍDAS!$D:$D,SAÍDAS!$B:$B,Base!$Q291,SAÍDAS!$H:$H,Base!Z$40))</f>
        <v>0</v>
      </c>
      <c r="AA291" s="161">
        <f ca="1">IF(AA$39&gt;=$AD$39,0,SUMIFS(SAÍDAS!$D:$D,SAÍDAS!$B:$B,Base!$Q291,SAÍDAS!$H:$H,Base!AA$40))</f>
        <v>0</v>
      </c>
      <c r="AB291" s="161">
        <f ca="1">IF(AB$39&gt;=$AD$39,0,SUMIFS(SAÍDAS!$D:$D,SAÍDAS!$B:$B,Base!$Q291,SAÍDAS!$H:$H,Base!AB$40))</f>
        <v>0</v>
      </c>
      <c r="AC291" s="161">
        <f ca="1">IF(AC$39&gt;=$AD$39,0,SUMIFS(SAÍDAS!$D:$D,SAÍDAS!$B:$B,Base!$Q291,SAÍDAS!$H:$H,Base!AC$40))</f>
        <v>0</v>
      </c>
      <c r="AD291" s="160">
        <f t="shared" ca="1" si="11"/>
        <v>0</v>
      </c>
    </row>
    <row r="292" spans="1:30" x14ac:dyDescent="0.25">
      <c r="A292" s="160">
        <f>CADASTRO!A256</f>
        <v>0</v>
      </c>
      <c r="B292" s="160">
        <f>CADASTRO!B256</f>
        <v>0</v>
      </c>
      <c r="C292" s="161">
        <f>CADASTRO!D256</f>
        <v>0</v>
      </c>
      <c r="D292" s="161">
        <f>C292+SUMIFS(ENTRADAS!$D:$D,ENTRADAS!$B:$B,$B292,ENTRADAS!$I:$I,C$40)-SUMIFS(SAÍDAS!$D:$D,SAÍDAS!$B:$B,$B292,SAÍDAS!$H:$H,C$40)+SUMIFS(AJUSTE!$D:$D,AJUSTE!$B:$B,$B292,AJUSTE!$H:$H,C$40)</f>
        <v>0</v>
      </c>
      <c r="E292" s="161">
        <f>D292+SUMIFS(ENTRADAS!$D:$D,ENTRADAS!$B:$B,$B292,ENTRADAS!$I:$I,D$40)-SUMIFS(SAÍDAS!$D:$D,SAÍDAS!$B:$B,$B292,SAÍDAS!$H:$H,D$40)+SUMIFS(AJUSTE!$D:$D,AJUSTE!$B:$B,$B292,AJUSTE!$H:$H,D$40)</f>
        <v>0</v>
      </c>
      <c r="F292" s="161">
        <f>E292+SUMIFS(ENTRADAS!$D:$D,ENTRADAS!$B:$B,$B292,ENTRADAS!$I:$I,E$40)-SUMIFS(SAÍDAS!$D:$D,SAÍDAS!$B:$B,$B292,SAÍDAS!$H:$H,E$40)+SUMIFS(AJUSTE!$D:$D,AJUSTE!$B:$B,$B292,AJUSTE!$H:$H,E$40)</f>
        <v>0</v>
      </c>
      <c r="G292" s="161">
        <f>F292+SUMIFS(ENTRADAS!$D:$D,ENTRADAS!$B:$B,$B292,ENTRADAS!$I:$I,F$40)-SUMIFS(SAÍDAS!$D:$D,SAÍDAS!$B:$B,$B292,SAÍDAS!$H:$H,F$40)+SUMIFS(AJUSTE!$D:$D,AJUSTE!$B:$B,$B292,AJUSTE!$H:$H,F$40)</f>
        <v>0</v>
      </c>
      <c r="H292" s="161">
        <f>G292+SUMIFS(ENTRADAS!$D:$D,ENTRADAS!$B:$B,$B292,ENTRADAS!$I:$I,G$40)-SUMIFS(SAÍDAS!$D:$D,SAÍDAS!$B:$B,$B292,SAÍDAS!$H:$H,G$40)+SUMIFS(AJUSTE!$D:$D,AJUSTE!$B:$B,$B292,AJUSTE!$H:$H,G$40)</f>
        <v>0</v>
      </c>
      <c r="I292" s="161">
        <f>H292+SUMIFS(ENTRADAS!$D:$D,ENTRADAS!$B:$B,$B292,ENTRADAS!$I:$I,H$40)-SUMIFS(SAÍDAS!$D:$D,SAÍDAS!$B:$B,$B292,SAÍDAS!$H:$H,H$40)+SUMIFS(AJUSTE!$D:$D,AJUSTE!$B:$B,$B292,AJUSTE!$H:$H,H$40)</f>
        <v>0</v>
      </c>
      <c r="J292" s="161">
        <f>I292+SUMIFS(ENTRADAS!$D:$D,ENTRADAS!$B:$B,$B292,ENTRADAS!$I:$I,I$40)-SUMIFS(SAÍDAS!$D:$D,SAÍDAS!$B:$B,$B292,SAÍDAS!$H:$H,I$40)+SUMIFS(AJUSTE!$D:$D,AJUSTE!$B:$B,$B292,AJUSTE!$H:$H,I$40)</f>
        <v>0</v>
      </c>
      <c r="K292" s="161">
        <f>J292+SUMIFS(ENTRADAS!$D:$D,ENTRADAS!$B:$B,$B292,ENTRADAS!$I:$I,J$40)-SUMIFS(SAÍDAS!$D:$D,SAÍDAS!$B:$B,$B292,SAÍDAS!$H:$H,J$40)+SUMIFS(AJUSTE!$D:$D,AJUSTE!$B:$B,$B292,AJUSTE!$H:$H,J$40)</f>
        <v>0</v>
      </c>
      <c r="L292" s="161">
        <f>K292+SUMIFS(ENTRADAS!$D:$D,ENTRADAS!$B:$B,$B292,ENTRADAS!$I:$I,K$40)-SUMIFS(SAÍDAS!$D:$D,SAÍDAS!$B:$B,$B292,SAÍDAS!$H:$H,K$40)+SUMIFS(AJUSTE!$D:$D,AJUSTE!$B:$B,$B292,AJUSTE!$H:$H,K$40)</f>
        <v>0</v>
      </c>
      <c r="M292" s="161">
        <f>L292+SUMIFS(ENTRADAS!$D:$D,ENTRADAS!$B:$B,$B292,ENTRADAS!$I:$I,L$40)-SUMIFS(SAÍDAS!$D:$D,SAÍDAS!$B:$B,$B292,SAÍDAS!$H:$H,L$40)+SUMIFS(AJUSTE!$D:$D,AJUSTE!$B:$B,$B292,AJUSTE!$H:$H,L$40)</f>
        <v>0</v>
      </c>
      <c r="N292" s="161">
        <f>M292+SUMIFS(ENTRADAS!$D:$D,ENTRADAS!$B:$B,$B292,ENTRADAS!$I:$I,M$40)-SUMIFS(SAÍDAS!$D:$D,SAÍDAS!$B:$B,$B292,SAÍDAS!$H:$H,M$40)+SUMIFS(AJUSTE!$D:$D,AJUSTE!$B:$B,$B292,AJUSTE!$H:$H,M$40)</f>
        <v>0</v>
      </c>
      <c r="P292" s="160">
        <f>CADASTRO!A256</f>
        <v>0</v>
      </c>
      <c r="Q292" s="160">
        <f>CADASTRO!B256</f>
        <v>0</v>
      </c>
      <c r="R292" s="161">
        <f ca="1">IF(R$39&gt;=$AD$39,0,SUMIFS(SAÍDAS!$D:$D,SAÍDAS!$B:$B,Base!$Q292,SAÍDAS!$H:$H,Base!R$40))</f>
        <v>0</v>
      </c>
      <c r="S292" s="161">
        <f ca="1">IF(S$39&gt;=$AD$39,0,SUMIFS(SAÍDAS!$D:$D,SAÍDAS!$B:$B,Base!$Q292,SAÍDAS!$H:$H,Base!S$40))</f>
        <v>0</v>
      </c>
      <c r="T292" s="161">
        <f ca="1">IF(T$39&gt;=$AD$39,0,SUMIFS(SAÍDAS!$D:$D,SAÍDAS!$B:$B,Base!$Q292,SAÍDAS!$H:$H,Base!T$40))</f>
        <v>0</v>
      </c>
      <c r="U292" s="161">
        <f ca="1">IF(U$39&gt;=$AD$39,0,SUMIFS(SAÍDAS!$D:$D,SAÍDAS!$B:$B,Base!$Q292,SAÍDAS!$H:$H,Base!U$40))</f>
        <v>0</v>
      </c>
      <c r="V292" s="161">
        <f ca="1">IF(V$39&gt;=$AD$39,0,SUMIFS(SAÍDAS!$D:$D,SAÍDAS!$B:$B,Base!$Q292,SAÍDAS!$H:$H,Base!V$40))</f>
        <v>0</v>
      </c>
      <c r="W292" s="161">
        <f ca="1">IF(W$39&gt;=$AD$39,0,SUMIFS(SAÍDAS!$D:$D,SAÍDAS!$B:$B,Base!$Q292,SAÍDAS!$H:$H,Base!W$40))</f>
        <v>0</v>
      </c>
      <c r="X292" s="161">
        <f ca="1">IF(X$39&gt;=$AD$39,0,SUMIFS(SAÍDAS!$D:$D,SAÍDAS!$B:$B,Base!$Q292,SAÍDAS!$H:$H,Base!X$40))</f>
        <v>0</v>
      </c>
      <c r="Y292" s="161">
        <f ca="1">IF(Y$39&gt;=$AD$39,0,SUMIFS(SAÍDAS!$D:$D,SAÍDAS!$B:$B,Base!$Q292,SAÍDAS!$H:$H,Base!Y$40))</f>
        <v>0</v>
      </c>
      <c r="Z292" s="161">
        <f ca="1">IF(Z$39&gt;=$AD$39,0,SUMIFS(SAÍDAS!$D:$D,SAÍDAS!$B:$B,Base!$Q292,SAÍDAS!$H:$H,Base!Z$40))</f>
        <v>0</v>
      </c>
      <c r="AA292" s="161">
        <f ca="1">IF(AA$39&gt;=$AD$39,0,SUMIFS(SAÍDAS!$D:$D,SAÍDAS!$B:$B,Base!$Q292,SAÍDAS!$H:$H,Base!AA$40))</f>
        <v>0</v>
      </c>
      <c r="AB292" s="161">
        <f ca="1">IF(AB$39&gt;=$AD$39,0,SUMIFS(SAÍDAS!$D:$D,SAÍDAS!$B:$B,Base!$Q292,SAÍDAS!$H:$H,Base!AB$40))</f>
        <v>0</v>
      </c>
      <c r="AC292" s="161">
        <f ca="1">IF(AC$39&gt;=$AD$39,0,SUMIFS(SAÍDAS!$D:$D,SAÍDAS!$B:$B,Base!$Q292,SAÍDAS!$H:$H,Base!AC$40))</f>
        <v>0</v>
      </c>
      <c r="AD292" s="160">
        <f t="shared" ca="1" si="11"/>
        <v>0</v>
      </c>
    </row>
    <row r="293" spans="1:30" x14ac:dyDescent="0.25">
      <c r="A293" s="160">
        <f>CADASTRO!A257</f>
        <v>0</v>
      </c>
      <c r="B293" s="160">
        <f>CADASTRO!B257</f>
        <v>0</v>
      </c>
      <c r="C293" s="161">
        <f>CADASTRO!D257</f>
        <v>0</v>
      </c>
      <c r="D293" s="161">
        <f>C293+SUMIFS(ENTRADAS!$D:$D,ENTRADAS!$B:$B,$B293,ENTRADAS!$I:$I,C$40)-SUMIFS(SAÍDAS!$D:$D,SAÍDAS!$B:$B,$B293,SAÍDAS!$H:$H,C$40)+SUMIFS(AJUSTE!$D:$D,AJUSTE!$B:$B,$B293,AJUSTE!$H:$H,C$40)</f>
        <v>0</v>
      </c>
      <c r="E293" s="161">
        <f>D293+SUMIFS(ENTRADAS!$D:$D,ENTRADAS!$B:$B,$B293,ENTRADAS!$I:$I,D$40)-SUMIFS(SAÍDAS!$D:$D,SAÍDAS!$B:$B,$B293,SAÍDAS!$H:$H,D$40)+SUMIFS(AJUSTE!$D:$D,AJUSTE!$B:$B,$B293,AJUSTE!$H:$H,D$40)</f>
        <v>0</v>
      </c>
      <c r="F293" s="161">
        <f>E293+SUMIFS(ENTRADAS!$D:$D,ENTRADAS!$B:$B,$B293,ENTRADAS!$I:$I,E$40)-SUMIFS(SAÍDAS!$D:$D,SAÍDAS!$B:$B,$B293,SAÍDAS!$H:$H,E$40)+SUMIFS(AJUSTE!$D:$D,AJUSTE!$B:$B,$B293,AJUSTE!$H:$H,E$40)</f>
        <v>0</v>
      </c>
      <c r="G293" s="161">
        <f>F293+SUMIFS(ENTRADAS!$D:$D,ENTRADAS!$B:$B,$B293,ENTRADAS!$I:$I,F$40)-SUMIFS(SAÍDAS!$D:$D,SAÍDAS!$B:$B,$B293,SAÍDAS!$H:$H,F$40)+SUMIFS(AJUSTE!$D:$D,AJUSTE!$B:$B,$B293,AJUSTE!$H:$H,F$40)</f>
        <v>0</v>
      </c>
      <c r="H293" s="161">
        <f>G293+SUMIFS(ENTRADAS!$D:$D,ENTRADAS!$B:$B,$B293,ENTRADAS!$I:$I,G$40)-SUMIFS(SAÍDAS!$D:$D,SAÍDAS!$B:$B,$B293,SAÍDAS!$H:$H,G$40)+SUMIFS(AJUSTE!$D:$D,AJUSTE!$B:$B,$B293,AJUSTE!$H:$H,G$40)</f>
        <v>0</v>
      </c>
      <c r="I293" s="161">
        <f>H293+SUMIFS(ENTRADAS!$D:$D,ENTRADAS!$B:$B,$B293,ENTRADAS!$I:$I,H$40)-SUMIFS(SAÍDAS!$D:$D,SAÍDAS!$B:$B,$B293,SAÍDAS!$H:$H,H$40)+SUMIFS(AJUSTE!$D:$D,AJUSTE!$B:$B,$B293,AJUSTE!$H:$H,H$40)</f>
        <v>0</v>
      </c>
      <c r="J293" s="161">
        <f>I293+SUMIFS(ENTRADAS!$D:$D,ENTRADAS!$B:$B,$B293,ENTRADAS!$I:$I,I$40)-SUMIFS(SAÍDAS!$D:$D,SAÍDAS!$B:$B,$B293,SAÍDAS!$H:$H,I$40)+SUMIFS(AJUSTE!$D:$D,AJUSTE!$B:$B,$B293,AJUSTE!$H:$H,I$40)</f>
        <v>0</v>
      </c>
      <c r="K293" s="161">
        <f>J293+SUMIFS(ENTRADAS!$D:$D,ENTRADAS!$B:$B,$B293,ENTRADAS!$I:$I,J$40)-SUMIFS(SAÍDAS!$D:$D,SAÍDAS!$B:$B,$B293,SAÍDAS!$H:$H,J$40)+SUMIFS(AJUSTE!$D:$D,AJUSTE!$B:$B,$B293,AJUSTE!$H:$H,J$40)</f>
        <v>0</v>
      </c>
      <c r="L293" s="161">
        <f>K293+SUMIFS(ENTRADAS!$D:$D,ENTRADAS!$B:$B,$B293,ENTRADAS!$I:$I,K$40)-SUMIFS(SAÍDAS!$D:$D,SAÍDAS!$B:$B,$B293,SAÍDAS!$H:$H,K$40)+SUMIFS(AJUSTE!$D:$D,AJUSTE!$B:$B,$B293,AJUSTE!$H:$H,K$40)</f>
        <v>0</v>
      </c>
      <c r="M293" s="161">
        <f>L293+SUMIFS(ENTRADAS!$D:$D,ENTRADAS!$B:$B,$B293,ENTRADAS!$I:$I,L$40)-SUMIFS(SAÍDAS!$D:$D,SAÍDAS!$B:$B,$B293,SAÍDAS!$H:$H,L$40)+SUMIFS(AJUSTE!$D:$D,AJUSTE!$B:$B,$B293,AJUSTE!$H:$H,L$40)</f>
        <v>0</v>
      </c>
      <c r="N293" s="161">
        <f>M293+SUMIFS(ENTRADAS!$D:$D,ENTRADAS!$B:$B,$B293,ENTRADAS!$I:$I,M$40)-SUMIFS(SAÍDAS!$D:$D,SAÍDAS!$B:$B,$B293,SAÍDAS!$H:$H,M$40)+SUMIFS(AJUSTE!$D:$D,AJUSTE!$B:$B,$B293,AJUSTE!$H:$H,M$40)</f>
        <v>0</v>
      </c>
      <c r="P293" s="160">
        <f>CADASTRO!A257</f>
        <v>0</v>
      </c>
      <c r="Q293" s="160">
        <f>CADASTRO!B257</f>
        <v>0</v>
      </c>
      <c r="R293" s="161">
        <f ca="1">IF(R$39&gt;=$AD$39,0,SUMIFS(SAÍDAS!$D:$D,SAÍDAS!$B:$B,Base!$Q293,SAÍDAS!$H:$H,Base!R$40))</f>
        <v>0</v>
      </c>
      <c r="S293" s="161">
        <f ca="1">IF(S$39&gt;=$AD$39,0,SUMIFS(SAÍDAS!$D:$D,SAÍDAS!$B:$B,Base!$Q293,SAÍDAS!$H:$H,Base!S$40))</f>
        <v>0</v>
      </c>
      <c r="T293" s="161">
        <f ca="1">IF(T$39&gt;=$AD$39,0,SUMIFS(SAÍDAS!$D:$D,SAÍDAS!$B:$B,Base!$Q293,SAÍDAS!$H:$H,Base!T$40))</f>
        <v>0</v>
      </c>
      <c r="U293" s="161">
        <f ca="1">IF(U$39&gt;=$AD$39,0,SUMIFS(SAÍDAS!$D:$D,SAÍDAS!$B:$B,Base!$Q293,SAÍDAS!$H:$H,Base!U$40))</f>
        <v>0</v>
      </c>
      <c r="V293" s="161">
        <f ca="1">IF(V$39&gt;=$AD$39,0,SUMIFS(SAÍDAS!$D:$D,SAÍDAS!$B:$B,Base!$Q293,SAÍDAS!$H:$H,Base!V$40))</f>
        <v>0</v>
      </c>
      <c r="W293" s="161">
        <f ca="1">IF(W$39&gt;=$AD$39,0,SUMIFS(SAÍDAS!$D:$D,SAÍDAS!$B:$B,Base!$Q293,SAÍDAS!$H:$H,Base!W$40))</f>
        <v>0</v>
      </c>
      <c r="X293" s="161">
        <f ca="1">IF(X$39&gt;=$AD$39,0,SUMIFS(SAÍDAS!$D:$D,SAÍDAS!$B:$B,Base!$Q293,SAÍDAS!$H:$H,Base!X$40))</f>
        <v>0</v>
      </c>
      <c r="Y293" s="161">
        <f ca="1">IF(Y$39&gt;=$AD$39,0,SUMIFS(SAÍDAS!$D:$D,SAÍDAS!$B:$B,Base!$Q293,SAÍDAS!$H:$H,Base!Y$40))</f>
        <v>0</v>
      </c>
      <c r="Z293" s="161">
        <f ca="1">IF(Z$39&gt;=$AD$39,0,SUMIFS(SAÍDAS!$D:$D,SAÍDAS!$B:$B,Base!$Q293,SAÍDAS!$H:$H,Base!Z$40))</f>
        <v>0</v>
      </c>
      <c r="AA293" s="161">
        <f ca="1">IF(AA$39&gt;=$AD$39,0,SUMIFS(SAÍDAS!$D:$D,SAÍDAS!$B:$B,Base!$Q293,SAÍDAS!$H:$H,Base!AA$40))</f>
        <v>0</v>
      </c>
      <c r="AB293" s="161">
        <f ca="1">IF(AB$39&gt;=$AD$39,0,SUMIFS(SAÍDAS!$D:$D,SAÍDAS!$B:$B,Base!$Q293,SAÍDAS!$H:$H,Base!AB$40))</f>
        <v>0</v>
      </c>
      <c r="AC293" s="161">
        <f ca="1">IF(AC$39&gt;=$AD$39,0,SUMIFS(SAÍDAS!$D:$D,SAÍDAS!$B:$B,Base!$Q293,SAÍDAS!$H:$H,Base!AC$40))</f>
        <v>0</v>
      </c>
      <c r="AD293" s="160">
        <f t="shared" ca="1" si="11"/>
        <v>0</v>
      </c>
    </row>
    <row r="294" spans="1:30" x14ac:dyDescent="0.25">
      <c r="A294" s="160">
        <f>CADASTRO!A258</f>
        <v>0</v>
      </c>
      <c r="B294" s="160">
        <f>CADASTRO!B258</f>
        <v>0</v>
      </c>
      <c r="C294" s="161">
        <f>CADASTRO!D258</f>
        <v>0</v>
      </c>
      <c r="D294" s="161">
        <f>C294+SUMIFS(ENTRADAS!$D:$D,ENTRADAS!$B:$B,$B294,ENTRADAS!$I:$I,C$40)-SUMIFS(SAÍDAS!$D:$D,SAÍDAS!$B:$B,$B294,SAÍDAS!$H:$H,C$40)+SUMIFS(AJUSTE!$D:$D,AJUSTE!$B:$B,$B294,AJUSTE!$H:$H,C$40)</f>
        <v>0</v>
      </c>
      <c r="E294" s="161">
        <f>D294+SUMIFS(ENTRADAS!$D:$D,ENTRADAS!$B:$B,$B294,ENTRADAS!$I:$I,D$40)-SUMIFS(SAÍDAS!$D:$D,SAÍDAS!$B:$B,$B294,SAÍDAS!$H:$H,D$40)+SUMIFS(AJUSTE!$D:$D,AJUSTE!$B:$B,$B294,AJUSTE!$H:$H,D$40)</f>
        <v>0</v>
      </c>
      <c r="F294" s="161">
        <f>E294+SUMIFS(ENTRADAS!$D:$D,ENTRADAS!$B:$B,$B294,ENTRADAS!$I:$I,E$40)-SUMIFS(SAÍDAS!$D:$D,SAÍDAS!$B:$B,$B294,SAÍDAS!$H:$H,E$40)+SUMIFS(AJUSTE!$D:$D,AJUSTE!$B:$B,$B294,AJUSTE!$H:$H,E$40)</f>
        <v>0</v>
      </c>
      <c r="G294" s="161">
        <f>F294+SUMIFS(ENTRADAS!$D:$D,ENTRADAS!$B:$B,$B294,ENTRADAS!$I:$I,F$40)-SUMIFS(SAÍDAS!$D:$D,SAÍDAS!$B:$B,$B294,SAÍDAS!$H:$H,F$40)+SUMIFS(AJUSTE!$D:$D,AJUSTE!$B:$B,$B294,AJUSTE!$H:$H,F$40)</f>
        <v>0</v>
      </c>
      <c r="H294" s="161">
        <f>G294+SUMIFS(ENTRADAS!$D:$D,ENTRADAS!$B:$B,$B294,ENTRADAS!$I:$I,G$40)-SUMIFS(SAÍDAS!$D:$D,SAÍDAS!$B:$B,$B294,SAÍDAS!$H:$H,G$40)+SUMIFS(AJUSTE!$D:$D,AJUSTE!$B:$B,$B294,AJUSTE!$H:$H,G$40)</f>
        <v>0</v>
      </c>
      <c r="I294" s="161">
        <f>H294+SUMIFS(ENTRADAS!$D:$D,ENTRADAS!$B:$B,$B294,ENTRADAS!$I:$I,H$40)-SUMIFS(SAÍDAS!$D:$D,SAÍDAS!$B:$B,$B294,SAÍDAS!$H:$H,H$40)+SUMIFS(AJUSTE!$D:$D,AJUSTE!$B:$B,$B294,AJUSTE!$H:$H,H$40)</f>
        <v>0</v>
      </c>
      <c r="J294" s="161">
        <f>I294+SUMIFS(ENTRADAS!$D:$D,ENTRADAS!$B:$B,$B294,ENTRADAS!$I:$I,I$40)-SUMIFS(SAÍDAS!$D:$D,SAÍDAS!$B:$B,$B294,SAÍDAS!$H:$H,I$40)+SUMIFS(AJUSTE!$D:$D,AJUSTE!$B:$B,$B294,AJUSTE!$H:$H,I$40)</f>
        <v>0</v>
      </c>
      <c r="K294" s="161">
        <f>J294+SUMIFS(ENTRADAS!$D:$D,ENTRADAS!$B:$B,$B294,ENTRADAS!$I:$I,J$40)-SUMIFS(SAÍDAS!$D:$D,SAÍDAS!$B:$B,$B294,SAÍDAS!$H:$H,J$40)+SUMIFS(AJUSTE!$D:$D,AJUSTE!$B:$B,$B294,AJUSTE!$H:$H,J$40)</f>
        <v>0</v>
      </c>
      <c r="L294" s="161">
        <f>K294+SUMIFS(ENTRADAS!$D:$D,ENTRADAS!$B:$B,$B294,ENTRADAS!$I:$I,K$40)-SUMIFS(SAÍDAS!$D:$D,SAÍDAS!$B:$B,$B294,SAÍDAS!$H:$H,K$40)+SUMIFS(AJUSTE!$D:$D,AJUSTE!$B:$B,$B294,AJUSTE!$H:$H,K$40)</f>
        <v>0</v>
      </c>
      <c r="M294" s="161">
        <f>L294+SUMIFS(ENTRADAS!$D:$D,ENTRADAS!$B:$B,$B294,ENTRADAS!$I:$I,L$40)-SUMIFS(SAÍDAS!$D:$D,SAÍDAS!$B:$B,$B294,SAÍDAS!$H:$H,L$40)+SUMIFS(AJUSTE!$D:$D,AJUSTE!$B:$B,$B294,AJUSTE!$H:$H,L$40)</f>
        <v>0</v>
      </c>
      <c r="N294" s="161">
        <f>M294+SUMIFS(ENTRADAS!$D:$D,ENTRADAS!$B:$B,$B294,ENTRADAS!$I:$I,M$40)-SUMIFS(SAÍDAS!$D:$D,SAÍDAS!$B:$B,$B294,SAÍDAS!$H:$H,M$40)+SUMIFS(AJUSTE!$D:$D,AJUSTE!$B:$B,$B294,AJUSTE!$H:$H,M$40)</f>
        <v>0</v>
      </c>
      <c r="P294" s="160">
        <f>CADASTRO!A258</f>
        <v>0</v>
      </c>
      <c r="Q294" s="160">
        <f>CADASTRO!B258</f>
        <v>0</v>
      </c>
      <c r="R294" s="161">
        <f ca="1">IF(R$39&gt;=$AD$39,0,SUMIFS(SAÍDAS!$D:$D,SAÍDAS!$B:$B,Base!$Q294,SAÍDAS!$H:$H,Base!R$40))</f>
        <v>0</v>
      </c>
      <c r="S294" s="161">
        <f ca="1">IF(S$39&gt;=$AD$39,0,SUMIFS(SAÍDAS!$D:$D,SAÍDAS!$B:$B,Base!$Q294,SAÍDAS!$H:$H,Base!S$40))</f>
        <v>0</v>
      </c>
      <c r="T294" s="161">
        <f ca="1">IF(T$39&gt;=$AD$39,0,SUMIFS(SAÍDAS!$D:$D,SAÍDAS!$B:$B,Base!$Q294,SAÍDAS!$H:$H,Base!T$40))</f>
        <v>0</v>
      </c>
      <c r="U294" s="161">
        <f ca="1">IF(U$39&gt;=$AD$39,0,SUMIFS(SAÍDAS!$D:$D,SAÍDAS!$B:$B,Base!$Q294,SAÍDAS!$H:$H,Base!U$40))</f>
        <v>0</v>
      </c>
      <c r="V294" s="161">
        <f ca="1">IF(V$39&gt;=$AD$39,0,SUMIFS(SAÍDAS!$D:$D,SAÍDAS!$B:$B,Base!$Q294,SAÍDAS!$H:$H,Base!V$40))</f>
        <v>0</v>
      </c>
      <c r="W294" s="161">
        <f ca="1">IF(W$39&gt;=$AD$39,0,SUMIFS(SAÍDAS!$D:$D,SAÍDAS!$B:$B,Base!$Q294,SAÍDAS!$H:$H,Base!W$40))</f>
        <v>0</v>
      </c>
      <c r="X294" s="161">
        <f ca="1">IF(X$39&gt;=$AD$39,0,SUMIFS(SAÍDAS!$D:$D,SAÍDAS!$B:$B,Base!$Q294,SAÍDAS!$H:$H,Base!X$40))</f>
        <v>0</v>
      </c>
      <c r="Y294" s="161">
        <f ca="1">IF(Y$39&gt;=$AD$39,0,SUMIFS(SAÍDAS!$D:$D,SAÍDAS!$B:$B,Base!$Q294,SAÍDAS!$H:$H,Base!Y$40))</f>
        <v>0</v>
      </c>
      <c r="Z294" s="161">
        <f ca="1">IF(Z$39&gt;=$AD$39,0,SUMIFS(SAÍDAS!$D:$D,SAÍDAS!$B:$B,Base!$Q294,SAÍDAS!$H:$H,Base!Z$40))</f>
        <v>0</v>
      </c>
      <c r="AA294" s="161">
        <f ca="1">IF(AA$39&gt;=$AD$39,0,SUMIFS(SAÍDAS!$D:$D,SAÍDAS!$B:$B,Base!$Q294,SAÍDAS!$H:$H,Base!AA$40))</f>
        <v>0</v>
      </c>
      <c r="AB294" s="161">
        <f ca="1">IF(AB$39&gt;=$AD$39,0,SUMIFS(SAÍDAS!$D:$D,SAÍDAS!$B:$B,Base!$Q294,SAÍDAS!$H:$H,Base!AB$40))</f>
        <v>0</v>
      </c>
      <c r="AC294" s="161">
        <f ca="1">IF(AC$39&gt;=$AD$39,0,SUMIFS(SAÍDAS!$D:$D,SAÍDAS!$B:$B,Base!$Q294,SAÍDAS!$H:$H,Base!AC$40))</f>
        <v>0</v>
      </c>
      <c r="AD294" s="160">
        <f t="shared" ca="1" si="11"/>
        <v>0</v>
      </c>
    </row>
    <row r="295" spans="1:30" x14ac:dyDescent="0.25">
      <c r="A295" s="160">
        <f>CADASTRO!A259</f>
        <v>0</v>
      </c>
      <c r="B295" s="160">
        <f>CADASTRO!B259</f>
        <v>0</v>
      </c>
      <c r="C295" s="161">
        <f>CADASTRO!D259</f>
        <v>0</v>
      </c>
      <c r="D295" s="161">
        <f>C295+SUMIFS(ENTRADAS!$D:$D,ENTRADAS!$B:$B,$B295,ENTRADAS!$I:$I,C$40)-SUMIFS(SAÍDAS!$D:$D,SAÍDAS!$B:$B,$B295,SAÍDAS!$H:$H,C$40)+SUMIFS(AJUSTE!$D:$D,AJUSTE!$B:$B,$B295,AJUSTE!$H:$H,C$40)</f>
        <v>0</v>
      </c>
      <c r="E295" s="161">
        <f>D295+SUMIFS(ENTRADAS!$D:$D,ENTRADAS!$B:$B,$B295,ENTRADAS!$I:$I,D$40)-SUMIFS(SAÍDAS!$D:$D,SAÍDAS!$B:$B,$B295,SAÍDAS!$H:$H,D$40)+SUMIFS(AJUSTE!$D:$D,AJUSTE!$B:$B,$B295,AJUSTE!$H:$H,D$40)</f>
        <v>0</v>
      </c>
      <c r="F295" s="161">
        <f>E295+SUMIFS(ENTRADAS!$D:$D,ENTRADAS!$B:$B,$B295,ENTRADAS!$I:$I,E$40)-SUMIFS(SAÍDAS!$D:$D,SAÍDAS!$B:$B,$B295,SAÍDAS!$H:$H,E$40)+SUMIFS(AJUSTE!$D:$D,AJUSTE!$B:$B,$B295,AJUSTE!$H:$H,E$40)</f>
        <v>0</v>
      </c>
      <c r="G295" s="161">
        <f>F295+SUMIFS(ENTRADAS!$D:$D,ENTRADAS!$B:$B,$B295,ENTRADAS!$I:$I,F$40)-SUMIFS(SAÍDAS!$D:$D,SAÍDAS!$B:$B,$B295,SAÍDAS!$H:$H,F$40)+SUMIFS(AJUSTE!$D:$D,AJUSTE!$B:$B,$B295,AJUSTE!$H:$H,F$40)</f>
        <v>0</v>
      </c>
      <c r="H295" s="161">
        <f>G295+SUMIFS(ENTRADAS!$D:$D,ENTRADAS!$B:$B,$B295,ENTRADAS!$I:$I,G$40)-SUMIFS(SAÍDAS!$D:$D,SAÍDAS!$B:$B,$B295,SAÍDAS!$H:$H,G$40)+SUMIFS(AJUSTE!$D:$D,AJUSTE!$B:$B,$B295,AJUSTE!$H:$H,G$40)</f>
        <v>0</v>
      </c>
      <c r="I295" s="161">
        <f>H295+SUMIFS(ENTRADAS!$D:$D,ENTRADAS!$B:$B,$B295,ENTRADAS!$I:$I,H$40)-SUMIFS(SAÍDAS!$D:$D,SAÍDAS!$B:$B,$B295,SAÍDAS!$H:$H,H$40)+SUMIFS(AJUSTE!$D:$D,AJUSTE!$B:$B,$B295,AJUSTE!$H:$H,H$40)</f>
        <v>0</v>
      </c>
      <c r="J295" s="161">
        <f>I295+SUMIFS(ENTRADAS!$D:$D,ENTRADAS!$B:$B,$B295,ENTRADAS!$I:$I,I$40)-SUMIFS(SAÍDAS!$D:$D,SAÍDAS!$B:$B,$B295,SAÍDAS!$H:$H,I$40)+SUMIFS(AJUSTE!$D:$D,AJUSTE!$B:$B,$B295,AJUSTE!$H:$H,I$40)</f>
        <v>0</v>
      </c>
      <c r="K295" s="161">
        <f>J295+SUMIFS(ENTRADAS!$D:$D,ENTRADAS!$B:$B,$B295,ENTRADAS!$I:$I,J$40)-SUMIFS(SAÍDAS!$D:$D,SAÍDAS!$B:$B,$B295,SAÍDAS!$H:$H,J$40)+SUMIFS(AJUSTE!$D:$D,AJUSTE!$B:$B,$B295,AJUSTE!$H:$H,J$40)</f>
        <v>0</v>
      </c>
      <c r="L295" s="161">
        <f>K295+SUMIFS(ENTRADAS!$D:$D,ENTRADAS!$B:$B,$B295,ENTRADAS!$I:$I,K$40)-SUMIFS(SAÍDAS!$D:$D,SAÍDAS!$B:$B,$B295,SAÍDAS!$H:$H,K$40)+SUMIFS(AJUSTE!$D:$D,AJUSTE!$B:$B,$B295,AJUSTE!$H:$H,K$40)</f>
        <v>0</v>
      </c>
      <c r="M295" s="161">
        <f>L295+SUMIFS(ENTRADAS!$D:$D,ENTRADAS!$B:$B,$B295,ENTRADAS!$I:$I,L$40)-SUMIFS(SAÍDAS!$D:$D,SAÍDAS!$B:$B,$B295,SAÍDAS!$H:$H,L$40)+SUMIFS(AJUSTE!$D:$D,AJUSTE!$B:$B,$B295,AJUSTE!$H:$H,L$40)</f>
        <v>0</v>
      </c>
      <c r="N295" s="161">
        <f>M295+SUMIFS(ENTRADAS!$D:$D,ENTRADAS!$B:$B,$B295,ENTRADAS!$I:$I,M$40)-SUMIFS(SAÍDAS!$D:$D,SAÍDAS!$B:$B,$B295,SAÍDAS!$H:$H,M$40)+SUMIFS(AJUSTE!$D:$D,AJUSTE!$B:$B,$B295,AJUSTE!$H:$H,M$40)</f>
        <v>0</v>
      </c>
      <c r="P295" s="160">
        <f>CADASTRO!A259</f>
        <v>0</v>
      </c>
      <c r="Q295" s="160">
        <f>CADASTRO!B259</f>
        <v>0</v>
      </c>
      <c r="R295" s="161">
        <f ca="1">IF(R$39&gt;=$AD$39,0,SUMIFS(SAÍDAS!$D:$D,SAÍDAS!$B:$B,Base!$Q295,SAÍDAS!$H:$H,Base!R$40))</f>
        <v>0</v>
      </c>
      <c r="S295" s="161">
        <f ca="1">IF(S$39&gt;=$AD$39,0,SUMIFS(SAÍDAS!$D:$D,SAÍDAS!$B:$B,Base!$Q295,SAÍDAS!$H:$H,Base!S$40))</f>
        <v>0</v>
      </c>
      <c r="T295" s="161">
        <f ca="1">IF(T$39&gt;=$AD$39,0,SUMIFS(SAÍDAS!$D:$D,SAÍDAS!$B:$B,Base!$Q295,SAÍDAS!$H:$H,Base!T$40))</f>
        <v>0</v>
      </c>
      <c r="U295" s="161">
        <f ca="1">IF(U$39&gt;=$AD$39,0,SUMIFS(SAÍDAS!$D:$D,SAÍDAS!$B:$B,Base!$Q295,SAÍDAS!$H:$H,Base!U$40))</f>
        <v>0</v>
      </c>
      <c r="V295" s="161">
        <f ca="1">IF(V$39&gt;=$AD$39,0,SUMIFS(SAÍDAS!$D:$D,SAÍDAS!$B:$B,Base!$Q295,SAÍDAS!$H:$H,Base!V$40))</f>
        <v>0</v>
      </c>
      <c r="W295" s="161">
        <f ca="1">IF(W$39&gt;=$AD$39,0,SUMIFS(SAÍDAS!$D:$D,SAÍDAS!$B:$B,Base!$Q295,SAÍDAS!$H:$H,Base!W$40))</f>
        <v>0</v>
      </c>
      <c r="X295" s="161">
        <f ca="1">IF(X$39&gt;=$AD$39,0,SUMIFS(SAÍDAS!$D:$D,SAÍDAS!$B:$B,Base!$Q295,SAÍDAS!$H:$H,Base!X$40))</f>
        <v>0</v>
      </c>
      <c r="Y295" s="161">
        <f ca="1">IF(Y$39&gt;=$AD$39,0,SUMIFS(SAÍDAS!$D:$D,SAÍDAS!$B:$B,Base!$Q295,SAÍDAS!$H:$H,Base!Y$40))</f>
        <v>0</v>
      </c>
      <c r="Z295" s="161">
        <f ca="1">IF(Z$39&gt;=$AD$39,0,SUMIFS(SAÍDAS!$D:$D,SAÍDAS!$B:$B,Base!$Q295,SAÍDAS!$H:$H,Base!Z$40))</f>
        <v>0</v>
      </c>
      <c r="AA295" s="161">
        <f ca="1">IF(AA$39&gt;=$AD$39,0,SUMIFS(SAÍDAS!$D:$D,SAÍDAS!$B:$B,Base!$Q295,SAÍDAS!$H:$H,Base!AA$40))</f>
        <v>0</v>
      </c>
      <c r="AB295" s="161">
        <f ca="1">IF(AB$39&gt;=$AD$39,0,SUMIFS(SAÍDAS!$D:$D,SAÍDAS!$B:$B,Base!$Q295,SAÍDAS!$H:$H,Base!AB$40))</f>
        <v>0</v>
      </c>
      <c r="AC295" s="161">
        <f ca="1">IF(AC$39&gt;=$AD$39,0,SUMIFS(SAÍDAS!$D:$D,SAÍDAS!$B:$B,Base!$Q295,SAÍDAS!$H:$H,Base!AC$40))</f>
        <v>0</v>
      </c>
      <c r="AD295" s="160">
        <f t="shared" ca="1" si="11"/>
        <v>0</v>
      </c>
    </row>
    <row r="296" spans="1:30" x14ac:dyDescent="0.25">
      <c r="A296" s="160">
        <f>CADASTRO!A260</f>
        <v>0</v>
      </c>
      <c r="B296" s="160">
        <f>CADASTRO!B260</f>
        <v>0</v>
      </c>
      <c r="C296" s="161">
        <f>CADASTRO!D260</f>
        <v>0</v>
      </c>
      <c r="D296" s="161">
        <f>C296+SUMIFS(ENTRADAS!$D:$D,ENTRADAS!$B:$B,$B296,ENTRADAS!$I:$I,C$40)-SUMIFS(SAÍDAS!$D:$D,SAÍDAS!$B:$B,$B296,SAÍDAS!$H:$H,C$40)+SUMIFS(AJUSTE!$D:$D,AJUSTE!$B:$B,$B296,AJUSTE!$H:$H,C$40)</f>
        <v>0</v>
      </c>
      <c r="E296" s="161">
        <f>D296+SUMIFS(ENTRADAS!$D:$D,ENTRADAS!$B:$B,$B296,ENTRADAS!$I:$I,D$40)-SUMIFS(SAÍDAS!$D:$D,SAÍDAS!$B:$B,$B296,SAÍDAS!$H:$H,D$40)+SUMIFS(AJUSTE!$D:$D,AJUSTE!$B:$B,$B296,AJUSTE!$H:$H,D$40)</f>
        <v>0</v>
      </c>
      <c r="F296" s="161">
        <f>E296+SUMIFS(ENTRADAS!$D:$D,ENTRADAS!$B:$B,$B296,ENTRADAS!$I:$I,E$40)-SUMIFS(SAÍDAS!$D:$D,SAÍDAS!$B:$B,$B296,SAÍDAS!$H:$H,E$40)+SUMIFS(AJUSTE!$D:$D,AJUSTE!$B:$B,$B296,AJUSTE!$H:$H,E$40)</f>
        <v>0</v>
      </c>
      <c r="G296" s="161">
        <f>F296+SUMIFS(ENTRADAS!$D:$D,ENTRADAS!$B:$B,$B296,ENTRADAS!$I:$I,F$40)-SUMIFS(SAÍDAS!$D:$D,SAÍDAS!$B:$B,$B296,SAÍDAS!$H:$H,F$40)+SUMIFS(AJUSTE!$D:$D,AJUSTE!$B:$B,$B296,AJUSTE!$H:$H,F$40)</f>
        <v>0</v>
      </c>
      <c r="H296" s="161">
        <f>G296+SUMIFS(ENTRADAS!$D:$D,ENTRADAS!$B:$B,$B296,ENTRADAS!$I:$I,G$40)-SUMIFS(SAÍDAS!$D:$D,SAÍDAS!$B:$B,$B296,SAÍDAS!$H:$H,G$40)+SUMIFS(AJUSTE!$D:$D,AJUSTE!$B:$B,$B296,AJUSTE!$H:$H,G$40)</f>
        <v>0</v>
      </c>
      <c r="I296" s="161">
        <f>H296+SUMIFS(ENTRADAS!$D:$D,ENTRADAS!$B:$B,$B296,ENTRADAS!$I:$I,H$40)-SUMIFS(SAÍDAS!$D:$D,SAÍDAS!$B:$B,$B296,SAÍDAS!$H:$H,H$40)+SUMIFS(AJUSTE!$D:$D,AJUSTE!$B:$B,$B296,AJUSTE!$H:$H,H$40)</f>
        <v>0</v>
      </c>
      <c r="J296" s="161">
        <f>I296+SUMIFS(ENTRADAS!$D:$D,ENTRADAS!$B:$B,$B296,ENTRADAS!$I:$I,I$40)-SUMIFS(SAÍDAS!$D:$D,SAÍDAS!$B:$B,$B296,SAÍDAS!$H:$H,I$40)+SUMIFS(AJUSTE!$D:$D,AJUSTE!$B:$B,$B296,AJUSTE!$H:$H,I$40)</f>
        <v>0</v>
      </c>
      <c r="K296" s="161">
        <f>J296+SUMIFS(ENTRADAS!$D:$D,ENTRADAS!$B:$B,$B296,ENTRADAS!$I:$I,J$40)-SUMIFS(SAÍDAS!$D:$D,SAÍDAS!$B:$B,$B296,SAÍDAS!$H:$H,J$40)+SUMIFS(AJUSTE!$D:$D,AJUSTE!$B:$B,$B296,AJUSTE!$H:$H,J$40)</f>
        <v>0</v>
      </c>
      <c r="L296" s="161">
        <f>K296+SUMIFS(ENTRADAS!$D:$D,ENTRADAS!$B:$B,$B296,ENTRADAS!$I:$I,K$40)-SUMIFS(SAÍDAS!$D:$D,SAÍDAS!$B:$B,$B296,SAÍDAS!$H:$H,K$40)+SUMIFS(AJUSTE!$D:$D,AJUSTE!$B:$B,$B296,AJUSTE!$H:$H,K$40)</f>
        <v>0</v>
      </c>
      <c r="M296" s="161">
        <f>L296+SUMIFS(ENTRADAS!$D:$D,ENTRADAS!$B:$B,$B296,ENTRADAS!$I:$I,L$40)-SUMIFS(SAÍDAS!$D:$D,SAÍDAS!$B:$B,$B296,SAÍDAS!$H:$H,L$40)+SUMIFS(AJUSTE!$D:$D,AJUSTE!$B:$B,$B296,AJUSTE!$H:$H,L$40)</f>
        <v>0</v>
      </c>
      <c r="N296" s="161">
        <f>M296+SUMIFS(ENTRADAS!$D:$D,ENTRADAS!$B:$B,$B296,ENTRADAS!$I:$I,M$40)-SUMIFS(SAÍDAS!$D:$D,SAÍDAS!$B:$B,$B296,SAÍDAS!$H:$H,M$40)+SUMIFS(AJUSTE!$D:$D,AJUSTE!$B:$B,$B296,AJUSTE!$H:$H,M$40)</f>
        <v>0</v>
      </c>
      <c r="P296" s="160">
        <f>CADASTRO!A260</f>
        <v>0</v>
      </c>
      <c r="Q296" s="160">
        <f>CADASTRO!B260</f>
        <v>0</v>
      </c>
      <c r="R296" s="161">
        <f ca="1">IF(R$39&gt;=$AD$39,0,SUMIFS(SAÍDAS!$D:$D,SAÍDAS!$B:$B,Base!$Q296,SAÍDAS!$H:$H,Base!R$40))</f>
        <v>0</v>
      </c>
      <c r="S296" s="161">
        <f ca="1">IF(S$39&gt;=$AD$39,0,SUMIFS(SAÍDAS!$D:$D,SAÍDAS!$B:$B,Base!$Q296,SAÍDAS!$H:$H,Base!S$40))</f>
        <v>0</v>
      </c>
      <c r="T296" s="161">
        <f ca="1">IF(T$39&gt;=$AD$39,0,SUMIFS(SAÍDAS!$D:$D,SAÍDAS!$B:$B,Base!$Q296,SAÍDAS!$H:$H,Base!T$40))</f>
        <v>0</v>
      </c>
      <c r="U296" s="161">
        <f ca="1">IF(U$39&gt;=$AD$39,0,SUMIFS(SAÍDAS!$D:$D,SAÍDAS!$B:$B,Base!$Q296,SAÍDAS!$H:$H,Base!U$40))</f>
        <v>0</v>
      </c>
      <c r="V296" s="161">
        <f ca="1">IF(V$39&gt;=$AD$39,0,SUMIFS(SAÍDAS!$D:$D,SAÍDAS!$B:$B,Base!$Q296,SAÍDAS!$H:$H,Base!V$40))</f>
        <v>0</v>
      </c>
      <c r="W296" s="161">
        <f ca="1">IF(W$39&gt;=$AD$39,0,SUMIFS(SAÍDAS!$D:$D,SAÍDAS!$B:$B,Base!$Q296,SAÍDAS!$H:$H,Base!W$40))</f>
        <v>0</v>
      </c>
      <c r="X296" s="161">
        <f ca="1">IF(X$39&gt;=$AD$39,0,SUMIFS(SAÍDAS!$D:$D,SAÍDAS!$B:$B,Base!$Q296,SAÍDAS!$H:$H,Base!X$40))</f>
        <v>0</v>
      </c>
      <c r="Y296" s="161">
        <f ca="1">IF(Y$39&gt;=$AD$39,0,SUMIFS(SAÍDAS!$D:$D,SAÍDAS!$B:$B,Base!$Q296,SAÍDAS!$H:$H,Base!Y$40))</f>
        <v>0</v>
      </c>
      <c r="Z296" s="161">
        <f ca="1">IF(Z$39&gt;=$AD$39,0,SUMIFS(SAÍDAS!$D:$D,SAÍDAS!$B:$B,Base!$Q296,SAÍDAS!$H:$H,Base!Z$40))</f>
        <v>0</v>
      </c>
      <c r="AA296" s="161">
        <f ca="1">IF(AA$39&gt;=$AD$39,0,SUMIFS(SAÍDAS!$D:$D,SAÍDAS!$B:$B,Base!$Q296,SAÍDAS!$H:$H,Base!AA$40))</f>
        <v>0</v>
      </c>
      <c r="AB296" s="161">
        <f ca="1">IF(AB$39&gt;=$AD$39,0,SUMIFS(SAÍDAS!$D:$D,SAÍDAS!$B:$B,Base!$Q296,SAÍDAS!$H:$H,Base!AB$40))</f>
        <v>0</v>
      </c>
      <c r="AC296" s="161">
        <f ca="1">IF(AC$39&gt;=$AD$39,0,SUMIFS(SAÍDAS!$D:$D,SAÍDAS!$B:$B,Base!$Q296,SAÍDAS!$H:$H,Base!AC$40))</f>
        <v>0</v>
      </c>
      <c r="AD296" s="160">
        <f t="shared" ca="1" si="11"/>
        <v>0</v>
      </c>
    </row>
    <row r="297" spans="1:30" x14ac:dyDescent="0.25">
      <c r="A297" s="160">
        <f>CADASTRO!A261</f>
        <v>0</v>
      </c>
      <c r="B297" s="160">
        <f>CADASTRO!B261</f>
        <v>0</v>
      </c>
      <c r="C297" s="161">
        <f>CADASTRO!D261</f>
        <v>0</v>
      </c>
      <c r="D297" s="161">
        <f>C297+SUMIFS(ENTRADAS!$D:$D,ENTRADAS!$B:$B,$B297,ENTRADAS!$I:$I,C$40)-SUMIFS(SAÍDAS!$D:$D,SAÍDAS!$B:$B,$B297,SAÍDAS!$H:$H,C$40)+SUMIFS(AJUSTE!$D:$D,AJUSTE!$B:$B,$B297,AJUSTE!$H:$H,C$40)</f>
        <v>0</v>
      </c>
      <c r="E297" s="161">
        <f>D297+SUMIFS(ENTRADAS!$D:$D,ENTRADAS!$B:$B,$B297,ENTRADAS!$I:$I,D$40)-SUMIFS(SAÍDAS!$D:$D,SAÍDAS!$B:$B,$B297,SAÍDAS!$H:$H,D$40)+SUMIFS(AJUSTE!$D:$D,AJUSTE!$B:$B,$B297,AJUSTE!$H:$H,D$40)</f>
        <v>0</v>
      </c>
      <c r="F297" s="161">
        <f>E297+SUMIFS(ENTRADAS!$D:$D,ENTRADAS!$B:$B,$B297,ENTRADAS!$I:$I,E$40)-SUMIFS(SAÍDAS!$D:$D,SAÍDAS!$B:$B,$B297,SAÍDAS!$H:$H,E$40)+SUMIFS(AJUSTE!$D:$D,AJUSTE!$B:$B,$B297,AJUSTE!$H:$H,E$40)</f>
        <v>0</v>
      </c>
      <c r="G297" s="161">
        <f>F297+SUMIFS(ENTRADAS!$D:$D,ENTRADAS!$B:$B,$B297,ENTRADAS!$I:$I,F$40)-SUMIFS(SAÍDAS!$D:$D,SAÍDAS!$B:$B,$B297,SAÍDAS!$H:$H,F$40)+SUMIFS(AJUSTE!$D:$D,AJUSTE!$B:$B,$B297,AJUSTE!$H:$H,F$40)</f>
        <v>0</v>
      </c>
      <c r="H297" s="161">
        <f>G297+SUMIFS(ENTRADAS!$D:$D,ENTRADAS!$B:$B,$B297,ENTRADAS!$I:$I,G$40)-SUMIFS(SAÍDAS!$D:$D,SAÍDAS!$B:$B,$B297,SAÍDAS!$H:$H,G$40)+SUMIFS(AJUSTE!$D:$D,AJUSTE!$B:$B,$B297,AJUSTE!$H:$H,G$40)</f>
        <v>0</v>
      </c>
      <c r="I297" s="161">
        <f>H297+SUMIFS(ENTRADAS!$D:$D,ENTRADAS!$B:$B,$B297,ENTRADAS!$I:$I,H$40)-SUMIFS(SAÍDAS!$D:$D,SAÍDAS!$B:$B,$B297,SAÍDAS!$H:$H,H$40)+SUMIFS(AJUSTE!$D:$D,AJUSTE!$B:$B,$B297,AJUSTE!$H:$H,H$40)</f>
        <v>0</v>
      </c>
      <c r="J297" s="161">
        <f>I297+SUMIFS(ENTRADAS!$D:$D,ENTRADAS!$B:$B,$B297,ENTRADAS!$I:$I,I$40)-SUMIFS(SAÍDAS!$D:$D,SAÍDAS!$B:$B,$B297,SAÍDAS!$H:$H,I$40)+SUMIFS(AJUSTE!$D:$D,AJUSTE!$B:$B,$B297,AJUSTE!$H:$H,I$40)</f>
        <v>0</v>
      </c>
      <c r="K297" s="161">
        <f>J297+SUMIFS(ENTRADAS!$D:$D,ENTRADAS!$B:$B,$B297,ENTRADAS!$I:$I,J$40)-SUMIFS(SAÍDAS!$D:$D,SAÍDAS!$B:$B,$B297,SAÍDAS!$H:$H,J$40)+SUMIFS(AJUSTE!$D:$D,AJUSTE!$B:$B,$B297,AJUSTE!$H:$H,J$40)</f>
        <v>0</v>
      </c>
      <c r="L297" s="161">
        <f>K297+SUMIFS(ENTRADAS!$D:$D,ENTRADAS!$B:$B,$B297,ENTRADAS!$I:$I,K$40)-SUMIFS(SAÍDAS!$D:$D,SAÍDAS!$B:$B,$B297,SAÍDAS!$H:$H,K$40)+SUMIFS(AJUSTE!$D:$D,AJUSTE!$B:$B,$B297,AJUSTE!$H:$H,K$40)</f>
        <v>0</v>
      </c>
      <c r="M297" s="161">
        <f>L297+SUMIFS(ENTRADAS!$D:$D,ENTRADAS!$B:$B,$B297,ENTRADAS!$I:$I,L$40)-SUMIFS(SAÍDAS!$D:$D,SAÍDAS!$B:$B,$B297,SAÍDAS!$H:$H,L$40)+SUMIFS(AJUSTE!$D:$D,AJUSTE!$B:$B,$B297,AJUSTE!$H:$H,L$40)</f>
        <v>0</v>
      </c>
      <c r="N297" s="161">
        <f>M297+SUMIFS(ENTRADAS!$D:$D,ENTRADAS!$B:$B,$B297,ENTRADAS!$I:$I,M$40)-SUMIFS(SAÍDAS!$D:$D,SAÍDAS!$B:$B,$B297,SAÍDAS!$H:$H,M$40)+SUMIFS(AJUSTE!$D:$D,AJUSTE!$B:$B,$B297,AJUSTE!$H:$H,M$40)</f>
        <v>0</v>
      </c>
      <c r="P297" s="160">
        <f>CADASTRO!A261</f>
        <v>0</v>
      </c>
      <c r="Q297" s="160">
        <f>CADASTRO!B261</f>
        <v>0</v>
      </c>
      <c r="R297" s="161">
        <f ca="1">IF(R$39&gt;=$AD$39,0,SUMIFS(SAÍDAS!$D:$D,SAÍDAS!$B:$B,Base!$Q297,SAÍDAS!$H:$H,Base!R$40))</f>
        <v>0</v>
      </c>
      <c r="S297" s="161">
        <f ca="1">IF(S$39&gt;=$AD$39,0,SUMIFS(SAÍDAS!$D:$D,SAÍDAS!$B:$B,Base!$Q297,SAÍDAS!$H:$H,Base!S$40))</f>
        <v>0</v>
      </c>
      <c r="T297" s="161">
        <f ca="1">IF(T$39&gt;=$AD$39,0,SUMIFS(SAÍDAS!$D:$D,SAÍDAS!$B:$B,Base!$Q297,SAÍDAS!$H:$H,Base!T$40))</f>
        <v>0</v>
      </c>
      <c r="U297" s="161">
        <f ca="1">IF(U$39&gt;=$AD$39,0,SUMIFS(SAÍDAS!$D:$D,SAÍDAS!$B:$B,Base!$Q297,SAÍDAS!$H:$H,Base!U$40))</f>
        <v>0</v>
      </c>
      <c r="V297" s="161">
        <f ca="1">IF(V$39&gt;=$AD$39,0,SUMIFS(SAÍDAS!$D:$D,SAÍDAS!$B:$B,Base!$Q297,SAÍDAS!$H:$H,Base!V$40))</f>
        <v>0</v>
      </c>
      <c r="W297" s="161">
        <f ca="1">IF(W$39&gt;=$AD$39,0,SUMIFS(SAÍDAS!$D:$D,SAÍDAS!$B:$B,Base!$Q297,SAÍDAS!$H:$H,Base!W$40))</f>
        <v>0</v>
      </c>
      <c r="X297" s="161">
        <f ca="1">IF(X$39&gt;=$AD$39,0,SUMIFS(SAÍDAS!$D:$D,SAÍDAS!$B:$B,Base!$Q297,SAÍDAS!$H:$H,Base!X$40))</f>
        <v>0</v>
      </c>
      <c r="Y297" s="161">
        <f ca="1">IF(Y$39&gt;=$AD$39,0,SUMIFS(SAÍDAS!$D:$D,SAÍDAS!$B:$B,Base!$Q297,SAÍDAS!$H:$H,Base!Y$40))</f>
        <v>0</v>
      </c>
      <c r="Z297" s="161">
        <f ca="1">IF(Z$39&gt;=$AD$39,0,SUMIFS(SAÍDAS!$D:$D,SAÍDAS!$B:$B,Base!$Q297,SAÍDAS!$H:$H,Base!Z$40))</f>
        <v>0</v>
      </c>
      <c r="AA297" s="161">
        <f ca="1">IF(AA$39&gt;=$AD$39,0,SUMIFS(SAÍDAS!$D:$D,SAÍDAS!$B:$B,Base!$Q297,SAÍDAS!$H:$H,Base!AA$40))</f>
        <v>0</v>
      </c>
      <c r="AB297" s="161">
        <f ca="1">IF(AB$39&gt;=$AD$39,0,SUMIFS(SAÍDAS!$D:$D,SAÍDAS!$B:$B,Base!$Q297,SAÍDAS!$H:$H,Base!AB$40))</f>
        <v>0</v>
      </c>
      <c r="AC297" s="161">
        <f ca="1">IF(AC$39&gt;=$AD$39,0,SUMIFS(SAÍDAS!$D:$D,SAÍDAS!$B:$B,Base!$Q297,SAÍDAS!$H:$H,Base!AC$40))</f>
        <v>0</v>
      </c>
      <c r="AD297" s="160">
        <f t="shared" ca="1" si="11"/>
        <v>0</v>
      </c>
    </row>
    <row r="298" spans="1:30" x14ac:dyDescent="0.25">
      <c r="A298" s="160">
        <f>CADASTRO!A262</f>
        <v>0</v>
      </c>
      <c r="B298" s="160">
        <f>CADASTRO!B262</f>
        <v>0</v>
      </c>
      <c r="C298" s="161">
        <f>CADASTRO!D262</f>
        <v>0</v>
      </c>
      <c r="D298" s="161">
        <f>C298+SUMIFS(ENTRADAS!$D:$D,ENTRADAS!$B:$B,$B298,ENTRADAS!$I:$I,C$40)-SUMIFS(SAÍDAS!$D:$D,SAÍDAS!$B:$B,$B298,SAÍDAS!$H:$H,C$40)+SUMIFS(AJUSTE!$D:$D,AJUSTE!$B:$B,$B298,AJUSTE!$H:$H,C$40)</f>
        <v>0</v>
      </c>
      <c r="E298" s="161">
        <f>D298+SUMIFS(ENTRADAS!$D:$D,ENTRADAS!$B:$B,$B298,ENTRADAS!$I:$I,D$40)-SUMIFS(SAÍDAS!$D:$D,SAÍDAS!$B:$B,$B298,SAÍDAS!$H:$H,D$40)+SUMIFS(AJUSTE!$D:$D,AJUSTE!$B:$B,$B298,AJUSTE!$H:$H,D$40)</f>
        <v>0</v>
      </c>
      <c r="F298" s="161">
        <f>E298+SUMIFS(ENTRADAS!$D:$D,ENTRADAS!$B:$B,$B298,ENTRADAS!$I:$I,E$40)-SUMIFS(SAÍDAS!$D:$D,SAÍDAS!$B:$B,$B298,SAÍDAS!$H:$H,E$40)+SUMIFS(AJUSTE!$D:$D,AJUSTE!$B:$B,$B298,AJUSTE!$H:$H,E$40)</f>
        <v>0</v>
      </c>
      <c r="G298" s="161">
        <f>F298+SUMIFS(ENTRADAS!$D:$D,ENTRADAS!$B:$B,$B298,ENTRADAS!$I:$I,F$40)-SUMIFS(SAÍDAS!$D:$D,SAÍDAS!$B:$B,$B298,SAÍDAS!$H:$H,F$40)+SUMIFS(AJUSTE!$D:$D,AJUSTE!$B:$B,$B298,AJUSTE!$H:$H,F$40)</f>
        <v>0</v>
      </c>
      <c r="H298" s="161">
        <f>G298+SUMIFS(ENTRADAS!$D:$D,ENTRADAS!$B:$B,$B298,ENTRADAS!$I:$I,G$40)-SUMIFS(SAÍDAS!$D:$D,SAÍDAS!$B:$B,$B298,SAÍDAS!$H:$H,G$40)+SUMIFS(AJUSTE!$D:$D,AJUSTE!$B:$B,$B298,AJUSTE!$H:$H,G$40)</f>
        <v>0</v>
      </c>
      <c r="I298" s="161">
        <f>H298+SUMIFS(ENTRADAS!$D:$D,ENTRADAS!$B:$B,$B298,ENTRADAS!$I:$I,H$40)-SUMIFS(SAÍDAS!$D:$D,SAÍDAS!$B:$B,$B298,SAÍDAS!$H:$H,H$40)+SUMIFS(AJUSTE!$D:$D,AJUSTE!$B:$B,$B298,AJUSTE!$H:$H,H$40)</f>
        <v>0</v>
      </c>
      <c r="J298" s="161">
        <f>I298+SUMIFS(ENTRADAS!$D:$D,ENTRADAS!$B:$B,$B298,ENTRADAS!$I:$I,I$40)-SUMIFS(SAÍDAS!$D:$D,SAÍDAS!$B:$B,$B298,SAÍDAS!$H:$H,I$40)+SUMIFS(AJUSTE!$D:$D,AJUSTE!$B:$B,$B298,AJUSTE!$H:$H,I$40)</f>
        <v>0</v>
      </c>
      <c r="K298" s="161">
        <f>J298+SUMIFS(ENTRADAS!$D:$D,ENTRADAS!$B:$B,$B298,ENTRADAS!$I:$I,J$40)-SUMIFS(SAÍDAS!$D:$D,SAÍDAS!$B:$B,$B298,SAÍDAS!$H:$H,J$40)+SUMIFS(AJUSTE!$D:$D,AJUSTE!$B:$B,$B298,AJUSTE!$H:$H,J$40)</f>
        <v>0</v>
      </c>
      <c r="L298" s="161">
        <f>K298+SUMIFS(ENTRADAS!$D:$D,ENTRADAS!$B:$B,$B298,ENTRADAS!$I:$I,K$40)-SUMIFS(SAÍDAS!$D:$D,SAÍDAS!$B:$B,$B298,SAÍDAS!$H:$H,K$40)+SUMIFS(AJUSTE!$D:$D,AJUSTE!$B:$B,$B298,AJUSTE!$H:$H,K$40)</f>
        <v>0</v>
      </c>
      <c r="M298" s="161">
        <f>L298+SUMIFS(ENTRADAS!$D:$D,ENTRADAS!$B:$B,$B298,ENTRADAS!$I:$I,L$40)-SUMIFS(SAÍDAS!$D:$D,SAÍDAS!$B:$B,$B298,SAÍDAS!$H:$H,L$40)+SUMIFS(AJUSTE!$D:$D,AJUSTE!$B:$B,$B298,AJUSTE!$H:$H,L$40)</f>
        <v>0</v>
      </c>
      <c r="N298" s="161">
        <f>M298+SUMIFS(ENTRADAS!$D:$D,ENTRADAS!$B:$B,$B298,ENTRADAS!$I:$I,M$40)-SUMIFS(SAÍDAS!$D:$D,SAÍDAS!$B:$B,$B298,SAÍDAS!$H:$H,M$40)+SUMIFS(AJUSTE!$D:$D,AJUSTE!$B:$B,$B298,AJUSTE!$H:$H,M$40)</f>
        <v>0</v>
      </c>
      <c r="P298" s="160">
        <f>CADASTRO!A262</f>
        <v>0</v>
      </c>
      <c r="Q298" s="160">
        <f>CADASTRO!B262</f>
        <v>0</v>
      </c>
      <c r="R298" s="161">
        <f ca="1">IF(R$39&gt;=$AD$39,0,SUMIFS(SAÍDAS!$D:$D,SAÍDAS!$B:$B,Base!$Q298,SAÍDAS!$H:$H,Base!R$40))</f>
        <v>0</v>
      </c>
      <c r="S298" s="161">
        <f ca="1">IF(S$39&gt;=$AD$39,0,SUMIFS(SAÍDAS!$D:$D,SAÍDAS!$B:$B,Base!$Q298,SAÍDAS!$H:$H,Base!S$40))</f>
        <v>0</v>
      </c>
      <c r="T298" s="161">
        <f ca="1">IF(T$39&gt;=$AD$39,0,SUMIFS(SAÍDAS!$D:$D,SAÍDAS!$B:$B,Base!$Q298,SAÍDAS!$H:$H,Base!T$40))</f>
        <v>0</v>
      </c>
      <c r="U298" s="161">
        <f ca="1">IF(U$39&gt;=$AD$39,0,SUMIFS(SAÍDAS!$D:$D,SAÍDAS!$B:$B,Base!$Q298,SAÍDAS!$H:$H,Base!U$40))</f>
        <v>0</v>
      </c>
      <c r="V298" s="161">
        <f ca="1">IF(V$39&gt;=$AD$39,0,SUMIFS(SAÍDAS!$D:$D,SAÍDAS!$B:$B,Base!$Q298,SAÍDAS!$H:$H,Base!V$40))</f>
        <v>0</v>
      </c>
      <c r="W298" s="161">
        <f ca="1">IF(W$39&gt;=$AD$39,0,SUMIFS(SAÍDAS!$D:$D,SAÍDAS!$B:$B,Base!$Q298,SAÍDAS!$H:$H,Base!W$40))</f>
        <v>0</v>
      </c>
      <c r="X298" s="161">
        <f ca="1">IF(X$39&gt;=$AD$39,0,SUMIFS(SAÍDAS!$D:$D,SAÍDAS!$B:$B,Base!$Q298,SAÍDAS!$H:$H,Base!X$40))</f>
        <v>0</v>
      </c>
      <c r="Y298" s="161">
        <f ca="1">IF(Y$39&gt;=$AD$39,0,SUMIFS(SAÍDAS!$D:$D,SAÍDAS!$B:$B,Base!$Q298,SAÍDAS!$H:$H,Base!Y$40))</f>
        <v>0</v>
      </c>
      <c r="Z298" s="161">
        <f ca="1">IF(Z$39&gt;=$AD$39,0,SUMIFS(SAÍDAS!$D:$D,SAÍDAS!$B:$B,Base!$Q298,SAÍDAS!$H:$H,Base!Z$40))</f>
        <v>0</v>
      </c>
      <c r="AA298" s="161">
        <f ca="1">IF(AA$39&gt;=$AD$39,0,SUMIFS(SAÍDAS!$D:$D,SAÍDAS!$B:$B,Base!$Q298,SAÍDAS!$H:$H,Base!AA$40))</f>
        <v>0</v>
      </c>
      <c r="AB298" s="161">
        <f ca="1">IF(AB$39&gt;=$AD$39,0,SUMIFS(SAÍDAS!$D:$D,SAÍDAS!$B:$B,Base!$Q298,SAÍDAS!$H:$H,Base!AB$40))</f>
        <v>0</v>
      </c>
      <c r="AC298" s="161">
        <f ca="1">IF(AC$39&gt;=$AD$39,0,SUMIFS(SAÍDAS!$D:$D,SAÍDAS!$B:$B,Base!$Q298,SAÍDAS!$H:$H,Base!AC$40))</f>
        <v>0</v>
      </c>
      <c r="AD298" s="160">
        <f t="shared" ref="AD298:AD361" ca="1" si="12">IFERROR(AVERAGEIF(R298:AC298,"&gt;0",R298:AC298),0)</f>
        <v>0</v>
      </c>
    </row>
    <row r="299" spans="1:30" x14ac:dyDescent="0.25">
      <c r="A299" s="160">
        <f>CADASTRO!A263</f>
        <v>0</v>
      </c>
      <c r="B299" s="160">
        <f>CADASTRO!B263</f>
        <v>0</v>
      </c>
      <c r="C299" s="161">
        <f>CADASTRO!D263</f>
        <v>0</v>
      </c>
      <c r="D299" s="161">
        <f>C299+SUMIFS(ENTRADAS!$D:$D,ENTRADAS!$B:$B,$B299,ENTRADAS!$I:$I,C$40)-SUMIFS(SAÍDAS!$D:$D,SAÍDAS!$B:$B,$B299,SAÍDAS!$H:$H,C$40)+SUMIFS(AJUSTE!$D:$D,AJUSTE!$B:$B,$B299,AJUSTE!$H:$H,C$40)</f>
        <v>0</v>
      </c>
      <c r="E299" s="161">
        <f>D299+SUMIFS(ENTRADAS!$D:$D,ENTRADAS!$B:$B,$B299,ENTRADAS!$I:$I,D$40)-SUMIFS(SAÍDAS!$D:$D,SAÍDAS!$B:$B,$B299,SAÍDAS!$H:$H,D$40)+SUMIFS(AJUSTE!$D:$D,AJUSTE!$B:$B,$B299,AJUSTE!$H:$H,D$40)</f>
        <v>0</v>
      </c>
      <c r="F299" s="161">
        <f>E299+SUMIFS(ENTRADAS!$D:$D,ENTRADAS!$B:$B,$B299,ENTRADAS!$I:$I,E$40)-SUMIFS(SAÍDAS!$D:$D,SAÍDAS!$B:$B,$B299,SAÍDAS!$H:$H,E$40)+SUMIFS(AJUSTE!$D:$D,AJUSTE!$B:$B,$B299,AJUSTE!$H:$H,E$40)</f>
        <v>0</v>
      </c>
      <c r="G299" s="161">
        <f>F299+SUMIFS(ENTRADAS!$D:$D,ENTRADAS!$B:$B,$B299,ENTRADAS!$I:$I,F$40)-SUMIFS(SAÍDAS!$D:$D,SAÍDAS!$B:$B,$B299,SAÍDAS!$H:$H,F$40)+SUMIFS(AJUSTE!$D:$D,AJUSTE!$B:$B,$B299,AJUSTE!$H:$H,F$40)</f>
        <v>0</v>
      </c>
      <c r="H299" s="161">
        <f>G299+SUMIFS(ENTRADAS!$D:$D,ENTRADAS!$B:$B,$B299,ENTRADAS!$I:$I,G$40)-SUMIFS(SAÍDAS!$D:$D,SAÍDAS!$B:$B,$B299,SAÍDAS!$H:$H,G$40)+SUMIFS(AJUSTE!$D:$D,AJUSTE!$B:$B,$B299,AJUSTE!$H:$H,G$40)</f>
        <v>0</v>
      </c>
      <c r="I299" s="161">
        <f>H299+SUMIFS(ENTRADAS!$D:$D,ENTRADAS!$B:$B,$B299,ENTRADAS!$I:$I,H$40)-SUMIFS(SAÍDAS!$D:$D,SAÍDAS!$B:$B,$B299,SAÍDAS!$H:$H,H$40)+SUMIFS(AJUSTE!$D:$D,AJUSTE!$B:$B,$B299,AJUSTE!$H:$H,H$40)</f>
        <v>0</v>
      </c>
      <c r="J299" s="161">
        <f>I299+SUMIFS(ENTRADAS!$D:$D,ENTRADAS!$B:$B,$B299,ENTRADAS!$I:$I,I$40)-SUMIFS(SAÍDAS!$D:$D,SAÍDAS!$B:$B,$B299,SAÍDAS!$H:$H,I$40)+SUMIFS(AJUSTE!$D:$D,AJUSTE!$B:$B,$B299,AJUSTE!$H:$H,I$40)</f>
        <v>0</v>
      </c>
      <c r="K299" s="161">
        <f>J299+SUMIFS(ENTRADAS!$D:$D,ENTRADAS!$B:$B,$B299,ENTRADAS!$I:$I,J$40)-SUMIFS(SAÍDAS!$D:$D,SAÍDAS!$B:$B,$B299,SAÍDAS!$H:$H,J$40)+SUMIFS(AJUSTE!$D:$D,AJUSTE!$B:$B,$B299,AJUSTE!$H:$H,J$40)</f>
        <v>0</v>
      </c>
      <c r="L299" s="161">
        <f>K299+SUMIFS(ENTRADAS!$D:$D,ENTRADAS!$B:$B,$B299,ENTRADAS!$I:$I,K$40)-SUMIFS(SAÍDAS!$D:$D,SAÍDAS!$B:$B,$B299,SAÍDAS!$H:$H,K$40)+SUMIFS(AJUSTE!$D:$D,AJUSTE!$B:$B,$B299,AJUSTE!$H:$H,K$40)</f>
        <v>0</v>
      </c>
      <c r="M299" s="161">
        <f>L299+SUMIFS(ENTRADAS!$D:$D,ENTRADAS!$B:$B,$B299,ENTRADAS!$I:$I,L$40)-SUMIFS(SAÍDAS!$D:$D,SAÍDAS!$B:$B,$B299,SAÍDAS!$H:$H,L$40)+SUMIFS(AJUSTE!$D:$D,AJUSTE!$B:$B,$B299,AJUSTE!$H:$H,L$40)</f>
        <v>0</v>
      </c>
      <c r="N299" s="161">
        <f>M299+SUMIFS(ENTRADAS!$D:$D,ENTRADAS!$B:$B,$B299,ENTRADAS!$I:$I,M$40)-SUMIFS(SAÍDAS!$D:$D,SAÍDAS!$B:$B,$B299,SAÍDAS!$H:$H,M$40)+SUMIFS(AJUSTE!$D:$D,AJUSTE!$B:$B,$B299,AJUSTE!$H:$H,M$40)</f>
        <v>0</v>
      </c>
      <c r="P299" s="160">
        <f>CADASTRO!A263</f>
        <v>0</v>
      </c>
      <c r="Q299" s="160">
        <f>CADASTRO!B263</f>
        <v>0</v>
      </c>
      <c r="R299" s="161">
        <f ca="1">IF(R$39&gt;=$AD$39,0,SUMIFS(SAÍDAS!$D:$D,SAÍDAS!$B:$B,Base!$Q299,SAÍDAS!$H:$H,Base!R$40))</f>
        <v>0</v>
      </c>
      <c r="S299" s="161">
        <f ca="1">IF(S$39&gt;=$AD$39,0,SUMIFS(SAÍDAS!$D:$D,SAÍDAS!$B:$B,Base!$Q299,SAÍDAS!$H:$H,Base!S$40))</f>
        <v>0</v>
      </c>
      <c r="T299" s="161">
        <f ca="1">IF(T$39&gt;=$AD$39,0,SUMIFS(SAÍDAS!$D:$D,SAÍDAS!$B:$B,Base!$Q299,SAÍDAS!$H:$H,Base!T$40))</f>
        <v>0</v>
      </c>
      <c r="U299" s="161">
        <f ca="1">IF(U$39&gt;=$AD$39,0,SUMIFS(SAÍDAS!$D:$D,SAÍDAS!$B:$B,Base!$Q299,SAÍDAS!$H:$H,Base!U$40))</f>
        <v>0</v>
      </c>
      <c r="V299" s="161">
        <f ca="1">IF(V$39&gt;=$AD$39,0,SUMIFS(SAÍDAS!$D:$D,SAÍDAS!$B:$B,Base!$Q299,SAÍDAS!$H:$H,Base!V$40))</f>
        <v>0</v>
      </c>
      <c r="W299" s="161">
        <f ca="1">IF(W$39&gt;=$AD$39,0,SUMIFS(SAÍDAS!$D:$D,SAÍDAS!$B:$B,Base!$Q299,SAÍDAS!$H:$H,Base!W$40))</f>
        <v>0</v>
      </c>
      <c r="X299" s="161">
        <f ca="1">IF(X$39&gt;=$AD$39,0,SUMIFS(SAÍDAS!$D:$D,SAÍDAS!$B:$B,Base!$Q299,SAÍDAS!$H:$H,Base!X$40))</f>
        <v>0</v>
      </c>
      <c r="Y299" s="161">
        <f ca="1">IF(Y$39&gt;=$AD$39,0,SUMIFS(SAÍDAS!$D:$D,SAÍDAS!$B:$B,Base!$Q299,SAÍDAS!$H:$H,Base!Y$40))</f>
        <v>0</v>
      </c>
      <c r="Z299" s="161">
        <f ca="1">IF(Z$39&gt;=$AD$39,0,SUMIFS(SAÍDAS!$D:$D,SAÍDAS!$B:$B,Base!$Q299,SAÍDAS!$H:$H,Base!Z$40))</f>
        <v>0</v>
      </c>
      <c r="AA299" s="161">
        <f ca="1">IF(AA$39&gt;=$AD$39,0,SUMIFS(SAÍDAS!$D:$D,SAÍDAS!$B:$B,Base!$Q299,SAÍDAS!$H:$H,Base!AA$40))</f>
        <v>0</v>
      </c>
      <c r="AB299" s="161">
        <f ca="1">IF(AB$39&gt;=$AD$39,0,SUMIFS(SAÍDAS!$D:$D,SAÍDAS!$B:$B,Base!$Q299,SAÍDAS!$H:$H,Base!AB$40))</f>
        <v>0</v>
      </c>
      <c r="AC299" s="161">
        <f ca="1">IF(AC$39&gt;=$AD$39,0,SUMIFS(SAÍDAS!$D:$D,SAÍDAS!$B:$B,Base!$Q299,SAÍDAS!$H:$H,Base!AC$40))</f>
        <v>0</v>
      </c>
      <c r="AD299" s="160">
        <f t="shared" ca="1" si="12"/>
        <v>0</v>
      </c>
    </row>
    <row r="300" spans="1:30" x14ac:dyDescent="0.25">
      <c r="A300" s="160">
        <f>CADASTRO!A264</f>
        <v>0</v>
      </c>
      <c r="B300" s="160">
        <f>CADASTRO!B264</f>
        <v>0</v>
      </c>
      <c r="C300" s="161">
        <f>CADASTRO!D264</f>
        <v>0</v>
      </c>
      <c r="D300" s="161">
        <f>C300+SUMIFS(ENTRADAS!$D:$D,ENTRADAS!$B:$B,$B300,ENTRADAS!$I:$I,C$40)-SUMIFS(SAÍDAS!$D:$D,SAÍDAS!$B:$B,$B300,SAÍDAS!$H:$H,C$40)+SUMIFS(AJUSTE!$D:$D,AJUSTE!$B:$B,$B300,AJUSTE!$H:$H,C$40)</f>
        <v>0</v>
      </c>
      <c r="E300" s="161">
        <f>D300+SUMIFS(ENTRADAS!$D:$D,ENTRADAS!$B:$B,$B300,ENTRADAS!$I:$I,D$40)-SUMIFS(SAÍDAS!$D:$D,SAÍDAS!$B:$B,$B300,SAÍDAS!$H:$H,D$40)+SUMIFS(AJUSTE!$D:$D,AJUSTE!$B:$B,$B300,AJUSTE!$H:$H,D$40)</f>
        <v>0</v>
      </c>
      <c r="F300" s="161">
        <f>E300+SUMIFS(ENTRADAS!$D:$D,ENTRADAS!$B:$B,$B300,ENTRADAS!$I:$I,E$40)-SUMIFS(SAÍDAS!$D:$D,SAÍDAS!$B:$B,$B300,SAÍDAS!$H:$H,E$40)+SUMIFS(AJUSTE!$D:$D,AJUSTE!$B:$B,$B300,AJUSTE!$H:$H,E$40)</f>
        <v>0</v>
      </c>
      <c r="G300" s="161">
        <f>F300+SUMIFS(ENTRADAS!$D:$D,ENTRADAS!$B:$B,$B300,ENTRADAS!$I:$I,F$40)-SUMIFS(SAÍDAS!$D:$D,SAÍDAS!$B:$B,$B300,SAÍDAS!$H:$H,F$40)+SUMIFS(AJUSTE!$D:$D,AJUSTE!$B:$B,$B300,AJUSTE!$H:$H,F$40)</f>
        <v>0</v>
      </c>
      <c r="H300" s="161">
        <f>G300+SUMIFS(ENTRADAS!$D:$D,ENTRADAS!$B:$B,$B300,ENTRADAS!$I:$I,G$40)-SUMIFS(SAÍDAS!$D:$D,SAÍDAS!$B:$B,$B300,SAÍDAS!$H:$H,G$40)+SUMIFS(AJUSTE!$D:$D,AJUSTE!$B:$B,$B300,AJUSTE!$H:$H,G$40)</f>
        <v>0</v>
      </c>
      <c r="I300" s="161">
        <f>H300+SUMIFS(ENTRADAS!$D:$D,ENTRADAS!$B:$B,$B300,ENTRADAS!$I:$I,H$40)-SUMIFS(SAÍDAS!$D:$D,SAÍDAS!$B:$B,$B300,SAÍDAS!$H:$H,H$40)+SUMIFS(AJUSTE!$D:$D,AJUSTE!$B:$B,$B300,AJUSTE!$H:$H,H$40)</f>
        <v>0</v>
      </c>
      <c r="J300" s="161">
        <f>I300+SUMIFS(ENTRADAS!$D:$D,ENTRADAS!$B:$B,$B300,ENTRADAS!$I:$I,I$40)-SUMIFS(SAÍDAS!$D:$D,SAÍDAS!$B:$B,$B300,SAÍDAS!$H:$H,I$40)+SUMIFS(AJUSTE!$D:$D,AJUSTE!$B:$B,$B300,AJUSTE!$H:$H,I$40)</f>
        <v>0</v>
      </c>
      <c r="K300" s="161">
        <f>J300+SUMIFS(ENTRADAS!$D:$D,ENTRADAS!$B:$B,$B300,ENTRADAS!$I:$I,J$40)-SUMIFS(SAÍDAS!$D:$D,SAÍDAS!$B:$B,$B300,SAÍDAS!$H:$H,J$40)+SUMIFS(AJUSTE!$D:$D,AJUSTE!$B:$B,$B300,AJUSTE!$H:$H,J$40)</f>
        <v>0</v>
      </c>
      <c r="L300" s="161">
        <f>K300+SUMIFS(ENTRADAS!$D:$D,ENTRADAS!$B:$B,$B300,ENTRADAS!$I:$I,K$40)-SUMIFS(SAÍDAS!$D:$D,SAÍDAS!$B:$B,$B300,SAÍDAS!$H:$H,K$40)+SUMIFS(AJUSTE!$D:$D,AJUSTE!$B:$B,$B300,AJUSTE!$H:$H,K$40)</f>
        <v>0</v>
      </c>
      <c r="M300" s="161">
        <f>L300+SUMIFS(ENTRADAS!$D:$D,ENTRADAS!$B:$B,$B300,ENTRADAS!$I:$I,L$40)-SUMIFS(SAÍDAS!$D:$D,SAÍDAS!$B:$B,$B300,SAÍDAS!$H:$H,L$40)+SUMIFS(AJUSTE!$D:$D,AJUSTE!$B:$B,$B300,AJUSTE!$H:$H,L$40)</f>
        <v>0</v>
      </c>
      <c r="N300" s="161">
        <f>M300+SUMIFS(ENTRADAS!$D:$D,ENTRADAS!$B:$B,$B300,ENTRADAS!$I:$I,M$40)-SUMIFS(SAÍDAS!$D:$D,SAÍDAS!$B:$B,$B300,SAÍDAS!$H:$H,M$40)+SUMIFS(AJUSTE!$D:$D,AJUSTE!$B:$B,$B300,AJUSTE!$H:$H,M$40)</f>
        <v>0</v>
      </c>
      <c r="P300" s="160">
        <f>CADASTRO!A264</f>
        <v>0</v>
      </c>
      <c r="Q300" s="160">
        <f>CADASTRO!B264</f>
        <v>0</v>
      </c>
      <c r="R300" s="161">
        <f ca="1">IF(R$39&gt;=$AD$39,0,SUMIFS(SAÍDAS!$D:$D,SAÍDAS!$B:$B,Base!$Q300,SAÍDAS!$H:$H,Base!R$40))</f>
        <v>0</v>
      </c>
      <c r="S300" s="161">
        <f ca="1">IF(S$39&gt;=$AD$39,0,SUMIFS(SAÍDAS!$D:$D,SAÍDAS!$B:$B,Base!$Q300,SAÍDAS!$H:$H,Base!S$40))</f>
        <v>0</v>
      </c>
      <c r="T300" s="161">
        <f ca="1">IF(T$39&gt;=$AD$39,0,SUMIFS(SAÍDAS!$D:$D,SAÍDAS!$B:$B,Base!$Q300,SAÍDAS!$H:$H,Base!T$40))</f>
        <v>0</v>
      </c>
      <c r="U300" s="161">
        <f ca="1">IF(U$39&gt;=$AD$39,0,SUMIFS(SAÍDAS!$D:$D,SAÍDAS!$B:$B,Base!$Q300,SAÍDAS!$H:$H,Base!U$40))</f>
        <v>0</v>
      </c>
      <c r="V300" s="161">
        <f ca="1">IF(V$39&gt;=$AD$39,0,SUMIFS(SAÍDAS!$D:$D,SAÍDAS!$B:$B,Base!$Q300,SAÍDAS!$H:$H,Base!V$40))</f>
        <v>0</v>
      </c>
      <c r="W300" s="161">
        <f ca="1">IF(W$39&gt;=$AD$39,0,SUMIFS(SAÍDAS!$D:$D,SAÍDAS!$B:$B,Base!$Q300,SAÍDAS!$H:$H,Base!W$40))</f>
        <v>0</v>
      </c>
      <c r="X300" s="161">
        <f ca="1">IF(X$39&gt;=$AD$39,0,SUMIFS(SAÍDAS!$D:$D,SAÍDAS!$B:$B,Base!$Q300,SAÍDAS!$H:$H,Base!X$40))</f>
        <v>0</v>
      </c>
      <c r="Y300" s="161">
        <f ca="1">IF(Y$39&gt;=$AD$39,0,SUMIFS(SAÍDAS!$D:$D,SAÍDAS!$B:$B,Base!$Q300,SAÍDAS!$H:$H,Base!Y$40))</f>
        <v>0</v>
      </c>
      <c r="Z300" s="161">
        <f ca="1">IF(Z$39&gt;=$AD$39,0,SUMIFS(SAÍDAS!$D:$D,SAÍDAS!$B:$B,Base!$Q300,SAÍDAS!$H:$H,Base!Z$40))</f>
        <v>0</v>
      </c>
      <c r="AA300" s="161">
        <f ca="1">IF(AA$39&gt;=$AD$39,0,SUMIFS(SAÍDAS!$D:$D,SAÍDAS!$B:$B,Base!$Q300,SAÍDAS!$H:$H,Base!AA$40))</f>
        <v>0</v>
      </c>
      <c r="AB300" s="161">
        <f ca="1">IF(AB$39&gt;=$AD$39,0,SUMIFS(SAÍDAS!$D:$D,SAÍDAS!$B:$B,Base!$Q300,SAÍDAS!$H:$H,Base!AB$40))</f>
        <v>0</v>
      </c>
      <c r="AC300" s="161">
        <f ca="1">IF(AC$39&gt;=$AD$39,0,SUMIFS(SAÍDAS!$D:$D,SAÍDAS!$B:$B,Base!$Q300,SAÍDAS!$H:$H,Base!AC$40))</f>
        <v>0</v>
      </c>
      <c r="AD300" s="160">
        <f t="shared" ca="1" si="12"/>
        <v>0</v>
      </c>
    </row>
    <row r="301" spans="1:30" x14ac:dyDescent="0.25">
      <c r="A301" s="160">
        <f>CADASTRO!A265</f>
        <v>0</v>
      </c>
      <c r="B301" s="160">
        <f>CADASTRO!B265</f>
        <v>0</v>
      </c>
      <c r="C301" s="161">
        <f>CADASTRO!D265</f>
        <v>0</v>
      </c>
      <c r="D301" s="161">
        <f>C301+SUMIFS(ENTRADAS!$D:$D,ENTRADAS!$B:$B,$B301,ENTRADAS!$I:$I,C$40)-SUMIFS(SAÍDAS!$D:$D,SAÍDAS!$B:$B,$B301,SAÍDAS!$H:$H,C$40)+SUMIFS(AJUSTE!$D:$D,AJUSTE!$B:$B,$B301,AJUSTE!$H:$H,C$40)</f>
        <v>0</v>
      </c>
      <c r="E301" s="161">
        <f>D301+SUMIFS(ENTRADAS!$D:$D,ENTRADAS!$B:$B,$B301,ENTRADAS!$I:$I,D$40)-SUMIFS(SAÍDAS!$D:$D,SAÍDAS!$B:$B,$B301,SAÍDAS!$H:$H,D$40)+SUMIFS(AJUSTE!$D:$D,AJUSTE!$B:$B,$B301,AJUSTE!$H:$H,D$40)</f>
        <v>0</v>
      </c>
      <c r="F301" s="161">
        <f>E301+SUMIFS(ENTRADAS!$D:$D,ENTRADAS!$B:$B,$B301,ENTRADAS!$I:$I,E$40)-SUMIFS(SAÍDAS!$D:$D,SAÍDAS!$B:$B,$B301,SAÍDAS!$H:$H,E$40)+SUMIFS(AJUSTE!$D:$D,AJUSTE!$B:$B,$B301,AJUSTE!$H:$H,E$40)</f>
        <v>0</v>
      </c>
      <c r="G301" s="161">
        <f>F301+SUMIFS(ENTRADAS!$D:$D,ENTRADAS!$B:$B,$B301,ENTRADAS!$I:$I,F$40)-SUMIFS(SAÍDAS!$D:$D,SAÍDAS!$B:$B,$B301,SAÍDAS!$H:$H,F$40)+SUMIFS(AJUSTE!$D:$D,AJUSTE!$B:$B,$B301,AJUSTE!$H:$H,F$40)</f>
        <v>0</v>
      </c>
      <c r="H301" s="161">
        <f>G301+SUMIFS(ENTRADAS!$D:$D,ENTRADAS!$B:$B,$B301,ENTRADAS!$I:$I,G$40)-SUMIFS(SAÍDAS!$D:$D,SAÍDAS!$B:$B,$B301,SAÍDAS!$H:$H,G$40)+SUMIFS(AJUSTE!$D:$D,AJUSTE!$B:$B,$B301,AJUSTE!$H:$H,G$40)</f>
        <v>0</v>
      </c>
      <c r="I301" s="161">
        <f>H301+SUMIFS(ENTRADAS!$D:$D,ENTRADAS!$B:$B,$B301,ENTRADAS!$I:$I,H$40)-SUMIFS(SAÍDAS!$D:$D,SAÍDAS!$B:$B,$B301,SAÍDAS!$H:$H,H$40)+SUMIFS(AJUSTE!$D:$D,AJUSTE!$B:$B,$B301,AJUSTE!$H:$H,H$40)</f>
        <v>0</v>
      </c>
      <c r="J301" s="161">
        <f>I301+SUMIFS(ENTRADAS!$D:$D,ENTRADAS!$B:$B,$B301,ENTRADAS!$I:$I,I$40)-SUMIFS(SAÍDAS!$D:$D,SAÍDAS!$B:$B,$B301,SAÍDAS!$H:$H,I$40)+SUMIFS(AJUSTE!$D:$D,AJUSTE!$B:$B,$B301,AJUSTE!$H:$H,I$40)</f>
        <v>0</v>
      </c>
      <c r="K301" s="161">
        <f>J301+SUMIFS(ENTRADAS!$D:$D,ENTRADAS!$B:$B,$B301,ENTRADAS!$I:$I,J$40)-SUMIFS(SAÍDAS!$D:$D,SAÍDAS!$B:$B,$B301,SAÍDAS!$H:$H,J$40)+SUMIFS(AJUSTE!$D:$D,AJUSTE!$B:$B,$B301,AJUSTE!$H:$H,J$40)</f>
        <v>0</v>
      </c>
      <c r="L301" s="161">
        <f>K301+SUMIFS(ENTRADAS!$D:$D,ENTRADAS!$B:$B,$B301,ENTRADAS!$I:$I,K$40)-SUMIFS(SAÍDAS!$D:$D,SAÍDAS!$B:$B,$B301,SAÍDAS!$H:$H,K$40)+SUMIFS(AJUSTE!$D:$D,AJUSTE!$B:$B,$B301,AJUSTE!$H:$H,K$40)</f>
        <v>0</v>
      </c>
      <c r="M301" s="161">
        <f>L301+SUMIFS(ENTRADAS!$D:$D,ENTRADAS!$B:$B,$B301,ENTRADAS!$I:$I,L$40)-SUMIFS(SAÍDAS!$D:$D,SAÍDAS!$B:$B,$B301,SAÍDAS!$H:$H,L$40)+SUMIFS(AJUSTE!$D:$D,AJUSTE!$B:$B,$B301,AJUSTE!$H:$H,L$40)</f>
        <v>0</v>
      </c>
      <c r="N301" s="161">
        <f>M301+SUMIFS(ENTRADAS!$D:$D,ENTRADAS!$B:$B,$B301,ENTRADAS!$I:$I,M$40)-SUMIFS(SAÍDAS!$D:$D,SAÍDAS!$B:$B,$B301,SAÍDAS!$H:$H,M$40)+SUMIFS(AJUSTE!$D:$D,AJUSTE!$B:$B,$B301,AJUSTE!$H:$H,M$40)</f>
        <v>0</v>
      </c>
      <c r="P301" s="160">
        <f>CADASTRO!A265</f>
        <v>0</v>
      </c>
      <c r="Q301" s="160">
        <f>CADASTRO!B265</f>
        <v>0</v>
      </c>
      <c r="R301" s="161">
        <f ca="1">IF(R$39&gt;=$AD$39,0,SUMIFS(SAÍDAS!$D:$D,SAÍDAS!$B:$B,Base!$Q301,SAÍDAS!$H:$H,Base!R$40))</f>
        <v>0</v>
      </c>
      <c r="S301" s="161">
        <f ca="1">IF(S$39&gt;=$AD$39,0,SUMIFS(SAÍDAS!$D:$D,SAÍDAS!$B:$B,Base!$Q301,SAÍDAS!$H:$H,Base!S$40))</f>
        <v>0</v>
      </c>
      <c r="T301" s="161">
        <f ca="1">IF(T$39&gt;=$AD$39,0,SUMIFS(SAÍDAS!$D:$D,SAÍDAS!$B:$B,Base!$Q301,SAÍDAS!$H:$H,Base!T$40))</f>
        <v>0</v>
      </c>
      <c r="U301" s="161">
        <f ca="1">IF(U$39&gt;=$AD$39,0,SUMIFS(SAÍDAS!$D:$D,SAÍDAS!$B:$B,Base!$Q301,SAÍDAS!$H:$H,Base!U$40))</f>
        <v>0</v>
      </c>
      <c r="V301" s="161">
        <f ca="1">IF(V$39&gt;=$AD$39,0,SUMIFS(SAÍDAS!$D:$D,SAÍDAS!$B:$B,Base!$Q301,SAÍDAS!$H:$H,Base!V$40))</f>
        <v>0</v>
      </c>
      <c r="W301" s="161">
        <f ca="1">IF(W$39&gt;=$AD$39,0,SUMIFS(SAÍDAS!$D:$D,SAÍDAS!$B:$B,Base!$Q301,SAÍDAS!$H:$H,Base!W$40))</f>
        <v>0</v>
      </c>
      <c r="X301" s="161">
        <f ca="1">IF(X$39&gt;=$AD$39,0,SUMIFS(SAÍDAS!$D:$D,SAÍDAS!$B:$B,Base!$Q301,SAÍDAS!$H:$H,Base!X$40))</f>
        <v>0</v>
      </c>
      <c r="Y301" s="161">
        <f ca="1">IF(Y$39&gt;=$AD$39,0,SUMIFS(SAÍDAS!$D:$D,SAÍDAS!$B:$B,Base!$Q301,SAÍDAS!$H:$H,Base!Y$40))</f>
        <v>0</v>
      </c>
      <c r="Z301" s="161">
        <f ca="1">IF(Z$39&gt;=$AD$39,0,SUMIFS(SAÍDAS!$D:$D,SAÍDAS!$B:$B,Base!$Q301,SAÍDAS!$H:$H,Base!Z$40))</f>
        <v>0</v>
      </c>
      <c r="AA301" s="161">
        <f ca="1">IF(AA$39&gt;=$AD$39,0,SUMIFS(SAÍDAS!$D:$D,SAÍDAS!$B:$B,Base!$Q301,SAÍDAS!$H:$H,Base!AA$40))</f>
        <v>0</v>
      </c>
      <c r="AB301" s="161">
        <f ca="1">IF(AB$39&gt;=$AD$39,0,SUMIFS(SAÍDAS!$D:$D,SAÍDAS!$B:$B,Base!$Q301,SAÍDAS!$H:$H,Base!AB$40))</f>
        <v>0</v>
      </c>
      <c r="AC301" s="161">
        <f ca="1">IF(AC$39&gt;=$AD$39,0,SUMIFS(SAÍDAS!$D:$D,SAÍDAS!$B:$B,Base!$Q301,SAÍDAS!$H:$H,Base!AC$40))</f>
        <v>0</v>
      </c>
      <c r="AD301" s="160">
        <f t="shared" ca="1" si="12"/>
        <v>0</v>
      </c>
    </row>
    <row r="302" spans="1:30" x14ac:dyDescent="0.25">
      <c r="A302" s="160">
        <f>CADASTRO!A266</f>
        <v>0</v>
      </c>
      <c r="B302" s="160">
        <f>CADASTRO!B266</f>
        <v>0</v>
      </c>
      <c r="C302" s="161">
        <f>CADASTRO!D266</f>
        <v>0</v>
      </c>
      <c r="D302" s="161">
        <f>C302+SUMIFS(ENTRADAS!$D:$D,ENTRADAS!$B:$B,$B302,ENTRADAS!$I:$I,C$40)-SUMIFS(SAÍDAS!$D:$D,SAÍDAS!$B:$B,$B302,SAÍDAS!$H:$H,C$40)+SUMIFS(AJUSTE!$D:$D,AJUSTE!$B:$B,$B302,AJUSTE!$H:$H,C$40)</f>
        <v>0</v>
      </c>
      <c r="E302" s="161">
        <f>D302+SUMIFS(ENTRADAS!$D:$D,ENTRADAS!$B:$B,$B302,ENTRADAS!$I:$I,D$40)-SUMIFS(SAÍDAS!$D:$D,SAÍDAS!$B:$B,$B302,SAÍDAS!$H:$H,D$40)+SUMIFS(AJUSTE!$D:$D,AJUSTE!$B:$B,$B302,AJUSTE!$H:$H,D$40)</f>
        <v>0</v>
      </c>
      <c r="F302" s="161">
        <f>E302+SUMIFS(ENTRADAS!$D:$D,ENTRADAS!$B:$B,$B302,ENTRADAS!$I:$I,E$40)-SUMIFS(SAÍDAS!$D:$D,SAÍDAS!$B:$B,$B302,SAÍDAS!$H:$H,E$40)+SUMIFS(AJUSTE!$D:$D,AJUSTE!$B:$B,$B302,AJUSTE!$H:$H,E$40)</f>
        <v>0</v>
      </c>
      <c r="G302" s="161">
        <f>F302+SUMIFS(ENTRADAS!$D:$D,ENTRADAS!$B:$B,$B302,ENTRADAS!$I:$I,F$40)-SUMIFS(SAÍDAS!$D:$D,SAÍDAS!$B:$B,$B302,SAÍDAS!$H:$H,F$40)+SUMIFS(AJUSTE!$D:$D,AJUSTE!$B:$B,$B302,AJUSTE!$H:$H,F$40)</f>
        <v>0</v>
      </c>
      <c r="H302" s="161">
        <f>G302+SUMIFS(ENTRADAS!$D:$D,ENTRADAS!$B:$B,$B302,ENTRADAS!$I:$I,G$40)-SUMIFS(SAÍDAS!$D:$D,SAÍDAS!$B:$B,$B302,SAÍDAS!$H:$H,G$40)+SUMIFS(AJUSTE!$D:$D,AJUSTE!$B:$B,$B302,AJUSTE!$H:$H,G$40)</f>
        <v>0</v>
      </c>
      <c r="I302" s="161">
        <f>H302+SUMIFS(ENTRADAS!$D:$D,ENTRADAS!$B:$B,$B302,ENTRADAS!$I:$I,H$40)-SUMIFS(SAÍDAS!$D:$D,SAÍDAS!$B:$B,$B302,SAÍDAS!$H:$H,H$40)+SUMIFS(AJUSTE!$D:$D,AJUSTE!$B:$B,$B302,AJUSTE!$H:$H,H$40)</f>
        <v>0</v>
      </c>
      <c r="J302" s="161">
        <f>I302+SUMIFS(ENTRADAS!$D:$D,ENTRADAS!$B:$B,$B302,ENTRADAS!$I:$I,I$40)-SUMIFS(SAÍDAS!$D:$D,SAÍDAS!$B:$B,$B302,SAÍDAS!$H:$H,I$40)+SUMIFS(AJUSTE!$D:$D,AJUSTE!$B:$B,$B302,AJUSTE!$H:$H,I$40)</f>
        <v>0</v>
      </c>
      <c r="K302" s="161">
        <f>J302+SUMIFS(ENTRADAS!$D:$D,ENTRADAS!$B:$B,$B302,ENTRADAS!$I:$I,J$40)-SUMIFS(SAÍDAS!$D:$D,SAÍDAS!$B:$B,$B302,SAÍDAS!$H:$H,J$40)+SUMIFS(AJUSTE!$D:$D,AJUSTE!$B:$B,$B302,AJUSTE!$H:$H,J$40)</f>
        <v>0</v>
      </c>
      <c r="L302" s="161">
        <f>K302+SUMIFS(ENTRADAS!$D:$D,ENTRADAS!$B:$B,$B302,ENTRADAS!$I:$I,K$40)-SUMIFS(SAÍDAS!$D:$D,SAÍDAS!$B:$B,$B302,SAÍDAS!$H:$H,K$40)+SUMIFS(AJUSTE!$D:$D,AJUSTE!$B:$B,$B302,AJUSTE!$H:$H,K$40)</f>
        <v>0</v>
      </c>
      <c r="M302" s="161">
        <f>L302+SUMIFS(ENTRADAS!$D:$D,ENTRADAS!$B:$B,$B302,ENTRADAS!$I:$I,L$40)-SUMIFS(SAÍDAS!$D:$D,SAÍDAS!$B:$B,$B302,SAÍDAS!$H:$H,L$40)+SUMIFS(AJUSTE!$D:$D,AJUSTE!$B:$B,$B302,AJUSTE!$H:$H,L$40)</f>
        <v>0</v>
      </c>
      <c r="N302" s="161">
        <f>M302+SUMIFS(ENTRADAS!$D:$D,ENTRADAS!$B:$B,$B302,ENTRADAS!$I:$I,M$40)-SUMIFS(SAÍDAS!$D:$D,SAÍDAS!$B:$B,$B302,SAÍDAS!$H:$H,M$40)+SUMIFS(AJUSTE!$D:$D,AJUSTE!$B:$B,$B302,AJUSTE!$H:$H,M$40)</f>
        <v>0</v>
      </c>
      <c r="P302" s="160">
        <f>CADASTRO!A266</f>
        <v>0</v>
      </c>
      <c r="Q302" s="160">
        <f>CADASTRO!B266</f>
        <v>0</v>
      </c>
      <c r="R302" s="161">
        <f ca="1">IF(R$39&gt;=$AD$39,0,SUMIFS(SAÍDAS!$D:$D,SAÍDAS!$B:$B,Base!$Q302,SAÍDAS!$H:$H,Base!R$40))</f>
        <v>0</v>
      </c>
      <c r="S302" s="161">
        <f ca="1">IF(S$39&gt;=$AD$39,0,SUMIFS(SAÍDAS!$D:$D,SAÍDAS!$B:$B,Base!$Q302,SAÍDAS!$H:$H,Base!S$40))</f>
        <v>0</v>
      </c>
      <c r="T302" s="161">
        <f ca="1">IF(T$39&gt;=$AD$39,0,SUMIFS(SAÍDAS!$D:$D,SAÍDAS!$B:$B,Base!$Q302,SAÍDAS!$H:$H,Base!T$40))</f>
        <v>0</v>
      </c>
      <c r="U302" s="161">
        <f ca="1">IF(U$39&gt;=$AD$39,0,SUMIFS(SAÍDAS!$D:$D,SAÍDAS!$B:$B,Base!$Q302,SAÍDAS!$H:$H,Base!U$40))</f>
        <v>0</v>
      </c>
      <c r="V302" s="161">
        <f ca="1">IF(V$39&gt;=$AD$39,0,SUMIFS(SAÍDAS!$D:$D,SAÍDAS!$B:$B,Base!$Q302,SAÍDAS!$H:$H,Base!V$40))</f>
        <v>0</v>
      </c>
      <c r="W302" s="161">
        <f ca="1">IF(W$39&gt;=$AD$39,0,SUMIFS(SAÍDAS!$D:$D,SAÍDAS!$B:$B,Base!$Q302,SAÍDAS!$H:$H,Base!W$40))</f>
        <v>0</v>
      </c>
      <c r="X302" s="161">
        <f ca="1">IF(X$39&gt;=$AD$39,0,SUMIFS(SAÍDAS!$D:$D,SAÍDAS!$B:$B,Base!$Q302,SAÍDAS!$H:$H,Base!X$40))</f>
        <v>0</v>
      </c>
      <c r="Y302" s="161">
        <f ca="1">IF(Y$39&gt;=$AD$39,0,SUMIFS(SAÍDAS!$D:$D,SAÍDAS!$B:$B,Base!$Q302,SAÍDAS!$H:$H,Base!Y$40))</f>
        <v>0</v>
      </c>
      <c r="Z302" s="161">
        <f ca="1">IF(Z$39&gt;=$AD$39,0,SUMIFS(SAÍDAS!$D:$D,SAÍDAS!$B:$B,Base!$Q302,SAÍDAS!$H:$H,Base!Z$40))</f>
        <v>0</v>
      </c>
      <c r="AA302" s="161">
        <f ca="1">IF(AA$39&gt;=$AD$39,0,SUMIFS(SAÍDAS!$D:$D,SAÍDAS!$B:$B,Base!$Q302,SAÍDAS!$H:$H,Base!AA$40))</f>
        <v>0</v>
      </c>
      <c r="AB302" s="161">
        <f ca="1">IF(AB$39&gt;=$AD$39,0,SUMIFS(SAÍDAS!$D:$D,SAÍDAS!$B:$B,Base!$Q302,SAÍDAS!$H:$H,Base!AB$40))</f>
        <v>0</v>
      </c>
      <c r="AC302" s="161">
        <f ca="1">IF(AC$39&gt;=$AD$39,0,SUMIFS(SAÍDAS!$D:$D,SAÍDAS!$B:$B,Base!$Q302,SAÍDAS!$H:$H,Base!AC$40))</f>
        <v>0</v>
      </c>
      <c r="AD302" s="160">
        <f t="shared" ca="1" si="12"/>
        <v>0</v>
      </c>
    </row>
    <row r="303" spans="1:30" x14ac:dyDescent="0.25">
      <c r="A303" s="160">
        <f>CADASTRO!A267</f>
        <v>0</v>
      </c>
      <c r="B303" s="160">
        <f>CADASTRO!B267</f>
        <v>0</v>
      </c>
      <c r="C303" s="161">
        <f>CADASTRO!D267</f>
        <v>0</v>
      </c>
      <c r="D303" s="161">
        <f>C303+SUMIFS(ENTRADAS!$D:$D,ENTRADAS!$B:$B,$B303,ENTRADAS!$I:$I,C$40)-SUMIFS(SAÍDAS!$D:$D,SAÍDAS!$B:$B,$B303,SAÍDAS!$H:$H,C$40)+SUMIFS(AJUSTE!$D:$D,AJUSTE!$B:$B,$B303,AJUSTE!$H:$H,C$40)</f>
        <v>0</v>
      </c>
      <c r="E303" s="161">
        <f>D303+SUMIFS(ENTRADAS!$D:$D,ENTRADAS!$B:$B,$B303,ENTRADAS!$I:$I,D$40)-SUMIFS(SAÍDAS!$D:$D,SAÍDAS!$B:$B,$B303,SAÍDAS!$H:$H,D$40)+SUMIFS(AJUSTE!$D:$D,AJUSTE!$B:$B,$B303,AJUSTE!$H:$H,D$40)</f>
        <v>0</v>
      </c>
      <c r="F303" s="161">
        <f>E303+SUMIFS(ENTRADAS!$D:$D,ENTRADAS!$B:$B,$B303,ENTRADAS!$I:$I,E$40)-SUMIFS(SAÍDAS!$D:$D,SAÍDAS!$B:$B,$B303,SAÍDAS!$H:$H,E$40)+SUMIFS(AJUSTE!$D:$D,AJUSTE!$B:$B,$B303,AJUSTE!$H:$H,E$40)</f>
        <v>0</v>
      </c>
      <c r="G303" s="161">
        <f>F303+SUMIFS(ENTRADAS!$D:$D,ENTRADAS!$B:$B,$B303,ENTRADAS!$I:$I,F$40)-SUMIFS(SAÍDAS!$D:$D,SAÍDAS!$B:$B,$B303,SAÍDAS!$H:$H,F$40)+SUMIFS(AJUSTE!$D:$D,AJUSTE!$B:$B,$B303,AJUSTE!$H:$H,F$40)</f>
        <v>0</v>
      </c>
      <c r="H303" s="161">
        <f>G303+SUMIFS(ENTRADAS!$D:$D,ENTRADAS!$B:$B,$B303,ENTRADAS!$I:$I,G$40)-SUMIFS(SAÍDAS!$D:$D,SAÍDAS!$B:$B,$B303,SAÍDAS!$H:$H,G$40)+SUMIFS(AJUSTE!$D:$D,AJUSTE!$B:$B,$B303,AJUSTE!$H:$H,G$40)</f>
        <v>0</v>
      </c>
      <c r="I303" s="161">
        <f>H303+SUMIFS(ENTRADAS!$D:$D,ENTRADAS!$B:$B,$B303,ENTRADAS!$I:$I,H$40)-SUMIFS(SAÍDAS!$D:$D,SAÍDAS!$B:$B,$B303,SAÍDAS!$H:$H,H$40)+SUMIFS(AJUSTE!$D:$D,AJUSTE!$B:$B,$B303,AJUSTE!$H:$H,H$40)</f>
        <v>0</v>
      </c>
      <c r="J303" s="161">
        <f>I303+SUMIFS(ENTRADAS!$D:$D,ENTRADAS!$B:$B,$B303,ENTRADAS!$I:$I,I$40)-SUMIFS(SAÍDAS!$D:$D,SAÍDAS!$B:$B,$B303,SAÍDAS!$H:$H,I$40)+SUMIFS(AJUSTE!$D:$D,AJUSTE!$B:$B,$B303,AJUSTE!$H:$H,I$40)</f>
        <v>0</v>
      </c>
      <c r="K303" s="161">
        <f>J303+SUMIFS(ENTRADAS!$D:$D,ENTRADAS!$B:$B,$B303,ENTRADAS!$I:$I,J$40)-SUMIFS(SAÍDAS!$D:$D,SAÍDAS!$B:$B,$B303,SAÍDAS!$H:$H,J$40)+SUMIFS(AJUSTE!$D:$D,AJUSTE!$B:$B,$B303,AJUSTE!$H:$H,J$40)</f>
        <v>0</v>
      </c>
      <c r="L303" s="161">
        <f>K303+SUMIFS(ENTRADAS!$D:$D,ENTRADAS!$B:$B,$B303,ENTRADAS!$I:$I,K$40)-SUMIFS(SAÍDAS!$D:$D,SAÍDAS!$B:$B,$B303,SAÍDAS!$H:$H,K$40)+SUMIFS(AJUSTE!$D:$D,AJUSTE!$B:$B,$B303,AJUSTE!$H:$H,K$40)</f>
        <v>0</v>
      </c>
      <c r="M303" s="161">
        <f>L303+SUMIFS(ENTRADAS!$D:$D,ENTRADAS!$B:$B,$B303,ENTRADAS!$I:$I,L$40)-SUMIFS(SAÍDAS!$D:$D,SAÍDAS!$B:$B,$B303,SAÍDAS!$H:$H,L$40)+SUMIFS(AJUSTE!$D:$D,AJUSTE!$B:$B,$B303,AJUSTE!$H:$H,L$40)</f>
        <v>0</v>
      </c>
      <c r="N303" s="161">
        <f>M303+SUMIFS(ENTRADAS!$D:$D,ENTRADAS!$B:$B,$B303,ENTRADAS!$I:$I,M$40)-SUMIFS(SAÍDAS!$D:$D,SAÍDAS!$B:$B,$B303,SAÍDAS!$H:$H,M$40)+SUMIFS(AJUSTE!$D:$D,AJUSTE!$B:$B,$B303,AJUSTE!$H:$H,M$40)</f>
        <v>0</v>
      </c>
      <c r="P303" s="160">
        <f>CADASTRO!A267</f>
        <v>0</v>
      </c>
      <c r="Q303" s="160">
        <f>CADASTRO!B267</f>
        <v>0</v>
      </c>
      <c r="R303" s="161">
        <f ca="1">IF(R$39&gt;=$AD$39,0,SUMIFS(SAÍDAS!$D:$D,SAÍDAS!$B:$B,Base!$Q303,SAÍDAS!$H:$H,Base!R$40))</f>
        <v>0</v>
      </c>
      <c r="S303" s="161">
        <f ca="1">IF(S$39&gt;=$AD$39,0,SUMIFS(SAÍDAS!$D:$D,SAÍDAS!$B:$B,Base!$Q303,SAÍDAS!$H:$H,Base!S$40))</f>
        <v>0</v>
      </c>
      <c r="T303" s="161">
        <f ca="1">IF(T$39&gt;=$AD$39,0,SUMIFS(SAÍDAS!$D:$D,SAÍDAS!$B:$B,Base!$Q303,SAÍDAS!$H:$H,Base!T$40))</f>
        <v>0</v>
      </c>
      <c r="U303" s="161">
        <f ca="1">IF(U$39&gt;=$AD$39,0,SUMIFS(SAÍDAS!$D:$D,SAÍDAS!$B:$B,Base!$Q303,SAÍDAS!$H:$H,Base!U$40))</f>
        <v>0</v>
      </c>
      <c r="V303" s="161">
        <f ca="1">IF(V$39&gt;=$AD$39,0,SUMIFS(SAÍDAS!$D:$D,SAÍDAS!$B:$B,Base!$Q303,SAÍDAS!$H:$H,Base!V$40))</f>
        <v>0</v>
      </c>
      <c r="W303" s="161">
        <f ca="1">IF(W$39&gt;=$AD$39,0,SUMIFS(SAÍDAS!$D:$D,SAÍDAS!$B:$B,Base!$Q303,SAÍDAS!$H:$H,Base!W$40))</f>
        <v>0</v>
      </c>
      <c r="X303" s="161">
        <f ca="1">IF(X$39&gt;=$AD$39,0,SUMIFS(SAÍDAS!$D:$D,SAÍDAS!$B:$B,Base!$Q303,SAÍDAS!$H:$H,Base!X$40))</f>
        <v>0</v>
      </c>
      <c r="Y303" s="161">
        <f ca="1">IF(Y$39&gt;=$AD$39,0,SUMIFS(SAÍDAS!$D:$D,SAÍDAS!$B:$B,Base!$Q303,SAÍDAS!$H:$H,Base!Y$40))</f>
        <v>0</v>
      </c>
      <c r="Z303" s="161">
        <f ca="1">IF(Z$39&gt;=$AD$39,0,SUMIFS(SAÍDAS!$D:$D,SAÍDAS!$B:$B,Base!$Q303,SAÍDAS!$H:$H,Base!Z$40))</f>
        <v>0</v>
      </c>
      <c r="AA303" s="161">
        <f ca="1">IF(AA$39&gt;=$AD$39,0,SUMIFS(SAÍDAS!$D:$D,SAÍDAS!$B:$B,Base!$Q303,SAÍDAS!$H:$H,Base!AA$40))</f>
        <v>0</v>
      </c>
      <c r="AB303" s="161">
        <f ca="1">IF(AB$39&gt;=$AD$39,0,SUMIFS(SAÍDAS!$D:$D,SAÍDAS!$B:$B,Base!$Q303,SAÍDAS!$H:$H,Base!AB$40))</f>
        <v>0</v>
      </c>
      <c r="AC303" s="161">
        <f ca="1">IF(AC$39&gt;=$AD$39,0,SUMIFS(SAÍDAS!$D:$D,SAÍDAS!$B:$B,Base!$Q303,SAÍDAS!$H:$H,Base!AC$40))</f>
        <v>0</v>
      </c>
      <c r="AD303" s="160">
        <f t="shared" ca="1" si="12"/>
        <v>0</v>
      </c>
    </row>
    <row r="304" spans="1:30" x14ac:dyDescent="0.25">
      <c r="A304" s="160">
        <f>CADASTRO!A268</f>
        <v>0</v>
      </c>
      <c r="B304" s="160">
        <f>CADASTRO!B268</f>
        <v>0</v>
      </c>
      <c r="C304" s="161">
        <f>CADASTRO!D268</f>
        <v>0</v>
      </c>
      <c r="D304" s="161">
        <f>C304+SUMIFS(ENTRADAS!$D:$D,ENTRADAS!$B:$B,$B304,ENTRADAS!$I:$I,C$40)-SUMIFS(SAÍDAS!$D:$D,SAÍDAS!$B:$B,$B304,SAÍDAS!$H:$H,C$40)+SUMIFS(AJUSTE!$D:$D,AJUSTE!$B:$B,$B304,AJUSTE!$H:$H,C$40)</f>
        <v>0</v>
      </c>
      <c r="E304" s="161">
        <f>D304+SUMIFS(ENTRADAS!$D:$D,ENTRADAS!$B:$B,$B304,ENTRADAS!$I:$I,D$40)-SUMIFS(SAÍDAS!$D:$D,SAÍDAS!$B:$B,$B304,SAÍDAS!$H:$H,D$40)+SUMIFS(AJUSTE!$D:$D,AJUSTE!$B:$B,$B304,AJUSTE!$H:$H,D$40)</f>
        <v>0</v>
      </c>
      <c r="F304" s="161">
        <f>E304+SUMIFS(ENTRADAS!$D:$D,ENTRADAS!$B:$B,$B304,ENTRADAS!$I:$I,E$40)-SUMIFS(SAÍDAS!$D:$D,SAÍDAS!$B:$B,$B304,SAÍDAS!$H:$H,E$40)+SUMIFS(AJUSTE!$D:$D,AJUSTE!$B:$B,$B304,AJUSTE!$H:$H,E$40)</f>
        <v>0</v>
      </c>
      <c r="G304" s="161">
        <f>F304+SUMIFS(ENTRADAS!$D:$D,ENTRADAS!$B:$B,$B304,ENTRADAS!$I:$I,F$40)-SUMIFS(SAÍDAS!$D:$D,SAÍDAS!$B:$B,$B304,SAÍDAS!$H:$H,F$40)+SUMIFS(AJUSTE!$D:$D,AJUSTE!$B:$B,$B304,AJUSTE!$H:$H,F$40)</f>
        <v>0</v>
      </c>
      <c r="H304" s="161">
        <f>G304+SUMIFS(ENTRADAS!$D:$D,ENTRADAS!$B:$B,$B304,ENTRADAS!$I:$I,G$40)-SUMIFS(SAÍDAS!$D:$D,SAÍDAS!$B:$B,$B304,SAÍDAS!$H:$H,G$40)+SUMIFS(AJUSTE!$D:$D,AJUSTE!$B:$B,$B304,AJUSTE!$H:$H,G$40)</f>
        <v>0</v>
      </c>
      <c r="I304" s="161">
        <f>H304+SUMIFS(ENTRADAS!$D:$D,ENTRADAS!$B:$B,$B304,ENTRADAS!$I:$I,H$40)-SUMIFS(SAÍDAS!$D:$D,SAÍDAS!$B:$B,$B304,SAÍDAS!$H:$H,H$40)+SUMIFS(AJUSTE!$D:$D,AJUSTE!$B:$B,$B304,AJUSTE!$H:$H,H$40)</f>
        <v>0</v>
      </c>
      <c r="J304" s="161">
        <f>I304+SUMIFS(ENTRADAS!$D:$D,ENTRADAS!$B:$B,$B304,ENTRADAS!$I:$I,I$40)-SUMIFS(SAÍDAS!$D:$D,SAÍDAS!$B:$B,$B304,SAÍDAS!$H:$H,I$40)+SUMIFS(AJUSTE!$D:$D,AJUSTE!$B:$B,$B304,AJUSTE!$H:$H,I$40)</f>
        <v>0</v>
      </c>
      <c r="K304" s="161">
        <f>J304+SUMIFS(ENTRADAS!$D:$D,ENTRADAS!$B:$B,$B304,ENTRADAS!$I:$I,J$40)-SUMIFS(SAÍDAS!$D:$D,SAÍDAS!$B:$B,$B304,SAÍDAS!$H:$H,J$40)+SUMIFS(AJUSTE!$D:$D,AJUSTE!$B:$B,$B304,AJUSTE!$H:$H,J$40)</f>
        <v>0</v>
      </c>
      <c r="L304" s="161">
        <f>K304+SUMIFS(ENTRADAS!$D:$D,ENTRADAS!$B:$B,$B304,ENTRADAS!$I:$I,K$40)-SUMIFS(SAÍDAS!$D:$D,SAÍDAS!$B:$B,$B304,SAÍDAS!$H:$H,K$40)+SUMIFS(AJUSTE!$D:$D,AJUSTE!$B:$B,$B304,AJUSTE!$H:$H,K$40)</f>
        <v>0</v>
      </c>
      <c r="M304" s="161">
        <f>L304+SUMIFS(ENTRADAS!$D:$D,ENTRADAS!$B:$B,$B304,ENTRADAS!$I:$I,L$40)-SUMIFS(SAÍDAS!$D:$D,SAÍDAS!$B:$B,$B304,SAÍDAS!$H:$H,L$40)+SUMIFS(AJUSTE!$D:$D,AJUSTE!$B:$B,$B304,AJUSTE!$H:$H,L$40)</f>
        <v>0</v>
      </c>
      <c r="N304" s="161">
        <f>M304+SUMIFS(ENTRADAS!$D:$D,ENTRADAS!$B:$B,$B304,ENTRADAS!$I:$I,M$40)-SUMIFS(SAÍDAS!$D:$D,SAÍDAS!$B:$B,$B304,SAÍDAS!$H:$H,M$40)+SUMIFS(AJUSTE!$D:$D,AJUSTE!$B:$B,$B304,AJUSTE!$H:$H,M$40)</f>
        <v>0</v>
      </c>
      <c r="P304" s="160">
        <f>CADASTRO!A268</f>
        <v>0</v>
      </c>
      <c r="Q304" s="160">
        <f>CADASTRO!B268</f>
        <v>0</v>
      </c>
      <c r="R304" s="161">
        <f ca="1">IF(R$39&gt;=$AD$39,0,SUMIFS(SAÍDAS!$D:$D,SAÍDAS!$B:$B,Base!$Q304,SAÍDAS!$H:$H,Base!R$40))</f>
        <v>0</v>
      </c>
      <c r="S304" s="161">
        <f ca="1">IF(S$39&gt;=$AD$39,0,SUMIFS(SAÍDAS!$D:$D,SAÍDAS!$B:$B,Base!$Q304,SAÍDAS!$H:$H,Base!S$40))</f>
        <v>0</v>
      </c>
      <c r="T304" s="161">
        <f ca="1">IF(T$39&gt;=$AD$39,0,SUMIFS(SAÍDAS!$D:$D,SAÍDAS!$B:$B,Base!$Q304,SAÍDAS!$H:$H,Base!T$40))</f>
        <v>0</v>
      </c>
      <c r="U304" s="161">
        <f ca="1">IF(U$39&gt;=$AD$39,0,SUMIFS(SAÍDAS!$D:$D,SAÍDAS!$B:$B,Base!$Q304,SAÍDAS!$H:$H,Base!U$40))</f>
        <v>0</v>
      </c>
      <c r="V304" s="161">
        <f ca="1">IF(V$39&gt;=$AD$39,0,SUMIFS(SAÍDAS!$D:$D,SAÍDAS!$B:$B,Base!$Q304,SAÍDAS!$H:$H,Base!V$40))</f>
        <v>0</v>
      </c>
      <c r="W304" s="161">
        <f ca="1">IF(W$39&gt;=$AD$39,0,SUMIFS(SAÍDAS!$D:$D,SAÍDAS!$B:$B,Base!$Q304,SAÍDAS!$H:$H,Base!W$40))</f>
        <v>0</v>
      </c>
      <c r="X304" s="161">
        <f ca="1">IF(X$39&gt;=$AD$39,0,SUMIFS(SAÍDAS!$D:$D,SAÍDAS!$B:$B,Base!$Q304,SAÍDAS!$H:$H,Base!X$40))</f>
        <v>0</v>
      </c>
      <c r="Y304" s="161">
        <f ca="1">IF(Y$39&gt;=$AD$39,0,SUMIFS(SAÍDAS!$D:$D,SAÍDAS!$B:$B,Base!$Q304,SAÍDAS!$H:$H,Base!Y$40))</f>
        <v>0</v>
      </c>
      <c r="Z304" s="161">
        <f ca="1">IF(Z$39&gt;=$AD$39,0,SUMIFS(SAÍDAS!$D:$D,SAÍDAS!$B:$B,Base!$Q304,SAÍDAS!$H:$H,Base!Z$40))</f>
        <v>0</v>
      </c>
      <c r="AA304" s="161">
        <f ca="1">IF(AA$39&gt;=$AD$39,0,SUMIFS(SAÍDAS!$D:$D,SAÍDAS!$B:$B,Base!$Q304,SAÍDAS!$H:$H,Base!AA$40))</f>
        <v>0</v>
      </c>
      <c r="AB304" s="161">
        <f ca="1">IF(AB$39&gt;=$AD$39,0,SUMIFS(SAÍDAS!$D:$D,SAÍDAS!$B:$B,Base!$Q304,SAÍDAS!$H:$H,Base!AB$40))</f>
        <v>0</v>
      </c>
      <c r="AC304" s="161">
        <f ca="1">IF(AC$39&gt;=$AD$39,0,SUMIFS(SAÍDAS!$D:$D,SAÍDAS!$B:$B,Base!$Q304,SAÍDAS!$H:$H,Base!AC$40))</f>
        <v>0</v>
      </c>
      <c r="AD304" s="160">
        <f t="shared" ca="1" si="12"/>
        <v>0</v>
      </c>
    </row>
    <row r="305" spans="1:30" x14ac:dyDescent="0.25">
      <c r="A305" s="160">
        <f>CADASTRO!A269</f>
        <v>0</v>
      </c>
      <c r="B305" s="160">
        <f>CADASTRO!B269</f>
        <v>0</v>
      </c>
      <c r="C305" s="161">
        <f>CADASTRO!D269</f>
        <v>0</v>
      </c>
      <c r="D305" s="161">
        <f>C305+SUMIFS(ENTRADAS!$D:$D,ENTRADAS!$B:$B,$B305,ENTRADAS!$I:$I,C$40)-SUMIFS(SAÍDAS!$D:$D,SAÍDAS!$B:$B,$B305,SAÍDAS!$H:$H,C$40)+SUMIFS(AJUSTE!$D:$D,AJUSTE!$B:$B,$B305,AJUSTE!$H:$H,C$40)</f>
        <v>0</v>
      </c>
      <c r="E305" s="161">
        <f>D305+SUMIFS(ENTRADAS!$D:$D,ENTRADAS!$B:$B,$B305,ENTRADAS!$I:$I,D$40)-SUMIFS(SAÍDAS!$D:$D,SAÍDAS!$B:$B,$B305,SAÍDAS!$H:$H,D$40)+SUMIFS(AJUSTE!$D:$D,AJUSTE!$B:$B,$B305,AJUSTE!$H:$H,D$40)</f>
        <v>0</v>
      </c>
      <c r="F305" s="161">
        <f>E305+SUMIFS(ENTRADAS!$D:$D,ENTRADAS!$B:$B,$B305,ENTRADAS!$I:$I,E$40)-SUMIFS(SAÍDAS!$D:$D,SAÍDAS!$B:$B,$B305,SAÍDAS!$H:$H,E$40)+SUMIFS(AJUSTE!$D:$D,AJUSTE!$B:$B,$B305,AJUSTE!$H:$H,E$40)</f>
        <v>0</v>
      </c>
      <c r="G305" s="161">
        <f>F305+SUMIFS(ENTRADAS!$D:$D,ENTRADAS!$B:$B,$B305,ENTRADAS!$I:$I,F$40)-SUMIFS(SAÍDAS!$D:$D,SAÍDAS!$B:$B,$B305,SAÍDAS!$H:$H,F$40)+SUMIFS(AJUSTE!$D:$D,AJUSTE!$B:$B,$B305,AJUSTE!$H:$H,F$40)</f>
        <v>0</v>
      </c>
      <c r="H305" s="161">
        <f>G305+SUMIFS(ENTRADAS!$D:$D,ENTRADAS!$B:$B,$B305,ENTRADAS!$I:$I,G$40)-SUMIFS(SAÍDAS!$D:$D,SAÍDAS!$B:$B,$B305,SAÍDAS!$H:$H,G$40)+SUMIFS(AJUSTE!$D:$D,AJUSTE!$B:$B,$B305,AJUSTE!$H:$H,G$40)</f>
        <v>0</v>
      </c>
      <c r="I305" s="161">
        <f>H305+SUMIFS(ENTRADAS!$D:$D,ENTRADAS!$B:$B,$B305,ENTRADAS!$I:$I,H$40)-SUMIFS(SAÍDAS!$D:$D,SAÍDAS!$B:$B,$B305,SAÍDAS!$H:$H,H$40)+SUMIFS(AJUSTE!$D:$D,AJUSTE!$B:$B,$B305,AJUSTE!$H:$H,H$40)</f>
        <v>0</v>
      </c>
      <c r="J305" s="161">
        <f>I305+SUMIFS(ENTRADAS!$D:$D,ENTRADAS!$B:$B,$B305,ENTRADAS!$I:$I,I$40)-SUMIFS(SAÍDAS!$D:$D,SAÍDAS!$B:$B,$B305,SAÍDAS!$H:$H,I$40)+SUMIFS(AJUSTE!$D:$D,AJUSTE!$B:$B,$B305,AJUSTE!$H:$H,I$40)</f>
        <v>0</v>
      </c>
      <c r="K305" s="161">
        <f>J305+SUMIFS(ENTRADAS!$D:$D,ENTRADAS!$B:$B,$B305,ENTRADAS!$I:$I,J$40)-SUMIFS(SAÍDAS!$D:$D,SAÍDAS!$B:$B,$B305,SAÍDAS!$H:$H,J$40)+SUMIFS(AJUSTE!$D:$D,AJUSTE!$B:$B,$B305,AJUSTE!$H:$H,J$40)</f>
        <v>0</v>
      </c>
      <c r="L305" s="161">
        <f>K305+SUMIFS(ENTRADAS!$D:$D,ENTRADAS!$B:$B,$B305,ENTRADAS!$I:$I,K$40)-SUMIFS(SAÍDAS!$D:$D,SAÍDAS!$B:$B,$B305,SAÍDAS!$H:$H,K$40)+SUMIFS(AJUSTE!$D:$D,AJUSTE!$B:$B,$B305,AJUSTE!$H:$H,K$40)</f>
        <v>0</v>
      </c>
      <c r="M305" s="161">
        <f>L305+SUMIFS(ENTRADAS!$D:$D,ENTRADAS!$B:$B,$B305,ENTRADAS!$I:$I,L$40)-SUMIFS(SAÍDAS!$D:$D,SAÍDAS!$B:$B,$B305,SAÍDAS!$H:$H,L$40)+SUMIFS(AJUSTE!$D:$D,AJUSTE!$B:$B,$B305,AJUSTE!$H:$H,L$40)</f>
        <v>0</v>
      </c>
      <c r="N305" s="161">
        <f>M305+SUMIFS(ENTRADAS!$D:$D,ENTRADAS!$B:$B,$B305,ENTRADAS!$I:$I,M$40)-SUMIFS(SAÍDAS!$D:$D,SAÍDAS!$B:$B,$B305,SAÍDAS!$H:$H,M$40)+SUMIFS(AJUSTE!$D:$D,AJUSTE!$B:$B,$B305,AJUSTE!$H:$H,M$40)</f>
        <v>0</v>
      </c>
      <c r="P305" s="160">
        <f>CADASTRO!A269</f>
        <v>0</v>
      </c>
      <c r="Q305" s="160">
        <f>CADASTRO!B269</f>
        <v>0</v>
      </c>
      <c r="R305" s="161">
        <f ca="1">IF(R$39&gt;=$AD$39,0,SUMIFS(SAÍDAS!$D:$D,SAÍDAS!$B:$B,Base!$Q305,SAÍDAS!$H:$H,Base!R$40))</f>
        <v>0</v>
      </c>
      <c r="S305" s="161">
        <f ca="1">IF(S$39&gt;=$AD$39,0,SUMIFS(SAÍDAS!$D:$D,SAÍDAS!$B:$B,Base!$Q305,SAÍDAS!$H:$H,Base!S$40))</f>
        <v>0</v>
      </c>
      <c r="T305" s="161">
        <f ca="1">IF(T$39&gt;=$AD$39,0,SUMIFS(SAÍDAS!$D:$D,SAÍDAS!$B:$B,Base!$Q305,SAÍDAS!$H:$H,Base!T$40))</f>
        <v>0</v>
      </c>
      <c r="U305" s="161">
        <f ca="1">IF(U$39&gt;=$AD$39,0,SUMIFS(SAÍDAS!$D:$D,SAÍDAS!$B:$B,Base!$Q305,SAÍDAS!$H:$H,Base!U$40))</f>
        <v>0</v>
      </c>
      <c r="V305" s="161">
        <f ca="1">IF(V$39&gt;=$AD$39,0,SUMIFS(SAÍDAS!$D:$D,SAÍDAS!$B:$B,Base!$Q305,SAÍDAS!$H:$H,Base!V$40))</f>
        <v>0</v>
      </c>
      <c r="W305" s="161">
        <f ca="1">IF(W$39&gt;=$AD$39,0,SUMIFS(SAÍDAS!$D:$D,SAÍDAS!$B:$B,Base!$Q305,SAÍDAS!$H:$H,Base!W$40))</f>
        <v>0</v>
      </c>
      <c r="X305" s="161">
        <f ca="1">IF(X$39&gt;=$AD$39,0,SUMIFS(SAÍDAS!$D:$D,SAÍDAS!$B:$B,Base!$Q305,SAÍDAS!$H:$H,Base!X$40))</f>
        <v>0</v>
      </c>
      <c r="Y305" s="161">
        <f ca="1">IF(Y$39&gt;=$AD$39,0,SUMIFS(SAÍDAS!$D:$D,SAÍDAS!$B:$B,Base!$Q305,SAÍDAS!$H:$H,Base!Y$40))</f>
        <v>0</v>
      </c>
      <c r="Z305" s="161">
        <f ca="1">IF(Z$39&gt;=$AD$39,0,SUMIFS(SAÍDAS!$D:$D,SAÍDAS!$B:$B,Base!$Q305,SAÍDAS!$H:$H,Base!Z$40))</f>
        <v>0</v>
      </c>
      <c r="AA305" s="161">
        <f ca="1">IF(AA$39&gt;=$AD$39,0,SUMIFS(SAÍDAS!$D:$D,SAÍDAS!$B:$B,Base!$Q305,SAÍDAS!$H:$H,Base!AA$40))</f>
        <v>0</v>
      </c>
      <c r="AB305" s="161">
        <f ca="1">IF(AB$39&gt;=$AD$39,0,SUMIFS(SAÍDAS!$D:$D,SAÍDAS!$B:$B,Base!$Q305,SAÍDAS!$H:$H,Base!AB$40))</f>
        <v>0</v>
      </c>
      <c r="AC305" s="161">
        <f ca="1">IF(AC$39&gt;=$AD$39,0,SUMIFS(SAÍDAS!$D:$D,SAÍDAS!$B:$B,Base!$Q305,SAÍDAS!$H:$H,Base!AC$40))</f>
        <v>0</v>
      </c>
      <c r="AD305" s="160">
        <f t="shared" ca="1" si="12"/>
        <v>0</v>
      </c>
    </row>
    <row r="306" spans="1:30" x14ac:dyDescent="0.25">
      <c r="A306" s="160">
        <f>CADASTRO!A270</f>
        <v>0</v>
      </c>
      <c r="B306" s="160">
        <f>CADASTRO!B270</f>
        <v>0</v>
      </c>
      <c r="C306" s="161">
        <f>CADASTRO!D270</f>
        <v>0</v>
      </c>
      <c r="D306" s="161">
        <f>C306+SUMIFS(ENTRADAS!$D:$D,ENTRADAS!$B:$B,$B306,ENTRADAS!$I:$I,C$40)-SUMIFS(SAÍDAS!$D:$D,SAÍDAS!$B:$B,$B306,SAÍDAS!$H:$H,C$40)+SUMIFS(AJUSTE!$D:$D,AJUSTE!$B:$B,$B306,AJUSTE!$H:$H,C$40)</f>
        <v>0</v>
      </c>
      <c r="E306" s="161">
        <f>D306+SUMIFS(ENTRADAS!$D:$D,ENTRADAS!$B:$B,$B306,ENTRADAS!$I:$I,D$40)-SUMIFS(SAÍDAS!$D:$D,SAÍDAS!$B:$B,$B306,SAÍDAS!$H:$H,D$40)+SUMIFS(AJUSTE!$D:$D,AJUSTE!$B:$B,$B306,AJUSTE!$H:$H,D$40)</f>
        <v>0</v>
      </c>
      <c r="F306" s="161">
        <f>E306+SUMIFS(ENTRADAS!$D:$D,ENTRADAS!$B:$B,$B306,ENTRADAS!$I:$I,E$40)-SUMIFS(SAÍDAS!$D:$D,SAÍDAS!$B:$B,$B306,SAÍDAS!$H:$H,E$40)+SUMIFS(AJUSTE!$D:$D,AJUSTE!$B:$B,$B306,AJUSTE!$H:$H,E$40)</f>
        <v>0</v>
      </c>
      <c r="G306" s="161">
        <f>F306+SUMIFS(ENTRADAS!$D:$D,ENTRADAS!$B:$B,$B306,ENTRADAS!$I:$I,F$40)-SUMIFS(SAÍDAS!$D:$D,SAÍDAS!$B:$B,$B306,SAÍDAS!$H:$H,F$40)+SUMIFS(AJUSTE!$D:$D,AJUSTE!$B:$B,$B306,AJUSTE!$H:$H,F$40)</f>
        <v>0</v>
      </c>
      <c r="H306" s="161">
        <f>G306+SUMIFS(ENTRADAS!$D:$D,ENTRADAS!$B:$B,$B306,ENTRADAS!$I:$I,G$40)-SUMIFS(SAÍDAS!$D:$D,SAÍDAS!$B:$B,$B306,SAÍDAS!$H:$H,G$40)+SUMIFS(AJUSTE!$D:$D,AJUSTE!$B:$B,$B306,AJUSTE!$H:$H,G$40)</f>
        <v>0</v>
      </c>
      <c r="I306" s="161">
        <f>H306+SUMIFS(ENTRADAS!$D:$D,ENTRADAS!$B:$B,$B306,ENTRADAS!$I:$I,H$40)-SUMIFS(SAÍDAS!$D:$D,SAÍDAS!$B:$B,$B306,SAÍDAS!$H:$H,H$40)+SUMIFS(AJUSTE!$D:$D,AJUSTE!$B:$B,$B306,AJUSTE!$H:$H,H$40)</f>
        <v>0</v>
      </c>
      <c r="J306" s="161">
        <f>I306+SUMIFS(ENTRADAS!$D:$D,ENTRADAS!$B:$B,$B306,ENTRADAS!$I:$I,I$40)-SUMIFS(SAÍDAS!$D:$D,SAÍDAS!$B:$B,$B306,SAÍDAS!$H:$H,I$40)+SUMIFS(AJUSTE!$D:$D,AJUSTE!$B:$B,$B306,AJUSTE!$H:$H,I$40)</f>
        <v>0</v>
      </c>
      <c r="K306" s="161">
        <f>J306+SUMIFS(ENTRADAS!$D:$D,ENTRADAS!$B:$B,$B306,ENTRADAS!$I:$I,J$40)-SUMIFS(SAÍDAS!$D:$D,SAÍDAS!$B:$B,$B306,SAÍDAS!$H:$H,J$40)+SUMIFS(AJUSTE!$D:$D,AJUSTE!$B:$B,$B306,AJUSTE!$H:$H,J$40)</f>
        <v>0</v>
      </c>
      <c r="L306" s="161">
        <f>K306+SUMIFS(ENTRADAS!$D:$D,ENTRADAS!$B:$B,$B306,ENTRADAS!$I:$I,K$40)-SUMIFS(SAÍDAS!$D:$D,SAÍDAS!$B:$B,$B306,SAÍDAS!$H:$H,K$40)+SUMIFS(AJUSTE!$D:$D,AJUSTE!$B:$B,$B306,AJUSTE!$H:$H,K$40)</f>
        <v>0</v>
      </c>
      <c r="M306" s="161">
        <f>L306+SUMIFS(ENTRADAS!$D:$D,ENTRADAS!$B:$B,$B306,ENTRADAS!$I:$I,L$40)-SUMIFS(SAÍDAS!$D:$D,SAÍDAS!$B:$B,$B306,SAÍDAS!$H:$H,L$40)+SUMIFS(AJUSTE!$D:$D,AJUSTE!$B:$B,$B306,AJUSTE!$H:$H,L$40)</f>
        <v>0</v>
      </c>
      <c r="N306" s="161">
        <f>M306+SUMIFS(ENTRADAS!$D:$D,ENTRADAS!$B:$B,$B306,ENTRADAS!$I:$I,M$40)-SUMIFS(SAÍDAS!$D:$D,SAÍDAS!$B:$B,$B306,SAÍDAS!$H:$H,M$40)+SUMIFS(AJUSTE!$D:$D,AJUSTE!$B:$B,$B306,AJUSTE!$H:$H,M$40)</f>
        <v>0</v>
      </c>
      <c r="P306" s="160">
        <f>CADASTRO!A270</f>
        <v>0</v>
      </c>
      <c r="Q306" s="160">
        <f>CADASTRO!B270</f>
        <v>0</v>
      </c>
      <c r="R306" s="161">
        <f ca="1">IF(R$39&gt;=$AD$39,0,SUMIFS(SAÍDAS!$D:$D,SAÍDAS!$B:$B,Base!$Q306,SAÍDAS!$H:$H,Base!R$40))</f>
        <v>0</v>
      </c>
      <c r="S306" s="161">
        <f ca="1">IF(S$39&gt;=$AD$39,0,SUMIFS(SAÍDAS!$D:$D,SAÍDAS!$B:$B,Base!$Q306,SAÍDAS!$H:$H,Base!S$40))</f>
        <v>0</v>
      </c>
      <c r="T306" s="161">
        <f ca="1">IF(T$39&gt;=$AD$39,0,SUMIFS(SAÍDAS!$D:$D,SAÍDAS!$B:$B,Base!$Q306,SAÍDAS!$H:$H,Base!T$40))</f>
        <v>0</v>
      </c>
      <c r="U306" s="161">
        <f ca="1">IF(U$39&gt;=$AD$39,0,SUMIFS(SAÍDAS!$D:$D,SAÍDAS!$B:$B,Base!$Q306,SAÍDAS!$H:$H,Base!U$40))</f>
        <v>0</v>
      </c>
      <c r="V306" s="161">
        <f ca="1">IF(V$39&gt;=$AD$39,0,SUMIFS(SAÍDAS!$D:$D,SAÍDAS!$B:$B,Base!$Q306,SAÍDAS!$H:$H,Base!V$40))</f>
        <v>0</v>
      </c>
      <c r="W306" s="161">
        <f ca="1">IF(W$39&gt;=$AD$39,0,SUMIFS(SAÍDAS!$D:$D,SAÍDAS!$B:$B,Base!$Q306,SAÍDAS!$H:$H,Base!W$40))</f>
        <v>0</v>
      </c>
      <c r="X306" s="161">
        <f ca="1">IF(X$39&gt;=$AD$39,0,SUMIFS(SAÍDAS!$D:$D,SAÍDAS!$B:$B,Base!$Q306,SAÍDAS!$H:$H,Base!X$40))</f>
        <v>0</v>
      </c>
      <c r="Y306" s="161">
        <f ca="1">IF(Y$39&gt;=$AD$39,0,SUMIFS(SAÍDAS!$D:$D,SAÍDAS!$B:$B,Base!$Q306,SAÍDAS!$H:$H,Base!Y$40))</f>
        <v>0</v>
      </c>
      <c r="Z306" s="161">
        <f ca="1">IF(Z$39&gt;=$AD$39,0,SUMIFS(SAÍDAS!$D:$D,SAÍDAS!$B:$B,Base!$Q306,SAÍDAS!$H:$H,Base!Z$40))</f>
        <v>0</v>
      </c>
      <c r="AA306" s="161">
        <f ca="1">IF(AA$39&gt;=$AD$39,0,SUMIFS(SAÍDAS!$D:$D,SAÍDAS!$B:$B,Base!$Q306,SAÍDAS!$H:$H,Base!AA$40))</f>
        <v>0</v>
      </c>
      <c r="AB306" s="161">
        <f ca="1">IF(AB$39&gt;=$AD$39,0,SUMIFS(SAÍDAS!$D:$D,SAÍDAS!$B:$B,Base!$Q306,SAÍDAS!$H:$H,Base!AB$40))</f>
        <v>0</v>
      </c>
      <c r="AC306" s="161">
        <f ca="1">IF(AC$39&gt;=$AD$39,0,SUMIFS(SAÍDAS!$D:$D,SAÍDAS!$B:$B,Base!$Q306,SAÍDAS!$H:$H,Base!AC$40))</f>
        <v>0</v>
      </c>
      <c r="AD306" s="160">
        <f t="shared" ca="1" si="12"/>
        <v>0</v>
      </c>
    </row>
    <row r="307" spans="1:30" x14ac:dyDescent="0.25">
      <c r="A307" s="160">
        <f>CADASTRO!A271</f>
        <v>0</v>
      </c>
      <c r="B307" s="160">
        <f>CADASTRO!B271</f>
        <v>0</v>
      </c>
      <c r="C307" s="161">
        <f>CADASTRO!D271</f>
        <v>0</v>
      </c>
      <c r="D307" s="161">
        <f>C307+SUMIFS(ENTRADAS!$D:$D,ENTRADAS!$B:$B,$B307,ENTRADAS!$I:$I,C$40)-SUMIFS(SAÍDAS!$D:$D,SAÍDAS!$B:$B,$B307,SAÍDAS!$H:$H,C$40)+SUMIFS(AJUSTE!$D:$D,AJUSTE!$B:$B,$B307,AJUSTE!$H:$H,C$40)</f>
        <v>0</v>
      </c>
      <c r="E307" s="161">
        <f>D307+SUMIFS(ENTRADAS!$D:$D,ENTRADAS!$B:$B,$B307,ENTRADAS!$I:$I,D$40)-SUMIFS(SAÍDAS!$D:$D,SAÍDAS!$B:$B,$B307,SAÍDAS!$H:$H,D$40)+SUMIFS(AJUSTE!$D:$D,AJUSTE!$B:$B,$B307,AJUSTE!$H:$H,D$40)</f>
        <v>0</v>
      </c>
      <c r="F307" s="161">
        <f>E307+SUMIFS(ENTRADAS!$D:$D,ENTRADAS!$B:$B,$B307,ENTRADAS!$I:$I,E$40)-SUMIFS(SAÍDAS!$D:$D,SAÍDAS!$B:$B,$B307,SAÍDAS!$H:$H,E$40)+SUMIFS(AJUSTE!$D:$D,AJUSTE!$B:$B,$B307,AJUSTE!$H:$H,E$40)</f>
        <v>0</v>
      </c>
      <c r="G307" s="161">
        <f>F307+SUMIFS(ENTRADAS!$D:$D,ENTRADAS!$B:$B,$B307,ENTRADAS!$I:$I,F$40)-SUMIFS(SAÍDAS!$D:$D,SAÍDAS!$B:$B,$B307,SAÍDAS!$H:$H,F$40)+SUMIFS(AJUSTE!$D:$D,AJUSTE!$B:$B,$B307,AJUSTE!$H:$H,F$40)</f>
        <v>0</v>
      </c>
      <c r="H307" s="161">
        <f>G307+SUMIFS(ENTRADAS!$D:$D,ENTRADAS!$B:$B,$B307,ENTRADAS!$I:$I,G$40)-SUMIFS(SAÍDAS!$D:$D,SAÍDAS!$B:$B,$B307,SAÍDAS!$H:$H,G$40)+SUMIFS(AJUSTE!$D:$D,AJUSTE!$B:$B,$B307,AJUSTE!$H:$H,G$40)</f>
        <v>0</v>
      </c>
      <c r="I307" s="161">
        <f>H307+SUMIFS(ENTRADAS!$D:$D,ENTRADAS!$B:$B,$B307,ENTRADAS!$I:$I,H$40)-SUMIFS(SAÍDAS!$D:$D,SAÍDAS!$B:$B,$B307,SAÍDAS!$H:$H,H$40)+SUMIFS(AJUSTE!$D:$D,AJUSTE!$B:$B,$B307,AJUSTE!$H:$H,H$40)</f>
        <v>0</v>
      </c>
      <c r="J307" s="161">
        <f>I307+SUMIFS(ENTRADAS!$D:$D,ENTRADAS!$B:$B,$B307,ENTRADAS!$I:$I,I$40)-SUMIFS(SAÍDAS!$D:$D,SAÍDAS!$B:$B,$B307,SAÍDAS!$H:$H,I$40)+SUMIFS(AJUSTE!$D:$D,AJUSTE!$B:$B,$B307,AJUSTE!$H:$H,I$40)</f>
        <v>0</v>
      </c>
      <c r="K307" s="161">
        <f>J307+SUMIFS(ENTRADAS!$D:$D,ENTRADAS!$B:$B,$B307,ENTRADAS!$I:$I,J$40)-SUMIFS(SAÍDAS!$D:$D,SAÍDAS!$B:$B,$B307,SAÍDAS!$H:$H,J$40)+SUMIFS(AJUSTE!$D:$D,AJUSTE!$B:$B,$B307,AJUSTE!$H:$H,J$40)</f>
        <v>0</v>
      </c>
      <c r="L307" s="161">
        <f>K307+SUMIFS(ENTRADAS!$D:$D,ENTRADAS!$B:$B,$B307,ENTRADAS!$I:$I,K$40)-SUMIFS(SAÍDAS!$D:$D,SAÍDAS!$B:$B,$B307,SAÍDAS!$H:$H,K$40)+SUMIFS(AJUSTE!$D:$D,AJUSTE!$B:$B,$B307,AJUSTE!$H:$H,K$40)</f>
        <v>0</v>
      </c>
      <c r="M307" s="161">
        <f>L307+SUMIFS(ENTRADAS!$D:$D,ENTRADAS!$B:$B,$B307,ENTRADAS!$I:$I,L$40)-SUMIFS(SAÍDAS!$D:$D,SAÍDAS!$B:$B,$B307,SAÍDAS!$H:$H,L$40)+SUMIFS(AJUSTE!$D:$D,AJUSTE!$B:$B,$B307,AJUSTE!$H:$H,L$40)</f>
        <v>0</v>
      </c>
      <c r="N307" s="161">
        <f>M307+SUMIFS(ENTRADAS!$D:$D,ENTRADAS!$B:$B,$B307,ENTRADAS!$I:$I,M$40)-SUMIFS(SAÍDAS!$D:$D,SAÍDAS!$B:$B,$B307,SAÍDAS!$H:$H,M$40)+SUMIFS(AJUSTE!$D:$D,AJUSTE!$B:$B,$B307,AJUSTE!$H:$H,M$40)</f>
        <v>0</v>
      </c>
      <c r="P307" s="160">
        <f>CADASTRO!A271</f>
        <v>0</v>
      </c>
      <c r="Q307" s="160">
        <f>CADASTRO!B271</f>
        <v>0</v>
      </c>
      <c r="R307" s="161">
        <f ca="1">IF(R$39&gt;=$AD$39,0,SUMIFS(SAÍDAS!$D:$D,SAÍDAS!$B:$B,Base!$Q307,SAÍDAS!$H:$H,Base!R$40))</f>
        <v>0</v>
      </c>
      <c r="S307" s="161">
        <f ca="1">IF(S$39&gt;=$AD$39,0,SUMIFS(SAÍDAS!$D:$D,SAÍDAS!$B:$B,Base!$Q307,SAÍDAS!$H:$H,Base!S$40))</f>
        <v>0</v>
      </c>
      <c r="T307" s="161">
        <f ca="1">IF(T$39&gt;=$AD$39,0,SUMIFS(SAÍDAS!$D:$D,SAÍDAS!$B:$B,Base!$Q307,SAÍDAS!$H:$H,Base!T$40))</f>
        <v>0</v>
      </c>
      <c r="U307" s="161">
        <f ca="1">IF(U$39&gt;=$AD$39,0,SUMIFS(SAÍDAS!$D:$D,SAÍDAS!$B:$B,Base!$Q307,SAÍDAS!$H:$H,Base!U$40))</f>
        <v>0</v>
      </c>
      <c r="V307" s="161">
        <f ca="1">IF(V$39&gt;=$AD$39,0,SUMIFS(SAÍDAS!$D:$D,SAÍDAS!$B:$B,Base!$Q307,SAÍDAS!$H:$H,Base!V$40))</f>
        <v>0</v>
      </c>
      <c r="W307" s="161">
        <f ca="1">IF(W$39&gt;=$AD$39,0,SUMIFS(SAÍDAS!$D:$D,SAÍDAS!$B:$B,Base!$Q307,SAÍDAS!$H:$H,Base!W$40))</f>
        <v>0</v>
      </c>
      <c r="X307" s="161">
        <f ca="1">IF(X$39&gt;=$AD$39,0,SUMIFS(SAÍDAS!$D:$D,SAÍDAS!$B:$B,Base!$Q307,SAÍDAS!$H:$H,Base!X$40))</f>
        <v>0</v>
      </c>
      <c r="Y307" s="161">
        <f ca="1">IF(Y$39&gt;=$AD$39,0,SUMIFS(SAÍDAS!$D:$D,SAÍDAS!$B:$B,Base!$Q307,SAÍDAS!$H:$H,Base!Y$40))</f>
        <v>0</v>
      </c>
      <c r="Z307" s="161">
        <f ca="1">IF(Z$39&gt;=$AD$39,0,SUMIFS(SAÍDAS!$D:$D,SAÍDAS!$B:$B,Base!$Q307,SAÍDAS!$H:$H,Base!Z$40))</f>
        <v>0</v>
      </c>
      <c r="AA307" s="161">
        <f ca="1">IF(AA$39&gt;=$AD$39,0,SUMIFS(SAÍDAS!$D:$D,SAÍDAS!$B:$B,Base!$Q307,SAÍDAS!$H:$H,Base!AA$40))</f>
        <v>0</v>
      </c>
      <c r="AB307" s="161">
        <f ca="1">IF(AB$39&gt;=$AD$39,0,SUMIFS(SAÍDAS!$D:$D,SAÍDAS!$B:$B,Base!$Q307,SAÍDAS!$H:$H,Base!AB$40))</f>
        <v>0</v>
      </c>
      <c r="AC307" s="161">
        <f ca="1">IF(AC$39&gt;=$AD$39,0,SUMIFS(SAÍDAS!$D:$D,SAÍDAS!$B:$B,Base!$Q307,SAÍDAS!$H:$H,Base!AC$40))</f>
        <v>0</v>
      </c>
      <c r="AD307" s="160">
        <f t="shared" ca="1" si="12"/>
        <v>0</v>
      </c>
    </row>
    <row r="308" spans="1:30" x14ac:dyDescent="0.25">
      <c r="A308" s="160">
        <f>CADASTRO!A272</f>
        <v>0</v>
      </c>
      <c r="B308" s="160">
        <f>CADASTRO!B272</f>
        <v>0</v>
      </c>
      <c r="C308" s="161">
        <f>CADASTRO!D272</f>
        <v>0</v>
      </c>
      <c r="D308" s="161">
        <f>C308+SUMIFS(ENTRADAS!$D:$D,ENTRADAS!$B:$B,$B308,ENTRADAS!$I:$I,C$40)-SUMIFS(SAÍDAS!$D:$D,SAÍDAS!$B:$B,$B308,SAÍDAS!$H:$H,C$40)+SUMIFS(AJUSTE!$D:$D,AJUSTE!$B:$B,$B308,AJUSTE!$H:$H,C$40)</f>
        <v>0</v>
      </c>
      <c r="E308" s="161">
        <f>D308+SUMIFS(ENTRADAS!$D:$D,ENTRADAS!$B:$B,$B308,ENTRADAS!$I:$I,D$40)-SUMIFS(SAÍDAS!$D:$D,SAÍDAS!$B:$B,$B308,SAÍDAS!$H:$H,D$40)+SUMIFS(AJUSTE!$D:$D,AJUSTE!$B:$B,$B308,AJUSTE!$H:$H,D$40)</f>
        <v>0</v>
      </c>
      <c r="F308" s="161">
        <f>E308+SUMIFS(ENTRADAS!$D:$D,ENTRADAS!$B:$B,$B308,ENTRADAS!$I:$I,E$40)-SUMIFS(SAÍDAS!$D:$D,SAÍDAS!$B:$B,$B308,SAÍDAS!$H:$H,E$40)+SUMIFS(AJUSTE!$D:$D,AJUSTE!$B:$B,$B308,AJUSTE!$H:$H,E$40)</f>
        <v>0</v>
      </c>
      <c r="G308" s="161">
        <f>F308+SUMIFS(ENTRADAS!$D:$D,ENTRADAS!$B:$B,$B308,ENTRADAS!$I:$I,F$40)-SUMIFS(SAÍDAS!$D:$D,SAÍDAS!$B:$B,$B308,SAÍDAS!$H:$H,F$40)+SUMIFS(AJUSTE!$D:$D,AJUSTE!$B:$B,$B308,AJUSTE!$H:$H,F$40)</f>
        <v>0</v>
      </c>
      <c r="H308" s="161">
        <f>G308+SUMIFS(ENTRADAS!$D:$D,ENTRADAS!$B:$B,$B308,ENTRADAS!$I:$I,G$40)-SUMIFS(SAÍDAS!$D:$D,SAÍDAS!$B:$B,$B308,SAÍDAS!$H:$H,G$40)+SUMIFS(AJUSTE!$D:$D,AJUSTE!$B:$B,$B308,AJUSTE!$H:$H,G$40)</f>
        <v>0</v>
      </c>
      <c r="I308" s="161">
        <f>H308+SUMIFS(ENTRADAS!$D:$D,ENTRADAS!$B:$B,$B308,ENTRADAS!$I:$I,H$40)-SUMIFS(SAÍDAS!$D:$D,SAÍDAS!$B:$B,$B308,SAÍDAS!$H:$H,H$40)+SUMIFS(AJUSTE!$D:$D,AJUSTE!$B:$B,$B308,AJUSTE!$H:$H,H$40)</f>
        <v>0</v>
      </c>
      <c r="J308" s="161">
        <f>I308+SUMIFS(ENTRADAS!$D:$D,ENTRADAS!$B:$B,$B308,ENTRADAS!$I:$I,I$40)-SUMIFS(SAÍDAS!$D:$D,SAÍDAS!$B:$B,$B308,SAÍDAS!$H:$H,I$40)+SUMIFS(AJUSTE!$D:$D,AJUSTE!$B:$B,$B308,AJUSTE!$H:$H,I$40)</f>
        <v>0</v>
      </c>
      <c r="K308" s="161">
        <f>J308+SUMIFS(ENTRADAS!$D:$D,ENTRADAS!$B:$B,$B308,ENTRADAS!$I:$I,J$40)-SUMIFS(SAÍDAS!$D:$D,SAÍDAS!$B:$B,$B308,SAÍDAS!$H:$H,J$40)+SUMIFS(AJUSTE!$D:$D,AJUSTE!$B:$B,$B308,AJUSTE!$H:$H,J$40)</f>
        <v>0</v>
      </c>
      <c r="L308" s="161">
        <f>K308+SUMIFS(ENTRADAS!$D:$D,ENTRADAS!$B:$B,$B308,ENTRADAS!$I:$I,K$40)-SUMIFS(SAÍDAS!$D:$D,SAÍDAS!$B:$B,$B308,SAÍDAS!$H:$H,K$40)+SUMIFS(AJUSTE!$D:$D,AJUSTE!$B:$B,$B308,AJUSTE!$H:$H,K$40)</f>
        <v>0</v>
      </c>
      <c r="M308" s="161">
        <f>L308+SUMIFS(ENTRADAS!$D:$D,ENTRADAS!$B:$B,$B308,ENTRADAS!$I:$I,L$40)-SUMIFS(SAÍDAS!$D:$D,SAÍDAS!$B:$B,$B308,SAÍDAS!$H:$H,L$40)+SUMIFS(AJUSTE!$D:$D,AJUSTE!$B:$B,$B308,AJUSTE!$H:$H,L$40)</f>
        <v>0</v>
      </c>
      <c r="N308" s="161">
        <f>M308+SUMIFS(ENTRADAS!$D:$D,ENTRADAS!$B:$B,$B308,ENTRADAS!$I:$I,M$40)-SUMIFS(SAÍDAS!$D:$D,SAÍDAS!$B:$B,$B308,SAÍDAS!$H:$H,M$40)+SUMIFS(AJUSTE!$D:$D,AJUSTE!$B:$B,$B308,AJUSTE!$H:$H,M$40)</f>
        <v>0</v>
      </c>
      <c r="P308" s="160">
        <f>CADASTRO!A272</f>
        <v>0</v>
      </c>
      <c r="Q308" s="160">
        <f>CADASTRO!B272</f>
        <v>0</v>
      </c>
      <c r="R308" s="161">
        <f ca="1">IF(R$39&gt;=$AD$39,0,SUMIFS(SAÍDAS!$D:$D,SAÍDAS!$B:$B,Base!$Q308,SAÍDAS!$H:$H,Base!R$40))</f>
        <v>0</v>
      </c>
      <c r="S308" s="161">
        <f ca="1">IF(S$39&gt;=$AD$39,0,SUMIFS(SAÍDAS!$D:$D,SAÍDAS!$B:$B,Base!$Q308,SAÍDAS!$H:$H,Base!S$40))</f>
        <v>0</v>
      </c>
      <c r="T308" s="161">
        <f ca="1">IF(T$39&gt;=$AD$39,0,SUMIFS(SAÍDAS!$D:$D,SAÍDAS!$B:$B,Base!$Q308,SAÍDAS!$H:$H,Base!T$40))</f>
        <v>0</v>
      </c>
      <c r="U308" s="161">
        <f ca="1">IF(U$39&gt;=$AD$39,0,SUMIFS(SAÍDAS!$D:$D,SAÍDAS!$B:$B,Base!$Q308,SAÍDAS!$H:$H,Base!U$40))</f>
        <v>0</v>
      </c>
      <c r="V308" s="161">
        <f ca="1">IF(V$39&gt;=$AD$39,0,SUMIFS(SAÍDAS!$D:$D,SAÍDAS!$B:$B,Base!$Q308,SAÍDAS!$H:$H,Base!V$40))</f>
        <v>0</v>
      </c>
      <c r="W308" s="161">
        <f ca="1">IF(W$39&gt;=$AD$39,0,SUMIFS(SAÍDAS!$D:$D,SAÍDAS!$B:$B,Base!$Q308,SAÍDAS!$H:$H,Base!W$40))</f>
        <v>0</v>
      </c>
      <c r="X308" s="161">
        <f ca="1">IF(X$39&gt;=$AD$39,0,SUMIFS(SAÍDAS!$D:$D,SAÍDAS!$B:$B,Base!$Q308,SAÍDAS!$H:$H,Base!X$40))</f>
        <v>0</v>
      </c>
      <c r="Y308" s="161">
        <f ca="1">IF(Y$39&gt;=$AD$39,0,SUMIFS(SAÍDAS!$D:$D,SAÍDAS!$B:$B,Base!$Q308,SAÍDAS!$H:$H,Base!Y$40))</f>
        <v>0</v>
      </c>
      <c r="Z308" s="161">
        <f ca="1">IF(Z$39&gt;=$AD$39,0,SUMIFS(SAÍDAS!$D:$D,SAÍDAS!$B:$B,Base!$Q308,SAÍDAS!$H:$H,Base!Z$40))</f>
        <v>0</v>
      </c>
      <c r="AA308" s="161">
        <f ca="1">IF(AA$39&gt;=$AD$39,0,SUMIFS(SAÍDAS!$D:$D,SAÍDAS!$B:$B,Base!$Q308,SAÍDAS!$H:$H,Base!AA$40))</f>
        <v>0</v>
      </c>
      <c r="AB308" s="161">
        <f ca="1">IF(AB$39&gt;=$AD$39,0,SUMIFS(SAÍDAS!$D:$D,SAÍDAS!$B:$B,Base!$Q308,SAÍDAS!$H:$H,Base!AB$40))</f>
        <v>0</v>
      </c>
      <c r="AC308" s="161">
        <f ca="1">IF(AC$39&gt;=$AD$39,0,SUMIFS(SAÍDAS!$D:$D,SAÍDAS!$B:$B,Base!$Q308,SAÍDAS!$H:$H,Base!AC$40))</f>
        <v>0</v>
      </c>
      <c r="AD308" s="160">
        <f t="shared" ca="1" si="12"/>
        <v>0</v>
      </c>
    </row>
    <row r="309" spans="1:30" x14ac:dyDescent="0.25">
      <c r="A309" s="160">
        <f>CADASTRO!A273</f>
        <v>0</v>
      </c>
      <c r="B309" s="160">
        <f>CADASTRO!B273</f>
        <v>0</v>
      </c>
      <c r="C309" s="161">
        <f>CADASTRO!D273</f>
        <v>0</v>
      </c>
      <c r="D309" s="161">
        <f>C309+SUMIFS(ENTRADAS!$D:$D,ENTRADAS!$B:$B,$B309,ENTRADAS!$I:$I,C$40)-SUMIFS(SAÍDAS!$D:$D,SAÍDAS!$B:$B,$B309,SAÍDAS!$H:$H,C$40)+SUMIFS(AJUSTE!$D:$D,AJUSTE!$B:$B,$B309,AJUSTE!$H:$H,C$40)</f>
        <v>0</v>
      </c>
      <c r="E309" s="161">
        <f>D309+SUMIFS(ENTRADAS!$D:$D,ENTRADAS!$B:$B,$B309,ENTRADAS!$I:$I,D$40)-SUMIFS(SAÍDAS!$D:$D,SAÍDAS!$B:$B,$B309,SAÍDAS!$H:$H,D$40)+SUMIFS(AJUSTE!$D:$D,AJUSTE!$B:$B,$B309,AJUSTE!$H:$H,D$40)</f>
        <v>0</v>
      </c>
      <c r="F309" s="161">
        <f>E309+SUMIFS(ENTRADAS!$D:$D,ENTRADAS!$B:$B,$B309,ENTRADAS!$I:$I,E$40)-SUMIFS(SAÍDAS!$D:$D,SAÍDAS!$B:$B,$B309,SAÍDAS!$H:$H,E$40)+SUMIFS(AJUSTE!$D:$D,AJUSTE!$B:$B,$B309,AJUSTE!$H:$H,E$40)</f>
        <v>0</v>
      </c>
      <c r="G309" s="161">
        <f>F309+SUMIFS(ENTRADAS!$D:$D,ENTRADAS!$B:$B,$B309,ENTRADAS!$I:$I,F$40)-SUMIFS(SAÍDAS!$D:$D,SAÍDAS!$B:$B,$B309,SAÍDAS!$H:$H,F$40)+SUMIFS(AJUSTE!$D:$D,AJUSTE!$B:$B,$B309,AJUSTE!$H:$H,F$40)</f>
        <v>0</v>
      </c>
      <c r="H309" s="161">
        <f>G309+SUMIFS(ENTRADAS!$D:$D,ENTRADAS!$B:$B,$B309,ENTRADAS!$I:$I,G$40)-SUMIFS(SAÍDAS!$D:$D,SAÍDAS!$B:$B,$B309,SAÍDAS!$H:$H,G$40)+SUMIFS(AJUSTE!$D:$D,AJUSTE!$B:$B,$B309,AJUSTE!$H:$H,G$40)</f>
        <v>0</v>
      </c>
      <c r="I309" s="161">
        <f>H309+SUMIFS(ENTRADAS!$D:$D,ENTRADAS!$B:$B,$B309,ENTRADAS!$I:$I,H$40)-SUMIFS(SAÍDAS!$D:$D,SAÍDAS!$B:$B,$B309,SAÍDAS!$H:$H,H$40)+SUMIFS(AJUSTE!$D:$D,AJUSTE!$B:$B,$B309,AJUSTE!$H:$H,H$40)</f>
        <v>0</v>
      </c>
      <c r="J309" s="161">
        <f>I309+SUMIFS(ENTRADAS!$D:$D,ENTRADAS!$B:$B,$B309,ENTRADAS!$I:$I,I$40)-SUMIFS(SAÍDAS!$D:$D,SAÍDAS!$B:$B,$B309,SAÍDAS!$H:$H,I$40)+SUMIFS(AJUSTE!$D:$D,AJUSTE!$B:$B,$B309,AJUSTE!$H:$H,I$40)</f>
        <v>0</v>
      </c>
      <c r="K309" s="161">
        <f>J309+SUMIFS(ENTRADAS!$D:$D,ENTRADAS!$B:$B,$B309,ENTRADAS!$I:$I,J$40)-SUMIFS(SAÍDAS!$D:$D,SAÍDAS!$B:$B,$B309,SAÍDAS!$H:$H,J$40)+SUMIFS(AJUSTE!$D:$D,AJUSTE!$B:$B,$B309,AJUSTE!$H:$H,J$40)</f>
        <v>0</v>
      </c>
      <c r="L309" s="161">
        <f>K309+SUMIFS(ENTRADAS!$D:$D,ENTRADAS!$B:$B,$B309,ENTRADAS!$I:$I,K$40)-SUMIFS(SAÍDAS!$D:$D,SAÍDAS!$B:$B,$B309,SAÍDAS!$H:$H,K$40)+SUMIFS(AJUSTE!$D:$D,AJUSTE!$B:$B,$B309,AJUSTE!$H:$H,K$40)</f>
        <v>0</v>
      </c>
      <c r="M309" s="161">
        <f>L309+SUMIFS(ENTRADAS!$D:$D,ENTRADAS!$B:$B,$B309,ENTRADAS!$I:$I,L$40)-SUMIFS(SAÍDAS!$D:$D,SAÍDAS!$B:$B,$B309,SAÍDAS!$H:$H,L$40)+SUMIFS(AJUSTE!$D:$D,AJUSTE!$B:$B,$B309,AJUSTE!$H:$H,L$40)</f>
        <v>0</v>
      </c>
      <c r="N309" s="161">
        <f>M309+SUMIFS(ENTRADAS!$D:$D,ENTRADAS!$B:$B,$B309,ENTRADAS!$I:$I,M$40)-SUMIFS(SAÍDAS!$D:$D,SAÍDAS!$B:$B,$B309,SAÍDAS!$H:$H,M$40)+SUMIFS(AJUSTE!$D:$D,AJUSTE!$B:$B,$B309,AJUSTE!$H:$H,M$40)</f>
        <v>0</v>
      </c>
      <c r="P309" s="160">
        <f>CADASTRO!A273</f>
        <v>0</v>
      </c>
      <c r="Q309" s="160">
        <f>CADASTRO!B273</f>
        <v>0</v>
      </c>
      <c r="R309" s="161">
        <f ca="1">IF(R$39&gt;=$AD$39,0,SUMIFS(SAÍDAS!$D:$D,SAÍDAS!$B:$B,Base!$Q309,SAÍDAS!$H:$H,Base!R$40))</f>
        <v>0</v>
      </c>
      <c r="S309" s="161">
        <f ca="1">IF(S$39&gt;=$AD$39,0,SUMIFS(SAÍDAS!$D:$D,SAÍDAS!$B:$B,Base!$Q309,SAÍDAS!$H:$H,Base!S$40))</f>
        <v>0</v>
      </c>
      <c r="T309" s="161">
        <f ca="1">IF(T$39&gt;=$AD$39,0,SUMIFS(SAÍDAS!$D:$D,SAÍDAS!$B:$B,Base!$Q309,SAÍDAS!$H:$H,Base!T$40))</f>
        <v>0</v>
      </c>
      <c r="U309" s="161">
        <f ca="1">IF(U$39&gt;=$AD$39,0,SUMIFS(SAÍDAS!$D:$D,SAÍDAS!$B:$B,Base!$Q309,SAÍDAS!$H:$H,Base!U$40))</f>
        <v>0</v>
      </c>
      <c r="V309" s="161">
        <f ca="1">IF(V$39&gt;=$AD$39,0,SUMIFS(SAÍDAS!$D:$D,SAÍDAS!$B:$B,Base!$Q309,SAÍDAS!$H:$H,Base!V$40))</f>
        <v>0</v>
      </c>
      <c r="W309" s="161">
        <f ca="1">IF(W$39&gt;=$AD$39,0,SUMIFS(SAÍDAS!$D:$D,SAÍDAS!$B:$B,Base!$Q309,SAÍDAS!$H:$H,Base!W$40))</f>
        <v>0</v>
      </c>
      <c r="X309" s="161">
        <f ca="1">IF(X$39&gt;=$AD$39,0,SUMIFS(SAÍDAS!$D:$D,SAÍDAS!$B:$B,Base!$Q309,SAÍDAS!$H:$H,Base!X$40))</f>
        <v>0</v>
      </c>
      <c r="Y309" s="161">
        <f ca="1">IF(Y$39&gt;=$AD$39,0,SUMIFS(SAÍDAS!$D:$D,SAÍDAS!$B:$B,Base!$Q309,SAÍDAS!$H:$H,Base!Y$40))</f>
        <v>0</v>
      </c>
      <c r="Z309" s="161">
        <f ca="1">IF(Z$39&gt;=$AD$39,0,SUMIFS(SAÍDAS!$D:$D,SAÍDAS!$B:$B,Base!$Q309,SAÍDAS!$H:$H,Base!Z$40))</f>
        <v>0</v>
      </c>
      <c r="AA309" s="161">
        <f ca="1">IF(AA$39&gt;=$AD$39,0,SUMIFS(SAÍDAS!$D:$D,SAÍDAS!$B:$B,Base!$Q309,SAÍDAS!$H:$H,Base!AA$40))</f>
        <v>0</v>
      </c>
      <c r="AB309" s="161">
        <f ca="1">IF(AB$39&gt;=$AD$39,0,SUMIFS(SAÍDAS!$D:$D,SAÍDAS!$B:$B,Base!$Q309,SAÍDAS!$H:$H,Base!AB$40))</f>
        <v>0</v>
      </c>
      <c r="AC309" s="161">
        <f ca="1">IF(AC$39&gt;=$AD$39,0,SUMIFS(SAÍDAS!$D:$D,SAÍDAS!$B:$B,Base!$Q309,SAÍDAS!$H:$H,Base!AC$40))</f>
        <v>0</v>
      </c>
      <c r="AD309" s="160">
        <f t="shared" ca="1" si="12"/>
        <v>0</v>
      </c>
    </row>
    <row r="310" spans="1:30" x14ac:dyDescent="0.25">
      <c r="A310" s="160">
        <f>CADASTRO!A274</f>
        <v>0</v>
      </c>
      <c r="B310" s="160">
        <f>CADASTRO!B274</f>
        <v>0</v>
      </c>
      <c r="C310" s="161">
        <f>CADASTRO!D274</f>
        <v>0</v>
      </c>
      <c r="D310" s="161">
        <f>C310+SUMIFS(ENTRADAS!$D:$D,ENTRADAS!$B:$B,$B310,ENTRADAS!$I:$I,C$40)-SUMIFS(SAÍDAS!$D:$D,SAÍDAS!$B:$B,$B310,SAÍDAS!$H:$H,C$40)+SUMIFS(AJUSTE!$D:$D,AJUSTE!$B:$B,$B310,AJUSTE!$H:$H,C$40)</f>
        <v>0</v>
      </c>
      <c r="E310" s="161">
        <f>D310+SUMIFS(ENTRADAS!$D:$D,ENTRADAS!$B:$B,$B310,ENTRADAS!$I:$I,D$40)-SUMIFS(SAÍDAS!$D:$D,SAÍDAS!$B:$B,$B310,SAÍDAS!$H:$H,D$40)+SUMIFS(AJUSTE!$D:$D,AJUSTE!$B:$B,$B310,AJUSTE!$H:$H,D$40)</f>
        <v>0</v>
      </c>
      <c r="F310" s="161">
        <f>E310+SUMIFS(ENTRADAS!$D:$D,ENTRADAS!$B:$B,$B310,ENTRADAS!$I:$I,E$40)-SUMIFS(SAÍDAS!$D:$D,SAÍDAS!$B:$B,$B310,SAÍDAS!$H:$H,E$40)+SUMIFS(AJUSTE!$D:$D,AJUSTE!$B:$B,$B310,AJUSTE!$H:$H,E$40)</f>
        <v>0</v>
      </c>
      <c r="G310" s="161">
        <f>F310+SUMIFS(ENTRADAS!$D:$D,ENTRADAS!$B:$B,$B310,ENTRADAS!$I:$I,F$40)-SUMIFS(SAÍDAS!$D:$D,SAÍDAS!$B:$B,$B310,SAÍDAS!$H:$H,F$40)+SUMIFS(AJUSTE!$D:$D,AJUSTE!$B:$B,$B310,AJUSTE!$H:$H,F$40)</f>
        <v>0</v>
      </c>
      <c r="H310" s="161">
        <f>G310+SUMIFS(ENTRADAS!$D:$D,ENTRADAS!$B:$B,$B310,ENTRADAS!$I:$I,G$40)-SUMIFS(SAÍDAS!$D:$D,SAÍDAS!$B:$B,$B310,SAÍDAS!$H:$H,G$40)+SUMIFS(AJUSTE!$D:$D,AJUSTE!$B:$B,$B310,AJUSTE!$H:$H,G$40)</f>
        <v>0</v>
      </c>
      <c r="I310" s="161">
        <f>H310+SUMIFS(ENTRADAS!$D:$D,ENTRADAS!$B:$B,$B310,ENTRADAS!$I:$I,H$40)-SUMIFS(SAÍDAS!$D:$D,SAÍDAS!$B:$B,$B310,SAÍDAS!$H:$H,H$40)+SUMIFS(AJUSTE!$D:$D,AJUSTE!$B:$B,$B310,AJUSTE!$H:$H,H$40)</f>
        <v>0</v>
      </c>
      <c r="J310" s="161">
        <f>I310+SUMIFS(ENTRADAS!$D:$D,ENTRADAS!$B:$B,$B310,ENTRADAS!$I:$I,I$40)-SUMIFS(SAÍDAS!$D:$D,SAÍDAS!$B:$B,$B310,SAÍDAS!$H:$H,I$40)+SUMIFS(AJUSTE!$D:$D,AJUSTE!$B:$B,$B310,AJUSTE!$H:$H,I$40)</f>
        <v>0</v>
      </c>
      <c r="K310" s="161">
        <f>J310+SUMIFS(ENTRADAS!$D:$D,ENTRADAS!$B:$B,$B310,ENTRADAS!$I:$I,J$40)-SUMIFS(SAÍDAS!$D:$D,SAÍDAS!$B:$B,$B310,SAÍDAS!$H:$H,J$40)+SUMIFS(AJUSTE!$D:$D,AJUSTE!$B:$B,$B310,AJUSTE!$H:$H,J$40)</f>
        <v>0</v>
      </c>
      <c r="L310" s="161">
        <f>K310+SUMIFS(ENTRADAS!$D:$D,ENTRADAS!$B:$B,$B310,ENTRADAS!$I:$I,K$40)-SUMIFS(SAÍDAS!$D:$D,SAÍDAS!$B:$B,$B310,SAÍDAS!$H:$H,K$40)+SUMIFS(AJUSTE!$D:$D,AJUSTE!$B:$B,$B310,AJUSTE!$H:$H,K$40)</f>
        <v>0</v>
      </c>
      <c r="M310" s="161">
        <f>L310+SUMIFS(ENTRADAS!$D:$D,ENTRADAS!$B:$B,$B310,ENTRADAS!$I:$I,L$40)-SUMIFS(SAÍDAS!$D:$D,SAÍDAS!$B:$B,$B310,SAÍDAS!$H:$H,L$40)+SUMIFS(AJUSTE!$D:$D,AJUSTE!$B:$B,$B310,AJUSTE!$H:$H,L$40)</f>
        <v>0</v>
      </c>
      <c r="N310" s="161">
        <f>M310+SUMIFS(ENTRADAS!$D:$D,ENTRADAS!$B:$B,$B310,ENTRADAS!$I:$I,M$40)-SUMIFS(SAÍDAS!$D:$D,SAÍDAS!$B:$B,$B310,SAÍDAS!$H:$H,M$40)+SUMIFS(AJUSTE!$D:$D,AJUSTE!$B:$B,$B310,AJUSTE!$H:$H,M$40)</f>
        <v>0</v>
      </c>
      <c r="P310" s="160">
        <f>CADASTRO!A274</f>
        <v>0</v>
      </c>
      <c r="Q310" s="160">
        <f>CADASTRO!B274</f>
        <v>0</v>
      </c>
      <c r="R310" s="161">
        <f ca="1">IF(R$39&gt;=$AD$39,0,SUMIFS(SAÍDAS!$D:$D,SAÍDAS!$B:$B,Base!$Q310,SAÍDAS!$H:$H,Base!R$40))</f>
        <v>0</v>
      </c>
      <c r="S310" s="161">
        <f ca="1">IF(S$39&gt;=$AD$39,0,SUMIFS(SAÍDAS!$D:$D,SAÍDAS!$B:$B,Base!$Q310,SAÍDAS!$H:$H,Base!S$40))</f>
        <v>0</v>
      </c>
      <c r="T310" s="161">
        <f ca="1">IF(T$39&gt;=$AD$39,0,SUMIFS(SAÍDAS!$D:$D,SAÍDAS!$B:$B,Base!$Q310,SAÍDAS!$H:$H,Base!T$40))</f>
        <v>0</v>
      </c>
      <c r="U310" s="161">
        <f ca="1">IF(U$39&gt;=$AD$39,0,SUMIFS(SAÍDAS!$D:$D,SAÍDAS!$B:$B,Base!$Q310,SAÍDAS!$H:$H,Base!U$40))</f>
        <v>0</v>
      </c>
      <c r="V310" s="161">
        <f ca="1">IF(V$39&gt;=$AD$39,0,SUMIFS(SAÍDAS!$D:$D,SAÍDAS!$B:$B,Base!$Q310,SAÍDAS!$H:$H,Base!V$40))</f>
        <v>0</v>
      </c>
      <c r="W310" s="161">
        <f ca="1">IF(W$39&gt;=$AD$39,0,SUMIFS(SAÍDAS!$D:$D,SAÍDAS!$B:$B,Base!$Q310,SAÍDAS!$H:$H,Base!W$40))</f>
        <v>0</v>
      </c>
      <c r="X310" s="161">
        <f ca="1">IF(X$39&gt;=$AD$39,0,SUMIFS(SAÍDAS!$D:$D,SAÍDAS!$B:$B,Base!$Q310,SAÍDAS!$H:$H,Base!X$40))</f>
        <v>0</v>
      </c>
      <c r="Y310" s="161">
        <f ca="1">IF(Y$39&gt;=$AD$39,0,SUMIFS(SAÍDAS!$D:$D,SAÍDAS!$B:$B,Base!$Q310,SAÍDAS!$H:$H,Base!Y$40))</f>
        <v>0</v>
      </c>
      <c r="Z310" s="161">
        <f ca="1">IF(Z$39&gt;=$AD$39,0,SUMIFS(SAÍDAS!$D:$D,SAÍDAS!$B:$B,Base!$Q310,SAÍDAS!$H:$H,Base!Z$40))</f>
        <v>0</v>
      </c>
      <c r="AA310" s="161">
        <f ca="1">IF(AA$39&gt;=$AD$39,0,SUMIFS(SAÍDAS!$D:$D,SAÍDAS!$B:$B,Base!$Q310,SAÍDAS!$H:$H,Base!AA$40))</f>
        <v>0</v>
      </c>
      <c r="AB310" s="161">
        <f ca="1">IF(AB$39&gt;=$AD$39,0,SUMIFS(SAÍDAS!$D:$D,SAÍDAS!$B:$B,Base!$Q310,SAÍDAS!$H:$H,Base!AB$40))</f>
        <v>0</v>
      </c>
      <c r="AC310" s="161">
        <f ca="1">IF(AC$39&gt;=$AD$39,0,SUMIFS(SAÍDAS!$D:$D,SAÍDAS!$B:$B,Base!$Q310,SAÍDAS!$H:$H,Base!AC$40))</f>
        <v>0</v>
      </c>
      <c r="AD310" s="160">
        <f t="shared" ca="1" si="12"/>
        <v>0</v>
      </c>
    </row>
    <row r="311" spans="1:30" x14ac:dyDescent="0.25">
      <c r="A311" s="160">
        <f>CADASTRO!A275</f>
        <v>0</v>
      </c>
      <c r="B311" s="160">
        <f>CADASTRO!B275</f>
        <v>0</v>
      </c>
      <c r="C311" s="161">
        <f>CADASTRO!D275</f>
        <v>0</v>
      </c>
      <c r="D311" s="161">
        <f>C311+SUMIFS(ENTRADAS!$D:$D,ENTRADAS!$B:$B,$B311,ENTRADAS!$I:$I,C$40)-SUMIFS(SAÍDAS!$D:$D,SAÍDAS!$B:$B,$B311,SAÍDAS!$H:$H,C$40)+SUMIFS(AJUSTE!$D:$D,AJUSTE!$B:$B,$B311,AJUSTE!$H:$H,C$40)</f>
        <v>0</v>
      </c>
      <c r="E311" s="161">
        <f>D311+SUMIFS(ENTRADAS!$D:$D,ENTRADAS!$B:$B,$B311,ENTRADAS!$I:$I,D$40)-SUMIFS(SAÍDAS!$D:$D,SAÍDAS!$B:$B,$B311,SAÍDAS!$H:$H,D$40)+SUMIFS(AJUSTE!$D:$D,AJUSTE!$B:$B,$B311,AJUSTE!$H:$H,D$40)</f>
        <v>0</v>
      </c>
      <c r="F311" s="161">
        <f>E311+SUMIFS(ENTRADAS!$D:$D,ENTRADAS!$B:$B,$B311,ENTRADAS!$I:$I,E$40)-SUMIFS(SAÍDAS!$D:$D,SAÍDAS!$B:$B,$B311,SAÍDAS!$H:$H,E$40)+SUMIFS(AJUSTE!$D:$D,AJUSTE!$B:$B,$B311,AJUSTE!$H:$H,E$40)</f>
        <v>0</v>
      </c>
      <c r="G311" s="161">
        <f>F311+SUMIFS(ENTRADAS!$D:$D,ENTRADAS!$B:$B,$B311,ENTRADAS!$I:$I,F$40)-SUMIFS(SAÍDAS!$D:$D,SAÍDAS!$B:$B,$B311,SAÍDAS!$H:$H,F$40)+SUMIFS(AJUSTE!$D:$D,AJUSTE!$B:$B,$B311,AJUSTE!$H:$H,F$40)</f>
        <v>0</v>
      </c>
      <c r="H311" s="161">
        <f>G311+SUMIFS(ENTRADAS!$D:$D,ENTRADAS!$B:$B,$B311,ENTRADAS!$I:$I,G$40)-SUMIFS(SAÍDAS!$D:$D,SAÍDAS!$B:$B,$B311,SAÍDAS!$H:$H,G$40)+SUMIFS(AJUSTE!$D:$D,AJUSTE!$B:$B,$B311,AJUSTE!$H:$H,G$40)</f>
        <v>0</v>
      </c>
      <c r="I311" s="161">
        <f>H311+SUMIFS(ENTRADAS!$D:$D,ENTRADAS!$B:$B,$B311,ENTRADAS!$I:$I,H$40)-SUMIFS(SAÍDAS!$D:$D,SAÍDAS!$B:$B,$B311,SAÍDAS!$H:$H,H$40)+SUMIFS(AJUSTE!$D:$D,AJUSTE!$B:$B,$B311,AJUSTE!$H:$H,H$40)</f>
        <v>0</v>
      </c>
      <c r="J311" s="161">
        <f>I311+SUMIFS(ENTRADAS!$D:$D,ENTRADAS!$B:$B,$B311,ENTRADAS!$I:$I,I$40)-SUMIFS(SAÍDAS!$D:$D,SAÍDAS!$B:$B,$B311,SAÍDAS!$H:$H,I$40)+SUMIFS(AJUSTE!$D:$D,AJUSTE!$B:$B,$B311,AJUSTE!$H:$H,I$40)</f>
        <v>0</v>
      </c>
      <c r="K311" s="161">
        <f>J311+SUMIFS(ENTRADAS!$D:$D,ENTRADAS!$B:$B,$B311,ENTRADAS!$I:$I,J$40)-SUMIFS(SAÍDAS!$D:$D,SAÍDAS!$B:$B,$B311,SAÍDAS!$H:$H,J$40)+SUMIFS(AJUSTE!$D:$D,AJUSTE!$B:$B,$B311,AJUSTE!$H:$H,J$40)</f>
        <v>0</v>
      </c>
      <c r="L311" s="161">
        <f>K311+SUMIFS(ENTRADAS!$D:$D,ENTRADAS!$B:$B,$B311,ENTRADAS!$I:$I,K$40)-SUMIFS(SAÍDAS!$D:$D,SAÍDAS!$B:$B,$B311,SAÍDAS!$H:$H,K$40)+SUMIFS(AJUSTE!$D:$D,AJUSTE!$B:$B,$B311,AJUSTE!$H:$H,K$40)</f>
        <v>0</v>
      </c>
      <c r="M311" s="161">
        <f>L311+SUMIFS(ENTRADAS!$D:$D,ENTRADAS!$B:$B,$B311,ENTRADAS!$I:$I,L$40)-SUMIFS(SAÍDAS!$D:$D,SAÍDAS!$B:$B,$B311,SAÍDAS!$H:$H,L$40)+SUMIFS(AJUSTE!$D:$D,AJUSTE!$B:$B,$B311,AJUSTE!$H:$H,L$40)</f>
        <v>0</v>
      </c>
      <c r="N311" s="161">
        <f>M311+SUMIFS(ENTRADAS!$D:$D,ENTRADAS!$B:$B,$B311,ENTRADAS!$I:$I,M$40)-SUMIFS(SAÍDAS!$D:$D,SAÍDAS!$B:$B,$B311,SAÍDAS!$H:$H,M$40)+SUMIFS(AJUSTE!$D:$D,AJUSTE!$B:$B,$B311,AJUSTE!$H:$H,M$40)</f>
        <v>0</v>
      </c>
      <c r="P311" s="160">
        <f>CADASTRO!A275</f>
        <v>0</v>
      </c>
      <c r="Q311" s="160">
        <f>CADASTRO!B275</f>
        <v>0</v>
      </c>
      <c r="R311" s="161">
        <f ca="1">IF(R$39&gt;=$AD$39,0,SUMIFS(SAÍDAS!$D:$D,SAÍDAS!$B:$B,Base!$Q311,SAÍDAS!$H:$H,Base!R$40))</f>
        <v>0</v>
      </c>
      <c r="S311" s="161">
        <f ca="1">IF(S$39&gt;=$AD$39,0,SUMIFS(SAÍDAS!$D:$D,SAÍDAS!$B:$B,Base!$Q311,SAÍDAS!$H:$H,Base!S$40))</f>
        <v>0</v>
      </c>
      <c r="T311" s="161">
        <f ca="1">IF(T$39&gt;=$AD$39,0,SUMIFS(SAÍDAS!$D:$D,SAÍDAS!$B:$B,Base!$Q311,SAÍDAS!$H:$H,Base!T$40))</f>
        <v>0</v>
      </c>
      <c r="U311" s="161">
        <f ca="1">IF(U$39&gt;=$AD$39,0,SUMIFS(SAÍDAS!$D:$D,SAÍDAS!$B:$B,Base!$Q311,SAÍDAS!$H:$H,Base!U$40))</f>
        <v>0</v>
      </c>
      <c r="V311" s="161">
        <f ca="1">IF(V$39&gt;=$AD$39,0,SUMIFS(SAÍDAS!$D:$D,SAÍDAS!$B:$B,Base!$Q311,SAÍDAS!$H:$H,Base!V$40))</f>
        <v>0</v>
      </c>
      <c r="W311" s="161">
        <f ca="1">IF(W$39&gt;=$AD$39,0,SUMIFS(SAÍDAS!$D:$D,SAÍDAS!$B:$B,Base!$Q311,SAÍDAS!$H:$H,Base!W$40))</f>
        <v>0</v>
      </c>
      <c r="X311" s="161">
        <f ca="1">IF(X$39&gt;=$AD$39,0,SUMIFS(SAÍDAS!$D:$D,SAÍDAS!$B:$B,Base!$Q311,SAÍDAS!$H:$H,Base!X$40))</f>
        <v>0</v>
      </c>
      <c r="Y311" s="161">
        <f ca="1">IF(Y$39&gt;=$AD$39,0,SUMIFS(SAÍDAS!$D:$D,SAÍDAS!$B:$B,Base!$Q311,SAÍDAS!$H:$H,Base!Y$40))</f>
        <v>0</v>
      </c>
      <c r="Z311" s="161">
        <f ca="1">IF(Z$39&gt;=$AD$39,0,SUMIFS(SAÍDAS!$D:$D,SAÍDAS!$B:$B,Base!$Q311,SAÍDAS!$H:$H,Base!Z$40))</f>
        <v>0</v>
      </c>
      <c r="AA311" s="161">
        <f ca="1">IF(AA$39&gt;=$AD$39,0,SUMIFS(SAÍDAS!$D:$D,SAÍDAS!$B:$B,Base!$Q311,SAÍDAS!$H:$H,Base!AA$40))</f>
        <v>0</v>
      </c>
      <c r="AB311" s="161">
        <f ca="1">IF(AB$39&gt;=$AD$39,0,SUMIFS(SAÍDAS!$D:$D,SAÍDAS!$B:$B,Base!$Q311,SAÍDAS!$H:$H,Base!AB$40))</f>
        <v>0</v>
      </c>
      <c r="AC311" s="161">
        <f ca="1">IF(AC$39&gt;=$AD$39,0,SUMIFS(SAÍDAS!$D:$D,SAÍDAS!$B:$B,Base!$Q311,SAÍDAS!$H:$H,Base!AC$40))</f>
        <v>0</v>
      </c>
      <c r="AD311" s="160">
        <f t="shared" ca="1" si="12"/>
        <v>0</v>
      </c>
    </row>
    <row r="312" spans="1:30" x14ac:dyDescent="0.25">
      <c r="A312" s="160">
        <f>CADASTRO!A276</f>
        <v>0</v>
      </c>
      <c r="B312" s="160">
        <f>CADASTRO!B276</f>
        <v>0</v>
      </c>
      <c r="C312" s="161">
        <f>CADASTRO!D276</f>
        <v>0</v>
      </c>
      <c r="D312" s="161">
        <f>C312+SUMIFS(ENTRADAS!$D:$D,ENTRADAS!$B:$B,$B312,ENTRADAS!$I:$I,C$40)-SUMIFS(SAÍDAS!$D:$D,SAÍDAS!$B:$B,$B312,SAÍDAS!$H:$H,C$40)+SUMIFS(AJUSTE!$D:$D,AJUSTE!$B:$B,$B312,AJUSTE!$H:$H,C$40)</f>
        <v>0</v>
      </c>
      <c r="E312" s="161">
        <f>D312+SUMIFS(ENTRADAS!$D:$D,ENTRADAS!$B:$B,$B312,ENTRADAS!$I:$I,D$40)-SUMIFS(SAÍDAS!$D:$D,SAÍDAS!$B:$B,$B312,SAÍDAS!$H:$H,D$40)+SUMIFS(AJUSTE!$D:$D,AJUSTE!$B:$B,$B312,AJUSTE!$H:$H,D$40)</f>
        <v>0</v>
      </c>
      <c r="F312" s="161">
        <f>E312+SUMIFS(ENTRADAS!$D:$D,ENTRADAS!$B:$B,$B312,ENTRADAS!$I:$I,E$40)-SUMIFS(SAÍDAS!$D:$D,SAÍDAS!$B:$B,$B312,SAÍDAS!$H:$H,E$40)+SUMIFS(AJUSTE!$D:$D,AJUSTE!$B:$B,$B312,AJUSTE!$H:$H,E$40)</f>
        <v>0</v>
      </c>
      <c r="G312" s="161">
        <f>F312+SUMIFS(ENTRADAS!$D:$D,ENTRADAS!$B:$B,$B312,ENTRADAS!$I:$I,F$40)-SUMIFS(SAÍDAS!$D:$D,SAÍDAS!$B:$B,$B312,SAÍDAS!$H:$H,F$40)+SUMIFS(AJUSTE!$D:$D,AJUSTE!$B:$B,$B312,AJUSTE!$H:$H,F$40)</f>
        <v>0</v>
      </c>
      <c r="H312" s="161">
        <f>G312+SUMIFS(ENTRADAS!$D:$D,ENTRADAS!$B:$B,$B312,ENTRADAS!$I:$I,G$40)-SUMIFS(SAÍDAS!$D:$D,SAÍDAS!$B:$B,$B312,SAÍDAS!$H:$H,G$40)+SUMIFS(AJUSTE!$D:$D,AJUSTE!$B:$B,$B312,AJUSTE!$H:$H,G$40)</f>
        <v>0</v>
      </c>
      <c r="I312" s="161">
        <f>H312+SUMIFS(ENTRADAS!$D:$D,ENTRADAS!$B:$B,$B312,ENTRADAS!$I:$I,H$40)-SUMIFS(SAÍDAS!$D:$D,SAÍDAS!$B:$B,$B312,SAÍDAS!$H:$H,H$40)+SUMIFS(AJUSTE!$D:$D,AJUSTE!$B:$B,$B312,AJUSTE!$H:$H,H$40)</f>
        <v>0</v>
      </c>
      <c r="J312" s="161">
        <f>I312+SUMIFS(ENTRADAS!$D:$D,ENTRADAS!$B:$B,$B312,ENTRADAS!$I:$I,I$40)-SUMIFS(SAÍDAS!$D:$D,SAÍDAS!$B:$B,$B312,SAÍDAS!$H:$H,I$40)+SUMIFS(AJUSTE!$D:$D,AJUSTE!$B:$B,$B312,AJUSTE!$H:$H,I$40)</f>
        <v>0</v>
      </c>
      <c r="K312" s="161">
        <f>J312+SUMIFS(ENTRADAS!$D:$D,ENTRADAS!$B:$B,$B312,ENTRADAS!$I:$I,J$40)-SUMIFS(SAÍDAS!$D:$D,SAÍDAS!$B:$B,$B312,SAÍDAS!$H:$H,J$40)+SUMIFS(AJUSTE!$D:$D,AJUSTE!$B:$B,$B312,AJUSTE!$H:$H,J$40)</f>
        <v>0</v>
      </c>
      <c r="L312" s="161">
        <f>K312+SUMIFS(ENTRADAS!$D:$D,ENTRADAS!$B:$B,$B312,ENTRADAS!$I:$I,K$40)-SUMIFS(SAÍDAS!$D:$D,SAÍDAS!$B:$B,$B312,SAÍDAS!$H:$H,K$40)+SUMIFS(AJUSTE!$D:$D,AJUSTE!$B:$B,$B312,AJUSTE!$H:$H,K$40)</f>
        <v>0</v>
      </c>
      <c r="M312" s="161">
        <f>L312+SUMIFS(ENTRADAS!$D:$D,ENTRADAS!$B:$B,$B312,ENTRADAS!$I:$I,L$40)-SUMIFS(SAÍDAS!$D:$D,SAÍDAS!$B:$B,$B312,SAÍDAS!$H:$H,L$40)+SUMIFS(AJUSTE!$D:$D,AJUSTE!$B:$B,$B312,AJUSTE!$H:$H,L$40)</f>
        <v>0</v>
      </c>
      <c r="N312" s="161">
        <f>M312+SUMIFS(ENTRADAS!$D:$D,ENTRADAS!$B:$B,$B312,ENTRADAS!$I:$I,M$40)-SUMIFS(SAÍDAS!$D:$D,SAÍDAS!$B:$B,$B312,SAÍDAS!$H:$H,M$40)+SUMIFS(AJUSTE!$D:$D,AJUSTE!$B:$B,$B312,AJUSTE!$H:$H,M$40)</f>
        <v>0</v>
      </c>
      <c r="P312" s="160">
        <f>CADASTRO!A276</f>
        <v>0</v>
      </c>
      <c r="Q312" s="160">
        <f>CADASTRO!B276</f>
        <v>0</v>
      </c>
      <c r="R312" s="161">
        <f ca="1">IF(R$39&gt;=$AD$39,0,SUMIFS(SAÍDAS!$D:$D,SAÍDAS!$B:$B,Base!$Q312,SAÍDAS!$H:$H,Base!R$40))</f>
        <v>0</v>
      </c>
      <c r="S312" s="161">
        <f ca="1">IF(S$39&gt;=$AD$39,0,SUMIFS(SAÍDAS!$D:$D,SAÍDAS!$B:$B,Base!$Q312,SAÍDAS!$H:$H,Base!S$40))</f>
        <v>0</v>
      </c>
      <c r="T312" s="161">
        <f ca="1">IF(T$39&gt;=$AD$39,0,SUMIFS(SAÍDAS!$D:$D,SAÍDAS!$B:$B,Base!$Q312,SAÍDAS!$H:$H,Base!T$40))</f>
        <v>0</v>
      </c>
      <c r="U312" s="161">
        <f ca="1">IF(U$39&gt;=$AD$39,0,SUMIFS(SAÍDAS!$D:$D,SAÍDAS!$B:$B,Base!$Q312,SAÍDAS!$H:$H,Base!U$40))</f>
        <v>0</v>
      </c>
      <c r="V312" s="161">
        <f ca="1">IF(V$39&gt;=$AD$39,0,SUMIFS(SAÍDAS!$D:$D,SAÍDAS!$B:$B,Base!$Q312,SAÍDAS!$H:$H,Base!V$40))</f>
        <v>0</v>
      </c>
      <c r="W312" s="161">
        <f ca="1">IF(W$39&gt;=$AD$39,0,SUMIFS(SAÍDAS!$D:$D,SAÍDAS!$B:$B,Base!$Q312,SAÍDAS!$H:$H,Base!W$40))</f>
        <v>0</v>
      </c>
      <c r="X312" s="161">
        <f ca="1">IF(X$39&gt;=$AD$39,0,SUMIFS(SAÍDAS!$D:$D,SAÍDAS!$B:$B,Base!$Q312,SAÍDAS!$H:$H,Base!X$40))</f>
        <v>0</v>
      </c>
      <c r="Y312" s="161">
        <f ca="1">IF(Y$39&gt;=$AD$39,0,SUMIFS(SAÍDAS!$D:$D,SAÍDAS!$B:$B,Base!$Q312,SAÍDAS!$H:$H,Base!Y$40))</f>
        <v>0</v>
      </c>
      <c r="Z312" s="161">
        <f ca="1">IF(Z$39&gt;=$AD$39,0,SUMIFS(SAÍDAS!$D:$D,SAÍDAS!$B:$B,Base!$Q312,SAÍDAS!$H:$H,Base!Z$40))</f>
        <v>0</v>
      </c>
      <c r="AA312" s="161">
        <f ca="1">IF(AA$39&gt;=$AD$39,0,SUMIFS(SAÍDAS!$D:$D,SAÍDAS!$B:$B,Base!$Q312,SAÍDAS!$H:$H,Base!AA$40))</f>
        <v>0</v>
      </c>
      <c r="AB312" s="161">
        <f ca="1">IF(AB$39&gt;=$AD$39,0,SUMIFS(SAÍDAS!$D:$D,SAÍDAS!$B:$B,Base!$Q312,SAÍDAS!$H:$H,Base!AB$40))</f>
        <v>0</v>
      </c>
      <c r="AC312" s="161">
        <f ca="1">IF(AC$39&gt;=$AD$39,0,SUMIFS(SAÍDAS!$D:$D,SAÍDAS!$B:$B,Base!$Q312,SAÍDAS!$H:$H,Base!AC$40))</f>
        <v>0</v>
      </c>
      <c r="AD312" s="160">
        <f t="shared" ca="1" si="12"/>
        <v>0</v>
      </c>
    </row>
    <row r="313" spans="1:30" x14ac:dyDescent="0.25">
      <c r="A313" s="160">
        <f>CADASTRO!A277</f>
        <v>0</v>
      </c>
      <c r="B313" s="160">
        <f>CADASTRO!B277</f>
        <v>0</v>
      </c>
      <c r="C313" s="161">
        <f>CADASTRO!D277</f>
        <v>0</v>
      </c>
      <c r="D313" s="161">
        <f>C313+SUMIFS(ENTRADAS!$D:$D,ENTRADAS!$B:$B,$B313,ENTRADAS!$I:$I,C$40)-SUMIFS(SAÍDAS!$D:$D,SAÍDAS!$B:$B,$B313,SAÍDAS!$H:$H,C$40)+SUMIFS(AJUSTE!$D:$D,AJUSTE!$B:$B,$B313,AJUSTE!$H:$H,C$40)</f>
        <v>0</v>
      </c>
      <c r="E313" s="161">
        <f>D313+SUMIFS(ENTRADAS!$D:$D,ENTRADAS!$B:$B,$B313,ENTRADAS!$I:$I,D$40)-SUMIFS(SAÍDAS!$D:$D,SAÍDAS!$B:$B,$B313,SAÍDAS!$H:$H,D$40)+SUMIFS(AJUSTE!$D:$D,AJUSTE!$B:$B,$B313,AJUSTE!$H:$H,D$40)</f>
        <v>0</v>
      </c>
      <c r="F313" s="161">
        <f>E313+SUMIFS(ENTRADAS!$D:$D,ENTRADAS!$B:$B,$B313,ENTRADAS!$I:$I,E$40)-SUMIFS(SAÍDAS!$D:$D,SAÍDAS!$B:$B,$B313,SAÍDAS!$H:$H,E$40)+SUMIFS(AJUSTE!$D:$D,AJUSTE!$B:$B,$B313,AJUSTE!$H:$H,E$40)</f>
        <v>0</v>
      </c>
      <c r="G313" s="161">
        <f>F313+SUMIFS(ENTRADAS!$D:$D,ENTRADAS!$B:$B,$B313,ENTRADAS!$I:$I,F$40)-SUMIFS(SAÍDAS!$D:$D,SAÍDAS!$B:$B,$B313,SAÍDAS!$H:$H,F$40)+SUMIFS(AJUSTE!$D:$D,AJUSTE!$B:$B,$B313,AJUSTE!$H:$H,F$40)</f>
        <v>0</v>
      </c>
      <c r="H313" s="161">
        <f>G313+SUMIFS(ENTRADAS!$D:$D,ENTRADAS!$B:$B,$B313,ENTRADAS!$I:$I,G$40)-SUMIFS(SAÍDAS!$D:$D,SAÍDAS!$B:$B,$B313,SAÍDAS!$H:$H,G$40)+SUMIFS(AJUSTE!$D:$D,AJUSTE!$B:$B,$B313,AJUSTE!$H:$H,G$40)</f>
        <v>0</v>
      </c>
      <c r="I313" s="161">
        <f>H313+SUMIFS(ENTRADAS!$D:$D,ENTRADAS!$B:$B,$B313,ENTRADAS!$I:$I,H$40)-SUMIFS(SAÍDAS!$D:$D,SAÍDAS!$B:$B,$B313,SAÍDAS!$H:$H,H$40)+SUMIFS(AJUSTE!$D:$D,AJUSTE!$B:$B,$B313,AJUSTE!$H:$H,H$40)</f>
        <v>0</v>
      </c>
      <c r="J313" s="161">
        <f>I313+SUMIFS(ENTRADAS!$D:$D,ENTRADAS!$B:$B,$B313,ENTRADAS!$I:$I,I$40)-SUMIFS(SAÍDAS!$D:$D,SAÍDAS!$B:$B,$B313,SAÍDAS!$H:$H,I$40)+SUMIFS(AJUSTE!$D:$D,AJUSTE!$B:$B,$B313,AJUSTE!$H:$H,I$40)</f>
        <v>0</v>
      </c>
      <c r="K313" s="161">
        <f>J313+SUMIFS(ENTRADAS!$D:$D,ENTRADAS!$B:$B,$B313,ENTRADAS!$I:$I,J$40)-SUMIFS(SAÍDAS!$D:$D,SAÍDAS!$B:$B,$B313,SAÍDAS!$H:$H,J$40)+SUMIFS(AJUSTE!$D:$D,AJUSTE!$B:$B,$B313,AJUSTE!$H:$H,J$40)</f>
        <v>0</v>
      </c>
      <c r="L313" s="161">
        <f>K313+SUMIFS(ENTRADAS!$D:$D,ENTRADAS!$B:$B,$B313,ENTRADAS!$I:$I,K$40)-SUMIFS(SAÍDAS!$D:$D,SAÍDAS!$B:$B,$B313,SAÍDAS!$H:$H,K$40)+SUMIFS(AJUSTE!$D:$D,AJUSTE!$B:$B,$B313,AJUSTE!$H:$H,K$40)</f>
        <v>0</v>
      </c>
      <c r="M313" s="161">
        <f>L313+SUMIFS(ENTRADAS!$D:$D,ENTRADAS!$B:$B,$B313,ENTRADAS!$I:$I,L$40)-SUMIFS(SAÍDAS!$D:$D,SAÍDAS!$B:$B,$B313,SAÍDAS!$H:$H,L$40)+SUMIFS(AJUSTE!$D:$D,AJUSTE!$B:$B,$B313,AJUSTE!$H:$H,L$40)</f>
        <v>0</v>
      </c>
      <c r="N313" s="161">
        <f>M313+SUMIFS(ENTRADAS!$D:$D,ENTRADAS!$B:$B,$B313,ENTRADAS!$I:$I,M$40)-SUMIFS(SAÍDAS!$D:$D,SAÍDAS!$B:$B,$B313,SAÍDAS!$H:$H,M$40)+SUMIFS(AJUSTE!$D:$D,AJUSTE!$B:$B,$B313,AJUSTE!$H:$H,M$40)</f>
        <v>0</v>
      </c>
      <c r="P313" s="160">
        <f>CADASTRO!A277</f>
        <v>0</v>
      </c>
      <c r="Q313" s="160">
        <f>CADASTRO!B277</f>
        <v>0</v>
      </c>
      <c r="R313" s="161">
        <f ca="1">IF(R$39&gt;=$AD$39,0,SUMIFS(SAÍDAS!$D:$D,SAÍDAS!$B:$B,Base!$Q313,SAÍDAS!$H:$H,Base!R$40))</f>
        <v>0</v>
      </c>
      <c r="S313" s="161">
        <f ca="1">IF(S$39&gt;=$AD$39,0,SUMIFS(SAÍDAS!$D:$D,SAÍDAS!$B:$B,Base!$Q313,SAÍDAS!$H:$H,Base!S$40))</f>
        <v>0</v>
      </c>
      <c r="T313" s="161">
        <f ca="1">IF(T$39&gt;=$AD$39,0,SUMIFS(SAÍDAS!$D:$D,SAÍDAS!$B:$B,Base!$Q313,SAÍDAS!$H:$H,Base!T$40))</f>
        <v>0</v>
      </c>
      <c r="U313" s="161">
        <f ca="1">IF(U$39&gt;=$AD$39,0,SUMIFS(SAÍDAS!$D:$D,SAÍDAS!$B:$B,Base!$Q313,SAÍDAS!$H:$H,Base!U$40))</f>
        <v>0</v>
      </c>
      <c r="V313" s="161">
        <f ca="1">IF(V$39&gt;=$AD$39,0,SUMIFS(SAÍDAS!$D:$D,SAÍDAS!$B:$B,Base!$Q313,SAÍDAS!$H:$H,Base!V$40))</f>
        <v>0</v>
      </c>
      <c r="W313" s="161">
        <f ca="1">IF(W$39&gt;=$AD$39,0,SUMIFS(SAÍDAS!$D:$D,SAÍDAS!$B:$B,Base!$Q313,SAÍDAS!$H:$H,Base!W$40))</f>
        <v>0</v>
      </c>
      <c r="X313" s="161">
        <f ca="1">IF(X$39&gt;=$AD$39,0,SUMIFS(SAÍDAS!$D:$D,SAÍDAS!$B:$B,Base!$Q313,SAÍDAS!$H:$H,Base!X$40))</f>
        <v>0</v>
      </c>
      <c r="Y313" s="161">
        <f ca="1">IF(Y$39&gt;=$AD$39,0,SUMIFS(SAÍDAS!$D:$D,SAÍDAS!$B:$B,Base!$Q313,SAÍDAS!$H:$H,Base!Y$40))</f>
        <v>0</v>
      </c>
      <c r="Z313" s="161">
        <f ca="1">IF(Z$39&gt;=$AD$39,0,SUMIFS(SAÍDAS!$D:$D,SAÍDAS!$B:$B,Base!$Q313,SAÍDAS!$H:$H,Base!Z$40))</f>
        <v>0</v>
      </c>
      <c r="AA313" s="161">
        <f ca="1">IF(AA$39&gt;=$AD$39,0,SUMIFS(SAÍDAS!$D:$D,SAÍDAS!$B:$B,Base!$Q313,SAÍDAS!$H:$H,Base!AA$40))</f>
        <v>0</v>
      </c>
      <c r="AB313" s="161">
        <f ca="1">IF(AB$39&gt;=$AD$39,0,SUMIFS(SAÍDAS!$D:$D,SAÍDAS!$B:$B,Base!$Q313,SAÍDAS!$H:$H,Base!AB$40))</f>
        <v>0</v>
      </c>
      <c r="AC313" s="161">
        <f ca="1">IF(AC$39&gt;=$AD$39,0,SUMIFS(SAÍDAS!$D:$D,SAÍDAS!$B:$B,Base!$Q313,SAÍDAS!$H:$H,Base!AC$40))</f>
        <v>0</v>
      </c>
      <c r="AD313" s="160">
        <f t="shared" ca="1" si="12"/>
        <v>0</v>
      </c>
    </row>
    <row r="314" spans="1:30" x14ac:dyDescent="0.25">
      <c r="A314" s="160">
        <f>CADASTRO!A278</f>
        <v>0</v>
      </c>
      <c r="B314" s="160">
        <f>CADASTRO!B278</f>
        <v>0</v>
      </c>
      <c r="C314" s="161">
        <f>CADASTRO!D278</f>
        <v>0</v>
      </c>
      <c r="D314" s="161">
        <f>C314+SUMIFS(ENTRADAS!$D:$D,ENTRADAS!$B:$B,$B314,ENTRADAS!$I:$I,C$40)-SUMIFS(SAÍDAS!$D:$D,SAÍDAS!$B:$B,$B314,SAÍDAS!$H:$H,C$40)+SUMIFS(AJUSTE!$D:$D,AJUSTE!$B:$B,$B314,AJUSTE!$H:$H,C$40)</f>
        <v>0</v>
      </c>
      <c r="E314" s="161">
        <f>D314+SUMIFS(ENTRADAS!$D:$D,ENTRADAS!$B:$B,$B314,ENTRADAS!$I:$I,D$40)-SUMIFS(SAÍDAS!$D:$D,SAÍDAS!$B:$B,$B314,SAÍDAS!$H:$H,D$40)+SUMIFS(AJUSTE!$D:$D,AJUSTE!$B:$B,$B314,AJUSTE!$H:$H,D$40)</f>
        <v>0</v>
      </c>
      <c r="F314" s="161">
        <f>E314+SUMIFS(ENTRADAS!$D:$D,ENTRADAS!$B:$B,$B314,ENTRADAS!$I:$I,E$40)-SUMIFS(SAÍDAS!$D:$D,SAÍDAS!$B:$B,$B314,SAÍDAS!$H:$H,E$40)+SUMIFS(AJUSTE!$D:$D,AJUSTE!$B:$B,$B314,AJUSTE!$H:$H,E$40)</f>
        <v>0</v>
      </c>
      <c r="G314" s="161">
        <f>F314+SUMIFS(ENTRADAS!$D:$D,ENTRADAS!$B:$B,$B314,ENTRADAS!$I:$I,F$40)-SUMIFS(SAÍDAS!$D:$D,SAÍDAS!$B:$B,$B314,SAÍDAS!$H:$H,F$40)+SUMIFS(AJUSTE!$D:$D,AJUSTE!$B:$B,$B314,AJUSTE!$H:$H,F$40)</f>
        <v>0</v>
      </c>
      <c r="H314" s="161">
        <f>G314+SUMIFS(ENTRADAS!$D:$D,ENTRADAS!$B:$B,$B314,ENTRADAS!$I:$I,G$40)-SUMIFS(SAÍDAS!$D:$D,SAÍDAS!$B:$B,$B314,SAÍDAS!$H:$H,G$40)+SUMIFS(AJUSTE!$D:$D,AJUSTE!$B:$B,$B314,AJUSTE!$H:$H,G$40)</f>
        <v>0</v>
      </c>
      <c r="I314" s="161">
        <f>H314+SUMIFS(ENTRADAS!$D:$D,ENTRADAS!$B:$B,$B314,ENTRADAS!$I:$I,H$40)-SUMIFS(SAÍDAS!$D:$D,SAÍDAS!$B:$B,$B314,SAÍDAS!$H:$H,H$40)+SUMIFS(AJUSTE!$D:$D,AJUSTE!$B:$B,$B314,AJUSTE!$H:$H,H$40)</f>
        <v>0</v>
      </c>
      <c r="J314" s="161">
        <f>I314+SUMIFS(ENTRADAS!$D:$D,ENTRADAS!$B:$B,$B314,ENTRADAS!$I:$I,I$40)-SUMIFS(SAÍDAS!$D:$D,SAÍDAS!$B:$B,$B314,SAÍDAS!$H:$H,I$40)+SUMIFS(AJUSTE!$D:$D,AJUSTE!$B:$B,$B314,AJUSTE!$H:$H,I$40)</f>
        <v>0</v>
      </c>
      <c r="K314" s="161">
        <f>J314+SUMIFS(ENTRADAS!$D:$D,ENTRADAS!$B:$B,$B314,ENTRADAS!$I:$I,J$40)-SUMIFS(SAÍDAS!$D:$D,SAÍDAS!$B:$B,$B314,SAÍDAS!$H:$H,J$40)+SUMIFS(AJUSTE!$D:$D,AJUSTE!$B:$B,$B314,AJUSTE!$H:$H,J$40)</f>
        <v>0</v>
      </c>
      <c r="L314" s="161">
        <f>K314+SUMIFS(ENTRADAS!$D:$D,ENTRADAS!$B:$B,$B314,ENTRADAS!$I:$I,K$40)-SUMIFS(SAÍDAS!$D:$D,SAÍDAS!$B:$B,$B314,SAÍDAS!$H:$H,K$40)+SUMIFS(AJUSTE!$D:$D,AJUSTE!$B:$B,$B314,AJUSTE!$H:$H,K$40)</f>
        <v>0</v>
      </c>
      <c r="M314" s="161">
        <f>L314+SUMIFS(ENTRADAS!$D:$D,ENTRADAS!$B:$B,$B314,ENTRADAS!$I:$I,L$40)-SUMIFS(SAÍDAS!$D:$D,SAÍDAS!$B:$B,$B314,SAÍDAS!$H:$H,L$40)+SUMIFS(AJUSTE!$D:$D,AJUSTE!$B:$B,$B314,AJUSTE!$H:$H,L$40)</f>
        <v>0</v>
      </c>
      <c r="N314" s="161">
        <f>M314+SUMIFS(ENTRADAS!$D:$D,ENTRADAS!$B:$B,$B314,ENTRADAS!$I:$I,M$40)-SUMIFS(SAÍDAS!$D:$D,SAÍDAS!$B:$B,$B314,SAÍDAS!$H:$H,M$40)+SUMIFS(AJUSTE!$D:$D,AJUSTE!$B:$B,$B314,AJUSTE!$H:$H,M$40)</f>
        <v>0</v>
      </c>
      <c r="P314" s="160">
        <f>CADASTRO!A278</f>
        <v>0</v>
      </c>
      <c r="Q314" s="160">
        <f>CADASTRO!B278</f>
        <v>0</v>
      </c>
      <c r="R314" s="161">
        <f ca="1">IF(R$39&gt;=$AD$39,0,SUMIFS(SAÍDAS!$D:$D,SAÍDAS!$B:$B,Base!$Q314,SAÍDAS!$H:$H,Base!R$40))</f>
        <v>0</v>
      </c>
      <c r="S314" s="161">
        <f ca="1">IF(S$39&gt;=$AD$39,0,SUMIFS(SAÍDAS!$D:$D,SAÍDAS!$B:$B,Base!$Q314,SAÍDAS!$H:$H,Base!S$40))</f>
        <v>0</v>
      </c>
      <c r="T314" s="161">
        <f ca="1">IF(T$39&gt;=$AD$39,0,SUMIFS(SAÍDAS!$D:$D,SAÍDAS!$B:$B,Base!$Q314,SAÍDAS!$H:$H,Base!T$40))</f>
        <v>0</v>
      </c>
      <c r="U314" s="161">
        <f ca="1">IF(U$39&gt;=$AD$39,0,SUMIFS(SAÍDAS!$D:$D,SAÍDAS!$B:$B,Base!$Q314,SAÍDAS!$H:$H,Base!U$40))</f>
        <v>0</v>
      </c>
      <c r="V314" s="161">
        <f ca="1">IF(V$39&gt;=$AD$39,0,SUMIFS(SAÍDAS!$D:$D,SAÍDAS!$B:$B,Base!$Q314,SAÍDAS!$H:$H,Base!V$40))</f>
        <v>0</v>
      </c>
      <c r="W314" s="161">
        <f ca="1">IF(W$39&gt;=$AD$39,0,SUMIFS(SAÍDAS!$D:$D,SAÍDAS!$B:$B,Base!$Q314,SAÍDAS!$H:$H,Base!W$40))</f>
        <v>0</v>
      </c>
      <c r="X314" s="161">
        <f ca="1">IF(X$39&gt;=$AD$39,0,SUMIFS(SAÍDAS!$D:$D,SAÍDAS!$B:$B,Base!$Q314,SAÍDAS!$H:$H,Base!X$40))</f>
        <v>0</v>
      </c>
      <c r="Y314" s="161">
        <f ca="1">IF(Y$39&gt;=$AD$39,0,SUMIFS(SAÍDAS!$D:$D,SAÍDAS!$B:$B,Base!$Q314,SAÍDAS!$H:$H,Base!Y$40))</f>
        <v>0</v>
      </c>
      <c r="Z314" s="161">
        <f ca="1">IF(Z$39&gt;=$AD$39,0,SUMIFS(SAÍDAS!$D:$D,SAÍDAS!$B:$B,Base!$Q314,SAÍDAS!$H:$H,Base!Z$40))</f>
        <v>0</v>
      </c>
      <c r="AA314" s="161">
        <f ca="1">IF(AA$39&gt;=$AD$39,0,SUMIFS(SAÍDAS!$D:$D,SAÍDAS!$B:$B,Base!$Q314,SAÍDAS!$H:$H,Base!AA$40))</f>
        <v>0</v>
      </c>
      <c r="AB314" s="161">
        <f ca="1">IF(AB$39&gt;=$AD$39,0,SUMIFS(SAÍDAS!$D:$D,SAÍDAS!$B:$B,Base!$Q314,SAÍDAS!$H:$H,Base!AB$40))</f>
        <v>0</v>
      </c>
      <c r="AC314" s="161">
        <f ca="1">IF(AC$39&gt;=$AD$39,0,SUMIFS(SAÍDAS!$D:$D,SAÍDAS!$B:$B,Base!$Q314,SAÍDAS!$H:$H,Base!AC$40))</f>
        <v>0</v>
      </c>
      <c r="AD314" s="160">
        <f t="shared" ca="1" si="12"/>
        <v>0</v>
      </c>
    </row>
    <row r="315" spans="1:30" x14ac:dyDescent="0.25">
      <c r="A315" s="160">
        <f>CADASTRO!A279</f>
        <v>0</v>
      </c>
      <c r="B315" s="160">
        <f>CADASTRO!B279</f>
        <v>0</v>
      </c>
      <c r="C315" s="161">
        <f>CADASTRO!D279</f>
        <v>0</v>
      </c>
      <c r="D315" s="161">
        <f>C315+SUMIFS(ENTRADAS!$D:$D,ENTRADAS!$B:$B,$B315,ENTRADAS!$I:$I,C$40)-SUMIFS(SAÍDAS!$D:$D,SAÍDAS!$B:$B,$B315,SAÍDAS!$H:$H,C$40)+SUMIFS(AJUSTE!$D:$D,AJUSTE!$B:$B,$B315,AJUSTE!$H:$H,C$40)</f>
        <v>0</v>
      </c>
      <c r="E315" s="161">
        <f>D315+SUMIFS(ENTRADAS!$D:$D,ENTRADAS!$B:$B,$B315,ENTRADAS!$I:$I,D$40)-SUMIFS(SAÍDAS!$D:$D,SAÍDAS!$B:$B,$B315,SAÍDAS!$H:$H,D$40)+SUMIFS(AJUSTE!$D:$D,AJUSTE!$B:$B,$B315,AJUSTE!$H:$H,D$40)</f>
        <v>0</v>
      </c>
      <c r="F315" s="161">
        <f>E315+SUMIFS(ENTRADAS!$D:$D,ENTRADAS!$B:$B,$B315,ENTRADAS!$I:$I,E$40)-SUMIFS(SAÍDAS!$D:$D,SAÍDAS!$B:$B,$B315,SAÍDAS!$H:$H,E$40)+SUMIFS(AJUSTE!$D:$D,AJUSTE!$B:$B,$B315,AJUSTE!$H:$H,E$40)</f>
        <v>0</v>
      </c>
      <c r="G315" s="161">
        <f>F315+SUMIFS(ENTRADAS!$D:$D,ENTRADAS!$B:$B,$B315,ENTRADAS!$I:$I,F$40)-SUMIFS(SAÍDAS!$D:$D,SAÍDAS!$B:$B,$B315,SAÍDAS!$H:$H,F$40)+SUMIFS(AJUSTE!$D:$D,AJUSTE!$B:$B,$B315,AJUSTE!$H:$H,F$40)</f>
        <v>0</v>
      </c>
      <c r="H315" s="161">
        <f>G315+SUMIFS(ENTRADAS!$D:$D,ENTRADAS!$B:$B,$B315,ENTRADAS!$I:$I,G$40)-SUMIFS(SAÍDAS!$D:$D,SAÍDAS!$B:$B,$B315,SAÍDAS!$H:$H,G$40)+SUMIFS(AJUSTE!$D:$D,AJUSTE!$B:$B,$B315,AJUSTE!$H:$H,G$40)</f>
        <v>0</v>
      </c>
      <c r="I315" s="161">
        <f>H315+SUMIFS(ENTRADAS!$D:$D,ENTRADAS!$B:$B,$B315,ENTRADAS!$I:$I,H$40)-SUMIFS(SAÍDAS!$D:$D,SAÍDAS!$B:$B,$B315,SAÍDAS!$H:$H,H$40)+SUMIFS(AJUSTE!$D:$D,AJUSTE!$B:$B,$B315,AJUSTE!$H:$H,H$40)</f>
        <v>0</v>
      </c>
      <c r="J315" s="161">
        <f>I315+SUMIFS(ENTRADAS!$D:$D,ENTRADAS!$B:$B,$B315,ENTRADAS!$I:$I,I$40)-SUMIFS(SAÍDAS!$D:$D,SAÍDAS!$B:$B,$B315,SAÍDAS!$H:$H,I$40)+SUMIFS(AJUSTE!$D:$D,AJUSTE!$B:$B,$B315,AJUSTE!$H:$H,I$40)</f>
        <v>0</v>
      </c>
      <c r="K315" s="161">
        <f>J315+SUMIFS(ENTRADAS!$D:$D,ENTRADAS!$B:$B,$B315,ENTRADAS!$I:$I,J$40)-SUMIFS(SAÍDAS!$D:$D,SAÍDAS!$B:$B,$B315,SAÍDAS!$H:$H,J$40)+SUMIFS(AJUSTE!$D:$D,AJUSTE!$B:$B,$B315,AJUSTE!$H:$H,J$40)</f>
        <v>0</v>
      </c>
      <c r="L315" s="161">
        <f>K315+SUMIFS(ENTRADAS!$D:$D,ENTRADAS!$B:$B,$B315,ENTRADAS!$I:$I,K$40)-SUMIFS(SAÍDAS!$D:$D,SAÍDAS!$B:$B,$B315,SAÍDAS!$H:$H,K$40)+SUMIFS(AJUSTE!$D:$D,AJUSTE!$B:$B,$B315,AJUSTE!$H:$H,K$40)</f>
        <v>0</v>
      </c>
      <c r="M315" s="161">
        <f>L315+SUMIFS(ENTRADAS!$D:$D,ENTRADAS!$B:$B,$B315,ENTRADAS!$I:$I,L$40)-SUMIFS(SAÍDAS!$D:$D,SAÍDAS!$B:$B,$B315,SAÍDAS!$H:$H,L$40)+SUMIFS(AJUSTE!$D:$D,AJUSTE!$B:$B,$B315,AJUSTE!$H:$H,L$40)</f>
        <v>0</v>
      </c>
      <c r="N315" s="161">
        <f>M315+SUMIFS(ENTRADAS!$D:$D,ENTRADAS!$B:$B,$B315,ENTRADAS!$I:$I,M$40)-SUMIFS(SAÍDAS!$D:$D,SAÍDAS!$B:$B,$B315,SAÍDAS!$H:$H,M$40)+SUMIFS(AJUSTE!$D:$D,AJUSTE!$B:$B,$B315,AJUSTE!$H:$H,M$40)</f>
        <v>0</v>
      </c>
      <c r="P315" s="160">
        <f>CADASTRO!A279</f>
        <v>0</v>
      </c>
      <c r="Q315" s="160">
        <f>CADASTRO!B279</f>
        <v>0</v>
      </c>
      <c r="R315" s="161">
        <f ca="1">IF(R$39&gt;=$AD$39,0,SUMIFS(SAÍDAS!$D:$D,SAÍDAS!$B:$B,Base!$Q315,SAÍDAS!$H:$H,Base!R$40))</f>
        <v>0</v>
      </c>
      <c r="S315" s="161">
        <f ca="1">IF(S$39&gt;=$AD$39,0,SUMIFS(SAÍDAS!$D:$D,SAÍDAS!$B:$B,Base!$Q315,SAÍDAS!$H:$H,Base!S$40))</f>
        <v>0</v>
      </c>
      <c r="T315" s="161">
        <f ca="1">IF(T$39&gt;=$AD$39,0,SUMIFS(SAÍDAS!$D:$D,SAÍDAS!$B:$B,Base!$Q315,SAÍDAS!$H:$H,Base!T$40))</f>
        <v>0</v>
      </c>
      <c r="U315" s="161">
        <f ca="1">IF(U$39&gt;=$AD$39,0,SUMIFS(SAÍDAS!$D:$D,SAÍDAS!$B:$B,Base!$Q315,SAÍDAS!$H:$H,Base!U$40))</f>
        <v>0</v>
      </c>
      <c r="V315" s="161">
        <f ca="1">IF(V$39&gt;=$AD$39,0,SUMIFS(SAÍDAS!$D:$D,SAÍDAS!$B:$B,Base!$Q315,SAÍDAS!$H:$H,Base!V$40))</f>
        <v>0</v>
      </c>
      <c r="W315" s="161">
        <f ca="1">IF(W$39&gt;=$AD$39,0,SUMIFS(SAÍDAS!$D:$D,SAÍDAS!$B:$B,Base!$Q315,SAÍDAS!$H:$H,Base!W$40))</f>
        <v>0</v>
      </c>
      <c r="X315" s="161">
        <f ca="1">IF(X$39&gt;=$AD$39,0,SUMIFS(SAÍDAS!$D:$D,SAÍDAS!$B:$B,Base!$Q315,SAÍDAS!$H:$H,Base!X$40))</f>
        <v>0</v>
      </c>
      <c r="Y315" s="161">
        <f ca="1">IF(Y$39&gt;=$AD$39,0,SUMIFS(SAÍDAS!$D:$D,SAÍDAS!$B:$B,Base!$Q315,SAÍDAS!$H:$H,Base!Y$40))</f>
        <v>0</v>
      </c>
      <c r="Z315" s="161">
        <f ca="1">IF(Z$39&gt;=$AD$39,0,SUMIFS(SAÍDAS!$D:$D,SAÍDAS!$B:$B,Base!$Q315,SAÍDAS!$H:$H,Base!Z$40))</f>
        <v>0</v>
      </c>
      <c r="AA315" s="161">
        <f ca="1">IF(AA$39&gt;=$AD$39,0,SUMIFS(SAÍDAS!$D:$D,SAÍDAS!$B:$B,Base!$Q315,SAÍDAS!$H:$H,Base!AA$40))</f>
        <v>0</v>
      </c>
      <c r="AB315" s="161">
        <f ca="1">IF(AB$39&gt;=$AD$39,0,SUMIFS(SAÍDAS!$D:$D,SAÍDAS!$B:$B,Base!$Q315,SAÍDAS!$H:$H,Base!AB$40))</f>
        <v>0</v>
      </c>
      <c r="AC315" s="161">
        <f ca="1">IF(AC$39&gt;=$AD$39,0,SUMIFS(SAÍDAS!$D:$D,SAÍDAS!$B:$B,Base!$Q315,SAÍDAS!$H:$H,Base!AC$40))</f>
        <v>0</v>
      </c>
      <c r="AD315" s="160">
        <f t="shared" ca="1" si="12"/>
        <v>0</v>
      </c>
    </row>
    <row r="316" spans="1:30" x14ac:dyDescent="0.25">
      <c r="A316" s="160">
        <f>CADASTRO!A280</f>
        <v>0</v>
      </c>
      <c r="B316" s="160">
        <f>CADASTRO!B280</f>
        <v>0</v>
      </c>
      <c r="C316" s="161">
        <f>CADASTRO!D280</f>
        <v>0</v>
      </c>
      <c r="D316" s="161">
        <f>C316+SUMIFS(ENTRADAS!$D:$D,ENTRADAS!$B:$B,$B316,ENTRADAS!$I:$I,C$40)-SUMIFS(SAÍDAS!$D:$D,SAÍDAS!$B:$B,$B316,SAÍDAS!$H:$H,C$40)+SUMIFS(AJUSTE!$D:$D,AJUSTE!$B:$B,$B316,AJUSTE!$H:$H,C$40)</f>
        <v>0</v>
      </c>
      <c r="E316" s="161">
        <f>D316+SUMIFS(ENTRADAS!$D:$D,ENTRADAS!$B:$B,$B316,ENTRADAS!$I:$I,D$40)-SUMIFS(SAÍDAS!$D:$D,SAÍDAS!$B:$B,$B316,SAÍDAS!$H:$H,D$40)+SUMIFS(AJUSTE!$D:$D,AJUSTE!$B:$B,$B316,AJUSTE!$H:$H,D$40)</f>
        <v>0</v>
      </c>
      <c r="F316" s="161">
        <f>E316+SUMIFS(ENTRADAS!$D:$D,ENTRADAS!$B:$B,$B316,ENTRADAS!$I:$I,E$40)-SUMIFS(SAÍDAS!$D:$D,SAÍDAS!$B:$B,$B316,SAÍDAS!$H:$H,E$40)+SUMIFS(AJUSTE!$D:$D,AJUSTE!$B:$B,$B316,AJUSTE!$H:$H,E$40)</f>
        <v>0</v>
      </c>
      <c r="G316" s="161">
        <f>F316+SUMIFS(ENTRADAS!$D:$D,ENTRADAS!$B:$B,$B316,ENTRADAS!$I:$I,F$40)-SUMIFS(SAÍDAS!$D:$D,SAÍDAS!$B:$B,$B316,SAÍDAS!$H:$H,F$40)+SUMIFS(AJUSTE!$D:$D,AJUSTE!$B:$B,$B316,AJUSTE!$H:$H,F$40)</f>
        <v>0</v>
      </c>
      <c r="H316" s="161">
        <f>G316+SUMIFS(ENTRADAS!$D:$D,ENTRADAS!$B:$B,$B316,ENTRADAS!$I:$I,G$40)-SUMIFS(SAÍDAS!$D:$D,SAÍDAS!$B:$B,$B316,SAÍDAS!$H:$H,G$40)+SUMIFS(AJUSTE!$D:$D,AJUSTE!$B:$B,$B316,AJUSTE!$H:$H,G$40)</f>
        <v>0</v>
      </c>
      <c r="I316" s="161">
        <f>H316+SUMIFS(ENTRADAS!$D:$D,ENTRADAS!$B:$B,$B316,ENTRADAS!$I:$I,H$40)-SUMIFS(SAÍDAS!$D:$D,SAÍDAS!$B:$B,$B316,SAÍDAS!$H:$H,H$40)+SUMIFS(AJUSTE!$D:$D,AJUSTE!$B:$B,$B316,AJUSTE!$H:$H,H$40)</f>
        <v>0</v>
      </c>
      <c r="J316" s="161">
        <f>I316+SUMIFS(ENTRADAS!$D:$D,ENTRADAS!$B:$B,$B316,ENTRADAS!$I:$I,I$40)-SUMIFS(SAÍDAS!$D:$D,SAÍDAS!$B:$B,$B316,SAÍDAS!$H:$H,I$40)+SUMIFS(AJUSTE!$D:$D,AJUSTE!$B:$B,$B316,AJUSTE!$H:$H,I$40)</f>
        <v>0</v>
      </c>
      <c r="K316" s="161">
        <f>J316+SUMIFS(ENTRADAS!$D:$D,ENTRADAS!$B:$B,$B316,ENTRADAS!$I:$I,J$40)-SUMIFS(SAÍDAS!$D:$D,SAÍDAS!$B:$B,$B316,SAÍDAS!$H:$H,J$40)+SUMIFS(AJUSTE!$D:$D,AJUSTE!$B:$B,$B316,AJUSTE!$H:$H,J$40)</f>
        <v>0</v>
      </c>
      <c r="L316" s="161">
        <f>K316+SUMIFS(ENTRADAS!$D:$D,ENTRADAS!$B:$B,$B316,ENTRADAS!$I:$I,K$40)-SUMIFS(SAÍDAS!$D:$D,SAÍDAS!$B:$B,$B316,SAÍDAS!$H:$H,K$40)+SUMIFS(AJUSTE!$D:$D,AJUSTE!$B:$B,$B316,AJUSTE!$H:$H,K$40)</f>
        <v>0</v>
      </c>
      <c r="M316" s="161">
        <f>L316+SUMIFS(ENTRADAS!$D:$D,ENTRADAS!$B:$B,$B316,ENTRADAS!$I:$I,L$40)-SUMIFS(SAÍDAS!$D:$D,SAÍDAS!$B:$B,$B316,SAÍDAS!$H:$H,L$40)+SUMIFS(AJUSTE!$D:$D,AJUSTE!$B:$B,$B316,AJUSTE!$H:$H,L$40)</f>
        <v>0</v>
      </c>
      <c r="N316" s="161">
        <f>M316+SUMIFS(ENTRADAS!$D:$D,ENTRADAS!$B:$B,$B316,ENTRADAS!$I:$I,M$40)-SUMIFS(SAÍDAS!$D:$D,SAÍDAS!$B:$B,$B316,SAÍDAS!$H:$H,M$40)+SUMIFS(AJUSTE!$D:$D,AJUSTE!$B:$B,$B316,AJUSTE!$H:$H,M$40)</f>
        <v>0</v>
      </c>
      <c r="P316" s="160">
        <f>CADASTRO!A280</f>
        <v>0</v>
      </c>
      <c r="Q316" s="160">
        <f>CADASTRO!B280</f>
        <v>0</v>
      </c>
      <c r="R316" s="161">
        <f ca="1">IF(R$39&gt;=$AD$39,0,SUMIFS(SAÍDAS!$D:$D,SAÍDAS!$B:$B,Base!$Q316,SAÍDAS!$H:$H,Base!R$40))</f>
        <v>0</v>
      </c>
      <c r="S316" s="161">
        <f ca="1">IF(S$39&gt;=$AD$39,0,SUMIFS(SAÍDAS!$D:$D,SAÍDAS!$B:$B,Base!$Q316,SAÍDAS!$H:$H,Base!S$40))</f>
        <v>0</v>
      </c>
      <c r="T316" s="161">
        <f ca="1">IF(T$39&gt;=$AD$39,0,SUMIFS(SAÍDAS!$D:$D,SAÍDAS!$B:$B,Base!$Q316,SAÍDAS!$H:$H,Base!T$40))</f>
        <v>0</v>
      </c>
      <c r="U316" s="161">
        <f ca="1">IF(U$39&gt;=$AD$39,0,SUMIFS(SAÍDAS!$D:$D,SAÍDAS!$B:$B,Base!$Q316,SAÍDAS!$H:$H,Base!U$40))</f>
        <v>0</v>
      </c>
      <c r="V316" s="161">
        <f ca="1">IF(V$39&gt;=$AD$39,0,SUMIFS(SAÍDAS!$D:$D,SAÍDAS!$B:$B,Base!$Q316,SAÍDAS!$H:$H,Base!V$40))</f>
        <v>0</v>
      </c>
      <c r="W316" s="161">
        <f ca="1">IF(W$39&gt;=$AD$39,0,SUMIFS(SAÍDAS!$D:$D,SAÍDAS!$B:$B,Base!$Q316,SAÍDAS!$H:$H,Base!W$40))</f>
        <v>0</v>
      </c>
      <c r="X316" s="161">
        <f ca="1">IF(X$39&gt;=$AD$39,0,SUMIFS(SAÍDAS!$D:$D,SAÍDAS!$B:$B,Base!$Q316,SAÍDAS!$H:$H,Base!X$40))</f>
        <v>0</v>
      </c>
      <c r="Y316" s="161">
        <f ca="1">IF(Y$39&gt;=$AD$39,0,SUMIFS(SAÍDAS!$D:$D,SAÍDAS!$B:$B,Base!$Q316,SAÍDAS!$H:$H,Base!Y$40))</f>
        <v>0</v>
      </c>
      <c r="Z316" s="161">
        <f ca="1">IF(Z$39&gt;=$AD$39,0,SUMIFS(SAÍDAS!$D:$D,SAÍDAS!$B:$B,Base!$Q316,SAÍDAS!$H:$H,Base!Z$40))</f>
        <v>0</v>
      </c>
      <c r="AA316" s="161">
        <f ca="1">IF(AA$39&gt;=$AD$39,0,SUMIFS(SAÍDAS!$D:$D,SAÍDAS!$B:$B,Base!$Q316,SAÍDAS!$H:$H,Base!AA$40))</f>
        <v>0</v>
      </c>
      <c r="AB316" s="161">
        <f ca="1">IF(AB$39&gt;=$AD$39,0,SUMIFS(SAÍDAS!$D:$D,SAÍDAS!$B:$B,Base!$Q316,SAÍDAS!$H:$H,Base!AB$40))</f>
        <v>0</v>
      </c>
      <c r="AC316" s="161">
        <f ca="1">IF(AC$39&gt;=$AD$39,0,SUMIFS(SAÍDAS!$D:$D,SAÍDAS!$B:$B,Base!$Q316,SAÍDAS!$H:$H,Base!AC$40))</f>
        <v>0</v>
      </c>
      <c r="AD316" s="160">
        <f t="shared" ca="1" si="12"/>
        <v>0</v>
      </c>
    </row>
    <row r="317" spans="1:30" x14ac:dyDescent="0.25">
      <c r="A317" s="160">
        <f>CADASTRO!A281</f>
        <v>0</v>
      </c>
      <c r="B317" s="160">
        <f>CADASTRO!B281</f>
        <v>0</v>
      </c>
      <c r="C317" s="161">
        <f>CADASTRO!D281</f>
        <v>0</v>
      </c>
      <c r="D317" s="161">
        <f>C317+SUMIFS(ENTRADAS!$D:$D,ENTRADAS!$B:$B,$B317,ENTRADAS!$I:$I,C$40)-SUMIFS(SAÍDAS!$D:$D,SAÍDAS!$B:$B,$B317,SAÍDAS!$H:$H,C$40)+SUMIFS(AJUSTE!$D:$D,AJUSTE!$B:$B,$B317,AJUSTE!$H:$H,C$40)</f>
        <v>0</v>
      </c>
      <c r="E317" s="161">
        <f>D317+SUMIFS(ENTRADAS!$D:$D,ENTRADAS!$B:$B,$B317,ENTRADAS!$I:$I,D$40)-SUMIFS(SAÍDAS!$D:$D,SAÍDAS!$B:$B,$B317,SAÍDAS!$H:$H,D$40)+SUMIFS(AJUSTE!$D:$D,AJUSTE!$B:$B,$B317,AJUSTE!$H:$H,D$40)</f>
        <v>0</v>
      </c>
      <c r="F317" s="161">
        <f>E317+SUMIFS(ENTRADAS!$D:$D,ENTRADAS!$B:$B,$B317,ENTRADAS!$I:$I,E$40)-SUMIFS(SAÍDAS!$D:$D,SAÍDAS!$B:$B,$B317,SAÍDAS!$H:$H,E$40)+SUMIFS(AJUSTE!$D:$D,AJUSTE!$B:$B,$B317,AJUSTE!$H:$H,E$40)</f>
        <v>0</v>
      </c>
      <c r="G317" s="161">
        <f>F317+SUMIFS(ENTRADAS!$D:$D,ENTRADAS!$B:$B,$B317,ENTRADAS!$I:$I,F$40)-SUMIFS(SAÍDAS!$D:$D,SAÍDAS!$B:$B,$B317,SAÍDAS!$H:$H,F$40)+SUMIFS(AJUSTE!$D:$D,AJUSTE!$B:$B,$B317,AJUSTE!$H:$H,F$40)</f>
        <v>0</v>
      </c>
      <c r="H317" s="161">
        <f>G317+SUMIFS(ENTRADAS!$D:$D,ENTRADAS!$B:$B,$B317,ENTRADAS!$I:$I,G$40)-SUMIFS(SAÍDAS!$D:$D,SAÍDAS!$B:$B,$B317,SAÍDAS!$H:$H,G$40)+SUMIFS(AJUSTE!$D:$D,AJUSTE!$B:$B,$B317,AJUSTE!$H:$H,G$40)</f>
        <v>0</v>
      </c>
      <c r="I317" s="161">
        <f>H317+SUMIFS(ENTRADAS!$D:$D,ENTRADAS!$B:$B,$B317,ENTRADAS!$I:$I,H$40)-SUMIFS(SAÍDAS!$D:$D,SAÍDAS!$B:$B,$B317,SAÍDAS!$H:$H,H$40)+SUMIFS(AJUSTE!$D:$D,AJUSTE!$B:$B,$B317,AJUSTE!$H:$H,H$40)</f>
        <v>0</v>
      </c>
      <c r="J317" s="161">
        <f>I317+SUMIFS(ENTRADAS!$D:$D,ENTRADAS!$B:$B,$B317,ENTRADAS!$I:$I,I$40)-SUMIFS(SAÍDAS!$D:$D,SAÍDAS!$B:$B,$B317,SAÍDAS!$H:$H,I$40)+SUMIFS(AJUSTE!$D:$D,AJUSTE!$B:$B,$B317,AJUSTE!$H:$H,I$40)</f>
        <v>0</v>
      </c>
      <c r="K317" s="161">
        <f>J317+SUMIFS(ENTRADAS!$D:$D,ENTRADAS!$B:$B,$B317,ENTRADAS!$I:$I,J$40)-SUMIFS(SAÍDAS!$D:$D,SAÍDAS!$B:$B,$B317,SAÍDAS!$H:$H,J$40)+SUMIFS(AJUSTE!$D:$D,AJUSTE!$B:$B,$B317,AJUSTE!$H:$H,J$40)</f>
        <v>0</v>
      </c>
      <c r="L317" s="161">
        <f>K317+SUMIFS(ENTRADAS!$D:$D,ENTRADAS!$B:$B,$B317,ENTRADAS!$I:$I,K$40)-SUMIFS(SAÍDAS!$D:$D,SAÍDAS!$B:$B,$B317,SAÍDAS!$H:$H,K$40)+SUMIFS(AJUSTE!$D:$D,AJUSTE!$B:$B,$B317,AJUSTE!$H:$H,K$40)</f>
        <v>0</v>
      </c>
      <c r="M317" s="161">
        <f>L317+SUMIFS(ENTRADAS!$D:$D,ENTRADAS!$B:$B,$B317,ENTRADAS!$I:$I,L$40)-SUMIFS(SAÍDAS!$D:$D,SAÍDAS!$B:$B,$B317,SAÍDAS!$H:$H,L$40)+SUMIFS(AJUSTE!$D:$D,AJUSTE!$B:$B,$B317,AJUSTE!$H:$H,L$40)</f>
        <v>0</v>
      </c>
      <c r="N317" s="161">
        <f>M317+SUMIFS(ENTRADAS!$D:$D,ENTRADAS!$B:$B,$B317,ENTRADAS!$I:$I,M$40)-SUMIFS(SAÍDAS!$D:$D,SAÍDAS!$B:$B,$B317,SAÍDAS!$H:$H,M$40)+SUMIFS(AJUSTE!$D:$D,AJUSTE!$B:$B,$B317,AJUSTE!$H:$H,M$40)</f>
        <v>0</v>
      </c>
      <c r="P317" s="160">
        <f>CADASTRO!A281</f>
        <v>0</v>
      </c>
      <c r="Q317" s="160">
        <f>CADASTRO!B281</f>
        <v>0</v>
      </c>
      <c r="R317" s="161">
        <f ca="1">IF(R$39&gt;=$AD$39,0,SUMIFS(SAÍDAS!$D:$D,SAÍDAS!$B:$B,Base!$Q317,SAÍDAS!$H:$H,Base!R$40))</f>
        <v>0</v>
      </c>
      <c r="S317" s="161">
        <f ca="1">IF(S$39&gt;=$AD$39,0,SUMIFS(SAÍDAS!$D:$D,SAÍDAS!$B:$B,Base!$Q317,SAÍDAS!$H:$H,Base!S$40))</f>
        <v>0</v>
      </c>
      <c r="T317" s="161">
        <f ca="1">IF(T$39&gt;=$AD$39,0,SUMIFS(SAÍDAS!$D:$D,SAÍDAS!$B:$B,Base!$Q317,SAÍDAS!$H:$H,Base!T$40))</f>
        <v>0</v>
      </c>
      <c r="U317" s="161">
        <f ca="1">IF(U$39&gt;=$AD$39,0,SUMIFS(SAÍDAS!$D:$D,SAÍDAS!$B:$B,Base!$Q317,SAÍDAS!$H:$H,Base!U$40))</f>
        <v>0</v>
      </c>
      <c r="V317" s="161">
        <f ca="1">IF(V$39&gt;=$AD$39,0,SUMIFS(SAÍDAS!$D:$D,SAÍDAS!$B:$B,Base!$Q317,SAÍDAS!$H:$H,Base!V$40))</f>
        <v>0</v>
      </c>
      <c r="W317" s="161">
        <f ca="1">IF(W$39&gt;=$AD$39,0,SUMIFS(SAÍDAS!$D:$D,SAÍDAS!$B:$B,Base!$Q317,SAÍDAS!$H:$H,Base!W$40))</f>
        <v>0</v>
      </c>
      <c r="X317" s="161">
        <f ca="1">IF(X$39&gt;=$AD$39,0,SUMIFS(SAÍDAS!$D:$D,SAÍDAS!$B:$B,Base!$Q317,SAÍDAS!$H:$H,Base!X$40))</f>
        <v>0</v>
      </c>
      <c r="Y317" s="161">
        <f ca="1">IF(Y$39&gt;=$AD$39,0,SUMIFS(SAÍDAS!$D:$D,SAÍDAS!$B:$B,Base!$Q317,SAÍDAS!$H:$H,Base!Y$40))</f>
        <v>0</v>
      </c>
      <c r="Z317" s="161">
        <f ca="1">IF(Z$39&gt;=$AD$39,0,SUMIFS(SAÍDAS!$D:$D,SAÍDAS!$B:$B,Base!$Q317,SAÍDAS!$H:$H,Base!Z$40))</f>
        <v>0</v>
      </c>
      <c r="AA317" s="161">
        <f ca="1">IF(AA$39&gt;=$AD$39,0,SUMIFS(SAÍDAS!$D:$D,SAÍDAS!$B:$B,Base!$Q317,SAÍDAS!$H:$H,Base!AA$40))</f>
        <v>0</v>
      </c>
      <c r="AB317" s="161">
        <f ca="1">IF(AB$39&gt;=$AD$39,0,SUMIFS(SAÍDAS!$D:$D,SAÍDAS!$B:$B,Base!$Q317,SAÍDAS!$H:$H,Base!AB$40))</f>
        <v>0</v>
      </c>
      <c r="AC317" s="161">
        <f ca="1">IF(AC$39&gt;=$AD$39,0,SUMIFS(SAÍDAS!$D:$D,SAÍDAS!$B:$B,Base!$Q317,SAÍDAS!$H:$H,Base!AC$40))</f>
        <v>0</v>
      </c>
      <c r="AD317" s="160">
        <f t="shared" ca="1" si="12"/>
        <v>0</v>
      </c>
    </row>
    <row r="318" spans="1:30" x14ac:dyDescent="0.25">
      <c r="A318" s="160">
        <f>CADASTRO!A282</f>
        <v>0</v>
      </c>
      <c r="B318" s="160">
        <f>CADASTRO!B282</f>
        <v>0</v>
      </c>
      <c r="C318" s="161">
        <f>CADASTRO!D282</f>
        <v>0</v>
      </c>
      <c r="D318" s="161">
        <f>C318+SUMIFS(ENTRADAS!$D:$D,ENTRADAS!$B:$B,$B318,ENTRADAS!$I:$I,C$40)-SUMIFS(SAÍDAS!$D:$D,SAÍDAS!$B:$B,$B318,SAÍDAS!$H:$H,C$40)+SUMIFS(AJUSTE!$D:$D,AJUSTE!$B:$B,$B318,AJUSTE!$H:$H,C$40)</f>
        <v>0</v>
      </c>
      <c r="E318" s="161">
        <f>D318+SUMIFS(ENTRADAS!$D:$D,ENTRADAS!$B:$B,$B318,ENTRADAS!$I:$I,D$40)-SUMIFS(SAÍDAS!$D:$D,SAÍDAS!$B:$B,$B318,SAÍDAS!$H:$H,D$40)+SUMIFS(AJUSTE!$D:$D,AJUSTE!$B:$B,$B318,AJUSTE!$H:$H,D$40)</f>
        <v>0</v>
      </c>
      <c r="F318" s="161">
        <f>E318+SUMIFS(ENTRADAS!$D:$D,ENTRADAS!$B:$B,$B318,ENTRADAS!$I:$I,E$40)-SUMIFS(SAÍDAS!$D:$D,SAÍDAS!$B:$B,$B318,SAÍDAS!$H:$H,E$40)+SUMIFS(AJUSTE!$D:$D,AJUSTE!$B:$B,$B318,AJUSTE!$H:$H,E$40)</f>
        <v>0</v>
      </c>
      <c r="G318" s="161">
        <f>F318+SUMIFS(ENTRADAS!$D:$D,ENTRADAS!$B:$B,$B318,ENTRADAS!$I:$I,F$40)-SUMIFS(SAÍDAS!$D:$D,SAÍDAS!$B:$B,$B318,SAÍDAS!$H:$H,F$40)+SUMIFS(AJUSTE!$D:$D,AJUSTE!$B:$B,$B318,AJUSTE!$H:$H,F$40)</f>
        <v>0</v>
      </c>
      <c r="H318" s="161">
        <f>G318+SUMIFS(ENTRADAS!$D:$D,ENTRADAS!$B:$B,$B318,ENTRADAS!$I:$I,G$40)-SUMIFS(SAÍDAS!$D:$D,SAÍDAS!$B:$B,$B318,SAÍDAS!$H:$H,G$40)+SUMIFS(AJUSTE!$D:$D,AJUSTE!$B:$B,$B318,AJUSTE!$H:$H,G$40)</f>
        <v>0</v>
      </c>
      <c r="I318" s="161">
        <f>H318+SUMIFS(ENTRADAS!$D:$D,ENTRADAS!$B:$B,$B318,ENTRADAS!$I:$I,H$40)-SUMIFS(SAÍDAS!$D:$D,SAÍDAS!$B:$B,$B318,SAÍDAS!$H:$H,H$40)+SUMIFS(AJUSTE!$D:$D,AJUSTE!$B:$B,$B318,AJUSTE!$H:$H,H$40)</f>
        <v>0</v>
      </c>
      <c r="J318" s="161">
        <f>I318+SUMIFS(ENTRADAS!$D:$D,ENTRADAS!$B:$B,$B318,ENTRADAS!$I:$I,I$40)-SUMIFS(SAÍDAS!$D:$D,SAÍDAS!$B:$B,$B318,SAÍDAS!$H:$H,I$40)+SUMIFS(AJUSTE!$D:$D,AJUSTE!$B:$B,$B318,AJUSTE!$H:$H,I$40)</f>
        <v>0</v>
      </c>
      <c r="K318" s="161">
        <f>J318+SUMIFS(ENTRADAS!$D:$D,ENTRADAS!$B:$B,$B318,ENTRADAS!$I:$I,J$40)-SUMIFS(SAÍDAS!$D:$D,SAÍDAS!$B:$B,$B318,SAÍDAS!$H:$H,J$40)+SUMIFS(AJUSTE!$D:$D,AJUSTE!$B:$B,$B318,AJUSTE!$H:$H,J$40)</f>
        <v>0</v>
      </c>
      <c r="L318" s="161">
        <f>K318+SUMIFS(ENTRADAS!$D:$D,ENTRADAS!$B:$B,$B318,ENTRADAS!$I:$I,K$40)-SUMIFS(SAÍDAS!$D:$D,SAÍDAS!$B:$B,$B318,SAÍDAS!$H:$H,K$40)+SUMIFS(AJUSTE!$D:$D,AJUSTE!$B:$B,$B318,AJUSTE!$H:$H,K$40)</f>
        <v>0</v>
      </c>
      <c r="M318" s="161">
        <f>L318+SUMIFS(ENTRADAS!$D:$D,ENTRADAS!$B:$B,$B318,ENTRADAS!$I:$I,L$40)-SUMIFS(SAÍDAS!$D:$D,SAÍDAS!$B:$B,$B318,SAÍDAS!$H:$H,L$40)+SUMIFS(AJUSTE!$D:$D,AJUSTE!$B:$B,$B318,AJUSTE!$H:$H,L$40)</f>
        <v>0</v>
      </c>
      <c r="N318" s="161">
        <f>M318+SUMIFS(ENTRADAS!$D:$D,ENTRADAS!$B:$B,$B318,ENTRADAS!$I:$I,M$40)-SUMIFS(SAÍDAS!$D:$D,SAÍDAS!$B:$B,$B318,SAÍDAS!$H:$H,M$40)+SUMIFS(AJUSTE!$D:$D,AJUSTE!$B:$B,$B318,AJUSTE!$H:$H,M$40)</f>
        <v>0</v>
      </c>
      <c r="P318" s="160">
        <f>CADASTRO!A282</f>
        <v>0</v>
      </c>
      <c r="Q318" s="160">
        <f>CADASTRO!B282</f>
        <v>0</v>
      </c>
      <c r="R318" s="161">
        <f ca="1">IF(R$39&gt;=$AD$39,0,SUMIFS(SAÍDAS!$D:$D,SAÍDAS!$B:$B,Base!$Q318,SAÍDAS!$H:$H,Base!R$40))</f>
        <v>0</v>
      </c>
      <c r="S318" s="161">
        <f ca="1">IF(S$39&gt;=$AD$39,0,SUMIFS(SAÍDAS!$D:$D,SAÍDAS!$B:$B,Base!$Q318,SAÍDAS!$H:$H,Base!S$40))</f>
        <v>0</v>
      </c>
      <c r="T318" s="161">
        <f ca="1">IF(T$39&gt;=$AD$39,0,SUMIFS(SAÍDAS!$D:$D,SAÍDAS!$B:$B,Base!$Q318,SAÍDAS!$H:$H,Base!T$40))</f>
        <v>0</v>
      </c>
      <c r="U318" s="161">
        <f ca="1">IF(U$39&gt;=$AD$39,0,SUMIFS(SAÍDAS!$D:$D,SAÍDAS!$B:$B,Base!$Q318,SAÍDAS!$H:$H,Base!U$40))</f>
        <v>0</v>
      </c>
      <c r="V318" s="161">
        <f ca="1">IF(V$39&gt;=$AD$39,0,SUMIFS(SAÍDAS!$D:$D,SAÍDAS!$B:$B,Base!$Q318,SAÍDAS!$H:$H,Base!V$40))</f>
        <v>0</v>
      </c>
      <c r="W318" s="161">
        <f ca="1">IF(W$39&gt;=$AD$39,0,SUMIFS(SAÍDAS!$D:$D,SAÍDAS!$B:$B,Base!$Q318,SAÍDAS!$H:$H,Base!W$40))</f>
        <v>0</v>
      </c>
      <c r="X318" s="161">
        <f ca="1">IF(X$39&gt;=$AD$39,0,SUMIFS(SAÍDAS!$D:$D,SAÍDAS!$B:$B,Base!$Q318,SAÍDAS!$H:$H,Base!X$40))</f>
        <v>0</v>
      </c>
      <c r="Y318" s="161">
        <f ca="1">IF(Y$39&gt;=$AD$39,0,SUMIFS(SAÍDAS!$D:$D,SAÍDAS!$B:$B,Base!$Q318,SAÍDAS!$H:$H,Base!Y$40))</f>
        <v>0</v>
      </c>
      <c r="Z318" s="161">
        <f ca="1">IF(Z$39&gt;=$AD$39,0,SUMIFS(SAÍDAS!$D:$D,SAÍDAS!$B:$B,Base!$Q318,SAÍDAS!$H:$H,Base!Z$40))</f>
        <v>0</v>
      </c>
      <c r="AA318" s="161">
        <f ca="1">IF(AA$39&gt;=$AD$39,0,SUMIFS(SAÍDAS!$D:$D,SAÍDAS!$B:$B,Base!$Q318,SAÍDAS!$H:$H,Base!AA$40))</f>
        <v>0</v>
      </c>
      <c r="AB318" s="161">
        <f ca="1">IF(AB$39&gt;=$AD$39,0,SUMIFS(SAÍDAS!$D:$D,SAÍDAS!$B:$B,Base!$Q318,SAÍDAS!$H:$H,Base!AB$40))</f>
        <v>0</v>
      </c>
      <c r="AC318" s="161">
        <f ca="1">IF(AC$39&gt;=$AD$39,0,SUMIFS(SAÍDAS!$D:$D,SAÍDAS!$B:$B,Base!$Q318,SAÍDAS!$H:$H,Base!AC$40))</f>
        <v>0</v>
      </c>
      <c r="AD318" s="160">
        <f t="shared" ca="1" si="12"/>
        <v>0</v>
      </c>
    </row>
    <row r="319" spans="1:30" x14ac:dyDescent="0.25">
      <c r="A319" s="160">
        <f>CADASTRO!A283</f>
        <v>0</v>
      </c>
      <c r="B319" s="160">
        <f>CADASTRO!B283</f>
        <v>0</v>
      </c>
      <c r="C319" s="161">
        <f>CADASTRO!D283</f>
        <v>0</v>
      </c>
      <c r="D319" s="161">
        <f>C319+SUMIFS(ENTRADAS!$D:$D,ENTRADAS!$B:$B,$B319,ENTRADAS!$I:$I,C$40)-SUMIFS(SAÍDAS!$D:$D,SAÍDAS!$B:$B,$B319,SAÍDAS!$H:$H,C$40)+SUMIFS(AJUSTE!$D:$D,AJUSTE!$B:$B,$B319,AJUSTE!$H:$H,C$40)</f>
        <v>0</v>
      </c>
      <c r="E319" s="161">
        <f>D319+SUMIFS(ENTRADAS!$D:$D,ENTRADAS!$B:$B,$B319,ENTRADAS!$I:$I,D$40)-SUMIFS(SAÍDAS!$D:$D,SAÍDAS!$B:$B,$B319,SAÍDAS!$H:$H,D$40)+SUMIFS(AJUSTE!$D:$D,AJUSTE!$B:$B,$B319,AJUSTE!$H:$H,D$40)</f>
        <v>0</v>
      </c>
      <c r="F319" s="161">
        <f>E319+SUMIFS(ENTRADAS!$D:$D,ENTRADAS!$B:$B,$B319,ENTRADAS!$I:$I,E$40)-SUMIFS(SAÍDAS!$D:$D,SAÍDAS!$B:$B,$B319,SAÍDAS!$H:$H,E$40)+SUMIFS(AJUSTE!$D:$D,AJUSTE!$B:$B,$B319,AJUSTE!$H:$H,E$40)</f>
        <v>0</v>
      </c>
      <c r="G319" s="161">
        <f>F319+SUMIFS(ENTRADAS!$D:$D,ENTRADAS!$B:$B,$B319,ENTRADAS!$I:$I,F$40)-SUMIFS(SAÍDAS!$D:$D,SAÍDAS!$B:$B,$B319,SAÍDAS!$H:$H,F$40)+SUMIFS(AJUSTE!$D:$D,AJUSTE!$B:$B,$B319,AJUSTE!$H:$H,F$40)</f>
        <v>0</v>
      </c>
      <c r="H319" s="161">
        <f>G319+SUMIFS(ENTRADAS!$D:$D,ENTRADAS!$B:$B,$B319,ENTRADAS!$I:$I,G$40)-SUMIFS(SAÍDAS!$D:$D,SAÍDAS!$B:$B,$B319,SAÍDAS!$H:$H,G$40)+SUMIFS(AJUSTE!$D:$D,AJUSTE!$B:$B,$B319,AJUSTE!$H:$H,G$40)</f>
        <v>0</v>
      </c>
      <c r="I319" s="161">
        <f>H319+SUMIFS(ENTRADAS!$D:$D,ENTRADAS!$B:$B,$B319,ENTRADAS!$I:$I,H$40)-SUMIFS(SAÍDAS!$D:$D,SAÍDAS!$B:$B,$B319,SAÍDAS!$H:$H,H$40)+SUMIFS(AJUSTE!$D:$D,AJUSTE!$B:$B,$B319,AJUSTE!$H:$H,H$40)</f>
        <v>0</v>
      </c>
      <c r="J319" s="161">
        <f>I319+SUMIFS(ENTRADAS!$D:$D,ENTRADAS!$B:$B,$B319,ENTRADAS!$I:$I,I$40)-SUMIFS(SAÍDAS!$D:$D,SAÍDAS!$B:$B,$B319,SAÍDAS!$H:$H,I$40)+SUMIFS(AJUSTE!$D:$D,AJUSTE!$B:$B,$B319,AJUSTE!$H:$H,I$40)</f>
        <v>0</v>
      </c>
      <c r="K319" s="161">
        <f>J319+SUMIFS(ENTRADAS!$D:$D,ENTRADAS!$B:$B,$B319,ENTRADAS!$I:$I,J$40)-SUMIFS(SAÍDAS!$D:$D,SAÍDAS!$B:$B,$B319,SAÍDAS!$H:$H,J$40)+SUMIFS(AJUSTE!$D:$D,AJUSTE!$B:$B,$B319,AJUSTE!$H:$H,J$40)</f>
        <v>0</v>
      </c>
      <c r="L319" s="161">
        <f>K319+SUMIFS(ENTRADAS!$D:$D,ENTRADAS!$B:$B,$B319,ENTRADAS!$I:$I,K$40)-SUMIFS(SAÍDAS!$D:$D,SAÍDAS!$B:$B,$B319,SAÍDAS!$H:$H,K$40)+SUMIFS(AJUSTE!$D:$D,AJUSTE!$B:$B,$B319,AJUSTE!$H:$H,K$40)</f>
        <v>0</v>
      </c>
      <c r="M319" s="161">
        <f>L319+SUMIFS(ENTRADAS!$D:$D,ENTRADAS!$B:$B,$B319,ENTRADAS!$I:$I,L$40)-SUMIFS(SAÍDAS!$D:$D,SAÍDAS!$B:$B,$B319,SAÍDAS!$H:$H,L$40)+SUMIFS(AJUSTE!$D:$D,AJUSTE!$B:$B,$B319,AJUSTE!$H:$H,L$40)</f>
        <v>0</v>
      </c>
      <c r="N319" s="161">
        <f>M319+SUMIFS(ENTRADAS!$D:$D,ENTRADAS!$B:$B,$B319,ENTRADAS!$I:$I,M$40)-SUMIFS(SAÍDAS!$D:$D,SAÍDAS!$B:$B,$B319,SAÍDAS!$H:$H,M$40)+SUMIFS(AJUSTE!$D:$D,AJUSTE!$B:$B,$B319,AJUSTE!$H:$H,M$40)</f>
        <v>0</v>
      </c>
      <c r="P319" s="160">
        <f>CADASTRO!A283</f>
        <v>0</v>
      </c>
      <c r="Q319" s="160">
        <f>CADASTRO!B283</f>
        <v>0</v>
      </c>
      <c r="R319" s="161">
        <f ca="1">IF(R$39&gt;=$AD$39,0,SUMIFS(SAÍDAS!$D:$D,SAÍDAS!$B:$B,Base!$Q319,SAÍDAS!$H:$H,Base!R$40))</f>
        <v>0</v>
      </c>
      <c r="S319" s="161">
        <f ca="1">IF(S$39&gt;=$AD$39,0,SUMIFS(SAÍDAS!$D:$D,SAÍDAS!$B:$B,Base!$Q319,SAÍDAS!$H:$H,Base!S$40))</f>
        <v>0</v>
      </c>
      <c r="T319" s="161">
        <f ca="1">IF(T$39&gt;=$AD$39,0,SUMIFS(SAÍDAS!$D:$D,SAÍDAS!$B:$B,Base!$Q319,SAÍDAS!$H:$H,Base!T$40))</f>
        <v>0</v>
      </c>
      <c r="U319" s="161">
        <f ca="1">IF(U$39&gt;=$AD$39,0,SUMIFS(SAÍDAS!$D:$D,SAÍDAS!$B:$B,Base!$Q319,SAÍDAS!$H:$H,Base!U$40))</f>
        <v>0</v>
      </c>
      <c r="V319" s="161">
        <f ca="1">IF(V$39&gt;=$AD$39,0,SUMIFS(SAÍDAS!$D:$D,SAÍDAS!$B:$B,Base!$Q319,SAÍDAS!$H:$H,Base!V$40))</f>
        <v>0</v>
      </c>
      <c r="W319" s="161">
        <f ca="1">IF(W$39&gt;=$AD$39,0,SUMIFS(SAÍDAS!$D:$D,SAÍDAS!$B:$B,Base!$Q319,SAÍDAS!$H:$H,Base!W$40))</f>
        <v>0</v>
      </c>
      <c r="X319" s="161">
        <f ca="1">IF(X$39&gt;=$AD$39,0,SUMIFS(SAÍDAS!$D:$D,SAÍDAS!$B:$B,Base!$Q319,SAÍDAS!$H:$H,Base!X$40))</f>
        <v>0</v>
      </c>
      <c r="Y319" s="161">
        <f ca="1">IF(Y$39&gt;=$AD$39,0,SUMIFS(SAÍDAS!$D:$D,SAÍDAS!$B:$B,Base!$Q319,SAÍDAS!$H:$H,Base!Y$40))</f>
        <v>0</v>
      </c>
      <c r="Z319" s="161">
        <f ca="1">IF(Z$39&gt;=$AD$39,0,SUMIFS(SAÍDAS!$D:$D,SAÍDAS!$B:$B,Base!$Q319,SAÍDAS!$H:$H,Base!Z$40))</f>
        <v>0</v>
      </c>
      <c r="AA319" s="161">
        <f ca="1">IF(AA$39&gt;=$AD$39,0,SUMIFS(SAÍDAS!$D:$D,SAÍDAS!$B:$B,Base!$Q319,SAÍDAS!$H:$H,Base!AA$40))</f>
        <v>0</v>
      </c>
      <c r="AB319" s="161">
        <f ca="1">IF(AB$39&gt;=$AD$39,0,SUMIFS(SAÍDAS!$D:$D,SAÍDAS!$B:$B,Base!$Q319,SAÍDAS!$H:$H,Base!AB$40))</f>
        <v>0</v>
      </c>
      <c r="AC319" s="161">
        <f ca="1">IF(AC$39&gt;=$AD$39,0,SUMIFS(SAÍDAS!$D:$D,SAÍDAS!$B:$B,Base!$Q319,SAÍDAS!$H:$H,Base!AC$40))</f>
        <v>0</v>
      </c>
      <c r="AD319" s="160">
        <f t="shared" ca="1" si="12"/>
        <v>0</v>
      </c>
    </row>
    <row r="320" spans="1:30" x14ac:dyDescent="0.25">
      <c r="A320" s="160">
        <f>CADASTRO!A284</f>
        <v>0</v>
      </c>
      <c r="B320" s="160">
        <f>CADASTRO!B284</f>
        <v>0</v>
      </c>
      <c r="C320" s="161">
        <f>CADASTRO!D284</f>
        <v>0</v>
      </c>
      <c r="D320" s="161">
        <f>C320+SUMIFS(ENTRADAS!$D:$D,ENTRADAS!$B:$B,$B320,ENTRADAS!$I:$I,C$40)-SUMIFS(SAÍDAS!$D:$D,SAÍDAS!$B:$B,$B320,SAÍDAS!$H:$H,C$40)+SUMIFS(AJUSTE!$D:$D,AJUSTE!$B:$B,$B320,AJUSTE!$H:$H,C$40)</f>
        <v>0</v>
      </c>
      <c r="E320" s="161">
        <f>D320+SUMIFS(ENTRADAS!$D:$D,ENTRADAS!$B:$B,$B320,ENTRADAS!$I:$I,D$40)-SUMIFS(SAÍDAS!$D:$D,SAÍDAS!$B:$B,$B320,SAÍDAS!$H:$H,D$40)+SUMIFS(AJUSTE!$D:$D,AJUSTE!$B:$B,$B320,AJUSTE!$H:$H,D$40)</f>
        <v>0</v>
      </c>
      <c r="F320" s="161">
        <f>E320+SUMIFS(ENTRADAS!$D:$D,ENTRADAS!$B:$B,$B320,ENTRADAS!$I:$I,E$40)-SUMIFS(SAÍDAS!$D:$D,SAÍDAS!$B:$B,$B320,SAÍDAS!$H:$H,E$40)+SUMIFS(AJUSTE!$D:$D,AJUSTE!$B:$B,$B320,AJUSTE!$H:$H,E$40)</f>
        <v>0</v>
      </c>
      <c r="G320" s="161">
        <f>F320+SUMIFS(ENTRADAS!$D:$D,ENTRADAS!$B:$B,$B320,ENTRADAS!$I:$I,F$40)-SUMIFS(SAÍDAS!$D:$D,SAÍDAS!$B:$B,$B320,SAÍDAS!$H:$H,F$40)+SUMIFS(AJUSTE!$D:$D,AJUSTE!$B:$B,$B320,AJUSTE!$H:$H,F$40)</f>
        <v>0</v>
      </c>
      <c r="H320" s="161">
        <f>G320+SUMIFS(ENTRADAS!$D:$D,ENTRADAS!$B:$B,$B320,ENTRADAS!$I:$I,G$40)-SUMIFS(SAÍDAS!$D:$D,SAÍDAS!$B:$B,$B320,SAÍDAS!$H:$H,G$40)+SUMIFS(AJUSTE!$D:$D,AJUSTE!$B:$B,$B320,AJUSTE!$H:$H,G$40)</f>
        <v>0</v>
      </c>
      <c r="I320" s="161">
        <f>H320+SUMIFS(ENTRADAS!$D:$D,ENTRADAS!$B:$B,$B320,ENTRADAS!$I:$I,H$40)-SUMIFS(SAÍDAS!$D:$D,SAÍDAS!$B:$B,$B320,SAÍDAS!$H:$H,H$40)+SUMIFS(AJUSTE!$D:$D,AJUSTE!$B:$B,$B320,AJUSTE!$H:$H,H$40)</f>
        <v>0</v>
      </c>
      <c r="J320" s="161">
        <f>I320+SUMIFS(ENTRADAS!$D:$D,ENTRADAS!$B:$B,$B320,ENTRADAS!$I:$I,I$40)-SUMIFS(SAÍDAS!$D:$D,SAÍDAS!$B:$B,$B320,SAÍDAS!$H:$H,I$40)+SUMIFS(AJUSTE!$D:$D,AJUSTE!$B:$B,$B320,AJUSTE!$H:$H,I$40)</f>
        <v>0</v>
      </c>
      <c r="K320" s="161">
        <f>J320+SUMIFS(ENTRADAS!$D:$D,ENTRADAS!$B:$B,$B320,ENTRADAS!$I:$I,J$40)-SUMIFS(SAÍDAS!$D:$D,SAÍDAS!$B:$B,$B320,SAÍDAS!$H:$H,J$40)+SUMIFS(AJUSTE!$D:$D,AJUSTE!$B:$B,$B320,AJUSTE!$H:$H,J$40)</f>
        <v>0</v>
      </c>
      <c r="L320" s="161">
        <f>K320+SUMIFS(ENTRADAS!$D:$D,ENTRADAS!$B:$B,$B320,ENTRADAS!$I:$I,K$40)-SUMIFS(SAÍDAS!$D:$D,SAÍDAS!$B:$B,$B320,SAÍDAS!$H:$H,K$40)+SUMIFS(AJUSTE!$D:$D,AJUSTE!$B:$B,$B320,AJUSTE!$H:$H,K$40)</f>
        <v>0</v>
      </c>
      <c r="M320" s="161">
        <f>L320+SUMIFS(ENTRADAS!$D:$D,ENTRADAS!$B:$B,$B320,ENTRADAS!$I:$I,L$40)-SUMIFS(SAÍDAS!$D:$D,SAÍDAS!$B:$B,$B320,SAÍDAS!$H:$H,L$40)+SUMIFS(AJUSTE!$D:$D,AJUSTE!$B:$B,$B320,AJUSTE!$H:$H,L$40)</f>
        <v>0</v>
      </c>
      <c r="N320" s="161">
        <f>M320+SUMIFS(ENTRADAS!$D:$D,ENTRADAS!$B:$B,$B320,ENTRADAS!$I:$I,M$40)-SUMIFS(SAÍDAS!$D:$D,SAÍDAS!$B:$B,$B320,SAÍDAS!$H:$H,M$40)+SUMIFS(AJUSTE!$D:$D,AJUSTE!$B:$B,$B320,AJUSTE!$H:$H,M$40)</f>
        <v>0</v>
      </c>
      <c r="P320" s="160">
        <f>CADASTRO!A284</f>
        <v>0</v>
      </c>
      <c r="Q320" s="160">
        <f>CADASTRO!B284</f>
        <v>0</v>
      </c>
      <c r="R320" s="161">
        <f ca="1">IF(R$39&gt;=$AD$39,0,SUMIFS(SAÍDAS!$D:$D,SAÍDAS!$B:$B,Base!$Q320,SAÍDAS!$H:$H,Base!R$40))</f>
        <v>0</v>
      </c>
      <c r="S320" s="161">
        <f ca="1">IF(S$39&gt;=$AD$39,0,SUMIFS(SAÍDAS!$D:$D,SAÍDAS!$B:$B,Base!$Q320,SAÍDAS!$H:$H,Base!S$40))</f>
        <v>0</v>
      </c>
      <c r="T320" s="161">
        <f ca="1">IF(T$39&gt;=$AD$39,0,SUMIFS(SAÍDAS!$D:$D,SAÍDAS!$B:$B,Base!$Q320,SAÍDAS!$H:$H,Base!T$40))</f>
        <v>0</v>
      </c>
      <c r="U320" s="161">
        <f ca="1">IF(U$39&gt;=$AD$39,0,SUMIFS(SAÍDAS!$D:$D,SAÍDAS!$B:$B,Base!$Q320,SAÍDAS!$H:$H,Base!U$40))</f>
        <v>0</v>
      </c>
      <c r="V320" s="161">
        <f ca="1">IF(V$39&gt;=$AD$39,0,SUMIFS(SAÍDAS!$D:$D,SAÍDAS!$B:$B,Base!$Q320,SAÍDAS!$H:$H,Base!V$40))</f>
        <v>0</v>
      </c>
      <c r="W320" s="161">
        <f ca="1">IF(W$39&gt;=$AD$39,0,SUMIFS(SAÍDAS!$D:$D,SAÍDAS!$B:$B,Base!$Q320,SAÍDAS!$H:$H,Base!W$40))</f>
        <v>0</v>
      </c>
      <c r="X320" s="161">
        <f ca="1">IF(X$39&gt;=$AD$39,0,SUMIFS(SAÍDAS!$D:$D,SAÍDAS!$B:$B,Base!$Q320,SAÍDAS!$H:$H,Base!X$40))</f>
        <v>0</v>
      </c>
      <c r="Y320" s="161">
        <f ca="1">IF(Y$39&gt;=$AD$39,0,SUMIFS(SAÍDAS!$D:$D,SAÍDAS!$B:$B,Base!$Q320,SAÍDAS!$H:$H,Base!Y$40))</f>
        <v>0</v>
      </c>
      <c r="Z320" s="161">
        <f ca="1">IF(Z$39&gt;=$AD$39,0,SUMIFS(SAÍDAS!$D:$D,SAÍDAS!$B:$B,Base!$Q320,SAÍDAS!$H:$H,Base!Z$40))</f>
        <v>0</v>
      </c>
      <c r="AA320" s="161">
        <f ca="1">IF(AA$39&gt;=$AD$39,0,SUMIFS(SAÍDAS!$D:$D,SAÍDAS!$B:$B,Base!$Q320,SAÍDAS!$H:$H,Base!AA$40))</f>
        <v>0</v>
      </c>
      <c r="AB320" s="161">
        <f ca="1">IF(AB$39&gt;=$AD$39,0,SUMIFS(SAÍDAS!$D:$D,SAÍDAS!$B:$B,Base!$Q320,SAÍDAS!$H:$H,Base!AB$40))</f>
        <v>0</v>
      </c>
      <c r="AC320" s="161">
        <f ca="1">IF(AC$39&gt;=$AD$39,0,SUMIFS(SAÍDAS!$D:$D,SAÍDAS!$B:$B,Base!$Q320,SAÍDAS!$H:$H,Base!AC$40))</f>
        <v>0</v>
      </c>
      <c r="AD320" s="160">
        <f t="shared" ca="1" si="12"/>
        <v>0</v>
      </c>
    </row>
    <row r="321" spans="1:30" x14ac:dyDescent="0.25">
      <c r="A321" s="160">
        <f>CADASTRO!A285</f>
        <v>0</v>
      </c>
      <c r="B321" s="160">
        <f>CADASTRO!B285</f>
        <v>0</v>
      </c>
      <c r="C321" s="161">
        <f>CADASTRO!D285</f>
        <v>0</v>
      </c>
      <c r="D321" s="161">
        <f>C321+SUMIFS(ENTRADAS!$D:$D,ENTRADAS!$B:$B,$B321,ENTRADAS!$I:$I,C$40)-SUMIFS(SAÍDAS!$D:$D,SAÍDAS!$B:$B,$B321,SAÍDAS!$H:$H,C$40)+SUMIFS(AJUSTE!$D:$D,AJUSTE!$B:$B,$B321,AJUSTE!$H:$H,C$40)</f>
        <v>0</v>
      </c>
      <c r="E321" s="161">
        <f>D321+SUMIFS(ENTRADAS!$D:$D,ENTRADAS!$B:$B,$B321,ENTRADAS!$I:$I,D$40)-SUMIFS(SAÍDAS!$D:$D,SAÍDAS!$B:$B,$B321,SAÍDAS!$H:$H,D$40)+SUMIFS(AJUSTE!$D:$D,AJUSTE!$B:$B,$B321,AJUSTE!$H:$H,D$40)</f>
        <v>0</v>
      </c>
      <c r="F321" s="161">
        <f>E321+SUMIFS(ENTRADAS!$D:$D,ENTRADAS!$B:$B,$B321,ENTRADAS!$I:$I,E$40)-SUMIFS(SAÍDAS!$D:$D,SAÍDAS!$B:$B,$B321,SAÍDAS!$H:$H,E$40)+SUMIFS(AJUSTE!$D:$D,AJUSTE!$B:$B,$B321,AJUSTE!$H:$H,E$40)</f>
        <v>0</v>
      </c>
      <c r="G321" s="161">
        <f>F321+SUMIFS(ENTRADAS!$D:$D,ENTRADAS!$B:$B,$B321,ENTRADAS!$I:$I,F$40)-SUMIFS(SAÍDAS!$D:$D,SAÍDAS!$B:$B,$B321,SAÍDAS!$H:$H,F$40)+SUMIFS(AJUSTE!$D:$D,AJUSTE!$B:$B,$B321,AJUSTE!$H:$H,F$40)</f>
        <v>0</v>
      </c>
      <c r="H321" s="161">
        <f>G321+SUMIFS(ENTRADAS!$D:$D,ENTRADAS!$B:$B,$B321,ENTRADAS!$I:$I,G$40)-SUMIFS(SAÍDAS!$D:$D,SAÍDAS!$B:$B,$B321,SAÍDAS!$H:$H,G$40)+SUMIFS(AJUSTE!$D:$D,AJUSTE!$B:$B,$B321,AJUSTE!$H:$H,G$40)</f>
        <v>0</v>
      </c>
      <c r="I321" s="161">
        <f>H321+SUMIFS(ENTRADAS!$D:$D,ENTRADAS!$B:$B,$B321,ENTRADAS!$I:$I,H$40)-SUMIFS(SAÍDAS!$D:$D,SAÍDAS!$B:$B,$B321,SAÍDAS!$H:$H,H$40)+SUMIFS(AJUSTE!$D:$D,AJUSTE!$B:$B,$B321,AJUSTE!$H:$H,H$40)</f>
        <v>0</v>
      </c>
      <c r="J321" s="161">
        <f>I321+SUMIFS(ENTRADAS!$D:$D,ENTRADAS!$B:$B,$B321,ENTRADAS!$I:$I,I$40)-SUMIFS(SAÍDAS!$D:$D,SAÍDAS!$B:$B,$B321,SAÍDAS!$H:$H,I$40)+SUMIFS(AJUSTE!$D:$D,AJUSTE!$B:$B,$B321,AJUSTE!$H:$H,I$40)</f>
        <v>0</v>
      </c>
      <c r="K321" s="161">
        <f>J321+SUMIFS(ENTRADAS!$D:$D,ENTRADAS!$B:$B,$B321,ENTRADAS!$I:$I,J$40)-SUMIFS(SAÍDAS!$D:$D,SAÍDAS!$B:$B,$B321,SAÍDAS!$H:$H,J$40)+SUMIFS(AJUSTE!$D:$D,AJUSTE!$B:$B,$B321,AJUSTE!$H:$H,J$40)</f>
        <v>0</v>
      </c>
      <c r="L321" s="161">
        <f>K321+SUMIFS(ENTRADAS!$D:$D,ENTRADAS!$B:$B,$B321,ENTRADAS!$I:$I,K$40)-SUMIFS(SAÍDAS!$D:$D,SAÍDAS!$B:$B,$B321,SAÍDAS!$H:$H,K$40)+SUMIFS(AJUSTE!$D:$D,AJUSTE!$B:$B,$B321,AJUSTE!$H:$H,K$40)</f>
        <v>0</v>
      </c>
      <c r="M321" s="161">
        <f>L321+SUMIFS(ENTRADAS!$D:$D,ENTRADAS!$B:$B,$B321,ENTRADAS!$I:$I,L$40)-SUMIFS(SAÍDAS!$D:$D,SAÍDAS!$B:$B,$B321,SAÍDAS!$H:$H,L$40)+SUMIFS(AJUSTE!$D:$D,AJUSTE!$B:$B,$B321,AJUSTE!$H:$H,L$40)</f>
        <v>0</v>
      </c>
      <c r="N321" s="161">
        <f>M321+SUMIFS(ENTRADAS!$D:$D,ENTRADAS!$B:$B,$B321,ENTRADAS!$I:$I,M$40)-SUMIFS(SAÍDAS!$D:$D,SAÍDAS!$B:$B,$B321,SAÍDAS!$H:$H,M$40)+SUMIFS(AJUSTE!$D:$D,AJUSTE!$B:$B,$B321,AJUSTE!$H:$H,M$40)</f>
        <v>0</v>
      </c>
      <c r="P321" s="160">
        <f>CADASTRO!A285</f>
        <v>0</v>
      </c>
      <c r="Q321" s="160">
        <f>CADASTRO!B285</f>
        <v>0</v>
      </c>
      <c r="R321" s="161">
        <f ca="1">IF(R$39&gt;=$AD$39,0,SUMIFS(SAÍDAS!$D:$D,SAÍDAS!$B:$B,Base!$Q321,SAÍDAS!$H:$H,Base!R$40))</f>
        <v>0</v>
      </c>
      <c r="S321" s="161">
        <f ca="1">IF(S$39&gt;=$AD$39,0,SUMIFS(SAÍDAS!$D:$D,SAÍDAS!$B:$B,Base!$Q321,SAÍDAS!$H:$H,Base!S$40))</f>
        <v>0</v>
      </c>
      <c r="T321" s="161">
        <f ca="1">IF(T$39&gt;=$AD$39,0,SUMIFS(SAÍDAS!$D:$D,SAÍDAS!$B:$B,Base!$Q321,SAÍDAS!$H:$H,Base!T$40))</f>
        <v>0</v>
      </c>
      <c r="U321" s="161">
        <f ca="1">IF(U$39&gt;=$AD$39,0,SUMIFS(SAÍDAS!$D:$D,SAÍDAS!$B:$B,Base!$Q321,SAÍDAS!$H:$H,Base!U$40))</f>
        <v>0</v>
      </c>
      <c r="V321" s="161">
        <f ca="1">IF(V$39&gt;=$AD$39,0,SUMIFS(SAÍDAS!$D:$D,SAÍDAS!$B:$B,Base!$Q321,SAÍDAS!$H:$H,Base!V$40))</f>
        <v>0</v>
      </c>
      <c r="W321" s="161">
        <f ca="1">IF(W$39&gt;=$AD$39,0,SUMIFS(SAÍDAS!$D:$D,SAÍDAS!$B:$B,Base!$Q321,SAÍDAS!$H:$H,Base!W$40))</f>
        <v>0</v>
      </c>
      <c r="X321" s="161">
        <f ca="1">IF(X$39&gt;=$AD$39,0,SUMIFS(SAÍDAS!$D:$D,SAÍDAS!$B:$B,Base!$Q321,SAÍDAS!$H:$H,Base!X$40))</f>
        <v>0</v>
      </c>
      <c r="Y321" s="161">
        <f ca="1">IF(Y$39&gt;=$AD$39,0,SUMIFS(SAÍDAS!$D:$D,SAÍDAS!$B:$B,Base!$Q321,SAÍDAS!$H:$H,Base!Y$40))</f>
        <v>0</v>
      </c>
      <c r="Z321" s="161">
        <f ca="1">IF(Z$39&gt;=$AD$39,0,SUMIFS(SAÍDAS!$D:$D,SAÍDAS!$B:$B,Base!$Q321,SAÍDAS!$H:$H,Base!Z$40))</f>
        <v>0</v>
      </c>
      <c r="AA321" s="161">
        <f ca="1">IF(AA$39&gt;=$AD$39,0,SUMIFS(SAÍDAS!$D:$D,SAÍDAS!$B:$B,Base!$Q321,SAÍDAS!$H:$H,Base!AA$40))</f>
        <v>0</v>
      </c>
      <c r="AB321" s="161">
        <f ca="1">IF(AB$39&gt;=$AD$39,0,SUMIFS(SAÍDAS!$D:$D,SAÍDAS!$B:$B,Base!$Q321,SAÍDAS!$H:$H,Base!AB$40))</f>
        <v>0</v>
      </c>
      <c r="AC321" s="161">
        <f ca="1">IF(AC$39&gt;=$AD$39,0,SUMIFS(SAÍDAS!$D:$D,SAÍDAS!$B:$B,Base!$Q321,SAÍDAS!$H:$H,Base!AC$40))</f>
        <v>0</v>
      </c>
      <c r="AD321" s="160">
        <f t="shared" ca="1" si="12"/>
        <v>0</v>
      </c>
    </row>
    <row r="322" spans="1:30" x14ac:dyDescent="0.25">
      <c r="A322" s="160">
        <f>CADASTRO!A286</f>
        <v>0</v>
      </c>
      <c r="B322" s="160">
        <f>CADASTRO!B286</f>
        <v>0</v>
      </c>
      <c r="C322" s="161">
        <f>CADASTRO!D286</f>
        <v>0</v>
      </c>
      <c r="D322" s="161">
        <f>C322+SUMIFS(ENTRADAS!$D:$D,ENTRADAS!$B:$B,$B322,ENTRADAS!$I:$I,C$40)-SUMIFS(SAÍDAS!$D:$D,SAÍDAS!$B:$B,$B322,SAÍDAS!$H:$H,C$40)+SUMIFS(AJUSTE!$D:$D,AJUSTE!$B:$B,$B322,AJUSTE!$H:$H,C$40)</f>
        <v>0</v>
      </c>
      <c r="E322" s="161">
        <f>D322+SUMIFS(ENTRADAS!$D:$D,ENTRADAS!$B:$B,$B322,ENTRADAS!$I:$I,D$40)-SUMIFS(SAÍDAS!$D:$D,SAÍDAS!$B:$B,$B322,SAÍDAS!$H:$H,D$40)+SUMIFS(AJUSTE!$D:$D,AJUSTE!$B:$B,$B322,AJUSTE!$H:$H,D$40)</f>
        <v>0</v>
      </c>
      <c r="F322" s="161">
        <f>E322+SUMIFS(ENTRADAS!$D:$D,ENTRADAS!$B:$B,$B322,ENTRADAS!$I:$I,E$40)-SUMIFS(SAÍDAS!$D:$D,SAÍDAS!$B:$B,$B322,SAÍDAS!$H:$H,E$40)+SUMIFS(AJUSTE!$D:$D,AJUSTE!$B:$B,$B322,AJUSTE!$H:$H,E$40)</f>
        <v>0</v>
      </c>
      <c r="G322" s="161">
        <f>F322+SUMIFS(ENTRADAS!$D:$D,ENTRADAS!$B:$B,$B322,ENTRADAS!$I:$I,F$40)-SUMIFS(SAÍDAS!$D:$D,SAÍDAS!$B:$B,$B322,SAÍDAS!$H:$H,F$40)+SUMIFS(AJUSTE!$D:$D,AJUSTE!$B:$B,$B322,AJUSTE!$H:$H,F$40)</f>
        <v>0</v>
      </c>
      <c r="H322" s="161">
        <f>G322+SUMIFS(ENTRADAS!$D:$D,ENTRADAS!$B:$B,$B322,ENTRADAS!$I:$I,G$40)-SUMIFS(SAÍDAS!$D:$D,SAÍDAS!$B:$B,$B322,SAÍDAS!$H:$H,G$40)+SUMIFS(AJUSTE!$D:$D,AJUSTE!$B:$B,$B322,AJUSTE!$H:$H,G$40)</f>
        <v>0</v>
      </c>
      <c r="I322" s="161">
        <f>H322+SUMIFS(ENTRADAS!$D:$D,ENTRADAS!$B:$B,$B322,ENTRADAS!$I:$I,H$40)-SUMIFS(SAÍDAS!$D:$D,SAÍDAS!$B:$B,$B322,SAÍDAS!$H:$H,H$40)+SUMIFS(AJUSTE!$D:$D,AJUSTE!$B:$B,$B322,AJUSTE!$H:$H,H$40)</f>
        <v>0</v>
      </c>
      <c r="J322" s="161">
        <f>I322+SUMIFS(ENTRADAS!$D:$D,ENTRADAS!$B:$B,$B322,ENTRADAS!$I:$I,I$40)-SUMIFS(SAÍDAS!$D:$D,SAÍDAS!$B:$B,$B322,SAÍDAS!$H:$H,I$40)+SUMIFS(AJUSTE!$D:$D,AJUSTE!$B:$B,$B322,AJUSTE!$H:$H,I$40)</f>
        <v>0</v>
      </c>
      <c r="K322" s="161">
        <f>J322+SUMIFS(ENTRADAS!$D:$D,ENTRADAS!$B:$B,$B322,ENTRADAS!$I:$I,J$40)-SUMIFS(SAÍDAS!$D:$D,SAÍDAS!$B:$B,$B322,SAÍDAS!$H:$H,J$40)+SUMIFS(AJUSTE!$D:$D,AJUSTE!$B:$B,$B322,AJUSTE!$H:$H,J$40)</f>
        <v>0</v>
      </c>
      <c r="L322" s="161">
        <f>K322+SUMIFS(ENTRADAS!$D:$D,ENTRADAS!$B:$B,$B322,ENTRADAS!$I:$I,K$40)-SUMIFS(SAÍDAS!$D:$D,SAÍDAS!$B:$B,$B322,SAÍDAS!$H:$H,K$40)+SUMIFS(AJUSTE!$D:$D,AJUSTE!$B:$B,$B322,AJUSTE!$H:$H,K$40)</f>
        <v>0</v>
      </c>
      <c r="M322" s="161">
        <f>L322+SUMIFS(ENTRADAS!$D:$D,ENTRADAS!$B:$B,$B322,ENTRADAS!$I:$I,L$40)-SUMIFS(SAÍDAS!$D:$D,SAÍDAS!$B:$B,$B322,SAÍDAS!$H:$H,L$40)+SUMIFS(AJUSTE!$D:$D,AJUSTE!$B:$B,$B322,AJUSTE!$H:$H,L$40)</f>
        <v>0</v>
      </c>
      <c r="N322" s="161">
        <f>M322+SUMIFS(ENTRADAS!$D:$D,ENTRADAS!$B:$B,$B322,ENTRADAS!$I:$I,M$40)-SUMIFS(SAÍDAS!$D:$D,SAÍDAS!$B:$B,$B322,SAÍDAS!$H:$H,M$40)+SUMIFS(AJUSTE!$D:$D,AJUSTE!$B:$B,$B322,AJUSTE!$H:$H,M$40)</f>
        <v>0</v>
      </c>
      <c r="P322" s="160">
        <f>CADASTRO!A286</f>
        <v>0</v>
      </c>
      <c r="Q322" s="160">
        <f>CADASTRO!B286</f>
        <v>0</v>
      </c>
      <c r="R322" s="161">
        <f ca="1">IF(R$39&gt;=$AD$39,0,SUMIFS(SAÍDAS!$D:$D,SAÍDAS!$B:$B,Base!$Q322,SAÍDAS!$H:$H,Base!R$40))</f>
        <v>0</v>
      </c>
      <c r="S322" s="161">
        <f ca="1">IF(S$39&gt;=$AD$39,0,SUMIFS(SAÍDAS!$D:$D,SAÍDAS!$B:$B,Base!$Q322,SAÍDAS!$H:$H,Base!S$40))</f>
        <v>0</v>
      </c>
      <c r="T322" s="161">
        <f ca="1">IF(T$39&gt;=$AD$39,0,SUMIFS(SAÍDAS!$D:$D,SAÍDAS!$B:$B,Base!$Q322,SAÍDAS!$H:$H,Base!T$40))</f>
        <v>0</v>
      </c>
      <c r="U322" s="161">
        <f ca="1">IF(U$39&gt;=$AD$39,0,SUMIFS(SAÍDAS!$D:$D,SAÍDAS!$B:$B,Base!$Q322,SAÍDAS!$H:$H,Base!U$40))</f>
        <v>0</v>
      </c>
      <c r="V322" s="161">
        <f ca="1">IF(V$39&gt;=$AD$39,0,SUMIFS(SAÍDAS!$D:$D,SAÍDAS!$B:$B,Base!$Q322,SAÍDAS!$H:$H,Base!V$40))</f>
        <v>0</v>
      </c>
      <c r="W322" s="161">
        <f ca="1">IF(W$39&gt;=$AD$39,0,SUMIFS(SAÍDAS!$D:$D,SAÍDAS!$B:$B,Base!$Q322,SAÍDAS!$H:$H,Base!W$40))</f>
        <v>0</v>
      </c>
      <c r="X322" s="161">
        <f ca="1">IF(X$39&gt;=$AD$39,0,SUMIFS(SAÍDAS!$D:$D,SAÍDAS!$B:$B,Base!$Q322,SAÍDAS!$H:$H,Base!X$40))</f>
        <v>0</v>
      </c>
      <c r="Y322" s="161">
        <f ca="1">IF(Y$39&gt;=$AD$39,0,SUMIFS(SAÍDAS!$D:$D,SAÍDAS!$B:$B,Base!$Q322,SAÍDAS!$H:$H,Base!Y$40))</f>
        <v>0</v>
      </c>
      <c r="Z322" s="161">
        <f ca="1">IF(Z$39&gt;=$AD$39,0,SUMIFS(SAÍDAS!$D:$D,SAÍDAS!$B:$B,Base!$Q322,SAÍDAS!$H:$H,Base!Z$40))</f>
        <v>0</v>
      </c>
      <c r="AA322" s="161">
        <f ca="1">IF(AA$39&gt;=$AD$39,0,SUMIFS(SAÍDAS!$D:$D,SAÍDAS!$B:$B,Base!$Q322,SAÍDAS!$H:$H,Base!AA$40))</f>
        <v>0</v>
      </c>
      <c r="AB322" s="161">
        <f ca="1">IF(AB$39&gt;=$AD$39,0,SUMIFS(SAÍDAS!$D:$D,SAÍDAS!$B:$B,Base!$Q322,SAÍDAS!$H:$H,Base!AB$40))</f>
        <v>0</v>
      </c>
      <c r="AC322" s="161">
        <f ca="1">IF(AC$39&gt;=$AD$39,0,SUMIFS(SAÍDAS!$D:$D,SAÍDAS!$B:$B,Base!$Q322,SAÍDAS!$H:$H,Base!AC$40))</f>
        <v>0</v>
      </c>
      <c r="AD322" s="160">
        <f t="shared" ca="1" si="12"/>
        <v>0</v>
      </c>
    </row>
    <row r="323" spans="1:30" x14ac:dyDescent="0.25">
      <c r="A323" s="160">
        <f>CADASTRO!A287</f>
        <v>0</v>
      </c>
      <c r="B323" s="160">
        <f>CADASTRO!B287</f>
        <v>0</v>
      </c>
      <c r="C323" s="161">
        <f>CADASTRO!D287</f>
        <v>0</v>
      </c>
      <c r="D323" s="161">
        <f>C323+SUMIFS(ENTRADAS!$D:$D,ENTRADAS!$B:$B,$B323,ENTRADAS!$I:$I,C$40)-SUMIFS(SAÍDAS!$D:$D,SAÍDAS!$B:$B,$B323,SAÍDAS!$H:$H,C$40)+SUMIFS(AJUSTE!$D:$D,AJUSTE!$B:$B,$B323,AJUSTE!$H:$H,C$40)</f>
        <v>0</v>
      </c>
      <c r="E323" s="161">
        <f>D323+SUMIFS(ENTRADAS!$D:$D,ENTRADAS!$B:$B,$B323,ENTRADAS!$I:$I,D$40)-SUMIFS(SAÍDAS!$D:$D,SAÍDAS!$B:$B,$B323,SAÍDAS!$H:$H,D$40)+SUMIFS(AJUSTE!$D:$D,AJUSTE!$B:$B,$B323,AJUSTE!$H:$H,D$40)</f>
        <v>0</v>
      </c>
      <c r="F323" s="161">
        <f>E323+SUMIFS(ENTRADAS!$D:$D,ENTRADAS!$B:$B,$B323,ENTRADAS!$I:$I,E$40)-SUMIFS(SAÍDAS!$D:$D,SAÍDAS!$B:$B,$B323,SAÍDAS!$H:$H,E$40)+SUMIFS(AJUSTE!$D:$D,AJUSTE!$B:$B,$B323,AJUSTE!$H:$H,E$40)</f>
        <v>0</v>
      </c>
      <c r="G323" s="161">
        <f>F323+SUMIFS(ENTRADAS!$D:$D,ENTRADAS!$B:$B,$B323,ENTRADAS!$I:$I,F$40)-SUMIFS(SAÍDAS!$D:$D,SAÍDAS!$B:$B,$B323,SAÍDAS!$H:$H,F$40)+SUMIFS(AJUSTE!$D:$D,AJUSTE!$B:$B,$B323,AJUSTE!$H:$H,F$40)</f>
        <v>0</v>
      </c>
      <c r="H323" s="161">
        <f>G323+SUMIFS(ENTRADAS!$D:$D,ENTRADAS!$B:$B,$B323,ENTRADAS!$I:$I,G$40)-SUMIFS(SAÍDAS!$D:$D,SAÍDAS!$B:$B,$B323,SAÍDAS!$H:$H,G$40)+SUMIFS(AJUSTE!$D:$D,AJUSTE!$B:$B,$B323,AJUSTE!$H:$H,G$40)</f>
        <v>0</v>
      </c>
      <c r="I323" s="161">
        <f>H323+SUMIFS(ENTRADAS!$D:$D,ENTRADAS!$B:$B,$B323,ENTRADAS!$I:$I,H$40)-SUMIFS(SAÍDAS!$D:$D,SAÍDAS!$B:$B,$B323,SAÍDAS!$H:$H,H$40)+SUMIFS(AJUSTE!$D:$D,AJUSTE!$B:$B,$B323,AJUSTE!$H:$H,H$40)</f>
        <v>0</v>
      </c>
      <c r="J323" s="161">
        <f>I323+SUMIFS(ENTRADAS!$D:$D,ENTRADAS!$B:$B,$B323,ENTRADAS!$I:$I,I$40)-SUMIFS(SAÍDAS!$D:$D,SAÍDAS!$B:$B,$B323,SAÍDAS!$H:$H,I$40)+SUMIFS(AJUSTE!$D:$D,AJUSTE!$B:$B,$B323,AJUSTE!$H:$H,I$40)</f>
        <v>0</v>
      </c>
      <c r="K323" s="161">
        <f>J323+SUMIFS(ENTRADAS!$D:$D,ENTRADAS!$B:$B,$B323,ENTRADAS!$I:$I,J$40)-SUMIFS(SAÍDAS!$D:$D,SAÍDAS!$B:$B,$B323,SAÍDAS!$H:$H,J$40)+SUMIFS(AJUSTE!$D:$D,AJUSTE!$B:$B,$B323,AJUSTE!$H:$H,J$40)</f>
        <v>0</v>
      </c>
      <c r="L323" s="161">
        <f>K323+SUMIFS(ENTRADAS!$D:$D,ENTRADAS!$B:$B,$B323,ENTRADAS!$I:$I,K$40)-SUMIFS(SAÍDAS!$D:$D,SAÍDAS!$B:$B,$B323,SAÍDAS!$H:$H,K$40)+SUMIFS(AJUSTE!$D:$D,AJUSTE!$B:$B,$B323,AJUSTE!$H:$H,K$40)</f>
        <v>0</v>
      </c>
      <c r="M323" s="161">
        <f>L323+SUMIFS(ENTRADAS!$D:$D,ENTRADAS!$B:$B,$B323,ENTRADAS!$I:$I,L$40)-SUMIFS(SAÍDAS!$D:$D,SAÍDAS!$B:$B,$B323,SAÍDAS!$H:$H,L$40)+SUMIFS(AJUSTE!$D:$D,AJUSTE!$B:$B,$B323,AJUSTE!$H:$H,L$40)</f>
        <v>0</v>
      </c>
      <c r="N323" s="161">
        <f>M323+SUMIFS(ENTRADAS!$D:$D,ENTRADAS!$B:$B,$B323,ENTRADAS!$I:$I,M$40)-SUMIFS(SAÍDAS!$D:$D,SAÍDAS!$B:$B,$B323,SAÍDAS!$H:$H,M$40)+SUMIFS(AJUSTE!$D:$D,AJUSTE!$B:$B,$B323,AJUSTE!$H:$H,M$40)</f>
        <v>0</v>
      </c>
      <c r="P323" s="160">
        <f>CADASTRO!A287</f>
        <v>0</v>
      </c>
      <c r="Q323" s="160">
        <f>CADASTRO!B287</f>
        <v>0</v>
      </c>
      <c r="R323" s="161">
        <f ca="1">IF(R$39&gt;=$AD$39,0,SUMIFS(SAÍDAS!$D:$D,SAÍDAS!$B:$B,Base!$Q323,SAÍDAS!$H:$H,Base!R$40))</f>
        <v>0</v>
      </c>
      <c r="S323" s="161">
        <f ca="1">IF(S$39&gt;=$AD$39,0,SUMIFS(SAÍDAS!$D:$D,SAÍDAS!$B:$B,Base!$Q323,SAÍDAS!$H:$H,Base!S$40))</f>
        <v>0</v>
      </c>
      <c r="T323" s="161">
        <f ca="1">IF(T$39&gt;=$AD$39,0,SUMIFS(SAÍDAS!$D:$D,SAÍDAS!$B:$B,Base!$Q323,SAÍDAS!$H:$H,Base!T$40))</f>
        <v>0</v>
      </c>
      <c r="U323" s="161">
        <f ca="1">IF(U$39&gt;=$AD$39,0,SUMIFS(SAÍDAS!$D:$D,SAÍDAS!$B:$B,Base!$Q323,SAÍDAS!$H:$H,Base!U$40))</f>
        <v>0</v>
      </c>
      <c r="V323" s="161">
        <f ca="1">IF(V$39&gt;=$AD$39,0,SUMIFS(SAÍDAS!$D:$D,SAÍDAS!$B:$B,Base!$Q323,SAÍDAS!$H:$H,Base!V$40))</f>
        <v>0</v>
      </c>
      <c r="W323" s="161">
        <f ca="1">IF(W$39&gt;=$AD$39,0,SUMIFS(SAÍDAS!$D:$D,SAÍDAS!$B:$B,Base!$Q323,SAÍDAS!$H:$H,Base!W$40))</f>
        <v>0</v>
      </c>
      <c r="X323" s="161">
        <f ca="1">IF(X$39&gt;=$AD$39,0,SUMIFS(SAÍDAS!$D:$D,SAÍDAS!$B:$B,Base!$Q323,SAÍDAS!$H:$H,Base!X$40))</f>
        <v>0</v>
      </c>
      <c r="Y323" s="161">
        <f ca="1">IF(Y$39&gt;=$AD$39,0,SUMIFS(SAÍDAS!$D:$D,SAÍDAS!$B:$B,Base!$Q323,SAÍDAS!$H:$H,Base!Y$40))</f>
        <v>0</v>
      </c>
      <c r="Z323" s="161">
        <f ca="1">IF(Z$39&gt;=$AD$39,0,SUMIFS(SAÍDAS!$D:$D,SAÍDAS!$B:$B,Base!$Q323,SAÍDAS!$H:$H,Base!Z$40))</f>
        <v>0</v>
      </c>
      <c r="AA323" s="161">
        <f ca="1">IF(AA$39&gt;=$AD$39,0,SUMIFS(SAÍDAS!$D:$D,SAÍDAS!$B:$B,Base!$Q323,SAÍDAS!$H:$H,Base!AA$40))</f>
        <v>0</v>
      </c>
      <c r="AB323" s="161">
        <f ca="1">IF(AB$39&gt;=$AD$39,0,SUMIFS(SAÍDAS!$D:$D,SAÍDAS!$B:$B,Base!$Q323,SAÍDAS!$H:$H,Base!AB$40))</f>
        <v>0</v>
      </c>
      <c r="AC323" s="161">
        <f ca="1">IF(AC$39&gt;=$AD$39,0,SUMIFS(SAÍDAS!$D:$D,SAÍDAS!$B:$B,Base!$Q323,SAÍDAS!$H:$H,Base!AC$40))</f>
        <v>0</v>
      </c>
      <c r="AD323" s="160">
        <f t="shared" ca="1" si="12"/>
        <v>0</v>
      </c>
    </row>
    <row r="324" spans="1:30" x14ac:dyDescent="0.25">
      <c r="A324" s="160">
        <f>CADASTRO!A288</f>
        <v>0</v>
      </c>
      <c r="B324" s="160">
        <f>CADASTRO!B288</f>
        <v>0</v>
      </c>
      <c r="C324" s="161">
        <f>CADASTRO!D288</f>
        <v>0</v>
      </c>
      <c r="D324" s="161">
        <f>C324+SUMIFS(ENTRADAS!$D:$D,ENTRADAS!$B:$B,$B324,ENTRADAS!$I:$I,C$40)-SUMIFS(SAÍDAS!$D:$D,SAÍDAS!$B:$B,$B324,SAÍDAS!$H:$H,C$40)+SUMIFS(AJUSTE!$D:$D,AJUSTE!$B:$B,$B324,AJUSTE!$H:$H,C$40)</f>
        <v>0</v>
      </c>
      <c r="E324" s="161">
        <f>D324+SUMIFS(ENTRADAS!$D:$D,ENTRADAS!$B:$B,$B324,ENTRADAS!$I:$I,D$40)-SUMIFS(SAÍDAS!$D:$D,SAÍDAS!$B:$B,$B324,SAÍDAS!$H:$H,D$40)+SUMIFS(AJUSTE!$D:$D,AJUSTE!$B:$B,$B324,AJUSTE!$H:$H,D$40)</f>
        <v>0</v>
      </c>
      <c r="F324" s="161">
        <f>E324+SUMIFS(ENTRADAS!$D:$D,ENTRADAS!$B:$B,$B324,ENTRADAS!$I:$I,E$40)-SUMIFS(SAÍDAS!$D:$D,SAÍDAS!$B:$B,$B324,SAÍDAS!$H:$H,E$40)+SUMIFS(AJUSTE!$D:$D,AJUSTE!$B:$B,$B324,AJUSTE!$H:$H,E$40)</f>
        <v>0</v>
      </c>
      <c r="G324" s="161">
        <f>F324+SUMIFS(ENTRADAS!$D:$D,ENTRADAS!$B:$B,$B324,ENTRADAS!$I:$I,F$40)-SUMIFS(SAÍDAS!$D:$D,SAÍDAS!$B:$B,$B324,SAÍDAS!$H:$H,F$40)+SUMIFS(AJUSTE!$D:$D,AJUSTE!$B:$B,$B324,AJUSTE!$H:$H,F$40)</f>
        <v>0</v>
      </c>
      <c r="H324" s="161">
        <f>G324+SUMIFS(ENTRADAS!$D:$D,ENTRADAS!$B:$B,$B324,ENTRADAS!$I:$I,G$40)-SUMIFS(SAÍDAS!$D:$D,SAÍDAS!$B:$B,$B324,SAÍDAS!$H:$H,G$40)+SUMIFS(AJUSTE!$D:$D,AJUSTE!$B:$B,$B324,AJUSTE!$H:$H,G$40)</f>
        <v>0</v>
      </c>
      <c r="I324" s="161">
        <f>H324+SUMIFS(ENTRADAS!$D:$D,ENTRADAS!$B:$B,$B324,ENTRADAS!$I:$I,H$40)-SUMIFS(SAÍDAS!$D:$D,SAÍDAS!$B:$B,$B324,SAÍDAS!$H:$H,H$40)+SUMIFS(AJUSTE!$D:$D,AJUSTE!$B:$B,$B324,AJUSTE!$H:$H,H$40)</f>
        <v>0</v>
      </c>
      <c r="J324" s="161">
        <f>I324+SUMIFS(ENTRADAS!$D:$D,ENTRADAS!$B:$B,$B324,ENTRADAS!$I:$I,I$40)-SUMIFS(SAÍDAS!$D:$D,SAÍDAS!$B:$B,$B324,SAÍDAS!$H:$H,I$40)+SUMIFS(AJUSTE!$D:$D,AJUSTE!$B:$B,$B324,AJUSTE!$H:$H,I$40)</f>
        <v>0</v>
      </c>
      <c r="K324" s="161">
        <f>J324+SUMIFS(ENTRADAS!$D:$D,ENTRADAS!$B:$B,$B324,ENTRADAS!$I:$I,J$40)-SUMIFS(SAÍDAS!$D:$D,SAÍDAS!$B:$B,$B324,SAÍDAS!$H:$H,J$40)+SUMIFS(AJUSTE!$D:$D,AJUSTE!$B:$B,$B324,AJUSTE!$H:$H,J$40)</f>
        <v>0</v>
      </c>
      <c r="L324" s="161">
        <f>K324+SUMIFS(ENTRADAS!$D:$D,ENTRADAS!$B:$B,$B324,ENTRADAS!$I:$I,K$40)-SUMIFS(SAÍDAS!$D:$D,SAÍDAS!$B:$B,$B324,SAÍDAS!$H:$H,K$40)+SUMIFS(AJUSTE!$D:$D,AJUSTE!$B:$B,$B324,AJUSTE!$H:$H,K$40)</f>
        <v>0</v>
      </c>
      <c r="M324" s="161">
        <f>L324+SUMIFS(ENTRADAS!$D:$D,ENTRADAS!$B:$B,$B324,ENTRADAS!$I:$I,L$40)-SUMIFS(SAÍDAS!$D:$D,SAÍDAS!$B:$B,$B324,SAÍDAS!$H:$H,L$40)+SUMIFS(AJUSTE!$D:$D,AJUSTE!$B:$B,$B324,AJUSTE!$H:$H,L$40)</f>
        <v>0</v>
      </c>
      <c r="N324" s="161">
        <f>M324+SUMIFS(ENTRADAS!$D:$D,ENTRADAS!$B:$B,$B324,ENTRADAS!$I:$I,M$40)-SUMIFS(SAÍDAS!$D:$D,SAÍDAS!$B:$B,$B324,SAÍDAS!$H:$H,M$40)+SUMIFS(AJUSTE!$D:$D,AJUSTE!$B:$B,$B324,AJUSTE!$H:$H,M$40)</f>
        <v>0</v>
      </c>
      <c r="P324" s="160">
        <f>CADASTRO!A288</f>
        <v>0</v>
      </c>
      <c r="Q324" s="160">
        <f>CADASTRO!B288</f>
        <v>0</v>
      </c>
      <c r="R324" s="161">
        <f ca="1">IF(R$39&gt;=$AD$39,0,SUMIFS(SAÍDAS!$D:$D,SAÍDAS!$B:$B,Base!$Q324,SAÍDAS!$H:$H,Base!R$40))</f>
        <v>0</v>
      </c>
      <c r="S324" s="161">
        <f ca="1">IF(S$39&gt;=$AD$39,0,SUMIFS(SAÍDAS!$D:$D,SAÍDAS!$B:$B,Base!$Q324,SAÍDAS!$H:$H,Base!S$40))</f>
        <v>0</v>
      </c>
      <c r="T324" s="161">
        <f ca="1">IF(T$39&gt;=$AD$39,0,SUMIFS(SAÍDAS!$D:$D,SAÍDAS!$B:$B,Base!$Q324,SAÍDAS!$H:$H,Base!T$40))</f>
        <v>0</v>
      </c>
      <c r="U324" s="161">
        <f ca="1">IF(U$39&gt;=$AD$39,0,SUMIFS(SAÍDAS!$D:$D,SAÍDAS!$B:$B,Base!$Q324,SAÍDAS!$H:$H,Base!U$40))</f>
        <v>0</v>
      </c>
      <c r="V324" s="161">
        <f ca="1">IF(V$39&gt;=$AD$39,0,SUMIFS(SAÍDAS!$D:$D,SAÍDAS!$B:$B,Base!$Q324,SAÍDAS!$H:$H,Base!V$40))</f>
        <v>0</v>
      </c>
      <c r="W324" s="161">
        <f ca="1">IF(W$39&gt;=$AD$39,0,SUMIFS(SAÍDAS!$D:$D,SAÍDAS!$B:$B,Base!$Q324,SAÍDAS!$H:$H,Base!W$40))</f>
        <v>0</v>
      </c>
      <c r="X324" s="161">
        <f ca="1">IF(X$39&gt;=$AD$39,0,SUMIFS(SAÍDAS!$D:$D,SAÍDAS!$B:$B,Base!$Q324,SAÍDAS!$H:$H,Base!X$40))</f>
        <v>0</v>
      </c>
      <c r="Y324" s="161">
        <f ca="1">IF(Y$39&gt;=$AD$39,0,SUMIFS(SAÍDAS!$D:$D,SAÍDAS!$B:$B,Base!$Q324,SAÍDAS!$H:$H,Base!Y$40))</f>
        <v>0</v>
      </c>
      <c r="Z324" s="161">
        <f ca="1">IF(Z$39&gt;=$AD$39,0,SUMIFS(SAÍDAS!$D:$D,SAÍDAS!$B:$B,Base!$Q324,SAÍDAS!$H:$H,Base!Z$40))</f>
        <v>0</v>
      </c>
      <c r="AA324" s="161">
        <f ca="1">IF(AA$39&gt;=$AD$39,0,SUMIFS(SAÍDAS!$D:$D,SAÍDAS!$B:$B,Base!$Q324,SAÍDAS!$H:$H,Base!AA$40))</f>
        <v>0</v>
      </c>
      <c r="AB324" s="161">
        <f ca="1">IF(AB$39&gt;=$AD$39,0,SUMIFS(SAÍDAS!$D:$D,SAÍDAS!$B:$B,Base!$Q324,SAÍDAS!$H:$H,Base!AB$40))</f>
        <v>0</v>
      </c>
      <c r="AC324" s="161">
        <f ca="1">IF(AC$39&gt;=$AD$39,0,SUMIFS(SAÍDAS!$D:$D,SAÍDAS!$B:$B,Base!$Q324,SAÍDAS!$H:$H,Base!AC$40))</f>
        <v>0</v>
      </c>
      <c r="AD324" s="160">
        <f t="shared" ca="1" si="12"/>
        <v>0</v>
      </c>
    </row>
    <row r="325" spans="1:30" x14ac:dyDescent="0.25">
      <c r="A325" s="160">
        <f>CADASTRO!A289</f>
        <v>0</v>
      </c>
      <c r="B325" s="160">
        <f>CADASTRO!B289</f>
        <v>0</v>
      </c>
      <c r="C325" s="161">
        <f>CADASTRO!D289</f>
        <v>0</v>
      </c>
      <c r="D325" s="161">
        <f>C325+SUMIFS(ENTRADAS!$D:$D,ENTRADAS!$B:$B,$B325,ENTRADAS!$I:$I,C$40)-SUMIFS(SAÍDAS!$D:$D,SAÍDAS!$B:$B,$B325,SAÍDAS!$H:$H,C$40)+SUMIFS(AJUSTE!$D:$D,AJUSTE!$B:$B,$B325,AJUSTE!$H:$H,C$40)</f>
        <v>0</v>
      </c>
      <c r="E325" s="161">
        <f>D325+SUMIFS(ENTRADAS!$D:$D,ENTRADAS!$B:$B,$B325,ENTRADAS!$I:$I,D$40)-SUMIFS(SAÍDAS!$D:$D,SAÍDAS!$B:$B,$B325,SAÍDAS!$H:$H,D$40)+SUMIFS(AJUSTE!$D:$D,AJUSTE!$B:$B,$B325,AJUSTE!$H:$H,D$40)</f>
        <v>0</v>
      </c>
      <c r="F325" s="161">
        <f>E325+SUMIFS(ENTRADAS!$D:$D,ENTRADAS!$B:$B,$B325,ENTRADAS!$I:$I,E$40)-SUMIFS(SAÍDAS!$D:$D,SAÍDAS!$B:$B,$B325,SAÍDAS!$H:$H,E$40)+SUMIFS(AJUSTE!$D:$D,AJUSTE!$B:$B,$B325,AJUSTE!$H:$H,E$40)</f>
        <v>0</v>
      </c>
      <c r="G325" s="161">
        <f>F325+SUMIFS(ENTRADAS!$D:$D,ENTRADAS!$B:$B,$B325,ENTRADAS!$I:$I,F$40)-SUMIFS(SAÍDAS!$D:$D,SAÍDAS!$B:$B,$B325,SAÍDAS!$H:$H,F$40)+SUMIFS(AJUSTE!$D:$D,AJUSTE!$B:$B,$B325,AJUSTE!$H:$H,F$40)</f>
        <v>0</v>
      </c>
      <c r="H325" s="161">
        <f>G325+SUMIFS(ENTRADAS!$D:$D,ENTRADAS!$B:$B,$B325,ENTRADAS!$I:$I,G$40)-SUMIFS(SAÍDAS!$D:$D,SAÍDAS!$B:$B,$B325,SAÍDAS!$H:$H,G$40)+SUMIFS(AJUSTE!$D:$D,AJUSTE!$B:$B,$B325,AJUSTE!$H:$H,G$40)</f>
        <v>0</v>
      </c>
      <c r="I325" s="161">
        <f>H325+SUMIFS(ENTRADAS!$D:$D,ENTRADAS!$B:$B,$B325,ENTRADAS!$I:$I,H$40)-SUMIFS(SAÍDAS!$D:$D,SAÍDAS!$B:$B,$B325,SAÍDAS!$H:$H,H$40)+SUMIFS(AJUSTE!$D:$D,AJUSTE!$B:$B,$B325,AJUSTE!$H:$H,H$40)</f>
        <v>0</v>
      </c>
      <c r="J325" s="161">
        <f>I325+SUMIFS(ENTRADAS!$D:$D,ENTRADAS!$B:$B,$B325,ENTRADAS!$I:$I,I$40)-SUMIFS(SAÍDAS!$D:$D,SAÍDAS!$B:$B,$B325,SAÍDAS!$H:$H,I$40)+SUMIFS(AJUSTE!$D:$D,AJUSTE!$B:$B,$B325,AJUSTE!$H:$H,I$40)</f>
        <v>0</v>
      </c>
      <c r="K325" s="161">
        <f>J325+SUMIFS(ENTRADAS!$D:$D,ENTRADAS!$B:$B,$B325,ENTRADAS!$I:$I,J$40)-SUMIFS(SAÍDAS!$D:$D,SAÍDAS!$B:$B,$B325,SAÍDAS!$H:$H,J$40)+SUMIFS(AJUSTE!$D:$D,AJUSTE!$B:$B,$B325,AJUSTE!$H:$H,J$40)</f>
        <v>0</v>
      </c>
      <c r="L325" s="161">
        <f>K325+SUMIFS(ENTRADAS!$D:$D,ENTRADAS!$B:$B,$B325,ENTRADAS!$I:$I,K$40)-SUMIFS(SAÍDAS!$D:$D,SAÍDAS!$B:$B,$B325,SAÍDAS!$H:$H,K$40)+SUMIFS(AJUSTE!$D:$D,AJUSTE!$B:$B,$B325,AJUSTE!$H:$H,K$40)</f>
        <v>0</v>
      </c>
      <c r="M325" s="161">
        <f>L325+SUMIFS(ENTRADAS!$D:$D,ENTRADAS!$B:$B,$B325,ENTRADAS!$I:$I,L$40)-SUMIFS(SAÍDAS!$D:$D,SAÍDAS!$B:$B,$B325,SAÍDAS!$H:$H,L$40)+SUMIFS(AJUSTE!$D:$D,AJUSTE!$B:$B,$B325,AJUSTE!$H:$H,L$40)</f>
        <v>0</v>
      </c>
      <c r="N325" s="161">
        <f>M325+SUMIFS(ENTRADAS!$D:$D,ENTRADAS!$B:$B,$B325,ENTRADAS!$I:$I,M$40)-SUMIFS(SAÍDAS!$D:$D,SAÍDAS!$B:$B,$B325,SAÍDAS!$H:$H,M$40)+SUMIFS(AJUSTE!$D:$D,AJUSTE!$B:$B,$B325,AJUSTE!$H:$H,M$40)</f>
        <v>0</v>
      </c>
      <c r="P325" s="160">
        <f>CADASTRO!A289</f>
        <v>0</v>
      </c>
      <c r="Q325" s="160">
        <f>CADASTRO!B289</f>
        <v>0</v>
      </c>
      <c r="R325" s="161">
        <f ca="1">IF(R$39&gt;=$AD$39,0,SUMIFS(SAÍDAS!$D:$D,SAÍDAS!$B:$B,Base!$Q325,SAÍDAS!$H:$H,Base!R$40))</f>
        <v>0</v>
      </c>
      <c r="S325" s="161">
        <f ca="1">IF(S$39&gt;=$AD$39,0,SUMIFS(SAÍDAS!$D:$D,SAÍDAS!$B:$B,Base!$Q325,SAÍDAS!$H:$H,Base!S$40))</f>
        <v>0</v>
      </c>
      <c r="T325" s="161">
        <f ca="1">IF(T$39&gt;=$AD$39,0,SUMIFS(SAÍDAS!$D:$D,SAÍDAS!$B:$B,Base!$Q325,SAÍDAS!$H:$H,Base!T$40))</f>
        <v>0</v>
      </c>
      <c r="U325" s="161">
        <f ca="1">IF(U$39&gt;=$AD$39,0,SUMIFS(SAÍDAS!$D:$D,SAÍDAS!$B:$B,Base!$Q325,SAÍDAS!$H:$H,Base!U$40))</f>
        <v>0</v>
      </c>
      <c r="V325" s="161">
        <f ca="1">IF(V$39&gt;=$AD$39,0,SUMIFS(SAÍDAS!$D:$D,SAÍDAS!$B:$B,Base!$Q325,SAÍDAS!$H:$H,Base!V$40))</f>
        <v>0</v>
      </c>
      <c r="W325" s="161">
        <f ca="1">IF(W$39&gt;=$AD$39,0,SUMIFS(SAÍDAS!$D:$D,SAÍDAS!$B:$B,Base!$Q325,SAÍDAS!$H:$H,Base!W$40))</f>
        <v>0</v>
      </c>
      <c r="X325" s="161">
        <f ca="1">IF(X$39&gt;=$AD$39,0,SUMIFS(SAÍDAS!$D:$D,SAÍDAS!$B:$B,Base!$Q325,SAÍDAS!$H:$H,Base!X$40))</f>
        <v>0</v>
      </c>
      <c r="Y325" s="161">
        <f ca="1">IF(Y$39&gt;=$AD$39,0,SUMIFS(SAÍDAS!$D:$D,SAÍDAS!$B:$B,Base!$Q325,SAÍDAS!$H:$H,Base!Y$40))</f>
        <v>0</v>
      </c>
      <c r="Z325" s="161">
        <f ca="1">IF(Z$39&gt;=$AD$39,0,SUMIFS(SAÍDAS!$D:$D,SAÍDAS!$B:$B,Base!$Q325,SAÍDAS!$H:$H,Base!Z$40))</f>
        <v>0</v>
      </c>
      <c r="AA325" s="161">
        <f ca="1">IF(AA$39&gt;=$AD$39,0,SUMIFS(SAÍDAS!$D:$D,SAÍDAS!$B:$B,Base!$Q325,SAÍDAS!$H:$H,Base!AA$40))</f>
        <v>0</v>
      </c>
      <c r="AB325" s="161">
        <f ca="1">IF(AB$39&gt;=$AD$39,0,SUMIFS(SAÍDAS!$D:$D,SAÍDAS!$B:$B,Base!$Q325,SAÍDAS!$H:$H,Base!AB$40))</f>
        <v>0</v>
      </c>
      <c r="AC325" s="161">
        <f ca="1">IF(AC$39&gt;=$AD$39,0,SUMIFS(SAÍDAS!$D:$D,SAÍDAS!$B:$B,Base!$Q325,SAÍDAS!$H:$H,Base!AC$40))</f>
        <v>0</v>
      </c>
      <c r="AD325" s="160">
        <f t="shared" ca="1" si="12"/>
        <v>0</v>
      </c>
    </row>
    <row r="326" spans="1:30" x14ac:dyDescent="0.25">
      <c r="A326" s="160">
        <f>CADASTRO!A290</f>
        <v>0</v>
      </c>
      <c r="B326" s="160">
        <f>CADASTRO!B290</f>
        <v>0</v>
      </c>
      <c r="C326" s="161">
        <f>CADASTRO!D290</f>
        <v>0</v>
      </c>
      <c r="D326" s="161">
        <f>C326+SUMIFS(ENTRADAS!$D:$D,ENTRADAS!$B:$B,$B326,ENTRADAS!$I:$I,C$40)-SUMIFS(SAÍDAS!$D:$D,SAÍDAS!$B:$B,$B326,SAÍDAS!$H:$H,C$40)+SUMIFS(AJUSTE!$D:$D,AJUSTE!$B:$B,$B326,AJUSTE!$H:$H,C$40)</f>
        <v>0</v>
      </c>
      <c r="E326" s="161">
        <f>D326+SUMIFS(ENTRADAS!$D:$D,ENTRADAS!$B:$B,$B326,ENTRADAS!$I:$I,D$40)-SUMIFS(SAÍDAS!$D:$D,SAÍDAS!$B:$B,$B326,SAÍDAS!$H:$H,D$40)+SUMIFS(AJUSTE!$D:$D,AJUSTE!$B:$B,$B326,AJUSTE!$H:$H,D$40)</f>
        <v>0</v>
      </c>
      <c r="F326" s="161">
        <f>E326+SUMIFS(ENTRADAS!$D:$D,ENTRADAS!$B:$B,$B326,ENTRADAS!$I:$I,E$40)-SUMIFS(SAÍDAS!$D:$D,SAÍDAS!$B:$B,$B326,SAÍDAS!$H:$H,E$40)+SUMIFS(AJUSTE!$D:$D,AJUSTE!$B:$B,$B326,AJUSTE!$H:$H,E$40)</f>
        <v>0</v>
      </c>
      <c r="G326" s="161">
        <f>F326+SUMIFS(ENTRADAS!$D:$D,ENTRADAS!$B:$B,$B326,ENTRADAS!$I:$I,F$40)-SUMIFS(SAÍDAS!$D:$D,SAÍDAS!$B:$B,$B326,SAÍDAS!$H:$H,F$40)+SUMIFS(AJUSTE!$D:$D,AJUSTE!$B:$B,$B326,AJUSTE!$H:$H,F$40)</f>
        <v>0</v>
      </c>
      <c r="H326" s="161">
        <f>G326+SUMIFS(ENTRADAS!$D:$D,ENTRADAS!$B:$B,$B326,ENTRADAS!$I:$I,G$40)-SUMIFS(SAÍDAS!$D:$D,SAÍDAS!$B:$B,$B326,SAÍDAS!$H:$H,G$40)+SUMIFS(AJUSTE!$D:$D,AJUSTE!$B:$B,$B326,AJUSTE!$H:$H,G$40)</f>
        <v>0</v>
      </c>
      <c r="I326" s="161">
        <f>H326+SUMIFS(ENTRADAS!$D:$D,ENTRADAS!$B:$B,$B326,ENTRADAS!$I:$I,H$40)-SUMIFS(SAÍDAS!$D:$D,SAÍDAS!$B:$B,$B326,SAÍDAS!$H:$H,H$40)+SUMIFS(AJUSTE!$D:$D,AJUSTE!$B:$B,$B326,AJUSTE!$H:$H,H$40)</f>
        <v>0</v>
      </c>
      <c r="J326" s="161">
        <f>I326+SUMIFS(ENTRADAS!$D:$D,ENTRADAS!$B:$B,$B326,ENTRADAS!$I:$I,I$40)-SUMIFS(SAÍDAS!$D:$D,SAÍDAS!$B:$B,$B326,SAÍDAS!$H:$H,I$40)+SUMIFS(AJUSTE!$D:$D,AJUSTE!$B:$B,$B326,AJUSTE!$H:$H,I$40)</f>
        <v>0</v>
      </c>
      <c r="K326" s="161">
        <f>J326+SUMIFS(ENTRADAS!$D:$D,ENTRADAS!$B:$B,$B326,ENTRADAS!$I:$I,J$40)-SUMIFS(SAÍDAS!$D:$D,SAÍDAS!$B:$B,$B326,SAÍDAS!$H:$H,J$40)+SUMIFS(AJUSTE!$D:$D,AJUSTE!$B:$B,$B326,AJUSTE!$H:$H,J$40)</f>
        <v>0</v>
      </c>
      <c r="L326" s="161">
        <f>K326+SUMIFS(ENTRADAS!$D:$D,ENTRADAS!$B:$B,$B326,ENTRADAS!$I:$I,K$40)-SUMIFS(SAÍDAS!$D:$D,SAÍDAS!$B:$B,$B326,SAÍDAS!$H:$H,K$40)+SUMIFS(AJUSTE!$D:$D,AJUSTE!$B:$B,$B326,AJUSTE!$H:$H,K$40)</f>
        <v>0</v>
      </c>
      <c r="M326" s="161">
        <f>L326+SUMIFS(ENTRADAS!$D:$D,ENTRADAS!$B:$B,$B326,ENTRADAS!$I:$I,L$40)-SUMIFS(SAÍDAS!$D:$D,SAÍDAS!$B:$B,$B326,SAÍDAS!$H:$H,L$40)+SUMIFS(AJUSTE!$D:$D,AJUSTE!$B:$B,$B326,AJUSTE!$H:$H,L$40)</f>
        <v>0</v>
      </c>
      <c r="N326" s="161">
        <f>M326+SUMIFS(ENTRADAS!$D:$D,ENTRADAS!$B:$B,$B326,ENTRADAS!$I:$I,M$40)-SUMIFS(SAÍDAS!$D:$D,SAÍDAS!$B:$B,$B326,SAÍDAS!$H:$H,M$40)+SUMIFS(AJUSTE!$D:$D,AJUSTE!$B:$B,$B326,AJUSTE!$H:$H,M$40)</f>
        <v>0</v>
      </c>
      <c r="P326" s="160">
        <f>CADASTRO!A290</f>
        <v>0</v>
      </c>
      <c r="Q326" s="160">
        <f>CADASTRO!B290</f>
        <v>0</v>
      </c>
      <c r="R326" s="161">
        <f ca="1">IF(R$39&gt;=$AD$39,0,SUMIFS(SAÍDAS!$D:$D,SAÍDAS!$B:$B,Base!$Q326,SAÍDAS!$H:$H,Base!R$40))</f>
        <v>0</v>
      </c>
      <c r="S326" s="161">
        <f ca="1">IF(S$39&gt;=$AD$39,0,SUMIFS(SAÍDAS!$D:$D,SAÍDAS!$B:$B,Base!$Q326,SAÍDAS!$H:$H,Base!S$40))</f>
        <v>0</v>
      </c>
      <c r="T326" s="161">
        <f ca="1">IF(T$39&gt;=$AD$39,0,SUMIFS(SAÍDAS!$D:$D,SAÍDAS!$B:$B,Base!$Q326,SAÍDAS!$H:$H,Base!T$40))</f>
        <v>0</v>
      </c>
      <c r="U326" s="161">
        <f ca="1">IF(U$39&gt;=$AD$39,0,SUMIFS(SAÍDAS!$D:$D,SAÍDAS!$B:$B,Base!$Q326,SAÍDAS!$H:$H,Base!U$40))</f>
        <v>0</v>
      </c>
      <c r="V326" s="161">
        <f ca="1">IF(V$39&gt;=$AD$39,0,SUMIFS(SAÍDAS!$D:$D,SAÍDAS!$B:$B,Base!$Q326,SAÍDAS!$H:$H,Base!V$40))</f>
        <v>0</v>
      </c>
      <c r="W326" s="161">
        <f ca="1">IF(W$39&gt;=$AD$39,0,SUMIFS(SAÍDAS!$D:$D,SAÍDAS!$B:$B,Base!$Q326,SAÍDAS!$H:$H,Base!W$40))</f>
        <v>0</v>
      </c>
      <c r="X326" s="161">
        <f ca="1">IF(X$39&gt;=$AD$39,0,SUMIFS(SAÍDAS!$D:$D,SAÍDAS!$B:$B,Base!$Q326,SAÍDAS!$H:$H,Base!X$40))</f>
        <v>0</v>
      </c>
      <c r="Y326" s="161">
        <f ca="1">IF(Y$39&gt;=$AD$39,0,SUMIFS(SAÍDAS!$D:$D,SAÍDAS!$B:$B,Base!$Q326,SAÍDAS!$H:$H,Base!Y$40))</f>
        <v>0</v>
      </c>
      <c r="Z326" s="161">
        <f ca="1">IF(Z$39&gt;=$AD$39,0,SUMIFS(SAÍDAS!$D:$D,SAÍDAS!$B:$B,Base!$Q326,SAÍDAS!$H:$H,Base!Z$40))</f>
        <v>0</v>
      </c>
      <c r="AA326" s="161">
        <f ca="1">IF(AA$39&gt;=$AD$39,0,SUMIFS(SAÍDAS!$D:$D,SAÍDAS!$B:$B,Base!$Q326,SAÍDAS!$H:$H,Base!AA$40))</f>
        <v>0</v>
      </c>
      <c r="AB326" s="161">
        <f ca="1">IF(AB$39&gt;=$AD$39,0,SUMIFS(SAÍDAS!$D:$D,SAÍDAS!$B:$B,Base!$Q326,SAÍDAS!$H:$H,Base!AB$40))</f>
        <v>0</v>
      </c>
      <c r="AC326" s="161">
        <f ca="1">IF(AC$39&gt;=$AD$39,0,SUMIFS(SAÍDAS!$D:$D,SAÍDAS!$B:$B,Base!$Q326,SAÍDAS!$H:$H,Base!AC$40))</f>
        <v>0</v>
      </c>
      <c r="AD326" s="160">
        <f t="shared" ca="1" si="12"/>
        <v>0</v>
      </c>
    </row>
    <row r="327" spans="1:30" x14ac:dyDescent="0.25">
      <c r="A327" s="160">
        <f>CADASTRO!A291</f>
        <v>0</v>
      </c>
      <c r="B327" s="160">
        <f>CADASTRO!B291</f>
        <v>0</v>
      </c>
      <c r="C327" s="161">
        <f>CADASTRO!D291</f>
        <v>0</v>
      </c>
      <c r="D327" s="161">
        <f>C327+SUMIFS(ENTRADAS!$D:$D,ENTRADAS!$B:$B,$B327,ENTRADAS!$I:$I,C$40)-SUMIFS(SAÍDAS!$D:$D,SAÍDAS!$B:$B,$B327,SAÍDAS!$H:$H,C$40)+SUMIFS(AJUSTE!$D:$D,AJUSTE!$B:$B,$B327,AJUSTE!$H:$H,C$40)</f>
        <v>0</v>
      </c>
      <c r="E327" s="161">
        <f>D327+SUMIFS(ENTRADAS!$D:$D,ENTRADAS!$B:$B,$B327,ENTRADAS!$I:$I,D$40)-SUMIFS(SAÍDAS!$D:$D,SAÍDAS!$B:$B,$B327,SAÍDAS!$H:$H,D$40)+SUMIFS(AJUSTE!$D:$D,AJUSTE!$B:$B,$B327,AJUSTE!$H:$H,D$40)</f>
        <v>0</v>
      </c>
      <c r="F327" s="161">
        <f>E327+SUMIFS(ENTRADAS!$D:$D,ENTRADAS!$B:$B,$B327,ENTRADAS!$I:$I,E$40)-SUMIFS(SAÍDAS!$D:$D,SAÍDAS!$B:$B,$B327,SAÍDAS!$H:$H,E$40)+SUMIFS(AJUSTE!$D:$D,AJUSTE!$B:$B,$B327,AJUSTE!$H:$H,E$40)</f>
        <v>0</v>
      </c>
      <c r="G327" s="161">
        <f>F327+SUMIFS(ENTRADAS!$D:$D,ENTRADAS!$B:$B,$B327,ENTRADAS!$I:$I,F$40)-SUMIFS(SAÍDAS!$D:$D,SAÍDAS!$B:$B,$B327,SAÍDAS!$H:$H,F$40)+SUMIFS(AJUSTE!$D:$D,AJUSTE!$B:$B,$B327,AJUSTE!$H:$H,F$40)</f>
        <v>0</v>
      </c>
      <c r="H327" s="161">
        <f>G327+SUMIFS(ENTRADAS!$D:$D,ENTRADAS!$B:$B,$B327,ENTRADAS!$I:$I,G$40)-SUMIFS(SAÍDAS!$D:$D,SAÍDAS!$B:$B,$B327,SAÍDAS!$H:$H,G$40)+SUMIFS(AJUSTE!$D:$D,AJUSTE!$B:$B,$B327,AJUSTE!$H:$H,G$40)</f>
        <v>0</v>
      </c>
      <c r="I327" s="161">
        <f>H327+SUMIFS(ENTRADAS!$D:$D,ENTRADAS!$B:$B,$B327,ENTRADAS!$I:$I,H$40)-SUMIFS(SAÍDAS!$D:$D,SAÍDAS!$B:$B,$B327,SAÍDAS!$H:$H,H$40)+SUMIFS(AJUSTE!$D:$D,AJUSTE!$B:$B,$B327,AJUSTE!$H:$H,H$40)</f>
        <v>0</v>
      </c>
      <c r="J327" s="161">
        <f>I327+SUMIFS(ENTRADAS!$D:$D,ENTRADAS!$B:$B,$B327,ENTRADAS!$I:$I,I$40)-SUMIFS(SAÍDAS!$D:$D,SAÍDAS!$B:$B,$B327,SAÍDAS!$H:$H,I$40)+SUMIFS(AJUSTE!$D:$D,AJUSTE!$B:$B,$B327,AJUSTE!$H:$H,I$40)</f>
        <v>0</v>
      </c>
      <c r="K327" s="161">
        <f>J327+SUMIFS(ENTRADAS!$D:$D,ENTRADAS!$B:$B,$B327,ENTRADAS!$I:$I,J$40)-SUMIFS(SAÍDAS!$D:$D,SAÍDAS!$B:$B,$B327,SAÍDAS!$H:$H,J$40)+SUMIFS(AJUSTE!$D:$D,AJUSTE!$B:$B,$B327,AJUSTE!$H:$H,J$40)</f>
        <v>0</v>
      </c>
      <c r="L327" s="161">
        <f>K327+SUMIFS(ENTRADAS!$D:$D,ENTRADAS!$B:$B,$B327,ENTRADAS!$I:$I,K$40)-SUMIFS(SAÍDAS!$D:$D,SAÍDAS!$B:$B,$B327,SAÍDAS!$H:$H,K$40)+SUMIFS(AJUSTE!$D:$D,AJUSTE!$B:$B,$B327,AJUSTE!$H:$H,K$40)</f>
        <v>0</v>
      </c>
      <c r="M327" s="161">
        <f>L327+SUMIFS(ENTRADAS!$D:$D,ENTRADAS!$B:$B,$B327,ENTRADAS!$I:$I,L$40)-SUMIFS(SAÍDAS!$D:$D,SAÍDAS!$B:$B,$B327,SAÍDAS!$H:$H,L$40)+SUMIFS(AJUSTE!$D:$D,AJUSTE!$B:$B,$B327,AJUSTE!$H:$H,L$40)</f>
        <v>0</v>
      </c>
      <c r="N327" s="161">
        <f>M327+SUMIFS(ENTRADAS!$D:$D,ENTRADAS!$B:$B,$B327,ENTRADAS!$I:$I,M$40)-SUMIFS(SAÍDAS!$D:$D,SAÍDAS!$B:$B,$B327,SAÍDAS!$H:$H,M$40)+SUMIFS(AJUSTE!$D:$D,AJUSTE!$B:$B,$B327,AJUSTE!$H:$H,M$40)</f>
        <v>0</v>
      </c>
      <c r="P327" s="160">
        <f>CADASTRO!A291</f>
        <v>0</v>
      </c>
      <c r="Q327" s="160">
        <f>CADASTRO!B291</f>
        <v>0</v>
      </c>
      <c r="R327" s="161">
        <f ca="1">IF(R$39&gt;=$AD$39,0,SUMIFS(SAÍDAS!$D:$D,SAÍDAS!$B:$B,Base!$Q327,SAÍDAS!$H:$H,Base!R$40))</f>
        <v>0</v>
      </c>
      <c r="S327" s="161">
        <f ca="1">IF(S$39&gt;=$AD$39,0,SUMIFS(SAÍDAS!$D:$D,SAÍDAS!$B:$B,Base!$Q327,SAÍDAS!$H:$H,Base!S$40))</f>
        <v>0</v>
      </c>
      <c r="T327" s="161">
        <f ca="1">IF(T$39&gt;=$AD$39,0,SUMIFS(SAÍDAS!$D:$D,SAÍDAS!$B:$B,Base!$Q327,SAÍDAS!$H:$H,Base!T$40))</f>
        <v>0</v>
      </c>
      <c r="U327" s="161">
        <f ca="1">IF(U$39&gt;=$AD$39,0,SUMIFS(SAÍDAS!$D:$D,SAÍDAS!$B:$B,Base!$Q327,SAÍDAS!$H:$H,Base!U$40))</f>
        <v>0</v>
      </c>
      <c r="V327" s="161">
        <f ca="1">IF(V$39&gt;=$AD$39,0,SUMIFS(SAÍDAS!$D:$D,SAÍDAS!$B:$B,Base!$Q327,SAÍDAS!$H:$H,Base!V$40))</f>
        <v>0</v>
      </c>
      <c r="W327" s="161">
        <f ca="1">IF(W$39&gt;=$AD$39,0,SUMIFS(SAÍDAS!$D:$D,SAÍDAS!$B:$B,Base!$Q327,SAÍDAS!$H:$H,Base!W$40))</f>
        <v>0</v>
      </c>
      <c r="X327" s="161">
        <f ca="1">IF(X$39&gt;=$AD$39,0,SUMIFS(SAÍDAS!$D:$D,SAÍDAS!$B:$B,Base!$Q327,SAÍDAS!$H:$H,Base!X$40))</f>
        <v>0</v>
      </c>
      <c r="Y327" s="161">
        <f ca="1">IF(Y$39&gt;=$AD$39,0,SUMIFS(SAÍDAS!$D:$D,SAÍDAS!$B:$B,Base!$Q327,SAÍDAS!$H:$H,Base!Y$40))</f>
        <v>0</v>
      </c>
      <c r="Z327" s="161">
        <f ca="1">IF(Z$39&gt;=$AD$39,0,SUMIFS(SAÍDAS!$D:$D,SAÍDAS!$B:$B,Base!$Q327,SAÍDAS!$H:$H,Base!Z$40))</f>
        <v>0</v>
      </c>
      <c r="AA327" s="161">
        <f ca="1">IF(AA$39&gt;=$AD$39,0,SUMIFS(SAÍDAS!$D:$D,SAÍDAS!$B:$B,Base!$Q327,SAÍDAS!$H:$H,Base!AA$40))</f>
        <v>0</v>
      </c>
      <c r="AB327" s="161">
        <f ca="1">IF(AB$39&gt;=$AD$39,0,SUMIFS(SAÍDAS!$D:$D,SAÍDAS!$B:$B,Base!$Q327,SAÍDAS!$H:$H,Base!AB$40))</f>
        <v>0</v>
      </c>
      <c r="AC327" s="161">
        <f ca="1">IF(AC$39&gt;=$AD$39,0,SUMIFS(SAÍDAS!$D:$D,SAÍDAS!$B:$B,Base!$Q327,SAÍDAS!$H:$H,Base!AC$40))</f>
        <v>0</v>
      </c>
      <c r="AD327" s="160">
        <f t="shared" ca="1" si="12"/>
        <v>0</v>
      </c>
    </row>
    <row r="328" spans="1:30" x14ac:dyDescent="0.25">
      <c r="A328" s="160">
        <f>CADASTRO!A292</f>
        <v>0</v>
      </c>
      <c r="B328" s="160">
        <f>CADASTRO!B292</f>
        <v>0</v>
      </c>
      <c r="C328" s="161">
        <f>CADASTRO!D292</f>
        <v>0</v>
      </c>
      <c r="D328" s="161">
        <f>C328+SUMIFS(ENTRADAS!$D:$D,ENTRADAS!$B:$B,$B328,ENTRADAS!$I:$I,C$40)-SUMIFS(SAÍDAS!$D:$D,SAÍDAS!$B:$B,$B328,SAÍDAS!$H:$H,C$40)+SUMIFS(AJUSTE!$D:$D,AJUSTE!$B:$B,$B328,AJUSTE!$H:$H,C$40)</f>
        <v>0</v>
      </c>
      <c r="E328" s="161">
        <f>D328+SUMIFS(ENTRADAS!$D:$D,ENTRADAS!$B:$B,$B328,ENTRADAS!$I:$I,D$40)-SUMIFS(SAÍDAS!$D:$D,SAÍDAS!$B:$B,$B328,SAÍDAS!$H:$H,D$40)+SUMIFS(AJUSTE!$D:$D,AJUSTE!$B:$B,$B328,AJUSTE!$H:$H,D$40)</f>
        <v>0</v>
      </c>
      <c r="F328" s="161">
        <f>E328+SUMIFS(ENTRADAS!$D:$D,ENTRADAS!$B:$B,$B328,ENTRADAS!$I:$I,E$40)-SUMIFS(SAÍDAS!$D:$D,SAÍDAS!$B:$B,$B328,SAÍDAS!$H:$H,E$40)+SUMIFS(AJUSTE!$D:$D,AJUSTE!$B:$B,$B328,AJUSTE!$H:$H,E$40)</f>
        <v>0</v>
      </c>
      <c r="G328" s="161">
        <f>F328+SUMIFS(ENTRADAS!$D:$D,ENTRADAS!$B:$B,$B328,ENTRADAS!$I:$I,F$40)-SUMIFS(SAÍDAS!$D:$D,SAÍDAS!$B:$B,$B328,SAÍDAS!$H:$H,F$40)+SUMIFS(AJUSTE!$D:$D,AJUSTE!$B:$B,$B328,AJUSTE!$H:$H,F$40)</f>
        <v>0</v>
      </c>
      <c r="H328" s="161">
        <f>G328+SUMIFS(ENTRADAS!$D:$D,ENTRADAS!$B:$B,$B328,ENTRADAS!$I:$I,G$40)-SUMIFS(SAÍDAS!$D:$D,SAÍDAS!$B:$B,$B328,SAÍDAS!$H:$H,G$40)+SUMIFS(AJUSTE!$D:$D,AJUSTE!$B:$B,$B328,AJUSTE!$H:$H,G$40)</f>
        <v>0</v>
      </c>
      <c r="I328" s="161">
        <f>H328+SUMIFS(ENTRADAS!$D:$D,ENTRADAS!$B:$B,$B328,ENTRADAS!$I:$I,H$40)-SUMIFS(SAÍDAS!$D:$D,SAÍDAS!$B:$B,$B328,SAÍDAS!$H:$H,H$40)+SUMIFS(AJUSTE!$D:$D,AJUSTE!$B:$B,$B328,AJUSTE!$H:$H,H$40)</f>
        <v>0</v>
      </c>
      <c r="J328" s="161">
        <f>I328+SUMIFS(ENTRADAS!$D:$D,ENTRADAS!$B:$B,$B328,ENTRADAS!$I:$I,I$40)-SUMIFS(SAÍDAS!$D:$D,SAÍDAS!$B:$B,$B328,SAÍDAS!$H:$H,I$40)+SUMIFS(AJUSTE!$D:$D,AJUSTE!$B:$B,$B328,AJUSTE!$H:$H,I$40)</f>
        <v>0</v>
      </c>
      <c r="K328" s="161">
        <f>J328+SUMIFS(ENTRADAS!$D:$D,ENTRADAS!$B:$B,$B328,ENTRADAS!$I:$I,J$40)-SUMIFS(SAÍDAS!$D:$D,SAÍDAS!$B:$B,$B328,SAÍDAS!$H:$H,J$40)+SUMIFS(AJUSTE!$D:$D,AJUSTE!$B:$B,$B328,AJUSTE!$H:$H,J$40)</f>
        <v>0</v>
      </c>
      <c r="L328" s="161">
        <f>K328+SUMIFS(ENTRADAS!$D:$D,ENTRADAS!$B:$B,$B328,ENTRADAS!$I:$I,K$40)-SUMIFS(SAÍDAS!$D:$D,SAÍDAS!$B:$B,$B328,SAÍDAS!$H:$H,K$40)+SUMIFS(AJUSTE!$D:$D,AJUSTE!$B:$B,$B328,AJUSTE!$H:$H,K$40)</f>
        <v>0</v>
      </c>
      <c r="M328" s="161">
        <f>L328+SUMIFS(ENTRADAS!$D:$D,ENTRADAS!$B:$B,$B328,ENTRADAS!$I:$I,L$40)-SUMIFS(SAÍDAS!$D:$D,SAÍDAS!$B:$B,$B328,SAÍDAS!$H:$H,L$40)+SUMIFS(AJUSTE!$D:$D,AJUSTE!$B:$B,$B328,AJUSTE!$H:$H,L$40)</f>
        <v>0</v>
      </c>
      <c r="N328" s="161">
        <f>M328+SUMIFS(ENTRADAS!$D:$D,ENTRADAS!$B:$B,$B328,ENTRADAS!$I:$I,M$40)-SUMIFS(SAÍDAS!$D:$D,SAÍDAS!$B:$B,$B328,SAÍDAS!$H:$H,M$40)+SUMIFS(AJUSTE!$D:$D,AJUSTE!$B:$B,$B328,AJUSTE!$H:$H,M$40)</f>
        <v>0</v>
      </c>
      <c r="P328" s="160">
        <f>CADASTRO!A292</f>
        <v>0</v>
      </c>
      <c r="Q328" s="160">
        <f>CADASTRO!B292</f>
        <v>0</v>
      </c>
      <c r="R328" s="161">
        <f ca="1">IF(R$39&gt;=$AD$39,0,SUMIFS(SAÍDAS!$D:$D,SAÍDAS!$B:$B,Base!$Q328,SAÍDAS!$H:$H,Base!R$40))</f>
        <v>0</v>
      </c>
      <c r="S328" s="161">
        <f ca="1">IF(S$39&gt;=$AD$39,0,SUMIFS(SAÍDAS!$D:$D,SAÍDAS!$B:$B,Base!$Q328,SAÍDAS!$H:$H,Base!S$40))</f>
        <v>0</v>
      </c>
      <c r="T328" s="161">
        <f ca="1">IF(T$39&gt;=$AD$39,0,SUMIFS(SAÍDAS!$D:$D,SAÍDAS!$B:$B,Base!$Q328,SAÍDAS!$H:$H,Base!T$40))</f>
        <v>0</v>
      </c>
      <c r="U328" s="161">
        <f ca="1">IF(U$39&gt;=$AD$39,0,SUMIFS(SAÍDAS!$D:$D,SAÍDAS!$B:$B,Base!$Q328,SAÍDAS!$H:$H,Base!U$40))</f>
        <v>0</v>
      </c>
      <c r="V328" s="161">
        <f ca="1">IF(V$39&gt;=$AD$39,0,SUMIFS(SAÍDAS!$D:$D,SAÍDAS!$B:$B,Base!$Q328,SAÍDAS!$H:$H,Base!V$40))</f>
        <v>0</v>
      </c>
      <c r="W328" s="161">
        <f ca="1">IF(W$39&gt;=$AD$39,0,SUMIFS(SAÍDAS!$D:$D,SAÍDAS!$B:$B,Base!$Q328,SAÍDAS!$H:$H,Base!W$40))</f>
        <v>0</v>
      </c>
      <c r="X328" s="161">
        <f ca="1">IF(X$39&gt;=$AD$39,0,SUMIFS(SAÍDAS!$D:$D,SAÍDAS!$B:$B,Base!$Q328,SAÍDAS!$H:$H,Base!X$40))</f>
        <v>0</v>
      </c>
      <c r="Y328" s="161">
        <f ca="1">IF(Y$39&gt;=$AD$39,0,SUMIFS(SAÍDAS!$D:$D,SAÍDAS!$B:$B,Base!$Q328,SAÍDAS!$H:$H,Base!Y$40))</f>
        <v>0</v>
      </c>
      <c r="Z328" s="161">
        <f ca="1">IF(Z$39&gt;=$AD$39,0,SUMIFS(SAÍDAS!$D:$D,SAÍDAS!$B:$B,Base!$Q328,SAÍDAS!$H:$H,Base!Z$40))</f>
        <v>0</v>
      </c>
      <c r="AA328" s="161">
        <f ca="1">IF(AA$39&gt;=$AD$39,0,SUMIFS(SAÍDAS!$D:$D,SAÍDAS!$B:$B,Base!$Q328,SAÍDAS!$H:$H,Base!AA$40))</f>
        <v>0</v>
      </c>
      <c r="AB328" s="161">
        <f ca="1">IF(AB$39&gt;=$AD$39,0,SUMIFS(SAÍDAS!$D:$D,SAÍDAS!$B:$B,Base!$Q328,SAÍDAS!$H:$H,Base!AB$40))</f>
        <v>0</v>
      </c>
      <c r="AC328" s="161">
        <f ca="1">IF(AC$39&gt;=$AD$39,0,SUMIFS(SAÍDAS!$D:$D,SAÍDAS!$B:$B,Base!$Q328,SAÍDAS!$H:$H,Base!AC$40))</f>
        <v>0</v>
      </c>
      <c r="AD328" s="160">
        <f t="shared" ca="1" si="12"/>
        <v>0</v>
      </c>
    </row>
    <row r="329" spans="1:30" x14ac:dyDescent="0.25">
      <c r="A329" s="160">
        <f>CADASTRO!A293</f>
        <v>0</v>
      </c>
      <c r="B329" s="160">
        <f>CADASTRO!B293</f>
        <v>0</v>
      </c>
      <c r="C329" s="161">
        <f>CADASTRO!D293</f>
        <v>0</v>
      </c>
      <c r="D329" s="161">
        <f>C329+SUMIFS(ENTRADAS!$D:$D,ENTRADAS!$B:$B,$B329,ENTRADAS!$I:$I,C$40)-SUMIFS(SAÍDAS!$D:$D,SAÍDAS!$B:$B,$B329,SAÍDAS!$H:$H,C$40)+SUMIFS(AJUSTE!$D:$D,AJUSTE!$B:$B,$B329,AJUSTE!$H:$H,C$40)</f>
        <v>0</v>
      </c>
      <c r="E329" s="161">
        <f>D329+SUMIFS(ENTRADAS!$D:$D,ENTRADAS!$B:$B,$B329,ENTRADAS!$I:$I,D$40)-SUMIFS(SAÍDAS!$D:$D,SAÍDAS!$B:$B,$B329,SAÍDAS!$H:$H,D$40)+SUMIFS(AJUSTE!$D:$D,AJUSTE!$B:$B,$B329,AJUSTE!$H:$H,D$40)</f>
        <v>0</v>
      </c>
      <c r="F329" s="161">
        <f>E329+SUMIFS(ENTRADAS!$D:$D,ENTRADAS!$B:$B,$B329,ENTRADAS!$I:$I,E$40)-SUMIFS(SAÍDAS!$D:$D,SAÍDAS!$B:$B,$B329,SAÍDAS!$H:$H,E$40)+SUMIFS(AJUSTE!$D:$D,AJUSTE!$B:$B,$B329,AJUSTE!$H:$H,E$40)</f>
        <v>0</v>
      </c>
      <c r="G329" s="161">
        <f>F329+SUMIFS(ENTRADAS!$D:$D,ENTRADAS!$B:$B,$B329,ENTRADAS!$I:$I,F$40)-SUMIFS(SAÍDAS!$D:$D,SAÍDAS!$B:$B,$B329,SAÍDAS!$H:$H,F$40)+SUMIFS(AJUSTE!$D:$D,AJUSTE!$B:$B,$B329,AJUSTE!$H:$H,F$40)</f>
        <v>0</v>
      </c>
      <c r="H329" s="161">
        <f>G329+SUMIFS(ENTRADAS!$D:$D,ENTRADAS!$B:$B,$B329,ENTRADAS!$I:$I,G$40)-SUMIFS(SAÍDAS!$D:$D,SAÍDAS!$B:$B,$B329,SAÍDAS!$H:$H,G$40)+SUMIFS(AJUSTE!$D:$D,AJUSTE!$B:$B,$B329,AJUSTE!$H:$H,G$40)</f>
        <v>0</v>
      </c>
      <c r="I329" s="161">
        <f>H329+SUMIFS(ENTRADAS!$D:$D,ENTRADAS!$B:$B,$B329,ENTRADAS!$I:$I,H$40)-SUMIFS(SAÍDAS!$D:$D,SAÍDAS!$B:$B,$B329,SAÍDAS!$H:$H,H$40)+SUMIFS(AJUSTE!$D:$D,AJUSTE!$B:$B,$B329,AJUSTE!$H:$H,H$40)</f>
        <v>0</v>
      </c>
      <c r="J329" s="161">
        <f>I329+SUMIFS(ENTRADAS!$D:$D,ENTRADAS!$B:$B,$B329,ENTRADAS!$I:$I,I$40)-SUMIFS(SAÍDAS!$D:$D,SAÍDAS!$B:$B,$B329,SAÍDAS!$H:$H,I$40)+SUMIFS(AJUSTE!$D:$D,AJUSTE!$B:$B,$B329,AJUSTE!$H:$H,I$40)</f>
        <v>0</v>
      </c>
      <c r="K329" s="161">
        <f>J329+SUMIFS(ENTRADAS!$D:$D,ENTRADAS!$B:$B,$B329,ENTRADAS!$I:$I,J$40)-SUMIFS(SAÍDAS!$D:$D,SAÍDAS!$B:$B,$B329,SAÍDAS!$H:$H,J$40)+SUMIFS(AJUSTE!$D:$D,AJUSTE!$B:$B,$B329,AJUSTE!$H:$H,J$40)</f>
        <v>0</v>
      </c>
      <c r="L329" s="161">
        <f>K329+SUMIFS(ENTRADAS!$D:$D,ENTRADAS!$B:$B,$B329,ENTRADAS!$I:$I,K$40)-SUMIFS(SAÍDAS!$D:$D,SAÍDAS!$B:$B,$B329,SAÍDAS!$H:$H,K$40)+SUMIFS(AJUSTE!$D:$D,AJUSTE!$B:$B,$B329,AJUSTE!$H:$H,K$40)</f>
        <v>0</v>
      </c>
      <c r="M329" s="161">
        <f>L329+SUMIFS(ENTRADAS!$D:$D,ENTRADAS!$B:$B,$B329,ENTRADAS!$I:$I,L$40)-SUMIFS(SAÍDAS!$D:$D,SAÍDAS!$B:$B,$B329,SAÍDAS!$H:$H,L$40)+SUMIFS(AJUSTE!$D:$D,AJUSTE!$B:$B,$B329,AJUSTE!$H:$H,L$40)</f>
        <v>0</v>
      </c>
      <c r="N329" s="161">
        <f>M329+SUMIFS(ENTRADAS!$D:$D,ENTRADAS!$B:$B,$B329,ENTRADAS!$I:$I,M$40)-SUMIFS(SAÍDAS!$D:$D,SAÍDAS!$B:$B,$B329,SAÍDAS!$H:$H,M$40)+SUMIFS(AJUSTE!$D:$D,AJUSTE!$B:$B,$B329,AJUSTE!$H:$H,M$40)</f>
        <v>0</v>
      </c>
      <c r="P329" s="160">
        <f>CADASTRO!A293</f>
        <v>0</v>
      </c>
      <c r="Q329" s="160">
        <f>CADASTRO!B293</f>
        <v>0</v>
      </c>
      <c r="R329" s="161">
        <f ca="1">IF(R$39&gt;=$AD$39,0,SUMIFS(SAÍDAS!$D:$D,SAÍDAS!$B:$B,Base!$Q329,SAÍDAS!$H:$H,Base!R$40))</f>
        <v>0</v>
      </c>
      <c r="S329" s="161">
        <f ca="1">IF(S$39&gt;=$AD$39,0,SUMIFS(SAÍDAS!$D:$D,SAÍDAS!$B:$B,Base!$Q329,SAÍDAS!$H:$H,Base!S$40))</f>
        <v>0</v>
      </c>
      <c r="T329" s="161">
        <f ca="1">IF(T$39&gt;=$AD$39,0,SUMIFS(SAÍDAS!$D:$D,SAÍDAS!$B:$B,Base!$Q329,SAÍDAS!$H:$H,Base!T$40))</f>
        <v>0</v>
      </c>
      <c r="U329" s="161">
        <f ca="1">IF(U$39&gt;=$AD$39,0,SUMIFS(SAÍDAS!$D:$D,SAÍDAS!$B:$B,Base!$Q329,SAÍDAS!$H:$H,Base!U$40))</f>
        <v>0</v>
      </c>
      <c r="V329" s="161">
        <f ca="1">IF(V$39&gt;=$AD$39,0,SUMIFS(SAÍDAS!$D:$D,SAÍDAS!$B:$B,Base!$Q329,SAÍDAS!$H:$H,Base!V$40))</f>
        <v>0</v>
      </c>
      <c r="W329" s="161">
        <f ca="1">IF(W$39&gt;=$AD$39,0,SUMIFS(SAÍDAS!$D:$D,SAÍDAS!$B:$B,Base!$Q329,SAÍDAS!$H:$H,Base!W$40))</f>
        <v>0</v>
      </c>
      <c r="X329" s="161">
        <f ca="1">IF(X$39&gt;=$AD$39,0,SUMIFS(SAÍDAS!$D:$D,SAÍDAS!$B:$B,Base!$Q329,SAÍDAS!$H:$H,Base!X$40))</f>
        <v>0</v>
      </c>
      <c r="Y329" s="161">
        <f ca="1">IF(Y$39&gt;=$AD$39,0,SUMIFS(SAÍDAS!$D:$D,SAÍDAS!$B:$B,Base!$Q329,SAÍDAS!$H:$H,Base!Y$40))</f>
        <v>0</v>
      </c>
      <c r="Z329" s="161">
        <f ca="1">IF(Z$39&gt;=$AD$39,0,SUMIFS(SAÍDAS!$D:$D,SAÍDAS!$B:$B,Base!$Q329,SAÍDAS!$H:$H,Base!Z$40))</f>
        <v>0</v>
      </c>
      <c r="AA329" s="161">
        <f ca="1">IF(AA$39&gt;=$AD$39,0,SUMIFS(SAÍDAS!$D:$D,SAÍDAS!$B:$B,Base!$Q329,SAÍDAS!$H:$H,Base!AA$40))</f>
        <v>0</v>
      </c>
      <c r="AB329" s="161">
        <f ca="1">IF(AB$39&gt;=$AD$39,0,SUMIFS(SAÍDAS!$D:$D,SAÍDAS!$B:$B,Base!$Q329,SAÍDAS!$H:$H,Base!AB$40))</f>
        <v>0</v>
      </c>
      <c r="AC329" s="161">
        <f ca="1">IF(AC$39&gt;=$AD$39,0,SUMIFS(SAÍDAS!$D:$D,SAÍDAS!$B:$B,Base!$Q329,SAÍDAS!$H:$H,Base!AC$40))</f>
        <v>0</v>
      </c>
      <c r="AD329" s="160">
        <f t="shared" ca="1" si="12"/>
        <v>0</v>
      </c>
    </row>
    <row r="330" spans="1:30" x14ac:dyDescent="0.25">
      <c r="A330" s="160">
        <f>CADASTRO!A294</f>
        <v>0</v>
      </c>
      <c r="B330" s="160">
        <f>CADASTRO!B294</f>
        <v>0</v>
      </c>
      <c r="C330" s="161">
        <f>CADASTRO!D294</f>
        <v>0</v>
      </c>
      <c r="D330" s="161">
        <f>C330+SUMIFS(ENTRADAS!$D:$D,ENTRADAS!$B:$B,$B330,ENTRADAS!$I:$I,C$40)-SUMIFS(SAÍDAS!$D:$D,SAÍDAS!$B:$B,$B330,SAÍDAS!$H:$H,C$40)+SUMIFS(AJUSTE!$D:$D,AJUSTE!$B:$B,$B330,AJUSTE!$H:$H,C$40)</f>
        <v>0</v>
      </c>
      <c r="E330" s="161">
        <f>D330+SUMIFS(ENTRADAS!$D:$D,ENTRADAS!$B:$B,$B330,ENTRADAS!$I:$I,D$40)-SUMIFS(SAÍDAS!$D:$D,SAÍDAS!$B:$B,$B330,SAÍDAS!$H:$H,D$40)+SUMIFS(AJUSTE!$D:$D,AJUSTE!$B:$B,$B330,AJUSTE!$H:$H,D$40)</f>
        <v>0</v>
      </c>
      <c r="F330" s="161">
        <f>E330+SUMIFS(ENTRADAS!$D:$D,ENTRADAS!$B:$B,$B330,ENTRADAS!$I:$I,E$40)-SUMIFS(SAÍDAS!$D:$D,SAÍDAS!$B:$B,$B330,SAÍDAS!$H:$H,E$40)+SUMIFS(AJUSTE!$D:$D,AJUSTE!$B:$B,$B330,AJUSTE!$H:$H,E$40)</f>
        <v>0</v>
      </c>
      <c r="G330" s="161">
        <f>F330+SUMIFS(ENTRADAS!$D:$D,ENTRADAS!$B:$B,$B330,ENTRADAS!$I:$I,F$40)-SUMIFS(SAÍDAS!$D:$D,SAÍDAS!$B:$B,$B330,SAÍDAS!$H:$H,F$40)+SUMIFS(AJUSTE!$D:$D,AJUSTE!$B:$B,$B330,AJUSTE!$H:$H,F$40)</f>
        <v>0</v>
      </c>
      <c r="H330" s="161">
        <f>G330+SUMIFS(ENTRADAS!$D:$D,ENTRADAS!$B:$B,$B330,ENTRADAS!$I:$I,G$40)-SUMIFS(SAÍDAS!$D:$D,SAÍDAS!$B:$B,$B330,SAÍDAS!$H:$H,G$40)+SUMIFS(AJUSTE!$D:$D,AJUSTE!$B:$B,$B330,AJUSTE!$H:$H,G$40)</f>
        <v>0</v>
      </c>
      <c r="I330" s="161">
        <f>H330+SUMIFS(ENTRADAS!$D:$D,ENTRADAS!$B:$B,$B330,ENTRADAS!$I:$I,H$40)-SUMIFS(SAÍDAS!$D:$D,SAÍDAS!$B:$B,$B330,SAÍDAS!$H:$H,H$40)+SUMIFS(AJUSTE!$D:$D,AJUSTE!$B:$B,$B330,AJUSTE!$H:$H,H$40)</f>
        <v>0</v>
      </c>
      <c r="J330" s="161">
        <f>I330+SUMIFS(ENTRADAS!$D:$D,ENTRADAS!$B:$B,$B330,ENTRADAS!$I:$I,I$40)-SUMIFS(SAÍDAS!$D:$D,SAÍDAS!$B:$B,$B330,SAÍDAS!$H:$H,I$40)+SUMIFS(AJUSTE!$D:$D,AJUSTE!$B:$B,$B330,AJUSTE!$H:$H,I$40)</f>
        <v>0</v>
      </c>
      <c r="K330" s="161">
        <f>J330+SUMIFS(ENTRADAS!$D:$D,ENTRADAS!$B:$B,$B330,ENTRADAS!$I:$I,J$40)-SUMIFS(SAÍDAS!$D:$D,SAÍDAS!$B:$B,$B330,SAÍDAS!$H:$H,J$40)+SUMIFS(AJUSTE!$D:$D,AJUSTE!$B:$B,$B330,AJUSTE!$H:$H,J$40)</f>
        <v>0</v>
      </c>
      <c r="L330" s="161">
        <f>K330+SUMIFS(ENTRADAS!$D:$D,ENTRADAS!$B:$B,$B330,ENTRADAS!$I:$I,K$40)-SUMIFS(SAÍDAS!$D:$D,SAÍDAS!$B:$B,$B330,SAÍDAS!$H:$H,K$40)+SUMIFS(AJUSTE!$D:$D,AJUSTE!$B:$B,$B330,AJUSTE!$H:$H,K$40)</f>
        <v>0</v>
      </c>
      <c r="M330" s="161">
        <f>L330+SUMIFS(ENTRADAS!$D:$D,ENTRADAS!$B:$B,$B330,ENTRADAS!$I:$I,L$40)-SUMIFS(SAÍDAS!$D:$D,SAÍDAS!$B:$B,$B330,SAÍDAS!$H:$H,L$40)+SUMIFS(AJUSTE!$D:$D,AJUSTE!$B:$B,$B330,AJUSTE!$H:$H,L$40)</f>
        <v>0</v>
      </c>
      <c r="N330" s="161">
        <f>M330+SUMIFS(ENTRADAS!$D:$D,ENTRADAS!$B:$B,$B330,ENTRADAS!$I:$I,M$40)-SUMIFS(SAÍDAS!$D:$D,SAÍDAS!$B:$B,$B330,SAÍDAS!$H:$H,M$40)+SUMIFS(AJUSTE!$D:$D,AJUSTE!$B:$B,$B330,AJUSTE!$H:$H,M$40)</f>
        <v>0</v>
      </c>
      <c r="P330" s="160">
        <f>CADASTRO!A294</f>
        <v>0</v>
      </c>
      <c r="Q330" s="160">
        <f>CADASTRO!B294</f>
        <v>0</v>
      </c>
      <c r="R330" s="161">
        <f ca="1">IF(R$39&gt;=$AD$39,0,SUMIFS(SAÍDAS!$D:$D,SAÍDAS!$B:$B,Base!$Q330,SAÍDAS!$H:$H,Base!R$40))</f>
        <v>0</v>
      </c>
      <c r="S330" s="161">
        <f ca="1">IF(S$39&gt;=$AD$39,0,SUMIFS(SAÍDAS!$D:$D,SAÍDAS!$B:$B,Base!$Q330,SAÍDAS!$H:$H,Base!S$40))</f>
        <v>0</v>
      </c>
      <c r="T330" s="161">
        <f ca="1">IF(T$39&gt;=$AD$39,0,SUMIFS(SAÍDAS!$D:$D,SAÍDAS!$B:$B,Base!$Q330,SAÍDAS!$H:$H,Base!T$40))</f>
        <v>0</v>
      </c>
      <c r="U330" s="161">
        <f ca="1">IF(U$39&gt;=$AD$39,0,SUMIFS(SAÍDAS!$D:$D,SAÍDAS!$B:$B,Base!$Q330,SAÍDAS!$H:$H,Base!U$40))</f>
        <v>0</v>
      </c>
      <c r="V330" s="161">
        <f ca="1">IF(V$39&gt;=$AD$39,0,SUMIFS(SAÍDAS!$D:$D,SAÍDAS!$B:$B,Base!$Q330,SAÍDAS!$H:$H,Base!V$40))</f>
        <v>0</v>
      </c>
      <c r="W330" s="161">
        <f ca="1">IF(W$39&gt;=$AD$39,0,SUMIFS(SAÍDAS!$D:$D,SAÍDAS!$B:$B,Base!$Q330,SAÍDAS!$H:$H,Base!W$40))</f>
        <v>0</v>
      </c>
      <c r="X330" s="161">
        <f ca="1">IF(X$39&gt;=$AD$39,0,SUMIFS(SAÍDAS!$D:$D,SAÍDAS!$B:$B,Base!$Q330,SAÍDAS!$H:$H,Base!X$40))</f>
        <v>0</v>
      </c>
      <c r="Y330" s="161">
        <f ca="1">IF(Y$39&gt;=$AD$39,0,SUMIFS(SAÍDAS!$D:$D,SAÍDAS!$B:$B,Base!$Q330,SAÍDAS!$H:$H,Base!Y$40))</f>
        <v>0</v>
      </c>
      <c r="Z330" s="161">
        <f ca="1">IF(Z$39&gt;=$AD$39,0,SUMIFS(SAÍDAS!$D:$D,SAÍDAS!$B:$B,Base!$Q330,SAÍDAS!$H:$H,Base!Z$40))</f>
        <v>0</v>
      </c>
      <c r="AA330" s="161">
        <f ca="1">IF(AA$39&gt;=$AD$39,0,SUMIFS(SAÍDAS!$D:$D,SAÍDAS!$B:$B,Base!$Q330,SAÍDAS!$H:$H,Base!AA$40))</f>
        <v>0</v>
      </c>
      <c r="AB330" s="161">
        <f ca="1">IF(AB$39&gt;=$AD$39,0,SUMIFS(SAÍDAS!$D:$D,SAÍDAS!$B:$B,Base!$Q330,SAÍDAS!$H:$H,Base!AB$40))</f>
        <v>0</v>
      </c>
      <c r="AC330" s="161">
        <f ca="1">IF(AC$39&gt;=$AD$39,0,SUMIFS(SAÍDAS!$D:$D,SAÍDAS!$B:$B,Base!$Q330,SAÍDAS!$H:$H,Base!AC$40))</f>
        <v>0</v>
      </c>
      <c r="AD330" s="160">
        <f t="shared" ca="1" si="12"/>
        <v>0</v>
      </c>
    </row>
    <row r="331" spans="1:30" x14ac:dyDescent="0.25">
      <c r="A331" s="160">
        <f>CADASTRO!A295</f>
        <v>0</v>
      </c>
      <c r="B331" s="160">
        <f>CADASTRO!B295</f>
        <v>0</v>
      </c>
      <c r="C331" s="161">
        <f>CADASTRO!D295</f>
        <v>0</v>
      </c>
      <c r="D331" s="161">
        <f>C331+SUMIFS(ENTRADAS!$D:$D,ENTRADAS!$B:$B,$B331,ENTRADAS!$I:$I,C$40)-SUMIFS(SAÍDAS!$D:$D,SAÍDAS!$B:$B,$B331,SAÍDAS!$H:$H,C$40)+SUMIFS(AJUSTE!$D:$D,AJUSTE!$B:$B,$B331,AJUSTE!$H:$H,C$40)</f>
        <v>0</v>
      </c>
      <c r="E331" s="161">
        <f>D331+SUMIFS(ENTRADAS!$D:$D,ENTRADAS!$B:$B,$B331,ENTRADAS!$I:$I,D$40)-SUMIFS(SAÍDAS!$D:$D,SAÍDAS!$B:$B,$B331,SAÍDAS!$H:$H,D$40)+SUMIFS(AJUSTE!$D:$D,AJUSTE!$B:$B,$B331,AJUSTE!$H:$H,D$40)</f>
        <v>0</v>
      </c>
      <c r="F331" s="161">
        <f>E331+SUMIFS(ENTRADAS!$D:$D,ENTRADAS!$B:$B,$B331,ENTRADAS!$I:$I,E$40)-SUMIFS(SAÍDAS!$D:$D,SAÍDAS!$B:$B,$B331,SAÍDAS!$H:$H,E$40)+SUMIFS(AJUSTE!$D:$D,AJUSTE!$B:$B,$B331,AJUSTE!$H:$H,E$40)</f>
        <v>0</v>
      </c>
      <c r="G331" s="161">
        <f>F331+SUMIFS(ENTRADAS!$D:$D,ENTRADAS!$B:$B,$B331,ENTRADAS!$I:$I,F$40)-SUMIFS(SAÍDAS!$D:$D,SAÍDAS!$B:$B,$B331,SAÍDAS!$H:$H,F$40)+SUMIFS(AJUSTE!$D:$D,AJUSTE!$B:$B,$B331,AJUSTE!$H:$H,F$40)</f>
        <v>0</v>
      </c>
      <c r="H331" s="161">
        <f>G331+SUMIFS(ENTRADAS!$D:$D,ENTRADAS!$B:$B,$B331,ENTRADAS!$I:$I,G$40)-SUMIFS(SAÍDAS!$D:$D,SAÍDAS!$B:$B,$B331,SAÍDAS!$H:$H,G$40)+SUMIFS(AJUSTE!$D:$D,AJUSTE!$B:$B,$B331,AJUSTE!$H:$H,G$40)</f>
        <v>0</v>
      </c>
      <c r="I331" s="161">
        <f>H331+SUMIFS(ENTRADAS!$D:$D,ENTRADAS!$B:$B,$B331,ENTRADAS!$I:$I,H$40)-SUMIFS(SAÍDAS!$D:$D,SAÍDAS!$B:$B,$B331,SAÍDAS!$H:$H,H$40)+SUMIFS(AJUSTE!$D:$D,AJUSTE!$B:$B,$B331,AJUSTE!$H:$H,H$40)</f>
        <v>0</v>
      </c>
      <c r="J331" s="161">
        <f>I331+SUMIFS(ENTRADAS!$D:$D,ENTRADAS!$B:$B,$B331,ENTRADAS!$I:$I,I$40)-SUMIFS(SAÍDAS!$D:$D,SAÍDAS!$B:$B,$B331,SAÍDAS!$H:$H,I$40)+SUMIFS(AJUSTE!$D:$D,AJUSTE!$B:$B,$B331,AJUSTE!$H:$H,I$40)</f>
        <v>0</v>
      </c>
      <c r="K331" s="161">
        <f>J331+SUMIFS(ENTRADAS!$D:$D,ENTRADAS!$B:$B,$B331,ENTRADAS!$I:$I,J$40)-SUMIFS(SAÍDAS!$D:$D,SAÍDAS!$B:$B,$B331,SAÍDAS!$H:$H,J$40)+SUMIFS(AJUSTE!$D:$D,AJUSTE!$B:$B,$B331,AJUSTE!$H:$H,J$40)</f>
        <v>0</v>
      </c>
      <c r="L331" s="161">
        <f>K331+SUMIFS(ENTRADAS!$D:$D,ENTRADAS!$B:$B,$B331,ENTRADAS!$I:$I,K$40)-SUMIFS(SAÍDAS!$D:$D,SAÍDAS!$B:$B,$B331,SAÍDAS!$H:$H,K$40)+SUMIFS(AJUSTE!$D:$D,AJUSTE!$B:$B,$B331,AJUSTE!$H:$H,K$40)</f>
        <v>0</v>
      </c>
      <c r="M331" s="161">
        <f>L331+SUMIFS(ENTRADAS!$D:$D,ENTRADAS!$B:$B,$B331,ENTRADAS!$I:$I,L$40)-SUMIFS(SAÍDAS!$D:$D,SAÍDAS!$B:$B,$B331,SAÍDAS!$H:$H,L$40)+SUMIFS(AJUSTE!$D:$D,AJUSTE!$B:$B,$B331,AJUSTE!$H:$H,L$40)</f>
        <v>0</v>
      </c>
      <c r="N331" s="161">
        <f>M331+SUMIFS(ENTRADAS!$D:$D,ENTRADAS!$B:$B,$B331,ENTRADAS!$I:$I,M$40)-SUMIFS(SAÍDAS!$D:$D,SAÍDAS!$B:$B,$B331,SAÍDAS!$H:$H,M$40)+SUMIFS(AJUSTE!$D:$D,AJUSTE!$B:$B,$B331,AJUSTE!$H:$H,M$40)</f>
        <v>0</v>
      </c>
      <c r="P331" s="160">
        <f>CADASTRO!A295</f>
        <v>0</v>
      </c>
      <c r="Q331" s="160">
        <f>CADASTRO!B295</f>
        <v>0</v>
      </c>
      <c r="R331" s="161">
        <f ca="1">IF(R$39&gt;=$AD$39,0,SUMIFS(SAÍDAS!$D:$D,SAÍDAS!$B:$B,Base!$Q331,SAÍDAS!$H:$H,Base!R$40))</f>
        <v>0</v>
      </c>
      <c r="S331" s="161">
        <f ca="1">IF(S$39&gt;=$AD$39,0,SUMIFS(SAÍDAS!$D:$D,SAÍDAS!$B:$B,Base!$Q331,SAÍDAS!$H:$H,Base!S$40))</f>
        <v>0</v>
      </c>
      <c r="T331" s="161">
        <f ca="1">IF(T$39&gt;=$AD$39,0,SUMIFS(SAÍDAS!$D:$D,SAÍDAS!$B:$B,Base!$Q331,SAÍDAS!$H:$H,Base!T$40))</f>
        <v>0</v>
      </c>
      <c r="U331" s="161">
        <f ca="1">IF(U$39&gt;=$AD$39,0,SUMIFS(SAÍDAS!$D:$D,SAÍDAS!$B:$B,Base!$Q331,SAÍDAS!$H:$H,Base!U$40))</f>
        <v>0</v>
      </c>
      <c r="V331" s="161">
        <f ca="1">IF(V$39&gt;=$AD$39,0,SUMIFS(SAÍDAS!$D:$D,SAÍDAS!$B:$B,Base!$Q331,SAÍDAS!$H:$H,Base!V$40))</f>
        <v>0</v>
      </c>
      <c r="W331" s="161">
        <f ca="1">IF(W$39&gt;=$AD$39,0,SUMIFS(SAÍDAS!$D:$D,SAÍDAS!$B:$B,Base!$Q331,SAÍDAS!$H:$H,Base!W$40))</f>
        <v>0</v>
      </c>
      <c r="X331" s="161">
        <f ca="1">IF(X$39&gt;=$AD$39,0,SUMIFS(SAÍDAS!$D:$D,SAÍDAS!$B:$B,Base!$Q331,SAÍDAS!$H:$H,Base!X$40))</f>
        <v>0</v>
      </c>
      <c r="Y331" s="161">
        <f ca="1">IF(Y$39&gt;=$AD$39,0,SUMIFS(SAÍDAS!$D:$D,SAÍDAS!$B:$B,Base!$Q331,SAÍDAS!$H:$H,Base!Y$40))</f>
        <v>0</v>
      </c>
      <c r="Z331" s="161">
        <f ca="1">IF(Z$39&gt;=$AD$39,0,SUMIFS(SAÍDAS!$D:$D,SAÍDAS!$B:$B,Base!$Q331,SAÍDAS!$H:$H,Base!Z$40))</f>
        <v>0</v>
      </c>
      <c r="AA331" s="161">
        <f ca="1">IF(AA$39&gt;=$AD$39,0,SUMIFS(SAÍDAS!$D:$D,SAÍDAS!$B:$B,Base!$Q331,SAÍDAS!$H:$H,Base!AA$40))</f>
        <v>0</v>
      </c>
      <c r="AB331" s="161">
        <f ca="1">IF(AB$39&gt;=$AD$39,0,SUMIFS(SAÍDAS!$D:$D,SAÍDAS!$B:$B,Base!$Q331,SAÍDAS!$H:$H,Base!AB$40))</f>
        <v>0</v>
      </c>
      <c r="AC331" s="161">
        <f ca="1">IF(AC$39&gt;=$AD$39,0,SUMIFS(SAÍDAS!$D:$D,SAÍDAS!$B:$B,Base!$Q331,SAÍDAS!$H:$H,Base!AC$40))</f>
        <v>0</v>
      </c>
      <c r="AD331" s="160">
        <f t="shared" ca="1" si="12"/>
        <v>0</v>
      </c>
    </row>
    <row r="332" spans="1:30" x14ac:dyDescent="0.25">
      <c r="A332" s="160">
        <f>CADASTRO!A296</f>
        <v>0</v>
      </c>
      <c r="B332" s="160">
        <f>CADASTRO!B296</f>
        <v>0</v>
      </c>
      <c r="C332" s="161">
        <f>CADASTRO!D296</f>
        <v>0</v>
      </c>
      <c r="D332" s="161">
        <f>C332+SUMIFS(ENTRADAS!$D:$D,ENTRADAS!$B:$B,$B332,ENTRADAS!$I:$I,C$40)-SUMIFS(SAÍDAS!$D:$D,SAÍDAS!$B:$B,$B332,SAÍDAS!$H:$H,C$40)+SUMIFS(AJUSTE!$D:$D,AJUSTE!$B:$B,$B332,AJUSTE!$H:$H,C$40)</f>
        <v>0</v>
      </c>
      <c r="E332" s="161">
        <f>D332+SUMIFS(ENTRADAS!$D:$D,ENTRADAS!$B:$B,$B332,ENTRADAS!$I:$I,D$40)-SUMIFS(SAÍDAS!$D:$D,SAÍDAS!$B:$B,$B332,SAÍDAS!$H:$H,D$40)+SUMIFS(AJUSTE!$D:$D,AJUSTE!$B:$B,$B332,AJUSTE!$H:$H,D$40)</f>
        <v>0</v>
      </c>
      <c r="F332" s="161">
        <f>E332+SUMIFS(ENTRADAS!$D:$D,ENTRADAS!$B:$B,$B332,ENTRADAS!$I:$I,E$40)-SUMIFS(SAÍDAS!$D:$D,SAÍDAS!$B:$B,$B332,SAÍDAS!$H:$H,E$40)+SUMIFS(AJUSTE!$D:$D,AJUSTE!$B:$B,$B332,AJUSTE!$H:$H,E$40)</f>
        <v>0</v>
      </c>
      <c r="G332" s="161">
        <f>F332+SUMIFS(ENTRADAS!$D:$D,ENTRADAS!$B:$B,$B332,ENTRADAS!$I:$I,F$40)-SUMIFS(SAÍDAS!$D:$D,SAÍDAS!$B:$B,$B332,SAÍDAS!$H:$H,F$40)+SUMIFS(AJUSTE!$D:$D,AJUSTE!$B:$B,$B332,AJUSTE!$H:$H,F$40)</f>
        <v>0</v>
      </c>
      <c r="H332" s="161">
        <f>G332+SUMIFS(ENTRADAS!$D:$D,ENTRADAS!$B:$B,$B332,ENTRADAS!$I:$I,G$40)-SUMIFS(SAÍDAS!$D:$D,SAÍDAS!$B:$B,$B332,SAÍDAS!$H:$H,G$40)+SUMIFS(AJUSTE!$D:$D,AJUSTE!$B:$B,$B332,AJUSTE!$H:$H,G$40)</f>
        <v>0</v>
      </c>
      <c r="I332" s="161">
        <f>H332+SUMIFS(ENTRADAS!$D:$D,ENTRADAS!$B:$B,$B332,ENTRADAS!$I:$I,H$40)-SUMIFS(SAÍDAS!$D:$D,SAÍDAS!$B:$B,$B332,SAÍDAS!$H:$H,H$40)+SUMIFS(AJUSTE!$D:$D,AJUSTE!$B:$B,$B332,AJUSTE!$H:$H,H$40)</f>
        <v>0</v>
      </c>
      <c r="J332" s="161">
        <f>I332+SUMIFS(ENTRADAS!$D:$D,ENTRADAS!$B:$B,$B332,ENTRADAS!$I:$I,I$40)-SUMIFS(SAÍDAS!$D:$D,SAÍDAS!$B:$B,$B332,SAÍDAS!$H:$H,I$40)+SUMIFS(AJUSTE!$D:$D,AJUSTE!$B:$B,$B332,AJUSTE!$H:$H,I$40)</f>
        <v>0</v>
      </c>
      <c r="K332" s="161">
        <f>J332+SUMIFS(ENTRADAS!$D:$D,ENTRADAS!$B:$B,$B332,ENTRADAS!$I:$I,J$40)-SUMIFS(SAÍDAS!$D:$D,SAÍDAS!$B:$B,$B332,SAÍDAS!$H:$H,J$40)+SUMIFS(AJUSTE!$D:$D,AJUSTE!$B:$B,$B332,AJUSTE!$H:$H,J$40)</f>
        <v>0</v>
      </c>
      <c r="L332" s="161">
        <f>K332+SUMIFS(ENTRADAS!$D:$D,ENTRADAS!$B:$B,$B332,ENTRADAS!$I:$I,K$40)-SUMIFS(SAÍDAS!$D:$D,SAÍDAS!$B:$B,$B332,SAÍDAS!$H:$H,K$40)+SUMIFS(AJUSTE!$D:$D,AJUSTE!$B:$B,$B332,AJUSTE!$H:$H,K$40)</f>
        <v>0</v>
      </c>
      <c r="M332" s="161">
        <f>L332+SUMIFS(ENTRADAS!$D:$D,ENTRADAS!$B:$B,$B332,ENTRADAS!$I:$I,L$40)-SUMIFS(SAÍDAS!$D:$D,SAÍDAS!$B:$B,$B332,SAÍDAS!$H:$H,L$40)+SUMIFS(AJUSTE!$D:$D,AJUSTE!$B:$B,$B332,AJUSTE!$H:$H,L$40)</f>
        <v>0</v>
      </c>
      <c r="N332" s="161">
        <f>M332+SUMIFS(ENTRADAS!$D:$D,ENTRADAS!$B:$B,$B332,ENTRADAS!$I:$I,M$40)-SUMIFS(SAÍDAS!$D:$D,SAÍDAS!$B:$B,$B332,SAÍDAS!$H:$H,M$40)+SUMIFS(AJUSTE!$D:$D,AJUSTE!$B:$B,$B332,AJUSTE!$H:$H,M$40)</f>
        <v>0</v>
      </c>
      <c r="P332" s="160">
        <f>CADASTRO!A296</f>
        <v>0</v>
      </c>
      <c r="Q332" s="160">
        <f>CADASTRO!B296</f>
        <v>0</v>
      </c>
      <c r="R332" s="161">
        <f ca="1">IF(R$39&gt;=$AD$39,0,SUMIFS(SAÍDAS!$D:$D,SAÍDAS!$B:$B,Base!$Q332,SAÍDAS!$H:$H,Base!R$40))</f>
        <v>0</v>
      </c>
      <c r="S332" s="161">
        <f ca="1">IF(S$39&gt;=$AD$39,0,SUMIFS(SAÍDAS!$D:$D,SAÍDAS!$B:$B,Base!$Q332,SAÍDAS!$H:$H,Base!S$40))</f>
        <v>0</v>
      </c>
      <c r="T332" s="161">
        <f ca="1">IF(T$39&gt;=$AD$39,0,SUMIFS(SAÍDAS!$D:$D,SAÍDAS!$B:$B,Base!$Q332,SAÍDAS!$H:$H,Base!T$40))</f>
        <v>0</v>
      </c>
      <c r="U332" s="161">
        <f ca="1">IF(U$39&gt;=$AD$39,0,SUMIFS(SAÍDAS!$D:$D,SAÍDAS!$B:$B,Base!$Q332,SAÍDAS!$H:$H,Base!U$40))</f>
        <v>0</v>
      </c>
      <c r="V332" s="161">
        <f ca="1">IF(V$39&gt;=$AD$39,0,SUMIFS(SAÍDAS!$D:$D,SAÍDAS!$B:$B,Base!$Q332,SAÍDAS!$H:$H,Base!V$40))</f>
        <v>0</v>
      </c>
      <c r="W332" s="161">
        <f ca="1">IF(W$39&gt;=$AD$39,0,SUMIFS(SAÍDAS!$D:$D,SAÍDAS!$B:$B,Base!$Q332,SAÍDAS!$H:$H,Base!W$40))</f>
        <v>0</v>
      </c>
      <c r="X332" s="161">
        <f ca="1">IF(X$39&gt;=$AD$39,0,SUMIFS(SAÍDAS!$D:$D,SAÍDAS!$B:$B,Base!$Q332,SAÍDAS!$H:$H,Base!X$40))</f>
        <v>0</v>
      </c>
      <c r="Y332" s="161">
        <f ca="1">IF(Y$39&gt;=$AD$39,0,SUMIFS(SAÍDAS!$D:$D,SAÍDAS!$B:$B,Base!$Q332,SAÍDAS!$H:$H,Base!Y$40))</f>
        <v>0</v>
      </c>
      <c r="Z332" s="161">
        <f ca="1">IF(Z$39&gt;=$AD$39,0,SUMIFS(SAÍDAS!$D:$D,SAÍDAS!$B:$B,Base!$Q332,SAÍDAS!$H:$H,Base!Z$40))</f>
        <v>0</v>
      </c>
      <c r="AA332" s="161">
        <f ca="1">IF(AA$39&gt;=$AD$39,0,SUMIFS(SAÍDAS!$D:$D,SAÍDAS!$B:$B,Base!$Q332,SAÍDAS!$H:$H,Base!AA$40))</f>
        <v>0</v>
      </c>
      <c r="AB332" s="161">
        <f ca="1">IF(AB$39&gt;=$AD$39,0,SUMIFS(SAÍDAS!$D:$D,SAÍDAS!$B:$B,Base!$Q332,SAÍDAS!$H:$H,Base!AB$40))</f>
        <v>0</v>
      </c>
      <c r="AC332" s="161">
        <f ca="1">IF(AC$39&gt;=$AD$39,0,SUMIFS(SAÍDAS!$D:$D,SAÍDAS!$B:$B,Base!$Q332,SAÍDAS!$H:$H,Base!AC$40))</f>
        <v>0</v>
      </c>
      <c r="AD332" s="160">
        <f t="shared" ca="1" si="12"/>
        <v>0</v>
      </c>
    </row>
    <row r="333" spans="1:30" x14ac:dyDescent="0.25">
      <c r="A333" s="160">
        <f>CADASTRO!A297</f>
        <v>0</v>
      </c>
      <c r="B333" s="160">
        <f>CADASTRO!B297</f>
        <v>0</v>
      </c>
      <c r="C333" s="161">
        <f>CADASTRO!D297</f>
        <v>0</v>
      </c>
      <c r="D333" s="161">
        <f>C333+SUMIFS(ENTRADAS!$D:$D,ENTRADAS!$B:$B,$B333,ENTRADAS!$I:$I,C$40)-SUMIFS(SAÍDAS!$D:$D,SAÍDAS!$B:$B,$B333,SAÍDAS!$H:$H,C$40)+SUMIFS(AJUSTE!$D:$D,AJUSTE!$B:$B,$B333,AJUSTE!$H:$H,C$40)</f>
        <v>0</v>
      </c>
      <c r="E333" s="161">
        <f>D333+SUMIFS(ENTRADAS!$D:$D,ENTRADAS!$B:$B,$B333,ENTRADAS!$I:$I,D$40)-SUMIFS(SAÍDAS!$D:$D,SAÍDAS!$B:$B,$B333,SAÍDAS!$H:$H,D$40)+SUMIFS(AJUSTE!$D:$D,AJUSTE!$B:$B,$B333,AJUSTE!$H:$H,D$40)</f>
        <v>0</v>
      </c>
      <c r="F333" s="161">
        <f>E333+SUMIFS(ENTRADAS!$D:$D,ENTRADAS!$B:$B,$B333,ENTRADAS!$I:$I,E$40)-SUMIFS(SAÍDAS!$D:$D,SAÍDAS!$B:$B,$B333,SAÍDAS!$H:$H,E$40)+SUMIFS(AJUSTE!$D:$D,AJUSTE!$B:$B,$B333,AJUSTE!$H:$H,E$40)</f>
        <v>0</v>
      </c>
      <c r="G333" s="161">
        <f>F333+SUMIFS(ENTRADAS!$D:$D,ENTRADAS!$B:$B,$B333,ENTRADAS!$I:$I,F$40)-SUMIFS(SAÍDAS!$D:$D,SAÍDAS!$B:$B,$B333,SAÍDAS!$H:$H,F$40)+SUMIFS(AJUSTE!$D:$D,AJUSTE!$B:$B,$B333,AJUSTE!$H:$H,F$40)</f>
        <v>0</v>
      </c>
      <c r="H333" s="161">
        <f>G333+SUMIFS(ENTRADAS!$D:$D,ENTRADAS!$B:$B,$B333,ENTRADAS!$I:$I,G$40)-SUMIFS(SAÍDAS!$D:$D,SAÍDAS!$B:$B,$B333,SAÍDAS!$H:$H,G$40)+SUMIFS(AJUSTE!$D:$D,AJUSTE!$B:$B,$B333,AJUSTE!$H:$H,G$40)</f>
        <v>0</v>
      </c>
      <c r="I333" s="161">
        <f>H333+SUMIFS(ENTRADAS!$D:$D,ENTRADAS!$B:$B,$B333,ENTRADAS!$I:$I,H$40)-SUMIFS(SAÍDAS!$D:$D,SAÍDAS!$B:$B,$B333,SAÍDAS!$H:$H,H$40)+SUMIFS(AJUSTE!$D:$D,AJUSTE!$B:$B,$B333,AJUSTE!$H:$H,H$40)</f>
        <v>0</v>
      </c>
      <c r="J333" s="161">
        <f>I333+SUMIFS(ENTRADAS!$D:$D,ENTRADAS!$B:$B,$B333,ENTRADAS!$I:$I,I$40)-SUMIFS(SAÍDAS!$D:$D,SAÍDAS!$B:$B,$B333,SAÍDAS!$H:$H,I$40)+SUMIFS(AJUSTE!$D:$D,AJUSTE!$B:$B,$B333,AJUSTE!$H:$H,I$40)</f>
        <v>0</v>
      </c>
      <c r="K333" s="161">
        <f>J333+SUMIFS(ENTRADAS!$D:$D,ENTRADAS!$B:$B,$B333,ENTRADAS!$I:$I,J$40)-SUMIFS(SAÍDAS!$D:$D,SAÍDAS!$B:$B,$B333,SAÍDAS!$H:$H,J$40)+SUMIFS(AJUSTE!$D:$D,AJUSTE!$B:$B,$B333,AJUSTE!$H:$H,J$40)</f>
        <v>0</v>
      </c>
      <c r="L333" s="161">
        <f>K333+SUMIFS(ENTRADAS!$D:$D,ENTRADAS!$B:$B,$B333,ENTRADAS!$I:$I,K$40)-SUMIFS(SAÍDAS!$D:$D,SAÍDAS!$B:$B,$B333,SAÍDAS!$H:$H,K$40)+SUMIFS(AJUSTE!$D:$D,AJUSTE!$B:$B,$B333,AJUSTE!$H:$H,K$40)</f>
        <v>0</v>
      </c>
      <c r="M333" s="161">
        <f>L333+SUMIFS(ENTRADAS!$D:$D,ENTRADAS!$B:$B,$B333,ENTRADAS!$I:$I,L$40)-SUMIFS(SAÍDAS!$D:$D,SAÍDAS!$B:$B,$B333,SAÍDAS!$H:$H,L$40)+SUMIFS(AJUSTE!$D:$D,AJUSTE!$B:$B,$B333,AJUSTE!$H:$H,L$40)</f>
        <v>0</v>
      </c>
      <c r="N333" s="161">
        <f>M333+SUMIFS(ENTRADAS!$D:$D,ENTRADAS!$B:$B,$B333,ENTRADAS!$I:$I,M$40)-SUMIFS(SAÍDAS!$D:$D,SAÍDAS!$B:$B,$B333,SAÍDAS!$H:$H,M$40)+SUMIFS(AJUSTE!$D:$D,AJUSTE!$B:$B,$B333,AJUSTE!$H:$H,M$40)</f>
        <v>0</v>
      </c>
      <c r="P333" s="160">
        <f>CADASTRO!A297</f>
        <v>0</v>
      </c>
      <c r="Q333" s="160">
        <f>CADASTRO!B297</f>
        <v>0</v>
      </c>
      <c r="R333" s="161">
        <f ca="1">IF(R$39&gt;=$AD$39,0,SUMIFS(SAÍDAS!$D:$D,SAÍDAS!$B:$B,Base!$Q333,SAÍDAS!$H:$H,Base!R$40))</f>
        <v>0</v>
      </c>
      <c r="S333" s="161">
        <f ca="1">IF(S$39&gt;=$AD$39,0,SUMIFS(SAÍDAS!$D:$D,SAÍDAS!$B:$B,Base!$Q333,SAÍDAS!$H:$H,Base!S$40))</f>
        <v>0</v>
      </c>
      <c r="T333" s="161">
        <f ca="1">IF(T$39&gt;=$AD$39,0,SUMIFS(SAÍDAS!$D:$D,SAÍDAS!$B:$B,Base!$Q333,SAÍDAS!$H:$H,Base!T$40))</f>
        <v>0</v>
      </c>
      <c r="U333" s="161">
        <f ca="1">IF(U$39&gt;=$AD$39,0,SUMIFS(SAÍDAS!$D:$D,SAÍDAS!$B:$B,Base!$Q333,SAÍDAS!$H:$H,Base!U$40))</f>
        <v>0</v>
      </c>
      <c r="V333" s="161">
        <f ca="1">IF(V$39&gt;=$AD$39,0,SUMIFS(SAÍDAS!$D:$D,SAÍDAS!$B:$B,Base!$Q333,SAÍDAS!$H:$H,Base!V$40))</f>
        <v>0</v>
      </c>
      <c r="W333" s="161">
        <f ca="1">IF(W$39&gt;=$AD$39,0,SUMIFS(SAÍDAS!$D:$D,SAÍDAS!$B:$B,Base!$Q333,SAÍDAS!$H:$H,Base!W$40))</f>
        <v>0</v>
      </c>
      <c r="X333" s="161">
        <f ca="1">IF(X$39&gt;=$AD$39,0,SUMIFS(SAÍDAS!$D:$D,SAÍDAS!$B:$B,Base!$Q333,SAÍDAS!$H:$H,Base!X$40))</f>
        <v>0</v>
      </c>
      <c r="Y333" s="161">
        <f ca="1">IF(Y$39&gt;=$AD$39,0,SUMIFS(SAÍDAS!$D:$D,SAÍDAS!$B:$B,Base!$Q333,SAÍDAS!$H:$H,Base!Y$40))</f>
        <v>0</v>
      </c>
      <c r="Z333" s="161">
        <f ca="1">IF(Z$39&gt;=$AD$39,0,SUMIFS(SAÍDAS!$D:$D,SAÍDAS!$B:$B,Base!$Q333,SAÍDAS!$H:$H,Base!Z$40))</f>
        <v>0</v>
      </c>
      <c r="AA333" s="161">
        <f ca="1">IF(AA$39&gt;=$AD$39,0,SUMIFS(SAÍDAS!$D:$D,SAÍDAS!$B:$B,Base!$Q333,SAÍDAS!$H:$H,Base!AA$40))</f>
        <v>0</v>
      </c>
      <c r="AB333" s="161">
        <f ca="1">IF(AB$39&gt;=$AD$39,0,SUMIFS(SAÍDAS!$D:$D,SAÍDAS!$B:$B,Base!$Q333,SAÍDAS!$H:$H,Base!AB$40))</f>
        <v>0</v>
      </c>
      <c r="AC333" s="161">
        <f ca="1">IF(AC$39&gt;=$AD$39,0,SUMIFS(SAÍDAS!$D:$D,SAÍDAS!$B:$B,Base!$Q333,SAÍDAS!$H:$H,Base!AC$40))</f>
        <v>0</v>
      </c>
      <c r="AD333" s="160">
        <f t="shared" ca="1" si="12"/>
        <v>0</v>
      </c>
    </row>
    <row r="334" spans="1:30" x14ac:dyDescent="0.25">
      <c r="A334" s="160">
        <f>CADASTRO!A298</f>
        <v>0</v>
      </c>
      <c r="B334" s="160">
        <f>CADASTRO!B298</f>
        <v>0</v>
      </c>
      <c r="C334" s="161">
        <f>CADASTRO!D298</f>
        <v>0</v>
      </c>
      <c r="D334" s="161">
        <f>C334+SUMIFS(ENTRADAS!$D:$D,ENTRADAS!$B:$B,$B334,ENTRADAS!$I:$I,C$40)-SUMIFS(SAÍDAS!$D:$D,SAÍDAS!$B:$B,$B334,SAÍDAS!$H:$H,C$40)+SUMIFS(AJUSTE!$D:$D,AJUSTE!$B:$B,$B334,AJUSTE!$H:$H,C$40)</f>
        <v>0</v>
      </c>
      <c r="E334" s="161">
        <f>D334+SUMIFS(ENTRADAS!$D:$D,ENTRADAS!$B:$B,$B334,ENTRADAS!$I:$I,D$40)-SUMIFS(SAÍDAS!$D:$D,SAÍDAS!$B:$B,$B334,SAÍDAS!$H:$H,D$40)+SUMIFS(AJUSTE!$D:$D,AJUSTE!$B:$B,$B334,AJUSTE!$H:$H,D$40)</f>
        <v>0</v>
      </c>
      <c r="F334" s="161">
        <f>E334+SUMIFS(ENTRADAS!$D:$D,ENTRADAS!$B:$B,$B334,ENTRADAS!$I:$I,E$40)-SUMIFS(SAÍDAS!$D:$D,SAÍDAS!$B:$B,$B334,SAÍDAS!$H:$H,E$40)+SUMIFS(AJUSTE!$D:$D,AJUSTE!$B:$B,$B334,AJUSTE!$H:$H,E$40)</f>
        <v>0</v>
      </c>
      <c r="G334" s="161">
        <f>F334+SUMIFS(ENTRADAS!$D:$D,ENTRADAS!$B:$B,$B334,ENTRADAS!$I:$I,F$40)-SUMIFS(SAÍDAS!$D:$D,SAÍDAS!$B:$B,$B334,SAÍDAS!$H:$H,F$40)+SUMIFS(AJUSTE!$D:$D,AJUSTE!$B:$B,$B334,AJUSTE!$H:$H,F$40)</f>
        <v>0</v>
      </c>
      <c r="H334" s="161">
        <f>G334+SUMIFS(ENTRADAS!$D:$D,ENTRADAS!$B:$B,$B334,ENTRADAS!$I:$I,G$40)-SUMIFS(SAÍDAS!$D:$D,SAÍDAS!$B:$B,$B334,SAÍDAS!$H:$H,G$40)+SUMIFS(AJUSTE!$D:$D,AJUSTE!$B:$B,$B334,AJUSTE!$H:$H,G$40)</f>
        <v>0</v>
      </c>
      <c r="I334" s="161">
        <f>H334+SUMIFS(ENTRADAS!$D:$D,ENTRADAS!$B:$B,$B334,ENTRADAS!$I:$I,H$40)-SUMIFS(SAÍDAS!$D:$D,SAÍDAS!$B:$B,$B334,SAÍDAS!$H:$H,H$40)+SUMIFS(AJUSTE!$D:$D,AJUSTE!$B:$B,$B334,AJUSTE!$H:$H,H$40)</f>
        <v>0</v>
      </c>
      <c r="J334" s="161">
        <f>I334+SUMIFS(ENTRADAS!$D:$D,ENTRADAS!$B:$B,$B334,ENTRADAS!$I:$I,I$40)-SUMIFS(SAÍDAS!$D:$D,SAÍDAS!$B:$B,$B334,SAÍDAS!$H:$H,I$40)+SUMIFS(AJUSTE!$D:$D,AJUSTE!$B:$B,$B334,AJUSTE!$H:$H,I$40)</f>
        <v>0</v>
      </c>
      <c r="K334" s="161">
        <f>J334+SUMIFS(ENTRADAS!$D:$D,ENTRADAS!$B:$B,$B334,ENTRADAS!$I:$I,J$40)-SUMIFS(SAÍDAS!$D:$D,SAÍDAS!$B:$B,$B334,SAÍDAS!$H:$H,J$40)+SUMIFS(AJUSTE!$D:$D,AJUSTE!$B:$B,$B334,AJUSTE!$H:$H,J$40)</f>
        <v>0</v>
      </c>
      <c r="L334" s="161">
        <f>K334+SUMIFS(ENTRADAS!$D:$D,ENTRADAS!$B:$B,$B334,ENTRADAS!$I:$I,K$40)-SUMIFS(SAÍDAS!$D:$D,SAÍDAS!$B:$B,$B334,SAÍDAS!$H:$H,K$40)+SUMIFS(AJUSTE!$D:$D,AJUSTE!$B:$B,$B334,AJUSTE!$H:$H,K$40)</f>
        <v>0</v>
      </c>
      <c r="M334" s="161">
        <f>L334+SUMIFS(ENTRADAS!$D:$D,ENTRADAS!$B:$B,$B334,ENTRADAS!$I:$I,L$40)-SUMIFS(SAÍDAS!$D:$D,SAÍDAS!$B:$B,$B334,SAÍDAS!$H:$H,L$40)+SUMIFS(AJUSTE!$D:$D,AJUSTE!$B:$B,$B334,AJUSTE!$H:$H,L$40)</f>
        <v>0</v>
      </c>
      <c r="N334" s="161">
        <f>M334+SUMIFS(ENTRADAS!$D:$D,ENTRADAS!$B:$B,$B334,ENTRADAS!$I:$I,M$40)-SUMIFS(SAÍDAS!$D:$D,SAÍDAS!$B:$B,$B334,SAÍDAS!$H:$H,M$40)+SUMIFS(AJUSTE!$D:$D,AJUSTE!$B:$B,$B334,AJUSTE!$H:$H,M$40)</f>
        <v>0</v>
      </c>
      <c r="P334" s="160">
        <f>CADASTRO!A298</f>
        <v>0</v>
      </c>
      <c r="Q334" s="160">
        <f>CADASTRO!B298</f>
        <v>0</v>
      </c>
      <c r="R334" s="161">
        <f ca="1">IF(R$39&gt;=$AD$39,0,SUMIFS(SAÍDAS!$D:$D,SAÍDAS!$B:$B,Base!$Q334,SAÍDAS!$H:$H,Base!R$40))</f>
        <v>0</v>
      </c>
      <c r="S334" s="161">
        <f ca="1">IF(S$39&gt;=$AD$39,0,SUMIFS(SAÍDAS!$D:$D,SAÍDAS!$B:$B,Base!$Q334,SAÍDAS!$H:$H,Base!S$40))</f>
        <v>0</v>
      </c>
      <c r="T334" s="161">
        <f ca="1">IF(T$39&gt;=$AD$39,0,SUMIFS(SAÍDAS!$D:$D,SAÍDAS!$B:$B,Base!$Q334,SAÍDAS!$H:$H,Base!T$40))</f>
        <v>0</v>
      </c>
      <c r="U334" s="161">
        <f ca="1">IF(U$39&gt;=$AD$39,0,SUMIFS(SAÍDAS!$D:$D,SAÍDAS!$B:$B,Base!$Q334,SAÍDAS!$H:$H,Base!U$40))</f>
        <v>0</v>
      </c>
      <c r="V334" s="161">
        <f ca="1">IF(V$39&gt;=$AD$39,0,SUMIFS(SAÍDAS!$D:$D,SAÍDAS!$B:$B,Base!$Q334,SAÍDAS!$H:$H,Base!V$40))</f>
        <v>0</v>
      </c>
      <c r="W334" s="161">
        <f ca="1">IF(W$39&gt;=$AD$39,0,SUMIFS(SAÍDAS!$D:$D,SAÍDAS!$B:$B,Base!$Q334,SAÍDAS!$H:$H,Base!W$40))</f>
        <v>0</v>
      </c>
      <c r="X334" s="161">
        <f ca="1">IF(X$39&gt;=$AD$39,0,SUMIFS(SAÍDAS!$D:$D,SAÍDAS!$B:$B,Base!$Q334,SAÍDAS!$H:$H,Base!X$40))</f>
        <v>0</v>
      </c>
      <c r="Y334" s="161">
        <f ca="1">IF(Y$39&gt;=$AD$39,0,SUMIFS(SAÍDAS!$D:$D,SAÍDAS!$B:$B,Base!$Q334,SAÍDAS!$H:$H,Base!Y$40))</f>
        <v>0</v>
      </c>
      <c r="Z334" s="161">
        <f ca="1">IF(Z$39&gt;=$AD$39,0,SUMIFS(SAÍDAS!$D:$D,SAÍDAS!$B:$B,Base!$Q334,SAÍDAS!$H:$H,Base!Z$40))</f>
        <v>0</v>
      </c>
      <c r="AA334" s="161">
        <f ca="1">IF(AA$39&gt;=$AD$39,0,SUMIFS(SAÍDAS!$D:$D,SAÍDAS!$B:$B,Base!$Q334,SAÍDAS!$H:$H,Base!AA$40))</f>
        <v>0</v>
      </c>
      <c r="AB334" s="161">
        <f ca="1">IF(AB$39&gt;=$AD$39,0,SUMIFS(SAÍDAS!$D:$D,SAÍDAS!$B:$B,Base!$Q334,SAÍDAS!$H:$H,Base!AB$40))</f>
        <v>0</v>
      </c>
      <c r="AC334" s="161">
        <f ca="1">IF(AC$39&gt;=$AD$39,0,SUMIFS(SAÍDAS!$D:$D,SAÍDAS!$B:$B,Base!$Q334,SAÍDAS!$H:$H,Base!AC$40))</f>
        <v>0</v>
      </c>
      <c r="AD334" s="160">
        <f t="shared" ca="1" si="12"/>
        <v>0</v>
      </c>
    </row>
    <row r="335" spans="1:30" x14ac:dyDescent="0.25">
      <c r="A335" s="160">
        <f>CADASTRO!A299</f>
        <v>0</v>
      </c>
      <c r="B335" s="160">
        <f>CADASTRO!B299</f>
        <v>0</v>
      </c>
      <c r="C335" s="161">
        <f>CADASTRO!D299</f>
        <v>0</v>
      </c>
      <c r="D335" s="161">
        <f>C335+SUMIFS(ENTRADAS!$D:$D,ENTRADAS!$B:$B,$B335,ENTRADAS!$I:$I,C$40)-SUMIFS(SAÍDAS!$D:$D,SAÍDAS!$B:$B,$B335,SAÍDAS!$H:$H,C$40)+SUMIFS(AJUSTE!$D:$D,AJUSTE!$B:$B,$B335,AJUSTE!$H:$H,C$40)</f>
        <v>0</v>
      </c>
      <c r="E335" s="161">
        <f>D335+SUMIFS(ENTRADAS!$D:$D,ENTRADAS!$B:$B,$B335,ENTRADAS!$I:$I,D$40)-SUMIFS(SAÍDAS!$D:$D,SAÍDAS!$B:$B,$B335,SAÍDAS!$H:$H,D$40)+SUMIFS(AJUSTE!$D:$D,AJUSTE!$B:$B,$B335,AJUSTE!$H:$H,D$40)</f>
        <v>0</v>
      </c>
      <c r="F335" s="161">
        <f>E335+SUMIFS(ENTRADAS!$D:$D,ENTRADAS!$B:$B,$B335,ENTRADAS!$I:$I,E$40)-SUMIFS(SAÍDAS!$D:$D,SAÍDAS!$B:$B,$B335,SAÍDAS!$H:$H,E$40)+SUMIFS(AJUSTE!$D:$D,AJUSTE!$B:$B,$B335,AJUSTE!$H:$H,E$40)</f>
        <v>0</v>
      </c>
      <c r="G335" s="161">
        <f>F335+SUMIFS(ENTRADAS!$D:$D,ENTRADAS!$B:$B,$B335,ENTRADAS!$I:$I,F$40)-SUMIFS(SAÍDAS!$D:$D,SAÍDAS!$B:$B,$B335,SAÍDAS!$H:$H,F$40)+SUMIFS(AJUSTE!$D:$D,AJUSTE!$B:$B,$B335,AJUSTE!$H:$H,F$40)</f>
        <v>0</v>
      </c>
      <c r="H335" s="161">
        <f>G335+SUMIFS(ENTRADAS!$D:$D,ENTRADAS!$B:$B,$B335,ENTRADAS!$I:$I,G$40)-SUMIFS(SAÍDAS!$D:$D,SAÍDAS!$B:$B,$B335,SAÍDAS!$H:$H,G$40)+SUMIFS(AJUSTE!$D:$D,AJUSTE!$B:$B,$B335,AJUSTE!$H:$H,G$40)</f>
        <v>0</v>
      </c>
      <c r="I335" s="161">
        <f>H335+SUMIFS(ENTRADAS!$D:$D,ENTRADAS!$B:$B,$B335,ENTRADAS!$I:$I,H$40)-SUMIFS(SAÍDAS!$D:$D,SAÍDAS!$B:$B,$B335,SAÍDAS!$H:$H,H$40)+SUMIFS(AJUSTE!$D:$D,AJUSTE!$B:$B,$B335,AJUSTE!$H:$H,H$40)</f>
        <v>0</v>
      </c>
      <c r="J335" s="161">
        <f>I335+SUMIFS(ENTRADAS!$D:$D,ENTRADAS!$B:$B,$B335,ENTRADAS!$I:$I,I$40)-SUMIFS(SAÍDAS!$D:$D,SAÍDAS!$B:$B,$B335,SAÍDAS!$H:$H,I$40)+SUMIFS(AJUSTE!$D:$D,AJUSTE!$B:$B,$B335,AJUSTE!$H:$H,I$40)</f>
        <v>0</v>
      </c>
      <c r="K335" s="161">
        <f>J335+SUMIFS(ENTRADAS!$D:$D,ENTRADAS!$B:$B,$B335,ENTRADAS!$I:$I,J$40)-SUMIFS(SAÍDAS!$D:$D,SAÍDAS!$B:$B,$B335,SAÍDAS!$H:$H,J$40)+SUMIFS(AJUSTE!$D:$D,AJUSTE!$B:$B,$B335,AJUSTE!$H:$H,J$40)</f>
        <v>0</v>
      </c>
      <c r="L335" s="161">
        <f>K335+SUMIFS(ENTRADAS!$D:$D,ENTRADAS!$B:$B,$B335,ENTRADAS!$I:$I,K$40)-SUMIFS(SAÍDAS!$D:$D,SAÍDAS!$B:$B,$B335,SAÍDAS!$H:$H,K$40)+SUMIFS(AJUSTE!$D:$D,AJUSTE!$B:$B,$B335,AJUSTE!$H:$H,K$40)</f>
        <v>0</v>
      </c>
      <c r="M335" s="161">
        <f>L335+SUMIFS(ENTRADAS!$D:$D,ENTRADAS!$B:$B,$B335,ENTRADAS!$I:$I,L$40)-SUMIFS(SAÍDAS!$D:$D,SAÍDAS!$B:$B,$B335,SAÍDAS!$H:$H,L$40)+SUMIFS(AJUSTE!$D:$D,AJUSTE!$B:$B,$B335,AJUSTE!$H:$H,L$40)</f>
        <v>0</v>
      </c>
      <c r="N335" s="161">
        <f>M335+SUMIFS(ENTRADAS!$D:$D,ENTRADAS!$B:$B,$B335,ENTRADAS!$I:$I,M$40)-SUMIFS(SAÍDAS!$D:$D,SAÍDAS!$B:$B,$B335,SAÍDAS!$H:$H,M$40)+SUMIFS(AJUSTE!$D:$D,AJUSTE!$B:$B,$B335,AJUSTE!$H:$H,M$40)</f>
        <v>0</v>
      </c>
      <c r="P335" s="160">
        <f>CADASTRO!A299</f>
        <v>0</v>
      </c>
      <c r="Q335" s="160">
        <f>CADASTRO!B299</f>
        <v>0</v>
      </c>
      <c r="R335" s="161">
        <f ca="1">IF(R$39&gt;=$AD$39,0,SUMIFS(SAÍDAS!$D:$D,SAÍDAS!$B:$B,Base!$Q335,SAÍDAS!$H:$H,Base!R$40))</f>
        <v>0</v>
      </c>
      <c r="S335" s="161">
        <f ca="1">IF(S$39&gt;=$AD$39,0,SUMIFS(SAÍDAS!$D:$D,SAÍDAS!$B:$B,Base!$Q335,SAÍDAS!$H:$H,Base!S$40))</f>
        <v>0</v>
      </c>
      <c r="T335" s="161">
        <f ca="1">IF(T$39&gt;=$AD$39,0,SUMIFS(SAÍDAS!$D:$D,SAÍDAS!$B:$B,Base!$Q335,SAÍDAS!$H:$H,Base!T$40))</f>
        <v>0</v>
      </c>
      <c r="U335" s="161">
        <f ca="1">IF(U$39&gt;=$AD$39,0,SUMIFS(SAÍDAS!$D:$D,SAÍDAS!$B:$B,Base!$Q335,SAÍDAS!$H:$H,Base!U$40))</f>
        <v>0</v>
      </c>
      <c r="V335" s="161">
        <f ca="1">IF(V$39&gt;=$AD$39,0,SUMIFS(SAÍDAS!$D:$D,SAÍDAS!$B:$B,Base!$Q335,SAÍDAS!$H:$H,Base!V$40))</f>
        <v>0</v>
      </c>
      <c r="W335" s="161">
        <f ca="1">IF(W$39&gt;=$AD$39,0,SUMIFS(SAÍDAS!$D:$D,SAÍDAS!$B:$B,Base!$Q335,SAÍDAS!$H:$H,Base!W$40))</f>
        <v>0</v>
      </c>
      <c r="X335" s="161">
        <f ca="1">IF(X$39&gt;=$AD$39,0,SUMIFS(SAÍDAS!$D:$D,SAÍDAS!$B:$B,Base!$Q335,SAÍDAS!$H:$H,Base!X$40))</f>
        <v>0</v>
      </c>
      <c r="Y335" s="161">
        <f ca="1">IF(Y$39&gt;=$AD$39,0,SUMIFS(SAÍDAS!$D:$D,SAÍDAS!$B:$B,Base!$Q335,SAÍDAS!$H:$H,Base!Y$40))</f>
        <v>0</v>
      </c>
      <c r="Z335" s="161">
        <f ca="1">IF(Z$39&gt;=$AD$39,0,SUMIFS(SAÍDAS!$D:$D,SAÍDAS!$B:$B,Base!$Q335,SAÍDAS!$H:$H,Base!Z$40))</f>
        <v>0</v>
      </c>
      <c r="AA335" s="161">
        <f ca="1">IF(AA$39&gt;=$AD$39,0,SUMIFS(SAÍDAS!$D:$D,SAÍDAS!$B:$B,Base!$Q335,SAÍDAS!$H:$H,Base!AA$40))</f>
        <v>0</v>
      </c>
      <c r="AB335" s="161">
        <f ca="1">IF(AB$39&gt;=$AD$39,0,SUMIFS(SAÍDAS!$D:$D,SAÍDAS!$B:$B,Base!$Q335,SAÍDAS!$H:$H,Base!AB$40))</f>
        <v>0</v>
      </c>
      <c r="AC335" s="161">
        <f ca="1">IF(AC$39&gt;=$AD$39,0,SUMIFS(SAÍDAS!$D:$D,SAÍDAS!$B:$B,Base!$Q335,SAÍDAS!$H:$H,Base!AC$40))</f>
        <v>0</v>
      </c>
      <c r="AD335" s="160">
        <f t="shared" ca="1" si="12"/>
        <v>0</v>
      </c>
    </row>
    <row r="336" spans="1:30" x14ac:dyDescent="0.25">
      <c r="A336" s="160">
        <f>CADASTRO!A300</f>
        <v>0</v>
      </c>
      <c r="B336" s="160">
        <f>CADASTRO!B300</f>
        <v>0</v>
      </c>
      <c r="C336" s="161">
        <f>CADASTRO!D300</f>
        <v>0</v>
      </c>
      <c r="D336" s="161">
        <f>C336+SUMIFS(ENTRADAS!$D:$D,ENTRADAS!$B:$B,$B336,ENTRADAS!$I:$I,C$40)-SUMIFS(SAÍDAS!$D:$D,SAÍDAS!$B:$B,$B336,SAÍDAS!$H:$H,C$40)+SUMIFS(AJUSTE!$D:$D,AJUSTE!$B:$B,$B336,AJUSTE!$H:$H,C$40)</f>
        <v>0</v>
      </c>
      <c r="E336" s="161">
        <f>D336+SUMIFS(ENTRADAS!$D:$D,ENTRADAS!$B:$B,$B336,ENTRADAS!$I:$I,D$40)-SUMIFS(SAÍDAS!$D:$D,SAÍDAS!$B:$B,$B336,SAÍDAS!$H:$H,D$40)+SUMIFS(AJUSTE!$D:$D,AJUSTE!$B:$B,$B336,AJUSTE!$H:$H,D$40)</f>
        <v>0</v>
      </c>
      <c r="F336" s="161">
        <f>E336+SUMIFS(ENTRADAS!$D:$D,ENTRADAS!$B:$B,$B336,ENTRADAS!$I:$I,E$40)-SUMIFS(SAÍDAS!$D:$D,SAÍDAS!$B:$B,$B336,SAÍDAS!$H:$H,E$40)+SUMIFS(AJUSTE!$D:$D,AJUSTE!$B:$B,$B336,AJUSTE!$H:$H,E$40)</f>
        <v>0</v>
      </c>
      <c r="G336" s="161">
        <f>F336+SUMIFS(ENTRADAS!$D:$D,ENTRADAS!$B:$B,$B336,ENTRADAS!$I:$I,F$40)-SUMIFS(SAÍDAS!$D:$D,SAÍDAS!$B:$B,$B336,SAÍDAS!$H:$H,F$40)+SUMIFS(AJUSTE!$D:$D,AJUSTE!$B:$B,$B336,AJUSTE!$H:$H,F$40)</f>
        <v>0</v>
      </c>
      <c r="H336" s="161">
        <f>G336+SUMIFS(ENTRADAS!$D:$D,ENTRADAS!$B:$B,$B336,ENTRADAS!$I:$I,G$40)-SUMIFS(SAÍDAS!$D:$D,SAÍDAS!$B:$B,$B336,SAÍDAS!$H:$H,G$40)+SUMIFS(AJUSTE!$D:$D,AJUSTE!$B:$B,$B336,AJUSTE!$H:$H,G$40)</f>
        <v>0</v>
      </c>
      <c r="I336" s="161">
        <f>H336+SUMIFS(ENTRADAS!$D:$D,ENTRADAS!$B:$B,$B336,ENTRADAS!$I:$I,H$40)-SUMIFS(SAÍDAS!$D:$D,SAÍDAS!$B:$B,$B336,SAÍDAS!$H:$H,H$40)+SUMIFS(AJUSTE!$D:$D,AJUSTE!$B:$B,$B336,AJUSTE!$H:$H,H$40)</f>
        <v>0</v>
      </c>
      <c r="J336" s="161">
        <f>I336+SUMIFS(ENTRADAS!$D:$D,ENTRADAS!$B:$B,$B336,ENTRADAS!$I:$I,I$40)-SUMIFS(SAÍDAS!$D:$D,SAÍDAS!$B:$B,$B336,SAÍDAS!$H:$H,I$40)+SUMIFS(AJUSTE!$D:$D,AJUSTE!$B:$B,$B336,AJUSTE!$H:$H,I$40)</f>
        <v>0</v>
      </c>
      <c r="K336" s="161">
        <f>J336+SUMIFS(ENTRADAS!$D:$D,ENTRADAS!$B:$B,$B336,ENTRADAS!$I:$I,J$40)-SUMIFS(SAÍDAS!$D:$D,SAÍDAS!$B:$B,$B336,SAÍDAS!$H:$H,J$40)+SUMIFS(AJUSTE!$D:$D,AJUSTE!$B:$B,$B336,AJUSTE!$H:$H,J$40)</f>
        <v>0</v>
      </c>
      <c r="L336" s="161">
        <f>K336+SUMIFS(ENTRADAS!$D:$D,ENTRADAS!$B:$B,$B336,ENTRADAS!$I:$I,K$40)-SUMIFS(SAÍDAS!$D:$D,SAÍDAS!$B:$B,$B336,SAÍDAS!$H:$H,K$40)+SUMIFS(AJUSTE!$D:$D,AJUSTE!$B:$B,$B336,AJUSTE!$H:$H,K$40)</f>
        <v>0</v>
      </c>
      <c r="M336" s="161">
        <f>L336+SUMIFS(ENTRADAS!$D:$D,ENTRADAS!$B:$B,$B336,ENTRADAS!$I:$I,L$40)-SUMIFS(SAÍDAS!$D:$D,SAÍDAS!$B:$B,$B336,SAÍDAS!$H:$H,L$40)+SUMIFS(AJUSTE!$D:$D,AJUSTE!$B:$B,$B336,AJUSTE!$H:$H,L$40)</f>
        <v>0</v>
      </c>
      <c r="N336" s="161">
        <f>M336+SUMIFS(ENTRADAS!$D:$D,ENTRADAS!$B:$B,$B336,ENTRADAS!$I:$I,M$40)-SUMIFS(SAÍDAS!$D:$D,SAÍDAS!$B:$B,$B336,SAÍDAS!$H:$H,M$40)+SUMIFS(AJUSTE!$D:$D,AJUSTE!$B:$B,$B336,AJUSTE!$H:$H,M$40)</f>
        <v>0</v>
      </c>
      <c r="P336" s="160">
        <f>CADASTRO!A300</f>
        <v>0</v>
      </c>
      <c r="Q336" s="160">
        <f>CADASTRO!B300</f>
        <v>0</v>
      </c>
      <c r="R336" s="161">
        <f ca="1">IF(R$39&gt;=$AD$39,0,SUMIFS(SAÍDAS!$D:$D,SAÍDAS!$B:$B,Base!$Q336,SAÍDAS!$H:$H,Base!R$40))</f>
        <v>0</v>
      </c>
      <c r="S336" s="161">
        <f ca="1">IF(S$39&gt;=$AD$39,0,SUMIFS(SAÍDAS!$D:$D,SAÍDAS!$B:$B,Base!$Q336,SAÍDAS!$H:$H,Base!S$40))</f>
        <v>0</v>
      </c>
      <c r="T336" s="161">
        <f ca="1">IF(T$39&gt;=$AD$39,0,SUMIFS(SAÍDAS!$D:$D,SAÍDAS!$B:$B,Base!$Q336,SAÍDAS!$H:$H,Base!T$40))</f>
        <v>0</v>
      </c>
      <c r="U336" s="161">
        <f ca="1">IF(U$39&gt;=$AD$39,0,SUMIFS(SAÍDAS!$D:$D,SAÍDAS!$B:$B,Base!$Q336,SAÍDAS!$H:$H,Base!U$40))</f>
        <v>0</v>
      </c>
      <c r="V336" s="161">
        <f ca="1">IF(V$39&gt;=$AD$39,0,SUMIFS(SAÍDAS!$D:$D,SAÍDAS!$B:$B,Base!$Q336,SAÍDAS!$H:$H,Base!V$40))</f>
        <v>0</v>
      </c>
      <c r="W336" s="161">
        <f ca="1">IF(W$39&gt;=$AD$39,0,SUMIFS(SAÍDAS!$D:$D,SAÍDAS!$B:$B,Base!$Q336,SAÍDAS!$H:$H,Base!W$40))</f>
        <v>0</v>
      </c>
      <c r="X336" s="161">
        <f ca="1">IF(X$39&gt;=$AD$39,0,SUMIFS(SAÍDAS!$D:$D,SAÍDAS!$B:$B,Base!$Q336,SAÍDAS!$H:$H,Base!X$40))</f>
        <v>0</v>
      </c>
      <c r="Y336" s="161">
        <f ca="1">IF(Y$39&gt;=$AD$39,0,SUMIFS(SAÍDAS!$D:$D,SAÍDAS!$B:$B,Base!$Q336,SAÍDAS!$H:$H,Base!Y$40))</f>
        <v>0</v>
      </c>
      <c r="Z336" s="161">
        <f ca="1">IF(Z$39&gt;=$AD$39,0,SUMIFS(SAÍDAS!$D:$D,SAÍDAS!$B:$B,Base!$Q336,SAÍDAS!$H:$H,Base!Z$40))</f>
        <v>0</v>
      </c>
      <c r="AA336" s="161">
        <f ca="1">IF(AA$39&gt;=$AD$39,0,SUMIFS(SAÍDAS!$D:$D,SAÍDAS!$B:$B,Base!$Q336,SAÍDAS!$H:$H,Base!AA$40))</f>
        <v>0</v>
      </c>
      <c r="AB336" s="161">
        <f ca="1">IF(AB$39&gt;=$AD$39,0,SUMIFS(SAÍDAS!$D:$D,SAÍDAS!$B:$B,Base!$Q336,SAÍDAS!$H:$H,Base!AB$40))</f>
        <v>0</v>
      </c>
      <c r="AC336" s="161">
        <f ca="1">IF(AC$39&gt;=$AD$39,0,SUMIFS(SAÍDAS!$D:$D,SAÍDAS!$B:$B,Base!$Q336,SAÍDAS!$H:$H,Base!AC$40))</f>
        <v>0</v>
      </c>
      <c r="AD336" s="160">
        <f t="shared" ca="1" si="12"/>
        <v>0</v>
      </c>
    </row>
    <row r="337" spans="1:30" x14ac:dyDescent="0.25">
      <c r="A337" s="160">
        <f>CADASTRO!A301</f>
        <v>0</v>
      </c>
      <c r="B337" s="160">
        <f>CADASTRO!B301</f>
        <v>0</v>
      </c>
      <c r="C337" s="161">
        <f>CADASTRO!D301</f>
        <v>0</v>
      </c>
      <c r="D337" s="161">
        <f>C337+SUMIFS(ENTRADAS!$D:$D,ENTRADAS!$B:$B,$B337,ENTRADAS!$I:$I,C$40)-SUMIFS(SAÍDAS!$D:$D,SAÍDAS!$B:$B,$B337,SAÍDAS!$H:$H,C$40)+SUMIFS(AJUSTE!$D:$D,AJUSTE!$B:$B,$B337,AJUSTE!$H:$H,C$40)</f>
        <v>0</v>
      </c>
      <c r="E337" s="161">
        <f>D337+SUMIFS(ENTRADAS!$D:$D,ENTRADAS!$B:$B,$B337,ENTRADAS!$I:$I,D$40)-SUMIFS(SAÍDAS!$D:$D,SAÍDAS!$B:$B,$B337,SAÍDAS!$H:$H,D$40)+SUMIFS(AJUSTE!$D:$D,AJUSTE!$B:$B,$B337,AJUSTE!$H:$H,D$40)</f>
        <v>0</v>
      </c>
      <c r="F337" s="161">
        <f>E337+SUMIFS(ENTRADAS!$D:$D,ENTRADAS!$B:$B,$B337,ENTRADAS!$I:$I,E$40)-SUMIFS(SAÍDAS!$D:$D,SAÍDAS!$B:$B,$B337,SAÍDAS!$H:$H,E$40)+SUMIFS(AJUSTE!$D:$D,AJUSTE!$B:$B,$B337,AJUSTE!$H:$H,E$40)</f>
        <v>0</v>
      </c>
      <c r="G337" s="161">
        <f>F337+SUMIFS(ENTRADAS!$D:$D,ENTRADAS!$B:$B,$B337,ENTRADAS!$I:$I,F$40)-SUMIFS(SAÍDAS!$D:$D,SAÍDAS!$B:$B,$B337,SAÍDAS!$H:$H,F$40)+SUMIFS(AJUSTE!$D:$D,AJUSTE!$B:$B,$B337,AJUSTE!$H:$H,F$40)</f>
        <v>0</v>
      </c>
      <c r="H337" s="161">
        <f>G337+SUMIFS(ENTRADAS!$D:$D,ENTRADAS!$B:$B,$B337,ENTRADAS!$I:$I,G$40)-SUMIFS(SAÍDAS!$D:$D,SAÍDAS!$B:$B,$B337,SAÍDAS!$H:$H,G$40)+SUMIFS(AJUSTE!$D:$D,AJUSTE!$B:$B,$B337,AJUSTE!$H:$H,G$40)</f>
        <v>0</v>
      </c>
      <c r="I337" s="161">
        <f>H337+SUMIFS(ENTRADAS!$D:$D,ENTRADAS!$B:$B,$B337,ENTRADAS!$I:$I,H$40)-SUMIFS(SAÍDAS!$D:$D,SAÍDAS!$B:$B,$B337,SAÍDAS!$H:$H,H$40)+SUMIFS(AJUSTE!$D:$D,AJUSTE!$B:$B,$B337,AJUSTE!$H:$H,H$40)</f>
        <v>0</v>
      </c>
      <c r="J337" s="161">
        <f>I337+SUMIFS(ENTRADAS!$D:$D,ENTRADAS!$B:$B,$B337,ENTRADAS!$I:$I,I$40)-SUMIFS(SAÍDAS!$D:$D,SAÍDAS!$B:$B,$B337,SAÍDAS!$H:$H,I$40)+SUMIFS(AJUSTE!$D:$D,AJUSTE!$B:$B,$B337,AJUSTE!$H:$H,I$40)</f>
        <v>0</v>
      </c>
      <c r="K337" s="161">
        <f>J337+SUMIFS(ENTRADAS!$D:$D,ENTRADAS!$B:$B,$B337,ENTRADAS!$I:$I,J$40)-SUMIFS(SAÍDAS!$D:$D,SAÍDAS!$B:$B,$B337,SAÍDAS!$H:$H,J$40)+SUMIFS(AJUSTE!$D:$D,AJUSTE!$B:$B,$B337,AJUSTE!$H:$H,J$40)</f>
        <v>0</v>
      </c>
      <c r="L337" s="161">
        <f>K337+SUMIFS(ENTRADAS!$D:$D,ENTRADAS!$B:$B,$B337,ENTRADAS!$I:$I,K$40)-SUMIFS(SAÍDAS!$D:$D,SAÍDAS!$B:$B,$B337,SAÍDAS!$H:$H,K$40)+SUMIFS(AJUSTE!$D:$D,AJUSTE!$B:$B,$B337,AJUSTE!$H:$H,K$40)</f>
        <v>0</v>
      </c>
      <c r="M337" s="161">
        <f>L337+SUMIFS(ENTRADAS!$D:$D,ENTRADAS!$B:$B,$B337,ENTRADAS!$I:$I,L$40)-SUMIFS(SAÍDAS!$D:$D,SAÍDAS!$B:$B,$B337,SAÍDAS!$H:$H,L$40)+SUMIFS(AJUSTE!$D:$D,AJUSTE!$B:$B,$B337,AJUSTE!$H:$H,L$40)</f>
        <v>0</v>
      </c>
      <c r="N337" s="161">
        <f>M337+SUMIFS(ENTRADAS!$D:$D,ENTRADAS!$B:$B,$B337,ENTRADAS!$I:$I,M$40)-SUMIFS(SAÍDAS!$D:$D,SAÍDAS!$B:$B,$B337,SAÍDAS!$H:$H,M$40)+SUMIFS(AJUSTE!$D:$D,AJUSTE!$B:$B,$B337,AJUSTE!$H:$H,M$40)</f>
        <v>0</v>
      </c>
      <c r="P337" s="160">
        <f>CADASTRO!A301</f>
        <v>0</v>
      </c>
      <c r="Q337" s="160">
        <f>CADASTRO!B301</f>
        <v>0</v>
      </c>
      <c r="R337" s="161">
        <f ca="1">IF(R$39&gt;=$AD$39,0,SUMIFS(SAÍDAS!$D:$D,SAÍDAS!$B:$B,Base!$Q337,SAÍDAS!$H:$H,Base!R$40))</f>
        <v>0</v>
      </c>
      <c r="S337" s="161">
        <f ca="1">IF(S$39&gt;=$AD$39,0,SUMIFS(SAÍDAS!$D:$D,SAÍDAS!$B:$B,Base!$Q337,SAÍDAS!$H:$H,Base!S$40))</f>
        <v>0</v>
      </c>
      <c r="T337" s="161">
        <f ca="1">IF(T$39&gt;=$AD$39,0,SUMIFS(SAÍDAS!$D:$D,SAÍDAS!$B:$B,Base!$Q337,SAÍDAS!$H:$H,Base!T$40))</f>
        <v>0</v>
      </c>
      <c r="U337" s="161">
        <f ca="1">IF(U$39&gt;=$AD$39,0,SUMIFS(SAÍDAS!$D:$D,SAÍDAS!$B:$B,Base!$Q337,SAÍDAS!$H:$H,Base!U$40))</f>
        <v>0</v>
      </c>
      <c r="V337" s="161">
        <f ca="1">IF(V$39&gt;=$AD$39,0,SUMIFS(SAÍDAS!$D:$D,SAÍDAS!$B:$B,Base!$Q337,SAÍDAS!$H:$H,Base!V$40))</f>
        <v>0</v>
      </c>
      <c r="W337" s="161">
        <f ca="1">IF(W$39&gt;=$AD$39,0,SUMIFS(SAÍDAS!$D:$D,SAÍDAS!$B:$B,Base!$Q337,SAÍDAS!$H:$H,Base!W$40))</f>
        <v>0</v>
      </c>
      <c r="X337" s="161">
        <f ca="1">IF(X$39&gt;=$AD$39,0,SUMIFS(SAÍDAS!$D:$D,SAÍDAS!$B:$B,Base!$Q337,SAÍDAS!$H:$H,Base!X$40))</f>
        <v>0</v>
      </c>
      <c r="Y337" s="161">
        <f ca="1">IF(Y$39&gt;=$AD$39,0,SUMIFS(SAÍDAS!$D:$D,SAÍDAS!$B:$B,Base!$Q337,SAÍDAS!$H:$H,Base!Y$40))</f>
        <v>0</v>
      </c>
      <c r="Z337" s="161">
        <f ca="1">IF(Z$39&gt;=$AD$39,0,SUMIFS(SAÍDAS!$D:$D,SAÍDAS!$B:$B,Base!$Q337,SAÍDAS!$H:$H,Base!Z$40))</f>
        <v>0</v>
      </c>
      <c r="AA337" s="161">
        <f ca="1">IF(AA$39&gt;=$AD$39,0,SUMIFS(SAÍDAS!$D:$D,SAÍDAS!$B:$B,Base!$Q337,SAÍDAS!$H:$H,Base!AA$40))</f>
        <v>0</v>
      </c>
      <c r="AB337" s="161">
        <f ca="1">IF(AB$39&gt;=$AD$39,0,SUMIFS(SAÍDAS!$D:$D,SAÍDAS!$B:$B,Base!$Q337,SAÍDAS!$H:$H,Base!AB$40))</f>
        <v>0</v>
      </c>
      <c r="AC337" s="161">
        <f ca="1">IF(AC$39&gt;=$AD$39,0,SUMIFS(SAÍDAS!$D:$D,SAÍDAS!$B:$B,Base!$Q337,SAÍDAS!$H:$H,Base!AC$40))</f>
        <v>0</v>
      </c>
      <c r="AD337" s="160">
        <f t="shared" ca="1" si="12"/>
        <v>0</v>
      </c>
    </row>
    <row r="338" spans="1:30" x14ac:dyDescent="0.25">
      <c r="A338" s="160">
        <f>CADASTRO!A302</f>
        <v>0</v>
      </c>
      <c r="B338" s="160">
        <f>CADASTRO!B302</f>
        <v>0</v>
      </c>
      <c r="C338" s="161">
        <f>CADASTRO!D302</f>
        <v>0</v>
      </c>
      <c r="D338" s="161">
        <f>C338+SUMIFS(ENTRADAS!$D:$D,ENTRADAS!$B:$B,$B338,ENTRADAS!$I:$I,C$40)-SUMIFS(SAÍDAS!$D:$D,SAÍDAS!$B:$B,$B338,SAÍDAS!$H:$H,C$40)+SUMIFS(AJUSTE!$D:$D,AJUSTE!$B:$B,$B338,AJUSTE!$H:$H,C$40)</f>
        <v>0</v>
      </c>
      <c r="E338" s="161">
        <f>D338+SUMIFS(ENTRADAS!$D:$D,ENTRADAS!$B:$B,$B338,ENTRADAS!$I:$I,D$40)-SUMIFS(SAÍDAS!$D:$D,SAÍDAS!$B:$B,$B338,SAÍDAS!$H:$H,D$40)+SUMIFS(AJUSTE!$D:$D,AJUSTE!$B:$B,$B338,AJUSTE!$H:$H,D$40)</f>
        <v>0</v>
      </c>
      <c r="F338" s="161">
        <f>E338+SUMIFS(ENTRADAS!$D:$D,ENTRADAS!$B:$B,$B338,ENTRADAS!$I:$I,E$40)-SUMIFS(SAÍDAS!$D:$D,SAÍDAS!$B:$B,$B338,SAÍDAS!$H:$H,E$40)+SUMIFS(AJUSTE!$D:$D,AJUSTE!$B:$B,$B338,AJUSTE!$H:$H,E$40)</f>
        <v>0</v>
      </c>
      <c r="G338" s="161">
        <f>F338+SUMIFS(ENTRADAS!$D:$D,ENTRADAS!$B:$B,$B338,ENTRADAS!$I:$I,F$40)-SUMIFS(SAÍDAS!$D:$D,SAÍDAS!$B:$B,$B338,SAÍDAS!$H:$H,F$40)+SUMIFS(AJUSTE!$D:$D,AJUSTE!$B:$B,$B338,AJUSTE!$H:$H,F$40)</f>
        <v>0</v>
      </c>
      <c r="H338" s="161">
        <f>G338+SUMIFS(ENTRADAS!$D:$D,ENTRADAS!$B:$B,$B338,ENTRADAS!$I:$I,G$40)-SUMIFS(SAÍDAS!$D:$D,SAÍDAS!$B:$B,$B338,SAÍDAS!$H:$H,G$40)+SUMIFS(AJUSTE!$D:$D,AJUSTE!$B:$B,$B338,AJUSTE!$H:$H,G$40)</f>
        <v>0</v>
      </c>
      <c r="I338" s="161">
        <f>H338+SUMIFS(ENTRADAS!$D:$D,ENTRADAS!$B:$B,$B338,ENTRADAS!$I:$I,H$40)-SUMIFS(SAÍDAS!$D:$D,SAÍDAS!$B:$B,$B338,SAÍDAS!$H:$H,H$40)+SUMIFS(AJUSTE!$D:$D,AJUSTE!$B:$B,$B338,AJUSTE!$H:$H,H$40)</f>
        <v>0</v>
      </c>
      <c r="J338" s="161">
        <f>I338+SUMIFS(ENTRADAS!$D:$D,ENTRADAS!$B:$B,$B338,ENTRADAS!$I:$I,I$40)-SUMIFS(SAÍDAS!$D:$D,SAÍDAS!$B:$B,$B338,SAÍDAS!$H:$H,I$40)+SUMIFS(AJUSTE!$D:$D,AJUSTE!$B:$B,$B338,AJUSTE!$H:$H,I$40)</f>
        <v>0</v>
      </c>
      <c r="K338" s="161">
        <f>J338+SUMIFS(ENTRADAS!$D:$D,ENTRADAS!$B:$B,$B338,ENTRADAS!$I:$I,J$40)-SUMIFS(SAÍDAS!$D:$D,SAÍDAS!$B:$B,$B338,SAÍDAS!$H:$H,J$40)+SUMIFS(AJUSTE!$D:$D,AJUSTE!$B:$B,$B338,AJUSTE!$H:$H,J$40)</f>
        <v>0</v>
      </c>
      <c r="L338" s="161">
        <f>K338+SUMIFS(ENTRADAS!$D:$D,ENTRADAS!$B:$B,$B338,ENTRADAS!$I:$I,K$40)-SUMIFS(SAÍDAS!$D:$D,SAÍDAS!$B:$B,$B338,SAÍDAS!$H:$H,K$40)+SUMIFS(AJUSTE!$D:$D,AJUSTE!$B:$B,$B338,AJUSTE!$H:$H,K$40)</f>
        <v>0</v>
      </c>
      <c r="M338" s="161">
        <f>L338+SUMIFS(ENTRADAS!$D:$D,ENTRADAS!$B:$B,$B338,ENTRADAS!$I:$I,L$40)-SUMIFS(SAÍDAS!$D:$D,SAÍDAS!$B:$B,$B338,SAÍDAS!$H:$H,L$40)+SUMIFS(AJUSTE!$D:$D,AJUSTE!$B:$B,$B338,AJUSTE!$H:$H,L$40)</f>
        <v>0</v>
      </c>
      <c r="N338" s="161">
        <f>M338+SUMIFS(ENTRADAS!$D:$D,ENTRADAS!$B:$B,$B338,ENTRADAS!$I:$I,M$40)-SUMIFS(SAÍDAS!$D:$D,SAÍDAS!$B:$B,$B338,SAÍDAS!$H:$H,M$40)+SUMIFS(AJUSTE!$D:$D,AJUSTE!$B:$B,$B338,AJUSTE!$H:$H,M$40)</f>
        <v>0</v>
      </c>
      <c r="P338" s="160">
        <f>CADASTRO!A302</f>
        <v>0</v>
      </c>
      <c r="Q338" s="160">
        <f>CADASTRO!B302</f>
        <v>0</v>
      </c>
      <c r="R338" s="161">
        <f ca="1">IF(R$39&gt;=$AD$39,0,SUMIFS(SAÍDAS!$D:$D,SAÍDAS!$B:$B,Base!$Q338,SAÍDAS!$H:$H,Base!R$40))</f>
        <v>0</v>
      </c>
      <c r="S338" s="161">
        <f ca="1">IF(S$39&gt;=$AD$39,0,SUMIFS(SAÍDAS!$D:$D,SAÍDAS!$B:$B,Base!$Q338,SAÍDAS!$H:$H,Base!S$40))</f>
        <v>0</v>
      </c>
      <c r="T338" s="161">
        <f ca="1">IF(T$39&gt;=$AD$39,0,SUMIFS(SAÍDAS!$D:$D,SAÍDAS!$B:$B,Base!$Q338,SAÍDAS!$H:$H,Base!T$40))</f>
        <v>0</v>
      </c>
      <c r="U338" s="161">
        <f ca="1">IF(U$39&gt;=$AD$39,0,SUMIFS(SAÍDAS!$D:$D,SAÍDAS!$B:$B,Base!$Q338,SAÍDAS!$H:$H,Base!U$40))</f>
        <v>0</v>
      </c>
      <c r="V338" s="161">
        <f ca="1">IF(V$39&gt;=$AD$39,0,SUMIFS(SAÍDAS!$D:$D,SAÍDAS!$B:$B,Base!$Q338,SAÍDAS!$H:$H,Base!V$40))</f>
        <v>0</v>
      </c>
      <c r="W338" s="161">
        <f ca="1">IF(W$39&gt;=$AD$39,0,SUMIFS(SAÍDAS!$D:$D,SAÍDAS!$B:$B,Base!$Q338,SAÍDAS!$H:$H,Base!W$40))</f>
        <v>0</v>
      </c>
      <c r="X338" s="161">
        <f ca="1">IF(X$39&gt;=$AD$39,0,SUMIFS(SAÍDAS!$D:$D,SAÍDAS!$B:$B,Base!$Q338,SAÍDAS!$H:$H,Base!X$40))</f>
        <v>0</v>
      </c>
      <c r="Y338" s="161">
        <f ca="1">IF(Y$39&gt;=$AD$39,0,SUMIFS(SAÍDAS!$D:$D,SAÍDAS!$B:$B,Base!$Q338,SAÍDAS!$H:$H,Base!Y$40))</f>
        <v>0</v>
      </c>
      <c r="Z338" s="161">
        <f ca="1">IF(Z$39&gt;=$AD$39,0,SUMIFS(SAÍDAS!$D:$D,SAÍDAS!$B:$B,Base!$Q338,SAÍDAS!$H:$H,Base!Z$40))</f>
        <v>0</v>
      </c>
      <c r="AA338" s="161">
        <f ca="1">IF(AA$39&gt;=$AD$39,0,SUMIFS(SAÍDAS!$D:$D,SAÍDAS!$B:$B,Base!$Q338,SAÍDAS!$H:$H,Base!AA$40))</f>
        <v>0</v>
      </c>
      <c r="AB338" s="161">
        <f ca="1">IF(AB$39&gt;=$AD$39,0,SUMIFS(SAÍDAS!$D:$D,SAÍDAS!$B:$B,Base!$Q338,SAÍDAS!$H:$H,Base!AB$40))</f>
        <v>0</v>
      </c>
      <c r="AC338" s="161">
        <f ca="1">IF(AC$39&gt;=$AD$39,0,SUMIFS(SAÍDAS!$D:$D,SAÍDAS!$B:$B,Base!$Q338,SAÍDAS!$H:$H,Base!AC$40))</f>
        <v>0</v>
      </c>
      <c r="AD338" s="160">
        <f t="shared" ca="1" si="12"/>
        <v>0</v>
      </c>
    </row>
    <row r="339" spans="1:30" x14ac:dyDescent="0.25">
      <c r="A339" s="160">
        <f>CADASTRO!A303</f>
        <v>0</v>
      </c>
      <c r="B339" s="160">
        <f>CADASTRO!B303</f>
        <v>0</v>
      </c>
      <c r="C339" s="161">
        <f>CADASTRO!D303</f>
        <v>0</v>
      </c>
      <c r="D339" s="161">
        <f>C339+SUMIFS(ENTRADAS!$D:$D,ENTRADAS!$B:$B,$B339,ENTRADAS!$I:$I,C$40)-SUMIFS(SAÍDAS!$D:$D,SAÍDAS!$B:$B,$B339,SAÍDAS!$H:$H,C$40)+SUMIFS(AJUSTE!$D:$D,AJUSTE!$B:$B,$B339,AJUSTE!$H:$H,C$40)</f>
        <v>0</v>
      </c>
      <c r="E339" s="161">
        <f>D339+SUMIFS(ENTRADAS!$D:$D,ENTRADAS!$B:$B,$B339,ENTRADAS!$I:$I,D$40)-SUMIFS(SAÍDAS!$D:$D,SAÍDAS!$B:$B,$B339,SAÍDAS!$H:$H,D$40)+SUMIFS(AJUSTE!$D:$D,AJUSTE!$B:$B,$B339,AJUSTE!$H:$H,D$40)</f>
        <v>0</v>
      </c>
      <c r="F339" s="161">
        <f>E339+SUMIFS(ENTRADAS!$D:$D,ENTRADAS!$B:$B,$B339,ENTRADAS!$I:$I,E$40)-SUMIFS(SAÍDAS!$D:$D,SAÍDAS!$B:$B,$B339,SAÍDAS!$H:$H,E$40)+SUMIFS(AJUSTE!$D:$D,AJUSTE!$B:$B,$B339,AJUSTE!$H:$H,E$40)</f>
        <v>0</v>
      </c>
      <c r="G339" s="161">
        <f>F339+SUMIFS(ENTRADAS!$D:$D,ENTRADAS!$B:$B,$B339,ENTRADAS!$I:$I,F$40)-SUMIFS(SAÍDAS!$D:$D,SAÍDAS!$B:$B,$B339,SAÍDAS!$H:$H,F$40)+SUMIFS(AJUSTE!$D:$D,AJUSTE!$B:$B,$B339,AJUSTE!$H:$H,F$40)</f>
        <v>0</v>
      </c>
      <c r="H339" s="161">
        <f>G339+SUMIFS(ENTRADAS!$D:$D,ENTRADAS!$B:$B,$B339,ENTRADAS!$I:$I,G$40)-SUMIFS(SAÍDAS!$D:$D,SAÍDAS!$B:$B,$B339,SAÍDAS!$H:$H,G$40)+SUMIFS(AJUSTE!$D:$D,AJUSTE!$B:$B,$B339,AJUSTE!$H:$H,G$40)</f>
        <v>0</v>
      </c>
      <c r="I339" s="161">
        <f>H339+SUMIFS(ENTRADAS!$D:$D,ENTRADAS!$B:$B,$B339,ENTRADAS!$I:$I,H$40)-SUMIFS(SAÍDAS!$D:$D,SAÍDAS!$B:$B,$B339,SAÍDAS!$H:$H,H$40)+SUMIFS(AJUSTE!$D:$D,AJUSTE!$B:$B,$B339,AJUSTE!$H:$H,H$40)</f>
        <v>0</v>
      </c>
      <c r="J339" s="161">
        <f>I339+SUMIFS(ENTRADAS!$D:$D,ENTRADAS!$B:$B,$B339,ENTRADAS!$I:$I,I$40)-SUMIFS(SAÍDAS!$D:$D,SAÍDAS!$B:$B,$B339,SAÍDAS!$H:$H,I$40)+SUMIFS(AJUSTE!$D:$D,AJUSTE!$B:$B,$B339,AJUSTE!$H:$H,I$40)</f>
        <v>0</v>
      </c>
      <c r="K339" s="161">
        <f>J339+SUMIFS(ENTRADAS!$D:$D,ENTRADAS!$B:$B,$B339,ENTRADAS!$I:$I,J$40)-SUMIFS(SAÍDAS!$D:$D,SAÍDAS!$B:$B,$B339,SAÍDAS!$H:$H,J$40)+SUMIFS(AJUSTE!$D:$D,AJUSTE!$B:$B,$B339,AJUSTE!$H:$H,J$40)</f>
        <v>0</v>
      </c>
      <c r="L339" s="161">
        <f>K339+SUMIFS(ENTRADAS!$D:$D,ENTRADAS!$B:$B,$B339,ENTRADAS!$I:$I,K$40)-SUMIFS(SAÍDAS!$D:$D,SAÍDAS!$B:$B,$B339,SAÍDAS!$H:$H,K$40)+SUMIFS(AJUSTE!$D:$D,AJUSTE!$B:$B,$B339,AJUSTE!$H:$H,K$40)</f>
        <v>0</v>
      </c>
      <c r="M339" s="161">
        <f>L339+SUMIFS(ENTRADAS!$D:$D,ENTRADAS!$B:$B,$B339,ENTRADAS!$I:$I,L$40)-SUMIFS(SAÍDAS!$D:$D,SAÍDAS!$B:$B,$B339,SAÍDAS!$H:$H,L$40)+SUMIFS(AJUSTE!$D:$D,AJUSTE!$B:$B,$B339,AJUSTE!$H:$H,L$40)</f>
        <v>0</v>
      </c>
      <c r="N339" s="161">
        <f>M339+SUMIFS(ENTRADAS!$D:$D,ENTRADAS!$B:$B,$B339,ENTRADAS!$I:$I,M$40)-SUMIFS(SAÍDAS!$D:$D,SAÍDAS!$B:$B,$B339,SAÍDAS!$H:$H,M$40)+SUMIFS(AJUSTE!$D:$D,AJUSTE!$B:$B,$B339,AJUSTE!$H:$H,M$40)</f>
        <v>0</v>
      </c>
      <c r="P339" s="160">
        <f>CADASTRO!A303</f>
        <v>0</v>
      </c>
      <c r="Q339" s="160">
        <f>CADASTRO!B303</f>
        <v>0</v>
      </c>
      <c r="R339" s="161">
        <f ca="1">IF(R$39&gt;=$AD$39,0,SUMIFS(SAÍDAS!$D:$D,SAÍDAS!$B:$B,Base!$Q339,SAÍDAS!$H:$H,Base!R$40))</f>
        <v>0</v>
      </c>
      <c r="S339" s="161">
        <f ca="1">IF(S$39&gt;=$AD$39,0,SUMIFS(SAÍDAS!$D:$D,SAÍDAS!$B:$B,Base!$Q339,SAÍDAS!$H:$H,Base!S$40))</f>
        <v>0</v>
      </c>
      <c r="T339" s="161">
        <f ca="1">IF(T$39&gt;=$AD$39,0,SUMIFS(SAÍDAS!$D:$D,SAÍDAS!$B:$B,Base!$Q339,SAÍDAS!$H:$H,Base!T$40))</f>
        <v>0</v>
      </c>
      <c r="U339" s="161">
        <f ca="1">IF(U$39&gt;=$AD$39,0,SUMIFS(SAÍDAS!$D:$D,SAÍDAS!$B:$B,Base!$Q339,SAÍDAS!$H:$H,Base!U$40))</f>
        <v>0</v>
      </c>
      <c r="V339" s="161">
        <f ca="1">IF(V$39&gt;=$AD$39,0,SUMIFS(SAÍDAS!$D:$D,SAÍDAS!$B:$B,Base!$Q339,SAÍDAS!$H:$H,Base!V$40))</f>
        <v>0</v>
      </c>
      <c r="W339" s="161">
        <f ca="1">IF(W$39&gt;=$AD$39,0,SUMIFS(SAÍDAS!$D:$D,SAÍDAS!$B:$B,Base!$Q339,SAÍDAS!$H:$H,Base!W$40))</f>
        <v>0</v>
      </c>
      <c r="X339" s="161">
        <f ca="1">IF(X$39&gt;=$AD$39,0,SUMIFS(SAÍDAS!$D:$D,SAÍDAS!$B:$B,Base!$Q339,SAÍDAS!$H:$H,Base!X$40))</f>
        <v>0</v>
      </c>
      <c r="Y339" s="161">
        <f ca="1">IF(Y$39&gt;=$AD$39,0,SUMIFS(SAÍDAS!$D:$D,SAÍDAS!$B:$B,Base!$Q339,SAÍDAS!$H:$H,Base!Y$40))</f>
        <v>0</v>
      </c>
      <c r="Z339" s="161">
        <f ca="1">IF(Z$39&gt;=$AD$39,0,SUMIFS(SAÍDAS!$D:$D,SAÍDAS!$B:$B,Base!$Q339,SAÍDAS!$H:$H,Base!Z$40))</f>
        <v>0</v>
      </c>
      <c r="AA339" s="161">
        <f ca="1">IF(AA$39&gt;=$AD$39,0,SUMIFS(SAÍDAS!$D:$D,SAÍDAS!$B:$B,Base!$Q339,SAÍDAS!$H:$H,Base!AA$40))</f>
        <v>0</v>
      </c>
      <c r="AB339" s="161">
        <f ca="1">IF(AB$39&gt;=$AD$39,0,SUMIFS(SAÍDAS!$D:$D,SAÍDAS!$B:$B,Base!$Q339,SAÍDAS!$H:$H,Base!AB$40))</f>
        <v>0</v>
      </c>
      <c r="AC339" s="161">
        <f ca="1">IF(AC$39&gt;=$AD$39,0,SUMIFS(SAÍDAS!$D:$D,SAÍDAS!$B:$B,Base!$Q339,SAÍDAS!$H:$H,Base!AC$40))</f>
        <v>0</v>
      </c>
      <c r="AD339" s="160">
        <f t="shared" ca="1" si="12"/>
        <v>0</v>
      </c>
    </row>
    <row r="340" spans="1:30" x14ac:dyDescent="0.25">
      <c r="A340" s="160">
        <f>CADASTRO!A304</f>
        <v>0</v>
      </c>
      <c r="B340" s="160">
        <f>CADASTRO!B304</f>
        <v>0</v>
      </c>
      <c r="C340" s="161">
        <f>CADASTRO!D304</f>
        <v>0</v>
      </c>
      <c r="D340" s="161">
        <f>C340+SUMIFS(ENTRADAS!$D:$D,ENTRADAS!$B:$B,$B340,ENTRADAS!$I:$I,C$40)-SUMIFS(SAÍDAS!$D:$D,SAÍDAS!$B:$B,$B340,SAÍDAS!$H:$H,C$40)+SUMIFS(AJUSTE!$D:$D,AJUSTE!$B:$B,$B340,AJUSTE!$H:$H,C$40)</f>
        <v>0</v>
      </c>
      <c r="E340" s="161">
        <f>D340+SUMIFS(ENTRADAS!$D:$D,ENTRADAS!$B:$B,$B340,ENTRADAS!$I:$I,D$40)-SUMIFS(SAÍDAS!$D:$D,SAÍDAS!$B:$B,$B340,SAÍDAS!$H:$H,D$40)+SUMIFS(AJUSTE!$D:$D,AJUSTE!$B:$B,$B340,AJUSTE!$H:$H,D$40)</f>
        <v>0</v>
      </c>
      <c r="F340" s="161">
        <f>E340+SUMIFS(ENTRADAS!$D:$D,ENTRADAS!$B:$B,$B340,ENTRADAS!$I:$I,E$40)-SUMIFS(SAÍDAS!$D:$D,SAÍDAS!$B:$B,$B340,SAÍDAS!$H:$H,E$40)+SUMIFS(AJUSTE!$D:$D,AJUSTE!$B:$B,$B340,AJUSTE!$H:$H,E$40)</f>
        <v>0</v>
      </c>
      <c r="G340" s="161">
        <f>F340+SUMIFS(ENTRADAS!$D:$D,ENTRADAS!$B:$B,$B340,ENTRADAS!$I:$I,F$40)-SUMIFS(SAÍDAS!$D:$D,SAÍDAS!$B:$B,$B340,SAÍDAS!$H:$H,F$40)+SUMIFS(AJUSTE!$D:$D,AJUSTE!$B:$B,$B340,AJUSTE!$H:$H,F$40)</f>
        <v>0</v>
      </c>
      <c r="H340" s="161">
        <f>G340+SUMIFS(ENTRADAS!$D:$D,ENTRADAS!$B:$B,$B340,ENTRADAS!$I:$I,G$40)-SUMIFS(SAÍDAS!$D:$D,SAÍDAS!$B:$B,$B340,SAÍDAS!$H:$H,G$40)+SUMIFS(AJUSTE!$D:$D,AJUSTE!$B:$B,$B340,AJUSTE!$H:$H,G$40)</f>
        <v>0</v>
      </c>
      <c r="I340" s="161">
        <f>H340+SUMIFS(ENTRADAS!$D:$D,ENTRADAS!$B:$B,$B340,ENTRADAS!$I:$I,H$40)-SUMIFS(SAÍDAS!$D:$D,SAÍDAS!$B:$B,$B340,SAÍDAS!$H:$H,H$40)+SUMIFS(AJUSTE!$D:$D,AJUSTE!$B:$B,$B340,AJUSTE!$H:$H,H$40)</f>
        <v>0</v>
      </c>
      <c r="J340" s="161">
        <f>I340+SUMIFS(ENTRADAS!$D:$D,ENTRADAS!$B:$B,$B340,ENTRADAS!$I:$I,I$40)-SUMIFS(SAÍDAS!$D:$D,SAÍDAS!$B:$B,$B340,SAÍDAS!$H:$H,I$40)+SUMIFS(AJUSTE!$D:$D,AJUSTE!$B:$B,$B340,AJUSTE!$H:$H,I$40)</f>
        <v>0</v>
      </c>
      <c r="K340" s="161">
        <f>J340+SUMIFS(ENTRADAS!$D:$D,ENTRADAS!$B:$B,$B340,ENTRADAS!$I:$I,J$40)-SUMIFS(SAÍDAS!$D:$D,SAÍDAS!$B:$B,$B340,SAÍDAS!$H:$H,J$40)+SUMIFS(AJUSTE!$D:$D,AJUSTE!$B:$B,$B340,AJUSTE!$H:$H,J$40)</f>
        <v>0</v>
      </c>
      <c r="L340" s="161">
        <f>K340+SUMIFS(ENTRADAS!$D:$D,ENTRADAS!$B:$B,$B340,ENTRADAS!$I:$I,K$40)-SUMIFS(SAÍDAS!$D:$D,SAÍDAS!$B:$B,$B340,SAÍDAS!$H:$H,K$40)+SUMIFS(AJUSTE!$D:$D,AJUSTE!$B:$B,$B340,AJUSTE!$H:$H,K$40)</f>
        <v>0</v>
      </c>
      <c r="M340" s="161">
        <f>L340+SUMIFS(ENTRADAS!$D:$D,ENTRADAS!$B:$B,$B340,ENTRADAS!$I:$I,L$40)-SUMIFS(SAÍDAS!$D:$D,SAÍDAS!$B:$B,$B340,SAÍDAS!$H:$H,L$40)+SUMIFS(AJUSTE!$D:$D,AJUSTE!$B:$B,$B340,AJUSTE!$H:$H,L$40)</f>
        <v>0</v>
      </c>
      <c r="N340" s="161">
        <f>M340+SUMIFS(ENTRADAS!$D:$D,ENTRADAS!$B:$B,$B340,ENTRADAS!$I:$I,M$40)-SUMIFS(SAÍDAS!$D:$D,SAÍDAS!$B:$B,$B340,SAÍDAS!$H:$H,M$40)+SUMIFS(AJUSTE!$D:$D,AJUSTE!$B:$B,$B340,AJUSTE!$H:$H,M$40)</f>
        <v>0</v>
      </c>
      <c r="P340" s="160">
        <f>CADASTRO!A304</f>
        <v>0</v>
      </c>
      <c r="Q340" s="160">
        <f>CADASTRO!B304</f>
        <v>0</v>
      </c>
      <c r="R340" s="161">
        <f ca="1">IF(R$39&gt;=$AD$39,0,SUMIFS(SAÍDAS!$D:$D,SAÍDAS!$B:$B,Base!$Q340,SAÍDAS!$H:$H,Base!R$40))</f>
        <v>0</v>
      </c>
      <c r="S340" s="161">
        <f ca="1">IF(S$39&gt;=$AD$39,0,SUMIFS(SAÍDAS!$D:$D,SAÍDAS!$B:$B,Base!$Q340,SAÍDAS!$H:$H,Base!S$40))</f>
        <v>0</v>
      </c>
      <c r="T340" s="161">
        <f ca="1">IF(T$39&gt;=$AD$39,0,SUMIFS(SAÍDAS!$D:$D,SAÍDAS!$B:$B,Base!$Q340,SAÍDAS!$H:$H,Base!T$40))</f>
        <v>0</v>
      </c>
      <c r="U340" s="161">
        <f ca="1">IF(U$39&gt;=$AD$39,0,SUMIFS(SAÍDAS!$D:$D,SAÍDAS!$B:$B,Base!$Q340,SAÍDAS!$H:$H,Base!U$40))</f>
        <v>0</v>
      </c>
      <c r="V340" s="161">
        <f ca="1">IF(V$39&gt;=$AD$39,0,SUMIFS(SAÍDAS!$D:$D,SAÍDAS!$B:$B,Base!$Q340,SAÍDAS!$H:$H,Base!V$40))</f>
        <v>0</v>
      </c>
      <c r="W340" s="161">
        <f ca="1">IF(W$39&gt;=$AD$39,0,SUMIFS(SAÍDAS!$D:$D,SAÍDAS!$B:$B,Base!$Q340,SAÍDAS!$H:$H,Base!W$40))</f>
        <v>0</v>
      </c>
      <c r="X340" s="161">
        <f ca="1">IF(X$39&gt;=$AD$39,0,SUMIFS(SAÍDAS!$D:$D,SAÍDAS!$B:$B,Base!$Q340,SAÍDAS!$H:$H,Base!X$40))</f>
        <v>0</v>
      </c>
      <c r="Y340" s="161">
        <f ca="1">IF(Y$39&gt;=$AD$39,0,SUMIFS(SAÍDAS!$D:$D,SAÍDAS!$B:$B,Base!$Q340,SAÍDAS!$H:$H,Base!Y$40))</f>
        <v>0</v>
      </c>
      <c r="Z340" s="161">
        <f ca="1">IF(Z$39&gt;=$AD$39,0,SUMIFS(SAÍDAS!$D:$D,SAÍDAS!$B:$B,Base!$Q340,SAÍDAS!$H:$H,Base!Z$40))</f>
        <v>0</v>
      </c>
      <c r="AA340" s="161">
        <f ca="1">IF(AA$39&gt;=$AD$39,0,SUMIFS(SAÍDAS!$D:$D,SAÍDAS!$B:$B,Base!$Q340,SAÍDAS!$H:$H,Base!AA$40))</f>
        <v>0</v>
      </c>
      <c r="AB340" s="161">
        <f ca="1">IF(AB$39&gt;=$AD$39,0,SUMIFS(SAÍDAS!$D:$D,SAÍDAS!$B:$B,Base!$Q340,SAÍDAS!$H:$H,Base!AB$40))</f>
        <v>0</v>
      </c>
      <c r="AC340" s="161">
        <f ca="1">IF(AC$39&gt;=$AD$39,0,SUMIFS(SAÍDAS!$D:$D,SAÍDAS!$B:$B,Base!$Q340,SAÍDAS!$H:$H,Base!AC$40))</f>
        <v>0</v>
      </c>
      <c r="AD340" s="160">
        <f t="shared" ca="1" si="12"/>
        <v>0</v>
      </c>
    </row>
    <row r="341" spans="1:30" x14ac:dyDescent="0.25">
      <c r="A341" s="160">
        <f>CADASTRO!A305</f>
        <v>0</v>
      </c>
      <c r="B341" s="160">
        <f>CADASTRO!B305</f>
        <v>0</v>
      </c>
      <c r="C341" s="161">
        <f>CADASTRO!D305</f>
        <v>0</v>
      </c>
      <c r="D341" s="161">
        <f>C341+SUMIFS(ENTRADAS!$D:$D,ENTRADAS!$B:$B,$B341,ENTRADAS!$I:$I,C$40)-SUMIFS(SAÍDAS!$D:$D,SAÍDAS!$B:$B,$B341,SAÍDAS!$H:$H,C$40)+SUMIFS(AJUSTE!$D:$D,AJUSTE!$B:$B,$B341,AJUSTE!$H:$H,C$40)</f>
        <v>0</v>
      </c>
      <c r="E341" s="161">
        <f>D341+SUMIFS(ENTRADAS!$D:$D,ENTRADAS!$B:$B,$B341,ENTRADAS!$I:$I,D$40)-SUMIFS(SAÍDAS!$D:$D,SAÍDAS!$B:$B,$B341,SAÍDAS!$H:$H,D$40)+SUMIFS(AJUSTE!$D:$D,AJUSTE!$B:$B,$B341,AJUSTE!$H:$H,D$40)</f>
        <v>0</v>
      </c>
      <c r="F341" s="161">
        <f>E341+SUMIFS(ENTRADAS!$D:$D,ENTRADAS!$B:$B,$B341,ENTRADAS!$I:$I,E$40)-SUMIFS(SAÍDAS!$D:$D,SAÍDAS!$B:$B,$B341,SAÍDAS!$H:$H,E$40)+SUMIFS(AJUSTE!$D:$D,AJUSTE!$B:$B,$B341,AJUSTE!$H:$H,E$40)</f>
        <v>0</v>
      </c>
      <c r="G341" s="161">
        <f>F341+SUMIFS(ENTRADAS!$D:$D,ENTRADAS!$B:$B,$B341,ENTRADAS!$I:$I,F$40)-SUMIFS(SAÍDAS!$D:$D,SAÍDAS!$B:$B,$B341,SAÍDAS!$H:$H,F$40)+SUMIFS(AJUSTE!$D:$D,AJUSTE!$B:$B,$B341,AJUSTE!$H:$H,F$40)</f>
        <v>0</v>
      </c>
      <c r="H341" s="161">
        <f>G341+SUMIFS(ENTRADAS!$D:$D,ENTRADAS!$B:$B,$B341,ENTRADAS!$I:$I,G$40)-SUMIFS(SAÍDAS!$D:$D,SAÍDAS!$B:$B,$B341,SAÍDAS!$H:$H,G$40)+SUMIFS(AJUSTE!$D:$D,AJUSTE!$B:$B,$B341,AJUSTE!$H:$H,G$40)</f>
        <v>0</v>
      </c>
      <c r="I341" s="161">
        <f>H341+SUMIFS(ENTRADAS!$D:$D,ENTRADAS!$B:$B,$B341,ENTRADAS!$I:$I,H$40)-SUMIFS(SAÍDAS!$D:$D,SAÍDAS!$B:$B,$B341,SAÍDAS!$H:$H,H$40)+SUMIFS(AJUSTE!$D:$D,AJUSTE!$B:$B,$B341,AJUSTE!$H:$H,H$40)</f>
        <v>0</v>
      </c>
      <c r="J341" s="161">
        <f>I341+SUMIFS(ENTRADAS!$D:$D,ENTRADAS!$B:$B,$B341,ENTRADAS!$I:$I,I$40)-SUMIFS(SAÍDAS!$D:$D,SAÍDAS!$B:$B,$B341,SAÍDAS!$H:$H,I$40)+SUMIFS(AJUSTE!$D:$D,AJUSTE!$B:$B,$B341,AJUSTE!$H:$H,I$40)</f>
        <v>0</v>
      </c>
      <c r="K341" s="161">
        <f>J341+SUMIFS(ENTRADAS!$D:$D,ENTRADAS!$B:$B,$B341,ENTRADAS!$I:$I,J$40)-SUMIFS(SAÍDAS!$D:$D,SAÍDAS!$B:$B,$B341,SAÍDAS!$H:$H,J$40)+SUMIFS(AJUSTE!$D:$D,AJUSTE!$B:$B,$B341,AJUSTE!$H:$H,J$40)</f>
        <v>0</v>
      </c>
      <c r="L341" s="161">
        <f>K341+SUMIFS(ENTRADAS!$D:$D,ENTRADAS!$B:$B,$B341,ENTRADAS!$I:$I,K$40)-SUMIFS(SAÍDAS!$D:$D,SAÍDAS!$B:$B,$B341,SAÍDAS!$H:$H,K$40)+SUMIFS(AJUSTE!$D:$D,AJUSTE!$B:$B,$B341,AJUSTE!$H:$H,K$40)</f>
        <v>0</v>
      </c>
      <c r="M341" s="161">
        <f>L341+SUMIFS(ENTRADAS!$D:$D,ENTRADAS!$B:$B,$B341,ENTRADAS!$I:$I,L$40)-SUMIFS(SAÍDAS!$D:$D,SAÍDAS!$B:$B,$B341,SAÍDAS!$H:$H,L$40)+SUMIFS(AJUSTE!$D:$D,AJUSTE!$B:$B,$B341,AJUSTE!$H:$H,L$40)</f>
        <v>0</v>
      </c>
      <c r="N341" s="161">
        <f>M341+SUMIFS(ENTRADAS!$D:$D,ENTRADAS!$B:$B,$B341,ENTRADAS!$I:$I,M$40)-SUMIFS(SAÍDAS!$D:$D,SAÍDAS!$B:$B,$B341,SAÍDAS!$H:$H,M$40)+SUMIFS(AJUSTE!$D:$D,AJUSTE!$B:$B,$B341,AJUSTE!$H:$H,M$40)</f>
        <v>0</v>
      </c>
      <c r="P341" s="160">
        <f>CADASTRO!A305</f>
        <v>0</v>
      </c>
      <c r="Q341" s="160">
        <f>CADASTRO!B305</f>
        <v>0</v>
      </c>
      <c r="R341" s="161">
        <f ca="1">IF(R$39&gt;=$AD$39,0,SUMIFS(SAÍDAS!$D:$D,SAÍDAS!$B:$B,Base!$Q341,SAÍDAS!$H:$H,Base!R$40))</f>
        <v>0</v>
      </c>
      <c r="S341" s="161">
        <f ca="1">IF(S$39&gt;=$AD$39,0,SUMIFS(SAÍDAS!$D:$D,SAÍDAS!$B:$B,Base!$Q341,SAÍDAS!$H:$H,Base!S$40))</f>
        <v>0</v>
      </c>
      <c r="T341" s="161">
        <f ca="1">IF(T$39&gt;=$AD$39,0,SUMIFS(SAÍDAS!$D:$D,SAÍDAS!$B:$B,Base!$Q341,SAÍDAS!$H:$H,Base!T$40))</f>
        <v>0</v>
      </c>
      <c r="U341" s="161">
        <f ca="1">IF(U$39&gt;=$AD$39,0,SUMIFS(SAÍDAS!$D:$D,SAÍDAS!$B:$B,Base!$Q341,SAÍDAS!$H:$H,Base!U$40))</f>
        <v>0</v>
      </c>
      <c r="V341" s="161">
        <f ca="1">IF(V$39&gt;=$AD$39,0,SUMIFS(SAÍDAS!$D:$D,SAÍDAS!$B:$B,Base!$Q341,SAÍDAS!$H:$H,Base!V$40))</f>
        <v>0</v>
      </c>
      <c r="W341" s="161">
        <f ca="1">IF(W$39&gt;=$AD$39,0,SUMIFS(SAÍDAS!$D:$D,SAÍDAS!$B:$B,Base!$Q341,SAÍDAS!$H:$H,Base!W$40))</f>
        <v>0</v>
      </c>
      <c r="X341" s="161">
        <f ca="1">IF(X$39&gt;=$AD$39,0,SUMIFS(SAÍDAS!$D:$D,SAÍDAS!$B:$B,Base!$Q341,SAÍDAS!$H:$H,Base!X$40))</f>
        <v>0</v>
      </c>
      <c r="Y341" s="161">
        <f ca="1">IF(Y$39&gt;=$AD$39,0,SUMIFS(SAÍDAS!$D:$D,SAÍDAS!$B:$B,Base!$Q341,SAÍDAS!$H:$H,Base!Y$40))</f>
        <v>0</v>
      </c>
      <c r="Z341" s="161">
        <f ca="1">IF(Z$39&gt;=$AD$39,0,SUMIFS(SAÍDAS!$D:$D,SAÍDAS!$B:$B,Base!$Q341,SAÍDAS!$H:$H,Base!Z$40))</f>
        <v>0</v>
      </c>
      <c r="AA341" s="161">
        <f ca="1">IF(AA$39&gt;=$AD$39,0,SUMIFS(SAÍDAS!$D:$D,SAÍDAS!$B:$B,Base!$Q341,SAÍDAS!$H:$H,Base!AA$40))</f>
        <v>0</v>
      </c>
      <c r="AB341" s="161">
        <f ca="1">IF(AB$39&gt;=$AD$39,0,SUMIFS(SAÍDAS!$D:$D,SAÍDAS!$B:$B,Base!$Q341,SAÍDAS!$H:$H,Base!AB$40))</f>
        <v>0</v>
      </c>
      <c r="AC341" s="161">
        <f ca="1">IF(AC$39&gt;=$AD$39,0,SUMIFS(SAÍDAS!$D:$D,SAÍDAS!$B:$B,Base!$Q341,SAÍDAS!$H:$H,Base!AC$40))</f>
        <v>0</v>
      </c>
      <c r="AD341" s="160">
        <f t="shared" ca="1" si="12"/>
        <v>0</v>
      </c>
    </row>
    <row r="342" spans="1:30" x14ac:dyDescent="0.25">
      <c r="A342" s="160">
        <f>CADASTRO!A306</f>
        <v>0</v>
      </c>
      <c r="B342" s="160">
        <f>CADASTRO!B306</f>
        <v>0</v>
      </c>
      <c r="C342" s="161">
        <f>CADASTRO!D306</f>
        <v>0</v>
      </c>
      <c r="D342" s="161">
        <f>C342+SUMIFS(ENTRADAS!$D:$D,ENTRADAS!$B:$B,$B342,ENTRADAS!$I:$I,C$40)-SUMIFS(SAÍDAS!$D:$D,SAÍDAS!$B:$B,$B342,SAÍDAS!$H:$H,C$40)+SUMIFS(AJUSTE!$D:$D,AJUSTE!$B:$B,$B342,AJUSTE!$H:$H,C$40)</f>
        <v>0</v>
      </c>
      <c r="E342" s="161">
        <f>D342+SUMIFS(ENTRADAS!$D:$D,ENTRADAS!$B:$B,$B342,ENTRADAS!$I:$I,D$40)-SUMIFS(SAÍDAS!$D:$D,SAÍDAS!$B:$B,$B342,SAÍDAS!$H:$H,D$40)+SUMIFS(AJUSTE!$D:$D,AJUSTE!$B:$B,$B342,AJUSTE!$H:$H,D$40)</f>
        <v>0</v>
      </c>
      <c r="F342" s="161">
        <f>E342+SUMIFS(ENTRADAS!$D:$D,ENTRADAS!$B:$B,$B342,ENTRADAS!$I:$I,E$40)-SUMIFS(SAÍDAS!$D:$D,SAÍDAS!$B:$B,$B342,SAÍDAS!$H:$H,E$40)+SUMIFS(AJUSTE!$D:$D,AJUSTE!$B:$B,$B342,AJUSTE!$H:$H,E$40)</f>
        <v>0</v>
      </c>
      <c r="G342" s="161">
        <f>F342+SUMIFS(ENTRADAS!$D:$D,ENTRADAS!$B:$B,$B342,ENTRADAS!$I:$I,F$40)-SUMIFS(SAÍDAS!$D:$D,SAÍDAS!$B:$B,$B342,SAÍDAS!$H:$H,F$40)+SUMIFS(AJUSTE!$D:$D,AJUSTE!$B:$B,$B342,AJUSTE!$H:$H,F$40)</f>
        <v>0</v>
      </c>
      <c r="H342" s="161">
        <f>G342+SUMIFS(ENTRADAS!$D:$D,ENTRADAS!$B:$B,$B342,ENTRADAS!$I:$I,G$40)-SUMIFS(SAÍDAS!$D:$D,SAÍDAS!$B:$B,$B342,SAÍDAS!$H:$H,G$40)+SUMIFS(AJUSTE!$D:$D,AJUSTE!$B:$B,$B342,AJUSTE!$H:$H,G$40)</f>
        <v>0</v>
      </c>
      <c r="I342" s="161">
        <f>H342+SUMIFS(ENTRADAS!$D:$D,ENTRADAS!$B:$B,$B342,ENTRADAS!$I:$I,H$40)-SUMIFS(SAÍDAS!$D:$D,SAÍDAS!$B:$B,$B342,SAÍDAS!$H:$H,H$40)+SUMIFS(AJUSTE!$D:$D,AJUSTE!$B:$B,$B342,AJUSTE!$H:$H,H$40)</f>
        <v>0</v>
      </c>
      <c r="J342" s="161">
        <f>I342+SUMIFS(ENTRADAS!$D:$D,ENTRADAS!$B:$B,$B342,ENTRADAS!$I:$I,I$40)-SUMIFS(SAÍDAS!$D:$D,SAÍDAS!$B:$B,$B342,SAÍDAS!$H:$H,I$40)+SUMIFS(AJUSTE!$D:$D,AJUSTE!$B:$B,$B342,AJUSTE!$H:$H,I$40)</f>
        <v>0</v>
      </c>
      <c r="K342" s="161">
        <f>J342+SUMIFS(ENTRADAS!$D:$D,ENTRADAS!$B:$B,$B342,ENTRADAS!$I:$I,J$40)-SUMIFS(SAÍDAS!$D:$D,SAÍDAS!$B:$B,$B342,SAÍDAS!$H:$H,J$40)+SUMIFS(AJUSTE!$D:$D,AJUSTE!$B:$B,$B342,AJUSTE!$H:$H,J$40)</f>
        <v>0</v>
      </c>
      <c r="L342" s="161">
        <f>K342+SUMIFS(ENTRADAS!$D:$D,ENTRADAS!$B:$B,$B342,ENTRADAS!$I:$I,K$40)-SUMIFS(SAÍDAS!$D:$D,SAÍDAS!$B:$B,$B342,SAÍDAS!$H:$H,K$40)+SUMIFS(AJUSTE!$D:$D,AJUSTE!$B:$B,$B342,AJUSTE!$H:$H,K$40)</f>
        <v>0</v>
      </c>
      <c r="M342" s="161">
        <f>L342+SUMIFS(ENTRADAS!$D:$D,ENTRADAS!$B:$B,$B342,ENTRADAS!$I:$I,L$40)-SUMIFS(SAÍDAS!$D:$D,SAÍDAS!$B:$B,$B342,SAÍDAS!$H:$H,L$40)+SUMIFS(AJUSTE!$D:$D,AJUSTE!$B:$B,$B342,AJUSTE!$H:$H,L$40)</f>
        <v>0</v>
      </c>
      <c r="N342" s="161">
        <f>M342+SUMIFS(ENTRADAS!$D:$D,ENTRADAS!$B:$B,$B342,ENTRADAS!$I:$I,M$40)-SUMIFS(SAÍDAS!$D:$D,SAÍDAS!$B:$B,$B342,SAÍDAS!$H:$H,M$40)+SUMIFS(AJUSTE!$D:$D,AJUSTE!$B:$B,$B342,AJUSTE!$H:$H,M$40)</f>
        <v>0</v>
      </c>
      <c r="P342" s="160">
        <f>CADASTRO!A306</f>
        <v>0</v>
      </c>
      <c r="Q342" s="160">
        <f>CADASTRO!B306</f>
        <v>0</v>
      </c>
      <c r="R342" s="161">
        <f ca="1">IF(R$39&gt;=$AD$39,0,SUMIFS(SAÍDAS!$D:$D,SAÍDAS!$B:$B,Base!$Q342,SAÍDAS!$H:$H,Base!R$40))</f>
        <v>0</v>
      </c>
      <c r="S342" s="161">
        <f ca="1">IF(S$39&gt;=$AD$39,0,SUMIFS(SAÍDAS!$D:$D,SAÍDAS!$B:$B,Base!$Q342,SAÍDAS!$H:$H,Base!S$40))</f>
        <v>0</v>
      </c>
      <c r="T342" s="161">
        <f ca="1">IF(T$39&gt;=$AD$39,0,SUMIFS(SAÍDAS!$D:$D,SAÍDAS!$B:$B,Base!$Q342,SAÍDAS!$H:$H,Base!T$40))</f>
        <v>0</v>
      </c>
      <c r="U342" s="161">
        <f ca="1">IF(U$39&gt;=$AD$39,0,SUMIFS(SAÍDAS!$D:$D,SAÍDAS!$B:$B,Base!$Q342,SAÍDAS!$H:$H,Base!U$40))</f>
        <v>0</v>
      </c>
      <c r="V342" s="161">
        <f ca="1">IF(V$39&gt;=$AD$39,0,SUMIFS(SAÍDAS!$D:$D,SAÍDAS!$B:$B,Base!$Q342,SAÍDAS!$H:$H,Base!V$40))</f>
        <v>0</v>
      </c>
      <c r="W342" s="161">
        <f ca="1">IF(W$39&gt;=$AD$39,0,SUMIFS(SAÍDAS!$D:$D,SAÍDAS!$B:$B,Base!$Q342,SAÍDAS!$H:$H,Base!W$40))</f>
        <v>0</v>
      </c>
      <c r="X342" s="161">
        <f ca="1">IF(X$39&gt;=$AD$39,0,SUMIFS(SAÍDAS!$D:$D,SAÍDAS!$B:$B,Base!$Q342,SAÍDAS!$H:$H,Base!X$40))</f>
        <v>0</v>
      </c>
      <c r="Y342" s="161">
        <f ca="1">IF(Y$39&gt;=$AD$39,0,SUMIFS(SAÍDAS!$D:$D,SAÍDAS!$B:$B,Base!$Q342,SAÍDAS!$H:$H,Base!Y$40))</f>
        <v>0</v>
      </c>
      <c r="Z342" s="161">
        <f ca="1">IF(Z$39&gt;=$AD$39,0,SUMIFS(SAÍDAS!$D:$D,SAÍDAS!$B:$B,Base!$Q342,SAÍDAS!$H:$H,Base!Z$40))</f>
        <v>0</v>
      </c>
      <c r="AA342" s="161">
        <f ca="1">IF(AA$39&gt;=$AD$39,0,SUMIFS(SAÍDAS!$D:$D,SAÍDAS!$B:$B,Base!$Q342,SAÍDAS!$H:$H,Base!AA$40))</f>
        <v>0</v>
      </c>
      <c r="AB342" s="161">
        <f ca="1">IF(AB$39&gt;=$AD$39,0,SUMIFS(SAÍDAS!$D:$D,SAÍDAS!$B:$B,Base!$Q342,SAÍDAS!$H:$H,Base!AB$40))</f>
        <v>0</v>
      </c>
      <c r="AC342" s="161">
        <f ca="1">IF(AC$39&gt;=$AD$39,0,SUMIFS(SAÍDAS!$D:$D,SAÍDAS!$B:$B,Base!$Q342,SAÍDAS!$H:$H,Base!AC$40))</f>
        <v>0</v>
      </c>
      <c r="AD342" s="160">
        <f t="shared" ca="1" si="12"/>
        <v>0</v>
      </c>
    </row>
    <row r="343" spans="1:30" x14ac:dyDescent="0.25">
      <c r="A343" s="160">
        <f>CADASTRO!A307</f>
        <v>0</v>
      </c>
      <c r="B343" s="160">
        <f>CADASTRO!B307</f>
        <v>0</v>
      </c>
      <c r="C343" s="161">
        <f>CADASTRO!D307</f>
        <v>0</v>
      </c>
      <c r="D343" s="161">
        <f>C343+SUMIFS(ENTRADAS!$D:$D,ENTRADAS!$B:$B,$B343,ENTRADAS!$I:$I,C$40)-SUMIFS(SAÍDAS!$D:$D,SAÍDAS!$B:$B,$B343,SAÍDAS!$H:$H,C$40)+SUMIFS(AJUSTE!$D:$D,AJUSTE!$B:$B,$B343,AJUSTE!$H:$H,C$40)</f>
        <v>0</v>
      </c>
      <c r="E343" s="161">
        <f>D343+SUMIFS(ENTRADAS!$D:$D,ENTRADAS!$B:$B,$B343,ENTRADAS!$I:$I,D$40)-SUMIFS(SAÍDAS!$D:$D,SAÍDAS!$B:$B,$B343,SAÍDAS!$H:$H,D$40)+SUMIFS(AJUSTE!$D:$D,AJUSTE!$B:$B,$B343,AJUSTE!$H:$H,D$40)</f>
        <v>0</v>
      </c>
      <c r="F343" s="161">
        <f>E343+SUMIFS(ENTRADAS!$D:$D,ENTRADAS!$B:$B,$B343,ENTRADAS!$I:$I,E$40)-SUMIFS(SAÍDAS!$D:$D,SAÍDAS!$B:$B,$B343,SAÍDAS!$H:$H,E$40)+SUMIFS(AJUSTE!$D:$D,AJUSTE!$B:$B,$B343,AJUSTE!$H:$H,E$40)</f>
        <v>0</v>
      </c>
      <c r="G343" s="161">
        <f>F343+SUMIFS(ENTRADAS!$D:$D,ENTRADAS!$B:$B,$B343,ENTRADAS!$I:$I,F$40)-SUMIFS(SAÍDAS!$D:$D,SAÍDAS!$B:$B,$B343,SAÍDAS!$H:$H,F$40)+SUMIFS(AJUSTE!$D:$D,AJUSTE!$B:$B,$B343,AJUSTE!$H:$H,F$40)</f>
        <v>0</v>
      </c>
      <c r="H343" s="161">
        <f>G343+SUMIFS(ENTRADAS!$D:$D,ENTRADAS!$B:$B,$B343,ENTRADAS!$I:$I,G$40)-SUMIFS(SAÍDAS!$D:$D,SAÍDAS!$B:$B,$B343,SAÍDAS!$H:$H,G$40)+SUMIFS(AJUSTE!$D:$D,AJUSTE!$B:$B,$B343,AJUSTE!$H:$H,G$40)</f>
        <v>0</v>
      </c>
      <c r="I343" s="161">
        <f>H343+SUMIFS(ENTRADAS!$D:$D,ENTRADAS!$B:$B,$B343,ENTRADAS!$I:$I,H$40)-SUMIFS(SAÍDAS!$D:$D,SAÍDAS!$B:$B,$B343,SAÍDAS!$H:$H,H$40)+SUMIFS(AJUSTE!$D:$D,AJUSTE!$B:$B,$B343,AJUSTE!$H:$H,H$40)</f>
        <v>0</v>
      </c>
      <c r="J343" s="161">
        <f>I343+SUMIFS(ENTRADAS!$D:$D,ENTRADAS!$B:$B,$B343,ENTRADAS!$I:$I,I$40)-SUMIFS(SAÍDAS!$D:$D,SAÍDAS!$B:$B,$B343,SAÍDAS!$H:$H,I$40)+SUMIFS(AJUSTE!$D:$D,AJUSTE!$B:$B,$B343,AJUSTE!$H:$H,I$40)</f>
        <v>0</v>
      </c>
      <c r="K343" s="161">
        <f>J343+SUMIFS(ENTRADAS!$D:$D,ENTRADAS!$B:$B,$B343,ENTRADAS!$I:$I,J$40)-SUMIFS(SAÍDAS!$D:$D,SAÍDAS!$B:$B,$B343,SAÍDAS!$H:$H,J$40)+SUMIFS(AJUSTE!$D:$D,AJUSTE!$B:$B,$B343,AJUSTE!$H:$H,J$40)</f>
        <v>0</v>
      </c>
      <c r="L343" s="161">
        <f>K343+SUMIFS(ENTRADAS!$D:$D,ENTRADAS!$B:$B,$B343,ENTRADAS!$I:$I,K$40)-SUMIFS(SAÍDAS!$D:$D,SAÍDAS!$B:$B,$B343,SAÍDAS!$H:$H,K$40)+SUMIFS(AJUSTE!$D:$D,AJUSTE!$B:$B,$B343,AJUSTE!$H:$H,K$40)</f>
        <v>0</v>
      </c>
      <c r="M343" s="161">
        <f>L343+SUMIFS(ENTRADAS!$D:$D,ENTRADAS!$B:$B,$B343,ENTRADAS!$I:$I,L$40)-SUMIFS(SAÍDAS!$D:$D,SAÍDAS!$B:$B,$B343,SAÍDAS!$H:$H,L$40)+SUMIFS(AJUSTE!$D:$D,AJUSTE!$B:$B,$B343,AJUSTE!$H:$H,L$40)</f>
        <v>0</v>
      </c>
      <c r="N343" s="161">
        <f>M343+SUMIFS(ENTRADAS!$D:$D,ENTRADAS!$B:$B,$B343,ENTRADAS!$I:$I,M$40)-SUMIFS(SAÍDAS!$D:$D,SAÍDAS!$B:$B,$B343,SAÍDAS!$H:$H,M$40)+SUMIFS(AJUSTE!$D:$D,AJUSTE!$B:$B,$B343,AJUSTE!$H:$H,M$40)</f>
        <v>0</v>
      </c>
      <c r="P343" s="160">
        <f>CADASTRO!A307</f>
        <v>0</v>
      </c>
      <c r="Q343" s="160">
        <f>CADASTRO!B307</f>
        <v>0</v>
      </c>
      <c r="R343" s="161">
        <f ca="1">IF(R$39&gt;=$AD$39,0,SUMIFS(SAÍDAS!$D:$D,SAÍDAS!$B:$B,Base!$Q343,SAÍDAS!$H:$H,Base!R$40))</f>
        <v>0</v>
      </c>
      <c r="S343" s="161">
        <f ca="1">IF(S$39&gt;=$AD$39,0,SUMIFS(SAÍDAS!$D:$D,SAÍDAS!$B:$B,Base!$Q343,SAÍDAS!$H:$H,Base!S$40))</f>
        <v>0</v>
      </c>
      <c r="T343" s="161">
        <f ca="1">IF(T$39&gt;=$AD$39,0,SUMIFS(SAÍDAS!$D:$D,SAÍDAS!$B:$B,Base!$Q343,SAÍDAS!$H:$H,Base!T$40))</f>
        <v>0</v>
      </c>
      <c r="U343" s="161">
        <f ca="1">IF(U$39&gt;=$AD$39,0,SUMIFS(SAÍDAS!$D:$D,SAÍDAS!$B:$B,Base!$Q343,SAÍDAS!$H:$H,Base!U$40))</f>
        <v>0</v>
      </c>
      <c r="V343" s="161">
        <f ca="1">IF(V$39&gt;=$AD$39,0,SUMIFS(SAÍDAS!$D:$D,SAÍDAS!$B:$B,Base!$Q343,SAÍDAS!$H:$H,Base!V$40))</f>
        <v>0</v>
      </c>
      <c r="W343" s="161">
        <f ca="1">IF(W$39&gt;=$AD$39,0,SUMIFS(SAÍDAS!$D:$D,SAÍDAS!$B:$B,Base!$Q343,SAÍDAS!$H:$H,Base!W$40))</f>
        <v>0</v>
      </c>
      <c r="X343" s="161">
        <f ca="1">IF(X$39&gt;=$AD$39,0,SUMIFS(SAÍDAS!$D:$D,SAÍDAS!$B:$B,Base!$Q343,SAÍDAS!$H:$H,Base!X$40))</f>
        <v>0</v>
      </c>
      <c r="Y343" s="161">
        <f ca="1">IF(Y$39&gt;=$AD$39,0,SUMIFS(SAÍDAS!$D:$D,SAÍDAS!$B:$B,Base!$Q343,SAÍDAS!$H:$H,Base!Y$40))</f>
        <v>0</v>
      </c>
      <c r="Z343" s="161">
        <f ca="1">IF(Z$39&gt;=$AD$39,0,SUMIFS(SAÍDAS!$D:$D,SAÍDAS!$B:$B,Base!$Q343,SAÍDAS!$H:$H,Base!Z$40))</f>
        <v>0</v>
      </c>
      <c r="AA343" s="161">
        <f ca="1">IF(AA$39&gt;=$AD$39,0,SUMIFS(SAÍDAS!$D:$D,SAÍDAS!$B:$B,Base!$Q343,SAÍDAS!$H:$H,Base!AA$40))</f>
        <v>0</v>
      </c>
      <c r="AB343" s="161">
        <f ca="1">IF(AB$39&gt;=$AD$39,0,SUMIFS(SAÍDAS!$D:$D,SAÍDAS!$B:$B,Base!$Q343,SAÍDAS!$H:$H,Base!AB$40))</f>
        <v>0</v>
      </c>
      <c r="AC343" s="161">
        <f ca="1">IF(AC$39&gt;=$AD$39,0,SUMIFS(SAÍDAS!$D:$D,SAÍDAS!$B:$B,Base!$Q343,SAÍDAS!$H:$H,Base!AC$40))</f>
        <v>0</v>
      </c>
      <c r="AD343" s="160">
        <f t="shared" ca="1" si="12"/>
        <v>0</v>
      </c>
    </row>
    <row r="344" spans="1:30" x14ac:dyDescent="0.25">
      <c r="A344" s="160">
        <f>CADASTRO!A308</f>
        <v>0</v>
      </c>
      <c r="B344" s="160">
        <f>CADASTRO!B308</f>
        <v>0</v>
      </c>
      <c r="C344" s="161">
        <f>CADASTRO!D308</f>
        <v>0</v>
      </c>
      <c r="D344" s="161">
        <f>C344+SUMIFS(ENTRADAS!$D:$D,ENTRADAS!$B:$B,$B344,ENTRADAS!$I:$I,C$40)-SUMIFS(SAÍDAS!$D:$D,SAÍDAS!$B:$B,$B344,SAÍDAS!$H:$H,C$40)+SUMIFS(AJUSTE!$D:$D,AJUSTE!$B:$B,$B344,AJUSTE!$H:$H,C$40)</f>
        <v>0</v>
      </c>
      <c r="E344" s="161">
        <f>D344+SUMIFS(ENTRADAS!$D:$D,ENTRADAS!$B:$B,$B344,ENTRADAS!$I:$I,D$40)-SUMIFS(SAÍDAS!$D:$D,SAÍDAS!$B:$B,$B344,SAÍDAS!$H:$H,D$40)+SUMIFS(AJUSTE!$D:$D,AJUSTE!$B:$B,$B344,AJUSTE!$H:$H,D$40)</f>
        <v>0</v>
      </c>
      <c r="F344" s="161">
        <f>E344+SUMIFS(ENTRADAS!$D:$D,ENTRADAS!$B:$B,$B344,ENTRADAS!$I:$I,E$40)-SUMIFS(SAÍDAS!$D:$D,SAÍDAS!$B:$B,$B344,SAÍDAS!$H:$H,E$40)+SUMIFS(AJUSTE!$D:$D,AJUSTE!$B:$B,$B344,AJUSTE!$H:$H,E$40)</f>
        <v>0</v>
      </c>
      <c r="G344" s="161">
        <f>F344+SUMIFS(ENTRADAS!$D:$D,ENTRADAS!$B:$B,$B344,ENTRADAS!$I:$I,F$40)-SUMIFS(SAÍDAS!$D:$D,SAÍDAS!$B:$B,$B344,SAÍDAS!$H:$H,F$40)+SUMIFS(AJUSTE!$D:$D,AJUSTE!$B:$B,$B344,AJUSTE!$H:$H,F$40)</f>
        <v>0</v>
      </c>
      <c r="H344" s="161">
        <f>G344+SUMIFS(ENTRADAS!$D:$D,ENTRADAS!$B:$B,$B344,ENTRADAS!$I:$I,G$40)-SUMIFS(SAÍDAS!$D:$D,SAÍDAS!$B:$B,$B344,SAÍDAS!$H:$H,G$40)+SUMIFS(AJUSTE!$D:$D,AJUSTE!$B:$B,$B344,AJUSTE!$H:$H,G$40)</f>
        <v>0</v>
      </c>
      <c r="I344" s="161">
        <f>H344+SUMIFS(ENTRADAS!$D:$D,ENTRADAS!$B:$B,$B344,ENTRADAS!$I:$I,H$40)-SUMIFS(SAÍDAS!$D:$D,SAÍDAS!$B:$B,$B344,SAÍDAS!$H:$H,H$40)+SUMIFS(AJUSTE!$D:$D,AJUSTE!$B:$B,$B344,AJUSTE!$H:$H,H$40)</f>
        <v>0</v>
      </c>
      <c r="J344" s="161">
        <f>I344+SUMIFS(ENTRADAS!$D:$D,ENTRADAS!$B:$B,$B344,ENTRADAS!$I:$I,I$40)-SUMIFS(SAÍDAS!$D:$D,SAÍDAS!$B:$B,$B344,SAÍDAS!$H:$H,I$40)+SUMIFS(AJUSTE!$D:$D,AJUSTE!$B:$B,$B344,AJUSTE!$H:$H,I$40)</f>
        <v>0</v>
      </c>
      <c r="K344" s="161">
        <f>J344+SUMIFS(ENTRADAS!$D:$D,ENTRADAS!$B:$B,$B344,ENTRADAS!$I:$I,J$40)-SUMIFS(SAÍDAS!$D:$D,SAÍDAS!$B:$B,$B344,SAÍDAS!$H:$H,J$40)+SUMIFS(AJUSTE!$D:$D,AJUSTE!$B:$B,$B344,AJUSTE!$H:$H,J$40)</f>
        <v>0</v>
      </c>
      <c r="L344" s="161">
        <f>K344+SUMIFS(ENTRADAS!$D:$D,ENTRADAS!$B:$B,$B344,ENTRADAS!$I:$I,K$40)-SUMIFS(SAÍDAS!$D:$D,SAÍDAS!$B:$B,$B344,SAÍDAS!$H:$H,K$40)+SUMIFS(AJUSTE!$D:$D,AJUSTE!$B:$B,$B344,AJUSTE!$H:$H,K$40)</f>
        <v>0</v>
      </c>
      <c r="M344" s="161">
        <f>L344+SUMIFS(ENTRADAS!$D:$D,ENTRADAS!$B:$B,$B344,ENTRADAS!$I:$I,L$40)-SUMIFS(SAÍDAS!$D:$D,SAÍDAS!$B:$B,$B344,SAÍDAS!$H:$H,L$40)+SUMIFS(AJUSTE!$D:$D,AJUSTE!$B:$B,$B344,AJUSTE!$H:$H,L$40)</f>
        <v>0</v>
      </c>
      <c r="N344" s="161">
        <f>M344+SUMIFS(ENTRADAS!$D:$D,ENTRADAS!$B:$B,$B344,ENTRADAS!$I:$I,M$40)-SUMIFS(SAÍDAS!$D:$D,SAÍDAS!$B:$B,$B344,SAÍDAS!$H:$H,M$40)+SUMIFS(AJUSTE!$D:$D,AJUSTE!$B:$B,$B344,AJUSTE!$H:$H,M$40)</f>
        <v>0</v>
      </c>
      <c r="P344" s="160">
        <f>CADASTRO!A308</f>
        <v>0</v>
      </c>
      <c r="Q344" s="160">
        <f>CADASTRO!B308</f>
        <v>0</v>
      </c>
      <c r="R344" s="161">
        <f ca="1">IF(R$39&gt;=$AD$39,0,SUMIFS(SAÍDAS!$D:$D,SAÍDAS!$B:$B,Base!$Q344,SAÍDAS!$H:$H,Base!R$40))</f>
        <v>0</v>
      </c>
      <c r="S344" s="161">
        <f ca="1">IF(S$39&gt;=$AD$39,0,SUMIFS(SAÍDAS!$D:$D,SAÍDAS!$B:$B,Base!$Q344,SAÍDAS!$H:$H,Base!S$40))</f>
        <v>0</v>
      </c>
      <c r="T344" s="161">
        <f ca="1">IF(T$39&gt;=$AD$39,0,SUMIFS(SAÍDAS!$D:$D,SAÍDAS!$B:$B,Base!$Q344,SAÍDAS!$H:$H,Base!T$40))</f>
        <v>0</v>
      </c>
      <c r="U344" s="161">
        <f ca="1">IF(U$39&gt;=$AD$39,0,SUMIFS(SAÍDAS!$D:$D,SAÍDAS!$B:$B,Base!$Q344,SAÍDAS!$H:$H,Base!U$40))</f>
        <v>0</v>
      </c>
      <c r="V344" s="161">
        <f ca="1">IF(V$39&gt;=$AD$39,0,SUMIFS(SAÍDAS!$D:$D,SAÍDAS!$B:$B,Base!$Q344,SAÍDAS!$H:$H,Base!V$40))</f>
        <v>0</v>
      </c>
      <c r="W344" s="161">
        <f ca="1">IF(W$39&gt;=$AD$39,0,SUMIFS(SAÍDAS!$D:$D,SAÍDAS!$B:$B,Base!$Q344,SAÍDAS!$H:$H,Base!W$40))</f>
        <v>0</v>
      </c>
      <c r="X344" s="161">
        <f ca="1">IF(X$39&gt;=$AD$39,0,SUMIFS(SAÍDAS!$D:$D,SAÍDAS!$B:$B,Base!$Q344,SAÍDAS!$H:$H,Base!X$40))</f>
        <v>0</v>
      </c>
      <c r="Y344" s="161">
        <f ca="1">IF(Y$39&gt;=$AD$39,0,SUMIFS(SAÍDAS!$D:$D,SAÍDAS!$B:$B,Base!$Q344,SAÍDAS!$H:$H,Base!Y$40))</f>
        <v>0</v>
      </c>
      <c r="Z344" s="161">
        <f ca="1">IF(Z$39&gt;=$AD$39,0,SUMIFS(SAÍDAS!$D:$D,SAÍDAS!$B:$B,Base!$Q344,SAÍDAS!$H:$H,Base!Z$40))</f>
        <v>0</v>
      </c>
      <c r="AA344" s="161">
        <f ca="1">IF(AA$39&gt;=$AD$39,0,SUMIFS(SAÍDAS!$D:$D,SAÍDAS!$B:$B,Base!$Q344,SAÍDAS!$H:$H,Base!AA$40))</f>
        <v>0</v>
      </c>
      <c r="AB344" s="161">
        <f ca="1">IF(AB$39&gt;=$AD$39,0,SUMIFS(SAÍDAS!$D:$D,SAÍDAS!$B:$B,Base!$Q344,SAÍDAS!$H:$H,Base!AB$40))</f>
        <v>0</v>
      </c>
      <c r="AC344" s="161">
        <f ca="1">IF(AC$39&gt;=$AD$39,0,SUMIFS(SAÍDAS!$D:$D,SAÍDAS!$B:$B,Base!$Q344,SAÍDAS!$H:$H,Base!AC$40))</f>
        <v>0</v>
      </c>
      <c r="AD344" s="160">
        <f t="shared" ca="1" si="12"/>
        <v>0</v>
      </c>
    </row>
    <row r="345" spans="1:30" x14ac:dyDescent="0.25">
      <c r="A345" s="160">
        <f>CADASTRO!A309</f>
        <v>0</v>
      </c>
      <c r="B345" s="160">
        <f>CADASTRO!B309</f>
        <v>0</v>
      </c>
      <c r="C345" s="161">
        <f>CADASTRO!D309</f>
        <v>0</v>
      </c>
      <c r="D345" s="161">
        <f>C345+SUMIFS(ENTRADAS!$D:$D,ENTRADAS!$B:$B,$B345,ENTRADAS!$I:$I,C$40)-SUMIFS(SAÍDAS!$D:$D,SAÍDAS!$B:$B,$B345,SAÍDAS!$H:$H,C$40)+SUMIFS(AJUSTE!$D:$D,AJUSTE!$B:$B,$B345,AJUSTE!$H:$H,C$40)</f>
        <v>0</v>
      </c>
      <c r="E345" s="161">
        <f>D345+SUMIFS(ENTRADAS!$D:$D,ENTRADAS!$B:$B,$B345,ENTRADAS!$I:$I,D$40)-SUMIFS(SAÍDAS!$D:$D,SAÍDAS!$B:$B,$B345,SAÍDAS!$H:$H,D$40)+SUMIFS(AJUSTE!$D:$D,AJUSTE!$B:$B,$B345,AJUSTE!$H:$H,D$40)</f>
        <v>0</v>
      </c>
      <c r="F345" s="161">
        <f>E345+SUMIFS(ENTRADAS!$D:$D,ENTRADAS!$B:$B,$B345,ENTRADAS!$I:$I,E$40)-SUMIFS(SAÍDAS!$D:$D,SAÍDAS!$B:$B,$B345,SAÍDAS!$H:$H,E$40)+SUMIFS(AJUSTE!$D:$D,AJUSTE!$B:$B,$B345,AJUSTE!$H:$H,E$40)</f>
        <v>0</v>
      </c>
      <c r="G345" s="161">
        <f>F345+SUMIFS(ENTRADAS!$D:$D,ENTRADAS!$B:$B,$B345,ENTRADAS!$I:$I,F$40)-SUMIFS(SAÍDAS!$D:$D,SAÍDAS!$B:$B,$B345,SAÍDAS!$H:$H,F$40)+SUMIFS(AJUSTE!$D:$D,AJUSTE!$B:$B,$B345,AJUSTE!$H:$H,F$40)</f>
        <v>0</v>
      </c>
      <c r="H345" s="161">
        <f>G345+SUMIFS(ENTRADAS!$D:$D,ENTRADAS!$B:$B,$B345,ENTRADAS!$I:$I,G$40)-SUMIFS(SAÍDAS!$D:$D,SAÍDAS!$B:$B,$B345,SAÍDAS!$H:$H,G$40)+SUMIFS(AJUSTE!$D:$D,AJUSTE!$B:$B,$B345,AJUSTE!$H:$H,G$40)</f>
        <v>0</v>
      </c>
      <c r="I345" s="161">
        <f>H345+SUMIFS(ENTRADAS!$D:$D,ENTRADAS!$B:$B,$B345,ENTRADAS!$I:$I,H$40)-SUMIFS(SAÍDAS!$D:$D,SAÍDAS!$B:$B,$B345,SAÍDAS!$H:$H,H$40)+SUMIFS(AJUSTE!$D:$D,AJUSTE!$B:$B,$B345,AJUSTE!$H:$H,H$40)</f>
        <v>0</v>
      </c>
      <c r="J345" s="161">
        <f>I345+SUMIFS(ENTRADAS!$D:$D,ENTRADAS!$B:$B,$B345,ENTRADAS!$I:$I,I$40)-SUMIFS(SAÍDAS!$D:$D,SAÍDAS!$B:$B,$B345,SAÍDAS!$H:$H,I$40)+SUMIFS(AJUSTE!$D:$D,AJUSTE!$B:$B,$B345,AJUSTE!$H:$H,I$40)</f>
        <v>0</v>
      </c>
      <c r="K345" s="161">
        <f>J345+SUMIFS(ENTRADAS!$D:$D,ENTRADAS!$B:$B,$B345,ENTRADAS!$I:$I,J$40)-SUMIFS(SAÍDAS!$D:$D,SAÍDAS!$B:$B,$B345,SAÍDAS!$H:$H,J$40)+SUMIFS(AJUSTE!$D:$D,AJUSTE!$B:$B,$B345,AJUSTE!$H:$H,J$40)</f>
        <v>0</v>
      </c>
      <c r="L345" s="161">
        <f>K345+SUMIFS(ENTRADAS!$D:$D,ENTRADAS!$B:$B,$B345,ENTRADAS!$I:$I,K$40)-SUMIFS(SAÍDAS!$D:$D,SAÍDAS!$B:$B,$B345,SAÍDAS!$H:$H,K$40)+SUMIFS(AJUSTE!$D:$D,AJUSTE!$B:$B,$B345,AJUSTE!$H:$H,K$40)</f>
        <v>0</v>
      </c>
      <c r="M345" s="161">
        <f>L345+SUMIFS(ENTRADAS!$D:$D,ENTRADAS!$B:$B,$B345,ENTRADAS!$I:$I,L$40)-SUMIFS(SAÍDAS!$D:$D,SAÍDAS!$B:$B,$B345,SAÍDAS!$H:$H,L$40)+SUMIFS(AJUSTE!$D:$D,AJUSTE!$B:$B,$B345,AJUSTE!$H:$H,L$40)</f>
        <v>0</v>
      </c>
      <c r="N345" s="161">
        <f>M345+SUMIFS(ENTRADAS!$D:$D,ENTRADAS!$B:$B,$B345,ENTRADAS!$I:$I,M$40)-SUMIFS(SAÍDAS!$D:$D,SAÍDAS!$B:$B,$B345,SAÍDAS!$H:$H,M$40)+SUMIFS(AJUSTE!$D:$D,AJUSTE!$B:$B,$B345,AJUSTE!$H:$H,M$40)</f>
        <v>0</v>
      </c>
      <c r="P345" s="160">
        <f>CADASTRO!A309</f>
        <v>0</v>
      </c>
      <c r="Q345" s="160">
        <f>CADASTRO!B309</f>
        <v>0</v>
      </c>
      <c r="R345" s="161">
        <f ca="1">IF(R$39&gt;=$AD$39,0,SUMIFS(SAÍDAS!$D:$D,SAÍDAS!$B:$B,Base!$Q345,SAÍDAS!$H:$H,Base!R$40))</f>
        <v>0</v>
      </c>
      <c r="S345" s="161">
        <f ca="1">IF(S$39&gt;=$AD$39,0,SUMIFS(SAÍDAS!$D:$D,SAÍDAS!$B:$B,Base!$Q345,SAÍDAS!$H:$H,Base!S$40))</f>
        <v>0</v>
      </c>
      <c r="T345" s="161">
        <f ca="1">IF(T$39&gt;=$AD$39,0,SUMIFS(SAÍDAS!$D:$D,SAÍDAS!$B:$B,Base!$Q345,SAÍDAS!$H:$H,Base!T$40))</f>
        <v>0</v>
      </c>
      <c r="U345" s="161">
        <f ca="1">IF(U$39&gt;=$AD$39,0,SUMIFS(SAÍDAS!$D:$D,SAÍDAS!$B:$B,Base!$Q345,SAÍDAS!$H:$H,Base!U$40))</f>
        <v>0</v>
      </c>
      <c r="V345" s="161">
        <f ca="1">IF(V$39&gt;=$AD$39,0,SUMIFS(SAÍDAS!$D:$D,SAÍDAS!$B:$B,Base!$Q345,SAÍDAS!$H:$H,Base!V$40))</f>
        <v>0</v>
      </c>
      <c r="W345" s="161">
        <f ca="1">IF(W$39&gt;=$AD$39,0,SUMIFS(SAÍDAS!$D:$D,SAÍDAS!$B:$B,Base!$Q345,SAÍDAS!$H:$H,Base!W$40))</f>
        <v>0</v>
      </c>
      <c r="X345" s="161">
        <f ca="1">IF(X$39&gt;=$AD$39,0,SUMIFS(SAÍDAS!$D:$D,SAÍDAS!$B:$B,Base!$Q345,SAÍDAS!$H:$H,Base!X$40))</f>
        <v>0</v>
      </c>
      <c r="Y345" s="161">
        <f ca="1">IF(Y$39&gt;=$AD$39,0,SUMIFS(SAÍDAS!$D:$D,SAÍDAS!$B:$B,Base!$Q345,SAÍDAS!$H:$H,Base!Y$40))</f>
        <v>0</v>
      </c>
      <c r="Z345" s="161">
        <f ca="1">IF(Z$39&gt;=$AD$39,0,SUMIFS(SAÍDAS!$D:$D,SAÍDAS!$B:$B,Base!$Q345,SAÍDAS!$H:$H,Base!Z$40))</f>
        <v>0</v>
      </c>
      <c r="AA345" s="161">
        <f ca="1">IF(AA$39&gt;=$AD$39,0,SUMIFS(SAÍDAS!$D:$D,SAÍDAS!$B:$B,Base!$Q345,SAÍDAS!$H:$H,Base!AA$40))</f>
        <v>0</v>
      </c>
      <c r="AB345" s="161">
        <f ca="1">IF(AB$39&gt;=$AD$39,0,SUMIFS(SAÍDAS!$D:$D,SAÍDAS!$B:$B,Base!$Q345,SAÍDAS!$H:$H,Base!AB$40))</f>
        <v>0</v>
      </c>
      <c r="AC345" s="161">
        <f ca="1">IF(AC$39&gt;=$AD$39,0,SUMIFS(SAÍDAS!$D:$D,SAÍDAS!$B:$B,Base!$Q345,SAÍDAS!$H:$H,Base!AC$40))</f>
        <v>0</v>
      </c>
      <c r="AD345" s="160">
        <f t="shared" ca="1" si="12"/>
        <v>0</v>
      </c>
    </row>
    <row r="346" spans="1:30" x14ac:dyDescent="0.25">
      <c r="A346" s="160">
        <f>CADASTRO!A310</f>
        <v>0</v>
      </c>
      <c r="B346" s="160">
        <f>CADASTRO!B310</f>
        <v>0</v>
      </c>
      <c r="C346" s="161">
        <f>CADASTRO!D310</f>
        <v>0</v>
      </c>
      <c r="D346" s="161">
        <f>C346+SUMIFS(ENTRADAS!$D:$D,ENTRADAS!$B:$B,$B346,ENTRADAS!$I:$I,C$40)-SUMIFS(SAÍDAS!$D:$D,SAÍDAS!$B:$B,$B346,SAÍDAS!$H:$H,C$40)+SUMIFS(AJUSTE!$D:$D,AJUSTE!$B:$B,$B346,AJUSTE!$H:$H,C$40)</f>
        <v>0</v>
      </c>
      <c r="E346" s="161">
        <f>D346+SUMIFS(ENTRADAS!$D:$D,ENTRADAS!$B:$B,$B346,ENTRADAS!$I:$I,D$40)-SUMIFS(SAÍDAS!$D:$D,SAÍDAS!$B:$B,$B346,SAÍDAS!$H:$H,D$40)+SUMIFS(AJUSTE!$D:$D,AJUSTE!$B:$B,$B346,AJUSTE!$H:$H,D$40)</f>
        <v>0</v>
      </c>
      <c r="F346" s="161">
        <f>E346+SUMIFS(ENTRADAS!$D:$D,ENTRADAS!$B:$B,$B346,ENTRADAS!$I:$I,E$40)-SUMIFS(SAÍDAS!$D:$D,SAÍDAS!$B:$B,$B346,SAÍDAS!$H:$H,E$40)+SUMIFS(AJUSTE!$D:$D,AJUSTE!$B:$B,$B346,AJUSTE!$H:$H,E$40)</f>
        <v>0</v>
      </c>
      <c r="G346" s="161">
        <f>F346+SUMIFS(ENTRADAS!$D:$D,ENTRADAS!$B:$B,$B346,ENTRADAS!$I:$I,F$40)-SUMIFS(SAÍDAS!$D:$D,SAÍDAS!$B:$B,$B346,SAÍDAS!$H:$H,F$40)+SUMIFS(AJUSTE!$D:$D,AJUSTE!$B:$B,$B346,AJUSTE!$H:$H,F$40)</f>
        <v>0</v>
      </c>
      <c r="H346" s="161">
        <f>G346+SUMIFS(ENTRADAS!$D:$D,ENTRADAS!$B:$B,$B346,ENTRADAS!$I:$I,G$40)-SUMIFS(SAÍDAS!$D:$D,SAÍDAS!$B:$B,$B346,SAÍDAS!$H:$H,G$40)+SUMIFS(AJUSTE!$D:$D,AJUSTE!$B:$B,$B346,AJUSTE!$H:$H,G$40)</f>
        <v>0</v>
      </c>
      <c r="I346" s="161">
        <f>H346+SUMIFS(ENTRADAS!$D:$D,ENTRADAS!$B:$B,$B346,ENTRADAS!$I:$I,H$40)-SUMIFS(SAÍDAS!$D:$D,SAÍDAS!$B:$B,$B346,SAÍDAS!$H:$H,H$40)+SUMIFS(AJUSTE!$D:$D,AJUSTE!$B:$B,$B346,AJUSTE!$H:$H,H$40)</f>
        <v>0</v>
      </c>
      <c r="J346" s="161">
        <f>I346+SUMIFS(ENTRADAS!$D:$D,ENTRADAS!$B:$B,$B346,ENTRADAS!$I:$I,I$40)-SUMIFS(SAÍDAS!$D:$D,SAÍDAS!$B:$B,$B346,SAÍDAS!$H:$H,I$40)+SUMIFS(AJUSTE!$D:$D,AJUSTE!$B:$B,$B346,AJUSTE!$H:$H,I$40)</f>
        <v>0</v>
      </c>
      <c r="K346" s="161">
        <f>J346+SUMIFS(ENTRADAS!$D:$D,ENTRADAS!$B:$B,$B346,ENTRADAS!$I:$I,J$40)-SUMIFS(SAÍDAS!$D:$D,SAÍDAS!$B:$B,$B346,SAÍDAS!$H:$H,J$40)+SUMIFS(AJUSTE!$D:$D,AJUSTE!$B:$B,$B346,AJUSTE!$H:$H,J$40)</f>
        <v>0</v>
      </c>
      <c r="L346" s="161">
        <f>K346+SUMIFS(ENTRADAS!$D:$D,ENTRADAS!$B:$B,$B346,ENTRADAS!$I:$I,K$40)-SUMIFS(SAÍDAS!$D:$D,SAÍDAS!$B:$B,$B346,SAÍDAS!$H:$H,K$40)+SUMIFS(AJUSTE!$D:$D,AJUSTE!$B:$B,$B346,AJUSTE!$H:$H,K$40)</f>
        <v>0</v>
      </c>
      <c r="M346" s="161">
        <f>L346+SUMIFS(ENTRADAS!$D:$D,ENTRADAS!$B:$B,$B346,ENTRADAS!$I:$I,L$40)-SUMIFS(SAÍDAS!$D:$D,SAÍDAS!$B:$B,$B346,SAÍDAS!$H:$H,L$40)+SUMIFS(AJUSTE!$D:$D,AJUSTE!$B:$B,$B346,AJUSTE!$H:$H,L$40)</f>
        <v>0</v>
      </c>
      <c r="N346" s="161">
        <f>M346+SUMIFS(ENTRADAS!$D:$D,ENTRADAS!$B:$B,$B346,ENTRADAS!$I:$I,M$40)-SUMIFS(SAÍDAS!$D:$D,SAÍDAS!$B:$B,$B346,SAÍDAS!$H:$H,M$40)+SUMIFS(AJUSTE!$D:$D,AJUSTE!$B:$B,$B346,AJUSTE!$H:$H,M$40)</f>
        <v>0</v>
      </c>
      <c r="P346" s="160">
        <f>CADASTRO!A310</f>
        <v>0</v>
      </c>
      <c r="Q346" s="160">
        <f>CADASTRO!B310</f>
        <v>0</v>
      </c>
      <c r="R346" s="161">
        <f ca="1">IF(R$39&gt;=$AD$39,0,SUMIFS(SAÍDAS!$D:$D,SAÍDAS!$B:$B,Base!$Q346,SAÍDAS!$H:$H,Base!R$40))</f>
        <v>0</v>
      </c>
      <c r="S346" s="161">
        <f ca="1">IF(S$39&gt;=$AD$39,0,SUMIFS(SAÍDAS!$D:$D,SAÍDAS!$B:$B,Base!$Q346,SAÍDAS!$H:$H,Base!S$40))</f>
        <v>0</v>
      </c>
      <c r="T346" s="161">
        <f ca="1">IF(T$39&gt;=$AD$39,0,SUMIFS(SAÍDAS!$D:$D,SAÍDAS!$B:$B,Base!$Q346,SAÍDAS!$H:$H,Base!T$40))</f>
        <v>0</v>
      </c>
      <c r="U346" s="161">
        <f ca="1">IF(U$39&gt;=$AD$39,0,SUMIFS(SAÍDAS!$D:$D,SAÍDAS!$B:$B,Base!$Q346,SAÍDAS!$H:$H,Base!U$40))</f>
        <v>0</v>
      </c>
      <c r="V346" s="161">
        <f ca="1">IF(V$39&gt;=$AD$39,0,SUMIFS(SAÍDAS!$D:$D,SAÍDAS!$B:$B,Base!$Q346,SAÍDAS!$H:$H,Base!V$40))</f>
        <v>0</v>
      </c>
      <c r="W346" s="161">
        <f ca="1">IF(W$39&gt;=$AD$39,0,SUMIFS(SAÍDAS!$D:$D,SAÍDAS!$B:$B,Base!$Q346,SAÍDAS!$H:$H,Base!W$40))</f>
        <v>0</v>
      </c>
      <c r="X346" s="161">
        <f ca="1">IF(X$39&gt;=$AD$39,0,SUMIFS(SAÍDAS!$D:$D,SAÍDAS!$B:$B,Base!$Q346,SAÍDAS!$H:$H,Base!X$40))</f>
        <v>0</v>
      </c>
      <c r="Y346" s="161">
        <f ca="1">IF(Y$39&gt;=$AD$39,0,SUMIFS(SAÍDAS!$D:$D,SAÍDAS!$B:$B,Base!$Q346,SAÍDAS!$H:$H,Base!Y$40))</f>
        <v>0</v>
      </c>
      <c r="Z346" s="161">
        <f ca="1">IF(Z$39&gt;=$AD$39,0,SUMIFS(SAÍDAS!$D:$D,SAÍDAS!$B:$B,Base!$Q346,SAÍDAS!$H:$H,Base!Z$40))</f>
        <v>0</v>
      </c>
      <c r="AA346" s="161">
        <f ca="1">IF(AA$39&gt;=$AD$39,0,SUMIFS(SAÍDAS!$D:$D,SAÍDAS!$B:$B,Base!$Q346,SAÍDAS!$H:$H,Base!AA$40))</f>
        <v>0</v>
      </c>
      <c r="AB346" s="161">
        <f ca="1">IF(AB$39&gt;=$AD$39,0,SUMIFS(SAÍDAS!$D:$D,SAÍDAS!$B:$B,Base!$Q346,SAÍDAS!$H:$H,Base!AB$40))</f>
        <v>0</v>
      </c>
      <c r="AC346" s="161">
        <f ca="1">IF(AC$39&gt;=$AD$39,0,SUMIFS(SAÍDAS!$D:$D,SAÍDAS!$B:$B,Base!$Q346,SAÍDAS!$H:$H,Base!AC$40))</f>
        <v>0</v>
      </c>
      <c r="AD346" s="160">
        <f t="shared" ca="1" si="12"/>
        <v>0</v>
      </c>
    </row>
    <row r="347" spans="1:30" x14ac:dyDescent="0.25">
      <c r="A347" s="160">
        <f>CADASTRO!A311</f>
        <v>0</v>
      </c>
      <c r="B347" s="160">
        <f>CADASTRO!B311</f>
        <v>0</v>
      </c>
      <c r="C347" s="161">
        <f>CADASTRO!D311</f>
        <v>0</v>
      </c>
      <c r="D347" s="161">
        <f>C347+SUMIFS(ENTRADAS!$D:$D,ENTRADAS!$B:$B,$B347,ENTRADAS!$I:$I,C$40)-SUMIFS(SAÍDAS!$D:$D,SAÍDAS!$B:$B,$B347,SAÍDAS!$H:$H,C$40)+SUMIFS(AJUSTE!$D:$D,AJUSTE!$B:$B,$B347,AJUSTE!$H:$H,C$40)</f>
        <v>0</v>
      </c>
      <c r="E347" s="161">
        <f>D347+SUMIFS(ENTRADAS!$D:$D,ENTRADAS!$B:$B,$B347,ENTRADAS!$I:$I,D$40)-SUMIFS(SAÍDAS!$D:$D,SAÍDAS!$B:$B,$B347,SAÍDAS!$H:$H,D$40)+SUMIFS(AJUSTE!$D:$D,AJUSTE!$B:$B,$B347,AJUSTE!$H:$H,D$40)</f>
        <v>0</v>
      </c>
      <c r="F347" s="161">
        <f>E347+SUMIFS(ENTRADAS!$D:$D,ENTRADAS!$B:$B,$B347,ENTRADAS!$I:$I,E$40)-SUMIFS(SAÍDAS!$D:$D,SAÍDAS!$B:$B,$B347,SAÍDAS!$H:$H,E$40)+SUMIFS(AJUSTE!$D:$D,AJUSTE!$B:$B,$B347,AJUSTE!$H:$H,E$40)</f>
        <v>0</v>
      </c>
      <c r="G347" s="161">
        <f>F347+SUMIFS(ENTRADAS!$D:$D,ENTRADAS!$B:$B,$B347,ENTRADAS!$I:$I,F$40)-SUMIFS(SAÍDAS!$D:$D,SAÍDAS!$B:$B,$B347,SAÍDAS!$H:$H,F$40)+SUMIFS(AJUSTE!$D:$D,AJUSTE!$B:$B,$B347,AJUSTE!$H:$H,F$40)</f>
        <v>0</v>
      </c>
      <c r="H347" s="161">
        <f>G347+SUMIFS(ENTRADAS!$D:$D,ENTRADAS!$B:$B,$B347,ENTRADAS!$I:$I,G$40)-SUMIFS(SAÍDAS!$D:$D,SAÍDAS!$B:$B,$B347,SAÍDAS!$H:$H,G$40)+SUMIFS(AJUSTE!$D:$D,AJUSTE!$B:$B,$B347,AJUSTE!$H:$H,G$40)</f>
        <v>0</v>
      </c>
      <c r="I347" s="161">
        <f>H347+SUMIFS(ENTRADAS!$D:$D,ENTRADAS!$B:$B,$B347,ENTRADAS!$I:$I,H$40)-SUMIFS(SAÍDAS!$D:$D,SAÍDAS!$B:$B,$B347,SAÍDAS!$H:$H,H$40)+SUMIFS(AJUSTE!$D:$D,AJUSTE!$B:$B,$B347,AJUSTE!$H:$H,H$40)</f>
        <v>0</v>
      </c>
      <c r="J347" s="161">
        <f>I347+SUMIFS(ENTRADAS!$D:$D,ENTRADAS!$B:$B,$B347,ENTRADAS!$I:$I,I$40)-SUMIFS(SAÍDAS!$D:$D,SAÍDAS!$B:$B,$B347,SAÍDAS!$H:$H,I$40)+SUMIFS(AJUSTE!$D:$D,AJUSTE!$B:$B,$B347,AJUSTE!$H:$H,I$40)</f>
        <v>0</v>
      </c>
      <c r="K347" s="161">
        <f>J347+SUMIFS(ENTRADAS!$D:$D,ENTRADAS!$B:$B,$B347,ENTRADAS!$I:$I,J$40)-SUMIFS(SAÍDAS!$D:$D,SAÍDAS!$B:$B,$B347,SAÍDAS!$H:$H,J$40)+SUMIFS(AJUSTE!$D:$D,AJUSTE!$B:$B,$B347,AJUSTE!$H:$H,J$40)</f>
        <v>0</v>
      </c>
      <c r="L347" s="161">
        <f>K347+SUMIFS(ENTRADAS!$D:$D,ENTRADAS!$B:$B,$B347,ENTRADAS!$I:$I,K$40)-SUMIFS(SAÍDAS!$D:$D,SAÍDAS!$B:$B,$B347,SAÍDAS!$H:$H,K$40)+SUMIFS(AJUSTE!$D:$D,AJUSTE!$B:$B,$B347,AJUSTE!$H:$H,K$40)</f>
        <v>0</v>
      </c>
      <c r="M347" s="161">
        <f>L347+SUMIFS(ENTRADAS!$D:$D,ENTRADAS!$B:$B,$B347,ENTRADAS!$I:$I,L$40)-SUMIFS(SAÍDAS!$D:$D,SAÍDAS!$B:$B,$B347,SAÍDAS!$H:$H,L$40)+SUMIFS(AJUSTE!$D:$D,AJUSTE!$B:$B,$B347,AJUSTE!$H:$H,L$40)</f>
        <v>0</v>
      </c>
      <c r="N347" s="161">
        <f>M347+SUMIFS(ENTRADAS!$D:$D,ENTRADAS!$B:$B,$B347,ENTRADAS!$I:$I,M$40)-SUMIFS(SAÍDAS!$D:$D,SAÍDAS!$B:$B,$B347,SAÍDAS!$H:$H,M$40)+SUMIFS(AJUSTE!$D:$D,AJUSTE!$B:$B,$B347,AJUSTE!$H:$H,M$40)</f>
        <v>0</v>
      </c>
      <c r="P347" s="160">
        <f>CADASTRO!A311</f>
        <v>0</v>
      </c>
      <c r="Q347" s="160">
        <f>CADASTRO!B311</f>
        <v>0</v>
      </c>
      <c r="R347" s="161">
        <f ca="1">IF(R$39&gt;=$AD$39,0,SUMIFS(SAÍDAS!$D:$D,SAÍDAS!$B:$B,Base!$Q347,SAÍDAS!$H:$H,Base!R$40))</f>
        <v>0</v>
      </c>
      <c r="S347" s="161">
        <f ca="1">IF(S$39&gt;=$AD$39,0,SUMIFS(SAÍDAS!$D:$D,SAÍDAS!$B:$B,Base!$Q347,SAÍDAS!$H:$H,Base!S$40))</f>
        <v>0</v>
      </c>
      <c r="T347" s="161">
        <f ca="1">IF(T$39&gt;=$AD$39,0,SUMIFS(SAÍDAS!$D:$D,SAÍDAS!$B:$B,Base!$Q347,SAÍDAS!$H:$H,Base!T$40))</f>
        <v>0</v>
      </c>
      <c r="U347" s="161">
        <f ca="1">IF(U$39&gt;=$AD$39,0,SUMIFS(SAÍDAS!$D:$D,SAÍDAS!$B:$B,Base!$Q347,SAÍDAS!$H:$H,Base!U$40))</f>
        <v>0</v>
      </c>
      <c r="V347" s="161">
        <f ca="1">IF(V$39&gt;=$AD$39,0,SUMIFS(SAÍDAS!$D:$D,SAÍDAS!$B:$B,Base!$Q347,SAÍDAS!$H:$H,Base!V$40))</f>
        <v>0</v>
      </c>
      <c r="W347" s="161">
        <f ca="1">IF(W$39&gt;=$AD$39,0,SUMIFS(SAÍDAS!$D:$D,SAÍDAS!$B:$B,Base!$Q347,SAÍDAS!$H:$H,Base!W$40))</f>
        <v>0</v>
      </c>
      <c r="X347" s="161">
        <f ca="1">IF(X$39&gt;=$AD$39,0,SUMIFS(SAÍDAS!$D:$D,SAÍDAS!$B:$B,Base!$Q347,SAÍDAS!$H:$H,Base!X$40))</f>
        <v>0</v>
      </c>
      <c r="Y347" s="161">
        <f ca="1">IF(Y$39&gt;=$AD$39,0,SUMIFS(SAÍDAS!$D:$D,SAÍDAS!$B:$B,Base!$Q347,SAÍDAS!$H:$H,Base!Y$40))</f>
        <v>0</v>
      </c>
      <c r="Z347" s="161">
        <f ca="1">IF(Z$39&gt;=$AD$39,0,SUMIFS(SAÍDAS!$D:$D,SAÍDAS!$B:$B,Base!$Q347,SAÍDAS!$H:$H,Base!Z$40))</f>
        <v>0</v>
      </c>
      <c r="AA347" s="161">
        <f ca="1">IF(AA$39&gt;=$AD$39,0,SUMIFS(SAÍDAS!$D:$D,SAÍDAS!$B:$B,Base!$Q347,SAÍDAS!$H:$H,Base!AA$40))</f>
        <v>0</v>
      </c>
      <c r="AB347" s="161">
        <f ca="1">IF(AB$39&gt;=$AD$39,0,SUMIFS(SAÍDAS!$D:$D,SAÍDAS!$B:$B,Base!$Q347,SAÍDAS!$H:$H,Base!AB$40))</f>
        <v>0</v>
      </c>
      <c r="AC347" s="161">
        <f ca="1">IF(AC$39&gt;=$AD$39,0,SUMIFS(SAÍDAS!$D:$D,SAÍDAS!$B:$B,Base!$Q347,SAÍDAS!$H:$H,Base!AC$40))</f>
        <v>0</v>
      </c>
      <c r="AD347" s="160">
        <f t="shared" ca="1" si="12"/>
        <v>0</v>
      </c>
    </row>
    <row r="348" spans="1:30" x14ac:dyDescent="0.25">
      <c r="A348" s="160">
        <f>CADASTRO!A312</f>
        <v>0</v>
      </c>
      <c r="B348" s="160">
        <f>CADASTRO!B312</f>
        <v>0</v>
      </c>
      <c r="C348" s="161">
        <f>CADASTRO!D312</f>
        <v>0</v>
      </c>
      <c r="D348" s="161">
        <f>C348+SUMIFS(ENTRADAS!$D:$D,ENTRADAS!$B:$B,$B348,ENTRADAS!$I:$I,C$40)-SUMIFS(SAÍDAS!$D:$D,SAÍDAS!$B:$B,$B348,SAÍDAS!$H:$H,C$40)+SUMIFS(AJUSTE!$D:$D,AJUSTE!$B:$B,$B348,AJUSTE!$H:$H,C$40)</f>
        <v>0</v>
      </c>
      <c r="E348" s="161">
        <f>D348+SUMIFS(ENTRADAS!$D:$D,ENTRADAS!$B:$B,$B348,ENTRADAS!$I:$I,D$40)-SUMIFS(SAÍDAS!$D:$D,SAÍDAS!$B:$B,$B348,SAÍDAS!$H:$H,D$40)+SUMIFS(AJUSTE!$D:$D,AJUSTE!$B:$B,$B348,AJUSTE!$H:$H,D$40)</f>
        <v>0</v>
      </c>
      <c r="F348" s="161">
        <f>E348+SUMIFS(ENTRADAS!$D:$D,ENTRADAS!$B:$B,$B348,ENTRADAS!$I:$I,E$40)-SUMIFS(SAÍDAS!$D:$D,SAÍDAS!$B:$B,$B348,SAÍDAS!$H:$H,E$40)+SUMIFS(AJUSTE!$D:$D,AJUSTE!$B:$B,$B348,AJUSTE!$H:$H,E$40)</f>
        <v>0</v>
      </c>
      <c r="G348" s="161">
        <f>F348+SUMIFS(ENTRADAS!$D:$D,ENTRADAS!$B:$B,$B348,ENTRADAS!$I:$I,F$40)-SUMIFS(SAÍDAS!$D:$D,SAÍDAS!$B:$B,$B348,SAÍDAS!$H:$H,F$40)+SUMIFS(AJUSTE!$D:$D,AJUSTE!$B:$B,$B348,AJUSTE!$H:$H,F$40)</f>
        <v>0</v>
      </c>
      <c r="H348" s="161">
        <f>G348+SUMIFS(ENTRADAS!$D:$D,ENTRADAS!$B:$B,$B348,ENTRADAS!$I:$I,G$40)-SUMIFS(SAÍDAS!$D:$D,SAÍDAS!$B:$B,$B348,SAÍDAS!$H:$H,G$40)+SUMIFS(AJUSTE!$D:$D,AJUSTE!$B:$B,$B348,AJUSTE!$H:$H,G$40)</f>
        <v>0</v>
      </c>
      <c r="I348" s="161">
        <f>H348+SUMIFS(ENTRADAS!$D:$D,ENTRADAS!$B:$B,$B348,ENTRADAS!$I:$I,H$40)-SUMIFS(SAÍDAS!$D:$D,SAÍDAS!$B:$B,$B348,SAÍDAS!$H:$H,H$40)+SUMIFS(AJUSTE!$D:$D,AJUSTE!$B:$B,$B348,AJUSTE!$H:$H,H$40)</f>
        <v>0</v>
      </c>
      <c r="J348" s="161">
        <f>I348+SUMIFS(ENTRADAS!$D:$D,ENTRADAS!$B:$B,$B348,ENTRADAS!$I:$I,I$40)-SUMIFS(SAÍDAS!$D:$D,SAÍDAS!$B:$B,$B348,SAÍDAS!$H:$H,I$40)+SUMIFS(AJUSTE!$D:$D,AJUSTE!$B:$B,$B348,AJUSTE!$H:$H,I$40)</f>
        <v>0</v>
      </c>
      <c r="K348" s="161">
        <f>J348+SUMIFS(ENTRADAS!$D:$D,ENTRADAS!$B:$B,$B348,ENTRADAS!$I:$I,J$40)-SUMIFS(SAÍDAS!$D:$D,SAÍDAS!$B:$B,$B348,SAÍDAS!$H:$H,J$40)+SUMIFS(AJUSTE!$D:$D,AJUSTE!$B:$B,$B348,AJUSTE!$H:$H,J$40)</f>
        <v>0</v>
      </c>
      <c r="L348" s="161">
        <f>K348+SUMIFS(ENTRADAS!$D:$D,ENTRADAS!$B:$B,$B348,ENTRADAS!$I:$I,K$40)-SUMIFS(SAÍDAS!$D:$D,SAÍDAS!$B:$B,$B348,SAÍDAS!$H:$H,K$40)+SUMIFS(AJUSTE!$D:$D,AJUSTE!$B:$B,$B348,AJUSTE!$H:$H,K$40)</f>
        <v>0</v>
      </c>
      <c r="M348" s="161">
        <f>L348+SUMIFS(ENTRADAS!$D:$D,ENTRADAS!$B:$B,$B348,ENTRADAS!$I:$I,L$40)-SUMIFS(SAÍDAS!$D:$D,SAÍDAS!$B:$B,$B348,SAÍDAS!$H:$H,L$40)+SUMIFS(AJUSTE!$D:$D,AJUSTE!$B:$B,$B348,AJUSTE!$H:$H,L$40)</f>
        <v>0</v>
      </c>
      <c r="N348" s="161">
        <f>M348+SUMIFS(ENTRADAS!$D:$D,ENTRADAS!$B:$B,$B348,ENTRADAS!$I:$I,M$40)-SUMIFS(SAÍDAS!$D:$D,SAÍDAS!$B:$B,$B348,SAÍDAS!$H:$H,M$40)+SUMIFS(AJUSTE!$D:$D,AJUSTE!$B:$B,$B348,AJUSTE!$H:$H,M$40)</f>
        <v>0</v>
      </c>
      <c r="P348" s="160">
        <f>CADASTRO!A312</f>
        <v>0</v>
      </c>
      <c r="Q348" s="160">
        <f>CADASTRO!B312</f>
        <v>0</v>
      </c>
      <c r="R348" s="161">
        <f ca="1">IF(R$39&gt;=$AD$39,0,SUMIFS(SAÍDAS!$D:$D,SAÍDAS!$B:$B,Base!$Q348,SAÍDAS!$H:$H,Base!R$40))</f>
        <v>0</v>
      </c>
      <c r="S348" s="161">
        <f ca="1">IF(S$39&gt;=$AD$39,0,SUMIFS(SAÍDAS!$D:$D,SAÍDAS!$B:$B,Base!$Q348,SAÍDAS!$H:$H,Base!S$40))</f>
        <v>0</v>
      </c>
      <c r="T348" s="161">
        <f ca="1">IF(T$39&gt;=$AD$39,0,SUMIFS(SAÍDAS!$D:$D,SAÍDAS!$B:$B,Base!$Q348,SAÍDAS!$H:$H,Base!T$40))</f>
        <v>0</v>
      </c>
      <c r="U348" s="161">
        <f ca="1">IF(U$39&gt;=$AD$39,0,SUMIFS(SAÍDAS!$D:$D,SAÍDAS!$B:$B,Base!$Q348,SAÍDAS!$H:$H,Base!U$40))</f>
        <v>0</v>
      </c>
      <c r="V348" s="161">
        <f ca="1">IF(V$39&gt;=$AD$39,0,SUMIFS(SAÍDAS!$D:$D,SAÍDAS!$B:$B,Base!$Q348,SAÍDAS!$H:$H,Base!V$40))</f>
        <v>0</v>
      </c>
      <c r="W348" s="161">
        <f ca="1">IF(W$39&gt;=$AD$39,0,SUMIFS(SAÍDAS!$D:$D,SAÍDAS!$B:$B,Base!$Q348,SAÍDAS!$H:$H,Base!W$40))</f>
        <v>0</v>
      </c>
      <c r="X348" s="161">
        <f ca="1">IF(X$39&gt;=$AD$39,0,SUMIFS(SAÍDAS!$D:$D,SAÍDAS!$B:$B,Base!$Q348,SAÍDAS!$H:$H,Base!X$40))</f>
        <v>0</v>
      </c>
      <c r="Y348" s="161">
        <f ca="1">IF(Y$39&gt;=$AD$39,0,SUMIFS(SAÍDAS!$D:$D,SAÍDAS!$B:$B,Base!$Q348,SAÍDAS!$H:$H,Base!Y$40))</f>
        <v>0</v>
      </c>
      <c r="Z348" s="161">
        <f ca="1">IF(Z$39&gt;=$AD$39,0,SUMIFS(SAÍDAS!$D:$D,SAÍDAS!$B:$B,Base!$Q348,SAÍDAS!$H:$H,Base!Z$40))</f>
        <v>0</v>
      </c>
      <c r="AA348" s="161">
        <f ca="1">IF(AA$39&gt;=$AD$39,0,SUMIFS(SAÍDAS!$D:$D,SAÍDAS!$B:$B,Base!$Q348,SAÍDAS!$H:$H,Base!AA$40))</f>
        <v>0</v>
      </c>
      <c r="AB348" s="161">
        <f ca="1">IF(AB$39&gt;=$AD$39,0,SUMIFS(SAÍDAS!$D:$D,SAÍDAS!$B:$B,Base!$Q348,SAÍDAS!$H:$H,Base!AB$40))</f>
        <v>0</v>
      </c>
      <c r="AC348" s="161">
        <f ca="1">IF(AC$39&gt;=$AD$39,0,SUMIFS(SAÍDAS!$D:$D,SAÍDAS!$B:$B,Base!$Q348,SAÍDAS!$H:$H,Base!AC$40))</f>
        <v>0</v>
      </c>
      <c r="AD348" s="160">
        <f t="shared" ca="1" si="12"/>
        <v>0</v>
      </c>
    </row>
    <row r="349" spans="1:30" x14ac:dyDescent="0.25">
      <c r="A349" s="160">
        <f>CADASTRO!A313</f>
        <v>0</v>
      </c>
      <c r="B349" s="160">
        <f>CADASTRO!B313</f>
        <v>0</v>
      </c>
      <c r="C349" s="161">
        <f>CADASTRO!D313</f>
        <v>0</v>
      </c>
      <c r="D349" s="161">
        <f>C349+SUMIFS(ENTRADAS!$D:$D,ENTRADAS!$B:$B,$B349,ENTRADAS!$I:$I,C$40)-SUMIFS(SAÍDAS!$D:$D,SAÍDAS!$B:$B,$B349,SAÍDAS!$H:$H,C$40)+SUMIFS(AJUSTE!$D:$D,AJUSTE!$B:$B,$B349,AJUSTE!$H:$H,C$40)</f>
        <v>0</v>
      </c>
      <c r="E349" s="161">
        <f>D349+SUMIFS(ENTRADAS!$D:$D,ENTRADAS!$B:$B,$B349,ENTRADAS!$I:$I,D$40)-SUMIFS(SAÍDAS!$D:$D,SAÍDAS!$B:$B,$B349,SAÍDAS!$H:$H,D$40)+SUMIFS(AJUSTE!$D:$D,AJUSTE!$B:$B,$B349,AJUSTE!$H:$H,D$40)</f>
        <v>0</v>
      </c>
      <c r="F349" s="161">
        <f>E349+SUMIFS(ENTRADAS!$D:$D,ENTRADAS!$B:$B,$B349,ENTRADAS!$I:$I,E$40)-SUMIFS(SAÍDAS!$D:$D,SAÍDAS!$B:$B,$B349,SAÍDAS!$H:$H,E$40)+SUMIFS(AJUSTE!$D:$D,AJUSTE!$B:$B,$B349,AJUSTE!$H:$H,E$40)</f>
        <v>0</v>
      </c>
      <c r="G349" s="161">
        <f>F349+SUMIFS(ENTRADAS!$D:$D,ENTRADAS!$B:$B,$B349,ENTRADAS!$I:$I,F$40)-SUMIFS(SAÍDAS!$D:$D,SAÍDAS!$B:$B,$B349,SAÍDAS!$H:$H,F$40)+SUMIFS(AJUSTE!$D:$D,AJUSTE!$B:$B,$B349,AJUSTE!$H:$H,F$40)</f>
        <v>0</v>
      </c>
      <c r="H349" s="161">
        <f>G349+SUMIFS(ENTRADAS!$D:$D,ENTRADAS!$B:$B,$B349,ENTRADAS!$I:$I,G$40)-SUMIFS(SAÍDAS!$D:$D,SAÍDAS!$B:$B,$B349,SAÍDAS!$H:$H,G$40)+SUMIFS(AJUSTE!$D:$D,AJUSTE!$B:$B,$B349,AJUSTE!$H:$H,G$40)</f>
        <v>0</v>
      </c>
      <c r="I349" s="161">
        <f>H349+SUMIFS(ENTRADAS!$D:$D,ENTRADAS!$B:$B,$B349,ENTRADAS!$I:$I,H$40)-SUMIFS(SAÍDAS!$D:$D,SAÍDAS!$B:$B,$B349,SAÍDAS!$H:$H,H$40)+SUMIFS(AJUSTE!$D:$D,AJUSTE!$B:$B,$B349,AJUSTE!$H:$H,H$40)</f>
        <v>0</v>
      </c>
      <c r="J349" s="161">
        <f>I349+SUMIFS(ENTRADAS!$D:$D,ENTRADAS!$B:$B,$B349,ENTRADAS!$I:$I,I$40)-SUMIFS(SAÍDAS!$D:$D,SAÍDAS!$B:$B,$B349,SAÍDAS!$H:$H,I$40)+SUMIFS(AJUSTE!$D:$D,AJUSTE!$B:$B,$B349,AJUSTE!$H:$H,I$40)</f>
        <v>0</v>
      </c>
      <c r="K349" s="161">
        <f>J349+SUMIFS(ENTRADAS!$D:$D,ENTRADAS!$B:$B,$B349,ENTRADAS!$I:$I,J$40)-SUMIFS(SAÍDAS!$D:$D,SAÍDAS!$B:$B,$B349,SAÍDAS!$H:$H,J$40)+SUMIFS(AJUSTE!$D:$D,AJUSTE!$B:$B,$B349,AJUSTE!$H:$H,J$40)</f>
        <v>0</v>
      </c>
      <c r="L349" s="161">
        <f>K349+SUMIFS(ENTRADAS!$D:$D,ENTRADAS!$B:$B,$B349,ENTRADAS!$I:$I,K$40)-SUMIFS(SAÍDAS!$D:$D,SAÍDAS!$B:$B,$B349,SAÍDAS!$H:$H,K$40)+SUMIFS(AJUSTE!$D:$D,AJUSTE!$B:$B,$B349,AJUSTE!$H:$H,K$40)</f>
        <v>0</v>
      </c>
      <c r="M349" s="161">
        <f>L349+SUMIFS(ENTRADAS!$D:$D,ENTRADAS!$B:$B,$B349,ENTRADAS!$I:$I,L$40)-SUMIFS(SAÍDAS!$D:$D,SAÍDAS!$B:$B,$B349,SAÍDAS!$H:$H,L$40)+SUMIFS(AJUSTE!$D:$D,AJUSTE!$B:$B,$B349,AJUSTE!$H:$H,L$40)</f>
        <v>0</v>
      </c>
      <c r="N349" s="161">
        <f>M349+SUMIFS(ENTRADAS!$D:$D,ENTRADAS!$B:$B,$B349,ENTRADAS!$I:$I,M$40)-SUMIFS(SAÍDAS!$D:$D,SAÍDAS!$B:$B,$B349,SAÍDAS!$H:$H,M$40)+SUMIFS(AJUSTE!$D:$D,AJUSTE!$B:$B,$B349,AJUSTE!$H:$H,M$40)</f>
        <v>0</v>
      </c>
      <c r="P349" s="160">
        <f>CADASTRO!A313</f>
        <v>0</v>
      </c>
      <c r="Q349" s="160">
        <f>CADASTRO!B313</f>
        <v>0</v>
      </c>
      <c r="R349" s="161">
        <f ca="1">IF(R$39&gt;=$AD$39,0,SUMIFS(SAÍDAS!$D:$D,SAÍDAS!$B:$B,Base!$Q349,SAÍDAS!$H:$H,Base!R$40))</f>
        <v>0</v>
      </c>
      <c r="S349" s="161">
        <f ca="1">IF(S$39&gt;=$AD$39,0,SUMIFS(SAÍDAS!$D:$D,SAÍDAS!$B:$B,Base!$Q349,SAÍDAS!$H:$H,Base!S$40))</f>
        <v>0</v>
      </c>
      <c r="T349" s="161">
        <f ca="1">IF(T$39&gt;=$AD$39,0,SUMIFS(SAÍDAS!$D:$D,SAÍDAS!$B:$B,Base!$Q349,SAÍDAS!$H:$H,Base!T$40))</f>
        <v>0</v>
      </c>
      <c r="U349" s="161">
        <f ca="1">IF(U$39&gt;=$AD$39,0,SUMIFS(SAÍDAS!$D:$D,SAÍDAS!$B:$B,Base!$Q349,SAÍDAS!$H:$H,Base!U$40))</f>
        <v>0</v>
      </c>
      <c r="V349" s="161">
        <f ca="1">IF(V$39&gt;=$AD$39,0,SUMIFS(SAÍDAS!$D:$D,SAÍDAS!$B:$B,Base!$Q349,SAÍDAS!$H:$H,Base!V$40))</f>
        <v>0</v>
      </c>
      <c r="W349" s="161">
        <f ca="1">IF(W$39&gt;=$AD$39,0,SUMIFS(SAÍDAS!$D:$D,SAÍDAS!$B:$B,Base!$Q349,SAÍDAS!$H:$H,Base!W$40))</f>
        <v>0</v>
      </c>
      <c r="X349" s="161">
        <f ca="1">IF(X$39&gt;=$AD$39,0,SUMIFS(SAÍDAS!$D:$D,SAÍDAS!$B:$B,Base!$Q349,SAÍDAS!$H:$H,Base!X$40))</f>
        <v>0</v>
      </c>
      <c r="Y349" s="161">
        <f ca="1">IF(Y$39&gt;=$AD$39,0,SUMIFS(SAÍDAS!$D:$D,SAÍDAS!$B:$B,Base!$Q349,SAÍDAS!$H:$H,Base!Y$40))</f>
        <v>0</v>
      </c>
      <c r="Z349" s="161">
        <f ca="1">IF(Z$39&gt;=$AD$39,0,SUMIFS(SAÍDAS!$D:$D,SAÍDAS!$B:$B,Base!$Q349,SAÍDAS!$H:$H,Base!Z$40))</f>
        <v>0</v>
      </c>
      <c r="AA349" s="161">
        <f ca="1">IF(AA$39&gt;=$AD$39,0,SUMIFS(SAÍDAS!$D:$D,SAÍDAS!$B:$B,Base!$Q349,SAÍDAS!$H:$H,Base!AA$40))</f>
        <v>0</v>
      </c>
      <c r="AB349" s="161">
        <f ca="1">IF(AB$39&gt;=$AD$39,0,SUMIFS(SAÍDAS!$D:$D,SAÍDAS!$B:$B,Base!$Q349,SAÍDAS!$H:$H,Base!AB$40))</f>
        <v>0</v>
      </c>
      <c r="AC349" s="161">
        <f ca="1">IF(AC$39&gt;=$AD$39,0,SUMIFS(SAÍDAS!$D:$D,SAÍDAS!$B:$B,Base!$Q349,SAÍDAS!$H:$H,Base!AC$40))</f>
        <v>0</v>
      </c>
      <c r="AD349" s="160">
        <f t="shared" ca="1" si="12"/>
        <v>0</v>
      </c>
    </row>
    <row r="350" spans="1:30" x14ac:dyDescent="0.25">
      <c r="A350" s="160">
        <f>CADASTRO!A314</f>
        <v>0</v>
      </c>
      <c r="B350" s="160">
        <f>CADASTRO!B314</f>
        <v>0</v>
      </c>
      <c r="C350" s="161">
        <f>CADASTRO!D314</f>
        <v>0</v>
      </c>
      <c r="D350" s="161">
        <f>C350+SUMIFS(ENTRADAS!$D:$D,ENTRADAS!$B:$B,$B350,ENTRADAS!$I:$I,C$40)-SUMIFS(SAÍDAS!$D:$D,SAÍDAS!$B:$B,$B350,SAÍDAS!$H:$H,C$40)+SUMIFS(AJUSTE!$D:$D,AJUSTE!$B:$B,$B350,AJUSTE!$H:$H,C$40)</f>
        <v>0</v>
      </c>
      <c r="E350" s="161">
        <f>D350+SUMIFS(ENTRADAS!$D:$D,ENTRADAS!$B:$B,$B350,ENTRADAS!$I:$I,D$40)-SUMIFS(SAÍDAS!$D:$D,SAÍDAS!$B:$B,$B350,SAÍDAS!$H:$H,D$40)+SUMIFS(AJUSTE!$D:$D,AJUSTE!$B:$B,$B350,AJUSTE!$H:$H,D$40)</f>
        <v>0</v>
      </c>
      <c r="F350" s="161">
        <f>E350+SUMIFS(ENTRADAS!$D:$D,ENTRADAS!$B:$B,$B350,ENTRADAS!$I:$I,E$40)-SUMIFS(SAÍDAS!$D:$D,SAÍDAS!$B:$B,$B350,SAÍDAS!$H:$H,E$40)+SUMIFS(AJUSTE!$D:$D,AJUSTE!$B:$B,$B350,AJUSTE!$H:$H,E$40)</f>
        <v>0</v>
      </c>
      <c r="G350" s="161">
        <f>F350+SUMIFS(ENTRADAS!$D:$D,ENTRADAS!$B:$B,$B350,ENTRADAS!$I:$I,F$40)-SUMIFS(SAÍDAS!$D:$D,SAÍDAS!$B:$B,$B350,SAÍDAS!$H:$H,F$40)+SUMIFS(AJUSTE!$D:$D,AJUSTE!$B:$B,$B350,AJUSTE!$H:$H,F$40)</f>
        <v>0</v>
      </c>
      <c r="H350" s="161">
        <f>G350+SUMIFS(ENTRADAS!$D:$D,ENTRADAS!$B:$B,$B350,ENTRADAS!$I:$I,G$40)-SUMIFS(SAÍDAS!$D:$D,SAÍDAS!$B:$B,$B350,SAÍDAS!$H:$H,G$40)+SUMIFS(AJUSTE!$D:$D,AJUSTE!$B:$B,$B350,AJUSTE!$H:$H,G$40)</f>
        <v>0</v>
      </c>
      <c r="I350" s="161">
        <f>H350+SUMIFS(ENTRADAS!$D:$D,ENTRADAS!$B:$B,$B350,ENTRADAS!$I:$I,H$40)-SUMIFS(SAÍDAS!$D:$D,SAÍDAS!$B:$B,$B350,SAÍDAS!$H:$H,H$40)+SUMIFS(AJUSTE!$D:$D,AJUSTE!$B:$B,$B350,AJUSTE!$H:$H,H$40)</f>
        <v>0</v>
      </c>
      <c r="J350" s="161">
        <f>I350+SUMIFS(ENTRADAS!$D:$D,ENTRADAS!$B:$B,$B350,ENTRADAS!$I:$I,I$40)-SUMIFS(SAÍDAS!$D:$D,SAÍDAS!$B:$B,$B350,SAÍDAS!$H:$H,I$40)+SUMIFS(AJUSTE!$D:$D,AJUSTE!$B:$B,$B350,AJUSTE!$H:$H,I$40)</f>
        <v>0</v>
      </c>
      <c r="K350" s="161">
        <f>J350+SUMIFS(ENTRADAS!$D:$D,ENTRADAS!$B:$B,$B350,ENTRADAS!$I:$I,J$40)-SUMIFS(SAÍDAS!$D:$D,SAÍDAS!$B:$B,$B350,SAÍDAS!$H:$H,J$40)+SUMIFS(AJUSTE!$D:$D,AJUSTE!$B:$B,$B350,AJUSTE!$H:$H,J$40)</f>
        <v>0</v>
      </c>
      <c r="L350" s="161">
        <f>K350+SUMIFS(ENTRADAS!$D:$D,ENTRADAS!$B:$B,$B350,ENTRADAS!$I:$I,K$40)-SUMIFS(SAÍDAS!$D:$D,SAÍDAS!$B:$B,$B350,SAÍDAS!$H:$H,K$40)+SUMIFS(AJUSTE!$D:$D,AJUSTE!$B:$B,$B350,AJUSTE!$H:$H,K$40)</f>
        <v>0</v>
      </c>
      <c r="M350" s="161">
        <f>L350+SUMIFS(ENTRADAS!$D:$D,ENTRADAS!$B:$B,$B350,ENTRADAS!$I:$I,L$40)-SUMIFS(SAÍDAS!$D:$D,SAÍDAS!$B:$B,$B350,SAÍDAS!$H:$H,L$40)+SUMIFS(AJUSTE!$D:$D,AJUSTE!$B:$B,$B350,AJUSTE!$H:$H,L$40)</f>
        <v>0</v>
      </c>
      <c r="N350" s="161">
        <f>M350+SUMIFS(ENTRADAS!$D:$D,ENTRADAS!$B:$B,$B350,ENTRADAS!$I:$I,M$40)-SUMIFS(SAÍDAS!$D:$D,SAÍDAS!$B:$B,$B350,SAÍDAS!$H:$H,M$40)+SUMIFS(AJUSTE!$D:$D,AJUSTE!$B:$B,$B350,AJUSTE!$H:$H,M$40)</f>
        <v>0</v>
      </c>
      <c r="P350" s="160">
        <f>CADASTRO!A314</f>
        <v>0</v>
      </c>
      <c r="Q350" s="160">
        <f>CADASTRO!B314</f>
        <v>0</v>
      </c>
      <c r="R350" s="161">
        <f ca="1">IF(R$39&gt;=$AD$39,0,SUMIFS(SAÍDAS!$D:$D,SAÍDAS!$B:$B,Base!$Q350,SAÍDAS!$H:$H,Base!R$40))</f>
        <v>0</v>
      </c>
      <c r="S350" s="161">
        <f ca="1">IF(S$39&gt;=$AD$39,0,SUMIFS(SAÍDAS!$D:$D,SAÍDAS!$B:$B,Base!$Q350,SAÍDAS!$H:$H,Base!S$40))</f>
        <v>0</v>
      </c>
      <c r="T350" s="161">
        <f ca="1">IF(T$39&gt;=$AD$39,0,SUMIFS(SAÍDAS!$D:$D,SAÍDAS!$B:$B,Base!$Q350,SAÍDAS!$H:$H,Base!T$40))</f>
        <v>0</v>
      </c>
      <c r="U350" s="161">
        <f ca="1">IF(U$39&gt;=$AD$39,0,SUMIFS(SAÍDAS!$D:$D,SAÍDAS!$B:$B,Base!$Q350,SAÍDAS!$H:$H,Base!U$40))</f>
        <v>0</v>
      </c>
      <c r="V350" s="161">
        <f ca="1">IF(V$39&gt;=$AD$39,0,SUMIFS(SAÍDAS!$D:$D,SAÍDAS!$B:$B,Base!$Q350,SAÍDAS!$H:$H,Base!V$40))</f>
        <v>0</v>
      </c>
      <c r="W350" s="161">
        <f ca="1">IF(W$39&gt;=$AD$39,0,SUMIFS(SAÍDAS!$D:$D,SAÍDAS!$B:$B,Base!$Q350,SAÍDAS!$H:$H,Base!W$40))</f>
        <v>0</v>
      </c>
      <c r="X350" s="161">
        <f ca="1">IF(X$39&gt;=$AD$39,0,SUMIFS(SAÍDAS!$D:$D,SAÍDAS!$B:$B,Base!$Q350,SAÍDAS!$H:$H,Base!X$40))</f>
        <v>0</v>
      </c>
      <c r="Y350" s="161">
        <f ca="1">IF(Y$39&gt;=$AD$39,0,SUMIFS(SAÍDAS!$D:$D,SAÍDAS!$B:$B,Base!$Q350,SAÍDAS!$H:$H,Base!Y$40))</f>
        <v>0</v>
      </c>
      <c r="Z350" s="161">
        <f ca="1">IF(Z$39&gt;=$AD$39,0,SUMIFS(SAÍDAS!$D:$D,SAÍDAS!$B:$B,Base!$Q350,SAÍDAS!$H:$H,Base!Z$40))</f>
        <v>0</v>
      </c>
      <c r="AA350" s="161">
        <f ca="1">IF(AA$39&gt;=$AD$39,0,SUMIFS(SAÍDAS!$D:$D,SAÍDAS!$B:$B,Base!$Q350,SAÍDAS!$H:$H,Base!AA$40))</f>
        <v>0</v>
      </c>
      <c r="AB350" s="161">
        <f ca="1">IF(AB$39&gt;=$AD$39,0,SUMIFS(SAÍDAS!$D:$D,SAÍDAS!$B:$B,Base!$Q350,SAÍDAS!$H:$H,Base!AB$40))</f>
        <v>0</v>
      </c>
      <c r="AC350" s="161">
        <f ca="1">IF(AC$39&gt;=$AD$39,0,SUMIFS(SAÍDAS!$D:$D,SAÍDAS!$B:$B,Base!$Q350,SAÍDAS!$H:$H,Base!AC$40))</f>
        <v>0</v>
      </c>
      <c r="AD350" s="160">
        <f t="shared" ca="1" si="12"/>
        <v>0</v>
      </c>
    </row>
    <row r="351" spans="1:30" x14ac:dyDescent="0.25">
      <c r="A351" s="160">
        <f>CADASTRO!A315</f>
        <v>0</v>
      </c>
      <c r="B351" s="160">
        <f>CADASTRO!B315</f>
        <v>0</v>
      </c>
      <c r="C351" s="161">
        <f>CADASTRO!D315</f>
        <v>0</v>
      </c>
      <c r="D351" s="161">
        <f>C351+SUMIFS(ENTRADAS!$D:$D,ENTRADAS!$B:$B,$B351,ENTRADAS!$I:$I,C$40)-SUMIFS(SAÍDAS!$D:$D,SAÍDAS!$B:$B,$B351,SAÍDAS!$H:$H,C$40)+SUMIFS(AJUSTE!$D:$D,AJUSTE!$B:$B,$B351,AJUSTE!$H:$H,C$40)</f>
        <v>0</v>
      </c>
      <c r="E351" s="161">
        <f>D351+SUMIFS(ENTRADAS!$D:$D,ENTRADAS!$B:$B,$B351,ENTRADAS!$I:$I,D$40)-SUMIFS(SAÍDAS!$D:$D,SAÍDAS!$B:$B,$B351,SAÍDAS!$H:$H,D$40)+SUMIFS(AJUSTE!$D:$D,AJUSTE!$B:$B,$B351,AJUSTE!$H:$H,D$40)</f>
        <v>0</v>
      </c>
      <c r="F351" s="161">
        <f>E351+SUMIFS(ENTRADAS!$D:$D,ENTRADAS!$B:$B,$B351,ENTRADAS!$I:$I,E$40)-SUMIFS(SAÍDAS!$D:$D,SAÍDAS!$B:$B,$B351,SAÍDAS!$H:$H,E$40)+SUMIFS(AJUSTE!$D:$D,AJUSTE!$B:$B,$B351,AJUSTE!$H:$H,E$40)</f>
        <v>0</v>
      </c>
      <c r="G351" s="161">
        <f>F351+SUMIFS(ENTRADAS!$D:$D,ENTRADAS!$B:$B,$B351,ENTRADAS!$I:$I,F$40)-SUMIFS(SAÍDAS!$D:$D,SAÍDAS!$B:$B,$B351,SAÍDAS!$H:$H,F$40)+SUMIFS(AJUSTE!$D:$D,AJUSTE!$B:$B,$B351,AJUSTE!$H:$H,F$40)</f>
        <v>0</v>
      </c>
      <c r="H351" s="161">
        <f>G351+SUMIFS(ENTRADAS!$D:$D,ENTRADAS!$B:$B,$B351,ENTRADAS!$I:$I,G$40)-SUMIFS(SAÍDAS!$D:$D,SAÍDAS!$B:$B,$B351,SAÍDAS!$H:$H,G$40)+SUMIFS(AJUSTE!$D:$D,AJUSTE!$B:$B,$B351,AJUSTE!$H:$H,G$40)</f>
        <v>0</v>
      </c>
      <c r="I351" s="161">
        <f>H351+SUMIFS(ENTRADAS!$D:$D,ENTRADAS!$B:$B,$B351,ENTRADAS!$I:$I,H$40)-SUMIFS(SAÍDAS!$D:$D,SAÍDAS!$B:$B,$B351,SAÍDAS!$H:$H,H$40)+SUMIFS(AJUSTE!$D:$D,AJUSTE!$B:$B,$B351,AJUSTE!$H:$H,H$40)</f>
        <v>0</v>
      </c>
      <c r="J351" s="161">
        <f>I351+SUMIFS(ENTRADAS!$D:$D,ENTRADAS!$B:$B,$B351,ENTRADAS!$I:$I,I$40)-SUMIFS(SAÍDAS!$D:$D,SAÍDAS!$B:$B,$B351,SAÍDAS!$H:$H,I$40)+SUMIFS(AJUSTE!$D:$D,AJUSTE!$B:$B,$B351,AJUSTE!$H:$H,I$40)</f>
        <v>0</v>
      </c>
      <c r="K351" s="161">
        <f>J351+SUMIFS(ENTRADAS!$D:$D,ENTRADAS!$B:$B,$B351,ENTRADAS!$I:$I,J$40)-SUMIFS(SAÍDAS!$D:$D,SAÍDAS!$B:$B,$B351,SAÍDAS!$H:$H,J$40)+SUMIFS(AJUSTE!$D:$D,AJUSTE!$B:$B,$B351,AJUSTE!$H:$H,J$40)</f>
        <v>0</v>
      </c>
      <c r="L351" s="161">
        <f>K351+SUMIFS(ENTRADAS!$D:$D,ENTRADAS!$B:$B,$B351,ENTRADAS!$I:$I,K$40)-SUMIFS(SAÍDAS!$D:$D,SAÍDAS!$B:$B,$B351,SAÍDAS!$H:$H,K$40)+SUMIFS(AJUSTE!$D:$D,AJUSTE!$B:$B,$B351,AJUSTE!$H:$H,K$40)</f>
        <v>0</v>
      </c>
      <c r="M351" s="161">
        <f>L351+SUMIFS(ENTRADAS!$D:$D,ENTRADAS!$B:$B,$B351,ENTRADAS!$I:$I,L$40)-SUMIFS(SAÍDAS!$D:$D,SAÍDAS!$B:$B,$B351,SAÍDAS!$H:$H,L$40)+SUMIFS(AJUSTE!$D:$D,AJUSTE!$B:$B,$B351,AJUSTE!$H:$H,L$40)</f>
        <v>0</v>
      </c>
      <c r="N351" s="161">
        <f>M351+SUMIFS(ENTRADAS!$D:$D,ENTRADAS!$B:$B,$B351,ENTRADAS!$I:$I,M$40)-SUMIFS(SAÍDAS!$D:$D,SAÍDAS!$B:$B,$B351,SAÍDAS!$H:$H,M$40)+SUMIFS(AJUSTE!$D:$D,AJUSTE!$B:$B,$B351,AJUSTE!$H:$H,M$40)</f>
        <v>0</v>
      </c>
      <c r="P351" s="160">
        <f>CADASTRO!A315</f>
        <v>0</v>
      </c>
      <c r="Q351" s="160">
        <f>CADASTRO!B315</f>
        <v>0</v>
      </c>
      <c r="R351" s="161">
        <f ca="1">IF(R$39&gt;=$AD$39,0,SUMIFS(SAÍDAS!$D:$D,SAÍDAS!$B:$B,Base!$Q351,SAÍDAS!$H:$H,Base!R$40))</f>
        <v>0</v>
      </c>
      <c r="S351" s="161">
        <f ca="1">IF(S$39&gt;=$AD$39,0,SUMIFS(SAÍDAS!$D:$D,SAÍDAS!$B:$B,Base!$Q351,SAÍDAS!$H:$H,Base!S$40))</f>
        <v>0</v>
      </c>
      <c r="T351" s="161">
        <f ca="1">IF(T$39&gt;=$AD$39,0,SUMIFS(SAÍDAS!$D:$D,SAÍDAS!$B:$B,Base!$Q351,SAÍDAS!$H:$H,Base!T$40))</f>
        <v>0</v>
      </c>
      <c r="U351" s="161">
        <f ca="1">IF(U$39&gt;=$AD$39,0,SUMIFS(SAÍDAS!$D:$D,SAÍDAS!$B:$B,Base!$Q351,SAÍDAS!$H:$H,Base!U$40))</f>
        <v>0</v>
      </c>
      <c r="V351" s="161">
        <f ca="1">IF(V$39&gt;=$AD$39,0,SUMIFS(SAÍDAS!$D:$D,SAÍDAS!$B:$B,Base!$Q351,SAÍDAS!$H:$H,Base!V$40))</f>
        <v>0</v>
      </c>
      <c r="W351" s="161">
        <f ca="1">IF(W$39&gt;=$AD$39,0,SUMIFS(SAÍDAS!$D:$D,SAÍDAS!$B:$B,Base!$Q351,SAÍDAS!$H:$H,Base!W$40))</f>
        <v>0</v>
      </c>
      <c r="X351" s="161">
        <f ca="1">IF(X$39&gt;=$AD$39,0,SUMIFS(SAÍDAS!$D:$D,SAÍDAS!$B:$B,Base!$Q351,SAÍDAS!$H:$H,Base!X$40))</f>
        <v>0</v>
      </c>
      <c r="Y351" s="161">
        <f ca="1">IF(Y$39&gt;=$AD$39,0,SUMIFS(SAÍDAS!$D:$D,SAÍDAS!$B:$B,Base!$Q351,SAÍDAS!$H:$H,Base!Y$40))</f>
        <v>0</v>
      </c>
      <c r="Z351" s="161">
        <f ca="1">IF(Z$39&gt;=$AD$39,0,SUMIFS(SAÍDAS!$D:$D,SAÍDAS!$B:$B,Base!$Q351,SAÍDAS!$H:$H,Base!Z$40))</f>
        <v>0</v>
      </c>
      <c r="AA351" s="161">
        <f ca="1">IF(AA$39&gt;=$AD$39,0,SUMIFS(SAÍDAS!$D:$D,SAÍDAS!$B:$B,Base!$Q351,SAÍDAS!$H:$H,Base!AA$40))</f>
        <v>0</v>
      </c>
      <c r="AB351" s="161">
        <f ca="1">IF(AB$39&gt;=$AD$39,0,SUMIFS(SAÍDAS!$D:$D,SAÍDAS!$B:$B,Base!$Q351,SAÍDAS!$H:$H,Base!AB$40))</f>
        <v>0</v>
      </c>
      <c r="AC351" s="161">
        <f ca="1">IF(AC$39&gt;=$AD$39,0,SUMIFS(SAÍDAS!$D:$D,SAÍDAS!$B:$B,Base!$Q351,SAÍDAS!$H:$H,Base!AC$40))</f>
        <v>0</v>
      </c>
      <c r="AD351" s="160">
        <f t="shared" ca="1" si="12"/>
        <v>0</v>
      </c>
    </row>
    <row r="352" spans="1:30" x14ac:dyDescent="0.25">
      <c r="A352" s="160">
        <f>CADASTRO!A316</f>
        <v>0</v>
      </c>
      <c r="B352" s="160">
        <f>CADASTRO!B316</f>
        <v>0</v>
      </c>
      <c r="C352" s="161">
        <f>CADASTRO!D316</f>
        <v>0</v>
      </c>
      <c r="D352" s="161">
        <f>C352+SUMIFS(ENTRADAS!$D:$D,ENTRADAS!$B:$B,$B352,ENTRADAS!$I:$I,C$40)-SUMIFS(SAÍDAS!$D:$D,SAÍDAS!$B:$B,$B352,SAÍDAS!$H:$H,C$40)+SUMIFS(AJUSTE!$D:$D,AJUSTE!$B:$B,$B352,AJUSTE!$H:$H,C$40)</f>
        <v>0</v>
      </c>
      <c r="E352" s="161">
        <f>D352+SUMIFS(ENTRADAS!$D:$D,ENTRADAS!$B:$B,$B352,ENTRADAS!$I:$I,D$40)-SUMIFS(SAÍDAS!$D:$D,SAÍDAS!$B:$B,$B352,SAÍDAS!$H:$H,D$40)+SUMIFS(AJUSTE!$D:$D,AJUSTE!$B:$B,$B352,AJUSTE!$H:$H,D$40)</f>
        <v>0</v>
      </c>
      <c r="F352" s="161">
        <f>E352+SUMIFS(ENTRADAS!$D:$D,ENTRADAS!$B:$B,$B352,ENTRADAS!$I:$I,E$40)-SUMIFS(SAÍDAS!$D:$D,SAÍDAS!$B:$B,$B352,SAÍDAS!$H:$H,E$40)+SUMIFS(AJUSTE!$D:$D,AJUSTE!$B:$B,$B352,AJUSTE!$H:$H,E$40)</f>
        <v>0</v>
      </c>
      <c r="G352" s="161">
        <f>F352+SUMIFS(ENTRADAS!$D:$D,ENTRADAS!$B:$B,$B352,ENTRADAS!$I:$I,F$40)-SUMIFS(SAÍDAS!$D:$D,SAÍDAS!$B:$B,$B352,SAÍDAS!$H:$H,F$40)+SUMIFS(AJUSTE!$D:$D,AJUSTE!$B:$B,$B352,AJUSTE!$H:$H,F$40)</f>
        <v>0</v>
      </c>
      <c r="H352" s="161">
        <f>G352+SUMIFS(ENTRADAS!$D:$D,ENTRADAS!$B:$B,$B352,ENTRADAS!$I:$I,G$40)-SUMIFS(SAÍDAS!$D:$D,SAÍDAS!$B:$B,$B352,SAÍDAS!$H:$H,G$40)+SUMIFS(AJUSTE!$D:$D,AJUSTE!$B:$B,$B352,AJUSTE!$H:$H,G$40)</f>
        <v>0</v>
      </c>
      <c r="I352" s="161">
        <f>H352+SUMIFS(ENTRADAS!$D:$D,ENTRADAS!$B:$B,$B352,ENTRADAS!$I:$I,H$40)-SUMIFS(SAÍDAS!$D:$D,SAÍDAS!$B:$B,$B352,SAÍDAS!$H:$H,H$40)+SUMIFS(AJUSTE!$D:$D,AJUSTE!$B:$B,$B352,AJUSTE!$H:$H,H$40)</f>
        <v>0</v>
      </c>
      <c r="J352" s="161">
        <f>I352+SUMIFS(ENTRADAS!$D:$D,ENTRADAS!$B:$B,$B352,ENTRADAS!$I:$I,I$40)-SUMIFS(SAÍDAS!$D:$D,SAÍDAS!$B:$B,$B352,SAÍDAS!$H:$H,I$40)+SUMIFS(AJUSTE!$D:$D,AJUSTE!$B:$B,$B352,AJUSTE!$H:$H,I$40)</f>
        <v>0</v>
      </c>
      <c r="K352" s="161">
        <f>J352+SUMIFS(ENTRADAS!$D:$D,ENTRADAS!$B:$B,$B352,ENTRADAS!$I:$I,J$40)-SUMIFS(SAÍDAS!$D:$D,SAÍDAS!$B:$B,$B352,SAÍDAS!$H:$H,J$40)+SUMIFS(AJUSTE!$D:$D,AJUSTE!$B:$B,$B352,AJUSTE!$H:$H,J$40)</f>
        <v>0</v>
      </c>
      <c r="L352" s="161">
        <f>K352+SUMIFS(ENTRADAS!$D:$D,ENTRADAS!$B:$B,$B352,ENTRADAS!$I:$I,K$40)-SUMIFS(SAÍDAS!$D:$D,SAÍDAS!$B:$B,$B352,SAÍDAS!$H:$H,K$40)+SUMIFS(AJUSTE!$D:$D,AJUSTE!$B:$B,$B352,AJUSTE!$H:$H,K$40)</f>
        <v>0</v>
      </c>
      <c r="M352" s="161">
        <f>L352+SUMIFS(ENTRADAS!$D:$D,ENTRADAS!$B:$B,$B352,ENTRADAS!$I:$I,L$40)-SUMIFS(SAÍDAS!$D:$D,SAÍDAS!$B:$B,$B352,SAÍDAS!$H:$H,L$40)+SUMIFS(AJUSTE!$D:$D,AJUSTE!$B:$B,$B352,AJUSTE!$H:$H,L$40)</f>
        <v>0</v>
      </c>
      <c r="N352" s="161">
        <f>M352+SUMIFS(ENTRADAS!$D:$D,ENTRADAS!$B:$B,$B352,ENTRADAS!$I:$I,M$40)-SUMIFS(SAÍDAS!$D:$D,SAÍDAS!$B:$B,$B352,SAÍDAS!$H:$H,M$40)+SUMIFS(AJUSTE!$D:$D,AJUSTE!$B:$B,$B352,AJUSTE!$H:$H,M$40)</f>
        <v>0</v>
      </c>
      <c r="P352" s="160">
        <f>CADASTRO!A316</f>
        <v>0</v>
      </c>
      <c r="Q352" s="160">
        <f>CADASTRO!B316</f>
        <v>0</v>
      </c>
      <c r="R352" s="161">
        <f ca="1">IF(R$39&gt;=$AD$39,0,SUMIFS(SAÍDAS!$D:$D,SAÍDAS!$B:$B,Base!$Q352,SAÍDAS!$H:$H,Base!R$40))</f>
        <v>0</v>
      </c>
      <c r="S352" s="161">
        <f ca="1">IF(S$39&gt;=$AD$39,0,SUMIFS(SAÍDAS!$D:$D,SAÍDAS!$B:$B,Base!$Q352,SAÍDAS!$H:$H,Base!S$40))</f>
        <v>0</v>
      </c>
      <c r="T352" s="161">
        <f ca="1">IF(T$39&gt;=$AD$39,0,SUMIFS(SAÍDAS!$D:$D,SAÍDAS!$B:$B,Base!$Q352,SAÍDAS!$H:$H,Base!T$40))</f>
        <v>0</v>
      </c>
      <c r="U352" s="161">
        <f ca="1">IF(U$39&gt;=$AD$39,0,SUMIFS(SAÍDAS!$D:$D,SAÍDAS!$B:$B,Base!$Q352,SAÍDAS!$H:$H,Base!U$40))</f>
        <v>0</v>
      </c>
      <c r="V352" s="161">
        <f ca="1">IF(V$39&gt;=$AD$39,0,SUMIFS(SAÍDAS!$D:$D,SAÍDAS!$B:$B,Base!$Q352,SAÍDAS!$H:$H,Base!V$40))</f>
        <v>0</v>
      </c>
      <c r="W352" s="161">
        <f ca="1">IF(W$39&gt;=$AD$39,0,SUMIFS(SAÍDAS!$D:$D,SAÍDAS!$B:$B,Base!$Q352,SAÍDAS!$H:$H,Base!W$40))</f>
        <v>0</v>
      </c>
      <c r="X352" s="161">
        <f ca="1">IF(X$39&gt;=$AD$39,0,SUMIFS(SAÍDAS!$D:$D,SAÍDAS!$B:$B,Base!$Q352,SAÍDAS!$H:$H,Base!X$40))</f>
        <v>0</v>
      </c>
      <c r="Y352" s="161">
        <f ca="1">IF(Y$39&gt;=$AD$39,0,SUMIFS(SAÍDAS!$D:$D,SAÍDAS!$B:$B,Base!$Q352,SAÍDAS!$H:$H,Base!Y$40))</f>
        <v>0</v>
      </c>
      <c r="Z352" s="161">
        <f ca="1">IF(Z$39&gt;=$AD$39,0,SUMIFS(SAÍDAS!$D:$D,SAÍDAS!$B:$B,Base!$Q352,SAÍDAS!$H:$H,Base!Z$40))</f>
        <v>0</v>
      </c>
      <c r="AA352" s="161">
        <f ca="1">IF(AA$39&gt;=$AD$39,0,SUMIFS(SAÍDAS!$D:$D,SAÍDAS!$B:$B,Base!$Q352,SAÍDAS!$H:$H,Base!AA$40))</f>
        <v>0</v>
      </c>
      <c r="AB352" s="161">
        <f ca="1">IF(AB$39&gt;=$AD$39,0,SUMIFS(SAÍDAS!$D:$D,SAÍDAS!$B:$B,Base!$Q352,SAÍDAS!$H:$H,Base!AB$40))</f>
        <v>0</v>
      </c>
      <c r="AC352" s="161">
        <f ca="1">IF(AC$39&gt;=$AD$39,0,SUMIFS(SAÍDAS!$D:$D,SAÍDAS!$B:$B,Base!$Q352,SAÍDAS!$H:$H,Base!AC$40))</f>
        <v>0</v>
      </c>
      <c r="AD352" s="160">
        <f t="shared" ca="1" si="12"/>
        <v>0</v>
      </c>
    </row>
    <row r="353" spans="1:30" x14ac:dyDescent="0.25">
      <c r="A353" s="160">
        <f>CADASTRO!A317</f>
        <v>0</v>
      </c>
      <c r="B353" s="160">
        <f>CADASTRO!B317</f>
        <v>0</v>
      </c>
      <c r="C353" s="161">
        <f>CADASTRO!D317</f>
        <v>0</v>
      </c>
      <c r="D353" s="161">
        <f>C353+SUMIFS(ENTRADAS!$D:$D,ENTRADAS!$B:$B,$B353,ENTRADAS!$I:$I,C$40)-SUMIFS(SAÍDAS!$D:$D,SAÍDAS!$B:$B,$B353,SAÍDAS!$H:$H,C$40)+SUMIFS(AJUSTE!$D:$D,AJUSTE!$B:$B,$B353,AJUSTE!$H:$H,C$40)</f>
        <v>0</v>
      </c>
      <c r="E353" s="161">
        <f>D353+SUMIFS(ENTRADAS!$D:$D,ENTRADAS!$B:$B,$B353,ENTRADAS!$I:$I,D$40)-SUMIFS(SAÍDAS!$D:$D,SAÍDAS!$B:$B,$B353,SAÍDAS!$H:$H,D$40)+SUMIFS(AJUSTE!$D:$D,AJUSTE!$B:$B,$B353,AJUSTE!$H:$H,D$40)</f>
        <v>0</v>
      </c>
      <c r="F353" s="161">
        <f>E353+SUMIFS(ENTRADAS!$D:$D,ENTRADAS!$B:$B,$B353,ENTRADAS!$I:$I,E$40)-SUMIFS(SAÍDAS!$D:$D,SAÍDAS!$B:$B,$B353,SAÍDAS!$H:$H,E$40)+SUMIFS(AJUSTE!$D:$D,AJUSTE!$B:$B,$B353,AJUSTE!$H:$H,E$40)</f>
        <v>0</v>
      </c>
      <c r="G353" s="161">
        <f>F353+SUMIFS(ENTRADAS!$D:$D,ENTRADAS!$B:$B,$B353,ENTRADAS!$I:$I,F$40)-SUMIFS(SAÍDAS!$D:$D,SAÍDAS!$B:$B,$B353,SAÍDAS!$H:$H,F$40)+SUMIFS(AJUSTE!$D:$D,AJUSTE!$B:$B,$B353,AJUSTE!$H:$H,F$40)</f>
        <v>0</v>
      </c>
      <c r="H353" s="161">
        <f>G353+SUMIFS(ENTRADAS!$D:$D,ENTRADAS!$B:$B,$B353,ENTRADAS!$I:$I,G$40)-SUMIFS(SAÍDAS!$D:$D,SAÍDAS!$B:$B,$B353,SAÍDAS!$H:$H,G$40)+SUMIFS(AJUSTE!$D:$D,AJUSTE!$B:$B,$B353,AJUSTE!$H:$H,G$40)</f>
        <v>0</v>
      </c>
      <c r="I353" s="161">
        <f>H353+SUMIFS(ENTRADAS!$D:$D,ENTRADAS!$B:$B,$B353,ENTRADAS!$I:$I,H$40)-SUMIFS(SAÍDAS!$D:$D,SAÍDAS!$B:$B,$B353,SAÍDAS!$H:$H,H$40)+SUMIFS(AJUSTE!$D:$D,AJUSTE!$B:$B,$B353,AJUSTE!$H:$H,H$40)</f>
        <v>0</v>
      </c>
      <c r="J353" s="161">
        <f>I353+SUMIFS(ENTRADAS!$D:$D,ENTRADAS!$B:$B,$B353,ENTRADAS!$I:$I,I$40)-SUMIFS(SAÍDAS!$D:$D,SAÍDAS!$B:$B,$B353,SAÍDAS!$H:$H,I$40)+SUMIFS(AJUSTE!$D:$D,AJUSTE!$B:$B,$B353,AJUSTE!$H:$H,I$40)</f>
        <v>0</v>
      </c>
      <c r="K353" s="161">
        <f>J353+SUMIFS(ENTRADAS!$D:$D,ENTRADAS!$B:$B,$B353,ENTRADAS!$I:$I,J$40)-SUMIFS(SAÍDAS!$D:$D,SAÍDAS!$B:$B,$B353,SAÍDAS!$H:$H,J$40)+SUMIFS(AJUSTE!$D:$D,AJUSTE!$B:$B,$B353,AJUSTE!$H:$H,J$40)</f>
        <v>0</v>
      </c>
      <c r="L353" s="161">
        <f>K353+SUMIFS(ENTRADAS!$D:$D,ENTRADAS!$B:$B,$B353,ENTRADAS!$I:$I,K$40)-SUMIFS(SAÍDAS!$D:$D,SAÍDAS!$B:$B,$B353,SAÍDAS!$H:$H,K$40)+SUMIFS(AJUSTE!$D:$D,AJUSTE!$B:$B,$B353,AJUSTE!$H:$H,K$40)</f>
        <v>0</v>
      </c>
      <c r="M353" s="161">
        <f>L353+SUMIFS(ENTRADAS!$D:$D,ENTRADAS!$B:$B,$B353,ENTRADAS!$I:$I,L$40)-SUMIFS(SAÍDAS!$D:$D,SAÍDAS!$B:$B,$B353,SAÍDAS!$H:$H,L$40)+SUMIFS(AJUSTE!$D:$D,AJUSTE!$B:$B,$B353,AJUSTE!$H:$H,L$40)</f>
        <v>0</v>
      </c>
      <c r="N353" s="161">
        <f>M353+SUMIFS(ENTRADAS!$D:$D,ENTRADAS!$B:$B,$B353,ENTRADAS!$I:$I,M$40)-SUMIFS(SAÍDAS!$D:$D,SAÍDAS!$B:$B,$B353,SAÍDAS!$H:$H,M$40)+SUMIFS(AJUSTE!$D:$D,AJUSTE!$B:$B,$B353,AJUSTE!$H:$H,M$40)</f>
        <v>0</v>
      </c>
      <c r="P353" s="160">
        <f>CADASTRO!A317</f>
        <v>0</v>
      </c>
      <c r="Q353" s="160">
        <f>CADASTRO!B317</f>
        <v>0</v>
      </c>
      <c r="R353" s="161">
        <f ca="1">IF(R$39&gt;=$AD$39,0,SUMIFS(SAÍDAS!$D:$D,SAÍDAS!$B:$B,Base!$Q353,SAÍDAS!$H:$H,Base!R$40))</f>
        <v>0</v>
      </c>
      <c r="S353" s="161">
        <f ca="1">IF(S$39&gt;=$AD$39,0,SUMIFS(SAÍDAS!$D:$D,SAÍDAS!$B:$B,Base!$Q353,SAÍDAS!$H:$H,Base!S$40))</f>
        <v>0</v>
      </c>
      <c r="T353" s="161">
        <f ca="1">IF(T$39&gt;=$AD$39,0,SUMIFS(SAÍDAS!$D:$D,SAÍDAS!$B:$B,Base!$Q353,SAÍDAS!$H:$H,Base!T$40))</f>
        <v>0</v>
      </c>
      <c r="U353" s="161">
        <f ca="1">IF(U$39&gt;=$AD$39,0,SUMIFS(SAÍDAS!$D:$D,SAÍDAS!$B:$B,Base!$Q353,SAÍDAS!$H:$H,Base!U$40))</f>
        <v>0</v>
      </c>
      <c r="V353" s="161">
        <f ca="1">IF(V$39&gt;=$AD$39,0,SUMIFS(SAÍDAS!$D:$D,SAÍDAS!$B:$B,Base!$Q353,SAÍDAS!$H:$H,Base!V$40))</f>
        <v>0</v>
      </c>
      <c r="W353" s="161">
        <f ca="1">IF(W$39&gt;=$AD$39,0,SUMIFS(SAÍDAS!$D:$D,SAÍDAS!$B:$B,Base!$Q353,SAÍDAS!$H:$H,Base!W$40))</f>
        <v>0</v>
      </c>
      <c r="X353" s="161">
        <f ca="1">IF(X$39&gt;=$AD$39,0,SUMIFS(SAÍDAS!$D:$D,SAÍDAS!$B:$B,Base!$Q353,SAÍDAS!$H:$H,Base!X$40))</f>
        <v>0</v>
      </c>
      <c r="Y353" s="161">
        <f ca="1">IF(Y$39&gt;=$AD$39,0,SUMIFS(SAÍDAS!$D:$D,SAÍDAS!$B:$B,Base!$Q353,SAÍDAS!$H:$H,Base!Y$40))</f>
        <v>0</v>
      </c>
      <c r="Z353" s="161">
        <f ca="1">IF(Z$39&gt;=$AD$39,0,SUMIFS(SAÍDAS!$D:$D,SAÍDAS!$B:$B,Base!$Q353,SAÍDAS!$H:$H,Base!Z$40))</f>
        <v>0</v>
      </c>
      <c r="AA353" s="161">
        <f ca="1">IF(AA$39&gt;=$AD$39,0,SUMIFS(SAÍDAS!$D:$D,SAÍDAS!$B:$B,Base!$Q353,SAÍDAS!$H:$H,Base!AA$40))</f>
        <v>0</v>
      </c>
      <c r="AB353" s="161">
        <f ca="1">IF(AB$39&gt;=$AD$39,0,SUMIFS(SAÍDAS!$D:$D,SAÍDAS!$B:$B,Base!$Q353,SAÍDAS!$H:$H,Base!AB$40))</f>
        <v>0</v>
      </c>
      <c r="AC353" s="161">
        <f ca="1">IF(AC$39&gt;=$AD$39,0,SUMIFS(SAÍDAS!$D:$D,SAÍDAS!$B:$B,Base!$Q353,SAÍDAS!$H:$H,Base!AC$40))</f>
        <v>0</v>
      </c>
      <c r="AD353" s="160">
        <f t="shared" ca="1" si="12"/>
        <v>0</v>
      </c>
    </row>
    <row r="354" spans="1:30" x14ac:dyDescent="0.25">
      <c r="A354" s="160">
        <f>CADASTRO!A318</f>
        <v>0</v>
      </c>
      <c r="B354" s="160">
        <f>CADASTRO!B318</f>
        <v>0</v>
      </c>
      <c r="C354" s="161">
        <f>CADASTRO!D318</f>
        <v>0</v>
      </c>
      <c r="D354" s="161">
        <f>C354+SUMIFS(ENTRADAS!$D:$D,ENTRADAS!$B:$B,$B354,ENTRADAS!$I:$I,C$40)-SUMIFS(SAÍDAS!$D:$D,SAÍDAS!$B:$B,$B354,SAÍDAS!$H:$H,C$40)+SUMIFS(AJUSTE!$D:$D,AJUSTE!$B:$B,$B354,AJUSTE!$H:$H,C$40)</f>
        <v>0</v>
      </c>
      <c r="E354" s="161">
        <f>D354+SUMIFS(ENTRADAS!$D:$D,ENTRADAS!$B:$B,$B354,ENTRADAS!$I:$I,D$40)-SUMIFS(SAÍDAS!$D:$D,SAÍDAS!$B:$B,$B354,SAÍDAS!$H:$H,D$40)+SUMIFS(AJUSTE!$D:$D,AJUSTE!$B:$B,$B354,AJUSTE!$H:$H,D$40)</f>
        <v>0</v>
      </c>
      <c r="F354" s="161">
        <f>E354+SUMIFS(ENTRADAS!$D:$D,ENTRADAS!$B:$B,$B354,ENTRADAS!$I:$I,E$40)-SUMIFS(SAÍDAS!$D:$D,SAÍDAS!$B:$B,$B354,SAÍDAS!$H:$H,E$40)+SUMIFS(AJUSTE!$D:$D,AJUSTE!$B:$B,$B354,AJUSTE!$H:$H,E$40)</f>
        <v>0</v>
      </c>
      <c r="G354" s="161">
        <f>F354+SUMIFS(ENTRADAS!$D:$D,ENTRADAS!$B:$B,$B354,ENTRADAS!$I:$I,F$40)-SUMIFS(SAÍDAS!$D:$D,SAÍDAS!$B:$B,$B354,SAÍDAS!$H:$H,F$40)+SUMIFS(AJUSTE!$D:$D,AJUSTE!$B:$B,$B354,AJUSTE!$H:$H,F$40)</f>
        <v>0</v>
      </c>
      <c r="H354" s="161">
        <f>G354+SUMIFS(ENTRADAS!$D:$D,ENTRADAS!$B:$B,$B354,ENTRADAS!$I:$I,G$40)-SUMIFS(SAÍDAS!$D:$D,SAÍDAS!$B:$B,$B354,SAÍDAS!$H:$H,G$40)+SUMIFS(AJUSTE!$D:$D,AJUSTE!$B:$B,$B354,AJUSTE!$H:$H,G$40)</f>
        <v>0</v>
      </c>
      <c r="I354" s="161">
        <f>H354+SUMIFS(ENTRADAS!$D:$D,ENTRADAS!$B:$B,$B354,ENTRADAS!$I:$I,H$40)-SUMIFS(SAÍDAS!$D:$D,SAÍDAS!$B:$B,$B354,SAÍDAS!$H:$H,H$40)+SUMIFS(AJUSTE!$D:$D,AJUSTE!$B:$B,$B354,AJUSTE!$H:$H,H$40)</f>
        <v>0</v>
      </c>
      <c r="J354" s="161">
        <f>I354+SUMIFS(ENTRADAS!$D:$D,ENTRADAS!$B:$B,$B354,ENTRADAS!$I:$I,I$40)-SUMIFS(SAÍDAS!$D:$D,SAÍDAS!$B:$B,$B354,SAÍDAS!$H:$H,I$40)+SUMIFS(AJUSTE!$D:$D,AJUSTE!$B:$B,$B354,AJUSTE!$H:$H,I$40)</f>
        <v>0</v>
      </c>
      <c r="K354" s="161">
        <f>J354+SUMIFS(ENTRADAS!$D:$D,ENTRADAS!$B:$B,$B354,ENTRADAS!$I:$I,J$40)-SUMIFS(SAÍDAS!$D:$D,SAÍDAS!$B:$B,$B354,SAÍDAS!$H:$H,J$40)+SUMIFS(AJUSTE!$D:$D,AJUSTE!$B:$B,$B354,AJUSTE!$H:$H,J$40)</f>
        <v>0</v>
      </c>
      <c r="L354" s="161">
        <f>K354+SUMIFS(ENTRADAS!$D:$D,ENTRADAS!$B:$B,$B354,ENTRADAS!$I:$I,K$40)-SUMIFS(SAÍDAS!$D:$D,SAÍDAS!$B:$B,$B354,SAÍDAS!$H:$H,K$40)+SUMIFS(AJUSTE!$D:$D,AJUSTE!$B:$B,$B354,AJUSTE!$H:$H,K$40)</f>
        <v>0</v>
      </c>
      <c r="M354" s="161">
        <f>L354+SUMIFS(ENTRADAS!$D:$D,ENTRADAS!$B:$B,$B354,ENTRADAS!$I:$I,L$40)-SUMIFS(SAÍDAS!$D:$D,SAÍDAS!$B:$B,$B354,SAÍDAS!$H:$H,L$40)+SUMIFS(AJUSTE!$D:$D,AJUSTE!$B:$B,$B354,AJUSTE!$H:$H,L$40)</f>
        <v>0</v>
      </c>
      <c r="N354" s="161">
        <f>M354+SUMIFS(ENTRADAS!$D:$D,ENTRADAS!$B:$B,$B354,ENTRADAS!$I:$I,M$40)-SUMIFS(SAÍDAS!$D:$D,SAÍDAS!$B:$B,$B354,SAÍDAS!$H:$H,M$40)+SUMIFS(AJUSTE!$D:$D,AJUSTE!$B:$B,$B354,AJUSTE!$H:$H,M$40)</f>
        <v>0</v>
      </c>
      <c r="P354" s="160">
        <f>CADASTRO!A318</f>
        <v>0</v>
      </c>
      <c r="Q354" s="160">
        <f>CADASTRO!B318</f>
        <v>0</v>
      </c>
      <c r="R354" s="161">
        <f ca="1">IF(R$39&gt;=$AD$39,0,SUMIFS(SAÍDAS!$D:$D,SAÍDAS!$B:$B,Base!$Q354,SAÍDAS!$H:$H,Base!R$40))</f>
        <v>0</v>
      </c>
      <c r="S354" s="161">
        <f ca="1">IF(S$39&gt;=$AD$39,0,SUMIFS(SAÍDAS!$D:$D,SAÍDAS!$B:$B,Base!$Q354,SAÍDAS!$H:$H,Base!S$40))</f>
        <v>0</v>
      </c>
      <c r="T354" s="161">
        <f ca="1">IF(T$39&gt;=$AD$39,0,SUMIFS(SAÍDAS!$D:$D,SAÍDAS!$B:$B,Base!$Q354,SAÍDAS!$H:$H,Base!T$40))</f>
        <v>0</v>
      </c>
      <c r="U354" s="161">
        <f ca="1">IF(U$39&gt;=$AD$39,0,SUMIFS(SAÍDAS!$D:$D,SAÍDAS!$B:$B,Base!$Q354,SAÍDAS!$H:$H,Base!U$40))</f>
        <v>0</v>
      </c>
      <c r="V354" s="161">
        <f ca="1">IF(V$39&gt;=$AD$39,0,SUMIFS(SAÍDAS!$D:$D,SAÍDAS!$B:$B,Base!$Q354,SAÍDAS!$H:$H,Base!V$40))</f>
        <v>0</v>
      </c>
      <c r="W354" s="161">
        <f ca="1">IF(W$39&gt;=$AD$39,0,SUMIFS(SAÍDAS!$D:$D,SAÍDAS!$B:$B,Base!$Q354,SAÍDAS!$H:$H,Base!W$40))</f>
        <v>0</v>
      </c>
      <c r="X354" s="161">
        <f ca="1">IF(X$39&gt;=$AD$39,0,SUMIFS(SAÍDAS!$D:$D,SAÍDAS!$B:$B,Base!$Q354,SAÍDAS!$H:$H,Base!X$40))</f>
        <v>0</v>
      </c>
      <c r="Y354" s="161">
        <f ca="1">IF(Y$39&gt;=$AD$39,0,SUMIFS(SAÍDAS!$D:$D,SAÍDAS!$B:$B,Base!$Q354,SAÍDAS!$H:$H,Base!Y$40))</f>
        <v>0</v>
      </c>
      <c r="Z354" s="161">
        <f ca="1">IF(Z$39&gt;=$AD$39,0,SUMIFS(SAÍDAS!$D:$D,SAÍDAS!$B:$B,Base!$Q354,SAÍDAS!$H:$H,Base!Z$40))</f>
        <v>0</v>
      </c>
      <c r="AA354" s="161">
        <f ca="1">IF(AA$39&gt;=$AD$39,0,SUMIFS(SAÍDAS!$D:$D,SAÍDAS!$B:$B,Base!$Q354,SAÍDAS!$H:$H,Base!AA$40))</f>
        <v>0</v>
      </c>
      <c r="AB354" s="161">
        <f ca="1">IF(AB$39&gt;=$AD$39,0,SUMIFS(SAÍDAS!$D:$D,SAÍDAS!$B:$B,Base!$Q354,SAÍDAS!$H:$H,Base!AB$40))</f>
        <v>0</v>
      </c>
      <c r="AC354" s="161">
        <f ca="1">IF(AC$39&gt;=$AD$39,0,SUMIFS(SAÍDAS!$D:$D,SAÍDAS!$B:$B,Base!$Q354,SAÍDAS!$H:$H,Base!AC$40))</f>
        <v>0</v>
      </c>
      <c r="AD354" s="160">
        <f t="shared" ca="1" si="12"/>
        <v>0</v>
      </c>
    </row>
    <row r="355" spans="1:30" x14ac:dyDescent="0.25">
      <c r="A355" s="160">
        <f>CADASTRO!A319</f>
        <v>0</v>
      </c>
      <c r="B355" s="160">
        <f>CADASTRO!B319</f>
        <v>0</v>
      </c>
      <c r="C355" s="161">
        <f>CADASTRO!D319</f>
        <v>0</v>
      </c>
      <c r="D355" s="161">
        <f>C355+SUMIFS(ENTRADAS!$D:$D,ENTRADAS!$B:$B,$B355,ENTRADAS!$I:$I,C$40)-SUMIFS(SAÍDAS!$D:$D,SAÍDAS!$B:$B,$B355,SAÍDAS!$H:$H,C$40)+SUMIFS(AJUSTE!$D:$D,AJUSTE!$B:$B,$B355,AJUSTE!$H:$H,C$40)</f>
        <v>0</v>
      </c>
      <c r="E355" s="161">
        <f>D355+SUMIFS(ENTRADAS!$D:$D,ENTRADAS!$B:$B,$B355,ENTRADAS!$I:$I,D$40)-SUMIFS(SAÍDAS!$D:$D,SAÍDAS!$B:$B,$B355,SAÍDAS!$H:$H,D$40)+SUMIFS(AJUSTE!$D:$D,AJUSTE!$B:$B,$B355,AJUSTE!$H:$H,D$40)</f>
        <v>0</v>
      </c>
      <c r="F355" s="161">
        <f>E355+SUMIFS(ENTRADAS!$D:$D,ENTRADAS!$B:$B,$B355,ENTRADAS!$I:$I,E$40)-SUMIFS(SAÍDAS!$D:$D,SAÍDAS!$B:$B,$B355,SAÍDAS!$H:$H,E$40)+SUMIFS(AJUSTE!$D:$D,AJUSTE!$B:$B,$B355,AJUSTE!$H:$H,E$40)</f>
        <v>0</v>
      </c>
      <c r="G355" s="161">
        <f>F355+SUMIFS(ENTRADAS!$D:$D,ENTRADAS!$B:$B,$B355,ENTRADAS!$I:$I,F$40)-SUMIFS(SAÍDAS!$D:$D,SAÍDAS!$B:$B,$B355,SAÍDAS!$H:$H,F$40)+SUMIFS(AJUSTE!$D:$D,AJUSTE!$B:$B,$B355,AJUSTE!$H:$H,F$40)</f>
        <v>0</v>
      </c>
      <c r="H355" s="161">
        <f>G355+SUMIFS(ENTRADAS!$D:$D,ENTRADAS!$B:$B,$B355,ENTRADAS!$I:$I,G$40)-SUMIFS(SAÍDAS!$D:$D,SAÍDAS!$B:$B,$B355,SAÍDAS!$H:$H,G$40)+SUMIFS(AJUSTE!$D:$D,AJUSTE!$B:$B,$B355,AJUSTE!$H:$H,G$40)</f>
        <v>0</v>
      </c>
      <c r="I355" s="161">
        <f>H355+SUMIFS(ENTRADAS!$D:$D,ENTRADAS!$B:$B,$B355,ENTRADAS!$I:$I,H$40)-SUMIFS(SAÍDAS!$D:$D,SAÍDAS!$B:$B,$B355,SAÍDAS!$H:$H,H$40)+SUMIFS(AJUSTE!$D:$D,AJUSTE!$B:$B,$B355,AJUSTE!$H:$H,H$40)</f>
        <v>0</v>
      </c>
      <c r="J355" s="161">
        <f>I355+SUMIFS(ENTRADAS!$D:$D,ENTRADAS!$B:$B,$B355,ENTRADAS!$I:$I,I$40)-SUMIFS(SAÍDAS!$D:$D,SAÍDAS!$B:$B,$B355,SAÍDAS!$H:$H,I$40)+SUMIFS(AJUSTE!$D:$D,AJUSTE!$B:$B,$B355,AJUSTE!$H:$H,I$40)</f>
        <v>0</v>
      </c>
      <c r="K355" s="161">
        <f>J355+SUMIFS(ENTRADAS!$D:$D,ENTRADAS!$B:$B,$B355,ENTRADAS!$I:$I,J$40)-SUMIFS(SAÍDAS!$D:$D,SAÍDAS!$B:$B,$B355,SAÍDAS!$H:$H,J$40)+SUMIFS(AJUSTE!$D:$D,AJUSTE!$B:$B,$B355,AJUSTE!$H:$H,J$40)</f>
        <v>0</v>
      </c>
      <c r="L355" s="161">
        <f>K355+SUMIFS(ENTRADAS!$D:$D,ENTRADAS!$B:$B,$B355,ENTRADAS!$I:$I,K$40)-SUMIFS(SAÍDAS!$D:$D,SAÍDAS!$B:$B,$B355,SAÍDAS!$H:$H,K$40)+SUMIFS(AJUSTE!$D:$D,AJUSTE!$B:$B,$B355,AJUSTE!$H:$H,K$40)</f>
        <v>0</v>
      </c>
      <c r="M355" s="161">
        <f>L355+SUMIFS(ENTRADAS!$D:$D,ENTRADAS!$B:$B,$B355,ENTRADAS!$I:$I,L$40)-SUMIFS(SAÍDAS!$D:$D,SAÍDAS!$B:$B,$B355,SAÍDAS!$H:$H,L$40)+SUMIFS(AJUSTE!$D:$D,AJUSTE!$B:$B,$B355,AJUSTE!$H:$H,L$40)</f>
        <v>0</v>
      </c>
      <c r="N355" s="161">
        <f>M355+SUMIFS(ENTRADAS!$D:$D,ENTRADAS!$B:$B,$B355,ENTRADAS!$I:$I,M$40)-SUMIFS(SAÍDAS!$D:$D,SAÍDAS!$B:$B,$B355,SAÍDAS!$H:$H,M$40)+SUMIFS(AJUSTE!$D:$D,AJUSTE!$B:$B,$B355,AJUSTE!$H:$H,M$40)</f>
        <v>0</v>
      </c>
      <c r="P355" s="160">
        <f>CADASTRO!A319</f>
        <v>0</v>
      </c>
      <c r="Q355" s="160">
        <f>CADASTRO!B319</f>
        <v>0</v>
      </c>
      <c r="R355" s="161">
        <f ca="1">IF(R$39&gt;=$AD$39,0,SUMIFS(SAÍDAS!$D:$D,SAÍDAS!$B:$B,Base!$Q355,SAÍDAS!$H:$H,Base!R$40))</f>
        <v>0</v>
      </c>
      <c r="S355" s="161">
        <f ca="1">IF(S$39&gt;=$AD$39,0,SUMIFS(SAÍDAS!$D:$D,SAÍDAS!$B:$B,Base!$Q355,SAÍDAS!$H:$H,Base!S$40))</f>
        <v>0</v>
      </c>
      <c r="T355" s="161">
        <f ca="1">IF(T$39&gt;=$AD$39,0,SUMIFS(SAÍDAS!$D:$D,SAÍDAS!$B:$B,Base!$Q355,SAÍDAS!$H:$H,Base!T$40))</f>
        <v>0</v>
      </c>
      <c r="U355" s="161">
        <f ca="1">IF(U$39&gt;=$AD$39,0,SUMIFS(SAÍDAS!$D:$D,SAÍDAS!$B:$B,Base!$Q355,SAÍDAS!$H:$H,Base!U$40))</f>
        <v>0</v>
      </c>
      <c r="V355" s="161">
        <f ca="1">IF(V$39&gt;=$AD$39,0,SUMIFS(SAÍDAS!$D:$D,SAÍDAS!$B:$B,Base!$Q355,SAÍDAS!$H:$H,Base!V$40))</f>
        <v>0</v>
      </c>
      <c r="W355" s="161">
        <f ca="1">IF(W$39&gt;=$AD$39,0,SUMIFS(SAÍDAS!$D:$D,SAÍDAS!$B:$B,Base!$Q355,SAÍDAS!$H:$H,Base!W$40))</f>
        <v>0</v>
      </c>
      <c r="X355" s="161">
        <f ca="1">IF(X$39&gt;=$AD$39,0,SUMIFS(SAÍDAS!$D:$D,SAÍDAS!$B:$B,Base!$Q355,SAÍDAS!$H:$H,Base!X$40))</f>
        <v>0</v>
      </c>
      <c r="Y355" s="161">
        <f ca="1">IF(Y$39&gt;=$AD$39,0,SUMIFS(SAÍDAS!$D:$D,SAÍDAS!$B:$B,Base!$Q355,SAÍDAS!$H:$H,Base!Y$40))</f>
        <v>0</v>
      </c>
      <c r="Z355" s="161">
        <f ca="1">IF(Z$39&gt;=$AD$39,0,SUMIFS(SAÍDAS!$D:$D,SAÍDAS!$B:$B,Base!$Q355,SAÍDAS!$H:$H,Base!Z$40))</f>
        <v>0</v>
      </c>
      <c r="AA355" s="161">
        <f ca="1">IF(AA$39&gt;=$AD$39,0,SUMIFS(SAÍDAS!$D:$D,SAÍDAS!$B:$B,Base!$Q355,SAÍDAS!$H:$H,Base!AA$40))</f>
        <v>0</v>
      </c>
      <c r="AB355" s="161">
        <f ca="1">IF(AB$39&gt;=$AD$39,0,SUMIFS(SAÍDAS!$D:$D,SAÍDAS!$B:$B,Base!$Q355,SAÍDAS!$H:$H,Base!AB$40))</f>
        <v>0</v>
      </c>
      <c r="AC355" s="161">
        <f ca="1">IF(AC$39&gt;=$AD$39,0,SUMIFS(SAÍDAS!$D:$D,SAÍDAS!$B:$B,Base!$Q355,SAÍDAS!$H:$H,Base!AC$40))</f>
        <v>0</v>
      </c>
      <c r="AD355" s="160">
        <f t="shared" ca="1" si="12"/>
        <v>0</v>
      </c>
    </row>
    <row r="356" spans="1:30" x14ac:dyDescent="0.25">
      <c r="A356" s="160">
        <f>CADASTRO!A320</f>
        <v>0</v>
      </c>
      <c r="B356" s="160">
        <f>CADASTRO!B320</f>
        <v>0</v>
      </c>
      <c r="C356" s="161">
        <f>CADASTRO!D320</f>
        <v>0</v>
      </c>
      <c r="D356" s="161">
        <f>C356+SUMIFS(ENTRADAS!$D:$D,ENTRADAS!$B:$B,$B356,ENTRADAS!$I:$I,C$40)-SUMIFS(SAÍDAS!$D:$D,SAÍDAS!$B:$B,$B356,SAÍDAS!$H:$H,C$40)+SUMIFS(AJUSTE!$D:$D,AJUSTE!$B:$B,$B356,AJUSTE!$H:$H,C$40)</f>
        <v>0</v>
      </c>
      <c r="E356" s="161">
        <f>D356+SUMIFS(ENTRADAS!$D:$D,ENTRADAS!$B:$B,$B356,ENTRADAS!$I:$I,D$40)-SUMIFS(SAÍDAS!$D:$D,SAÍDAS!$B:$B,$B356,SAÍDAS!$H:$H,D$40)+SUMIFS(AJUSTE!$D:$D,AJUSTE!$B:$B,$B356,AJUSTE!$H:$H,D$40)</f>
        <v>0</v>
      </c>
      <c r="F356" s="161">
        <f>E356+SUMIFS(ENTRADAS!$D:$D,ENTRADAS!$B:$B,$B356,ENTRADAS!$I:$I,E$40)-SUMIFS(SAÍDAS!$D:$D,SAÍDAS!$B:$B,$B356,SAÍDAS!$H:$H,E$40)+SUMIFS(AJUSTE!$D:$D,AJUSTE!$B:$B,$B356,AJUSTE!$H:$H,E$40)</f>
        <v>0</v>
      </c>
      <c r="G356" s="161">
        <f>F356+SUMIFS(ENTRADAS!$D:$D,ENTRADAS!$B:$B,$B356,ENTRADAS!$I:$I,F$40)-SUMIFS(SAÍDAS!$D:$D,SAÍDAS!$B:$B,$B356,SAÍDAS!$H:$H,F$40)+SUMIFS(AJUSTE!$D:$D,AJUSTE!$B:$B,$B356,AJUSTE!$H:$H,F$40)</f>
        <v>0</v>
      </c>
      <c r="H356" s="161">
        <f>G356+SUMIFS(ENTRADAS!$D:$D,ENTRADAS!$B:$B,$B356,ENTRADAS!$I:$I,G$40)-SUMIFS(SAÍDAS!$D:$D,SAÍDAS!$B:$B,$B356,SAÍDAS!$H:$H,G$40)+SUMIFS(AJUSTE!$D:$D,AJUSTE!$B:$B,$B356,AJUSTE!$H:$H,G$40)</f>
        <v>0</v>
      </c>
      <c r="I356" s="161">
        <f>H356+SUMIFS(ENTRADAS!$D:$D,ENTRADAS!$B:$B,$B356,ENTRADAS!$I:$I,H$40)-SUMIFS(SAÍDAS!$D:$D,SAÍDAS!$B:$B,$B356,SAÍDAS!$H:$H,H$40)+SUMIFS(AJUSTE!$D:$D,AJUSTE!$B:$B,$B356,AJUSTE!$H:$H,H$40)</f>
        <v>0</v>
      </c>
      <c r="J356" s="161">
        <f>I356+SUMIFS(ENTRADAS!$D:$D,ENTRADAS!$B:$B,$B356,ENTRADAS!$I:$I,I$40)-SUMIFS(SAÍDAS!$D:$D,SAÍDAS!$B:$B,$B356,SAÍDAS!$H:$H,I$40)+SUMIFS(AJUSTE!$D:$D,AJUSTE!$B:$B,$B356,AJUSTE!$H:$H,I$40)</f>
        <v>0</v>
      </c>
      <c r="K356" s="161">
        <f>J356+SUMIFS(ENTRADAS!$D:$D,ENTRADAS!$B:$B,$B356,ENTRADAS!$I:$I,J$40)-SUMIFS(SAÍDAS!$D:$D,SAÍDAS!$B:$B,$B356,SAÍDAS!$H:$H,J$40)+SUMIFS(AJUSTE!$D:$D,AJUSTE!$B:$B,$B356,AJUSTE!$H:$H,J$40)</f>
        <v>0</v>
      </c>
      <c r="L356" s="161">
        <f>K356+SUMIFS(ENTRADAS!$D:$D,ENTRADAS!$B:$B,$B356,ENTRADAS!$I:$I,K$40)-SUMIFS(SAÍDAS!$D:$D,SAÍDAS!$B:$B,$B356,SAÍDAS!$H:$H,K$40)+SUMIFS(AJUSTE!$D:$D,AJUSTE!$B:$B,$B356,AJUSTE!$H:$H,K$40)</f>
        <v>0</v>
      </c>
      <c r="M356" s="161">
        <f>L356+SUMIFS(ENTRADAS!$D:$D,ENTRADAS!$B:$B,$B356,ENTRADAS!$I:$I,L$40)-SUMIFS(SAÍDAS!$D:$D,SAÍDAS!$B:$B,$B356,SAÍDAS!$H:$H,L$40)+SUMIFS(AJUSTE!$D:$D,AJUSTE!$B:$B,$B356,AJUSTE!$H:$H,L$40)</f>
        <v>0</v>
      </c>
      <c r="N356" s="161">
        <f>M356+SUMIFS(ENTRADAS!$D:$D,ENTRADAS!$B:$B,$B356,ENTRADAS!$I:$I,M$40)-SUMIFS(SAÍDAS!$D:$D,SAÍDAS!$B:$B,$B356,SAÍDAS!$H:$H,M$40)+SUMIFS(AJUSTE!$D:$D,AJUSTE!$B:$B,$B356,AJUSTE!$H:$H,M$40)</f>
        <v>0</v>
      </c>
      <c r="P356" s="160">
        <f>CADASTRO!A320</f>
        <v>0</v>
      </c>
      <c r="Q356" s="160">
        <f>CADASTRO!B320</f>
        <v>0</v>
      </c>
      <c r="R356" s="161">
        <f ca="1">IF(R$39&gt;=$AD$39,0,SUMIFS(SAÍDAS!$D:$D,SAÍDAS!$B:$B,Base!$Q356,SAÍDAS!$H:$H,Base!R$40))</f>
        <v>0</v>
      </c>
      <c r="S356" s="161">
        <f ca="1">IF(S$39&gt;=$AD$39,0,SUMIFS(SAÍDAS!$D:$D,SAÍDAS!$B:$B,Base!$Q356,SAÍDAS!$H:$H,Base!S$40))</f>
        <v>0</v>
      </c>
      <c r="T356" s="161">
        <f ca="1">IF(T$39&gt;=$AD$39,0,SUMIFS(SAÍDAS!$D:$D,SAÍDAS!$B:$B,Base!$Q356,SAÍDAS!$H:$H,Base!T$40))</f>
        <v>0</v>
      </c>
      <c r="U356" s="161">
        <f ca="1">IF(U$39&gt;=$AD$39,0,SUMIFS(SAÍDAS!$D:$D,SAÍDAS!$B:$B,Base!$Q356,SAÍDAS!$H:$H,Base!U$40))</f>
        <v>0</v>
      </c>
      <c r="V356" s="161">
        <f ca="1">IF(V$39&gt;=$AD$39,0,SUMIFS(SAÍDAS!$D:$D,SAÍDAS!$B:$B,Base!$Q356,SAÍDAS!$H:$H,Base!V$40))</f>
        <v>0</v>
      </c>
      <c r="W356" s="161">
        <f ca="1">IF(W$39&gt;=$AD$39,0,SUMIFS(SAÍDAS!$D:$D,SAÍDAS!$B:$B,Base!$Q356,SAÍDAS!$H:$H,Base!W$40))</f>
        <v>0</v>
      </c>
      <c r="X356" s="161">
        <f ca="1">IF(X$39&gt;=$AD$39,0,SUMIFS(SAÍDAS!$D:$D,SAÍDAS!$B:$B,Base!$Q356,SAÍDAS!$H:$H,Base!X$40))</f>
        <v>0</v>
      </c>
      <c r="Y356" s="161">
        <f ca="1">IF(Y$39&gt;=$AD$39,0,SUMIFS(SAÍDAS!$D:$D,SAÍDAS!$B:$B,Base!$Q356,SAÍDAS!$H:$H,Base!Y$40))</f>
        <v>0</v>
      </c>
      <c r="Z356" s="161">
        <f ca="1">IF(Z$39&gt;=$AD$39,0,SUMIFS(SAÍDAS!$D:$D,SAÍDAS!$B:$B,Base!$Q356,SAÍDAS!$H:$H,Base!Z$40))</f>
        <v>0</v>
      </c>
      <c r="AA356" s="161">
        <f ca="1">IF(AA$39&gt;=$AD$39,0,SUMIFS(SAÍDAS!$D:$D,SAÍDAS!$B:$B,Base!$Q356,SAÍDAS!$H:$H,Base!AA$40))</f>
        <v>0</v>
      </c>
      <c r="AB356" s="161">
        <f ca="1">IF(AB$39&gt;=$AD$39,0,SUMIFS(SAÍDAS!$D:$D,SAÍDAS!$B:$B,Base!$Q356,SAÍDAS!$H:$H,Base!AB$40))</f>
        <v>0</v>
      </c>
      <c r="AC356" s="161">
        <f ca="1">IF(AC$39&gt;=$AD$39,0,SUMIFS(SAÍDAS!$D:$D,SAÍDAS!$B:$B,Base!$Q356,SAÍDAS!$H:$H,Base!AC$40))</f>
        <v>0</v>
      </c>
      <c r="AD356" s="160">
        <f t="shared" ca="1" si="12"/>
        <v>0</v>
      </c>
    </row>
    <row r="357" spans="1:30" x14ac:dyDescent="0.25">
      <c r="A357" s="160">
        <f>CADASTRO!A321</f>
        <v>0</v>
      </c>
      <c r="B357" s="160">
        <f>CADASTRO!B321</f>
        <v>0</v>
      </c>
      <c r="C357" s="161">
        <f>CADASTRO!D321</f>
        <v>0</v>
      </c>
      <c r="D357" s="161">
        <f>C357+SUMIFS(ENTRADAS!$D:$D,ENTRADAS!$B:$B,$B357,ENTRADAS!$I:$I,C$40)-SUMIFS(SAÍDAS!$D:$D,SAÍDAS!$B:$B,$B357,SAÍDAS!$H:$H,C$40)+SUMIFS(AJUSTE!$D:$D,AJUSTE!$B:$B,$B357,AJUSTE!$H:$H,C$40)</f>
        <v>0</v>
      </c>
      <c r="E357" s="161">
        <f>D357+SUMIFS(ENTRADAS!$D:$D,ENTRADAS!$B:$B,$B357,ENTRADAS!$I:$I,D$40)-SUMIFS(SAÍDAS!$D:$D,SAÍDAS!$B:$B,$B357,SAÍDAS!$H:$H,D$40)+SUMIFS(AJUSTE!$D:$D,AJUSTE!$B:$B,$B357,AJUSTE!$H:$H,D$40)</f>
        <v>0</v>
      </c>
      <c r="F357" s="161">
        <f>E357+SUMIFS(ENTRADAS!$D:$D,ENTRADAS!$B:$B,$B357,ENTRADAS!$I:$I,E$40)-SUMIFS(SAÍDAS!$D:$D,SAÍDAS!$B:$B,$B357,SAÍDAS!$H:$H,E$40)+SUMIFS(AJUSTE!$D:$D,AJUSTE!$B:$B,$B357,AJUSTE!$H:$H,E$40)</f>
        <v>0</v>
      </c>
      <c r="G357" s="161">
        <f>F357+SUMIFS(ENTRADAS!$D:$D,ENTRADAS!$B:$B,$B357,ENTRADAS!$I:$I,F$40)-SUMIFS(SAÍDAS!$D:$D,SAÍDAS!$B:$B,$B357,SAÍDAS!$H:$H,F$40)+SUMIFS(AJUSTE!$D:$D,AJUSTE!$B:$B,$B357,AJUSTE!$H:$H,F$40)</f>
        <v>0</v>
      </c>
      <c r="H357" s="161">
        <f>G357+SUMIFS(ENTRADAS!$D:$D,ENTRADAS!$B:$B,$B357,ENTRADAS!$I:$I,G$40)-SUMIFS(SAÍDAS!$D:$D,SAÍDAS!$B:$B,$B357,SAÍDAS!$H:$H,G$40)+SUMIFS(AJUSTE!$D:$D,AJUSTE!$B:$B,$B357,AJUSTE!$H:$H,G$40)</f>
        <v>0</v>
      </c>
      <c r="I357" s="161">
        <f>H357+SUMIFS(ENTRADAS!$D:$D,ENTRADAS!$B:$B,$B357,ENTRADAS!$I:$I,H$40)-SUMIFS(SAÍDAS!$D:$D,SAÍDAS!$B:$B,$B357,SAÍDAS!$H:$H,H$40)+SUMIFS(AJUSTE!$D:$D,AJUSTE!$B:$B,$B357,AJUSTE!$H:$H,H$40)</f>
        <v>0</v>
      </c>
      <c r="J357" s="161">
        <f>I357+SUMIFS(ENTRADAS!$D:$D,ENTRADAS!$B:$B,$B357,ENTRADAS!$I:$I,I$40)-SUMIFS(SAÍDAS!$D:$D,SAÍDAS!$B:$B,$B357,SAÍDAS!$H:$H,I$40)+SUMIFS(AJUSTE!$D:$D,AJUSTE!$B:$B,$B357,AJUSTE!$H:$H,I$40)</f>
        <v>0</v>
      </c>
      <c r="K357" s="161">
        <f>J357+SUMIFS(ENTRADAS!$D:$D,ENTRADAS!$B:$B,$B357,ENTRADAS!$I:$I,J$40)-SUMIFS(SAÍDAS!$D:$D,SAÍDAS!$B:$B,$B357,SAÍDAS!$H:$H,J$40)+SUMIFS(AJUSTE!$D:$D,AJUSTE!$B:$B,$B357,AJUSTE!$H:$H,J$40)</f>
        <v>0</v>
      </c>
      <c r="L357" s="161">
        <f>K357+SUMIFS(ENTRADAS!$D:$D,ENTRADAS!$B:$B,$B357,ENTRADAS!$I:$I,K$40)-SUMIFS(SAÍDAS!$D:$D,SAÍDAS!$B:$B,$B357,SAÍDAS!$H:$H,K$40)+SUMIFS(AJUSTE!$D:$D,AJUSTE!$B:$B,$B357,AJUSTE!$H:$H,K$40)</f>
        <v>0</v>
      </c>
      <c r="M357" s="161">
        <f>L357+SUMIFS(ENTRADAS!$D:$D,ENTRADAS!$B:$B,$B357,ENTRADAS!$I:$I,L$40)-SUMIFS(SAÍDAS!$D:$D,SAÍDAS!$B:$B,$B357,SAÍDAS!$H:$H,L$40)+SUMIFS(AJUSTE!$D:$D,AJUSTE!$B:$B,$B357,AJUSTE!$H:$H,L$40)</f>
        <v>0</v>
      </c>
      <c r="N357" s="161">
        <f>M357+SUMIFS(ENTRADAS!$D:$D,ENTRADAS!$B:$B,$B357,ENTRADAS!$I:$I,M$40)-SUMIFS(SAÍDAS!$D:$D,SAÍDAS!$B:$B,$B357,SAÍDAS!$H:$H,M$40)+SUMIFS(AJUSTE!$D:$D,AJUSTE!$B:$B,$B357,AJUSTE!$H:$H,M$40)</f>
        <v>0</v>
      </c>
      <c r="P357" s="160">
        <f>CADASTRO!A321</f>
        <v>0</v>
      </c>
      <c r="Q357" s="160">
        <f>CADASTRO!B321</f>
        <v>0</v>
      </c>
      <c r="R357" s="161">
        <f ca="1">IF(R$39&gt;=$AD$39,0,SUMIFS(SAÍDAS!$D:$D,SAÍDAS!$B:$B,Base!$Q357,SAÍDAS!$H:$H,Base!R$40))</f>
        <v>0</v>
      </c>
      <c r="S357" s="161">
        <f ca="1">IF(S$39&gt;=$AD$39,0,SUMIFS(SAÍDAS!$D:$D,SAÍDAS!$B:$B,Base!$Q357,SAÍDAS!$H:$H,Base!S$40))</f>
        <v>0</v>
      </c>
      <c r="T357" s="161">
        <f ca="1">IF(T$39&gt;=$AD$39,0,SUMIFS(SAÍDAS!$D:$D,SAÍDAS!$B:$B,Base!$Q357,SAÍDAS!$H:$H,Base!T$40))</f>
        <v>0</v>
      </c>
      <c r="U357" s="161">
        <f ca="1">IF(U$39&gt;=$AD$39,0,SUMIFS(SAÍDAS!$D:$D,SAÍDAS!$B:$B,Base!$Q357,SAÍDAS!$H:$H,Base!U$40))</f>
        <v>0</v>
      </c>
      <c r="V357" s="161">
        <f ca="1">IF(V$39&gt;=$AD$39,0,SUMIFS(SAÍDAS!$D:$D,SAÍDAS!$B:$B,Base!$Q357,SAÍDAS!$H:$H,Base!V$40))</f>
        <v>0</v>
      </c>
      <c r="W357" s="161">
        <f ca="1">IF(W$39&gt;=$AD$39,0,SUMIFS(SAÍDAS!$D:$D,SAÍDAS!$B:$B,Base!$Q357,SAÍDAS!$H:$H,Base!W$40))</f>
        <v>0</v>
      </c>
      <c r="X357" s="161">
        <f ca="1">IF(X$39&gt;=$AD$39,0,SUMIFS(SAÍDAS!$D:$D,SAÍDAS!$B:$B,Base!$Q357,SAÍDAS!$H:$H,Base!X$40))</f>
        <v>0</v>
      </c>
      <c r="Y357" s="161">
        <f ca="1">IF(Y$39&gt;=$AD$39,0,SUMIFS(SAÍDAS!$D:$D,SAÍDAS!$B:$B,Base!$Q357,SAÍDAS!$H:$H,Base!Y$40))</f>
        <v>0</v>
      </c>
      <c r="Z357" s="161">
        <f ca="1">IF(Z$39&gt;=$AD$39,0,SUMIFS(SAÍDAS!$D:$D,SAÍDAS!$B:$B,Base!$Q357,SAÍDAS!$H:$H,Base!Z$40))</f>
        <v>0</v>
      </c>
      <c r="AA357" s="161">
        <f ca="1">IF(AA$39&gt;=$AD$39,0,SUMIFS(SAÍDAS!$D:$D,SAÍDAS!$B:$B,Base!$Q357,SAÍDAS!$H:$H,Base!AA$40))</f>
        <v>0</v>
      </c>
      <c r="AB357" s="161">
        <f ca="1">IF(AB$39&gt;=$AD$39,0,SUMIFS(SAÍDAS!$D:$D,SAÍDAS!$B:$B,Base!$Q357,SAÍDAS!$H:$H,Base!AB$40))</f>
        <v>0</v>
      </c>
      <c r="AC357" s="161">
        <f ca="1">IF(AC$39&gt;=$AD$39,0,SUMIFS(SAÍDAS!$D:$D,SAÍDAS!$B:$B,Base!$Q357,SAÍDAS!$H:$H,Base!AC$40))</f>
        <v>0</v>
      </c>
      <c r="AD357" s="160">
        <f t="shared" ca="1" si="12"/>
        <v>0</v>
      </c>
    </row>
    <row r="358" spans="1:30" x14ac:dyDescent="0.25">
      <c r="A358" s="160">
        <f>CADASTRO!A322</f>
        <v>0</v>
      </c>
      <c r="B358" s="160">
        <f>CADASTRO!B322</f>
        <v>0</v>
      </c>
      <c r="C358" s="161">
        <f>CADASTRO!D322</f>
        <v>0</v>
      </c>
      <c r="D358" s="161">
        <f>C358+SUMIFS(ENTRADAS!$D:$D,ENTRADAS!$B:$B,$B358,ENTRADAS!$I:$I,C$40)-SUMIFS(SAÍDAS!$D:$D,SAÍDAS!$B:$B,$B358,SAÍDAS!$H:$H,C$40)+SUMIFS(AJUSTE!$D:$D,AJUSTE!$B:$B,$B358,AJUSTE!$H:$H,C$40)</f>
        <v>0</v>
      </c>
      <c r="E358" s="161">
        <f>D358+SUMIFS(ENTRADAS!$D:$D,ENTRADAS!$B:$B,$B358,ENTRADAS!$I:$I,D$40)-SUMIFS(SAÍDAS!$D:$D,SAÍDAS!$B:$B,$B358,SAÍDAS!$H:$H,D$40)+SUMIFS(AJUSTE!$D:$D,AJUSTE!$B:$B,$B358,AJUSTE!$H:$H,D$40)</f>
        <v>0</v>
      </c>
      <c r="F358" s="161">
        <f>E358+SUMIFS(ENTRADAS!$D:$D,ENTRADAS!$B:$B,$B358,ENTRADAS!$I:$I,E$40)-SUMIFS(SAÍDAS!$D:$D,SAÍDAS!$B:$B,$B358,SAÍDAS!$H:$H,E$40)+SUMIFS(AJUSTE!$D:$D,AJUSTE!$B:$B,$B358,AJUSTE!$H:$H,E$40)</f>
        <v>0</v>
      </c>
      <c r="G358" s="161">
        <f>F358+SUMIFS(ENTRADAS!$D:$D,ENTRADAS!$B:$B,$B358,ENTRADAS!$I:$I,F$40)-SUMIFS(SAÍDAS!$D:$D,SAÍDAS!$B:$B,$B358,SAÍDAS!$H:$H,F$40)+SUMIFS(AJUSTE!$D:$D,AJUSTE!$B:$B,$B358,AJUSTE!$H:$H,F$40)</f>
        <v>0</v>
      </c>
      <c r="H358" s="161">
        <f>G358+SUMIFS(ENTRADAS!$D:$D,ENTRADAS!$B:$B,$B358,ENTRADAS!$I:$I,G$40)-SUMIFS(SAÍDAS!$D:$D,SAÍDAS!$B:$B,$B358,SAÍDAS!$H:$H,G$40)+SUMIFS(AJUSTE!$D:$D,AJUSTE!$B:$B,$B358,AJUSTE!$H:$H,G$40)</f>
        <v>0</v>
      </c>
      <c r="I358" s="161">
        <f>H358+SUMIFS(ENTRADAS!$D:$D,ENTRADAS!$B:$B,$B358,ENTRADAS!$I:$I,H$40)-SUMIFS(SAÍDAS!$D:$D,SAÍDAS!$B:$B,$B358,SAÍDAS!$H:$H,H$40)+SUMIFS(AJUSTE!$D:$D,AJUSTE!$B:$B,$B358,AJUSTE!$H:$H,H$40)</f>
        <v>0</v>
      </c>
      <c r="J358" s="161">
        <f>I358+SUMIFS(ENTRADAS!$D:$D,ENTRADAS!$B:$B,$B358,ENTRADAS!$I:$I,I$40)-SUMIFS(SAÍDAS!$D:$D,SAÍDAS!$B:$B,$B358,SAÍDAS!$H:$H,I$40)+SUMIFS(AJUSTE!$D:$D,AJUSTE!$B:$B,$B358,AJUSTE!$H:$H,I$40)</f>
        <v>0</v>
      </c>
      <c r="K358" s="161">
        <f>J358+SUMIFS(ENTRADAS!$D:$D,ENTRADAS!$B:$B,$B358,ENTRADAS!$I:$I,J$40)-SUMIFS(SAÍDAS!$D:$D,SAÍDAS!$B:$B,$B358,SAÍDAS!$H:$H,J$40)+SUMIFS(AJUSTE!$D:$D,AJUSTE!$B:$B,$B358,AJUSTE!$H:$H,J$40)</f>
        <v>0</v>
      </c>
      <c r="L358" s="161">
        <f>K358+SUMIFS(ENTRADAS!$D:$D,ENTRADAS!$B:$B,$B358,ENTRADAS!$I:$I,K$40)-SUMIFS(SAÍDAS!$D:$D,SAÍDAS!$B:$B,$B358,SAÍDAS!$H:$H,K$40)+SUMIFS(AJUSTE!$D:$D,AJUSTE!$B:$B,$B358,AJUSTE!$H:$H,K$40)</f>
        <v>0</v>
      </c>
      <c r="M358" s="161">
        <f>L358+SUMIFS(ENTRADAS!$D:$D,ENTRADAS!$B:$B,$B358,ENTRADAS!$I:$I,L$40)-SUMIFS(SAÍDAS!$D:$D,SAÍDAS!$B:$B,$B358,SAÍDAS!$H:$H,L$40)+SUMIFS(AJUSTE!$D:$D,AJUSTE!$B:$B,$B358,AJUSTE!$H:$H,L$40)</f>
        <v>0</v>
      </c>
      <c r="N358" s="161">
        <f>M358+SUMIFS(ENTRADAS!$D:$D,ENTRADAS!$B:$B,$B358,ENTRADAS!$I:$I,M$40)-SUMIFS(SAÍDAS!$D:$D,SAÍDAS!$B:$B,$B358,SAÍDAS!$H:$H,M$40)+SUMIFS(AJUSTE!$D:$D,AJUSTE!$B:$B,$B358,AJUSTE!$H:$H,M$40)</f>
        <v>0</v>
      </c>
      <c r="P358" s="160">
        <f>CADASTRO!A322</f>
        <v>0</v>
      </c>
      <c r="Q358" s="160">
        <f>CADASTRO!B322</f>
        <v>0</v>
      </c>
      <c r="R358" s="161">
        <f ca="1">IF(R$39&gt;=$AD$39,0,SUMIFS(SAÍDAS!$D:$D,SAÍDAS!$B:$B,Base!$Q358,SAÍDAS!$H:$H,Base!R$40))</f>
        <v>0</v>
      </c>
      <c r="S358" s="161">
        <f ca="1">IF(S$39&gt;=$AD$39,0,SUMIFS(SAÍDAS!$D:$D,SAÍDAS!$B:$B,Base!$Q358,SAÍDAS!$H:$H,Base!S$40))</f>
        <v>0</v>
      </c>
      <c r="T358" s="161">
        <f ca="1">IF(T$39&gt;=$AD$39,0,SUMIFS(SAÍDAS!$D:$D,SAÍDAS!$B:$B,Base!$Q358,SAÍDAS!$H:$H,Base!T$40))</f>
        <v>0</v>
      </c>
      <c r="U358" s="161">
        <f ca="1">IF(U$39&gt;=$AD$39,0,SUMIFS(SAÍDAS!$D:$D,SAÍDAS!$B:$B,Base!$Q358,SAÍDAS!$H:$H,Base!U$40))</f>
        <v>0</v>
      </c>
      <c r="V358" s="161">
        <f ca="1">IF(V$39&gt;=$AD$39,0,SUMIFS(SAÍDAS!$D:$D,SAÍDAS!$B:$B,Base!$Q358,SAÍDAS!$H:$H,Base!V$40))</f>
        <v>0</v>
      </c>
      <c r="W358" s="161">
        <f ca="1">IF(W$39&gt;=$AD$39,0,SUMIFS(SAÍDAS!$D:$D,SAÍDAS!$B:$B,Base!$Q358,SAÍDAS!$H:$H,Base!W$40))</f>
        <v>0</v>
      </c>
      <c r="X358" s="161">
        <f ca="1">IF(X$39&gt;=$AD$39,0,SUMIFS(SAÍDAS!$D:$D,SAÍDAS!$B:$B,Base!$Q358,SAÍDAS!$H:$H,Base!X$40))</f>
        <v>0</v>
      </c>
      <c r="Y358" s="161">
        <f ca="1">IF(Y$39&gt;=$AD$39,0,SUMIFS(SAÍDAS!$D:$D,SAÍDAS!$B:$B,Base!$Q358,SAÍDAS!$H:$H,Base!Y$40))</f>
        <v>0</v>
      </c>
      <c r="Z358" s="161">
        <f ca="1">IF(Z$39&gt;=$AD$39,0,SUMIFS(SAÍDAS!$D:$D,SAÍDAS!$B:$B,Base!$Q358,SAÍDAS!$H:$H,Base!Z$40))</f>
        <v>0</v>
      </c>
      <c r="AA358" s="161">
        <f ca="1">IF(AA$39&gt;=$AD$39,0,SUMIFS(SAÍDAS!$D:$D,SAÍDAS!$B:$B,Base!$Q358,SAÍDAS!$H:$H,Base!AA$40))</f>
        <v>0</v>
      </c>
      <c r="AB358" s="161">
        <f ca="1">IF(AB$39&gt;=$AD$39,0,SUMIFS(SAÍDAS!$D:$D,SAÍDAS!$B:$B,Base!$Q358,SAÍDAS!$H:$H,Base!AB$40))</f>
        <v>0</v>
      </c>
      <c r="AC358" s="161">
        <f ca="1">IF(AC$39&gt;=$AD$39,0,SUMIFS(SAÍDAS!$D:$D,SAÍDAS!$B:$B,Base!$Q358,SAÍDAS!$H:$H,Base!AC$40))</f>
        <v>0</v>
      </c>
      <c r="AD358" s="160">
        <f t="shared" ca="1" si="12"/>
        <v>0</v>
      </c>
    </row>
    <row r="359" spans="1:30" x14ac:dyDescent="0.25">
      <c r="A359" s="160">
        <f>CADASTRO!A323</f>
        <v>0</v>
      </c>
      <c r="B359" s="160">
        <f>CADASTRO!B323</f>
        <v>0</v>
      </c>
      <c r="C359" s="161">
        <f>CADASTRO!D323</f>
        <v>0</v>
      </c>
      <c r="D359" s="161">
        <f>C359+SUMIFS(ENTRADAS!$D:$D,ENTRADAS!$B:$B,$B359,ENTRADAS!$I:$I,C$40)-SUMIFS(SAÍDAS!$D:$D,SAÍDAS!$B:$B,$B359,SAÍDAS!$H:$H,C$40)+SUMIFS(AJUSTE!$D:$D,AJUSTE!$B:$B,$B359,AJUSTE!$H:$H,C$40)</f>
        <v>0</v>
      </c>
      <c r="E359" s="161">
        <f>D359+SUMIFS(ENTRADAS!$D:$D,ENTRADAS!$B:$B,$B359,ENTRADAS!$I:$I,D$40)-SUMIFS(SAÍDAS!$D:$D,SAÍDAS!$B:$B,$B359,SAÍDAS!$H:$H,D$40)+SUMIFS(AJUSTE!$D:$D,AJUSTE!$B:$B,$B359,AJUSTE!$H:$H,D$40)</f>
        <v>0</v>
      </c>
      <c r="F359" s="161">
        <f>E359+SUMIFS(ENTRADAS!$D:$D,ENTRADAS!$B:$B,$B359,ENTRADAS!$I:$I,E$40)-SUMIFS(SAÍDAS!$D:$D,SAÍDAS!$B:$B,$B359,SAÍDAS!$H:$H,E$40)+SUMIFS(AJUSTE!$D:$D,AJUSTE!$B:$B,$B359,AJUSTE!$H:$H,E$40)</f>
        <v>0</v>
      </c>
      <c r="G359" s="161">
        <f>F359+SUMIFS(ENTRADAS!$D:$D,ENTRADAS!$B:$B,$B359,ENTRADAS!$I:$I,F$40)-SUMIFS(SAÍDAS!$D:$D,SAÍDAS!$B:$B,$B359,SAÍDAS!$H:$H,F$40)+SUMIFS(AJUSTE!$D:$D,AJUSTE!$B:$B,$B359,AJUSTE!$H:$H,F$40)</f>
        <v>0</v>
      </c>
      <c r="H359" s="161">
        <f>G359+SUMIFS(ENTRADAS!$D:$D,ENTRADAS!$B:$B,$B359,ENTRADAS!$I:$I,G$40)-SUMIFS(SAÍDAS!$D:$D,SAÍDAS!$B:$B,$B359,SAÍDAS!$H:$H,G$40)+SUMIFS(AJUSTE!$D:$D,AJUSTE!$B:$B,$B359,AJUSTE!$H:$H,G$40)</f>
        <v>0</v>
      </c>
      <c r="I359" s="161">
        <f>H359+SUMIFS(ENTRADAS!$D:$D,ENTRADAS!$B:$B,$B359,ENTRADAS!$I:$I,H$40)-SUMIFS(SAÍDAS!$D:$D,SAÍDAS!$B:$B,$B359,SAÍDAS!$H:$H,H$40)+SUMIFS(AJUSTE!$D:$D,AJUSTE!$B:$B,$B359,AJUSTE!$H:$H,H$40)</f>
        <v>0</v>
      </c>
      <c r="J359" s="161">
        <f>I359+SUMIFS(ENTRADAS!$D:$D,ENTRADAS!$B:$B,$B359,ENTRADAS!$I:$I,I$40)-SUMIFS(SAÍDAS!$D:$D,SAÍDAS!$B:$B,$B359,SAÍDAS!$H:$H,I$40)+SUMIFS(AJUSTE!$D:$D,AJUSTE!$B:$B,$B359,AJUSTE!$H:$H,I$40)</f>
        <v>0</v>
      </c>
      <c r="K359" s="161">
        <f>J359+SUMIFS(ENTRADAS!$D:$D,ENTRADAS!$B:$B,$B359,ENTRADAS!$I:$I,J$40)-SUMIFS(SAÍDAS!$D:$D,SAÍDAS!$B:$B,$B359,SAÍDAS!$H:$H,J$40)+SUMIFS(AJUSTE!$D:$D,AJUSTE!$B:$B,$B359,AJUSTE!$H:$H,J$40)</f>
        <v>0</v>
      </c>
      <c r="L359" s="161">
        <f>K359+SUMIFS(ENTRADAS!$D:$D,ENTRADAS!$B:$B,$B359,ENTRADAS!$I:$I,K$40)-SUMIFS(SAÍDAS!$D:$D,SAÍDAS!$B:$B,$B359,SAÍDAS!$H:$H,K$40)+SUMIFS(AJUSTE!$D:$D,AJUSTE!$B:$B,$B359,AJUSTE!$H:$H,K$40)</f>
        <v>0</v>
      </c>
      <c r="M359" s="161">
        <f>L359+SUMIFS(ENTRADAS!$D:$D,ENTRADAS!$B:$B,$B359,ENTRADAS!$I:$I,L$40)-SUMIFS(SAÍDAS!$D:$D,SAÍDAS!$B:$B,$B359,SAÍDAS!$H:$H,L$40)+SUMIFS(AJUSTE!$D:$D,AJUSTE!$B:$B,$B359,AJUSTE!$H:$H,L$40)</f>
        <v>0</v>
      </c>
      <c r="N359" s="161">
        <f>M359+SUMIFS(ENTRADAS!$D:$D,ENTRADAS!$B:$B,$B359,ENTRADAS!$I:$I,M$40)-SUMIFS(SAÍDAS!$D:$D,SAÍDAS!$B:$B,$B359,SAÍDAS!$H:$H,M$40)+SUMIFS(AJUSTE!$D:$D,AJUSTE!$B:$B,$B359,AJUSTE!$H:$H,M$40)</f>
        <v>0</v>
      </c>
      <c r="P359" s="160">
        <f>CADASTRO!A323</f>
        <v>0</v>
      </c>
      <c r="Q359" s="160">
        <f>CADASTRO!B323</f>
        <v>0</v>
      </c>
      <c r="R359" s="161">
        <f ca="1">IF(R$39&gt;=$AD$39,0,SUMIFS(SAÍDAS!$D:$D,SAÍDAS!$B:$B,Base!$Q359,SAÍDAS!$H:$H,Base!R$40))</f>
        <v>0</v>
      </c>
      <c r="S359" s="161">
        <f ca="1">IF(S$39&gt;=$AD$39,0,SUMIFS(SAÍDAS!$D:$D,SAÍDAS!$B:$B,Base!$Q359,SAÍDAS!$H:$H,Base!S$40))</f>
        <v>0</v>
      </c>
      <c r="T359" s="161">
        <f ca="1">IF(T$39&gt;=$AD$39,0,SUMIFS(SAÍDAS!$D:$D,SAÍDAS!$B:$B,Base!$Q359,SAÍDAS!$H:$H,Base!T$40))</f>
        <v>0</v>
      </c>
      <c r="U359" s="161">
        <f ca="1">IF(U$39&gt;=$AD$39,0,SUMIFS(SAÍDAS!$D:$D,SAÍDAS!$B:$B,Base!$Q359,SAÍDAS!$H:$H,Base!U$40))</f>
        <v>0</v>
      </c>
      <c r="V359" s="161">
        <f ca="1">IF(V$39&gt;=$AD$39,0,SUMIFS(SAÍDAS!$D:$D,SAÍDAS!$B:$B,Base!$Q359,SAÍDAS!$H:$H,Base!V$40))</f>
        <v>0</v>
      </c>
      <c r="W359" s="161">
        <f ca="1">IF(W$39&gt;=$AD$39,0,SUMIFS(SAÍDAS!$D:$D,SAÍDAS!$B:$B,Base!$Q359,SAÍDAS!$H:$H,Base!W$40))</f>
        <v>0</v>
      </c>
      <c r="X359" s="161">
        <f ca="1">IF(X$39&gt;=$AD$39,0,SUMIFS(SAÍDAS!$D:$D,SAÍDAS!$B:$B,Base!$Q359,SAÍDAS!$H:$H,Base!X$40))</f>
        <v>0</v>
      </c>
      <c r="Y359" s="161">
        <f ca="1">IF(Y$39&gt;=$AD$39,0,SUMIFS(SAÍDAS!$D:$D,SAÍDAS!$B:$B,Base!$Q359,SAÍDAS!$H:$H,Base!Y$40))</f>
        <v>0</v>
      </c>
      <c r="Z359" s="161">
        <f ca="1">IF(Z$39&gt;=$AD$39,0,SUMIFS(SAÍDAS!$D:$D,SAÍDAS!$B:$B,Base!$Q359,SAÍDAS!$H:$H,Base!Z$40))</f>
        <v>0</v>
      </c>
      <c r="AA359" s="161">
        <f ca="1">IF(AA$39&gt;=$AD$39,0,SUMIFS(SAÍDAS!$D:$D,SAÍDAS!$B:$B,Base!$Q359,SAÍDAS!$H:$H,Base!AA$40))</f>
        <v>0</v>
      </c>
      <c r="AB359" s="161">
        <f ca="1">IF(AB$39&gt;=$AD$39,0,SUMIFS(SAÍDAS!$D:$D,SAÍDAS!$B:$B,Base!$Q359,SAÍDAS!$H:$H,Base!AB$40))</f>
        <v>0</v>
      </c>
      <c r="AC359" s="161">
        <f ca="1">IF(AC$39&gt;=$AD$39,0,SUMIFS(SAÍDAS!$D:$D,SAÍDAS!$B:$B,Base!$Q359,SAÍDAS!$H:$H,Base!AC$40))</f>
        <v>0</v>
      </c>
      <c r="AD359" s="160">
        <f t="shared" ca="1" si="12"/>
        <v>0</v>
      </c>
    </row>
    <row r="360" spans="1:30" x14ac:dyDescent="0.25">
      <c r="A360" s="160">
        <f>CADASTRO!A324</f>
        <v>0</v>
      </c>
      <c r="B360" s="160">
        <f>CADASTRO!B324</f>
        <v>0</v>
      </c>
      <c r="C360" s="161">
        <f>CADASTRO!D324</f>
        <v>0</v>
      </c>
      <c r="D360" s="161">
        <f>C360+SUMIFS(ENTRADAS!$D:$D,ENTRADAS!$B:$B,$B360,ENTRADAS!$I:$I,C$40)-SUMIFS(SAÍDAS!$D:$D,SAÍDAS!$B:$B,$B360,SAÍDAS!$H:$H,C$40)+SUMIFS(AJUSTE!$D:$D,AJUSTE!$B:$B,$B360,AJUSTE!$H:$H,C$40)</f>
        <v>0</v>
      </c>
      <c r="E360" s="161">
        <f>D360+SUMIFS(ENTRADAS!$D:$D,ENTRADAS!$B:$B,$B360,ENTRADAS!$I:$I,D$40)-SUMIFS(SAÍDAS!$D:$D,SAÍDAS!$B:$B,$B360,SAÍDAS!$H:$H,D$40)+SUMIFS(AJUSTE!$D:$D,AJUSTE!$B:$B,$B360,AJUSTE!$H:$H,D$40)</f>
        <v>0</v>
      </c>
      <c r="F360" s="161">
        <f>E360+SUMIFS(ENTRADAS!$D:$D,ENTRADAS!$B:$B,$B360,ENTRADAS!$I:$I,E$40)-SUMIFS(SAÍDAS!$D:$D,SAÍDAS!$B:$B,$B360,SAÍDAS!$H:$H,E$40)+SUMIFS(AJUSTE!$D:$D,AJUSTE!$B:$B,$B360,AJUSTE!$H:$H,E$40)</f>
        <v>0</v>
      </c>
      <c r="G360" s="161">
        <f>F360+SUMIFS(ENTRADAS!$D:$D,ENTRADAS!$B:$B,$B360,ENTRADAS!$I:$I,F$40)-SUMIFS(SAÍDAS!$D:$D,SAÍDAS!$B:$B,$B360,SAÍDAS!$H:$H,F$40)+SUMIFS(AJUSTE!$D:$D,AJUSTE!$B:$B,$B360,AJUSTE!$H:$H,F$40)</f>
        <v>0</v>
      </c>
      <c r="H360" s="161">
        <f>G360+SUMIFS(ENTRADAS!$D:$D,ENTRADAS!$B:$B,$B360,ENTRADAS!$I:$I,G$40)-SUMIFS(SAÍDAS!$D:$D,SAÍDAS!$B:$B,$B360,SAÍDAS!$H:$H,G$40)+SUMIFS(AJUSTE!$D:$D,AJUSTE!$B:$B,$B360,AJUSTE!$H:$H,G$40)</f>
        <v>0</v>
      </c>
      <c r="I360" s="161">
        <f>H360+SUMIFS(ENTRADAS!$D:$D,ENTRADAS!$B:$B,$B360,ENTRADAS!$I:$I,H$40)-SUMIFS(SAÍDAS!$D:$D,SAÍDAS!$B:$B,$B360,SAÍDAS!$H:$H,H$40)+SUMIFS(AJUSTE!$D:$D,AJUSTE!$B:$B,$B360,AJUSTE!$H:$H,H$40)</f>
        <v>0</v>
      </c>
      <c r="J360" s="161">
        <f>I360+SUMIFS(ENTRADAS!$D:$D,ENTRADAS!$B:$B,$B360,ENTRADAS!$I:$I,I$40)-SUMIFS(SAÍDAS!$D:$D,SAÍDAS!$B:$B,$B360,SAÍDAS!$H:$H,I$40)+SUMIFS(AJUSTE!$D:$D,AJUSTE!$B:$B,$B360,AJUSTE!$H:$H,I$40)</f>
        <v>0</v>
      </c>
      <c r="K360" s="161">
        <f>J360+SUMIFS(ENTRADAS!$D:$D,ENTRADAS!$B:$B,$B360,ENTRADAS!$I:$I,J$40)-SUMIFS(SAÍDAS!$D:$D,SAÍDAS!$B:$B,$B360,SAÍDAS!$H:$H,J$40)+SUMIFS(AJUSTE!$D:$D,AJUSTE!$B:$B,$B360,AJUSTE!$H:$H,J$40)</f>
        <v>0</v>
      </c>
      <c r="L360" s="161">
        <f>K360+SUMIFS(ENTRADAS!$D:$D,ENTRADAS!$B:$B,$B360,ENTRADAS!$I:$I,K$40)-SUMIFS(SAÍDAS!$D:$D,SAÍDAS!$B:$B,$B360,SAÍDAS!$H:$H,K$40)+SUMIFS(AJUSTE!$D:$D,AJUSTE!$B:$B,$B360,AJUSTE!$H:$H,K$40)</f>
        <v>0</v>
      </c>
      <c r="M360" s="161">
        <f>L360+SUMIFS(ENTRADAS!$D:$D,ENTRADAS!$B:$B,$B360,ENTRADAS!$I:$I,L$40)-SUMIFS(SAÍDAS!$D:$D,SAÍDAS!$B:$B,$B360,SAÍDAS!$H:$H,L$40)+SUMIFS(AJUSTE!$D:$D,AJUSTE!$B:$B,$B360,AJUSTE!$H:$H,L$40)</f>
        <v>0</v>
      </c>
      <c r="N360" s="161">
        <f>M360+SUMIFS(ENTRADAS!$D:$D,ENTRADAS!$B:$B,$B360,ENTRADAS!$I:$I,M$40)-SUMIFS(SAÍDAS!$D:$D,SAÍDAS!$B:$B,$B360,SAÍDAS!$H:$H,M$40)+SUMIFS(AJUSTE!$D:$D,AJUSTE!$B:$B,$B360,AJUSTE!$H:$H,M$40)</f>
        <v>0</v>
      </c>
      <c r="P360" s="160">
        <f>CADASTRO!A324</f>
        <v>0</v>
      </c>
      <c r="Q360" s="160">
        <f>CADASTRO!B324</f>
        <v>0</v>
      </c>
      <c r="R360" s="161">
        <f ca="1">IF(R$39&gt;=$AD$39,0,SUMIFS(SAÍDAS!$D:$D,SAÍDAS!$B:$B,Base!$Q360,SAÍDAS!$H:$H,Base!R$40))</f>
        <v>0</v>
      </c>
      <c r="S360" s="161">
        <f ca="1">IF(S$39&gt;=$AD$39,0,SUMIFS(SAÍDAS!$D:$D,SAÍDAS!$B:$B,Base!$Q360,SAÍDAS!$H:$H,Base!S$40))</f>
        <v>0</v>
      </c>
      <c r="T360" s="161">
        <f ca="1">IF(T$39&gt;=$AD$39,0,SUMIFS(SAÍDAS!$D:$D,SAÍDAS!$B:$B,Base!$Q360,SAÍDAS!$H:$H,Base!T$40))</f>
        <v>0</v>
      </c>
      <c r="U360" s="161">
        <f ca="1">IF(U$39&gt;=$AD$39,0,SUMIFS(SAÍDAS!$D:$D,SAÍDAS!$B:$B,Base!$Q360,SAÍDAS!$H:$H,Base!U$40))</f>
        <v>0</v>
      </c>
      <c r="V360" s="161">
        <f ca="1">IF(V$39&gt;=$AD$39,0,SUMIFS(SAÍDAS!$D:$D,SAÍDAS!$B:$B,Base!$Q360,SAÍDAS!$H:$H,Base!V$40))</f>
        <v>0</v>
      </c>
      <c r="W360" s="161">
        <f ca="1">IF(W$39&gt;=$AD$39,0,SUMIFS(SAÍDAS!$D:$D,SAÍDAS!$B:$B,Base!$Q360,SAÍDAS!$H:$H,Base!W$40))</f>
        <v>0</v>
      </c>
      <c r="X360" s="161">
        <f ca="1">IF(X$39&gt;=$AD$39,0,SUMIFS(SAÍDAS!$D:$D,SAÍDAS!$B:$B,Base!$Q360,SAÍDAS!$H:$H,Base!X$40))</f>
        <v>0</v>
      </c>
      <c r="Y360" s="161">
        <f ca="1">IF(Y$39&gt;=$AD$39,0,SUMIFS(SAÍDAS!$D:$D,SAÍDAS!$B:$B,Base!$Q360,SAÍDAS!$H:$H,Base!Y$40))</f>
        <v>0</v>
      </c>
      <c r="Z360" s="161">
        <f ca="1">IF(Z$39&gt;=$AD$39,0,SUMIFS(SAÍDAS!$D:$D,SAÍDAS!$B:$B,Base!$Q360,SAÍDAS!$H:$H,Base!Z$40))</f>
        <v>0</v>
      </c>
      <c r="AA360" s="161">
        <f ca="1">IF(AA$39&gt;=$AD$39,0,SUMIFS(SAÍDAS!$D:$D,SAÍDAS!$B:$B,Base!$Q360,SAÍDAS!$H:$H,Base!AA$40))</f>
        <v>0</v>
      </c>
      <c r="AB360" s="161">
        <f ca="1">IF(AB$39&gt;=$AD$39,0,SUMIFS(SAÍDAS!$D:$D,SAÍDAS!$B:$B,Base!$Q360,SAÍDAS!$H:$H,Base!AB$40))</f>
        <v>0</v>
      </c>
      <c r="AC360" s="161">
        <f ca="1">IF(AC$39&gt;=$AD$39,0,SUMIFS(SAÍDAS!$D:$D,SAÍDAS!$B:$B,Base!$Q360,SAÍDAS!$H:$H,Base!AC$40))</f>
        <v>0</v>
      </c>
      <c r="AD360" s="160">
        <f t="shared" ca="1" si="12"/>
        <v>0</v>
      </c>
    </row>
    <row r="361" spans="1:30" x14ac:dyDescent="0.25">
      <c r="A361" s="160">
        <f>CADASTRO!A325</f>
        <v>0</v>
      </c>
      <c r="B361" s="160">
        <f>CADASTRO!B325</f>
        <v>0</v>
      </c>
      <c r="C361" s="161">
        <f>CADASTRO!D325</f>
        <v>0</v>
      </c>
      <c r="D361" s="161">
        <f>C361+SUMIFS(ENTRADAS!$D:$D,ENTRADAS!$B:$B,$B361,ENTRADAS!$I:$I,C$40)-SUMIFS(SAÍDAS!$D:$D,SAÍDAS!$B:$B,$B361,SAÍDAS!$H:$H,C$40)+SUMIFS(AJUSTE!$D:$D,AJUSTE!$B:$B,$B361,AJUSTE!$H:$H,C$40)</f>
        <v>0</v>
      </c>
      <c r="E361" s="161">
        <f>D361+SUMIFS(ENTRADAS!$D:$D,ENTRADAS!$B:$B,$B361,ENTRADAS!$I:$I,D$40)-SUMIFS(SAÍDAS!$D:$D,SAÍDAS!$B:$B,$B361,SAÍDAS!$H:$H,D$40)+SUMIFS(AJUSTE!$D:$D,AJUSTE!$B:$B,$B361,AJUSTE!$H:$H,D$40)</f>
        <v>0</v>
      </c>
      <c r="F361" s="161">
        <f>E361+SUMIFS(ENTRADAS!$D:$D,ENTRADAS!$B:$B,$B361,ENTRADAS!$I:$I,E$40)-SUMIFS(SAÍDAS!$D:$D,SAÍDAS!$B:$B,$B361,SAÍDAS!$H:$H,E$40)+SUMIFS(AJUSTE!$D:$D,AJUSTE!$B:$B,$B361,AJUSTE!$H:$H,E$40)</f>
        <v>0</v>
      </c>
      <c r="G361" s="161">
        <f>F361+SUMIFS(ENTRADAS!$D:$D,ENTRADAS!$B:$B,$B361,ENTRADAS!$I:$I,F$40)-SUMIFS(SAÍDAS!$D:$D,SAÍDAS!$B:$B,$B361,SAÍDAS!$H:$H,F$40)+SUMIFS(AJUSTE!$D:$D,AJUSTE!$B:$B,$B361,AJUSTE!$H:$H,F$40)</f>
        <v>0</v>
      </c>
      <c r="H361" s="161">
        <f>G361+SUMIFS(ENTRADAS!$D:$D,ENTRADAS!$B:$B,$B361,ENTRADAS!$I:$I,G$40)-SUMIFS(SAÍDAS!$D:$D,SAÍDAS!$B:$B,$B361,SAÍDAS!$H:$H,G$40)+SUMIFS(AJUSTE!$D:$D,AJUSTE!$B:$B,$B361,AJUSTE!$H:$H,G$40)</f>
        <v>0</v>
      </c>
      <c r="I361" s="161">
        <f>H361+SUMIFS(ENTRADAS!$D:$D,ENTRADAS!$B:$B,$B361,ENTRADAS!$I:$I,H$40)-SUMIFS(SAÍDAS!$D:$D,SAÍDAS!$B:$B,$B361,SAÍDAS!$H:$H,H$40)+SUMIFS(AJUSTE!$D:$D,AJUSTE!$B:$B,$B361,AJUSTE!$H:$H,H$40)</f>
        <v>0</v>
      </c>
      <c r="J361" s="161">
        <f>I361+SUMIFS(ENTRADAS!$D:$D,ENTRADAS!$B:$B,$B361,ENTRADAS!$I:$I,I$40)-SUMIFS(SAÍDAS!$D:$D,SAÍDAS!$B:$B,$B361,SAÍDAS!$H:$H,I$40)+SUMIFS(AJUSTE!$D:$D,AJUSTE!$B:$B,$B361,AJUSTE!$H:$H,I$40)</f>
        <v>0</v>
      </c>
      <c r="K361" s="161">
        <f>J361+SUMIFS(ENTRADAS!$D:$D,ENTRADAS!$B:$B,$B361,ENTRADAS!$I:$I,J$40)-SUMIFS(SAÍDAS!$D:$D,SAÍDAS!$B:$B,$B361,SAÍDAS!$H:$H,J$40)+SUMIFS(AJUSTE!$D:$D,AJUSTE!$B:$B,$B361,AJUSTE!$H:$H,J$40)</f>
        <v>0</v>
      </c>
      <c r="L361" s="161">
        <f>K361+SUMIFS(ENTRADAS!$D:$D,ENTRADAS!$B:$B,$B361,ENTRADAS!$I:$I,K$40)-SUMIFS(SAÍDAS!$D:$D,SAÍDAS!$B:$B,$B361,SAÍDAS!$H:$H,K$40)+SUMIFS(AJUSTE!$D:$D,AJUSTE!$B:$B,$B361,AJUSTE!$H:$H,K$40)</f>
        <v>0</v>
      </c>
      <c r="M361" s="161">
        <f>L361+SUMIFS(ENTRADAS!$D:$D,ENTRADAS!$B:$B,$B361,ENTRADAS!$I:$I,L$40)-SUMIFS(SAÍDAS!$D:$D,SAÍDAS!$B:$B,$B361,SAÍDAS!$H:$H,L$40)+SUMIFS(AJUSTE!$D:$D,AJUSTE!$B:$B,$B361,AJUSTE!$H:$H,L$40)</f>
        <v>0</v>
      </c>
      <c r="N361" s="161">
        <f>M361+SUMIFS(ENTRADAS!$D:$D,ENTRADAS!$B:$B,$B361,ENTRADAS!$I:$I,M$40)-SUMIFS(SAÍDAS!$D:$D,SAÍDAS!$B:$B,$B361,SAÍDAS!$H:$H,M$40)+SUMIFS(AJUSTE!$D:$D,AJUSTE!$B:$B,$B361,AJUSTE!$H:$H,M$40)</f>
        <v>0</v>
      </c>
      <c r="P361" s="160">
        <f>CADASTRO!A325</f>
        <v>0</v>
      </c>
      <c r="Q361" s="160">
        <f>CADASTRO!B325</f>
        <v>0</v>
      </c>
      <c r="R361" s="161">
        <f ca="1">IF(R$39&gt;=$AD$39,0,SUMIFS(SAÍDAS!$D:$D,SAÍDAS!$B:$B,Base!$Q361,SAÍDAS!$H:$H,Base!R$40))</f>
        <v>0</v>
      </c>
      <c r="S361" s="161">
        <f ca="1">IF(S$39&gt;=$AD$39,0,SUMIFS(SAÍDAS!$D:$D,SAÍDAS!$B:$B,Base!$Q361,SAÍDAS!$H:$H,Base!S$40))</f>
        <v>0</v>
      </c>
      <c r="T361" s="161">
        <f ca="1">IF(T$39&gt;=$AD$39,0,SUMIFS(SAÍDAS!$D:$D,SAÍDAS!$B:$B,Base!$Q361,SAÍDAS!$H:$H,Base!T$40))</f>
        <v>0</v>
      </c>
      <c r="U361" s="161">
        <f ca="1">IF(U$39&gt;=$AD$39,0,SUMIFS(SAÍDAS!$D:$D,SAÍDAS!$B:$B,Base!$Q361,SAÍDAS!$H:$H,Base!U$40))</f>
        <v>0</v>
      </c>
      <c r="V361" s="161">
        <f ca="1">IF(V$39&gt;=$AD$39,0,SUMIFS(SAÍDAS!$D:$D,SAÍDAS!$B:$B,Base!$Q361,SAÍDAS!$H:$H,Base!V$40))</f>
        <v>0</v>
      </c>
      <c r="W361" s="161">
        <f ca="1">IF(W$39&gt;=$AD$39,0,SUMIFS(SAÍDAS!$D:$D,SAÍDAS!$B:$B,Base!$Q361,SAÍDAS!$H:$H,Base!W$40))</f>
        <v>0</v>
      </c>
      <c r="X361" s="161">
        <f ca="1">IF(X$39&gt;=$AD$39,0,SUMIFS(SAÍDAS!$D:$D,SAÍDAS!$B:$B,Base!$Q361,SAÍDAS!$H:$H,Base!X$40))</f>
        <v>0</v>
      </c>
      <c r="Y361" s="161">
        <f ca="1">IF(Y$39&gt;=$AD$39,0,SUMIFS(SAÍDAS!$D:$D,SAÍDAS!$B:$B,Base!$Q361,SAÍDAS!$H:$H,Base!Y$40))</f>
        <v>0</v>
      </c>
      <c r="Z361" s="161">
        <f ca="1">IF(Z$39&gt;=$AD$39,0,SUMIFS(SAÍDAS!$D:$D,SAÍDAS!$B:$B,Base!$Q361,SAÍDAS!$H:$H,Base!Z$40))</f>
        <v>0</v>
      </c>
      <c r="AA361" s="161">
        <f ca="1">IF(AA$39&gt;=$AD$39,0,SUMIFS(SAÍDAS!$D:$D,SAÍDAS!$B:$B,Base!$Q361,SAÍDAS!$H:$H,Base!AA$40))</f>
        <v>0</v>
      </c>
      <c r="AB361" s="161">
        <f ca="1">IF(AB$39&gt;=$AD$39,0,SUMIFS(SAÍDAS!$D:$D,SAÍDAS!$B:$B,Base!$Q361,SAÍDAS!$H:$H,Base!AB$40))</f>
        <v>0</v>
      </c>
      <c r="AC361" s="161">
        <f ca="1">IF(AC$39&gt;=$AD$39,0,SUMIFS(SAÍDAS!$D:$D,SAÍDAS!$B:$B,Base!$Q361,SAÍDAS!$H:$H,Base!AC$40))</f>
        <v>0</v>
      </c>
      <c r="AD361" s="160">
        <f t="shared" ca="1" si="12"/>
        <v>0</v>
      </c>
    </row>
    <row r="362" spans="1:30" x14ac:dyDescent="0.25">
      <c r="A362" s="160">
        <f>CADASTRO!A326</f>
        <v>0</v>
      </c>
      <c r="B362" s="160">
        <f>CADASTRO!B326</f>
        <v>0</v>
      </c>
      <c r="C362" s="161">
        <f>CADASTRO!D326</f>
        <v>0</v>
      </c>
      <c r="D362" s="161">
        <f>C362+SUMIFS(ENTRADAS!$D:$D,ENTRADAS!$B:$B,$B362,ENTRADAS!$I:$I,C$40)-SUMIFS(SAÍDAS!$D:$D,SAÍDAS!$B:$B,$B362,SAÍDAS!$H:$H,C$40)+SUMIFS(AJUSTE!$D:$D,AJUSTE!$B:$B,$B362,AJUSTE!$H:$H,C$40)</f>
        <v>0</v>
      </c>
      <c r="E362" s="161">
        <f>D362+SUMIFS(ENTRADAS!$D:$D,ENTRADAS!$B:$B,$B362,ENTRADAS!$I:$I,D$40)-SUMIFS(SAÍDAS!$D:$D,SAÍDAS!$B:$B,$B362,SAÍDAS!$H:$H,D$40)+SUMIFS(AJUSTE!$D:$D,AJUSTE!$B:$B,$B362,AJUSTE!$H:$H,D$40)</f>
        <v>0</v>
      </c>
      <c r="F362" s="161">
        <f>E362+SUMIFS(ENTRADAS!$D:$D,ENTRADAS!$B:$B,$B362,ENTRADAS!$I:$I,E$40)-SUMIFS(SAÍDAS!$D:$D,SAÍDAS!$B:$B,$B362,SAÍDAS!$H:$H,E$40)+SUMIFS(AJUSTE!$D:$D,AJUSTE!$B:$B,$B362,AJUSTE!$H:$H,E$40)</f>
        <v>0</v>
      </c>
      <c r="G362" s="161">
        <f>F362+SUMIFS(ENTRADAS!$D:$D,ENTRADAS!$B:$B,$B362,ENTRADAS!$I:$I,F$40)-SUMIFS(SAÍDAS!$D:$D,SAÍDAS!$B:$B,$B362,SAÍDAS!$H:$H,F$40)+SUMIFS(AJUSTE!$D:$D,AJUSTE!$B:$B,$B362,AJUSTE!$H:$H,F$40)</f>
        <v>0</v>
      </c>
      <c r="H362" s="161">
        <f>G362+SUMIFS(ENTRADAS!$D:$D,ENTRADAS!$B:$B,$B362,ENTRADAS!$I:$I,G$40)-SUMIFS(SAÍDAS!$D:$D,SAÍDAS!$B:$B,$B362,SAÍDAS!$H:$H,G$40)+SUMIFS(AJUSTE!$D:$D,AJUSTE!$B:$B,$B362,AJUSTE!$H:$H,G$40)</f>
        <v>0</v>
      </c>
      <c r="I362" s="161">
        <f>H362+SUMIFS(ENTRADAS!$D:$D,ENTRADAS!$B:$B,$B362,ENTRADAS!$I:$I,H$40)-SUMIFS(SAÍDAS!$D:$D,SAÍDAS!$B:$B,$B362,SAÍDAS!$H:$H,H$40)+SUMIFS(AJUSTE!$D:$D,AJUSTE!$B:$B,$B362,AJUSTE!$H:$H,H$40)</f>
        <v>0</v>
      </c>
      <c r="J362" s="161">
        <f>I362+SUMIFS(ENTRADAS!$D:$D,ENTRADAS!$B:$B,$B362,ENTRADAS!$I:$I,I$40)-SUMIFS(SAÍDAS!$D:$D,SAÍDAS!$B:$B,$B362,SAÍDAS!$H:$H,I$40)+SUMIFS(AJUSTE!$D:$D,AJUSTE!$B:$B,$B362,AJUSTE!$H:$H,I$40)</f>
        <v>0</v>
      </c>
      <c r="K362" s="161">
        <f>J362+SUMIFS(ENTRADAS!$D:$D,ENTRADAS!$B:$B,$B362,ENTRADAS!$I:$I,J$40)-SUMIFS(SAÍDAS!$D:$D,SAÍDAS!$B:$B,$B362,SAÍDAS!$H:$H,J$40)+SUMIFS(AJUSTE!$D:$D,AJUSTE!$B:$B,$B362,AJUSTE!$H:$H,J$40)</f>
        <v>0</v>
      </c>
      <c r="L362" s="161">
        <f>K362+SUMIFS(ENTRADAS!$D:$D,ENTRADAS!$B:$B,$B362,ENTRADAS!$I:$I,K$40)-SUMIFS(SAÍDAS!$D:$D,SAÍDAS!$B:$B,$B362,SAÍDAS!$H:$H,K$40)+SUMIFS(AJUSTE!$D:$D,AJUSTE!$B:$B,$B362,AJUSTE!$H:$H,K$40)</f>
        <v>0</v>
      </c>
      <c r="M362" s="161">
        <f>L362+SUMIFS(ENTRADAS!$D:$D,ENTRADAS!$B:$B,$B362,ENTRADAS!$I:$I,L$40)-SUMIFS(SAÍDAS!$D:$D,SAÍDAS!$B:$B,$B362,SAÍDAS!$H:$H,L$40)+SUMIFS(AJUSTE!$D:$D,AJUSTE!$B:$B,$B362,AJUSTE!$H:$H,L$40)</f>
        <v>0</v>
      </c>
      <c r="N362" s="161">
        <f>M362+SUMIFS(ENTRADAS!$D:$D,ENTRADAS!$B:$B,$B362,ENTRADAS!$I:$I,M$40)-SUMIFS(SAÍDAS!$D:$D,SAÍDAS!$B:$B,$B362,SAÍDAS!$H:$H,M$40)+SUMIFS(AJUSTE!$D:$D,AJUSTE!$B:$B,$B362,AJUSTE!$H:$H,M$40)</f>
        <v>0</v>
      </c>
      <c r="P362" s="160">
        <f>CADASTRO!A326</f>
        <v>0</v>
      </c>
      <c r="Q362" s="160">
        <f>CADASTRO!B326</f>
        <v>0</v>
      </c>
      <c r="R362" s="161">
        <f ca="1">IF(R$39&gt;=$AD$39,0,SUMIFS(SAÍDAS!$D:$D,SAÍDAS!$B:$B,Base!$Q362,SAÍDAS!$H:$H,Base!R$40))</f>
        <v>0</v>
      </c>
      <c r="S362" s="161">
        <f ca="1">IF(S$39&gt;=$AD$39,0,SUMIFS(SAÍDAS!$D:$D,SAÍDAS!$B:$B,Base!$Q362,SAÍDAS!$H:$H,Base!S$40))</f>
        <v>0</v>
      </c>
      <c r="T362" s="161">
        <f ca="1">IF(T$39&gt;=$AD$39,0,SUMIFS(SAÍDAS!$D:$D,SAÍDAS!$B:$B,Base!$Q362,SAÍDAS!$H:$H,Base!T$40))</f>
        <v>0</v>
      </c>
      <c r="U362" s="161">
        <f ca="1">IF(U$39&gt;=$AD$39,0,SUMIFS(SAÍDAS!$D:$D,SAÍDAS!$B:$B,Base!$Q362,SAÍDAS!$H:$H,Base!U$40))</f>
        <v>0</v>
      </c>
      <c r="V362" s="161">
        <f ca="1">IF(V$39&gt;=$AD$39,0,SUMIFS(SAÍDAS!$D:$D,SAÍDAS!$B:$B,Base!$Q362,SAÍDAS!$H:$H,Base!V$40))</f>
        <v>0</v>
      </c>
      <c r="W362" s="161">
        <f ca="1">IF(W$39&gt;=$AD$39,0,SUMIFS(SAÍDAS!$D:$D,SAÍDAS!$B:$B,Base!$Q362,SAÍDAS!$H:$H,Base!W$40))</f>
        <v>0</v>
      </c>
      <c r="X362" s="161">
        <f ca="1">IF(X$39&gt;=$AD$39,0,SUMIFS(SAÍDAS!$D:$D,SAÍDAS!$B:$B,Base!$Q362,SAÍDAS!$H:$H,Base!X$40))</f>
        <v>0</v>
      </c>
      <c r="Y362" s="161">
        <f ca="1">IF(Y$39&gt;=$AD$39,0,SUMIFS(SAÍDAS!$D:$D,SAÍDAS!$B:$B,Base!$Q362,SAÍDAS!$H:$H,Base!Y$40))</f>
        <v>0</v>
      </c>
      <c r="Z362" s="161">
        <f ca="1">IF(Z$39&gt;=$AD$39,0,SUMIFS(SAÍDAS!$D:$D,SAÍDAS!$B:$B,Base!$Q362,SAÍDAS!$H:$H,Base!Z$40))</f>
        <v>0</v>
      </c>
      <c r="AA362" s="161">
        <f ca="1">IF(AA$39&gt;=$AD$39,0,SUMIFS(SAÍDAS!$D:$D,SAÍDAS!$B:$B,Base!$Q362,SAÍDAS!$H:$H,Base!AA$40))</f>
        <v>0</v>
      </c>
      <c r="AB362" s="161">
        <f ca="1">IF(AB$39&gt;=$AD$39,0,SUMIFS(SAÍDAS!$D:$D,SAÍDAS!$B:$B,Base!$Q362,SAÍDAS!$H:$H,Base!AB$40))</f>
        <v>0</v>
      </c>
      <c r="AC362" s="161">
        <f ca="1">IF(AC$39&gt;=$AD$39,0,SUMIFS(SAÍDAS!$D:$D,SAÍDAS!$B:$B,Base!$Q362,SAÍDAS!$H:$H,Base!AC$40))</f>
        <v>0</v>
      </c>
      <c r="AD362" s="160">
        <f t="shared" ref="AD362:AD425" ca="1" si="13">IFERROR(AVERAGEIF(R362:AC362,"&gt;0",R362:AC362),0)</f>
        <v>0</v>
      </c>
    </row>
    <row r="363" spans="1:30" x14ac:dyDescent="0.25">
      <c r="A363" s="160">
        <f>CADASTRO!A327</f>
        <v>0</v>
      </c>
      <c r="B363" s="160">
        <f>CADASTRO!B327</f>
        <v>0</v>
      </c>
      <c r="C363" s="161">
        <f>CADASTRO!D327</f>
        <v>0</v>
      </c>
      <c r="D363" s="161">
        <f>C363+SUMIFS(ENTRADAS!$D:$D,ENTRADAS!$B:$B,$B363,ENTRADAS!$I:$I,C$40)-SUMIFS(SAÍDAS!$D:$D,SAÍDAS!$B:$B,$B363,SAÍDAS!$H:$H,C$40)+SUMIFS(AJUSTE!$D:$D,AJUSTE!$B:$B,$B363,AJUSTE!$H:$H,C$40)</f>
        <v>0</v>
      </c>
      <c r="E363" s="161">
        <f>D363+SUMIFS(ENTRADAS!$D:$D,ENTRADAS!$B:$B,$B363,ENTRADAS!$I:$I,D$40)-SUMIFS(SAÍDAS!$D:$D,SAÍDAS!$B:$B,$B363,SAÍDAS!$H:$H,D$40)+SUMIFS(AJUSTE!$D:$D,AJUSTE!$B:$B,$B363,AJUSTE!$H:$H,D$40)</f>
        <v>0</v>
      </c>
      <c r="F363" s="161">
        <f>E363+SUMIFS(ENTRADAS!$D:$D,ENTRADAS!$B:$B,$B363,ENTRADAS!$I:$I,E$40)-SUMIFS(SAÍDAS!$D:$D,SAÍDAS!$B:$B,$B363,SAÍDAS!$H:$H,E$40)+SUMIFS(AJUSTE!$D:$D,AJUSTE!$B:$B,$B363,AJUSTE!$H:$H,E$40)</f>
        <v>0</v>
      </c>
      <c r="G363" s="161">
        <f>F363+SUMIFS(ENTRADAS!$D:$D,ENTRADAS!$B:$B,$B363,ENTRADAS!$I:$I,F$40)-SUMIFS(SAÍDAS!$D:$D,SAÍDAS!$B:$B,$B363,SAÍDAS!$H:$H,F$40)+SUMIFS(AJUSTE!$D:$D,AJUSTE!$B:$B,$B363,AJUSTE!$H:$H,F$40)</f>
        <v>0</v>
      </c>
      <c r="H363" s="161">
        <f>G363+SUMIFS(ENTRADAS!$D:$D,ENTRADAS!$B:$B,$B363,ENTRADAS!$I:$I,G$40)-SUMIFS(SAÍDAS!$D:$D,SAÍDAS!$B:$B,$B363,SAÍDAS!$H:$H,G$40)+SUMIFS(AJUSTE!$D:$D,AJUSTE!$B:$B,$B363,AJUSTE!$H:$H,G$40)</f>
        <v>0</v>
      </c>
      <c r="I363" s="161">
        <f>H363+SUMIFS(ENTRADAS!$D:$D,ENTRADAS!$B:$B,$B363,ENTRADAS!$I:$I,H$40)-SUMIFS(SAÍDAS!$D:$D,SAÍDAS!$B:$B,$B363,SAÍDAS!$H:$H,H$40)+SUMIFS(AJUSTE!$D:$D,AJUSTE!$B:$B,$B363,AJUSTE!$H:$H,H$40)</f>
        <v>0</v>
      </c>
      <c r="J363" s="161">
        <f>I363+SUMIFS(ENTRADAS!$D:$D,ENTRADAS!$B:$B,$B363,ENTRADAS!$I:$I,I$40)-SUMIFS(SAÍDAS!$D:$D,SAÍDAS!$B:$B,$B363,SAÍDAS!$H:$H,I$40)+SUMIFS(AJUSTE!$D:$D,AJUSTE!$B:$B,$B363,AJUSTE!$H:$H,I$40)</f>
        <v>0</v>
      </c>
      <c r="K363" s="161">
        <f>J363+SUMIFS(ENTRADAS!$D:$D,ENTRADAS!$B:$B,$B363,ENTRADAS!$I:$I,J$40)-SUMIFS(SAÍDAS!$D:$D,SAÍDAS!$B:$B,$B363,SAÍDAS!$H:$H,J$40)+SUMIFS(AJUSTE!$D:$D,AJUSTE!$B:$B,$B363,AJUSTE!$H:$H,J$40)</f>
        <v>0</v>
      </c>
      <c r="L363" s="161">
        <f>K363+SUMIFS(ENTRADAS!$D:$D,ENTRADAS!$B:$B,$B363,ENTRADAS!$I:$I,K$40)-SUMIFS(SAÍDAS!$D:$D,SAÍDAS!$B:$B,$B363,SAÍDAS!$H:$H,K$40)+SUMIFS(AJUSTE!$D:$D,AJUSTE!$B:$B,$B363,AJUSTE!$H:$H,K$40)</f>
        <v>0</v>
      </c>
      <c r="M363" s="161">
        <f>L363+SUMIFS(ENTRADAS!$D:$D,ENTRADAS!$B:$B,$B363,ENTRADAS!$I:$I,L$40)-SUMIFS(SAÍDAS!$D:$D,SAÍDAS!$B:$B,$B363,SAÍDAS!$H:$H,L$40)+SUMIFS(AJUSTE!$D:$D,AJUSTE!$B:$B,$B363,AJUSTE!$H:$H,L$40)</f>
        <v>0</v>
      </c>
      <c r="N363" s="161">
        <f>M363+SUMIFS(ENTRADAS!$D:$D,ENTRADAS!$B:$B,$B363,ENTRADAS!$I:$I,M$40)-SUMIFS(SAÍDAS!$D:$D,SAÍDAS!$B:$B,$B363,SAÍDAS!$H:$H,M$40)+SUMIFS(AJUSTE!$D:$D,AJUSTE!$B:$B,$B363,AJUSTE!$H:$H,M$40)</f>
        <v>0</v>
      </c>
      <c r="P363" s="160">
        <f>CADASTRO!A327</f>
        <v>0</v>
      </c>
      <c r="Q363" s="160">
        <f>CADASTRO!B327</f>
        <v>0</v>
      </c>
      <c r="R363" s="161">
        <f ca="1">IF(R$39&gt;=$AD$39,0,SUMIFS(SAÍDAS!$D:$D,SAÍDAS!$B:$B,Base!$Q363,SAÍDAS!$H:$H,Base!R$40))</f>
        <v>0</v>
      </c>
      <c r="S363" s="161">
        <f ca="1">IF(S$39&gt;=$AD$39,0,SUMIFS(SAÍDAS!$D:$D,SAÍDAS!$B:$B,Base!$Q363,SAÍDAS!$H:$H,Base!S$40))</f>
        <v>0</v>
      </c>
      <c r="T363" s="161">
        <f ca="1">IF(T$39&gt;=$AD$39,0,SUMIFS(SAÍDAS!$D:$D,SAÍDAS!$B:$B,Base!$Q363,SAÍDAS!$H:$H,Base!T$40))</f>
        <v>0</v>
      </c>
      <c r="U363" s="161">
        <f ca="1">IF(U$39&gt;=$AD$39,0,SUMIFS(SAÍDAS!$D:$D,SAÍDAS!$B:$B,Base!$Q363,SAÍDAS!$H:$H,Base!U$40))</f>
        <v>0</v>
      </c>
      <c r="V363" s="161">
        <f ca="1">IF(V$39&gt;=$AD$39,0,SUMIFS(SAÍDAS!$D:$D,SAÍDAS!$B:$B,Base!$Q363,SAÍDAS!$H:$H,Base!V$40))</f>
        <v>0</v>
      </c>
      <c r="W363" s="161">
        <f ca="1">IF(W$39&gt;=$AD$39,0,SUMIFS(SAÍDAS!$D:$D,SAÍDAS!$B:$B,Base!$Q363,SAÍDAS!$H:$H,Base!W$40))</f>
        <v>0</v>
      </c>
      <c r="X363" s="161">
        <f ca="1">IF(X$39&gt;=$AD$39,0,SUMIFS(SAÍDAS!$D:$D,SAÍDAS!$B:$B,Base!$Q363,SAÍDAS!$H:$H,Base!X$40))</f>
        <v>0</v>
      </c>
      <c r="Y363" s="161">
        <f ca="1">IF(Y$39&gt;=$AD$39,0,SUMIFS(SAÍDAS!$D:$D,SAÍDAS!$B:$B,Base!$Q363,SAÍDAS!$H:$H,Base!Y$40))</f>
        <v>0</v>
      </c>
      <c r="Z363" s="161">
        <f ca="1">IF(Z$39&gt;=$AD$39,0,SUMIFS(SAÍDAS!$D:$D,SAÍDAS!$B:$B,Base!$Q363,SAÍDAS!$H:$H,Base!Z$40))</f>
        <v>0</v>
      </c>
      <c r="AA363" s="161">
        <f ca="1">IF(AA$39&gt;=$AD$39,0,SUMIFS(SAÍDAS!$D:$D,SAÍDAS!$B:$B,Base!$Q363,SAÍDAS!$H:$H,Base!AA$40))</f>
        <v>0</v>
      </c>
      <c r="AB363" s="161">
        <f ca="1">IF(AB$39&gt;=$AD$39,0,SUMIFS(SAÍDAS!$D:$D,SAÍDAS!$B:$B,Base!$Q363,SAÍDAS!$H:$H,Base!AB$40))</f>
        <v>0</v>
      </c>
      <c r="AC363" s="161">
        <f ca="1">IF(AC$39&gt;=$AD$39,0,SUMIFS(SAÍDAS!$D:$D,SAÍDAS!$B:$B,Base!$Q363,SAÍDAS!$H:$H,Base!AC$40))</f>
        <v>0</v>
      </c>
      <c r="AD363" s="160">
        <f t="shared" ca="1" si="13"/>
        <v>0</v>
      </c>
    </row>
    <row r="364" spans="1:30" x14ac:dyDescent="0.25">
      <c r="A364" s="160">
        <f>CADASTRO!A328</f>
        <v>0</v>
      </c>
      <c r="B364" s="160">
        <f>CADASTRO!B328</f>
        <v>0</v>
      </c>
      <c r="C364" s="161">
        <f>CADASTRO!D328</f>
        <v>0</v>
      </c>
      <c r="D364" s="161">
        <f>C364+SUMIFS(ENTRADAS!$D:$D,ENTRADAS!$B:$B,$B364,ENTRADAS!$I:$I,C$40)-SUMIFS(SAÍDAS!$D:$D,SAÍDAS!$B:$B,$B364,SAÍDAS!$H:$H,C$40)+SUMIFS(AJUSTE!$D:$D,AJUSTE!$B:$B,$B364,AJUSTE!$H:$H,C$40)</f>
        <v>0</v>
      </c>
      <c r="E364" s="161">
        <f>D364+SUMIFS(ENTRADAS!$D:$D,ENTRADAS!$B:$B,$B364,ENTRADAS!$I:$I,D$40)-SUMIFS(SAÍDAS!$D:$D,SAÍDAS!$B:$B,$B364,SAÍDAS!$H:$H,D$40)+SUMIFS(AJUSTE!$D:$D,AJUSTE!$B:$B,$B364,AJUSTE!$H:$H,D$40)</f>
        <v>0</v>
      </c>
      <c r="F364" s="161">
        <f>E364+SUMIFS(ENTRADAS!$D:$D,ENTRADAS!$B:$B,$B364,ENTRADAS!$I:$I,E$40)-SUMIFS(SAÍDAS!$D:$D,SAÍDAS!$B:$B,$B364,SAÍDAS!$H:$H,E$40)+SUMIFS(AJUSTE!$D:$D,AJUSTE!$B:$B,$B364,AJUSTE!$H:$H,E$40)</f>
        <v>0</v>
      </c>
      <c r="G364" s="161">
        <f>F364+SUMIFS(ENTRADAS!$D:$D,ENTRADAS!$B:$B,$B364,ENTRADAS!$I:$I,F$40)-SUMIFS(SAÍDAS!$D:$D,SAÍDAS!$B:$B,$B364,SAÍDAS!$H:$H,F$40)+SUMIFS(AJUSTE!$D:$D,AJUSTE!$B:$B,$B364,AJUSTE!$H:$H,F$40)</f>
        <v>0</v>
      </c>
      <c r="H364" s="161">
        <f>G364+SUMIFS(ENTRADAS!$D:$D,ENTRADAS!$B:$B,$B364,ENTRADAS!$I:$I,G$40)-SUMIFS(SAÍDAS!$D:$D,SAÍDAS!$B:$B,$B364,SAÍDAS!$H:$H,G$40)+SUMIFS(AJUSTE!$D:$D,AJUSTE!$B:$B,$B364,AJUSTE!$H:$H,G$40)</f>
        <v>0</v>
      </c>
      <c r="I364" s="161">
        <f>H364+SUMIFS(ENTRADAS!$D:$D,ENTRADAS!$B:$B,$B364,ENTRADAS!$I:$I,H$40)-SUMIFS(SAÍDAS!$D:$D,SAÍDAS!$B:$B,$B364,SAÍDAS!$H:$H,H$40)+SUMIFS(AJUSTE!$D:$D,AJUSTE!$B:$B,$B364,AJUSTE!$H:$H,H$40)</f>
        <v>0</v>
      </c>
      <c r="J364" s="161">
        <f>I364+SUMIFS(ENTRADAS!$D:$D,ENTRADAS!$B:$B,$B364,ENTRADAS!$I:$I,I$40)-SUMIFS(SAÍDAS!$D:$D,SAÍDAS!$B:$B,$B364,SAÍDAS!$H:$H,I$40)+SUMIFS(AJUSTE!$D:$D,AJUSTE!$B:$B,$B364,AJUSTE!$H:$H,I$40)</f>
        <v>0</v>
      </c>
      <c r="K364" s="161">
        <f>J364+SUMIFS(ENTRADAS!$D:$D,ENTRADAS!$B:$B,$B364,ENTRADAS!$I:$I,J$40)-SUMIFS(SAÍDAS!$D:$D,SAÍDAS!$B:$B,$B364,SAÍDAS!$H:$H,J$40)+SUMIFS(AJUSTE!$D:$D,AJUSTE!$B:$B,$B364,AJUSTE!$H:$H,J$40)</f>
        <v>0</v>
      </c>
      <c r="L364" s="161">
        <f>K364+SUMIFS(ENTRADAS!$D:$D,ENTRADAS!$B:$B,$B364,ENTRADAS!$I:$I,K$40)-SUMIFS(SAÍDAS!$D:$D,SAÍDAS!$B:$B,$B364,SAÍDAS!$H:$H,K$40)+SUMIFS(AJUSTE!$D:$D,AJUSTE!$B:$B,$B364,AJUSTE!$H:$H,K$40)</f>
        <v>0</v>
      </c>
      <c r="M364" s="161">
        <f>L364+SUMIFS(ENTRADAS!$D:$D,ENTRADAS!$B:$B,$B364,ENTRADAS!$I:$I,L$40)-SUMIFS(SAÍDAS!$D:$D,SAÍDAS!$B:$B,$B364,SAÍDAS!$H:$H,L$40)+SUMIFS(AJUSTE!$D:$D,AJUSTE!$B:$B,$B364,AJUSTE!$H:$H,L$40)</f>
        <v>0</v>
      </c>
      <c r="N364" s="161">
        <f>M364+SUMIFS(ENTRADAS!$D:$D,ENTRADAS!$B:$B,$B364,ENTRADAS!$I:$I,M$40)-SUMIFS(SAÍDAS!$D:$D,SAÍDAS!$B:$B,$B364,SAÍDAS!$H:$H,M$40)+SUMIFS(AJUSTE!$D:$D,AJUSTE!$B:$B,$B364,AJUSTE!$H:$H,M$40)</f>
        <v>0</v>
      </c>
      <c r="P364" s="160">
        <f>CADASTRO!A328</f>
        <v>0</v>
      </c>
      <c r="Q364" s="160">
        <f>CADASTRO!B328</f>
        <v>0</v>
      </c>
      <c r="R364" s="161">
        <f ca="1">IF(R$39&gt;=$AD$39,0,SUMIFS(SAÍDAS!$D:$D,SAÍDAS!$B:$B,Base!$Q364,SAÍDAS!$H:$H,Base!R$40))</f>
        <v>0</v>
      </c>
      <c r="S364" s="161">
        <f ca="1">IF(S$39&gt;=$AD$39,0,SUMIFS(SAÍDAS!$D:$D,SAÍDAS!$B:$B,Base!$Q364,SAÍDAS!$H:$H,Base!S$40))</f>
        <v>0</v>
      </c>
      <c r="T364" s="161">
        <f ca="1">IF(T$39&gt;=$AD$39,0,SUMIFS(SAÍDAS!$D:$D,SAÍDAS!$B:$B,Base!$Q364,SAÍDAS!$H:$H,Base!T$40))</f>
        <v>0</v>
      </c>
      <c r="U364" s="161">
        <f ca="1">IF(U$39&gt;=$AD$39,0,SUMIFS(SAÍDAS!$D:$D,SAÍDAS!$B:$B,Base!$Q364,SAÍDAS!$H:$H,Base!U$40))</f>
        <v>0</v>
      </c>
      <c r="V364" s="161">
        <f ca="1">IF(V$39&gt;=$AD$39,0,SUMIFS(SAÍDAS!$D:$D,SAÍDAS!$B:$B,Base!$Q364,SAÍDAS!$H:$H,Base!V$40))</f>
        <v>0</v>
      </c>
      <c r="W364" s="161">
        <f ca="1">IF(W$39&gt;=$AD$39,0,SUMIFS(SAÍDAS!$D:$D,SAÍDAS!$B:$B,Base!$Q364,SAÍDAS!$H:$H,Base!W$40))</f>
        <v>0</v>
      </c>
      <c r="X364" s="161">
        <f ca="1">IF(X$39&gt;=$AD$39,0,SUMIFS(SAÍDAS!$D:$D,SAÍDAS!$B:$B,Base!$Q364,SAÍDAS!$H:$H,Base!X$40))</f>
        <v>0</v>
      </c>
      <c r="Y364" s="161">
        <f ca="1">IF(Y$39&gt;=$AD$39,0,SUMIFS(SAÍDAS!$D:$D,SAÍDAS!$B:$B,Base!$Q364,SAÍDAS!$H:$H,Base!Y$40))</f>
        <v>0</v>
      </c>
      <c r="Z364" s="161">
        <f ca="1">IF(Z$39&gt;=$AD$39,0,SUMIFS(SAÍDAS!$D:$D,SAÍDAS!$B:$B,Base!$Q364,SAÍDAS!$H:$H,Base!Z$40))</f>
        <v>0</v>
      </c>
      <c r="AA364" s="161">
        <f ca="1">IF(AA$39&gt;=$AD$39,0,SUMIFS(SAÍDAS!$D:$D,SAÍDAS!$B:$B,Base!$Q364,SAÍDAS!$H:$H,Base!AA$40))</f>
        <v>0</v>
      </c>
      <c r="AB364" s="161">
        <f ca="1">IF(AB$39&gt;=$AD$39,0,SUMIFS(SAÍDAS!$D:$D,SAÍDAS!$B:$B,Base!$Q364,SAÍDAS!$H:$H,Base!AB$40))</f>
        <v>0</v>
      </c>
      <c r="AC364" s="161">
        <f ca="1">IF(AC$39&gt;=$AD$39,0,SUMIFS(SAÍDAS!$D:$D,SAÍDAS!$B:$B,Base!$Q364,SAÍDAS!$H:$H,Base!AC$40))</f>
        <v>0</v>
      </c>
      <c r="AD364" s="160">
        <f t="shared" ca="1" si="13"/>
        <v>0</v>
      </c>
    </row>
    <row r="365" spans="1:30" x14ac:dyDescent="0.25">
      <c r="A365" s="160">
        <f>CADASTRO!A329</f>
        <v>0</v>
      </c>
      <c r="B365" s="160">
        <f>CADASTRO!B329</f>
        <v>0</v>
      </c>
      <c r="C365" s="161">
        <f>CADASTRO!D329</f>
        <v>0</v>
      </c>
      <c r="D365" s="161">
        <f>C365+SUMIFS(ENTRADAS!$D:$D,ENTRADAS!$B:$B,$B365,ENTRADAS!$I:$I,C$40)-SUMIFS(SAÍDAS!$D:$D,SAÍDAS!$B:$B,$B365,SAÍDAS!$H:$H,C$40)+SUMIFS(AJUSTE!$D:$D,AJUSTE!$B:$B,$B365,AJUSTE!$H:$H,C$40)</f>
        <v>0</v>
      </c>
      <c r="E365" s="161">
        <f>D365+SUMIFS(ENTRADAS!$D:$D,ENTRADAS!$B:$B,$B365,ENTRADAS!$I:$I,D$40)-SUMIFS(SAÍDAS!$D:$D,SAÍDAS!$B:$B,$B365,SAÍDAS!$H:$H,D$40)+SUMIFS(AJUSTE!$D:$D,AJUSTE!$B:$B,$B365,AJUSTE!$H:$H,D$40)</f>
        <v>0</v>
      </c>
      <c r="F365" s="161">
        <f>E365+SUMIFS(ENTRADAS!$D:$D,ENTRADAS!$B:$B,$B365,ENTRADAS!$I:$I,E$40)-SUMIFS(SAÍDAS!$D:$D,SAÍDAS!$B:$B,$B365,SAÍDAS!$H:$H,E$40)+SUMIFS(AJUSTE!$D:$D,AJUSTE!$B:$B,$B365,AJUSTE!$H:$H,E$40)</f>
        <v>0</v>
      </c>
      <c r="G365" s="161">
        <f>F365+SUMIFS(ENTRADAS!$D:$D,ENTRADAS!$B:$B,$B365,ENTRADAS!$I:$I,F$40)-SUMIFS(SAÍDAS!$D:$D,SAÍDAS!$B:$B,$B365,SAÍDAS!$H:$H,F$40)+SUMIFS(AJUSTE!$D:$D,AJUSTE!$B:$B,$B365,AJUSTE!$H:$H,F$40)</f>
        <v>0</v>
      </c>
      <c r="H365" s="161">
        <f>G365+SUMIFS(ENTRADAS!$D:$D,ENTRADAS!$B:$B,$B365,ENTRADAS!$I:$I,G$40)-SUMIFS(SAÍDAS!$D:$D,SAÍDAS!$B:$B,$B365,SAÍDAS!$H:$H,G$40)+SUMIFS(AJUSTE!$D:$D,AJUSTE!$B:$B,$B365,AJUSTE!$H:$H,G$40)</f>
        <v>0</v>
      </c>
      <c r="I365" s="161">
        <f>H365+SUMIFS(ENTRADAS!$D:$D,ENTRADAS!$B:$B,$B365,ENTRADAS!$I:$I,H$40)-SUMIFS(SAÍDAS!$D:$D,SAÍDAS!$B:$B,$B365,SAÍDAS!$H:$H,H$40)+SUMIFS(AJUSTE!$D:$D,AJUSTE!$B:$B,$B365,AJUSTE!$H:$H,H$40)</f>
        <v>0</v>
      </c>
      <c r="J365" s="161">
        <f>I365+SUMIFS(ENTRADAS!$D:$D,ENTRADAS!$B:$B,$B365,ENTRADAS!$I:$I,I$40)-SUMIFS(SAÍDAS!$D:$D,SAÍDAS!$B:$B,$B365,SAÍDAS!$H:$H,I$40)+SUMIFS(AJUSTE!$D:$D,AJUSTE!$B:$B,$B365,AJUSTE!$H:$H,I$40)</f>
        <v>0</v>
      </c>
      <c r="K365" s="161">
        <f>J365+SUMIFS(ENTRADAS!$D:$D,ENTRADAS!$B:$B,$B365,ENTRADAS!$I:$I,J$40)-SUMIFS(SAÍDAS!$D:$D,SAÍDAS!$B:$B,$B365,SAÍDAS!$H:$H,J$40)+SUMIFS(AJUSTE!$D:$D,AJUSTE!$B:$B,$B365,AJUSTE!$H:$H,J$40)</f>
        <v>0</v>
      </c>
      <c r="L365" s="161">
        <f>K365+SUMIFS(ENTRADAS!$D:$D,ENTRADAS!$B:$B,$B365,ENTRADAS!$I:$I,K$40)-SUMIFS(SAÍDAS!$D:$D,SAÍDAS!$B:$B,$B365,SAÍDAS!$H:$H,K$40)+SUMIFS(AJUSTE!$D:$D,AJUSTE!$B:$B,$B365,AJUSTE!$H:$H,K$40)</f>
        <v>0</v>
      </c>
      <c r="M365" s="161">
        <f>L365+SUMIFS(ENTRADAS!$D:$D,ENTRADAS!$B:$B,$B365,ENTRADAS!$I:$I,L$40)-SUMIFS(SAÍDAS!$D:$D,SAÍDAS!$B:$B,$B365,SAÍDAS!$H:$H,L$40)+SUMIFS(AJUSTE!$D:$D,AJUSTE!$B:$B,$B365,AJUSTE!$H:$H,L$40)</f>
        <v>0</v>
      </c>
      <c r="N365" s="161">
        <f>M365+SUMIFS(ENTRADAS!$D:$D,ENTRADAS!$B:$B,$B365,ENTRADAS!$I:$I,M$40)-SUMIFS(SAÍDAS!$D:$D,SAÍDAS!$B:$B,$B365,SAÍDAS!$H:$H,M$40)+SUMIFS(AJUSTE!$D:$D,AJUSTE!$B:$B,$B365,AJUSTE!$H:$H,M$40)</f>
        <v>0</v>
      </c>
      <c r="P365" s="160">
        <f>CADASTRO!A329</f>
        <v>0</v>
      </c>
      <c r="Q365" s="160">
        <f>CADASTRO!B329</f>
        <v>0</v>
      </c>
      <c r="R365" s="161">
        <f ca="1">IF(R$39&gt;=$AD$39,0,SUMIFS(SAÍDAS!$D:$D,SAÍDAS!$B:$B,Base!$Q365,SAÍDAS!$H:$H,Base!R$40))</f>
        <v>0</v>
      </c>
      <c r="S365" s="161">
        <f ca="1">IF(S$39&gt;=$AD$39,0,SUMIFS(SAÍDAS!$D:$D,SAÍDAS!$B:$B,Base!$Q365,SAÍDAS!$H:$H,Base!S$40))</f>
        <v>0</v>
      </c>
      <c r="T365" s="161">
        <f ca="1">IF(T$39&gt;=$AD$39,0,SUMIFS(SAÍDAS!$D:$D,SAÍDAS!$B:$B,Base!$Q365,SAÍDAS!$H:$H,Base!T$40))</f>
        <v>0</v>
      </c>
      <c r="U365" s="161">
        <f ca="1">IF(U$39&gt;=$AD$39,0,SUMIFS(SAÍDAS!$D:$D,SAÍDAS!$B:$B,Base!$Q365,SAÍDAS!$H:$H,Base!U$40))</f>
        <v>0</v>
      </c>
      <c r="V365" s="161">
        <f ca="1">IF(V$39&gt;=$AD$39,0,SUMIFS(SAÍDAS!$D:$D,SAÍDAS!$B:$B,Base!$Q365,SAÍDAS!$H:$H,Base!V$40))</f>
        <v>0</v>
      </c>
      <c r="W365" s="161">
        <f ca="1">IF(W$39&gt;=$AD$39,0,SUMIFS(SAÍDAS!$D:$D,SAÍDAS!$B:$B,Base!$Q365,SAÍDAS!$H:$H,Base!W$40))</f>
        <v>0</v>
      </c>
      <c r="X365" s="161">
        <f ca="1">IF(X$39&gt;=$AD$39,0,SUMIFS(SAÍDAS!$D:$D,SAÍDAS!$B:$B,Base!$Q365,SAÍDAS!$H:$H,Base!X$40))</f>
        <v>0</v>
      </c>
      <c r="Y365" s="161">
        <f ca="1">IF(Y$39&gt;=$AD$39,0,SUMIFS(SAÍDAS!$D:$D,SAÍDAS!$B:$B,Base!$Q365,SAÍDAS!$H:$H,Base!Y$40))</f>
        <v>0</v>
      </c>
      <c r="Z365" s="161">
        <f ca="1">IF(Z$39&gt;=$AD$39,0,SUMIFS(SAÍDAS!$D:$D,SAÍDAS!$B:$B,Base!$Q365,SAÍDAS!$H:$H,Base!Z$40))</f>
        <v>0</v>
      </c>
      <c r="AA365" s="161">
        <f ca="1">IF(AA$39&gt;=$AD$39,0,SUMIFS(SAÍDAS!$D:$D,SAÍDAS!$B:$B,Base!$Q365,SAÍDAS!$H:$H,Base!AA$40))</f>
        <v>0</v>
      </c>
      <c r="AB365" s="161">
        <f ca="1">IF(AB$39&gt;=$AD$39,0,SUMIFS(SAÍDAS!$D:$D,SAÍDAS!$B:$B,Base!$Q365,SAÍDAS!$H:$H,Base!AB$40))</f>
        <v>0</v>
      </c>
      <c r="AC365" s="161">
        <f ca="1">IF(AC$39&gt;=$AD$39,0,SUMIFS(SAÍDAS!$D:$D,SAÍDAS!$B:$B,Base!$Q365,SAÍDAS!$H:$H,Base!AC$40))</f>
        <v>0</v>
      </c>
      <c r="AD365" s="160">
        <f t="shared" ca="1" si="13"/>
        <v>0</v>
      </c>
    </row>
    <row r="366" spans="1:30" x14ac:dyDescent="0.25">
      <c r="A366" s="160">
        <f>CADASTRO!A330</f>
        <v>0</v>
      </c>
      <c r="B366" s="160">
        <f>CADASTRO!B330</f>
        <v>0</v>
      </c>
      <c r="C366" s="161">
        <f>CADASTRO!D330</f>
        <v>0</v>
      </c>
      <c r="D366" s="161">
        <f>C366+SUMIFS(ENTRADAS!$D:$D,ENTRADAS!$B:$B,$B366,ENTRADAS!$I:$I,C$40)-SUMIFS(SAÍDAS!$D:$D,SAÍDAS!$B:$B,$B366,SAÍDAS!$H:$H,C$40)+SUMIFS(AJUSTE!$D:$D,AJUSTE!$B:$B,$B366,AJUSTE!$H:$H,C$40)</f>
        <v>0</v>
      </c>
      <c r="E366" s="161">
        <f>D366+SUMIFS(ENTRADAS!$D:$D,ENTRADAS!$B:$B,$B366,ENTRADAS!$I:$I,D$40)-SUMIFS(SAÍDAS!$D:$D,SAÍDAS!$B:$B,$B366,SAÍDAS!$H:$H,D$40)+SUMIFS(AJUSTE!$D:$D,AJUSTE!$B:$B,$B366,AJUSTE!$H:$H,D$40)</f>
        <v>0</v>
      </c>
      <c r="F366" s="161">
        <f>E366+SUMIFS(ENTRADAS!$D:$D,ENTRADAS!$B:$B,$B366,ENTRADAS!$I:$I,E$40)-SUMIFS(SAÍDAS!$D:$D,SAÍDAS!$B:$B,$B366,SAÍDAS!$H:$H,E$40)+SUMIFS(AJUSTE!$D:$D,AJUSTE!$B:$B,$B366,AJUSTE!$H:$H,E$40)</f>
        <v>0</v>
      </c>
      <c r="G366" s="161">
        <f>F366+SUMIFS(ENTRADAS!$D:$D,ENTRADAS!$B:$B,$B366,ENTRADAS!$I:$I,F$40)-SUMIFS(SAÍDAS!$D:$D,SAÍDAS!$B:$B,$B366,SAÍDAS!$H:$H,F$40)+SUMIFS(AJUSTE!$D:$D,AJUSTE!$B:$B,$B366,AJUSTE!$H:$H,F$40)</f>
        <v>0</v>
      </c>
      <c r="H366" s="161">
        <f>G366+SUMIFS(ENTRADAS!$D:$D,ENTRADAS!$B:$B,$B366,ENTRADAS!$I:$I,G$40)-SUMIFS(SAÍDAS!$D:$D,SAÍDAS!$B:$B,$B366,SAÍDAS!$H:$H,G$40)+SUMIFS(AJUSTE!$D:$D,AJUSTE!$B:$B,$B366,AJUSTE!$H:$H,G$40)</f>
        <v>0</v>
      </c>
      <c r="I366" s="161">
        <f>H366+SUMIFS(ENTRADAS!$D:$D,ENTRADAS!$B:$B,$B366,ENTRADAS!$I:$I,H$40)-SUMIFS(SAÍDAS!$D:$D,SAÍDAS!$B:$B,$B366,SAÍDAS!$H:$H,H$40)+SUMIFS(AJUSTE!$D:$D,AJUSTE!$B:$B,$B366,AJUSTE!$H:$H,H$40)</f>
        <v>0</v>
      </c>
      <c r="J366" s="161">
        <f>I366+SUMIFS(ENTRADAS!$D:$D,ENTRADAS!$B:$B,$B366,ENTRADAS!$I:$I,I$40)-SUMIFS(SAÍDAS!$D:$D,SAÍDAS!$B:$B,$B366,SAÍDAS!$H:$H,I$40)+SUMIFS(AJUSTE!$D:$D,AJUSTE!$B:$B,$B366,AJUSTE!$H:$H,I$40)</f>
        <v>0</v>
      </c>
      <c r="K366" s="161">
        <f>J366+SUMIFS(ENTRADAS!$D:$D,ENTRADAS!$B:$B,$B366,ENTRADAS!$I:$I,J$40)-SUMIFS(SAÍDAS!$D:$D,SAÍDAS!$B:$B,$B366,SAÍDAS!$H:$H,J$40)+SUMIFS(AJUSTE!$D:$D,AJUSTE!$B:$B,$B366,AJUSTE!$H:$H,J$40)</f>
        <v>0</v>
      </c>
      <c r="L366" s="161">
        <f>K366+SUMIFS(ENTRADAS!$D:$D,ENTRADAS!$B:$B,$B366,ENTRADAS!$I:$I,K$40)-SUMIFS(SAÍDAS!$D:$D,SAÍDAS!$B:$B,$B366,SAÍDAS!$H:$H,K$40)+SUMIFS(AJUSTE!$D:$D,AJUSTE!$B:$B,$B366,AJUSTE!$H:$H,K$40)</f>
        <v>0</v>
      </c>
      <c r="M366" s="161">
        <f>L366+SUMIFS(ENTRADAS!$D:$D,ENTRADAS!$B:$B,$B366,ENTRADAS!$I:$I,L$40)-SUMIFS(SAÍDAS!$D:$D,SAÍDAS!$B:$B,$B366,SAÍDAS!$H:$H,L$40)+SUMIFS(AJUSTE!$D:$D,AJUSTE!$B:$B,$B366,AJUSTE!$H:$H,L$40)</f>
        <v>0</v>
      </c>
      <c r="N366" s="161">
        <f>M366+SUMIFS(ENTRADAS!$D:$D,ENTRADAS!$B:$B,$B366,ENTRADAS!$I:$I,M$40)-SUMIFS(SAÍDAS!$D:$D,SAÍDAS!$B:$B,$B366,SAÍDAS!$H:$H,M$40)+SUMIFS(AJUSTE!$D:$D,AJUSTE!$B:$B,$B366,AJUSTE!$H:$H,M$40)</f>
        <v>0</v>
      </c>
      <c r="P366" s="160">
        <f>CADASTRO!A330</f>
        <v>0</v>
      </c>
      <c r="Q366" s="160">
        <f>CADASTRO!B330</f>
        <v>0</v>
      </c>
      <c r="R366" s="161">
        <f ca="1">IF(R$39&gt;=$AD$39,0,SUMIFS(SAÍDAS!$D:$D,SAÍDAS!$B:$B,Base!$Q366,SAÍDAS!$H:$H,Base!R$40))</f>
        <v>0</v>
      </c>
      <c r="S366" s="161">
        <f ca="1">IF(S$39&gt;=$AD$39,0,SUMIFS(SAÍDAS!$D:$D,SAÍDAS!$B:$B,Base!$Q366,SAÍDAS!$H:$H,Base!S$40))</f>
        <v>0</v>
      </c>
      <c r="T366" s="161">
        <f ca="1">IF(T$39&gt;=$AD$39,0,SUMIFS(SAÍDAS!$D:$D,SAÍDAS!$B:$B,Base!$Q366,SAÍDAS!$H:$H,Base!T$40))</f>
        <v>0</v>
      </c>
      <c r="U366" s="161">
        <f ca="1">IF(U$39&gt;=$AD$39,0,SUMIFS(SAÍDAS!$D:$D,SAÍDAS!$B:$B,Base!$Q366,SAÍDAS!$H:$H,Base!U$40))</f>
        <v>0</v>
      </c>
      <c r="V366" s="161">
        <f ca="1">IF(V$39&gt;=$AD$39,0,SUMIFS(SAÍDAS!$D:$D,SAÍDAS!$B:$B,Base!$Q366,SAÍDAS!$H:$H,Base!V$40))</f>
        <v>0</v>
      </c>
      <c r="W366" s="161">
        <f ca="1">IF(W$39&gt;=$AD$39,0,SUMIFS(SAÍDAS!$D:$D,SAÍDAS!$B:$B,Base!$Q366,SAÍDAS!$H:$H,Base!W$40))</f>
        <v>0</v>
      </c>
      <c r="X366" s="161">
        <f ca="1">IF(X$39&gt;=$AD$39,0,SUMIFS(SAÍDAS!$D:$D,SAÍDAS!$B:$B,Base!$Q366,SAÍDAS!$H:$H,Base!X$40))</f>
        <v>0</v>
      </c>
      <c r="Y366" s="161">
        <f ca="1">IF(Y$39&gt;=$AD$39,0,SUMIFS(SAÍDAS!$D:$D,SAÍDAS!$B:$B,Base!$Q366,SAÍDAS!$H:$H,Base!Y$40))</f>
        <v>0</v>
      </c>
      <c r="Z366" s="161">
        <f ca="1">IF(Z$39&gt;=$AD$39,0,SUMIFS(SAÍDAS!$D:$D,SAÍDAS!$B:$B,Base!$Q366,SAÍDAS!$H:$H,Base!Z$40))</f>
        <v>0</v>
      </c>
      <c r="AA366" s="161">
        <f ca="1">IF(AA$39&gt;=$AD$39,0,SUMIFS(SAÍDAS!$D:$D,SAÍDAS!$B:$B,Base!$Q366,SAÍDAS!$H:$H,Base!AA$40))</f>
        <v>0</v>
      </c>
      <c r="AB366" s="161">
        <f ca="1">IF(AB$39&gt;=$AD$39,0,SUMIFS(SAÍDAS!$D:$D,SAÍDAS!$B:$B,Base!$Q366,SAÍDAS!$H:$H,Base!AB$40))</f>
        <v>0</v>
      </c>
      <c r="AC366" s="161">
        <f ca="1">IF(AC$39&gt;=$AD$39,0,SUMIFS(SAÍDAS!$D:$D,SAÍDAS!$B:$B,Base!$Q366,SAÍDAS!$H:$H,Base!AC$40))</f>
        <v>0</v>
      </c>
      <c r="AD366" s="160">
        <f t="shared" ca="1" si="13"/>
        <v>0</v>
      </c>
    </row>
    <row r="367" spans="1:30" x14ac:dyDescent="0.25">
      <c r="A367" s="160">
        <f>CADASTRO!A331</f>
        <v>0</v>
      </c>
      <c r="B367" s="160">
        <f>CADASTRO!B331</f>
        <v>0</v>
      </c>
      <c r="C367" s="161">
        <f>CADASTRO!D331</f>
        <v>0</v>
      </c>
      <c r="D367" s="161">
        <f>C367+SUMIFS(ENTRADAS!$D:$D,ENTRADAS!$B:$B,$B367,ENTRADAS!$I:$I,C$40)-SUMIFS(SAÍDAS!$D:$D,SAÍDAS!$B:$B,$B367,SAÍDAS!$H:$H,C$40)+SUMIFS(AJUSTE!$D:$D,AJUSTE!$B:$B,$B367,AJUSTE!$H:$H,C$40)</f>
        <v>0</v>
      </c>
      <c r="E367" s="161">
        <f>D367+SUMIFS(ENTRADAS!$D:$D,ENTRADAS!$B:$B,$B367,ENTRADAS!$I:$I,D$40)-SUMIFS(SAÍDAS!$D:$D,SAÍDAS!$B:$B,$B367,SAÍDAS!$H:$H,D$40)+SUMIFS(AJUSTE!$D:$D,AJUSTE!$B:$B,$B367,AJUSTE!$H:$H,D$40)</f>
        <v>0</v>
      </c>
      <c r="F367" s="161">
        <f>E367+SUMIFS(ENTRADAS!$D:$D,ENTRADAS!$B:$B,$B367,ENTRADAS!$I:$I,E$40)-SUMIFS(SAÍDAS!$D:$D,SAÍDAS!$B:$B,$B367,SAÍDAS!$H:$H,E$40)+SUMIFS(AJUSTE!$D:$D,AJUSTE!$B:$B,$B367,AJUSTE!$H:$H,E$40)</f>
        <v>0</v>
      </c>
      <c r="G367" s="161">
        <f>F367+SUMIFS(ENTRADAS!$D:$D,ENTRADAS!$B:$B,$B367,ENTRADAS!$I:$I,F$40)-SUMIFS(SAÍDAS!$D:$D,SAÍDAS!$B:$B,$B367,SAÍDAS!$H:$H,F$40)+SUMIFS(AJUSTE!$D:$D,AJUSTE!$B:$B,$B367,AJUSTE!$H:$H,F$40)</f>
        <v>0</v>
      </c>
      <c r="H367" s="161">
        <f>G367+SUMIFS(ENTRADAS!$D:$D,ENTRADAS!$B:$B,$B367,ENTRADAS!$I:$I,G$40)-SUMIFS(SAÍDAS!$D:$D,SAÍDAS!$B:$B,$B367,SAÍDAS!$H:$H,G$40)+SUMIFS(AJUSTE!$D:$D,AJUSTE!$B:$B,$B367,AJUSTE!$H:$H,G$40)</f>
        <v>0</v>
      </c>
      <c r="I367" s="161">
        <f>H367+SUMIFS(ENTRADAS!$D:$D,ENTRADAS!$B:$B,$B367,ENTRADAS!$I:$I,H$40)-SUMIFS(SAÍDAS!$D:$D,SAÍDAS!$B:$B,$B367,SAÍDAS!$H:$H,H$40)+SUMIFS(AJUSTE!$D:$D,AJUSTE!$B:$B,$B367,AJUSTE!$H:$H,H$40)</f>
        <v>0</v>
      </c>
      <c r="J367" s="161">
        <f>I367+SUMIFS(ENTRADAS!$D:$D,ENTRADAS!$B:$B,$B367,ENTRADAS!$I:$I,I$40)-SUMIFS(SAÍDAS!$D:$D,SAÍDAS!$B:$B,$B367,SAÍDAS!$H:$H,I$40)+SUMIFS(AJUSTE!$D:$D,AJUSTE!$B:$B,$B367,AJUSTE!$H:$H,I$40)</f>
        <v>0</v>
      </c>
      <c r="K367" s="161">
        <f>J367+SUMIFS(ENTRADAS!$D:$D,ENTRADAS!$B:$B,$B367,ENTRADAS!$I:$I,J$40)-SUMIFS(SAÍDAS!$D:$D,SAÍDAS!$B:$B,$B367,SAÍDAS!$H:$H,J$40)+SUMIFS(AJUSTE!$D:$D,AJUSTE!$B:$B,$B367,AJUSTE!$H:$H,J$40)</f>
        <v>0</v>
      </c>
      <c r="L367" s="161">
        <f>K367+SUMIFS(ENTRADAS!$D:$D,ENTRADAS!$B:$B,$B367,ENTRADAS!$I:$I,K$40)-SUMIFS(SAÍDAS!$D:$D,SAÍDAS!$B:$B,$B367,SAÍDAS!$H:$H,K$40)+SUMIFS(AJUSTE!$D:$D,AJUSTE!$B:$B,$B367,AJUSTE!$H:$H,K$40)</f>
        <v>0</v>
      </c>
      <c r="M367" s="161">
        <f>L367+SUMIFS(ENTRADAS!$D:$D,ENTRADAS!$B:$B,$B367,ENTRADAS!$I:$I,L$40)-SUMIFS(SAÍDAS!$D:$D,SAÍDAS!$B:$B,$B367,SAÍDAS!$H:$H,L$40)+SUMIFS(AJUSTE!$D:$D,AJUSTE!$B:$B,$B367,AJUSTE!$H:$H,L$40)</f>
        <v>0</v>
      </c>
      <c r="N367" s="161">
        <f>M367+SUMIFS(ENTRADAS!$D:$D,ENTRADAS!$B:$B,$B367,ENTRADAS!$I:$I,M$40)-SUMIFS(SAÍDAS!$D:$D,SAÍDAS!$B:$B,$B367,SAÍDAS!$H:$H,M$40)+SUMIFS(AJUSTE!$D:$D,AJUSTE!$B:$B,$B367,AJUSTE!$H:$H,M$40)</f>
        <v>0</v>
      </c>
      <c r="P367" s="160">
        <f>CADASTRO!A331</f>
        <v>0</v>
      </c>
      <c r="Q367" s="160">
        <f>CADASTRO!B331</f>
        <v>0</v>
      </c>
      <c r="R367" s="161">
        <f ca="1">IF(R$39&gt;=$AD$39,0,SUMIFS(SAÍDAS!$D:$D,SAÍDAS!$B:$B,Base!$Q367,SAÍDAS!$H:$H,Base!R$40))</f>
        <v>0</v>
      </c>
      <c r="S367" s="161">
        <f ca="1">IF(S$39&gt;=$AD$39,0,SUMIFS(SAÍDAS!$D:$D,SAÍDAS!$B:$B,Base!$Q367,SAÍDAS!$H:$H,Base!S$40))</f>
        <v>0</v>
      </c>
      <c r="T367" s="161">
        <f ca="1">IF(T$39&gt;=$AD$39,0,SUMIFS(SAÍDAS!$D:$D,SAÍDAS!$B:$B,Base!$Q367,SAÍDAS!$H:$H,Base!T$40))</f>
        <v>0</v>
      </c>
      <c r="U367" s="161">
        <f ca="1">IF(U$39&gt;=$AD$39,0,SUMIFS(SAÍDAS!$D:$D,SAÍDAS!$B:$B,Base!$Q367,SAÍDAS!$H:$H,Base!U$40))</f>
        <v>0</v>
      </c>
      <c r="V367" s="161">
        <f ca="1">IF(V$39&gt;=$AD$39,0,SUMIFS(SAÍDAS!$D:$D,SAÍDAS!$B:$B,Base!$Q367,SAÍDAS!$H:$H,Base!V$40))</f>
        <v>0</v>
      </c>
      <c r="W367" s="161">
        <f ca="1">IF(W$39&gt;=$AD$39,0,SUMIFS(SAÍDAS!$D:$D,SAÍDAS!$B:$B,Base!$Q367,SAÍDAS!$H:$H,Base!W$40))</f>
        <v>0</v>
      </c>
      <c r="X367" s="161">
        <f ca="1">IF(X$39&gt;=$AD$39,0,SUMIFS(SAÍDAS!$D:$D,SAÍDAS!$B:$B,Base!$Q367,SAÍDAS!$H:$H,Base!X$40))</f>
        <v>0</v>
      </c>
      <c r="Y367" s="161">
        <f ca="1">IF(Y$39&gt;=$AD$39,0,SUMIFS(SAÍDAS!$D:$D,SAÍDAS!$B:$B,Base!$Q367,SAÍDAS!$H:$H,Base!Y$40))</f>
        <v>0</v>
      </c>
      <c r="Z367" s="161">
        <f ca="1">IF(Z$39&gt;=$AD$39,0,SUMIFS(SAÍDAS!$D:$D,SAÍDAS!$B:$B,Base!$Q367,SAÍDAS!$H:$H,Base!Z$40))</f>
        <v>0</v>
      </c>
      <c r="AA367" s="161">
        <f ca="1">IF(AA$39&gt;=$AD$39,0,SUMIFS(SAÍDAS!$D:$D,SAÍDAS!$B:$B,Base!$Q367,SAÍDAS!$H:$H,Base!AA$40))</f>
        <v>0</v>
      </c>
      <c r="AB367" s="161">
        <f ca="1">IF(AB$39&gt;=$AD$39,0,SUMIFS(SAÍDAS!$D:$D,SAÍDAS!$B:$B,Base!$Q367,SAÍDAS!$H:$H,Base!AB$40))</f>
        <v>0</v>
      </c>
      <c r="AC367" s="161">
        <f ca="1">IF(AC$39&gt;=$AD$39,0,SUMIFS(SAÍDAS!$D:$D,SAÍDAS!$B:$B,Base!$Q367,SAÍDAS!$H:$H,Base!AC$40))</f>
        <v>0</v>
      </c>
      <c r="AD367" s="160">
        <f t="shared" ca="1" si="13"/>
        <v>0</v>
      </c>
    </row>
    <row r="368" spans="1:30" x14ac:dyDescent="0.25">
      <c r="A368" s="160">
        <f>CADASTRO!A332</f>
        <v>0</v>
      </c>
      <c r="B368" s="160">
        <f>CADASTRO!B332</f>
        <v>0</v>
      </c>
      <c r="C368" s="161">
        <f>CADASTRO!D332</f>
        <v>0</v>
      </c>
      <c r="D368" s="161">
        <f>C368+SUMIFS(ENTRADAS!$D:$D,ENTRADAS!$B:$B,$B368,ENTRADAS!$I:$I,C$40)-SUMIFS(SAÍDAS!$D:$D,SAÍDAS!$B:$B,$B368,SAÍDAS!$H:$H,C$40)+SUMIFS(AJUSTE!$D:$D,AJUSTE!$B:$B,$B368,AJUSTE!$H:$H,C$40)</f>
        <v>0</v>
      </c>
      <c r="E368" s="161">
        <f>D368+SUMIFS(ENTRADAS!$D:$D,ENTRADAS!$B:$B,$B368,ENTRADAS!$I:$I,D$40)-SUMIFS(SAÍDAS!$D:$D,SAÍDAS!$B:$B,$B368,SAÍDAS!$H:$H,D$40)+SUMIFS(AJUSTE!$D:$D,AJUSTE!$B:$B,$B368,AJUSTE!$H:$H,D$40)</f>
        <v>0</v>
      </c>
      <c r="F368" s="161">
        <f>E368+SUMIFS(ENTRADAS!$D:$D,ENTRADAS!$B:$B,$B368,ENTRADAS!$I:$I,E$40)-SUMIFS(SAÍDAS!$D:$D,SAÍDAS!$B:$B,$B368,SAÍDAS!$H:$H,E$40)+SUMIFS(AJUSTE!$D:$D,AJUSTE!$B:$B,$B368,AJUSTE!$H:$H,E$40)</f>
        <v>0</v>
      </c>
      <c r="G368" s="161">
        <f>F368+SUMIFS(ENTRADAS!$D:$D,ENTRADAS!$B:$B,$B368,ENTRADAS!$I:$I,F$40)-SUMIFS(SAÍDAS!$D:$D,SAÍDAS!$B:$B,$B368,SAÍDAS!$H:$H,F$40)+SUMIFS(AJUSTE!$D:$D,AJUSTE!$B:$B,$B368,AJUSTE!$H:$H,F$40)</f>
        <v>0</v>
      </c>
      <c r="H368" s="161">
        <f>G368+SUMIFS(ENTRADAS!$D:$D,ENTRADAS!$B:$B,$B368,ENTRADAS!$I:$I,G$40)-SUMIFS(SAÍDAS!$D:$D,SAÍDAS!$B:$B,$B368,SAÍDAS!$H:$H,G$40)+SUMIFS(AJUSTE!$D:$D,AJUSTE!$B:$B,$B368,AJUSTE!$H:$H,G$40)</f>
        <v>0</v>
      </c>
      <c r="I368" s="161">
        <f>H368+SUMIFS(ENTRADAS!$D:$D,ENTRADAS!$B:$B,$B368,ENTRADAS!$I:$I,H$40)-SUMIFS(SAÍDAS!$D:$D,SAÍDAS!$B:$B,$B368,SAÍDAS!$H:$H,H$40)+SUMIFS(AJUSTE!$D:$D,AJUSTE!$B:$B,$B368,AJUSTE!$H:$H,H$40)</f>
        <v>0</v>
      </c>
      <c r="J368" s="161">
        <f>I368+SUMIFS(ENTRADAS!$D:$D,ENTRADAS!$B:$B,$B368,ENTRADAS!$I:$I,I$40)-SUMIFS(SAÍDAS!$D:$D,SAÍDAS!$B:$B,$B368,SAÍDAS!$H:$H,I$40)+SUMIFS(AJUSTE!$D:$D,AJUSTE!$B:$B,$B368,AJUSTE!$H:$H,I$40)</f>
        <v>0</v>
      </c>
      <c r="K368" s="161">
        <f>J368+SUMIFS(ENTRADAS!$D:$D,ENTRADAS!$B:$B,$B368,ENTRADAS!$I:$I,J$40)-SUMIFS(SAÍDAS!$D:$D,SAÍDAS!$B:$B,$B368,SAÍDAS!$H:$H,J$40)+SUMIFS(AJUSTE!$D:$D,AJUSTE!$B:$B,$B368,AJUSTE!$H:$H,J$40)</f>
        <v>0</v>
      </c>
      <c r="L368" s="161">
        <f>K368+SUMIFS(ENTRADAS!$D:$D,ENTRADAS!$B:$B,$B368,ENTRADAS!$I:$I,K$40)-SUMIFS(SAÍDAS!$D:$D,SAÍDAS!$B:$B,$B368,SAÍDAS!$H:$H,K$40)+SUMIFS(AJUSTE!$D:$D,AJUSTE!$B:$B,$B368,AJUSTE!$H:$H,K$40)</f>
        <v>0</v>
      </c>
      <c r="M368" s="161">
        <f>L368+SUMIFS(ENTRADAS!$D:$D,ENTRADAS!$B:$B,$B368,ENTRADAS!$I:$I,L$40)-SUMIFS(SAÍDAS!$D:$D,SAÍDAS!$B:$B,$B368,SAÍDAS!$H:$H,L$40)+SUMIFS(AJUSTE!$D:$D,AJUSTE!$B:$B,$B368,AJUSTE!$H:$H,L$40)</f>
        <v>0</v>
      </c>
      <c r="N368" s="161">
        <f>M368+SUMIFS(ENTRADAS!$D:$D,ENTRADAS!$B:$B,$B368,ENTRADAS!$I:$I,M$40)-SUMIFS(SAÍDAS!$D:$D,SAÍDAS!$B:$B,$B368,SAÍDAS!$H:$H,M$40)+SUMIFS(AJUSTE!$D:$D,AJUSTE!$B:$B,$B368,AJUSTE!$H:$H,M$40)</f>
        <v>0</v>
      </c>
      <c r="P368" s="160">
        <f>CADASTRO!A332</f>
        <v>0</v>
      </c>
      <c r="Q368" s="160">
        <f>CADASTRO!B332</f>
        <v>0</v>
      </c>
      <c r="R368" s="161">
        <f ca="1">IF(R$39&gt;=$AD$39,0,SUMIFS(SAÍDAS!$D:$D,SAÍDAS!$B:$B,Base!$Q368,SAÍDAS!$H:$H,Base!R$40))</f>
        <v>0</v>
      </c>
      <c r="S368" s="161">
        <f ca="1">IF(S$39&gt;=$AD$39,0,SUMIFS(SAÍDAS!$D:$D,SAÍDAS!$B:$B,Base!$Q368,SAÍDAS!$H:$H,Base!S$40))</f>
        <v>0</v>
      </c>
      <c r="T368" s="161">
        <f ca="1">IF(T$39&gt;=$AD$39,0,SUMIFS(SAÍDAS!$D:$D,SAÍDAS!$B:$B,Base!$Q368,SAÍDAS!$H:$H,Base!T$40))</f>
        <v>0</v>
      </c>
      <c r="U368" s="161">
        <f ca="1">IF(U$39&gt;=$AD$39,0,SUMIFS(SAÍDAS!$D:$D,SAÍDAS!$B:$B,Base!$Q368,SAÍDAS!$H:$H,Base!U$40))</f>
        <v>0</v>
      </c>
      <c r="V368" s="161">
        <f ca="1">IF(V$39&gt;=$AD$39,0,SUMIFS(SAÍDAS!$D:$D,SAÍDAS!$B:$B,Base!$Q368,SAÍDAS!$H:$H,Base!V$40))</f>
        <v>0</v>
      </c>
      <c r="W368" s="161">
        <f ca="1">IF(W$39&gt;=$AD$39,0,SUMIFS(SAÍDAS!$D:$D,SAÍDAS!$B:$B,Base!$Q368,SAÍDAS!$H:$H,Base!W$40))</f>
        <v>0</v>
      </c>
      <c r="X368" s="161">
        <f ca="1">IF(X$39&gt;=$AD$39,0,SUMIFS(SAÍDAS!$D:$D,SAÍDAS!$B:$B,Base!$Q368,SAÍDAS!$H:$H,Base!X$40))</f>
        <v>0</v>
      </c>
      <c r="Y368" s="161">
        <f ca="1">IF(Y$39&gt;=$AD$39,0,SUMIFS(SAÍDAS!$D:$D,SAÍDAS!$B:$B,Base!$Q368,SAÍDAS!$H:$H,Base!Y$40))</f>
        <v>0</v>
      </c>
      <c r="Z368" s="161">
        <f ca="1">IF(Z$39&gt;=$AD$39,0,SUMIFS(SAÍDAS!$D:$D,SAÍDAS!$B:$B,Base!$Q368,SAÍDAS!$H:$H,Base!Z$40))</f>
        <v>0</v>
      </c>
      <c r="AA368" s="161">
        <f ca="1">IF(AA$39&gt;=$AD$39,0,SUMIFS(SAÍDAS!$D:$D,SAÍDAS!$B:$B,Base!$Q368,SAÍDAS!$H:$H,Base!AA$40))</f>
        <v>0</v>
      </c>
      <c r="AB368" s="161">
        <f ca="1">IF(AB$39&gt;=$AD$39,0,SUMIFS(SAÍDAS!$D:$D,SAÍDAS!$B:$B,Base!$Q368,SAÍDAS!$H:$H,Base!AB$40))</f>
        <v>0</v>
      </c>
      <c r="AC368" s="161">
        <f ca="1">IF(AC$39&gt;=$AD$39,0,SUMIFS(SAÍDAS!$D:$D,SAÍDAS!$B:$B,Base!$Q368,SAÍDAS!$H:$H,Base!AC$40))</f>
        <v>0</v>
      </c>
      <c r="AD368" s="160">
        <f t="shared" ca="1" si="13"/>
        <v>0</v>
      </c>
    </row>
    <row r="369" spans="1:30" x14ac:dyDescent="0.25">
      <c r="A369" s="160">
        <f>CADASTRO!A333</f>
        <v>0</v>
      </c>
      <c r="B369" s="160">
        <f>CADASTRO!B333</f>
        <v>0</v>
      </c>
      <c r="C369" s="161">
        <f>CADASTRO!D333</f>
        <v>0</v>
      </c>
      <c r="D369" s="161">
        <f>C369+SUMIFS(ENTRADAS!$D:$D,ENTRADAS!$B:$B,$B369,ENTRADAS!$I:$I,C$40)-SUMIFS(SAÍDAS!$D:$D,SAÍDAS!$B:$B,$B369,SAÍDAS!$H:$H,C$40)+SUMIFS(AJUSTE!$D:$D,AJUSTE!$B:$B,$B369,AJUSTE!$H:$H,C$40)</f>
        <v>0</v>
      </c>
      <c r="E369" s="161">
        <f>D369+SUMIFS(ENTRADAS!$D:$D,ENTRADAS!$B:$B,$B369,ENTRADAS!$I:$I,D$40)-SUMIFS(SAÍDAS!$D:$D,SAÍDAS!$B:$B,$B369,SAÍDAS!$H:$H,D$40)+SUMIFS(AJUSTE!$D:$D,AJUSTE!$B:$B,$B369,AJUSTE!$H:$H,D$40)</f>
        <v>0</v>
      </c>
      <c r="F369" s="161">
        <f>E369+SUMIFS(ENTRADAS!$D:$D,ENTRADAS!$B:$B,$B369,ENTRADAS!$I:$I,E$40)-SUMIFS(SAÍDAS!$D:$D,SAÍDAS!$B:$B,$B369,SAÍDAS!$H:$H,E$40)+SUMIFS(AJUSTE!$D:$D,AJUSTE!$B:$B,$B369,AJUSTE!$H:$H,E$40)</f>
        <v>0</v>
      </c>
      <c r="G369" s="161">
        <f>F369+SUMIFS(ENTRADAS!$D:$D,ENTRADAS!$B:$B,$B369,ENTRADAS!$I:$I,F$40)-SUMIFS(SAÍDAS!$D:$D,SAÍDAS!$B:$B,$B369,SAÍDAS!$H:$H,F$40)+SUMIFS(AJUSTE!$D:$D,AJUSTE!$B:$B,$B369,AJUSTE!$H:$H,F$40)</f>
        <v>0</v>
      </c>
      <c r="H369" s="161">
        <f>G369+SUMIFS(ENTRADAS!$D:$D,ENTRADAS!$B:$B,$B369,ENTRADAS!$I:$I,G$40)-SUMIFS(SAÍDAS!$D:$D,SAÍDAS!$B:$B,$B369,SAÍDAS!$H:$H,G$40)+SUMIFS(AJUSTE!$D:$D,AJUSTE!$B:$B,$B369,AJUSTE!$H:$H,G$40)</f>
        <v>0</v>
      </c>
      <c r="I369" s="161">
        <f>H369+SUMIFS(ENTRADAS!$D:$D,ENTRADAS!$B:$B,$B369,ENTRADAS!$I:$I,H$40)-SUMIFS(SAÍDAS!$D:$D,SAÍDAS!$B:$B,$B369,SAÍDAS!$H:$H,H$40)+SUMIFS(AJUSTE!$D:$D,AJUSTE!$B:$B,$B369,AJUSTE!$H:$H,H$40)</f>
        <v>0</v>
      </c>
      <c r="J369" s="161">
        <f>I369+SUMIFS(ENTRADAS!$D:$D,ENTRADAS!$B:$B,$B369,ENTRADAS!$I:$I,I$40)-SUMIFS(SAÍDAS!$D:$D,SAÍDAS!$B:$B,$B369,SAÍDAS!$H:$H,I$40)+SUMIFS(AJUSTE!$D:$D,AJUSTE!$B:$B,$B369,AJUSTE!$H:$H,I$40)</f>
        <v>0</v>
      </c>
      <c r="K369" s="161">
        <f>J369+SUMIFS(ENTRADAS!$D:$D,ENTRADAS!$B:$B,$B369,ENTRADAS!$I:$I,J$40)-SUMIFS(SAÍDAS!$D:$D,SAÍDAS!$B:$B,$B369,SAÍDAS!$H:$H,J$40)+SUMIFS(AJUSTE!$D:$D,AJUSTE!$B:$B,$B369,AJUSTE!$H:$H,J$40)</f>
        <v>0</v>
      </c>
      <c r="L369" s="161">
        <f>K369+SUMIFS(ENTRADAS!$D:$D,ENTRADAS!$B:$B,$B369,ENTRADAS!$I:$I,K$40)-SUMIFS(SAÍDAS!$D:$D,SAÍDAS!$B:$B,$B369,SAÍDAS!$H:$H,K$40)+SUMIFS(AJUSTE!$D:$D,AJUSTE!$B:$B,$B369,AJUSTE!$H:$H,K$40)</f>
        <v>0</v>
      </c>
      <c r="M369" s="161">
        <f>L369+SUMIFS(ENTRADAS!$D:$D,ENTRADAS!$B:$B,$B369,ENTRADAS!$I:$I,L$40)-SUMIFS(SAÍDAS!$D:$D,SAÍDAS!$B:$B,$B369,SAÍDAS!$H:$H,L$40)+SUMIFS(AJUSTE!$D:$D,AJUSTE!$B:$B,$B369,AJUSTE!$H:$H,L$40)</f>
        <v>0</v>
      </c>
      <c r="N369" s="161">
        <f>M369+SUMIFS(ENTRADAS!$D:$D,ENTRADAS!$B:$B,$B369,ENTRADAS!$I:$I,M$40)-SUMIFS(SAÍDAS!$D:$D,SAÍDAS!$B:$B,$B369,SAÍDAS!$H:$H,M$40)+SUMIFS(AJUSTE!$D:$D,AJUSTE!$B:$B,$B369,AJUSTE!$H:$H,M$40)</f>
        <v>0</v>
      </c>
      <c r="P369" s="160">
        <f>CADASTRO!A333</f>
        <v>0</v>
      </c>
      <c r="Q369" s="160">
        <f>CADASTRO!B333</f>
        <v>0</v>
      </c>
      <c r="R369" s="161">
        <f ca="1">IF(R$39&gt;=$AD$39,0,SUMIFS(SAÍDAS!$D:$D,SAÍDAS!$B:$B,Base!$Q369,SAÍDAS!$H:$H,Base!R$40))</f>
        <v>0</v>
      </c>
      <c r="S369" s="161">
        <f ca="1">IF(S$39&gt;=$AD$39,0,SUMIFS(SAÍDAS!$D:$D,SAÍDAS!$B:$B,Base!$Q369,SAÍDAS!$H:$H,Base!S$40))</f>
        <v>0</v>
      </c>
      <c r="T369" s="161">
        <f ca="1">IF(T$39&gt;=$AD$39,0,SUMIFS(SAÍDAS!$D:$D,SAÍDAS!$B:$B,Base!$Q369,SAÍDAS!$H:$H,Base!T$40))</f>
        <v>0</v>
      </c>
      <c r="U369" s="161">
        <f ca="1">IF(U$39&gt;=$AD$39,0,SUMIFS(SAÍDAS!$D:$D,SAÍDAS!$B:$B,Base!$Q369,SAÍDAS!$H:$H,Base!U$40))</f>
        <v>0</v>
      </c>
      <c r="V369" s="161">
        <f ca="1">IF(V$39&gt;=$AD$39,0,SUMIFS(SAÍDAS!$D:$D,SAÍDAS!$B:$B,Base!$Q369,SAÍDAS!$H:$H,Base!V$40))</f>
        <v>0</v>
      </c>
      <c r="W369" s="161">
        <f ca="1">IF(W$39&gt;=$AD$39,0,SUMIFS(SAÍDAS!$D:$D,SAÍDAS!$B:$B,Base!$Q369,SAÍDAS!$H:$H,Base!W$40))</f>
        <v>0</v>
      </c>
      <c r="X369" s="161">
        <f ca="1">IF(X$39&gt;=$AD$39,0,SUMIFS(SAÍDAS!$D:$D,SAÍDAS!$B:$B,Base!$Q369,SAÍDAS!$H:$H,Base!X$40))</f>
        <v>0</v>
      </c>
      <c r="Y369" s="161">
        <f ca="1">IF(Y$39&gt;=$AD$39,0,SUMIFS(SAÍDAS!$D:$D,SAÍDAS!$B:$B,Base!$Q369,SAÍDAS!$H:$H,Base!Y$40))</f>
        <v>0</v>
      </c>
      <c r="Z369" s="161">
        <f ca="1">IF(Z$39&gt;=$AD$39,0,SUMIFS(SAÍDAS!$D:$D,SAÍDAS!$B:$B,Base!$Q369,SAÍDAS!$H:$H,Base!Z$40))</f>
        <v>0</v>
      </c>
      <c r="AA369" s="161">
        <f ca="1">IF(AA$39&gt;=$AD$39,0,SUMIFS(SAÍDAS!$D:$D,SAÍDAS!$B:$B,Base!$Q369,SAÍDAS!$H:$H,Base!AA$40))</f>
        <v>0</v>
      </c>
      <c r="AB369" s="161">
        <f ca="1">IF(AB$39&gt;=$AD$39,0,SUMIFS(SAÍDAS!$D:$D,SAÍDAS!$B:$B,Base!$Q369,SAÍDAS!$H:$H,Base!AB$40))</f>
        <v>0</v>
      </c>
      <c r="AC369" s="161">
        <f ca="1">IF(AC$39&gt;=$AD$39,0,SUMIFS(SAÍDAS!$D:$D,SAÍDAS!$B:$B,Base!$Q369,SAÍDAS!$H:$H,Base!AC$40))</f>
        <v>0</v>
      </c>
      <c r="AD369" s="160">
        <f t="shared" ca="1" si="13"/>
        <v>0</v>
      </c>
    </row>
    <row r="370" spans="1:30" x14ac:dyDescent="0.25">
      <c r="A370" s="160">
        <f>CADASTRO!A334</f>
        <v>0</v>
      </c>
      <c r="B370" s="160">
        <f>CADASTRO!B334</f>
        <v>0</v>
      </c>
      <c r="C370" s="161">
        <f>CADASTRO!D334</f>
        <v>0</v>
      </c>
      <c r="D370" s="161">
        <f>C370+SUMIFS(ENTRADAS!$D:$D,ENTRADAS!$B:$B,$B370,ENTRADAS!$I:$I,C$40)-SUMIFS(SAÍDAS!$D:$D,SAÍDAS!$B:$B,$B370,SAÍDAS!$H:$H,C$40)+SUMIFS(AJUSTE!$D:$D,AJUSTE!$B:$B,$B370,AJUSTE!$H:$H,C$40)</f>
        <v>0</v>
      </c>
      <c r="E370" s="161">
        <f>D370+SUMIFS(ENTRADAS!$D:$D,ENTRADAS!$B:$B,$B370,ENTRADAS!$I:$I,D$40)-SUMIFS(SAÍDAS!$D:$D,SAÍDAS!$B:$B,$B370,SAÍDAS!$H:$H,D$40)+SUMIFS(AJUSTE!$D:$D,AJUSTE!$B:$B,$B370,AJUSTE!$H:$H,D$40)</f>
        <v>0</v>
      </c>
      <c r="F370" s="161">
        <f>E370+SUMIFS(ENTRADAS!$D:$D,ENTRADAS!$B:$B,$B370,ENTRADAS!$I:$I,E$40)-SUMIFS(SAÍDAS!$D:$D,SAÍDAS!$B:$B,$B370,SAÍDAS!$H:$H,E$40)+SUMIFS(AJUSTE!$D:$D,AJUSTE!$B:$B,$B370,AJUSTE!$H:$H,E$40)</f>
        <v>0</v>
      </c>
      <c r="G370" s="161">
        <f>F370+SUMIFS(ENTRADAS!$D:$D,ENTRADAS!$B:$B,$B370,ENTRADAS!$I:$I,F$40)-SUMIFS(SAÍDAS!$D:$D,SAÍDAS!$B:$B,$B370,SAÍDAS!$H:$H,F$40)+SUMIFS(AJUSTE!$D:$D,AJUSTE!$B:$B,$B370,AJUSTE!$H:$H,F$40)</f>
        <v>0</v>
      </c>
      <c r="H370" s="161">
        <f>G370+SUMIFS(ENTRADAS!$D:$D,ENTRADAS!$B:$B,$B370,ENTRADAS!$I:$I,G$40)-SUMIFS(SAÍDAS!$D:$D,SAÍDAS!$B:$B,$B370,SAÍDAS!$H:$H,G$40)+SUMIFS(AJUSTE!$D:$D,AJUSTE!$B:$B,$B370,AJUSTE!$H:$H,G$40)</f>
        <v>0</v>
      </c>
      <c r="I370" s="161">
        <f>H370+SUMIFS(ENTRADAS!$D:$D,ENTRADAS!$B:$B,$B370,ENTRADAS!$I:$I,H$40)-SUMIFS(SAÍDAS!$D:$D,SAÍDAS!$B:$B,$B370,SAÍDAS!$H:$H,H$40)+SUMIFS(AJUSTE!$D:$D,AJUSTE!$B:$B,$B370,AJUSTE!$H:$H,H$40)</f>
        <v>0</v>
      </c>
      <c r="J370" s="161">
        <f>I370+SUMIFS(ENTRADAS!$D:$D,ENTRADAS!$B:$B,$B370,ENTRADAS!$I:$I,I$40)-SUMIFS(SAÍDAS!$D:$D,SAÍDAS!$B:$B,$B370,SAÍDAS!$H:$H,I$40)+SUMIFS(AJUSTE!$D:$D,AJUSTE!$B:$B,$B370,AJUSTE!$H:$H,I$40)</f>
        <v>0</v>
      </c>
      <c r="K370" s="161">
        <f>J370+SUMIFS(ENTRADAS!$D:$D,ENTRADAS!$B:$B,$B370,ENTRADAS!$I:$I,J$40)-SUMIFS(SAÍDAS!$D:$D,SAÍDAS!$B:$B,$B370,SAÍDAS!$H:$H,J$40)+SUMIFS(AJUSTE!$D:$D,AJUSTE!$B:$B,$B370,AJUSTE!$H:$H,J$40)</f>
        <v>0</v>
      </c>
      <c r="L370" s="161">
        <f>K370+SUMIFS(ENTRADAS!$D:$D,ENTRADAS!$B:$B,$B370,ENTRADAS!$I:$I,K$40)-SUMIFS(SAÍDAS!$D:$D,SAÍDAS!$B:$B,$B370,SAÍDAS!$H:$H,K$40)+SUMIFS(AJUSTE!$D:$D,AJUSTE!$B:$B,$B370,AJUSTE!$H:$H,K$40)</f>
        <v>0</v>
      </c>
      <c r="M370" s="161">
        <f>L370+SUMIFS(ENTRADAS!$D:$D,ENTRADAS!$B:$B,$B370,ENTRADAS!$I:$I,L$40)-SUMIFS(SAÍDAS!$D:$D,SAÍDAS!$B:$B,$B370,SAÍDAS!$H:$H,L$40)+SUMIFS(AJUSTE!$D:$D,AJUSTE!$B:$B,$B370,AJUSTE!$H:$H,L$40)</f>
        <v>0</v>
      </c>
      <c r="N370" s="161">
        <f>M370+SUMIFS(ENTRADAS!$D:$D,ENTRADAS!$B:$B,$B370,ENTRADAS!$I:$I,M$40)-SUMIFS(SAÍDAS!$D:$D,SAÍDAS!$B:$B,$B370,SAÍDAS!$H:$H,M$40)+SUMIFS(AJUSTE!$D:$D,AJUSTE!$B:$B,$B370,AJUSTE!$H:$H,M$40)</f>
        <v>0</v>
      </c>
      <c r="P370" s="160">
        <f>CADASTRO!A334</f>
        <v>0</v>
      </c>
      <c r="Q370" s="160">
        <f>CADASTRO!B334</f>
        <v>0</v>
      </c>
      <c r="R370" s="161">
        <f ca="1">IF(R$39&gt;=$AD$39,0,SUMIFS(SAÍDAS!$D:$D,SAÍDAS!$B:$B,Base!$Q370,SAÍDAS!$H:$H,Base!R$40))</f>
        <v>0</v>
      </c>
      <c r="S370" s="161">
        <f ca="1">IF(S$39&gt;=$AD$39,0,SUMIFS(SAÍDAS!$D:$D,SAÍDAS!$B:$B,Base!$Q370,SAÍDAS!$H:$H,Base!S$40))</f>
        <v>0</v>
      </c>
      <c r="T370" s="161">
        <f ca="1">IF(T$39&gt;=$AD$39,0,SUMIFS(SAÍDAS!$D:$D,SAÍDAS!$B:$B,Base!$Q370,SAÍDAS!$H:$H,Base!T$40))</f>
        <v>0</v>
      </c>
      <c r="U370" s="161">
        <f ca="1">IF(U$39&gt;=$AD$39,0,SUMIFS(SAÍDAS!$D:$D,SAÍDAS!$B:$B,Base!$Q370,SAÍDAS!$H:$H,Base!U$40))</f>
        <v>0</v>
      </c>
      <c r="V370" s="161">
        <f ca="1">IF(V$39&gt;=$AD$39,0,SUMIFS(SAÍDAS!$D:$D,SAÍDAS!$B:$B,Base!$Q370,SAÍDAS!$H:$H,Base!V$40))</f>
        <v>0</v>
      </c>
      <c r="W370" s="161">
        <f ca="1">IF(W$39&gt;=$AD$39,0,SUMIFS(SAÍDAS!$D:$D,SAÍDAS!$B:$B,Base!$Q370,SAÍDAS!$H:$H,Base!W$40))</f>
        <v>0</v>
      </c>
      <c r="X370" s="161">
        <f ca="1">IF(X$39&gt;=$AD$39,0,SUMIFS(SAÍDAS!$D:$D,SAÍDAS!$B:$B,Base!$Q370,SAÍDAS!$H:$H,Base!X$40))</f>
        <v>0</v>
      </c>
      <c r="Y370" s="161">
        <f ca="1">IF(Y$39&gt;=$AD$39,0,SUMIFS(SAÍDAS!$D:$D,SAÍDAS!$B:$B,Base!$Q370,SAÍDAS!$H:$H,Base!Y$40))</f>
        <v>0</v>
      </c>
      <c r="Z370" s="161">
        <f ca="1">IF(Z$39&gt;=$AD$39,0,SUMIFS(SAÍDAS!$D:$D,SAÍDAS!$B:$B,Base!$Q370,SAÍDAS!$H:$H,Base!Z$40))</f>
        <v>0</v>
      </c>
      <c r="AA370" s="161">
        <f ca="1">IF(AA$39&gt;=$AD$39,0,SUMIFS(SAÍDAS!$D:$D,SAÍDAS!$B:$B,Base!$Q370,SAÍDAS!$H:$H,Base!AA$40))</f>
        <v>0</v>
      </c>
      <c r="AB370" s="161">
        <f ca="1">IF(AB$39&gt;=$AD$39,0,SUMIFS(SAÍDAS!$D:$D,SAÍDAS!$B:$B,Base!$Q370,SAÍDAS!$H:$H,Base!AB$40))</f>
        <v>0</v>
      </c>
      <c r="AC370" s="161">
        <f ca="1">IF(AC$39&gt;=$AD$39,0,SUMIFS(SAÍDAS!$D:$D,SAÍDAS!$B:$B,Base!$Q370,SAÍDAS!$H:$H,Base!AC$40))</f>
        <v>0</v>
      </c>
      <c r="AD370" s="160">
        <f t="shared" ca="1" si="13"/>
        <v>0</v>
      </c>
    </row>
    <row r="371" spans="1:30" x14ac:dyDescent="0.25">
      <c r="A371" s="160">
        <f>CADASTRO!A335</f>
        <v>0</v>
      </c>
      <c r="B371" s="160">
        <f>CADASTRO!B335</f>
        <v>0</v>
      </c>
      <c r="C371" s="161">
        <f>CADASTRO!D335</f>
        <v>0</v>
      </c>
      <c r="D371" s="161">
        <f>C371+SUMIFS(ENTRADAS!$D:$D,ENTRADAS!$B:$B,$B371,ENTRADAS!$I:$I,C$40)-SUMIFS(SAÍDAS!$D:$D,SAÍDAS!$B:$B,$B371,SAÍDAS!$H:$H,C$40)+SUMIFS(AJUSTE!$D:$D,AJUSTE!$B:$B,$B371,AJUSTE!$H:$H,C$40)</f>
        <v>0</v>
      </c>
      <c r="E371" s="161">
        <f>D371+SUMIFS(ENTRADAS!$D:$D,ENTRADAS!$B:$B,$B371,ENTRADAS!$I:$I,D$40)-SUMIFS(SAÍDAS!$D:$D,SAÍDAS!$B:$B,$B371,SAÍDAS!$H:$H,D$40)+SUMIFS(AJUSTE!$D:$D,AJUSTE!$B:$B,$B371,AJUSTE!$H:$H,D$40)</f>
        <v>0</v>
      </c>
      <c r="F371" s="161">
        <f>E371+SUMIFS(ENTRADAS!$D:$D,ENTRADAS!$B:$B,$B371,ENTRADAS!$I:$I,E$40)-SUMIFS(SAÍDAS!$D:$D,SAÍDAS!$B:$B,$B371,SAÍDAS!$H:$H,E$40)+SUMIFS(AJUSTE!$D:$D,AJUSTE!$B:$B,$B371,AJUSTE!$H:$H,E$40)</f>
        <v>0</v>
      </c>
      <c r="G371" s="161">
        <f>F371+SUMIFS(ENTRADAS!$D:$D,ENTRADAS!$B:$B,$B371,ENTRADAS!$I:$I,F$40)-SUMIFS(SAÍDAS!$D:$D,SAÍDAS!$B:$B,$B371,SAÍDAS!$H:$H,F$40)+SUMIFS(AJUSTE!$D:$D,AJUSTE!$B:$B,$B371,AJUSTE!$H:$H,F$40)</f>
        <v>0</v>
      </c>
      <c r="H371" s="161">
        <f>G371+SUMIFS(ENTRADAS!$D:$D,ENTRADAS!$B:$B,$B371,ENTRADAS!$I:$I,G$40)-SUMIFS(SAÍDAS!$D:$D,SAÍDAS!$B:$B,$B371,SAÍDAS!$H:$H,G$40)+SUMIFS(AJUSTE!$D:$D,AJUSTE!$B:$B,$B371,AJUSTE!$H:$H,G$40)</f>
        <v>0</v>
      </c>
      <c r="I371" s="161">
        <f>H371+SUMIFS(ENTRADAS!$D:$D,ENTRADAS!$B:$B,$B371,ENTRADAS!$I:$I,H$40)-SUMIFS(SAÍDAS!$D:$D,SAÍDAS!$B:$B,$B371,SAÍDAS!$H:$H,H$40)+SUMIFS(AJUSTE!$D:$D,AJUSTE!$B:$B,$B371,AJUSTE!$H:$H,H$40)</f>
        <v>0</v>
      </c>
      <c r="J371" s="161">
        <f>I371+SUMIFS(ENTRADAS!$D:$D,ENTRADAS!$B:$B,$B371,ENTRADAS!$I:$I,I$40)-SUMIFS(SAÍDAS!$D:$D,SAÍDAS!$B:$B,$B371,SAÍDAS!$H:$H,I$40)+SUMIFS(AJUSTE!$D:$D,AJUSTE!$B:$B,$B371,AJUSTE!$H:$H,I$40)</f>
        <v>0</v>
      </c>
      <c r="K371" s="161">
        <f>J371+SUMIFS(ENTRADAS!$D:$D,ENTRADAS!$B:$B,$B371,ENTRADAS!$I:$I,J$40)-SUMIFS(SAÍDAS!$D:$D,SAÍDAS!$B:$B,$B371,SAÍDAS!$H:$H,J$40)+SUMIFS(AJUSTE!$D:$D,AJUSTE!$B:$B,$B371,AJUSTE!$H:$H,J$40)</f>
        <v>0</v>
      </c>
      <c r="L371" s="161">
        <f>K371+SUMIFS(ENTRADAS!$D:$D,ENTRADAS!$B:$B,$B371,ENTRADAS!$I:$I,K$40)-SUMIFS(SAÍDAS!$D:$D,SAÍDAS!$B:$B,$B371,SAÍDAS!$H:$H,K$40)+SUMIFS(AJUSTE!$D:$D,AJUSTE!$B:$B,$B371,AJUSTE!$H:$H,K$40)</f>
        <v>0</v>
      </c>
      <c r="M371" s="161">
        <f>L371+SUMIFS(ENTRADAS!$D:$D,ENTRADAS!$B:$B,$B371,ENTRADAS!$I:$I,L$40)-SUMIFS(SAÍDAS!$D:$D,SAÍDAS!$B:$B,$B371,SAÍDAS!$H:$H,L$40)+SUMIFS(AJUSTE!$D:$D,AJUSTE!$B:$B,$B371,AJUSTE!$H:$H,L$40)</f>
        <v>0</v>
      </c>
      <c r="N371" s="161">
        <f>M371+SUMIFS(ENTRADAS!$D:$D,ENTRADAS!$B:$B,$B371,ENTRADAS!$I:$I,M$40)-SUMIFS(SAÍDAS!$D:$D,SAÍDAS!$B:$B,$B371,SAÍDAS!$H:$H,M$40)+SUMIFS(AJUSTE!$D:$D,AJUSTE!$B:$B,$B371,AJUSTE!$H:$H,M$40)</f>
        <v>0</v>
      </c>
      <c r="P371" s="160">
        <f>CADASTRO!A335</f>
        <v>0</v>
      </c>
      <c r="Q371" s="160">
        <f>CADASTRO!B335</f>
        <v>0</v>
      </c>
      <c r="R371" s="161">
        <f ca="1">IF(R$39&gt;=$AD$39,0,SUMIFS(SAÍDAS!$D:$D,SAÍDAS!$B:$B,Base!$Q371,SAÍDAS!$H:$H,Base!R$40))</f>
        <v>0</v>
      </c>
      <c r="S371" s="161">
        <f ca="1">IF(S$39&gt;=$AD$39,0,SUMIFS(SAÍDAS!$D:$D,SAÍDAS!$B:$B,Base!$Q371,SAÍDAS!$H:$H,Base!S$40))</f>
        <v>0</v>
      </c>
      <c r="T371" s="161">
        <f ca="1">IF(T$39&gt;=$AD$39,0,SUMIFS(SAÍDAS!$D:$D,SAÍDAS!$B:$B,Base!$Q371,SAÍDAS!$H:$H,Base!T$40))</f>
        <v>0</v>
      </c>
      <c r="U371" s="161">
        <f ca="1">IF(U$39&gt;=$AD$39,0,SUMIFS(SAÍDAS!$D:$D,SAÍDAS!$B:$B,Base!$Q371,SAÍDAS!$H:$H,Base!U$40))</f>
        <v>0</v>
      </c>
      <c r="V371" s="161">
        <f ca="1">IF(V$39&gt;=$AD$39,0,SUMIFS(SAÍDAS!$D:$D,SAÍDAS!$B:$B,Base!$Q371,SAÍDAS!$H:$H,Base!V$40))</f>
        <v>0</v>
      </c>
      <c r="W371" s="161">
        <f ca="1">IF(W$39&gt;=$AD$39,0,SUMIFS(SAÍDAS!$D:$D,SAÍDAS!$B:$B,Base!$Q371,SAÍDAS!$H:$H,Base!W$40))</f>
        <v>0</v>
      </c>
      <c r="X371" s="161">
        <f ca="1">IF(X$39&gt;=$AD$39,0,SUMIFS(SAÍDAS!$D:$D,SAÍDAS!$B:$B,Base!$Q371,SAÍDAS!$H:$H,Base!X$40))</f>
        <v>0</v>
      </c>
      <c r="Y371" s="161">
        <f ca="1">IF(Y$39&gt;=$AD$39,0,SUMIFS(SAÍDAS!$D:$D,SAÍDAS!$B:$B,Base!$Q371,SAÍDAS!$H:$H,Base!Y$40))</f>
        <v>0</v>
      </c>
      <c r="Z371" s="161">
        <f ca="1">IF(Z$39&gt;=$AD$39,0,SUMIFS(SAÍDAS!$D:$D,SAÍDAS!$B:$B,Base!$Q371,SAÍDAS!$H:$H,Base!Z$40))</f>
        <v>0</v>
      </c>
      <c r="AA371" s="161">
        <f ca="1">IF(AA$39&gt;=$AD$39,0,SUMIFS(SAÍDAS!$D:$D,SAÍDAS!$B:$B,Base!$Q371,SAÍDAS!$H:$H,Base!AA$40))</f>
        <v>0</v>
      </c>
      <c r="AB371" s="161">
        <f ca="1">IF(AB$39&gt;=$AD$39,0,SUMIFS(SAÍDAS!$D:$D,SAÍDAS!$B:$B,Base!$Q371,SAÍDAS!$H:$H,Base!AB$40))</f>
        <v>0</v>
      </c>
      <c r="AC371" s="161">
        <f ca="1">IF(AC$39&gt;=$AD$39,0,SUMIFS(SAÍDAS!$D:$D,SAÍDAS!$B:$B,Base!$Q371,SAÍDAS!$H:$H,Base!AC$40))</f>
        <v>0</v>
      </c>
      <c r="AD371" s="160">
        <f t="shared" ca="1" si="13"/>
        <v>0</v>
      </c>
    </row>
    <row r="372" spans="1:30" x14ac:dyDescent="0.25">
      <c r="A372" s="160">
        <f>CADASTRO!A336</f>
        <v>0</v>
      </c>
      <c r="B372" s="160">
        <f>CADASTRO!B336</f>
        <v>0</v>
      </c>
      <c r="C372" s="161">
        <f>CADASTRO!D336</f>
        <v>0</v>
      </c>
      <c r="D372" s="161">
        <f>C372+SUMIFS(ENTRADAS!$D:$D,ENTRADAS!$B:$B,$B372,ENTRADAS!$I:$I,C$40)-SUMIFS(SAÍDAS!$D:$D,SAÍDAS!$B:$B,$B372,SAÍDAS!$H:$H,C$40)+SUMIFS(AJUSTE!$D:$D,AJUSTE!$B:$B,$B372,AJUSTE!$H:$H,C$40)</f>
        <v>0</v>
      </c>
      <c r="E372" s="161">
        <f>D372+SUMIFS(ENTRADAS!$D:$D,ENTRADAS!$B:$B,$B372,ENTRADAS!$I:$I,D$40)-SUMIFS(SAÍDAS!$D:$D,SAÍDAS!$B:$B,$B372,SAÍDAS!$H:$H,D$40)+SUMIFS(AJUSTE!$D:$D,AJUSTE!$B:$B,$B372,AJUSTE!$H:$H,D$40)</f>
        <v>0</v>
      </c>
      <c r="F372" s="161">
        <f>E372+SUMIFS(ENTRADAS!$D:$D,ENTRADAS!$B:$B,$B372,ENTRADAS!$I:$I,E$40)-SUMIFS(SAÍDAS!$D:$D,SAÍDAS!$B:$B,$B372,SAÍDAS!$H:$H,E$40)+SUMIFS(AJUSTE!$D:$D,AJUSTE!$B:$B,$B372,AJUSTE!$H:$H,E$40)</f>
        <v>0</v>
      </c>
      <c r="G372" s="161">
        <f>F372+SUMIFS(ENTRADAS!$D:$D,ENTRADAS!$B:$B,$B372,ENTRADAS!$I:$I,F$40)-SUMIFS(SAÍDAS!$D:$D,SAÍDAS!$B:$B,$B372,SAÍDAS!$H:$H,F$40)+SUMIFS(AJUSTE!$D:$D,AJUSTE!$B:$B,$B372,AJUSTE!$H:$H,F$40)</f>
        <v>0</v>
      </c>
      <c r="H372" s="161">
        <f>G372+SUMIFS(ENTRADAS!$D:$D,ENTRADAS!$B:$B,$B372,ENTRADAS!$I:$I,G$40)-SUMIFS(SAÍDAS!$D:$D,SAÍDAS!$B:$B,$B372,SAÍDAS!$H:$H,G$40)+SUMIFS(AJUSTE!$D:$D,AJUSTE!$B:$B,$B372,AJUSTE!$H:$H,G$40)</f>
        <v>0</v>
      </c>
      <c r="I372" s="161">
        <f>H372+SUMIFS(ENTRADAS!$D:$D,ENTRADAS!$B:$B,$B372,ENTRADAS!$I:$I,H$40)-SUMIFS(SAÍDAS!$D:$D,SAÍDAS!$B:$B,$B372,SAÍDAS!$H:$H,H$40)+SUMIFS(AJUSTE!$D:$D,AJUSTE!$B:$B,$B372,AJUSTE!$H:$H,H$40)</f>
        <v>0</v>
      </c>
      <c r="J372" s="161">
        <f>I372+SUMIFS(ENTRADAS!$D:$D,ENTRADAS!$B:$B,$B372,ENTRADAS!$I:$I,I$40)-SUMIFS(SAÍDAS!$D:$D,SAÍDAS!$B:$B,$B372,SAÍDAS!$H:$H,I$40)+SUMIFS(AJUSTE!$D:$D,AJUSTE!$B:$B,$B372,AJUSTE!$H:$H,I$40)</f>
        <v>0</v>
      </c>
      <c r="K372" s="161">
        <f>J372+SUMIFS(ENTRADAS!$D:$D,ENTRADAS!$B:$B,$B372,ENTRADAS!$I:$I,J$40)-SUMIFS(SAÍDAS!$D:$D,SAÍDAS!$B:$B,$B372,SAÍDAS!$H:$H,J$40)+SUMIFS(AJUSTE!$D:$D,AJUSTE!$B:$B,$B372,AJUSTE!$H:$H,J$40)</f>
        <v>0</v>
      </c>
      <c r="L372" s="161">
        <f>K372+SUMIFS(ENTRADAS!$D:$D,ENTRADAS!$B:$B,$B372,ENTRADAS!$I:$I,K$40)-SUMIFS(SAÍDAS!$D:$D,SAÍDAS!$B:$B,$B372,SAÍDAS!$H:$H,K$40)+SUMIFS(AJUSTE!$D:$D,AJUSTE!$B:$B,$B372,AJUSTE!$H:$H,K$40)</f>
        <v>0</v>
      </c>
      <c r="M372" s="161">
        <f>L372+SUMIFS(ENTRADAS!$D:$D,ENTRADAS!$B:$B,$B372,ENTRADAS!$I:$I,L$40)-SUMIFS(SAÍDAS!$D:$D,SAÍDAS!$B:$B,$B372,SAÍDAS!$H:$H,L$40)+SUMIFS(AJUSTE!$D:$D,AJUSTE!$B:$B,$B372,AJUSTE!$H:$H,L$40)</f>
        <v>0</v>
      </c>
      <c r="N372" s="161">
        <f>M372+SUMIFS(ENTRADAS!$D:$D,ENTRADAS!$B:$B,$B372,ENTRADAS!$I:$I,M$40)-SUMIFS(SAÍDAS!$D:$D,SAÍDAS!$B:$B,$B372,SAÍDAS!$H:$H,M$40)+SUMIFS(AJUSTE!$D:$D,AJUSTE!$B:$B,$B372,AJUSTE!$H:$H,M$40)</f>
        <v>0</v>
      </c>
      <c r="P372" s="160">
        <f>CADASTRO!A336</f>
        <v>0</v>
      </c>
      <c r="Q372" s="160">
        <f>CADASTRO!B336</f>
        <v>0</v>
      </c>
      <c r="R372" s="161">
        <f ca="1">IF(R$39&gt;=$AD$39,0,SUMIFS(SAÍDAS!$D:$D,SAÍDAS!$B:$B,Base!$Q372,SAÍDAS!$H:$H,Base!R$40))</f>
        <v>0</v>
      </c>
      <c r="S372" s="161">
        <f ca="1">IF(S$39&gt;=$AD$39,0,SUMIFS(SAÍDAS!$D:$D,SAÍDAS!$B:$B,Base!$Q372,SAÍDAS!$H:$H,Base!S$40))</f>
        <v>0</v>
      </c>
      <c r="T372" s="161">
        <f ca="1">IF(T$39&gt;=$AD$39,0,SUMIFS(SAÍDAS!$D:$D,SAÍDAS!$B:$B,Base!$Q372,SAÍDAS!$H:$H,Base!T$40))</f>
        <v>0</v>
      </c>
      <c r="U372" s="161">
        <f ca="1">IF(U$39&gt;=$AD$39,0,SUMIFS(SAÍDAS!$D:$D,SAÍDAS!$B:$B,Base!$Q372,SAÍDAS!$H:$H,Base!U$40))</f>
        <v>0</v>
      </c>
      <c r="V372" s="161">
        <f ca="1">IF(V$39&gt;=$AD$39,0,SUMIFS(SAÍDAS!$D:$D,SAÍDAS!$B:$B,Base!$Q372,SAÍDAS!$H:$H,Base!V$40))</f>
        <v>0</v>
      </c>
      <c r="W372" s="161">
        <f ca="1">IF(W$39&gt;=$AD$39,0,SUMIFS(SAÍDAS!$D:$D,SAÍDAS!$B:$B,Base!$Q372,SAÍDAS!$H:$H,Base!W$40))</f>
        <v>0</v>
      </c>
      <c r="X372" s="161">
        <f ca="1">IF(X$39&gt;=$AD$39,0,SUMIFS(SAÍDAS!$D:$D,SAÍDAS!$B:$B,Base!$Q372,SAÍDAS!$H:$H,Base!X$40))</f>
        <v>0</v>
      </c>
      <c r="Y372" s="161">
        <f ca="1">IF(Y$39&gt;=$AD$39,0,SUMIFS(SAÍDAS!$D:$D,SAÍDAS!$B:$B,Base!$Q372,SAÍDAS!$H:$H,Base!Y$40))</f>
        <v>0</v>
      </c>
      <c r="Z372" s="161">
        <f ca="1">IF(Z$39&gt;=$AD$39,0,SUMIFS(SAÍDAS!$D:$D,SAÍDAS!$B:$B,Base!$Q372,SAÍDAS!$H:$H,Base!Z$40))</f>
        <v>0</v>
      </c>
      <c r="AA372" s="161">
        <f ca="1">IF(AA$39&gt;=$AD$39,0,SUMIFS(SAÍDAS!$D:$D,SAÍDAS!$B:$B,Base!$Q372,SAÍDAS!$H:$H,Base!AA$40))</f>
        <v>0</v>
      </c>
      <c r="AB372" s="161">
        <f ca="1">IF(AB$39&gt;=$AD$39,0,SUMIFS(SAÍDAS!$D:$D,SAÍDAS!$B:$B,Base!$Q372,SAÍDAS!$H:$H,Base!AB$40))</f>
        <v>0</v>
      </c>
      <c r="AC372" s="161">
        <f ca="1">IF(AC$39&gt;=$AD$39,0,SUMIFS(SAÍDAS!$D:$D,SAÍDAS!$B:$B,Base!$Q372,SAÍDAS!$H:$H,Base!AC$40))</f>
        <v>0</v>
      </c>
      <c r="AD372" s="160">
        <f t="shared" ca="1" si="13"/>
        <v>0</v>
      </c>
    </row>
    <row r="373" spans="1:30" x14ac:dyDescent="0.25">
      <c r="A373" s="160">
        <f>CADASTRO!A337</f>
        <v>0</v>
      </c>
      <c r="B373" s="160">
        <f>CADASTRO!B337</f>
        <v>0</v>
      </c>
      <c r="C373" s="161">
        <f>CADASTRO!D337</f>
        <v>0</v>
      </c>
      <c r="D373" s="161">
        <f>C373+SUMIFS(ENTRADAS!$D:$D,ENTRADAS!$B:$B,$B373,ENTRADAS!$I:$I,C$40)-SUMIFS(SAÍDAS!$D:$D,SAÍDAS!$B:$B,$B373,SAÍDAS!$H:$H,C$40)+SUMIFS(AJUSTE!$D:$D,AJUSTE!$B:$B,$B373,AJUSTE!$H:$H,C$40)</f>
        <v>0</v>
      </c>
      <c r="E373" s="161">
        <f>D373+SUMIFS(ENTRADAS!$D:$D,ENTRADAS!$B:$B,$B373,ENTRADAS!$I:$I,D$40)-SUMIFS(SAÍDAS!$D:$D,SAÍDAS!$B:$B,$B373,SAÍDAS!$H:$H,D$40)+SUMIFS(AJUSTE!$D:$D,AJUSTE!$B:$B,$B373,AJUSTE!$H:$H,D$40)</f>
        <v>0</v>
      </c>
      <c r="F373" s="161">
        <f>E373+SUMIFS(ENTRADAS!$D:$D,ENTRADAS!$B:$B,$B373,ENTRADAS!$I:$I,E$40)-SUMIFS(SAÍDAS!$D:$D,SAÍDAS!$B:$B,$B373,SAÍDAS!$H:$H,E$40)+SUMIFS(AJUSTE!$D:$D,AJUSTE!$B:$B,$B373,AJUSTE!$H:$H,E$40)</f>
        <v>0</v>
      </c>
      <c r="G373" s="161">
        <f>F373+SUMIFS(ENTRADAS!$D:$D,ENTRADAS!$B:$B,$B373,ENTRADAS!$I:$I,F$40)-SUMIFS(SAÍDAS!$D:$D,SAÍDAS!$B:$B,$B373,SAÍDAS!$H:$H,F$40)+SUMIFS(AJUSTE!$D:$D,AJUSTE!$B:$B,$B373,AJUSTE!$H:$H,F$40)</f>
        <v>0</v>
      </c>
      <c r="H373" s="161">
        <f>G373+SUMIFS(ENTRADAS!$D:$D,ENTRADAS!$B:$B,$B373,ENTRADAS!$I:$I,G$40)-SUMIFS(SAÍDAS!$D:$D,SAÍDAS!$B:$B,$B373,SAÍDAS!$H:$H,G$40)+SUMIFS(AJUSTE!$D:$D,AJUSTE!$B:$B,$B373,AJUSTE!$H:$H,G$40)</f>
        <v>0</v>
      </c>
      <c r="I373" s="161">
        <f>H373+SUMIFS(ENTRADAS!$D:$D,ENTRADAS!$B:$B,$B373,ENTRADAS!$I:$I,H$40)-SUMIFS(SAÍDAS!$D:$D,SAÍDAS!$B:$B,$B373,SAÍDAS!$H:$H,H$40)+SUMIFS(AJUSTE!$D:$D,AJUSTE!$B:$B,$B373,AJUSTE!$H:$H,H$40)</f>
        <v>0</v>
      </c>
      <c r="J373" s="161">
        <f>I373+SUMIFS(ENTRADAS!$D:$D,ENTRADAS!$B:$B,$B373,ENTRADAS!$I:$I,I$40)-SUMIFS(SAÍDAS!$D:$D,SAÍDAS!$B:$B,$B373,SAÍDAS!$H:$H,I$40)+SUMIFS(AJUSTE!$D:$D,AJUSTE!$B:$B,$B373,AJUSTE!$H:$H,I$40)</f>
        <v>0</v>
      </c>
      <c r="K373" s="161">
        <f>J373+SUMIFS(ENTRADAS!$D:$D,ENTRADAS!$B:$B,$B373,ENTRADAS!$I:$I,J$40)-SUMIFS(SAÍDAS!$D:$D,SAÍDAS!$B:$B,$B373,SAÍDAS!$H:$H,J$40)+SUMIFS(AJUSTE!$D:$D,AJUSTE!$B:$B,$B373,AJUSTE!$H:$H,J$40)</f>
        <v>0</v>
      </c>
      <c r="L373" s="161">
        <f>K373+SUMIFS(ENTRADAS!$D:$D,ENTRADAS!$B:$B,$B373,ENTRADAS!$I:$I,K$40)-SUMIFS(SAÍDAS!$D:$D,SAÍDAS!$B:$B,$B373,SAÍDAS!$H:$H,K$40)+SUMIFS(AJUSTE!$D:$D,AJUSTE!$B:$B,$B373,AJUSTE!$H:$H,K$40)</f>
        <v>0</v>
      </c>
      <c r="M373" s="161">
        <f>L373+SUMIFS(ENTRADAS!$D:$D,ENTRADAS!$B:$B,$B373,ENTRADAS!$I:$I,L$40)-SUMIFS(SAÍDAS!$D:$D,SAÍDAS!$B:$B,$B373,SAÍDAS!$H:$H,L$40)+SUMIFS(AJUSTE!$D:$D,AJUSTE!$B:$B,$B373,AJUSTE!$H:$H,L$40)</f>
        <v>0</v>
      </c>
      <c r="N373" s="161">
        <f>M373+SUMIFS(ENTRADAS!$D:$D,ENTRADAS!$B:$B,$B373,ENTRADAS!$I:$I,M$40)-SUMIFS(SAÍDAS!$D:$D,SAÍDAS!$B:$B,$B373,SAÍDAS!$H:$H,M$40)+SUMIFS(AJUSTE!$D:$D,AJUSTE!$B:$B,$B373,AJUSTE!$H:$H,M$40)</f>
        <v>0</v>
      </c>
      <c r="P373" s="160">
        <f>CADASTRO!A337</f>
        <v>0</v>
      </c>
      <c r="Q373" s="160">
        <f>CADASTRO!B337</f>
        <v>0</v>
      </c>
      <c r="R373" s="161">
        <f ca="1">IF(R$39&gt;=$AD$39,0,SUMIFS(SAÍDAS!$D:$D,SAÍDAS!$B:$B,Base!$Q373,SAÍDAS!$H:$H,Base!R$40))</f>
        <v>0</v>
      </c>
      <c r="S373" s="161">
        <f ca="1">IF(S$39&gt;=$AD$39,0,SUMIFS(SAÍDAS!$D:$D,SAÍDAS!$B:$B,Base!$Q373,SAÍDAS!$H:$H,Base!S$40))</f>
        <v>0</v>
      </c>
      <c r="T373" s="161">
        <f ca="1">IF(T$39&gt;=$AD$39,0,SUMIFS(SAÍDAS!$D:$D,SAÍDAS!$B:$B,Base!$Q373,SAÍDAS!$H:$H,Base!T$40))</f>
        <v>0</v>
      </c>
      <c r="U373" s="161">
        <f ca="1">IF(U$39&gt;=$AD$39,0,SUMIFS(SAÍDAS!$D:$D,SAÍDAS!$B:$B,Base!$Q373,SAÍDAS!$H:$H,Base!U$40))</f>
        <v>0</v>
      </c>
      <c r="V373" s="161">
        <f ca="1">IF(V$39&gt;=$AD$39,0,SUMIFS(SAÍDAS!$D:$D,SAÍDAS!$B:$B,Base!$Q373,SAÍDAS!$H:$H,Base!V$40))</f>
        <v>0</v>
      </c>
      <c r="W373" s="161">
        <f ca="1">IF(W$39&gt;=$AD$39,0,SUMIFS(SAÍDAS!$D:$D,SAÍDAS!$B:$B,Base!$Q373,SAÍDAS!$H:$H,Base!W$40))</f>
        <v>0</v>
      </c>
      <c r="X373" s="161">
        <f ca="1">IF(X$39&gt;=$AD$39,0,SUMIFS(SAÍDAS!$D:$D,SAÍDAS!$B:$B,Base!$Q373,SAÍDAS!$H:$H,Base!X$40))</f>
        <v>0</v>
      </c>
      <c r="Y373" s="161">
        <f ca="1">IF(Y$39&gt;=$AD$39,0,SUMIFS(SAÍDAS!$D:$D,SAÍDAS!$B:$B,Base!$Q373,SAÍDAS!$H:$H,Base!Y$40))</f>
        <v>0</v>
      </c>
      <c r="Z373" s="161">
        <f ca="1">IF(Z$39&gt;=$AD$39,0,SUMIFS(SAÍDAS!$D:$D,SAÍDAS!$B:$B,Base!$Q373,SAÍDAS!$H:$H,Base!Z$40))</f>
        <v>0</v>
      </c>
      <c r="AA373" s="161">
        <f ca="1">IF(AA$39&gt;=$AD$39,0,SUMIFS(SAÍDAS!$D:$D,SAÍDAS!$B:$B,Base!$Q373,SAÍDAS!$H:$H,Base!AA$40))</f>
        <v>0</v>
      </c>
      <c r="AB373" s="161">
        <f ca="1">IF(AB$39&gt;=$AD$39,0,SUMIFS(SAÍDAS!$D:$D,SAÍDAS!$B:$B,Base!$Q373,SAÍDAS!$H:$H,Base!AB$40))</f>
        <v>0</v>
      </c>
      <c r="AC373" s="161">
        <f ca="1">IF(AC$39&gt;=$AD$39,0,SUMIFS(SAÍDAS!$D:$D,SAÍDAS!$B:$B,Base!$Q373,SAÍDAS!$H:$H,Base!AC$40))</f>
        <v>0</v>
      </c>
      <c r="AD373" s="160">
        <f t="shared" ca="1" si="13"/>
        <v>0</v>
      </c>
    </row>
    <row r="374" spans="1:30" x14ac:dyDescent="0.25">
      <c r="A374" s="160">
        <f>CADASTRO!A338</f>
        <v>0</v>
      </c>
      <c r="B374" s="160">
        <f>CADASTRO!B338</f>
        <v>0</v>
      </c>
      <c r="C374" s="161">
        <f>CADASTRO!D338</f>
        <v>0</v>
      </c>
      <c r="D374" s="161">
        <f>C374+SUMIFS(ENTRADAS!$D:$D,ENTRADAS!$B:$B,$B374,ENTRADAS!$I:$I,C$40)-SUMIFS(SAÍDAS!$D:$D,SAÍDAS!$B:$B,$B374,SAÍDAS!$H:$H,C$40)+SUMIFS(AJUSTE!$D:$D,AJUSTE!$B:$B,$B374,AJUSTE!$H:$H,C$40)</f>
        <v>0</v>
      </c>
      <c r="E374" s="161">
        <f>D374+SUMIFS(ENTRADAS!$D:$D,ENTRADAS!$B:$B,$B374,ENTRADAS!$I:$I,D$40)-SUMIFS(SAÍDAS!$D:$D,SAÍDAS!$B:$B,$B374,SAÍDAS!$H:$H,D$40)+SUMIFS(AJUSTE!$D:$D,AJUSTE!$B:$B,$B374,AJUSTE!$H:$H,D$40)</f>
        <v>0</v>
      </c>
      <c r="F374" s="161">
        <f>E374+SUMIFS(ENTRADAS!$D:$D,ENTRADAS!$B:$B,$B374,ENTRADAS!$I:$I,E$40)-SUMIFS(SAÍDAS!$D:$D,SAÍDAS!$B:$B,$B374,SAÍDAS!$H:$H,E$40)+SUMIFS(AJUSTE!$D:$D,AJUSTE!$B:$B,$B374,AJUSTE!$H:$H,E$40)</f>
        <v>0</v>
      </c>
      <c r="G374" s="161">
        <f>F374+SUMIFS(ENTRADAS!$D:$D,ENTRADAS!$B:$B,$B374,ENTRADAS!$I:$I,F$40)-SUMIFS(SAÍDAS!$D:$D,SAÍDAS!$B:$B,$B374,SAÍDAS!$H:$H,F$40)+SUMIFS(AJUSTE!$D:$D,AJUSTE!$B:$B,$B374,AJUSTE!$H:$H,F$40)</f>
        <v>0</v>
      </c>
      <c r="H374" s="161">
        <f>G374+SUMIFS(ENTRADAS!$D:$D,ENTRADAS!$B:$B,$B374,ENTRADAS!$I:$I,G$40)-SUMIFS(SAÍDAS!$D:$D,SAÍDAS!$B:$B,$B374,SAÍDAS!$H:$H,G$40)+SUMIFS(AJUSTE!$D:$D,AJUSTE!$B:$B,$B374,AJUSTE!$H:$H,G$40)</f>
        <v>0</v>
      </c>
      <c r="I374" s="161">
        <f>H374+SUMIFS(ENTRADAS!$D:$D,ENTRADAS!$B:$B,$B374,ENTRADAS!$I:$I,H$40)-SUMIFS(SAÍDAS!$D:$D,SAÍDAS!$B:$B,$B374,SAÍDAS!$H:$H,H$40)+SUMIFS(AJUSTE!$D:$D,AJUSTE!$B:$B,$B374,AJUSTE!$H:$H,H$40)</f>
        <v>0</v>
      </c>
      <c r="J374" s="161">
        <f>I374+SUMIFS(ENTRADAS!$D:$D,ENTRADAS!$B:$B,$B374,ENTRADAS!$I:$I,I$40)-SUMIFS(SAÍDAS!$D:$D,SAÍDAS!$B:$B,$B374,SAÍDAS!$H:$H,I$40)+SUMIFS(AJUSTE!$D:$D,AJUSTE!$B:$B,$B374,AJUSTE!$H:$H,I$40)</f>
        <v>0</v>
      </c>
      <c r="K374" s="161">
        <f>J374+SUMIFS(ENTRADAS!$D:$D,ENTRADAS!$B:$B,$B374,ENTRADAS!$I:$I,J$40)-SUMIFS(SAÍDAS!$D:$D,SAÍDAS!$B:$B,$B374,SAÍDAS!$H:$H,J$40)+SUMIFS(AJUSTE!$D:$D,AJUSTE!$B:$B,$B374,AJUSTE!$H:$H,J$40)</f>
        <v>0</v>
      </c>
      <c r="L374" s="161">
        <f>K374+SUMIFS(ENTRADAS!$D:$D,ENTRADAS!$B:$B,$B374,ENTRADAS!$I:$I,K$40)-SUMIFS(SAÍDAS!$D:$D,SAÍDAS!$B:$B,$B374,SAÍDAS!$H:$H,K$40)+SUMIFS(AJUSTE!$D:$D,AJUSTE!$B:$B,$B374,AJUSTE!$H:$H,K$40)</f>
        <v>0</v>
      </c>
      <c r="M374" s="161">
        <f>L374+SUMIFS(ENTRADAS!$D:$D,ENTRADAS!$B:$B,$B374,ENTRADAS!$I:$I,L$40)-SUMIFS(SAÍDAS!$D:$D,SAÍDAS!$B:$B,$B374,SAÍDAS!$H:$H,L$40)+SUMIFS(AJUSTE!$D:$D,AJUSTE!$B:$B,$B374,AJUSTE!$H:$H,L$40)</f>
        <v>0</v>
      </c>
      <c r="N374" s="161">
        <f>M374+SUMIFS(ENTRADAS!$D:$D,ENTRADAS!$B:$B,$B374,ENTRADAS!$I:$I,M$40)-SUMIFS(SAÍDAS!$D:$D,SAÍDAS!$B:$B,$B374,SAÍDAS!$H:$H,M$40)+SUMIFS(AJUSTE!$D:$D,AJUSTE!$B:$B,$B374,AJUSTE!$H:$H,M$40)</f>
        <v>0</v>
      </c>
      <c r="P374" s="160">
        <f>CADASTRO!A338</f>
        <v>0</v>
      </c>
      <c r="Q374" s="160">
        <f>CADASTRO!B338</f>
        <v>0</v>
      </c>
      <c r="R374" s="161">
        <f ca="1">IF(R$39&gt;=$AD$39,0,SUMIFS(SAÍDAS!$D:$D,SAÍDAS!$B:$B,Base!$Q374,SAÍDAS!$H:$H,Base!R$40))</f>
        <v>0</v>
      </c>
      <c r="S374" s="161">
        <f ca="1">IF(S$39&gt;=$AD$39,0,SUMIFS(SAÍDAS!$D:$D,SAÍDAS!$B:$B,Base!$Q374,SAÍDAS!$H:$H,Base!S$40))</f>
        <v>0</v>
      </c>
      <c r="T374" s="161">
        <f ca="1">IF(T$39&gt;=$AD$39,0,SUMIFS(SAÍDAS!$D:$D,SAÍDAS!$B:$B,Base!$Q374,SAÍDAS!$H:$H,Base!T$40))</f>
        <v>0</v>
      </c>
      <c r="U374" s="161">
        <f ca="1">IF(U$39&gt;=$AD$39,0,SUMIFS(SAÍDAS!$D:$D,SAÍDAS!$B:$B,Base!$Q374,SAÍDAS!$H:$H,Base!U$40))</f>
        <v>0</v>
      </c>
      <c r="V374" s="161">
        <f ca="1">IF(V$39&gt;=$AD$39,0,SUMIFS(SAÍDAS!$D:$D,SAÍDAS!$B:$B,Base!$Q374,SAÍDAS!$H:$H,Base!V$40))</f>
        <v>0</v>
      </c>
      <c r="W374" s="161">
        <f ca="1">IF(W$39&gt;=$AD$39,0,SUMIFS(SAÍDAS!$D:$D,SAÍDAS!$B:$B,Base!$Q374,SAÍDAS!$H:$H,Base!W$40))</f>
        <v>0</v>
      </c>
      <c r="X374" s="161">
        <f ca="1">IF(X$39&gt;=$AD$39,0,SUMIFS(SAÍDAS!$D:$D,SAÍDAS!$B:$B,Base!$Q374,SAÍDAS!$H:$H,Base!X$40))</f>
        <v>0</v>
      </c>
      <c r="Y374" s="161">
        <f ca="1">IF(Y$39&gt;=$AD$39,0,SUMIFS(SAÍDAS!$D:$D,SAÍDAS!$B:$B,Base!$Q374,SAÍDAS!$H:$H,Base!Y$40))</f>
        <v>0</v>
      </c>
      <c r="Z374" s="161">
        <f ca="1">IF(Z$39&gt;=$AD$39,0,SUMIFS(SAÍDAS!$D:$D,SAÍDAS!$B:$B,Base!$Q374,SAÍDAS!$H:$H,Base!Z$40))</f>
        <v>0</v>
      </c>
      <c r="AA374" s="161">
        <f ca="1">IF(AA$39&gt;=$AD$39,0,SUMIFS(SAÍDAS!$D:$D,SAÍDAS!$B:$B,Base!$Q374,SAÍDAS!$H:$H,Base!AA$40))</f>
        <v>0</v>
      </c>
      <c r="AB374" s="161">
        <f ca="1">IF(AB$39&gt;=$AD$39,0,SUMIFS(SAÍDAS!$D:$D,SAÍDAS!$B:$B,Base!$Q374,SAÍDAS!$H:$H,Base!AB$40))</f>
        <v>0</v>
      </c>
      <c r="AC374" s="161">
        <f ca="1">IF(AC$39&gt;=$AD$39,0,SUMIFS(SAÍDAS!$D:$D,SAÍDAS!$B:$B,Base!$Q374,SAÍDAS!$H:$H,Base!AC$40))</f>
        <v>0</v>
      </c>
      <c r="AD374" s="160">
        <f t="shared" ca="1" si="13"/>
        <v>0</v>
      </c>
    </row>
    <row r="375" spans="1:30" x14ac:dyDescent="0.25">
      <c r="A375" s="160">
        <f>CADASTRO!A339</f>
        <v>0</v>
      </c>
      <c r="B375" s="160">
        <f>CADASTRO!B339</f>
        <v>0</v>
      </c>
      <c r="C375" s="161">
        <f>CADASTRO!D339</f>
        <v>0</v>
      </c>
      <c r="D375" s="161">
        <f>C375+SUMIFS(ENTRADAS!$D:$D,ENTRADAS!$B:$B,$B375,ENTRADAS!$I:$I,C$40)-SUMIFS(SAÍDAS!$D:$D,SAÍDAS!$B:$B,$B375,SAÍDAS!$H:$H,C$40)+SUMIFS(AJUSTE!$D:$D,AJUSTE!$B:$B,$B375,AJUSTE!$H:$H,C$40)</f>
        <v>0</v>
      </c>
      <c r="E375" s="161">
        <f>D375+SUMIFS(ENTRADAS!$D:$D,ENTRADAS!$B:$B,$B375,ENTRADAS!$I:$I,D$40)-SUMIFS(SAÍDAS!$D:$D,SAÍDAS!$B:$B,$B375,SAÍDAS!$H:$H,D$40)+SUMIFS(AJUSTE!$D:$D,AJUSTE!$B:$B,$B375,AJUSTE!$H:$H,D$40)</f>
        <v>0</v>
      </c>
      <c r="F375" s="161">
        <f>E375+SUMIFS(ENTRADAS!$D:$D,ENTRADAS!$B:$B,$B375,ENTRADAS!$I:$I,E$40)-SUMIFS(SAÍDAS!$D:$D,SAÍDAS!$B:$B,$B375,SAÍDAS!$H:$H,E$40)+SUMIFS(AJUSTE!$D:$D,AJUSTE!$B:$B,$B375,AJUSTE!$H:$H,E$40)</f>
        <v>0</v>
      </c>
      <c r="G375" s="161">
        <f>F375+SUMIFS(ENTRADAS!$D:$D,ENTRADAS!$B:$B,$B375,ENTRADAS!$I:$I,F$40)-SUMIFS(SAÍDAS!$D:$D,SAÍDAS!$B:$B,$B375,SAÍDAS!$H:$H,F$40)+SUMIFS(AJUSTE!$D:$D,AJUSTE!$B:$B,$B375,AJUSTE!$H:$H,F$40)</f>
        <v>0</v>
      </c>
      <c r="H375" s="161">
        <f>G375+SUMIFS(ENTRADAS!$D:$D,ENTRADAS!$B:$B,$B375,ENTRADAS!$I:$I,G$40)-SUMIFS(SAÍDAS!$D:$D,SAÍDAS!$B:$B,$B375,SAÍDAS!$H:$H,G$40)+SUMIFS(AJUSTE!$D:$D,AJUSTE!$B:$B,$B375,AJUSTE!$H:$H,G$40)</f>
        <v>0</v>
      </c>
      <c r="I375" s="161">
        <f>H375+SUMIFS(ENTRADAS!$D:$D,ENTRADAS!$B:$B,$B375,ENTRADAS!$I:$I,H$40)-SUMIFS(SAÍDAS!$D:$D,SAÍDAS!$B:$B,$B375,SAÍDAS!$H:$H,H$40)+SUMIFS(AJUSTE!$D:$D,AJUSTE!$B:$B,$B375,AJUSTE!$H:$H,H$40)</f>
        <v>0</v>
      </c>
      <c r="J375" s="161">
        <f>I375+SUMIFS(ENTRADAS!$D:$D,ENTRADAS!$B:$B,$B375,ENTRADAS!$I:$I,I$40)-SUMIFS(SAÍDAS!$D:$D,SAÍDAS!$B:$B,$B375,SAÍDAS!$H:$H,I$40)+SUMIFS(AJUSTE!$D:$D,AJUSTE!$B:$B,$B375,AJUSTE!$H:$H,I$40)</f>
        <v>0</v>
      </c>
      <c r="K375" s="161">
        <f>J375+SUMIFS(ENTRADAS!$D:$D,ENTRADAS!$B:$B,$B375,ENTRADAS!$I:$I,J$40)-SUMIFS(SAÍDAS!$D:$D,SAÍDAS!$B:$B,$B375,SAÍDAS!$H:$H,J$40)+SUMIFS(AJUSTE!$D:$D,AJUSTE!$B:$B,$B375,AJUSTE!$H:$H,J$40)</f>
        <v>0</v>
      </c>
      <c r="L375" s="161">
        <f>K375+SUMIFS(ENTRADAS!$D:$D,ENTRADAS!$B:$B,$B375,ENTRADAS!$I:$I,K$40)-SUMIFS(SAÍDAS!$D:$D,SAÍDAS!$B:$B,$B375,SAÍDAS!$H:$H,K$40)+SUMIFS(AJUSTE!$D:$D,AJUSTE!$B:$B,$B375,AJUSTE!$H:$H,K$40)</f>
        <v>0</v>
      </c>
      <c r="M375" s="161">
        <f>L375+SUMIFS(ENTRADAS!$D:$D,ENTRADAS!$B:$B,$B375,ENTRADAS!$I:$I,L$40)-SUMIFS(SAÍDAS!$D:$D,SAÍDAS!$B:$B,$B375,SAÍDAS!$H:$H,L$40)+SUMIFS(AJUSTE!$D:$D,AJUSTE!$B:$B,$B375,AJUSTE!$H:$H,L$40)</f>
        <v>0</v>
      </c>
      <c r="N375" s="161">
        <f>M375+SUMIFS(ENTRADAS!$D:$D,ENTRADAS!$B:$B,$B375,ENTRADAS!$I:$I,M$40)-SUMIFS(SAÍDAS!$D:$D,SAÍDAS!$B:$B,$B375,SAÍDAS!$H:$H,M$40)+SUMIFS(AJUSTE!$D:$D,AJUSTE!$B:$B,$B375,AJUSTE!$H:$H,M$40)</f>
        <v>0</v>
      </c>
      <c r="P375" s="160">
        <f>CADASTRO!A339</f>
        <v>0</v>
      </c>
      <c r="Q375" s="160">
        <f>CADASTRO!B339</f>
        <v>0</v>
      </c>
      <c r="R375" s="161">
        <f ca="1">IF(R$39&gt;=$AD$39,0,SUMIFS(SAÍDAS!$D:$D,SAÍDAS!$B:$B,Base!$Q375,SAÍDAS!$H:$H,Base!R$40))</f>
        <v>0</v>
      </c>
      <c r="S375" s="161">
        <f ca="1">IF(S$39&gt;=$AD$39,0,SUMIFS(SAÍDAS!$D:$D,SAÍDAS!$B:$B,Base!$Q375,SAÍDAS!$H:$H,Base!S$40))</f>
        <v>0</v>
      </c>
      <c r="T375" s="161">
        <f ca="1">IF(T$39&gt;=$AD$39,0,SUMIFS(SAÍDAS!$D:$D,SAÍDAS!$B:$B,Base!$Q375,SAÍDAS!$H:$H,Base!T$40))</f>
        <v>0</v>
      </c>
      <c r="U375" s="161">
        <f ca="1">IF(U$39&gt;=$AD$39,0,SUMIFS(SAÍDAS!$D:$D,SAÍDAS!$B:$B,Base!$Q375,SAÍDAS!$H:$H,Base!U$40))</f>
        <v>0</v>
      </c>
      <c r="V375" s="161">
        <f ca="1">IF(V$39&gt;=$AD$39,0,SUMIFS(SAÍDAS!$D:$D,SAÍDAS!$B:$B,Base!$Q375,SAÍDAS!$H:$H,Base!V$40))</f>
        <v>0</v>
      </c>
      <c r="W375" s="161">
        <f ca="1">IF(W$39&gt;=$AD$39,0,SUMIFS(SAÍDAS!$D:$D,SAÍDAS!$B:$B,Base!$Q375,SAÍDAS!$H:$H,Base!W$40))</f>
        <v>0</v>
      </c>
      <c r="X375" s="161">
        <f ca="1">IF(X$39&gt;=$AD$39,0,SUMIFS(SAÍDAS!$D:$D,SAÍDAS!$B:$B,Base!$Q375,SAÍDAS!$H:$H,Base!X$40))</f>
        <v>0</v>
      </c>
      <c r="Y375" s="161">
        <f ca="1">IF(Y$39&gt;=$AD$39,0,SUMIFS(SAÍDAS!$D:$D,SAÍDAS!$B:$B,Base!$Q375,SAÍDAS!$H:$H,Base!Y$40))</f>
        <v>0</v>
      </c>
      <c r="Z375" s="161">
        <f ca="1">IF(Z$39&gt;=$AD$39,0,SUMIFS(SAÍDAS!$D:$D,SAÍDAS!$B:$B,Base!$Q375,SAÍDAS!$H:$H,Base!Z$40))</f>
        <v>0</v>
      </c>
      <c r="AA375" s="161">
        <f ca="1">IF(AA$39&gt;=$AD$39,0,SUMIFS(SAÍDAS!$D:$D,SAÍDAS!$B:$B,Base!$Q375,SAÍDAS!$H:$H,Base!AA$40))</f>
        <v>0</v>
      </c>
      <c r="AB375" s="161">
        <f ca="1">IF(AB$39&gt;=$AD$39,0,SUMIFS(SAÍDAS!$D:$D,SAÍDAS!$B:$B,Base!$Q375,SAÍDAS!$H:$H,Base!AB$40))</f>
        <v>0</v>
      </c>
      <c r="AC375" s="161">
        <f ca="1">IF(AC$39&gt;=$AD$39,0,SUMIFS(SAÍDAS!$D:$D,SAÍDAS!$B:$B,Base!$Q375,SAÍDAS!$H:$H,Base!AC$40))</f>
        <v>0</v>
      </c>
      <c r="AD375" s="160">
        <f t="shared" ca="1" si="13"/>
        <v>0</v>
      </c>
    </row>
    <row r="376" spans="1:30" x14ac:dyDescent="0.25">
      <c r="A376" s="160">
        <f>CADASTRO!A340</f>
        <v>0</v>
      </c>
      <c r="B376" s="160">
        <f>CADASTRO!B340</f>
        <v>0</v>
      </c>
      <c r="C376" s="161">
        <f>CADASTRO!D340</f>
        <v>0</v>
      </c>
      <c r="D376" s="161">
        <f>C376+SUMIFS(ENTRADAS!$D:$D,ENTRADAS!$B:$B,$B376,ENTRADAS!$I:$I,C$40)-SUMIFS(SAÍDAS!$D:$D,SAÍDAS!$B:$B,$B376,SAÍDAS!$H:$H,C$40)+SUMIFS(AJUSTE!$D:$D,AJUSTE!$B:$B,$B376,AJUSTE!$H:$H,C$40)</f>
        <v>0</v>
      </c>
      <c r="E376" s="161">
        <f>D376+SUMIFS(ENTRADAS!$D:$D,ENTRADAS!$B:$B,$B376,ENTRADAS!$I:$I,D$40)-SUMIFS(SAÍDAS!$D:$D,SAÍDAS!$B:$B,$B376,SAÍDAS!$H:$H,D$40)+SUMIFS(AJUSTE!$D:$D,AJUSTE!$B:$B,$B376,AJUSTE!$H:$H,D$40)</f>
        <v>0</v>
      </c>
      <c r="F376" s="161">
        <f>E376+SUMIFS(ENTRADAS!$D:$D,ENTRADAS!$B:$B,$B376,ENTRADAS!$I:$I,E$40)-SUMIFS(SAÍDAS!$D:$D,SAÍDAS!$B:$B,$B376,SAÍDAS!$H:$H,E$40)+SUMIFS(AJUSTE!$D:$D,AJUSTE!$B:$B,$B376,AJUSTE!$H:$H,E$40)</f>
        <v>0</v>
      </c>
      <c r="G376" s="161">
        <f>F376+SUMIFS(ENTRADAS!$D:$D,ENTRADAS!$B:$B,$B376,ENTRADAS!$I:$I,F$40)-SUMIFS(SAÍDAS!$D:$D,SAÍDAS!$B:$B,$B376,SAÍDAS!$H:$H,F$40)+SUMIFS(AJUSTE!$D:$D,AJUSTE!$B:$B,$B376,AJUSTE!$H:$H,F$40)</f>
        <v>0</v>
      </c>
      <c r="H376" s="161">
        <f>G376+SUMIFS(ENTRADAS!$D:$D,ENTRADAS!$B:$B,$B376,ENTRADAS!$I:$I,G$40)-SUMIFS(SAÍDAS!$D:$D,SAÍDAS!$B:$B,$B376,SAÍDAS!$H:$H,G$40)+SUMIFS(AJUSTE!$D:$D,AJUSTE!$B:$B,$B376,AJUSTE!$H:$H,G$40)</f>
        <v>0</v>
      </c>
      <c r="I376" s="161">
        <f>H376+SUMIFS(ENTRADAS!$D:$D,ENTRADAS!$B:$B,$B376,ENTRADAS!$I:$I,H$40)-SUMIFS(SAÍDAS!$D:$D,SAÍDAS!$B:$B,$B376,SAÍDAS!$H:$H,H$40)+SUMIFS(AJUSTE!$D:$D,AJUSTE!$B:$B,$B376,AJUSTE!$H:$H,H$40)</f>
        <v>0</v>
      </c>
      <c r="J376" s="161">
        <f>I376+SUMIFS(ENTRADAS!$D:$D,ENTRADAS!$B:$B,$B376,ENTRADAS!$I:$I,I$40)-SUMIFS(SAÍDAS!$D:$D,SAÍDAS!$B:$B,$B376,SAÍDAS!$H:$H,I$40)+SUMIFS(AJUSTE!$D:$D,AJUSTE!$B:$B,$B376,AJUSTE!$H:$H,I$40)</f>
        <v>0</v>
      </c>
      <c r="K376" s="161">
        <f>J376+SUMIFS(ENTRADAS!$D:$D,ENTRADAS!$B:$B,$B376,ENTRADAS!$I:$I,J$40)-SUMIFS(SAÍDAS!$D:$D,SAÍDAS!$B:$B,$B376,SAÍDAS!$H:$H,J$40)+SUMIFS(AJUSTE!$D:$D,AJUSTE!$B:$B,$B376,AJUSTE!$H:$H,J$40)</f>
        <v>0</v>
      </c>
      <c r="L376" s="161">
        <f>K376+SUMIFS(ENTRADAS!$D:$D,ENTRADAS!$B:$B,$B376,ENTRADAS!$I:$I,K$40)-SUMIFS(SAÍDAS!$D:$D,SAÍDAS!$B:$B,$B376,SAÍDAS!$H:$H,K$40)+SUMIFS(AJUSTE!$D:$D,AJUSTE!$B:$B,$B376,AJUSTE!$H:$H,K$40)</f>
        <v>0</v>
      </c>
      <c r="M376" s="161">
        <f>L376+SUMIFS(ENTRADAS!$D:$D,ENTRADAS!$B:$B,$B376,ENTRADAS!$I:$I,L$40)-SUMIFS(SAÍDAS!$D:$D,SAÍDAS!$B:$B,$B376,SAÍDAS!$H:$H,L$40)+SUMIFS(AJUSTE!$D:$D,AJUSTE!$B:$B,$B376,AJUSTE!$H:$H,L$40)</f>
        <v>0</v>
      </c>
      <c r="N376" s="161">
        <f>M376+SUMIFS(ENTRADAS!$D:$D,ENTRADAS!$B:$B,$B376,ENTRADAS!$I:$I,M$40)-SUMIFS(SAÍDAS!$D:$D,SAÍDAS!$B:$B,$B376,SAÍDAS!$H:$H,M$40)+SUMIFS(AJUSTE!$D:$D,AJUSTE!$B:$B,$B376,AJUSTE!$H:$H,M$40)</f>
        <v>0</v>
      </c>
      <c r="P376" s="160">
        <f>CADASTRO!A340</f>
        <v>0</v>
      </c>
      <c r="Q376" s="160">
        <f>CADASTRO!B340</f>
        <v>0</v>
      </c>
      <c r="R376" s="161">
        <f ca="1">IF(R$39&gt;=$AD$39,0,SUMIFS(SAÍDAS!$D:$D,SAÍDAS!$B:$B,Base!$Q376,SAÍDAS!$H:$H,Base!R$40))</f>
        <v>0</v>
      </c>
      <c r="S376" s="161">
        <f ca="1">IF(S$39&gt;=$AD$39,0,SUMIFS(SAÍDAS!$D:$D,SAÍDAS!$B:$B,Base!$Q376,SAÍDAS!$H:$H,Base!S$40))</f>
        <v>0</v>
      </c>
      <c r="T376" s="161">
        <f ca="1">IF(T$39&gt;=$AD$39,0,SUMIFS(SAÍDAS!$D:$D,SAÍDAS!$B:$B,Base!$Q376,SAÍDAS!$H:$H,Base!T$40))</f>
        <v>0</v>
      </c>
      <c r="U376" s="161">
        <f ca="1">IF(U$39&gt;=$AD$39,0,SUMIFS(SAÍDAS!$D:$D,SAÍDAS!$B:$B,Base!$Q376,SAÍDAS!$H:$H,Base!U$40))</f>
        <v>0</v>
      </c>
      <c r="V376" s="161">
        <f ca="1">IF(V$39&gt;=$AD$39,0,SUMIFS(SAÍDAS!$D:$D,SAÍDAS!$B:$B,Base!$Q376,SAÍDAS!$H:$H,Base!V$40))</f>
        <v>0</v>
      </c>
      <c r="W376" s="161">
        <f ca="1">IF(W$39&gt;=$AD$39,0,SUMIFS(SAÍDAS!$D:$D,SAÍDAS!$B:$B,Base!$Q376,SAÍDAS!$H:$H,Base!W$40))</f>
        <v>0</v>
      </c>
      <c r="X376" s="161">
        <f ca="1">IF(X$39&gt;=$AD$39,0,SUMIFS(SAÍDAS!$D:$D,SAÍDAS!$B:$B,Base!$Q376,SAÍDAS!$H:$H,Base!X$40))</f>
        <v>0</v>
      </c>
      <c r="Y376" s="161">
        <f ca="1">IF(Y$39&gt;=$AD$39,0,SUMIFS(SAÍDAS!$D:$D,SAÍDAS!$B:$B,Base!$Q376,SAÍDAS!$H:$H,Base!Y$40))</f>
        <v>0</v>
      </c>
      <c r="Z376" s="161">
        <f ca="1">IF(Z$39&gt;=$AD$39,0,SUMIFS(SAÍDAS!$D:$D,SAÍDAS!$B:$B,Base!$Q376,SAÍDAS!$H:$H,Base!Z$40))</f>
        <v>0</v>
      </c>
      <c r="AA376" s="161">
        <f ca="1">IF(AA$39&gt;=$AD$39,0,SUMIFS(SAÍDAS!$D:$D,SAÍDAS!$B:$B,Base!$Q376,SAÍDAS!$H:$H,Base!AA$40))</f>
        <v>0</v>
      </c>
      <c r="AB376" s="161">
        <f ca="1">IF(AB$39&gt;=$AD$39,0,SUMIFS(SAÍDAS!$D:$D,SAÍDAS!$B:$B,Base!$Q376,SAÍDAS!$H:$H,Base!AB$40))</f>
        <v>0</v>
      </c>
      <c r="AC376" s="161">
        <f ca="1">IF(AC$39&gt;=$AD$39,0,SUMIFS(SAÍDAS!$D:$D,SAÍDAS!$B:$B,Base!$Q376,SAÍDAS!$H:$H,Base!AC$40))</f>
        <v>0</v>
      </c>
      <c r="AD376" s="160">
        <f t="shared" ca="1" si="13"/>
        <v>0</v>
      </c>
    </row>
    <row r="377" spans="1:30" x14ac:dyDescent="0.25">
      <c r="A377" s="160">
        <f>CADASTRO!A341</f>
        <v>0</v>
      </c>
      <c r="B377" s="160">
        <f>CADASTRO!B341</f>
        <v>0</v>
      </c>
      <c r="C377" s="161">
        <f>CADASTRO!D341</f>
        <v>0</v>
      </c>
      <c r="D377" s="161">
        <f>C377+SUMIFS(ENTRADAS!$D:$D,ENTRADAS!$B:$B,$B377,ENTRADAS!$I:$I,C$40)-SUMIFS(SAÍDAS!$D:$D,SAÍDAS!$B:$B,$B377,SAÍDAS!$H:$H,C$40)+SUMIFS(AJUSTE!$D:$D,AJUSTE!$B:$B,$B377,AJUSTE!$H:$H,C$40)</f>
        <v>0</v>
      </c>
      <c r="E377" s="161">
        <f>D377+SUMIFS(ENTRADAS!$D:$D,ENTRADAS!$B:$B,$B377,ENTRADAS!$I:$I,D$40)-SUMIFS(SAÍDAS!$D:$D,SAÍDAS!$B:$B,$B377,SAÍDAS!$H:$H,D$40)+SUMIFS(AJUSTE!$D:$D,AJUSTE!$B:$B,$B377,AJUSTE!$H:$H,D$40)</f>
        <v>0</v>
      </c>
      <c r="F377" s="161">
        <f>E377+SUMIFS(ENTRADAS!$D:$D,ENTRADAS!$B:$B,$B377,ENTRADAS!$I:$I,E$40)-SUMIFS(SAÍDAS!$D:$D,SAÍDAS!$B:$B,$B377,SAÍDAS!$H:$H,E$40)+SUMIFS(AJUSTE!$D:$D,AJUSTE!$B:$B,$B377,AJUSTE!$H:$H,E$40)</f>
        <v>0</v>
      </c>
      <c r="G377" s="161">
        <f>F377+SUMIFS(ENTRADAS!$D:$D,ENTRADAS!$B:$B,$B377,ENTRADAS!$I:$I,F$40)-SUMIFS(SAÍDAS!$D:$D,SAÍDAS!$B:$B,$B377,SAÍDAS!$H:$H,F$40)+SUMIFS(AJUSTE!$D:$D,AJUSTE!$B:$B,$B377,AJUSTE!$H:$H,F$40)</f>
        <v>0</v>
      </c>
      <c r="H377" s="161">
        <f>G377+SUMIFS(ENTRADAS!$D:$D,ENTRADAS!$B:$B,$B377,ENTRADAS!$I:$I,G$40)-SUMIFS(SAÍDAS!$D:$D,SAÍDAS!$B:$B,$B377,SAÍDAS!$H:$H,G$40)+SUMIFS(AJUSTE!$D:$D,AJUSTE!$B:$B,$B377,AJUSTE!$H:$H,G$40)</f>
        <v>0</v>
      </c>
      <c r="I377" s="161">
        <f>H377+SUMIFS(ENTRADAS!$D:$D,ENTRADAS!$B:$B,$B377,ENTRADAS!$I:$I,H$40)-SUMIFS(SAÍDAS!$D:$D,SAÍDAS!$B:$B,$B377,SAÍDAS!$H:$H,H$40)+SUMIFS(AJUSTE!$D:$D,AJUSTE!$B:$B,$B377,AJUSTE!$H:$H,H$40)</f>
        <v>0</v>
      </c>
      <c r="J377" s="161">
        <f>I377+SUMIFS(ENTRADAS!$D:$D,ENTRADAS!$B:$B,$B377,ENTRADAS!$I:$I,I$40)-SUMIFS(SAÍDAS!$D:$D,SAÍDAS!$B:$B,$B377,SAÍDAS!$H:$H,I$40)+SUMIFS(AJUSTE!$D:$D,AJUSTE!$B:$B,$B377,AJUSTE!$H:$H,I$40)</f>
        <v>0</v>
      </c>
      <c r="K377" s="161">
        <f>J377+SUMIFS(ENTRADAS!$D:$D,ENTRADAS!$B:$B,$B377,ENTRADAS!$I:$I,J$40)-SUMIFS(SAÍDAS!$D:$D,SAÍDAS!$B:$B,$B377,SAÍDAS!$H:$H,J$40)+SUMIFS(AJUSTE!$D:$D,AJUSTE!$B:$B,$B377,AJUSTE!$H:$H,J$40)</f>
        <v>0</v>
      </c>
      <c r="L377" s="161">
        <f>K377+SUMIFS(ENTRADAS!$D:$D,ENTRADAS!$B:$B,$B377,ENTRADAS!$I:$I,K$40)-SUMIFS(SAÍDAS!$D:$D,SAÍDAS!$B:$B,$B377,SAÍDAS!$H:$H,K$40)+SUMIFS(AJUSTE!$D:$D,AJUSTE!$B:$B,$B377,AJUSTE!$H:$H,K$40)</f>
        <v>0</v>
      </c>
      <c r="M377" s="161">
        <f>L377+SUMIFS(ENTRADAS!$D:$D,ENTRADAS!$B:$B,$B377,ENTRADAS!$I:$I,L$40)-SUMIFS(SAÍDAS!$D:$D,SAÍDAS!$B:$B,$B377,SAÍDAS!$H:$H,L$40)+SUMIFS(AJUSTE!$D:$D,AJUSTE!$B:$B,$B377,AJUSTE!$H:$H,L$40)</f>
        <v>0</v>
      </c>
      <c r="N377" s="161">
        <f>M377+SUMIFS(ENTRADAS!$D:$D,ENTRADAS!$B:$B,$B377,ENTRADAS!$I:$I,M$40)-SUMIFS(SAÍDAS!$D:$D,SAÍDAS!$B:$B,$B377,SAÍDAS!$H:$H,M$40)+SUMIFS(AJUSTE!$D:$D,AJUSTE!$B:$B,$B377,AJUSTE!$H:$H,M$40)</f>
        <v>0</v>
      </c>
      <c r="P377" s="160">
        <f>CADASTRO!A341</f>
        <v>0</v>
      </c>
      <c r="Q377" s="160">
        <f>CADASTRO!B341</f>
        <v>0</v>
      </c>
      <c r="R377" s="161">
        <f ca="1">IF(R$39&gt;=$AD$39,0,SUMIFS(SAÍDAS!$D:$D,SAÍDAS!$B:$B,Base!$Q377,SAÍDAS!$H:$H,Base!R$40))</f>
        <v>0</v>
      </c>
      <c r="S377" s="161">
        <f ca="1">IF(S$39&gt;=$AD$39,0,SUMIFS(SAÍDAS!$D:$D,SAÍDAS!$B:$B,Base!$Q377,SAÍDAS!$H:$H,Base!S$40))</f>
        <v>0</v>
      </c>
      <c r="T377" s="161">
        <f ca="1">IF(T$39&gt;=$AD$39,0,SUMIFS(SAÍDAS!$D:$D,SAÍDAS!$B:$B,Base!$Q377,SAÍDAS!$H:$H,Base!T$40))</f>
        <v>0</v>
      </c>
      <c r="U377" s="161">
        <f ca="1">IF(U$39&gt;=$AD$39,0,SUMIFS(SAÍDAS!$D:$D,SAÍDAS!$B:$B,Base!$Q377,SAÍDAS!$H:$H,Base!U$40))</f>
        <v>0</v>
      </c>
      <c r="V377" s="161">
        <f ca="1">IF(V$39&gt;=$AD$39,0,SUMIFS(SAÍDAS!$D:$D,SAÍDAS!$B:$B,Base!$Q377,SAÍDAS!$H:$H,Base!V$40))</f>
        <v>0</v>
      </c>
      <c r="W377" s="161">
        <f ca="1">IF(W$39&gt;=$AD$39,0,SUMIFS(SAÍDAS!$D:$D,SAÍDAS!$B:$B,Base!$Q377,SAÍDAS!$H:$H,Base!W$40))</f>
        <v>0</v>
      </c>
      <c r="X377" s="161">
        <f ca="1">IF(X$39&gt;=$AD$39,0,SUMIFS(SAÍDAS!$D:$D,SAÍDAS!$B:$B,Base!$Q377,SAÍDAS!$H:$H,Base!X$40))</f>
        <v>0</v>
      </c>
      <c r="Y377" s="161">
        <f ca="1">IF(Y$39&gt;=$AD$39,0,SUMIFS(SAÍDAS!$D:$D,SAÍDAS!$B:$B,Base!$Q377,SAÍDAS!$H:$H,Base!Y$40))</f>
        <v>0</v>
      </c>
      <c r="Z377" s="161">
        <f ca="1">IF(Z$39&gt;=$AD$39,0,SUMIFS(SAÍDAS!$D:$D,SAÍDAS!$B:$B,Base!$Q377,SAÍDAS!$H:$H,Base!Z$40))</f>
        <v>0</v>
      </c>
      <c r="AA377" s="161">
        <f ca="1">IF(AA$39&gt;=$AD$39,0,SUMIFS(SAÍDAS!$D:$D,SAÍDAS!$B:$B,Base!$Q377,SAÍDAS!$H:$H,Base!AA$40))</f>
        <v>0</v>
      </c>
      <c r="AB377" s="161">
        <f ca="1">IF(AB$39&gt;=$AD$39,0,SUMIFS(SAÍDAS!$D:$D,SAÍDAS!$B:$B,Base!$Q377,SAÍDAS!$H:$H,Base!AB$40))</f>
        <v>0</v>
      </c>
      <c r="AC377" s="161">
        <f ca="1">IF(AC$39&gt;=$AD$39,0,SUMIFS(SAÍDAS!$D:$D,SAÍDAS!$B:$B,Base!$Q377,SAÍDAS!$H:$H,Base!AC$40))</f>
        <v>0</v>
      </c>
      <c r="AD377" s="160">
        <f t="shared" ca="1" si="13"/>
        <v>0</v>
      </c>
    </row>
    <row r="378" spans="1:30" x14ac:dyDescent="0.25">
      <c r="A378" s="160">
        <f>CADASTRO!A342</f>
        <v>0</v>
      </c>
      <c r="B378" s="160">
        <f>CADASTRO!B342</f>
        <v>0</v>
      </c>
      <c r="C378" s="161">
        <f>CADASTRO!D342</f>
        <v>0</v>
      </c>
      <c r="D378" s="161">
        <f>C378+SUMIFS(ENTRADAS!$D:$D,ENTRADAS!$B:$B,$B378,ENTRADAS!$I:$I,C$40)-SUMIFS(SAÍDAS!$D:$D,SAÍDAS!$B:$B,$B378,SAÍDAS!$H:$H,C$40)+SUMIFS(AJUSTE!$D:$D,AJUSTE!$B:$B,$B378,AJUSTE!$H:$H,C$40)</f>
        <v>0</v>
      </c>
      <c r="E378" s="161">
        <f>D378+SUMIFS(ENTRADAS!$D:$D,ENTRADAS!$B:$B,$B378,ENTRADAS!$I:$I,D$40)-SUMIFS(SAÍDAS!$D:$D,SAÍDAS!$B:$B,$B378,SAÍDAS!$H:$H,D$40)+SUMIFS(AJUSTE!$D:$D,AJUSTE!$B:$B,$B378,AJUSTE!$H:$H,D$40)</f>
        <v>0</v>
      </c>
      <c r="F378" s="161">
        <f>E378+SUMIFS(ENTRADAS!$D:$D,ENTRADAS!$B:$B,$B378,ENTRADAS!$I:$I,E$40)-SUMIFS(SAÍDAS!$D:$D,SAÍDAS!$B:$B,$B378,SAÍDAS!$H:$H,E$40)+SUMIFS(AJUSTE!$D:$D,AJUSTE!$B:$B,$B378,AJUSTE!$H:$H,E$40)</f>
        <v>0</v>
      </c>
      <c r="G378" s="161">
        <f>F378+SUMIFS(ENTRADAS!$D:$D,ENTRADAS!$B:$B,$B378,ENTRADAS!$I:$I,F$40)-SUMIFS(SAÍDAS!$D:$D,SAÍDAS!$B:$B,$B378,SAÍDAS!$H:$H,F$40)+SUMIFS(AJUSTE!$D:$D,AJUSTE!$B:$B,$B378,AJUSTE!$H:$H,F$40)</f>
        <v>0</v>
      </c>
      <c r="H378" s="161">
        <f>G378+SUMIFS(ENTRADAS!$D:$D,ENTRADAS!$B:$B,$B378,ENTRADAS!$I:$I,G$40)-SUMIFS(SAÍDAS!$D:$D,SAÍDAS!$B:$B,$B378,SAÍDAS!$H:$H,G$40)+SUMIFS(AJUSTE!$D:$D,AJUSTE!$B:$B,$B378,AJUSTE!$H:$H,G$40)</f>
        <v>0</v>
      </c>
      <c r="I378" s="161">
        <f>H378+SUMIFS(ENTRADAS!$D:$D,ENTRADAS!$B:$B,$B378,ENTRADAS!$I:$I,H$40)-SUMIFS(SAÍDAS!$D:$D,SAÍDAS!$B:$B,$B378,SAÍDAS!$H:$H,H$40)+SUMIFS(AJUSTE!$D:$D,AJUSTE!$B:$B,$B378,AJUSTE!$H:$H,H$40)</f>
        <v>0</v>
      </c>
      <c r="J378" s="161">
        <f>I378+SUMIFS(ENTRADAS!$D:$D,ENTRADAS!$B:$B,$B378,ENTRADAS!$I:$I,I$40)-SUMIFS(SAÍDAS!$D:$D,SAÍDAS!$B:$B,$B378,SAÍDAS!$H:$H,I$40)+SUMIFS(AJUSTE!$D:$D,AJUSTE!$B:$B,$B378,AJUSTE!$H:$H,I$40)</f>
        <v>0</v>
      </c>
      <c r="K378" s="161">
        <f>J378+SUMIFS(ENTRADAS!$D:$D,ENTRADAS!$B:$B,$B378,ENTRADAS!$I:$I,J$40)-SUMIFS(SAÍDAS!$D:$D,SAÍDAS!$B:$B,$B378,SAÍDAS!$H:$H,J$40)+SUMIFS(AJUSTE!$D:$D,AJUSTE!$B:$B,$B378,AJUSTE!$H:$H,J$40)</f>
        <v>0</v>
      </c>
      <c r="L378" s="161">
        <f>K378+SUMIFS(ENTRADAS!$D:$D,ENTRADAS!$B:$B,$B378,ENTRADAS!$I:$I,K$40)-SUMIFS(SAÍDAS!$D:$D,SAÍDAS!$B:$B,$B378,SAÍDAS!$H:$H,K$40)+SUMIFS(AJUSTE!$D:$D,AJUSTE!$B:$B,$B378,AJUSTE!$H:$H,K$40)</f>
        <v>0</v>
      </c>
      <c r="M378" s="161">
        <f>L378+SUMIFS(ENTRADAS!$D:$D,ENTRADAS!$B:$B,$B378,ENTRADAS!$I:$I,L$40)-SUMIFS(SAÍDAS!$D:$D,SAÍDAS!$B:$B,$B378,SAÍDAS!$H:$H,L$40)+SUMIFS(AJUSTE!$D:$D,AJUSTE!$B:$B,$B378,AJUSTE!$H:$H,L$40)</f>
        <v>0</v>
      </c>
      <c r="N378" s="161">
        <f>M378+SUMIFS(ENTRADAS!$D:$D,ENTRADAS!$B:$B,$B378,ENTRADAS!$I:$I,M$40)-SUMIFS(SAÍDAS!$D:$D,SAÍDAS!$B:$B,$B378,SAÍDAS!$H:$H,M$40)+SUMIFS(AJUSTE!$D:$D,AJUSTE!$B:$B,$B378,AJUSTE!$H:$H,M$40)</f>
        <v>0</v>
      </c>
      <c r="P378" s="160">
        <f>CADASTRO!A342</f>
        <v>0</v>
      </c>
      <c r="Q378" s="160">
        <f>CADASTRO!B342</f>
        <v>0</v>
      </c>
      <c r="R378" s="161">
        <f ca="1">IF(R$39&gt;=$AD$39,0,SUMIFS(SAÍDAS!$D:$D,SAÍDAS!$B:$B,Base!$Q378,SAÍDAS!$H:$H,Base!R$40))</f>
        <v>0</v>
      </c>
      <c r="S378" s="161">
        <f ca="1">IF(S$39&gt;=$AD$39,0,SUMIFS(SAÍDAS!$D:$D,SAÍDAS!$B:$B,Base!$Q378,SAÍDAS!$H:$H,Base!S$40))</f>
        <v>0</v>
      </c>
      <c r="T378" s="161">
        <f ca="1">IF(T$39&gt;=$AD$39,0,SUMIFS(SAÍDAS!$D:$D,SAÍDAS!$B:$B,Base!$Q378,SAÍDAS!$H:$H,Base!T$40))</f>
        <v>0</v>
      </c>
      <c r="U378" s="161">
        <f ca="1">IF(U$39&gt;=$AD$39,0,SUMIFS(SAÍDAS!$D:$D,SAÍDAS!$B:$B,Base!$Q378,SAÍDAS!$H:$H,Base!U$40))</f>
        <v>0</v>
      </c>
      <c r="V378" s="161">
        <f ca="1">IF(V$39&gt;=$AD$39,0,SUMIFS(SAÍDAS!$D:$D,SAÍDAS!$B:$B,Base!$Q378,SAÍDAS!$H:$H,Base!V$40))</f>
        <v>0</v>
      </c>
      <c r="W378" s="161">
        <f ca="1">IF(W$39&gt;=$AD$39,0,SUMIFS(SAÍDAS!$D:$D,SAÍDAS!$B:$B,Base!$Q378,SAÍDAS!$H:$H,Base!W$40))</f>
        <v>0</v>
      </c>
      <c r="X378" s="161">
        <f ca="1">IF(X$39&gt;=$AD$39,0,SUMIFS(SAÍDAS!$D:$D,SAÍDAS!$B:$B,Base!$Q378,SAÍDAS!$H:$H,Base!X$40))</f>
        <v>0</v>
      </c>
      <c r="Y378" s="161">
        <f ca="1">IF(Y$39&gt;=$AD$39,0,SUMIFS(SAÍDAS!$D:$D,SAÍDAS!$B:$B,Base!$Q378,SAÍDAS!$H:$H,Base!Y$40))</f>
        <v>0</v>
      </c>
      <c r="Z378" s="161">
        <f ca="1">IF(Z$39&gt;=$AD$39,0,SUMIFS(SAÍDAS!$D:$D,SAÍDAS!$B:$B,Base!$Q378,SAÍDAS!$H:$H,Base!Z$40))</f>
        <v>0</v>
      </c>
      <c r="AA378" s="161">
        <f ca="1">IF(AA$39&gt;=$AD$39,0,SUMIFS(SAÍDAS!$D:$D,SAÍDAS!$B:$B,Base!$Q378,SAÍDAS!$H:$H,Base!AA$40))</f>
        <v>0</v>
      </c>
      <c r="AB378" s="161">
        <f ca="1">IF(AB$39&gt;=$AD$39,0,SUMIFS(SAÍDAS!$D:$D,SAÍDAS!$B:$B,Base!$Q378,SAÍDAS!$H:$H,Base!AB$40))</f>
        <v>0</v>
      </c>
      <c r="AC378" s="161">
        <f ca="1">IF(AC$39&gt;=$AD$39,0,SUMIFS(SAÍDAS!$D:$D,SAÍDAS!$B:$B,Base!$Q378,SAÍDAS!$H:$H,Base!AC$40))</f>
        <v>0</v>
      </c>
      <c r="AD378" s="160">
        <f t="shared" ca="1" si="13"/>
        <v>0</v>
      </c>
    </row>
    <row r="379" spans="1:30" x14ac:dyDescent="0.25">
      <c r="A379" s="160">
        <f>CADASTRO!A343</f>
        <v>0</v>
      </c>
      <c r="B379" s="160">
        <f>CADASTRO!B343</f>
        <v>0</v>
      </c>
      <c r="C379" s="161">
        <f>CADASTRO!D343</f>
        <v>0</v>
      </c>
      <c r="D379" s="161">
        <f>C379+SUMIFS(ENTRADAS!$D:$D,ENTRADAS!$B:$B,$B379,ENTRADAS!$I:$I,C$40)-SUMIFS(SAÍDAS!$D:$D,SAÍDAS!$B:$B,$B379,SAÍDAS!$H:$H,C$40)+SUMIFS(AJUSTE!$D:$D,AJUSTE!$B:$B,$B379,AJUSTE!$H:$H,C$40)</f>
        <v>0</v>
      </c>
      <c r="E379" s="161">
        <f>D379+SUMIFS(ENTRADAS!$D:$D,ENTRADAS!$B:$B,$B379,ENTRADAS!$I:$I,D$40)-SUMIFS(SAÍDAS!$D:$D,SAÍDAS!$B:$B,$B379,SAÍDAS!$H:$H,D$40)+SUMIFS(AJUSTE!$D:$D,AJUSTE!$B:$B,$B379,AJUSTE!$H:$H,D$40)</f>
        <v>0</v>
      </c>
      <c r="F379" s="161">
        <f>E379+SUMIFS(ENTRADAS!$D:$D,ENTRADAS!$B:$B,$B379,ENTRADAS!$I:$I,E$40)-SUMIFS(SAÍDAS!$D:$D,SAÍDAS!$B:$B,$B379,SAÍDAS!$H:$H,E$40)+SUMIFS(AJUSTE!$D:$D,AJUSTE!$B:$B,$B379,AJUSTE!$H:$H,E$40)</f>
        <v>0</v>
      </c>
      <c r="G379" s="161">
        <f>F379+SUMIFS(ENTRADAS!$D:$D,ENTRADAS!$B:$B,$B379,ENTRADAS!$I:$I,F$40)-SUMIFS(SAÍDAS!$D:$D,SAÍDAS!$B:$B,$B379,SAÍDAS!$H:$H,F$40)+SUMIFS(AJUSTE!$D:$D,AJUSTE!$B:$B,$B379,AJUSTE!$H:$H,F$40)</f>
        <v>0</v>
      </c>
      <c r="H379" s="161">
        <f>G379+SUMIFS(ENTRADAS!$D:$D,ENTRADAS!$B:$B,$B379,ENTRADAS!$I:$I,G$40)-SUMIFS(SAÍDAS!$D:$D,SAÍDAS!$B:$B,$B379,SAÍDAS!$H:$H,G$40)+SUMIFS(AJUSTE!$D:$D,AJUSTE!$B:$B,$B379,AJUSTE!$H:$H,G$40)</f>
        <v>0</v>
      </c>
      <c r="I379" s="161">
        <f>H379+SUMIFS(ENTRADAS!$D:$D,ENTRADAS!$B:$B,$B379,ENTRADAS!$I:$I,H$40)-SUMIFS(SAÍDAS!$D:$D,SAÍDAS!$B:$B,$B379,SAÍDAS!$H:$H,H$40)+SUMIFS(AJUSTE!$D:$D,AJUSTE!$B:$B,$B379,AJUSTE!$H:$H,H$40)</f>
        <v>0</v>
      </c>
      <c r="J379" s="161">
        <f>I379+SUMIFS(ENTRADAS!$D:$D,ENTRADAS!$B:$B,$B379,ENTRADAS!$I:$I,I$40)-SUMIFS(SAÍDAS!$D:$D,SAÍDAS!$B:$B,$B379,SAÍDAS!$H:$H,I$40)+SUMIFS(AJUSTE!$D:$D,AJUSTE!$B:$B,$B379,AJUSTE!$H:$H,I$40)</f>
        <v>0</v>
      </c>
      <c r="K379" s="161">
        <f>J379+SUMIFS(ENTRADAS!$D:$D,ENTRADAS!$B:$B,$B379,ENTRADAS!$I:$I,J$40)-SUMIFS(SAÍDAS!$D:$D,SAÍDAS!$B:$B,$B379,SAÍDAS!$H:$H,J$40)+SUMIFS(AJUSTE!$D:$D,AJUSTE!$B:$B,$B379,AJUSTE!$H:$H,J$40)</f>
        <v>0</v>
      </c>
      <c r="L379" s="161">
        <f>K379+SUMIFS(ENTRADAS!$D:$D,ENTRADAS!$B:$B,$B379,ENTRADAS!$I:$I,K$40)-SUMIFS(SAÍDAS!$D:$D,SAÍDAS!$B:$B,$B379,SAÍDAS!$H:$H,K$40)+SUMIFS(AJUSTE!$D:$D,AJUSTE!$B:$B,$B379,AJUSTE!$H:$H,K$40)</f>
        <v>0</v>
      </c>
      <c r="M379" s="161">
        <f>L379+SUMIFS(ENTRADAS!$D:$D,ENTRADAS!$B:$B,$B379,ENTRADAS!$I:$I,L$40)-SUMIFS(SAÍDAS!$D:$D,SAÍDAS!$B:$B,$B379,SAÍDAS!$H:$H,L$40)+SUMIFS(AJUSTE!$D:$D,AJUSTE!$B:$B,$B379,AJUSTE!$H:$H,L$40)</f>
        <v>0</v>
      </c>
      <c r="N379" s="161">
        <f>M379+SUMIFS(ENTRADAS!$D:$D,ENTRADAS!$B:$B,$B379,ENTRADAS!$I:$I,M$40)-SUMIFS(SAÍDAS!$D:$D,SAÍDAS!$B:$B,$B379,SAÍDAS!$H:$H,M$40)+SUMIFS(AJUSTE!$D:$D,AJUSTE!$B:$B,$B379,AJUSTE!$H:$H,M$40)</f>
        <v>0</v>
      </c>
      <c r="P379" s="160">
        <f>CADASTRO!A343</f>
        <v>0</v>
      </c>
      <c r="Q379" s="160">
        <f>CADASTRO!B343</f>
        <v>0</v>
      </c>
      <c r="R379" s="161">
        <f ca="1">IF(R$39&gt;=$AD$39,0,SUMIFS(SAÍDAS!$D:$D,SAÍDAS!$B:$B,Base!$Q379,SAÍDAS!$H:$H,Base!R$40))</f>
        <v>0</v>
      </c>
      <c r="S379" s="161">
        <f ca="1">IF(S$39&gt;=$AD$39,0,SUMIFS(SAÍDAS!$D:$D,SAÍDAS!$B:$B,Base!$Q379,SAÍDAS!$H:$H,Base!S$40))</f>
        <v>0</v>
      </c>
      <c r="T379" s="161">
        <f ca="1">IF(T$39&gt;=$AD$39,0,SUMIFS(SAÍDAS!$D:$D,SAÍDAS!$B:$B,Base!$Q379,SAÍDAS!$H:$H,Base!T$40))</f>
        <v>0</v>
      </c>
      <c r="U379" s="161">
        <f ca="1">IF(U$39&gt;=$AD$39,0,SUMIFS(SAÍDAS!$D:$D,SAÍDAS!$B:$B,Base!$Q379,SAÍDAS!$H:$H,Base!U$40))</f>
        <v>0</v>
      </c>
      <c r="V379" s="161">
        <f ca="1">IF(V$39&gt;=$AD$39,0,SUMIFS(SAÍDAS!$D:$D,SAÍDAS!$B:$B,Base!$Q379,SAÍDAS!$H:$H,Base!V$40))</f>
        <v>0</v>
      </c>
      <c r="W379" s="161">
        <f ca="1">IF(W$39&gt;=$AD$39,0,SUMIFS(SAÍDAS!$D:$D,SAÍDAS!$B:$B,Base!$Q379,SAÍDAS!$H:$H,Base!W$40))</f>
        <v>0</v>
      </c>
      <c r="X379" s="161">
        <f ca="1">IF(X$39&gt;=$AD$39,0,SUMIFS(SAÍDAS!$D:$D,SAÍDAS!$B:$B,Base!$Q379,SAÍDAS!$H:$H,Base!X$40))</f>
        <v>0</v>
      </c>
      <c r="Y379" s="161">
        <f ca="1">IF(Y$39&gt;=$AD$39,0,SUMIFS(SAÍDAS!$D:$D,SAÍDAS!$B:$B,Base!$Q379,SAÍDAS!$H:$H,Base!Y$40))</f>
        <v>0</v>
      </c>
      <c r="Z379" s="161">
        <f ca="1">IF(Z$39&gt;=$AD$39,0,SUMIFS(SAÍDAS!$D:$D,SAÍDAS!$B:$B,Base!$Q379,SAÍDAS!$H:$H,Base!Z$40))</f>
        <v>0</v>
      </c>
      <c r="AA379" s="161">
        <f ca="1">IF(AA$39&gt;=$AD$39,0,SUMIFS(SAÍDAS!$D:$D,SAÍDAS!$B:$B,Base!$Q379,SAÍDAS!$H:$H,Base!AA$40))</f>
        <v>0</v>
      </c>
      <c r="AB379" s="161">
        <f ca="1">IF(AB$39&gt;=$AD$39,0,SUMIFS(SAÍDAS!$D:$D,SAÍDAS!$B:$B,Base!$Q379,SAÍDAS!$H:$H,Base!AB$40))</f>
        <v>0</v>
      </c>
      <c r="AC379" s="161">
        <f ca="1">IF(AC$39&gt;=$AD$39,0,SUMIFS(SAÍDAS!$D:$D,SAÍDAS!$B:$B,Base!$Q379,SAÍDAS!$H:$H,Base!AC$40))</f>
        <v>0</v>
      </c>
      <c r="AD379" s="160">
        <f t="shared" ca="1" si="13"/>
        <v>0</v>
      </c>
    </row>
    <row r="380" spans="1:30" x14ac:dyDescent="0.25">
      <c r="A380" s="160">
        <f>CADASTRO!A344</f>
        <v>0</v>
      </c>
      <c r="B380" s="160">
        <f>CADASTRO!B344</f>
        <v>0</v>
      </c>
      <c r="C380" s="161">
        <f>CADASTRO!D344</f>
        <v>0</v>
      </c>
      <c r="D380" s="161">
        <f>C380+SUMIFS(ENTRADAS!$D:$D,ENTRADAS!$B:$B,$B380,ENTRADAS!$I:$I,C$40)-SUMIFS(SAÍDAS!$D:$D,SAÍDAS!$B:$B,$B380,SAÍDAS!$H:$H,C$40)+SUMIFS(AJUSTE!$D:$D,AJUSTE!$B:$B,$B380,AJUSTE!$H:$H,C$40)</f>
        <v>0</v>
      </c>
      <c r="E380" s="161">
        <f>D380+SUMIFS(ENTRADAS!$D:$D,ENTRADAS!$B:$B,$B380,ENTRADAS!$I:$I,D$40)-SUMIFS(SAÍDAS!$D:$D,SAÍDAS!$B:$B,$B380,SAÍDAS!$H:$H,D$40)+SUMIFS(AJUSTE!$D:$D,AJUSTE!$B:$B,$B380,AJUSTE!$H:$H,D$40)</f>
        <v>0</v>
      </c>
      <c r="F380" s="161">
        <f>E380+SUMIFS(ENTRADAS!$D:$D,ENTRADAS!$B:$B,$B380,ENTRADAS!$I:$I,E$40)-SUMIFS(SAÍDAS!$D:$D,SAÍDAS!$B:$B,$B380,SAÍDAS!$H:$H,E$40)+SUMIFS(AJUSTE!$D:$D,AJUSTE!$B:$B,$B380,AJUSTE!$H:$H,E$40)</f>
        <v>0</v>
      </c>
      <c r="G380" s="161">
        <f>F380+SUMIFS(ENTRADAS!$D:$D,ENTRADAS!$B:$B,$B380,ENTRADAS!$I:$I,F$40)-SUMIFS(SAÍDAS!$D:$D,SAÍDAS!$B:$B,$B380,SAÍDAS!$H:$H,F$40)+SUMIFS(AJUSTE!$D:$D,AJUSTE!$B:$B,$B380,AJUSTE!$H:$H,F$40)</f>
        <v>0</v>
      </c>
      <c r="H380" s="161">
        <f>G380+SUMIFS(ENTRADAS!$D:$D,ENTRADAS!$B:$B,$B380,ENTRADAS!$I:$I,G$40)-SUMIFS(SAÍDAS!$D:$D,SAÍDAS!$B:$B,$B380,SAÍDAS!$H:$H,G$40)+SUMIFS(AJUSTE!$D:$D,AJUSTE!$B:$B,$B380,AJUSTE!$H:$H,G$40)</f>
        <v>0</v>
      </c>
      <c r="I380" s="161">
        <f>H380+SUMIFS(ENTRADAS!$D:$D,ENTRADAS!$B:$B,$B380,ENTRADAS!$I:$I,H$40)-SUMIFS(SAÍDAS!$D:$D,SAÍDAS!$B:$B,$B380,SAÍDAS!$H:$H,H$40)+SUMIFS(AJUSTE!$D:$D,AJUSTE!$B:$B,$B380,AJUSTE!$H:$H,H$40)</f>
        <v>0</v>
      </c>
      <c r="J380" s="161">
        <f>I380+SUMIFS(ENTRADAS!$D:$D,ENTRADAS!$B:$B,$B380,ENTRADAS!$I:$I,I$40)-SUMIFS(SAÍDAS!$D:$D,SAÍDAS!$B:$B,$B380,SAÍDAS!$H:$H,I$40)+SUMIFS(AJUSTE!$D:$D,AJUSTE!$B:$B,$B380,AJUSTE!$H:$H,I$40)</f>
        <v>0</v>
      </c>
      <c r="K380" s="161">
        <f>J380+SUMIFS(ENTRADAS!$D:$D,ENTRADAS!$B:$B,$B380,ENTRADAS!$I:$I,J$40)-SUMIFS(SAÍDAS!$D:$D,SAÍDAS!$B:$B,$B380,SAÍDAS!$H:$H,J$40)+SUMIFS(AJUSTE!$D:$D,AJUSTE!$B:$B,$B380,AJUSTE!$H:$H,J$40)</f>
        <v>0</v>
      </c>
      <c r="L380" s="161">
        <f>K380+SUMIFS(ENTRADAS!$D:$D,ENTRADAS!$B:$B,$B380,ENTRADAS!$I:$I,K$40)-SUMIFS(SAÍDAS!$D:$D,SAÍDAS!$B:$B,$B380,SAÍDAS!$H:$H,K$40)+SUMIFS(AJUSTE!$D:$D,AJUSTE!$B:$B,$B380,AJUSTE!$H:$H,K$40)</f>
        <v>0</v>
      </c>
      <c r="M380" s="161">
        <f>L380+SUMIFS(ENTRADAS!$D:$D,ENTRADAS!$B:$B,$B380,ENTRADAS!$I:$I,L$40)-SUMIFS(SAÍDAS!$D:$D,SAÍDAS!$B:$B,$B380,SAÍDAS!$H:$H,L$40)+SUMIFS(AJUSTE!$D:$D,AJUSTE!$B:$B,$B380,AJUSTE!$H:$H,L$40)</f>
        <v>0</v>
      </c>
      <c r="N380" s="161">
        <f>M380+SUMIFS(ENTRADAS!$D:$D,ENTRADAS!$B:$B,$B380,ENTRADAS!$I:$I,M$40)-SUMIFS(SAÍDAS!$D:$D,SAÍDAS!$B:$B,$B380,SAÍDAS!$H:$H,M$40)+SUMIFS(AJUSTE!$D:$D,AJUSTE!$B:$B,$B380,AJUSTE!$H:$H,M$40)</f>
        <v>0</v>
      </c>
      <c r="P380" s="160">
        <f>CADASTRO!A344</f>
        <v>0</v>
      </c>
      <c r="Q380" s="160">
        <f>CADASTRO!B344</f>
        <v>0</v>
      </c>
      <c r="R380" s="161">
        <f ca="1">IF(R$39&gt;=$AD$39,0,SUMIFS(SAÍDAS!$D:$D,SAÍDAS!$B:$B,Base!$Q380,SAÍDAS!$H:$H,Base!R$40))</f>
        <v>0</v>
      </c>
      <c r="S380" s="161">
        <f ca="1">IF(S$39&gt;=$AD$39,0,SUMIFS(SAÍDAS!$D:$D,SAÍDAS!$B:$B,Base!$Q380,SAÍDAS!$H:$H,Base!S$40))</f>
        <v>0</v>
      </c>
      <c r="T380" s="161">
        <f ca="1">IF(T$39&gt;=$AD$39,0,SUMIFS(SAÍDAS!$D:$D,SAÍDAS!$B:$B,Base!$Q380,SAÍDAS!$H:$H,Base!T$40))</f>
        <v>0</v>
      </c>
      <c r="U380" s="161">
        <f ca="1">IF(U$39&gt;=$AD$39,0,SUMIFS(SAÍDAS!$D:$D,SAÍDAS!$B:$B,Base!$Q380,SAÍDAS!$H:$H,Base!U$40))</f>
        <v>0</v>
      </c>
      <c r="V380" s="161">
        <f ca="1">IF(V$39&gt;=$AD$39,0,SUMIFS(SAÍDAS!$D:$D,SAÍDAS!$B:$B,Base!$Q380,SAÍDAS!$H:$H,Base!V$40))</f>
        <v>0</v>
      </c>
      <c r="W380" s="161">
        <f ca="1">IF(W$39&gt;=$AD$39,0,SUMIFS(SAÍDAS!$D:$D,SAÍDAS!$B:$B,Base!$Q380,SAÍDAS!$H:$H,Base!W$40))</f>
        <v>0</v>
      </c>
      <c r="X380" s="161">
        <f ca="1">IF(X$39&gt;=$AD$39,0,SUMIFS(SAÍDAS!$D:$D,SAÍDAS!$B:$B,Base!$Q380,SAÍDAS!$H:$H,Base!X$40))</f>
        <v>0</v>
      </c>
      <c r="Y380" s="161">
        <f ca="1">IF(Y$39&gt;=$AD$39,0,SUMIFS(SAÍDAS!$D:$D,SAÍDAS!$B:$B,Base!$Q380,SAÍDAS!$H:$H,Base!Y$40))</f>
        <v>0</v>
      </c>
      <c r="Z380" s="161">
        <f ca="1">IF(Z$39&gt;=$AD$39,0,SUMIFS(SAÍDAS!$D:$D,SAÍDAS!$B:$B,Base!$Q380,SAÍDAS!$H:$H,Base!Z$40))</f>
        <v>0</v>
      </c>
      <c r="AA380" s="161">
        <f ca="1">IF(AA$39&gt;=$AD$39,0,SUMIFS(SAÍDAS!$D:$D,SAÍDAS!$B:$B,Base!$Q380,SAÍDAS!$H:$H,Base!AA$40))</f>
        <v>0</v>
      </c>
      <c r="AB380" s="161">
        <f ca="1">IF(AB$39&gt;=$AD$39,0,SUMIFS(SAÍDAS!$D:$D,SAÍDAS!$B:$B,Base!$Q380,SAÍDAS!$H:$H,Base!AB$40))</f>
        <v>0</v>
      </c>
      <c r="AC380" s="161">
        <f ca="1">IF(AC$39&gt;=$AD$39,0,SUMIFS(SAÍDAS!$D:$D,SAÍDAS!$B:$B,Base!$Q380,SAÍDAS!$H:$H,Base!AC$40))</f>
        <v>0</v>
      </c>
      <c r="AD380" s="160">
        <f t="shared" ca="1" si="13"/>
        <v>0</v>
      </c>
    </row>
    <row r="381" spans="1:30" x14ac:dyDescent="0.25">
      <c r="A381" s="160">
        <f>CADASTRO!A345</f>
        <v>0</v>
      </c>
      <c r="B381" s="160">
        <f>CADASTRO!B345</f>
        <v>0</v>
      </c>
      <c r="C381" s="161">
        <f>CADASTRO!D345</f>
        <v>0</v>
      </c>
      <c r="D381" s="161">
        <f>C381+SUMIFS(ENTRADAS!$D:$D,ENTRADAS!$B:$B,$B381,ENTRADAS!$I:$I,C$40)-SUMIFS(SAÍDAS!$D:$D,SAÍDAS!$B:$B,$B381,SAÍDAS!$H:$H,C$40)+SUMIFS(AJUSTE!$D:$D,AJUSTE!$B:$B,$B381,AJUSTE!$H:$H,C$40)</f>
        <v>0</v>
      </c>
      <c r="E381" s="161">
        <f>D381+SUMIFS(ENTRADAS!$D:$D,ENTRADAS!$B:$B,$B381,ENTRADAS!$I:$I,D$40)-SUMIFS(SAÍDAS!$D:$D,SAÍDAS!$B:$B,$B381,SAÍDAS!$H:$H,D$40)+SUMIFS(AJUSTE!$D:$D,AJUSTE!$B:$B,$B381,AJUSTE!$H:$H,D$40)</f>
        <v>0</v>
      </c>
      <c r="F381" s="161">
        <f>E381+SUMIFS(ENTRADAS!$D:$D,ENTRADAS!$B:$B,$B381,ENTRADAS!$I:$I,E$40)-SUMIFS(SAÍDAS!$D:$D,SAÍDAS!$B:$B,$B381,SAÍDAS!$H:$H,E$40)+SUMIFS(AJUSTE!$D:$D,AJUSTE!$B:$B,$B381,AJUSTE!$H:$H,E$40)</f>
        <v>0</v>
      </c>
      <c r="G381" s="161">
        <f>F381+SUMIFS(ENTRADAS!$D:$D,ENTRADAS!$B:$B,$B381,ENTRADAS!$I:$I,F$40)-SUMIFS(SAÍDAS!$D:$D,SAÍDAS!$B:$B,$B381,SAÍDAS!$H:$H,F$40)+SUMIFS(AJUSTE!$D:$D,AJUSTE!$B:$B,$B381,AJUSTE!$H:$H,F$40)</f>
        <v>0</v>
      </c>
      <c r="H381" s="161">
        <f>G381+SUMIFS(ENTRADAS!$D:$D,ENTRADAS!$B:$B,$B381,ENTRADAS!$I:$I,G$40)-SUMIFS(SAÍDAS!$D:$D,SAÍDAS!$B:$B,$B381,SAÍDAS!$H:$H,G$40)+SUMIFS(AJUSTE!$D:$D,AJUSTE!$B:$B,$B381,AJUSTE!$H:$H,G$40)</f>
        <v>0</v>
      </c>
      <c r="I381" s="161">
        <f>H381+SUMIFS(ENTRADAS!$D:$D,ENTRADAS!$B:$B,$B381,ENTRADAS!$I:$I,H$40)-SUMIFS(SAÍDAS!$D:$D,SAÍDAS!$B:$B,$B381,SAÍDAS!$H:$H,H$40)+SUMIFS(AJUSTE!$D:$D,AJUSTE!$B:$B,$B381,AJUSTE!$H:$H,H$40)</f>
        <v>0</v>
      </c>
      <c r="J381" s="161">
        <f>I381+SUMIFS(ENTRADAS!$D:$D,ENTRADAS!$B:$B,$B381,ENTRADAS!$I:$I,I$40)-SUMIFS(SAÍDAS!$D:$D,SAÍDAS!$B:$B,$B381,SAÍDAS!$H:$H,I$40)+SUMIFS(AJUSTE!$D:$D,AJUSTE!$B:$B,$B381,AJUSTE!$H:$H,I$40)</f>
        <v>0</v>
      </c>
      <c r="K381" s="161">
        <f>J381+SUMIFS(ENTRADAS!$D:$D,ENTRADAS!$B:$B,$B381,ENTRADAS!$I:$I,J$40)-SUMIFS(SAÍDAS!$D:$D,SAÍDAS!$B:$B,$B381,SAÍDAS!$H:$H,J$40)+SUMIFS(AJUSTE!$D:$D,AJUSTE!$B:$B,$B381,AJUSTE!$H:$H,J$40)</f>
        <v>0</v>
      </c>
      <c r="L381" s="161">
        <f>K381+SUMIFS(ENTRADAS!$D:$D,ENTRADAS!$B:$B,$B381,ENTRADAS!$I:$I,K$40)-SUMIFS(SAÍDAS!$D:$D,SAÍDAS!$B:$B,$B381,SAÍDAS!$H:$H,K$40)+SUMIFS(AJUSTE!$D:$D,AJUSTE!$B:$B,$B381,AJUSTE!$H:$H,K$40)</f>
        <v>0</v>
      </c>
      <c r="M381" s="161">
        <f>L381+SUMIFS(ENTRADAS!$D:$D,ENTRADAS!$B:$B,$B381,ENTRADAS!$I:$I,L$40)-SUMIFS(SAÍDAS!$D:$D,SAÍDAS!$B:$B,$B381,SAÍDAS!$H:$H,L$40)+SUMIFS(AJUSTE!$D:$D,AJUSTE!$B:$B,$B381,AJUSTE!$H:$H,L$40)</f>
        <v>0</v>
      </c>
      <c r="N381" s="161">
        <f>M381+SUMIFS(ENTRADAS!$D:$D,ENTRADAS!$B:$B,$B381,ENTRADAS!$I:$I,M$40)-SUMIFS(SAÍDAS!$D:$D,SAÍDAS!$B:$B,$B381,SAÍDAS!$H:$H,M$40)+SUMIFS(AJUSTE!$D:$D,AJUSTE!$B:$B,$B381,AJUSTE!$H:$H,M$40)</f>
        <v>0</v>
      </c>
      <c r="P381" s="160">
        <f>CADASTRO!A345</f>
        <v>0</v>
      </c>
      <c r="Q381" s="160">
        <f>CADASTRO!B345</f>
        <v>0</v>
      </c>
      <c r="R381" s="161">
        <f ca="1">IF(R$39&gt;=$AD$39,0,SUMIFS(SAÍDAS!$D:$D,SAÍDAS!$B:$B,Base!$Q381,SAÍDAS!$H:$H,Base!R$40))</f>
        <v>0</v>
      </c>
      <c r="S381" s="161">
        <f ca="1">IF(S$39&gt;=$AD$39,0,SUMIFS(SAÍDAS!$D:$D,SAÍDAS!$B:$B,Base!$Q381,SAÍDAS!$H:$H,Base!S$40))</f>
        <v>0</v>
      </c>
      <c r="T381" s="161">
        <f ca="1">IF(T$39&gt;=$AD$39,0,SUMIFS(SAÍDAS!$D:$D,SAÍDAS!$B:$B,Base!$Q381,SAÍDAS!$H:$H,Base!T$40))</f>
        <v>0</v>
      </c>
      <c r="U381" s="161">
        <f ca="1">IF(U$39&gt;=$AD$39,0,SUMIFS(SAÍDAS!$D:$D,SAÍDAS!$B:$B,Base!$Q381,SAÍDAS!$H:$H,Base!U$40))</f>
        <v>0</v>
      </c>
      <c r="V381" s="161">
        <f ca="1">IF(V$39&gt;=$AD$39,0,SUMIFS(SAÍDAS!$D:$D,SAÍDAS!$B:$B,Base!$Q381,SAÍDAS!$H:$H,Base!V$40))</f>
        <v>0</v>
      </c>
      <c r="W381" s="161">
        <f ca="1">IF(W$39&gt;=$AD$39,0,SUMIFS(SAÍDAS!$D:$D,SAÍDAS!$B:$B,Base!$Q381,SAÍDAS!$H:$H,Base!W$40))</f>
        <v>0</v>
      </c>
      <c r="X381" s="161">
        <f ca="1">IF(X$39&gt;=$AD$39,0,SUMIFS(SAÍDAS!$D:$D,SAÍDAS!$B:$B,Base!$Q381,SAÍDAS!$H:$H,Base!X$40))</f>
        <v>0</v>
      </c>
      <c r="Y381" s="161">
        <f ca="1">IF(Y$39&gt;=$AD$39,0,SUMIFS(SAÍDAS!$D:$D,SAÍDAS!$B:$B,Base!$Q381,SAÍDAS!$H:$H,Base!Y$40))</f>
        <v>0</v>
      </c>
      <c r="Z381" s="161">
        <f ca="1">IF(Z$39&gt;=$AD$39,0,SUMIFS(SAÍDAS!$D:$D,SAÍDAS!$B:$B,Base!$Q381,SAÍDAS!$H:$H,Base!Z$40))</f>
        <v>0</v>
      </c>
      <c r="AA381" s="161">
        <f ca="1">IF(AA$39&gt;=$AD$39,0,SUMIFS(SAÍDAS!$D:$D,SAÍDAS!$B:$B,Base!$Q381,SAÍDAS!$H:$H,Base!AA$40))</f>
        <v>0</v>
      </c>
      <c r="AB381" s="161">
        <f ca="1">IF(AB$39&gt;=$AD$39,0,SUMIFS(SAÍDAS!$D:$D,SAÍDAS!$B:$B,Base!$Q381,SAÍDAS!$H:$H,Base!AB$40))</f>
        <v>0</v>
      </c>
      <c r="AC381" s="161">
        <f ca="1">IF(AC$39&gt;=$AD$39,0,SUMIFS(SAÍDAS!$D:$D,SAÍDAS!$B:$B,Base!$Q381,SAÍDAS!$H:$H,Base!AC$40))</f>
        <v>0</v>
      </c>
      <c r="AD381" s="160">
        <f t="shared" ca="1" si="13"/>
        <v>0</v>
      </c>
    </row>
    <row r="382" spans="1:30" x14ac:dyDescent="0.25">
      <c r="A382" s="160">
        <f>CADASTRO!A346</f>
        <v>0</v>
      </c>
      <c r="B382" s="160">
        <f>CADASTRO!B346</f>
        <v>0</v>
      </c>
      <c r="C382" s="161">
        <f>CADASTRO!D346</f>
        <v>0</v>
      </c>
      <c r="D382" s="161">
        <f>C382+SUMIFS(ENTRADAS!$D:$D,ENTRADAS!$B:$B,$B382,ENTRADAS!$I:$I,C$40)-SUMIFS(SAÍDAS!$D:$D,SAÍDAS!$B:$B,$B382,SAÍDAS!$H:$H,C$40)+SUMIFS(AJUSTE!$D:$D,AJUSTE!$B:$B,$B382,AJUSTE!$H:$H,C$40)</f>
        <v>0</v>
      </c>
      <c r="E382" s="161">
        <f>D382+SUMIFS(ENTRADAS!$D:$D,ENTRADAS!$B:$B,$B382,ENTRADAS!$I:$I,D$40)-SUMIFS(SAÍDAS!$D:$D,SAÍDAS!$B:$B,$B382,SAÍDAS!$H:$H,D$40)+SUMIFS(AJUSTE!$D:$D,AJUSTE!$B:$B,$B382,AJUSTE!$H:$H,D$40)</f>
        <v>0</v>
      </c>
      <c r="F382" s="161">
        <f>E382+SUMIFS(ENTRADAS!$D:$D,ENTRADAS!$B:$B,$B382,ENTRADAS!$I:$I,E$40)-SUMIFS(SAÍDAS!$D:$D,SAÍDAS!$B:$B,$B382,SAÍDAS!$H:$H,E$40)+SUMIFS(AJUSTE!$D:$D,AJUSTE!$B:$B,$B382,AJUSTE!$H:$H,E$40)</f>
        <v>0</v>
      </c>
      <c r="G382" s="161">
        <f>F382+SUMIFS(ENTRADAS!$D:$D,ENTRADAS!$B:$B,$B382,ENTRADAS!$I:$I,F$40)-SUMIFS(SAÍDAS!$D:$D,SAÍDAS!$B:$B,$B382,SAÍDAS!$H:$H,F$40)+SUMIFS(AJUSTE!$D:$D,AJUSTE!$B:$B,$B382,AJUSTE!$H:$H,F$40)</f>
        <v>0</v>
      </c>
      <c r="H382" s="161">
        <f>G382+SUMIFS(ENTRADAS!$D:$D,ENTRADAS!$B:$B,$B382,ENTRADAS!$I:$I,G$40)-SUMIFS(SAÍDAS!$D:$D,SAÍDAS!$B:$B,$B382,SAÍDAS!$H:$H,G$40)+SUMIFS(AJUSTE!$D:$D,AJUSTE!$B:$B,$B382,AJUSTE!$H:$H,G$40)</f>
        <v>0</v>
      </c>
      <c r="I382" s="161">
        <f>H382+SUMIFS(ENTRADAS!$D:$D,ENTRADAS!$B:$B,$B382,ENTRADAS!$I:$I,H$40)-SUMIFS(SAÍDAS!$D:$D,SAÍDAS!$B:$B,$B382,SAÍDAS!$H:$H,H$40)+SUMIFS(AJUSTE!$D:$D,AJUSTE!$B:$B,$B382,AJUSTE!$H:$H,H$40)</f>
        <v>0</v>
      </c>
      <c r="J382" s="161">
        <f>I382+SUMIFS(ENTRADAS!$D:$D,ENTRADAS!$B:$B,$B382,ENTRADAS!$I:$I,I$40)-SUMIFS(SAÍDAS!$D:$D,SAÍDAS!$B:$B,$B382,SAÍDAS!$H:$H,I$40)+SUMIFS(AJUSTE!$D:$D,AJUSTE!$B:$B,$B382,AJUSTE!$H:$H,I$40)</f>
        <v>0</v>
      </c>
      <c r="K382" s="161">
        <f>J382+SUMIFS(ENTRADAS!$D:$D,ENTRADAS!$B:$B,$B382,ENTRADAS!$I:$I,J$40)-SUMIFS(SAÍDAS!$D:$D,SAÍDAS!$B:$B,$B382,SAÍDAS!$H:$H,J$40)+SUMIFS(AJUSTE!$D:$D,AJUSTE!$B:$B,$B382,AJUSTE!$H:$H,J$40)</f>
        <v>0</v>
      </c>
      <c r="L382" s="161">
        <f>K382+SUMIFS(ENTRADAS!$D:$D,ENTRADAS!$B:$B,$B382,ENTRADAS!$I:$I,K$40)-SUMIFS(SAÍDAS!$D:$D,SAÍDAS!$B:$B,$B382,SAÍDAS!$H:$H,K$40)+SUMIFS(AJUSTE!$D:$D,AJUSTE!$B:$B,$B382,AJUSTE!$H:$H,K$40)</f>
        <v>0</v>
      </c>
      <c r="M382" s="161">
        <f>L382+SUMIFS(ENTRADAS!$D:$D,ENTRADAS!$B:$B,$B382,ENTRADAS!$I:$I,L$40)-SUMIFS(SAÍDAS!$D:$D,SAÍDAS!$B:$B,$B382,SAÍDAS!$H:$H,L$40)+SUMIFS(AJUSTE!$D:$D,AJUSTE!$B:$B,$B382,AJUSTE!$H:$H,L$40)</f>
        <v>0</v>
      </c>
      <c r="N382" s="161">
        <f>M382+SUMIFS(ENTRADAS!$D:$D,ENTRADAS!$B:$B,$B382,ENTRADAS!$I:$I,M$40)-SUMIFS(SAÍDAS!$D:$D,SAÍDAS!$B:$B,$B382,SAÍDAS!$H:$H,M$40)+SUMIFS(AJUSTE!$D:$D,AJUSTE!$B:$B,$B382,AJUSTE!$H:$H,M$40)</f>
        <v>0</v>
      </c>
      <c r="P382" s="160">
        <f>CADASTRO!A346</f>
        <v>0</v>
      </c>
      <c r="Q382" s="160">
        <f>CADASTRO!B346</f>
        <v>0</v>
      </c>
      <c r="R382" s="161">
        <f ca="1">IF(R$39&gt;=$AD$39,0,SUMIFS(SAÍDAS!$D:$D,SAÍDAS!$B:$B,Base!$Q382,SAÍDAS!$H:$H,Base!R$40))</f>
        <v>0</v>
      </c>
      <c r="S382" s="161">
        <f ca="1">IF(S$39&gt;=$AD$39,0,SUMIFS(SAÍDAS!$D:$D,SAÍDAS!$B:$B,Base!$Q382,SAÍDAS!$H:$H,Base!S$40))</f>
        <v>0</v>
      </c>
      <c r="T382" s="161">
        <f ca="1">IF(T$39&gt;=$AD$39,0,SUMIFS(SAÍDAS!$D:$D,SAÍDAS!$B:$B,Base!$Q382,SAÍDAS!$H:$H,Base!T$40))</f>
        <v>0</v>
      </c>
      <c r="U382" s="161">
        <f ca="1">IF(U$39&gt;=$AD$39,0,SUMIFS(SAÍDAS!$D:$D,SAÍDAS!$B:$B,Base!$Q382,SAÍDAS!$H:$H,Base!U$40))</f>
        <v>0</v>
      </c>
      <c r="V382" s="161">
        <f ca="1">IF(V$39&gt;=$AD$39,0,SUMIFS(SAÍDAS!$D:$D,SAÍDAS!$B:$B,Base!$Q382,SAÍDAS!$H:$H,Base!V$40))</f>
        <v>0</v>
      </c>
      <c r="W382" s="161">
        <f ca="1">IF(W$39&gt;=$AD$39,0,SUMIFS(SAÍDAS!$D:$D,SAÍDAS!$B:$B,Base!$Q382,SAÍDAS!$H:$H,Base!W$40))</f>
        <v>0</v>
      </c>
      <c r="X382" s="161">
        <f ca="1">IF(X$39&gt;=$AD$39,0,SUMIFS(SAÍDAS!$D:$D,SAÍDAS!$B:$B,Base!$Q382,SAÍDAS!$H:$H,Base!X$40))</f>
        <v>0</v>
      </c>
      <c r="Y382" s="161">
        <f ca="1">IF(Y$39&gt;=$AD$39,0,SUMIFS(SAÍDAS!$D:$D,SAÍDAS!$B:$B,Base!$Q382,SAÍDAS!$H:$H,Base!Y$40))</f>
        <v>0</v>
      </c>
      <c r="Z382" s="161">
        <f ca="1">IF(Z$39&gt;=$AD$39,0,SUMIFS(SAÍDAS!$D:$D,SAÍDAS!$B:$B,Base!$Q382,SAÍDAS!$H:$H,Base!Z$40))</f>
        <v>0</v>
      </c>
      <c r="AA382" s="161">
        <f ca="1">IF(AA$39&gt;=$AD$39,0,SUMIFS(SAÍDAS!$D:$D,SAÍDAS!$B:$B,Base!$Q382,SAÍDAS!$H:$H,Base!AA$40))</f>
        <v>0</v>
      </c>
      <c r="AB382" s="161">
        <f ca="1">IF(AB$39&gt;=$AD$39,0,SUMIFS(SAÍDAS!$D:$D,SAÍDAS!$B:$B,Base!$Q382,SAÍDAS!$H:$H,Base!AB$40))</f>
        <v>0</v>
      </c>
      <c r="AC382" s="161">
        <f ca="1">IF(AC$39&gt;=$AD$39,0,SUMIFS(SAÍDAS!$D:$D,SAÍDAS!$B:$B,Base!$Q382,SAÍDAS!$H:$H,Base!AC$40))</f>
        <v>0</v>
      </c>
      <c r="AD382" s="160">
        <f t="shared" ca="1" si="13"/>
        <v>0</v>
      </c>
    </row>
    <row r="383" spans="1:30" x14ac:dyDescent="0.25">
      <c r="A383" s="160">
        <f>CADASTRO!A347</f>
        <v>0</v>
      </c>
      <c r="B383" s="160">
        <f>CADASTRO!B347</f>
        <v>0</v>
      </c>
      <c r="C383" s="161">
        <f>CADASTRO!D347</f>
        <v>0</v>
      </c>
      <c r="D383" s="161">
        <f>C383+SUMIFS(ENTRADAS!$D:$D,ENTRADAS!$B:$B,$B383,ENTRADAS!$I:$I,C$40)-SUMIFS(SAÍDAS!$D:$D,SAÍDAS!$B:$B,$B383,SAÍDAS!$H:$H,C$40)+SUMIFS(AJUSTE!$D:$D,AJUSTE!$B:$B,$B383,AJUSTE!$H:$H,C$40)</f>
        <v>0</v>
      </c>
      <c r="E383" s="161">
        <f>D383+SUMIFS(ENTRADAS!$D:$D,ENTRADAS!$B:$B,$B383,ENTRADAS!$I:$I,D$40)-SUMIFS(SAÍDAS!$D:$D,SAÍDAS!$B:$B,$B383,SAÍDAS!$H:$H,D$40)+SUMIFS(AJUSTE!$D:$D,AJUSTE!$B:$B,$B383,AJUSTE!$H:$H,D$40)</f>
        <v>0</v>
      </c>
      <c r="F383" s="161">
        <f>E383+SUMIFS(ENTRADAS!$D:$D,ENTRADAS!$B:$B,$B383,ENTRADAS!$I:$I,E$40)-SUMIFS(SAÍDAS!$D:$D,SAÍDAS!$B:$B,$B383,SAÍDAS!$H:$H,E$40)+SUMIFS(AJUSTE!$D:$D,AJUSTE!$B:$B,$B383,AJUSTE!$H:$H,E$40)</f>
        <v>0</v>
      </c>
      <c r="G383" s="161">
        <f>F383+SUMIFS(ENTRADAS!$D:$D,ENTRADAS!$B:$B,$B383,ENTRADAS!$I:$I,F$40)-SUMIFS(SAÍDAS!$D:$D,SAÍDAS!$B:$B,$B383,SAÍDAS!$H:$H,F$40)+SUMIFS(AJUSTE!$D:$D,AJUSTE!$B:$B,$B383,AJUSTE!$H:$H,F$40)</f>
        <v>0</v>
      </c>
      <c r="H383" s="161">
        <f>G383+SUMIFS(ENTRADAS!$D:$D,ENTRADAS!$B:$B,$B383,ENTRADAS!$I:$I,G$40)-SUMIFS(SAÍDAS!$D:$D,SAÍDAS!$B:$B,$B383,SAÍDAS!$H:$H,G$40)+SUMIFS(AJUSTE!$D:$D,AJUSTE!$B:$B,$B383,AJUSTE!$H:$H,G$40)</f>
        <v>0</v>
      </c>
      <c r="I383" s="161">
        <f>H383+SUMIFS(ENTRADAS!$D:$D,ENTRADAS!$B:$B,$B383,ENTRADAS!$I:$I,H$40)-SUMIFS(SAÍDAS!$D:$D,SAÍDAS!$B:$B,$B383,SAÍDAS!$H:$H,H$40)+SUMIFS(AJUSTE!$D:$D,AJUSTE!$B:$B,$B383,AJUSTE!$H:$H,H$40)</f>
        <v>0</v>
      </c>
      <c r="J383" s="161">
        <f>I383+SUMIFS(ENTRADAS!$D:$D,ENTRADAS!$B:$B,$B383,ENTRADAS!$I:$I,I$40)-SUMIFS(SAÍDAS!$D:$D,SAÍDAS!$B:$B,$B383,SAÍDAS!$H:$H,I$40)+SUMIFS(AJUSTE!$D:$D,AJUSTE!$B:$B,$B383,AJUSTE!$H:$H,I$40)</f>
        <v>0</v>
      </c>
      <c r="K383" s="161">
        <f>J383+SUMIFS(ENTRADAS!$D:$D,ENTRADAS!$B:$B,$B383,ENTRADAS!$I:$I,J$40)-SUMIFS(SAÍDAS!$D:$D,SAÍDAS!$B:$B,$B383,SAÍDAS!$H:$H,J$40)+SUMIFS(AJUSTE!$D:$D,AJUSTE!$B:$B,$B383,AJUSTE!$H:$H,J$40)</f>
        <v>0</v>
      </c>
      <c r="L383" s="161">
        <f>K383+SUMIFS(ENTRADAS!$D:$D,ENTRADAS!$B:$B,$B383,ENTRADAS!$I:$I,K$40)-SUMIFS(SAÍDAS!$D:$D,SAÍDAS!$B:$B,$B383,SAÍDAS!$H:$H,K$40)+SUMIFS(AJUSTE!$D:$D,AJUSTE!$B:$B,$B383,AJUSTE!$H:$H,K$40)</f>
        <v>0</v>
      </c>
      <c r="M383" s="161">
        <f>L383+SUMIFS(ENTRADAS!$D:$D,ENTRADAS!$B:$B,$B383,ENTRADAS!$I:$I,L$40)-SUMIFS(SAÍDAS!$D:$D,SAÍDAS!$B:$B,$B383,SAÍDAS!$H:$H,L$40)+SUMIFS(AJUSTE!$D:$D,AJUSTE!$B:$B,$B383,AJUSTE!$H:$H,L$40)</f>
        <v>0</v>
      </c>
      <c r="N383" s="161">
        <f>M383+SUMIFS(ENTRADAS!$D:$D,ENTRADAS!$B:$B,$B383,ENTRADAS!$I:$I,M$40)-SUMIFS(SAÍDAS!$D:$D,SAÍDAS!$B:$B,$B383,SAÍDAS!$H:$H,M$40)+SUMIFS(AJUSTE!$D:$D,AJUSTE!$B:$B,$B383,AJUSTE!$H:$H,M$40)</f>
        <v>0</v>
      </c>
      <c r="P383" s="160">
        <f>CADASTRO!A347</f>
        <v>0</v>
      </c>
      <c r="Q383" s="160">
        <f>CADASTRO!B347</f>
        <v>0</v>
      </c>
      <c r="R383" s="161">
        <f ca="1">IF(R$39&gt;=$AD$39,0,SUMIFS(SAÍDAS!$D:$D,SAÍDAS!$B:$B,Base!$Q383,SAÍDAS!$H:$H,Base!R$40))</f>
        <v>0</v>
      </c>
      <c r="S383" s="161">
        <f ca="1">IF(S$39&gt;=$AD$39,0,SUMIFS(SAÍDAS!$D:$D,SAÍDAS!$B:$B,Base!$Q383,SAÍDAS!$H:$H,Base!S$40))</f>
        <v>0</v>
      </c>
      <c r="T383" s="161">
        <f ca="1">IF(T$39&gt;=$AD$39,0,SUMIFS(SAÍDAS!$D:$D,SAÍDAS!$B:$B,Base!$Q383,SAÍDAS!$H:$H,Base!T$40))</f>
        <v>0</v>
      </c>
      <c r="U383" s="161">
        <f ca="1">IF(U$39&gt;=$AD$39,0,SUMIFS(SAÍDAS!$D:$D,SAÍDAS!$B:$B,Base!$Q383,SAÍDAS!$H:$H,Base!U$40))</f>
        <v>0</v>
      </c>
      <c r="V383" s="161">
        <f ca="1">IF(V$39&gt;=$AD$39,0,SUMIFS(SAÍDAS!$D:$D,SAÍDAS!$B:$B,Base!$Q383,SAÍDAS!$H:$H,Base!V$40))</f>
        <v>0</v>
      </c>
      <c r="W383" s="161">
        <f ca="1">IF(W$39&gt;=$AD$39,0,SUMIFS(SAÍDAS!$D:$D,SAÍDAS!$B:$B,Base!$Q383,SAÍDAS!$H:$H,Base!W$40))</f>
        <v>0</v>
      </c>
      <c r="X383" s="161">
        <f ca="1">IF(X$39&gt;=$AD$39,0,SUMIFS(SAÍDAS!$D:$D,SAÍDAS!$B:$B,Base!$Q383,SAÍDAS!$H:$H,Base!X$40))</f>
        <v>0</v>
      </c>
      <c r="Y383" s="161">
        <f ca="1">IF(Y$39&gt;=$AD$39,0,SUMIFS(SAÍDAS!$D:$D,SAÍDAS!$B:$B,Base!$Q383,SAÍDAS!$H:$H,Base!Y$40))</f>
        <v>0</v>
      </c>
      <c r="Z383" s="161">
        <f ca="1">IF(Z$39&gt;=$AD$39,0,SUMIFS(SAÍDAS!$D:$D,SAÍDAS!$B:$B,Base!$Q383,SAÍDAS!$H:$H,Base!Z$40))</f>
        <v>0</v>
      </c>
      <c r="AA383" s="161">
        <f ca="1">IF(AA$39&gt;=$AD$39,0,SUMIFS(SAÍDAS!$D:$D,SAÍDAS!$B:$B,Base!$Q383,SAÍDAS!$H:$H,Base!AA$40))</f>
        <v>0</v>
      </c>
      <c r="AB383" s="161">
        <f ca="1">IF(AB$39&gt;=$AD$39,0,SUMIFS(SAÍDAS!$D:$D,SAÍDAS!$B:$B,Base!$Q383,SAÍDAS!$H:$H,Base!AB$40))</f>
        <v>0</v>
      </c>
      <c r="AC383" s="161">
        <f ca="1">IF(AC$39&gt;=$AD$39,0,SUMIFS(SAÍDAS!$D:$D,SAÍDAS!$B:$B,Base!$Q383,SAÍDAS!$H:$H,Base!AC$40))</f>
        <v>0</v>
      </c>
      <c r="AD383" s="160">
        <f t="shared" ca="1" si="13"/>
        <v>0</v>
      </c>
    </row>
    <row r="384" spans="1:30" x14ac:dyDescent="0.25">
      <c r="A384" s="160">
        <f>CADASTRO!A348</f>
        <v>0</v>
      </c>
      <c r="B384" s="160">
        <f>CADASTRO!B348</f>
        <v>0</v>
      </c>
      <c r="C384" s="161">
        <f>CADASTRO!D348</f>
        <v>0</v>
      </c>
      <c r="D384" s="161">
        <f>C384+SUMIFS(ENTRADAS!$D:$D,ENTRADAS!$B:$B,$B384,ENTRADAS!$I:$I,C$40)-SUMIFS(SAÍDAS!$D:$D,SAÍDAS!$B:$B,$B384,SAÍDAS!$H:$H,C$40)+SUMIFS(AJUSTE!$D:$D,AJUSTE!$B:$B,$B384,AJUSTE!$H:$H,C$40)</f>
        <v>0</v>
      </c>
      <c r="E384" s="161">
        <f>D384+SUMIFS(ENTRADAS!$D:$D,ENTRADAS!$B:$B,$B384,ENTRADAS!$I:$I,D$40)-SUMIFS(SAÍDAS!$D:$D,SAÍDAS!$B:$B,$B384,SAÍDAS!$H:$H,D$40)+SUMIFS(AJUSTE!$D:$D,AJUSTE!$B:$B,$B384,AJUSTE!$H:$H,D$40)</f>
        <v>0</v>
      </c>
      <c r="F384" s="161">
        <f>E384+SUMIFS(ENTRADAS!$D:$D,ENTRADAS!$B:$B,$B384,ENTRADAS!$I:$I,E$40)-SUMIFS(SAÍDAS!$D:$D,SAÍDAS!$B:$B,$B384,SAÍDAS!$H:$H,E$40)+SUMIFS(AJUSTE!$D:$D,AJUSTE!$B:$B,$B384,AJUSTE!$H:$H,E$40)</f>
        <v>0</v>
      </c>
      <c r="G384" s="161">
        <f>F384+SUMIFS(ENTRADAS!$D:$D,ENTRADAS!$B:$B,$B384,ENTRADAS!$I:$I,F$40)-SUMIFS(SAÍDAS!$D:$D,SAÍDAS!$B:$B,$B384,SAÍDAS!$H:$H,F$40)+SUMIFS(AJUSTE!$D:$D,AJUSTE!$B:$B,$B384,AJUSTE!$H:$H,F$40)</f>
        <v>0</v>
      </c>
      <c r="H384" s="161">
        <f>G384+SUMIFS(ENTRADAS!$D:$D,ENTRADAS!$B:$B,$B384,ENTRADAS!$I:$I,G$40)-SUMIFS(SAÍDAS!$D:$D,SAÍDAS!$B:$B,$B384,SAÍDAS!$H:$H,G$40)+SUMIFS(AJUSTE!$D:$D,AJUSTE!$B:$B,$B384,AJUSTE!$H:$H,G$40)</f>
        <v>0</v>
      </c>
      <c r="I384" s="161">
        <f>H384+SUMIFS(ENTRADAS!$D:$D,ENTRADAS!$B:$B,$B384,ENTRADAS!$I:$I,H$40)-SUMIFS(SAÍDAS!$D:$D,SAÍDAS!$B:$B,$B384,SAÍDAS!$H:$H,H$40)+SUMIFS(AJUSTE!$D:$D,AJUSTE!$B:$B,$B384,AJUSTE!$H:$H,H$40)</f>
        <v>0</v>
      </c>
      <c r="J384" s="161">
        <f>I384+SUMIFS(ENTRADAS!$D:$D,ENTRADAS!$B:$B,$B384,ENTRADAS!$I:$I,I$40)-SUMIFS(SAÍDAS!$D:$D,SAÍDAS!$B:$B,$B384,SAÍDAS!$H:$H,I$40)+SUMIFS(AJUSTE!$D:$D,AJUSTE!$B:$B,$B384,AJUSTE!$H:$H,I$40)</f>
        <v>0</v>
      </c>
      <c r="K384" s="161">
        <f>J384+SUMIFS(ENTRADAS!$D:$D,ENTRADAS!$B:$B,$B384,ENTRADAS!$I:$I,J$40)-SUMIFS(SAÍDAS!$D:$D,SAÍDAS!$B:$B,$B384,SAÍDAS!$H:$H,J$40)+SUMIFS(AJUSTE!$D:$D,AJUSTE!$B:$B,$B384,AJUSTE!$H:$H,J$40)</f>
        <v>0</v>
      </c>
      <c r="L384" s="161">
        <f>K384+SUMIFS(ENTRADAS!$D:$D,ENTRADAS!$B:$B,$B384,ENTRADAS!$I:$I,K$40)-SUMIFS(SAÍDAS!$D:$D,SAÍDAS!$B:$B,$B384,SAÍDAS!$H:$H,K$40)+SUMIFS(AJUSTE!$D:$D,AJUSTE!$B:$B,$B384,AJUSTE!$H:$H,K$40)</f>
        <v>0</v>
      </c>
      <c r="M384" s="161">
        <f>L384+SUMIFS(ENTRADAS!$D:$D,ENTRADAS!$B:$B,$B384,ENTRADAS!$I:$I,L$40)-SUMIFS(SAÍDAS!$D:$D,SAÍDAS!$B:$B,$B384,SAÍDAS!$H:$H,L$40)+SUMIFS(AJUSTE!$D:$D,AJUSTE!$B:$B,$B384,AJUSTE!$H:$H,L$40)</f>
        <v>0</v>
      </c>
      <c r="N384" s="161">
        <f>M384+SUMIFS(ENTRADAS!$D:$D,ENTRADAS!$B:$B,$B384,ENTRADAS!$I:$I,M$40)-SUMIFS(SAÍDAS!$D:$D,SAÍDAS!$B:$B,$B384,SAÍDAS!$H:$H,M$40)+SUMIFS(AJUSTE!$D:$D,AJUSTE!$B:$B,$B384,AJUSTE!$H:$H,M$40)</f>
        <v>0</v>
      </c>
      <c r="P384" s="160">
        <f>CADASTRO!A348</f>
        <v>0</v>
      </c>
      <c r="Q384" s="160">
        <f>CADASTRO!B348</f>
        <v>0</v>
      </c>
      <c r="R384" s="161">
        <f ca="1">IF(R$39&gt;=$AD$39,0,SUMIFS(SAÍDAS!$D:$D,SAÍDAS!$B:$B,Base!$Q384,SAÍDAS!$H:$H,Base!R$40))</f>
        <v>0</v>
      </c>
      <c r="S384" s="161">
        <f ca="1">IF(S$39&gt;=$AD$39,0,SUMIFS(SAÍDAS!$D:$D,SAÍDAS!$B:$B,Base!$Q384,SAÍDAS!$H:$H,Base!S$40))</f>
        <v>0</v>
      </c>
      <c r="T384" s="161">
        <f ca="1">IF(T$39&gt;=$AD$39,0,SUMIFS(SAÍDAS!$D:$D,SAÍDAS!$B:$B,Base!$Q384,SAÍDAS!$H:$H,Base!T$40))</f>
        <v>0</v>
      </c>
      <c r="U384" s="161">
        <f ca="1">IF(U$39&gt;=$AD$39,0,SUMIFS(SAÍDAS!$D:$D,SAÍDAS!$B:$B,Base!$Q384,SAÍDAS!$H:$H,Base!U$40))</f>
        <v>0</v>
      </c>
      <c r="V384" s="161">
        <f ca="1">IF(V$39&gt;=$AD$39,0,SUMIFS(SAÍDAS!$D:$D,SAÍDAS!$B:$B,Base!$Q384,SAÍDAS!$H:$H,Base!V$40))</f>
        <v>0</v>
      </c>
      <c r="W384" s="161">
        <f ca="1">IF(W$39&gt;=$AD$39,0,SUMIFS(SAÍDAS!$D:$D,SAÍDAS!$B:$B,Base!$Q384,SAÍDAS!$H:$H,Base!W$40))</f>
        <v>0</v>
      </c>
      <c r="X384" s="161">
        <f ca="1">IF(X$39&gt;=$AD$39,0,SUMIFS(SAÍDAS!$D:$D,SAÍDAS!$B:$B,Base!$Q384,SAÍDAS!$H:$H,Base!X$40))</f>
        <v>0</v>
      </c>
      <c r="Y384" s="161">
        <f ca="1">IF(Y$39&gt;=$AD$39,0,SUMIFS(SAÍDAS!$D:$D,SAÍDAS!$B:$B,Base!$Q384,SAÍDAS!$H:$H,Base!Y$40))</f>
        <v>0</v>
      </c>
      <c r="Z384" s="161">
        <f ca="1">IF(Z$39&gt;=$AD$39,0,SUMIFS(SAÍDAS!$D:$D,SAÍDAS!$B:$B,Base!$Q384,SAÍDAS!$H:$H,Base!Z$40))</f>
        <v>0</v>
      </c>
      <c r="AA384" s="161">
        <f ca="1">IF(AA$39&gt;=$AD$39,0,SUMIFS(SAÍDAS!$D:$D,SAÍDAS!$B:$B,Base!$Q384,SAÍDAS!$H:$H,Base!AA$40))</f>
        <v>0</v>
      </c>
      <c r="AB384" s="161">
        <f ca="1">IF(AB$39&gt;=$AD$39,0,SUMIFS(SAÍDAS!$D:$D,SAÍDAS!$B:$B,Base!$Q384,SAÍDAS!$H:$H,Base!AB$40))</f>
        <v>0</v>
      </c>
      <c r="AC384" s="161">
        <f ca="1">IF(AC$39&gt;=$AD$39,0,SUMIFS(SAÍDAS!$D:$D,SAÍDAS!$B:$B,Base!$Q384,SAÍDAS!$H:$H,Base!AC$40))</f>
        <v>0</v>
      </c>
      <c r="AD384" s="160">
        <f t="shared" ca="1" si="13"/>
        <v>0</v>
      </c>
    </row>
    <row r="385" spans="1:30" x14ac:dyDescent="0.25">
      <c r="A385" s="160">
        <f>CADASTRO!A349</f>
        <v>0</v>
      </c>
      <c r="B385" s="160">
        <f>CADASTRO!B349</f>
        <v>0</v>
      </c>
      <c r="C385" s="161">
        <f>CADASTRO!D349</f>
        <v>0</v>
      </c>
      <c r="D385" s="161">
        <f>C385+SUMIFS(ENTRADAS!$D:$D,ENTRADAS!$B:$B,$B385,ENTRADAS!$I:$I,C$40)-SUMIFS(SAÍDAS!$D:$D,SAÍDAS!$B:$B,$B385,SAÍDAS!$H:$H,C$40)+SUMIFS(AJUSTE!$D:$D,AJUSTE!$B:$B,$B385,AJUSTE!$H:$H,C$40)</f>
        <v>0</v>
      </c>
      <c r="E385" s="161">
        <f>D385+SUMIFS(ENTRADAS!$D:$D,ENTRADAS!$B:$B,$B385,ENTRADAS!$I:$I,D$40)-SUMIFS(SAÍDAS!$D:$D,SAÍDAS!$B:$B,$B385,SAÍDAS!$H:$H,D$40)+SUMIFS(AJUSTE!$D:$D,AJUSTE!$B:$B,$B385,AJUSTE!$H:$H,D$40)</f>
        <v>0</v>
      </c>
      <c r="F385" s="161">
        <f>E385+SUMIFS(ENTRADAS!$D:$D,ENTRADAS!$B:$B,$B385,ENTRADAS!$I:$I,E$40)-SUMIFS(SAÍDAS!$D:$D,SAÍDAS!$B:$B,$B385,SAÍDAS!$H:$H,E$40)+SUMIFS(AJUSTE!$D:$D,AJUSTE!$B:$B,$B385,AJUSTE!$H:$H,E$40)</f>
        <v>0</v>
      </c>
      <c r="G385" s="161">
        <f>F385+SUMIFS(ENTRADAS!$D:$D,ENTRADAS!$B:$B,$B385,ENTRADAS!$I:$I,F$40)-SUMIFS(SAÍDAS!$D:$D,SAÍDAS!$B:$B,$B385,SAÍDAS!$H:$H,F$40)+SUMIFS(AJUSTE!$D:$D,AJUSTE!$B:$B,$B385,AJUSTE!$H:$H,F$40)</f>
        <v>0</v>
      </c>
      <c r="H385" s="161">
        <f>G385+SUMIFS(ENTRADAS!$D:$D,ENTRADAS!$B:$B,$B385,ENTRADAS!$I:$I,G$40)-SUMIFS(SAÍDAS!$D:$D,SAÍDAS!$B:$B,$B385,SAÍDAS!$H:$H,G$40)+SUMIFS(AJUSTE!$D:$D,AJUSTE!$B:$B,$B385,AJUSTE!$H:$H,G$40)</f>
        <v>0</v>
      </c>
      <c r="I385" s="161">
        <f>H385+SUMIFS(ENTRADAS!$D:$D,ENTRADAS!$B:$B,$B385,ENTRADAS!$I:$I,H$40)-SUMIFS(SAÍDAS!$D:$D,SAÍDAS!$B:$B,$B385,SAÍDAS!$H:$H,H$40)+SUMIFS(AJUSTE!$D:$D,AJUSTE!$B:$B,$B385,AJUSTE!$H:$H,H$40)</f>
        <v>0</v>
      </c>
      <c r="J385" s="161">
        <f>I385+SUMIFS(ENTRADAS!$D:$D,ENTRADAS!$B:$B,$B385,ENTRADAS!$I:$I,I$40)-SUMIFS(SAÍDAS!$D:$D,SAÍDAS!$B:$B,$B385,SAÍDAS!$H:$H,I$40)+SUMIFS(AJUSTE!$D:$D,AJUSTE!$B:$B,$B385,AJUSTE!$H:$H,I$40)</f>
        <v>0</v>
      </c>
      <c r="K385" s="161">
        <f>J385+SUMIFS(ENTRADAS!$D:$D,ENTRADAS!$B:$B,$B385,ENTRADAS!$I:$I,J$40)-SUMIFS(SAÍDAS!$D:$D,SAÍDAS!$B:$B,$B385,SAÍDAS!$H:$H,J$40)+SUMIFS(AJUSTE!$D:$D,AJUSTE!$B:$B,$B385,AJUSTE!$H:$H,J$40)</f>
        <v>0</v>
      </c>
      <c r="L385" s="161">
        <f>K385+SUMIFS(ENTRADAS!$D:$D,ENTRADAS!$B:$B,$B385,ENTRADAS!$I:$I,K$40)-SUMIFS(SAÍDAS!$D:$D,SAÍDAS!$B:$B,$B385,SAÍDAS!$H:$H,K$40)+SUMIFS(AJUSTE!$D:$D,AJUSTE!$B:$B,$B385,AJUSTE!$H:$H,K$40)</f>
        <v>0</v>
      </c>
      <c r="M385" s="161">
        <f>L385+SUMIFS(ENTRADAS!$D:$D,ENTRADAS!$B:$B,$B385,ENTRADAS!$I:$I,L$40)-SUMIFS(SAÍDAS!$D:$D,SAÍDAS!$B:$B,$B385,SAÍDAS!$H:$H,L$40)+SUMIFS(AJUSTE!$D:$D,AJUSTE!$B:$B,$B385,AJUSTE!$H:$H,L$40)</f>
        <v>0</v>
      </c>
      <c r="N385" s="161">
        <f>M385+SUMIFS(ENTRADAS!$D:$D,ENTRADAS!$B:$B,$B385,ENTRADAS!$I:$I,M$40)-SUMIFS(SAÍDAS!$D:$D,SAÍDAS!$B:$B,$B385,SAÍDAS!$H:$H,M$40)+SUMIFS(AJUSTE!$D:$D,AJUSTE!$B:$B,$B385,AJUSTE!$H:$H,M$40)</f>
        <v>0</v>
      </c>
      <c r="P385" s="160">
        <f>CADASTRO!A349</f>
        <v>0</v>
      </c>
      <c r="Q385" s="160">
        <f>CADASTRO!B349</f>
        <v>0</v>
      </c>
      <c r="R385" s="161">
        <f ca="1">IF(R$39&gt;=$AD$39,0,SUMIFS(SAÍDAS!$D:$D,SAÍDAS!$B:$B,Base!$Q385,SAÍDAS!$H:$H,Base!R$40))</f>
        <v>0</v>
      </c>
      <c r="S385" s="161">
        <f ca="1">IF(S$39&gt;=$AD$39,0,SUMIFS(SAÍDAS!$D:$D,SAÍDAS!$B:$B,Base!$Q385,SAÍDAS!$H:$H,Base!S$40))</f>
        <v>0</v>
      </c>
      <c r="T385" s="161">
        <f ca="1">IF(T$39&gt;=$AD$39,0,SUMIFS(SAÍDAS!$D:$D,SAÍDAS!$B:$B,Base!$Q385,SAÍDAS!$H:$H,Base!T$40))</f>
        <v>0</v>
      </c>
      <c r="U385" s="161">
        <f ca="1">IF(U$39&gt;=$AD$39,0,SUMIFS(SAÍDAS!$D:$D,SAÍDAS!$B:$B,Base!$Q385,SAÍDAS!$H:$H,Base!U$40))</f>
        <v>0</v>
      </c>
      <c r="V385" s="161">
        <f ca="1">IF(V$39&gt;=$AD$39,0,SUMIFS(SAÍDAS!$D:$D,SAÍDAS!$B:$B,Base!$Q385,SAÍDAS!$H:$H,Base!V$40))</f>
        <v>0</v>
      </c>
      <c r="W385" s="161">
        <f ca="1">IF(W$39&gt;=$AD$39,0,SUMIFS(SAÍDAS!$D:$D,SAÍDAS!$B:$B,Base!$Q385,SAÍDAS!$H:$H,Base!W$40))</f>
        <v>0</v>
      </c>
      <c r="X385" s="161">
        <f ca="1">IF(X$39&gt;=$AD$39,0,SUMIFS(SAÍDAS!$D:$D,SAÍDAS!$B:$B,Base!$Q385,SAÍDAS!$H:$H,Base!X$40))</f>
        <v>0</v>
      </c>
      <c r="Y385" s="161">
        <f ca="1">IF(Y$39&gt;=$AD$39,0,SUMIFS(SAÍDAS!$D:$D,SAÍDAS!$B:$B,Base!$Q385,SAÍDAS!$H:$H,Base!Y$40))</f>
        <v>0</v>
      </c>
      <c r="Z385" s="161">
        <f ca="1">IF(Z$39&gt;=$AD$39,0,SUMIFS(SAÍDAS!$D:$D,SAÍDAS!$B:$B,Base!$Q385,SAÍDAS!$H:$H,Base!Z$40))</f>
        <v>0</v>
      </c>
      <c r="AA385" s="161">
        <f ca="1">IF(AA$39&gt;=$AD$39,0,SUMIFS(SAÍDAS!$D:$D,SAÍDAS!$B:$B,Base!$Q385,SAÍDAS!$H:$H,Base!AA$40))</f>
        <v>0</v>
      </c>
      <c r="AB385" s="161">
        <f ca="1">IF(AB$39&gt;=$AD$39,0,SUMIFS(SAÍDAS!$D:$D,SAÍDAS!$B:$B,Base!$Q385,SAÍDAS!$H:$H,Base!AB$40))</f>
        <v>0</v>
      </c>
      <c r="AC385" s="161">
        <f ca="1">IF(AC$39&gt;=$AD$39,0,SUMIFS(SAÍDAS!$D:$D,SAÍDAS!$B:$B,Base!$Q385,SAÍDAS!$H:$H,Base!AC$40))</f>
        <v>0</v>
      </c>
      <c r="AD385" s="160">
        <f t="shared" ca="1" si="13"/>
        <v>0</v>
      </c>
    </row>
    <row r="386" spans="1:30" x14ac:dyDescent="0.25">
      <c r="A386" s="160">
        <f>CADASTRO!A350</f>
        <v>0</v>
      </c>
      <c r="B386" s="160">
        <f>CADASTRO!B350</f>
        <v>0</v>
      </c>
      <c r="C386" s="161">
        <f>CADASTRO!D350</f>
        <v>0</v>
      </c>
      <c r="D386" s="161">
        <f>C386+SUMIFS(ENTRADAS!$D:$D,ENTRADAS!$B:$B,$B386,ENTRADAS!$I:$I,C$40)-SUMIFS(SAÍDAS!$D:$D,SAÍDAS!$B:$B,$B386,SAÍDAS!$H:$H,C$40)+SUMIFS(AJUSTE!$D:$D,AJUSTE!$B:$B,$B386,AJUSTE!$H:$H,C$40)</f>
        <v>0</v>
      </c>
      <c r="E386" s="161">
        <f>D386+SUMIFS(ENTRADAS!$D:$D,ENTRADAS!$B:$B,$B386,ENTRADAS!$I:$I,D$40)-SUMIFS(SAÍDAS!$D:$D,SAÍDAS!$B:$B,$B386,SAÍDAS!$H:$H,D$40)+SUMIFS(AJUSTE!$D:$D,AJUSTE!$B:$B,$B386,AJUSTE!$H:$H,D$40)</f>
        <v>0</v>
      </c>
      <c r="F386" s="161">
        <f>E386+SUMIFS(ENTRADAS!$D:$D,ENTRADAS!$B:$B,$B386,ENTRADAS!$I:$I,E$40)-SUMIFS(SAÍDAS!$D:$D,SAÍDAS!$B:$B,$B386,SAÍDAS!$H:$H,E$40)+SUMIFS(AJUSTE!$D:$D,AJUSTE!$B:$B,$B386,AJUSTE!$H:$H,E$40)</f>
        <v>0</v>
      </c>
      <c r="G386" s="161">
        <f>F386+SUMIFS(ENTRADAS!$D:$D,ENTRADAS!$B:$B,$B386,ENTRADAS!$I:$I,F$40)-SUMIFS(SAÍDAS!$D:$D,SAÍDAS!$B:$B,$B386,SAÍDAS!$H:$H,F$40)+SUMIFS(AJUSTE!$D:$D,AJUSTE!$B:$B,$B386,AJUSTE!$H:$H,F$40)</f>
        <v>0</v>
      </c>
      <c r="H386" s="161">
        <f>G386+SUMIFS(ENTRADAS!$D:$D,ENTRADAS!$B:$B,$B386,ENTRADAS!$I:$I,G$40)-SUMIFS(SAÍDAS!$D:$D,SAÍDAS!$B:$B,$B386,SAÍDAS!$H:$H,G$40)+SUMIFS(AJUSTE!$D:$D,AJUSTE!$B:$B,$B386,AJUSTE!$H:$H,G$40)</f>
        <v>0</v>
      </c>
      <c r="I386" s="161">
        <f>H386+SUMIFS(ENTRADAS!$D:$D,ENTRADAS!$B:$B,$B386,ENTRADAS!$I:$I,H$40)-SUMIFS(SAÍDAS!$D:$D,SAÍDAS!$B:$B,$B386,SAÍDAS!$H:$H,H$40)+SUMIFS(AJUSTE!$D:$D,AJUSTE!$B:$B,$B386,AJUSTE!$H:$H,H$40)</f>
        <v>0</v>
      </c>
      <c r="J386" s="161">
        <f>I386+SUMIFS(ENTRADAS!$D:$D,ENTRADAS!$B:$B,$B386,ENTRADAS!$I:$I,I$40)-SUMIFS(SAÍDAS!$D:$D,SAÍDAS!$B:$B,$B386,SAÍDAS!$H:$H,I$40)+SUMIFS(AJUSTE!$D:$D,AJUSTE!$B:$B,$B386,AJUSTE!$H:$H,I$40)</f>
        <v>0</v>
      </c>
      <c r="K386" s="161">
        <f>J386+SUMIFS(ENTRADAS!$D:$D,ENTRADAS!$B:$B,$B386,ENTRADAS!$I:$I,J$40)-SUMIFS(SAÍDAS!$D:$D,SAÍDAS!$B:$B,$B386,SAÍDAS!$H:$H,J$40)+SUMIFS(AJUSTE!$D:$D,AJUSTE!$B:$B,$B386,AJUSTE!$H:$H,J$40)</f>
        <v>0</v>
      </c>
      <c r="L386" s="161">
        <f>K386+SUMIFS(ENTRADAS!$D:$D,ENTRADAS!$B:$B,$B386,ENTRADAS!$I:$I,K$40)-SUMIFS(SAÍDAS!$D:$D,SAÍDAS!$B:$B,$B386,SAÍDAS!$H:$H,K$40)+SUMIFS(AJUSTE!$D:$D,AJUSTE!$B:$B,$B386,AJUSTE!$H:$H,K$40)</f>
        <v>0</v>
      </c>
      <c r="M386" s="161">
        <f>L386+SUMIFS(ENTRADAS!$D:$D,ENTRADAS!$B:$B,$B386,ENTRADAS!$I:$I,L$40)-SUMIFS(SAÍDAS!$D:$D,SAÍDAS!$B:$B,$B386,SAÍDAS!$H:$H,L$40)+SUMIFS(AJUSTE!$D:$D,AJUSTE!$B:$B,$B386,AJUSTE!$H:$H,L$40)</f>
        <v>0</v>
      </c>
      <c r="N386" s="161">
        <f>M386+SUMIFS(ENTRADAS!$D:$D,ENTRADAS!$B:$B,$B386,ENTRADAS!$I:$I,M$40)-SUMIFS(SAÍDAS!$D:$D,SAÍDAS!$B:$B,$B386,SAÍDAS!$H:$H,M$40)+SUMIFS(AJUSTE!$D:$D,AJUSTE!$B:$B,$B386,AJUSTE!$H:$H,M$40)</f>
        <v>0</v>
      </c>
      <c r="P386" s="160">
        <f>CADASTRO!A350</f>
        <v>0</v>
      </c>
      <c r="Q386" s="160">
        <f>CADASTRO!B350</f>
        <v>0</v>
      </c>
      <c r="R386" s="161">
        <f ca="1">IF(R$39&gt;=$AD$39,0,SUMIFS(SAÍDAS!$D:$D,SAÍDAS!$B:$B,Base!$Q386,SAÍDAS!$H:$H,Base!R$40))</f>
        <v>0</v>
      </c>
      <c r="S386" s="161">
        <f ca="1">IF(S$39&gt;=$AD$39,0,SUMIFS(SAÍDAS!$D:$D,SAÍDAS!$B:$B,Base!$Q386,SAÍDAS!$H:$H,Base!S$40))</f>
        <v>0</v>
      </c>
      <c r="T386" s="161">
        <f ca="1">IF(T$39&gt;=$AD$39,0,SUMIFS(SAÍDAS!$D:$D,SAÍDAS!$B:$B,Base!$Q386,SAÍDAS!$H:$H,Base!T$40))</f>
        <v>0</v>
      </c>
      <c r="U386" s="161">
        <f ca="1">IF(U$39&gt;=$AD$39,0,SUMIFS(SAÍDAS!$D:$D,SAÍDAS!$B:$B,Base!$Q386,SAÍDAS!$H:$H,Base!U$40))</f>
        <v>0</v>
      </c>
      <c r="V386" s="161">
        <f ca="1">IF(V$39&gt;=$AD$39,0,SUMIFS(SAÍDAS!$D:$D,SAÍDAS!$B:$B,Base!$Q386,SAÍDAS!$H:$H,Base!V$40))</f>
        <v>0</v>
      </c>
      <c r="W386" s="161">
        <f ca="1">IF(W$39&gt;=$AD$39,0,SUMIFS(SAÍDAS!$D:$D,SAÍDAS!$B:$B,Base!$Q386,SAÍDAS!$H:$H,Base!W$40))</f>
        <v>0</v>
      </c>
      <c r="X386" s="161">
        <f ca="1">IF(X$39&gt;=$AD$39,0,SUMIFS(SAÍDAS!$D:$D,SAÍDAS!$B:$B,Base!$Q386,SAÍDAS!$H:$H,Base!X$40))</f>
        <v>0</v>
      </c>
      <c r="Y386" s="161">
        <f ca="1">IF(Y$39&gt;=$AD$39,0,SUMIFS(SAÍDAS!$D:$D,SAÍDAS!$B:$B,Base!$Q386,SAÍDAS!$H:$H,Base!Y$40))</f>
        <v>0</v>
      </c>
      <c r="Z386" s="161">
        <f ca="1">IF(Z$39&gt;=$AD$39,0,SUMIFS(SAÍDAS!$D:$D,SAÍDAS!$B:$B,Base!$Q386,SAÍDAS!$H:$H,Base!Z$40))</f>
        <v>0</v>
      </c>
      <c r="AA386" s="161">
        <f ca="1">IF(AA$39&gt;=$AD$39,0,SUMIFS(SAÍDAS!$D:$D,SAÍDAS!$B:$B,Base!$Q386,SAÍDAS!$H:$H,Base!AA$40))</f>
        <v>0</v>
      </c>
      <c r="AB386" s="161">
        <f ca="1">IF(AB$39&gt;=$AD$39,0,SUMIFS(SAÍDAS!$D:$D,SAÍDAS!$B:$B,Base!$Q386,SAÍDAS!$H:$H,Base!AB$40))</f>
        <v>0</v>
      </c>
      <c r="AC386" s="161">
        <f ca="1">IF(AC$39&gt;=$AD$39,0,SUMIFS(SAÍDAS!$D:$D,SAÍDAS!$B:$B,Base!$Q386,SAÍDAS!$H:$H,Base!AC$40))</f>
        <v>0</v>
      </c>
      <c r="AD386" s="160">
        <f t="shared" ca="1" si="13"/>
        <v>0</v>
      </c>
    </row>
    <row r="387" spans="1:30" x14ac:dyDescent="0.25">
      <c r="A387" s="160">
        <f>CADASTRO!A351</f>
        <v>0</v>
      </c>
      <c r="B387" s="160">
        <f>CADASTRO!B351</f>
        <v>0</v>
      </c>
      <c r="C387" s="161">
        <f>CADASTRO!D351</f>
        <v>0</v>
      </c>
      <c r="D387" s="161">
        <f>C387+SUMIFS(ENTRADAS!$D:$D,ENTRADAS!$B:$B,$B387,ENTRADAS!$I:$I,C$40)-SUMIFS(SAÍDAS!$D:$D,SAÍDAS!$B:$B,$B387,SAÍDAS!$H:$H,C$40)+SUMIFS(AJUSTE!$D:$D,AJUSTE!$B:$B,$B387,AJUSTE!$H:$H,C$40)</f>
        <v>0</v>
      </c>
      <c r="E387" s="161">
        <f>D387+SUMIFS(ENTRADAS!$D:$D,ENTRADAS!$B:$B,$B387,ENTRADAS!$I:$I,D$40)-SUMIFS(SAÍDAS!$D:$D,SAÍDAS!$B:$B,$B387,SAÍDAS!$H:$H,D$40)+SUMIFS(AJUSTE!$D:$D,AJUSTE!$B:$B,$B387,AJUSTE!$H:$H,D$40)</f>
        <v>0</v>
      </c>
      <c r="F387" s="161">
        <f>E387+SUMIFS(ENTRADAS!$D:$D,ENTRADAS!$B:$B,$B387,ENTRADAS!$I:$I,E$40)-SUMIFS(SAÍDAS!$D:$D,SAÍDAS!$B:$B,$B387,SAÍDAS!$H:$H,E$40)+SUMIFS(AJUSTE!$D:$D,AJUSTE!$B:$B,$B387,AJUSTE!$H:$H,E$40)</f>
        <v>0</v>
      </c>
      <c r="G387" s="161">
        <f>F387+SUMIFS(ENTRADAS!$D:$D,ENTRADAS!$B:$B,$B387,ENTRADAS!$I:$I,F$40)-SUMIFS(SAÍDAS!$D:$D,SAÍDAS!$B:$B,$B387,SAÍDAS!$H:$H,F$40)+SUMIFS(AJUSTE!$D:$D,AJUSTE!$B:$B,$B387,AJUSTE!$H:$H,F$40)</f>
        <v>0</v>
      </c>
      <c r="H387" s="161">
        <f>G387+SUMIFS(ENTRADAS!$D:$D,ENTRADAS!$B:$B,$B387,ENTRADAS!$I:$I,G$40)-SUMIFS(SAÍDAS!$D:$D,SAÍDAS!$B:$B,$B387,SAÍDAS!$H:$H,G$40)+SUMIFS(AJUSTE!$D:$D,AJUSTE!$B:$B,$B387,AJUSTE!$H:$H,G$40)</f>
        <v>0</v>
      </c>
      <c r="I387" s="161">
        <f>H387+SUMIFS(ENTRADAS!$D:$D,ENTRADAS!$B:$B,$B387,ENTRADAS!$I:$I,H$40)-SUMIFS(SAÍDAS!$D:$D,SAÍDAS!$B:$B,$B387,SAÍDAS!$H:$H,H$40)+SUMIFS(AJUSTE!$D:$D,AJUSTE!$B:$B,$B387,AJUSTE!$H:$H,H$40)</f>
        <v>0</v>
      </c>
      <c r="J387" s="161">
        <f>I387+SUMIFS(ENTRADAS!$D:$D,ENTRADAS!$B:$B,$B387,ENTRADAS!$I:$I,I$40)-SUMIFS(SAÍDAS!$D:$D,SAÍDAS!$B:$B,$B387,SAÍDAS!$H:$H,I$40)+SUMIFS(AJUSTE!$D:$D,AJUSTE!$B:$B,$B387,AJUSTE!$H:$H,I$40)</f>
        <v>0</v>
      </c>
      <c r="K387" s="161">
        <f>J387+SUMIFS(ENTRADAS!$D:$D,ENTRADAS!$B:$B,$B387,ENTRADAS!$I:$I,J$40)-SUMIFS(SAÍDAS!$D:$D,SAÍDAS!$B:$B,$B387,SAÍDAS!$H:$H,J$40)+SUMIFS(AJUSTE!$D:$D,AJUSTE!$B:$B,$B387,AJUSTE!$H:$H,J$40)</f>
        <v>0</v>
      </c>
      <c r="L387" s="161">
        <f>K387+SUMIFS(ENTRADAS!$D:$D,ENTRADAS!$B:$B,$B387,ENTRADAS!$I:$I,K$40)-SUMIFS(SAÍDAS!$D:$D,SAÍDAS!$B:$B,$B387,SAÍDAS!$H:$H,K$40)+SUMIFS(AJUSTE!$D:$D,AJUSTE!$B:$B,$B387,AJUSTE!$H:$H,K$40)</f>
        <v>0</v>
      </c>
      <c r="M387" s="161">
        <f>L387+SUMIFS(ENTRADAS!$D:$D,ENTRADAS!$B:$B,$B387,ENTRADAS!$I:$I,L$40)-SUMIFS(SAÍDAS!$D:$D,SAÍDAS!$B:$B,$B387,SAÍDAS!$H:$H,L$40)+SUMIFS(AJUSTE!$D:$D,AJUSTE!$B:$B,$B387,AJUSTE!$H:$H,L$40)</f>
        <v>0</v>
      </c>
      <c r="N387" s="161">
        <f>M387+SUMIFS(ENTRADAS!$D:$D,ENTRADAS!$B:$B,$B387,ENTRADAS!$I:$I,M$40)-SUMIFS(SAÍDAS!$D:$D,SAÍDAS!$B:$B,$B387,SAÍDAS!$H:$H,M$40)+SUMIFS(AJUSTE!$D:$D,AJUSTE!$B:$B,$B387,AJUSTE!$H:$H,M$40)</f>
        <v>0</v>
      </c>
      <c r="P387" s="160">
        <f>CADASTRO!A351</f>
        <v>0</v>
      </c>
      <c r="Q387" s="160">
        <f>CADASTRO!B351</f>
        <v>0</v>
      </c>
      <c r="R387" s="161">
        <f ca="1">IF(R$39&gt;=$AD$39,0,SUMIFS(SAÍDAS!$D:$D,SAÍDAS!$B:$B,Base!$Q387,SAÍDAS!$H:$H,Base!R$40))</f>
        <v>0</v>
      </c>
      <c r="S387" s="161">
        <f ca="1">IF(S$39&gt;=$AD$39,0,SUMIFS(SAÍDAS!$D:$D,SAÍDAS!$B:$B,Base!$Q387,SAÍDAS!$H:$H,Base!S$40))</f>
        <v>0</v>
      </c>
      <c r="T387" s="161">
        <f ca="1">IF(T$39&gt;=$AD$39,0,SUMIFS(SAÍDAS!$D:$D,SAÍDAS!$B:$B,Base!$Q387,SAÍDAS!$H:$H,Base!T$40))</f>
        <v>0</v>
      </c>
      <c r="U387" s="161">
        <f ca="1">IF(U$39&gt;=$AD$39,0,SUMIFS(SAÍDAS!$D:$D,SAÍDAS!$B:$B,Base!$Q387,SAÍDAS!$H:$H,Base!U$40))</f>
        <v>0</v>
      </c>
      <c r="V387" s="161">
        <f ca="1">IF(V$39&gt;=$AD$39,0,SUMIFS(SAÍDAS!$D:$D,SAÍDAS!$B:$B,Base!$Q387,SAÍDAS!$H:$H,Base!V$40))</f>
        <v>0</v>
      </c>
      <c r="W387" s="161">
        <f ca="1">IF(W$39&gt;=$AD$39,0,SUMIFS(SAÍDAS!$D:$D,SAÍDAS!$B:$B,Base!$Q387,SAÍDAS!$H:$H,Base!W$40))</f>
        <v>0</v>
      </c>
      <c r="X387" s="161">
        <f ca="1">IF(X$39&gt;=$AD$39,0,SUMIFS(SAÍDAS!$D:$D,SAÍDAS!$B:$B,Base!$Q387,SAÍDAS!$H:$H,Base!X$40))</f>
        <v>0</v>
      </c>
      <c r="Y387" s="161">
        <f ca="1">IF(Y$39&gt;=$AD$39,0,SUMIFS(SAÍDAS!$D:$D,SAÍDAS!$B:$B,Base!$Q387,SAÍDAS!$H:$H,Base!Y$40))</f>
        <v>0</v>
      </c>
      <c r="Z387" s="161">
        <f ca="1">IF(Z$39&gt;=$AD$39,0,SUMIFS(SAÍDAS!$D:$D,SAÍDAS!$B:$B,Base!$Q387,SAÍDAS!$H:$H,Base!Z$40))</f>
        <v>0</v>
      </c>
      <c r="AA387" s="161">
        <f ca="1">IF(AA$39&gt;=$AD$39,0,SUMIFS(SAÍDAS!$D:$D,SAÍDAS!$B:$B,Base!$Q387,SAÍDAS!$H:$H,Base!AA$40))</f>
        <v>0</v>
      </c>
      <c r="AB387" s="161">
        <f ca="1">IF(AB$39&gt;=$AD$39,0,SUMIFS(SAÍDAS!$D:$D,SAÍDAS!$B:$B,Base!$Q387,SAÍDAS!$H:$H,Base!AB$40))</f>
        <v>0</v>
      </c>
      <c r="AC387" s="161">
        <f ca="1">IF(AC$39&gt;=$AD$39,0,SUMIFS(SAÍDAS!$D:$D,SAÍDAS!$B:$B,Base!$Q387,SAÍDAS!$H:$H,Base!AC$40))</f>
        <v>0</v>
      </c>
      <c r="AD387" s="160">
        <f t="shared" ca="1" si="13"/>
        <v>0</v>
      </c>
    </row>
    <row r="388" spans="1:30" x14ac:dyDescent="0.25">
      <c r="A388" s="160">
        <f>CADASTRO!A352</f>
        <v>0</v>
      </c>
      <c r="B388" s="160">
        <f>CADASTRO!B352</f>
        <v>0</v>
      </c>
      <c r="C388" s="161">
        <f>CADASTRO!D352</f>
        <v>0</v>
      </c>
      <c r="D388" s="161">
        <f>C388+SUMIFS(ENTRADAS!$D:$D,ENTRADAS!$B:$B,$B388,ENTRADAS!$I:$I,C$40)-SUMIFS(SAÍDAS!$D:$D,SAÍDAS!$B:$B,$B388,SAÍDAS!$H:$H,C$40)+SUMIFS(AJUSTE!$D:$D,AJUSTE!$B:$B,$B388,AJUSTE!$H:$H,C$40)</f>
        <v>0</v>
      </c>
      <c r="E388" s="161">
        <f>D388+SUMIFS(ENTRADAS!$D:$D,ENTRADAS!$B:$B,$B388,ENTRADAS!$I:$I,D$40)-SUMIFS(SAÍDAS!$D:$D,SAÍDAS!$B:$B,$B388,SAÍDAS!$H:$H,D$40)+SUMIFS(AJUSTE!$D:$D,AJUSTE!$B:$B,$B388,AJUSTE!$H:$H,D$40)</f>
        <v>0</v>
      </c>
      <c r="F388" s="161">
        <f>E388+SUMIFS(ENTRADAS!$D:$D,ENTRADAS!$B:$B,$B388,ENTRADAS!$I:$I,E$40)-SUMIFS(SAÍDAS!$D:$D,SAÍDAS!$B:$B,$B388,SAÍDAS!$H:$H,E$40)+SUMIFS(AJUSTE!$D:$D,AJUSTE!$B:$B,$B388,AJUSTE!$H:$H,E$40)</f>
        <v>0</v>
      </c>
      <c r="G388" s="161">
        <f>F388+SUMIFS(ENTRADAS!$D:$D,ENTRADAS!$B:$B,$B388,ENTRADAS!$I:$I,F$40)-SUMIFS(SAÍDAS!$D:$D,SAÍDAS!$B:$B,$B388,SAÍDAS!$H:$H,F$40)+SUMIFS(AJUSTE!$D:$D,AJUSTE!$B:$B,$B388,AJUSTE!$H:$H,F$40)</f>
        <v>0</v>
      </c>
      <c r="H388" s="161">
        <f>G388+SUMIFS(ENTRADAS!$D:$D,ENTRADAS!$B:$B,$B388,ENTRADAS!$I:$I,G$40)-SUMIFS(SAÍDAS!$D:$D,SAÍDAS!$B:$B,$B388,SAÍDAS!$H:$H,G$40)+SUMIFS(AJUSTE!$D:$D,AJUSTE!$B:$B,$B388,AJUSTE!$H:$H,G$40)</f>
        <v>0</v>
      </c>
      <c r="I388" s="161">
        <f>H388+SUMIFS(ENTRADAS!$D:$D,ENTRADAS!$B:$B,$B388,ENTRADAS!$I:$I,H$40)-SUMIFS(SAÍDAS!$D:$D,SAÍDAS!$B:$B,$B388,SAÍDAS!$H:$H,H$40)+SUMIFS(AJUSTE!$D:$D,AJUSTE!$B:$B,$B388,AJUSTE!$H:$H,H$40)</f>
        <v>0</v>
      </c>
      <c r="J388" s="161">
        <f>I388+SUMIFS(ENTRADAS!$D:$D,ENTRADAS!$B:$B,$B388,ENTRADAS!$I:$I,I$40)-SUMIFS(SAÍDAS!$D:$D,SAÍDAS!$B:$B,$B388,SAÍDAS!$H:$H,I$40)+SUMIFS(AJUSTE!$D:$D,AJUSTE!$B:$B,$B388,AJUSTE!$H:$H,I$40)</f>
        <v>0</v>
      </c>
      <c r="K388" s="161">
        <f>J388+SUMIFS(ENTRADAS!$D:$D,ENTRADAS!$B:$B,$B388,ENTRADAS!$I:$I,J$40)-SUMIFS(SAÍDAS!$D:$D,SAÍDAS!$B:$B,$B388,SAÍDAS!$H:$H,J$40)+SUMIFS(AJUSTE!$D:$D,AJUSTE!$B:$B,$B388,AJUSTE!$H:$H,J$40)</f>
        <v>0</v>
      </c>
      <c r="L388" s="161">
        <f>K388+SUMIFS(ENTRADAS!$D:$D,ENTRADAS!$B:$B,$B388,ENTRADAS!$I:$I,K$40)-SUMIFS(SAÍDAS!$D:$D,SAÍDAS!$B:$B,$B388,SAÍDAS!$H:$H,K$40)+SUMIFS(AJUSTE!$D:$D,AJUSTE!$B:$B,$B388,AJUSTE!$H:$H,K$40)</f>
        <v>0</v>
      </c>
      <c r="M388" s="161">
        <f>L388+SUMIFS(ENTRADAS!$D:$D,ENTRADAS!$B:$B,$B388,ENTRADAS!$I:$I,L$40)-SUMIFS(SAÍDAS!$D:$D,SAÍDAS!$B:$B,$B388,SAÍDAS!$H:$H,L$40)+SUMIFS(AJUSTE!$D:$D,AJUSTE!$B:$B,$B388,AJUSTE!$H:$H,L$40)</f>
        <v>0</v>
      </c>
      <c r="N388" s="161">
        <f>M388+SUMIFS(ENTRADAS!$D:$D,ENTRADAS!$B:$B,$B388,ENTRADAS!$I:$I,M$40)-SUMIFS(SAÍDAS!$D:$D,SAÍDAS!$B:$B,$B388,SAÍDAS!$H:$H,M$40)+SUMIFS(AJUSTE!$D:$D,AJUSTE!$B:$B,$B388,AJUSTE!$H:$H,M$40)</f>
        <v>0</v>
      </c>
      <c r="P388" s="160">
        <f>CADASTRO!A352</f>
        <v>0</v>
      </c>
      <c r="Q388" s="160">
        <f>CADASTRO!B352</f>
        <v>0</v>
      </c>
      <c r="R388" s="161">
        <f ca="1">IF(R$39&gt;=$AD$39,0,SUMIFS(SAÍDAS!$D:$D,SAÍDAS!$B:$B,Base!$Q388,SAÍDAS!$H:$H,Base!R$40))</f>
        <v>0</v>
      </c>
      <c r="S388" s="161">
        <f ca="1">IF(S$39&gt;=$AD$39,0,SUMIFS(SAÍDAS!$D:$D,SAÍDAS!$B:$B,Base!$Q388,SAÍDAS!$H:$H,Base!S$40))</f>
        <v>0</v>
      </c>
      <c r="T388" s="161">
        <f ca="1">IF(T$39&gt;=$AD$39,0,SUMIFS(SAÍDAS!$D:$D,SAÍDAS!$B:$B,Base!$Q388,SAÍDAS!$H:$H,Base!T$40))</f>
        <v>0</v>
      </c>
      <c r="U388" s="161">
        <f ca="1">IF(U$39&gt;=$AD$39,0,SUMIFS(SAÍDAS!$D:$D,SAÍDAS!$B:$B,Base!$Q388,SAÍDAS!$H:$H,Base!U$40))</f>
        <v>0</v>
      </c>
      <c r="V388" s="161">
        <f ca="1">IF(V$39&gt;=$AD$39,0,SUMIFS(SAÍDAS!$D:$D,SAÍDAS!$B:$B,Base!$Q388,SAÍDAS!$H:$H,Base!V$40))</f>
        <v>0</v>
      </c>
      <c r="W388" s="161">
        <f ca="1">IF(W$39&gt;=$AD$39,0,SUMIFS(SAÍDAS!$D:$D,SAÍDAS!$B:$B,Base!$Q388,SAÍDAS!$H:$H,Base!W$40))</f>
        <v>0</v>
      </c>
      <c r="X388" s="161">
        <f ca="1">IF(X$39&gt;=$AD$39,0,SUMIFS(SAÍDAS!$D:$D,SAÍDAS!$B:$B,Base!$Q388,SAÍDAS!$H:$H,Base!X$40))</f>
        <v>0</v>
      </c>
      <c r="Y388" s="161">
        <f ca="1">IF(Y$39&gt;=$AD$39,0,SUMIFS(SAÍDAS!$D:$D,SAÍDAS!$B:$B,Base!$Q388,SAÍDAS!$H:$H,Base!Y$40))</f>
        <v>0</v>
      </c>
      <c r="Z388" s="161">
        <f ca="1">IF(Z$39&gt;=$AD$39,0,SUMIFS(SAÍDAS!$D:$D,SAÍDAS!$B:$B,Base!$Q388,SAÍDAS!$H:$H,Base!Z$40))</f>
        <v>0</v>
      </c>
      <c r="AA388" s="161">
        <f ca="1">IF(AA$39&gt;=$AD$39,0,SUMIFS(SAÍDAS!$D:$D,SAÍDAS!$B:$B,Base!$Q388,SAÍDAS!$H:$H,Base!AA$40))</f>
        <v>0</v>
      </c>
      <c r="AB388" s="161">
        <f ca="1">IF(AB$39&gt;=$AD$39,0,SUMIFS(SAÍDAS!$D:$D,SAÍDAS!$B:$B,Base!$Q388,SAÍDAS!$H:$H,Base!AB$40))</f>
        <v>0</v>
      </c>
      <c r="AC388" s="161">
        <f ca="1">IF(AC$39&gt;=$AD$39,0,SUMIFS(SAÍDAS!$D:$D,SAÍDAS!$B:$B,Base!$Q388,SAÍDAS!$H:$H,Base!AC$40))</f>
        <v>0</v>
      </c>
      <c r="AD388" s="160">
        <f t="shared" ca="1" si="13"/>
        <v>0</v>
      </c>
    </row>
    <row r="389" spans="1:30" x14ac:dyDescent="0.25">
      <c r="A389" s="160">
        <f>CADASTRO!A353</f>
        <v>0</v>
      </c>
      <c r="B389" s="160">
        <f>CADASTRO!B353</f>
        <v>0</v>
      </c>
      <c r="C389" s="161">
        <f>CADASTRO!D353</f>
        <v>0</v>
      </c>
      <c r="D389" s="161">
        <f>C389+SUMIFS(ENTRADAS!$D:$D,ENTRADAS!$B:$B,$B389,ENTRADAS!$I:$I,C$40)-SUMIFS(SAÍDAS!$D:$D,SAÍDAS!$B:$B,$B389,SAÍDAS!$H:$H,C$40)+SUMIFS(AJUSTE!$D:$D,AJUSTE!$B:$B,$B389,AJUSTE!$H:$H,C$40)</f>
        <v>0</v>
      </c>
      <c r="E389" s="161">
        <f>D389+SUMIFS(ENTRADAS!$D:$D,ENTRADAS!$B:$B,$B389,ENTRADAS!$I:$I,D$40)-SUMIFS(SAÍDAS!$D:$D,SAÍDAS!$B:$B,$B389,SAÍDAS!$H:$H,D$40)+SUMIFS(AJUSTE!$D:$D,AJUSTE!$B:$B,$B389,AJUSTE!$H:$H,D$40)</f>
        <v>0</v>
      </c>
      <c r="F389" s="161">
        <f>E389+SUMIFS(ENTRADAS!$D:$D,ENTRADAS!$B:$B,$B389,ENTRADAS!$I:$I,E$40)-SUMIFS(SAÍDAS!$D:$D,SAÍDAS!$B:$B,$B389,SAÍDAS!$H:$H,E$40)+SUMIFS(AJUSTE!$D:$D,AJUSTE!$B:$B,$B389,AJUSTE!$H:$H,E$40)</f>
        <v>0</v>
      </c>
      <c r="G389" s="161">
        <f>F389+SUMIFS(ENTRADAS!$D:$D,ENTRADAS!$B:$B,$B389,ENTRADAS!$I:$I,F$40)-SUMIFS(SAÍDAS!$D:$D,SAÍDAS!$B:$B,$B389,SAÍDAS!$H:$H,F$40)+SUMIFS(AJUSTE!$D:$D,AJUSTE!$B:$B,$B389,AJUSTE!$H:$H,F$40)</f>
        <v>0</v>
      </c>
      <c r="H389" s="161">
        <f>G389+SUMIFS(ENTRADAS!$D:$D,ENTRADAS!$B:$B,$B389,ENTRADAS!$I:$I,G$40)-SUMIFS(SAÍDAS!$D:$D,SAÍDAS!$B:$B,$B389,SAÍDAS!$H:$H,G$40)+SUMIFS(AJUSTE!$D:$D,AJUSTE!$B:$B,$B389,AJUSTE!$H:$H,G$40)</f>
        <v>0</v>
      </c>
      <c r="I389" s="161">
        <f>H389+SUMIFS(ENTRADAS!$D:$D,ENTRADAS!$B:$B,$B389,ENTRADAS!$I:$I,H$40)-SUMIFS(SAÍDAS!$D:$D,SAÍDAS!$B:$B,$B389,SAÍDAS!$H:$H,H$40)+SUMIFS(AJUSTE!$D:$D,AJUSTE!$B:$B,$B389,AJUSTE!$H:$H,H$40)</f>
        <v>0</v>
      </c>
      <c r="J389" s="161">
        <f>I389+SUMIFS(ENTRADAS!$D:$D,ENTRADAS!$B:$B,$B389,ENTRADAS!$I:$I,I$40)-SUMIFS(SAÍDAS!$D:$D,SAÍDAS!$B:$B,$B389,SAÍDAS!$H:$H,I$40)+SUMIFS(AJUSTE!$D:$D,AJUSTE!$B:$B,$B389,AJUSTE!$H:$H,I$40)</f>
        <v>0</v>
      </c>
      <c r="K389" s="161">
        <f>J389+SUMIFS(ENTRADAS!$D:$D,ENTRADAS!$B:$B,$B389,ENTRADAS!$I:$I,J$40)-SUMIFS(SAÍDAS!$D:$D,SAÍDAS!$B:$B,$B389,SAÍDAS!$H:$H,J$40)+SUMIFS(AJUSTE!$D:$D,AJUSTE!$B:$B,$B389,AJUSTE!$H:$H,J$40)</f>
        <v>0</v>
      </c>
      <c r="L389" s="161">
        <f>K389+SUMIFS(ENTRADAS!$D:$D,ENTRADAS!$B:$B,$B389,ENTRADAS!$I:$I,K$40)-SUMIFS(SAÍDAS!$D:$D,SAÍDAS!$B:$B,$B389,SAÍDAS!$H:$H,K$40)+SUMIFS(AJUSTE!$D:$D,AJUSTE!$B:$B,$B389,AJUSTE!$H:$H,K$40)</f>
        <v>0</v>
      </c>
      <c r="M389" s="161">
        <f>L389+SUMIFS(ENTRADAS!$D:$D,ENTRADAS!$B:$B,$B389,ENTRADAS!$I:$I,L$40)-SUMIFS(SAÍDAS!$D:$D,SAÍDAS!$B:$B,$B389,SAÍDAS!$H:$H,L$40)+SUMIFS(AJUSTE!$D:$D,AJUSTE!$B:$B,$B389,AJUSTE!$H:$H,L$40)</f>
        <v>0</v>
      </c>
      <c r="N389" s="161">
        <f>M389+SUMIFS(ENTRADAS!$D:$D,ENTRADAS!$B:$B,$B389,ENTRADAS!$I:$I,M$40)-SUMIFS(SAÍDAS!$D:$D,SAÍDAS!$B:$B,$B389,SAÍDAS!$H:$H,M$40)+SUMIFS(AJUSTE!$D:$D,AJUSTE!$B:$B,$B389,AJUSTE!$H:$H,M$40)</f>
        <v>0</v>
      </c>
      <c r="P389" s="160">
        <f>CADASTRO!A353</f>
        <v>0</v>
      </c>
      <c r="Q389" s="160">
        <f>CADASTRO!B353</f>
        <v>0</v>
      </c>
      <c r="R389" s="161">
        <f ca="1">IF(R$39&gt;=$AD$39,0,SUMIFS(SAÍDAS!$D:$D,SAÍDAS!$B:$B,Base!$Q389,SAÍDAS!$H:$H,Base!R$40))</f>
        <v>0</v>
      </c>
      <c r="S389" s="161">
        <f ca="1">IF(S$39&gt;=$AD$39,0,SUMIFS(SAÍDAS!$D:$D,SAÍDAS!$B:$B,Base!$Q389,SAÍDAS!$H:$H,Base!S$40))</f>
        <v>0</v>
      </c>
      <c r="T389" s="161">
        <f ca="1">IF(T$39&gt;=$AD$39,0,SUMIFS(SAÍDAS!$D:$D,SAÍDAS!$B:$B,Base!$Q389,SAÍDAS!$H:$H,Base!T$40))</f>
        <v>0</v>
      </c>
      <c r="U389" s="161">
        <f ca="1">IF(U$39&gt;=$AD$39,0,SUMIFS(SAÍDAS!$D:$D,SAÍDAS!$B:$B,Base!$Q389,SAÍDAS!$H:$H,Base!U$40))</f>
        <v>0</v>
      </c>
      <c r="V389" s="161">
        <f ca="1">IF(V$39&gt;=$AD$39,0,SUMIFS(SAÍDAS!$D:$D,SAÍDAS!$B:$B,Base!$Q389,SAÍDAS!$H:$H,Base!V$40))</f>
        <v>0</v>
      </c>
      <c r="W389" s="161">
        <f ca="1">IF(W$39&gt;=$AD$39,0,SUMIFS(SAÍDAS!$D:$D,SAÍDAS!$B:$B,Base!$Q389,SAÍDAS!$H:$H,Base!W$40))</f>
        <v>0</v>
      </c>
      <c r="X389" s="161">
        <f ca="1">IF(X$39&gt;=$AD$39,0,SUMIFS(SAÍDAS!$D:$D,SAÍDAS!$B:$B,Base!$Q389,SAÍDAS!$H:$H,Base!X$40))</f>
        <v>0</v>
      </c>
      <c r="Y389" s="161">
        <f ca="1">IF(Y$39&gt;=$AD$39,0,SUMIFS(SAÍDAS!$D:$D,SAÍDAS!$B:$B,Base!$Q389,SAÍDAS!$H:$H,Base!Y$40))</f>
        <v>0</v>
      </c>
      <c r="Z389" s="161">
        <f ca="1">IF(Z$39&gt;=$AD$39,0,SUMIFS(SAÍDAS!$D:$D,SAÍDAS!$B:$B,Base!$Q389,SAÍDAS!$H:$H,Base!Z$40))</f>
        <v>0</v>
      </c>
      <c r="AA389" s="161">
        <f ca="1">IF(AA$39&gt;=$AD$39,0,SUMIFS(SAÍDAS!$D:$D,SAÍDAS!$B:$B,Base!$Q389,SAÍDAS!$H:$H,Base!AA$40))</f>
        <v>0</v>
      </c>
      <c r="AB389" s="161">
        <f ca="1">IF(AB$39&gt;=$AD$39,0,SUMIFS(SAÍDAS!$D:$D,SAÍDAS!$B:$B,Base!$Q389,SAÍDAS!$H:$H,Base!AB$40))</f>
        <v>0</v>
      </c>
      <c r="AC389" s="161">
        <f ca="1">IF(AC$39&gt;=$AD$39,0,SUMIFS(SAÍDAS!$D:$D,SAÍDAS!$B:$B,Base!$Q389,SAÍDAS!$H:$H,Base!AC$40))</f>
        <v>0</v>
      </c>
      <c r="AD389" s="160">
        <f t="shared" ca="1" si="13"/>
        <v>0</v>
      </c>
    </row>
    <row r="390" spans="1:30" x14ac:dyDescent="0.25">
      <c r="A390" s="160">
        <f>CADASTRO!A354</f>
        <v>0</v>
      </c>
      <c r="B390" s="160">
        <f>CADASTRO!B354</f>
        <v>0</v>
      </c>
      <c r="C390" s="161">
        <f>CADASTRO!D354</f>
        <v>0</v>
      </c>
      <c r="D390" s="161">
        <f>C390+SUMIFS(ENTRADAS!$D:$D,ENTRADAS!$B:$B,$B390,ENTRADAS!$I:$I,C$40)-SUMIFS(SAÍDAS!$D:$D,SAÍDAS!$B:$B,$B390,SAÍDAS!$H:$H,C$40)+SUMIFS(AJUSTE!$D:$D,AJUSTE!$B:$B,$B390,AJUSTE!$H:$H,C$40)</f>
        <v>0</v>
      </c>
      <c r="E390" s="161">
        <f>D390+SUMIFS(ENTRADAS!$D:$D,ENTRADAS!$B:$B,$B390,ENTRADAS!$I:$I,D$40)-SUMIFS(SAÍDAS!$D:$D,SAÍDAS!$B:$B,$B390,SAÍDAS!$H:$H,D$40)+SUMIFS(AJUSTE!$D:$D,AJUSTE!$B:$B,$B390,AJUSTE!$H:$H,D$40)</f>
        <v>0</v>
      </c>
      <c r="F390" s="161">
        <f>E390+SUMIFS(ENTRADAS!$D:$D,ENTRADAS!$B:$B,$B390,ENTRADAS!$I:$I,E$40)-SUMIFS(SAÍDAS!$D:$D,SAÍDAS!$B:$B,$B390,SAÍDAS!$H:$H,E$40)+SUMIFS(AJUSTE!$D:$D,AJUSTE!$B:$B,$B390,AJUSTE!$H:$H,E$40)</f>
        <v>0</v>
      </c>
      <c r="G390" s="161">
        <f>F390+SUMIFS(ENTRADAS!$D:$D,ENTRADAS!$B:$B,$B390,ENTRADAS!$I:$I,F$40)-SUMIFS(SAÍDAS!$D:$D,SAÍDAS!$B:$B,$B390,SAÍDAS!$H:$H,F$40)+SUMIFS(AJUSTE!$D:$D,AJUSTE!$B:$B,$B390,AJUSTE!$H:$H,F$40)</f>
        <v>0</v>
      </c>
      <c r="H390" s="161">
        <f>G390+SUMIFS(ENTRADAS!$D:$D,ENTRADAS!$B:$B,$B390,ENTRADAS!$I:$I,G$40)-SUMIFS(SAÍDAS!$D:$D,SAÍDAS!$B:$B,$B390,SAÍDAS!$H:$H,G$40)+SUMIFS(AJUSTE!$D:$D,AJUSTE!$B:$B,$B390,AJUSTE!$H:$H,G$40)</f>
        <v>0</v>
      </c>
      <c r="I390" s="161">
        <f>H390+SUMIFS(ENTRADAS!$D:$D,ENTRADAS!$B:$B,$B390,ENTRADAS!$I:$I,H$40)-SUMIFS(SAÍDAS!$D:$D,SAÍDAS!$B:$B,$B390,SAÍDAS!$H:$H,H$40)+SUMIFS(AJUSTE!$D:$D,AJUSTE!$B:$B,$B390,AJUSTE!$H:$H,H$40)</f>
        <v>0</v>
      </c>
      <c r="J390" s="161">
        <f>I390+SUMIFS(ENTRADAS!$D:$D,ENTRADAS!$B:$B,$B390,ENTRADAS!$I:$I,I$40)-SUMIFS(SAÍDAS!$D:$D,SAÍDAS!$B:$B,$B390,SAÍDAS!$H:$H,I$40)+SUMIFS(AJUSTE!$D:$D,AJUSTE!$B:$B,$B390,AJUSTE!$H:$H,I$40)</f>
        <v>0</v>
      </c>
      <c r="K390" s="161">
        <f>J390+SUMIFS(ENTRADAS!$D:$D,ENTRADAS!$B:$B,$B390,ENTRADAS!$I:$I,J$40)-SUMIFS(SAÍDAS!$D:$D,SAÍDAS!$B:$B,$B390,SAÍDAS!$H:$H,J$40)+SUMIFS(AJUSTE!$D:$D,AJUSTE!$B:$B,$B390,AJUSTE!$H:$H,J$40)</f>
        <v>0</v>
      </c>
      <c r="L390" s="161">
        <f>K390+SUMIFS(ENTRADAS!$D:$D,ENTRADAS!$B:$B,$B390,ENTRADAS!$I:$I,K$40)-SUMIFS(SAÍDAS!$D:$D,SAÍDAS!$B:$B,$B390,SAÍDAS!$H:$H,K$40)+SUMIFS(AJUSTE!$D:$D,AJUSTE!$B:$B,$B390,AJUSTE!$H:$H,K$40)</f>
        <v>0</v>
      </c>
      <c r="M390" s="161">
        <f>L390+SUMIFS(ENTRADAS!$D:$D,ENTRADAS!$B:$B,$B390,ENTRADAS!$I:$I,L$40)-SUMIFS(SAÍDAS!$D:$D,SAÍDAS!$B:$B,$B390,SAÍDAS!$H:$H,L$40)+SUMIFS(AJUSTE!$D:$D,AJUSTE!$B:$B,$B390,AJUSTE!$H:$H,L$40)</f>
        <v>0</v>
      </c>
      <c r="N390" s="161">
        <f>M390+SUMIFS(ENTRADAS!$D:$D,ENTRADAS!$B:$B,$B390,ENTRADAS!$I:$I,M$40)-SUMIFS(SAÍDAS!$D:$D,SAÍDAS!$B:$B,$B390,SAÍDAS!$H:$H,M$40)+SUMIFS(AJUSTE!$D:$D,AJUSTE!$B:$B,$B390,AJUSTE!$H:$H,M$40)</f>
        <v>0</v>
      </c>
      <c r="P390" s="160">
        <f>CADASTRO!A354</f>
        <v>0</v>
      </c>
      <c r="Q390" s="160">
        <f>CADASTRO!B354</f>
        <v>0</v>
      </c>
      <c r="R390" s="161">
        <f ca="1">IF(R$39&gt;=$AD$39,0,SUMIFS(SAÍDAS!$D:$D,SAÍDAS!$B:$B,Base!$Q390,SAÍDAS!$H:$H,Base!R$40))</f>
        <v>0</v>
      </c>
      <c r="S390" s="161">
        <f ca="1">IF(S$39&gt;=$AD$39,0,SUMIFS(SAÍDAS!$D:$D,SAÍDAS!$B:$B,Base!$Q390,SAÍDAS!$H:$H,Base!S$40))</f>
        <v>0</v>
      </c>
      <c r="T390" s="161">
        <f ca="1">IF(T$39&gt;=$AD$39,0,SUMIFS(SAÍDAS!$D:$D,SAÍDAS!$B:$B,Base!$Q390,SAÍDAS!$H:$H,Base!T$40))</f>
        <v>0</v>
      </c>
      <c r="U390" s="161">
        <f ca="1">IF(U$39&gt;=$AD$39,0,SUMIFS(SAÍDAS!$D:$D,SAÍDAS!$B:$B,Base!$Q390,SAÍDAS!$H:$H,Base!U$40))</f>
        <v>0</v>
      </c>
      <c r="V390" s="161">
        <f ca="1">IF(V$39&gt;=$AD$39,0,SUMIFS(SAÍDAS!$D:$D,SAÍDAS!$B:$B,Base!$Q390,SAÍDAS!$H:$H,Base!V$40))</f>
        <v>0</v>
      </c>
      <c r="W390" s="161">
        <f ca="1">IF(W$39&gt;=$AD$39,0,SUMIFS(SAÍDAS!$D:$D,SAÍDAS!$B:$B,Base!$Q390,SAÍDAS!$H:$H,Base!W$40))</f>
        <v>0</v>
      </c>
      <c r="X390" s="161">
        <f ca="1">IF(X$39&gt;=$AD$39,0,SUMIFS(SAÍDAS!$D:$D,SAÍDAS!$B:$B,Base!$Q390,SAÍDAS!$H:$H,Base!X$40))</f>
        <v>0</v>
      </c>
      <c r="Y390" s="161">
        <f ca="1">IF(Y$39&gt;=$AD$39,0,SUMIFS(SAÍDAS!$D:$D,SAÍDAS!$B:$B,Base!$Q390,SAÍDAS!$H:$H,Base!Y$40))</f>
        <v>0</v>
      </c>
      <c r="Z390" s="161">
        <f ca="1">IF(Z$39&gt;=$AD$39,0,SUMIFS(SAÍDAS!$D:$D,SAÍDAS!$B:$B,Base!$Q390,SAÍDAS!$H:$H,Base!Z$40))</f>
        <v>0</v>
      </c>
      <c r="AA390" s="161">
        <f ca="1">IF(AA$39&gt;=$AD$39,0,SUMIFS(SAÍDAS!$D:$D,SAÍDAS!$B:$B,Base!$Q390,SAÍDAS!$H:$H,Base!AA$40))</f>
        <v>0</v>
      </c>
      <c r="AB390" s="161">
        <f ca="1">IF(AB$39&gt;=$AD$39,0,SUMIFS(SAÍDAS!$D:$D,SAÍDAS!$B:$B,Base!$Q390,SAÍDAS!$H:$H,Base!AB$40))</f>
        <v>0</v>
      </c>
      <c r="AC390" s="161">
        <f ca="1">IF(AC$39&gt;=$AD$39,0,SUMIFS(SAÍDAS!$D:$D,SAÍDAS!$B:$B,Base!$Q390,SAÍDAS!$H:$H,Base!AC$40))</f>
        <v>0</v>
      </c>
      <c r="AD390" s="160">
        <f t="shared" ca="1" si="13"/>
        <v>0</v>
      </c>
    </row>
    <row r="391" spans="1:30" x14ac:dyDescent="0.25">
      <c r="A391" s="160">
        <f>CADASTRO!A355</f>
        <v>0</v>
      </c>
      <c r="B391" s="160">
        <f>CADASTRO!B355</f>
        <v>0</v>
      </c>
      <c r="C391" s="161">
        <f>CADASTRO!D355</f>
        <v>0</v>
      </c>
      <c r="D391" s="161">
        <f>C391+SUMIFS(ENTRADAS!$D:$D,ENTRADAS!$B:$B,$B391,ENTRADAS!$I:$I,C$40)-SUMIFS(SAÍDAS!$D:$D,SAÍDAS!$B:$B,$B391,SAÍDAS!$H:$H,C$40)+SUMIFS(AJUSTE!$D:$D,AJUSTE!$B:$B,$B391,AJUSTE!$H:$H,C$40)</f>
        <v>0</v>
      </c>
      <c r="E391" s="161">
        <f>D391+SUMIFS(ENTRADAS!$D:$D,ENTRADAS!$B:$B,$B391,ENTRADAS!$I:$I,D$40)-SUMIFS(SAÍDAS!$D:$D,SAÍDAS!$B:$B,$B391,SAÍDAS!$H:$H,D$40)+SUMIFS(AJUSTE!$D:$D,AJUSTE!$B:$B,$B391,AJUSTE!$H:$H,D$40)</f>
        <v>0</v>
      </c>
      <c r="F391" s="161">
        <f>E391+SUMIFS(ENTRADAS!$D:$D,ENTRADAS!$B:$B,$B391,ENTRADAS!$I:$I,E$40)-SUMIFS(SAÍDAS!$D:$D,SAÍDAS!$B:$B,$B391,SAÍDAS!$H:$H,E$40)+SUMIFS(AJUSTE!$D:$D,AJUSTE!$B:$B,$B391,AJUSTE!$H:$H,E$40)</f>
        <v>0</v>
      </c>
      <c r="G391" s="161">
        <f>F391+SUMIFS(ENTRADAS!$D:$D,ENTRADAS!$B:$B,$B391,ENTRADAS!$I:$I,F$40)-SUMIFS(SAÍDAS!$D:$D,SAÍDAS!$B:$B,$B391,SAÍDAS!$H:$H,F$40)+SUMIFS(AJUSTE!$D:$D,AJUSTE!$B:$B,$B391,AJUSTE!$H:$H,F$40)</f>
        <v>0</v>
      </c>
      <c r="H391" s="161">
        <f>G391+SUMIFS(ENTRADAS!$D:$D,ENTRADAS!$B:$B,$B391,ENTRADAS!$I:$I,G$40)-SUMIFS(SAÍDAS!$D:$D,SAÍDAS!$B:$B,$B391,SAÍDAS!$H:$H,G$40)+SUMIFS(AJUSTE!$D:$D,AJUSTE!$B:$B,$B391,AJUSTE!$H:$H,G$40)</f>
        <v>0</v>
      </c>
      <c r="I391" s="161">
        <f>H391+SUMIFS(ENTRADAS!$D:$D,ENTRADAS!$B:$B,$B391,ENTRADAS!$I:$I,H$40)-SUMIFS(SAÍDAS!$D:$D,SAÍDAS!$B:$B,$B391,SAÍDAS!$H:$H,H$40)+SUMIFS(AJUSTE!$D:$D,AJUSTE!$B:$B,$B391,AJUSTE!$H:$H,H$40)</f>
        <v>0</v>
      </c>
      <c r="J391" s="161">
        <f>I391+SUMIFS(ENTRADAS!$D:$D,ENTRADAS!$B:$B,$B391,ENTRADAS!$I:$I,I$40)-SUMIFS(SAÍDAS!$D:$D,SAÍDAS!$B:$B,$B391,SAÍDAS!$H:$H,I$40)+SUMIFS(AJUSTE!$D:$D,AJUSTE!$B:$B,$B391,AJUSTE!$H:$H,I$40)</f>
        <v>0</v>
      </c>
      <c r="K391" s="161">
        <f>J391+SUMIFS(ENTRADAS!$D:$D,ENTRADAS!$B:$B,$B391,ENTRADAS!$I:$I,J$40)-SUMIFS(SAÍDAS!$D:$D,SAÍDAS!$B:$B,$B391,SAÍDAS!$H:$H,J$40)+SUMIFS(AJUSTE!$D:$D,AJUSTE!$B:$B,$B391,AJUSTE!$H:$H,J$40)</f>
        <v>0</v>
      </c>
      <c r="L391" s="161">
        <f>K391+SUMIFS(ENTRADAS!$D:$D,ENTRADAS!$B:$B,$B391,ENTRADAS!$I:$I,K$40)-SUMIFS(SAÍDAS!$D:$D,SAÍDAS!$B:$B,$B391,SAÍDAS!$H:$H,K$40)+SUMIFS(AJUSTE!$D:$D,AJUSTE!$B:$B,$B391,AJUSTE!$H:$H,K$40)</f>
        <v>0</v>
      </c>
      <c r="M391" s="161">
        <f>L391+SUMIFS(ENTRADAS!$D:$D,ENTRADAS!$B:$B,$B391,ENTRADAS!$I:$I,L$40)-SUMIFS(SAÍDAS!$D:$D,SAÍDAS!$B:$B,$B391,SAÍDAS!$H:$H,L$40)+SUMIFS(AJUSTE!$D:$D,AJUSTE!$B:$B,$B391,AJUSTE!$H:$H,L$40)</f>
        <v>0</v>
      </c>
      <c r="N391" s="161">
        <f>M391+SUMIFS(ENTRADAS!$D:$D,ENTRADAS!$B:$B,$B391,ENTRADAS!$I:$I,M$40)-SUMIFS(SAÍDAS!$D:$D,SAÍDAS!$B:$B,$B391,SAÍDAS!$H:$H,M$40)+SUMIFS(AJUSTE!$D:$D,AJUSTE!$B:$B,$B391,AJUSTE!$H:$H,M$40)</f>
        <v>0</v>
      </c>
      <c r="P391" s="160">
        <f>CADASTRO!A355</f>
        <v>0</v>
      </c>
      <c r="Q391" s="160">
        <f>CADASTRO!B355</f>
        <v>0</v>
      </c>
      <c r="R391" s="161">
        <f ca="1">IF(R$39&gt;=$AD$39,0,SUMIFS(SAÍDAS!$D:$D,SAÍDAS!$B:$B,Base!$Q391,SAÍDAS!$H:$H,Base!R$40))</f>
        <v>0</v>
      </c>
      <c r="S391" s="161">
        <f ca="1">IF(S$39&gt;=$AD$39,0,SUMIFS(SAÍDAS!$D:$D,SAÍDAS!$B:$B,Base!$Q391,SAÍDAS!$H:$H,Base!S$40))</f>
        <v>0</v>
      </c>
      <c r="T391" s="161">
        <f ca="1">IF(T$39&gt;=$AD$39,0,SUMIFS(SAÍDAS!$D:$D,SAÍDAS!$B:$B,Base!$Q391,SAÍDAS!$H:$H,Base!T$40))</f>
        <v>0</v>
      </c>
      <c r="U391" s="161">
        <f ca="1">IF(U$39&gt;=$AD$39,0,SUMIFS(SAÍDAS!$D:$D,SAÍDAS!$B:$B,Base!$Q391,SAÍDAS!$H:$H,Base!U$40))</f>
        <v>0</v>
      </c>
      <c r="V391" s="161">
        <f ca="1">IF(V$39&gt;=$AD$39,0,SUMIFS(SAÍDAS!$D:$D,SAÍDAS!$B:$B,Base!$Q391,SAÍDAS!$H:$H,Base!V$40))</f>
        <v>0</v>
      </c>
      <c r="W391" s="161">
        <f ca="1">IF(W$39&gt;=$AD$39,0,SUMIFS(SAÍDAS!$D:$D,SAÍDAS!$B:$B,Base!$Q391,SAÍDAS!$H:$H,Base!W$40))</f>
        <v>0</v>
      </c>
      <c r="X391" s="161">
        <f ca="1">IF(X$39&gt;=$AD$39,0,SUMIFS(SAÍDAS!$D:$D,SAÍDAS!$B:$B,Base!$Q391,SAÍDAS!$H:$H,Base!X$40))</f>
        <v>0</v>
      </c>
      <c r="Y391" s="161">
        <f ca="1">IF(Y$39&gt;=$AD$39,0,SUMIFS(SAÍDAS!$D:$D,SAÍDAS!$B:$B,Base!$Q391,SAÍDAS!$H:$H,Base!Y$40))</f>
        <v>0</v>
      </c>
      <c r="Z391" s="161">
        <f ca="1">IF(Z$39&gt;=$AD$39,0,SUMIFS(SAÍDAS!$D:$D,SAÍDAS!$B:$B,Base!$Q391,SAÍDAS!$H:$H,Base!Z$40))</f>
        <v>0</v>
      </c>
      <c r="AA391" s="161">
        <f ca="1">IF(AA$39&gt;=$AD$39,0,SUMIFS(SAÍDAS!$D:$D,SAÍDAS!$B:$B,Base!$Q391,SAÍDAS!$H:$H,Base!AA$40))</f>
        <v>0</v>
      </c>
      <c r="AB391" s="161">
        <f ca="1">IF(AB$39&gt;=$AD$39,0,SUMIFS(SAÍDAS!$D:$D,SAÍDAS!$B:$B,Base!$Q391,SAÍDAS!$H:$H,Base!AB$40))</f>
        <v>0</v>
      </c>
      <c r="AC391" s="161">
        <f ca="1">IF(AC$39&gt;=$AD$39,0,SUMIFS(SAÍDAS!$D:$D,SAÍDAS!$B:$B,Base!$Q391,SAÍDAS!$H:$H,Base!AC$40))</f>
        <v>0</v>
      </c>
      <c r="AD391" s="160">
        <f t="shared" ca="1" si="13"/>
        <v>0</v>
      </c>
    </row>
    <row r="392" spans="1:30" x14ac:dyDescent="0.25">
      <c r="A392" s="160">
        <f>CADASTRO!A356</f>
        <v>0</v>
      </c>
      <c r="B392" s="160">
        <f>CADASTRO!B356</f>
        <v>0</v>
      </c>
      <c r="C392" s="161">
        <f>CADASTRO!D356</f>
        <v>0</v>
      </c>
      <c r="D392" s="161">
        <f>C392+SUMIFS(ENTRADAS!$D:$D,ENTRADAS!$B:$B,$B392,ENTRADAS!$I:$I,C$40)-SUMIFS(SAÍDAS!$D:$D,SAÍDAS!$B:$B,$B392,SAÍDAS!$H:$H,C$40)+SUMIFS(AJUSTE!$D:$D,AJUSTE!$B:$B,$B392,AJUSTE!$H:$H,C$40)</f>
        <v>0</v>
      </c>
      <c r="E392" s="161">
        <f>D392+SUMIFS(ENTRADAS!$D:$D,ENTRADAS!$B:$B,$B392,ENTRADAS!$I:$I,D$40)-SUMIFS(SAÍDAS!$D:$D,SAÍDAS!$B:$B,$B392,SAÍDAS!$H:$H,D$40)+SUMIFS(AJUSTE!$D:$D,AJUSTE!$B:$B,$B392,AJUSTE!$H:$H,D$40)</f>
        <v>0</v>
      </c>
      <c r="F392" s="161">
        <f>E392+SUMIFS(ENTRADAS!$D:$D,ENTRADAS!$B:$B,$B392,ENTRADAS!$I:$I,E$40)-SUMIFS(SAÍDAS!$D:$D,SAÍDAS!$B:$B,$B392,SAÍDAS!$H:$H,E$40)+SUMIFS(AJUSTE!$D:$D,AJUSTE!$B:$B,$B392,AJUSTE!$H:$H,E$40)</f>
        <v>0</v>
      </c>
      <c r="G392" s="161">
        <f>F392+SUMIFS(ENTRADAS!$D:$D,ENTRADAS!$B:$B,$B392,ENTRADAS!$I:$I,F$40)-SUMIFS(SAÍDAS!$D:$D,SAÍDAS!$B:$B,$B392,SAÍDAS!$H:$H,F$40)+SUMIFS(AJUSTE!$D:$D,AJUSTE!$B:$B,$B392,AJUSTE!$H:$H,F$40)</f>
        <v>0</v>
      </c>
      <c r="H392" s="161">
        <f>G392+SUMIFS(ENTRADAS!$D:$D,ENTRADAS!$B:$B,$B392,ENTRADAS!$I:$I,G$40)-SUMIFS(SAÍDAS!$D:$D,SAÍDAS!$B:$B,$B392,SAÍDAS!$H:$H,G$40)+SUMIFS(AJUSTE!$D:$D,AJUSTE!$B:$B,$B392,AJUSTE!$H:$H,G$40)</f>
        <v>0</v>
      </c>
      <c r="I392" s="161">
        <f>H392+SUMIFS(ENTRADAS!$D:$D,ENTRADAS!$B:$B,$B392,ENTRADAS!$I:$I,H$40)-SUMIFS(SAÍDAS!$D:$D,SAÍDAS!$B:$B,$B392,SAÍDAS!$H:$H,H$40)+SUMIFS(AJUSTE!$D:$D,AJUSTE!$B:$B,$B392,AJUSTE!$H:$H,H$40)</f>
        <v>0</v>
      </c>
      <c r="J392" s="161">
        <f>I392+SUMIFS(ENTRADAS!$D:$D,ENTRADAS!$B:$B,$B392,ENTRADAS!$I:$I,I$40)-SUMIFS(SAÍDAS!$D:$D,SAÍDAS!$B:$B,$B392,SAÍDAS!$H:$H,I$40)+SUMIFS(AJUSTE!$D:$D,AJUSTE!$B:$B,$B392,AJUSTE!$H:$H,I$40)</f>
        <v>0</v>
      </c>
      <c r="K392" s="161">
        <f>J392+SUMIFS(ENTRADAS!$D:$D,ENTRADAS!$B:$B,$B392,ENTRADAS!$I:$I,J$40)-SUMIFS(SAÍDAS!$D:$D,SAÍDAS!$B:$B,$B392,SAÍDAS!$H:$H,J$40)+SUMIFS(AJUSTE!$D:$D,AJUSTE!$B:$B,$B392,AJUSTE!$H:$H,J$40)</f>
        <v>0</v>
      </c>
      <c r="L392" s="161">
        <f>K392+SUMIFS(ENTRADAS!$D:$D,ENTRADAS!$B:$B,$B392,ENTRADAS!$I:$I,K$40)-SUMIFS(SAÍDAS!$D:$D,SAÍDAS!$B:$B,$B392,SAÍDAS!$H:$H,K$40)+SUMIFS(AJUSTE!$D:$D,AJUSTE!$B:$B,$B392,AJUSTE!$H:$H,K$40)</f>
        <v>0</v>
      </c>
      <c r="M392" s="161">
        <f>L392+SUMIFS(ENTRADAS!$D:$D,ENTRADAS!$B:$B,$B392,ENTRADAS!$I:$I,L$40)-SUMIFS(SAÍDAS!$D:$D,SAÍDAS!$B:$B,$B392,SAÍDAS!$H:$H,L$40)+SUMIFS(AJUSTE!$D:$D,AJUSTE!$B:$B,$B392,AJUSTE!$H:$H,L$40)</f>
        <v>0</v>
      </c>
      <c r="N392" s="161">
        <f>M392+SUMIFS(ENTRADAS!$D:$D,ENTRADAS!$B:$B,$B392,ENTRADAS!$I:$I,M$40)-SUMIFS(SAÍDAS!$D:$D,SAÍDAS!$B:$B,$B392,SAÍDAS!$H:$H,M$40)+SUMIFS(AJUSTE!$D:$D,AJUSTE!$B:$B,$B392,AJUSTE!$H:$H,M$40)</f>
        <v>0</v>
      </c>
      <c r="P392" s="160">
        <f>CADASTRO!A356</f>
        <v>0</v>
      </c>
      <c r="Q392" s="160">
        <f>CADASTRO!B356</f>
        <v>0</v>
      </c>
      <c r="R392" s="161">
        <f ca="1">IF(R$39&gt;=$AD$39,0,SUMIFS(SAÍDAS!$D:$D,SAÍDAS!$B:$B,Base!$Q392,SAÍDAS!$H:$H,Base!R$40))</f>
        <v>0</v>
      </c>
      <c r="S392" s="161">
        <f ca="1">IF(S$39&gt;=$AD$39,0,SUMIFS(SAÍDAS!$D:$D,SAÍDAS!$B:$B,Base!$Q392,SAÍDAS!$H:$H,Base!S$40))</f>
        <v>0</v>
      </c>
      <c r="T392" s="161">
        <f ca="1">IF(T$39&gt;=$AD$39,0,SUMIFS(SAÍDAS!$D:$D,SAÍDAS!$B:$B,Base!$Q392,SAÍDAS!$H:$H,Base!T$40))</f>
        <v>0</v>
      </c>
      <c r="U392" s="161">
        <f ca="1">IF(U$39&gt;=$AD$39,0,SUMIFS(SAÍDAS!$D:$D,SAÍDAS!$B:$B,Base!$Q392,SAÍDAS!$H:$H,Base!U$40))</f>
        <v>0</v>
      </c>
      <c r="V392" s="161">
        <f ca="1">IF(V$39&gt;=$AD$39,0,SUMIFS(SAÍDAS!$D:$D,SAÍDAS!$B:$B,Base!$Q392,SAÍDAS!$H:$H,Base!V$40))</f>
        <v>0</v>
      </c>
      <c r="W392" s="161">
        <f ca="1">IF(W$39&gt;=$AD$39,0,SUMIFS(SAÍDAS!$D:$D,SAÍDAS!$B:$B,Base!$Q392,SAÍDAS!$H:$H,Base!W$40))</f>
        <v>0</v>
      </c>
      <c r="X392" s="161">
        <f ca="1">IF(X$39&gt;=$AD$39,0,SUMIFS(SAÍDAS!$D:$D,SAÍDAS!$B:$B,Base!$Q392,SAÍDAS!$H:$H,Base!X$40))</f>
        <v>0</v>
      </c>
      <c r="Y392" s="161">
        <f ca="1">IF(Y$39&gt;=$AD$39,0,SUMIFS(SAÍDAS!$D:$D,SAÍDAS!$B:$B,Base!$Q392,SAÍDAS!$H:$H,Base!Y$40))</f>
        <v>0</v>
      </c>
      <c r="Z392" s="161">
        <f ca="1">IF(Z$39&gt;=$AD$39,0,SUMIFS(SAÍDAS!$D:$D,SAÍDAS!$B:$B,Base!$Q392,SAÍDAS!$H:$H,Base!Z$40))</f>
        <v>0</v>
      </c>
      <c r="AA392" s="161">
        <f ca="1">IF(AA$39&gt;=$AD$39,0,SUMIFS(SAÍDAS!$D:$D,SAÍDAS!$B:$B,Base!$Q392,SAÍDAS!$H:$H,Base!AA$40))</f>
        <v>0</v>
      </c>
      <c r="AB392" s="161">
        <f ca="1">IF(AB$39&gt;=$AD$39,0,SUMIFS(SAÍDAS!$D:$D,SAÍDAS!$B:$B,Base!$Q392,SAÍDAS!$H:$H,Base!AB$40))</f>
        <v>0</v>
      </c>
      <c r="AC392" s="161">
        <f ca="1">IF(AC$39&gt;=$AD$39,0,SUMIFS(SAÍDAS!$D:$D,SAÍDAS!$B:$B,Base!$Q392,SAÍDAS!$H:$H,Base!AC$40))</f>
        <v>0</v>
      </c>
      <c r="AD392" s="160">
        <f t="shared" ca="1" si="13"/>
        <v>0</v>
      </c>
    </row>
    <row r="393" spans="1:30" x14ac:dyDescent="0.25">
      <c r="A393" s="160">
        <f>CADASTRO!A357</f>
        <v>0</v>
      </c>
      <c r="B393" s="160">
        <f>CADASTRO!B357</f>
        <v>0</v>
      </c>
      <c r="C393" s="161">
        <f>CADASTRO!D357</f>
        <v>0</v>
      </c>
      <c r="D393" s="161">
        <f>C393+SUMIFS(ENTRADAS!$D:$D,ENTRADAS!$B:$B,$B393,ENTRADAS!$I:$I,C$40)-SUMIFS(SAÍDAS!$D:$D,SAÍDAS!$B:$B,$B393,SAÍDAS!$H:$H,C$40)+SUMIFS(AJUSTE!$D:$D,AJUSTE!$B:$B,$B393,AJUSTE!$H:$H,C$40)</f>
        <v>0</v>
      </c>
      <c r="E393" s="161">
        <f>D393+SUMIFS(ENTRADAS!$D:$D,ENTRADAS!$B:$B,$B393,ENTRADAS!$I:$I,D$40)-SUMIFS(SAÍDAS!$D:$D,SAÍDAS!$B:$B,$B393,SAÍDAS!$H:$H,D$40)+SUMIFS(AJUSTE!$D:$D,AJUSTE!$B:$B,$B393,AJUSTE!$H:$H,D$40)</f>
        <v>0</v>
      </c>
      <c r="F393" s="161">
        <f>E393+SUMIFS(ENTRADAS!$D:$D,ENTRADAS!$B:$B,$B393,ENTRADAS!$I:$I,E$40)-SUMIFS(SAÍDAS!$D:$D,SAÍDAS!$B:$B,$B393,SAÍDAS!$H:$H,E$40)+SUMIFS(AJUSTE!$D:$D,AJUSTE!$B:$B,$B393,AJUSTE!$H:$H,E$40)</f>
        <v>0</v>
      </c>
      <c r="G393" s="161">
        <f>F393+SUMIFS(ENTRADAS!$D:$D,ENTRADAS!$B:$B,$B393,ENTRADAS!$I:$I,F$40)-SUMIFS(SAÍDAS!$D:$D,SAÍDAS!$B:$B,$B393,SAÍDAS!$H:$H,F$40)+SUMIFS(AJUSTE!$D:$D,AJUSTE!$B:$B,$B393,AJUSTE!$H:$H,F$40)</f>
        <v>0</v>
      </c>
      <c r="H393" s="161">
        <f>G393+SUMIFS(ENTRADAS!$D:$D,ENTRADAS!$B:$B,$B393,ENTRADAS!$I:$I,G$40)-SUMIFS(SAÍDAS!$D:$D,SAÍDAS!$B:$B,$B393,SAÍDAS!$H:$H,G$40)+SUMIFS(AJUSTE!$D:$D,AJUSTE!$B:$B,$B393,AJUSTE!$H:$H,G$40)</f>
        <v>0</v>
      </c>
      <c r="I393" s="161">
        <f>H393+SUMIFS(ENTRADAS!$D:$D,ENTRADAS!$B:$B,$B393,ENTRADAS!$I:$I,H$40)-SUMIFS(SAÍDAS!$D:$D,SAÍDAS!$B:$B,$B393,SAÍDAS!$H:$H,H$40)+SUMIFS(AJUSTE!$D:$D,AJUSTE!$B:$B,$B393,AJUSTE!$H:$H,H$40)</f>
        <v>0</v>
      </c>
      <c r="J393" s="161">
        <f>I393+SUMIFS(ENTRADAS!$D:$D,ENTRADAS!$B:$B,$B393,ENTRADAS!$I:$I,I$40)-SUMIFS(SAÍDAS!$D:$D,SAÍDAS!$B:$B,$B393,SAÍDAS!$H:$H,I$40)+SUMIFS(AJUSTE!$D:$D,AJUSTE!$B:$B,$B393,AJUSTE!$H:$H,I$40)</f>
        <v>0</v>
      </c>
      <c r="K393" s="161">
        <f>J393+SUMIFS(ENTRADAS!$D:$D,ENTRADAS!$B:$B,$B393,ENTRADAS!$I:$I,J$40)-SUMIFS(SAÍDAS!$D:$D,SAÍDAS!$B:$B,$B393,SAÍDAS!$H:$H,J$40)+SUMIFS(AJUSTE!$D:$D,AJUSTE!$B:$B,$B393,AJUSTE!$H:$H,J$40)</f>
        <v>0</v>
      </c>
      <c r="L393" s="161">
        <f>K393+SUMIFS(ENTRADAS!$D:$D,ENTRADAS!$B:$B,$B393,ENTRADAS!$I:$I,K$40)-SUMIFS(SAÍDAS!$D:$D,SAÍDAS!$B:$B,$B393,SAÍDAS!$H:$H,K$40)+SUMIFS(AJUSTE!$D:$D,AJUSTE!$B:$B,$B393,AJUSTE!$H:$H,K$40)</f>
        <v>0</v>
      </c>
      <c r="M393" s="161">
        <f>L393+SUMIFS(ENTRADAS!$D:$D,ENTRADAS!$B:$B,$B393,ENTRADAS!$I:$I,L$40)-SUMIFS(SAÍDAS!$D:$D,SAÍDAS!$B:$B,$B393,SAÍDAS!$H:$H,L$40)+SUMIFS(AJUSTE!$D:$D,AJUSTE!$B:$B,$B393,AJUSTE!$H:$H,L$40)</f>
        <v>0</v>
      </c>
      <c r="N393" s="161">
        <f>M393+SUMIFS(ENTRADAS!$D:$D,ENTRADAS!$B:$B,$B393,ENTRADAS!$I:$I,M$40)-SUMIFS(SAÍDAS!$D:$D,SAÍDAS!$B:$B,$B393,SAÍDAS!$H:$H,M$40)+SUMIFS(AJUSTE!$D:$D,AJUSTE!$B:$B,$B393,AJUSTE!$H:$H,M$40)</f>
        <v>0</v>
      </c>
      <c r="P393" s="160">
        <f>CADASTRO!A357</f>
        <v>0</v>
      </c>
      <c r="Q393" s="160">
        <f>CADASTRO!B357</f>
        <v>0</v>
      </c>
      <c r="R393" s="161">
        <f ca="1">IF(R$39&gt;=$AD$39,0,SUMIFS(SAÍDAS!$D:$D,SAÍDAS!$B:$B,Base!$Q393,SAÍDAS!$H:$H,Base!R$40))</f>
        <v>0</v>
      </c>
      <c r="S393" s="161">
        <f ca="1">IF(S$39&gt;=$AD$39,0,SUMIFS(SAÍDAS!$D:$D,SAÍDAS!$B:$B,Base!$Q393,SAÍDAS!$H:$H,Base!S$40))</f>
        <v>0</v>
      </c>
      <c r="T393" s="161">
        <f ca="1">IF(T$39&gt;=$AD$39,0,SUMIFS(SAÍDAS!$D:$D,SAÍDAS!$B:$B,Base!$Q393,SAÍDAS!$H:$H,Base!T$40))</f>
        <v>0</v>
      </c>
      <c r="U393" s="161">
        <f ca="1">IF(U$39&gt;=$AD$39,0,SUMIFS(SAÍDAS!$D:$D,SAÍDAS!$B:$B,Base!$Q393,SAÍDAS!$H:$H,Base!U$40))</f>
        <v>0</v>
      </c>
      <c r="V393" s="161">
        <f ca="1">IF(V$39&gt;=$AD$39,0,SUMIFS(SAÍDAS!$D:$D,SAÍDAS!$B:$B,Base!$Q393,SAÍDAS!$H:$H,Base!V$40))</f>
        <v>0</v>
      </c>
      <c r="W393" s="161">
        <f ca="1">IF(W$39&gt;=$AD$39,0,SUMIFS(SAÍDAS!$D:$D,SAÍDAS!$B:$B,Base!$Q393,SAÍDAS!$H:$H,Base!W$40))</f>
        <v>0</v>
      </c>
      <c r="X393" s="161">
        <f ca="1">IF(X$39&gt;=$AD$39,0,SUMIFS(SAÍDAS!$D:$D,SAÍDAS!$B:$B,Base!$Q393,SAÍDAS!$H:$H,Base!X$40))</f>
        <v>0</v>
      </c>
      <c r="Y393" s="161">
        <f ca="1">IF(Y$39&gt;=$AD$39,0,SUMIFS(SAÍDAS!$D:$D,SAÍDAS!$B:$B,Base!$Q393,SAÍDAS!$H:$H,Base!Y$40))</f>
        <v>0</v>
      </c>
      <c r="Z393" s="161">
        <f ca="1">IF(Z$39&gt;=$AD$39,0,SUMIFS(SAÍDAS!$D:$D,SAÍDAS!$B:$B,Base!$Q393,SAÍDAS!$H:$H,Base!Z$40))</f>
        <v>0</v>
      </c>
      <c r="AA393" s="161">
        <f ca="1">IF(AA$39&gt;=$AD$39,0,SUMIFS(SAÍDAS!$D:$D,SAÍDAS!$B:$B,Base!$Q393,SAÍDAS!$H:$H,Base!AA$40))</f>
        <v>0</v>
      </c>
      <c r="AB393" s="161">
        <f ca="1">IF(AB$39&gt;=$AD$39,0,SUMIFS(SAÍDAS!$D:$D,SAÍDAS!$B:$B,Base!$Q393,SAÍDAS!$H:$H,Base!AB$40))</f>
        <v>0</v>
      </c>
      <c r="AC393" s="161">
        <f ca="1">IF(AC$39&gt;=$AD$39,0,SUMIFS(SAÍDAS!$D:$D,SAÍDAS!$B:$B,Base!$Q393,SAÍDAS!$H:$H,Base!AC$40))</f>
        <v>0</v>
      </c>
      <c r="AD393" s="160">
        <f t="shared" ca="1" si="13"/>
        <v>0</v>
      </c>
    </row>
    <row r="394" spans="1:30" x14ac:dyDescent="0.25">
      <c r="A394" s="160">
        <f>CADASTRO!A358</f>
        <v>0</v>
      </c>
      <c r="B394" s="160">
        <f>CADASTRO!B358</f>
        <v>0</v>
      </c>
      <c r="C394" s="161">
        <f>CADASTRO!D358</f>
        <v>0</v>
      </c>
      <c r="D394" s="161">
        <f>C394+SUMIFS(ENTRADAS!$D:$D,ENTRADAS!$B:$B,$B394,ENTRADAS!$I:$I,C$40)-SUMIFS(SAÍDAS!$D:$D,SAÍDAS!$B:$B,$B394,SAÍDAS!$H:$H,C$40)+SUMIFS(AJUSTE!$D:$D,AJUSTE!$B:$B,$B394,AJUSTE!$H:$H,C$40)</f>
        <v>0</v>
      </c>
      <c r="E394" s="161">
        <f>D394+SUMIFS(ENTRADAS!$D:$D,ENTRADAS!$B:$B,$B394,ENTRADAS!$I:$I,D$40)-SUMIFS(SAÍDAS!$D:$D,SAÍDAS!$B:$B,$B394,SAÍDAS!$H:$H,D$40)+SUMIFS(AJUSTE!$D:$D,AJUSTE!$B:$B,$B394,AJUSTE!$H:$H,D$40)</f>
        <v>0</v>
      </c>
      <c r="F394" s="161">
        <f>E394+SUMIFS(ENTRADAS!$D:$D,ENTRADAS!$B:$B,$B394,ENTRADAS!$I:$I,E$40)-SUMIFS(SAÍDAS!$D:$D,SAÍDAS!$B:$B,$B394,SAÍDAS!$H:$H,E$40)+SUMIFS(AJUSTE!$D:$D,AJUSTE!$B:$B,$B394,AJUSTE!$H:$H,E$40)</f>
        <v>0</v>
      </c>
      <c r="G394" s="161">
        <f>F394+SUMIFS(ENTRADAS!$D:$D,ENTRADAS!$B:$B,$B394,ENTRADAS!$I:$I,F$40)-SUMIFS(SAÍDAS!$D:$D,SAÍDAS!$B:$B,$B394,SAÍDAS!$H:$H,F$40)+SUMIFS(AJUSTE!$D:$D,AJUSTE!$B:$B,$B394,AJUSTE!$H:$H,F$40)</f>
        <v>0</v>
      </c>
      <c r="H394" s="161">
        <f>G394+SUMIFS(ENTRADAS!$D:$D,ENTRADAS!$B:$B,$B394,ENTRADAS!$I:$I,G$40)-SUMIFS(SAÍDAS!$D:$D,SAÍDAS!$B:$B,$B394,SAÍDAS!$H:$H,G$40)+SUMIFS(AJUSTE!$D:$D,AJUSTE!$B:$B,$B394,AJUSTE!$H:$H,G$40)</f>
        <v>0</v>
      </c>
      <c r="I394" s="161">
        <f>H394+SUMIFS(ENTRADAS!$D:$D,ENTRADAS!$B:$B,$B394,ENTRADAS!$I:$I,H$40)-SUMIFS(SAÍDAS!$D:$D,SAÍDAS!$B:$B,$B394,SAÍDAS!$H:$H,H$40)+SUMIFS(AJUSTE!$D:$D,AJUSTE!$B:$B,$B394,AJUSTE!$H:$H,H$40)</f>
        <v>0</v>
      </c>
      <c r="J394" s="161">
        <f>I394+SUMIFS(ENTRADAS!$D:$D,ENTRADAS!$B:$B,$B394,ENTRADAS!$I:$I,I$40)-SUMIFS(SAÍDAS!$D:$D,SAÍDAS!$B:$B,$B394,SAÍDAS!$H:$H,I$40)+SUMIFS(AJUSTE!$D:$D,AJUSTE!$B:$B,$B394,AJUSTE!$H:$H,I$40)</f>
        <v>0</v>
      </c>
      <c r="K394" s="161">
        <f>J394+SUMIFS(ENTRADAS!$D:$D,ENTRADAS!$B:$B,$B394,ENTRADAS!$I:$I,J$40)-SUMIFS(SAÍDAS!$D:$D,SAÍDAS!$B:$B,$B394,SAÍDAS!$H:$H,J$40)+SUMIFS(AJUSTE!$D:$D,AJUSTE!$B:$B,$B394,AJUSTE!$H:$H,J$40)</f>
        <v>0</v>
      </c>
      <c r="L394" s="161">
        <f>K394+SUMIFS(ENTRADAS!$D:$D,ENTRADAS!$B:$B,$B394,ENTRADAS!$I:$I,K$40)-SUMIFS(SAÍDAS!$D:$D,SAÍDAS!$B:$B,$B394,SAÍDAS!$H:$H,K$40)+SUMIFS(AJUSTE!$D:$D,AJUSTE!$B:$B,$B394,AJUSTE!$H:$H,K$40)</f>
        <v>0</v>
      </c>
      <c r="M394" s="161">
        <f>L394+SUMIFS(ENTRADAS!$D:$D,ENTRADAS!$B:$B,$B394,ENTRADAS!$I:$I,L$40)-SUMIFS(SAÍDAS!$D:$D,SAÍDAS!$B:$B,$B394,SAÍDAS!$H:$H,L$40)+SUMIFS(AJUSTE!$D:$D,AJUSTE!$B:$B,$B394,AJUSTE!$H:$H,L$40)</f>
        <v>0</v>
      </c>
      <c r="N394" s="161">
        <f>M394+SUMIFS(ENTRADAS!$D:$D,ENTRADAS!$B:$B,$B394,ENTRADAS!$I:$I,M$40)-SUMIFS(SAÍDAS!$D:$D,SAÍDAS!$B:$B,$B394,SAÍDAS!$H:$H,M$40)+SUMIFS(AJUSTE!$D:$D,AJUSTE!$B:$B,$B394,AJUSTE!$H:$H,M$40)</f>
        <v>0</v>
      </c>
      <c r="P394" s="160">
        <f>CADASTRO!A358</f>
        <v>0</v>
      </c>
      <c r="Q394" s="160">
        <f>CADASTRO!B358</f>
        <v>0</v>
      </c>
      <c r="R394" s="161">
        <f ca="1">IF(R$39&gt;=$AD$39,0,SUMIFS(SAÍDAS!$D:$D,SAÍDAS!$B:$B,Base!$Q394,SAÍDAS!$H:$H,Base!R$40))</f>
        <v>0</v>
      </c>
      <c r="S394" s="161">
        <f ca="1">IF(S$39&gt;=$AD$39,0,SUMIFS(SAÍDAS!$D:$D,SAÍDAS!$B:$B,Base!$Q394,SAÍDAS!$H:$H,Base!S$40))</f>
        <v>0</v>
      </c>
      <c r="T394" s="161">
        <f ca="1">IF(T$39&gt;=$AD$39,0,SUMIFS(SAÍDAS!$D:$D,SAÍDAS!$B:$B,Base!$Q394,SAÍDAS!$H:$H,Base!T$40))</f>
        <v>0</v>
      </c>
      <c r="U394" s="161">
        <f ca="1">IF(U$39&gt;=$AD$39,0,SUMIFS(SAÍDAS!$D:$D,SAÍDAS!$B:$B,Base!$Q394,SAÍDAS!$H:$H,Base!U$40))</f>
        <v>0</v>
      </c>
      <c r="V394" s="161">
        <f ca="1">IF(V$39&gt;=$AD$39,0,SUMIFS(SAÍDAS!$D:$D,SAÍDAS!$B:$B,Base!$Q394,SAÍDAS!$H:$H,Base!V$40))</f>
        <v>0</v>
      </c>
      <c r="W394" s="161">
        <f ca="1">IF(W$39&gt;=$AD$39,0,SUMIFS(SAÍDAS!$D:$D,SAÍDAS!$B:$B,Base!$Q394,SAÍDAS!$H:$H,Base!W$40))</f>
        <v>0</v>
      </c>
      <c r="X394" s="161">
        <f ca="1">IF(X$39&gt;=$AD$39,0,SUMIFS(SAÍDAS!$D:$D,SAÍDAS!$B:$B,Base!$Q394,SAÍDAS!$H:$H,Base!X$40))</f>
        <v>0</v>
      </c>
      <c r="Y394" s="161">
        <f ca="1">IF(Y$39&gt;=$AD$39,0,SUMIFS(SAÍDAS!$D:$D,SAÍDAS!$B:$B,Base!$Q394,SAÍDAS!$H:$H,Base!Y$40))</f>
        <v>0</v>
      </c>
      <c r="Z394" s="161">
        <f ca="1">IF(Z$39&gt;=$AD$39,0,SUMIFS(SAÍDAS!$D:$D,SAÍDAS!$B:$B,Base!$Q394,SAÍDAS!$H:$H,Base!Z$40))</f>
        <v>0</v>
      </c>
      <c r="AA394" s="161">
        <f ca="1">IF(AA$39&gt;=$AD$39,0,SUMIFS(SAÍDAS!$D:$D,SAÍDAS!$B:$B,Base!$Q394,SAÍDAS!$H:$H,Base!AA$40))</f>
        <v>0</v>
      </c>
      <c r="AB394" s="161">
        <f ca="1">IF(AB$39&gt;=$AD$39,0,SUMIFS(SAÍDAS!$D:$D,SAÍDAS!$B:$B,Base!$Q394,SAÍDAS!$H:$H,Base!AB$40))</f>
        <v>0</v>
      </c>
      <c r="AC394" s="161">
        <f ca="1">IF(AC$39&gt;=$AD$39,0,SUMIFS(SAÍDAS!$D:$D,SAÍDAS!$B:$B,Base!$Q394,SAÍDAS!$H:$H,Base!AC$40))</f>
        <v>0</v>
      </c>
      <c r="AD394" s="160">
        <f t="shared" ca="1" si="13"/>
        <v>0</v>
      </c>
    </row>
    <row r="395" spans="1:30" x14ac:dyDescent="0.25">
      <c r="A395" s="160">
        <f>CADASTRO!A359</f>
        <v>0</v>
      </c>
      <c r="B395" s="160">
        <f>CADASTRO!B359</f>
        <v>0</v>
      </c>
      <c r="C395" s="161">
        <f>CADASTRO!D359</f>
        <v>0</v>
      </c>
      <c r="D395" s="161">
        <f>C395+SUMIFS(ENTRADAS!$D:$D,ENTRADAS!$B:$B,$B395,ENTRADAS!$I:$I,C$40)-SUMIFS(SAÍDAS!$D:$D,SAÍDAS!$B:$B,$B395,SAÍDAS!$H:$H,C$40)+SUMIFS(AJUSTE!$D:$D,AJUSTE!$B:$B,$B395,AJUSTE!$H:$H,C$40)</f>
        <v>0</v>
      </c>
      <c r="E395" s="161">
        <f>D395+SUMIFS(ENTRADAS!$D:$D,ENTRADAS!$B:$B,$B395,ENTRADAS!$I:$I,D$40)-SUMIFS(SAÍDAS!$D:$D,SAÍDAS!$B:$B,$B395,SAÍDAS!$H:$H,D$40)+SUMIFS(AJUSTE!$D:$D,AJUSTE!$B:$B,$B395,AJUSTE!$H:$H,D$40)</f>
        <v>0</v>
      </c>
      <c r="F395" s="161">
        <f>E395+SUMIFS(ENTRADAS!$D:$D,ENTRADAS!$B:$B,$B395,ENTRADAS!$I:$I,E$40)-SUMIFS(SAÍDAS!$D:$D,SAÍDAS!$B:$B,$B395,SAÍDAS!$H:$H,E$40)+SUMIFS(AJUSTE!$D:$D,AJUSTE!$B:$B,$B395,AJUSTE!$H:$H,E$40)</f>
        <v>0</v>
      </c>
      <c r="G395" s="161">
        <f>F395+SUMIFS(ENTRADAS!$D:$D,ENTRADAS!$B:$B,$B395,ENTRADAS!$I:$I,F$40)-SUMIFS(SAÍDAS!$D:$D,SAÍDAS!$B:$B,$B395,SAÍDAS!$H:$H,F$40)+SUMIFS(AJUSTE!$D:$D,AJUSTE!$B:$B,$B395,AJUSTE!$H:$H,F$40)</f>
        <v>0</v>
      </c>
      <c r="H395" s="161">
        <f>G395+SUMIFS(ENTRADAS!$D:$D,ENTRADAS!$B:$B,$B395,ENTRADAS!$I:$I,G$40)-SUMIFS(SAÍDAS!$D:$D,SAÍDAS!$B:$B,$B395,SAÍDAS!$H:$H,G$40)+SUMIFS(AJUSTE!$D:$D,AJUSTE!$B:$B,$B395,AJUSTE!$H:$H,G$40)</f>
        <v>0</v>
      </c>
      <c r="I395" s="161">
        <f>H395+SUMIFS(ENTRADAS!$D:$D,ENTRADAS!$B:$B,$B395,ENTRADAS!$I:$I,H$40)-SUMIFS(SAÍDAS!$D:$D,SAÍDAS!$B:$B,$B395,SAÍDAS!$H:$H,H$40)+SUMIFS(AJUSTE!$D:$D,AJUSTE!$B:$B,$B395,AJUSTE!$H:$H,H$40)</f>
        <v>0</v>
      </c>
      <c r="J395" s="161">
        <f>I395+SUMIFS(ENTRADAS!$D:$D,ENTRADAS!$B:$B,$B395,ENTRADAS!$I:$I,I$40)-SUMIFS(SAÍDAS!$D:$D,SAÍDAS!$B:$B,$B395,SAÍDAS!$H:$H,I$40)+SUMIFS(AJUSTE!$D:$D,AJUSTE!$B:$B,$B395,AJUSTE!$H:$H,I$40)</f>
        <v>0</v>
      </c>
      <c r="K395" s="161">
        <f>J395+SUMIFS(ENTRADAS!$D:$D,ENTRADAS!$B:$B,$B395,ENTRADAS!$I:$I,J$40)-SUMIFS(SAÍDAS!$D:$D,SAÍDAS!$B:$B,$B395,SAÍDAS!$H:$H,J$40)+SUMIFS(AJUSTE!$D:$D,AJUSTE!$B:$B,$B395,AJUSTE!$H:$H,J$40)</f>
        <v>0</v>
      </c>
      <c r="L395" s="161">
        <f>K395+SUMIFS(ENTRADAS!$D:$D,ENTRADAS!$B:$B,$B395,ENTRADAS!$I:$I,K$40)-SUMIFS(SAÍDAS!$D:$D,SAÍDAS!$B:$B,$B395,SAÍDAS!$H:$H,K$40)+SUMIFS(AJUSTE!$D:$D,AJUSTE!$B:$B,$B395,AJUSTE!$H:$H,K$40)</f>
        <v>0</v>
      </c>
      <c r="M395" s="161">
        <f>L395+SUMIFS(ENTRADAS!$D:$D,ENTRADAS!$B:$B,$B395,ENTRADAS!$I:$I,L$40)-SUMIFS(SAÍDAS!$D:$D,SAÍDAS!$B:$B,$B395,SAÍDAS!$H:$H,L$40)+SUMIFS(AJUSTE!$D:$D,AJUSTE!$B:$B,$B395,AJUSTE!$H:$H,L$40)</f>
        <v>0</v>
      </c>
      <c r="N395" s="161">
        <f>M395+SUMIFS(ENTRADAS!$D:$D,ENTRADAS!$B:$B,$B395,ENTRADAS!$I:$I,M$40)-SUMIFS(SAÍDAS!$D:$D,SAÍDAS!$B:$B,$B395,SAÍDAS!$H:$H,M$40)+SUMIFS(AJUSTE!$D:$D,AJUSTE!$B:$B,$B395,AJUSTE!$H:$H,M$40)</f>
        <v>0</v>
      </c>
      <c r="P395" s="160">
        <f>CADASTRO!A359</f>
        <v>0</v>
      </c>
      <c r="Q395" s="160">
        <f>CADASTRO!B359</f>
        <v>0</v>
      </c>
      <c r="R395" s="161">
        <f ca="1">IF(R$39&gt;=$AD$39,0,SUMIFS(SAÍDAS!$D:$D,SAÍDAS!$B:$B,Base!$Q395,SAÍDAS!$H:$H,Base!R$40))</f>
        <v>0</v>
      </c>
      <c r="S395" s="161">
        <f ca="1">IF(S$39&gt;=$AD$39,0,SUMIFS(SAÍDAS!$D:$D,SAÍDAS!$B:$B,Base!$Q395,SAÍDAS!$H:$H,Base!S$40))</f>
        <v>0</v>
      </c>
      <c r="T395" s="161">
        <f ca="1">IF(T$39&gt;=$AD$39,0,SUMIFS(SAÍDAS!$D:$D,SAÍDAS!$B:$B,Base!$Q395,SAÍDAS!$H:$H,Base!T$40))</f>
        <v>0</v>
      </c>
      <c r="U395" s="161">
        <f ca="1">IF(U$39&gt;=$AD$39,0,SUMIFS(SAÍDAS!$D:$D,SAÍDAS!$B:$B,Base!$Q395,SAÍDAS!$H:$H,Base!U$40))</f>
        <v>0</v>
      </c>
      <c r="V395" s="161">
        <f ca="1">IF(V$39&gt;=$AD$39,0,SUMIFS(SAÍDAS!$D:$D,SAÍDAS!$B:$B,Base!$Q395,SAÍDAS!$H:$H,Base!V$40))</f>
        <v>0</v>
      </c>
      <c r="W395" s="161">
        <f ca="1">IF(W$39&gt;=$AD$39,0,SUMIFS(SAÍDAS!$D:$D,SAÍDAS!$B:$B,Base!$Q395,SAÍDAS!$H:$H,Base!W$40))</f>
        <v>0</v>
      </c>
      <c r="X395" s="161">
        <f ca="1">IF(X$39&gt;=$AD$39,0,SUMIFS(SAÍDAS!$D:$D,SAÍDAS!$B:$B,Base!$Q395,SAÍDAS!$H:$H,Base!X$40))</f>
        <v>0</v>
      </c>
      <c r="Y395" s="161">
        <f ca="1">IF(Y$39&gt;=$AD$39,0,SUMIFS(SAÍDAS!$D:$D,SAÍDAS!$B:$B,Base!$Q395,SAÍDAS!$H:$H,Base!Y$40))</f>
        <v>0</v>
      </c>
      <c r="Z395" s="161">
        <f ca="1">IF(Z$39&gt;=$AD$39,0,SUMIFS(SAÍDAS!$D:$D,SAÍDAS!$B:$B,Base!$Q395,SAÍDAS!$H:$H,Base!Z$40))</f>
        <v>0</v>
      </c>
      <c r="AA395" s="161">
        <f ca="1">IF(AA$39&gt;=$AD$39,0,SUMIFS(SAÍDAS!$D:$D,SAÍDAS!$B:$B,Base!$Q395,SAÍDAS!$H:$H,Base!AA$40))</f>
        <v>0</v>
      </c>
      <c r="AB395" s="161">
        <f ca="1">IF(AB$39&gt;=$AD$39,0,SUMIFS(SAÍDAS!$D:$D,SAÍDAS!$B:$B,Base!$Q395,SAÍDAS!$H:$H,Base!AB$40))</f>
        <v>0</v>
      </c>
      <c r="AC395" s="161">
        <f ca="1">IF(AC$39&gt;=$AD$39,0,SUMIFS(SAÍDAS!$D:$D,SAÍDAS!$B:$B,Base!$Q395,SAÍDAS!$H:$H,Base!AC$40))</f>
        <v>0</v>
      </c>
      <c r="AD395" s="160">
        <f t="shared" ca="1" si="13"/>
        <v>0</v>
      </c>
    </row>
    <row r="396" spans="1:30" x14ac:dyDescent="0.25">
      <c r="A396" s="160">
        <f>CADASTRO!A360</f>
        <v>0</v>
      </c>
      <c r="B396" s="160">
        <f>CADASTRO!B360</f>
        <v>0</v>
      </c>
      <c r="C396" s="161">
        <f>CADASTRO!D360</f>
        <v>0</v>
      </c>
      <c r="D396" s="161">
        <f>C396+SUMIFS(ENTRADAS!$D:$D,ENTRADAS!$B:$B,$B396,ENTRADAS!$I:$I,C$40)-SUMIFS(SAÍDAS!$D:$D,SAÍDAS!$B:$B,$B396,SAÍDAS!$H:$H,C$40)+SUMIFS(AJUSTE!$D:$D,AJUSTE!$B:$B,$B396,AJUSTE!$H:$H,C$40)</f>
        <v>0</v>
      </c>
      <c r="E396" s="161">
        <f>D396+SUMIFS(ENTRADAS!$D:$D,ENTRADAS!$B:$B,$B396,ENTRADAS!$I:$I,D$40)-SUMIFS(SAÍDAS!$D:$D,SAÍDAS!$B:$B,$B396,SAÍDAS!$H:$H,D$40)+SUMIFS(AJUSTE!$D:$D,AJUSTE!$B:$B,$B396,AJUSTE!$H:$H,D$40)</f>
        <v>0</v>
      </c>
      <c r="F396" s="161">
        <f>E396+SUMIFS(ENTRADAS!$D:$D,ENTRADAS!$B:$B,$B396,ENTRADAS!$I:$I,E$40)-SUMIFS(SAÍDAS!$D:$D,SAÍDAS!$B:$B,$B396,SAÍDAS!$H:$H,E$40)+SUMIFS(AJUSTE!$D:$D,AJUSTE!$B:$B,$B396,AJUSTE!$H:$H,E$40)</f>
        <v>0</v>
      </c>
      <c r="G396" s="161">
        <f>F396+SUMIFS(ENTRADAS!$D:$D,ENTRADAS!$B:$B,$B396,ENTRADAS!$I:$I,F$40)-SUMIFS(SAÍDAS!$D:$D,SAÍDAS!$B:$B,$B396,SAÍDAS!$H:$H,F$40)+SUMIFS(AJUSTE!$D:$D,AJUSTE!$B:$B,$B396,AJUSTE!$H:$H,F$40)</f>
        <v>0</v>
      </c>
      <c r="H396" s="161">
        <f>G396+SUMIFS(ENTRADAS!$D:$D,ENTRADAS!$B:$B,$B396,ENTRADAS!$I:$I,G$40)-SUMIFS(SAÍDAS!$D:$D,SAÍDAS!$B:$B,$B396,SAÍDAS!$H:$H,G$40)+SUMIFS(AJUSTE!$D:$D,AJUSTE!$B:$B,$B396,AJUSTE!$H:$H,G$40)</f>
        <v>0</v>
      </c>
      <c r="I396" s="161">
        <f>H396+SUMIFS(ENTRADAS!$D:$D,ENTRADAS!$B:$B,$B396,ENTRADAS!$I:$I,H$40)-SUMIFS(SAÍDAS!$D:$D,SAÍDAS!$B:$B,$B396,SAÍDAS!$H:$H,H$40)+SUMIFS(AJUSTE!$D:$D,AJUSTE!$B:$B,$B396,AJUSTE!$H:$H,H$40)</f>
        <v>0</v>
      </c>
      <c r="J396" s="161">
        <f>I396+SUMIFS(ENTRADAS!$D:$D,ENTRADAS!$B:$B,$B396,ENTRADAS!$I:$I,I$40)-SUMIFS(SAÍDAS!$D:$D,SAÍDAS!$B:$B,$B396,SAÍDAS!$H:$H,I$40)+SUMIFS(AJUSTE!$D:$D,AJUSTE!$B:$B,$B396,AJUSTE!$H:$H,I$40)</f>
        <v>0</v>
      </c>
      <c r="K396" s="161">
        <f>J396+SUMIFS(ENTRADAS!$D:$D,ENTRADAS!$B:$B,$B396,ENTRADAS!$I:$I,J$40)-SUMIFS(SAÍDAS!$D:$D,SAÍDAS!$B:$B,$B396,SAÍDAS!$H:$H,J$40)+SUMIFS(AJUSTE!$D:$D,AJUSTE!$B:$B,$B396,AJUSTE!$H:$H,J$40)</f>
        <v>0</v>
      </c>
      <c r="L396" s="161">
        <f>K396+SUMIFS(ENTRADAS!$D:$D,ENTRADAS!$B:$B,$B396,ENTRADAS!$I:$I,K$40)-SUMIFS(SAÍDAS!$D:$D,SAÍDAS!$B:$B,$B396,SAÍDAS!$H:$H,K$40)+SUMIFS(AJUSTE!$D:$D,AJUSTE!$B:$B,$B396,AJUSTE!$H:$H,K$40)</f>
        <v>0</v>
      </c>
      <c r="M396" s="161">
        <f>L396+SUMIFS(ENTRADAS!$D:$D,ENTRADAS!$B:$B,$B396,ENTRADAS!$I:$I,L$40)-SUMIFS(SAÍDAS!$D:$D,SAÍDAS!$B:$B,$B396,SAÍDAS!$H:$H,L$40)+SUMIFS(AJUSTE!$D:$D,AJUSTE!$B:$B,$B396,AJUSTE!$H:$H,L$40)</f>
        <v>0</v>
      </c>
      <c r="N396" s="161">
        <f>M396+SUMIFS(ENTRADAS!$D:$D,ENTRADAS!$B:$B,$B396,ENTRADAS!$I:$I,M$40)-SUMIFS(SAÍDAS!$D:$D,SAÍDAS!$B:$B,$B396,SAÍDAS!$H:$H,M$40)+SUMIFS(AJUSTE!$D:$D,AJUSTE!$B:$B,$B396,AJUSTE!$H:$H,M$40)</f>
        <v>0</v>
      </c>
      <c r="P396" s="160">
        <f>CADASTRO!A360</f>
        <v>0</v>
      </c>
      <c r="Q396" s="160">
        <f>CADASTRO!B360</f>
        <v>0</v>
      </c>
      <c r="R396" s="161">
        <f ca="1">IF(R$39&gt;=$AD$39,0,SUMIFS(SAÍDAS!$D:$D,SAÍDAS!$B:$B,Base!$Q396,SAÍDAS!$H:$H,Base!R$40))</f>
        <v>0</v>
      </c>
      <c r="S396" s="161">
        <f ca="1">IF(S$39&gt;=$AD$39,0,SUMIFS(SAÍDAS!$D:$D,SAÍDAS!$B:$B,Base!$Q396,SAÍDAS!$H:$H,Base!S$40))</f>
        <v>0</v>
      </c>
      <c r="T396" s="161">
        <f ca="1">IF(T$39&gt;=$AD$39,0,SUMIFS(SAÍDAS!$D:$D,SAÍDAS!$B:$B,Base!$Q396,SAÍDAS!$H:$H,Base!T$40))</f>
        <v>0</v>
      </c>
      <c r="U396" s="161">
        <f ca="1">IF(U$39&gt;=$AD$39,0,SUMIFS(SAÍDAS!$D:$D,SAÍDAS!$B:$B,Base!$Q396,SAÍDAS!$H:$H,Base!U$40))</f>
        <v>0</v>
      </c>
      <c r="V396" s="161">
        <f ca="1">IF(V$39&gt;=$AD$39,0,SUMIFS(SAÍDAS!$D:$D,SAÍDAS!$B:$B,Base!$Q396,SAÍDAS!$H:$H,Base!V$40))</f>
        <v>0</v>
      </c>
      <c r="W396" s="161">
        <f ca="1">IF(W$39&gt;=$AD$39,0,SUMIFS(SAÍDAS!$D:$D,SAÍDAS!$B:$B,Base!$Q396,SAÍDAS!$H:$H,Base!W$40))</f>
        <v>0</v>
      </c>
      <c r="X396" s="161">
        <f ca="1">IF(X$39&gt;=$AD$39,0,SUMIFS(SAÍDAS!$D:$D,SAÍDAS!$B:$B,Base!$Q396,SAÍDAS!$H:$H,Base!X$40))</f>
        <v>0</v>
      </c>
      <c r="Y396" s="161">
        <f ca="1">IF(Y$39&gt;=$AD$39,0,SUMIFS(SAÍDAS!$D:$D,SAÍDAS!$B:$B,Base!$Q396,SAÍDAS!$H:$H,Base!Y$40))</f>
        <v>0</v>
      </c>
      <c r="Z396" s="161">
        <f ca="1">IF(Z$39&gt;=$AD$39,0,SUMIFS(SAÍDAS!$D:$D,SAÍDAS!$B:$B,Base!$Q396,SAÍDAS!$H:$H,Base!Z$40))</f>
        <v>0</v>
      </c>
      <c r="AA396" s="161">
        <f ca="1">IF(AA$39&gt;=$AD$39,0,SUMIFS(SAÍDAS!$D:$D,SAÍDAS!$B:$B,Base!$Q396,SAÍDAS!$H:$H,Base!AA$40))</f>
        <v>0</v>
      </c>
      <c r="AB396" s="161">
        <f ca="1">IF(AB$39&gt;=$AD$39,0,SUMIFS(SAÍDAS!$D:$D,SAÍDAS!$B:$B,Base!$Q396,SAÍDAS!$H:$H,Base!AB$40))</f>
        <v>0</v>
      </c>
      <c r="AC396" s="161">
        <f ca="1">IF(AC$39&gt;=$AD$39,0,SUMIFS(SAÍDAS!$D:$D,SAÍDAS!$B:$B,Base!$Q396,SAÍDAS!$H:$H,Base!AC$40))</f>
        <v>0</v>
      </c>
      <c r="AD396" s="160">
        <f t="shared" ca="1" si="13"/>
        <v>0</v>
      </c>
    </row>
    <row r="397" spans="1:30" x14ac:dyDescent="0.25">
      <c r="A397" s="160">
        <f>CADASTRO!A361</f>
        <v>0</v>
      </c>
      <c r="B397" s="160">
        <f>CADASTRO!B361</f>
        <v>0</v>
      </c>
      <c r="C397" s="161">
        <f>CADASTRO!D361</f>
        <v>0</v>
      </c>
      <c r="D397" s="161">
        <f>C397+SUMIFS(ENTRADAS!$D:$D,ENTRADAS!$B:$B,$B397,ENTRADAS!$I:$I,C$40)-SUMIFS(SAÍDAS!$D:$D,SAÍDAS!$B:$B,$B397,SAÍDAS!$H:$H,C$40)+SUMIFS(AJUSTE!$D:$D,AJUSTE!$B:$B,$B397,AJUSTE!$H:$H,C$40)</f>
        <v>0</v>
      </c>
      <c r="E397" s="161">
        <f>D397+SUMIFS(ENTRADAS!$D:$D,ENTRADAS!$B:$B,$B397,ENTRADAS!$I:$I,D$40)-SUMIFS(SAÍDAS!$D:$D,SAÍDAS!$B:$B,$B397,SAÍDAS!$H:$H,D$40)+SUMIFS(AJUSTE!$D:$D,AJUSTE!$B:$B,$B397,AJUSTE!$H:$H,D$40)</f>
        <v>0</v>
      </c>
      <c r="F397" s="161">
        <f>E397+SUMIFS(ENTRADAS!$D:$D,ENTRADAS!$B:$B,$B397,ENTRADAS!$I:$I,E$40)-SUMIFS(SAÍDAS!$D:$D,SAÍDAS!$B:$B,$B397,SAÍDAS!$H:$H,E$40)+SUMIFS(AJUSTE!$D:$D,AJUSTE!$B:$B,$B397,AJUSTE!$H:$H,E$40)</f>
        <v>0</v>
      </c>
      <c r="G397" s="161">
        <f>F397+SUMIFS(ENTRADAS!$D:$D,ENTRADAS!$B:$B,$B397,ENTRADAS!$I:$I,F$40)-SUMIFS(SAÍDAS!$D:$D,SAÍDAS!$B:$B,$B397,SAÍDAS!$H:$H,F$40)+SUMIFS(AJUSTE!$D:$D,AJUSTE!$B:$B,$B397,AJUSTE!$H:$H,F$40)</f>
        <v>0</v>
      </c>
      <c r="H397" s="161">
        <f>G397+SUMIFS(ENTRADAS!$D:$D,ENTRADAS!$B:$B,$B397,ENTRADAS!$I:$I,G$40)-SUMIFS(SAÍDAS!$D:$D,SAÍDAS!$B:$B,$B397,SAÍDAS!$H:$H,G$40)+SUMIFS(AJUSTE!$D:$D,AJUSTE!$B:$B,$B397,AJUSTE!$H:$H,G$40)</f>
        <v>0</v>
      </c>
      <c r="I397" s="161">
        <f>H397+SUMIFS(ENTRADAS!$D:$D,ENTRADAS!$B:$B,$B397,ENTRADAS!$I:$I,H$40)-SUMIFS(SAÍDAS!$D:$D,SAÍDAS!$B:$B,$B397,SAÍDAS!$H:$H,H$40)+SUMIFS(AJUSTE!$D:$D,AJUSTE!$B:$B,$B397,AJUSTE!$H:$H,H$40)</f>
        <v>0</v>
      </c>
      <c r="J397" s="161">
        <f>I397+SUMIFS(ENTRADAS!$D:$D,ENTRADAS!$B:$B,$B397,ENTRADAS!$I:$I,I$40)-SUMIFS(SAÍDAS!$D:$D,SAÍDAS!$B:$B,$B397,SAÍDAS!$H:$H,I$40)+SUMIFS(AJUSTE!$D:$D,AJUSTE!$B:$B,$B397,AJUSTE!$H:$H,I$40)</f>
        <v>0</v>
      </c>
      <c r="K397" s="161">
        <f>J397+SUMIFS(ENTRADAS!$D:$D,ENTRADAS!$B:$B,$B397,ENTRADAS!$I:$I,J$40)-SUMIFS(SAÍDAS!$D:$D,SAÍDAS!$B:$B,$B397,SAÍDAS!$H:$H,J$40)+SUMIFS(AJUSTE!$D:$D,AJUSTE!$B:$B,$B397,AJUSTE!$H:$H,J$40)</f>
        <v>0</v>
      </c>
      <c r="L397" s="161">
        <f>K397+SUMIFS(ENTRADAS!$D:$D,ENTRADAS!$B:$B,$B397,ENTRADAS!$I:$I,K$40)-SUMIFS(SAÍDAS!$D:$D,SAÍDAS!$B:$B,$B397,SAÍDAS!$H:$H,K$40)+SUMIFS(AJUSTE!$D:$D,AJUSTE!$B:$B,$B397,AJUSTE!$H:$H,K$40)</f>
        <v>0</v>
      </c>
      <c r="M397" s="161">
        <f>L397+SUMIFS(ENTRADAS!$D:$D,ENTRADAS!$B:$B,$B397,ENTRADAS!$I:$I,L$40)-SUMIFS(SAÍDAS!$D:$D,SAÍDAS!$B:$B,$B397,SAÍDAS!$H:$H,L$40)+SUMIFS(AJUSTE!$D:$D,AJUSTE!$B:$B,$B397,AJUSTE!$H:$H,L$40)</f>
        <v>0</v>
      </c>
      <c r="N397" s="161">
        <f>M397+SUMIFS(ENTRADAS!$D:$D,ENTRADAS!$B:$B,$B397,ENTRADAS!$I:$I,M$40)-SUMIFS(SAÍDAS!$D:$D,SAÍDAS!$B:$B,$B397,SAÍDAS!$H:$H,M$40)+SUMIFS(AJUSTE!$D:$D,AJUSTE!$B:$B,$B397,AJUSTE!$H:$H,M$40)</f>
        <v>0</v>
      </c>
      <c r="P397" s="160">
        <f>CADASTRO!A361</f>
        <v>0</v>
      </c>
      <c r="Q397" s="160">
        <f>CADASTRO!B361</f>
        <v>0</v>
      </c>
      <c r="R397" s="161">
        <f ca="1">IF(R$39&gt;=$AD$39,0,SUMIFS(SAÍDAS!$D:$D,SAÍDAS!$B:$B,Base!$Q397,SAÍDAS!$H:$H,Base!R$40))</f>
        <v>0</v>
      </c>
      <c r="S397" s="161">
        <f ca="1">IF(S$39&gt;=$AD$39,0,SUMIFS(SAÍDAS!$D:$D,SAÍDAS!$B:$B,Base!$Q397,SAÍDAS!$H:$H,Base!S$40))</f>
        <v>0</v>
      </c>
      <c r="T397" s="161">
        <f ca="1">IF(T$39&gt;=$AD$39,0,SUMIFS(SAÍDAS!$D:$D,SAÍDAS!$B:$B,Base!$Q397,SAÍDAS!$H:$H,Base!T$40))</f>
        <v>0</v>
      </c>
      <c r="U397" s="161">
        <f ca="1">IF(U$39&gt;=$AD$39,0,SUMIFS(SAÍDAS!$D:$D,SAÍDAS!$B:$B,Base!$Q397,SAÍDAS!$H:$H,Base!U$40))</f>
        <v>0</v>
      </c>
      <c r="V397" s="161">
        <f ca="1">IF(V$39&gt;=$AD$39,0,SUMIFS(SAÍDAS!$D:$D,SAÍDAS!$B:$B,Base!$Q397,SAÍDAS!$H:$H,Base!V$40))</f>
        <v>0</v>
      </c>
      <c r="W397" s="161">
        <f ca="1">IF(W$39&gt;=$AD$39,0,SUMIFS(SAÍDAS!$D:$D,SAÍDAS!$B:$B,Base!$Q397,SAÍDAS!$H:$H,Base!W$40))</f>
        <v>0</v>
      </c>
      <c r="X397" s="161">
        <f ca="1">IF(X$39&gt;=$AD$39,0,SUMIFS(SAÍDAS!$D:$D,SAÍDAS!$B:$B,Base!$Q397,SAÍDAS!$H:$H,Base!X$40))</f>
        <v>0</v>
      </c>
      <c r="Y397" s="161">
        <f ca="1">IF(Y$39&gt;=$AD$39,0,SUMIFS(SAÍDAS!$D:$D,SAÍDAS!$B:$B,Base!$Q397,SAÍDAS!$H:$H,Base!Y$40))</f>
        <v>0</v>
      </c>
      <c r="Z397" s="161">
        <f ca="1">IF(Z$39&gt;=$AD$39,0,SUMIFS(SAÍDAS!$D:$D,SAÍDAS!$B:$B,Base!$Q397,SAÍDAS!$H:$H,Base!Z$40))</f>
        <v>0</v>
      </c>
      <c r="AA397" s="161">
        <f ca="1">IF(AA$39&gt;=$AD$39,0,SUMIFS(SAÍDAS!$D:$D,SAÍDAS!$B:$B,Base!$Q397,SAÍDAS!$H:$H,Base!AA$40))</f>
        <v>0</v>
      </c>
      <c r="AB397" s="161">
        <f ca="1">IF(AB$39&gt;=$AD$39,0,SUMIFS(SAÍDAS!$D:$D,SAÍDAS!$B:$B,Base!$Q397,SAÍDAS!$H:$H,Base!AB$40))</f>
        <v>0</v>
      </c>
      <c r="AC397" s="161">
        <f ca="1">IF(AC$39&gt;=$AD$39,0,SUMIFS(SAÍDAS!$D:$D,SAÍDAS!$B:$B,Base!$Q397,SAÍDAS!$H:$H,Base!AC$40))</f>
        <v>0</v>
      </c>
      <c r="AD397" s="160">
        <f t="shared" ca="1" si="13"/>
        <v>0</v>
      </c>
    </row>
    <row r="398" spans="1:30" x14ac:dyDescent="0.25">
      <c r="A398" s="160">
        <f>CADASTRO!A362</f>
        <v>0</v>
      </c>
      <c r="B398" s="160">
        <f>CADASTRO!B362</f>
        <v>0</v>
      </c>
      <c r="C398" s="161">
        <f>CADASTRO!D362</f>
        <v>0</v>
      </c>
      <c r="D398" s="161">
        <f>C398+SUMIFS(ENTRADAS!$D:$D,ENTRADAS!$B:$B,$B398,ENTRADAS!$I:$I,C$40)-SUMIFS(SAÍDAS!$D:$D,SAÍDAS!$B:$B,$B398,SAÍDAS!$H:$H,C$40)+SUMIFS(AJUSTE!$D:$D,AJUSTE!$B:$B,$B398,AJUSTE!$H:$H,C$40)</f>
        <v>0</v>
      </c>
      <c r="E398" s="161">
        <f>D398+SUMIFS(ENTRADAS!$D:$D,ENTRADAS!$B:$B,$B398,ENTRADAS!$I:$I,D$40)-SUMIFS(SAÍDAS!$D:$D,SAÍDAS!$B:$B,$B398,SAÍDAS!$H:$H,D$40)+SUMIFS(AJUSTE!$D:$D,AJUSTE!$B:$B,$B398,AJUSTE!$H:$H,D$40)</f>
        <v>0</v>
      </c>
      <c r="F398" s="161">
        <f>E398+SUMIFS(ENTRADAS!$D:$D,ENTRADAS!$B:$B,$B398,ENTRADAS!$I:$I,E$40)-SUMIFS(SAÍDAS!$D:$D,SAÍDAS!$B:$B,$B398,SAÍDAS!$H:$H,E$40)+SUMIFS(AJUSTE!$D:$D,AJUSTE!$B:$B,$B398,AJUSTE!$H:$H,E$40)</f>
        <v>0</v>
      </c>
      <c r="G398" s="161">
        <f>F398+SUMIFS(ENTRADAS!$D:$D,ENTRADAS!$B:$B,$B398,ENTRADAS!$I:$I,F$40)-SUMIFS(SAÍDAS!$D:$D,SAÍDAS!$B:$B,$B398,SAÍDAS!$H:$H,F$40)+SUMIFS(AJUSTE!$D:$D,AJUSTE!$B:$B,$B398,AJUSTE!$H:$H,F$40)</f>
        <v>0</v>
      </c>
      <c r="H398" s="161">
        <f>G398+SUMIFS(ENTRADAS!$D:$D,ENTRADAS!$B:$B,$B398,ENTRADAS!$I:$I,G$40)-SUMIFS(SAÍDAS!$D:$D,SAÍDAS!$B:$B,$B398,SAÍDAS!$H:$H,G$40)+SUMIFS(AJUSTE!$D:$D,AJUSTE!$B:$B,$B398,AJUSTE!$H:$H,G$40)</f>
        <v>0</v>
      </c>
      <c r="I398" s="161">
        <f>H398+SUMIFS(ENTRADAS!$D:$D,ENTRADAS!$B:$B,$B398,ENTRADAS!$I:$I,H$40)-SUMIFS(SAÍDAS!$D:$D,SAÍDAS!$B:$B,$B398,SAÍDAS!$H:$H,H$40)+SUMIFS(AJUSTE!$D:$D,AJUSTE!$B:$B,$B398,AJUSTE!$H:$H,H$40)</f>
        <v>0</v>
      </c>
      <c r="J398" s="161">
        <f>I398+SUMIFS(ENTRADAS!$D:$D,ENTRADAS!$B:$B,$B398,ENTRADAS!$I:$I,I$40)-SUMIFS(SAÍDAS!$D:$D,SAÍDAS!$B:$B,$B398,SAÍDAS!$H:$H,I$40)+SUMIFS(AJUSTE!$D:$D,AJUSTE!$B:$B,$B398,AJUSTE!$H:$H,I$40)</f>
        <v>0</v>
      </c>
      <c r="K398" s="161">
        <f>J398+SUMIFS(ENTRADAS!$D:$D,ENTRADAS!$B:$B,$B398,ENTRADAS!$I:$I,J$40)-SUMIFS(SAÍDAS!$D:$D,SAÍDAS!$B:$B,$B398,SAÍDAS!$H:$H,J$40)+SUMIFS(AJUSTE!$D:$D,AJUSTE!$B:$B,$B398,AJUSTE!$H:$H,J$40)</f>
        <v>0</v>
      </c>
      <c r="L398" s="161">
        <f>K398+SUMIFS(ENTRADAS!$D:$D,ENTRADAS!$B:$B,$B398,ENTRADAS!$I:$I,K$40)-SUMIFS(SAÍDAS!$D:$D,SAÍDAS!$B:$B,$B398,SAÍDAS!$H:$H,K$40)+SUMIFS(AJUSTE!$D:$D,AJUSTE!$B:$B,$B398,AJUSTE!$H:$H,K$40)</f>
        <v>0</v>
      </c>
      <c r="M398" s="161">
        <f>L398+SUMIFS(ENTRADAS!$D:$D,ENTRADAS!$B:$B,$B398,ENTRADAS!$I:$I,L$40)-SUMIFS(SAÍDAS!$D:$D,SAÍDAS!$B:$B,$B398,SAÍDAS!$H:$H,L$40)+SUMIFS(AJUSTE!$D:$D,AJUSTE!$B:$B,$B398,AJUSTE!$H:$H,L$40)</f>
        <v>0</v>
      </c>
      <c r="N398" s="161">
        <f>M398+SUMIFS(ENTRADAS!$D:$D,ENTRADAS!$B:$B,$B398,ENTRADAS!$I:$I,M$40)-SUMIFS(SAÍDAS!$D:$D,SAÍDAS!$B:$B,$B398,SAÍDAS!$H:$H,M$40)+SUMIFS(AJUSTE!$D:$D,AJUSTE!$B:$B,$B398,AJUSTE!$H:$H,M$40)</f>
        <v>0</v>
      </c>
      <c r="P398" s="160">
        <f>CADASTRO!A362</f>
        <v>0</v>
      </c>
      <c r="Q398" s="160">
        <f>CADASTRO!B362</f>
        <v>0</v>
      </c>
      <c r="R398" s="161">
        <f ca="1">IF(R$39&gt;=$AD$39,0,SUMIFS(SAÍDAS!$D:$D,SAÍDAS!$B:$B,Base!$Q398,SAÍDAS!$H:$H,Base!R$40))</f>
        <v>0</v>
      </c>
      <c r="S398" s="161">
        <f ca="1">IF(S$39&gt;=$AD$39,0,SUMIFS(SAÍDAS!$D:$D,SAÍDAS!$B:$B,Base!$Q398,SAÍDAS!$H:$H,Base!S$40))</f>
        <v>0</v>
      </c>
      <c r="T398" s="161">
        <f ca="1">IF(T$39&gt;=$AD$39,0,SUMIFS(SAÍDAS!$D:$D,SAÍDAS!$B:$B,Base!$Q398,SAÍDAS!$H:$H,Base!T$40))</f>
        <v>0</v>
      </c>
      <c r="U398" s="161">
        <f ca="1">IF(U$39&gt;=$AD$39,0,SUMIFS(SAÍDAS!$D:$D,SAÍDAS!$B:$B,Base!$Q398,SAÍDAS!$H:$H,Base!U$40))</f>
        <v>0</v>
      </c>
      <c r="V398" s="161">
        <f ca="1">IF(V$39&gt;=$AD$39,0,SUMIFS(SAÍDAS!$D:$D,SAÍDAS!$B:$B,Base!$Q398,SAÍDAS!$H:$H,Base!V$40))</f>
        <v>0</v>
      </c>
      <c r="W398" s="161">
        <f ca="1">IF(W$39&gt;=$AD$39,0,SUMIFS(SAÍDAS!$D:$D,SAÍDAS!$B:$B,Base!$Q398,SAÍDAS!$H:$H,Base!W$40))</f>
        <v>0</v>
      </c>
      <c r="X398" s="161">
        <f ca="1">IF(X$39&gt;=$AD$39,0,SUMIFS(SAÍDAS!$D:$D,SAÍDAS!$B:$B,Base!$Q398,SAÍDAS!$H:$H,Base!X$40))</f>
        <v>0</v>
      </c>
      <c r="Y398" s="161">
        <f ca="1">IF(Y$39&gt;=$AD$39,0,SUMIFS(SAÍDAS!$D:$D,SAÍDAS!$B:$B,Base!$Q398,SAÍDAS!$H:$H,Base!Y$40))</f>
        <v>0</v>
      </c>
      <c r="Z398" s="161">
        <f ca="1">IF(Z$39&gt;=$AD$39,0,SUMIFS(SAÍDAS!$D:$D,SAÍDAS!$B:$B,Base!$Q398,SAÍDAS!$H:$H,Base!Z$40))</f>
        <v>0</v>
      </c>
      <c r="AA398" s="161">
        <f ca="1">IF(AA$39&gt;=$AD$39,0,SUMIFS(SAÍDAS!$D:$D,SAÍDAS!$B:$B,Base!$Q398,SAÍDAS!$H:$H,Base!AA$40))</f>
        <v>0</v>
      </c>
      <c r="AB398" s="161">
        <f ca="1">IF(AB$39&gt;=$AD$39,0,SUMIFS(SAÍDAS!$D:$D,SAÍDAS!$B:$B,Base!$Q398,SAÍDAS!$H:$H,Base!AB$40))</f>
        <v>0</v>
      </c>
      <c r="AC398" s="161">
        <f ca="1">IF(AC$39&gt;=$AD$39,0,SUMIFS(SAÍDAS!$D:$D,SAÍDAS!$B:$B,Base!$Q398,SAÍDAS!$H:$H,Base!AC$40))</f>
        <v>0</v>
      </c>
      <c r="AD398" s="160">
        <f t="shared" ca="1" si="13"/>
        <v>0</v>
      </c>
    </row>
    <row r="399" spans="1:30" x14ac:dyDescent="0.25">
      <c r="A399" s="160">
        <f>CADASTRO!A363</f>
        <v>0</v>
      </c>
      <c r="B399" s="160">
        <f>CADASTRO!B363</f>
        <v>0</v>
      </c>
      <c r="C399" s="161">
        <f>CADASTRO!D363</f>
        <v>0</v>
      </c>
      <c r="D399" s="161">
        <f>C399+SUMIFS(ENTRADAS!$D:$D,ENTRADAS!$B:$B,$B399,ENTRADAS!$I:$I,C$40)-SUMIFS(SAÍDAS!$D:$D,SAÍDAS!$B:$B,$B399,SAÍDAS!$H:$H,C$40)+SUMIFS(AJUSTE!$D:$D,AJUSTE!$B:$B,$B399,AJUSTE!$H:$H,C$40)</f>
        <v>0</v>
      </c>
      <c r="E399" s="161">
        <f>D399+SUMIFS(ENTRADAS!$D:$D,ENTRADAS!$B:$B,$B399,ENTRADAS!$I:$I,D$40)-SUMIFS(SAÍDAS!$D:$D,SAÍDAS!$B:$B,$B399,SAÍDAS!$H:$H,D$40)+SUMIFS(AJUSTE!$D:$D,AJUSTE!$B:$B,$B399,AJUSTE!$H:$H,D$40)</f>
        <v>0</v>
      </c>
      <c r="F399" s="161">
        <f>E399+SUMIFS(ENTRADAS!$D:$D,ENTRADAS!$B:$B,$B399,ENTRADAS!$I:$I,E$40)-SUMIFS(SAÍDAS!$D:$D,SAÍDAS!$B:$B,$B399,SAÍDAS!$H:$H,E$40)+SUMIFS(AJUSTE!$D:$D,AJUSTE!$B:$B,$B399,AJUSTE!$H:$H,E$40)</f>
        <v>0</v>
      </c>
      <c r="G399" s="161">
        <f>F399+SUMIFS(ENTRADAS!$D:$D,ENTRADAS!$B:$B,$B399,ENTRADAS!$I:$I,F$40)-SUMIFS(SAÍDAS!$D:$D,SAÍDAS!$B:$B,$B399,SAÍDAS!$H:$H,F$40)+SUMIFS(AJUSTE!$D:$D,AJUSTE!$B:$B,$B399,AJUSTE!$H:$H,F$40)</f>
        <v>0</v>
      </c>
      <c r="H399" s="161">
        <f>G399+SUMIFS(ENTRADAS!$D:$D,ENTRADAS!$B:$B,$B399,ENTRADAS!$I:$I,G$40)-SUMIFS(SAÍDAS!$D:$D,SAÍDAS!$B:$B,$B399,SAÍDAS!$H:$H,G$40)+SUMIFS(AJUSTE!$D:$D,AJUSTE!$B:$B,$B399,AJUSTE!$H:$H,G$40)</f>
        <v>0</v>
      </c>
      <c r="I399" s="161">
        <f>H399+SUMIFS(ENTRADAS!$D:$D,ENTRADAS!$B:$B,$B399,ENTRADAS!$I:$I,H$40)-SUMIFS(SAÍDAS!$D:$D,SAÍDAS!$B:$B,$B399,SAÍDAS!$H:$H,H$40)+SUMIFS(AJUSTE!$D:$D,AJUSTE!$B:$B,$B399,AJUSTE!$H:$H,H$40)</f>
        <v>0</v>
      </c>
      <c r="J399" s="161">
        <f>I399+SUMIFS(ENTRADAS!$D:$D,ENTRADAS!$B:$B,$B399,ENTRADAS!$I:$I,I$40)-SUMIFS(SAÍDAS!$D:$D,SAÍDAS!$B:$B,$B399,SAÍDAS!$H:$H,I$40)+SUMIFS(AJUSTE!$D:$D,AJUSTE!$B:$B,$B399,AJUSTE!$H:$H,I$40)</f>
        <v>0</v>
      </c>
      <c r="K399" s="161">
        <f>J399+SUMIFS(ENTRADAS!$D:$D,ENTRADAS!$B:$B,$B399,ENTRADAS!$I:$I,J$40)-SUMIFS(SAÍDAS!$D:$D,SAÍDAS!$B:$B,$B399,SAÍDAS!$H:$H,J$40)+SUMIFS(AJUSTE!$D:$D,AJUSTE!$B:$B,$B399,AJUSTE!$H:$H,J$40)</f>
        <v>0</v>
      </c>
      <c r="L399" s="161">
        <f>K399+SUMIFS(ENTRADAS!$D:$D,ENTRADAS!$B:$B,$B399,ENTRADAS!$I:$I,K$40)-SUMIFS(SAÍDAS!$D:$D,SAÍDAS!$B:$B,$B399,SAÍDAS!$H:$H,K$40)+SUMIFS(AJUSTE!$D:$D,AJUSTE!$B:$B,$B399,AJUSTE!$H:$H,K$40)</f>
        <v>0</v>
      </c>
      <c r="M399" s="161">
        <f>L399+SUMIFS(ENTRADAS!$D:$D,ENTRADAS!$B:$B,$B399,ENTRADAS!$I:$I,L$40)-SUMIFS(SAÍDAS!$D:$D,SAÍDAS!$B:$B,$B399,SAÍDAS!$H:$H,L$40)+SUMIFS(AJUSTE!$D:$D,AJUSTE!$B:$B,$B399,AJUSTE!$H:$H,L$40)</f>
        <v>0</v>
      </c>
      <c r="N399" s="161">
        <f>M399+SUMIFS(ENTRADAS!$D:$D,ENTRADAS!$B:$B,$B399,ENTRADAS!$I:$I,M$40)-SUMIFS(SAÍDAS!$D:$D,SAÍDAS!$B:$B,$B399,SAÍDAS!$H:$H,M$40)+SUMIFS(AJUSTE!$D:$D,AJUSTE!$B:$B,$B399,AJUSTE!$H:$H,M$40)</f>
        <v>0</v>
      </c>
      <c r="P399" s="160">
        <f>CADASTRO!A363</f>
        <v>0</v>
      </c>
      <c r="Q399" s="160">
        <f>CADASTRO!B363</f>
        <v>0</v>
      </c>
      <c r="R399" s="161">
        <f ca="1">IF(R$39&gt;=$AD$39,0,SUMIFS(SAÍDAS!$D:$D,SAÍDAS!$B:$B,Base!$Q399,SAÍDAS!$H:$H,Base!R$40))</f>
        <v>0</v>
      </c>
      <c r="S399" s="161">
        <f ca="1">IF(S$39&gt;=$AD$39,0,SUMIFS(SAÍDAS!$D:$D,SAÍDAS!$B:$B,Base!$Q399,SAÍDAS!$H:$H,Base!S$40))</f>
        <v>0</v>
      </c>
      <c r="T399" s="161">
        <f ca="1">IF(T$39&gt;=$AD$39,0,SUMIFS(SAÍDAS!$D:$D,SAÍDAS!$B:$B,Base!$Q399,SAÍDAS!$H:$H,Base!T$40))</f>
        <v>0</v>
      </c>
      <c r="U399" s="161">
        <f ca="1">IF(U$39&gt;=$AD$39,0,SUMIFS(SAÍDAS!$D:$D,SAÍDAS!$B:$B,Base!$Q399,SAÍDAS!$H:$H,Base!U$40))</f>
        <v>0</v>
      </c>
      <c r="V399" s="161">
        <f ca="1">IF(V$39&gt;=$AD$39,0,SUMIFS(SAÍDAS!$D:$D,SAÍDAS!$B:$B,Base!$Q399,SAÍDAS!$H:$H,Base!V$40))</f>
        <v>0</v>
      </c>
      <c r="W399" s="161">
        <f ca="1">IF(W$39&gt;=$AD$39,0,SUMIFS(SAÍDAS!$D:$D,SAÍDAS!$B:$B,Base!$Q399,SAÍDAS!$H:$H,Base!W$40))</f>
        <v>0</v>
      </c>
      <c r="X399" s="161">
        <f ca="1">IF(X$39&gt;=$AD$39,0,SUMIFS(SAÍDAS!$D:$D,SAÍDAS!$B:$B,Base!$Q399,SAÍDAS!$H:$H,Base!X$40))</f>
        <v>0</v>
      </c>
      <c r="Y399" s="161">
        <f ca="1">IF(Y$39&gt;=$AD$39,0,SUMIFS(SAÍDAS!$D:$D,SAÍDAS!$B:$B,Base!$Q399,SAÍDAS!$H:$H,Base!Y$40))</f>
        <v>0</v>
      </c>
      <c r="Z399" s="161">
        <f ca="1">IF(Z$39&gt;=$AD$39,0,SUMIFS(SAÍDAS!$D:$D,SAÍDAS!$B:$B,Base!$Q399,SAÍDAS!$H:$H,Base!Z$40))</f>
        <v>0</v>
      </c>
      <c r="AA399" s="161">
        <f ca="1">IF(AA$39&gt;=$AD$39,0,SUMIFS(SAÍDAS!$D:$D,SAÍDAS!$B:$B,Base!$Q399,SAÍDAS!$H:$H,Base!AA$40))</f>
        <v>0</v>
      </c>
      <c r="AB399" s="161">
        <f ca="1">IF(AB$39&gt;=$AD$39,0,SUMIFS(SAÍDAS!$D:$D,SAÍDAS!$B:$B,Base!$Q399,SAÍDAS!$H:$H,Base!AB$40))</f>
        <v>0</v>
      </c>
      <c r="AC399" s="161">
        <f ca="1">IF(AC$39&gt;=$AD$39,0,SUMIFS(SAÍDAS!$D:$D,SAÍDAS!$B:$B,Base!$Q399,SAÍDAS!$H:$H,Base!AC$40))</f>
        <v>0</v>
      </c>
      <c r="AD399" s="160">
        <f t="shared" ca="1" si="13"/>
        <v>0</v>
      </c>
    </row>
    <row r="400" spans="1:30" x14ac:dyDescent="0.25">
      <c r="A400" s="160">
        <f>CADASTRO!A364</f>
        <v>0</v>
      </c>
      <c r="B400" s="160">
        <f>CADASTRO!B364</f>
        <v>0</v>
      </c>
      <c r="C400" s="161">
        <f>CADASTRO!D364</f>
        <v>0</v>
      </c>
      <c r="D400" s="161">
        <f>C400+SUMIFS(ENTRADAS!$D:$D,ENTRADAS!$B:$B,$B400,ENTRADAS!$I:$I,C$40)-SUMIFS(SAÍDAS!$D:$D,SAÍDAS!$B:$B,$B400,SAÍDAS!$H:$H,C$40)+SUMIFS(AJUSTE!$D:$D,AJUSTE!$B:$B,$B400,AJUSTE!$H:$H,C$40)</f>
        <v>0</v>
      </c>
      <c r="E400" s="161">
        <f>D400+SUMIFS(ENTRADAS!$D:$D,ENTRADAS!$B:$B,$B400,ENTRADAS!$I:$I,D$40)-SUMIFS(SAÍDAS!$D:$D,SAÍDAS!$B:$B,$B400,SAÍDAS!$H:$H,D$40)+SUMIFS(AJUSTE!$D:$D,AJUSTE!$B:$B,$B400,AJUSTE!$H:$H,D$40)</f>
        <v>0</v>
      </c>
      <c r="F400" s="161">
        <f>E400+SUMIFS(ENTRADAS!$D:$D,ENTRADAS!$B:$B,$B400,ENTRADAS!$I:$I,E$40)-SUMIFS(SAÍDAS!$D:$D,SAÍDAS!$B:$B,$B400,SAÍDAS!$H:$H,E$40)+SUMIFS(AJUSTE!$D:$D,AJUSTE!$B:$B,$B400,AJUSTE!$H:$H,E$40)</f>
        <v>0</v>
      </c>
      <c r="G400" s="161">
        <f>F400+SUMIFS(ENTRADAS!$D:$D,ENTRADAS!$B:$B,$B400,ENTRADAS!$I:$I,F$40)-SUMIFS(SAÍDAS!$D:$D,SAÍDAS!$B:$B,$B400,SAÍDAS!$H:$H,F$40)+SUMIFS(AJUSTE!$D:$D,AJUSTE!$B:$B,$B400,AJUSTE!$H:$H,F$40)</f>
        <v>0</v>
      </c>
      <c r="H400" s="161">
        <f>G400+SUMIFS(ENTRADAS!$D:$D,ENTRADAS!$B:$B,$B400,ENTRADAS!$I:$I,G$40)-SUMIFS(SAÍDAS!$D:$D,SAÍDAS!$B:$B,$B400,SAÍDAS!$H:$H,G$40)+SUMIFS(AJUSTE!$D:$D,AJUSTE!$B:$B,$B400,AJUSTE!$H:$H,G$40)</f>
        <v>0</v>
      </c>
      <c r="I400" s="161">
        <f>H400+SUMIFS(ENTRADAS!$D:$D,ENTRADAS!$B:$B,$B400,ENTRADAS!$I:$I,H$40)-SUMIFS(SAÍDAS!$D:$D,SAÍDAS!$B:$B,$B400,SAÍDAS!$H:$H,H$40)+SUMIFS(AJUSTE!$D:$D,AJUSTE!$B:$B,$B400,AJUSTE!$H:$H,H$40)</f>
        <v>0</v>
      </c>
      <c r="J400" s="161">
        <f>I400+SUMIFS(ENTRADAS!$D:$D,ENTRADAS!$B:$B,$B400,ENTRADAS!$I:$I,I$40)-SUMIFS(SAÍDAS!$D:$D,SAÍDAS!$B:$B,$B400,SAÍDAS!$H:$H,I$40)+SUMIFS(AJUSTE!$D:$D,AJUSTE!$B:$B,$B400,AJUSTE!$H:$H,I$40)</f>
        <v>0</v>
      </c>
      <c r="K400" s="161">
        <f>J400+SUMIFS(ENTRADAS!$D:$D,ENTRADAS!$B:$B,$B400,ENTRADAS!$I:$I,J$40)-SUMIFS(SAÍDAS!$D:$D,SAÍDAS!$B:$B,$B400,SAÍDAS!$H:$H,J$40)+SUMIFS(AJUSTE!$D:$D,AJUSTE!$B:$B,$B400,AJUSTE!$H:$H,J$40)</f>
        <v>0</v>
      </c>
      <c r="L400" s="161">
        <f>K400+SUMIFS(ENTRADAS!$D:$D,ENTRADAS!$B:$B,$B400,ENTRADAS!$I:$I,K$40)-SUMIFS(SAÍDAS!$D:$D,SAÍDAS!$B:$B,$B400,SAÍDAS!$H:$H,K$40)+SUMIFS(AJUSTE!$D:$D,AJUSTE!$B:$B,$B400,AJUSTE!$H:$H,K$40)</f>
        <v>0</v>
      </c>
      <c r="M400" s="161">
        <f>L400+SUMIFS(ENTRADAS!$D:$D,ENTRADAS!$B:$B,$B400,ENTRADAS!$I:$I,L$40)-SUMIFS(SAÍDAS!$D:$D,SAÍDAS!$B:$B,$B400,SAÍDAS!$H:$H,L$40)+SUMIFS(AJUSTE!$D:$D,AJUSTE!$B:$B,$B400,AJUSTE!$H:$H,L$40)</f>
        <v>0</v>
      </c>
      <c r="N400" s="161">
        <f>M400+SUMIFS(ENTRADAS!$D:$D,ENTRADAS!$B:$B,$B400,ENTRADAS!$I:$I,M$40)-SUMIFS(SAÍDAS!$D:$D,SAÍDAS!$B:$B,$B400,SAÍDAS!$H:$H,M$40)+SUMIFS(AJUSTE!$D:$D,AJUSTE!$B:$B,$B400,AJUSTE!$H:$H,M$40)</f>
        <v>0</v>
      </c>
      <c r="P400" s="160">
        <f>CADASTRO!A364</f>
        <v>0</v>
      </c>
      <c r="Q400" s="160">
        <f>CADASTRO!B364</f>
        <v>0</v>
      </c>
      <c r="R400" s="161">
        <f ca="1">IF(R$39&gt;=$AD$39,0,SUMIFS(SAÍDAS!$D:$D,SAÍDAS!$B:$B,Base!$Q400,SAÍDAS!$H:$H,Base!R$40))</f>
        <v>0</v>
      </c>
      <c r="S400" s="161">
        <f ca="1">IF(S$39&gt;=$AD$39,0,SUMIFS(SAÍDAS!$D:$D,SAÍDAS!$B:$B,Base!$Q400,SAÍDAS!$H:$H,Base!S$40))</f>
        <v>0</v>
      </c>
      <c r="T400" s="161">
        <f ca="1">IF(T$39&gt;=$AD$39,0,SUMIFS(SAÍDAS!$D:$D,SAÍDAS!$B:$B,Base!$Q400,SAÍDAS!$H:$H,Base!T$40))</f>
        <v>0</v>
      </c>
      <c r="U400" s="161">
        <f ca="1">IF(U$39&gt;=$AD$39,0,SUMIFS(SAÍDAS!$D:$D,SAÍDAS!$B:$B,Base!$Q400,SAÍDAS!$H:$H,Base!U$40))</f>
        <v>0</v>
      </c>
      <c r="V400" s="161">
        <f ca="1">IF(V$39&gt;=$AD$39,0,SUMIFS(SAÍDAS!$D:$D,SAÍDAS!$B:$B,Base!$Q400,SAÍDAS!$H:$H,Base!V$40))</f>
        <v>0</v>
      </c>
      <c r="W400" s="161">
        <f ca="1">IF(W$39&gt;=$AD$39,0,SUMIFS(SAÍDAS!$D:$D,SAÍDAS!$B:$B,Base!$Q400,SAÍDAS!$H:$H,Base!W$40))</f>
        <v>0</v>
      </c>
      <c r="X400" s="161">
        <f ca="1">IF(X$39&gt;=$AD$39,0,SUMIFS(SAÍDAS!$D:$D,SAÍDAS!$B:$B,Base!$Q400,SAÍDAS!$H:$H,Base!X$40))</f>
        <v>0</v>
      </c>
      <c r="Y400" s="161">
        <f ca="1">IF(Y$39&gt;=$AD$39,0,SUMIFS(SAÍDAS!$D:$D,SAÍDAS!$B:$B,Base!$Q400,SAÍDAS!$H:$H,Base!Y$40))</f>
        <v>0</v>
      </c>
      <c r="Z400" s="161">
        <f ca="1">IF(Z$39&gt;=$AD$39,0,SUMIFS(SAÍDAS!$D:$D,SAÍDAS!$B:$B,Base!$Q400,SAÍDAS!$H:$H,Base!Z$40))</f>
        <v>0</v>
      </c>
      <c r="AA400" s="161">
        <f ca="1">IF(AA$39&gt;=$AD$39,0,SUMIFS(SAÍDAS!$D:$D,SAÍDAS!$B:$B,Base!$Q400,SAÍDAS!$H:$H,Base!AA$40))</f>
        <v>0</v>
      </c>
      <c r="AB400" s="161">
        <f ca="1">IF(AB$39&gt;=$AD$39,0,SUMIFS(SAÍDAS!$D:$D,SAÍDAS!$B:$B,Base!$Q400,SAÍDAS!$H:$H,Base!AB$40))</f>
        <v>0</v>
      </c>
      <c r="AC400" s="161">
        <f ca="1">IF(AC$39&gt;=$AD$39,0,SUMIFS(SAÍDAS!$D:$D,SAÍDAS!$B:$B,Base!$Q400,SAÍDAS!$H:$H,Base!AC$40))</f>
        <v>0</v>
      </c>
      <c r="AD400" s="160">
        <f t="shared" ca="1" si="13"/>
        <v>0</v>
      </c>
    </row>
    <row r="401" spans="1:30" x14ac:dyDescent="0.25">
      <c r="A401" s="160">
        <f>CADASTRO!A365</f>
        <v>0</v>
      </c>
      <c r="B401" s="160">
        <f>CADASTRO!B365</f>
        <v>0</v>
      </c>
      <c r="C401" s="161">
        <f>CADASTRO!D365</f>
        <v>0</v>
      </c>
      <c r="D401" s="161">
        <f>C401+SUMIFS(ENTRADAS!$D:$D,ENTRADAS!$B:$B,$B401,ENTRADAS!$I:$I,C$40)-SUMIFS(SAÍDAS!$D:$D,SAÍDAS!$B:$B,$B401,SAÍDAS!$H:$H,C$40)+SUMIFS(AJUSTE!$D:$D,AJUSTE!$B:$B,$B401,AJUSTE!$H:$H,C$40)</f>
        <v>0</v>
      </c>
      <c r="E401" s="161">
        <f>D401+SUMIFS(ENTRADAS!$D:$D,ENTRADAS!$B:$B,$B401,ENTRADAS!$I:$I,D$40)-SUMIFS(SAÍDAS!$D:$D,SAÍDAS!$B:$B,$B401,SAÍDAS!$H:$H,D$40)+SUMIFS(AJUSTE!$D:$D,AJUSTE!$B:$B,$B401,AJUSTE!$H:$H,D$40)</f>
        <v>0</v>
      </c>
      <c r="F401" s="161">
        <f>E401+SUMIFS(ENTRADAS!$D:$D,ENTRADAS!$B:$B,$B401,ENTRADAS!$I:$I,E$40)-SUMIFS(SAÍDAS!$D:$D,SAÍDAS!$B:$B,$B401,SAÍDAS!$H:$H,E$40)+SUMIFS(AJUSTE!$D:$D,AJUSTE!$B:$B,$B401,AJUSTE!$H:$H,E$40)</f>
        <v>0</v>
      </c>
      <c r="G401" s="161">
        <f>F401+SUMIFS(ENTRADAS!$D:$D,ENTRADAS!$B:$B,$B401,ENTRADAS!$I:$I,F$40)-SUMIFS(SAÍDAS!$D:$D,SAÍDAS!$B:$B,$B401,SAÍDAS!$H:$H,F$40)+SUMIFS(AJUSTE!$D:$D,AJUSTE!$B:$B,$B401,AJUSTE!$H:$H,F$40)</f>
        <v>0</v>
      </c>
      <c r="H401" s="161">
        <f>G401+SUMIFS(ENTRADAS!$D:$D,ENTRADAS!$B:$B,$B401,ENTRADAS!$I:$I,G$40)-SUMIFS(SAÍDAS!$D:$D,SAÍDAS!$B:$B,$B401,SAÍDAS!$H:$H,G$40)+SUMIFS(AJUSTE!$D:$D,AJUSTE!$B:$B,$B401,AJUSTE!$H:$H,G$40)</f>
        <v>0</v>
      </c>
      <c r="I401" s="161">
        <f>H401+SUMIFS(ENTRADAS!$D:$D,ENTRADAS!$B:$B,$B401,ENTRADAS!$I:$I,H$40)-SUMIFS(SAÍDAS!$D:$D,SAÍDAS!$B:$B,$B401,SAÍDAS!$H:$H,H$40)+SUMIFS(AJUSTE!$D:$D,AJUSTE!$B:$B,$B401,AJUSTE!$H:$H,H$40)</f>
        <v>0</v>
      </c>
      <c r="J401" s="161">
        <f>I401+SUMIFS(ENTRADAS!$D:$D,ENTRADAS!$B:$B,$B401,ENTRADAS!$I:$I,I$40)-SUMIFS(SAÍDAS!$D:$D,SAÍDAS!$B:$B,$B401,SAÍDAS!$H:$H,I$40)+SUMIFS(AJUSTE!$D:$D,AJUSTE!$B:$B,$B401,AJUSTE!$H:$H,I$40)</f>
        <v>0</v>
      </c>
      <c r="K401" s="161">
        <f>J401+SUMIFS(ENTRADAS!$D:$D,ENTRADAS!$B:$B,$B401,ENTRADAS!$I:$I,J$40)-SUMIFS(SAÍDAS!$D:$D,SAÍDAS!$B:$B,$B401,SAÍDAS!$H:$H,J$40)+SUMIFS(AJUSTE!$D:$D,AJUSTE!$B:$B,$B401,AJUSTE!$H:$H,J$40)</f>
        <v>0</v>
      </c>
      <c r="L401" s="161">
        <f>K401+SUMIFS(ENTRADAS!$D:$D,ENTRADAS!$B:$B,$B401,ENTRADAS!$I:$I,K$40)-SUMIFS(SAÍDAS!$D:$D,SAÍDAS!$B:$B,$B401,SAÍDAS!$H:$H,K$40)+SUMIFS(AJUSTE!$D:$D,AJUSTE!$B:$B,$B401,AJUSTE!$H:$H,K$40)</f>
        <v>0</v>
      </c>
      <c r="M401" s="161">
        <f>L401+SUMIFS(ENTRADAS!$D:$D,ENTRADAS!$B:$B,$B401,ENTRADAS!$I:$I,L$40)-SUMIFS(SAÍDAS!$D:$D,SAÍDAS!$B:$B,$B401,SAÍDAS!$H:$H,L$40)+SUMIFS(AJUSTE!$D:$D,AJUSTE!$B:$B,$B401,AJUSTE!$H:$H,L$40)</f>
        <v>0</v>
      </c>
      <c r="N401" s="161">
        <f>M401+SUMIFS(ENTRADAS!$D:$D,ENTRADAS!$B:$B,$B401,ENTRADAS!$I:$I,M$40)-SUMIFS(SAÍDAS!$D:$D,SAÍDAS!$B:$B,$B401,SAÍDAS!$H:$H,M$40)+SUMIFS(AJUSTE!$D:$D,AJUSTE!$B:$B,$B401,AJUSTE!$H:$H,M$40)</f>
        <v>0</v>
      </c>
      <c r="P401" s="160">
        <f>CADASTRO!A365</f>
        <v>0</v>
      </c>
      <c r="Q401" s="160">
        <f>CADASTRO!B365</f>
        <v>0</v>
      </c>
      <c r="R401" s="161">
        <f ca="1">IF(R$39&gt;=$AD$39,0,SUMIFS(SAÍDAS!$D:$D,SAÍDAS!$B:$B,Base!$Q401,SAÍDAS!$H:$H,Base!R$40))</f>
        <v>0</v>
      </c>
      <c r="S401" s="161">
        <f ca="1">IF(S$39&gt;=$AD$39,0,SUMIFS(SAÍDAS!$D:$D,SAÍDAS!$B:$B,Base!$Q401,SAÍDAS!$H:$H,Base!S$40))</f>
        <v>0</v>
      </c>
      <c r="T401" s="161">
        <f ca="1">IF(T$39&gt;=$AD$39,0,SUMIFS(SAÍDAS!$D:$D,SAÍDAS!$B:$B,Base!$Q401,SAÍDAS!$H:$H,Base!T$40))</f>
        <v>0</v>
      </c>
      <c r="U401" s="161">
        <f ca="1">IF(U$39&gt;=$AD$39,0,SUMIFS(SAÍDAS!$D:$D,SAÍDAS!$B:$B,Base!$Q401,SAÍDAS!$H:$H,Base!U$40))</f>
        <v>0</v>
      </c>
      <c r="V401" s="161">
        <f ca="1">IF(V$39&gt;=$AD$39,0,SUMIFS(SAÍDAS!$D:$D,SAÍDAS!$B:$B,Base!$Q401,SAÍDAS!$H:$H,Base!V$40))</f>
        <v>0</v>
      </c>
      <c r="W401" s="161">
        <f ca="1">IF(W$39&gt;=$AD$39,0,SUMIFS(SAÍDAS!$D:$D,SAÍDAS!$B:$B,Base!$Q401,SAÍDAS!$H:$H,Base!W$40))</f>
        <v>0</v>
      </c>
      <c r="X401" s="161">
        <f ca="1">IF(X$39&gt;=$AD$39,0,SUMIFS(SAÍDAS!$D:$D,SAÍDAS!$B:$B,Base!$Q401,SAÍDAS!$H:$H,Base!X$40))</f>
        <v>0</v>
      </c>
      <c r="Y401" s="161">
        <f ca="1">IF(Y$39&gt;=$AD$39,0,SUMIFS(SAÍDAS!$D:$D,SAÍDAS!$B:$B,Base!$Q401,SAÍDAS!$H:$H,Base!Y$40))</f>
        <v>0</v>
      </c>
      <c r="Z401" s="161">
        <f ca="1">IF(Z$39&gt;=$AD$39,0,SUMIFS(SAÍDAS!$D:$D,SAÍDAS!$B:$B,Base!$Q401,SAÍDAS!$H:$H,Base!Z$40))</f>
        <v>0</v>
      </c>
      <c r="AA401" s="161">
        <f ca="1">IF(AA$39&gt;=$AD$39,0,SUMIFS(SAÍDAS!$D:$D,SAÍDAS!$B:$B,Base!$Q401,SAÍDAS!$H:$H,Base!AA$40))</f>
        <v>0</v>
      </c>
      <c r="AB401" s="161">
        <f ca="1">IF(AB$39&gt;=$AD$39,0,SUMIFS(SAÍDAS!$D:$D,SAÍDAS!$B:$B,Base!$Q401,SAÍDAS!$H:$H,Base!AB$40))</f>
        <v>0</v>
      </c>
      <c r="AC401" s="161">
        <f ca="1">IF(AC$39&gt;=$AD$39,0,SUMIFS(SAÍDAS!$D:$D,SAÍDAS!$B:$B,Base!$Q401,SAÍDAS!$H:$H,Base!AC$40))</f>
        <v>0</v>
      </c>
      <c r="AD401" s="160">
        <f t="shared" ca="1" si="13"/>
        <v>0</v>
      </c>
    </row>
    <row r="402" spans="1:30" x14ac:dyDescent="0.25">
      <c r="A402" s="160">
        <f>CADASTRO!A366</f>
        <v>0</v>
      </c>
      <c r="B402" s="160">
        <f>CADASTRO!B366</f>
        <v>0</v>
      </c>
      <c r="C402" s="161">
        <f>CADASTRO!D366</f>
        <v>0</v>
      </c>
      <c r="D402" s="161">
        <f>C402+SUMIFS(ENTRADAS!$D:$D,ENTRADAS!$B:$B,$B402,ENTRADAS!$I:$I,C$40)-SUMIFS(SAÍDAS!$D:$D,SAÍDAS!$B:$B,$B402,SAÍDAS!$H:$H,C$40)+SUMIFS(AJUSTE!$D:$D,AJUSTE!$B:$B,$B402,AJUSTE!$H:$H,C$40)</f>
        <v>0</v>
      </c>
      <c r="E402" s="161">
        <f>D402+SUMIFS(ENTRADAS!$D:$D,ENTRADAS!$B:$B,$B402,ENTRADAS!$I:$I,D$40)-SUMIFS(SAÍDAS!$D:$D,SAÍDAS!$B:$B,$B402,SAÍDAS!$H:$H,D$40)+SUMIFS(AJUSTE!$D:$D,AJUSTE!$B:$B,$B402,AJUSTE!$H:$H,D$40)</f>
        <v>0</v>
      </c>
      <c r="F402" s="161">
        <f>E402+SUMIFS(ENTRADAS!$D:$D,ENTRADAS!$B:$B,$B402,ENTRADAS!$I:$I,E$40)-SUMIFS(SAÍDAS!$D:$D,SAÍDAS!$B:$B,$B402,SAÍDAS!$H:$H,E$40)+SUMIFS(AJUSTE!$D:$D,AJUSTE!$B:$B,$B402,AJUSTE!$H:$H,E$40)</f>
        <v>0</v>
      </c>
      <c r="G402" s="161">
        <f>F402+SUMIFS(ENTRADAS!$D:$D,ENTRADAS!$B:$B,$B402,ENTRADAS!$I:$I,F$40)-SUMIFS(SAÍDAS!$D:$D,SAÍDAS!$B:$B,$B402,SAÍDAS!$H:$H,F$40)+SUMIFS(AJUSTE!$D:$D,AJUSTE!$B:$B,$B402,AJUSTE!$H:$H,F$40)</f>
        <v>0</v>
      </c>
      <c r="H402" s="161">
        <f>G402+SUMIFS(ENTRADAS!$D:$D,ENTRADAS!$B:$B,$B402,ENTRADAS!$I:$I,G$40)-SUMIFS(SAÍDAS!$D:$D,SAÍDAS!$B:$B,$B402,SAÍDAS!$H:$H,G$40)+SUMIFS(AJUSTE!$D:$D,AJUSTE!$B:$B,$B402,AJUSTE!$H:$H,G$40)</f>
        <v>0</v>
      </c>
      <c r="I402" s="161">
        <f>H402+SUMIFS(ENTRADAS!$D:$D,ENTRADAS!$B:$B,$B402,ENTRADAS!$I:$I,H$40)-SUMIFS(SAÍDAS!$D:$D,SAÍDAS!$B:$B,$B402,SAÍDAS!$H:$H,H$40)+SUMIFS(AJUSTE!$D:$D,AJUSTE!$B:$B,$B402,AJUSTE!$H:$H,H$40)</f>
        <v>0</v>
      </c>
      <c r="J402" s="161">
        <f>I402+SUMIFS(ENTRADAS!$D:$D,ENTRADAS!$B:$B,$B402,ENTRADAS!$I:$I,I$40)-SUMIFS(SAÍDAS!$D:$D,SAÍDAS!$B:$B,$B402,SAÍDAS!$H:$H,I$40)+SUMIFS(AJUSTE!$D:$D,AJUSTE!$B:$B,$B402,AJUSTE!$H:$H,I$40)</f>
        <v>0</v>
      </c>
      <c r="K402" s="161">
        <f>J402+SUMIFS(ENTRADAS!$D:$D,ENTRADAS!$B:$B,$B402,ENTRADAS!$I:$I,J$40)-SUMIFS(SAÍDAS!$D:$D,SAÍDAS!$B:$B,$B402,SAÍDAS!$H:$H,J$40)+SUMIFS(AJUSTE!$D:$D,AJUSTE!$B:$B,$B402,AJUSTE!$H:$H,J$40)</f>
        <v>0</v>
      </c>
      <c r="L402" s="161">
        <f>K402+SUMIFS(ENTRADAS!$D:$D,ENTRADAS!$B:$B,$B402,ENTRADAS!$I:$I,K$40)-SUMIFS(SAÍDAS!$D:$D,SAÍDAS!$B:$B,$B402,SAÍDAS!$H:$H,K$40)+SUMIFS(AJUSTE!$D:$D,AJUSTE!$B:$B,$B402,AJUSTE!$H:$H,K$40)</f>
        <v>0</v>
      </c>
      <c r="M402" s="161">
        <f>L402+SUMIFS(ENTRADAS!$D:$D,ENTRADAS!$B:$B,$B402,ENTRADAS!$I:$I,L$40)-SUMIFS(SAÍDAS!$D:$D,SAÍDAS!$B:$B,$B402,SAÍDAS!$H:$H,L$40)+SUMIFS(AJUSTE!$D:$D,AJUSTE!$B:$B,$B402,AJUSTE!$H:$H,L$40)</f>
        <v>0</v>
      </c>
      <c r="N402" s="161">
        <f>M402+SUMIFS(ENTRADAS!$D:$D,ENTRADAS!$B:$B,$B402,ENTRADAS!$I:$I,M$40)-SUMIFS(SAÍDAS!$D:$D,SAÍDAS!$B:$B,$B402,SAÍDAS!$H:$H,M$40)+SUMIFS(AJUSTE!$D:$D,AJUSTE!$B:$B,$B402,AJUSTE!$H:$H,M$40)</f>
        <v>0</v>
      </c>
      <c r="P402" s="160">
        <f>CADASTRO!A366</f>
        <v>0</v>
      </c>
      <c r="Q402" s="160">
        <f>CADASTRO!B366</f>
        <v>0</v>
      </c>
      <c r="R402" s="161">
        <f ca="1">IF(R$39&gt;=$AD$39,0,SUMIFS(SAÍDAS!$D:$D,SAÍDAS!$B:$B,Base!$Q402,SAÍDAS!$H:$H,Base!R$40))</f>
        <v>0</v>
      </c>
      <c r="S402" s="161">
        <f ca="1">IF(S$39&gt;=$AD$39,0,SUMIFS(SAÍDAS!$D:$D,SAÍDAS!$B:$B,Base!$Q402,SAÍDAS!$H:$H,Base!S$40))</f>
        <v>0</v>
      </c>
      <c r="T402" s="161">
        <f ca="1">IF(T$39&gt;=$AD$39,0,SUMIFS(SAÍDAS!$D:$D,SAÍDAS!$B:$B,Base!$Q402,SAÍDAS!$H:$H,Base!T$40))</f>
        <v>0</v>
      </c>
      <c r="U402" s="161">
        <f ca="1">IF(U$39&gt;=$AD$39,0,SUMIFS(SAÍDAS!$D:$D,SAÍDAS!$B:$B,Base!$Q402,SAÍDAS!$H:$H,Base!U$40))</f>
        <v>0</v>
      </c>
      <c r="V402" s="161">
        <f ca="1">IF(V$39&gt;=$AD$39,0,SUMIFS(SAÍDAS!$D:$D,SAÍDAS!$B:$B,Base!$Q402,SAÍDAS!$H:$H,Base!V$40))</f>
        <v>0</v>
      </c>
      <c r="W402" s="161">
        <f ca="1">IF(W$39&gt;=$AD$39,0,SUMIFS(SAÍDAS!$D:$D,SAÍDAS!$B:$B,Base!$Q402,SAÍDAS!$H:$H,Base!W$40))</f>
        <v>0</v>
      </c>
      <c r="X402" s="161">
        <f ca="1">IF(X$39&gt;=$AD$39,0,SUMIFS(SAÍDAS!$D:$D,SAÍDAS!$B:$B,Base!$Q402,SAÍDAS!$H:$H,Base!X$40))</f>
        <v>0</v>
      </c>
      <c r="Y402" s="161">
        <f ca="1">IF(Y$39&gt;=$AD$39,0,SUMIFS(SAÍDAS!$D:$D,SAÍDAS!$B:$B,Base!$Q402,SAÍDAS!$H:$H,Base!Y$40))</f>
        <v>0</v>
      </c>
      <c r="Z402" s="161">
        <f ca="1">IF(Z$39&gt;=$AD$39,0,SUMIFS(SAÍDAS!$D:$D,SAÍDAS!$B:$B,Base!$Q402,SAÍDAS!$H:$H,Base!Z$40))</f>
        <v>0</v>
      </c>
      <c r="AA402" s="161">
        <f ca="1">IF(AA$39&gt;=$AD$39,0,SUMIFS(SAÍDAS!$D:$D,SAÍDAS!$B:$B,Base!$Q402,SAÍDAS!$H:$H,Base!AA$40))</f>
        <v>0</v>
      </c>
      <c r="AB402" s="161">
        <f ca="1">IF(AB$39&gt;=$AD$39,0,SUMIFS(SAÍDAS!$D:$D,SAÍDAS!$B:$B,Base!$Q402,SAÍDAS!$H:$H,Base!AB$40))</f>
        <v>0</v>
      </c>
      <c r="AC402" s="161">
        <f ca="1">IF(AC$39&gt;=$AD$39,0,SUMIFS(SAÍDAS!$D:$D,SAÍDAS!$B:$B,Base!$Q402,SAÍDAS!$H:$H,Base!AC$40))</f>
        <v>0</v>
      </c>
      <c r="AD402" s="160">
        <f t="shared" ca="1" si="13"/>
        <v>0</v>
      </c>
    </row>
    <row r="403" spans="1:30" x14ac:dyDescent="0.25">
      <c r="A403" s="160">
        <f>CADASTRO!A367</f>
        <v>0</v>
      </c>
      <c r="B403" s="160">
        <f>CADASTRO!B367</f>
        <v>0</v>
      </c>
      <c r="C403" s="161">
        <f>CADASTRO!D367</f>
        <v>0</v>
      </c>
      <c r="D403" s="161">
        <f>C403+SUMIFS(ENTRADAS!$D:$D,ENTRADAS!$B:$B,$B403,ENTRADAS!$I:$I,C$40)-SUMIFS(SAÍDAS!$D:$D,SAÍDAS!$B:$B,$B403,SAÍDAS!$H:$H,C$40)+SUMIFS(AJUSTE!$D:$D,AJUSTE!$B:$B,$B403,AJUSTE!$H:$H,C$40)</f>
        <v>0</v>
      </c>
      <c r="E403" s="161">
        <f>D403+SUMIFS(ENTRADAS!$D:$D,ENTRADAS!$B:$B,$B403,ENTRADAS!$I:$I,D$40)-SUMIFS(SAÍDAS!$D:$D,SAÍDAS!$B:$B,$B403,SAÍDAS!$H:$H,D$40)+SUMIFS(AJUSTE!$D:$D,AJUSTE!$B:$B,$B403,AJUSTE!$H:$H,D$40)</f>
        <v>0</v>
      </c>
      <c r="F403" s="161">
        <f>E403+SUMIFS(ENTRADAS!$D:$D,ENTRADAS!$B:$B,$B403,ENTRADAS!$I:$I,E$40)-SUMIFS(SAÍDAS!$D:$D,SAÍDAS!$B:$B,$B403,SAÍDAS!$H:$H,E$40)+SUMIFS(AJUSTE!$D:$D,AJUSTE!$B:$B,$B403,AJUSTE!$H:$H,E$40)</f>
        <v>0</v>
      </c>
      <c r="G403" s="161">
        <f>F403+SUMIFS(ENTRADAS!$D:$D,ENTRADAS!$B:$B,$B403,ENTRADAS!$I:$I,F$40)-SUMIFS(SAÍDAS!$D:$D,SAÍDAS!$B:$B,$B403,SAÍDAS!$H:$H,F$40)+SUMIFS(AJUSTE!$D:$D,AJUSTE!$B:$B,$B403,AJUSTE!$H:$H,F$40)</f>
        <v>0</v>
      </c>
      <c r="H403" s="161">
        <f>G403+SUMIFS(ENTRADAS!$D:$D,ENTRADAS!$B:$B,$B403,ENTRADAS!$I:$I,G$40)-SUMIFS(SAÍDAS!$D:$D,SAÍDAS!$B:$B,$B403,SAÍDAS!$H:$H,G$40)+SUMIFS(AJUSTE!$D:$D,AJUSTE!$B:$B,$B403,AJUSTE!$H:$H,G$40)</f>
        <v>0</v>
      </c>
      <c r="I403" s="161">
        <f>H403+SUMIFS(ENTRADAS!$D:$D,ENTRADAS!$B:$B,$B403,ENTRADAS!$I:$I,H$40)-SUMIFS(SAÍDAS!$D:$D,SAÍDAS!$B:$B,$B403,SAÍDAS!$H:$H,H$40)+SUMIFS(AJUSTE!$D:$D,AJUSTE!$B:$B,$B403,AJUSTE!$H:$H,H$40)</f>
        <v>0</v>
      </c>
      <c r="J403" s="161">
        <f>I403+SUMIFS(ENTRADAS!$D:$D,ENTRADAS!$B:$B,$B403,ENTRADAS!$I:$I,I$40)-SUMIFS(SAÍDAS!$D:$D,SAÍDAS!$B:$B,$B403,SAÍDAS!$H:$H,I$40)+SUMIFS(AJUSTE!$D:$D,AJUSTE!$B:$B,$B403,AJUSTE!$H:$H,I$40)</f>
        <v>0</v>
      </c>
      <c r="K403" s="161">
        <f>J403+SUMIFS(ENTRADAS!$D:$D,ENTRADAS!$B:$B,$B403,ENTRADAS!$I:$I,J$40)-SUMIFS(SAÍDAS!$D:$D,SAÍDAS!$B:$B,$B403,SAÍDAS!$H:$H,J$40)+SUMIFS(AJUSTE!$D:$D,AJUSTE!$B:$B,$B403,AJUSTE!$H:$H,J$40)</f>
        <v>0</v>
      </c>
      <c r="L403" s="161">
        <f>K403+SUMIFS(ENTRADAS!$D:$D,ENTRADAS!$B:$B,$B403,ENTRADAS!$I:$I,K$40)-SUMIFS(SAÍDAS!$D:$D,SAÍDAS!$B:$B,$B403,SAÍDAS!$H:$H,K$40)+SUMIFS(AJUSTE!$D:$D,AJUSTE!$B:$B,$B403,AJUSTE!$H:$H,K$40)</f>
        <v>0</v>
      </c>
      <c r="M403" s="161">
        <f>L403+SUMIFS(ENTRADAS!$D:$D,ENTRADAS!$B:$B,$B403,ENTRADAS!$I:$I,L$40)-SUMIFS(SAÍDAS!$D:$D,SAÍDAS!$B:$B,$B403,SAÍDAS!$H:$H,L$40)+SUMIFS(AJUSTE!$D:$D,AJUSTE!$B:$B,$B403,AJUSTE!$H:$H,L$40)</f>
        <v>0</v>
      </c>
      <c r="N403" s="161">
        <f>M403+SUMIFS(ENTRADAS!$D:$D,ENTRADAS!$B:$B,$B403,ENTRADAS!$I:$I,M$40)-SUMIFS(SAÍDAS!$D:$D,SAÍDAS!$B:$B,$B403,SAÍDAS!$H:$H,M$40)+SUMIFS(AJUSTE!$D:$D,AJUSTE!$B:$B,$B403,AJUSTE!$H:$H,M$40)</f>
        <v>0</v>
      </c>
      <c r="P403" s="160">
        <f>CADASTRO!A367</f>
        <v>0</v>
      </c>
      <c r="Q403" s="160">
        <f>CADASTRO!B367</f>
        <v>0</v>
      </c>
      <c r="R403" s="161">
        <f ca="1">IF(R$39&gt;=$AD$39,0,SUMIFS(SAÍDAS!$D:$D,SAÍDAS!$B:$B,Base!$Q403,SAÍDAS!$H:$H,Base!R$40))</f>
        <v>0</v>
      </c>
      <c r="S403" s="161">
        <f ca="1">IF(S$39&gt;=$AD$39,0,SUMIFS(SAÍDAS!$D:$D,SAÍDAS!$B:$B,Base!$Q403,SAÍDAS!$H:$H,Base!S$40))</f>
        <v>0</v>
      </c>
      <c r="T403" s="161">
        <f ca="1">IF(T$39&gt;=$AD$39,0,SUMIFS(SAÍDAS!$D:$D,SAÍDAS!$B:$B,Base!$Q403,SAÍDAS!$H:$H,Base!T$40))</f>
        <v>0</v>
      </c>
      <c r="U403" s="161">
        <f ca="1">IF(U$39&gt;=$AD$39,0,SUMIFS(SAÍDAS!$D:$D,SAÍDAS!$B:$B,Base!$Q403,SAÍDAS!$H:$H,Base!U$40))</f>
        <v>0</v>
      </c>
      <c r="V403" s="161">
        <f ca="1">IF(V$39&gt;=$AD$39,0,SUMIFS(SAÍDAS!$D:$D,SAÍDAS!$B:$B,Base!$Q403,SAÍDAS!$H:$H,Base!V$40))</f>
        <v>0</v>
      </c>
      <c r="W403" s="161">
        <f ca="1">IF(W$39&gt;=$AD$39,0,SUMIFS(SAÍDAS!$D:$D,SAÍDAS!$B:$B,Base!$Q403,SAÍDAS!$H:$H,Base!W$40))</f>
        <v>0</v>
      </c>
      <c r="X403" s="161">
        <f ca="1">IF(X$39&gt;=$AD$39,0,SUMIFS(SAÍDAS!$D:$D,SAÍDAS!$B:$B,Base!$Q403,SAÍDAS!$H:$H,Base!X$40))</f>
        <v>0</v>
      </c>
      <c r="Y403" s="161">
        <f ca="1">IF(Y$39&gt;=$AD$39,0,SUMIFS(SAÍDAS!$D:$D,SAÍDAS!$B:$B,Base!$Q403,SAÍDAS!$H:$H,Base!Y$40))</f>
        <v>0</v>
      </c>
      <c r="Z403" s="161">
        <f ca="1">IF(Z$39&gt;=$AD$39,0,SUMIFS(SAÍDAS!$D:$D,SAÍDAS!$B:$B,Base!$Q403,SAÍDAS!$H:$H,Base!Z$40))</f>
        <v>0</v>
      </c>
      <c r="AA403" s="161">
        <f ca="1">IF(AA$39&gt;=$AD$39,0,SUMIFS(SAÍDAS!$D:$D,SAÍDAS!$B:$B,Base!$Q403,SAÍDAS!$H:$H,Base!AA$40))</f>
        <v>0</v>
      </c>
      <c r="AB403" s="161">
        <f ca="1">IF(AB$39&gt;=$AD$39,0,SUMIFS(SAÍDAS!$D:$D,SAÍDAS!$B:$B,Base!$Q403,SAÍDAS!$H:$H,Base!AB$40))</f>
        <v>0</v>
      </c>
      <c r="AC403" s="161">
        <f ca="1">IF(AC$39&gt;=$AD$39,0,SUMIFS(SAÍDAS!$D:$D,SAÍDAS!$B:$B,Base!$Q403,SAÍDAS!$H:$H,Base!AC$40))</f>
        <v>0</v>
      </c>
      <c r="AD403" s="160">
        <f t="shared" ca="1" si="13"/>
        <v>0</v>
      </c>
    </row>
    <row r="404" spans="1:30" x14ac:dyDescent="0.25">
      <c r="A404" s="160">
        <f>CADASTRO!A368</f>
        <v>0</v>
      </c>
      <c r="B404" s="160">
        <f>CADASTRO!B368</f>
        <v>0</v>
      </c>
      <c r="C404" s="161">
        <f>CADASTRO!D368</f>
        <v>0</v>
      </c>
      <c r="D404" s="161">
        <f>C404+SUMIFS(ENTRADAS!$D:$D,ENTRADAS!$B:$B,$B404,ENTRADAS!$I:$I,C$40)-SUMIFS(SAÍDAS!$D:$D,SAÍDAS!$B:$B,$B404,SAÍDAS!$H:$H,C$40)+SUMIFS(AJUSTE!$D:$D,AJUSTE!$B:$B,$B404,AJUSTE!$H:$H,C$40)</f>
        <v>0</v>
      </c>
      <c r="E404" s="161">
        <f>D404+SUMIFS(ENTRADAS!$D:$D,ENTRADAS!$B:$B,$B404,ENTRADAS!$I:$I,D$40)-SUMIFS(SAÍDAS!$D:$D,SAÍDAS!$B:$B,$B404,SAÍDAS!$H:$H,D$40)+SUMIFS(AJUSTE!$D:$D,AJUSTE!$B:$B,$B404,AJUSTE!$H:$H,D$40)</f>
        <v>0</v>
      </c>
      <c r="F404" s="161">
        <f>E404+SUMIFS(ENTRADAS!$D:$D,ENTRADAS!$B:$B,$B404,ENTRADAS!$I:$I,E$40)-SUMIFS(SAÍDAS!$D:$D,SAÍDAS!$B:$B,$B404,SAÍDAS!$H:$H,E$40)+SUMIFS(AJUSTE!$D:$D,AJUSTE!$B:$B,$B404,AJUSTE!$H:$H,E$40)</f>
        <v>0</v>
      </c>
      <c r="G404" s="161">
        <f>F404+SUMIFS(ENTRADAS!$D:$D,ENTRADAS!$B:$B,$B404,ENTRADAS!$I:$I,F$40)-SUMIFS(SAÍDAS!$D:$D,SAÍDAS!$B:$B,$B404,SAÍDAS!$H:$H,F$40)+SUMIFS(AJUSTE!$D:$D,AJUSTE!$B:$B,$B404,AJUSTE!$H:$H,F$40)</f>
        <v>0</v>
      </c>
      <c r="H404" s="161">
        <f>G404+SUMIFS(ENTRADAS!$D:$D,ENTRADAS!$B:$B,$B404,ENTRADAS!$I:$I,G$40)-SUMIFS(SAÍDAS!$D:$D,SAÍDAS!$B:$B,$B404,SAÍDAS!$H:$H,G$40)+SUMIFS(AJUSTE!$D:$D,AJUSTE!$B:$B,$B404,AJUSTE!$H:$H,G$40)</f>
        <v>0</v>
      </c>
      <c r="I404" s="161">
        <f>H404+SUMIFS(ENTRADAS!$D:$D,ENTRADAS!$B:$B,$B404,ENTRADAS!$I:$I,H$40)-SUMIFS(SAÍDAS!$D:$D,SAÍDAS!$B:$B,$B404,SAÍDAS!$H:$H,H$40)+SUMIFS(AJUSTE!$D:$D,AJUSTE!$B:$B,$B404,AJUSTE!$H:$H,H$40)</f>
        <v>0</v>
      </c>
      <c r="J404" s="161">
        <f>I404+SUMIFS(ENTRADAS!$D:$D,ENTRADAS!$B:$B,$B404,ENTRADAS!$I:$I,I$40)-SUMIFS(SAÍDAS!$D:$D,SAÍDAS!$B:$B,$B404,SAÍDAS!$H:$H,I$40)+SUMIFS(AJUSTE!$D:$D,AJUSTE!$B:$B,$B404,AJUSTE!$H:$H,I$40)</f>
        <v>0</v>
      </c>
      <c r="K404" s="161">
        <f>J404+SUMIFS(ENTRADAS!$D:$D,ENTRADAS!$B:$B,$B404,ENTRADAS!$I:$I,J$40)-SUMIFS(SAÍDAS!$D:$D,SAÍDAS!$B:$B,$B404,SAÍDAS!$H:$H,J$40)+SUMIFS(AJUSTE!$D:$D,AJUSTE!$B:$B,$B404,AJUSTE!$H:$H,J$40)</f>
        <v>0</v>
      </c>
      <c r="L404" s="161">
        <f>K404+SUMIFS(ENTRADAS!$D:$D,ENTRADAS!$B:$B,$B404,ENTRADAS!$I:$I,K$40)-SUMIFS(SAÍDAS!$D:$D,SAÍDAS!$B:$B,$B404,SAÍDAS!$H:$H,K$40)+SUMIFS(AJUSTE!$D:$D,AJUSTE!$B:$B,$B404,AJUSTE!$H:$H,K$40)</f>
        <v>0</v>
      </c>
      <c r="M404" s="161">
        <f>L404+SUMIFS(ENTRADAS!$D:$D,ENTRADAS!$B:$B,$B404,ENTRADAS!$I:$I,L$40)-SUMIFS(SAÍDAS!$D:$D,SAÍDAS!$B:$B,$B404,SAÍDAS!$H:$H,L$40)+SUMIFS(AJUSTE!$D:$D,AJUSTE!$B:$B,$B404,AJUSTE!$H:$H,L$40)</f>
        <v>0</v>
      </c>
      <c r="N404" s="161">
        <f>M404+SUMIFS(ENTRADAS!$D:$D,ENTRADAS!$B:$B,$B404,ENTRADAS!$I:$I,M$40)-SUMIFS(SAÍDAS!$D:$D,SAÍDAS!$B:$B,$B404,SAÍDAS!$H:$H,M$40)+SUMIFS(AJUSTE!$D:$D,AJUSTE!$B:$B,$B404,AJUSTE!$H:$H,M$40)</f>
        <v>0</v>
      </c>
      <c r="P404" s="160">
        <f>CADASTRO!A368</f>
        <v>0</v>
      </c>
      <c r="Q404" s="160">
        <f>CADASTRO!B368</f>
        <v>0</v>
      </c>
      <c r="R404" s="161">
        <f ca="1">IF(R$39&gt;=$AD$39,0,SUMIFS(SAÍDAS!$D:$D,SAÍDAS!$B:$B,Base!$Q404,SAÍDAS!$H:$H,Base!R$40))</f>
        <v>0</v>
      </c>
      <c r="S404" s="161">
        <f ca="1">IF(S$39&gt;=$AD$39,0,SUMIFS(SAÍDAS!$D:$D,SAÍDAS!$B:$B,Base!$Q404,SAÍDAS!$H:$H,Base!S$40))</f>
        <v>0</v>
      </c>
      <c r="T404" s="161">
        <f ca="1">IF(T$39&gt;=$AD$39,0,SUMIFS(SAÍDAS!$D:$D,SAÍDAS!$B:$B,Base!$Q404,SAÍDAS!$H:$H,Base!T$40))</f>
        <v>0</v>
      </c>
      <c r="U404" s="161">
        <f ca="1">IF(U$39&gt;=$AD$39,0,SUMIFS(SAÍDAS!$D:$D,SAÍDAS!$B:$B,Base!$Q404,SAÍDAS!$H:$H,Base!U$40))</f>
        <v>0</v>
      </c>
      <c r="V404" s="161">
        <f ca="1">IF(V$39&gt;=$AD$39,0,SUMIFS(SAÍDAS!$D:$D,SAÍDAS!$B:$B,Base!$Q404,SAÍDAS!$H:$H,Base!V$40))</f>
        <v>0</v>
      </c>
      <c r="W404" s="161">
        <f ca="1">IF(W$39&gt;=$AD$39,0,SUMIFS(SAÍDAS!$D:$D,SAÍDAS!$B:$B,Base!$Q404,SAÍDAS!$H:$H,Base!W$40))</f>
        <v>0</v>
      </c>
      <c r="X404" s="161">
        <f ca="1">IF(X$39&gt;=$AD$39,0,SUMIFS(SAÍDAS!$D:$D,SAÍDAS!$B:$B,Base!$Q404,SAÍDAS!$H:$H,Base!X$40))</f>
        <v>0</v>
      </c>
      <c r="Y404" s="161">
        <f ca="1">IF(Y$39&gt;=$AD$39,0,SUMIFS(SAÍDAS!$D:$D,SAÍDAS!$B:$B,Base!$Q404,SAÍDAS!$H:$H,Base!Y$40))</f>
        <v>0</v>
      </c>
      <c r="Z404" s="161">
        <f ca="1">IF(Z$39&gt;=$AD$39,0,SUMIFS(SAÍDAS!$D:$D,SAÍDAS!$B:$B,Base!$Q404,SAÍDAS!$H:$H,Base!Z$40))</f>
        <v>0</v>
      </c>
      <c r="AA404" s="161">
        <f ca="1">IF(AA$39&gt;=$AD$39,0,SUMIFS(SAÍDAS!$D:$D,SAÍDAS!$B:$B,Base!$Q404,SAÍDAS!$H:$H,Base!AA$40))</f>
        <v>0</v>
      </c>
      <c r="AB404" s="161">
        <f ca="1">IF(AB$39&gt;=$AD$39,0,SUMIFS(SAÍDAS!$D:$D,SAÍDAS!$B:$B,Base!$Q404,SAÍDAS!$H:$H,Base!AB$40))</f>
        <v>0</v>
      </c>
      <c r="AC404" s="161">
        <f ca="1">IF(AC$39&gt;=$AD$39,0,SUMIFS(SAÍDAS!$D:$D,SAÍDAS!$B:$B,Base!$Q404,SAÍDAS!$H:$H,Base!AC$40))</f>
        <v>0</v>
      </c>
      <c r="AD404" s="160">
        <f t="shared" ca="1" si="13"/>
        <v>0</v>
      </c>
    </row>
    <row r="405" spans="1:30" x14ac:dyDescent="0.25">
      <c r="A405" s="160">
        <f>CADASTRO!A369</f>
        <v>0</v>
      </c>
      <c r="B405" s="160">
        <f>CADASTRO!B369</f>
        <v>0</v>
      </c>
      <c r="C405" s="161">
        <f>CADASTRO!D369</f>
        <v>0</v>
      </c>
      <c r="D405" s="161">
        <f>C405+SUMIFS(ENTRADAS!$D:$D,ENTRADAS!$B:$B,$B405,ENTRADAS!$I:$I,C$40)-SUMIFS(SAÍDAS!$D:$D,SAÍDAS!$B:$B,$B405,SAÍDAS!$H:$H,C$40)+SUMIFS(AJUSTE!$D:$D,AJUSTE!$B:$B,$B405,AJUSTE!$H:$H,C$40)</f>
        <v>0</v>
      </c>
      <c r="E405" s="161">
        <f>D405+SUMIFS(ENTRADAS!$D:$D,ENTRADAS!$B:$B,$B405,ENTRADAS!$I:$I,D$40)-SUMIFS(SAÍDAS!$D:$D,SAÍDAS!$B:$B,$B405,SAÍDAS!$H:$H,D$40)+SUMIFS(AJUSTE!$D:$D,AJUSTE!$B:$B,$B405,AJUSTE!$H:$H,D$40)</f>
        <v>0</v>
      </c>
      <c r="F405" s="161">
        <f>E405+SUMIFS(ENTRADAS!$D:$D,ENTRADAS!$B:$B,$B405,ENTRADAS!$I:$I,E$40)-SUMIFS(SAÍDAS!$D:$D,SAÍDAS!$B:$B,$B405,SAÍDAS!$H:$H,E$40)+SUMIFS(AJUSTE!$D:$D,AJUSTE!$B:$B,$B405,AJUSTE!$H:$H,E$40)</f>
        <v>0</v>
      </c>
      <c r="G405" s="161">
        <f>F405+SUMIFS(ENTRADAS!$D:$D,ENTRADAS!$B:$B,$B405,ENTRADAS!$I:$I,F$40)-SUMIFS(SAÍDAS!$D:$D,SAÍDAS!$B:$B,$B405,SAÍDAS!$H:$H,F$40)+SUMIFS(AJUSTE!$D:$D,AJUSTE!$B:$B,$B405,AJUSTE!$H:$H,F$40)</f>
        <v>0</v>
      </c>
      <c r="H405" s="161">
        <f>G405+SUMIFS(ENTRADAS!$D:$D,ENTRADAS!$B:$B,$B405,ENTRADAS!$I:$I,G$40)-SUMIFS(SAÍDAS!$D:$D,SAÍDAS!$B:$B,$B405,SAÍDAS!$H:$H,G$40)+SUMIFS(AJUSTE!$D:$D,AJUSTE!$B:$B,$B405,AJUSTE!$H:$H,G$40)</f>
        <v>0</v>
      </c>
      <c r="I405" s="161">
        <f>H405+SUMIFS(ENTRADAS!$D:$D,ENTRADAS!$B:$B,$B405,ENTRADAS!$I:$I,H$40)-SUMIFS(SAÍDAS!$D:$D,SAÍDAS!$B:$B,$B405,SAÍDAS!$H:$H,H$40)+SUMIFS(AJUSTE!$D:$D,AJUSTE!$B:$B,$B405,AJUSTE!$H:$H,H$40)</f>
        <v>0</v>
      </c>
      <c r="J405" s="161">
        <f>I405+SUMIFS(ENTRADAS!$D:$D,ENTRADAS!$B:$B,$B405,ENTRADAS!$I:$I,I$40)-SUMIFS(SAÍDAS!$D:$D,SAÍDAS!$B:$B,$B405,SAÍDAS!$H:$H,I$40)+SUMIFS(AJUSTE!$D:$D,AJUSTE!$B:$B,$B405,AJUSTE!$H:$H,I$40)</f>
        <v>0</v>
      </c>
      <c r="K405" s="161">
        <f>J405+SUMIFS(ENTRADAS!$D:$D,ENTRADAS!$B:$B,$B405,ENTRADAS!$I:$I,J$40)-SUMIFS(SAÍDAS!$D:$D,SAÍDAS!$B:$B,$B405,SAÍDAS!$H:$H,J$40)+SUMIFS(AJUSTE!$D:$D,AJUSTE!$B:$B,$B405,AJUSTE!$H:$H,J$40)</f>
        <v>0</v>
      </c>
      <c r="L405" s="161">
        <f>K405+SUMIFS(ENTRADAS!$D:$D,ENTRADAS!$B:$B,$B405,ENTRADAS!$I:$I,K$40)-SUMIFS(SAÍDAS!$D:$D,SAÍDAS!$B:$B,$B405,SAÍDAS!$H:$H,K$40)+SUMIFS(AJUSTE!$D:$D,AJUSTE!$B:$B,$B405,AJUSTE!$H:$H,K$40)</f>
        <v>0</v>
      </c>
      <c r="M405" s="161">
        <f>L405+SUMIFS(ENTRADAS!$D:$D,ENTRADAS!$B:$B,$B405,ENTRADAS!$I:$I,L$40)-SUMIFS(SAÍDAS!$D:$D,SAÍDAS!$B:$B,$B405,SAÍDAS!$H:$H,L$40)+SUMIFS(AJUSTE!$D:$D,AJUSTE!$B:$B,$B405,AJUSTE!$H:$H,L$40)</f>
        <v>0</v>
      </c>
      <c r="N405" s="161">
        <f>M405+SUMIFS(ENTRADAS!$D:$D,ENTRADAS!$B:$B,$B405,ENTRADAS!$I:$I,M$40)-SUMIFS(SAÍDAS!$D:$D,SAÍDAS!$B:$B,$B405,SAÍDAS!$H:$H,M$40)+SUMIFS(AJUSTE!$D:$D,AJUSTE!$B:$B,$B405,AJUSTE!$H:$H,M$40)</f>
        <v>0</v>
      </c>
      <c r="P405" s="160">
        <f>CADASTRO!A369</f>
        <v>0</v>
      </c>
      <c r="Q405" s="160">
        <f>CADASTRO!B369</f>
        <v>0</v>
      </c>
      <c r="R405" s="161">
        <f ca="1">IF(R$39&gt;=$AD$39,0,SUMIFS(SAÍDAS!$D:$D,SAÍDAS!$B:$B,Base!$Q405,SAÍDAS!$H:$H,Base!R$40))</f>
        <v>0</v>
      </c>
      <c r="S405" s="161">
        <f ca="1">IF(S$39&gt;=$AD$39,0,SUMIFS(SAÍDAS!$D:$D,SAÍDAS!$B:$B,Base!$Q405,SAÍDAS!$H:$H,Base!S$40))</f>
        <v>0</v>
      </c>
      <c r="T405" s="161">
        <f ca="1">IF(T$39&gt;=$AD$39,0,SUMIFS(SAÍDAS!$D:$D,SAÍDAS!$B:$B,Base!$Q405,SAÍDAS!$H:$H,Base!T$40))</f>
        <v>0</v>
      </c>
      <c r="U405" s="161">
        <f ca="1">IF(U$39&gt;=$AD$39,0,SUMIFS(SAÍDAS!$D:$D,SAÍDAS!$B:$B,Base!$Q405,SAÍDAS!$H:$H,Base!U$40))</f>
        <v>0</v>
      </c>
      <c r="V405" s="161">
        <f ca="1">IF(V$39&gt;=$AD$39,0,SUMIFS(SAÍDAS!$D:$D,SAÍDAS!$B:$B,Base!$Q405,SAÍDAS!$H:$H,Base!V$40))</f>
        <v>0</v>
      </c>
      <c r="W405" s="161">
        <f ca="1">IF(W$39&gt;=$AD$39,0,SUMIFS(SAÍDAS!$D:$D,SAÍDAS!$B:$B,Base!$Q405,SAÍDAS!$H:$H,Base!W$40))</f>
        <v>0</v>
      </c>
      <c r="X405" s="161">
        <f ca="1">IF(X$39&gt;=$AD$39,0,SUMIFS(SAÍDAS!$D:$D,SAÍDAS!$B:$B,Base!$Q405,SAÍDAS!$H:$H,Base!X$40))</f>
        <v>0</v>
      </c>
      <c r="Y405" s="161">
        <f ca="1">IF(Y$39&gt;=$AD$39,0,SUMIFS(SAÍDAS!$D:$D,SAÍDAS!$B:$B,Base!$Q405,SAÍDAS!$H:$H,Base!Y$40))</f>
        <v>0</v>
      </c>
      <c r="Z405" s="161">
        <f ca="1">IF(Z$39&gt;=$AD$39,0,SUMIFS(SAÍDAS!$D:$D,SAÍDAS!$B:$B,Base!$Q405,SAÍDAS!$H:$H,Base!Z$40))</f>
        <v>0</v>
      </c>
      <c r="AA405" s="161">
        <f ca="1">IF(AA$39&gt;=$AD$39,0,SUMIFS(SAÍDAS!$D:$D,SAÍDAS!$B:$B,Base!$Q405,SAÍDAS!$H:$H,Base!AA$40))</f>
        <v>0</v>
      </c>
      <c r="AB405" s="161">
        <f ca="1">IF(AB$39&gt;=$AD$39,0,SUMIFS(SAÍDAS!$D:$D,SAÍDAS!$B:$B,Base!$Q405,SAÍDAS!$H:$H,Base!AB$40))</f>
        <v>0</v>
      </c>
      <c r="AC405" s="161">
        <f ca="1">IF(AC$39&gt;=$AD$39,0,SUMIFS(SAÍDAS!$D:$D,SAÍDAS!$B:$B,Base!$Q405,SAÍDAS!$H:$H,Base!AC$40))</f>
        <v>0</v>
      </c>
      <c r="AD405" s="160">
        <f t="shared" ca="1" si="13"/>
        <v>0</v>
      </c>
    </row>
    <row r="406" spans="1:30" x14ac:dyDescent="0.25">
      <c r="A406" s="160">
        <f>CADASTRO!A370</f>
        <v>0</v>
      </c>
      <c r="B406" s="160">
        <f>CADASTRO!B370</f>
        <v>0</v>
      </c>
      <c r="C406" s="161">
        <f>CADASTRO!D370</f>
        <v>0</v>
      </c>
      <c r="D406" s="161">
        <f>C406+SUMIFS(ENTRADAS!$D:$D,ENTRADAS!$B:$B,$B406,ENTRADAS!$I:$I,C$40)-SUMIFS(SAÍDAS!$D:$D,SAÍDAS!$B:$B,$B406,SAÍDAS!$H:$H,C$40)+SUMIFS(AJUSTE!$D:$D,AJUSTE!$B:$B,$B406,AJUSTE!$H:$H,C$40)</f>
        <v>0</v>
      </c>
      <c r="E406" s="161">
        <f>D406+SUMIFS(ENTRADAS!$D:$D,ENTRADAS!$B:$B,$B406,ENTRADAS!$I:$I,D$40)-SUMIFS(SAÍDAS!$D:$D,SAÍDAS!$B:$B,$B406,SAÍDAS!$H:$H,D$40)+SUMIFS(AJUSTE!$D:$D,AJUSTE!$B:$B,$B406,AJUSTE!$H:$H,D$40)</f>
        <v>0</v>
      </c>
      <c r="F406" s="161">
        <f>E406+SUMIFS(ENTRADAS!$D:$D,ENTRADAS!$B:$B,$B406,ENTRADAS!$I:$I,E$40)-SUMIFS(SAÍDAS!$D:$D,SAÍDAS!$B:$B,$B406,SAÍDAS!$H:$H,E$40)+SUMIFS(AJUSTE!$D:$D,AJUSTE!$B:$B,$B406,AJUSTE!$H:$H,E$40)</f>
        <v>0</v>
      </c>
      <c r="G406" s="161">
        <f>F406+SUMIFS(ENTRADAS!$D:$D,ENTRADAS!$B:$B,$B406,ENTRADAS!$I:$I,F$40)-SUMIFS(SAÍDAS!$D:$D,SAÍDAS!$B:$B,$B406,SAÍDAS!$H:$H,F$40)+SUMIFS(AJUSTE!$D:$D,AJUSTE!$B:$B,$B406,AJUSTE!$H:$H,F$40)</f>
        <v>0</v>
      </c>
      <c r="H406" s="161">
        <f>G406+SUMIFS(ENTRADAS!$D:$D,ENTRADAS!$B:$B,$B406,ENTRADAS!$I:$I,G$40)-SUMIFS(SAÍDAS!$D:$D,SAÍDAS!$B:$B,$B406,SAÍDAS!$H:$H,G$40)+SUMIFS(AJUSTE!$D:$D,AJUSTE!$B:$B,$B406,AJUSTE!$H:$H,G$40)</f>
        <v>0</v>
      </c>
      <c r="I406" s="161">
        <f>H406+SUMIFS(ENTRADAS!$D:$D,ENTRADAS!$B:$B,$B406,ENTRADAS!$I:$I,H$40)-SUMIFS(SAÍDAS!$D:$D,SAÍDAS!$B:$B,$B406,SAÍDAS!$H:$H,H$40)+SUMIFS(AJUSTE!$D:$D,AJUSTE!$B:$B,$B406,AJUSTE!$H:$H,H$40)</f>
        <v>0</v>
      </c>
      <c r="J406" s="161">
        <f>I406+SUMIFS(ENTRADAS!$D:$D,ENTRADAS!$B:$B,$B406,ENTRADAS!$I:$I,I$40)-SUMIFS(SAÍDAS!$D:$D,SAÍDAS!$B:$B,$B406,SAÍDAS!$H:$H,I$40)+SUMIFS(AJUSTE!$D:$D,AJUSTE!$B:$B,$B406,AJUSTE!$H:$H,I$40)</f>
        <v>0</v>
      </c>
      <c r="K406" s="161">
        <f>J406+SUMIFS(ENTRADAS!$D:$D,ENTRADAS!$B:$B,$B406,ENTRADAS!$I:$I,J$40)-SUMIFS(SAÍDAS!$D:$D,SAÍDAS!$B:$B,$B406,SAÍDAS!$H:$H,J$40)+SUMIFS(AJUSTE!$D:$D,AJUSTE!$B:$B,$B406,AJUSTE!$H:$H,J$40)</f>
        <v>0</v>
      </c>
      <c r="L406" s="161">
        <f>K406+SUMIFS(ENTRADAS!$D:$D,ENTRADAS!$B:$B,$B406,ENTRADAS!$I:$I,K$40)-SUMIFS(SAÍDAS!$D:$D,SAÍDAS!$B:$B,$B406,SAÍDAS!$H:$H,K$40)+SUMIFS(AJUSTE!$D:$D,AJUSTE!$B:$B,$B406,AJUSTE!$H:$H,K$40)</f>
        <v>0</v>
      </c>
      <c r="M406" s="161">
        <f>L406+SUMIFS(ENTRADAS!$D:$D,ENTRADAS!$B:$B,$B406,ENTRADAS!$I:$I,L$40)-SUMIFS(SAÍDAS!$D:$D,SAÍDAS!$B:$B,$B406,SAÍDAS!$H:$H,L$40)+SUMIFS(AJUSTE!$D:$D,AJUSTE!$B:$B,$B406,AJUSTE!$H:$H,L$40)</f>
        <v>0</v>
      </c>
      <c r="N406" s="161">
        <f>M406+SUMIFS(ENTRADAS!$D:$D,ENTRADAS!$B:$B,$B406,ENTRADAS!$I:$I,M$40)-SUMIFS(SAÍDAS!$D:$D,SAÍDAS!$B:$B,$B406,SAÍDAS!$H:$H,M$40)+SUMIFS(AJUSTE!$D:$D,AJUSTE!$B:$B,$B406,AJUSTE!$H:$H,M$40)</f>
        <v>0</v>
      </c>
      <c r="P406" s="160">
        <f>CADASTRO!A370</f>
        <v>0</v>
      </c>
      <c r="Q406" s="160">
        <f>CADASTRO!B370</f>
        <v>0</v>
      </c>
      <c r="R406" s="161">
        <f ca="1">IF(R$39&gt;=$AD$39,0,SUMIFS(SAÍDAS!$D:$D,SAÍDAS!$B:$B,Base!$Q406,SAÍDAS!$H:$H,Base!R$40))</f>
        <v>0</v>
      </c>
      <c r="S406" s="161">
        <f ca="1">IF(S$39&gt;=$AD$39,0,SUMIFS(SAÍDAS!$D:$D,SAÍDAS!$B:$B,Base!$Q406,SAÍDAS!$H:$H,Base!S$40))</f>
        <v>0</v>
      </c>
      <c r="T406" s="161">
        <f ca="1">IF(T$39&gt;=$AD$39,0,SUMIFS(SAÍDAS!$D:$D,SAÍDAS!$B:$B,Base!$Q406,SAÍDAS!$H:$H,Base!T$40))</f>
        <v>0</v>
      </c>
      <c r="U406" s="161">
        <f ca="1">IF(U$39&gt;=$AD$39,0,SUMIFS(SAÍDAS!$D:$D,SAÍDAS!$B:$B,Base!$Q406,SAÍDAS!$H:$H,Base!U$40))</f>
        <v>0</v>
      </c>
      <c r="V406" s="161">
        <f ca="1">IF(V$39&gt;=$AD$39,0,SUMIFS(SAÍDAS!$D:$D,SAÍDAS!$B:$B,Base!$Q406,SAÍDAS!$H:$H,Base!V$40))</f>
        <v>0</v>
      </c>
      <c r="W406" s="161">
        <f ca="1">IF(W$39&gt;=$AD$39,0,SUMIFS(SAÍDAS!$D:$D,SAÍDAS!$B:$B,Base!$Q406,SAÍDAS!$H:$H,Base!W$40))</f>
        <v>0</v>
      </c>
      <c r="X406" s="161">
        <f ca="1">IF(X$39&gt;=$AD$39,0,SUMIFS(SAÍDAS!$D:$D,SAÍDAS!$B:$B,Base!$Q406,SAÍDAS!$H:$H,Base!X$40))</f>
        <v>0</v>
      </c>
      <c r="Y406" s="161">
        <f ca="1">IF(Y$39&gt;=$AD$39,0,SUMIFS(SAÍDAS!$D:$D,SAÍDAS!$B:$B,Base!$Q406,SAÍDAS!$H:$H,Base!Y$40))</f>
        <v>0</v>
      </c>
      <c r="Z406" s="161">
        <f ca="1">IF(Z$39&gt;=$AD$39,0,SUMIFS(SAÍDAS!$D:$D,SAÍDAS!$B:$B,Base!$Q406,SAÍDAS!$H:$H,Base!Z$40))</f>
        <v>0</v>
      </c>
      <c r="AA406" s="161">
        <f ca="1">IF(AA$39&gt;=$AD$39,0,SUMIFS(SAÍDAS!$D:$D,SAÍDAS!$B:$B,Base!$Q406,SAÍDAS!$H:$H,Base!AA$40))</f>
        <v>0</v>
      </c>
      <c r="AB406" s="161">
        <f ca="1">IF(AB$39&gt;=$AD$39,0,SUMIFS(SAÍDAS!$D:$D,SAÍDAS!$B:$B,Base!$Q406,SAÍDAS!$H:$H,Base!AB$40))</f>
        <v>0</v>
      </c>
      <c r="AC406" s="161">
        <f ca="1">IF(AC$39&gt;=$AD$39,0,SUMIFS(SAÍDAS!$D:$D,SAÍDAS!$B:$B,Base!$Q406,SAÍDAS!$H:$H,Base!AC$40))</f>
        <v>0</v>
      </c>
      <c r="AD406" s="160">
        <f t="shared" ca="1" si="13"/>
        <v>0</v>
      </c>
    </row>
    <row r="407" spans="1:30" x14ac:dyDescent="0.25">
      <c r="A407" s="160">
        <f>CADASTRO!A371</f>
        <v>0</v>
      </c>
      <c r="B407" s="160">
        <f>CADASTRO!B371</f>
        <v>0</v>
      </c>
      <c r="C407" s="161">
        <f>CADASTRO!D371</f>
        <v>0</v>
      </c>
      <c r="D407" s="161">
        <f>C407+SUMIFS(ENTRADAS!$D:$D,ENTRADAS!$B:$B,$B407,ENTRADAS!$I:$I,C$40)-SUMIFS(SAÍDAS!$D:$D,SAÍDAS!$B:$B,$B407,SAÍDAS!$H:$H,C$40)+SUMIFS(AJUSTE!$D:$D,AJUSTE!$B:$B,$B407,AJUSTE!$H:$H,C$40)</f>
        <v>0</v>
      </c>
      <c r="E407" s="161">
        <f>D407+SUMIFS(ENTRADAS!$D:$D,ENTRADAS!$B:$B,$B407,ENTRADAS!$I:$I,D$40)-SUMIFS(SAÍDAS!$D:$D,SAÍDAS!$B:$B,$B407,SAÍDAS!$H:$H,D$40)+SUMIFS(AJUSTE!$D:$D,AJUSTE!$B:$B,$B407,AJUSTE!$H:$H,D$40)</f>
        <v>0</v>
      </c>
      <c r="F407" s="161">
        <f>E407+SUMIFS(ENTRADAS!$D:$D,ENTRADAS!$B:$B,$B407,ENTRADAS!$I:$I,E$40)-SUMIFS(SAÍDAS!$D:$D,SAÍDAS!$B:$B,$B407,SAÍDAS!$H:$H,E$40)+SUMIFS(AJUSTE!$D:$D,AJUSTE!$B:$B,$B407,AJUSTE!$H:$H,E$40)</f>
        <v>0</v>
      </c>
      <c r="G407" s="161">
        <f>F407+SUMIFS(ENTRADAS!$D:$D,ENTRADAS!$B:$B,$B407,ENTRADAS!$I:$I,F$40)-SUMIFS(SAÍDAS!$D:$D,SAÍDAS!$B:$B,$B407,SAÍDAS!$H:$H,F$40)+SUMIFS(AJUSTE!$D:$D,AJUSTE!$B:$B,$B407,AJUSTE!$H:$H,F$40)</f>
        <v>0</v>
      </c>
      <c r="H407" s="161">
        <f>G407+SUMIFS(ENTRADAS!$D:$D,ENTRADAS!$B:$B,$B407,ENTRADAS!$I:$I,G$40)-SUMIFS(SAÍDAS!$D:$D,SAÍDAS!$B:$B,$B407,SAÍDAS!$H:$H,G$40)+SUMIFS(AJUSTE!$D:$D,AJUSTE!$B:$B,$B407,AJUSTE!$H:$H,G$40)</f>
        <v>0</v>
      </c>
      <c r="I407" s="161">
        <f>H407+SUMIFS(ENTRADAS!$D:$D,ENTRADAS!$B:$B,$B407,ENTRADAS!$I:$I,H$40)-SUMIFS(SAÍDAS!$D:$D,SAÍDAS!$B:$B,$B407,SAÍDAS!$H:$H,H$40)+SUMIFS(AJUSTE!$D:$D,AJUSTE!$B:$B,$B407,AJUSTE!$H:$H,H$40)</f>
        <v>0</v>
      </c>
      <c r="J407" s="161">
        <f>I407+SUMIFS(ENTRADAS!$D:$D,ENTRADAS!$B:$B,$B407,ENTRADAS!$I:$I,I$40)-SUMIFS(SAÍDAS!$D:$D,SAÍDAS!$B:$B,$B407,SAÍDAS!$H:$H,I$40)+SUMIFS(AJUSTE!$D:$D,AJUSTE!$B:$B,$B407,AJUSTE!$H:$H,I$40)</f>
        <v>0</v>
      </c>
      <c r="K407" s="161">
        <f>J407+SUMIFS(ENTRADAS!$D:$D,ENTRADAS!$B:$B,$B407,ENTRADAS!$I:$I,J$40)-SUMIFS(SAÍDAS!$D:$D,SAÍDAS!$B:$B,$B407,SAÍDAS!$H:$H,J$40)+SUMIFS(AJUSTE!$D:$D,AJUSTE!$B:$B,$B407,AJUSTE!$H:$H,J$40)</f>
        <v>0</v>
      </c>
      <c r="L407" s="161">
        <f>K407+SUMIFS(ENTRADAS!$D:$D,ENTRADAS!$B:$B,$B407,ENTRADAS!$I:$I,K$40)-SUMIFS(SAÍDAS!$D:$D,SAÍDAS!$B:$B,$B407,SAÍDAS!$H:$H,K$40)+SUMIFS(AJUSTE!$D:$D,AJUSTE!$B:$B,$B407,AJUSTE!$H:$H,K$40)</f>
        <v>0</v>
      </c>
      <c r="M407" s="161">
        <f>L407+SUMIFS(ENTRADAS!$D:$D,ENTRADAS!$B:$B,$B407,ENTRADAS!$I:$I,L$40)-SUMIFS(SAÍDAS!$D:$D,SAÍDAS!$B:$B,$B407,SAÍDAS!$H:$H,L$40)+SUMIFS(AJUSTE!$D:$D,AJUSTE!$B:$B,$B407,AJUSTE!$H:$H,L$40)</f>
        <v>0</v>
      </c>
      <c r="N407" s="161">
        <f>M407+SUMIFS(ENTRADAS!$D:$D,ENTRADAS!$B:$B,$B407,ENTRADAS!$I:$I,M$40)-SUMIFS(SAÍDAS!$D:$D,SAÍDAS!$B:$B,$B407,SAÍDAS!$H:$H,M$40)+SUMIFS(AJUSTE!$D:$D,AJUSTE!$B:$B,$B407,AJUSTE!$H:$H,M$40)</f>
        <v>0</v>
      </c>
      <c r="P407" s="160">
        <f>CADASTRO!A371</f>
        <v>0</v>
      </c>
      <c r="Q407" s="160">
        <f>CADASTRO!B371</f>
        <v>0</v>
      </c>
      <c r="R407" s="161">
        <f ca="1">IF(R$39&gt;=$AD$39,0,SUMIFS(SAÍDAS!$D:$D,SAÍDAS!$B:$B,Base!$Q407,SAÍDAS!$H:$H,Base!R$40))</f>
        <v>0</v>
      </c>
      <c r="S407" s="161">
        <f ca="1">IF(S$39&gt;=$AD$39,0,SUMIFS(SAÍDAS!$D:$D,SAÍDAS!$B:$B,Base!$Q407,SAÍDAS!$H:$H,Base!S$40))</f>
        <v>0</v>
      </c>
      <c r="T407" s="161">
        <f ca="1">IF(T$39&gt;=$AD$39,0,SUMIFS(SAÍDAS!$D:$D,SAÍDAS!$B:$B,Base!$Q407,SAÍDAS!$H:$H,Base!T$40))</f>
        <v>0</v>
      </c>
      <c r="U407" s="161">
        <f ca="1">IF(U$39&gt;=$AD$39,0,SUMIFS(SAÍDAS!$D:$D,SAÍDAS!$B:$B,Base!$Q407,SAÍDAS!$H:$H,Base!U$40))</f>
        <v>0</v>
      </c>
      <c r="V407" s="161">
        <f ca="1">IF(V$39&gt;=$AD$39,0,SUMIFS(SAÍDAS!$D:$D,SAÍDAS!$B:$B,Base!$Q407,SAÍDAS!$H:$H,Base!V$40))</f>
        <v>0</v>
      </c>
      <c r="W407" s="161">
        <f ca="1">IF(W$39&gt;=$AD$39,0,SUMIFS(SAÍDAS!$D:$D,SAÍDAS!$B:$B,Base!$Q407,SAÍDAS!$H:$H,Base!W$40))</f>
        <v>0</v>
      </c>
      <c r="X407" s="161">
        <f ca="1">IF(X$39&gt;=$AD$39,0,SUMIFS(SAÍDAS!$D:$D,SAÍDAS!$B:$B,Base!$Q407,SAÍDAS!$H:$H,Base!X$40))</f>
        <v>0</v>
      </c>
      <c r="Y407" s="161">
        <f ca="1">IF(Y$39&gt;=$AD$39,0,SUMIFS(SAÍDAS!$D:$D,SAÍDAS!$B:$B,Base!$Q407,SAÍDAS!$H:$H,Base!Y$40))</f>
        <v>0</v>
      </c>
      <c r="Z407" s="161">
        <f ca="1">IF(Z$39&gt;=$AD$39,0,SUMIFS(SAÍDAS!$D:$D,SAÍDAS!$B:$B,Base!$Q407,SAÍDAS!$H:$H,Base!Z$40))</f>
        <v>0</v>
      </c>
      <c r="AA407" s="161">
        <f ca="1">IF(AA$39&gt;=$AD$39,0,SUMIFS(SAÍDAS!$D:$D,SAÍDAS!$B:$B,Base!$Q407,SAÍDAS!$H:$H,Base!AA$40))</f>
        <v>0</v>
      </c>
      <c r="AB407" s="161">
        <f ca="1">IF(AB$39&gt;=$AD$39,0,SUMIFS(SAÍDAS!$D:$D,SAÍDAS!$B:$B,Base!$Q407,SAÍDAS!$H:$H,Base!AB$40))</f>
        <v>0</v>
      </c>
      <c r="AC407" s="161">
        <f ca="1">IF(AC$39&gt;=$AD$39,0,SUMIFS(SAÍDAS!$D:$D,SAÍDAS!$B:$B,Base!$Q407,SAÍDAS!$H:$H,Base!AC$40))</f>
        <v>0</v>
      </c>
      <c r="AD407" s="160">
        <f t="shared" ca="1" si="13"/>
        <v>0</v>
      </c>
    </row>
    <row r="408" spans="1:30" x14ac:dyDescent="0.25">
      <c r="A408" s="160">
        <f>CADASTRO!A372</f>
        <v>0</v>
      </c>
      <c r="B408" s="160">
        <f>CADASTRO!B372</f>
        <v>0</v>
      </c>
      <c r="C408" s="161">
        <f>CADASTRO!D372</f>
        <v>0</v>
      </c>
      <c r="D408" s="161">
        <f>C408+SUMIFS(ENTRADAS!$D:$D,ENTRADAS!$B:$B,$B408,ENTRADAS!$I:$I,C$40)-SUMIFS(SAÍDAS!$D:$D,SAÍDAS!$B:$B,$B408,SAÍDAS!$H:$H,C$40)+SUMIFS(AJUSTE!$D:$D,AJUSTE!$B:$B,$B408,AJUSTE!$H:$H,C$40)</f>
        <v>0</v>
      </c>
      <c r="E408" s="161">
        <f>D408+SUMIFS(ENTRADAS!$D:$D,ENTRADAS!$B:$B,$B408,ENTRADAS!$I:$I,D$40)-SUMIFS(SAÍDAS!$D:$D,SAÍDAS!$B:$B,$B408,SAÍDAS!$H:$H,D$40)+SUMIFS(AJUSTE!$D:$D,AJUSTE!$B:$B,$B408,AJUSTE!$H:$H,D$40)</f>
        <v>0</v>
      </c>
      <c r="F408" s="161">
        <f>E408+SUMIFS(ENTRADAS!$D:$D,ENTRADAS!$B:$B,$B408,ENTRADAS!$I:$I,E$40)-SUMIFS(SAÍDAS!$D:$D,SAÍDAS!$B:$B,$B408,SAÍDAS!$H:$H,E$40)+SUMIFS(AJUSTE!$D:$D,AJUSTE!$B:$B,$B408,AJUSTE!$H:$H,E$40)</f>
        <v>0</v>
      </c>
      <c r="G408" s="161">
        <f>F408+SUMIFS(ENTRADAS!$D:$D,ENTRADAS!$B:$B,$B408,ENTRADAS!$I:$I,F$40)-SUMIFS(SAÍDAS!$D:$D,SAÍDAS!$B:$B,$B408,SAÍDAS!$H:$H,F$40)+SUMIFS(AJUSTE!$D:$D,AJUSTE!$B:$B,$B408,AJUSTE!$H:$H,F$40)</f>
        <v>0</v>
      </c>
      <c r="H408" s="161">
        <f>G408+SUMIFS(ENTRADAS!$D:$D,ENTRADAS!$B:$B,$B408,ENTRADAS!$I:$I,G$40)-SUMIFS(SAÍDAS!$D:$D,SAÍDAS!$B:$B,$B408,SAÍDAS!$H:$H,G$40)+SUMIFS(AJUSTE!$D:$D,AJUSTE!$B:$B,$B408,AJUSTE!$H:$H,G$40)</f>
        <v>0</v>
      </c>
      <c r="I408" s="161">
        <f>H408+SUMIFS(ENTRADAS!$D:$D,ENTRADAS!$B:$B,$B408,ENTRADAS!$I:$I,H$40)-SUMIFS(SAÍDAS!$D:$D,SAÍDAS!$B:$B,$B408,SAÍDAS!$H:$H,H$40)+SUMIFS(AJUSTE!$D:$D,AJUSTE!$B:$B,$B408,AJUSTE!$H:$H,H$40)</f>
        <v>0</v>
      </c>
      <c r="J408" s="161">
        <f>I408+SUMIFS(ENTRADAS!$D:$D,ENTRADAS!$B:$B,$B408,ENTRADAS!$I:$I,I$40)-SUMIFS(SAÍDAS!$D:$D,SAÍDAS!$B:$B,$B408,SAÍDAS!$H:$H,I$40)+SUMIFS(AJUSTE!$D:$D,AJUSTE!$B:$B,$B408,AJUSTE!$H:$H,I$40)</f>
        <v>0</v>
      </c>
      <c r="K408" s="161">
        <f>J408+SUMIFS(ENTRADAS!$D:$D,ENTRADAS!$B:$B,$B408,ENTRADAS!$I:$I,J$40)-SUMIFS(SAÍDAS!$D:$D,SAÍDAS!$B:$B,$B408,SAÍDAS!$H:$H,J$40)+SUMIFS(AJUSTE!$D:$D,AJUSTE!$B:$B,$B408,AJUSTE!$H:$H,J$40)</f>
        <v>0</v>
      </c>
      <c r="L408" s="161">
        <f>K408+SUMIFS(ENTRADAS!$D:$D,ENTRADAS!$B:$B,$B408,ENTRADAS!$I:$I,K$40)-SUMIFS(SAÍDAS!$D:$D,SAÍDAS!$B:$B,$B408,SAÍDAS!$H:$H,K$40)+SUMIFS(AJUSTE!$D:$D,AJUSTE!$B:$B,$B408,AJUSTE!$H:$H,K$40)</f>
        <v>0</v>
      </c>
      <c r="M408" s="161">
        <f>L408+SUMIFS(ENTRADAS!$D:$D,ENTRADAS!$B:$B,$B408,ENTRADAS!$I:$I,L$40)-SUMIFS(SAÍDAS!$D:$D,SAÍDAS!$B:$B,$B408,SAÍDAS!$H:$H,L$40)+SUMIFS(AJUSTE!$D:$D,AJUSTE!$B:$B,$B408,AJUSTE!$H:$H,L$40)</f>
        <v>0</v>
      </c>
      <c r="N408" s="161">
        <f>M408+SUMIFS(ENTRADAS!$D:$D,ENTRADAS!$B:$B,$B408,ENTRADAS!$I:$I,M$40)-SUMIFS(SAÍDAS!$D:$D,SAÍDAS!$B:$B,$B408,SAÍDAS!$H:$H,M$40)+SUMIFS(AJUSTE!$D:$D,AJUSTE!$B:$B,$B408,AJUSTE!$H:$H,M$40)</f>
        <v>0</v>
      </c>
      <c r="P408" s="160">
        <f>CADASTRO!A372</f>
        <v>0</v>
      </c>
      <c r="Q408" s="160">
        <f>CADASTRO!B372</f>
        <v>0</v>
      </c>
      <c r="R408" s="161">
        <f ca="1">IF(R$39&gt;=$AD$39,0,SUMIFS(SAÍDAS!$D:$D,SAÍDAS!$B:$B,Base!$Q408,SAÍDAS!$H:$H,Base!R$40))</f>
        <v>0</v>
      </c>
      <c r="S408" s="161">
        <f ca="1">IF(S$39&gt;=$AD$39,0,SUMIFS(SAÍDAS!$D:$D,SAÍDAS!$B:$B,Base!$Q408,SAÍDAS!$H:$H,Base!S$40))</f>
        <v>0</v>
      </c>
      <c r="T408" s="161">
        <f ca="1">IF(T$39&gt;=$AD$39,0,SUMIFS(SAÍDAS!$D:$D,SAÍDAS!$B:$B,Base!$Q408,SAÍDAS!$H:$H,Base!T$40))</f>
        <v>0</v>
      </c>
      <c r="U408" s="161">
        <f ca="1">IF(U$39&gt;=$AD$39,0,SUMIFS(SAÍDAS!$D:$D,SAÍDAS!$B:$B,Base!$Q408,SAÍDAS!$H:$H,Base!U$40))</f>
        <v>0</v>
      </c>
      <c r="V408" s="161">
        <f ca="1">IF(V$39&gt;=$AD$39,0,SUMIFS(SAÍDAS!$D:$D,SAÍDAS!$B:$B,Base!$Q408,SAÍDAS!$H:$H,Base!V$40))</f>
        <v>0</v>
      </c>
      <c r="W408" s="161">
        <f ca="1">IF(W$39&gt;=$AD$39,0,SUMIFS(SAÍDAS!$D:$D,SAÍDAS!$B:$B,Base!$Q408,SAÍDAS!$H:$H,Base!W$40))</f>
        <v>0</v>
      </c>
      <c r="X408" s="161">
        <f ca="1">IF(X$39&gt;=$AD$39,0,SUMIFS(SAÍDAS!$D:$D,SAÍDAS!$B:$B,Base!$Q408,SAÍDAS!$H:$H,Base!X$40))</f>
        <v>0</v>
      </c>
      <c r="Y408" s="161">
        <f ca="1">IF(Y$39&gt;=$AD$39,0,SUMIFS(SAÍDAS!$D:$D,SAÍDAS!$B:$B,Base!$Q408,SAÍDAS!$H:$H,Base!Y$40))</f>
        <v>0</v>
      </c>
      <c r="Z408" s="161">
        <f ca="1">IF(Z$39&gt;=$AD$39,0,SUMIFS(SAÍDAS!$D:$D,SAÍDAS!$B:$B,Base!$Q408,SAÍDAS!$H:$H,Base!Z$40))</f>
        <v>0</v>
      </c>
      <c r="AA408" s="161">
        <f ca="1">IF(AA$39&gt;=$AD$39,0,SUMIFS(SAÍDAS!$D:$D,SAÍDAS!$B:$B,Base!$Q408,SAÍDAS!$H:$H,Base!AA$40))</f>
        <v>0</v>
      </c>
      <c r="AB408" s="161">
        <f ca="1">IF(AB$39&gt;=$AD$39,0,SUMIFS(SAÍDAS!$D:$D,SAÍDAS!$B:$B,Base!$Q408,SAÍDAS!$H:$H,Base!AB$40))</f>
        <v>0</v>
      </c>
      <c r="AC408" s="161">
        <f ca="1">IF(AC$39&gt;=$AD$39,0,SUMIFS(SAÍDAS!$D:$D,SAÍDAS!$B:$B,Base!$Q408,SAÍDAS!$H:$H,Base!AC$40))</f>
        <v>0</v>
      </c>
      <c r="AD408" s="160">
        <f t="shared" ca="1" si="13"/>
        <v>0</v>
      </c>
    </row>
    <row r="409" spans="1:30" x14ac:dyDescent="0.25">
      <c r="A409" s="160">
        <f>CADASTRO!A373</f>
        <v>0</v>
      </c>
      <c r="B409" s="160">
        <f>CADASTRO!B373</f>
        <v>0</v>
      </c>
      <c r="C409" s="161">
        <f>CADASTRO!D373</f>
        <v>0</v>
      </c>
      <c r="D409" s="161">
        <f>C409+SUMIFS(ENTRADAS!$D:$D,ENTRADAS!$B:$B,$B409,ENTRADAS!$I:$I,C$40)-SUMIFS(SAÍDAS!$D:$D,SAÍDAS!$B:$B,$B409,SAÍDAS!$H:$H,C$40)+SUMIFS(AJUSTE!$D:$D,AJUSTE!$B:$B,$B409,AJUSTE!$H:$H,C$40)</f>
        <v>0</v>
      </c>
      <c r="E409" s="161">
        <f>D409+SUMIFS(ENTRADAS!$D:$D,ENTRADAS!$B:$B,$B409,ENTRADAS!$I:$I,D$40)-SUMIFS(SAÍDAS!$D:$D,SAÍDAS!$B:$B,$B409,SAÍDAS!$H:$H,D$40)+SUMIFS(AJUSTE!$D:$D,AJUSTE!$B:$B,$B409,AJUSTE!$H:$H,D$40)</f>
        <v>0</v>
      </c>
      <c r="F409" s="161">
        <f>E409+SUMIFS(ENTRADAS!$D:$D,ENTRADAS!$B:$B,$B409,ENTRADAS!$I:$I,E$40)-SUMIFS(SAÍDAS!$D:$D,SAÍDAS!$B:$B,$B409,SAÍDAS!$H:$H,E$40)+SUMIFS(AJUSTE!$D:$D,AJUSTE!$B:$B,$B409,AJUSTE!$H:$H,E$40)</f>
        <v>0</v>
      </c>
      <c r="G409" s="161">
        <f>F409+SUMIFS(ENTRADAS!$D:$D,ENTRADAS!$B:$B,$B409,ENTRADAS!$I:$I,F$40)-SUMIFS(SAÍDAS!$D:$D,SAÍDAS!$B:$B,$B409,SAÍDAS!$H:$H,F$40)+SUMIFS(AJUSTE!$D:$D,AJUSTE!$B:$B,$B409,AJUSTE!$H:$H,F$40)</f>
        <v>0</v>
      </c>
      <c r="H409" s="161">
        <f>G409+SUMIFS(ENTRADAS!$D:$D,ENTRADAS!$B:$B,$B409,ENTRADAS!$I:$I,G$40)-SUMIFS(SAÍDAS!$D:$D,SAÍDAS!$B:$B,$B409,SAÍDAS!$H:$H,G$40)+SUMIFS(AJUSTE!$D:$D,AJUSTE!$B:$B,$B409,AJUSTE!$H:$H,G$40)</f>
        <v>0</v>
      </c>
      <c r="I409" s="161">
        <f>H409+SUMIFS(ENTRADAS!$D:$D,ENTRADAS!$B:$B,$B409,ENTRADAS!$I:$I,H$40)-SUMIFS(SAÍDAS!$D:$D,SAÍDAS!$B:$B,$B409,SAÍDAS!$H:$H,H$40)+SUMIFS(AJUSTE!$D:$D,AJUSTE!$B:$B,$B409,AJUSTE!$H:$H,H$40)</f>
        <v>0</v>
      </c>
      <c r="J409" s="161">
        <f>I409+SUMIFS(ENTRADAS!$D:$D,ENTRADAS!$B:$B,$B409,ENTRADAS!$I:$I,I$40)-SUMIFS(SAÍDAS!$D:$D,SAÍDAS!$B:$B,$B409,SAÍDAS!$H:$H,I$40)+SUMIFS(AJUSTE!$D:$D,AJUSTE!$B:$B,$B409,AJUSTE!$H:$H,I$40)</f>
        <v>0</v>
      </c>
      <c r="K409" s="161">
        <f>J409+SUMIFS(ENTRADAS!$D:$D,ENTRADAS!$B:$B,$B409,ENTRADAS!$I:$I,J$40)-SUMIFS(SAÍDAS!$D:$D,SAÍDAS!$B:$B,$B409,SAÍDAS!$H:$H,J$40)+SUMIFS(AJUSTE!$D:$D,AJUSTE!$B:$B,$B409,AJUSTE!$H:$H,J$40)</f>
        <v>0</v>
      </c>
      <c r="L409" s="161">
        <f>K409+SUMIFS(ENTRADAS!$D:$D,ENTRADAS!$B:$B,$B409,ENTRADAS!$I:$I,K$40)-SUMIFS(SAÍDAS!$D:$D,SAÍDAS!$B:$B,$B409,SAÍDAS!$H:$H,K$40)+SUMIFS(AJUSTE!$D:$D,AJUSTE!$B:$B,$B409,AJUSTE!$H:$H,K$40)</f>
        <v>0</v>
      </c>
      <c r="M409" s="161">
        <f>L409+SUMIFS(ENTRADAS!$D:$D,ENTRADAS!$B:$B,$B409,ENTRADAS!$I:$I,L$40)-SUMIFS(SAÍDAS!$D:$D,SAÍDAS!$B:$B,$B409,SAÍDAS!$H:$H,L$40)+SUMIFS(AJUSTE!$D:$D,AJUSTE!$B:$B,$B409,AJUSTE!$H:$H,L$40)</f>
        <v>0</v>
      </c>
      <c r="N409" s="161">
        <f>M409+SUMIFS(ENTRADAS!$D:$D,ENTRADAS!$B:$B,$B409,ENTRADAS!$I:$I,M$40)-SUMIFS(SAÍDAS!$D:$D,SAÍDAS!$B:$B,$B409,SAÍDAS!$H:$H,M$40)+SUMIFS(AJUSTE!$D:$D,AJUSTE!$B:$B,$B409,AJUSTE!$H:$H,M$40)</f>
        <v>0</v>
      </c>
      <c r="P409" s="160">
        <f>CADASTRO!A373</f>
        <v>0</v>
      </c>
      <c r="Q409" s="160">
        <f>CADASTRO!B373</f>
        <v>0</v>
      </c>
      <c r="R409" s="161">
        <f ca="1">IF(R$39&gt;=$AD$39,0,SUMIFS(SAÍDAS!$D:$D,SAÍDAS!$B:$B,Base!$Q409,SAÍDAS!$H:$H,Base!R$40))</f>
        <v>0</v>
      </c>
      <c r="S409" s="161">
        <f ca="1">IF(S$39&gt;=$AD$39,0,SUMIFS(SAÍDAS!$D:$D,SAÍDAS!$B:$B,Base!$Q409,SAÍDAS!$H:$H,Base!S$40))</f>
        <v>0</v>
      </c>
      <c r="T409" s="161">
        <f ca="1">IF(T$39&gt;=$AD$39,0,SUMIFS(SAÍDAS!$D:$D,SAÍDAS!$B:$B,Base!$Q409,SAÍDAS!$H:$H,Base!T$40))</f>
        <v>0</v>
      </c>
      <c r="U409" s="161">
        <f ca="1">IF(U$39&gt;=$AD$39,0,SUMIFS(SAÍDAS!$D:$D,SAÍDAS!$B:$B,Base!$Q409,SAÍDAS!$H:$H,Base!U$40))</f>
        <v>0</v>
      </c>
      <c r="V409" s="161">
        <f ca="1">IF(V$39&gt;=$AD$39,0,SUMIFS(SAÍDAS!$D:$D,SAÍDAS!$B:$B,Base!$Q409,SAÍDAS!$H:$H,Base!V$40))</f>
        <v>0</v>
      </c>
      <c r="W409" s="161">
        <f ca="1">IF(W$39&gt;=$AD$39,0,SUMIFS(SAÍDAS!$D:$D,SAÍDAS!$B:$B,Base!$Q409,SAÍDAS!$H:$H,Base!W$40))</f>
        <v>0</v>
      </c>
      <c r="X409" s="161">
        <f ca="1">IF(X$39&gt;=$AD$39,0,SUMIFS(SAÍDAS!$D:$D,SAÍDAS!$B:$B,Base!$Q409,SAÍDAS!$H:$H,Base!X$40))</f>
        <v>0</v>
      </c>
      <c r="Y409" s="161">
        <f ca="1">IF(Y$39&gt;=$AD$39,0,SUMIFS(SAÍDAS!$D:$D,SAÍDAS!$B:$B,Base!$Q409,SAÍDAS!$H:$H,Base!Y$40))</f>
        <v>0</v>
      </c>
      <c r="Z409" s="161">
        <f ca="1">IF(Z$39&gt;=$AD$39,0,SUMIFS(SAÍDAS!$D:$D,SAÍDAS!$B:$B,Base!$Q409,SAÍDAS!$H:$H,Base!Z$40))</f>
        <v>0</v>
      </c>
      <c r="AA409" s="161">
        <f ca="1">IF(AA$39&gt;=$AD$39,0,SUMIFS(SAÍDAS!$D:$D,SAÍDAS!$B:$B,Base!$Q409,SAÍDAS!$H:$H,Base!AA$40))</f>
        <v>0</v>
      </c>
      <c r="AB409" s="161">
        <f ca="1">IF(AB$39&gt;=$AD$39,0,SUMIFS(SAÍDAS!$D:$D,SAÍDAS!$B:$B,Base!$Q409,SAÍDAS!$H:$H,Base!AB$40))</f>
        <v>0</v>
      </c>
      <c r="AC409" s="161">
        <f ca="1">IF(AC$39&gt;=$AD$39,0,SUMIFS(SAÍDAS!$D:$D,SAÍDAS!$B:$B,Base!$Q409,SAÍDAS!$H:$H,Base!AC$40))</f>
        <v>0</v>
      </c>
      <c r="AD409" s="160">
        <f t="shared" ca="1" si="13"/>
        <v>0</v>
      </c>
    </row>
    <row r="410" spans="1:30" x14ac:dyDescent="0.25">
      <c r="A410" s="160">
        <f>CADASTRO!A374</f>
        <v>0</v>
      </c>
      <c r="B410" s="160">
        <f>CADASTRO!B374</f>
        <v>0</v>
      </c>
      <c r="C410" s="161">
        <f>CADASTRO!D374</f>
        <v>0</v>
      </c>
      <c r="D410" s="161">
        <f>C410+SUMIFS(ENTRADAS!$D:$D,ENTRADAS!$B:$B,$B410,ENTRADAS!$I:$I,C$40)-SUMIFS(SAÍDAS!$D:$D,SAÍDAS!$B:$B,$B410,SAÍDAS!$H:$H,C$40)+SUMIFS(AJUSTE!$D:$D,AJUSTE!$B:$B,$B410,AJUSTE!$H:$H,C$40)</f>
        <v>0</v>
      </c>
      <c r="E410" s="161">
        <f>D410+SUMIFS(ENTRADAS!$D:$D,ENTRADAS!$B:$B,$B410,ENTRADAS!$I:$I,D$40)-SUMIFS(SAÍDAS!$D:$D,SAÍDAS!$B:$B,$B410,SAÍDAS!$H:$H,D$40)+SUMIFS(AJUSTE!$D:$D,AJUSTE!$B:$B,$B410,AJUSTE!$H:$H,D$40)</f>
        <v>0</v>
      </c>
      <c r="F410" s="161">
        <f>E410+SUMIFS(ENTRADAS!$D:$D,ENTRADAS!$B:$B,$B410,ENTRADAS!$I:$I,E$40)-SUMIFS(SAÍDAS!$D:$D,SAÍDAS!$B:$B,$B410,SAÍDAS!$H:$H,E$40)+SUMIFS(AJUSTE!$D:$D,AJUSTE!$B:$B,$B410,AJUSTE!$H:$H,E$40)</f>
        <v>0</v>
      </c>
      <c r="G410" s="161">
        <f>F410+SUMIFS(ENTRADAS!$D:$D,ENTRADAS!$B:$B,$B410,ENTRADAS!$I:$I,F$40)-SUMIFS(SAÍDAS!$D:$D,SAÍDAS!$B:$B,$B410,SAÍDAS!$H:$H,F$40)+SUMIFS(AJUSTE!$D:$D,AJUSTE!$B:$B,$B410,AJUSTE!$H:$H,F$40)</f>
        <v>0</v>
      </c>
      <c r="H410" s="161">
        <f>G410+SUMIFS(ENTRADAS!$D:$D,ENTRADAS!$B:$B,$B410,ENTRADAS!$I:$I,G$40)-SUMIFS(SAÍDAS!$D:$D,SAÍDAS!$B:$B,$B410,SAÍDAS!$H:$H,G$40)+SUMIFS(AJUSTE!$D:$D,AJUSTE!$B:$B,$B410,AJUSTE!$H:$H,G$40)</f>
        <v>0</v>
      </c>
      <c r="I410" s="161">
        <f>H410+SUMIFS(ENTRADAS!$D:$D,ENTRADAS!$B:$B,$B410,ENTRADAS!$I:$I,H$40)-SUMIFS(SAÍDAS!$D:$D,SAÍDAS!$B:$B,$B410,SAÍDAS!$H:$H,H$40)+SUMIFS(AJUSTE!$D:$D,AJUSTE!$B:$B,$B410,AJUSTE!$H:$H,H$40)</f>
        <v>0</v>
      </c>
      <c r="J410" s="161">
        <f>I410+SUMIFS(ENTRADAS!$D:$D,ENTRADAS!$B:$B,$B410,ENTRADAS!$I:$I,I$40)-SUMIFS(SAÍDAS!$D:$D,SAÍDAS!$B:$B,$B410,SAÍDAS!$H:$H,I$40)+SUMIFS(AJUSTE!$D:$D,AJUSTE!$B:$B,$B410,AJUSTE!$H:$H,I$40)</f>
        <v>0</v>
      </c>
      <c r="K410" s="161">
        <f>J410+SUMIFS(ENTRADAS!$D:$D,ENTRADAS!$B:$B,$B410,ENTRADAS!$I:$I,J$40)-SUMIFS(SAÍDAS!$D:$D,SAÍDAS!$B:$B,$B410,SAÍDAS!$H:$H,J$40)+SUMIFS(AJUSTE!$D:$D,AJUSTE!$B:$B,$B410,AJUSTE!$H:$H,J$40)</f>
        <v>0</v>
      </c>
      <c r="L410" s="161">
        <f>K410+SUMIFS(ENTRADAS!$D:$D,ENTRADAS!$B:$B,$B410,ENTRADAS!$I:$I,K$40)-SUMIFS(SAÍDAS!$D:$D,SAÍDAS!$B:$B,$B410,SAÍDAS!$H:$H,K$40)+SUMIFS(AJUSTE!$D:$D,AJUSTE!$B:$B,$B410,AJUSTE!$H:$H,K$40)</f>
        <v>0</v>
      </c>
      <c r="M410" s="161">
        <f>L410+SUMIFS(ENTRADAS!$D:$D,ENTRADAS!$B:$B,$B410,ENTRADAS!$I:$I,L$40)-SUMIFS(SAÍDAS!$D:$D,SAÍDAS!$B:$B,$B410,SAÍDAS!$H:$H,L$40)+SUMIFS(AJUSTE!$D:$D,AJUSTE!$B:$B,$B410,AJUSTE!$H:$H,L$40)</f>
        <v>0</v>
      </c>
      <c r="N410" s="161">
        <f>M410+SUMIFS(ENTRADAS!$D:$D,ENTRADAS!$B:$B,$B410,ENTRADAS!$I:$I,M$40)-SUMIFS(SAÍDAS!$D:$D,SAÍDAS!$B:$B,$B410,SAÍDAS!$H:$H,M$40)+SUMIFS(AJUSTE!$D:$D,AJUSTE!$B:$B,$B410,AJUSTE!$H:$H,M$40)</f>
        <v>0</v>
      </c>
      <c r="P410" s="160">
        <f>CADASTRO!A374</f>
        <v>0</v>
      </c>
      <c r="Q410" s="160">
        <f>CADASTRO!B374</f>
        <v>0</v>
      </c>
      <c r="R410" s="161">
        <f ca="1">IF(R$39&gt;=$AD$39,0,SUMIFS(SAÍDAS!$D:$D,SAÍDAS!$B:$B,Base!$Q410,SAÍDAS!$H:$H,Base!R$40))</f>
        <v>0</v>
      </c>
      <c r="S410" s="161">
        <f ca="1">IF(S$39&gt;=$AD$39,0,SUMIFS(SAÍDAS!$D:$D,SAÍDAS!$B:$B,Base!$Q410,SAÍDAS!$H:$H,Base!S$40))</f>
        <v>0</v>
      </c>
      <c r="T410" s="161">
        <f ca="1">IF(T$39&gt;=$AD$39,0,SUMIFS(SAÍDAS!$D:$D,SAÍDAS!$B:$B,Base!$Q410,SAÍDAS!$H:$H,Base!T$40))</f>
        <v>0</v>
      </c>
      <c r="U410" s="161">
        <f ca="1">IF(U$39&gt;=$AD$39,0,SUMIFS(SAÍDAS!$D:$D,SAÍDAS!$B:$B,Base!$Q410,SAÍDAS!$H:$H,Base!U$40))</f>
        <v>0</v>
      </c>
      <c r="V410" s="161">
        <f ca="1">IF(V$39&gt;=$AD$39,0,SUMIFS(SAÍDAS!$D:$D,SAÍDAS!$B:$B,Base!$Q410,SAÍDAS!$H:$H,Base!V$40))</f>
        <v>0</v>
      </c>
      <c r="W410" s="161">
        <f ca="1">IF(W$39&gt;=$AD$39,0,SUMIFS(SAÍDAS!$D:$D,SAÍDAS!$B:$B,Base!$Q410,SAÍDAS!$H:$H,Base!W$40))</f>
        <v>0</v>
      </c>
      <c r="X410" s="161">
        <f ca="1">IF(X$39&gt;=$AD$39,0,SUMIFS(SAÍDAS!$D:$D,SAÍDAS!$B:$B,Base!$Q410,SAÍDAS!$H:$H,Base!X$40))</f>
        <v>0</v>
      </c>
      <c r="Y410" s="161">
        <f ca="1">IF(Y$39&gt;=$AD$39,0,SUMIFS(SAÍDAS!$D:$D,SAÍDAS!$B:$B,Base!$Q410,SAÍDAS!$H:$H,Base!Y$40))</f>
        <v>0</v>
      </c>
      <c r="Z410" s="161">
        <f ca="1">IF(Z$39&gt;=$AD$39,0,SUMIFS(SAÍDAS!$D:$D,SAÍDAS!$B:$B,Base!$Q410,SAÍDAS!$H:$H,Base!Z$40))</f>
        <v>0</v>
      </c>
      <c r="AA410" s="161">
        <f ca="1">IF(AA$39&gt;=$AD$39,0,SUMIFS(SAÍDAS!$D:$D,SAÍDAS!$B:$B,Base!$Q410,SAÍDAS!$H:$H,Base!AA$40))</f>
        <v>0</v>
      </c>
      <c r="AB410" s="161">
        <f ca="1">IF(AB$39&gt;=$AD$39,0,SUMIFS(SAÍDAS!$D:$D,SAÍDAS!$B:$B,Base!$Q410,SAÍDAS!$H:$H,Base!AB$40))</f>
        <v>0</v>
      </c>
      <c r="AC410" s="161">
        <f ca="1">IF(AC$39&gt;=$AD$39,0,SUMIFS(SAÍDAS!$D:$D,SAÍDAS!$B:$B,Base!$Q410,SAÍDAS!$H:$H,Base!AC$40))</f>
        <v>0</v>
      </c>
      <c r="AD410" s="160">
        <f t="shared" ca="1" si="13"/>
        <v>0</v>
      </c>
    </row>
    <row r="411" spans="1:30" x14ac:dyDescent="0.25">
      <c r="A411" s="160">
        <f>CADASTRO!A375</f>
        <v>0</v>
      </c>
      <c r="B411" s="160">
        <f>CADASTRO!B375</f>
        <v>0</v>
      </c>
      <c r="C411" s="161">
        <f>CADASTRO!D375</f>
        <v>0</v>
      </c>
      <c r="D411" s="161">
        <f>C411+SUMIFS(ENTRADAS!$D:$D,ENTRADAS!$B:$B,$B411,ENTRADAS!$I:$I,C$40)-SUMIFS(SAÍDAS!$D:$D,SAÍDAS!$B:$B,$B411,SAÍDAS!$H:$H,C$40)+SUMIFS(AJUSTE!$D:$D,AJUSTE!$B:$B,$B411,AJUSTE!$H:$H,C$40)</f>
        <v>0</v>
      </c>
      <c r="E411" s="161">
        <f>D411+SUMIFS(ENTRADAS!$D:$D,ENTRADAS!$B:$B,$B411,ENTRADAS!$I:$I,D$40)-SUMIFS(SAÍDAS!$D:$D,SAÍDAS!$B:$B,$B411,SAÍDAS!$H:$H,D$40)+SUMIFS(AJUSTE!$D:$D,AJUSTE!$B:$B,$B411,AJUSTE!$H:$H,D$40)</f>
        <v>0</v>
      </c>
      <c r="F411" s="161">
        <f>E411+SUMIFS(ENTRADAS!$D:$D,ENTRADAS!$B:$B,$B411,ENTRADAS!$I:$I,E$40)-SUMIFS(SAÍDAS!$D:$D,SAÍDAS!$B:$B,$B411,SAÍDAS!$H:$H,E$40)+SUMIFS(AJUSTE!$D:$D,AJUSTE!$B:$B,$B411,AJUSTE!$H:$H,E$40)</f>
        <v>0</v>
      </c>
      <c r="G411" s="161">
        <f>F411+SUMIFS(ENTRADAS!$D:$D,ENTRADAS!$B:$B,$B411,ENTRADAS!$I:$I,F$40)-SUMIFS(SAÍDAS!$D:$D,SAÍDAS!$B:$B,$B411,SAÍDAS!$H:$H,F$40)+SUMIFS(AJUSTE!$D:$D,AJUSTE!$B:$B,$B411,AJUSTE!$H:$H,F$40)</f>
        <v>0</v>
      </c>
      <c r="H411" s="161">
        <f>G411+SUMIFS(ENTRADAS!$D:$D,ENTRADAS!$B:$B,$B411,ENTRADAS!$I:$I,G$40)-SUMIFS(SAÍDAS!$D:$D,SAÍDAS!$B:$B,$B411,SAÍDAS!$H:$H,G$40)+SUMIFS(AJUSTE!$D:$D,AJUSTE!$B:$B,$B411,AJUSTE!$H:$H,G$40)</f>
        <v>0</v>
      </c>
      <c r="I411" s="161">
        <f>H411+SUMIFS(ENTRADAS!$D:$D,ENTRADAS!$B:$B,$B411,ENTRADAS!$I:$I,H$40)-SUMIFS(SAÍDAS!$D:$D,SAÍDAS!$B:$B,$B411,SAÍDAS!$H:$H,H$40)+SUMIFS(AJUSTE!$D:$D,AJUSTE!$B:$B,$B411,AJUSTE!$H:$H,H$40)</f>
        <v>0</v>
      </c>
      <c r="J411" s="161">
        <f>I411+SUMIFS(ENTRADAS!$D:$D,ENTRADAS!$B:$B,$B411,ENTRADAS!$I:$I,I$40)-SUMIFS(SAÍDAS!$D:$D,SAÍDAS!$B:$B,$B411,SAÍDAS!$H:$H,I$40)+SUMIFS(AJUSTE!$D:$D,AJUSTE!$B:$B,$B411,AJUSTE!$H:$H,I$40)</f>
        <v>0</v>
      </c>
      <c r="K411" s="161">
        <f>J411+SUMIFS(ENTRADAS!$D:$D,ENTRADAS!$B:$B,$B411,ENTRADAS!$I:$I,J$40)-SUMIFS(SAÍDAS!$D:$D,SAÍDAS!$B:$B,$B411,SAÍDAS!$H:$H,J$40)+SUMIFS(AJUSTE!$D:$D,AJUSTE!$B:$B,$B411,AJUSTE!$H:$H,J$40)</f>
        <v>0</v>
      </c>
      <c r="L411" s="161">
        <f>K411+SUMIFS(ENTRADAS!$D:$D,ENTRADAS!$B:$B,$B411,ENTRADAS!$I:$I,K$40)-SUMIFS(SAÍDAS!$D:$D,SAÍDAS!$B:$B,$B411,SAÍDAS!$H:$H,K$40)+SUMIFS(AJUSTE!$D:$D,AJUSTE!$B:$B,$B411,AJUSTE!$H:$H,K$40)</f>
        <v>0</v>
      </c>
      <c r="M411" s="161">
        <f>L411+SUMIFS(ENTRADAS!$D:$D,ENTRADAS!$B:$B,$B411,ENTRADAS!$I:$I,L$40)-SUMIFS(SAÍDAS!$D:$D,SAÍDAS!$B:$B,$B411,SAÍDAS!$H:$H,L$40)+SUMIFS(AJUSTE!$D:$D,AJUSTE!$B:$B,$B411,AJUSTE!$H:$H,L$40)</f>
        <v>0</v>
      </c>
      <c r="N411" s="161">
        <f>M411+SUMIFS(ENTRADAS!$D:$D,ENTRADAS!$B:$B,$B411,ENTRADAS!$I:$I,M$40)-SUMIFS(SAÍDAS!$D:$D,SAÍDAS!$B:$B,$B411,SAÍDAS!$H:$H,M$40)+SUMIFS(AJUSTE!$D:$D,AJUSTE!$B:$B,$B411,AJUSTE!$H:$H,M$40)</f>
        <v>0</v>
      </c>
      <c r="P411" s="160">
        <f>CADASTRO!A375</f>
        <v>0</v>
      </c>
      <c r="Q411" s="160">
        <f>CADASTRO!B375</f>
        <v>0</v>
      </c>
      <c r="R411" s="161">
        <f ca="1">IF(R$39&gt;=$AD$39,0,SUMIFS(SAÍDAS!$D:$D,SAÍDAS!$B:$B,Base!$Q411,SAÍDAS!$H:$H,Base!R$40))</f>
        <v>0</v>
      </c>
      <c r="S411" s="161">
        <f ca="1">IF(S$39&gt;=$AD$39,0,SUMIFS(SAÍDAS!$D:$D,SAÍDAS!$B:$B,Base!$Q411,SAÍDAS!$H:$H,Base!S$40))</f>
        <v>0</v>
      </c>
      <c r="T411" s="161">
        <f ca="1">IF(T$39&gt;=$AD$39,0,SUMIFS(SAÍDAS!$D:$D,SAÍDAS!$B:$B,Base!$Q411,SAÍDAS!$H:$H,Base!T$40))</f>
        <v>0</v>
      </c>
      <c r="U411" s="161">
        <f ca="1">IF(U$39&gt;=$AD$39,0,SUMIFS(SAÍDAS!$D:$D,SAÍDAS!$B:$B,Base!$Q411,SAÍDAS!$H:$H,Base!U$40))</f>
        <v>0</v>
      </c>
      <c r="V411" s="161">
        <f ca="1">IF(V$39&gt;=$AD$39,0,SUMIFS(SAÍDAS!$D:$D,SAÍDAS!$B:$B,Base!$Q411,SAÍDAS!$H:$H,Base!V$40))</f>
        <v>0</v>
      </c>
      <c r="W411" s="161">
        <f ca="1">IF(W$39&gt;=$AD$39,0,SUMIFS(SAÍDAS!$D:$D,SAÍDAS!$B:$B,Base!$Q411,SAÍDAS!$H:$H,Base!W$40))</f>
        <v>0</v>
      </c>
      <c r="X411" s="161">
        <f ca="1">IF(X$39&gt;=$AD$39,0,SUMIFS(SAÍDAS!$D:$D,SAÍDAS!$B:$B,Base!$Q411,SAÍDAS!$H:$H,Base!X$40))</f>
        <v>0</v>
      </c>
      <c r="Y411" s="161">
        <f ca="1">IF(Y$39&gt;=$AD$39,0,SUMIFS(SAÍDAS!$D:$D,SAÍDAS!$B:$B,Base!$Q411,SAÍDAS!$H:$H,Base!Y$40))</f>
        <v>0</v>
      </c>
      <c r="Z411" s="161">
        <f ca="1">IF(Z$39&gt;=$AD$39,0,SUMIFS(SAÍDAS!$D:$D,SAÍDAS!$B:$B,Base!$Q411,SAÍDAS!$H:$H,Base!Z$40))</f>
        <v>0</v>
      </c>
      <c r="AA411" s="161">
        <f ca="1">IF(AA$39&gt;=$AD$39,0,SUMIFS(SAÍDAS!$D:$D,SAÍDAS!$B:$B,Base!$Q411,SAÍDAS!$H:$H,Base!AA$40))</f>
        <v>0</v>
      </c>
      <c r="AB411" s="161">
        <f ca="1">IF(AB$39&gt;=$AD$39,0,SUMIFS(SAÍDAS!$D:$D,SAÍDAS!$B:$B,Base!$Q411,SAÍDAS!$H:$H,Base!AB$40))</f>
        <v>0</v>
      </c>
      <c r="AC411" s="161">
        <f ca="1">IF(AC$39&gt;=$AD$39,0,SUMIFS(SAÍDAS!$D:$D,SAÍDAS!$B:$B,Base!$Q411,SAÍDAS!$H:$H,Base!AC$40))</f>
        <v>0</v>
      </c>
      <c r="AD411" s="160">
        <f t="shared" ca="1" si="13"/>
        <v>0</v>
      </c>
    </row>
    <row r="412" spans="1:30" x14ac:dyDescent="0.25">
      <c r="A412" s="160">
        <f>CADASTRO!A376</f>
        <v>0</v>
      </c>
      <c r="B412" s="160">
        <f>CADASTRO!B376</f>
        <v>0</v>
      </c>
      <c r="C412" s="161">
        <f>CADASTRO!D376</f>
        <v>0</v>
      </c>
      <c r="D412" s="161">
        <f>C412+SUMIFS(ENTRADAS!$D:$D,ENTRADAS!$B:$B,$B412,ENTRADAS!$I:$I,C$40)-SUMIFS(SAÍDAS!$D:$D,SAÍDAS!$B:$B,$B412,SAÍDAS!$H:$H,C$40)+SUMIFS(AJUSTE!$D:$D,AJUSTE!$B:$B,$B412,AJUSTE!$H:$H,C$40)</f>
        <v>0</v>
      </c>
      <c r="E412" s="161">
        <f>D412+SUMIFS(ENTRADAS!$D:$D,ENTRADAS!$B:$B,$B412,ENTRADAS!$I:$I,D$40)-SUMIFS(SAÍDAS!$D:$D,SAÍDAS!$B:$B,$B412,SAÍDAS!$H:$H,D$40)+SUMIFS(AJUSTE!$D:$D,AJUSTE!$B:$B,$B412,AJUSTE!$H:$H,D$40)</f>
        <v>0</v>
      </c>
      <c r="F412" s="161">
        <f>E412+SUMIFS(ENTRADAS!$D:$D,ENTRADAS!$B:$B,$B412,ENTRADAS!$I:$I,E$40)-SUMIFS(SAÍDAS!$D:$D,SAÍDAS!$B:$B,$B412,SAÍDAS!$H:$H,E$40)+SUMIFS(AJUSTE!$D:$D,AJUSTE!$B:$B,$B412,AJUSTE!$H:$H,E$40)</f>
        <v>0</v>
      </c>
      <c r="G412" s="161">
        <f>F412+SUMIFS(ENTRADAS!$D:$D,ENTRADAS!$B:$B,$B412,ENTRADAS!$I:$I,F$40)-SUMIFS(SAÍDAS!$D:$D,SAÍDAS!$B:$B,$B412,SAÍDAS!$H:$H,F$40)+SUMIFS(AJUSTE!$D:$D,AJUSTE!$B:$B,$B412,AJUSTE!$H:$H,F$40)</f>
        <v>0</v>
      </c>
      <c r="H412" s="161">
        <f>G412+SUMIFS(ENTRADAS!$D:$D,ENTRADAS!$B:$B,$B412,ENTRADAS!$I:$I,G$40)-SUMIFS(SAÍDAS!$D:$D,SAÍDAS!$B:$B,$B412,SAÍDAS!$H:$H,G$40)+SUMIFS(AJUSTE!$D:$D,AJUSTE!$B:$B,$B412,AJUSTE!$H:$H,G$40)</f>
        <v>0</v>
      </c>
      <c r="I412" s="161">
        <f>H412+SUMIFS(ENTRADAS!$D:$D,ENTRADAS!$B:$B,$B412,ENTRADAS!$I:$I,H$40)-SUMIFS(SAÍDAS!$D:$D,SAÍDAS!$B:$B,$B412,SAÍDAS!$H:$H,H$40)+SUMIFS(AJUSTE!$D:$D,AJUSTE!$B:$B,$B412,AJUSTE!$H:$H,H$40)</f>
        <v>0</v>
      </c>
      <c r="J412" s="161">
        <f>I412+SUMIFS(ENTRADAS!$D:$D,ENTRADAS!$B:$B,$B412,ENTRADAS!$I:$I,I$40)-SUMIFS(SAÍDAS!$D:$D,SAÍDAS!$B:$B,$B412,SAÍDAS!$H:$H,I$40)+SUMIFS(AJUSTE!$D:$D,AJUSTE!$B:$B,$B412,AJUSTE!$H:$H,I$40)</f>
        <v>0</v>
      </c>
      <c r="K412" s="161">
        <f>J412+SUMIFS(ENTRADAS!$D:$D,ENTRADAS!$B:$B,$B412,ENTRADAS!$I:$I,J$40)-SUMIFS(SAÍDAS!$D:$D,SAÍDAS!$B:$B,$B412,SAÍDAS!$H:$H,J$40)+SUMIFS(AJUSTE!$D:$D,AJUSTE!$B:$B,$B412,AJUSTE!$H:$H,J$40)</f>
        <v>0</v>
      </c>
      <c r="L412" s="161">
        <f>K412+SUMIFS(ENTRADAS!$D:$D,ENTRADAS!$B:$B,$B412,ENTRADAS!$I:$I,K$40)-SUMIFS(SAÍDAS!$D:$D,SAÍDAS!$B:$B,$B412,SAÍDAS!$H:$H,K$40)+SUMIFS(AJUSTE!$D:$D,AJUSTE!$B:$B,$B412,AJUSTE!$H:$H,K$40)</f>
        <v>0</v>
      </c>
      <c r="M412" s="161">
        <f>L412+SUMIFS(ENTRADAS!$D:$D,ENTRADAS!$B:$B,$B412,ENTRADAS!$I:$I,L$40)-SUMIFS(SAÍDAS!$D:$D,SAÍDAS!$B:$B,$B412,SAÍDAS!$H:$H,L$40)+SUMIFS(AJUSTE!$D:$D,AJUSTE!$B:$B,$B412,AJUSTE!$H:$H,L$40)</f>
        <v>0</v>
      </c>
      <c r="N412" s="161">
        <f>M412+SUMIFS(ENTRADAS!$D:$D,ENTRADAS!$B:$B,$B412,ENTRADAS!$I:$I,M$40)-SUMIFS(SAÍDAS!$D:$D,SAÍDAS!$B:$B,$B412,SAÍDAS!$H:$H,M$40)+SUMIFS(AJUSTE!$D:$D,AJUSTE!$B:$B,$B412,AJUSTE!$H:$H,M$40)</f>
        <v>0</v>
      </c>
      <c r="P412" s="160">
        <f>CADASTRO!A376</f>
        <v>0</v>
      </c>
      <c r="Q412" s="160">
        <f>CADASTRO!B376</f>
        <v>0</v>
      </c>
      <c r="R412" s="161">
        <f ca="1">IF(R$39&gt;=$AD$39,0,SUMIFS(SAÍDAS!$D:$D,SAÍDAS!$B:$B,Base!$Q412,SAÍDAS!$H:$H,Base!R$40))</f>
        <v>0</v>
      </c>
      <c r="S412" s="161">
        <f ca="1">IF(S$39&gt;=$AD$39,0,SUMIFS(SAÍDAS!$D:$D,SAÍDAS!$B:$B,Base!$Q412,SAÍDAS!$H:$H,Base!S$40))</f>
        <v>0</v>
      </c>
      <c r="T412" s="161">
        <f ca="1">IF(T$39&gt;=$AD$39,0,SUMIFS(SAÍDAS!$D:$D,SAÍDAS!$B:$B,Base!$Q412,SAÍDAS!$H:$H,Base!T$40))</f>
        <v>0</v>
      </c>
      <c r="U412" s="161">
        <f ca="1">IF(U$39&gt;=$AD$39,0,SUMIFS(SAÍDAS!$D:$D,SAÍDAS!$B:$B,Base!$Q412,SAÍDAS!$H:$H,Base!U$40))</f>
        <v>0</v>
      </c>
      <c r="V412" s="161">
        <f ca="1">IF(V$39&gt;=$AD$39,0,SUMIFS(SAÍDAS!$D:$D,SAÍDAS!$B:$B,Base!$Q412,SAÍDAS!$H:$H,Base!V$40))</f>
        <v>0</v>
      </c>
      <c r="W412" s="161">
        <f ca="1">IF(W$39&gt;=$AD$39,0,SUMIFS(SAÍDAS!$D:$D,SAÍDAS!$B:$B,Base!$Q412,SAÍDAS!$H:$H,Base!W$40))</f>
        <v>0</v>
      </c>
      <c r="X412" s="161">
        <f ca="1">IF(X$39&gt;=$AD$39,0,SUMIFS(SAÍDAS!$D:$D,SAÍDAS!$B:$B,Base!$Q412,SAÍDAS!$H:$H,Base!X$40))</f>
        <v>0</v>
      </c>
      <c r="Y412" s="161">
        <f ca="1">IF(Y$39&gt;=$AD$39,0,SUMIFS(SAÍDAS!$D:$D,SAÍDAS!$B:$B,Base!$Q412,SAÍDAS!$H:$H,Base!Y$40))</f>
        <v>0</v>
      </c>
      <c r="Z412" s="161">
        <f ca="1">IF(Z$39&gt;=$AD$39,0,SUMIFS(SAÍDAS!$D:$D,SAÍDAS!$B:$B,Base!$Q412,SAÍDAS!$H:$H,Base!Z$40))</f>
        <v>0</v>
      </c>
      <c r="AA412" s="161">
        <f ca="1">IF(AA$39&gt;=$AD$39,0,SUMIFS(SAÍDAS!$D:$D,SAÍDAS!$B:$B,Base!$Q412,SAÍDAS!$H:$H,Base!AA$40))</f>
        <v>0</v>
      </c>
      <c r="AB412" s="161">
        <f ca="1">IF(AB$39&gt;=$AD$39,0,SUMIFS(SAÍDAS!$D:$D,SAÍDAS!$B:$B,Base!$Q412,SAÍDAS!$H:$H,Base!AB$40))</f>
        <v>0</v>
      </c>
      <c r="AC412" s="161">
        <f ca="1">IF(AC$39&gt;=$AD$39,0,SUMIFS(SAÍDAS!$D:$D,SAÍDAS!$B:$B,Base!$Q412,SAÍDAS!$H:$H,Base!AC$40))</f>
        <v>0</v>
      </c>
      <c r="AD412" s="160">
        <f t="shared" ca="1" si="13"/>
        <v>0</v>
      </c>
    </row>
    <row r="413" spans="1:30" x14ac:dyDescent="0.25">
      <c r="A413" s="160">
        <f>CADASTRO!A377</f>
        <v>0</v>
      </c>
      <c r="B413" s="160">
        <f>CADASTRO!B377</f>
        <v>0</v>
      </c>
      <c r="C413" s="161">
        <f>CADASTRO!D377</f>
        <v>0</v>
      </c>
      <c r="D413" s="161">
        <f>C413+SUMIFS(ENTRADAS!$D:$D,ENTRADAS!$B:$B,$B413,ENTRADAS!$I:$I,C$40)-SUMIFS(SAÍDAS!$D:$D,SAÍDAS!$B:$B,$B413,SAÍDAS!$H:$H,C$40)+SUMIFS(AJUSTE!$D:$D,AJUSTE!$B:$B,$B413,AJUSTE!$H:$H,C$40)</f>
        <v>0</v>
      </c>
      <c r="E413" s="161">
        <f>D413+SUMIFS(ENTRADAS!$D:$D,ENTRADAS!$B:$B,$B413,ENTRADAS!$I:$I,D$40)-SUMIFS(SAÍDAS!$D:$D,SAÍDAS!$B:$B,$B413,SAÍDAS!$H:$H,D$40)+SUMIFS(AJUSTE!$D:$D,AJUSTE!$B:$B,$B413,AJUSTE!$H:$H,D$40)</f>
        <v>0</v>
      </c>
      <c r="F413" s="161">
        <f>E413+SUMIFS(ENTRADAS!$D:$D,ENTRADAS!$B:$B,$B413,ENTRADAS!$I:$I,E$40)-SUMIFS(SAÍDAS!$D:$D,SAÍDAS!$B:$B,$B413,SAÍDAS!$H:$H,E$40)+SUMIFS(AJUSTE!$D:$D,AJUSTE!$B:$B,$B413,AJUSTE!$H:$H,E$40)</f>
        <v>0</v>
      </c>
      <c r="G413" s="161">
        <f>F413+SUMIFS(ENTRADAS!$D:$D,ENTRADAS!$B:$B,$B413,ENTRADAS!$I:$I,F$40)-SUMIFS(SAÍDAS!$D:$D,SAÍDAS!$B:$B,$B413,SAÍDAS!$H:$H,F$40)+SUMIFS(AJUSTE!$D:$D,AJUSTE!$B:$B,$B413,AJUSTE!$H:$H,F$40)</f>
        <v>0</v>
      </c>
      <c r="H413" s="161">
        <f>G413+SUMIFS(ENTRADAS!$D:$D,ENTRADAS!$B:$B,$B413,ENTRADAS!$I:$I,G$40)-SUMIFS(SAÍDAS!$D:$D,SAÍDAS!$B:$B,$B413,SAÍDAS!$H:$H,G$40)+SUMIFS(AJUSTE!$D:$D,AJUSTE!$B:$B,$B413,AJUSTE!$H:$H,G$40)</f>
        <v>0</v>
      </c>
      <c r="I413" s="161">
        <f>H413+SUMIFS(ENTRADAS!$D:$D,ENTRADAS!$B:$B,$B413,ENTRADAS!$I:$I,H$40)-SUMIFS(SAÍDAS!$D:$D,SAÍDAS!$B:$B,$B413,SAÍDAS!$H:$H,H$40)+SUMIFS(AJUSTE!$D:$D,AJUSTE!$B:$B,$B413,AJUSTE!$H:$H,H$40)</f>
        <v>0</v>
      </c>
      <c r="J413" s="161">
        <f>I413+SUMIFS(ENTRADAS!$D:$D,ENTRADAS!$B:$B,$B413,ENTRADAS!$I:$I,I$40)-SUMIFS(SAÍDAS!$D:$D,SAÍDAS!$B:$B,$B413,SAÍDAS!$H:$H,I$40)+SUMIFS(AJUSTE!$D:$D,AJUSTE!$B:$B,$B413,AJUSTE!$H:$H,I$40)</f>
        <v>0</v>
      </c>
      <c r="K413" s="161">
        <f>J413+SUMIFS(ENTRADAS!$D:$D,ENTRADAS!$B:$B,$B413,ENTRADAS!$I:$I,J$40)-SUMIFS(SAÍDAS!$D:$D,SAÍDAS!$B:$B,$B413,SAÍDAS!$H:$H,J$40)+SUMIFS(AJUSTE!$D:$D,AJUSTE!$B:$B,$B413,AJUSTE!$H:$H,J$40)</f>
        <v>0</v>
      </c>
      <c r="L413" s="161">
        <f>K413+SUMIFS(ENTRADAS!$D:$D,ENTRADAS!$B:$B,$B413,ENTRADAS!$I:$I,K$40)-SUMIFS(SAÍDAS!$D:$D,SAÍDAS!$B:$B,$B413,SAÍDAS!$H:$H,K$40)+SUMIFS(AJUSTE!$D:$D,AJUSTE!$B:$B,$B413,AJUSTE!$H:$H,K$40)</f>
        <v>0</v>
      </c>
      <c r="M413" s="161">
        <f>L413+SUMIFS(ENTRADAS!$D:$D,ENTRADAS!$B:$B,$B413,ENTRADAS!$I:$I,L$40)-SUMIFS(SAÍDAS!$D:$D,SAÍDAS!$B:$B,$B413,SAÍDAS!$H:$H,L$40)+SUMIFS(AJUSTE!$D:$D,AJUSTE!$B:$B,$B413,AJUSTE!$H:$H,L$40)</f>
        <v>0</v>
      </c>
      <c r="N413" s="161">
        <f>M413+SUMIFS(ENTRADAS!$D:$D,ENTRADAS!$B:$B,$B413,ENTRADAS!$I:$I,M$40)-SUMIFS(SAÍDAS!$D:$D,SAÍDAS!$B:$B,$B413,SAÍDAS!$H:$H,M$40)+SUMIFS(AJUSTE!$D:$D,AJUSTE!$B:$B,$B413,AJUSTE!$H:$H,M$40)</f>
        <v>0</v>
      </c>
      <c r="P413" s="160">
        <f>CADASTRO!A377</f>
        <v>0</v>
      </c>
      <c r="Q413" s="160">
        <f>CADASTRO!B377</f>
        <v>0</v>
      </c>
      <c r="R413" s="161">
        <f ca="1">IF(R$39&gt;=$AD$39,0,SUMIFS(SAÍDAS!$D:$D,SAÍDAS!$B:$B,Base!$Q413,SAÍDAS!$H:$H,Base!R$40))</f>
        <v>0</v>
      </c>
      <c r="S413" s="161">
        <f ca="1">IF(S$39&gt;=$AD$39,0,SUMIFS(SAÍDAS!$D:$D,SAÍDAS!$B:$B,Base!$Q413,SAÍDAS!$H:$H,Base!S$40))</f>
        <v>0</v>
      </c>
      <c r="T413" s="161">
        <f ca="1">IF(T$39&gt;=$AD$39,0,SUMIFS(SAÍDAS!$D:$D,SAÍDAS!$B:$B,Base!$Q413,SAÍDAS!$H:$H,Base!T$40))</f>
        <v>0</v>
      </c>
      <c r="U413" s="161">
        <f ca="1">IF(U$39&gt;=$AD$39,0,SUMIFS(SAÍDAS!$D:$D,SAÍDAS!$B:$B,Base!$Q413,SAÍDAS!$H:$H,Base!U$40))</f>
        <v>0</v>
      </c>
      <c r="V413" s="161">
        <f ca="1">IF(V$39&gt;=$AD$39,0,SUMIFS(SAÍDAS!$D:$D,SAÍDAS!$B:$B,Base!$Q413,SAÍDAS!$H:$H,Base!V$40))</f>
        <v>0</v>
      </c>
      <c r="W413" s="161">
        <f ca="1">IF(W$39&gt;=$AD$39,0,SUMIFS(SAÍDAS!$D:$D,SAÍDAS!$B:$B,Base!$Q413,SAÍDAS!$H:$H,Base!W$40))</f>
        <v>0</v>
      </c>
      <c r="X413" s="161">
        <f ca="1">IF(X$39&gt;=$AD$39,0,SUMIFS(SAÍDAS!$D:$D,SAÍDAS!$B:$B,Base!$Q413,SAÍDAS!$H:$H,Base!X$40))</f>
        <v>0</v>
      </c>
      <c r="Y413" s="161">
        <f ca="1">IF(Y$39&gt;=$AD$39,0,SUMIFS(SAÍDAS!$D:$D,SAÍDAS!$B:$B,Base!$Q413,SAÍDAS!$H:$H,Base!Y$40))</f>
        <v>0</v>
      </c>
      <c r="Z413" s="161">
        <f ca="1">IF(Z$39&gt;=$AD$39,0,SUMIFS(SAÍDAS!$D:$D,SAÍDAS!$B:$B,Base!$Q413,SAÍDAS!$H:$H,Base!Z$40))</f>
        <v>0</v>
      </c>
      <c r="AA413" s="161">
        <f ca="1">IF(AA$39&gt;=$AD$39,0,SUMIFS(SAÍDAS!$D:$D,SAÍDAS!$B:$B,Base!$Q413,SAÍDAS!$H:$H,Base!AA$40))</f>
        <v>0</v>
      </c>
      <c r="AB413" s="161">
        <f ca="1">IF(AB$39&gt;=$AD$39,0,SUMIFS(SAÍDAS!$D:$D,SAÍDAS!$B:$B,Base!$Q413,SAÍDAS!$H:$H,Base!AB$40))</f>
        <v>0</v>
      </c>
      <c r="AC413" s="161">
        <f ca="1">IF(AC$39&gt;=$AD$39,0,SUMIFS(SAÍDAS!$D:$D,SAÍDAS!$B:$B,Base!$Q413,SAÍDAS!$H:$H,Base!AC$40))</f>
        <v>0</v>
      </c>
      <c r="AD413" s="160">
        <f t="shared" ca="1" si="13"/>
        <v>0</v>
      </c>
    </row>
    <row r="414" spans="1:30" x14ac:dyDescent="0.25">
      <c r="A414" s="160">
        <f>CADASTRO!A378</f>
        <v>0</v>
      </c>
      <c r="B414" s="160">
        <f>CADASTRO!B378</f>
        <v>0</v>
      </c>
      <c r="C414" s="161">
        <f>CADASTRO!D378</f>
        <v>0</v>
      </c>
      <c r="D414" s="161">
        <f>C414+SUMIFS(ENTRADAS!$D:$D,ENTRADAS!$B:$B,$B414,ENTRADAS!$I:$I,C$40)-SUMIFS(SAÍDAS!$D:$D,SAÍDAS!$B:$B,$B414,SAÍDAS!$H:$H,C$40)+SUMIFS(AJUSTE!$D:$D,AJUSTE!$B:$B,$B414,AJUSTE!$H:$H,C$40)</f>
        <v>0</v>
      </c>
      <c r="E414" s="161">
        <f>D414+SUMIFS(ENTRADAS!$D:$D,ENTRADAS!$B:$B,$B414,ENTRADAS!$I:$I,D$40)-SUMIFS(SAÍDAS!$D:$D,SAÍDAS!$B:$B,$B414,SAÍDAS!$H:$H,D$40)+SUMIFS(AJUSTE!$D:$D,AJUSTE!$B:$B,$B414,AJUSTE!$H:$H,D$40)</f>
        <v>0</v>
      </c>
      <c r="F414" s="161">
        <f>E414+SUMIFS(ENTRADAS!$D:$D,ENTRADAS!$B:$B,$B414,ENTRADAS!$I:$I,E$40)-SUMIFS(SAÍDAS!$D:$D,SAÍDAS!$B:$B,$B414,SAÍDAS!$H:$H,E$40)+SUMIFS(AJUSTE!$D:$D,AJUSTE!$B:$B,$B414,AJUSTE!$H:$H,E$40)</f>
        <v>0</v>
      </c>
      <c r="G414" s="161">
        <f>F414+SUMIFS(ENTRADAS!$D:$D,ENTRADAS!$B:$B,$B414,ENTRADAS!$I:$I,F$40)-SUMIFS(SAÍDAS!$D:$D,SAÍDAS!$B:$B,$B414,SAÍDAS!$H:$H,F$40)+SUMIFS(AJUSTE!$D:$D,AJUSTE!$B:$B,$B414,AJUSTE!$H:$H,F$40)</f>
        <v>0</v>
      </c>
      <c r="H414" s="161">
        <f>G414+SUMIFS(ENTRADAS!$D:$D,ENTRADAS!$B:$B,$B414,ENTRADAS!$I:$I,G$40)-SUMIFS(SAÍDAS!$D:$D,SAÍDAS!$B:$B,$B414,SAÍDAS!$H:$H,G$40)+SUMIFS(AJUSTE!$D:$D,AJUSTE!$B:$B,$B414,AJUSTE!$H:$H,G$40)</f>
        <v>0</v>
      </c>
      <c r="I414" s="161">
        <f>H414+SUMIFS(ENTRADAS!$D:$D,ENTRADAS!$B:$B,$B414,ENTRADAS!$I:$I,H$40)-SUMIFS(SAÍDAS!$D:$D,SAÍDAS!$B:$B,$B414,SAÍDAS!$H:$H,H$40)+SUMIFS(AJUSTE!$D:$D,AJUSTE!$B:$B,$B414,AJUSTE!$H:$H,H$40)</f>
        <v>0</v>
      </c>
      <c r="J414" s="161">
        <f>I414+SUMIFS(ENTRADAS!$D:$D,ENTRADAS!$B:$B,$B414,ENTRADAS!$I:$I,I$40)-SUMIFS(SAÍDAS!$D:$D,SAÍDAS!$B:$B,$B414,SAÍDAS!$H:$H,I$40)+SUMIFS(AJUSTE!$D:$D,AJUSTE!$B:$B,$B414,AJUSTE!$H:$H,I$40)</f>
        <v>0</v>
      </c>
      <c r="K414" s="161">
        <f>J414+SUMIFS(ENTRADAS!$D:$D,ENTRADAS!$B:$B,$B414,ENTRADAS!$I:$I,J$40)-SUMIFS(SAÍDAS!$D:$D,SAÍDAS!$B:$B,$B414,SAÍDAS!$H:$H,J$40)+SUMIFS(AJUSTE!$D:$D,AJUSTE!$B:$B,$B414,AJUSTE!$H:$H,J$40)</f>
        <v>0</v>
      </c>
      <c r="L414" s="161">
        <f>K414+SUMIFS(ENTRADAS!$D:$D,ENTRADAS!$B:$B,$B414,ENTRADAS!$I:$I,K$40)-SUMIFS(SAÍDAS!$D:$D,SAÍDAS!$B:$B,$B414,SAÍDAS!$H:$H,K$40)+SUMIFS(AJUSTE!$D:$D,AJUSTE!$B:$B,$B414,AJUSTE!$H:$H,K$40)</f>
        <v>0</v>
      </c>
      <c r="M414" s="161">
        <f>L414+SUMIFS(ENTRADAS!$D:$D,ENTRADAS!$B:$B,$B414,ENTRADAS!$I:$I,L$40)-SUMIFS(SAÍDAS!$D:$D,SAÍDAS!$B:$B,$B414,SAÍDAS!$H:$H,L$40)+SUMIFS(AJUSTE!$D:$D,AJUSTE!$B:$B,$B414,AJUSTE!$H:$H,L$40)</f>
        <v>0</v>
      </c>
      <c r="N414" s="161">
        <f>M414+SUMIFS(ENTRADAS!$D:$D,ENTRADAS!$B:$B,$B414,ENTRADAS!$I:$I,M$40)-SUMIFS(SAÍDAS!$D:$D,SAÍDAS!$B:$B,$B414,SAÍDAS!$H:$H,M$40)+SUMIFS(AJUSTE!$D:$D,AJUSTE!$B:$B,$B414,AJUSTE!$H:$H,M$40)</f>
        <v>0</v>
      </c>
      <c r="P414" s="160">
        <f>CADASTRO!A378</f>
        <v>0</v>
      </c>
      <c r="Q414" s="160">
        <f>CADASTRO!B378</f>
        <v>0</v>
      </c>
      <c r="R414" s="161">
        <f ca="1">IF(R$39&gt;=$AD$39,0,SUMIFS(SAÍDAS!$D:$D,SAÍDAS!$B:$B,Base!$Q414,SAÍDAS!$H:$H,Base!R$40))</f>
        <v>0</v>
      </c>
      <c r="S414" s="161">
        <f ca="1">IF(S$39&gt;=$AD$39,0,SUMIFS(SAÍDAS!$D:$D,SAÍDAS!$B:$B,Base!$Q414,SAÍDAS!$H:$H,Base!S$40))</f>
        <v>0</v>
      </c>
      <c r="T414" s="161">
        <f ca="1">IF(T$39&gt;=$AD$39,0,SUMIFS(SAÍDAS!$D:$D,SAÍDAS!$B:$B,Base!$Q414,SAÍDAS!$H:$H,Base!T$40))</f>
        <v>0</v>
      </c>
      <c r="U414" s="161">
        <f ca="1">IF(U$39&gt;=$AD$39,0,SUMIFS(SAÍDAS!$D:$D,SAÍDAS!$B:$B,Base!$Q414,SAÍDAS!$H:$H,Base!U$40))</f>
        <v>0</v>
      </c>
      <c r="V414" s="161">
        <f ca="1">IF(V$39&gt;=$AD$39,0,SUMIFS(SAÍDAS!$D:$D,SAÍDAS!$B:$B,Base!$Q414,SAÍDAS!$H:$H,Base!V$40))</f>
        <v>0</v>
      </c>
      <c r="W414" s="161">
        <f ca="1">IF(W$39&gt;=$AD$39,0,SUMIFS(SAÍDAS!$D:$D,SAÍDAS!$B:$B,Base!$Q414,SAÍDAS!$H:$H,Base!W$40))</f>
        <v>0</v>
      </c>
      <c r="X414" s="161">
        <f ca="1">IF(X$39&gt;=$AD$39,0,SUMIFS(SAÍDAS!$D:$D,SAÍDAS!$B:$B,Base!$Q414,SAÍDAS!$H:$H,Base!X$40))</f>
        <v>0</v>
      </c>
      <c r="Y414" s="161">
        <f ca="1">IF(Y$39&gt;=$AD$39,0,SUMIFS(SAÍDAS!$D:$D,SAÍDAS!$B:$B,Base!$Q414,SAÍDAS!$H:$H,Base!Y$40))</f>
        <v>0</v>
      </c>
      <c r="Z414" s="161">
        <f ca="1">IF(Z$39&gt;=$AD$39,0,SUMIFS(SAÍDAS!$D:$D,SAÍDAS!$B:$B,Base!$Q414,SAÍDAS!$H:$H,Base!Z$40))</f>
        <v>0</v>
      </c>
      <c r="AA414" s="161">
        <f ca="1">IF(AA$39&gt;=$AD$39,0,SUMIFS(SAÍDAS!$D:$D,SAÍDAS!$B:$B,Base!$Q414,SAÍDAS!$H:$H,Base!AA$40))</f>
        <v>0</v>
      </c>
      <c r="AB414" s="161">
        <f ca="1">IF(AB$39&gt;=$AD$39,0,SUMIFS(SAÍDAS!$D:$D,SAÍDAS!$B:$B,Base!$Q414,SAÍDAS!$H:$H,Base!AB$40))</f>
        <v>0</v>
      </c>
      <c r="AC414" s="161">
        <f ca="1">IF(AC$39&gt;=$AD$39,0,SUMIFS(SAÍDAS!$D:$D,SAÍDAS!$B:$B,Base!$Q414,SAÍDAS!$H:$H,Base!AC$40))</f>
        <v>0</v>
      </c>
      <c r="AD414" s="160">
        <f t="shared" ca="1" si="13"/>
        <v>0</v>
      </c>
    </row>
    <row r="415" spans="1:30" x14ac:dyDescent="0.25">
      <c r="A415" s="160">
        <f>CADASTRO!A379</f>
        <v>0</v>
      </c>
      <c r="B415" s="160">
        <f>CADASTRO!B379</f>
        <v>0</v>
      </c>
      <c r="C415" s="161">
        <f>CADASTRO!D379</f>
        <v>0</v>
      </c>
      <c r="D415" s="161">
        <f>C415+SUMIFS(ENTRADAS!$D:$D,ENTRADAS!$B:$B,$B415,ENTRADAS!$I:$I,C$40)-SUMIFS(SAÍDAS!$D:$D,SAÍDAS!$B:$B,$B415,SAÍDAS!$H:$H,C$40)+SUMIFS(AJUSTE!$D:$D,AJUSTE!$B:$B,$B415,AJUSTE!$H:$H,C$40)</f>
        <v>0</v>
      </c>
      <c r="E415" s="161">
        <f>D415+SUMIFS(ENTRADAS!$D:$D,ENTRADAS!$B:$B,$B415,ENTRADAS!$I:$I,D$40)-SUMIFS(SAÍDAS!$D:$D,SAÍDAS!$B:$B,$B415,SAÍDAS!$H:$H,D$40)+SUMIFS(AJUSTE!$D:$D,AJUSTE!$B:$B,$B415,AJUSTE!$H:$H,D$40)</f>
        <v>0</v>
      </c>
      <c r="F415" s="161">
        <f>E415+SUMIFS(ENTRADAS!$D:$D,ENTRADAS!$B:$B,$B415,ENTRADAS!$I:$I,E$40)-SUMIFS(SAÍDAS!$D:$D,SAÍDAS!$B:$B,$B415,SAÍDAS!$H:$H,E$40)+SUMIFS(AJUSTE!$D:$D,AJUSTE!$B:$B,$B415,AJUSTE!$H:$H,E$40)</f>
        <v>0</v>
      </c>
      <c r="G415" s="161">
        <f>F415+SUMIFS(ENTRADAS!$D:$D,ENTRADAS!$B:$B,$B415,ENTRADAS!$I:$I,F$40)-SUMIFS(SAÍDAS!$D:$D,SAÍDAS!$B:$B,$B415,SAÍDAS!$H:$H,F$40)+SUMIFS(AJUSTE!$D:$D,AJUSTE!$B:$B,$B415,AJUSTE!$H:$H,F$40)</f>
        <v>0</v>
      </c>
      <c r="H415" s="161">
        <f>G415+SUMIFS(ENTRADAS!$D:$D,ENTRADAS!$B:$B,$B415,ENTRADAS!$I:$I,G$40)-SUMIFS(SAÍDAS!$D:$D,SAÍDAS!$B:$B,$B415,SAÍDAS!$H:$H,G$40)+SUMIFS(AJUSTE!$D:$D,AJUSTE!$B:$B,$B415,AJUSTE!$H:$H,G$40)</f>
        <v>0</v>
      </c>
      <c r="I415" s="161">
        <f>H415+SUMIFS(ENTRADAS!$D:$D,ENTRADAS!$B:$B,$B415,ENTRADAS!$I:$I,H$40)-SUMIFS(SAÍDAS!$D:$D,SAÍDAS!$B:$B,$B415,SAÍDAS!$H:$H,H$40)+SUMIFS(AJUSTE!$D:$D,AJUSTE!$B:$B,$B415,AJUSTE!$H:$H,H$40)</f>
        <v>0</v>
      </c>
      <c r="J415" s="161">
        <f>I415+SUMIFS(ENTRADAS!$D:$D,ENTRADAS!$B:$B,$B415,ENTRADAS!$I:$I,I$40)-SUMIFS(SAÍDAS!$D:$D,SAÍDAS!$B:$B,$B415,SAÍDAS!$H:$H,I$40)+SUMIFS(AJUSTE!$D:$D,AJUSTE!$B:$B,$B415,AJUSTE!$H:$H,I$40)</f>
        <v>0</v>
      </c>
      <c r="K415" s="161">
        <f>J415+SUMIFS(ENTRADAS!$D:$D,ENTRADAS!$B:$B,$B415,ENTRADAS!$I:$I,J$40)-SUMIFS(SAÍDAS!$D:$D,SAÍDAS!$B:$B,$B415,SAÍDAS!$H:$H,J$40)+SUMIFS(AJUSTE!$D:$D,AJUSTE!$B:$B,$B415,AJUSTE!$H:$H,J$40)</f>
        <v>0</v>
      </c>
      <c r="L415" s="161">
        <f>K415+SUMIFS(ENTRADAS!$D:$D,ENTRADAS!$B:$B,$B415,ENTRADAS!$I:$I,K$40)-SUMIFS(SAÍDAS!$D:$D,SAÍDAS!$B:$B,$B415,SAÍDAS!$H:$H,K$40)+SUMIFS(AJUSTE!$D:$D,AJUSTE!$B:$B,$B415,AJUSTE!$H:$H,K$40)</f>
        <v>0</v>
      </c>
      <c r="M415" s="161">
        <f>L415+SUMIFS(ENTRADAS!$D:$D,ENTRADAS!$B:$B,$B415,ENTRADAS!$I:$I,L$40)-SUMIFS(SAÍDAS!$D:$D,SAÍDAS!$B:$B,$B415,SAÍDAS!$H:$H,L$40)+SUMIFS(AJUSTE!$D:$D,AJUSTE!$B:$B,$B415,AJUSTE!$H:$H,L$40)</f>
        <v>0</v>
      </c>
      <c r="N415" s="161">
        <f>M415+SUMIFS(ENTRADAS!$D:$D,ENTRADAS!$B:$B,$B415,ENTRADAS!$I:$I,M$40)-SUMIFS(SAÍDAS!$D:$D,SAÍDAS!$B:$B,$B415,SAÍDAS!$H:$H,M$40)+SUMIFS(AJUSTE!$D:$D,AJUSTE!$B:$B,$B415,AJUSTE!$H:$H,M$40)</f>
        <v>0</v>
      </c>
      <c r="P415" s="160">
        <f>CADASTRO!A379</f>
        <v>0</v>
      </c>
      <c r="Q415" s="160">
        <f>CADASTRO!B379</f>
        <v>0</v>
      </c>
      <c r="R415" s="161">
        <f ca="1">IF(R$39&gt;=$AD$39,0,SUMIFS(SAÍDAS!$D:$D,SAÍDAS!$B:$B,Base!$Q415,SAÍDAS!$H:$H,Base!R$40))</f>
        <v>0</v>
      </c>
      <c r="S415" s="161">
        <f ca="1">IF(S$39&gt;=$AD$39,0,SUMIFS(SAÍDAS!$D:$D,SAÍDAS!$B:$B,Base!$Q415,SAÍDAS!$H:$H,Base!S$40))</f>
        <v>0</v>
      </c>
      <c r="T415" s="161">
        <f ca="1">IF(T$39&gt;=$AD$39,0,SUMIFS(SAÍDAS!$D:$D,SAÍDAS!$B:$B,Base!$Q415,SAÍDAS!$H:$H,Base!T$40))</f>
        <v>0</v>
      </c>
      <c r="U415" s="161">
        <f ca="1">IF(U$39&gt;=$AD$39,0,SUMIFS(SAÍDAS!$D:$D,SAÍDAS!$B:$B,Base!$Q415,SAÍDAS!$H:$H,Base!U$40))</f>
        <v>0</v>
      </c>
      <c r="V415" s="161">
        <f ca="1">IF(V$39&gt;=$AD$39,0,SUMIFS(SAÍDAS!$D:$D,SAÍDAS!$B:$B,Base!$Q415,SAÍDAS!$H:$H,Base!V$40))</f>
        <v>0</v>
      </c>
      <c r="W415" s="161">
        <f ca="1">IF(W$39&gt;=$AD$39,0,SUMIFS(SAÍDAS!$D:$D,SAÍDAS!$B:$B,Base!$Q415,SAÍDAS!$H:$H,Base!W$40))</f>
        <v>0</v>
      </c>
      <c r="X415" s="161">
        <f ca="1">IF(X$39&gt;=$AD$39,0,SUMIFS(SAÍDAS!$D:$D,SAÍDAS!$B:$B,Base!$Q415,SAÍDAS!$H:$H,Base!X$40))</f>
        <v>0</v>
      </c>
      <c r="Y415" s="161">
        <f ca="1">IF(Y$39&gt;=$AD$39,0,SUMIFS(SAÍDAS!$D:$D,SAÍDAS!$B:$B,Base!$Q415,SAÍDAS!$H:$H,Base!Y$40))</f>
        <v>0</v>
      </c>
      <c r="Z415" s="161">
        <f ca="1">IF(Z$39&gt;=$AD$39,0,SUMIFS(SAÍDAS!$D:$D,SAÍDAS!$B:$B,Base!$Q415,SAÍDAS!$H:$H,Base!Z$40))</f>
        <v>0</v>
      </c>
      <c r="AA415" s="161">
        <f ca="1">IF(AA$39&gt;=$AD$39,0,SUMIFS(SAÍDAS!$D:$D,SAÍDAS!$B:$B,Base!$Q415,SAÍDAS!$H:$H,Base!AA$40))</f>
        <v>0</v>
      </c>
      <c r="AB415" s="161">
        <f ca="1">IF(AB$39&gt;=$AD$39,0,SUMIFS(SAÍDAS!$D:$D,SAÍDAS!$B:$B,Base!$Q415,SAÍDAS!$H:$H,Base!AB$40))</f>
        <v>0</v>
      </c>
      <c r="AC415" s="161">
        <f ca="1">IF(AC$39&gt;=$AD$39,0,SUMIFS(SAÍDAS!$D:$D,SAÍDAS!$B:$B,Base!$Q415,SAÍDAS!$H:$H,Base!AC$40))</f>
        <v>0</v>
      </c>
      <c r="AD415" s="160">
        <f t="shared" ca="1" si="13"/>
        <v>0</v>
      </c>
    </row>
    <row r="416" spans="1:30" x14ac:dyDescent="0.25">
      <c r="A416" s="160">
        <f>CADASTRO!A380</f>
        <v>0</v>
      </c>
      <c r="B416" s="160">
        <f>CADASTRO!B380</f>
        <v>0</v>
      </c>
      <c r="C416" s="161">
        <f>CADASTRO!D380</f>
        <v>0</v>
      </c>
      <c r="D416" s="161">
        <f>C416+SUMIFS(ENTRADAS!$D:$D,ENTRADAS!$B:$B,$B416,ENTRADAS!$I:$I,C$40)-SUMIFS(SAÍDAS!$D:$D,SAÍDAS!$B:$B,$B416,SAÍDAS!$H:$H,C$40)+SUMIFS(AJUSTE!$D:$D,AJUSTE!$B:$B,$B416,AJUSTE!$H:$H,C$40)</f>
        <v>0</v>
      </c>
      <c r="E416" s="161">
        <f>D416+SUMIFS(ENTRADAS!$D:$D,ENTRADAS!$B:$B,$B416,ENTRADAS!$I:$I,D$40)-SUMIFS(SAÍDAS!$D:$D,SAÍDAS!$B:$B,$B416,SAÍDAS!$H:$H,D$40)+SUMIFS(AJUSTE!$D:$D,AJUSTE!$B:$B,$B416,AJUSTE!$H:$H,D$40)</f>
        <v>0</v>
      </c>
      <c r="F416" s="161">
        <f>E416+SUMIFS(ENTRADAS!$D:$D,ENTRADAS!$B:$B,$B416,ENTRADAS!$I:$I,E$40)-SUMIFS(SAÍDAS!$D:$D,SAÍDAS!$B:$B,$B416,SAÍDAS!$H:$H,E$40)+SUMIFS(AJUSTE!$D:$D,AJUSTE!$B:$B,$B416,AJUSTE!$H:$H,E$40)</f>
        <v>0</v>
      </c>
      <c r="G416" s="161">
        <f>F416+SUMIFS(ENTRADAS!$D:$D,ENTRADAS!$B:$B,$B416,ENTRADAS!$I:$I,F$40)-SUMIFS(SAÍDAS!$D:$D,SAÍDAS!$B:$B,$B416,SAÍDAS!$H:$H,F$40)+SUMIFS(AJUSTE!$D:$D,AJUSTE!$B:$B,$B416,AJUSTE!$H:$H,F$40)</f>
        <v>0</v>
      </c>
      <c r="H416" s="161">
        <f>G416+SUMIFS(ENTRADAS!$D:$D,ENTRADAS!$B:$B,$B416,ENTRADAS!$I:$I,G$40)-SUMIFS(SAÍDAS!$D:$D,SAÍDAS!$B:$B,$B416,SAÍDAS!$H:$H,G$40)+SUMIFS(AJUSTE!$D:$D,AJUSTE!$B:$B,$B416,AJUSTE!$H:$H,G$40)</f>
        <v>0</v>
      </c>
      <c r="I416" s="161">
        <f>H416+SUMIFS(ENTRADAS!$D:$D,ENTRADAS!$B:$B,$B416,ENTRADAS!$I:$I,H$40)-SUMIFS(SAÍDAS!$D:$D,SAÍDAS!$B:$B,$B416,SAÍDAS!$H:$H,H$40)+SUMIFS(AJUSTE!$D:$D,AJUSTE!$B:$B,$B416,AJUSTE!$H:$H,H$40)</f>
        <v>0</v>
      </c>
      <c r="J416" s="161">
        <f>I416+SUMIFS(ENTRADAS!$D:$D,ENTRADAS!$B:$B,$B416,ENTRADAS!$I:$I,I$40)-SUMIFS(SAÍDAS!$D:$D,SAÍDAS!$B:$B,$B416,SAÍDAS!$H:$H,I$40)+SUMIFS(AJUSTE!$D:$D,AJUSTE!$B:$B,$B416,AJUSTE!$H:$H,I$40)</f>
        <v>0</v>
      </c>
      <c r="K416" s="161">
        <f>J416+SUMIFS(ENTRADAS!$D:$D,ENTRADAS!$B:$B,$B416,ENTRADAS!$I:$I,J$40)-SUMIFS(SAÍDAS!$D:$D,SAÍDAS!$B:$B,$B416,SAÍDAS!$H:$H,J$40)+SUMIFS(AJUSTE!$D:$D,AJUSTE!$B:$B,$B416,AJUSTE!$H:$H,J$40)</f>
        <v>0</v>
      </c>
      <c r="L416" s="161">
        <f>K416+SUMIFS(ENTRADAS!$D:$D,ENTRADAS!$B:$B,$B416,ENTRADAS!$I:$I,K$40)-SUMIFS(SAÍDAS!$D:$D,SAÍDAS!$B:$B,$B416,SAÍDAS!$H:$H,K$40)+SUMIFS(AJUSTE!$D:$D,AJUSTE!$B:$B,$B416,AJUSTE!$H:$H,K$40)</f>
        <v>0</v>
      </c>
      <c r="M416" s="161">
        <f>L416+SUMIFS(ENTRADAS!$D:$D,ENTRADAS!$B:$B,$B416,ENTRADAS!$I:$I,L$40)-SUMIFS(SAÍDAS!$D:$D,SAÍDAS!$B:$B,$B416,SAÍDAS!$H:$H,L$40)+SUMIFS(AJUSTE!$D:$D,AJUSTE!$B:$B,$B416,AJUSTE!$H:$H,L$40)</f>
        <v>0</v>
      </c>
      <c r="N416" s="161">
        <f>M416+SUMIFS(ENTRADAS!$D:$D,ENTRADAS!$B:$B,$B416,ENTRADAS!$I:$I,M$40)-SUMIFS(SAÍDAS!$D:$D,SAÍDAS!$B:$B,$B416,SAÍDAS!$H:$H,M$40)+SUMIFS(AJUSTE!$D:$D,AJUSTE!$B:$B,$B416,AJUSTE!$H:$H,M$40)</f>
        <v>0</v>
      </c>
      <c r="P416" s="160">
        <f>CADASTRO!A380</f>
        <v>0</v>
      </c>
      <c r="Q416" s="160">
        <f>CADASTRO!B380</f>
        <v>0</v>
      </c>
      <c r="R416" s="161">
        <f ca="1">IF(R$39&gt;=$AD$39,0,SUMIFS(SAÍDAS!$D:$D,SAÍDAS!$B:$B,Base!$Q416,SAÍDAS!$H:$H,Base!R$40))</f>
        <v>0</v>
      </c>
      <c r="S416" s="161">
        <f ca="1">IF(S$39&gt;=$AD$39,0,SUMIFS(SAÍDAS!$D:$D,SAÍDAS!$B:$B,Base!$Q416,SAÍDAS!$H:$H,Base!S$40))</f>
        <v>0</v>
      </c>
      <c r="T416" s="161">
        <f ca="1">IF(T$39&gt;=$AD$39,0,SUMIFS(SAÍDAS!$D:$D,SAÍDAS!$B:$B,Base!$Q416,SAÍDAS!$H:$H,Base!T$40))</f>
        <v>0</v>
      </c>
      <c r="U416" s="161">
        <f ca="1">IF(U$39&gt;=$AD$39,0,SUMIFS(SAÍDAS!$D:$D,SAÍDAS!$B:$B,Base!$Q416,SAÍDAS!$H:$H,Base!U$40))</f>
        <v>0</v>
      </c>
      <c r="V416" s="161">
        <f ca="1">IF(V$39&gt;=$AD$39,0,SUMIFS(SAÍDAS!$D:$D,SAÍDAS!$B:$B,Base!$Q416,SAÍDAS!$H:$H,Base!V$40))</f>
        <v>0</v>
      </c>
      <c r="W416" s="161">
        <f ca="1">IF(W$39&gt;=$AD$39,0,SUMIFS(SAÍDAS!$D:$D,SAÍDAS!$B:$B,Base!$Q416,SAÍDAS!$H:$H,Base!W$40))</f>
        <v>0</v>
      </c>
      <c r="X416" s="161">
        <f ca="1">IF(X$39&gt;=$AD$39,0,SUMIFS(SAÍDAS!$D:$D,SAÍDAS!$B:$B,Base!$Q416,SAÍDAS!$H:$H,Base!X$40))</f>
        <v>0</v>
      </c>
      <c r="Y416" s="161">
        <f ca="1">IF(Y$39&gt;=$AD$39,0,SUMIFS(SAÍDAS!$D:$D,SAÍDAS!$B:$B,Base!$Q416,SAÍDAS!$H:$H,Base!Y$40))</f>
        <v>0</v>
      </c>
      <c r="Z416" s="161">
        <f ca="1">IF(Z$39&gt;=$AD$39,0,SUMIFS(SAÍDAS!$D:$D,SAÍDAS!$B:$B,Base!$Q416,SAÍDAS!$H:$H,Base!Z$40))</f>
        <v>0</v>
      </c>
      <c r="AA416" s="161">
        <f ca="1">IF(AA$39&gt;=$AD$39,0,SUMIFS(SAÍDAS!$D:$D,SAÍDAS!$B:$B,Base!$Q416,SAÍDAS!$H:$H,Base!AA$40))</f>
        <v>0</v>
      </c>
      <c r="AB416" s="161">
        <f ca="1">IF(AB$39&gt;=$AD$39,0,SUMIFS(SAÍDAS!$D:$D,SAÍDAS!$B:$B,Base!$Q416,SAÍDAS!$H:$H,Base!AB$40))</f>
        <v>0</v>
      </c>
      <c r="AC416" s="161">
        <f ca="1">IF(AC$39&gt;=$AD$39,0,SUMIFS(SAÍDAS!$D:$D,SAÍDAS!$B:$B,Base!$Q416,SAÍDAS!$H:$H,Base!AC$40))</f>
        <v>0</v>
      </c>
      <c r="AD416" s="160">
        <f t="shared" ca="1" si="13"/>
        <v>0</v>
      </c>
    </row>
    <row r="417" spans="1:30" x14ac:dyDescent="0.25">
      <c r="A417" s="160">
        <f>CADASTRO!A381</f>
        <v>0</v>
      </c>
      <c r="B417" s="160">
        <f>CADASTRO!B381</f>
        <v>0</v>
      </c>
      <c r="C417" s="161">
        <f>CADASTRO!D381</f>
        <v>0</v>
      </c>
      <c r="D417" s="161">
        <f>C417+SUMIFS(ENTRADAS!$D:$D,ENTRADAS!$B:$B,$B417,ENTRADAS!$I:$I,C$40)-SUMIFS(SAÍDAS!$D:$D,SAÍDAS!$B:$B,$B417,SAÍDAS!$H:$H,C$40)+SUMIFS(AJUSTE!$D:$D,AJUSTE!$B:$B,$B417,AJUSTE!$H:$H,C$40)</f>
        <v>0</v>
      </c>
      <c r="E417" s="161">
        <f>D417+SUMIFS(ENTRADAS!$D:$D,ENTRADAS!$B:$B,$B417,ENTRADAS!$I:$I,D$40)-SUMIFS(SAÍDAS!$D:$D,SAÍDAS!$B:$B,$B417,SAÍDAS!$H:$H,D$40)+SUMIFS(AJUSTE!$D:$D,AJUSTE!$B:$B,$B417,AJUSTE!$H:$H,D$40)</f>
        <v>0</v>
      </c>
      <c r="F417" s="161">
        <f>E417+SUMIFS(ENTRADAS!$D:$D,ENTRADAS!$B:$B,$B417,ENTRADAS!$I:$I,E$40)-SUMIFS(SAÍDAS!$D:$D,SAÍDAS!$B:$B,$B417,SAÍDAS!$H:$H,E$40)+SUMIFS(AJUSTE!$D:$D,AJUSTE!$B:$B,$B417,AJUSTE!$H:$H,E$40)</f>
        <v>0</v>
      </c>
      <c r="G417" s="161">
        <f>F417+SUMIFS(ENTRADAS!$D:$D,ENTRADAS!$B:$B,$B417,ENTRADAS!$I:$I,F$40)-SUMIFS(SAÍDAS!$D:$D,SAÍDAS!$B:$B,$B417,SAÍDAS!$H:$H,F$40)+SUMIFS(AJUSTE!$D:$D,AJUSTE!$B:$B,$B417,AJUSTE!$H:$H,F$40)</f>
        <v>0</v>
      </c>
      <c r="H417" s="161">
        <f>G417+SUMIFS(ENTRADAS!$D:$D,ENTRADAS!$B:$B,$B417,ENTRADAS!$I:$I,G$40)-SUMIFS(SAÍDAS!$D:$D,SAÍDAS!$B:$B,$B417,SAÍDAS!$H:$H,G$40)+SUMIFS(AJUSTE!$D:$D,AJUSTE!$B:$B,$B417,AJUSTE!$H:$H,G$40)</f>
        <v>0</v>
      </c>
      <c r="I417" s="161">
        <f>H417+SUMIFS(ENTRADAS!$D:$D,ENTRADAS!$B:$B,$B417,ENTRADAS!$I:$I,H$40)-SUMIFS(SAÍDAS!$D:$D,SAÍDAS!$B:$B,$B417,SAÍDAS!$H:$H,H$40)+SUMIFS(AJUSTE!$D:$D,AJUSTE!$B:$B,$B417,AJUSTE!$H:$H,H$40)</f>
        <v>0</v>
      </c>
      <c r="J417" s="161">
        <f>I417+SUMIFS(ENTRADAS!$D:$D,ENTRADAS!$B:$B,$B417,ENTRADAS!$I:$I,I$40)-SUMIFS(SAÍDAS!$D:$D,SAÍDAS!$B:$B,$B417,SAÍDAS!$H:$H,I$40)+SUMIFS(AJUSTE!$D:$D,AJUSTE!$B:$B,$B417,AJUSTE!$H:$H,I$40)</f>
        <v>0</v>
      </c>
      <c r="K417" s="161">
        <f>J417+SUMIFS(ENTRADAS!$D:$D,ENTRADAS!$B:$B,$B417,ENTRADAS!$I:$I,J$40)-SUMIFS(SAÍDAS!$D:$D,SAÍDAS!$B:$B,$B417,SAÍDAS!$H:$H,J$40)+SUMIFS(AJUSTE!$D:$D,AJUSTE!$B:$B,$B417,AJUSTE!$H:$H,J$40)</f>
        <v>0</v>
      </c>
      <c r="L417" s="161">
        <f>K417+SUMIFS(ENTRADAS!$D:$D,ENTRADAS!$B:$B,$B417,ENTRADAS!$I:$I,K$40)-SUMIFS(SAÍDAS!$D:$D,SAÍDAS!$B:$B,$B417,SAÍDAS!$H:$H,K$40)+SUMIFS(AJUSTE!$D:$D,AJUSTE!$B:$B,$B417,AJUSTE!$H:$H,K$40)</f>
        <v>0</v>
      </c>
      <c r="M417" s="161">
        <f>L417+SUMIFS(ENTRADAS!$D:$D,ENTRADAS!$B:$B,$B417,ENTRADAS!$I:$I,L$40)-SUMIFS(SAÍDAS!$D:$D,SAÍDAS!$B:$B,$B417,SAÍDAS!$H:$H,L$40)+SUMIFS(AJUSTE!$D:$D,AJUSTE!$B:$B,$B417,AJUSTE!$H:$H,L$40)</f>
        <v>0</v>
      </c>
      <c r="N417" s="161">
        <f>M417+SUMIFS(ENTRADAS!$D:$D,ENTRADAS!$B:$B,$B417,ENTRADAS!$I:$I,M$40)-SUMIFS(SAÍDAS!$D:$D,SAÍDAS!$B:$B,$B417,SAÍDAS!$H:$H,M$40)+SUMIFS(AJUSTE!$D:$D,AJUSTE!$B:$B,$B417,AJUSTE!$H:$H,M$40)</f>
        <v>0</v>
      </c>
      <c r="P417" s="160">
        <f>CADASTRO!A381</f>
        <v>0</v>
      </c>
      <c r="Q417" s="160">
        <f>CADASTRO!B381</f>
        <v>0</v>
      </c>
      <c r="R417" s="161">
        <f ca="1">IF(R$39&gt;=$AD$39,0,SUMIFS(SAÍDAS!$D:$D,SAÍDAS!$B:$B,Base!$Q417,SAÍDAS!$H:$H,Base!R$40))</f>
        <v>0</v>
      </c>
      <c r="S417" s="161">
        <f ca="1">IF(S$39&gt;=$AD$39,0,SUMIFS(SAÍDAS!$D:$D,SAÍDAS!$B:$B,Base!$Q417,SAÍDAS!$H:$H,Base!S$40))</f>
        <v>0</v>
      </c>
      <c r="T417" s="161">
        <f ca="1">IF(T$39&gt;=$AD$39,0,SUMIFS(SAÍDAS!$D:$D,SAÍDAS!$B:$B,Base!$Q417,SAÍDAS!$H:$H,Base!T$40))</f>
        <v>0</v>
      </c>
      <c r="U417" s="161">
        <f ca="1">IF(U$39&gt;=$AD$39,0,SUMIFS(SAÍDAS!$D:$D,SAÍDAS!$B:$B,Base!$Q417,SAÍDAS!$H:$H,Base!U$40))</f>
        <v>0</v>
      </c>
      <c r="V417" s="161">
        <f ca="1">IF(V$39&gt;=$AD$39,0,SUMIFS(SAÍDAS!$D:$D,SAÍDAS!$B:$B,Base!$Q417,SAÍDAS!$H:$H,Base!V$40))</f>
        <v>0</v>
      </c>
      <c r="W417" s="161">
        <f ca="1">IF(W$39&gt;=$AD$39,0,SUMIFS(SAÍDAS!$D:$D,SAÍDAS!$B:$B,Base!$Q417,SAÍDAS!$H:$H,Base!W$40))</f>
        <v>0</v>
      </c>
      <c r="X417" s="161">
        <f ca="1">IF(X$39&gt;=$AD$39,0,SUMIFS(SAÍDAS!$D:$D,SAÍDAS!$B:$B,Base!$Q417,SAÍDAS!$H:$H,Base!X$40))</f>
        <v>0</v>
      </c>
      <c r="Y417" s="161">
        <f ca="1">IF(Y$39&gt;=$AD$39,0,SUMIFS(SAÍDAS!$D:$D,SAÍDAS!$B:$B,Base!$Q417,SAÍDAS!$H:$H,Base!Y$40))</f>
        <v>0</v>
      </c>
      <c r="Z417" s="161">
        <f ca="1">IF(Z$39&gt;=$AD$39,0,SUMIFS(SAÍDAS!$D:$D,SAÍDAS!$B:$B,Base!$Q417,SAÍDAS!$H:$H,Base!Z$40))</f>
        <v>0</v>
      </c>
      <c r="AA417" s="161">
        <f ca="1">IF(AA$39&gt;=$AD$39,0,SUMIFS(SAÍDAS!$D:$D,SAÍDAS!$B:$B,Base!$Q417,SAÍDAS!$H:$H,Base!AA$40))</f>
        <v>0</v>
      </c>
      <c r="AB417" s="161">
        <f ca="1">IF(AB$39&gt;=$AD$39,0,SUMIFS(SAÍDAS!$D:$D,SAÍDAS!$B:$B,Base!$Q417,SAÍDAS!$H:$H,Base!AB$40))</f>
        <v>0</v>
      </c>
      <c r="AC417" s="161">
        <f ca="1">IF(AC$39&gt;=$AD$39,0,SUMIFS(SAÍDAS!$D:$D,SAÍDAS!$B:$B,Base!$Q417,SAÍDAS!$H:$H,Base!AC$40))</f>
        <v>0</v>
      </c>
      <c r="AD417" s="160">
        <f t="shared" ca="1" si="13"/>
        <v>0</v>
      </c>
    </row>
    <row r="418" spans="1:30" x14ac:dyDescent="0.25">
      <c r="A418" s="160">
        <f>CADASTRO!A382</f>
        <v>0</v>
      </c>
      <c r="B418" s="160">
        <f>CADASTRO!B382</f>
        <v>0</v>
      </c>
      <c r="C418" s="161">
        <f>CADASTRO!D382</f>
        <v>0</v>
      </c>
      <c r="D418" s="161">
        <f>C418+SUMIFS(ENTRADAS!$D:$D,ENTRADAS!$B:$B,$B418,ENTRADAS!$I:$I,C$40)-SUMIFS(SAÍDAS!$D:$D,SAÍDAS!$B:$B,$B418,SAÍDAS!$H:$H,C$40)+SUMIFS(AJUSTE!$D:$D,AJUSTE!$B:$B,$B418,AJUSTE!$H:$H,C$40)</f>
        <v>0</v>
      </c>
      <c r="E418" s="161">
        <f>D418+SUMIFS(ENTRADAS!$D:$D,ENTRADAS!$B:$B,$B418,ENTRADAS!$I:$I,D$40)-SUMIFS(SAÍDAS!$D:$D,SAÍDAS!$B:$B,$B418,SAÍDAS!$H:$H,D$40)+SUMIFS(AJUSTE!$D:$D,AJUSTE!$B:$B,$B418,AJUSTE!$H:$H,D$40)</f>
        <v>0</v>
      </c>
      <c r="F418" s="161">
        <f>E418+SUMIFS(ENTRADAS!$D:$D,ENTRADAS!$B:$B,$B418,ENTRADAS!$I:$I,E$40)-SUMIFS(SAÍDAS!$D:$D,SAÍDAS!$B:$B,$B418,SAÍDAS!$H:$H,E$40)+SUMIFS(AJUSTE!$D:$D,AJUSTE!$B:$B,$B418,AJUSTE!$H:$H,E$40)</f>
        <v>0</v>
      </c>
      <c r="G418" s="161">
        <f>F418+SUMIFS(ENTRADAS!$D:$D,ENTRADAS!$B:$B,$B418,ENTRADAS!$I:$I,F$40)-SUMIFS(SAÍDAS!$D:$D,SAÍDAS!$B:$B,$B418,SAÍDAS!$H:$H,F$40)+SUMIFS(AJUSTE!$D:$D,AJUSTE!$B:$B,$B418,AJUSTE!$H:$H,F$40)</f>
        <v>0</v>
      </c>
      <c r="H418" s="161">
        <f>G418+SUMIFS(ENTRADAS!$D:$D,ENTRADAS!$B:$B,$B418,ENTRADAS!$I:$I,G$40)-SUMIFS(SAÍDAS!$D:$D,SAÍDAS!$B:$B,$B418,SAÍDAS!$H:$H,G$40)+SUMIFS(AJUSTE!$D:$D,AJUSTE!$B:$B,$B418,AJUSTE!$H:$H,G$40)</f>
        <v>0</v>
      </c>
      <c r="I418" s="161">
        <f>H418+SUMIFS(ENTRADAS!$D:$D,ENTRADAS!$B:$B,$B418,ENTRADAS!$I:$I,H$40)-SUMIFS(SAÍDAS!$D:$D,SAÍDAS!$B:$B,$B418,SAÍDAS!$H:$H,H$40)+SUMIFS(AJUSTE!$D:$D,AJUSTE!$B:$B,$B418,AJUSTE!$H:$H,H$40)</f>
        <v>0</v>
      </c>
      <c r="J418" s="161">
        <f>I418+SUMIFS(ENTRADAS!$D:$D,ENTRADAS!$B:$B,$B418,ENTRADAS!$I:$I,I$40)-SUMIFS(SAÍDAS!$D:$D,SAÍDAS!$B:$B,$B418,SAÍDAS!$H:$H,I$40)+SUMIFS(AJUSTE!$D:$D,AJUSTE!$B:$B,$B418,AJUSTE!$H:$H,I$40)</f>
        <v>0</v>
      </c>
      <c r="K418" s="161">
        <f>J418+SUMIFS(ENTRADAS!$D:$D,ENTRADAS!$B:$B,$B418,ENTRADAS!$I:$I,J$40)-SUMIFS(SAÍDAS!$D:$D,SAÍDAS!$B:$B,$B418,SAÍDAS!$H:$H,J$40)+SUMIFS(AJUSTE!$D:$D,AJUSTE!$B:$B,$B418,AJUSTE!$H:$H,J$40)</f>
        <v>0</v>
      </c>
      <c r="L418" s="161">
        <f>K418+SUMIFS(ENTRADAS!$D:$D,ENTRADAS!$B:$B,$B418,ENTRADAS!$I:$I,K$40)-SUMIFS(SAÍDAS!$D:$D,SAÍDAS!$B:$B,$B418,SAÍDAS!$H:$H,K$40)+SUMIFS(AJUSTE!$D:$D,AJUSTE!$B:$B,$B418,AJUSTE!$H:$H,K$40)</f>
        <v>0</v>
      </c>
      <c r="M418" s="161">
        <f>L418+SUMIFS(ENTRADAS!$D:$D,ENTRADAS!$B:$B,$B418,ENTRADAS!$I:$I,L$40)-SUMIFS(SAÍDAS!$D:$D,SAÍDAS!$B:$B,$B418,SAÍDAS!$H:$H,L$40)+SUMIFS(AJUSTE!$D:$D,AJUSTE!$B:$B,$B418,AJUSTE!$H:$H,L$40)</f>
        <v>0</v>
      </c>
      <c r="N418" s="161">
        <f>M418+SUMIFS(ENTRADAS!$D:$D,ENTRADAS!$B:$B,$B418,ENTRADAS!$I:$I,M$40)-SUMIFS(SAÍDAS!$D:$D,SAÍDAS!$B:$B,$B418,SAÍDAS!$H:$H,M$40)+SUMIFS(AJUSTE!$D:$D,AJUSTE!$B:$B,$B418,AJUSTE!$H:$H,M$40)</f>
        <v>0</v>
      </c>
      <c r="P418" s="160">
        <f>CADASTRO!A382</f>
        <v>0</v>
      </c>
      <c r="Q418" s="160">
        <f>CADASTRO!B382</f>
        <v>0</v>
      </c>
      <c r="R418" s="161">
        <f ca="1">IF(R$39&gt;=$AD$39,0,SUMIFS(SAÍDAS!$D:$D,SAÍDAS!$B:$B,Base!$Q418,SAÍDAS!$H:$H,Base!R$40))</f>
        <v>0</v>
      </c>
      <c r="S418" s="161">
        <f ca="1">IF(S$39&gt;=$AD$39,0,SUMIFS(SAÍDAS!$D:$D,SAÍDAS!$B:$B,Base!$Q418,SAÍDAS!$H:$H,Base!S$40))</f>
        <v>0</v>
      </c>
      <c r="T418" s="161">
        <f ca="1">IF(T$39&gt;=$AD$39,0,SUMIFS(SAÍDAS!$D:$D,SAÍDAS!$B:$B,Base!$Q418,SAÍDAS!$H:$H,Base!T$40))</f>
        <v>0</v>
      </c>
      <c r="U418" s="161">
        <f ca="1">IF(U$39&gt;=$AD$39,0,SUMIFS(SAÍDAS!$D:$D,SAÍDAS!$B:$B,Base!$Q418,SAÍDAS!$H:$H,Base!U$40))</f>
        <v>0</v>
      </c>
      <c r="V418" s="161">
        <f ca="1">IF(V$39&gt;=$AD$39,0,SUMIFS(SAÍDAS!$D:$D,SAÍDAS!$B:$B,Base!$Q418,SAÍDAS!$H:$H,Base!V$40))</f>
        <v>0</v>
      </c>
      <c r="W418" s="161">
        <f ca="1">IF(W$39&gt;=$AD$39,0,SUMIFS(SAÍDAS!$D:$D,SAÍDAS!$B:$B,Base!$Q418,SAÍDAS!$H:$H,Base!W$40))</f>
        <v>0</v>
      </c>
      <c r="X418" s="161">
        <f ca="1">IF(X$39&gt;=$AD$39,0,SUMIFS(SAÍDAS!$D:$D,SAÍDAS!$B:$B,Base!$Q418,SAÍDAS!$H:$H,Base!X$40))</f>
        <v>0</v>
      </c>
      <c r="Y418" s="161">
        <f ca="1">IF(Y$39&gt;=$AD$39,0,SUMIFS(SAÍDAS!$D:$D,SAÍDAS!$B:$B,Base!$Q418,SAÍDAS!$H:$H,Base!Y$40))</f>
        <v>0</v>
      </c>
      <c r="Z418" s="161">
        <f ca="1">IF(Z$39&gt;=$AD$39,0,SUMIFS(SAÍDAS!$D:$D,SAÍDAS!$B:$B,Base!$Q418,SAÍDAS!$H:$H,Base!Z$40))</f>
        <v>0</v>
      </c>
      <c r="AA418" s="161">
        <f ca="1">IF(AA$39&gt;=$AD$39,0,SUMIFS(SAÍDAS!$D:$D,SAÍDAS!$B:$B,Base!$Q418,SAÍDAS!$H:$H,Base!AA$40))</f>
        <v>0</v>
      </c>
      <c r="AB418" s="161">
        <f ca="1">IF(AB$39&gt;=$AD$39,0,SUMIFS(SAÍDAS!$D:$D,SAÍDAS!$B:$B,Base!$Q418,SAÍDAS!$H:$H,Base!AB$40))</f>
        <v>0</v>
      </c>
      <c r="AC418" s="161">
        <f ca="1">IF(AC$39&gt;=$AD$39,0,SUMIFS(SAÍDAS!$D:$D,SAÍDAS!$B:$B,Base!$Q418,SAÍDAS!$H:$H,Base!AC$40))</f>
        <v>0</v>
      </c>
      <c r="AD418" s="160">
        <f t="shared" ca="1" si="13"/>
        <v>0</v>
      </c>
    </row>
    <row r="419" spans="1:30" x14ac:dyDescent="0.25">
      <c r="A419" s="160">
        <f>CADASTRO!A383</f>
        <v>0</v>
      </c>
      <c r="B419" s="160">
        <f>CADASTRO!B383</f>
        <v>0</v>
      </c>
      <c r="C419" s="161">
        <f>CADASTRO!D383</f>
        <v>0</v>
      </c>
      <c r="D419" s="161">
        <f>C419+SUMIFS(ENTRADAS!$D:$D,ENTRADAS!$B:$B,$B419,ENTRADAS!$I:$I,C$40)-SUMIFS(SAÍDAS!$D:$D,SAÍDAS!$B:$B,$B419,SAÍDAS!$H:$H,C$40)+SUMIFS(AJUSTE!$D:$D,AJUSTE!$B:$B,$B419,AJUSTE!$H:$H,C$40)</f>
        <v>0</v>
      </c>
      <c r="E419" s="161">
        <f>D419+SUMIFS(ENTRADAS!$D:$D,ENTRADAS!$B:$B,$B419,ENTRADAS!$I:$I,D$40)-SUMIFS(SAÍDAS!$D:$D,SAÍDAS!$B:$B,$B419,SAÍDAS!$H:$H,D$40)+SUMIFS(AJUSTE!$D:$D,AJUSTE!$B:$B,$B419,AJUSTE!$H:$H,D$40)</f>
        <v>0</v>
      </c>
      <c r="F419" s="161">
        <f>E419+SUMIFS(ENTRADAS!$D:$D,ENTRADAS!$B:$B,$B419,ENTRADAS!$I:$I,E$40)-SUMIFS(SAÍDAS!$D:$D,SAÍDAS!$B:$B,$B419,SAÍDAS!$H:$H,E$40)+SUMIFS(AJUSTE!$D:$D,AJUSTE!$B:$B,$B419,AJUSTE!$H:$H,E$40)</f>
        <v>0</v>
      </c>
      <c r="G419" s="161">
        <f>F419+SUMIFS(ENTRADAS!$D:$D,ENTRADAS!$B:$B,$B419,ENTRADAS!$I:$I,F$40)-SUMIFS(SAÍDAS!$D:$D,SAÍDAS!$B:$B,$B419,SAÍDAS!$H:$H,F$40)+SUMIFS(AJUSTE!$D:$D,AJUSTE!$B:$B,$B419,AJUSTE!$H:$H,F$40)</f>
        <v>0</v>
      </c>
      <c r="H419" s="161">
        <f>G419+SUMIFS(ENTRADAS!$D:$D,ENTRADAS!$B:$B,$B419,ENTRADAS!$I:$I,G$40)-SUMIFS(SAÍDAS!$D:$D,SAÍDAS!$B:$B,$B419,SAÍDAS!$H:$H,G$40)+SUMIFS(AJUSTE!$D:$D,AJUSTE!$B:$B,$B419,AJUSTE!$H:$H,G$40)</f>
        <v>0</v>
      </c>
      <c r="I419" s="161">
        <f>H419+SUMIFS(ENTRADAS!$D:$D,ENTRADAS!$B:$B,$B419,ENTRADAS!$I:$I,H$40)-SUMIFS(SAÍDAS!$D:$D,SAÍDAS!$B:$B,$B419,SAÍDAS!$H:$H,H$40)+SUMIFS(AJUSTE!$D:$D,AJUSTE!$B:$B,$B419,AJUSTE!$H:$H,H$40)</f>
        <v>0</v>
      </c>
      <c r="J419" s="161">
        <f>I419+SUMIFS(ENTRADAS!$D:$D,ENTRADAS!$B:$B,$B419,ENTRADAS!$I:$I,I$40)-SUMIFS(SAÍDAS!$D:$D,SAÍDAS!$B:$B,$B419,SAÍDAS!$H:$H,I$40)+SUMIFS(AJUSTE!$D:$D,AJUSTE!$B:$B,$B419,AJUSTE!$H:$H,I$40)</f>
        <v>0</v>
      </c>
      <c r="K419" s="161">
        <f>J419+SUMIFS(ENTRADAS!$D:$D,ENTRADAS!$B:$B,$B419,ENTRADAS!$I:$I,J$40)-SUMIFS(SAÍDAS!$D:$D,SAÍDAS!$B:$B,$B419,SAÍDAS!$H:$H,J$40)+SUMIFS(AJUSTE!$D:$D,AJUSTE!$B:$B,$B419,AJUSTE!$H:$H,J$40)</f>
        <v>0</v>
      </c>
      <c r="L419" s="161">
        <f>K419+SUMIFS(ENTRADAS!$D:$D,ENTRADAS!$B:$B,$B419,ENTRADAS!$I:$I,K$40)-SUMIFS(SAÍDAS!$D:$D,SAÍDAS!$B:$B,$B419,SAÍDAS!$H:$H,K$40)+SUMIFS(AJUSTE!$D:$D,AJUSTE!$B:$B,$B419,AJUSTE!$H:$H,K$40)</f>
        <v>0</v>
      </c>
      <c r="M419" s="161">
        <f>L419+SUMIFS(ENTRADAS!$D:$D,ENTRADAS!$B:$B,$B419,ENTRADAS!$I:$I,L$40)-SUMIFS(SAÍDAS!$D:$D,SAÍDAS!$B:$B,$B419,SAÍDAS!$H:$H,L$40)+SUMIFS(AJUSTE!$D:$D,AJUSTE!$B:$B,$B419,AJUSTE!$H:$H,L$40)</f>
        <v>0</v>
      </c>
      <c r="N419" s="161">
        <f>M419+SUMIFS(ENTRADAS!$D:$D,ENTRADAS!$B:$B,$B419,ENTRADAS!$I:$I,M$40)-SUMIFS(SAÍDAS!$D:$D,SAÍDAS!$B:$B,$B419,SAÍDAS!$H:$H,M$40)+SUMIFS(AJUSTE!$D:$D,AJUSTE!$B:$B,$B419,AJUSTE!$H:$H,M$40)</f>
        <v>0</v>
      </c>
      <c r="P419" s="160">
        <f>CADASTRO!A383</f>
        <v>0</v>
      </c>
      <c r="Q419" s="160">
        <f>CADASTRO!B383</f>
        <v>0</v>
      </c>
      <c r="R419" s="161">
        <f ca="1">IF(R$39&gt;=$AD$39,0,SUMIFS(SAÍDAS!$D:$D,SAÍDAS!$B:$B,Base!$Q419,SAÍDAS!$H:$H,Base!R$40))</f>
        <v>0</v>
      </c>
      <c r="S419" s="161">
        <f ca="1">IF(S$39&gt;=$AD$39,0,SUMIFS(SAÍDAS!$D:$D,SAÍDAS!$B:$B,Base!$Q419,SAÍDAS!$H:$H,Base!S$40))</f>
        <v>0</v>
      </c>
      <c r="T419" s="161">
        <f ca="1">IF(T$39&gt;=$AD$39,0,SUMIFS(SAÍDAS!$D:$D,SAÍDAS!$B:$B,Base!$Q419,SAÍDAS!$H:$H,Base!T$40))</f>
        <v>0</v>
      </c>
      <c r="U419" s="161">
        <f ca="1">IF(U$39&gt;=$AD$39,0,SUMIFS(SAÍDAS!$D:$D,SAÍDAS!$B:$B,Base!$Q419,SAÍDAS!$H:$H,Base!U$40))</f>
        <v>0</v>
      </c>
      <c r="V419" s="161">
        <f ca="1">IF(V$39&gt;=$AD$39,0,SUMIFS(SAÍDAS!$D:$D,SAÍDAS!$B:$B,Base!$Q419,SAÍDAS!$H:$H,Base!V$40))</f>
        <v>0</v>
      </c>
      <c r="W419" s="161">
        <f ca="1">IF(W$39&gt;=$AD$39,0,SUMIFS(SAÍDAS!$D:$D,SAÍDAS!$B:$B,Base!$Q419,SAÍDAS!$H:$H,Base!W$40))</f>
        <v>0</v>
      </c>
      <c r="X419" s="161">
        <f ca="1">IF(X$39&gt;=$AD$39,0,SUMIFS(SAÍDAS!$D:$D,SAÍDAS!$B:$B,Base!$Q419,SAÍDAS!$H:$H,Base!X$40))</f>
        <v>0</v>
      </c>
      <c r="Y419" s="161">
        <f ca="1">IF(Y$39&gt;=$AD$39,0,SUMIFS(SAÍDAS!$D:$D,SAÍDAS!$B:$B,Base!$Q419,SAÍDAS!$H:$H,Base!Y$40))</f>
        <v>0</v>
      </c>
      <c r="Z419" s="161">
        <f ca="1">IF(Z$39&gt;=$AD$39,0,SUMIFS(SAÍDAS!$D:$D,SAÍDAS!$B:$B,Base!$Q419,SAÍDAS!$H:$H,Base!Z$40))</f>
        <v>0</v>
      </c>
      <c r="AA419" s="161">
        <f ca="1">IF(AA$39&gt;=$AD$39,0,SUMIFS(SAÍDAS!$D:$D,SAÍDAS!$B:$B,Base!$Q419,SAÍDAS!$H:$H,Base!AA$40))</f>
        <v>0</v>
      </c>
      <c r="AB419" s="161">
        <f ca="1">IF(AB$39&gt;=$AD$39,0,SUMIFS(SAÍDAS!$D:$D,SAÍDAS!$B:$B,Base!$Q419,SAÍDAS!$H:$H,Base!AB$40))</f>
        <v>0</v>
      </c>
      <c r="AC419" s="161">
        <f ca="1">IF(AC$39&gt;=$AD$39,0,SUMIFS(SAÍDAS!$D:$D,SAÍDAS!$B:$B,Base!$Q419,SAÍDAS!$H:$H,Base!AC$40))</f>
        <v>0</v>
      </c>
      <c r="AD419" s="160">
        <f t="shared" ca="1" si="13"/>
        <v>0</v>
      </c>
    </row>
    <row r="420" spans="1:30" x14ac:dyDescent="0.25">
      <c r="A420" s="160">
        <f>CADASTRO!A384</f>
        <v>0</v>
      </c>
      <c r="B420" s="160">
        <f>CADASTRO!B384</f>
        <v>0</v>
      </c>
      <c r="C420" s="161">
        <f>CADASTRO!D384</f>
        <v>0</v>
      </c>
      <c r="D420" s="161">
        <f>C420+SUMIFS(ENTRADAS!$D:$D,ENTRADAS!$B:$B,$B420,ENTRADAS!$I:$I,C$40)-SUMIFS(SAÍDAS!$D:$D,SAÍDAS!$B:$B,$B420,SAÍDAS!$H:$H,C$40)+SUMIFS(AJUSTE!$D:$D,AJUSTE!$B:$B,$B420,AJUSTE!$H:$H,C$40)</f>
        <v>0</v>
      </c>
      <c r="E420" s="161">
        <f>D420+SUMIFS(ENTRADAS!$D:$D,ENTRADAS!$B:$B,$B420,ENTRADAS!$I:$I,D$40)-SUMIFS(SAÍDAS!$D:$D,SAÍDAS!$B:$B,$B420,SAÍDAS!$H:$H,D$40)+SUMIFS(AJUSTE!$D:$D,AJUSTE!$B:$B,$B420,AJUSTE!$H:$H,D$40)</f>
        <v>0</v>
      </c>
      <c r="F420" s="161">
        <f>E420+SUMIFS(ENTRADAS!$D:$D,ENTRADAS!$B:$B,$B420,ENTRADAS!$I:$I,E$40)-SUMIFS(SAÍDAS!$D:$D,SAÍDAS!$B:$B,$B420,SAÍDAS!$H:$H,E$40)+SUMIFS(AJUSTE!$D:$D,AJUSTE!$B:$B,$B420,AJUSTE!$H:$H,E$40)</f>
        <v>0</v>
      </c>
      <c r="G420" s="161">
        <f>F420+SUMIFS(ENTRADAS!$D:$D,ENTRADAS!$B:$B,$B420,ENTRADAS!$I:$I,F$40)-SUMIFS(SAÍDAS!$D:$D,SAÍDAS!$B:$B,$B420,SAÍDAS!$H:$H,F$40)+SUMIFS(AJUSTE!$D:$D,AJUSTE!$B:$B,$B420,AJUSTE!$H:$H,F$40)</f>
        <v>0</v>
      </c>
      <c r="H420" s="161">
        <f>G420+SUMIFS(ENTRADAS!$D:$D,ENTRADAS!$B:$B,$B420,ENTRADAS!$I:$I,G$40)-SUMIFS(SAÍDAS!$D:$D,SAÍDAS!$B:$B,$B420,SAÍDAS!$H:$H,G$40)+SUMIFS(AJUSTE!$D:$D,AJUSTE!$B:$B,$B420,AJUSTE!$H:$H,G$40)</f>
        <v>0</v>
      </c>
      <c r="I420" s="161">
        <f>H420+SUMIFS(ENTRADAS!$D:$D,ENTRADAS!$B:$B,$B420,ENTRADAS!$I:$I,H$40)-SUMIFS(SAÍDAS!$D:$D,SAÍDAS!$B:$B,$B420,SAÍDAS!$H:$H,H$40)+SUMIFS(AJUSTE!$D:$D,AJUSTE!$B:$B,$B420,AJUSTE!$H:$H,H$40)</f>
        <v>0</v>
      </c>
      <c r="J420" s="161">
        <f>I420+SUMIFS(ENTRADAS!$D:$D,ENTRADAS!$B:$B,$B420,ENTRADAS!$I:$I,I$40)-SUMIFS(SAÍDAS!$D:$D,SAÍDAS!$B:$B,$B420,SAÍDAS!$H:$H,I$40)+SUMIFS(AJUSTE!$D:$D,AJUSTE!$B:$B,$B420,AJUSTE!$H:$H,I$40)</f>
        <v>0</v>
      </c>
      <c r="K420" s="161">
        <f>J420+SUMIFS(ENTRADAS!$D:$D,ENTRADAS!$B:$B,$B420,ENTRADAS!$I:$I,J$40)-SUMIFS(SAÍDAS!$D:$D,SAÍDAS!$B:$B,$B420,SAÍDAS!$H:$H,J$40)+SUMIFS(AJUSTE!$D:$D,AJUSTE!$B:$B,$B420,AJUSTE!$H:$H,J$40)</f>
        <v>0</v>
      </c>
      <c r="L420" s="161">
        <f>K420+SUMIFS(ENTRADAS!$D:$D,ENTRADAS!$B:$B,$B420,ENTRADAS!$I:$I,K$40)-SUMIFS(SAÍDAS!$D:$D,SAÍDAS!$B:$B,$B420,SAÍDAS!$H:$H,K$40)+SUMIFS(AJUSTE!$D:$D,AJUSTE!$B:$B,$B420,AJUSTE!$H:$H,K$40)</f>
        <v>0</v>
      </c>
      <c r="M420" s="161">
        <f>L420+SUMIFS(ENTRADAS!$D:$D,ENTRADAS!$B:$B,$B420,ENTRADAS!$I:$I,L$40)-SUMIFS(SAÍDAS!$D:$D,SAÍDAS!$B:$B,$B420,SAÍDAS!$H:$H,L$40)+SUMIFS(AJUSTE!$D:$D,AJUSTE!$B:$B,$B420,AJUSTE!$H:$H,L$40)</f>
        <v>0</v>
      </c>
      <c r="N420" s="161">
        <f>M420+SUMIFS(ENTRADAS!$D:$D,ENTRADAS!$B:$B,$B420,ENTRADAS!$I:$I,M$40)-SUMIFS(SAÍDAS!$D:$D,SAÍDAS!$B:$B,$B420,SAÍDAS!$H:$H,M$40)+SUMIFS(AJUSTE!$D:$D,AJUSTE!$B:$B,$B420,AJUSTE!$H:$H,M$40)</f>
        <v>0</v>
      </c>
      <c r="P420" s="160">
        <f>CADASTRO!A384</f>
        <v>0</v>
      </c>
      <c r="Q420" s="160">
        <f>CADASTRO!B384</f>
        <v>0</v>
      </c>
      <c r="R420" s="161">
        <f ca="1">IF(R$39&gt;=$AD$39,0,SUMIFS(SAÍDAS!$D:$D,SAÍDAS!$B:$B,Base!$Q420,SAÍDAS!$H:$H,Base!R$40))</f>
        <v>0</v>
      </c>
      <c r="S420" s="161">
        <f ca="1">IF(S$39&gt;=$AD$39,0,SUMIFS(SAÍDAS!$D:$D,SAÍDAS!$B:$B,Base!$Q420,SAÍDAS!$H:$H,Base!S$40))</f>
        <v>0</v>
      </c>
      <c r="T420" s="161">
        <f ca="1">IF(T$39&gt;=$AD$39,0,SUMIFS(SAÍDAS!$D:$D,SAÍDAS!$B:$B,Base!$Q420,SAÍDAS!$H:$H,Base!T$40))</f>
        <v>0</v>
      </c>
      <c r="U420" s="161">
        <f ca="1">IF(U$39&gt;=$AD$39,0,SUMIFS(SAÍDAS!$D:$D,SAÍDAS!$B:$B,Base!$Q420,SAÍDAS!$H:$H,Base!U$40))</f>
        <v>0</v>
      </c>
      <c r="V420" s="161">
        <f ca="1">IF(V$39&gt;=$AD$39,0,SUMIFS(SAÍDAS!$D:$D,SAÍDAS!$B:$B,Base!$Q420,SAÍDAS!$H:$H,Base!V$40))</f>
        <v>0</v>
      </c>
      <c r="W420" s="161">
        <f ca="1">IF(W$39&gt;=$AD$39,0,SUMIFS(SAÍDAS!$D:$D,SAÍDAS!$B:$B,Base!$Q420,SAÍDAS!$H:$H,Base!W$40))</f>
        <v>0</v>
      </c>
      <c r="X420" s="161">
        <f ca="1">IF(X$39&gt;=$AD$39,0,SUMIFS(SAÍDAS!$D:$D,SAÍDAS!$B:$B,Base!$Q420,SAÍDAS!$H:$H,Base!X$40))</f>
        <v>0</v>
      </c>
      <c r="Y420" s="161">
        <f ca="1">IF(Y$39&gt;=$AD$39,0,SUMIFS(SAÍDAS!$D:$D,SAÍDAS!$B:$B,Base!$Q420,SAÍDAS!$H:$H,Base!Y$40))</f>
        <v>0</v>
      </c>
      <c r="Z420" s="161">
        <f ca="1">IF(Z$39&gt;=$AD$39,0,SUMIFS(SAÍDAS!$D:$D,SAÍDAS!$B:$B,Base!$Q420,SAÍDAS!$H:$H,Base!Z$40))</f>
        <v>0</v>
      </c>
      <c r="AA420" s="161">
        <f ca="1">IF(AA$39&gt;=$AD$39,0,SUMIFS(SAÍDAS!$D:$D,SAÍDAS!$B:$B,Base!$Q420,SAÍDAS!$H:$H,Base!AA$40))</f>
        <v>0</v>
      </c>
      <c r="AB420" s="161">
        <f ca="1">IF(AB$39&gt;=$AD$39,0,SUMIFS(SAÍDAS!$D:$D,SAÍDAS!$B:$B,Base!$Q420,SAÍDAS!$H:$H,Base!AB$40))</f>
        <v>0</v>
      </c>
      <c r="AC420" s="161">
        <f ca="1">IF(AC$39&gt;=$AD$39,0,SUMIFS(SAÍDAS!$D:$D,SAÍDAS!$B:$B,Base!$Q420,SAÍDAS!$H:$H,Base!AC$40))</f>
        <v>0</v>
      </c>
      <c r="AD420" s="160">
        <f t="shared" ca="1" si="13"/>
        <v>0</v>
      </c>
    </row>
    <row r="421" spans="1:30" x14ac:dyDescent="0.25">
      <c r="A421" s="160">
        <f>CADASTRO!A385</f>
        <v>0</v>
      </c>
      <c r="B421" s="160">
        <f>CADASTRO!B385</f>
        <v>0</v>
      </c>
      <c r="C421" s="161">
        <f>CADASTRO!D385</f>
        <v>0</v>
      </c>
      <c r="D421" s="161">
        <f>C421+SUMIFS(ENTRADAS!$D:$D,ENTRADAS!$B:$B,$B421,ENTRADAS!$I:$I,C$40)-SUMIFS(SAÍDAS!$D:$D,SAÍDAS!$B:$B,$B421,SAÍDAS!$H:$H,C$40)+SUMIFS(AJUSTE!$D:$D,AJUSTE!$B:$B,$B421,AJUSTE!$H:$H,C$40)</f>
        <v>0</v>
      </c>
      <c r="E421" s="161">
        <f>D421+SUMIFS(ENTRADAS!$D:$D,ENTRADAS!$B:$B,$B421,ENTRADAS!$I:$I,D$40)-SUMIFS(SAÍDAS!$D:$D,SAÍDAS!$B:$B,$B421,SAÍDAS!$H:$H,D$40)+SUMIFS(AJUSTE!$D:$D,AJUSTE!$B:$B,$B421,AJUSTE!$H:$H,D$40)</f>
        <v>0</v>
      </c>
      <c r="F421" s="161">
        <f>E421+SUMIFS(ENTRADAS!$D:$D,ENTRADAS!$B:$B,$B421,ENTRADAS!$I:$I,E$40)-SUMIFS(SAÍDAS!$D:$D,SAÍDAS!$B:$B,$B421,SAÍDAS!$H:$H,E$40)+SUMIFS(AJUSTE!$D:$D,AJUSTE!$B:$B,$B421,AJUSTE!$H:$H,E$40)</f>
        <v>0</v>
      </c>
      <c r="G421" s="161">
        <f>F421+SUMIFS(ENTRADAS!$D:$D,ENTRADAS!$B:$B,$B421,ENTRADAS!$I:$I,F$40)-SUMIFS(SAÍDAS!$D:$D,SAÍDAS!$B:$B,$B421,SAÍDAS!$H:$H,F$40)+SUMIFS(AJUSTE!$D:$D,AJUSTE!$B:$B,$B421,AJUSTE!$H:$H,F$40)</f>
        <v>0</v>
      </c>
      <c r="H421" s="161">
        <f>G421+SUMIFS(ENTRADAS!$D:$D,ENTRADAS!$B:$B,$B421,ENTRADAS!$I:$I,G$40)-SUMIFS(SAÍDAS!$D:$D,SAÍDAS!$B:$B,$B421,SAÍDAS!$H:$H,G$40)+SUMIFS(AJUSTE!$D:$D,AJUSTE!$B:$B,$B421,AJUSTE!$H:$H,G$40)</f>
        <v>0</v>
      </c>
      <c r="I421" s="161">
        <f>H421+SUMIFS(ENTRADAS!$D:$D,ENTRADAS!$B:$B,$B421,ENTRADAS!$I:$I,H$40)-SUMIFS(SAÍDAS!$D:$D,SAÍDAS!$B:$B,$B421,SAÍDAS!$H:$H,H$40)+SUMIFS(AJUSTE!$D:$D,AJUSTE!$B:$B,$B421,AJUSTE!$H:$H,H$40)</f>
        <v>0</v>
      </c>
      <c r="J421" s="161">
        <f>I421+SUMIFS(ENTRADAS!$D:$D,ENTRADAS!$B:$B,$B421,ENTRADAS!$I:$I,I$40)-SUMIFS(SAÍDAS!$D:$D,SAÍDAS!$B:$B,$B421,SAÍDAS!$H:$H,I$40)+SUMIFS(AJUSTE!$D:$D,AJUSTE!$B:$B,$B421,AJUSTE!$H:$H,I$40)</f>
        <v>0</v>
      </c>
      <c r="K421" s="161">
        <f>J421+SUMIFS(ENTRADAS!$D:$D,ENTRADAS!$B:$B,$B421,ENTRADAS!$I:$I,J$40)-SUMIFS(SAÍDAS!$D:$D,SAÍDAS!$B:$B,$B421,SAÍDAS!$H:$H,J$40)+SUMIFS(AJUSTE!$D:$D,AJUSTE!$B:$B,$B421,AJUSTE!$H:$H,J$40)</f>
        <v>0</v>
      </c>
      <c r="L421" s="161">
        <f>K421+SUMIFS(ENTRADAS!$D:$D,ENTRADAS!$B:$B,$B421,ENTRADAS!$I:$I,K$40)-SUMIFS(SAÍDAS!$D:$D,SAÍDAS!$B:$B,$B421,SAÍDAS!$H:$H,K$40)+SUMIFS(AJUSTE!$D:$D,AJUSTE!$B:$B,$B421,AJUSTE!$H:$H,K$40)</f>
        <v>0</v>
      </c>
      <c r="M421" s="161">
        <f>L421+SUMIFS(ENTRADAS!$D:$D,ENTRADAS!$B:$B,$B421,ENTRADAS!$I:$I,L$40)-SUMIFS(SAÍDAS!$D:$D,SAÍDAS!$B:$B,$B421,SAÍDAS!$H:$H,L$40)+SUMIFS(AJUSTE!$D:$D,AJUSTE!$B:$B,$B421,AJUSTE!$H:$H,L$40)</f>
        <v>0</v>
      </c>
      <c r="N421" s="161">
        <f>M421+SUMIFS(ENTRADAS!$D:$D,ENTRADAS!$B:$B,$B421,ENTRADAS!$I:$I,M$40)-SUMIFS(SAÍDAS!$D:$D,SAÍDAS!$B:$B,$B421,SAÍDAS!$H:$H,M$40)+SUMIFS(AJUSTE!$D:$D,AJUSTE!$B:$B,$B421,AJUSTE!$H:$H,M$40)</f>
        <v>0</v>
      </c>
      <c r="P421" s="160">
        <f>CADASTRO!A385</f>
        <v>0</v>
      </c>
      <c r="Q421" s="160">
        <f>CADASTRO!B385</f>
        <v>0</v>
      </c>
      <c r="R421" s="161">
        <f ca="1">IF(R$39&gt;=$AD$39,0,SUMIFS(SAÍDAS!$D:$D,SAÍDAS!$B:$B,Base!$Q421,SAÍDAS!$H:$H,Base!R$40))</f>
        <v>0</v>
      </c>
      <c r="S421" s="161">
        <f ca="1">IF(S$39&gt;=$AD$39,0,SUMIFS(SAÍDAS!$D:$D,SAÍDAS!$B:$B,Base!$Q421,SAÍDAS!$H:$H,Base!S$40))</f>
        <v>0</v>
      </c>
      <c r="T421" s="161">
        <f ca="1">IF(T$39&gt;=$AD$39,0,SUMIFS(SAÍDAS!$D:$D,SAÍDAS!$B:$B,Base!$Q421,SAÍDAS!$H:$H,Base!T$40))</f>
        <v>0</v>
      </c>
      <c r="U421" s="161">
        <f ca="1">IF(U$39&gt;=$AD$39,0,SUMIFS(SAÍDAS!$D:$D,SAÍDAS!$B:$B,Base!$Q421,SAÍDAS!$H:$H,Base!U$40))</f>
        <v>0</v>
      </c>
      <c r="V421" s="161">
        <f ca="1">IF(V$39&gt;=$AD$39,0,SUMIFS(SAÍDAS!$D:$D,SAÍDAS!$B:$B,Base!$Q421,SAÍDAS!$H:$H,Base!V$40))</f>
        <v>0</v>
      </c>
      <c r="W421" s="161">
        <f ca="1">IF(W$39&gt;=$AD$39,0,SUMIFS(SAÍDAS!$D:$D,SAÍDAS!$B:$B,Base!$Q421,SAÍDAS!$H:$H,Base!W$40))</f>
        <v>0</v>
      </c>
      <c r="X421" s="161">
        <f ca="1">IF(X$39&gt;=$AD$39,0,SUMIFS(SAÍDAS!$D:$D,SAÍDAS!$B:$B,Base!$Q421,SAÍDAS!$H:$H,Base!X$40))</f>
        <v>0</v>
      </c>
      <c r="Y421" s="161">
        <f ca="1">IF(Y$39&gt;=$AD$39,0,SUMIFS(SAÍDAS!$D:$D,SAÍDAS!$B:$B,Base!$Q421,SAÍDAS!$H:$H,Base!Y$40))</f>
        <v>0</v>
      </c>
      <c r="Z421" s="161">
        <f ca="1">IF(Z$39&gt;=$AD$39,0,SUMIFS(SAÍDAS!$D:$D,SAÍDAS!$B:$B,Base!$Q421,SAÍDAS!$H:$H,Base!Z$40))</f>
        <v>0</v>
      </c>
      <c r="AA421" s="161">
        <f ca="1">IF(AA$39&gt;=$AD$39,0,SUMIFS(SAÍDAS!$D:$D,SAÍDAS!$B:$B,Base!$Q421,SAÍDAS!$H:$H,Base!AA$40))</f>
        <v>0</v>
      </c>
      <c r="AB421" s="161">
        <f ca="1">IF(AB$39&gt;=$AD$39,0,SUMIFS(SAÍDAS!$D:$D,SAÍDAS!$B:$B,Base!$Q421,SAÍDAS!$H:$H,Base!AB$40))</f>
        <v>0</v>
      </c>
      <c r="AC421" s="161">
        <f ca="1">IF(AC$39&gt;=$AD$39,0,SUMIFS(SAÍDAS!$D:$D,SAÍDAS!$B:$B,Base!$Q421,SAÍDAS!$H:$H,Base!AC$40))</f>
        <v>0</v>
      </c>
      <c r="AD421" s="160">
        <f t="shared" ca="1" si="13"/>
        <v>0</v>
      </c>
    </row>
    <row r="422" spans="1:30" x14ac:dyDescent="0.25">
      <c r="A422" s="160">
        <f>CADASTRO!A386</f>
        <v>0</v>
      </c>
      <c r="B422" s="160">
        <f>CADASTRO!B386</f>
        <v>0</v>
      </c>
      <c r="C422" s="161">
        <f>CADASTRO!D386</f>
        <v>0</v>
      </c>
      <c r="D422" s="161">
        <f>C422+SUMIFS(ENTRADAS!$D:$D,ENTRADAS!$B:$B,$B422,ENTRADAS!$I:$I,C$40)-SUMIFS(SAÍDAS!$D:$D,SAÍDAS!$B:$B,$B422,SAÍDAS!$H:$H,C$40)+SUMIFS(AJUSTE!$D:$D,AJUSTE!$B:$B,$B422,AJUSTE!$H:$H,C$40)</f>
        <v>0</v>
      </c>
      <c r="E422" s="161">
        <f>D422+SUMIFS(ENTRADAS!$D:$D,ENTRADAS!$B:$B,$B422,ENTRADAS!$I:$I,D$40)-SUMIFS(SAÍDAS!$D:$D,SAÍDAS!$B:$B,$B422,SAÍDAS!$H:$H,D$40)+SUMIFS(AJUSTE!$D:$D,AJUSTE!$B:$B,$B422,AJUSTE!$H:$H,D$40)</f>
        <v>0</v>
      </c>
      <c r="F422" s="161">
        <f>E422+SUMIFS(ENTRADAS!$D:$D,ENTRADAS!$B:$B,$B422,ENTRADAS!$I:$I,E$40)-SUMIFS(SAÍDAS!$D:$D,SAÍDAS!$B:$B,$B422,SAÍDAS!$H:$H,E$40)+SUMIFS(AJUSTE!$D:$D,AJUSTE!$B:$B,$B422,AJUSTE!$H:$H,E$40)</f>
        <v>0</v>
      </c>
      <c r="G422" s="161">
        <f>F422+SUMIFS(ENTRADAS!$D:$D,ENTRADAS!$B:$B,$B422,ENTRADAS!$I:$I,F$40)-SUMIFS(SAÍDAS!$D:$D,SAÍDAS!$B:$B,$B422,SAÍDAS!$H:$H,F$40)+SUMIFS(AJUSTE!$D:$D,AJUSTE!$B:$B,$B422,AJUSTE!$H:$H,F$40)</f>
        <v>0</v>
      </c>
      <c r="H422" s="161">
        <f>G422+SUMIFS(ENTRADAS!$D:$D,ENTRADAS!$B:$B,$B422,ENTRADAS!$I:$I,G$40)-SUMIFS(SAÍDAS!$D:$D,SAÍDAS!$B:$B,$B422,SAÍDAS!$H:$H,G$40)+SUMIFS(AJUSTE!$D:$D,AJUSTE!$B:$B,$B422,AJUSTE!$H:$H,G$40)</f>
        <v>0</v>
      </c>
      <c r="I422" s="161">
        <f>H422+SUMIFS(ENTRADAS!$D:$D,ENTRADAS!$B:$B,$B422,ENTRADAS!$I:$I,H$40)-SUMIFS(SAÍDAS!$D:$D,SAÍDAS!$B:$B,$B422,SAÍDAS!$H:$H,H$40)+SUMIFS(AJUSTE!$D:$D,AJUSTE!$B:$B,$B422,AJUSTE!$H:$H,H$40)</f>
        <v>0</v>
      </c>
      <c r="J422" s="161">
        <f>I422+SUMIFS(ENTRADAS!$D:$D,ENTRADAS!$B:$B,$B422,ENTRADAS!$I:$I,I$40)-SUMIFS(SAÍDAS!$D:$D,SAÍDAS!$B:$B,$B422,SAÍDAS!$H:$H,I$40)+SUMIFS(AJUSTE!$D:$D,AJUSTE!$B:$B,$B422,AJUSTE!$H:$H,I$40)</f>
        <v>0</v>
      </c>
      <c r="K422" s="161">
        <f>J422+SUMIFS(ENTRADAS!$D:$D,ENTRADAS!$B:$B,$B422,ENTRADAS!$I:$I,J$40)-SUMIFS(SAÍDAS!$D:$D,SAÍDAS!$B:$B,$B422,SAÍDAS!$H:$H,J$40)+SUMIFS(AJUSTE!$D:$D,AJUSTE!$B:$B,$B422,AJUSTE!$H:$H,J$40)</f>
        <v>0</v>
      </c>
      <c r="L422" s="161">
        <f>K422+SUMIFS(ENTRADAS!$D:$D,ENTRADAS!$B:$B,$B422,ENTRADAS!$I:$I,K$40)-SUMIFS(SAÍDAS!$D:$D,SAÍDAS!$B:$B,$B422,SAÍDAS!$H:$H,K$40)+SUMIFS(AJUSTE!$D:$D,AJUSTE!$B:$B,$B422,AJUSTE!$H:$H,K$40)</f>
        <v>0</v>
      </c>
      <c r="M422" s="161">
        <f>L422+SUMIFS(ENTRADAS!$D:$D,ENTRADAS!$B:$B,$B422,ENTRADAS!$I:$I,L$40)-SUMIFS(SAÍDAS!$D:$D,SAÍDAS!$B:$B,$B422,SAÍDAS!$H:$H,L$40)+SUMIFS(AJUSTE!$D:$D,AJUSTE!$B:$B,$B422,AJUSTE!$H:$H,L$40)</f>
        <v>0</v>
      </c>
      <c r="N422" s="161">
        <f>M422+SUMIFS(ENTRADAS!$D:$D,ENTRADAS!$B:$B,$B422,ENTRADAS!$I:$I,M$40)-SUMIFS(SAÍDAS!$D:$D,SAÍDAS!$B:$B,$B422,SAÍDAS!$H:$H,M$40)+SUMIFS(AJUSTE!$D:$D,AJUSTE!$B:$B,$B422,AJUSTE!$H:$H,M$40)</f>
        <v>0</v>
      </c>
      <c r="P422" s="160">
        <f>CADASTRO!A386</f>
        <v>0</v>
      </c>
      <c r="Q422" s="160">
        <f>CADASTRO!B386</f>
        <v>0</v>
      </c>
      <c r="R422" s="161">
        <f ca="1">IF(R$39&gt;=$AD$39,0,SUMIFS(SAÍDAS!$D:$D,SAÍDAS!$B:$B,Base!$Q422,SAÍDAS!$H:$H,Base!R$40))</f>
        <v>0</v>
      </c>
      <c r="S422" s="161">
        <f ca="1">IF(S$39&gt;=$AD$39,0,SUMIFS(SAÍDAS!$D:$D,SAÍDAS!$B:$B,Base!$Q422,SAÍDAS!$H:$H,Base!S$40))</f>
        <v>0</v>
      </c>
      <c r="T422" s="161">
        <f ca="1">IF(T$39&gt;=$AD$39,0,SUMIFS(SAÍDAS!$D:$D,SAÍDAS!$B:$B,Base!$Q422,SAÍDAS!$H:$H,Base!T$40))</f>
        <v>0</v>
      </c>
      <c r="U422" s="161">
        <f ca="1">IF(U$39&gt;=$AD$39,0,SUMIFS(SAÍDAS!$D:$D,SAÍDAS!$B:$B,Base!$Q422,SAÍDAS!$H:$H,Base!U$40))</f>
        <v>0</v>
      </c>
      <c r="V422" s="161">
        <f ca="1">IF(V$39&gt;=$AD$39,0,SUMIFS(SAÍDAS!$D:$D,SAÍDAS!$B:$B,Base!$Q422,SAÍDAS!$H:$H,Base!V$40))</f>
        <v>0</v>
      </c>
      <c r="W422" s="161">
        <f ca="1">IF(W$39&gt;=$AD$39,0,SUMIFS(SAÍDAS!$D:$D,SAÍDAS!$B:$B,Base!$Q422,SAÍDAS!$H:$H,Base!W$40))</f>
        <v>0</v>
      </c>
      <c r="X422" s="161">
        <f ca="1">IF(X$39&gt;=$AD$39,0,SUMIFS(SAÍDAS!$D:$D,SAÍDAS!$B:$B,Base!$Q422,SAÍDAS!$H:$H,Base!X$40))</f>
        <v>0</v>
      </c>
      <c r="Y422" s="161">
        <f ca="1">IF(Y$39&gt;=$AD$39,0,SUMIFS(SAÍDAS!$D:$D,SAÍDAS!$B:$B,Base!$Q422,SAÍDAS!$H:$H,Base!Y$40))</f>
        <v>0</v>
      </c>
      <c r="Z422" s="161">
        <f ca="1">IF(Z$39&gt;=$AD$39,0,SUMIFS(SAÍDAS!$D:$D,SAÍDAS!$B:$B,Base!$Q422,SAÍDAS!$H:$H,Base!Z$40))</f>
        <v>0</v>
      </c>
      <c r="AA422" s="161">
        <f ca="1">IF(AA$39&gt;=$AD$39,0,SUMIFS(SAÍDAS!$D:$D,SAÍDAS!$B:$B,Base!$Q422,SAÍDAS!$H:$H,Base!AA$40))</f>
        <v>0</v>
      </c>
      <c r="AB422" s="161">
        <f ca="1">IF(AB$39&gt;=$AD$39,0,SUMIFS(SAÍDAS!$D:$D,SAÍDAS!$B:$B,Base!$Q422,SAÍDAS!$H:$H,Base!AB$40))</f>
        <v>0</v>
      </c>
      <c r="AC422" s="161">
        <f ca="1">IF(AC$39&gt;=$AD$39,0,SUMIFS(SAÍDAS!$D:$D,SAÍDAS!$B:$B,Base!$Q422,SAÍDAS!$H:$H,Base!AC$40))</f>
        <v>0</v>
      </c>
      <c r="AD422" s="160">
        <f t="shared" ca="1" si="13"/>
        <v>0</v>
      </c>
    </row>
    <row r="423" spans="1:30" x14ac:dyDescent="0.25">
      <c r="A423" s="160">
        <f>CADASTRO!A387</f>
        <v>0</v>
      </c>
      <c r="B423" s="160">
        <f>CADASTRO!B387</f>
        <v>0</v>
      </c>
      <c r="C423" s="161">
        <f>CADASTRO!D387</f>
        <v>0</v>
      </c>
      <c r="D423" s="161">
        <f>C423+SUMIFS(ENTRADAS!$D:$D,ENTRADAS!$B:$B,$B423,ENTRADAS!$I:$I,C$40)-SUMIFS(SAÍDAS!$D:$D,SAÍDAS!$B:$B,$B423,SAÍDAS!$H:$H,C$40)+SUMIFS(AJUSTE!$D:$D,AJUSTE!$B:$B,$B423,AJUSTE!$H:$H,C$40)</f>
        <v>0</v>
      </c>
      <c r="E423" s="161">
        <f>D423+SUMIFS(ENTRADAS!$D:$D,ENTRADAS!$B:$B,$B423,ENTRADAS!$I:$I,D$40)-SUMIFS(SAÍDAS!$D:$D,SAÍDAS!$B:$B,$B423,SAÍDAS!$H:$H,D$40)+SUMIFS(AJUSTE!$D:$D,AJUSTE!$B:$B,$B423,AJUSTE!$H:$H,D$40)</f>
        <v>0</v>
      </c>
      <c r="F423" s="161">
        <f>E423+SUMIFS(ENTRADAS!$D:$D,ENTRADAS!$B:$B,$B423,ENTRADAS!$I:$I,E$40)-SUMIFS(SAÍDAS!$D:$D,SAÍDAS!$B:$B,$B423,SAÍDAS!$H:$H,E$40)+SUMIFS(AJUSTE!$D:$D,AJUSTE!$B:$B,$B423,AJUSTE!$H:$H,E$40)</f>
        <v>0</v>
      </c>
      <c r="G423" s="161">
        <f>F423+SUMIFS(ENTRADAS!$D:$D,ENTRADAS!$B:$B,$B423,ENTRADAS!$I:$I,F$40)-SUMIFS(SAÍDAS!$D:$D,SAÍDAS!$B:$B,$B423,SAÍDAS!$H:$H,F$40)+SUMIFS(AJUSTE!$D:$D,AJUSTE!$B:$B,$B423,AJUSTE!$H:$H,F$40)</f>
        <v>0</v>
      </c>
      <c r="H423" s="161">
        <f>G423+SUMIFS(ENTRADAS!$D:$D,ENTRADAS!$B:$B,$B423,ENTRADAS!$I:$I,G$40)-SUMIFS(SAÍDAS!$D:$D,SAÍDAS!$B:$B,$B423,SAÍDAS!$H:$H,G$40)+SUMIFS(AJUSTE!$D:$D,AJUSTE!$B:$B,$B423,AJUSTE!$H:$H,G$40)</f>
        <v>0</v>
      </c>
      <c r="I423" s="161">
        <f>H423+SUMIFS(ENTRADAS!$D:$D,ENTRADAS!$B:$B,$B423,ENTRADAS!$I:$I,H$40)-SUMIFS(SAÍDAS!$D:$D,SAÍDAS!$B:$B,$B423,SAÍDAS!$H:$H,H$40)+SUMIFS(AJUSTE!$D:$D,AJUSTE!$B:$B,$B423,AJUSTE!$H:$H,H$40)</f>
        <v>0</v>
      </c>
      <c r="J423" s="161">
        <f>I423+SUMIFS(ENTRADAS!$D:$D,ENTRADAS!$B:$B,$B423,ENTRADAS!$I:$I,I$40)-SUMIFS(SAÍDAS!$D:$D,SAÍDAS!$B:$B,$B423,SAÍDAS!$H:$H,I$40)+SUMIFS(AJUSTE!$D:$D,AJUSTE!$B:$B,$B423,AJUSTE!$H:$H,I$40)</f>
        <v>0</v>
      </c>
      <c r="K423" s="161">
        <f>J423+SUMIFS(ENTRADAS!$D:$D,ENTRADAS!$B:$B,$B423,ENTRADAS!$I:$I,J$40)-SUMIFS(SAÍDAS!$D:$D,SAÍDAS!$B:$B,$B423,SAÍDAS!$H:$H,J$40)+SUMIFS(AJUSTE!$D:$D,AJUSTE!$B:$B,$B423,AJUSTE!$H:$H,J$40)</f>
        <v>0</v>
      </c>
      <c r="L423" s="161">
        <f>K423+SUMIFS(ENTRADAS!$D:$D,ENTRADAS!$B:$B,$B423,ENTRADAS!$I:$I,K$40)-SUMIFS(SAÍDAS!$D:$D,SAÍDAS!$B:$B,$B423,SAÍDAS!$H:$H,K$40)+SUMIFS(AJUSTE!$D:$D,AJUSTE!$B:$B,$B423,AJUSTE!$H:$H,K$40)</f>
        <v>0</v>
      </c>
      <c r="M423" s="161">
        <f>L423+SUMIFS(ENTRADAS!$D:$D,ENTRADAS!$B:$B,$B423,ENTRADAS!$I:$I,L$40)-SUMIFS(SAÍDAS!$D:$D,SAÍDAS!$B:$B,$B423,SAÍDAS!$H:$H,L$40)+SUMIFS(AJUSTE!$D:$D,AJUSTE!$B:$B,$B423,AJUSTE!$H:$H,L$40)</f>
        <v>0</v>
      </c>
      <c r="N423" s="161">
        <f>M423+SUMIFS(ENTRADAS!$D:$D,ENTRADAS!$B:$B,$B423,ENTRADAS!$I:$I,M$40)-SUMIFS(SAÍDAS!$D:$D,SAÍDAS!$B:$B,$B423,SAÍDAS!$H:$H,M$40)+SUMIFS(AJUSTE!$D:$D,AJUSTE!$B:$B,$B423,AJUSTE!$H:$H,M$40)</f>
        <v>0</v>
      </c>
      <c r="P423" s="160">
        <f>CADASTRO!A387</f>
        <v>0</v>
      </c>
      <c r="Q423" s="160">
        <f>CADASTRO!B387</f>
        <v>0</v>
      </c>
      <c r="R423" s="161">
        <f ca="1">IF(R$39&gt;=$AD$39,0,SUMIFS(SAÍDAS!$D:$D,SAÍDAS!$B:$B,Base!$Q423,SAÍDAS!$H:$H,Base!R$40))</f>
        <v>0</v>
      </c>
      <c r="S423" s="161">
        <f ca="1">IF(S$39&gt;=$AD$39,0,SUMIFS(SAÍDAS!$D:$D,SAÍDAS!$B:$B,Base!$Q423,SAÍDAS!$H:$H,Base!S$40))</f>
        <v>0</v>
      </c>
      <c r="T423" s="161">
        <f ca="1">IF(T$39&gt;=$AD$39,0,SUMIFS(SAÍDAS!$D:$D,SAÍDAS!$B:$B,Base!$Q423,SAÍDAS!$H:$H,Base!T$40))</f>
        <v>0</v>
      </c>
      <c r="U423" s="161">
        <f ca="1">IF(U$39&gt;=$AD$39,0,SUMIFS(SAÍDAS!$D:$D,SAÍDAS!$B:$B,Base!$Q423,SAÍDAS!$H:$H,Base!U$40))</f>
        <v>0</v>
      </c>
      <c r="V423" s="161">
        <f ca="1">IF(V$39&gt;=$AD$39,0,SUMIFS(SAÍDAS!$D:$D,SAÍDAS!$B:$B,Base!$Q423,SAÍDAS!$H:$H,Base!V$40))</f>
        <v>0</v>
      </c>
      <c r="W423" s="161">
        <f ca="1">IF(W$39&gt;=$AD$39,0,SUMIFS(SAÍDAS!$D:$D,SAÍDAS!$B:$B,Base!$Q423,SAÍDAS!$H:$H,Base!W$40))</f>
        <v>0</v>
      </c>
      <c r="X423" s="161">
        <f ca="1">IF(X$39&gt;=$AD$39,0,SUMIFS(SAÍDAS!$D:$D,SAÍDAS!$B:$B,Base!$Q423,SAÍDAS!$H:$H,Base!X$40))</f>
        <v>0</v>
      </c>
      <c r="Y423" s="161">
        <f ca="1">IF(Y$39&gt;=$AD$39,0,SUMIFS(SAÍDAS!$D:$D,SAÍDAS!$B:$B,Base!$Q423,SAÍDAS!$H:$H,Base!Y$40))</f>
        <v>0</v>
      </c>
      <c r="Z423" s="161">
        <f ca="1">IF(Z$39&gt;=$AD$39,0,SUMIFS(SAÍDAS!$D:$D,SAÍDAS!$B:$B,Base!$Q423,SAÍDAS!$H:$H,Base!Z$40))</f>
        <v>0</v>
      </c>
      <c r="AA423" s="161">
        <f ca="1">IF(AA$39&gt;=$AD$39,0,SUMIFS(SAÍDAS!$D:$D,SAÍDAS!$B:$B,Base!$Q423,SAÍDAS!$H:$H,Base!AA$40))</f>
        <v>0</v>
      </c>
      <c r="AB423" s="161">
        <f ca="1">IF(AB$39&gt;=$AD$39,0,SUMIFS(SAÍDAS!$D:$D,SAÍDAS!$B:$B,Base!$Q423,SAÍDAS!$H:$H,Base!AB$40))</f>
        <v>0</v>
      </c>
      <c r="AC423" s="161">
        <f ca="1">IF(AC$39&gt;=$AD$39,0,SUMIFS(SAÍDAS!$D:$D,SAÍDAS!$B:$B,Base!$Q423,SAÍDAS!$H:$H,Base!AC$40))</f>
        <v>0</v>
      </c>
      <c r="AD423" s="160">
        <f t="shared" ca="1" si="13"/>
        <v>0</v>
      </c>
    </row>
    <row r="424" spans="1:30" x14ac:dyDescent="0.25">
      <c r="A424" s="160">
        <f>CADASTRO!A388</f>
        <v>0</v>
      </c>
      <c r="B424" s="160">
        <f>CADASTRO!B388</f>
        <v>0</v>
      </c>
      <c r="C424" s="161">
        <f>CADASTRO!D388</f>
        <v>0</v>
      </c>
      <c r="D424" s="161">
        <f>C424+SUMIFS(ENTRADAS!$D:$D,ENTRADAS!$B:$B,$B424,ENTRADAS!$I:$I,C$40)-SUMIFS(SAÍDAS!$D:$D,SAÍDAS!$B:$B,$B424,SAÍDAS!$H:$H,C$40)+SUMIFS(AJUSTE!$D:$D,AJUSTE!$B:$B,$B424,AJUSTE!$H:$H,C$40)</f>
        <v>0</v>
      </c>
      <c r="E424" s="161">
        <f>D424+SUMIFS(ENTRADAS!$D:$D,ENTRADAS!$B:$B,$B424,ENTRADAS!$I:$I,D$40)-SUMIFS(SAÍDAS!$D:$D,SAÍDAS!$B:$B,$B424,SAÍDAS!$H:$H,D$40)+SUMIFS(AJUSTE!$D:$D,AJUSTE!$B:$B,$B424,AJUSTE!$H:$H,D$40)</f>
        <v>0</v>
      </c>
      <c r="F424" s="161">
        <f>E424+SUMIFS(ENTRADAS!$D:$D,ENTRADAS!$B:$B,$B424,ENTRADAS!$I:$I,E$40)-SUMIFS(SAÍDAS!$D:$D,SAÍDAS!$B:$B,$B424,SAÍDAS!$H:$H,E$40)+SUMIFS(AJUSTE!$D:$D,AJUSTE!$B:$B,$B424,AJUSTE!$H:$H,E$40)</f>
        <v>0</v>
      </c>
      <c r="G424" s="161">
        <f>F424+SUMIFS(ENTRADAS!$D:$D,ENTRADAS!$B:$B,$B424,ENTRADAS!$I:$I,F$40)-SUMIFS(SAÍDAS!$D:$D,SAÍDAS!$B:$B,$B424,SAÍDAS!$H:$H,F$40)+SUMIFS(AJUSTE!$D:$D,AJUSTE!$B:$B,$B424,AJUSTE!$H:$H,F$40)</f>
        <v>0</v>
      </c>
      <c r="H424" s="161">
        <f>G424+SUMIFS(ENTRADAS!$D:$D,ENTRADAS!$B:$B,$B424,ENTRADAS!$I:$I,G$40)-SUMIFS(SAÍDAS!$D:$D,SAÍDAS!$B:$B,$B424,SAÍDAS!$H:$H,G$40)+SUMIFS(AJUSTE!$D:$D,AJUSTE!$B:$B,$B424,AJUSTE!$H:$H,G$40)</f>
        <v>0</v>
      </c>
      <c r="I424" s="161">
        <f>H424+SUMIFS(ENTRADAS!$D:$D,ENTRADAS!$B:$B,$B424,ENTRADAS!$I:$I,H$40)-SUMIFS(SAÍDAS!$D:$D,SAÍDAS!$B:$B,$B424,SAÍDAS!$H:$H,H$40)+SUMIFS(AJUSTE!$D:$D,AJUSTE!$B:$B,$B424,AJUSTE!$H:$H,H$40)</f>
        <v>0</v>
      </c>
      <c r="J424" s="161">
        <f>I424+SUMIFS(ENTRADAS!$D:$D,ENTRADAS!$B:$B,$B424,ENTRADAS!$I:$I,I$40)-SUMIFS(SAÍDAS!$D:$D,SAÍDAS!$B:$B,$B424,SAÍDAS!$H:$H,I$40)+SUMIFS(AJUSTE!$D:$D,AJUSTE!$B:$B,$B424,AJUSTE!$H:$H,I$40)</f>
        <v>0</v>
      </c>
      <c r="K424" s="161">
        <f>J424+SUMIFS(ENTRADAS!$D:$D,ENTRADAS!$B:$B,$B424,ENTRADAS!$I:$I,J$40)-SUMIFS(SAÍDAS!$D:$D,SAÍDAS!$B:$B,$B424,SAÍDAS!$H:$H,J$40)+SUMIFS(AJUSTE!$D:$D,AJUSTE!$B:$B,$B424,AJUSTE!$H:$H,J$40)</f>
        <v>0</v>
      </c>
      <c r="L424" s="161">
        <f>K424+SUMIFS(ENTRADAS!$D:$D,ENTRADAS!$B:$B,$B424,ENTRADAS!$I:$I,K$40)-SUMIFS(SAÍDAS!$D:$D,SAÍDAS!$B:$B,$B424,SAÍDAS!$H:$H,K$40)+SUMIFS(AJUSTE!$D:$D,AJUSTE!$B:$B,$B424,AJUSTE!$H:$H,K$40)</f>
        <v>0</v>
      </c>
      <c r="M424" s="161">
        <f>L424+SUMIFS(ENTRADAS!$D:$D,ENTRADAS!$B:$B,$B424,ENTRADAS!$I:$I,L$40)-SUMIFS(SAÍDAS!$D:$D,SAÍDAS!$B:$B,$B424,SAÍDAS!$H:$H,L$40)+SUMIFS(AJUSTE!$D:$D,AJUSTE!$B:$B,$B424,AJUSTE!$H:$H,L$40)</f>
        <v>0</v>
      </c>
      <c r="N424" s="161">
        <f>M424+SUMIFS(ENTRADAS!$D:$D,ENTRADAS!$B:$B,$B424,ENTRADAS!$I:$I,M$40)-SUMIFS(SAÍDAS!$D:$D,SAÍDAS!$B:$B,$B424,SAÍDAS!$H:$H,M$40)+SUMIFS(AJUSTE!$D:$D,AJUSTE!$B:$B,$B424,AJUSTE!$H:$H,M$40)</f>
        <v>0</v>
      </c>
      <c r="P424" s="160">
        <f>CADASTRO!A388</f>
        <v>0</v>
      </c>
      <c r="Q424" s="160">
        <f>CADASTRO!B388</f>
        <v>0</v>
      </c>
      <c r="R424" s="161">
        <f ca="1">IF(R$39&gt;=$AD$39,0,SUMIFS(SAÍDAS!$D:$D,SAÍDAS!$B:$B,Base!$Q424,SAÍDAS!$H:$H,Base!R$40))</f>
        <v>0</v>
      </c>
      <c r="S424" s="161">
        <f ca="1">IF(S$39&gt;=$AD$39,0,SUMIFS(SAÍDAS!$D:$D,SAÍDAS!$B:$B,Base!$Q424,SAÍDAS!$H:$H,Base!S$40))</f>
        <v>0</v>
      </c>
      <c r="T424" s="161">
        <f ca="1">IF(T$39&gt;=$AD$39,0,SUMIFS(SAÍDAS!$D:$D,SAÍDAS!$B:$B,Base!$Q424,SAÍDAS!$H:$H,Base!T$40))</f>
        <v>0</v>
      </c>
      <c r="U424" s="161">
        <f ca="1">IF(U$39&gt;=$AD$39,0,SUMIFS(SAÍDAS!$D:$D,SAÍDAS!$B:$B,Base!$Q424,SAÍDAS!$H:$H,Base!U$40))</f>
        <v>0</v>
      </c>
      <c r="V424" s="161">
        <f ca="1">IF(V$39&gt;=$AD$39,0,SUMIFS(SAÍDAS!$D:$D,SAÍDAS!$B:$B,Base!$Q424,SAÍDAS!$H:$H,Base!V$40))</f>
        <v>0</v>
      </c>
      <c r="W424" s="161">
        <f ca="1">IF(W$39&gt;=$AD$39,0,SUMIFS(SAÍDAS!$D:$D,SAÍDAS!$B:$B,Base!$Q424,SAÍDAS!$H:$H,Base!W$40))</f>
        <v>0</v>
      </c>
      <c r="X424" s="161">
        <f ca="1">IF(X$39&gt;=$AD$39,0,SUMIFS(SAÍDAS!$D:$D,SAÍDAS!$B:$B,Base!$Q424,SAÍDAS!$H:$H,Base!X$40))</f>
        <v>0</v>
      </c>
      <c r="Y424" s="161">
        <f ca="1">IF(Y$39&gt;=$AD$39,0,SUMIFS(SAÍDAS!$D:$D,SAÍDAS!$B:$B,Base!$Q424,SAÍDAS!$H:$H,Base!Y$40))</f>
        <v>0</v>
      </c>
      <c r="Z424" s="161">
        <f ca="1">IF(Z$39&gt;=$AD$39,0,SUMIFS(SAÍDAS!$D:$D,SAÍDAS!$B:$B,Base!$Q424,SAÍDAS!$H:$H,Base!Z$40))</f>
        <v>0</v>
      </c>
      <c r="AA424" s="161">
        <f ca="1">IF(AA$39&gt;=$AD$39,0,SUMIFS(SAÍDAS!$D:$D,SAÍDAS!$B:$B,Base!$Q424,SAÍDAS!$H:$H,Base!AA$40))</f>
        <v>0</v>
      </c>
      <c r="AB424" s="161">
        <f ca="1">IF(AB$39&gt;=$AD$39,0,SUMIFS(SAÍDAS!$D:$D,SAÍDAS!$B:$B,Base!$Q424,SAÍDAS!$H:$H,Base!AB$40))</f>
        <v>0</v>
      </c>
      <c r="AC424" s="161">
        <f ca="1">IF(AC$39&gt;=$AD$39,0,SUMIFS(SAÍDAS!$D:$D,SAÍDAS!$B:$B,Base!$Q424,SAÍDAS!$H:$H,Base!AC$40))</f>
        <v>0</v>
      </c>
      <c r="AD424" s="160">
        <f t="shared" ca="1" si="13"/>
        <v>0</v>
      </c>
    </row>
    <row r="425" spans="1:30" x14ac:dyDescent="0.25">
      <c r="A425" s="160">
        <f>CADASTRO!A389</f>
        <v>0</v>
      </c>
      <c r="B425" s="160">
        <f>CADASTRO!B389</f>
        <v>0</v>
      </c>
      <c r="C425" s="161">
        <f>CADASTRO!D389</f>
        <v>0</v>
      </c>
      <c r="D425" s="161">
        <f>C425+SUMIFS(ENTRADAS!$D:$D,ENTRADAS!$B:$B,$B425,ENTRADAS!$I:$I,C$40)-SUMIFS(SAÍDAS!$D:$D,SAÍDAS!$B:$B,$B425,SAÍDAS!$H:$H,C$40)+SUMIFS(AJUSTE!$D:$D,AJUSTE!$B:$B,$B425,AJUSTE!$H:$H,C$40)</f>
        <v>0</v>
      </c>
      <c r="E425" s="161">
        <f>D425+SUMIFS(ENTRADAS!$D:$D,ENTRADAS!$B:$B,$B425,ENTRADAS!$I:$I,D$40)-SUMIFS(SAÍDAS!$D:$D,SAÍDAS!$B:$B,$B425,SAÍDAS!$H:$H,D$40)+SUMIFS(AJUSTE!$D:$D,AJUSTE!$B:$B,$B425,AJUSTE!$H:$H,D$40)</f>
        <v>0</v>
      </c>
      <c r="F425" s="161">
        <f>E425+SUMIFS(ENTRADAS!$D:$D,ENTRADAS!$B:$B,$B425,ENTRADAS!$I:$I,E$40)-SUMIFS(SAÍDAS!$D:$D,SAÍDAS!$B:$B,$B425,SAÍDAS!$H:$H,E$40)+SUMIFS(AJUSTE!$D:$D,AJUSTE!$B:$B,$B425,AJUSTE!$H:$H,E$40)</f>
        <v>0</v>
      </c>
      <c r="G425" s="161">
        <f>F425+SUMIFS(ENTRADAS!$D:$D,ENTRADAS!$B:$B,$B425,ENTRADAS!$I:$I,F$40)-SUMIFS(SAÍDAS!$D:$D,SAÍDAS!$B:$B,$B425,SAÍDAS!$H:$H,F$40)+SUMIFS(AJUSTE!$D:$D,AJUSTE!$B:$B,$B425,AJUSTE!$H:$H,F$40)</f>
        <v>0</v>
      </c>
      <c r="H425" s="161">
        <f>G425+SUMIFS(ENTRADAS!$D:$D,ENTRADAS!$B:$B,$B425,ENTRADAS!$I:$I,G$40)-SUMIFS(SAÍDAS!$D:$D,SAÍDAS!$B:$B,$B425,SAÍDAS!$H:$H,G$40)+SUMIFS(AJUSTE!$D:$D,AJUSTE!$B:$B,$B425,AJUSTE!$H:$H,G$40)</f>
        <v>0</v>
      </c>
      <c r="I425" s="161">
        <f>H425+SUMIFS(ENTRADAS!$D:$D,ENTRADAS!$B:$B,$B425,ENTRADAS!$I:$I,H$40)-SUMIFS(SAÍDAS!$D:$D,SAÍDAS!$B:$B,$B425,SAÍDAS!$H:$H,H$40)+SUMIFS(AJUSTE!$D:$D,AJUSTE!$B:$B,$B425,AJUSTE!$H:$H,H$40)</f>
        <v>0</v>
      </c>
      <c r="J425" s="161">
        <f>I425+SUMIFS(ENTRADAS!$D:$D,ENTRADAS!$B:$B,$B425,ENTRADAS!$I:$I,I$40)-SUMIFS(SAÍDAS!$D:$D,SAÍDAS!$B:$B,$B425,SAÍDAS!$H:$H,I$40)+SUMIFS(AJUSTE!$D:$D,AJUSTE!$B:$B,$B425,AJUSTE!$H:$H,I$40)</f>
        <v>0</v>
      </c>
      <c r="K425" s="161">
        <f>J425+SUMIFS(ENTRADAS!$D:$D,ENTRADAS!$B:$B,$B425,ENTRADAS!$I:$I,J$40)-SUMIFS(SAÍDAS!$D:$D,SAÍDAS!$B:$B,$B425,SAÍDAS!$H:$H,J$40)+SUMIFS(AJUSTE!$D:$D,AJUSTE!$B:$B,$B425,AJUSTE!$H:$H,J$40)</f>
        <v>0</v>
      </c>
      <c r="L425" s="161">
        <f>K425+SUMIFS(ENTRADAS!$D:$D,ENTRADAS!$B:$B,$B425,ENTRADAS!$I:$I,K$40)-SUMIFS(SAÍDAS!$D:$D,SAÍDAS!$B:$B,$B425,SAÍDAS!$H:$H,K$40)+SUMIFS(AJUSTE!$D:$D,AJUSTE!$B:$B,$B425,AJUSTE!$H:$H,K$40)</f>
        <v>0</v>
      </c>
      <c r="M425" s="161">
        <f>L425+SUMIFS(ENTRADAS!$D:$D,ENTRADAS!$B:$B,$B425,ENTRADAS!$I:$I,L$40)-SUMIFS(SAÍDAS!$D:$D,SAÍDAS!$B:$B,$B425,SAÍDAS!$H:$H,L$40)+SUMIFS(AJUSTE!$D:$D,AJUSTE!$B:$B,$B425,AJUSTE!$H:$H,L$40)</f>
        <v>0</v>
      </c>
      <c r="N425" s="161">
        <f>M425+SUMIFS(ENTRADAS!$D:$D,ENTRADAS!$B:$B,$B425,ENTRADAS!$I:$I,M$40)-SUMIFS(SAÍDAS!$D:$D,SAÍDAS!$B:$B,$B425,SAÍDAS!$H:$H,M$40)+SUMIFS(AJUSTE!$D:$D,AJUSTE!$B:$B,$B425,AJUSTE!$H:$H,M$40)</f>
        <v>0</v>
      </c>
      <c r="P425" s="160">
        <f>CADASTRO!A389</f>
        <v>0</v>
      </c>
      <c r="Q425" s="160">
        <f>CADASTRO!B389</f>
        <v>0</v>
      </c>
      <c r="R425" s="161">
        <f ca="1">IF(R$39&gt;=$AD$39,0,SUMIFS(SAÍDAS!$D:$D,SAÍDAS!$B:$B,Base!$Q425,SAÍDAS!$H:$H,Base!R$40))</f>
        <v>0</v>
      </c>
      <c r="S425" s="161">
        <f ca="1">IF(S$39&gt;=$AD$39,0,SUMIFS(SAÍDAS!$D:$D,SAÍDAS!$B:$B,Base!$Q425,SAÍDAS!$H:$H,Base!S$40))</f>
        <v>0</v>
      </c>
      <c r="T425" s="161">
        <f ca="1">IF(T$39&gt;=$AD$39,0,SUMIFS(SAÍDAS!$D:$D,SAÍDAS!$B:$B,Base!$Q425,SAÍDAS!$H:$H,Base!T$40))</f>
        <v>0</v>
      </c>
      <c r="U425" s="161">
        <f ca="1">IF(U$39&gt;=$AD$39,0,SUMIFS(SAÍDAS!$D:$D,SAÍDAS!$B:$B,Base!$Q425,SAÍDAS!$H:$H,Base!U$40))</f>
        <v>0</v>
      </c>
      <c r="V425" s="161">
        <f ca="1">IF(V$39&gt;=$AD$39,0,SUMIFS(SAÍDAS!$D:$D,SAÍDAS!$B:$B,Base!$Q425,SAÍDAS!$H:$H,Base!V$40))</f>
        <v>0</v>
      </c>
      <c r="W425" s="161">
        <f ca="1">IF(W$39&gt;=$AD$39,0,SUMIFS(SAÍDAS!$D:$D,SAÍDAS!$B:$B,Base!$Q425,SAÍDAS!$H:$H,Base!W$40))</f>
        <v>0</v>
      </c>
      <c r="X425" s="161">
        <f ca="1">IF(X$39&gt;=$AD$39,0,SUMIFS(SAÍDAS!$D:$D,SAÍDAS!$B:$B,Base!$Q425,SAÍDAS!$H:$H,Base!X$40))</f>
        <v>0</v>
      </c>
      <c r="Y425" s="161">
        <f ca="1">IF(Y$39&gt;=$AD$39,0,SUMIFS(SAÍDAS!$D:$D,SAÍDAS!$B:$B,Base!$Q425,SAÍDAS!$H:$H,Base!Y$40))</f>
        <v>0</v>
      </c>
      <c r="Z425" s="161">
        <f ca="1">IF(Z$39&gt;=$AD$39,0,SUMIFS(SAÍDAS!$D:$D,SAÍDAS!$B:$B,Base!$Q425,SAÍDAS!$H:$H,Base!Z$40))</f>
        <v>0</v>
      </c>
      <c r="AA425" s="161">
        <f ca="1">IF(AA$39&gt;=$AD$39,0,SUMIFS(SAÍDAS!$D:$D,SAÍDAS!$B:$B,Base!$Q425,SAÍDAS!$H:$H,Base!AA$40))</f>
        <v>0</v>
      </c>
      <c r="AB425" s="161">
        <f ca="1">IF(AB$39&gt;=$AD$39,0,SUMIFS(SAÍDAS!$D:$D,SAÍDAS!$B:$B,Base!$Q425,SAÍDAS!$H:$H,Base!AB$40))</f>
        <v>0</v>
      </c>
      <c r="AC425" s="161">
        <f ca="1">IF(AC$39&gt;=$AD$39,0,SUMIFS(SAÍDAS!$D:$D,SAÍDAS!$B:$B,Base!$Q425,SAÍDAS!$H:$H,Base!AC$40))</f>
        <v>0</v>
      </c>
      <c r="AD425" s="160">
        <f t="shared" ca="1" si="13"/>
        <v>0</v>
      </c>
    </row>
    <row r="426" spans="1:30" x14ac:dyDescent="0.25">
      <c r="A426" s="160">
        <f>CADASTRO!A390</f>
        <v>0</v>
      </c>
      <c r="B426" s="160">
        <f>CADASTRO!B390</f>
        <v>0</v>
      </c>
      <c r="C426" s="161">
        <f>CADASTRO!D390</f>
        <v>0</v>
      </c>
      <c r="D426" s="161">
        <f>C426+SUMIFS(ENTRADAS!$D:$D,ENTRADAS!$B:$B,$B426,ENTRADAS!$I:$I,C$40)-SUMIFS(SAÍDAS!$D:$D,SAÍDAS!$B:$B,$B426,SAÍDAS!$H:$H,C$40)+SUMIFS(AJUSTE!$D:$D,AJUSTE!$B:$B,$B426,AJUSTE!$H:$H,C$40)</f>
        <v>0</v>
      </c>
      <c r="E426" s="161">
        <f>D426+SUMIFS(ENTRADAS!$D:$D,ENTRADAS!$B:$B,$B426,ENTRADAS!$I:$I,D$40)-SUMIFS(SAÍDAS!$D:$D,SAÍDAS!$B:$B,$B426,SAÍDAS!$H:$H,D$40)+SUMIFS(AJUSTE!$D:$D,AJUSTE!$B:$B,$B426,AJUSTE!$H:$H,D$40)</f>
        <v>0</v>
      </c>
      <c r="F426" s="161">
        <f>E426+SUMIFS(ENTRADAS!$D:$D,ENTRADAS!$B:$B,$B426,ENTRADAS!$I:$I,E$40)-SUMIFS(SAÍDAS!$D:$D,SAÍDAS!$B:$B,$B426,SAÍDAS!$H:$H,E$40)+SUMIFS(AJUSTE!$D:$D,AJUSTE!$B:$B,$B426,AJUSTE!$H:$H,E$40)</f>
        <v>0</v>
      </c>
      <c r="G426" s="161">
        <f>F426+SUMIFS(ENTRADAS!$D:$D,ENTRADAS!$B:$B,$B426,ENTRADAS!$I:$I,F$40)-SUMIFS(SAÍDAS!$D:$D,SAÍDAS!$B:$B,$B426,SAÍDAS!$H:$H,F$40)+SUMIFS(AJUSTE!$D:$D,AJUSTE!$B:$B,$B426,AJUSTE!$H:$H,F$40)</f>
        <v>0</v>
      </c>
      <c r="H426" s="161">
        <f>G426+SUMIFS(ENTRADAS!$D:$D,ENTRADAS!$B:$B,$B426,ENTRADAS!$I:$I,G$40)-SUMIFS(SAÍDAS!$D:$D,SAÍDAS!$B:$B,$B426,SAÍDAS!$H:$H,G$40)+SUMIFS(AJUSTE!$D:$D,AJUSTE!$B:$B,$B426,AJUSTE!$H:$H,G$40)</f>
        <v>0</v>
      </c>
      <c r="I426" s="161">
        <f>H426+SUMIFS(ENTRADAS!$D:$D,ENTRADAS!$B:$B,$B426,ENTRADAS!$I:$I,H$40)-SUMIFS(SAÍDAS!$D:$D,SAÍDAS!$B:$B,$B426,SAÍDAS!$H:$H,H$40)+SUMIFS(AJUSTE!$D:$D,AJUSTE!$B:$B,$B426,AJUSTE!$H:$H,H$40)</f>
        <v>0</v>
      </c>
      <c r="J426" s="161">
        <f>I426+SUMIFS(ENTRADAS!$D:$D,ENTRADAS!$B:$B,$B426,ENTRADAS!$I:$I,I$40)-SUMIFS(SAÍDAS!$D:$D,SAÍDAS!$B:$B,$B426,SAÍDAS!$H:$H,I$40)+SUMIFS(AJUSTE!$D:$D,AJUSTE!$B:$B,$B426,AJUSTE!$H:$H,I$40)</f>
        <v>0</v>
      </c>
      <c r="K426" s="161">
        <f>J426+SUMIFS(ENTRADAS!$D:$D,ENTRADAS!$B:$B,$B426,ENTRADAS!$I:$I,J$40)-SUMIFS(SAÍDAS!$D:$D,SAÍDAS!$B:$B,$B426,SAÍDAS!$H:$H,J$40)+SUMIFS(AJUSTE!$D:$D,AJUSTE!$B:$B,$B426,AJUSTE!$H:$H,J$40)</f>
        <v>0</v>
      </c>
      <c r="L426" s="161">
        <f>K426+SUMIFS(ENTRADAS!$D:$D,ENTRADAS!$B:$B,$B426,ENTRADAS!$I:$I,K$40)-SUMIFS(SAÍDAS!$D:$D,SAÍDAS!$B:$B,$B426,SAÍDAS!$H:$H,K$40)+SUMIFS(AJUSTE!$D:$D,AJUSTE!$B:$B,$B426,AJUSTE!$H:$H,K$40)</f>
        <v>0</v>
      </c>
      <c r="M426" s="161">
        <f>L426+SUMIFS(ENTRADAS!$D:$D,ENTRADAS!$B:$B,$B426,ENTRADAS!$I:$I,L$40)-SUMIFS(SAÍDAS!$D:$D,SAÍDAS!$B:$B,$B426,SAÍDAS!$H:$H,L$40)+SUMIFS(AJUSTE!$D:$D,AJUSTE!$B:$B,$B426,AJUSTE!$H:$H,L$40)</f>
        <v>0</v>
      </c>
      <c r="N426" s="161">
        <f>M426+SUMIFS(ENTRADAS!$D:$D,ENTRADAS!$B:$B,$B426,ENTRADAS!$I:$I,M$40)-SUMIFS(SAÍDAS!$D:$D,SAÍDAS!$B:$B,$B426,SAÍDAS!$H:$H,M$40)+SUMIFS(AJUSTE!$D:$D,AJUSTE!$B:$B,$B426,AJUSTE!$H:$H,M$40)</f>
        <v>0</v>
      </c>
      <c r="P426" s="160">
        <f>CADASTRO!A390</f>
        <v>0</v>
      </c>
      <c r="Q426" s="160">
        <f>CADASTRO!B390</f>
        <v>0</v>
      </c>
      <c r="R426" s="161">
        <f ca="1">IF(R$39&gt;=$AD$39,0,SUMIFS(SAÍDAS!$D:$D,SAÍDAS!$B:$B,Base!$Q426,SAÍDAS!$H:$H,Base!R$40))</f>
        <v>0</v>
      </c>
      <c r="S426" s="161">
        <f ca="1">IF(S$39&gt;=$AD$39,0,SUMIFS(SAÍDAS!$D:$D,SAÍDAS!$B:$B,Base!$Q426,SAÍDAS!$H:$H,Base!S$40))</f>
        <v>0</v>
      </c>
      <c r="T426" s="161">
        <f ca="1">IF(T$39&gt;=$AD$39,0,SUMIFS(SAÍDAS!$D:$D,SAÍDAS!$B:$B,Base!$Q426,SAÍDAS!$H:$H,Base!T$40))</f>
        <v>0</v>
      </c>
      <c r="U426" s="161">
        <f ca="1">IF(U$39&gt;=$AD$39,0,SUMIFS(SAÍDAS!$D:$D,SAÍDAS!$B:$B,Base!$Q426,SAÍDAS!$H:$H,Base!U$40))</f>
        <v>0</v>
      </c>
      <c r="V426" s="161">
        <f ca="1">IF(V$39&gt;=$AD$39,0,SUMIFS(SAÍDAS!$D:$D,SAÍDAS!$B:$B,Base!$Q426,SAÍDAS!$H:$H,Base!V$40))</f>
        <v>0</v>
      </c>
      <c r="W426" s="161">
        <f ca="1">IF(W$39&gt;=$AD$39,0,SUMIFS(SAÍDAS!$D:$D,SAÍDAS!$B:$B,Base!$Q426,SAÍDAS!$H:$H,Base!W$40))</f>
        <v>0</v>
      </c>
      <c r="X426" s="161">
        <f ca="1">IF(X$39&gt;=$AD$39,0,SUMIFS(SAÍDAS!$D:$D,SAÍDAS!$B:$B,Base!$Q426,SAÍDAS!$H:$H,Base!X$40))</f>
        <v>0</v>
      </c>
      <c r="Y426" s="161">
        <f ca="1">IF(Y$39&gt;=$AD$39,0,SUMIFS(SAÍDAS!$D:$D,SAÍDAS!$B:$B,Base!$Q426,SAÍDAS!$H:$H,Base!Y$40))</f>
        <v>0</v>
      </c>
      <c r="Z426" s="161">
        <f ca="1">IF(Z$39&gt;=$AD$39,0,SUMIFS(SAÍDAS!$D:$D,SAÍDAS!$B:$B,Base!$Q426,SAÍDAS!$H:$H,Base!Z$40))</f>
        <v>0</v>
      </c>
      <c r="AA426" s="161">
        <f ca="1">IF(AA$39&gt;=$AD$39,0,SUMIFS(SAÍDAS!$D:$D,SAÍDAS!$B:$B,Base!$Q426,SAÍDAS!$H:$H,Base!AA$40))</f>
        <v>0</v>
      </c>
      <c r="AB426" s="161">
        <f ca="1">IF(AB$39&gt;=$AD$39,0,SUMIFS(SAÍDAS!$D:$D,SAÍDAS!$B:$B,Base!$Q426,SAÍDAS!$H:$H,Base!AB$40))</f>
        <v>0</v>
      </c>
      <c r="AC426" s="161">
        <f ca="1">IF(AC$39&gt;=$AD$39,0,SUMIFS(SAÍDAS!$D:$D,SAÍDAS!$B:$B,Base!$Q426,SAÍDAS!$H:$H,Base!AC$40))</f>
        <v>0</v>
      </c>
      <c r="AD426" s="160">
        <f t="shared" ref="AD426:AD432" ca="1" si="14">IFERROR(AVERAGEIF(R426:AC426,"&gt;0",R426:AC426),0)</f>
        <v>0</v>
      </c>
    </row>
    <row r="427" spans="1:30" x14ac:dyDescent="0.25">
      <c r="A427" s="160">
        <f>CADASTRO!A391</f>
        <v>0</v>
      </c>
      <c r="B427" s="160">
        <f>CADASTRO!B391</f>
        <v>0</v>
      </c>
      <c r="C427" s="161">
        <f>CADASTRO!D391</f>
        <v>0</v>
      </c>
      <c r="D427" s="161">
        <f>C427+SUMIFS(ENTRADAS!$D:$D,ENTRADAS!$B:$B,$B427,ENTRADAS!$I:$I,C$40)-SUMIFS(SAÍDAS!$D:$D,SAÍDAS!$B:$B,$B427,SAÍDAS!$H:$H,C$40)+SUMIFS(AJUSTE!$D:$D,AJUSTE!$B:$B,$B427,AJUSTE!$H:$H,C$40)</f>
        <v>0</v>
      </c>
      <c r="E427" s="161">
        <f>D427+SUMIFS(ENTRADAS!$D:$D,ENTRADAS!$B:$B,$B427,ENTRADAS!$I:$I,D$40)-SUMIFS(SAÍDAS!$D:$D,SAÍDAS!$B:$B,$B427,SAÍDAS!$H:$H,D$40)+SUMIFS(AJUSTE!$D:$D,AJUSTE!$B:$B,$B427,AJUSTE!$H:$H,D$40)</f>
        <v>0</v>
      </c>
      <c r="F427" s="161">
        <f>E427+SUMIFS(ENTRADAS!$D:$D,ENTRADAS!$B:$B,$B427,ENTRADAS!$I:$I,E$40)-SUMIFS(SAÍDAS!$D:$D,SAÍDAS!$B:$B,$B427,SAÍDAS!$H:$H,E$40)+SUMIFS(AJUSTE!$D:$D,AJUSTE!$B:$B,$B427,AJUSTE!$H:$H,E$40)</f>
        <v>0</v>
      </c>
      <c r="G427" s="161">
        <f>F427+SUMIFS(ENTRADAS!$D:$D,ENTRADAS!$B:$B,$B427,ENTRADAS!$I:$I,F$40)-SUMIFS(SAÍDAS!$D:$D,SAÍDAS!$B:$B,$B427,SAÍDAS!$H:$H,F$40)+SUMIFS(AJUSTE!$D:$D,AJUSTE!$B:$B,$B427,AJUSTE!$H:$H,F$40)</f>
        <v>0</v>
      </c>
      <c r="H427" s="161">
        <f>G427+SUMIFS(ENTRADAS!$D:$D,ENTRADAS!$B:$B,$B427,ENTRADAS!$I:$I,G$40)-SUMIFS(SAÍDAS!$D:$D,SAÍDAS!$B:$B,$B427,SAÍDAS!$H:$H,G$40)+SUMIFS(AJUSTE!$D:$D,AJUSTE!$B:$B,$B427,AJUSTE!$H:$H,G$40)</f>
        <v>0</v>
      </c>
      <c r="I427" s="161">
        <f>H427+SUMIFS(ENTRADAS!$D:$D,ENTRADAS!$B:$B,$B427,ENTRADAS!$I:$I,H$40)-SUMIFS(SAÍDAS!$D:$D,SAÍDAS!$B:$B,$B427,SAÍDAS!$H:$H,H$40)+SUMIFS(AJUSTE!$D:$D,AJUSTE!$B:$B,$B427,AJUSTE!$H:$H,H$40)</f>
        <v>0</v>
      </c>
      <c r="J427" s="161">
        <f>I427+SUMIFS(ENTRADAS!$D:$D,ENTRADAS!$B:$B,$B427,ENTRADAS!$I:$I,I$40)-SUMIFS(SAÍDAS!$D:$D,SAÍDAS!$B:$B,$B427,SAÍDAS!$H:$H,I$40)+SUMIFS(AJUSTE!$D:$D,AJUSTE!$B:$B,$B427,AJUSTE!$H:$H,I$40)</f>
        <v>0</v>
      </c>
      <c r="K427" s="161">
        <f>J427+SUMIFS(ENTRADAS!$D:$D,ENTRADAS!$B:$B,$B427,ENTRADAS!$I:$I,J$40)-SUMIFS(SAÍDAS!$D:$D,SAÍDAS!$B:$B,$B427,SAÍDAS!$H:$H,J$40)+SUMIFS(AJUSTE!$D:$D,AJUSTE!$B:$B,$B427,AJUSTE!$H:$H,J$40)</f>
        <v>0</v>
      </c>
      <c r="L427" s="161">
        <f>K427+SUMIFS(ENTRADAS!$D:$D,ENTRADAS!$B:$B,$B427,ENTRADAS!$I:$I,K$40)-SUMIFS(SAÍDAS!$D:$D,SAÍDAS!$B:$B,$B427,SAÍDAS!$H:$H,K$40)+SUMIFS(AJUSTE!$D:$D,AJUSTE!$B:$B,$B427,AJUSTE!$H:$H,K$40)</f>
        <v>0</v>
      </c>
      <c r="M427" s="161">
        <f>L427+SUMIFS(ENTRADAS!$D:$D,ENTRADAS!$B:$B,$B427,ENTRADAS!$I:$I,L$40)-SUMIFS(SAÍDAS!$D:$D,SAÍDAS!$B:$B,$B427,SAÍDAS!$H:$H,L$40)+SUMIFS(AJUSTE!$D:$D,AJUSTE!$B:$B,$B427,AJUSTE!$H:$H,L$40)</f>
        <v>0</v>
      </c>
      <c r="N427" s="161">
        <f>M427+SUMIFS(ENTRADAS!$D:$D,ENTRADAS!$B:$B,$B427,ENTRADAS!$I:$I,M$40)-SUMIFS(SAÍDAS!$D:$D,SAÍDAS!$B:$B,$B427,SAÍDAS!$H:$H,M$40)+SUMIFS(AJUSTE!$D:$D,AJUSTE!$B:$B,$B427,AJUSTE!$H:$H,M$40)</f>
        <v>0</v>
      </c>
      <c r="P427" s="160">
        <f>CADASTRO!A391</f>
        <v>0</v>
      </c>
      <c r="Q427" s="160">
        <f>CADASTRO!B391</f>
        <v>0</v>
      </c>
      <c r="R427" s="161">
        <f ca="1">IF(R$39&gt;=$AD$39,0,SUMIFS(SAÍDAS!$D:$D,SAÍDAS!$B:$B,Base!$Q427,SAÍDAS!$H:$H,Base!R$40))</f>
        <v>0</v>
      </c>
      <c r="S427" s="161">
        <f ca="1">IF(S$39&gt;=$AD$39,0,SUMIFS(SAÍDAS!$D:$D,SAÍDAS!$B:$B,Base!$Q427,SAÍDAS!$H:$H,Base!S$40))</f>
        <v>0</v>
      </c>
      <c r="T427" s="161">
        <f ca="1">IF(T$39&gt;=$AD$39,0,SUMIFS(SAÍDAS!$D:$D,SAÍDAS!$B:$B,Base!$Q427,SAÍDAS!$H:$H,Base!T$40))</f>
        <v>0</v>
      </c>
      <c r="U427" s="161">
        <f ca="1">IF(U$39&gt;=$AD$39,0,SUMIFS(SAÍDAS!$D:$D,SAÍDAS!$B:$B,Base!$Q427,SAÍDAS!$H:$H,Base!U$40))</f>
        <v>0</v>
      </c>
      <c r="V427" s="161">
        <f ca="1">IF(V$39&gt;=$AD$39,0,SUMIFS(SAÍDAS!$D:$D,SAÍDAS!$B:$B,Base!$Q427,SAÍDAS!$H:$H,Base!V$40))</f>
        <v>0</v>
      </c>
      <c r="W427" s="161">
        <f ca="1">IF(W$39&gt;=$AD$39,0,SUMIFS(SAÍDAS!$D:$D,SAÍDAS!$B:$B,Base!$Q427,SAÍDAS!$H:$H,Base!W$40))</f>
        <v>0</v>
      </c>
      <c r="X427" s="161">
        <f ca="1">IF(X$39&gt;=$AD$39,0,SUMIFS(SAÍDAS!$D:$D,SAÍDAS!$B:$B,Base!$Q427,SAÍDAS!$H:$H,Base!X$40))</f>
        <v>0</v>
      </c>
      <c r="Y427" s="161">
        <f ca="1">IF(Y$39&gt;=$AD$39,0,SUMIFS(SAÍDAS!$D:$D,SAÍDAS!$B:$B,Base!$Q427,SAÍDAS!$H:$H,Base!Y$40))</f>
        <v>0</v>
      </c>
      <c r="Z427" s="161">
        <f ca="1">IF(Z$39&gt;=$AD$39,0,SUMIFS(SAÍDAS!$D:$D,SAÍDAS!$B:$B,Base!$Q427,SAÍDAS!$H:$H,Base!Z$40))</f>
        <v>0</v>
      </c>
      <c r="AA427" s="161">
        <f ca="1">IF(AA$39&gt;=$AD$39,0,SUMIFS(SAÍDAS!$D:$D,SAÍDAS!$B:$B,Base!$Q427,SAÍDAS!$H:$H,Base!AA$40))</f>
        <v>0</v>
      </c>
      <c r="AB427" s="161">
        <f ca="1">IF(AB$39&gt;=$AD$39,0,SUMIFS(SAÍDAS!$D:$D,SAÍDAS!$B:$B,Base!$Q427,SAÍDAS!$H:$H,Base!AB$40))</f>
        <v>0</v>
      </c>
      <c r="AC427" s="161">
        <f ca="1">IF(AC$39&gt;=$AD$39,0,SUMIFS(SAÍDAS!$D:$D,SAÍDAS!$B:$B,Base!$Q427,SAÍDAS!$H:$H,Base!AC$40))</f>
        <v>0</v>
      </c>
      <c r="AD427" s="160">
        <f t="shared" ca="1" si="14"/>
        <v>0</v>
      </c>
    </row>
    <row r="428" spans="1:30" x14ac:dyDescent="0.25">
      <c r="A428" s="160">
        <f>CADASTRO!A392</f>
        <v>0</v>
      </c>
      <c r="B428" s="160">
        <f>CADASTRO!B392</f>
        <v>0</v>
      </c>
      <c r="C428" s="161">
        <f>CADASTRO!D392</f>
        <v>0</v>
      </c>
      <c r="D428" s="161">
        <f>C428+SUMIFS(ENTRADAS!$D:$D,ENTRADAS!$B:$B,$B428,ENTRADAS!$I:$I,C$40)-SUMIFS(SAÍDAS!$D:$D,SAÍDAS!$B:$B,$B428,SAÍDAS!$H:$H,C$40)+SUMIFS(AJUSTE!$D:$D,AJUSTE!$B:$B,$B428,AJUSTE!$H:$H,C$40)</f>
        <v>0</v>
      </c>
      <c r="E428" s="161">
        <f>D428+SUMIFS(ENTRADAS!$D:$D,ENTRADAS!$B:$B,$B428,ENTRADAS!$I:$I,D$40)-SUMIFS(SAÍDAS!$D:$D,SAÍDAS!$B:$B,$B428,SAÍDAS!$H:$H,D$40)+SUMIFS(AJUSTE!$D:$D,AJUSTE!$B:$B,$B428,AJUSTE!$H:$H,D$40)</f>
        <v>0</v>
      </c>
      <c r="F428" s="161">
        <f>E428+SUMIFS(ENTRADAS!$D:$D,ENTRADAS!$B:$B,$B428,ENTRADAS!$I:$I,E$40)-SUMIFS(SAÍDAS!$D:$D,SAÍDAS!$B:$B,$B428,SAÍDAS!$H:$H,E$40)+SUMIFS(AJUSTE!$D:$D,AJUSTE!$B:$B,$B428,AJUSTE!$H:$H,E$40)</f>
        <v>0</v>
      </c>
      <c r="G428" s="161">
        <f>F428+SUMIFS(ENTRADAS!$D:$D,ENTRADAS!$B:$B,$B428,ENTRADAS!$I:$I,F$40)-SUMIFS(SAÍDAS!$D:$D,SAÍDAS!$B:$B,$B428,SAÍDAS!$H:$H,F$40)+SUMIFS(AJUSTE!$D:$D,AJUSTE!$B:$B,$B428,AJUSTE!$H:$H,F$40)</f>
        <v>0</v>
      </c>
      <c r="H428" s="161">
        <f>G428+SUMIFS(ENTRADAS!$D:$D,ENTRADAS!$B:$B,$B428,ENTRADAS!$I:$I,G$40)-SUMIFS(SAÍDAS!$D:$D,SAÍDAS!$B:$B,$B428,SAÍDAS!$H:$H,G$40)+SUMIFS(AJUSTE!$D:$D,AJUSTE!$B:$B,$B428,AJUSTE!$H:$H,G$40)</f>
        <v>0</v>
      </c>
      <c r="I428" s="161">
        <f>H428+SUMIFS(ENTRADAS!$D:$D,ENTRADAS!$B:$B,$B428,ENTRADAS!$I:$I,H$40)-SUMIFS(SAÍDAS!$D:$D,SAÍDAS!$B:$B,$B428,SAÍDAS!$H:$H,H$40)+SUMIFS(AJUSTE!$D:$D,AJUSTE!$B:$B,$B428,AJUSTE!$H:$H,H$40)</f>
        <v>0</v>
      </c>
      <c r="J428" s="161">
        <f>I428+SUMIFS(ENTRADAS!$D:$D,ENTRADAS!$B:$B,$B428,ENTRADAS!$I:$I,I$40)-SUMIFS(SAÍDAS!$D:$D,SAÍDAS!$B:$B,$B428,SAÍDAS!$H:$H,I$40)+SUMIFS(AJUSTE!$D:$D,AJUSTE!$B:$B,$B428,AJUSTE!$H:$H,I$40)</f>
        <v>0</v>
      </c>
      <c r="K428" s="161">
        <f>J428+SUMIFS(ENTRADAS!$D:$D,ENTRADAS!$B:$B,$B428,ENTRADAS!$I:$I,J$40)-SUMIFS(SAÍDAS!$D:$D,SAÍDAS!$B:$B,$B428,SAÍDAS!$H:$H,J$40)+SUMIFS(AJUSTE!$D:$D,AJUSTE!$B:$B,$B428,AJUSTE!$H:$H,J$40)</f>
        <v>0</v>
      </c>
      <c r="L428" s="161">
        <f>K428+SUMIFS(ENTRADAS!$D:$D,ENTRADAS!$B:$B,$B428,ENTRADAS!$I:$I,K$40)-SUMIFS(SAÍDAS!$D:$D,SAÍDAS!$B:$B,$B428,SAÍDAS!$H:$H,K$40)+SUMIFS(AJUSTE!$D:$D,AJUSTE!$B:$B,$B428,AJUSTE!$H:$H,K$40)</f>
        <v>0</v>
      </c>
      <c r="M428" s="161">
        <f>L428+SUMIFS(ENTRADAS!$D:$D,ENTRADAS!$B:$B,$B428,ENTRADAS!$I:$I,L$40)-SUMIFS(SAÍDAS!$D:$D,SAÍDAS!$B:$B,$B428,SAÍDAS!$H:$H,L$40)+SUMIFS(AJUSTE!$D:$D,AJUSTE!$B:$B,$B428,AJUSTE!$H:$H,L$40)</f>
        <v>0</v>
      </c>
      <c r="N428" s="161">
        <f>M428+SUMIFS(ENTRADAS!$D:$D,ENTRADAS!$B:$B,$B428,ENTRADAS!$I:$I,M$40)-SUMIFS(SAÍDAS!$D:$D,SAÍDAS!$B:$B,$B428,SAÍDAS!$H:$H,M$40)+SUMIFS(AJUSTE!$D:$D,AJUSTE!$B:$B,$B428,AJUSTE!$H:$H,M$40)</f>
        <v>0</v>
      </c>
      <c r="P428" s="160">
        <f>CADASTRO!A392</f>
        <v>0</v>
      </c>
      <c r="Q428" s="160">
        <f>CADASTRO!B392</f>
        <v>0</v>
      </c>
      <c r="R428" s="161">
        <f ca="1">IF(R$39&gt;=$AD$39,0,SUMIFS(SAÍDAS!$D:$D,SAÍDAS!$B:$B,Base!$Q428,SAÍDAS!$H:$H,Base!R$40))</f>
        <v>0</v>
      </c>
      <c r="S428" s="161">
        <f ca="1">IF(S$39&gt;=$AD$39,0,SUMIFS(SAÍDAS!$D:$D,SAÍDAS!$B:$B,Base!$Q428,SAÍDAS!$H:$H,Base!S$40))</f>
        <v>0</v>
      </c>
      <c r="T428" s="161">
        <f ca="1">IF(T$39&gt;=$AD$39,0,SUMIFS(SAÍDAS!$D:$D,SAÍDAS!$B:$B,Base!$Q428,SAÍDAS!$H:$H,Base!T$40))</f>
        <v>0</v>
      </c>
      <c r="U428" s="161">
        <f ca="1">IF(U$39&gt;=$AD$39,0,SUMIFS(SAÍDAS!$D:$D,SAÍDAS!$B:$B,Base!$Q428,SAÍDAS!$H:$H,Base!U$40))</f>
        <v>0</v>
      </c>
      <c r="V428" s="161">
        <f ca="1">IF(V$39&gt;=$AD$39,0,SUMIFS(SAÍDAS!$D:$D,SAÍDAS!$B:$B,Base!$Q428,SAÍDAS!$H:$H,Base!V$40))</f>
        <v>0</v>
      </c>
      <c r="W428" s="161">
        <f ca="1">IF(W$39&gt;=$AD$39,0,SUMIFS(SAÍDAS!$D:$D,SAÍDAS!$B:$B,Base!$Q428,SAÍDAS!$H:$H,Base!W$40))</f>
        <v>0</v>
      </c>
      <c r="X428" s="161">
        <f ca="1">IF(X$39&gt;=$AD$39,0,SUMIFS(SAÍDAS!$D:$D,SAÍDAS!$B:$B,Base!$Q428,SAÍDAS!$H:$H,Base!X$40))</f>
        <v>0</v>
      </c>
      <c r="Y428" s="161">
        <f ca="1">IF(Y$39&gt;=$AD$39,0,SUMIFS(SAÍDAS!$D:$D,SAÍDAS!$B:$B,Base!$Q428,SAÍDAS!$H:$H,Base!Y$40))</f>
        <v>0</v>
      </c>
      <c r="Z428" s="161">
        <f ca="1">IF(Z$39&gt;=$AD$39,0,SUMIFS(SAÍDAS!$D:$D,SAÍDAS!$B:$B,Base!$Q428,SAÍDAS!$H:$H,Base!Z$40))</f>
        <v>0</v>
      </c>
      <c r="AA428" s="161">
        <f ca="1">IF(AA$39&gt;=$AD$39,0,SUMIFS(SAÍDAS!$D:$D,SAÍDAS!$B:$B,Base!$Q428,SAÍDAS!$H:$H,Base!AA$40))</f>
        <v>0</v>
      </c>
      <c r="AB428" s="161">
        <f ca="1">IF(AB$39&gt;=$AD$39,0,SUMIFS(SAÍDAS!$D:$D,SAÍDAS!$B:$B,Base!$Q428,SAÍDAS!$H:$H,Base!AB$40))</f>
        <v>0</v>
      </c>
      <c r="AC428" s="161">
        <f ca="1">IF(AC$39&gt;=$AD$39,0,SUMIFS(SAÍDAS!$D:$D,SAÍDAS!$B:$B,Base!$Q428,SAÍDAS!$H:$H,Base!AC$40))</f>
        <v>0</v>
      </c>
      <c r="AD428" s="160">
        <f t="shared" ca="1" si="14"/>
        <v>0</v>
      </c>
    </row>
    <row r="429" spans="1:30" x14ac:dyDescent="0.25">
      <c r="A429" s="160">
        <f>CADASTRO!A393</f>
        <v>0</v>
      </c>
      <c r="B429" s="160">
        <f>CADASTRO!B393</f>
        <v>0</v>
      </c>
      <c r="C429" s="161">
        <f>CADASTRO!D393</f>
        <v>0</v>
      </c>
      <c r="D429" s="161">
        <f>C429+SUMIFS(ENTRADAS!$D:$D,ENTRADAS!$B:$B,$B429,ENTRADAS!$I:$I,C$40)-SUMIFS(SAÍDAS!$D:$D,SAÍDAS!$B:$B,$B429,SAÍDAS!$H:$H,C$40)+SUMIFS(AJUSTE!$D:$D,AJUSTE!$B:$B,$B429,AJUSTE!$H:$H,C$40)</f>
        <v>0</v>
      </c>
      <c r="E429" s="161">
        <f>D429+SUMIFS(ENTRADAS!$D:$D,ENTRADAS!$B:$B,$B429,ENTRADAS!$I:$I,D$40)-SUMIFS(SAÍDAS!$D:$D,SAÍDAS!$B:$B,$B429,SAÍDAS!$H:$H,D$40)+SUMIFS(AJUSTE!$D:$D,AJUSTE!$B:$B,$B429,AJUSTE!$H:$H,D$40)</f>
        <v>0</v>
      </c>
      <c r="F429" s="161">
        <f>E429+SUMIFS(ENTRADAS!$D:$D,ENTRADAS!$B:$B,$B429,ENTRADAS!$I:$I,E$40)-SUMIFS(SAÍDAS!$D:$D,SAÍDAS!$B:$B,$B429,SAÍDAS!$H:$H,E$40)+SUMIFS(AJUSTE!$D:$D,AJUSTE!$B:$B,$B429,AJUSTE!$H:$H,E$40)</f>
        <v>0</v>
      </c>
      <c r="G429" s="161">
        <f>F429+SUMIFS(ENTRADAS!$D:$D,ENTRADAS!$B:$B,$B429,ENTRADAS!$I:$I,F$40)-SUMIFS(SAÍDAS!$D:$D,SAÍDAS!$B:$B,$B429,SAÍDAS!$H:$H,F$40)+SUMIFS(AJUSTE!$D:$D,AJUSTE!$B:$B,$B429,AJUSTE!$H:$H,F$40)</f>
        <v>0</v>
      </c>
      <c r="H429" s="161">
        <f>G429+SUMIFS(ENTRADAS!$D:$D,ENTRADAS!$B:$B,$B429,ENTRADAS!$I:$I,G$40)-SUMIFS(SAÍDAS!$D:$D,SAÍDAS!$B:$B,$B429,SAÍDAS!$H:$H,G$40)+SUMIFS(AJUSTE!$D:$D,AJUSTE!$B:$B,$B429,AJUSTE!$H:$H,G$40)</f>
        <v>0</v>
      </c>
      <c r="I429" s="161">
        <f>H429+SUMIFS(ENTRADAS!$D:$D,ENTRADAS!$B:$B,$B429,ENTRADAS!$I:$I,H$40)-SUMIFS(SAÍDAS!$D:$D,SAÍDAS!$B:$B,$B429,SAÍDAS!$H:$H,H$40)+SUMIFS(AJUSTE!$D:$D,AJUSTE!$B:$B,$B429,AJUSTE!$H:$H,H$40)</f>
        <v>0</v>
      </c>
      <c r="J429" s="161">
        <f>I429+SUMIFS(ENTRADAS!$D:$D,ENTRADAS!$B:$B,$B429,ENTRADAS!$I:$I,I$40)-SUMIFS(SAÍDAS!$D:$D,SAÍDAS!$B:$B,$B429,SAÍDAS!$H:$H,I$40)+SUMIFS(AJUSTE!$D:$D,AJUSTE!$B:$B,$B429,AJUSTE!$H:$H,I$40)</f>
        <v>0</v>
      </c>
      <c r="K429" s="161">
        <f>J429+SUMIFS(ENTRADAS!$D:$D,ENTRADAS!$B:$B,$B429,ENTRADAS!$I:$I,J$40)-SUMIFS(SAÍDAS!$D:$D,SAÍDAS!$B:$B,$B429,SAÍDAS!$H:$H,J$40)+SUMIFS(AJUSTE!$D:$D,AJUSTE!$B:$B,$B429,AJUSTE!$H:$H,J$40)</f>
        <v>0</v>
      </c>
      <c r="L429" s="161">
        <f>K429+SUMIFS(ENTRADAS!$D:$D,ENTRADAS!$B:$B,$B429,ENTRADAS!$I:$I,K$40)-SUMIFS(SAÍDAS!$D:$D,SAÍDAS!$B:$B,$B429,SAÍDAS!$H:$H,K$40)+SUMIFS(AJUSTE!$D:$D,AJUSTE!$B:$B,$B429,AJUSTE!$H:$H,K$40)</f>
        <v>0</v>
      </c>
      <c r="M429" s="161">
        <f>L429+SUMIFS(ENTRADAS!$D:$D,ENTRADAS!$B:$B,$B429,ENTRADAS!$I:$I,L$40)-SUMIFS(SAÍDAS!$D:$D,SAÍDAS!$B:$B,$B429,SAÍDAS!$H:$H,L$40)+SUMIFS(AJUSTE!$D:$D,AJUSTE!$B:$B,$B429,AJUSTE!$H:$H,L$40)</f>
        <v>0</v>
      </c>
      <c r="N429" s="161">
        <f>M429+SUMIFS(ENTRADAS!$D:$D,ENTRADAS!$B:$B,$B429,ENTRADAS!$I:$I,M$40)-SUMIFS(SAÍDAS!$D:$D,SAÍDAS!$B:$B,$B429,SAÍDAS!$H:$H,M$40)+SUMIFS(AJUSTE!$D:$D,AJUSTE!$B:$B,$B429,AJUSTE!$H:$H,M$40)</f>
        <v>0</v>
      </c>
      <c r="P429" s="160">
        <f>CADASTRO!A393</f>
        <v>0</v>
      </c>
      <c r="Q429" s="160">
        <f>CADASTRO!B393</f>
        <v>0</v>
      </c>
      <c r="R429" s="161">
        <f ca="1">IF(R$39&gt;=$AD$39,0,SUMIFS(SAÍDAS!$D:$D,SAÍDAS!$B:$B,Base!$Q429,SAÍDAS!$H:$H,Base!R$40))</f>
        <v>0</v>
      </c>
      <c r="S429" s="161">
        <f ca="1">IF(S$39&gt;=$AD$39,0,SUMIFS(SAÍDAS!$D:$D,SAÍDAS!$B:$B,Base!$Q429,SAÍDAS!$H:$H,Base!S$40))</f>
        <v>0</v>
      </c>
      <c r="T429" s="161">
        <f ca="1">IF(T$39&gt;=$AD$39,0,SUMIFS(SAÍDAS!$D:$D,SAÍDAS!$B:$B,Base!$Q429,SAÍDAS!$H:$H,Base!T$40))</f>
        <v>0</v>
      </c>
      <c r="U429" s="161">
        <f ca="1">IF(U$39&gt;=$AD$39,0,SUMIFS(SAÍDAS!$D:$D,SAÍDAS!$B:$B,Base!$Q429,SAÍDAS!$H:$H,Base!U$40))</f>
        <v>0</v>
      </c>
      <c r="V429" s="161">
        <f ca="1">IF(V$39&gt;=$AD$39,0,SUMIFS(SAÍDAS!$D:$D,SAÍDAS!$B:$B,Base!$Q429,SAÍDAS!$H:$H,Base!V$40))</f>
        <v>0</v>
      </c>
      <c r="W429" s="161">
        <f ca="1">IF(W$39&gt;=$AD$39,0,SUMIFS(SAÍDAS!$D:$D,SAÍDAS!$B:$B,Base!$Q429,SAÍDAS!$H:$H,Base!W$40))</f>
        <v>0</v>
      </c>
      <c r="X429" s="161">
        <f ca="1">IF(X$39&gt;=$AD$39,0,SUMIFS(SAÍDAS!$D:$D,SAÍDAS!$B:$B,Base!$Q429,SAÍDAS!$H:$H,Base!X$40))</f>
        <v>0</v>
      </c>
      <c r="Y429" s="161">
        <f ca="1">IF(Y$39&gt;=$AD$39,0,SUMIFS(SAÍDAS!$D:$D,SAÍDAS!$B:$B,Base!$Q429,SAÍDAS!$H:$H,Base!Y$40))</f>
        <v>0</v>
      </c>
      <c r="Z429" s="161">
        <f ca="1">IF(Z$39&gt;=$AD$39,0,SUMIFS(SAÍDAS!$D:$D,SAÍDAS!$B:$B,Base!$Q429,SAÍDAS!$H:$H,Base!Z$40))</f>
        <v>0</v>
      </c>
      <c r="AA429" s="161">
        <f ca="1">IF(AA$39&gt;=$AD$39,0,SUMIFS(SAÍDAS!$D:$D,SAÍDAS!$B:$B,Base!$Q429,SAÍDAS!$H:$H,Base!AA$40))</f>
        <v>0</v>
      </c>
      <c r="AB429" s="161">
        <f ca="1">IF(AB$39&gt;=$AD$39,0,SUMIFS(SAÍDAS!$D:$D,SAÍDAS!$B:$B,Base!$Q429,SAÍDAS!$H:$H,Base!AB$40))</f>
        <v>0</v>
      </c>
      <c r="AC429" s="161">
        <f ca="1">IF(AC$39&gt;=$AD$39,0,SUMIFS(SAÍDAS!$D:$D,SAÍDAS!$B:$B,Base!$Q429,SAÍDAS!$H:$H,Base!AC$40))</f>
        <v>0</v>
      </c>
      <c r="AD429" s="160">
        <f t="shared" ca="1" si="14"/>
        <v>0</v>
      </c>
    </row>
    <row r="430" spans="1:30" x14ac:dyDescent="0.25">
      <c r="A430" s="160">
        <f>CADASTRO!A394</f>
        <v>0</v>
      </c>
      <c r="B430" s="160">
        <f>CADASTRO!B394</f>
        <v>0</v>
      </c>
      <c r="C430" s="161">
        <f>CADASTRO!D394</f>
        <v>0</v>
      </c>
      <c r="D430" s="161">
        <f>C430+SUMIFS(ENTRADAS!$D:$D,ENTRADAS!$B:$B,$B430,ENTRADAS!$I:$I,C$40)-SUMIFS(SAÍDAS!$D:$D,SAÍDAS!$B:$B,$B430,SAÍDAS!$H:$H,C$40)+SUMIFS(AJUSTE!$D:$D,AJUSTE!$B:$B,$B430,AJUSTE!$H:$H,C$40)</f>
        <v>0</v>
      </c>
      <c r="E430" s="161">
        <f>D430+SUMIFS(ENTRADAS!$D:$D,ENTRADAS!$B:$B,$B430,ENTRADAS!$I:$I,D$40)-SUMIFS(SAÍDAS!$D:$D,SAÍDAS!$B:$B,$B430,SAÍDAS!$H:$H,D$40)+SUMIFS(AJUSTE!$D:$D,AJUSTE!$B:$B,$B430,AJUSTE!$H:$H,D$40)</f>
        <v>0</v>
      </c>
      <c r="F430" s="161">
        <f>E430+SUMIFS(ENTRADAS!$D:$D,ENTRADAS!$B:$B,$B430,ENTRADAS!$I:$I,E$40)-SUMIFS(SAÍDAS!$D:$D,SAÍDAS!$B:$B,$B430,SAÍDAS!$H:$H,E$40)+SUMIFS(AJUSTE!$D:$D,AJUSTE!$B:$B,$B430,AJUSTE!$H:$H,E$40)</f>
        <v>0</v>
      </c>
      <c r="G430" s="161">
        <f>F430+SUMIFS(ENTRADAS!$D:$D,ENTRADAS!$B:$B,$B430,ENTRADAS!$I:$I,F$40)-SUMIFS(SAÍDAS!$D:$D,SAÍDAS!$B:$B,$B430,SAÍDAS!$H:$H,F$40)+SUMIFS(AJUSTE!$D:$D,AJUSTE!$B:$B,$B430,AJUSTE!$H:$H,F$40)</f>
        <v>0</v>
      </c>
      <c r="H430" s="161">
        <f>G430+SUMIFS(ENTRADAS!$D:$D,ENTRADAS!$B:$B,$B430,ENTRADAS!$I:$I,G$40)-SUMIFS(SAÍDAS!$D:$D,SAÍDAS!$B:$B,$B430,SAÍDAS!$H:$H,G$40)+SUMIFS(AJUSTE!$D:$D,AJUSTE!$B:$B,$B430,AJUSTE!$H:$H,G$40)</f>
        <v>0</v>
      </c>
      <c r="I430" s="161">
        <f>H430+SUMIFS(ENTRADAS!$D:$D,ENTRADAS!$B:$B,$B430,ENTRADAS!$I:$I,H$40)-SUMIFS(SAÍDAS!$D:$D,SAÍDAS!$B:$B,$B430,SAÍDAS!$H:$H,H$40)+SUMIFS(AJUSTE!$D:$D,AJUSTE!$B:$B,$B430,AJUSTE!$H:$H,H$40)</f>
        <v>0</v>
      </c>
      <c r="J430" s="161">
        <f>I430+SUMIFS(ENTRADAS!$D:$D,ENTRADAS!$B:$B,$B430,ENTRADAS!$I:$I,I$40)-SUMIFS(SAÍDAS!$D:$D,SAÍDAS!$B:$B,$B430,SAÍDAS!$H:$H,I$40)+SUMIFS(AJUSTE!$D:$D,AJUSTE!$B:$B,$B430,AJUSTE!$H:$H,I$40)</f>
        <v>0</v>
      </c>
      <c r="K430" s="161">
        <f>J430+SUMIFS(ENTRADAS!$D:$D,ENTRADAS!$B:$B,$B430,ENTRADAS!$I:$I,J$40)-SUMIFS(SAÍDAS!$D:$D,SAÍDAS!$B:$B,$B430,SAÍDAS!$H:$H,J$40)+SUMIFS(AJUSTE!$D:$D,AJUSTE!$B:$B,$B430,AJUSTE!$H:$H,J$40)</f>
        <v>0</v>
      </c>
      <c r="L430" s="161">
        <f>K430+SUMIFS(ENTRADAS!$D:$D,ENTRADAS!$B:$B,$B430,ENTRADAS!$I:$I,K$40)-SUMIFS(SAÍDAS!$D:$D,SAÍDAS!$B:$B,$B430,SAÍDAS!$H:$H,K$40)+SUMIFS(AJUSTE!$D:$D,AJUSTE!$B:$B,$B430,AJUSTE!$H:$H,K$40)</f>
        <v>0</v>
      </c>
      <c r="M430" s="161">
        <f>L430+SUMIFS(ENTRADAS!$D:$D,ENTRADAS!$B:$B,$B430,ENTRADAS!$I:$I,L$40)-SUMIFS(SAÍDAS!$D:$D,SAÍDAS!$B:$B,$B430,SAÍDAS!$H:$H,L$40)+SUMIFS(AJUSTE!$D:$D,AJUSTE!$B:$B,$B430,AJUSTE!$H:$H,L$40)</f>
        <v>0</v>
      </c>
      <c r="N430" s="161">
        <f>M430+SUMIFS(ENTRADAS!$D:$D,ENTRADAS!$B:$B,$B430,ENTRADAS!$I:$I,M$40)-SUMIFS(SAÍDAS!$D:$D,SAÍDAS!$B:$B,$B430,SAÍDAS!$H:$H,M$40)+SUMIFS(AJUSTE!$D:$D,AJUSTE!$B:$B,$B430,AJUSTE!$H:$H,M$40)</f>
        <v>0</v>
      </c>
      <c r="P430" s="160">
        <f>CADASTRO!A394</f>
        <v>0</v>
      </c>
      <c r="Q430" s="160">
        <f>CADASTRO!B394</f>
        <v>0</v>
      </c>
      <c r="R430" s="161">
        <f ca="1">IF(R$39&gt;=$AD$39,0,SUMIFS(SAÍDAS!$D:$D,SAÍDAS!$B:$B,Base!$Q430,SAÍDAS!$H:$H,Base!R$40))</f>
        <v>0</v>
      </c>
      <c r="S430" s="161">
        <f ca="1">IF(S$39&gt;=$AD$39,0,SUMIFS(SAÍDAS!$D:$D,SAÍDAS!$B:$B,Base!$Q430,SAÍDAS!$H:$H,Base!S$40))</f>
        <v>0</v>
      </c>
      <c r="T430" s="161">
        <f ca="1">IF(T$39&gt;=$AD$39,0,SUMIFS(SAÍDAS!$D:$D,SAÍDAS!$B:$B,Base!$Q430,SAÍDAS!$H:$H,Base!T$40))</f>
        <v>0</v>
      </c>
      <c r="U430" s="161">
        <f ca="1">IF(U$39&gt;=$AD$39,0,SUMIFS(SAÍDAS!$D:$D,SAÍDAS!$B:$B,Base!$Q430,SAÍDAS!$H:$H,Base!U$40))</f>
        <v>0</v>
      </c>
      <c r="V430" s="161">
        <f ca="1">IF(V$39&gt;=$AD$39,0,SUMIFS(SAÍDAS!$D:$D,SAÍDAS!$B:$B,Base!$Q430,SAÍDAS!$H:$H,Base!V$40))</f>
        <v>0</v>
      </c>
      <c r="W430" s="161">
        <f ca="1">IF(W$39&gt;=$AD$39,0,SUMIFS(SAÍDAS!$D:$D,SAÍDAS!$B:$B,Base!$Q430,SAÍDAS!$H:$H,Base!W$40))</f>
        <v>0</v>
      </c>
      <c r="X430" s="161">
        <f ca="1">IF(X$39&gt;=$AD$39,0,SUMIFS(SAÍDAS!$D:$D,SAÍDAS!$B:$B,Base!$Q430,SAÍDAS!$H:$H,Base!X$40))</f>
        <v>0</v>
      </c>
      <c r="Y430" s="161">
        <f ca="1">IF(Y$39&gt;=$AD$39,0,SUMIFS(SAÍDAS!$D:$D,SAÍDAS!$B:$B,Base!$Q430,SAÍDAS!$H:$H,Base!Y$40))</f>
        <v>0</v>
      </c>
      <c r="Z430" s="161">
        <f ca="1">IF(Z$39&gt;=$AD$39,0,SUMIFS(SAÍDAS!$D:$D,SAÍDAS!$B:$B,Base!$Q430,SAÍDAS!$H:$H,Base!Z$40))</f>
        <v>0</v>
      </c>
      <c r="AA430" s="161">
        <f ca="1">IF(AA$39&gt;=$AD$39,0,SUMIFS(SAÍDAS!$D:$D,SAÍDAS!$B:$B,Base!$Q430,SAÍDAS!$H:$H,Base!AA$40))</f>
        <v>0</v>
      </c>
      <c r="AB430" s="161">
        <f ca="1">IF(AB$39&gt;=$AD$39,0,SUMIFS(SAÍDAS!$D:$D,SAÍDAS!$B:$B,Base!$Q430,SAÍDAS!$H:$H,Base!AB$40))</f>
        <v>0</v>
      </c>
      <c r="AC430" s="161">
        <f ca="1">IF(AC$39&gt;=$AD$39,0,SUMIFS(SAÍDAS!$D:$D,SAÍDAS!$B:$B,Base!$Q430,SAÍDAS!$H:$H,Base!AC$40))</f>
        <v>0</v>
      </c>
      <c r="AD430" s="160">
        <f t="shared" ca="1" si="14"/>
        <v>0</v>
      </c>
    </row>
    <row r="431" spans="1:30" x14ac:dyDescent="0.25">
      <c r="A431" s="160">
        <f>CADASTRO!A395</f>
        <v>0</v>
      </c>
      <c r="B431" s="160">
        <f>CADASTRO!B395</f>
        <v>0</v>
      </c>
      <c r="C431" s="161">
        <f>CADASTRO!D395</f>
        <v>0</v>
      </c>
      <c r="D431" s="161">
        <f>C431+SUMIFS(ENTRADAS!$D:$D,ENTRADAS!$B:$B,$B431,ENTRADAS!$I:$I,C$40)-SUMIFS(SAÍDAS!$D:$D,SAÍDAS!$B:$B,$B431,SAÍDAS!$H:$H,C$40)+SUMIFS(AJUSTE!$D:$D,AJUSTE!$B:$B,$B431,AJUSTE!$H:$H,C$40)</f>
        <v>0</v>
      </c>
      <c r="E431" s="161">
        <f>D431+SUMIFS(ENTRADAS!$D:$D,ENTRADAS!$B:$B,$B431,ENTRADAS!$I:$I,D$40)-SUMIFS(SAÍDAS!$D:$D,SAÍDAS!$B:$B,$B431,SAÍDAS!$H:$H,D$40)+SUMIFS(AJUSTE!$D:$D,AJUSTE!$B:$B,$B431,AJUSTE!$H:$H,D$40)</f>
        <v>0</v>
      </c>
      <c r="F431" s="161">
        <f>E431+SUMIFS(ENTRADAS!$D:$D,ENTRADAS!$B:$B,$B431,ENTRADAS!$I:$I,E$40)-SUMIFS(SAÍDAS!$D:$D,SAÍDAS!$B:$B,$B431,SAÍDAS!$H:$H,E$40)+SUMIFS(AJUSTE!$D:$D,AJUSTE!$B:$B,$B431,AJUSTE!$H:$H,E$40)</f>
        <v>0</v>
      </c>
      <c r="G431" s="161">
        <f>F431+SUMIFS(ENTRADAS!$D:$D,ENTRADAS!$B:$B,$B431,ENTRADAS!$I:$I,F$40)-SUMIFS(SAÍDAS!$D:$D,SAÍDAS!$B:$B,$B431,SAÍDAS!$H:$H,F$40)+SUMIFS(AJUSTE!$D:$D,AJUSTE!$B:$B,$B431,AJUSTE!$H:$H,F$40)</f>
        <v>0</v>
      </c>
      <c r="H431" s="161">
        <f>G431+SUMIFS(ENTRADAS!$D:$D,ENTRADAS!$B:$B,$B431,ENTRADAS!$I:$I,G$40)-SUMIFS(SAÍDAS!$D:$D,SAÍDAS!$B:$B,$B431,SAÍDAS!$H:$H,G$40)+SUMIFS(AJUSTE!$D:$D,AJUSTE!$B:$B,$B431,AJUSTE!$H:$H,G$40)</f>
        <v>0</v>
      </c>
      <c r="I431" s="161">
        <f>H431+SUMIFS(ENTRADAS!$D:$D,ENTRADAS!$B:$B,$B431,ENTRADAS!$I:$I,H$40)-SUMIFS(SAÍDAS!$D:$D,SAÍDAS!$B:$B,$B431,SAÍDAS!$H:$H,H$40)+SUMIFS(AJUSTE!$D:$D,AJUSTE!$B:$B,$B431,AJUSTE!$H:$H,H$40)</f>
        <v>0</v>
      </c>
      <c r="J431" s="161">
        <f>I431+SUMIFS(ENTRADAS!$D:$D,ENTRADAS!$B:$B,$B431,ENTRADAS!$I:$I,I$40)-SUMIFS(SAÍDAS!$D:$D,SAÍDAS!$B:$B,$B431,SAÍDAS!$H:$H,I$40)+SUMIFS(AJUSTE!$D:$D,AJUSTE!$B:$B,$B431,AJUSTE!$H:$H,I$40)</f>
        <v>0</v>
      </c>
      <c r="K431" s="161">
        <f>J431+SUMIFS(ENTRADAS!$D:$D,ENTRADAS!$B:$B,$B431,ENTRADAS!$I:$I,J$40)-SUMIFS(SAÍDAS!$D:$D,SAÍDAS!$B:$B,$B431,SAÍDAS!$H:$H,J$40)+SUMIFS(AJUSTE!$D:$D,AJUSTE!$B:$B,$B431,AJUSTE!$H:$H,J$40)</f>
        <v>0</v>
      </c>
      <c r="L431" s="161">
        <f>K431+SUMIFS(ENTRADAS!$D:$D,ENTRADAS!$B:$B,$B431,ENTRADAS!$I:$I,K$40)-SUMIFS(SAÍDAS!$D:$D,SAÍDAS!$B:$B,$B431,SAÍDAS!$H:$H,K$40)+SUMIFS(AJUSTE!$D:$D,AJUSTE!$B:$B,$B431,AJUSTE!$H:$H,K$40)</f>
        <v>0</v>
      </c>
      <c r="M431" s="161">
        <f>L431+SUMIFS(ENTRADAS!$D:$D,ENTRADAS!$B:$B,$B431,ENTRADAS!$I:$I,L$40)-SUMIFS(SAÍDAS!$D:$D,SAÍDAS!$B:$B,$B431,SAÍDAS!$H:$H,L$40)+SUMIFS(AJUSTE!$D:$D,AJUSTE!$B:$B,$B431,AJUSTE!$H:$H,L$40)</f>
        <v>0</v>
      </c>
      <c r="N431" s="161">
        <f>M431+SUMIFS(ENTRADAS!$D:$D,ENTRADAS!$B:$B,$B431,ENTRADAS!$I:$I,M$40)-SUMIFS(SAÍDAS!$D:$D,SAÍDAS!$B:$B,$B431,SAÍDAS!$H:$H,M$40)+SUMIFS(AJUSTE!$D:$D,AJUSTE!$B:$B,$B431,AJUSTE!$H:$H,M$40)</f>
        <v>0</v>
      </c>
      <c r="P431" s="160">
        <f>CADASTRO!A395</f>
        <v>0</v>
      </c>
      <c r="Q431" s="160">
        <f>CADASTRO!B395</f>
        <v>0</v>
      </c>
      <c r="R431" s="161">
        <f ca="1">IF(R$39&gt;=$AD$39,0,SUMIFS(SAÍDAS!$D:$D,SAÍDAS!$B:$B,Base!$Q431,SAÍDAS!$H:$H,Base!R$40))</f>
        <v>0</v>
      </c>
      <c r="S431" s="161">
        <f ca="1">IF(S$39&gt;=$AD$39,0,SUMIFS(SAÍDAS!$D:$D,SAÍDAS!$B:$B,Base!$Q431,SAÍDAS!$H:$H,Base!S$40))</f>
        <v>0</v>
      </c>
      <c r="T431" s="161">
        <f ca="1">IF(T$39&gt;=$AD$39,0,SUMIFS(SAÍDAS!$D:$D,SAÍDAS!$B:$B,Base!$Q431,SAÍDAS!$H:$H,Base!T$40))</f>
        <v>0</v>
      </c>
      <c r="U431" s="161">
        <f ca="1">IF(U$39&gt;=$AD$39,0,SUMIFS(SAÍDAS!$D:$D,SAÍDAS!$B:$B,Base!$Q431,SAÍDAS!$H:$H,Base!U$40))</f>
        <v>0</v>
      </c>
      <c r="V431" s="161">
        <f ca="1">IF(V$39&gt;=$AD$39,0,SUMIFS(SAÍDAS!$D:$D,SAÍDAS!$B:$B,Base!$Q431,SAÍDAS!$H:$H,Base!V$40))</f>
        <v>0</v>
      </c>
      <c r="W431" s="161">
        <f ca="1">IF(W$39&gt;=$AD$39,0,SUMIFS(SAÍDAS!$D:$D,SAÍDAS!$B:$B,Base!$Q431,SAÍDAS!$H:$H,Base!W$40))</f>
        <v>0</v>
      </c>
      <c r="X431" s="161">
        <f ca="1">IF(X$39&gt;=$AD$39,0,SUMIFS(SAÍDAS!$D:$D,SAÍDAS!$B:$B,Base!$Q431,SAÍDAS!$H:$H,Base!X$40))</f>
        <v>0</v>
      </c>
      <c r="Y431" s="161">
        <f ca="1">IF(Y$39&gt;=$AD$39,0,SUMIFS(SAÍDAS!$D:$D,SAÍDAS!$B:$B,Base!$Q431,SAÍDAS!$H:$H,Base!Y$40))</f>
        <v>0</v>
      </c>
      <c r="Z431" s="161">
        <f ca="1">IF(Z$39&gt;=$AD$39,0,SUMIFS(SAÍDAS!$D:$D,SAÍDAS!$B:$B,Base!$Q431,SAÍDAS!$H:$H,Base!Z$40))</f>
        <v>0</v>
      </c>
      <c r="AA431" s="161">
        <f ca="1">IF(AA$39&gt;=$AD$39,0,SUMIFS(SAÍDAS!$D:$D,SAÍDAS!$B:$B,Base!$Q431,SAÍDAS!$H:$H,Base!AA$40))</f>
        <v>0</v>
      </c>
      <c r="AB431" s="161">
        <f ca="1">IF(AB$39&gt;=$AD$39,0,SUMIFS(SAÍDAS!$D:$D,SAÍDAS!$B:$B,Base!$Q431,SAÍDAS!$H:$H,Base!AB$40))</f>
        <v>0</v>
      </c>
      <c r="AC431" s="161">
        <f ca="1">IF(AC$39&gt;=$AD$39,0,SUMIFS(SAÍDAS!$D:$D,SAÍDAS!$B:$B,Base!$Q431,SAÍDAS!$H:$H,Base!AC$40))</f>
        <v>0</v>
      </c>
      <c r="AD431" s="160">
        <f t="shared" ca="1" si="14"/>
        <v>0</v>
      </c>
    </row>
    <row r="432" spans="1:30" x14ac:dyDescent="0.25">
      <c r="A432" s="160">
        <f>CADASTRO!A396</f>
        <v>0</v>
      </c>
      <c r="B432" s="160">
        <f>CADASTRO!B396</f>
        <v>0</v>
      </c>
      <c r="C432" s="161">
        <f>CADASTRO!D396</f>
        <v>0</v>
      </c>
      <c r="D432" s="161">
        <f>C432+SUMIFS(ENTRADAS!$D:$D,ENTRADAS!$B:$B,$B432,ENTRADAS!$I:$I,C$40)-SUMIFS(SAÍDAS!$D:$D,SAÍDAS!$B:$B,$B432,SAÍDAS!$H:$H,C$40)+SUMIFS(AJUSTE!$D:$D,AJUSTE!$B:$B,$B432,AJUSTE!$H:$H,C$40)</f>
        <v>0</v>
      </c>
      <c r="E432" s="161">
        <f>D432+SUMIFS(ENTRADAS!$D:$D,ENTRADAS!$B:$B,$B432,ENTRADAS!$I:$I,D$40)-SUMIFS(SAÍDAS!$D:$D,SAÍDAS!$B:$B,$B432,SAÍDAS!$H:$H,D$40)+SUMIFS(AJUSTE!$D:$D,AJUSTE!$B:$B,$B432,AJUSTE!$H:$H,D$40)</f>
        <v>0</v>
      </c>
      <c r="F432" s="161">
        <f>E432+SUMIFS(ENTRADAS!$D:$D,ENTRADAS!$B:$B,$B432,ENTRADAS!$I:$I,E$40)-SUMIFS(SAÍDAS!$D:$D,SAÍDAS!$B:$B,$B432,SAÍDAS!$H:$H,E$40)+SUMIFS(AJUSTE!$D:$D,AJUSTE!$B:$B,$B432,AJUSTE!$H:$H,E$40)</f>
        <v>0</v>
      </c>
      <c r="G432" s="161">
        <f>F432+SUMIFS(ENTRADAS!$D:$D,ENTRADAS!$B:$B,$B432,ENTRADAS!$I:$I,F$40)-SUMIFS(SAÍDAS!$D:$D,SAÍDAS!$B:$B,$B432,SAÍDAS!$H:$H,F$40)+SUMIFS(AJUSTE!$D:$D,AJUSTE!$B:$B,$B432,AJUSTE!$H:$H,F$40)</f>
        <v>0</v>
      </c>
      <c r="H432" s="161">
        <f>G432+SUMIFS(ENTRADAS!$D:$D,ENTRADAS!$B:$B,$B432,ENTRADAS!$I:$I,G$40)-SUMIFS(SAÍDAS!$D:$D,SAÍDAS!$B:$B,$B432,SAÍDAS!$H:$H,G$40)+SUMIFS(AJUSTE!$D:$D,AJUSTE!$B:$B,$B432,AJUSTE!$H:$H,G$40)</f>
        <v>0</v>
      </c>
      <c r="I432" s="161">
        <f>H432+SUMIFS(ENTRADAS!$D:$D,ENTRADAS!$B:$B,$B432,ENTRADAS!$I:$I,H$40)-SUMIFS(SAÍDAS!$D:$D,SAÍDAS!$B:$B,$B432,SAÍDAS!$H:$H,H$40)+SUMIFS(AJUSTE!$D:$D,AJUSTE!$B:$B,$B432,AJUSTE!$H:$H,H$40)</f>
        <v>0</v>
      </c>
      <c r="J432" s="161">
        <f>I432+SUMIFS(ENTRADAS!$D:$D,ENTRADAS!$B:$B,$B432,ENTRADAS!$I:$I,I$40)-SUMIFS(SAÍDAS!$D:$D,SAÍDAS!$B:$B,$B432,SAÍDAS!$H:$H,I$40)+SUMIFS(AJUSTE!$D:$D,AJUSTE!$B:$B,$B432,AJUSTE!$H:$H,I$40)</f>
        <v>0</v>
      </c>
      <c r="K432" s="161">
        <f>J432+SUMIFS(ENTRADAS!$D:$D,ENTRADAS!$B:$B,$B432,ENTRADAS!$I:$I,J$40)-SUMIFS(SAÍDAS!$D:$D,SAÍDAS!$B:$B,$B432,SAÍDAS!$H:$H,J$40)+SUMIFS(AJUSTE!$D:$D,AJUSTE!$B:$B,$B432,AJUSTE!$H:$H,J$40)</f>
        <v>0</v>
      </c>
      <c r="L432" s="161">
        <f>K432+SUMIFS(ENTRADAS!$D:$D,ENTRADAS!$B:$B,$B432,ENTRADAS!$I:$I,K$40)-SUMIFS(SAÍDAS!$D:$D,SAÍDAS!$B:$B,$B432,SAÍDAS!$H:$H,K$40)+SUMIFS(AJUSTE!$D:$D,AJUSTE!$B:$B,$B432,AJUSTE!$H:$H,K$40)</f>
        <v>0</v>
      </c>
      <c r="M432" s="161">
        <f>L432+SUMIFS(ENTRADAS!$D:$D,ENTRADAS!$B:$B,$B432,ENTRADAS!$I:$I,L$40)-SUMIFS(SAÍDAS!$D:$D,SAÍDAS!$B:$B,$B432,SAÍDAS!$H:$H,L$40)+SUMIFS(AJUSTE!$D:$D,AJUSTE!$B:$B,$B432,AJUSTE!$H:$H,L$40)</f>
        <v>0</v>
      </c>
      <c r="N432" s="161">
        <f>M432+SUMIFS(ENTRADAS!$D:$D,ENTRADAS!$B:$B,$B432,ENTRADAS!$I:$I,M$40)-SUMIFS(SAÍDAS!$D:$D,SAÍDAS!$B:$B,$B432,SAÍDAS!$H:$H,M$40)+SUMIFS(AJUSTE!$D:$D,AJUSTE!$B:$B,$B432,AJUSTE!$H:$H,M$40)</f>
        <v>0</v>
      </c>
      <c r="P432" s="160">
        <f>CADASTRO!A396</f>
        <v>0</v>
      </c>
      <c r="Q432" s="160">
        <f>CADASTRO!B396</f>
        <v>0</v>
      </c>
      <c r="R432" s="161">
        <f ca="1">IF(R$39&gt;=$AD$39,0,SUMIFS(SAÍDAS!$D:$D,SAÍDAS!$B:$B,Base!$Q432,SAÍDAS!$H:$H,Base!R$40))</f>
        <v>0</v>
      </c>
      <c r="S432" s="161">
        <f ca="1">IF(S$39&gt;=$AD$39,0,SUMIFS(SAÍDAS!$D:$D,SAÍDAS!$B:$B,Base!$Q432,SAÍDAS!$H:$H,Base!S$40))</f>
        <v>0</v>
      </c>
      <c r="T432" s="161">
        <f ca="1">IF(T$39&gt;=$AD$39,0,SUMIFS(SAÍDAS!$D:$D,SAÍDAS!$B:$B,Base!$Q432,SAÍDAS!$H:$H,Base!T$40))</f>
        <v>0</v>
      </c>
      <c r="U432" s="161">
        <f ca="1">IF(U$39&gt;=$AD$39,0,SUMIFS(SAÍDAS!$D:$D,SAÍDAS!$B:$B,Base!$Q432,SAÍDAS!$H:$H,Base!U$40))</f>
        <v>0</v>
      </c>
      <c r="V432" s="161">
        <f ca="1">IF(V$39&gt;=$AD$39,0,SUMIFS(SAÍDAS!$D:$D,SAÍDAS!$B:$B,Base!$Q432,SAÍDAS!$H:$H,Base!V$40))</f>
        <v>0</v>
      </c>
      <c r="W432" s="161">
        <f ca="1">IF(W$39&gt;=$AD$39,0,SUMIFS(SAÍDAS!$D:$D,SAÍDAS!$B:$B,Base!$Q432,SAÍDAS!$H:$H,Base!W$40))</f>
        <v>0</v>
      </c>
      <c r="X432" s="161">
        <f ca="1">IF(X$39&gt;=$AD$39,0,SUMIFS(SAÍDAS!$D:$D,SAÍDAS!$B:$B,Base!$Q432,SAÍDAS!$H:$H,Base!X$40))</f>
        <v>0</v>
      </c>
      <c r="Y432" s="161">
        <f ca="1">IF(Y$39&gt;=$AD$39,0,SUMIFS(SAÍDAS!$D:$D,SAÍDAS!$B:$B,Base!$Q432,SAÍDAS!$H:$H,Base!Y$40))</f>
        <v>0</v>
      </c>
      <c r="Z432" s="161">
        <f ca="1">IF(Z$39&gt;=$AD$39,0,SUMIFS(SAÍDAS!$D:$D,SAÍDAS!$B:$B,Base!$Q432,SAÍDAS!$H:$H,Base!Z$40))</f>
        <v>0</v>
      </c>
      <c r="AA432" s="161">
        <f ca="1">IF(AA$39&gt;=$AD$39,0,SUMIFS(SAÍDAS!$D:$D,SAÍDAS!$B:$B,Base!$Q432,SAÍDAS!$H:$H,Base!AA$40))</f>
        <v>0</v>
      </c>
      <c r="AB432" s="161">
        <f ca="1">IF(AB$39&gt;=$AD$39,0,SUMIFS(SAÍDAS!$D:$D,SAÍDAS!$B:$B,Base!$Q432,SAÍDAS!$H:$H,Base!AB$40))</f>
        <v>0</v>
      </c>
      <c r="AC432" s="161">
        <f ca="1">IF(AC$39&gt;=$AD$39,0,SUMIFS(SAÍDAS!$D:$D,SAÍDAS!$B:$B,Base!$Q432,SAÍDAS!$H:$H,Base!AC$40))</f>
        <v>0</v>
      </c>
      <c r="AD432" s="160">
        <f t="shared" ca="1" si="14"/>
        <v>0</v>
      </c>
    </row>
    <row r="433" spans="1:30" x14ac:dyDescent="0.25">
      <c r="A433" s="160">
        <f>CADASTRO!A397</f>
        <v>0</v>
      </c>
      <c r="B433" s="160">
        <f>CADASTRO!B397</f>
        <v>0</v>
      </c>
      <c r="C433" s="161">
        <f>CADASTRO!D397</f>
        <v>0</v>
      </c>
      <c r="D433" s="161">
        <f>C433+SUMIFS(ENTRADAS!$D:$D,ENTRADAS!$B:$B,$B433,ENTRADAS!$I:$I,C$40)-SUMIFS(SAÍDAS!$D:$D,SAÍDAS!$B:$B,$B433,SAÍDAS!$H:$H,C$40)+SUMIFS(AJUSTE!$D:$D,AJUSTE!$B:$B,$B433,AJUSTE!$H:$H,C$40)</f>
        <v>0</v>
      </c>
      <c r="E433" s="161">
        <f>D433+SUMIFS(ENTRADAS!$D:$D,ENTRADAS!$B:$B,$B433,ENTRADAS!$I:$I,D$40)-SUMIFS(SAÍDAS!$D:$D,SAÍDAS!$B:$B,$B433,SAÍDAS!$H:$H,D$40)+SUMIFS(AJUSTE!$D:$D,AJUSTE!$B:$B,$B433,AJUSTE!$H:$H,D$40)</f>
        <v>0</v>
      </c>
      <c r="F433" s="161">
        <f>E433+SUMIFS(ENTRADAS!$D:$D,ENTRADAS!$B:$B,$B433,ENTRADAS!$I:$I,E$40)-SUMIFS(SAÍDAS!$D:$D,SAÍDAS!$B:$B,$B433,SAÍDAS!$H:$H,E$40)+SUMIFS(AJUSTE!$D:$D,AJUSTE!$B:$B,$B433,AJUSTE!$H:$H,E$40)</f>
        <v>0</v>
      </c>
      <c r="G433" s="161">
        <f>F433+SUMIFS(ENTRADAS!$D:$D,ENTRADAS!$B:$B,$B433,ENTRADAS!$I:$I,F$40)-SUMIFS(SAÍDAS!$D:$D,SAÍDAS!$B:$B,$B433,SAÍDAS!$H:$H,F$40)+SUMIFS(AJUSTE!$D:$D,AJUSTE!$B:$B,$B433,AJUSTE!$H:$H,F$40)</f>
        <v>0</v>
      </c>
      <c r="H433" s="161">
        <f>G433+SUMIFS(ENTRADAS!$D:$D,ENTRADAS!$B:$B,$B433,ENTRADAS!$I:$I,G$40)-SUMIFS(SAÍDAS!$D:$D,SAÍDAS!$B:$B,$B433,SAÍDAS!$H:$H,G$40)+SUMIFS(AJUSTE!$D:$D,AJUSTE!$B:$B,$B433,AJUSTE!$H:$H,G$40)</f>
        <v>0</v>
      </c>
      <c r="I433" s="161">
        <f>H433+SUMIFS(ENTRADAS!$D:$D,ENTRADAS!$B:$B,$B433,ENTRADAS!$I:$I,H$40)-SUMIFS(SAÍDAS!$D:$D,SAÍDAS!$B:$B,$B433,SAÍDAS!$H:$H,H$40)+SUMIFS(AJUSTE!$D:$D,AJUSTE!$B:$B,$B433,AJUSTE!$H:$H,H$40)</f>
        <v>0</v>
      </c>
      <c r="J433" s="161">
        <f>I433+SUMIFS(ENTRADAS!$D:$D,ENTRADAS!$B:$B,$B433,ENTRADAS!$I:$I,I$40)-SUMIFS(SAÍDAS!$D:$D,SAÍDAS!$B:$B,$B433,SAÍDAS!$H:$H,I$40)+SUMIFS(AJUSTE!$D:$D,AJUSTE!$B:$B,$B433,AJUSTE!$H:$H,I$40)</f>
        <v>0</v>
      </c>
      <c r="K433" s="161">
        <f>J433+SUMIFS(ENTRADAS!$D:$D,ENTRADAS!$B:$B,$B433,ENTRADAS!$I:$I,J$40)-SUMIFS(SAÍDAS!$D:$D,SAÍDAS!$B:$B,$B433,SAÍDAS!$H:$H,J$40)+SUMIFS(AJUSTE!$D:$D,AJUSTE!$B:$B,$B433,AJUSTE!$H:$H,J$40)</f>
        <v>0</v>
      </c>
      <c r="L433" s="161">
        <f>K433+SUMIFS(ENTRADAS!$D:$D,ENTRADAS!$B:$B,$B433,ENTRADAS!$I:$I,K$40)-SUMIFS(SAÍDAS!$D:$D,SAÍDAS!$B:$B,$B433,SAÍDAS!$H:$H,K$40)+SUMIFS(AJUSTE!$D:$D,AJUSTE!$B:$B,$B433,AJUSTE!$H:$H,K$40)</f>
        <v>0</v>
      </c>
      <c r="M433" s="161">
        <f>L433+SUMIFS(ENTRADAS!$D:$D,ENTRADAS!$B:$B,$B433,ENTRADAS!$I:$I,L$40)-SUMIFS(SAÍDAS!$D:$D,SAÍDAS!$B:$B,$B433,SAÍDAS!$H:$H,L$40)+SUMIFS(AJUSTE!$D:$D,AJUSTE!$B:$B,$B433,AJUSTE!$H:$H,L$40)</f>
        <v>0</v>
      </c>
      <c r="N433" s="161">
        <f>M433+SUMIFS(ENTRADAS!$D:$D,ENTRADAS!$B:$B,$B433,ENTRADAS!$I:$I,M$40)-SUMIFS(SAÍDAS!$D:$D,SAÍDAS!$B:$B,$B433,SAÍDAS!$H:$H,M$40)+SUMIFS(AJUSTE!$D:$D,AJUSTE!$B:$B,$B433,AJUSTE!$H:$H,M$40)</f>
        <v>0</v>
      </c>
      <c r="P433" s="160">
        <f>CADASTRO!A397</f>
        <v>0</v>
      </c>
      <c r="Q433" s="160">
        <f>CADASTRO!B397</f>
        <v>0</v>
      </c>
      <c r="R433" s="161">
        <f ca="1">IF(R$39&gt;=$AD$39,0,SUMIFS(SAÍDAS!$D:$D,SAÍDAS!$B:$B,Base!$Q433,SAÍDAS!$H:$H,Base!R$40))</f>
        <v>0</v>
      </c>
      <c r="S433" s="161">
        <f ca="1">IF(S$39&gt;=$AD$39,0,SUMIFS(SAÍDAS!$D:$D,SAÍDAS!$B:$B,Base!$Q433,SAÍDAS!$H:$H,Base!S$40))</f>
        <v>0</v>
      </c>
      <c r="T433" s="161">
        <f ca="1">IF(T$39&gt;=$AD$39,0,SUMIFS(SAÍDAS!$D:$D,SAÍDAS!$B:$B,Base!$Q433,SAÍDAS!$H:$H,Base!T$40))</f>
        <v>0</v>
      </c>
      <c r="U433" s="161">
        <f ca="1">IF(U$39&gt;=$AD$39,0,SUMIFS(SAÍDAS!$D:$D,SAÍDAS!$B:$B,Base!$Q433,SAÍDAS!$H:$H,Base!U$40))</f>
        <v>0</v>
      </c>
      <c r="V433" s="161">
        <f ca="1">IF(V$39&gt;=$AD$39,0,SUMIFS(SAÍDAS!$D:$D,SAÍDAS!$B:$B,Base!$Q433,SAÍDAS!$H:$H,Base!V$40))</f>
        <v>0</v>
      </c>
      <c r="W433" s="161">
        <f ca="1">IF(W$39&gt;=$AD$39,0,SUMIFS(SAÍDAS!$D:$D,SAÍDAS!$B:$B,Base!$Q433,SAÍDAS!$H:$H,Base!W$40))</f>
        <v>0</v>
      </c>
      <c r="X433" s="161">
        <f ca="1">IF(X$39&gt;=$AD$39,0,SUMIFS(SAÍDAS!$D:$D,SAÍDAS!$B:$B,Base!$Q433,SAÍDAS!$H:$H,Base!X$40))</f>
        <v>0</v>
      </c>
      <c r="Y433" s="161">
        <f ca="1">IF(Y$39&gt;=$AD$39,0,SUMIFS(SAÍDAS!$D:$D,SAÍDAS!$B:$B,Base!$Q433,SAÍDAS!$H:$H,Base!Y$40))</f>
        <v>0</v>
      </c>
      <c r="Z433" s="161">
        <f ca="1">IF(Z$39&gt;=$AD$39,0,SUMIFS(SAÍDAS!$D:$D,SAÍDAS!$B:$B,Base!$Q433,SAÍDAS!$H:$H,Base!Z$40))</f>
        <v>0</v>
      </c>
      <c r="AA433" s="161">
        <f ca="1">IF(AA$39&gt;=$AD$39,0,SUMIFS(SAÍDAS!$D:$D,SAÍDAS!$B:$B,Base!$Q433,SAÍDAS!$H:$H,Base!AA$40))</f>
        <v>0</v>
      </c>
      <c r="AB433" s="161">
        <f ca="1">IF(AB$39&gt;=$AD$39,0,SUMIFS(SAÍDAS!$D:$D,SAÍDAS!$B:$B,Base!$Q433,SAÍDAS!$H:$H,Base!AB$40))</f>
        <v>0</v>
      </c>
      <c r="AC433" s="161">
        <f ca="1">IF(AC$39&gt;=$AD$39,0,SUMIFS(SAÍDAS!$D:$D,SAÍDAS!$B:$B,Base!$Q433,SAÍDAS!$H:$H,Base!AC$40))</f>
        <v>0</v>
      </c>
      <c r="AD433" s="160">
        <f t="shared" ref="AD433:AD496" ca="1" si="15">IFERROR(AVERAGEIF(R433:AC433,"&gt;0",R433:AC433),0)</f>
        <v>0</v>
      </c>
    </row>
    <row r="434" spans="1:30" x14ac:dyDescent="0.25">
      <c r="A434" s="160">
        <f>CADASTRO!A398</f>
        <v>0</v>
      </c>
      <c r="B434" s="160">
        <f>CADASTRO!B398</f>
        <v>0</v>
      </c>
      <c r="C434" s="161">
        <f>CADASTRO!D398</f>
        <v>0</v>
      </c>
      <c r="D434" s="161">
        <f>C434+SUMIFS(ENTRADAS!$D:$D,ENTRADAS!$B:$B,$B434,ENTRADAS!$I:$I,C$40)-SUMIFS(SAÍDAS!$D:$D,SAÍDAS!$B:$B,$B434,SAÍDAS!$H:$H,C$40)+SUMIFS(AJUSTE!$D:$D,AJUSTE!$B:$B,$B434,AJUSTE!$H:$H,C$40)</f>
        <v>0</v>
      </c>
      <c r="E434" s="161">
        <f>D434+SUMIFS(ENTRADAS!$D:$D,ENTRADAS!$B:$B,$B434,ENTRADAS!$I:$I,D$40)-SUMIFS(SAÍDAS!$D:$D,SAÍDAS!$B:$B,$B434,SAÍDAS!$H:$H,D$40)+SUMIFS(AJUSTE!$D:$D,AJUSTE!$B:$B,$B434,AJUSTE!$H:$H,D$40)</f>
        <v>0</v>
      </c>
      <c r="F434" s="161">
        <f>E434+SUMIFS(ENTRADAS!$D:$D,ENTRADAS!$B:$B,$B434,ENTRADAS!$I:$I,E$40)-SUMIFS(SAÍDAS!$D:$D,SAÍDAS!$B:$B,$B434,SAÍDAS!$H:$H,E$40)+SUMIFS(AJUSTE!$D:$D,AJUSTE!$B:$B,$B434,AJUSTE!$H:$H,E$40)</f>
        <v>0</v>
      </c>
      <c r="G434" s="161">
        <f>F434+SUMIFS(ENTRADAS!$D:$D,ENTRADAS!$B:$B,$B434,ENTRADAS!$I:$I,F$40)-SUMIFS(SAÍDAS!$D:$D,SAÍDAS!$B:$B,$B434,SAÍDAS!$H:$H,F$40)+SUMIFS(AJUSTE!$D:$D,AJUSTE!$B:$B,$B434,AJUSTE!$H:$H,F$40)</f>
        <v>0</v>
      </c>
      <c r="H434" s="161">
        <f>G434+SUMIFS(ENTRADAS!$D:$D,ENTRADAS!$B:$B,$B434,ENTRADAS!$I:$I,G$40)-SUMIFS(SAÍDAS!$D:$D,SAÍDAS!$B:$B,$B434,SAÍDAS!$H:$H,G$40)+SUMIFS(AJUSTE!$D:$D,AJUSTE!$B:$B,$B434,AJUSTE!$H:$H,G$40)</f>
        <v>0</v>
      </c>
      <c r="I434" s="161">
        <f>H434+SUMIFS(ENTRADAS!$D:$D,ENTRADAS!$B:$B,$B434,ENTRADAS!$I:$I,H$40)-SUMIFS(SAÍDAS!$D:$D,SAÍDAS!$B:$B,$B434,SAÍDAS!$H:$H,H$40)+SUMIFS(AJUSTE!$D:$D,AJUSTE!$B:$B,$B434,AJUSTE!$H:$H,H$40)</f>
        <v>0</v>
      </c>
      <c r="J434" s="161">
        <f>I434+SUMIFS(ENTRADAS!$D:$D,ENTRADAS!$B:$B,$B434,ENTRADAS!$I:$I,I$40)-SUMIFS(SAÍDAS!$D:$D,SAÍDAS!$B:$B,$B434,SAÍDAS!$H:$H,I$40)+SUMIFS(AJUSTE!$D:$D,AJUSTE!$B:$B,$B434,AJUSTE!$H:$H,I$40)</f>
        <v>0</v>
      </c>
      <c r="K434" s="161">
        <f>J434+SUMIFS(ENTRADAS!$D:$D,ENTRADAS!$B:$B,$B434,ENTRADAS!$I:$I,J$40)-SUMIFS(SAÍDAS!$D:$D,SAÍDAS!$B:$B,$B434,SAÍDAS!$H:$H,J$40)+SUMIFS(AJUSTE!$D:$D,AJUSTE!$B:$B,$B434,AJUSTE!$H:$H,J$40)</f>
        <v>0</v>
      </c>
      <c r="L434" s="161">
        <f>K434+SUMIFS(ENTRADAS!$D:$D,ENTRADAS!$B:$B,$B434,ENTRADAS!$I:$I,K$40)-SUMIFS(SAÍDAS!$D:$D,SAÍDAS!$B:$B,$B434,SAÍDAS!$H:$H,K$40)+SUMIFS(AJUSTE!$D:$D,AJUSTE!$B:$B,$B434,AJUSTE!$H:$H,K$40)</f>
        <v>0</v>
      </c>
      <c r="M434" s="161">
        <f>L434+SUMIFS(ENTRADAS!$D:$D,ENTRADAS!$B:$B,$B434,ENTRADAS!$I:$I,L$40)-SUMIFS(SAÍDAS!$D:$D,SAÍDAS!$B:$B,$B434,SAÍDAS!$H:$H,L$40)+SUMIFS(AJUSTE!$D:$D,AJUSTE!$B:$B,$B434,AJUSTE!$H:$H,L$40)</f>
        <v>0</v>
      </c>
      <c r="N434" s="161">
        <f>M434+SUMIFS(ENTRADAS!$D:$D,ENTRADAS!$B:$B,$B434,ENTRADAS!$I:$I,M$40)-SUMIFS(SAÍDAS!$D:$D,SAÍDAS!$B:$B,$B434,SAÍDAS!$H:$H,M$40)+SUMIFS(AJUSTE!$D:$D,AJUSTE!$B:$B,$B434,AJUSTE!$H:$H,M$40)</f>
        <v>0</v>
      </c>
      <c r="P434" s="160">
        <f>CADASTRO!A398</f>
        <v>0</v>
      </c>
      <c r="Q434" s="160">
        <f>CADASTRO!B398</f>
        <v>0</v>
      </c>
      <c r="R434" s="161">
        <f ca="1">IF(R$39&gt;=$AD$39,0,SUMIFS(SAÍDAS!$D:$D,SAÍDAS!$B:$B,Base!$Q434,SAÍDAS!$H:$H,Base!R$40))</f>
        <v>0</v>
      </c>
      <c r="S434" s="161">
        <f ca="1">IF(S$39&gt;=$AD$39,0,SUMIFS(SAÍDAS!$D:$D,SAÍDAS!$B:$B,Base!$Q434,SAÍDAS!$H:$H,Base!S$40))</f>
        <v>0</v>
      </c>
      <c r="T434" s="161">
        <f ca="1">IF(T$39&gt;=$AD$39,0,SUMIFS(SAÍDAS!$D:$D,SAÍDAS!$B:$B,Base!$Q434,SAÍDAS!$H:$H,Base!T$40))</f>
        <v>0</v>
      </c>
      <c r="U434" s="161">
        <f ca="1">IF(U$39&gt;=$AD$39,0,SUMIFS(SAÍDAS!$D:$D,SAÍDAS!$B:$B,Base!$Q434,SAÍDAS!$H:$H,Base!U$40))</f>
        <v>0</v>
      </c>
      <c r="V434" s="161">
        <f ca="1">IF(V$39&gt;=$AD$39,0,SUMIFS(SAÍDAS!$D:$D,SAÍDAS!$B:$B,Base!$Q434,SAÍDAS!$H:$H,Base!V$40))</f>
        <v>0</v>
      </c>
      <c r="W434" s="161">
        <f ca="1">IF(W$39&gt;=$AD$39,0,SUMIFS(SAÍDAS!$D:$D,SAÍDAS!$B:$B,Base!$Q434,SAÍDAS!$H:$H,Base!W$40))</f>
        <v>0</v>
      </c>
      <c r="X434" s="161">
        <f ca="1">IF(X$39&gt;=$AD$39,0,SUMIFS(SAÍDAS!$D:$D,SAÍDAS!$B:$B,Base!$Q434,SAÍDAS!$H:$H,Base!X$40))</f>
        <v>0</v>
      </c>
      <c r="Y434" s="161">
        <f ca="1">IF(Y$39&gt;=$AD$39,0,SUMIFS(SAÍDAS!$D:$D,SAÍDAS!$B:$B,Base!$Q434,SAÍDAS!$H:$H,Base!Y$40))</f>
        <v>0</v>
      </c>
      <c r="Z434" s="161">
        <f ca="1">IF(Z$39&gt;=$AD$39,0,SUMIFS(SAÍDAS!$D:$D,SAÍDAS!$B:$B,Base!$Q434,SAÍDAS!$H:$H,Base!Z$40))</f>
        <v>0</v>
      </c>
      <c r="AA434" s="161">
        <f ca="1">IF(AA$39&gt;=$AD$39,0,SUMIFS(SAÍDAS!$D:$D,SAÍDAS!$B:$B,Base!$Q434,SAÍDAS!$H:$H,Base!AA$40))</f>
        <v>0</v>
      </c>
      <c r="AB434" s="161">
        <f ca="1">IF(AB$39&gt;=$AD$39,0,SUMIFS(SAÍDAS!$D:$D,SAÍDAS!$B:$B,Base!$Q434,SAÍDAS!$H:$H,Base!AB$40))</f>
        <v>0</v>
      </c>
      <c r="AC434" s="161">
        <f ca="1">IF(AC$39&gt;=$AD$39,0,SUMIFS(SAÍDAS!$D:$D,SAÍDAS!$B:$B,Base!$Q434,SAÍDAS!$H:$H,Base!AC$40))</f>
        <v>0</v>
      </c>
      <c r="AD434" s="160">
        <f t="shared" ca="1" si="15"/>
        <v>0</v>
      </c>
    </row>
    <row r="435" spans="1:30" x14ac:dyDescent="0.25">
      <c r="A435" s="160">
        <f>CADASTRO!A399</f>
        <v>0</v>
      </c>
      <c r="B435" s="160">
        <f>CADASTRO!B399</f>
        <v>0</v>
      </c>
      <c r="C435" s="161">
        <f>CADASTRO!D399</f>
        <v>0</v>
      </c>
      <c r="D435" s="161">
        <f>C435+SUMIFS(ENTRADAS!$D:$D,ENTRADAS!$B:$B,$B435,ENTRADAS!$I:$I,C$40)-SUMIFS(SAÍDAS!$D:$D,SAÍDAS!$B:$B,$B435,SAÍDAS!$H:$H,C$40)+SUMIFS(AJUSTE!$D:$D,AJUSTE!$B:$B,$B435,AJUSTE!$H:$H,C$40)</f>
        <v>0</v>
      </c>
      <c r="E435" s="161">
        <f>D435+SUMIFS(ENTRADAS!$D:$D,ENTRADAS!$B:$B,$B435,ENTRADAS!$I:$I,D$40)-SUMIFS(SAÍDAS!$D:$D,SAÍDAS!$B:$B,$B435,SAÍDAS!$H:$H,D$40)+SUMIFS(AJUSTE!$D:$D,AJUSTE!$B:$B,$B435,AJUSTE!$H:$H,D$40)</f>
        <v>0</v>
      </c>
      <c r="F435" s="161">
        <f>E435+SUMIFS(ENTRADAS!$D:$D,ENTRADAS!$B:$B,$B435,ENTRADAS!$I:$I,E$40)-SUMIFS(SAÍDAS!$D:$D,SAÍDAS!$B:$B,$B435,SAÍDAS!$H:$H,E$40)+SUMIFS(AJUSTE!$D:$D,AJUSTE!$B:$B,$B435,AJUSTE!$H:$H,E$40)</f>
        <v>0</v>
      </c>
      <c r="G435" s="161">
        <f>F435+SUMIFS(ENTRADAS!$D:$D,ENTRADAS!$B:$B,$B435,ENTRADAS!$I:$I,F$40)-SUMIFS(SAÍDAS!$D:$D,SAÍDAS!$B:$B,$B435,SAÍDAS!$H:$H,F$40)+SUMIFS(AJUSTE!$D:$D,AJUSTE!$B:$B,$B435,AJUSTE!$H:$H,F$40)</f>
        <v>0</v>
      </c>
      <c r="H435" s="161">
        <f>G435+SUMIFS(ENTRADAS!$D:$D,ENTRADAS!$B:$B,$B435,ENTRADAS!$I:$I,G$40)-SUMIFS(SAÍDAS!$D:$D,SAÍDAS!$B:$B,$B435,SAÍDAS!$H:$H,G$40)+SUMIFS(AJUSTE!$D:$D,AJUSTE!$B:$B,$B435,AJUSTE!$H:$H,G$40)</f>
        <v>0</v>
      </c>
      <c r="I435" s="161">
        <f>H435+SUMIFS(ENTRADAS!$D:$D,ENTRADAS!$B:$B,$B435,ENTRADAS!$I:$I,H$40)-SUMIFS(SAÍDAS!$D:$D,SAÍDAS!$B:$B,$B435,SAÍDAS!$H:$H,H$40)+SUMIFS(AJUSTE!$D:$D,AJUSTE!$B:$B,$B435,AJUSTE!$H:$H,H$40)</f>
        <v>0</v>
      </c>
      <c r="J435" s="161">
        <f>I435+SUMIFS(ENTRADAS!$D:$D,ENTRADAS!$B:$B,$B435,ENTRADAS!$I:$I,I$40)-SUMIFS(SAÍDAS!$D:$D,SAÍDAS!$B:$B,$B435,SAÍDAS!$H:$H,I$40)+SUMIFS(AJUSTE!$D:$D,AJUSTE!$B:$B,$B435,AJUSTE!$H:$H,I$40)</f>
        <v>0</v>
      </c>
      <c r="K435" s="161">
        <f>J435+SUMIFS(ENTRADAS!$D:$D,ENTRADAS!$B:$B,$B435,ENTRADAS!$I:$I,J$40)-SUMIFS(SAÍDAS!$D:$D,SAÍDAS!$B:$B,$B435,SAÍDAS!$H:$H,J$40)+SUMIFS(AJUSTE!$D:$D,AJUSTE!$B:$B,$B435,AJUSTE!$H:$H,J$40)</f>
        <v>0</v>
      </c>
      <c r="L435" s="161">
        <f>K435+SUMIFS(ENTRADAS!$D:$D,ENTRADAS!$B:$B,$B435,ENTRADAS!$I:$I,K$40)-SUMIFS(SAÍDAS!$D:$D,SAÍDAS!$B:$B,$B435,SAÍDAS!$H:$H,K$40)+SUMIFS(AJUSTE!$D:$D,AJUSTE!$B:$B,$B435,AJUSTE!$H:$H,K$40)</f>
        <v>0</v>
      </c>
      <c r="M435" s="161">
        <f>L435+SUMIFS(ENTRADAS!$D:$D,ENTRADAS!$B:$B,$B435,ENTRADAS!$I:$I,L$40)-SUMIFS(SAÍDAS!$D:$D,SAÍDAS!$B:$B,$B435,SAÍDAS!$H:$H,L$40)+SUMIFS(AJUSTE!$D:$D,AJUSTE!$B:$B,$B435,AJUSTE!$H:$H,L$40)</f>
        <v>0</v>
      </c>
      <c r="N435" s="161">
        <f>M435+SUMIFS(ENTRADAS!$D:$D,ENTRADAS!$B:$B,$B435,ENTRADAS!$I:$I,M$40)-SUMIFS(SAÍDAS!$D:$D,SAÍDAS!$B:$B,$B435,SAÍDAS!$H:$H,M$40)+SUMIFS(AJUSTE!$D:$D,AJUSTE!$B:$B,$B435,AJUSTE!$H:$H,M$40)</f>
        <v>0</v>
      </c>
      <c r="P435" s="160">
        <f>CADASTRO!A399</f>
        <v>0</v>
      </c>
      <c r="Q435" s="160">
        <f>CADASTRO!B399</f>
        <v>0</v>
      </c>
      <c r="R435" s="161">
        <f ca="1">IF(R$39&gt;=$AD$39,0,SUMIFS(SAÍDAS!$D:$D,SAÍDAS!$B:$B,Base!$Q435,SAÍDAS!$H:$H,Base!R$40))</f>
        <v>0</v>
      </c>
      <c r="S435" s="161">
        <f ca="1">IF(S$39&gt;=$AD$39,0,SUMIFS(SAÍDAS!$D:$D,SAÍDAS!$B:$B,Base!$Q435,SAÍDAS!$H:$H,Base!S$40))</f>
        <v>0</v>
      </c>
      <c r="T435" s="161">
        <f ca="1">IF(T$39&gt;=$AD$39,0,SUMIFS(SAÍDAS!$D:$D,SAÍDAS!$B:$B,Base!$Q435,SAÍDAS!$H:$H,Base!T$40))</f>
        <v>0</v>
      </c>
      <c r="U435" s="161">
        <f ca="1">IF(U$39&gt;=$AD$39,0,SUMIFS(SAÍDAS!$D:$D,SAÍDAS!$B:$B,Base!$Q435,SAÍDAS!$H:$H,Base!U$40))</f>
        <v>0</v>
      </c>
      <c r="V435" s="161">
        <f ca="1">IF(V$39&gt;=$AD$39,0,SUMIFS(SAÍDAS!$D:$D,SAÍDAS!$B:$B,Base!$Q435,SAÍDAS!$H:$H,Base!V$40))</f>
        <v>0</v>
      </c>
      <c r="W435" s="161">
        <f ca="1">IF(W$39&gt;=$AD$39,0,SUMIFS(SAÍDAS!$D:$D,SAÍDAS!$B:$B,Base!$Q435,SAÍDAS!$H:$H,Base!W$40))</f>
        <v>0</v>
      </c>
      <c r="X435" s="161">
        <f ca="1">IF(X$39&gt;=$AD$39,0,SUMIFS(SAÍDAS!$D:$D,SAÍDAS!$B:$B,Base!$Q435,SAÍDAS!$H:$H,Base!X$40))</f>
        <v>0</v>
      </c>
      <c r="Y435" s="161">
        <f ca="1">IF(Y$39&gt;=$AD$39,0,SUMIFS(SAÍDAS!$D:$D,SAÍDAS!$B:$B,Base!$Q435,SAÍDAS!$H:$H,Base!Y$40))</f>
        <v>0</v>
      </c>
      <c r="Z435" s="161">
        <f ca="1">IF(Z$39&gt;=$AD$39,0,SUMIFS(SAÍDAS!$D:$D,SAÍDAS!$B:$B,Base!$Q435,SAÍDAS!$H:$H,Base!Z$40))</f>
        <v>0</v>
      </c>
      <c r="AA435" s="161">
        <f ca="1">IF(AA$39&gt;=$AD$39,0,SUMIFS(SAÍDAS!$D:$D,SAÍDAS!$B:$B,Base!$Q435,SAÍDAS!$H:$H,Base!AA$40))</f>
        <v>0</v>
      </c>
      <c r="AB435" s="161">
        <f ca="1">IF(AB$39&gt;=$AD$39,0,SUMIFS(SAÍDAS!$D:$D,SAÍDAS!$B:$B,Base!$Q435,SAÍDAS!$H:$H,Base!AB$40))</f>
        <v>0</v>
      </c>
      <c r="AC435" s="161">
        <f ca="1">IF(AC$39&gt;=$AD$39,0,SUMIFS(SAÍDAS!$D:$D,SAÍDAS!$B:$B,Base!$Q435,SAÍDAS!$H:$H,Base!AC$40))</f>
        <v>0</v>
      </c>
      <c r="AD435" s="160">
        <f t="shared" ca="1" si="15"/>
        <v>0</v>
      </c>
    </row>
    <row r="436" spans="1:30" x14ac:dyDescent="0.25">
      <c r="A436" s="160">
        <f>CADASTRO!A400</f>
        <v>0</v>
      </c>
      <c r="B436" s="160">
        <f>CADASTRO!B400</f>
        <v>0</v>
      </c>
      <c r="C436" s="161">
        <f>CADASTRO!D400</f>
        <v>0</v>
      </c>
      <c r="D436" s="161">
        <f>C436+SUMIFS(ENTRADAS!$D:$D,ENTRADAS!$B:$B,$B436,ENTRADAS!$I:$I,C$40)-SUMIFS(SAÍDAS!$D:$D,SAÍDAS!$B:$B,$B436,SAÍDAS!$H:$H,C$40)+SUMIFS(AJUSTE!$D:$D,AJUSTE!$B:$B,$B436,AJUSTE!$H:$H,C$40)</f>
        <v>0</v>
      </c>
      <c r="E436" s="161">
        <f>D436+SUMIFS(ENTRADAS!$D:$D,ENTRADAS!$B:$B,$B436,ENTRADAS!$I:$I,D$40)-SUMIFS(SAÍDAS!$D:$D,SAÍDAS!$B:$B,$B436,SAÍDAS!$H:$H,D$40)+SUMIFS(AJUSTE!$D:$D,AJUSTE!$B:$B,$B436,AJUSTE!$H:$H,D$40)</f>
        <v>0</v>
      </c>
      <c r="F436" s="161">
        <f>E436+SUMIFS(ENTRADAS!$D:$D,ENTRADAS!$B:$B,$B436,ENTRADAS!$I:$I,E$40)-SUMIFS(SAÍDAS!$D:$D,SAÍDAS!$B:$B,$B436,SAÍDAS!$H:$H,E$40)+SUMIFS(AJUSTE!$D:$D,AJUSTE!$B:$B,$B436,AJUSTE!$H:$H,E$40)</f>
        <v>0</v>
      </c>
      <c r="G436" s="161">
        <f>F436+SUMIFS(ENTRADAS!$D:$D,ENTRADAS!$B:$B,$B436,ENTRADAS!$I:$I,F$40)-SUMIFS(SAÍDAS!$D:$D,SAÍDAS!$B:$B,$B436,SAÍDAS!$H:$H,F$40)+SUMIFS(AJUSTE!$D:$D,AJUSTE!$B:$B,$B436,AJUSTE!$H:$H,F$40)</f>
        <v>0</v>
      </c>
      <c r="H436" s="161">
        <f>G436+SUMIFS(ENTRADAS!$D:$D,ENTRADAS!$B:$B,$B436,ENTRADAS!$I:$I,G$40)-SUMIFS(SAÍDAS!$D:$D,SAÍDAS!$B:$B,$B436,SAÍDAS!$H:$H,G$40)+SUMIFS(AJUSTE!$D:$D,AJUSTE!$B:$B,$B436,AJUSTE!$H:$H,G$40)</f>
        <v>0</v>
      </c>
      <c r="I436" s="161">
        <f>H436+SUMIFS(ENTRADAS!$D:$D,ENTRADAS!$B:$B,$B436,ENTRADAS!$I:$I,H$40)-SUMIFS(SAÍDAS!$D:$D,SAÍDAS!$B:$B,$B436,SAÍDAS!$H:$H,H$40)+SUMIFS(AJUSTE!$D:$D,AJUSTE!$B:$B,$B436,AJUSTE!$H:$H,H$40)</f>
        <v>0</v>
      </c>
      <c r="J436" s="161">
        <f>I436+SUMIFS(ENTRADAS!$D:$D,ENTRADAS!$B:$B,$B436,ENTRADAS!$I:$I,I$40)-SUMIFS(SAÍDAS!$D:$D,SAÍDAS!$B:$B,$B436,SAÍDAS!$H:$H,I$40)+SUMIFS(AJUSTE!$D:$D,AJUSTE!$B:$B,$B436,AJUSTE!$H:$H,I$40)</f>
        <v>0</v>
      </c>
      <c r="K436" s="161">
        <f>J436+SUMIFS(ENTRADAS!$D:$D,ENTRADAS!$B:$B,$B436,ENTRADAS!$I:$I,J$40)-SUMIFS(SAÍDAS!$D:$D,SAÍDAS!$B:$B,$B436,SAÍDAS!$H:$H,J$40)+SUMIFS(AJUSTE!$D:$D,AJUSTE!$B:$B,$B436,AJUSTE!$H:$H,J$40)</f>
        <v>0</v>
      </c>
      <c r="L436" s="161">
        <f>K436+SUMIFS(ENTRADAS!$D:$D,ENTRADAS!$B:$B,$B436,ENTRADAS!$I:$I,K$40)-SUMIFS(SAÍDAS!$D:$D,SAÍDAS!$B:$B,$B436,SAÍDAS!$H:$H,K$40)+SUMIFS(AJUSTE!$D:$D,AJUSTE!$B:$B,$B436,AJUSTE!$H:$H,K$40)</f>
        <v>0</v>
      </c>
      <c r="M436" s="161">
        <f>L436+SUMIFS(ENTRADAS!$D:$D,ENTRADAS!$B:$B,$B436,ENTRADAS!$I:$I,L$40)-SUMIFS(SAÍDAS!$D:$D,SAÍDAS!$B:$B,$B436,SAÍDAS!$H:$H,L$40)+SUMIFS(AJUSTE!$D:$D,AJUSTE!$B:$B,$B436,AJUSTE!$H:$H,L$40)</f>
        <v>0</v>
      </c>
      <c r="N436" s="161">
        <f>M436+SUMIFS(ENTRADAS!$D:$D,ENTRADAS!$B:$B,$B436,ENTRADAS!$I:$I,M$40)-SUMIFS(SAÍDAS!$D:$D,SAÍDAS!$B:$B,$B436,SAÍDAS!$H:$H,M$40)+SUMIFS(AJUSTE!$D:$D,AJUSTE!$B:$B,$B436,AJUSTE!$H:$H,M$40)</f>
        <v>0</v>
      </c>
      <c r="P436" s="160">
        <f>CADASTRO!A400</f>
        <v>0</v>
      </c>
      <c r="Q436" s="160">
        <f>CADASTRO!B400</f>
        <v>0</v>
      </c>
      <c r="R436" s="161">
        <f ca="1">IF(R$39&gt;=$AD$39,0,SUMIFS(SAÍDAS!$D:$D,SAÍDAS!$B:$B,Base!$Q436,SAÍDAS!$H:$H,Base!R$40))</f>
        <v>0</v>
      </c>
      <c r="S436" s="161">
        <f ca="1">IF(S$39&gt;=$AD$39,0,SUMIFS(SAÍDAS!$D:$D,SAÍDAS!$B:$B,Base!$Q436,SAÍDAS!$H:$H,Base!S$40))</f>
        <v>0</v>
      </c>
      <c r="T436" s="161">
        <f ca="1">IF(T$39&gt;=$AD$39,0,SUMIFS(SAÍDAS!$D:$D,SAÍDAS!$B:$B,Base!$Q436,SAÍDAS!$H:$H,Base!T$40))</f>
        <v>0</v>
      </c>
      <c r="U436" s="161">
        <f ca="1">IF(U$39&gt;=$AD$39,0,SUMIFS(SAÍDAS!$D:$D,SAÍDAS!$B:$B,Base!$Q436,SAÍDAS!$H:$H,Base!U$40))</f>
        <v>0</v>
      </c>
      <c r="V436" s="161">
        <f ca="1">IF(V$39&gt;=$AD$39,0,SUMIFS(SAÍDAS!$D:$D,SAÍDAS!$B:$B,Base!$Q436,SAÍDAS!$H:$H,Base!V$40))</f>
        <v>0</v>
      </c>
      <c r="W436" s="161">
        <f ca="1">IF(W$39&gt;=$AD$39,0,SUMIFS(SAÍDAS!$D:$D,SAÍDAS!$B:$B,Base!$Q436,SAÍDAS!$H:$H,Base!W$40))</f>
        <v>0</v>
      </c>
      <c r="X436" s="161">
        <f ca="1">IF(X$39&gt;=$AD$39,0,SUMIFS(SAÍDAS!$D:$D,SAÍDAS!$B:$B,Base!$Q436,SAÍDAS!$H:$H,Base!X$40))</f>
        <v>0</v>
      </c>
      <c r="Y436" s="161">
        <f ca="1">IF(Y$39&gt;=$AD$39,0,SUMIFS(SAÍDAS!$D:$D,SAÍDAS!$B:$B,Base!$Q436,SAÍDAS!$H:$H,Base!Y$40))</f>
        <v>0</v>
      </c>
      <c r="Z436" s="161">
        <f ca="1">IF(Z$39&gt;=$AD$39,0,SUMIFS(SAÍDAS!$D:$D,SAÍDAS!$B:$B,Base!$Q436,SAÍDAS!$H:$H,Base!Z$40))</f>
        <v>0</v>
      </c>
      <c r="AA436" s="161">
        <f ca="1">IF(AA$39&gt;=$AD$39,0,SUMIFS(SAÍDAS!$D:$D,SAÍDAS!$B:$B,Base!$Q436,SAÍDAS!$H:$H,Base!AA$40))</f>
        <v>0</v>
      </c>
      <c r="AB436" s="161">
        <f ca="1">IF(AB$39&gt;=$AD$39,0,SUMIFS(SAÍDAS!$D:$D,SAÍDAS!$B:$B,Base!$Q436,SAÍDAS!$H:$H,Base!AB$40))</f>
        <v>0</v>
      </c>
      <c r="AC436" s="161">
        <f ca="1">IF(AC$39&gt;=$AD$39,0,SUMIFS(SAÍDAS!$D:$D,SAÍDAS!$B:$B,Base!$Q436,SAÍDAS!$H:$H,Base!AC$40))</f>
        <v>0</v>
      </c>
      <c r="AD436" s="160">
        <f t="shared" ca="1" si="15"/>
        <v>0</v>
      </c>
    </row>
    <row r="437" spans="1:30" x14ac:dyDescent="0.25">
      <c r="A437" s="160">
        <f>CADASTRO!A401</f>
        <v>0</v>
      </c>
      <c r="B437" s="160">
        <f>CADASTRO!B401</f>
        <v>0</v>
      </c>
      <c r="C437" s="161">
        <f>CADASTRO!D401</f>
        <v>0</v>
      </c>
      <c r="D437" s="161">
        <f>C437+SUMIFS(ENTRADAS!$D:$D,ENTRADAS!$B:$B,$B437,ENTRADAS!$I:$I,C$40)-SUMIFS(SAÍDAS!$D:$D,SAÍDAS!$B:$B,$B437,SAÍDAS!$H:$H,C$40)+SUMIFS(AJUSTE!$D:$D,AJUSTE!$B:$B,$B437,AJUSTE!$H:$H,C$40)</f>
        <v>0</v>
      </c>
      <c r="E437" s="161">
        <f>D437+SUMIFS(ENTRADAS!$D:$D,ENTRADAS!$B:$B,$B437,ENTRADAS!$I:$I,D$40)-SUMIFS(SAÍDAS!$D:$D,SAÍDAS!$B:$B,$B437,SAÍDAS!$H:$H,D$40)+SUMIFS(AJUSTE!$D:$D,AJUSTE!$B:$B,$B437,AJUSTE!$H:$H,D$40)</f>
        <v>0</v>
      </c>
      <c r="F437" s="161">
        <f>E437+SUMIFS(ENTRADAS!$D:$D,ENTRADAS!$B:$B,$B437,ENTRADAS!$I:$I,E$40)-SUMIFS(SAÍDAS!$D:$D,SAÍDAS!$B:$B,$B437,SAÍDAS!$H:$H,E$40)+SUMIFS(AJUSTE!$D:$D,AJUSTE!$B:$B,$B437,AJUSTE!$H:$H,E$40)</f>
        <v>0</v>
      </c>
      <c r="G437" s="161">
        <f>F437+SUMIFS(ENTRADAS!$D:$D,ENTRADAS!$B:$B,$B437,ENTRADAS!$I:$I,F$40)-SUMIFS(SAÍDAS!$D:$D,SAÍDAS!$B:$B,$B437,SAÍDAS!$H:$H,F$40)+SUMIFS(AJUSTE!$D:$D,AJUSTE!$B:$B,$B437,AJUSTE!$H:$H,F$40)</f>
        <v>0</v>
      </c>
      <c r="H437" s="161">
        <f>G437+SUMIFS(ENTRADAS!$D:$D,ENTRADAS!$B:$B,$B437,ENTRADAS!$I:$I,G$40)-SUMIFS(SAÍDAS!$D:$D,SAÍDAS!$B:$B,$B437,SAÍDAS!$H:$H,G$40)+SUMIFS(AJUSTE!$D:$D,AJUSTE!$B:$B,$B437,AJUSTE!$H:$H,G$40)</f>
        <v>0</v>
      </c>
      <c r="I437" s="161">
        <f>H437+SUMIFS(ENTRADAS!$D:$D,ENTRADAS!$B:$B,$B437,ENTRADAS!$I:$I,H$40)-SUMIFS(SAÍDAS!$D:$D,SAÍDAS!$B:$B,$B437,SAÍDAS!$H:$H,H$40)+SUMIFS(AJUSTE!$D:$D,AJUSTE!$B:$B,$B437,AJUSTE!$H:$H,H$40)</f>
        <v>0</v>
      </c>
      <c r="J437" s="161">
        <f>I437+SUMIFS(ENTRADAS!$D:$D,ENTRADAS!$B:$B,$B437,ENTRADAS!$I:$I,I$40)-SUMIFS(SAÍDAS!$D:$D,SAÍDAS!$B:$B,$B437,SAÍDAS!$H:$H,I$40)+SUMIFS(AJUSTE!$D:$D,AJUSTE!$B:$B,$B437,AJUSTE!$H:$H,I$40)</f>
        <v>0</v>
      </c>
      <c r="K437" s="161">
        <f>J437+SUMIFS(ENTRADAS!$D:$D,ENTRADAS!$B:$B,$B437,ENTRADAS!$I:$I,J$40)-SUMIFS(SAÍDAS!$D:$D,SAÍDAS!$B:$B,$B437,SAÍDAS!$H:$H,J$40)+SUMIFS(AJUSTE!$D:$D,AJUSTE!$B:$B,$B437,AJUSTE!$H:$H,J$40)</f>
        <v>0</v>
      </c>
      <c r="L437" s="161">
        <f>K437+SUMIFS(ENTRADAS!$D:$D,ENTRADAS!$B:$B,$B437,ENTRADAS!$I:$I,K$40)-SUMIFS(SAÍDAS!$D:$D,SAÍDAS!$B:$B,$B437,SAÍDAS!$H:$H,K$40)+SUMIFS(AJUSTE!$D:$D,AJUSTE!$B:$B,$B437,AJUSTE!$H:$H,K$40)</f>
        <v>0</v>
      </c>
      <c r="M437" s="161">
        <f>L437+SUMIFS(ENTRADAS!$D:$D,ENTRADAS!$B:$B,$B437,ENTRADAS!$I:$I,L$40)-SUMIFS(SAÍDAS!$D:$D,SAÍDAS!$B:$B,$B437,SAÍDAS!$H:$H,L$40)+SUMIFS(AJUSTE!$D:$D,AJUSTE!$B:$B,$B437,AJUSTE!$H:$H,L$40)</f>
        <v>0</v>
      </c>
      <c r="N437" s="161">
        <f>M437+SUMIFS(ENTRADAS!$D:$D,ENTRADAS!$B:$B,$B437,ENTRADAS!$I:$I,M$40)-SUMIFS(SAÍDAS!$D:$D,SAÍDAS!$B:$B,$B437,SAÍDAS!$H:$H,M$40)+SUMIFS(AJUSTE!$D:$D,AJUSTE!$B:$B,$B437,AJUSTE!$H:$H,M$40)</f>
        <v>0</v>
      </c>
      <c r="P437" s="160">
        <f>CADASTRO!A401</f>
        <v>0</v>
      </c>
      <c r="Q437" s="160">
        <f>CADASTRO!B401</f>
        <v>0</v>
      </c>
      <c r="R437" s="161">
        <f ca="1">IF(R$39&gt;=$AD$39,0,SUMIFS(SAÍDAS!$D:$D,SAÍDAS!$B:$B,Base!$Q437,SAÍDAS!$H:$H,Base!R$40))</f>
        <v>0</v>
      </c>
      <c r="S437" s="161">
        <f ca="1">IF(S$39&gt;=$AD$39,0,SUMIFS(SAÍDAS!$D:$D,SAÍDAS!$B:$B,Base!$Q437,SAÍDAS!$H:$H,Base!S$40))</f>
        <v>0</v>
      </c>
      <c r="T437" s="161">
        <f ca="1">IF(T$39&gt;=$AD$39,0,SUMIFS(SAÍDAS!$D:$D,SAÍDAS!$B:$B,Base!$Q437,SAÍDAS!$H:$H,Base!T$40))</f>
        <v>0</v>
      </c>
      <c r="U437" s="161">
        <f ca="1">IF(U$39&gt;=$AD$39,0,SUMIFS(SAÍDAS!$D:$D,SAÍDAS!$B:$B,Base!$Q437,SAÍDAS!$H:$H,Base!U$40))</f>
        <v>0</v>
      </c>
      <c r="V437" s="161">
        <f ca="1">IF(V$39&gt;=$AD$39,0,SUMIFS(SAÍDAS!$D:$D,SAÍDAS!$B:$B,Base!$Q437,SAÍDAS!$H:$H,Base!V$40))</f>
        <v>0</v>
      </c>
      <c r="W437" s="161">
        <f ca="1">IF(W$39&gt;=$AD$39,0,SUMIFS(SAÍDAS!$D:$D,SAÍDAS!$B:$B,Base!$Q437,SAÍDAS!$H:$H,Base!W$40))</f>
        <v>0</v>
      </c>
      <c r="X437" s="161">
        <f ca="1">IF(X$39&gt;=$AD$39,0,SUMIFS(SAÍDAS!$D:$D,SAÍDAS!$B:$B,Base!$Q437,SAÍDAS!$H:$H,Base!X$40))</f>
        <v>0</v>
      </c>
      <c r="Y437" s="161">
        <f ca="1">IF(Y$39&gt;=$AD$39,0,SUMIFS(SAÍDAS!$D:$D,SAÍDAS!$B:$B,Base!$Q437,SAÍDAS!$H:$H,Base!Y$40))</f>
        <v>0</v>
      </c>
      <c r="Z437" s="161">
        <f ca="1">IF(Z$39&gt;=$AD$39,0,SUMIFS(SAÍDAS!$D:$D,SAÍDAS!$B:$B,Base!$Q437,SAÍDAS!$H:$H,Base!Z$40))</f>
        <v>0</v>
      </c>
      <c r="AA437" s="161">
        <f ca="1">IF(AA$39&gt;=$AD$39,0,SUMIFS(SAÍDAS!$D:$D,SAÍDAS!$B:$B,Base!$Q437,SAÍDAS!$H:$H,Base!AA$40))</f>
        <v>0</v>
      </c>
      <c r="AB437" s="161">
        <f ca="1">IF(AB$39&gt;=$AD$39,0,SUMIFS(SAÍDAS!$D:$D,SAÍDAS!$B:$B,Base!$Q437,SAÍDAS!$H:$H,Base!AB$40))</f>
        <v>0</v>
      </c>
      <c r="AC437" s="161">
        <f ca="1">IF(AC$39&gt;=$AD$39,0,SUMIFS(SAÍDAS!$D:$D,SAÍDAS!$B:$B,Base!$Q437,SAÍDAS!$H:$H,Base!AC$40))</f>
        <v>0</v>
      </c>
      <c r="AD437" s="160">
        <f t="shared" ca="1" si="15"/>
        <v>0</v>
      </c>
    </row>
    <row r="438" spans="1:30" x14ac:dyDescent="0.25">
      <c r="A438" s="160">
        <f>CADASTRO!A402</f>
        <v>0</v>
      </c>
      <c r="B438" s="160">
        <f>CADASTRO!B402</f>
        <v>0</v>
      </c>
      <c r="C438" s="161">
        <f>CADASTRO!D402</f>
        <v>0</v>
      </c>
      <c r="D438" s="161">
        <f>C438+SUMIFS(ENTRADAS!$D:$D,ENTRADAS!$B:$B,$B438,ENTRADAS!$I:$I,C$40)-SUMIFS(SAÍDAS!$D:$D,SAÍDAS!$B:$B,$B438,SAÍDAS!$H:$H,C$40)+SUMIFS(AJUSTE!$D:$D,AJUSTE!$B:$B,$B438,AJUSTE!$H:$H,C$40)</f>
        <v>0</v>
      </c>
      <c r="E438" s="161">
        <f>D438+SUMIFS(ENTRADAS!$D:$D,ENTRADAS!$B:$B,$B438,ENTRADAS!$I:$I,D$40)-SUMIFS(SAÍDAS!$D:$D,SAÍDAS!$B:$B,$B438,SAÍDAS!$H:$H,D$40)+SUMIFS(AJUSTE!$D:$D,AJUSTE!$B:$B,$B438,AJUSTE!$H:$H,D$40)</f>
        <v>0</v>
      </c>
      <c r="F438" s="161">
        <f>E438+SUMIFS(ENTRADAS!$D:$D,ENTRADAS!$B:$B,$B438,ENTRADAS!$I:$I,E$40)-SUMIFS(SAÍDAS!$D:$D,SAÍDAS!$B:$B,$B438,SAÍDAS!$H:$H,E$40)+SUMIFS(AJUSTE!$D:$D,AJUSTE!$B:$B,$B438,AJUSTE!$H:$H,E$40)</f>
        <v>0</v>
      </c>
      <c r="G438" s="161">
        <f>F438+SUMIFS(ENTRADAS!$D:$D,ENTRADAS!$B:$B,$B438,ENTRADAS!$I:$I,F$40)-SUMIFS(SAÍDAS!$D:$D,SAÍDAS!$B:$B,$B438,SAÍDAS!$H:$H,F$40)+SUMIFS(AJUSTE!$D:$D,AJUSTE!$B:$B,$B438,AJUSTE!$H:$H,F$40)</f>
        <v>0</v>
      </c>
      <c r="H438" s="161">
        <f>G438+SUMIFS(ENTRADAS!$D:$D,ENTRADAS!$B:$B,$B438,ENTRADAS!$I:$I,G$40)-SUMIFS(SAÍDAS!$D:$D,SAÍDAS!$B:$B,$B438,SAÍDAS!$H:$H,G$40)+SUMIFS(AJUSTE!$D:$D,AJUSTE!$B:$B,$B438,AJUSTE!$H:$H,G$40)</f>
        <v>0</v>
      </c>
      <c r="I438" s="161">
        <f>H438+SUMIFS(ENTRADAS!$D:$D,ENTRADAS!$B:$B,$B438,ENTRADAS!$I:$I,H$40)-SUMIFS(SAÍDAS!$D:$D,SAÍDAS!$B:$B,$B438,SAÍDAS!$H:$H,H$40)+SUMIFS(AJUSTE!$D:$D,AJUSTE!$B:$B,$B438,AJUSTE!$H:$H,H$40)</f>
        <v>0</v>
      </c>
      <c r="J438" s="161">
        <f>I438+SUMIFS(ENTRADAS!$D:$D,ENTRADAS!$B:$B,$B438,ENTRADAS!$I:$I,I$40)-SUMIFS(SAÍDAS!$D:$D,SAÍDAS!$B:$B,$B438,SAÍDAS!$H:$H,I$40)+SUMIFS(AJUSTE!$D:$D,AJUSTE!$B:$B,$B438,AJUSTE!$H:$H,I$40)</f>
        <v>0</v>
      </c>
      <c r="K438" s="161">
        <f>J438+SUMIFS(ENTRADAS!$D:$D,ENTRADAS!$B:$B,$B438,ENTRADAS!$I:$I,J$40)-SUMIFS(SAÍDAS!$D:$D,SAÍDAS!$B:$B,$B438,SAÍDAS!$H:$H,J$40)+SUMIFS(AJUSTE!$D:$D,AJUSTE!$B:$B,$B438,AJUSTE!$H:$H,J$40)</f>
        <v>0</v>
      </c>
      <c r="L438" s="161">
        <f>K438+SUMIFS(ENTRADAS!$D:$D,ENTRADAS!$B:$B,$B438,ENTRADAS!$I:$I,K$40)-SUMIFS(SAÍDAS!$D:$D,SAÍDAS!$B:$B,$B438,SAÍDAS!$H:$H,K$40)+SUMIFS(AJUSTE!$D:$D,AJUSTE!$B:$B,$B438,AJUSTE!$H:$H,K$40)</f>
        <v>0</v>
      </c>
      <c r="M438" s="161">
        <f>L438+SUMIFS(ENTRADAS!$D:$D,ENTRADAS!$B:$B,$B438,ENTRADAS!$I:$I,L$40)-SUMIFS(SAÍDAS!$D:$D,SAÍDAS!$B:$B,$B438,SAÍDAS!$H:$H,L$40)+SUMIFS(AJUSTE!$D:$D,AJUSTE!$B:$B,$B438,AJUSTE!$H:$H,L$40)</f>
        <v>0</v>
      </c>
      <c r="N438" s="161">
        <f>M438+SUMIFS(ENTRADAS!$D:$D,ENTRADAS!$B:$B,$B438,ENTRADAS!$I:$I,M$40)-SUMIFS(SAÍDAS!$D:$D,SAÍDAS!$B:$B,$B438,SAÍDAS!$H:$H,M$40)+SUMIFS(AJUSTE!$D:$D,AJUSTE!$B:$B,$B438,AJUSTE!$H:$H,M$40)</f>
        <v>0</v>
      </c>
      <c r="P438" s="160">
        <f>CADASTRO!A402</f>
        <v>0</v>
      </c>
      <c r="Q438" s="160">
        <f>CADASTRO!B402</f>
        <v>0</v>
      </c>
      <c r="R438" s="161">
        <f ca="1">IF(R$39&gt;=$AD$39,0,SUMIFS(SAÍDAS!$D:$D,SAÍDAS!$B:$B,Base!$Q438,SAÍDAS!$H:$H,Base!R$40))</f>
        <v>0</v>
      </c>
      <c r="S438" s="161">
        <f ca="1">IF(S$39&gt;=$AD$39,0,SUMIFS(SAÍDAS!$D:$D,SAÍDAS!$B:$B,Base!$Q438,SAÍDAS!$H:$H,Base!S$40))</f>
        <v>0</v>
      </c>
      <c r="T438" s="161">
        <f ca="1">IF(T$39&gt;=$AD$39,0,SUMIFS(SAÍDAS!$D:$D,SAÍDAS!$B:$B,Base!$Q438,SAÍDAS!$H:$H,Base!T$40))</f>
        <v>0</v>
      </c>
      <c r="U438" s="161">
        <f ca="1">IF(U$39&gt;=$AD$39,0,SUMIFS(SAÍDAS!$D:$D,SAÍDAS!$B:$B,Base!$Q438,SAÍDAS!$H:$H,Base!U$40))</f>
        <v>0</v>
      </c>
      <c r="V438" s="161">
        <f ca="1">IF(V$39&gt;=$AD$39,0,SUMIFS(SAÍDAS!$D:$D,SAÍDAS!$B:$B,Base!$Q438,SAÍDAS!$H:$H,Base!V$40))</f>
        <v>0</v>
      </c>
      <c r="W438" s="161">
        <f ca="1">IF(W$39&gt;=$AD$39,0,SUMIFS(SAÍDAS!$D:$D,SAÍDAS!$B:$B,Base!$Q438,SAÍDAS!$H:$H,Base!W$40))</f>
        <v>0</v>
      </c>
      <c r="X438" s="161">
        <f ca="1">IF(X$39&gt;=$AD$39,0,SUMIFS(SAÍDAS!$D:$D,SAÍDAS!$B:$B,Base!$Q438,SAÍDAS!$H:$H,Base!X$40))</f>
        <v>0</v>
      </c>
      <c r="Y438" s="161">
        <f ca="1">IF(Y$39&gt;=$AD$39,0,SUMIFS(SAÍDAS!$D:$D,SAÍDAS!$B:$B,Base!$Q438,SAÍDAS!$H:$H,Base!Y$40))</f>
        <v>0</v>
      </c>
      <c r="Z438" s="161">
        <f ca="1">IF(Z$39&gt;=$AD$39,0,SUMIFS(SAÍDAS!$D:$D,SAÍDAS!$B:$B,Base!$Q438,SAÍDAS!$H:$H,Base!Z$40))</f>
        <v>0</v>
      </c>
      <c r="AA438" s="161">
        <f ca="1">IF(AA$39&gt;=$AD$39,0,SUMIFS(SAÍDAS!$D:$D,SAÍDAS!$B:$B,Base!$Q438,SAÍDAS!$H:$H,Base!AA$40))</f>
        <v>0</v>
      </c>
      <c r="AB438" s="161">
        <f ca="1">IF(AB$39&gt;=$AD$39,0,SUMIFS(SAÍDAS!$D:$D,SAÍDAS!$B:$B,Base!$Q438,SAÍDAS!$H:$H,Base!AB$40))</f>
        <v>0</v>
      </c>
      <c r="AC438" s="161">
        <f ca="1">IF(AC$39&gt;=$AD$39,0,SUMIFS(SAÍDAS!$D:$D,SAÍDAS!$B:$B,Base!$Q438,SAÍDAS!$H:$H,Base!AC$40))</f>
        <v>0</v>
      </c>
      <c r="AD438" s="160">
        <f t="shared" ca="1" si="15"/>
        <v>0</v>
      </c>
    </row>
    <row r="439" spans="1:30" x14ac:dyDescent="0.25">
      <c r="A439" s="160">
        <f>CADASTRO!A403</f>
        <v>0</v>
      </c>
      <c r="B439" s="160">
        <f>CADASTRO!B403</f>
        <v>0</v>
      </c>
      <c r="C439" s="161">
        <f>CADASTRO!D403</f>
        <v>0</v>
      </c>
      <c r="D439" s="161">
        <f>C439+SUMIFS(ENTRADAS!$D:$D,ENTRADAS!$B:$B,$B439,ENTRADAS!$I:$I,C$40)-SUMIFS(SAÍDAS!$D:$D,SAÍDAS!$B:$B,$B439,SAÍDAS!$H:$H,C$40)+SUMIFS(AJUSTE!$D:$D,AJUSTE!$B:$B,$B439,AJUSTE!$H:$H,C$40)</f>
        <v>0</v>
      </c>
      <c r="E439" s="161">
        <f>D439+SUMIFS(ENTRADAS!$D:$D,ENTRADAS!$B:$B,$B439,ENTRADAS!$I:$I,D$40)-SUMIFS(SAÍDAS!$D:$D,SAÍDAS!$B:$B,$B439,SAÍDAS!$H:$H,D$40)+SUMIFS(AJUSTE!$D:$D,AJUSTE!$B:$B,$B439,AJUSTE!$H:$H,D$40)</f>
        <v>0</v>
      </c>
      <c r="F439" s="161">
        <f>E439+SUMIFS(ENTRADAS!$D:$D,ENTRADAS!$B:$B,$B439,ENTRADAS!$I:$I,E$40)-SUMIFS(SAÍDAS!$D:$D,SAÍDAS!$B:$B,$B439,SAÍDAS!$H:$H,E$40)+SUMIFS(AJUSTE!$D:$D,AJUSTE!$B:$B,$B439,AJUSTE!$H:$H,E$40)</f>
        <v>0</v>
      </c>
      <c r="G439" s="161">
        <f>F439+SUMIFS(ENTRADAS!$D:$D,ENTRADAS!$B:$B,$B439,ENTRADAS!$I:$I,F$40)-SUMIFS(SAÍDAS!$D:$D,SAÍDAS!$B:$B,$B439,SAÍDAS!$H:$H,F$40)+SUMIFS(AJUSTE!$D:$D,AJUSTE!$B:$B,$B439,AJUSTE!$H:$H,F$40)</f>
        <v>0</v>
      </c>
      <c r="H439" s="161">
        <f>G439+SUMIFS(ENTRADAS!$D:$D,ENTRADAS!$B:$B,$B439,ENTRADAS!$I:$I,G$40)-SUMIFS(SAÍDAS!$D:$D,SAÍDAS!$B:$B,$B439,SAÍDAS!$H:$H,G$40)+SUMIFS(AJUSTE!$D:$D,AJUSTE!$B:$B,$B439,AJUSTE!$H:$H,G$40)</f>
        <v>0</v>
      </c>
      <c r="I439" s="161">
        <f>H439+SUMIFS(ENTRADAS!$D:$D,ENTRADAS!$B:$B,$B439,ENTRADAS!$I:$I,H$40)-SUMIFS(SAÍDAS!$D:$D,SAÍDAS!$B:$B,$B439,SAÍDAS!$H:$H,H$40)+SUMIFS(AJUSTE!$D:$D,AJUSTE!$B:$B,$B439,AJUSTE!$H:$H,H$40)</f>
        <v>0</v>
      </c>
      <c r="J439" s="161">
        <f>I439+SUMIFS(ENTRADAS!$D:$D,ENTRADAS!$B:$B,$B439,ENTRADAS!$I:$I,I$40)-SUMIFS(SAÍDAS!$D:$D,SAÍDAS!$B:$B,$B439,SAÍDAS!$H:$H,I$40)+SUMIFS(AJUSTE!$D:$D,AJUSTE!$B:$B,$B439,AJUSTE!$H:$H,I$40)</f>
        <v>0</v>
      </c>
      <c r="K439" s="161">
        <f>J439+SUMIFS(ENTRADAS!$D:$D,ENTRADAS!$B:$B,$B439,ENTRADAS!$I:$I,J$40)-SUMIFS(SAÍDAS!$D:$D,SAÍDAS!$B:$B,$B439,SAÍDAS!$H:$H,J$40)+SUMIFS(AJUSTE!$D:$D,AJUSTE!$B:$B,$B439,AJUSTE!$H:$H,J$40)</f>
        <v>0</v>
      </c>
      <c r="L439" s="161">
        <f>K439+SUMIFS(ENTRADAS!$D:$D,ENTRADAS!$B:$B,$B439,ENTRADAS!$I:$I,K$40)-SUMIFS(SAÍDAS!$D:$D,SAÍDAS!$B:$B,$B439,SAÍDAS!$H:$H,K$40)+SUMIFS(AJUSTE!$D:$D,AJUSTE!$B:$B,$B439,AJUSTE!$H:$H,K$40)</f>
        <v>0</v>
      </c>
      <c r="M439" s="161">
        <f>L439+SUMIFS(ENTRADAS!$D:$D,ENTRADAS!$B:$B,$B439,ENTRADAS!$I:$I,L$40)-SUMIFS(SAÍDAS!$D:$D,SAÍDAS!$B:$B,$B439,SAÍDAS!$H:$H,L$40)+SUMIFS(AJUSTE!$D:$D,AJUSTE!$B:$B,$B439,AJUSTE!$H:$H,L$40)</f>
        <v>0</v>
      </c>
      <c r="N439" s="161">
        <f>M439+SUMIFS(ENTRADAS!$D:$D,ENTRADAS!$B:$B,$B439,ENTRADAS!$I:$I,M$40)-SUMIFS(SAÍDAS!$D:$D,SAÍDAS!$B:$B,$B439,SAÍDAS!$H:$H,M$40)+SUMIFS(AJUSTE!$D:$D,AJUSTE!$B:$B,$B439,AJUSTE!$H:$H,M$40)</f>
        <v>0</v>
      </c>
      <c r="P439" s="160">
        <f>CADASTRO!A403</f>
        <v>0</v>
      </c>
      <c r="Q439" s="160">
        <f>CADASTRO!B403</f>
        <v>0</v>
      </c>
      <c r="R439" s="161">
        <f ca="1">IF(R$39&gt;=$AD$39,0,SUMIFS(SAÍDAS!$D:$D,SAÍDAS!$B:$B,Base!$Q439,SAÍDAS!$H:$H,Base!R$40))</f>
        <v>0</v>
      </c>
      <c r="S439" s="161">
        <f ca="1">IF(S$39&gt;=$AD$39,0,SUMIFS(SAÍDAS!$D:$D,SAÍDAS!$B:$B,Base!$Q439,SAÍDAS!$H:$H,Base!S$40))</f>
        <v>0</v>
      </c>
      <c r="T439" s="161">
        <f ca="1">IF(T$39&gt;=$AD$39,0,SUMIFS(SAÍDAS!$D:$D,SAÍDAS!$B:$B,Base!$Q439,SAÍDAS!$H:$H,Base!T$40))</f>
        <v>0</v>
      </c>
      <c r="U439" s="161">
        <f ca="1">IF(U$39&gt;=$AD$39,0,SUMIFS(SAÍDAS!$D:$D,SAÍDAS!$B:$B,Base!$Q439,SAÍDAS!$H:$H,Base!U$40))</f>
        <v>0</v>
      </c>
      <c r="V439" s="161">
        <f ca="1">IF(V$39&gt;=$AD$39,0,SUMIFS(SAÍDAS!$D:$D,SAÍDAS!$B:$B,Base!$Q439,SAÍDAS!$H:$H,Base!V$40))</f>
        <v>0</v>
      </c>
      <c r="W439" s="161">
        <f ca="1">IF(W$39&gt;=$AD$39,0,SUMIFS(SAÍDAS!$D:$D,SAÍDAS!$B:$B,Base!$Q439,SAÍDAS!$H:$H,Base!W$40))</f>
        <v>0</v>
      </c>
      <c r="X439" s="161">
        <f ca="1">IF(X$39&gt;=$AD$39,0,SUMIFS(SAÍDAS!$D:$D,SAÍDAS!$B:$B,Base!$Q439,SAÍDAS!$H:$H,Base!X$40))</f>
        <v>0</v>
      </c>
      <c r="Y439" s="161">
        <f ca="1">IF(Y$39&gt;=$AD$39,0,SUMIFS(SAÍDAS!$D:$D,SAÍDAS!$B:$B,Base!$Q439,SAÍDAS!$H:$H,Base!Y$40))</f>
        <v>0</v>
      </c>
      <c r="Z439" s="161">
        <f ca="1">IF(Z$39&gt;=$AD$39,0,SUMIFS(SAÍDAS!$D:$D,SAÍDAS!$B:$B,Base!$Q439,SAÍDAS!$H:$H,Base!Z$40))</f>
        <v>0</v>
      </c>
      <c r="AA439" s="161">
        <f ca="1">IF(AA$39&gt;=$AD$39,0,SUMIFS(SAÍDAS!$D:$D,SAÍDAS!$B:$B,Base!$Q439,SAÍDAS!$H:$H,Base!AA$40))</f>
        <v>0</v>
      </c>
      <c r="AB439" s="161">
        <f ca="1">IF(AB$39&gt;=$AD$39,0,SUMIFS(SAÍDAS!$D:$D,SAÍDAS!$B:$B,Base!$Q439,SAÍDAS!$H:$H,Base!AB$40))</f>
        <v>0</v>
      </c>
      <c r="AC439" s="161">
        <f ca="1">IF(AC$39&gt;=$AD$39,0,SUMIFS(SAÍDAS!$D:$D,SAÍDAS!$B:$B,Base!$Q439,SAÍDAS!$H:$H,Base!AC$40))</f>
        <v>0</v>
      </c>
      <c r="AD439" s="160">
        <f t="shared" ca="1" si="15"/>
        <v>0</v>
      </c>
    </row>
    <row r="440" spans="1:30" x14ac:dyDescent="0.25">
      <c r="A440" s="160">
        <f>CADASTRO!A404</f>
        <v>0</v>
      </c>
      <c r="B440" s="160">
        <f>CADASTRO!B404</f>
        <v>0</v>
      </c>
      <c r="C440" s="161">
        <f>CADASTRO!D404</f>
        <v>0</v>
      </c>
      <c r="D440" s="161">
        <f>C440+SUMIFS(ENTRADAS!$D:$D,ENTRADAS!$B:$B,$B440,ENTRADAS!$I:$I,C$40)-SUMIFS(SAÍDAS!$D:$D,SAÍDAS!$B:$B,$B440,SAÍDAS!$H:$H,C$40)+SUMIFS(AJUSTE!$D:$D,AJUSTE!$B:$B,$B440,AJUSTE!$H:$H,C$40)</f>
        <v>0</v>
      </c>
      <c r="E440" s="161">
        <f>D440+SUMIFS(ENTRADAS!$D:$D,ENTRADAS!$B:$B,$B440,ENTRADAS!$I:$I,D$40)-SUMIFS(SAÍDAS!$D:$D,SAÍDAS!$B:$B,$B440,SAÍDAS!$H:$H,D$40)+SUMIFS(AJUSTE!$D:$D,AJUSTE!$B:$B,$B440,AJUSTE!$H:$H,D$40)</f>
        <v>0</v>
      </c>
      <c r="F440" s="161">
        <f>E440+SUMIFS(ENTRADAS!$D:$D,ENTRADAS!$B:$B,$B440,ENTRADAS!$I:$I,E$40)-SUMIFS(SAÍDAS!$D:$D,SAÍDAS!$B:$B,$B440,SAÍDAS!$H:$H,E$40)+SUMIFS(AJUSTE!$D:$D,AJUSTE!$B:$B,$B440,AJUSTE!$H:$H,E$40)</f>
        <v>0</v>
      </c>
      <c r="G440" s="161">
        <f>F440+SUMIFS(ENTRADAS!$D:$D,ENTRADAS!$B:$B,$B440,ENTRADAS!$I:$I,F$40)-SUMIFS(SAÍDAS!$D:$D,SAÍDAS!$B:$B,$B440,SAÍDAS!$H:$H,F$40)+SUMIFS(AJUSTE!$D:$D,AJUSTE!$B:$B,$B440,AJUSTE!$H:$H,F$40)</f>
        <v>0</v>
      </c>
      <c r="H440" s="161">
        <f>G440+SUMIFS(ENTRADAS!$D:$D,ENTRADAS!$B:$B,$B440,ENTRADAS!$I:$I,G$40)-SUMIFS(SAÍDAS!$D:$D,SAÍDAS!$B:$B,$B440,SAÍDAS!$H:$H,G$40)+SUMIFS(AJUSTE!$D:$D,AJUSTE!$B:$B,$B440,AJUSTE!$H:$H,G$40)</f>
        <v>0</v>
      </c>
      <c r="I440" s="161">
        <f>H440+SUMIFS(ENTRADAS!$D:$D,ENTRADAS!$B:$B,$B440,ENTRADAS!$I:$I,H$40)-SUMIFS(SAÍDAS!$D:$D,SAÍDAS!$B:$B,$B440,SAÍDAS!$H:$H,H$40)+SUMIFS(AJUSTE!$D:$D,AJUSTE!$B:$B,$B440,AJUSTE!$H:$H,H$40)</f>
        <v>0</v>
      </c>
      <c r="J440" s="161">
        <f>I440+SUMIFS(ENTRADAS!$D:$D,ENTRADAS!$B:$B,$B440,ENTRADAS!$I:$I,I$40)-SUMIFS(SAÍDAS!$D:$D,SAÍDAS!$B:$B,$B440,SAÍDAS!$H:$H,I$40)+SUMIFS(AJUSTE!$D:$D,AJUSTE!$B:$B,$B440,AJUSTE!$H:$H,I$40)</f>
        <v>0</v>
      </c>
      <c r="K440" s="161">
        <f>J440+SUMIFS(ENTRADAS!$D:$D,ENTRADAS!$B:$B,$B440,ENTRADAS!$I:$I,J$40)-SUMIFS(SAÍDAS!$D:$D,SAÍDAS!$B:$B,$B440,SAÍDAS!$H:$H,J$40)+SUMIFS(AJUSTE!$D:$D,AJUSTE!$B:$B,$B440,AJUSTE!$H:$H,J$40)</f>
        <v>0</v>
      </c>
      <c r="L440" s="161">
        <f>K440+SUMIFS(ENTRADAS!$D:$D,ENTRADAS!$B:$B,$B440,ENTRADAS!$I:$I,K$40)-SUMIFS(SAÍDAS!$D:$D,SAÍDAS!$B:$B,$B440,SAÍDAS!$H:$H,K$40)+SUMIFS(AJUSTE!$D:$D,AJUSTE!$B:$B,$B440,AJUSTE!$H:$H,K$40)</f>
        <v>0</v>
      </c>
      <c r="M440" s="161">
        <f>L440+SUMIFS(ENTRADAS!$D:$D,ENTRADAS!$B:$B,$B440,ENTRADAS!$I:$I,L$40)-SUMIFS(SAÍDAS!$D:$D,SAÍDAS!$B:$B,$B440,SAÍDAS!$H:$H,L$40)+SUMIFS(AJUSTE!$D:$D,AJUSTE!$B:$B,$B440,AJUSTE!$H:$H,L$40)</f>
        <v>0</v>
      </c>
      <c r="N440" s="161">
        <f>M440+SUMIFS(ENTRADAS!$D:$D,ENTRADAS!$B:$B,$B440,ENTRADAS!$I:$I,M$40)-SUMIFS(SAÍDAS!$D:$D,SAÍDAS!$B:$B,$B440,SAÍDAS!$H:$H,M$40)+SUMIFS(AJUSTE!$D:$D,AJUSTE!$B:$B,$B440,AJUSTE!$H:$H,M$40)</f>
        <v>0</v>
      </c>
      <c r="P440" s="160">
        <f>CADASTRO!A404</f>
        <v>0</v>
      </c>
      <c r="Q440" s="160">
        <f>CADASTRO!B404</f>
        <v>0</v>
      </c>
      <c r="R440" s="161">
        <f ca="1">IF(R$39&gt;=$AD$39,0,SUMIFS(SAÍDAS!$D:$D,SAÍDAS!$B:$B,Base!$Q440,SAÍDAS!$H:$H,Base!R$40))</f>
        <v>0</v>
      </c>
      <c r="S440" s="161">
        <f ca="1">IF(S$39&gt;=$AD$39,0,SUMIFS(SAÍDAS!$D:$D,SAÍDAS!$B:$B,Base!$Q440,SAÍDAS!$H:$H,Base!S$40))</f>
        <v>0</v>
      </c>
      <c r="T440" s="161">
        <f ca="1">IF(T$39&gt;=$AD$39,0,SUMIFS(SAÍDAS!$D:$D,SAÍDAS!$B:$B,Base!$Q440,SAÍDAS!$H:$H,Base!T$40))</f>
        <v>0</v>
      </c>
      <c r="U440" s="161">
        <f ca="1">IF(U$39&gt;=$AD$39,0,SUMIFS(SAÍDAS!$D:$D,SAÍDAS!$B:$B,Base!$Q440,SAÍDAS!$H:$H,Base!U$40))</f>
        <v>0</v>
      </c>
      <c r="V440" s="161">
        <f ca="1">IF(V$39&gt;=$AD$39,0,SUMIFS(SAÍDAS!$D:$D,SAÍDAS!$B:$B,Base!$Q440,SAÍDAS!$H:$H,Base!V$40))</f>
        <v>0</v>
      </c>
      <c r="W440" s="161">
        <f ca="1">IF(W$39&gt;=$AD$39,0,SUMIFS(SAÍDAS!$D:$D,SAÍDAS!$B:$B,Base!$Q440,SAÍDAS!$H:$H,Base!W$40))</f>
        <v>0</v>
      </c>
      <c r="X440" s="161">
        <f ca="1">IF(X$39&gt;=$AD$39,0,SUMIFS(SAÍDAS!$D:$D,SAÍDAS!$B:$B,Base!$Q440,SAÍDAS!$H:$H,Base!X$40))</f>
        <v>0</v>
      </c>
      <c r="Y440" s="161">
        <f ca="1">IF(Y$39&gt;=$AD$39,0,SUMIFS(SAÍDAS!$D:$D,SAÍDAS!$B:$B,Base!$Q440,SAÍDAS!$H:$H,Base!Y$40))</f>
        <v>0</v>
      </c>
      <c r="Z440" s="161">
        <f ca="1">IF(Z$39&gt;=$AD$39,0,SUMIFS(SAÍDAS!$D:$D,SAÍDAS!$B:$B,Base!$Q440,SAÍDAS!$H:$H,Base!Z$40))</f>
        <v>0</v>
      </c>
      <c r="AA440" s="161">
        <f ca="1">IF(AA$39&gt;=$AD$39,0,SUMIFS(SAÍDAS!$D:$D,SAÍDAS!$B:$B,Base!$Q440,SAÍDAS!$H:$H,Base!AA$40))</f>
        <v>0</v>
      </c>
      <c r="AB440" s="161">
        <f ca="1">IF(AB$39&gt;=$AD$39,0,SUMIFS(SAÍDAS!$D:$D,SAÍDAS!$B:$B,Base!$Q440,SAÍDAS!$H:$H,Base!AB$40))</f>
        <v>0</v>
      </c>
      <c r="AC440" s="161">
        <f ca="1">IF(AC$39&gt;=$AD$39,0,SUMIFS(SAÍDAS!$D:$D,SAÍDAS!$B:$B,Base!$Q440,SAÍDAS!$H:$H,Base!AC$40))</f>
        <v>0</v>
      </c>
      <c r="AD440" s="160">
        <f t="shared" ca="1" si="15"/>
        <v>0</v>
      </c>
    </row>
    <row r="441" spans="1:30" x14ac:dyDescent="0.25">
      <c r="A441" s="160">
        <f>CADASTRO!A405</f>
        <v>0</v>
      </c>
      <c r="B441" s="160">
        <f>CADASTRO!B405</f>
        <v>0</v>
      </c>
      <c r="C441" s="161">
        <f>CADASTRO!D405</f>
        <v>0</v>
      </c>
      <c r="D441" s="161">
        <f>C441+SUMIFS(ENTRADAS!$D:$D,ENTRADAS!$B:$B,$B441,ENTRADAS!$I:$I,C$40)-SUMIFS(SAÍDAS!$D:$D,SAÍDAS!$B:$B,$B441,SAÍDAS!$H:$H,C$40)+SUMIFS(AJUSTE!$D:$D,AJUSTE!$B:$B,$B441,AJUSTE!$H:$H,C$40)</f>
        <v>0</v>
      </c>
      <c r="E441" s="161">
        <f>D441+SUMIFS(ENTRADAS!$D:$D,ENTRADAS!$B:$B,$B441,ENTRADAS!$I:$I,D$40)-SUMIFS(SAÍDAS!$D:$D,SAÍDAS!$B:$B,$B441,SAÍDAS!$H:$H,D$40)+SUMIFS(AJUSTE!$D:$D,AJUSTE!$B:$B,$B441,AJUSTE!$H:$H,D$40)</f>
        <v>0</v>
      </c>
      <c r="F441" s="161">
        <f>E441+SUMIFS(ENTRADAS!$D:$D,ENTRADAS!$B:$B,$B441,ENTRADAS!$I:$I,E$40)-SUMIFS(SAÍDAS!$D:$D,SAÍDAS!$B:$B,$B441,SAÍDAS!$H:$H,E$40)+SUMIFS(AJUSTE!$D:$D,AJUSTE!$B:$B,$B441,AJUSTE!$H:$H,E$40)</f>
        <v>0</v>
      </c>
      <c r="G441" s="161">
        <f>F441+SUMIFS(ENTRADAS!$D:$D,ENTRADAS!$B:$B,$B441,ENTRADAS!$I:$I,F$40)-SUMIFS(SAÍDAS!$D:$D,SAÍDAS!$B:$B,$B441,SAÍDAS!$H:$H,F$40)+SUMIFS(AJUSTE!$D:$D,AJUSTE!$B:$B,$B441,AJUSTE!$H:$H,F$40)</f>
        <v>0</v>
      </c>
      <c r="H441" s="161">
        <f>G441+SUMIFS(ENTRADAS!$D:$D,ENTRADAS!$B:$B,$B441,ENTRADAS!$I:$I,G$40)-SUMIFS(SAÍDAS!$D:$D,SAÍDAS!$B:$B,$B441,SAÍDAS!$H:$H,G$40)+SUMIFS(AJUSTE!$D:$D,AJUSTE!$B:$B,$B441,AJUSTE!$H:$H,G$40)</f>
        <v>0</v>
      </c>
      <c r="I441" s="161">
        <f>H441+SUMIFS(ENTRADAS!$D:$D,ENTRADAS!$B:$B,$B441,ENTRADAS!$I:$I,H$40)-SUMIFS(SAÍDAS!$D:$D,SAÍDAS!$B:$B,$B441,SAÍDAS!$H:$H,H$40)+SUMIFS(AJUSTE!$D:$D,AJUSTE!$B:$B,$B441,AJUSTE!$H:$H,H$40)</f>
        <v>0</v>
      </c>
      <c r="J441" s="161">
        <f>I441+SUMIFS(ENTRADAS!$D:$D,ENTRADAS!$B:$B,$B441,ENTRADAS!$I:$I,I$40)-SUMIFS(SAÍDAS!$D:$D,SAÍDAS!$B:$B,$B441,SAÍDAS!$H:$H,I$40)+SUMIFS(AJUSTE!$D:$D,AJUSTE!$B:$B,$B441,AJUSTE!$H:$H,I$40)</f>
        <v>0</v>
      </c>
      <c r="K441" s="161">
        <f>J441+SUMIFS(ENTRADAS!$D:$D,ENTRADAS!$B:$B,$B441,ENTRADAS!$I:$I,J$40)-SUMIFS(SAÍDAS!$D:$D,SAÍDAS!$B:$B,$B441,SAÍDAS!$H:$H,J$40)+SUMIFS(AJUSTE!$D:$D,AJUSTE!$B:$B,$B441,AJUSTE!$H:$H,J$40)</f>
        <v>0</v>
      </c>
      <c r="L441" s="161">
        <f>K441+SUMIFS(ENTRADAS!$D:$D,ENTRADAS!$B:$B,$B441,ENTRADAS!$I:$I,K$40)-SUMIFS(SAÍDAS!$D:$D,SAÍDAS!$B:$B,$B441,SAÍDAS!$H:$H,K$40)+SUMIFS(AJUSTE!$D:$D,AJUSTE!$B:$B,$B441,AJUSTE!$H:$H,K$40)</f>
        <v>0</v>
      </c>
      <c r="M441" s="161">
        <f>L441+SUMIFS(ENTRADAS!$D:$D,ENTRADAS!$B:$B,$B441,ENTRADAS!$I:$I,L$40)-SUMIFS(SAÍDAS!$D:$D,SAÍDAS!$B:$B,$B441,SAÍDAS!$H:$H,L$40)+SUMIFS(AJUSTE!$D:$D,AJUSTE!$B:$B,$B441,AJUSTE!$H:$H,L$40)</f>
        <v>0</v>
      </c>
      <c r="N441" s="161">
        <f>M441+SUMIFS(ENTRADAS!$D:$D,ENTRADAS!$B:$B,$B441,ENTRADAS!$I:$I,M$40)-SUMIFS(SAÍDAS!$D:$D,SAÍDAS!$B:$B,$B441,SAÍDAS!$H:$H,M$40)+SUMIFS(AJUSTE!$D:$D,AJUSTE!$B:$B,$B441,AJUSTE!$H:$H,M$40)</f>
        <v>0</v>
      </c>
      <c r="P441" s="160">
        <f>CADASTRO!A405</f>
        <v>0</v>
      </c>
      <c r="Q441" s="160">
        <f>CADASTRO!B405</f>
        <v>0</v>
      </c>
      <c r="R441" s="161">
        <f ca="1">IF(R$39&gt;=$AD$39,0,SUMIFS(SAÍDAS!$D:$D,SAÍDAS!$B:$B,Base!$Q441,SAÍDAS!$H:$H,Base!R$40))</f>
        <v>0</v>
      </c>
      <c r="S441" s="161">
        <f ca="1">IF(S$39&gt;=$AD$39,0,SUMIFS(SAÍDAS!$D:$D,SAÍDAS!$B:$B,Base!$Q441,SAÍDAS!$H:$H,Base!S$40))</f>
        <v>0</v>
      </c>
      <c r="T441" s="161">
        <f ca="1">IF(T$39&gt;=$AD$39,0,SUMIFS(SAÍDAS!$D:$D,SAÍDAS!$B:$B,Base!$Q441,SAÍDAS!$H:$H,Base!T$40))</f>
        <v>0</v>
      </c>
      <c r="U441" s="161">
        <f ca="1">IF(U$39&gt;=$AD$39,0,SUMIFS(SAÍDAS!$D:$D,SAÍDAS!$B:$B,Base!$Q441,SAÍDAS!$H:$H,Base!U$40))</f>
        <v>0</v>
      </c>
      <c r="V441" s="161">
        <f ca="1">IF(V$39&gt;=$AD$39,0,SUMIFS(SAÍDAS!$D:$D,SAÍDAS!$B:$B,Base!$Q441,SAÍDAS!$H:$H,Base!V$40))</f>
        <v>0</v>
      </c>
      <c r="W441" s="161">
        <f ca="1">IF(W$39&gt;=$AD$39,0,SUMIFS(SAÍDAS!$D:$D,SAÍDAS!$B:$B,Base!$Q441,SAÍDAS!$H:$H,Base!W$40))</f>
        <v>0</v>
      </c>
      <c r="X441" s="161">
        <f ca="1">IF(X$39&gt;=$AD$39,0,SUMIFS(SAÍDAS!$D:$D,SAÍDAS!$B:$B,Base!$Q441,SAÍDAS!$H:$H,Base!X$40))</f>
        <v>0</v>
      </c>
      <c r="Y441" s="161">
        <f ca="1">IF(Y$39&gt;=$AD$39,0,SUMIFS(SAÍDAS!$D:$D,SAÍDAS!$B:$B,Base!$Q441,SAÍDAS!$H:$H,Base!Y$40))</f>
        <v>0</v>
      </c>
      <c r="Z441" s="161">
        <f ca="1">IF(Z$39&gt;=$AD$39,0,SUMIFS(SAÍDAS!$D:$D,SAÍDAS!$B:$B,Base!$Q441,SAÍDAS!$H:$H,Base!Z$40))</f>
        <v>0</v>
      </c>
      <c r="AA441" s="161">
        <f ca="1">IF(AA$39&gt;=$AD$39,0,SUMIFS(SAÍDAS!$D:$D,SAÍDAS!$B:$B,Base!$Q441,SAÍDAS!$H:$H,Base!AA$40))</f>
        <v>0</v>
      </c>
      <c r="AB441" s="161">
        <f ca="1">IF(AB$39&gt;=$AD$39,0,SUMIFS(SAÍDAS!$D:$D,SAÍDAS!$B:$B,Base!$Q441,SAÍDAS!$H:$H,Base!AB$40))</f>
        <v>0</v>
      </c>
      <c r="AC441" s="161">
        <f ca="1">IF(AC$39&gt;=$AD$39,0,SUMIFS(SAÍDAS!$D:$D,SAÍDAS!$B:$B,Base!$Q441,SAÍDAS!$H:$H,Base!AC$40))</f>
        <v>0</v>
      </c>
      <c r="AD441" s="160">
        <f t="shared" ca="1" si="15"/>
        <v>0</v>
      </c>
    </row>
    <row r="442" spans="1:30" x14ac:dyDescent="0.25">
      <c r="A442" s="160">
        <f>CADASTRO!A406</f>
        <v>0</v>
      </c>
      <c r="B442" s="160">
        <f>CADASTRO!B406</f>
        <v>0</v>
      </c>
      <c r="C442" s="161">
        <f>CADASTRO!D406</f>
        <v>0</v>
      </c>
      <c r="D442" s="161">
        <f>C442+SUMIFS(ENTRADAS!$D:$D,ENTRADAS!$B:$B,$B442,ENTRADAS!$I:$I,C$40)-SUMIFS(SAÍDAS!$D:$D,SAÍDAS!$B:$B,$B442,SAÍDAS!$H:$H,C$40)+SUMIFS(AJUSTE!$D:$D,AJUSTE!$B:$B,$B442,AJUSTE!$H:$H,C$40)</f>
        <v>0</v>
      </c>
      <c r="E442" s="161">
        <f>D442+SUMIFS(ENTRADAS!$D:$D,ENTRADAS!$B:$B,$B442,ENTRADAS!$I:$I,D$40)-SUMIFS(SAÍDAS!$D:$D,SAÍDAS!$B:$B,$B442,SAÍDAS!$H:$H,D$40)+SUMIFS(AJUSTE!$D:$D,AJUSTE!$B:$B,$B442,AJUSTE!$H:$H,D$40)</f>
        <v>0</v>
      </c>
      <c r="F442" s="161">
        <f>E442+SUMIFS(ENTRADAS!$D:$D,ENTRADAS!$B:$B,$B442,ENTRADAS!$I:$I,E$40)-SUMIFS(SAÍDAS!$D:$D,SAÍDAS!$B:$B,$B442,SAÍDAS!$H:$H,E$40)+SUMIFS(AJUSTE!$D:$D,AJUSTE!$B:$B,$B442,AJUSTE!$H:$H,E$40)</f>
        <v>0</v>
      </c>
      <c r="G442" s="161">
        <f>F442+SUMIFS(ENTRADAS!$D:$D,ENTRADAS!$B:$B,$B442,ENTRADAS!$I:$I,F$40)-SUMIFS(SAÍDAS!$D:$D,SAÍDAS!$B:$B,$B442,SAÍDAS!$H:$H,F$40)+SUMIFS(AJUSTE!$D:$D,AJUSTE!$B:$B,$B442,AJUSTE!$H:$H,F$40)</f>
        <v>0</v>
      </c>
      <c r="H442" s="161">
        <f>G442+SUMIFS(ENTRADAS!$D:$D,ENTRADAS!$B:$B,$B442,ENTRADAS!$I:$I,G$40)-SUMIFS(SAÍDAS!$D:$D,SAÍDAS!$B:$B,$B442,SAÍDAS!$H:$H,G$40)+SUMIFS(AJUSTE!$D:$D,AJUSTE!$B:$B,$B442,AJUSTE!$H:$H,G$40)</f>
        <v>0</v>
      </c>
      <c r="I442" s="161">
        <f>H442+SUMIFS(ENTRADAS!$D:$D,ENTRADAS!$B:$B,$B442,ENTRADAS!$I:$I,H$40)-SUMIFS(SAÍDAS!$D:$D,SAÍDAS!$B:$B,$B442,SAÍDAS!$H:$H,H$40)+SUMIFS(AJUSTE!$D:$D,AJUSTE!$B:$B,$B442,AJUSTE!$H:$H,H$40)</f>
        <v>0</v>
      </c>
      <c r="J442" s="161">
        <f>I442+SUMIFS(ENTRADAS!$D:$D,ENTRADAS!$B:$B,$B442,ENTRADAS!$I:$I,I$40)-SUMIFS(SAÍDAS!$D:$D,SAÍDAS!$B:$B,$B442,SAÍDAS!$H:$H,I$40)+SUMIFS(AJUSTE!$D:$D,AJUSTE!$B:$B,$B442,AJUSTE!$H:$H,I$40)</f>
        <v>0</v>
      </c>
      <c r="K442" s="161">
        <f>J442+SUMIFS(ENTRADAS!$D:$D,ENTRADAS!$B:$B,$B442,ENTRADAS!$I:$I,J$40)-SUMIFS(SAÍDAS!$D:$D,SAÍDAS!$B:$B,$B442,SAÍDAS!$H:$H,J$40)+SUMIFS(AJUSTE!$D:$D,AJUSTE!$B:$B,$B442,AJUSTE!$H:$H,J$40)</f>
        <v>0</v>
      </c>
      <c r="L442" s="161">
        <f>K442+SUMIFS(ENTRADAS!$D:$D,ENTRADAS!$B:$B,$B442,ENTRADAS!$I:$I,K$40)-SUMIFS(SAÍDAS!$D:$D,SAÍDAS!$B:$B,$B442,SAÍDAS!$H:$H,K$40)+SUMIFS(AJUSTE!$D:$D,AJUSTE!$B:$B,$B442,AJUSTE!$H:$H,K$40)</f>
        <v>0</v>
      </c>
      <c r="M442" s="161">
        <f>L442+SUMIFS(ENTRADAS!$D:$D,ENTRADAS!$B:$B,$B442,ENTRADAS!$I:$I,L$40)-SUMIFS(SAÍDAS!$D:$D,SAÍDAS!$B:$B,$B442,SAÍDAS!$H:$H,L$40)+SUMIFS(AJUSTE!$D:$D,AJUSTE!$B:$B,$B442,AJUSTE!$H:$H,L$40)</f>
        <v>0</v>
      </c>
      <c r="N442" s="161">
        <f>M442+SUMIFS(ENTRADAS!$D:$D,ENTRADAS!$B:$B,$B442,ENTRADAS!$I:$I,M$40)-SUMIFS(SAÍDAS!$D:$D,SAÍDAS!$B:$B,$B442,SAÍDAS!$H:$H,M$40)+SUMIFS(AJUSTE!$D:$D,AJUSTE!$B:$B,$B442,AJUSTE!$H:$H,M$40)</f>
        <v>0</v>
      </c>
      <c r="P442" s="160">
        <f>CADASTRO!A406</f>
        <v>0</v>
      </c>
      <c r="Q442" s="160">
        <f>CADASTRO!B406</f>
        <v>0</v>
      </c>
      <c r="R442" s="161">
        <f ca="1">IF(R$39&gt;=$AD$39,0,SUMIFS(SAÍDAS!$D:$D,SAÍDAS!$B:$B,Base!$Q442,SAÍDAS!$H:$H,Base!R$40))</f>
        <v>0</v>
      </c>
      <c r="S442" s="161">
        <f ca="1">IF(S$39&gt;=$AD$39,0,SUMIFS(SAÍDAS!$D:$D,SAÍDAS!$B:$B,Base!$Q442,SAÍDAS!$H:$H,Base!S$40))</f>
        <v>0</v>
      </c>
      <c r="T442" s="161">
        <f ca="1">IF(T$39&gt;=$AD$39,0,SUMIFS(SAÍDAS!$D:$D,SAÍDAS!$B:$B,Base!$Q442,SAÍDAS!$H:$H,Base!T$40))</f>
        <v>0</v>
      </c>
      <c r="U442" s="161">
        <f ca="1">IF(U$39&gt;=$AD$39,0,SUMIFS(SAÍDAS!$D:$D,SAÍDAS!$B:$B,Base!$Q442,SAÍDAS!$H:$H,Base!U$40))</f>
        <v>0</v>
      </c>
      <c r="V442" s="161">
        <f ca="1">IF(V$39&gt;=$AD$39,0,SUMIFS(SAÍDAS!$D:$D,SAÍDAS!$B:$B,Base!$Q442,SAÍDAS!$H:$H,Base!V$40))</f>
        <v>0</v>
      </c>
      <c r="W442" s="161">
        <f ca="1">IF(W$39&gt;=$AD$39,0,SUMIFS(SAÍDAS!$D:$D,SAÍDAS!$B:$B,Base!$Q442,SAÍDAS!$H:$H,Base!W$40))</f>
        <v>0</v>
      </c>
      <c r="X442" s="161">
        <f ca="1">IF(X$39&gt;=$AD$39,0,SUMIFS(SAÍDAS!$D:$D,SAÍDAS!$B:$B,Base!$Q442,SAÍDAS!$H:$H,Base!X$40))</f>
        <v>0</v>
      </c>
      <c r="Y442" s="161">
        <f ca="1">IF(Y$39&gt;=$AD$39,0,SUMIFS(SAÍDAS!$D:$D,SAÍDAS!$B:$B,Base!$Q442,SAÍDAS!$H:$H,Base!Y$40))</f>
        <v>0</v>
      </c>
      <c r="Z442" s="161">
        <f ca="1">IF(Z$39&gt;=$AD$39,0,SUMIFS(SAÍDAS!$D:$D,SAÍDAS!$B:$B,Base!$Q442,SAÍDAS!$H:$H,Base!Z$40))</f>
        <v>0</v>
      </c>
      <c r="AA442" s="161">
        <f ca="1">IF(AA$39&gt;=$AD$39,0,SUMIFS(SAÍDAS!$D:$D,SAÍDAS!$B:$B,Base!$Q442,SAÍDAS!$H:$H,Base!AA$40))</f>
        <v>0</v>
      </c>
      <c r="AB442" s="161">
        <f ca="1">IF(AB$39&gt;=$AD$39,0,SUMIFS(SAÍDAS!$D:$D,SAÍDAS!$B:$B,Base!$Q442,SAÍDAS!$H:$H,Base!AB$40))</f>
        <v>0</v>
      </c>
      <c r="AC442" s="161">
        <f ca="1">IF(AC$39&gt;=$AD$39,0,SUMIFS(SAÍDAS!$D:$D,SAÍDAS!$B:$B,Base!$Q442,SAÍDAS!$H:$H,Base!AC$40))</f>
        <v>0</v>
      </c>
      <c r="AD442" s="160">
        <f t="shared" ca="1" si="15"/>
        <v>0</v>
      </c>
    </row>
    <row r="443" spans="1:30" x14ac:dyDescent="0.25">
      <c r="A443" s="160">
        <f>CADASTRO!A407</f>
        <v>0</v>
      </c>
      <c r="B443" s="160">
        <f>CADASTRO!B407</f>
        <v>0</v>
      </c>
      <c r="C443" s="161">
        <f>CADASTRO!D407</f>
        <v>0</v>
      </c>
      <c r="D443" s="161">
        <f>C443+SUMIFS(ENTRADAS!$D:$D,ENTRADAS!$B:$B,$B443,ENTRADAS!$I:$I,C$40)-SUMIFS(SAÍDAS!$D:$D,SAÍDAS!$B:$B,$B443,SAÍDAS!$H:$H,C$40)+SUMIFS(AJUSTE!$D:$D,AJUSTE!$B:$B,$B443,AJUSTE!$H:$H,C$40)</f>
        <v>0</v>
      </c>
      <c r="E443" s="161">
        <f>D443+SUMIFS(ENTRADAS!$D:$D,ENTRADAS!$B:$B,$B443,ENTRADAS!$I:$I,D$40)-SUMIFS(SAÍDAS!$D:$D,SAÍDAS!$B:$B,$B443,SAÍDAS!$H:$H,D$40)+SUMIFS(AJUSTE!$D:$D,AJUSTE!$B:$B,$B443,AJUSTE!$H:$H,D$40)</f>
        <v>0</v>
      </c>
      <c r="F443" s="161">
        <f>E443+SUMIFS(ENTRADAS!$D:$D,ENTRADAS!$B:$B,$B443,ENTRADAS!$I:$I,E$40)-SUMIFS(SAÍDAS!$D:$D,SAÍDAS!$B:$B,$B443,SAÍDAS!$H:$H,E$40)+SUMIFS(AJUSTE!$D:$D,AJUSTE!$B:$B,$B443,AJUSTE!$H:$H,E$40)</f>
        <v>0</v>
      </c>
      <c r="G443" s="161">
        <f>F443+SUMIFS(ENTRADAS!$D:$D,ENTRADAS!$B:$B,$B443,ENTRADAS!$I:$I,F$40)-SUMIFS(SAÍDAS!$D:$D,SAÍDAS!$B:$B,$B443,SAÍDAS!$H:$H,F$40)+SUMIFS(AJUSTE!$D:$D,AJUSTE!$B:$B,$B443,AJUSTE!$H:$H,F$40)</f>
        <v>0</v>
      </c>
      <c r="H443" s="161">
        <f>G443+SUMIFS(ENTRADAS!$D:$D,ENTRADAS!$B:$B,$B443,ENTRADAS!$I:$I,G$40)-SUMIFS(SAÍDAS!$D:$D,SAÍDAS!$B:$B,$B443,SAÍDAS!$H:$H,G$40)+SUMIFS(AJUSTE!$D:$D,AJUSTE!$B:$B,$B443,AJUSTE!$H:$H,G$40)</f>
        <v>0</v>
      </c>
      <c r="I443" s="161">
        <f>H443+SUMIFS(ENTRADAS!$D:$D,ENTRADAS!$B:$B,$B443,ENTRADAS!$I:$I,H$40)-SUMIFS(SAÍDAS!$D:$D,SAÍDAS!$B:$B,$B443,SAÍDAS!$H:$H,H$40)+SUMIFS(AJUSTE!$D:$D,AJUSTE!$B:$B,$B443,AJUSTE!$H:$H,H$40)</f>
        <v>0</v>
      </c>
      <c r="J443" s="161">
        <f>I443+SUMIFS(ENTRADAS!$D:$D,ENTRADAS!$B:$B,$B443,ENTRADAS!$I:$I,I$40)-SUMIFS(SAÍDAS!$D:$D,SAÍDAS!$B:$B,$B443,SAÍDAS!$H:$H,I$40)+SUMIFS(AJUSTE!$D:$D,AJUSTE!$B:$B,$B443,AJUSTE!$H:$H,I$40)</f>
        <v>0</v>
      </c>
      <c r="K443" s="161">
        <f>J443+SUMIFS(ENTRADAS!$D:$D,ENTRADAS!$B:$B,$B443,ENTRADAS!$I:$I,J$40)-SUMIFS(SAÍDAS!$D:$D,SAÍDAS!$B:$B,$B443,SAÍDAS!$H:$H,J$40)+SUMIFS(AJUSTE!$D:$D,AJUSTE!$B:$B,$B443,AJUSTE!$H:$H,J$40)</f>
        <v>0</v>
      </c>
      <c r="L443" s="161">
        <f>K443+SUMIFS(ENTRADAS!$D:$D,ENTRADAS!$B:$B,$B443,ENTRADAS!$I:$I,K$40)-SUMIFS(SAÍDAS!$D:$D,SAÍDAS!$B:$B,$B443,SAÍDAS!$H:$H,K$40)+SUMIFS(AJUSTE!$D:$D,AJUSTE!$B:$B,$B443,AJUSTE!$H:$H,K$40)</f>
        <v>0</v>
      </c>
      <c r="M443" s="161">
        <f>L443+SUMIFS(ENTRADAS!$D:$D,ENTRADAS!$B:$B,$B443,ENTRADAS!$I:$I,L$40)-SUMIFS(SAÍDAS!$D:$D,SAÍDAS!$B:$B,$B443,SAÍDAS!$H:$H,L$40)+SUMIFS(AJUSTE!$D:$D,AJUSTE!$B:$B,$B443,AJUSTE!$H:$H,L$40)</f>
        <v>0</v>
      </c>
      <c r="N443" s="161">
        <f>M443+SUMIFS(ENTRADAS!$D:$D,ENTRADAS!$B:$B,$B443,ENTRADAS!$I:$I,M$40)-SUMIFS(SAÍDAS!$D:$D,SAÍDAS!$B:$B,$B443,SAÍDAS!$H:$H,M$40)+SUMIFS(AJUSTE!$D:$D,AJUSTE!$B:$B,$B443,AJUSTE!$H:$H,M$40)</f>
        <v>0</v>
      </c>
      <c r="P443" s="160">
        <f>CADASTRO!A407</f>
        <v>0</v>
      </c>
      <c r="Q443" s="160">
        <f>CADASTRO!B407</f>
        <v>0</v>
      </c>
      <c r="R443" s="161">
        <f ca="1">IF(R$39&gt;=$AD$39,0,SUMIFS(SAÍDAS!$D:$D,SAÍDAS!$B:$B,Base!$Q443,SAÍDAS!$H:$H,Base!R$40))</f>
        <v>0</v>
      </c>
      <c r="S443" s="161">
        <f ca="1">IF(S$39&gt;=$AD$39,0,SUMIFS(SAÍDAS!$D:$D,SAÍDAS!$B:$B,Base!$Q443,SAÍDAS!$H:$H,Base!S$40))</f>
        <v>0</v>
      </c>
      <c r="T443" s="161">
        <f ca="1">IF(T$39&gt;=$AD$39,0,SUMIFS(SAÍDAS!$D:$D,SAÍDAS!$B:$B,Base!$Q443,SAÍDAS!$H:$H,Base!T$40))</f>
        <v>0</v>
      </c>
      <c r="U443" s="161">
        <f ca="1">IF(U$39&gt;=$AD$39,0,SUMIFS(SAÍDAS!$D:$D,SAÍDAS!$B:$B,Base!$Q443,SAÍDAS!$H:$H,Base!U$40))</f>
        <v>0</v>
      </c>
      <c r="V443" s="161">
        <f ca="1">IF(V$39&gt;=$AD$39,0,SUMIFS(SAÍDAS!$D:$D,SAÍDAS!$B:$B,Base!$Q443,SAÍDAS!$H:$H,Base!V$40))</f>
        <v>0</v>
      </c>
      <c r="W443" s="161">
        <f ca="1">IF(W$39&gt;=$AD$39,0,SUMIFS(SAÍDAS!$D:$D,SAÍDAS!$B:$B,Base!$Q443,SAÍDAS!$H:$H,Base!W$40))</f>
        <v>0</v>
      </c>
      <c r="X443" s="161">
        <f ca="1">IF(X$39&gt;=$AD$39,0,SUMIFS(SAÍDAS!$D:$D,SAÍDAS!$B:$B,Base!$Q443,SAÍDAS!$H:$H,Base!X$40))</f>
        <v>0</v>
      </c>
      <c r="Y443" s="161">
        <f ca="1">IF(Y$39&gt;=$AD$39,0,SUMIFS(SAÍDAS!$D:$D,SAÍDAS!$B:$B,Base!$Q443,SAÍDAS!$H:$H,Base!Y$40))</f>
        <v>0</v>
      </c>
      <c r="Z443" s="161">
        <f ca="1">IF(Z$39&gt;=$AD$39,0,SUMIFS(SAÍDAS!$D:$D,SAÍDAS!$B:$B,Base!$Q443,SAÍDAS!$H:$H,Base!Z$40))</f>
        <v>0</v>
      </c>
      <c r="AA443" s="161">
        <f ca="1">IF(AA$39&gt;=$AD$39,0,SUMIFS(SAÍDAS!$D:$D,SAÍDAS!$B:$B,Base!$Q443,SAÍDAS!$H:$H,Base!AA$40))</f>
        <v>0</v>
      </c>
      <c r="AB443" s="161">
        <f ca="1">IF(AB$39&gt;=$AD$39,0,SUMIFS(SAÍDAS!$D:$D,SAÍDAS!$B:$B,Base!$Q443,SAÍDAS!$H:$H,Base!AB$40))</f>
        <v>0</v>
      </c>
      <c r="AC443" s="161">
        <f ca="1">IF(AC$39&gt;=$AD$39,0,SUMIFS(SAÍDAS!$D:$D,SAÍDAS!$B:$B,Base!$Q443,SAÍDAS!$H:$H,Base!AC$40))</f>
        <v>0</v>
      </c>
      <c r="AD443" s="160">
        <f t="shared" ca="1" si="15"/>
        <v>0</v>
      </c>
    </row>
    <row r="444" spans="1:30" x14ac:dyDescent="0.25">
      <c r="A444" s="160">
        <f>CADASTRO!A408</f>
        <v>0</v>
      </c>
      <c r="B444" s="160">
        <f>CADASTRO!B408</f>
        <v>0</v>
      </c>
      <c r="C444" s="161">
        <f>CADASTRO!D408</f>
        <v>0</v>
      </c>
      <c r="D444" s="161">
        <f>C444+SUMIFS(ENTRADAS!$D:$D,ENTRADAS!$B:$B,$B444,ENTRADAS!$I:$I,C$40)-SUMIFS(SAÍDAS!$D:$D,SAÍDAS!$B:$B,$B444,SAÍDAS!$H:$H,C$40)+SUMIFS(AJUSTE!$D:$D,AJUSTE!$B:$B,$B444,AJUSTE!$H:$H,C$40)</f>
        <v>0</v>
      </c>
      <c r="E444" s="161">
        <f>D444+SUMIFS(ENTRADAS!$D:$D,ENTRADAS!$B:$B,$B444,ENTRADAS!$I:$I,D$40)-SUMIFS(SAÍDAS!$D:$D,SAÍDAS!$B:$B,$B444,SAÍDAS!$H:$H,D$40)+SUMIFS(AJUSTE!$D:$D,AJUSTE!$B:$B,$B444,AJUSTE!$H:$H,D$40)</f>
        <v>0</v>
      </c>
      <c r="F444" s="161">
        <f>E444+SUMIFS(ENTRADAS!$D:$D,ENTRADAS!$B:$B,$B444,ENTRADAS!$I:$I,E$40)-SUMIFS(SAÍDAS!$D:$D,SAÍDAS!$B:$B,$B444,SAÍDAS!$H:$H,E$40)+SUMIFS(AJUSTE!$D:$D,AJUSTE!$B:$B,$B444,AJUSTE!$H:$H,E$40)</f>
        <v>0</v>
      </c>
      <c r="G444" s="161">
        <f>F444+SUMIFS(ENTRADAS!$D:$D,ENTRADAS!$B:$B,$B444,ENTRADAS!$I:$I,F$40)-SUMIFS(SAÍDAS!$D:$D,SAÍDAS!$B:$B,$B444,SAÍDAS!$H:$H,F$40)+SUMIFS(AJUSTE!$D:$D,AJUSTE!$B:$B,$B444,AJUSTE!$H:$H,F$40)</f>
        <v>0</v>
      </c>
      <c r="H444" s="161">
        <f>G444+SUMIFS(ENTRADAS!$D:$D,ENTRADAS!$B:$B,$B444,ENTRADAS!$I:$I,G$40)-SUMIFS(SAÍDAS!$D:$D,SAÍDAS!$B:$B,$B444,SAÍDAS!$H:$H,G$40)+SUMIFS(AJUSTE!$D:$D,AJUSTE!$B:$B,$B444,AJUSTE!$H:$H,G$40)</f>
        <v>0</v>
      </c>
      <c r="I444" s="161">
        <f>H444+SUMIFS(ENTRADAS!$D:$D,ENTRADAS!$B:$B,$B444,ENTRADAS!$I:$I,H$40)-SUMIFS(SAÍDAS!$D:$D,SAÍDAS!$B:$B,$B444,SAÍDAS!$H:$H,H$40)+SUMIFS(AJUSTE!$D:$D,AJUSTE!$B:$B,$B444,AJUSTE!$H:$H,H$40)</f>
        <v>0</v>
      </c>
      <c r="J444" s="161">
        <f>I444+SUMIFS(ENTRADAS!$D:$D,ENTRADAS!$B:$B,$B444,ENTRADAS!$I:$I,I$40)-SUMIFS(SAÍDAS!$D:$D,SAÍDAS!$B:$B,$B444,SAÍDAS!$H:$H,I$40)+SUMIFS(AJUSTE!$D:$D,AJUSTE!$B:$B,$B444,AJUSTE!$H:$H,I$40)</f>
        <v>0</v>
      </c>
      <c r="K444" s="161">
        <f>J444+SUMIFS(ENTRADAS!$D:$D,ENTRADAS!$B:$B,$B444,ENTRADAS!$I:$I,J$40)-SUMIFS(SAÍDAS!$D:$D,SAÍDAS!$B:$B,$B444,SAÍDAS!$H:$H,J$40)+SUMIFS(AJUSTE!$D:$D,AJUSTE!$B:$B,$B444,AJUSTE!$H:$H,J$40)</f>
        <v>0</v>
      </c>
      <c r="L444" s="161">
        <f>K444+SUMIFS(ENTRADAS!$D:$D,ENTRADAS!$B:$B,$B444,ENTRADAS!$I:$I,K$40)-SUMIFS(SAÍDAS!$D:$D,SAÍDAS!$B:$B,$B444,SAÍDAS!$H:$H,K$40)+SUMIFS(AJUSTE!$D:$D,AJUSTE!$B:$B,$B444,AJUSTE!$H:$H,K$40)</f>
        <v>0</v>
      </c>
      <c r="M444" s="161">
        <f>L444+SUMIFS(ENTRADAS!$D:$D,ENTRADAS!$B:$B,$B444,ENTRADAS!$I:$I,L$40)-SUMIFS(SAÍDAS!$D:$D,SAÍDAS!$B:$B,$B444,SAÍDAS!$H:$H,L$40)+SUMIFS(AJUSTE!$D:$D,AJUSTE!$B:$B,$B444,AJUSTE!$H:$H,L$40)</f>
        <v>0</v>
      </c>
      <c r="N444" s="161">
        <f>M444+SUMIFS(ENTRADAS!$D:$D,ENTRADAS!$B:$B,$B444,ENTRADAS!$I:$I,M$40)-SUMIFS(SAÍDAS!$D:$D,SAÍDAS!$B:$B,$B444,SAÍDAS!$H:$H,M$40)+SUMIFS(AJUSTE!$D:$D,AJUSTE!$B:$B,$B444,AJUSTE!$H:$H,M$40)</f>
        <v>0</v>
      </c>
      <c r="P444" s="160">
        <f>CADASTRO!A408</f>
        <v>0</v>
      </c>
      <c r="Q444" s="160">
        <f>CADASTRO!B408</f>
        <v>0</v>
      </c>
      <c r="R444" s="161">
        <f ca="1">IF(R$39&gt;=$AD$39,0,SUMIFS(SAÍDAS!$D:$D,SAÍDAS!$B:$B,Base!$Q444,SAÍDAS!$H:$H,Base!R$40))</f>
        <v>0</v>
      </c>
      <c r="S444" s="161">
        <f ca="1">IF(S$39&gt;=$AD$39,0,SUMIFS(SAÍDAS!$D:$D,SAÍDAS!$B:$B,Base!$Q444,SAÍDAS!$H:$H,Base!S$40))</f>
        <v>0</v>
      </c>
      <c r="T444" s="161">
        <f ca="1">IF(T$39&gt;=$AD$39,0,SUMIFS(SAÍDAS!$D:$D,SAÍDAS!$B:$B,Base!$Q444,SAÍDAS!$H:$H,Base!T$40))</f>
        <v>0</v>
      </c>
      <c r="U444" s="161">
        <f ca="1">IF(U$39&gt;=$AD$39,0,SUMIFS(SAÍDAS!$D:$D,SAÍDAS!$B:$B,Base!$Q444,SAÍDAS!$H:$H,Base!U$40))</f>
        <v>0</v>
      </c>
      <c r="V444" s="161">
        <f ca="1">IF(V$39&gt;=$AD$39,0,SUMIFS(SAÍDAS!$D:$D,SAÍDAS!$B:$B,Base!$Q444,SAÍDAS!$H:$H,Base!V$40))</f>
        <v>0</v>
      </c>
      <c r="W444" s="161">
        <f ca="1">IF(W$39&gt;=$AD$39,0,SUMIFS(SAÍDAS!$D:$D,SAÍDAS!$B:$B,Base!$Q444,SAÍDAS!$H:$H,Base!W$40))</f>
        <v>0</v>
      </c>
      <c r="X444" s="161">
        <f ca="1">IF(X$39&gt;=$AD$39,0,SUMIFS(SAÍDAS!$D:$D,SAÍDAS!$B:$B,Base!$Q444,SAÍDAS!$H:$H,Base!X$40))</f>
        <v>0</v>
      </c>
      <c r="Y444" s="161">
        <f ca="1">IF(Y$39&gt;=$AD$39,0,SUMIFS(SAÍDAS!$D:$D,SAÍDAS!$B:$B,Base!$Q444,SAÍDAS!$H:$H,Base!Y$40))</f>
        <v>0</v>
      </c>
      <c r="Z444" s="161">
        <f ca="1">IF(Z$39&gt;=$AD$39,0,SUMIFS(SAÍDAS!$D:$D,SAÍDAS!$B:$B,Base!$Q444,SAÍDAS!$H:$H,Base!Z$40))</f>
        <v>0</v>
      </c>
      <c r="AA444" s="161">
        <f ca="1">IF(AA$39&gt;=$AD$39,0,SUMIFS(SAÍDAS!$D:$D,SAÍDAS!$B:$B,Base!$Q444,SAÍDAS!$H:$H,Base!AA$40))</f>
        <v>0</v>
      </c>
      <c r="AB444" s="161">
        <f ca="1">IF(AB$39&gt;=$AD$39,0,SUMIFS(SAÍDAS!$D:$D,SAÍDAS!$B:$B,Base!$Q444,SAÍDAS!$H:$H,Base!AB$40))</f>
        <v>0</v>
      </c>
      <c r="AC444" s="161">
        <f ca="1">IF(AC$39&gt;=$AD$39,0,SUMIFS(SAÍDAS!$D:$D,SAÍDAS!$B:$B,Base!$Q444,SAÍDAS!$H:$H,Base!AC$40))</f>
        <v>0</v>
      </c>
      <c r="AD444" s="160">
        <f t="shared" ca="1" si="15"/>
        <v>0</v>
      </c>
    </row>
    <row r="445" spans="1:30" x14ac:dyDescent="0.25">
      <c r="A445" s="160">
        <f>CADASTRO!A409</f>
        <v>0</v>
      </c>
      <c r="B445" s="160">
        <f>CADASTRO!B409</f>
        <v>0</v>
      </c>
      <c r="C445" s="161">
        <f>CADASTRO!D409</f>
        <v>0</v>
      </c>
      <c r="D445" s="161">
        <f>C445+SUMIFS(ENTRADAS!$D:$D,ENTRADAS!$B:$B,$B445,ENTRADAS!$I:$I,C$40)-SUMIFS(SAÍDAS!$D:$D,SAÍDAS!$B:$B,$B445,SAÍDAS!$H:$H,C$40)+SUMIFS(AJUSTE!$D:$D,AJUSTE!$B:$B,$B445,AJUSTE!$H:$H,C$40)</f>
        <v>0</v>
      </c>
      <c r="E445" s="161">
        <f>D445+SUMIFS(ENTRADAS!$D:$D,ENTRADAS!$B:$B,$B445,ENTRADAS!$I:$I,D$40)-SUMIFS(SAÍDAS!$D:$D,SAÍDAS!$B:$B,$B445,SAÍDAS!$H:$H,D$40)+SUMIFS(AJUSTE!$D:$D,AJUSTE!$B:$B,$B445,AJUSTE!$H:$H,D$40)</f>
        <v>0</v>
      </c>
      <c r="F445" s="161">
        <f>E445+SUMIFS(ENTRADAS!$D:$D,ENTRADAS!$B:$B,$B445,ENTRADAS!$I:$I,E$40)-SUMIFS(SAÍDAS!$D:$D,SAÍDAS!$B:$B,$B445,SAÍDAS!$H:$H,E$40)+SUMIFS(AJUSTE!$D:$D,AJUSTE!$B:$B,$B445,AJUSTE!$H:$H,E$40)</f>
        <v>0</v>
      </c>
      <c r="G445" s="161">
        <f>F445+SUMIFS(ENTRADAS!$D:$D,ENTRADAS!$B:$B,$B445,ENTRADAS!$I:$I,F$40)-SUMIFS(SAÍDAS!$D:$D,SAÍDAS!$B:$B,$B445,SAÍDAS!$H:$H,F$40)+SUMIFS(AJUSTE!$D:$D,AJUSTE!$B:$B,$B445,AJUSTE!$H:$H,F$40)</f>
        <v>0</v>
      </c>
      <c r="H445" s="161">
        <f>G445+SUMIFS(ENTRADAS!$D:$D,ENTRADAS!$B:$B,$B445,ENTRADAS!$I:$I,G$40)-SUMIFS(SAÍDAS!$D:$D,SAÍDAS!$B:$B,$B445,SAÍDAS!$H:$H,G$40)+SUMIFS(AJUSTE!$D:$D,AJUSTE!$B:$B,$B445,AJUSTE!$H:$H,G$40)</f>
        <v>0</v>
      </c>
      <c r="I445" s="161">
        <f>H445+SUMIFS(ENTRADAS!$D:$D,ENTRADAS!$B:$B,$B445,ENTRADAS!$I:$I,H$40)-SUMIFS(SAÍDAS!$D:$D,SAÍDAS!$B:$B,$B445,SAÍDAS!$H:$H,H$40)+SUMIFS(AJUSTE!$D:$D,AJUSTE!$B:$B,$B445,AJUSTE!$H:$H,H$40)</f>
        <v>0</v>
      </c>
      <c r="J445" s="161">
        <f>I445+SUMIFS(ENTRADAS!$D:$D,ENTRADAS!$B:$B,$B445,ENTRADAS!$I:$I,I$40)-SUMIFS(SAÍDAS!$D:$D,SAÍDAS!$B:$B,$B445,SAÍDAS!$H:$H,I$40)+SUMIFS(AJUSTE!$D:$D,AJUSTE!$B:$B,$B445,AJUSTE!$H:$H,I$40)</f>
        <v>0</v>
      </c>
      <c r="K445" s="161">
        <f>J445+SUMIFS(ENTRADAS!$D:$D,ENTRADAS!$B:$B,$B445,ENTRADAS!$I:$I,J$40)-SUMIFS(SAÍDAS!$D:$D,SAÍDAS!$B:$B,$B445,SAÍDAS!$H:$H,J$40)+SUMIFS(AJUSTE!$D:$D,AJUSTE!$B:$B,$B445,AJUSTE!$H:$H,J$40)</f>
        <v>0</v>
      </c>
      <c r="L445" s="161">
        <f>K445+SUMIFS(ENTRADAS!$D:$D,ENTRADAS!$B:$B,$B445,ENTRADAS!$I:$I,K$40)-SUMIFS(SAÍDAS!$D:$D,SAÍDAS!$B:$B,$B445,SAÍDAS!$H:$H,K$40)+SUMIFS(AJUSTE!$D:$D,AJUSTE!$B:$B,$B445,AJUSTE!$H:$H,K$40)</f>
        <v>0</v>
      </c>
      <c r="M445" s="161">
        <f>L445+SUMIFS(ENTRADAS!$D:$D,ENTRADAS!$B:$B,$B445,ENTRADAS!$I:$I,L$40)-SUMIFS(SAÍDAS!$D:$D,SAÍDAS!$B:$B,$B445,SAÍDAS!$H:$H,L$40)+SUMIFS(AJUSTE!$D:$D,AJUSTE!$B:$B,$B445,AJUSTE!$H:$H,L$40)</f>
        <v>0</v>
      </c>
      <c r="N445" s="161">
        <f>M445+SUMIFS(ENTRADAS!$D:$D,ENTRADAS!$B:$B,$B445,ENTRADAS!$I:$I,M$40)-SUMIFS(SAÍDAS!$D:$D,SAÍDAS!$B:$B,$B445,SAÍDAS!$H:$H,M$40)+SUMIFS(AJUSTE!$D:$D,AJUSTE!$B:$B,$B445,AJUSTE!$H:$H,M$40)</f>
        <v>0</v>
      </c>
      <c r="P445" s="160">
        <f>CADASTRO!A409</f>
        <v>0</v>
      </c>
      <c r="Q445" s="160">
        <f>CADASTRO!B409</f>
        <v>0</v>
      </c>
      <c r="R445" s="161">
        <f ca="1">IF(R$39&gt;=$AD$39,0,SUMIFS(SAÍDAS!$D:$D,SAÍDAS!$B:$B,Base!$Q445,SAÍDAS!$H:$H,Base!R$40))</f>
        <v>0</v>
      </c>
      <c r="S445" s="161">
        <f ca="1">IF(S$39&gt;=$AD$39,0,SUMIFS(SAÍDAS!$D:$D,SAÍDAS!$B:$B,Base!$Q445,SAÍDAS!$H:$H,Base!S$40))</f>
        <v>0</v>
      </c>
      <c r="T445" s="161">
        <f ca="1">IF(T$39&gt;=$AD$39,0,SUMIFS(SAÍDAS!$D:$D,SAÍDAS!$B:$B,Base!$Q445,SAÍDAS!$H:$H,Base!T$40))</f>
        <v>0</v>
      </c>
      <c r="U445" s="161">
        <f ca="1">IF(U$39&gt;=$AD$39,0,SUMIFS(SAÍDAS!$D:$D,SAÍDAS!$B:$B,Base!$Q445,SAÍDAS!$H:$H,Base!U$40))</f>
        <v>0</v>
      </c>
      <c r="V445" s="161">
        <f ca="1">IF(V$39&gt;=$AD$39,0,SUMIFS(SAÍDAS!$D:$D,SAÍDAS!$B:$B,Base!$Q445,SAÍDAS!$H:$H,Base!V$40))</f>
        <v>0</v>
      </c>
      <c r="W445" s="161">
        <f ca="1">IF(W$39&gt;=$AD$39,0,SUMIFS(SAÍDAS!$D:$D,SAÍDAS!$B:$B,Base!$Q445,SAÍDAS!$H:$H,Base!W$40))</f>
        <v>0</v>
      </c>
      <c r="X445" s="161">
        <f ca="1">IF(X$39&gt;=$AD$39,0,SUMIFS(SAÍDAS!$D:$D,SAÍDAS!$B:$B,Base!$Q445,SAÍDAS!$H:$H,Base!X$40))</f>
        <v>0</v>
      </c>
      <c r="Y445" s="161">
        <f ca="1">IF(Y$39&gt;=$AD$39,0,SUMIFS(SAÍDAS!$D:$D,SAÍDAS!$B:$B,Base!$Q445,SAÍDAS!$H:$H,Base!Y$40))</f>
        <v>0</v>
      </c>
      <c r="Z445" s="161">
        <f ca="1">IF(Z$39&gt;=$AD$39,0,SUMIFS(SAÍDAS!$D:$D,SAÍDAS!$B:$B,Base!$Q445,SAÍDAS!$H:$H,Base!Z$40))</f>
        <v>0</v>
      </c>
      <c r="AA445" s="161">
        <f ca="1">IF(AA$39&gt;=$AD$39,0,SUMIFS(SAÍDAS!$D:$D,SAÍDAS!$B:$B,Base!$Q445,SAÍDAS!$H:$H,Base!AA$40))</f>
        <v>0</v>
      </c>
      <c r="AB445" s="161">
        <f ca="1">IF(AB$39&gt;=$AD$39,0,SUMIFS(SAÍDAS!$D:$D,SAÍDAS!$B:$B,Base!$Q445,SAÍDAS!$H:$H,Base!AB$40))</f>
        <v>0</v>
      </c>
      <c r="AC445" s="161">
        <f ca="1">IF(AC$39&gt;=$AD$39,0,SUMIFS(SAÍDAS!$D:$D,SAÍDAS!$B:$B,Base!$Q445,SAÍDAS!$H:$H,Base!AC$40))</f>
        <v>0</v>
      </c>
      <c r="AD445" s="160">
        <f t="shared" ca="1" si="15"/>
        <v>0</v>
      </c>
    </row>
    <row r="446" spans="1:30" x14ac:dyDescent="0.25">
      <c r="A446" s="160">
        <f>CADASTRO!A410</f>
        <v>0</v>
      </c>
      <c r="B446" s="160">
        <f>CADASTRO!B410</f>
        <v>0</v>
      </c>
      <c r="C446" s="161">
        <f>CADASTRO!D410</f>
        <v>0</v>
      </c>
      <c r="D446" s="161">
        <f>C446+SUMIFS(ENTRADAS!$D:$D,ENTRADAS!$B:$B,$B446,ENTRADAS!$I:$I,C$40)-SUMIFS(SAÍDAS!$D:$D,SAÍDAS!$B:$B,$B446,SAÍDAS!$H:$H,C$40)+SUMIFS(AJUSTE!$D:$D,AJUSTE!$B:$B,$B446,AJUSTE!$H:$H,C$40)</f>
        <v>0</v>
      </c>
      <c r="E446" s="161">
        <f>D446+SUMIFS(ENTRADAS!$D:$D,ENTRADAS!$B:$B,$B446,ENTRADAS!$I:$I,D$40)-SUMIFS(SAÍDAS!$D:$D,SAÍDAS!$B:$B,$B446,SAÍDAS!$H:$H,D$40)+SUMIFS(AJUSTE!$D:$D,AJUSTE!$B:$B,$B446,AJUSTE!$H:$H,D$40)</f>
        <v>0</v>
      </c>
      <c r="F446" s="161">
        <f>E446+SUMIFS(ENTRADAS!$D:$D,ENTRADAS!$B:$B,$B446,ENTRADAS!$I:$I,E$40)-SUMIFS(SAÍDAS!$D:$D,SAÍDAS!$B:$B,$B446,SAÍDAS!$H:$H,E$40)+SUMIFS(AJUSTE!$D:$D,AJUSTE!$B:$B,$B446,AJUSTE!$H:$H,E$40)</f>
        <v>0</v>
      </c>
      <c r="G446" s="161">
        <f>F446+SUMIFS(ENTRADAS!$D:$D,ENTRADAS!$B:$B,$B446,ENTRADAS!$I:$I,F$40)-SUMIFS(SAÍDAS!$D:$D,SAÍDAS!$B:$B,$B446,SAÍDAS!$H:$H,F$40)+SUMIFS(AJUSTE!$D:$D,AJUSTE!$B:$B,$B446,AJUSTE!$H:$H,F$40)</f>
        <v>0</v>
      </c>
      <c r="H446" s="161">
        <f>G446+SUMIFS(ENTRADAS!$D:$D,ENTRADAS!$B:$B,$B446,ENTRADAS!$I:$I,G$40)-SUMIFS(SAÍDAS!$D:$D,SAÍDAS!$B:$B,$B446,SAÍDAS!$H:$H,G$40)+SUMIFS(AJUSTE!$D:$D,AJUSTE!$B:$B,$B446,AJUSTE!$H:$H,G$40)</f>
        <v>0</v>
      </c>
      <c r="I446" s="161">
        <f>H446+SUMIFS(ENTRADAS!$D:$D,ENTRADAS!$B:$B,$B446,ENTRADAS!$I:$I,H$40)-SUMIFS(SAÍDAS!$D:$D,SAÍDAS!$B:$B,$B446,SAÍDAS!$H:$H,H$40)+SUMIFS(AJUSTE!$D:$D,AJUSTE!$B:$B,$B446,AJUSTE!$H:$H,H$40)</f>
        <v>0</v>
      </c>
      <c r="J446" s="161">
        <f>I446+SUMIFS(ENTRADAS!$D:$D,ENTRADAS!$B:$B,$B446,ENTRADAS!$I:$I,I$40)-SUMIFS(SAÍDAS!$D:$D,SAÍDAS!$B:$B,$B446,SAÍDAS!$H:$H,I$40)+SUMIFS(AJUSTE!$D:$D,AJUSTE!$B:$B,$B446,AJUSTE!$H:$H,I$40)</f>
        <v>0</v>
      </c>
      <c r="K446" s="161">
        <f>J446+SUMIFS(ENTRADAS!$D:$D,ENTRADAS!$B:$B,$B446,ENTRADAS!$I:$I,J$40)-SUMIFS(SAÍDAS!$D:$D,SAÍDAS!$B:$B,$B446,SAÍDAS!$H:$H,J$40)+SUMIFS(AJUSTE!$D:$D,AJUSTE!$B:$B,$B446,AJUSTE!$H:$H,J$40)</f>
        <v>0</v>
      </c>
      <c r="L446" s="161">
        <f>K446+SUMIFS(ENTRADAS!$D:$D,ENTRADAS!$B:$B,$B446,ENTRADAS!$I:$I,K$40)-SUMIFS(SAÍDAS!$D:$D,SAÍDAS!$B:$B,$B446,SAÍDAS!$H:$H,K$40)+SUMIFS(AJUSTE!$D:$D,AJUSTE!$B:$B,$B446,AJUSTE!$H:$H,K$40)</f>
        <v>0</v>
      </c>
      <c r="M446" s="161">
        <f>L446+SUMIFS(ENTRADAS!$D:$D,ENTRADAS!$B:$B,$B446,ENTRADAS!$I:$I,L$40)-SUMIFS(SAÍDAS!$D:$D,SAÍDAS!$B:$B,$B446,SAÍDAS!$H:$H,L$40)+SUMIFS(AJUSTE!$D:$D,AJUSTE!$B:$B,$B446,AJUSTE!$H:$H,L$40)</f>
        <v>0</v>
      </c>
      <c r="N446" s="161">
        <f>M446+SUMIFS(ENTRADAS!$D:$D,ENTRADAS!$B:$B,$B446,ENTRADAS!$I:$I,M$40)-SUMIFS(SAÍDAS!$D:$D,SAÍDAS!$B:$B,$B446,SAÍDAS!$H:$H,M$40)+SUMIFS(AJUSTE!$D:$D,AJUSTE!$B:$B,$B446,AJUSTE!$H:$H,M$40)</f>
        <v>0</v>
      </c>
      <c r="P446" s="160">
        <f>CADASTRO!A410</f>
        <v>0</v>
      </c>
      <c r="Q446" s="160">
        <f>CADASTRO!B410</f>
        <v>0</v>
      </c>
      <c r="R446" s="161">
        <f ca="1">IF(R$39&gt;=$AD$39,0,SUMIFS(SAÍDAS!$D:$D,SAÍDAS!$B:$B,Base!$Q446,SAÍDAS!$H:$H,Base!R$40))</f>
        <v>0</v>
      </c>
      <c r="S446" s="161">
        <f ca="1">IF(S$39&gt;=$AD$39,0,SUMIFS(SAÍDAS!$D:$D,SAÍDAS!$B:$B,Base!$Q446,SAÍDAS!$H:$H,Base!S$40))</f>
        <v>0</v>
      </c>
      <c r="T446" s="161">
        <f ca="1">IF(T$39&gt;=$AD$39,0,SUMIFS(SAÍDAS!$D:$D,SAÍDAS!$B:$B,Base!$Q446,SAÍDAS!$H:$H,Base!T$40))</f>
        <v>0</v>
      </c>
      <c r="U446" s="161">
        <f ca="1">IF(U$39&gt;=$AD$39,0,SUMIFS(SAÍDAS!$D:$D,SAÍDAS!$B:$B,Base!$Q446,SAÍDAS!$H:$H,Base!U$40))</f>
        <v>0</v>
      </c>
      <c r="V446" s="161">
        <f ca="1">IF(V$39&gt;=$AD$39,0,SUMIFS(SAÍDAS!$D:$D,SAÍDAS!$B:$B,Base!$Q446,SAÍDAS!$H:$H,Base!V$40))</f>
        <v>0</v>
      </c>
      <c r="W446" s="161">
        <f ca="1">IF(W$39&gt;=$AD$39,0,SUMIFS(SAÍDAS!$D:$D,SAÍDAS!$B:$B,Base!$Q446,SAÍDAS!$H:$H,Base!W$40))</f>
        <v>0</v>
      </c>
      <c r="X446" s="161">
        <f ca="1">IF(X$39&gt;=$AD$39,0,SUMIFS(SAÍDAS!$D:$D,SAÍDAS!$B:$B,Base!$Q446,SAÍDAS!$H:$H,Base!X$40))</f>
        <v>0</v>
      </c>
      <c r="Y446" s="161">
        <f ca="1">IF(Y$39&gt;=$AD$39,0,SUMIFS(SAÍDAS!$D:$D,SAÍDAS!$B:$B,Base!$Q446,SAÍDAS!$H:$H,Base!Y$40))</f>
        <v>0</v>
      </c>
      <c r="Z446" s="161">
        <f ca="1">IF(Z$39&gt;=$AD$39,0,SUMIFS(SAÍDAS!$D:$D,SAÍDAS!$B:$B,Base!$Q446,SAÍDAS!$H:$H,Base!Z$40))</f>
        <v>0</v>
      </c>
      <c r="AA446" s="161">
        <f ca="1">IF(AA$39&gt;=$AD$39,0,SUMIFS(SAÍDAS!$D:$D,SAÍDAS!$B:$B,Base!$Q446,SAÍDAS!$H:$H,Base!AA$40))</f>
        <v>0</v>
      </c>
      <c r="AB446" s="161">
        <f ca="1">IF(AB$39&gt;=$AD$39,0,SUMIFS(SAÍDAS!$D:$D,SAÍDAS!$B:$B,Base!$Q446,SAÍDAS!$H:$H,Base!AB$40))</f>
        <v>0</v>
      </c>
      <c r="AC446" s="161">
        <f ca="1">IF(AC$39&gt;=$AD$39,0,SUMIFS(SAÍDAS!$D:$D,SAÍDAS!$B:$B,Base!$Q446,SAÍDAS!$H:$H,Base!AC$40))</f>
        <v>0</v>
      </c>
      <c r="AD446" s="160">
        <f t="shared" ca="1" si="15"/>
        <v>0</v>
      </c>
    </row>
    <row r="447" spans="1:30" x14ac:dyDescent="0.25">
      <c r="A447" s="160">
        <f>CADASTRO!A411</f>
        <v>0</v>
      </c>
      <c r="B447" s="160">
        <f>CADASTRO!B411</f>
        <v>0</v>
      </c>
      <c r="C447" s="161">
        <f>CADASTRO!D411</f>
        <v>0</v>
      </c>
      <c r="D447" s="161">
        <f>C447+SUMIFS(ENTRADAS!$D:$D,ENTRADAS!$B:$B,$B447,ENTRADAS!$I:$I,C$40)-SUMIFS(SAÍDAS!$D:$D,SAÍDAS!$B:$B,$B447,SAÍDAS!$H:$H,C$40)+SUMIFS(AJUSTE!$D:$D,AJUSTE!$B:$B,$B447,AJUSTE!$H:$H,C$40)</f>
        <v>0</v>
      </c>
      <c r="E447" s="161">
        <f>D447+SUMIFS(ENTRADAS!$D:$D,ENTRADAS!$B:$B,$B447,ENTRADAS!$I:$I,D$40)-SUMIFS(SAÍDAS!$D:$D,SAÍDAS!$B:$B,$B447,SAÍDAS!$H:$H,D$40)+SUMIFS(AJUSTE!$D:$D,AJUSTE!$B:$B,$B447,AJUSTE!$H:$H,D$40)</f>
        <v>0</v>
      </c>
      <c r="F447" s="161">
        <f>E447+SUMIFS(ENTRADAS!$D:$D,ENTRADAS!$B:$B,$B447,ENTRADAS!$I:$I,E$40)-SUMIFS(SAÍDAS!$D:$D,SAÍDAS!$B:$B,$B447,SAÍDAS!$H:$H,E$40)+SUMIFS(AJUSTE!$D:$D,AJUSTE!$B:$B,$B447,AJUSTE!$H:$H,E$40)</f>
        <v>0</v>
      </c>
      <c r="G447" s="161">
        <f>F447+SUMIFS(ENTRADAS!$D:$D,ENTRADAS!$B:$B,$B447,ENTRADAS!$I:$I,F$40)-SUMIFS(SAÍDAS!$D:$D,SAÍDAS!$B:$B,$B447,SAÍDAS!$H:$H,F$40)+SUMIFS(AJUSTE!$D:$D,AJUSTE!$B:$B,$B447,AJUSTE!$H:$H,F$40)</f>
        <v>0</v>
      </c>
      <c r="H447" s="161">
        <f>G447+SUMIFS(ENTRADAS!$D:$D,ENTRADAS!$B:$B,$B447,ENTRADAS!$I:$I,G$40)-SUMIFS(SAÍDAS!$D:$D,SAÍDAS!$B:$B,$B447,SAÍDAS!$H:$H,G$40)+SUMIFS(AJUSTE!$D:$D,AJUSTE!$B:$B,$B447,AJUSTE!$H:$H,G$40)</f>
        <v>0</v>
      </c>
      <c r="I447" s="161">
        <f>H447+SUMIFS(ENTRADAS!$D:$D,ENTRADAS!$B:$B,$B447,ENTRADAS!$I:$I,H$40)-SUMIFS(SAÍDAS!$D:$D,SAÍDAS!$B:$B,$B447,SAÍDAS!$H:$H,H$40)+SUMIFS(AJUSTE!$D:$D,AJUSTE!$B:$B,$B447,AJUSTE!$H:$H,H$40)</f>
        <v>0</v>
      </c>
      <c r="J447" s="161">
        <f>I447+SUMIFS(ENTRADAS!$D:$D,ENTRADAS!$B:$B,$B447,ENTRADAS!$I:$I,I$40)-SUMIFS(SAÍDAS!$D:$D,SAÍDAS!$B:$B,$B447,SAÍDAS!$H:$H,I$40)+SUMIFS(AJUSTE!$D:$D,AJUSTE!$B:$B,$B447,AJUSTE!$H:$H,I$40)</f>
        <v>0</v>
      </c>
      <c r="K447" s="161">
        <f>J447+SUMIFS(ENTRADAS!$D:$D,ENTRADAS!$B:$B,$B447,ENTRADAS!$I:$I,J$40)-SUMIFS(SAÍDAS!$D:$D,SAÍDAS!$B:$B,$B447,SAÍDAS!$H:$H,J$40)+SUMIFS(AJUSTE!$D:$D,AJUSTE!$B:$B,$B447,AJUSTE!$H:$H,J$40)</f>
        <v>0</v>
      </c>
      <c r="L447" s="161">
        <f>K447+SUMIFS(ENTRADAS!$D:$D,ENTRADAS!$B:$B,$B447,ENTRADAS!$I:$I,K$40)-SUMIFS(SAÍDAS!$D:$D,SAÍDAS!$B:$B,$B447,SAÍDAS!$H:$H,K$40)+SUMIFS(AJUSTE!$D:$D,AJUSTE!$B:$B,$B447,AJUSTE!$H:$H,K$40)</f>
        <v>0</v>
      </c>
      <c r="M447" s="161">
        <f>L447+SUMIFS(ENTRADAS!$D:$D,ENTRADAS!$B:$B,$B447,ENTRADAS!$I:$I,L$40)-SUMIFS(SAÍDAS!$D:$D,SAÍDAS!$B:$B,$B447,SAÍDAS!$H:$H,L$40)+SUMIFS(AJUSTE!$D:$D,AJUSTE!$B:$B,$B447,AJUSTE!$H:$H,L$40)</f>
        <v>0</v>
      </c>
      <c r="N447" s="161">
        <f>M447+SUMIFS(ENTRADAS!$D:$D,ENTRADAS!$B:$B,$B447,ENTRADAS!$I:$I,M$40)-SUMIFS(SAÍDAS!$D:$D,SAÍDAS!$B:$B,$B447,SAÍDAS!$H:$H,M$40)+SUMIFS(AJUSTE!$D:$D,AJUSTE!$B:$B,$B447,AJUSTE!$H:$H,M$40)</f>
        <v>0</v>
      </c>
      <c r="P447" s="160">
        <f>CADASTRO!A411</f>
        <v>0</v>
      </c>
      <c r="Q447" s="160">
        <f>CADASTRO!B411</f>
        <v>0</v>
      </c>
      <c r="R447" s="161">
        <f ca="1">IF(R$39&gt;=$AD$39,0,SUMIFS(SAÍDAS!$D:$D,SAÍDAS!$B:$B,Base!$Q447,SAÍDAS!$H:$H,Base!R$40))</f>
        <v>0</v>
      </c>
      <c r="S447" s="161">
        <f ca="1">IF(S$39&gt;=$AD$39,0,SUMIFS(SAÍDAS!$D:$D,SAÍDAS!$B:$B,Base!$Q447,SAÍDAS!$H:$H,Base!S$40))</f>
        <v>0</v>
      </c>
      <c r="T447" s="161">
        <f ca="1">IF(T$39&gt;=$AD$39,0,SUMIFS(SAÍDAS!$D:$D,SAÍDAS!$B:$B,Base!$Q447,SAÍDAS!$H:$H,Base!T$40))</f>
        <v>0</v>
      </c>
      <c r="U447" s="161">
        <f ca="1">IF(U$39&gt;=$AD$39,0,SUMIFS(SAÍDAS!$D:$D,SAÍDAS!$B:$B,Base!$Q447,SAÍDAS!$H:$H,Base!U$40))</f>
        <v>0</v>
      </c>
      <c r="V447" s="161">
        <f ca="1">IF(V$39&gt;=$AD$39,0,SUMIFS(SAÍDAS!$D:$D,SAÍDAS!$B:$B,Base!$Q447,SAÍDAS!$H:$H,Base!V$40))</f>
        <v>0</v>
      </c>
      <c r="W447" s="161">
        <f ca="1">IF(W$39&gt;=$AD$39,0,SUMIFS(SAÍDAS!$D:$D,SAÍDAS!$B:$B,Base!$Q447,SAÍDAS!$H:$H,Base!W$40))</f>
        <v>0</v>
      </c>
      <c r="X447" s="161">
        <f ca="1">IF(X$39&gt;=$AD$39,0,SUMIFS(SAÍDAS!$D:$D,SAÍDAS!$B:$B,Base!$Q447,SAÍDAS!$H:$H,Base!X$40))</f>
        <v>0</v>
      </c>
      <c r="Y447" s="161">
        <f ca="1">IF(Y$39&gt;=$AD$39,0,SUMIFS(SAÍDAS!$D:$D,SAÍDAS!$B:$B,Base!$Q447,SAÍDAS!$H:$H,Base!Y$40))</f>
        <v>0</v>
      </c>
      <c r="Z447" s="161">
        <f ca="1">IF(Z$39&gt;=$AD$39,0,SUMIFS(SAÍDAS!$D:$D,SAÍDAS!$B:$B,Base!$Q447,SAÍDAS!$H:$H,Base!Z$40))</f>
        <v>0</v>
      </c>
      <c r="AA447" s="161">
        <f ca="1">IF(AA$39&gt;=$AD$39,0,SUMIFS(SAÍDAS!$D:$D,SAÍDAS!$B:$B,Base!$Q447,SAÍDAS!$H:$H,Base!AA$40))</f>
        <v>0</v>
      </c>
      <c r="AB447" s="161">
        <f ca="1">IF(AB$39&gt;=$AD$39,0,SUMIFS(SAÍDAS!$D:$D,SAÍDAS!$B:$B,Base!$Q447,SAÍDAS!$H:$H,Base!AB$40))</f>
        <v>0</v>
      </c>
      <c r="AC447" s="161">
        <f ca="1">IF(AC$39&gt;=$AD$39,0,SUMIFS(SAÍDAS!$D:$D,SAÍDAS!$B:$B,Base!$Q447,SAÍDAS!$H:$H,Base!AC$40))</f>
        <v>0</v>
      </c>
      <c r="AD447" s="160">
        <f t="shared" ca="1" si="15"/>
        <v>0</v>
      </c>
    </row>
    <row r="448" spans="1:30" x14ac:dyDescent="0.25">
      <c r="A448" s="160">
        <f>CADASTRO!A412</f>
        <v>0</v>
      </c>
      <c r="B448" s="160">
        <f>CADASTRO!B412</f>
        <v>0</v>
      </c>
      <c r="C448" s="161">
        <f>CADASTRO!D412</f>
        <v>0</v>
      </c>
      <c r="D448" s="161">
        <f>C448+SUMIFS(ENTRADAS!$D:$D,ENTRADAS!$B:$B,$B448,ENTRADAS!$I:$I,C$40)-SUMIFS(SAÍDAS!$D:$D,SAÍDAS!$B:$B,$B448,SAÍDAS!$H:$H,C$40)+SUMIFS(AJUSTE!$D:$D,AJUSTE!$B:$B,$B448,AJUSTE!$H:$H,C$40)</f>
        <v>0</v>
      </c>
      <c r="E448" s="161">
        <f>D448+SUMIFS(ENTRADAS!$D:$D,ENTRADAS!$B:$B,$B448,ENTRADAS!$I:$I,D$40)-SUMIFS(SAÍDAS!$D:$D,SAÍDAS!$B:$B,$B448,SAÍDAS!$H:$H,D$40)+SUMIFS(AJUSTE!$D:$D,AJUSTE!$B:$B,$B448,AJUSTE!$H:$H,D$40)</f>
        <v>0</v>
      </c>
      <c r="F448" s="161">
        <f>E448+SUMIFS(ENTRADAS!$D:$D,ENTRADAS!$B:$B,$B448,ENTRADAS!$I:$I,E$40)-SUMIFS(SAÍDAS!$D:$D,SAÍDAS!$B:$B,$B448,SAÍDAS!$H:$H,E$40)+SUMIFS(AJUSTE!$D:$D,AJUSTE!$B:$B,$B448,AJUSTE!$H:$H,E$40)</f>
        <v>0</v>
      </c>
      <c r="G448" s="161">
        <f>F448+SUMIFS(ENTRADAS!$D:$D,ENTRADAS!$B:$B,$B448,ENTRADAS!$I:$I,F$40)-SUMIFS(SAÍDAS!$D:$D,SAÍDAS!$B:$B,$B448,SAÍDAS!$H:$H,F$40)+SUMIFS(AJUSTE!$D:$D,AJUSTE!$B:$B,$B448,AJUSTE!$H:$H,F$40)</f>
        <v>0</v>
      </c>
      <c r="H448" s="161">
        <f>G448+SUMIFS(ENTRADAS!$D:$D,ENTRADAS!$B:$B,$B448,ENTRADAS!$I:$I,G$40)-SUMIFS(SAÍDAS!$D:$D,SAÍDAS!$B:$B,$B448,SAÍDAS!$H:$H,G$40)+SUMIFS(AJUSTE!$D:$D,AJUSTE!$B:$B,$B448,AJUSTE!$H:$H,G$40)</f>
        <v>0</v>
      </c>
      <c r="I448" s="161">
        <f>H448+SUMIFS(ENTRADAS!$D:$D,ENTRADAS!$B:$B,$B448,ENTRADAS!$I:$I,H$40)-SUMIFS(SAÍDAS!$D:$D,SAÍDAS!$B:$B,$B448,SAÍDAS!$H:$H,H$40)+SUMIFS(AJUSTE!$D:$D,AJUSTE!$B:$B,$B448,AJUSTE!$H:$H,H$40)</f>
        <v>0</v>
      </c>
      <c r="J448" s="161">
        <f>I448+SUMIFS(ENTRADAS!$D:$D,ENTRADAS!$B:$B,$B448,ENTRADAS!$I:$I,I$40)-SUMIFS(SAÍDAS!$D:$D,SAÍDAS!$B:$B,$B448,SAÍDAS!$H:$H,I$40)+SUMIFS(AJUSTE!$D:$D,AJUSTE!$B:$B,$B448,AJUSTE!$H:$H,I$40)</f>
        <v>0</v>
      </c>
      <c r="K448" s="161">
        <f>J448+SUMIFS(ENTRADAS!$D:$D,ENTRADAS!$B:$B,$B448,ENTRADAS!$I:$I,J$40)-SUMIFS(SAÍDAS!$D:$D,SAÍDAS!$B:$B,$B448,SAÍDAS!$H:$H,J$40)+SUMIFS(AJUSTE!$D:$D,AJUSTE!$B:$B,$B448,AJUSTE!$H:$H,J$40)</f>
        <v>0</v>
      </c>
      <c r="L448" s="161">
        <f>K448+SUMIFS(ENTRADAS!$D:$D,ENTRADAS!$B:$B,$B448,ENTRADAS!$I:$I,K$40)-SUMIFS(SAÍDAS!$D:$D,SAÍDAS!$B:$B,$B448,SAÍDAS!$H:$H,K$40)+SUMIFS(AJUSTE!$D:$D,AJUSTE!$B:$B,$B448,AJUSTE!$H:$H,K$40)</f>
        <v>0</v>
      </c>
      <c r="M448" s="161">
        <f>L448+SUMIFS(ENTRADAS!$D:$D,ENTRADAS!$B:$B,$B448,ENTRADAS!$I:$I,L$40)-SUMIFS(SAÍDAS!$D:$D,SAÍDAS!$B:$B,$B448,SAÍDAS!$H:$H,L$40)+SUMIFS(AJUSTE!$D:$D,AJUSTE!$B:$B,$B448,AJUSTE!$H:$H,L$40)</f>
        <v>0</v>
      </c>
      <c r="N448" s="161">
        <f>M448+SUMIFS(ENTRADAS!$D:$D,ENTRADAS!$B:$B,$B448,ENTRADAS!$I:$I,M$40)-SUMIFS(SAÍDAS!$D:$D,SAÍDAS!$B:$B,$B448,SAÍDAS!$H:$H,M$40)+SUMIFS(AJUSTE!$D:$D,AJUSTE!$B:$B,$B448,AJUSTE!$H:$H,M$40)</f>
        <v>0</v>
      </c>
      <c r="P448" s="160">
        <f>CADASTRO!A412</f>
        <v>0</v>
      </c>
      <c r="Q448" s="160">
        <f>CADASTRO!B412</f>
        <v>0</v>
      </c>
      <c r="R448" s="161">
        <f ca="1">IF(R$39&gt;=$AD$39,0,SUMIFS(SAÍDAS!$D:$D,SAÍDAS!$B:$B,Base!$Q448,SAÍDAS!$H:$H,Base!R$40))</f>
        <v>0</v>
      </c>
      <c r="S448" s="161">
        <f ca="1">IF(S$39&gt;=$AD$39,0,SUMIFS(SAÍDAS!$D:$D,SAÍDAS!$B:$B,Base!$Q448,SAÍDAS!$H:$H,Base!S$40))</f>
        <v>0</v>
      </c>
      <c r="T448" s="161">
        <f ca="1">IF(T$39&gt;=$AD$39,0,SUMIFS(SAÍDAS!$D:$D,SAÍDAS!$B:$B,Base!$Q448,SAÍDAS!$H:$H,Base!T$40))</f>
        <v>0</v>
      </c>
      <c r="U448" s="161">
        <f ca="1">IF(U$39&gt;=$AD$39,0,SUMIFS(SAÍDAS!$D:$D,SAÍDAS!$B:$B,Base!$Q448,SAÍDAS!$H:$H,Base!U$40))</f>
        <v>0</v>
      </c>
      <c r="V448" s="161">
        <f ca="1">IF(V$39&gt;=$AD$39,0,SUMIFS(SAÍDAS!$D:$D,SAÍDAS!$B:$B,Base!$Q448,SAÍDAS!$H:$H,Base!V$40))</f>
        <v>0</v>
      </c>
      <c r="W448" s="161">
        <f ca="1">IF(W$39&gt;=$AD$39,0,SUMIFS(SAÍDAS!$D:$D,SAÍDAS!$B:$B,Base!$Q448,SAÍDAS!$H:$H,Base!W$40))</f>
        <v>0</v>
      </c>
      <c r="X448" s="161">
        <f ca="1">IF(X$39&gt;=$AD$39,0,SUMIFS(SAÍDAS!$D:$D,SAÍDAS!$B:$B,Base!$Q448,SAÍDAS!$H:$H,Base!X$40))</f>
        <v>0</v>
      </c>
      <c r="Y448" s="161">
        <f ca="1">IF(Y$39&gt;=$AD$39,0,SUMIFS(SAÍDAS!$D:$D,SAÍDAS!$B:$B,Base!$Q448,SAÍDAS!$H:$H,Base!Y$40))</f>
        <v>0</v>
      </c>
      <c r="Z448" s="161">
        <f ca="1">IF(Z$39&gt;=$AD$39,0,SUMIFS(SAÍDAS!$D:$D,SAÍDAS!$B:$B,Base!$Q448,SAÍDAS!$H:$H,Base!Z$40))</f>
        <v>0</v>
      </c>
      <c r="AA448" s="161">
        <f ca="1">IF(AA$39&gt;=$AD$39,0,SUMIFS(SAÍDAS!$D:$D,SAÍDAS!$B:$B,Base!$Q448,SAÍDAS!$H:$H,Base!AA$40))</f>
        <v>0</v>
      </c>
      <c r="AB448" s="161">
        <f ca="1">IF(AB$39&gt;=$AD$39,0,SUMIFS(SAÍDAS!$D:$D,SAÍDAS!$B:$B,Base!$Q448,SAÍDAS!$H:$H,Base!AB$40))</f>
        <v>0</v>
      </c>
      <c r="AC448" s="161">
        <f ca="1">IF(AC$39&gt;=$AD$39,0,SUMIFS(SAÍDAS!$D:$D,SAÍDAS!$B:$B,Base!$Q448,SAÍDAS!$H:$H,Base!AC$40))</f>
        <v>0</v>
      </c>
      <c r="AD448" s="160">
        <f t="shared" ca="1" si="15"/>
        <v>0</v>
      </c>
    </row>
    <row r="449" spans="1:30" x14ac:dyDescent="0.25">
      <c r="A449" s="160">
        <f>CADASTRO!A413</f>
        <v>0</v>
      </c>
      <c r="B449" s="160">
        <f>CADASTRO!B413</f>
        <v>0</v>
      </c>
      <c r="C449" s="161">
        <f>CADASTRO!D413</f>
        <v>0</v>
      </c>
      <c r="D449" s="161">
        <f>C449+SUMIFS(ENTRADAS!$D:$D,ENTRADAS!$B:$B,$B449,ENTRADAS!$I:$I,C$40)-SUMIFS(SAÍDAS!$D:$D,SAÍDAS!$B:$B,$B449,SAÍDAS!$H:$H,C$40)+SUMIFS(AJUSTE!$D:$D,AJUSTE!$B:$B,$B449,AJUSTE!$H:$H,C$40)</f>
        <v>0</v>
      </c>
      <c r="E449" s="161">
        <f>D449+SUMIFS(ENTRADAS!$D:$D,ENTRADAS!$B:$B,$B449,ENTRADAS!$I:$I,D$40)-SUMIFS(SAÍDAS!$D:$D,SAÍDAS!$B:$B,$B449,SAÍDAS!$H:$H,D$40)+SUMIFS(AJUSTE!$D:$D,AJUSTE!$B:$B,$B449,AJUSTE!$H:$H,D$40)</f>
        <v>0</v>
      </c>
      <c r="F449" s="161">
        <f>E449+SUMIFS(ENTRADAS!$D:$D,ENTRADAS!$B:$B,$B449,ENTRADAS!$I:$I,E$40)-SUMIFS(SAÍDAS!$D:$D,SAÍDAS!$B:$B,$B449,SAÍDAS!$H:$H,E$40)+SUMIFS(AJUSTE!$D:$D,AJUSTE!$B:$B,$B449,AJUSTE!$H:$H,E$40)</f>
        <v>0</v>
      </c>
      <c r="G449" s="161">
        <f>F449+SUMIFS(ENTRADAS!$D:$D,ENTRADAS!$B:$B,$B449,ENTRADAS!$I:$I,F$40)-SUMIFS(SAÍDAS!$D:$D,SAÍDAS!$B:$B,$B449,SAÍDAS!$H:$H,F$40)+SUMIFS(AJUSTE!$D:$D,AJUSTE!$B:$B,$B449,AJUSTE!$H:$H,F$40)</f>
        <v>0</v>
      </c>
      <c r="H449" s="161">
        <f>G449+SUMIFS(ENTRADAS!$D:$D,ENTRADAS!$B:$B,$B449,ENTRADAS!$I:$I,G$40)-SUMIFS(SAÍDAS!$D:$D,SAÍDAS!$B:$B,$B449,SAÍDAS!$H:$H,G$40)+SUMIFS(AJUSTE!$D:$D,AJUSTE!$B:$B,$B449,AJUSTE!$H:$H,G$40)</f>
        <v>0</v>
      </c>
      <c r="I449" s="161">
        <f>H449+SUMIFS(ENTRADAS!$D:$D,ENTRADAS!$B:$B,$B449,ENTRADAS!$I:$I,H$40)-SUMIFS(SAÍDAS!$D:$D,SAÍDAS!$B:$B,$B449,SAÍDAS!$H:$H,H$40)+SUMIFS(AJUSTE!$D:$D,AJUSTE!$B:$B,$B449,AJUSTE!$H:$H,H$40)</f>
        <v>0</v>
      </c>
      <c r="J449" s="161">
        <f>I449+SUMIFS(ENTRADAS!$D:$D,ENTRADAS!$B:$B,$B449,ENTRADAS!$I:$I,I$40)-SUMIFS(SAÍDAS!$D:$D,SAÍDAS!$B:$B,$B449,SAÍDAS!$H:$H,I$40)+SUMIFS(AJUSTE!$D:$D,AJUSTE!$B:$B,$B449,AJUSTE!$H:$H,I$40)</f>
        <v>0</v>
      </c>
      <c r="K449" s="161">
        <f>J449+SUMIFS(ENTRADAS!$D:$D,ENTRADAS!$B:$B,$B449,ENTRADAS!$I:$I,J$40)-SUMIFS(SAÍDAS!$D:$D,SAÍDAS!$B:$B,$B449,SAÍDAS!$H:$H,J$40)+SUMIFS(AJUSTE!$D:$D,AJUSTE!$B:$B,$B449,AJUSTE!$H:$H,J$40)</f>
        <v>0</v>
      </c>
      <c r="L449" s="161">
        <f>K449+SUMIFS(ENTRADAS!$D:$D,ENTRADAS!$B:$B,$B449,ENTRADAS!$I:$I,K$40)-SUMIFS(SAÍDAS!$D:$D,SAÍDAS!$B:$B,$B449,SAÍDAS!$H:$H,K$40)+SUMIFS(AJUSTE!$D:$D,AJUSTE!$B:$B,$B449,AJUSTE!$H:$H,K$40)</f>
        <v>0</v>
      </c>
      <c r="M449" s="161">
        <f>L449+SUMIFS(ENTRADAS!$D:$D,ENTRADAS!$B:$B,$B449,ENTRADAS!$I:$I,L$40)-SUMIFS(SAÍDAS!$D:$D,SAÍDAS!$B:$B,$B449,SAÍDAS!$H:$H,L$40)+SUMIFS(AJUSTE!$D:$D,AJUSTE!$B:$B,$B449,AJUSTE!$H:$H,L$40)</f>
        <v>0</v>
      </c>
      <c r="N449" s="161">
        <f>M449+SUMIFS(ENTRADAS!$D:$D,ENTRADAS!$B:$B,$B449,ENTRADAS!$I:$I,M$40)-SUMIFS(SAÍDAS!$D:$D,SAÍDAS!$B:$B,$B449,SAÍDAS!$H:$H,M$40)+SUMIFS(AJUSTE!$D:$D,AJUSTE!$B:$B,$B449,AJUSTE!$H:$H,M$40)</f>
        <v>0</v>
      </c>
      <c r="P449" s="160">
        <f>CADASTRO!A413</f>
        <v>0</v>
      </c>
      <c r="Q449" s="160">
        <f>CADASTRO!B413</f>
        <v>0</v>
      </c>
      <c r="R449" s="161">
        <f ca="1">IF(R$39&gt;=$AD$39,0,SUMIFS(SAÍDAS!$D:$D,SAÍDAS!$B:$B,Base!$Q449,SAÍDAS!$H:$H,Base!R$40))</f>
        <v>0</v>
      </c>
      <c r="S449" s="161">
        <f ca="1">IF(S$39&gt;=$AD$39,0,SUMIFS(SAÍDAS!$D:$D,SAÍDAS!$B:$B,Base!$Q449,SAÍDAS!$H:$H,Base!S$40))</f>
        <v>0</v>
      </c>
      <c r="T449" s="161">
        <f ca="1">IF(T$39&gt;=$AD$39,0,SUMIFS(SAÍDAS!$D:$D,SAÍDAS!$B:$B,Base!$Q449,SAÍDAS!$H:$H,Base!T$40))</f>
        <v>0</v>
      </c>
      <c r="U449" s="161">
        <f ca="1">IF(U$39&gt;=$AD$39,0,SUMIFS(SAÍDAS!$D:$D,SAÍDAS!$B:$B,Base!$Q449,SAÍDAS!$H:$H,Base!U$40))</f>
        <v>0</v>
      </c>
      <c r="V449" s="161">
        <f ca="1">IF(V$39&gt;=$AD$39,0,SUMIFS(SAÍDAS!$D:$D,SAÍDAS!$B:$B,Base!$Q449,SAÍDAS!$H:$H,Base!V$40))</f>
        <v>0</v>
      </c>
      <c r="W449" s="161">
        <f ca="1">IF(W$39&gt;=$AD$39,0,SUMIFS(SAÍDAS!$D:$D,SAÍDAS!$B:$B,Base!$Q449,SAÍDAS!$H:$H,Base!W$40))</f>
        <v>0</v>
      </c>
      <c r="X449" s="161">
        <f ca="1">IF(X$39&gt;=$AD$39,0,SUMIFS(SAÍDAS!$D:$D,SAÍDAS!$B:$B,Base!$Q449,SAÍDAS!$H:$H,Base!X$40))</f>
        <v>0</v>
      </c>
      <c r="Y449" s="161">
        <f ca="1">IF(Y$39&gt;=$AD$39,0,SUMIFS(SAÍDAS!$D:$D,SAÍDAS!$B:$B,Base!$Q449,SAÍDAS!$H:$H,Base!Y$40))</f>
        <v>0</v>
      </c>
      <c r="Z449" s="161">
        <f ca="1">IF(Z$39&gt;=$AD$39,0,SUMIFS(SAÍDAS!$D:$D,SAÍDAS!$B:$B,Base!$Q449,SAÍDAS!$H:$H,Base!Z$40))</f>
        <v>0</v>
      </c>
      <c r="AA449" s="161">
        <f ca="1">IF(AA$39&gt;=$AD$39,0,SUMIFS(SAÍDAS!$D:$D,SAÍDAS!$B:$B,Base!$Q449,SAÍDAS!$H:$H,Base!AA$40))</f>
        <v>0</v>
      </c>
      <c r="AB449" s="161">
        <f ca="1">IF(AB$39&gt;=$AD$39,0,SUMIFS(SAÍDAS!$D:$D,SAÍDAS!$B:$B,Base!$Q449,SAÍDAS!$H:$H,Base!AB$40))</f>
        <v>0</v>
      </c>
      <c r="AC449" s="161">
        <f ca="1">IF(AC$39&gt;=$AD$39,0,SUMIFS(SAÍDAS!$D:$D,SAÍDAS!$B:$B,Base!$Q449,SAÍDAS!$H:$H,Base!AC$40))</f>
        <v>0</v>
      </c>
      <c r="AD449" s="160">
        <f t="shared" ca="1" si="15"/>
        <v>0</v>
      </c>
    </row>
    <row r="450" spans="1:30" x14ac:dyDescent="0.25">
      <c r="A450" s="160">
        <f>CADASTRO!A414</f>
        <v>0</v>
      </c>
      <c r="B450" s="160">
        <f>CADASTRO!B414</f>
        <v>0</v>
      </c>
      <c r="C450" s="161">
        <f>CADASTRO!D414</f>
        <v>0</v>
      </c>
      <c r="D450" s="161">
        <f>C450+SUMIFS(ENTRADAS!$D:$D,ENTRADAS!$B:$B,$B450,ENTRADAS!$I:$I,C$40)-SUMIFS(SAÍDAS!$D:$D,SAÍDAS!$B:$B,$B450,SAÍDAS!$H:$H,C$40)+SUMIFS(AJUSTE!$D:$D,AJUSTE!$B:$B,$B450,AJUSTE!$H:$H,C$40)</f>
        <v>0</v>
      </c>
      <c r="E450" s="161">
        <f>D450+SUMIFS(ENTRADAS!$D:$D,ENTRADAS!$B:$B,$B450,ENTRADAS!$I:$I,D$40)-SUMIFS(SAÍDAS!$D:$D,SAÍDAS!$B:$B,$B450,SAÍDAS!$H:$H,D$40)+SUMIFS(AJUSTE!$D:$D,AJUSTE!$B:$B,$B450,AJUSTE!$H:$H,D$40)</f>
        <v>0</v>
      </c>
      <c r="F450" s="161">
        <f>E450+SUMIFS(ENTRADAS!$D:$D,ENTRADAS!$B:$B,$B450,ENTRADAS!$I:$I,E$40)-SUMIFS(SAÍDAS!$D:$D,SAÍDAS!$B:$B,$B450,SAÍDAS!$H:$H,E$40)+SUMIFS(AJUSTE!$D:$D,AJUSTE!$B:$B,$B450,AJUSTE!$H:$H,E$40)</f>
        <v>0</v>
      </c>
      <c r="G450" s="161">
        <f>F450+SUMIFS(ENTRADAS!$D:$D,ENTRADAS!$B:$B,$B450,ENTRADAS!$I:$I,F$40)-SUMIFS(SAÍDAS!$D:$D,SAÍDAS!$B:$B,$B450,SAÍDAS!$H:$H,F$40)+SUMIFS(AJUSTE!$D:$D,AJUSTE!$B:$B,$B450,AJUSTE!$H:$H,F$40)</f>
        <v>0</v>
      </c>
      <c r="H450" s="161">
        <f>G450+SUMIFS(ENTRADAS!$D:$D,ENTRADAS!$B:$B,$B450,ENTRADAS!$I:$I,G$40)-SUMIFS(SAÍDAS!$D:$D,SAÍDAS!$B:$B,$B450,SAÍDAS!$H:$H,G$40)+SUMIFS(AJUSTE!$D:$D,AJUSTE!$B:$B,$B450,AJUSTE!$H:$H,G$40)</f>
        <v>0</v>
      </c>
      <c r="I450" s="161">
        <f>H450+SUMIFS(ENTRADAS!$D:$D,ENTRADAS!$B:$B,$B450,ENTRADAS!$I:$I,H$40)-SUMIFS(SAÍDAS!$D:$D,SAÍDAS!$B:$B,$B450,SAÍDAS!$H:$H,H$40)+SUMIFS(AJUSTE!$D:$D,AJUSTE!$B:$B,$B450,AJUSTE!$H:$H,H$40)</f>
        <v>0</v>
      </c>
      <c r="J450" s="161">
        <f>I450+SUMIFS(ENTRADAS!$D:$D,ENTRADAS!$B:$B,$B450,ENTRADAS!$I:$I,I$40)-SUMIFS(SAÍDAS!$D:$D,SAÍDAS!$B:$B,$B450,SAÍDAS!$H:$H,I$40)+SUMIFS(AJUSTE!$D:$D,AJUSTE!$B:$B,$B450,AJUSTE!$H:$H,I$40)</f>
        <v>0</v>
      </c>
      <c r="K450" s="161">
        <f>J450+SUMIFS(ENTRADAS!$D:$D,ENTRADAS!$B:$B,$B450,ENTRADAS!$I:$I,J$40)-SUMIFS(SAÍDAS!$D:$D,SAÍDAS!$B:$B,$B450,SAÍDAS!$H:$H,J$40)+SUMIFS(AJUSTE!$D:$D,AJUSTE!$B:$B,$B450,AJUSTE!$H:$H,J$40)</f>
        <v>0</v>
      </c>
      <c r="L450" s="161">
        <f>K450+SUMIFS(ENTRADAS!$D:$D,ENTRADAS!$B:$B,$B450,ENTRADAS!$I:$I,K$40)-SUMIFS(SAÍDAS!$D:$D,SAÍDAS!$B:$B,$B450,SAÍDAS!$H:$H,K$40)+SUMIFS(AJUSTE!$D:$D,AJUSTE!$B:$B,$B450,AJUSTE!$H:$H,K$40)</f>
        <v>0</v>
      </c>
      <c r="M450" s="161">
        <f>L450+SUMIFS(ENTRADAS!$D:$D,ENTRADAS!$B:$B,$B450,ENTRADAS!$I:$I,L$40)-SUMIFS(SAÍDAS!$D:$D,SAÍDAS!$B:$B,$B450,SAÍDAS!$H:$H,L$40)+SUMIFS(AJUSTE!$D:$D,AJUSTE!$B:$B,$B450,AJUSTE!$H:$H,L$40)</f>
        <v>0</v>
      </c>
      <c r="N450" s="161">
        <f>M450+SUMIFS(ENTRADAS!$D:$D,ENTRADAS!$B:$B,$B450,ENTRADAS!$I:$I,M$40)-SUMIFS(SAÍDAS!$D:$D,SAÍDAS!$B:$B,$B450,SAÍDAS!$H:$H,M$40)+SUMIFS(AJUSTE!$D:$D,AJUSTE!$B:$B,$B450,AJUSTE!$H:$H,M$40)</f>
        <v>0</v>
      </c>
      <c r="P450" s="160">
        <f>CADASTRO!A414</f>
        <v>0</v>
      </c>
      <c r="Q450" s="160">
        <f>CADASTRO!B414</f>
        <v>0</v>
      </c>
      <c r="R450" s="161">
        <f ca="1">IF(R$39&gt;=$AD$39,0,SUMIFS(SAÍDAS!$D:$D,SAÍDAS!$B:$B,Base!$Q450,SAÍDAS!$H:$H,Base!R$40))</f>
        <v>0</v>
      </c>
      <c r="S450" s="161">
        <f ca="1">IF(S$39&gt;=$AD$39,0,SUMIFS(SAÍDAS!$D:$D,SAÍDAS!$B:$B,Base!$Q450,SAÍDAS!$H:$H,Base!S$40))</f>
        <v>0</v>
      </c>
      <c r="T450" s="161">
        <f ca="1">IF(T$39&gt;=$AD$39,0,SUMIFS(SAÍDAS!$D:$D,SAÍDAS!$B:$B,Base!$Q450,SAÍDAS!$H:$H,Base!T$40))</f>
        <v>0</v>
      </c>
      <c r="U450" s="161">
        <f ca="1">IF(U$39&gt;=$AD$39,0,SUMIFS(SAÍDAS!$D:$D,SAÍDAS!$B:$B,Base!$Q450,SAÍDAS!$H:$H,Base!U$40))</f>
        <v>0</v>
      </c>
      <c r="V450" s="161">
        <f ca="1">IF(V$39&gt;=$AD$39,0,SUMIFS(SAÍDAS!$D:$D,SAÍDAS!$B:$B,Base!$Q450,SAÍDAS!$H:$H,Base!V$40))</f>
        <v>0</v>
      </c>
      <c r="W450" s="161">
        <f ca="1">IF(W$39&gt;=$AD$39,0,SUMIFS(SAÍDAS!$D:$D,SAÍDAS!$B:$B,Base!$Q450,SAÍDAS!$H:$H,Base!W$40))</f>
        <v>0</v>
      </c>
      <c r="X450" s="161">
        <f ca="1">IF(X$39&gt;=$AD$39,0,SUMIFS(SAÍDAS!$D:$D,SAÍDAS!$B:$B,Base!$Q450,SAÍDAS!$H:$H,Base!X$40))</f>
        <v>0</v>
      </c>
      <c r="Y450" s="161">
        <f ca="1">IF(Y$39&gt;=$AD$39,0,SUMIFS(SAÍDAS!$D:$D,SAÍDAS!$B:$B,Base!$Q450,SAÍDAS!$H:$H,Base!Y$40))</f>
        <v>0</v>
      </c>
      <c r="Z450" s="161">
        <f ca="1">IF(Z$39&gt;=$AD$39,0,SUMIFS(SAÍDAS!$D:$D,SAÍDAS!$B:$B,Base!$Q450,SAÍDAS!$H:$H,Base!Z$40))</f>
        <v>0</v>
      </c>
      <c r="AA450" s="161">
        <f ca="1">IF(AA$39&gt;=$AD$39,0,SUMIFS(SAÍDAS!$D:$D,SAÍDAS!$B:$B,Base!$Q450,SAÍDAS!$H:$H,Base!AA$40))</f>
        <v>0</v>
      </c>
      <c r="AB450" s="161">
        <f ca="1">IF(AB$39&gt;=$AD$39,0,SUMIFS(SAÍDAS!$D:$D,SAÍDAS!$B:$B,Base!$Q450,SAÍDAS!$H:$H,Base!AB$40))</f>
        <v>0</v>
      </c>
      <c r="AC450" s="161">
        <f ca="1">IF(AC$39&gt;=$AD$39,0,SUMIFS(SAÍDAS!$D:$D,SAÍDAS!$B:$B,Base!$Q450,SAÍDAS!$H:$H,Base!AC$40))</f>
        <v>0</v>
      </c>
      <c r="AD450" s="160">
        <f t="shared" ca="1" si="15"/>
        <v>0</v>
      </c>
    </row>
    <row r="451" spans="1:30" x14ac:dyDescent="0.25">
      <c r="A451" s="160">
        <f>CADASTRO!A415</f>
        <v>0</v>
      </c>
      <c r="B451" s="160">
        <f>CADASTRO!B415</f>
        <v>0</v>
      </c>
      <c r="C451" s="161">
        <f>CADASTRO!D415</f>
        <v>0</v>
      </c>
      <c r="D451" s="161">
        <f>C451+SUMIFS(ENTRADAS!$D:$D,ENTRADAS!$B:$B,$B451,ENTRADAS!$I:$I,C$40)-SUMIFS(SAÍDAS!$D:$D,SAÍDAS!$B:$B,$B451,SAÍDAS!$H:$H,C$40)+SUMIFS(AJUSTE!$D:$D,AJUSTE!$B:$B,$B451,AJUSTE!$H:$H,C$40)</f>
        <v>0</v>
      </c>
      <c r="E451" s="161">
        <f>D451+SUMIFS(ENTRADAS!$D:$D,ENTRADAS!$B:$B,$B451,ENTRADAS!$I:$I,D$40)-SUMIFS(SAÍDAS!$D:$D,SAÍDAS!$B:$B,$B451,SAÍDAS!$H:$H,D$40)+SUMIFS(AJUSTE!$D:$D,AJUSTE!$B:$B,$B451,AJUSTE!$H:$H,D$40)</f>
        <v>0</v>
      </c>
      <c r="F451" s="161">
        <f>E451+SUMIFS(ENTRADAS!$D:$D,ENTRADAS!$B:$B,$B451,ENTRADAS!$I:$I,E$40)-SUMIFS(SAÍDAS!$D:$D,SAÍDAS!$B:$B,$B451,SAÍDAS!$H:$H,E$40)+SUMIFS(AJUSTE!$D:$D,AJUSTE!$B:$B,$B451,AJUSTE!$H:$H,E$40)</f>
        <v>0</v>
      </c>
      <c r="G451" s="161">
        <f>F451+SUMIFS(ENTRADAS!$D:$D,ENTRADAS!$B:$B,$B451,ENTRADAS!$I:$I,F$40)-SUMIFS(SAÍDAS!$D:$D,SAÍDAS!$B:$B,$B451,SAÍDAS!$H:$H,F$40)+SUMIFS(AJUSTE!$D:$D,AJUSTE!$B:$B,$B451,AJUSTE!$H:$H,F$40)</f>
        <v>0</v>
      </c>
      <c r="H451" s="161">
        <f>G451+SUMIFS(ENTRADAS!$D:$D,ENTRADAS!$B:$B,$B451,ENTRADAS!$I:$I,G$40)-SUMIFS(SAÍDAS!$D:$D,SAÍDAS!$B:$B,$B451,SAÍDAS!$H:$H,G$40)+SUMIFS(AJUSTE!$D:$D,AJUSTE!$B:$B,$B451,AJUSTE!$H:$H,G$40)</f>
        <v>0</v>
      </c>
      <c r="I451" s="161">
        <f>H451+SUMIFS(ENTRADAS!$D:$D,ENTRADAS!$B:$B,$B451,ENTRADAS!$I:$I,H$40)-SUMIFS(SAÍDAS!$D:$D,SAÍDAS!$B:$B,$B451,SAÍDAS!$H:$H,H$40)+SUMIFS(AJUSTE!$D:$D,AJUSTE!$B:$B,$B451,AJUSTE!$H:$H,H$40)</f>
        <v>0</v>
      </c>
      <c r="J451" s="161">
        <f>I451+SUMIFS(ENTRADAS!$D:$D,ENTRADAS!$B:$B,$B451,ENTRADAS!$I:$I,I$40)-SUMIFS(SAÍDAS!$D:$D,SAÍDAS!$B:$B,$B451,SAÍDAS!$H:$H,I$40)+SUMIFS(AJUSTE!$D:$D,AJUSTE!$B:$B,$B451,AJUSTE!$H:$H,I$40)</f>
        <v>0</v>
      </c>
      <c r="K451" s="161">
        <f>J451+SUMIFS(ENTRADAS!$D:$D,ENTRADAS!$B:$B,$B451,ENTRADAS!$I:$I,J$40)-SUMIFS(SAÍDAS!$D:$D,SAÍDAS!$B:$B,$B451,SAÍDAS!$H:$H,J$40)+SUMIFS(AJUSTE!$D:$D,AJUSTE!$B:$B,$B451,AJUSTE!$H:$H,J$40)</f>
        <v>0</v>
      </c>
      <c r="L451" s="161">
        <f>K451+SUMIFS(ENTRADAS!$D:$D,ENTRADAS!$B:$B,$B451,ENTRADAS!$I:$I,K$40)-SUMIFS(SAÍDAS!$D:$D,SAÍDAS!$B:$B,$B451,SAÍDAS!$H:$H,K$40)+SUMIFS(AJUSTE!$D:$D,AJUSTE!$B:$B,$B451,AJUSTE!$H:$H,K$40)</f>
        <v>0</v>
      </c>
      <c r="M451" s="161">
        <f>L451+SUMIFS(ENTRADAS!$D:$D,ENTRADAS!$B:$B,$B451,ENTRADAS!$I:$I,L$40)-SUMIFS(SAÍDAS!$D:$D,SAÍDAS!$B:$B,$B451,SAÍDAS!$H:$H,L$40)+SUMIFS(AJUSTE!$D:$D,AJUSTE!$B:$B,$B451,AJUSTE!$H:$H,L$40)</f>
        <v>0</v>
      </c>
      <c r="N451" s="161">
        <f>M451+SUMIFS(ENTRADAS!$D:$D,ENTRADAS!$B:$B,$B451,ENTRADAS!$I:$I,M$40)-SUMIFS(SAÍDAS!$D:$D,SAÍDAS!$B:$B,$B451,SAÍDAS!$H:$H,M$40)+SUMIFS(AJUSTE!$D:$D,AJUSTE!$B:$B,$B451,AJUSTE!$H:$H,M$40)</f>
        <v>0</v>
      </c>
      <c r="P451" s="160">
        <f>CADASTRO!A415</f>
        <v>0</v>
      </c>
      <c r="Q451" s="160">
        <f>CADASTRO!B415</f>
        <v>0</v>
      </c>
      <c r="R451" s="161">
        <f ca="1">IF(R$39&gt;=$AD$39,0,SUMIFS(SAÍDAS!$D:$D,SAÍDAS!$B:$B,Base!$Q451,SAÍDAS!$H:$H,Base!R$40))</f>
        <v>0</v>
      </c>
      <c r="S451" s="161">
        <f ca="1">IF(S$39&gt;=$AD$39,0,SUMIFS(SAÍDAS!$D:$D,SAÍDAS!$B:$B,Base!$Q451,SAÍDAS!$H:$H,Base!S$40))</f>
        <v>0</v>
      </c>
      <c r="T451" s="161">
        <f ca="1">IF(T$39&gt;=$AD$39,0,SUMIFS(SAÍDAS!$D:$D,SAÍDAS!$B:$B,Base!$Q451,SAÍDAS!$H:$H,Base!T$40))</f>
        <v>0</v>
      </c>
      <c r="U451" s="161">
        <f ca="1">IF(U$39&gt;=$AD$39,0,SUMIFS(SAÍDAS!$D:$D,SAÍDAS!$B:$B,Base!$Q451,SAÍDAS!$H:$H,Base!U$40))</f>
        <v>0</v>
      </c>
      <c r="V451" s="161">
        <f ca="1">IF(V$39&gt;=$AD$39,0,SUMIFS(SAÍDAS!$D:$D,SAÍDAS!$B:$B,Base!$Q451,SAÍDAS!$H:$H,Base!V$40))</f>
        <v>0</v>
      </c>
      <c r="W451" s="161">
        <f ca="1">IF(W$39&gt;=$AD$39,0,SUMIFS(SAÍDAS!$D:$D,SAÍDAS!$B:$B,Base!$Q451,SAÍDAS!$H:$H,Base!W$40))</f>
        <v>0</v>
      </c>
      <c r="X451" s="161">
        <f ca="1">IF(X$39&gt;=$AD$39,0,SUMIFS(SAÍDAS!$D:$D,SAÍDAS!$B:$B,Base!$Q451,SAÍDAS!$H:$H,Base!X$40))</f>
        <v>0</v>
      </c>
      <c r="Y451" s="161">
        <f ca="1">IF(Y$39&gt;=$AD$39,0,SUMIFS(SAÍDAS!$D:$D,SAÍDAS!$B:$B,Base!$Q451,SAÍDAS!$H:$H,Base!Y$40))</f>
        <v>0</v>
      </c>
      <c r="Z451" s="161">
        <f ca="1">IF(Z$39&gt;=$AD$39,0,SUMIFS(SAÍDAS!$D:$D,SAÍDAS!$B:$B,Base!$Q451,SAÍDAS!$H:$H,Base!Z$40))</f>
        <v>0</v>
      </c>
      <c r="AA451" s="161">
        <f ca="1">IF(AA$39&gt;=$AD$39,0,SUMIFS(SAÍDAS!$D:$D,SAÍDAS!$B:$B,Base!$Q451,SAÍDAS!$H:$H,Base!AA$40))</f>
        <v>0</v>
      </c>
      <c r="AB451" s="161">
        <f ca="1">IF(AB$39&gt;=$AD$39,0,SUMIFS(SAÍDAS!$D:$D,SAÍDAS!$B:$B,Base!$Q451,SAÍDAS!$H:$H,Base!AB$40))</f>
        <v>0</v>
      </c>
      <c r="AC451" s="161">
        <f ca="1">IF(AC$39&gt;=$AD$39,0,SUMIFS(SAÍDAS!$D:$D,SAÍDAS!$B:$B,Base!$Q451,SAÍDAS!$H:$H,Base!AC$40))</f>
        <v>0</v>
      </c>
      <c r="AD451" s="160">
        <f t="shared" ca="1" si="15"/>
        <v>0</v>
      </c>
    </row>
    <row r="452" spans="1:30" x14ac:dyDescent="0.25">
      <c r="A452" s="160">
        <f>CADASTRO!A416</f>
        <v>0</v>
      </c>
      <c r="B452" s="160">
        <f>CADASTRO!B416</f>
        <v>0</v>
      </c>
      <c r="C452" s="161">
        <f>CADASTRO!D416</f>
        <v>0</v>
      </c>
      <c r="D452" s="161">
        <f>C452+SUMIFS(ENTRADAS!$D:$D,ENTRADAS!$B:$B,$B452,ENTRADAS!$I:$I,C$40)-SUMIFS(SAÍDAS!$D:$D,SAÍDAS!$B:$B,$B452,SAÍDAS!$H:$H,C$40)+SUMIFS(AJUSTE!$D:$D,AJUSTE!$B:$B,$B452,AJUSTE!$H:$H,C$40)</f>
        <v>0</v>
      </c>
      <c r="E452" s="161">
        <f>D452+SUMIFS(ENTRADAS!$D:$D,ENTRADAS!$B:$B,$B452,ENTRADAS!$I:$I,D$40)-SUMIFS(SAÍDAS!$D:$D,SAÍDAS!$B:$B,$B452,SAÍDAS!$H:$H,D$40)+SUMIFS(AJUSTE!$D:$D,AJUSTE!$B:$B,$B452,AJUSTE!$H:$H,D$40)</f>
        <v>0</v>
      </c>
      <c r="F452" s="161">
        <f>E452+SUMIFS(ENTRADAS!$D:$D,ENTRADAS!$B:$B,$B452,ENTRADAS!$I:$I,E$40)-SUMIFS(SAÍDAS!$D:$D,SAÍDAS!$B:$B,$B452,SAÍDAS!$H:$H,E$40)+SUMIFS(AJUSTE!$D:$D,AJUSTE!$B:$B,$B452,AJUSTE!$H:$H,E$40)</f>
        <v>0</v>
      </c>
      <c r="G452" s="161">
        <f>F452+SUMIFS(ENTRADAS!$D:$D,ENTRADAS!$B:$B,$B452,ENTRADAS!$I:$I,F$40)-SUMIFS(SAÍDAS!$D:$D,SAÍDAS!$B:$B,$B452,SAÍDAS!$H:$H,F$40)+SUMIFS(AJUSTE!$D:$D,AJUSTE!$B:$B,$B452,AJUSTE!$H:$H,F$40)</f>
        <v>0</v>
      </c>
      <c r="H452" s="161">
        <f>G452+SUMIFS(ENTRADAS!$D:$D,ENTRADAS!$B:$B,$B452,ENTRADAS!$I:$I,G$40)-SUMIFS(SAÍDAS!$D:$D,SAÍDAS!$B:$B,$B452,SAÍDAS!$H:$H,G$40)+SUMIFS(AJUSTE!$D:$D,AJUSTE!$B:$B,$B452,AJUSTE!$H:$H,G$40)</f>
        <v>0</v>
      </c>
      <c r="I452" s="161">
        <f>H452+SUMIFS(ENTRADAS!$D:$D,ENTRADAS!$B:$B,$B452,ENTRADAS!$I:$I,H$40)-SUMIFS(SAÍDAS!$D:$D,SAÍDAS!$B:$B,$B452,SAÍDAS!$H:$H,H$40)+SUMIFS(AJUSTE!$D:$D,AJUSTE!$B:$B,$B452,AJUSTE!$H:$H,H$40)</f>
        <v>0</v>
      </c>
      <c r="J452" s="161">
        <f>I452+SUMIFS(ENTRADAS!$D:$D,ENTRADAS!$B:$B,$B452,ENTRADAS!$I:$I,I$40)-SUMIFS(SAÍDAS!$D:$D,SAÍDAS!$B:$B,$B452,SAÍDAS!$H:$H,I$40)+SUMIFS(AJUSTE!$D:$D,AJUSTE!$B:$B,$B452,AJUSTE!$H:$H,I$40)</f>
        <v>0</v>
      </c>
      <c r="K452" s="161">
        <f>J452+SUMIFS(ENTRADAS!$D:$D,ENTRADAS!$B:$B,$B452,ENTRADAS!$I:$I,J$40)-SUMIFS(SAÍDAS!$D:$D,SAÍDAS!$B:$B,$B452,SAÍDAS!$H:$H,J$40)+SUMIFS(AJUSTE!$D:$D,AJUSTE!$B:$B,$B452,AJUSTE!$H:$H,J$40)</f>
        <v>0</v>
      </c>
      <c r="L452" s="161">
        <f>K452+SUMIFS(ENTRADAS!$D:$D,ENTRADAS!$B:$B,$B452,ENTRADAS!$I:$I,K$40)-SUMIFS(SAÍDAS!$D:$D,SAÍDAS!$B:$B,$B452,SAÍDAS!$H:$H,K$40)+SUMIFS(AJUSTE!$D:$D,AJUSTE!$B:$B,$B452,AJUSTE!$H:$H,K$40)</f>
        <v>0</v>
      </c>
      <c r="M452" s="161">
        <f>L452+SUMIFS(ENTRADAS!$D:$D,ENTRADAS!$B:$B,$B452,ENTRADAS!$I:$I,L$40)-SUMIFS(SAÍDAS!$D:$D,SAÍDAS!$B:$B,$B452,SAÍDAS!$H:$H,L$40)+SUMIFS(AJUSTE!$D:$D,AJUSTE!$B:$B,$B452,AJUSTE!$H:$H,L$40)</f>
        <v>0</v>
      </c>
      <c r="N452" s="161">
        <f>M452+SUMIFS(ENTRADAS!$D:$D,ENTRADAS!$B:$B,$B452,ENTRADAS!$I:$I,M$40)-SUMIFS(SAÍDAS!$D:$D,SAÍDAS!$B:$B,$B452,SAÍDAS!$H:$H,M$40)+SUMIFS(AJUSTE!$D:$D,AJUSTE!$B:$B,$B452,AJUSTE!$H:$H,M$40)</f>
        <v>0</v>
      </c>
      <c r="P452" s="160">
        <f>CADASTRO!A416</f>
        <v>0</v>
      </c>
      <c r="Q452" s="160">
        <f>CADASTRO!B416</f>
        <v>0</v>
      </c>
      <c r="R452" s="161">
        <f ca="1">IF(R$39&gt;=$AD$39,0,SUMIFS(SAÍDAS!$D:$D,SAÍDAS!$B:$B,Base!$Q452,SAÍDAS!$H:$H,Base!R$40))</f>
        <v>0</v>
      </c>
      <c r="S452" s="161">
        <f ca="1">IF(S$39&gt;=$AD$39,0,SUMIFS(SAÍDAS!$D:$D,SAÍDAS!$B:$B,Base!$Q452,SAÍDAS!$H:$H,Base!S$40))</f>
        <v>0</v>
      </c>
      <c r="T452" s="161">
        <f ca="1">IF(T$39&gt;=$AD$39,0,SUMIFS(SAÍDAS!$D:$D,SAÍDAS!$B:$B,Base!$Q452,SAÍDAS!$H:$H,Base!T$40))</f>
        <v>0</v>
      </c>
      <c r="U452" s="161">
        <f ca="1">IF(U$39&gt;=$AD$39,0,SUMIFS(SAÍDAS!$D:$D,SAÍDAS!$B:$B,Base!$Q452,SAÍDAS!$H:$H,Base!U$40))</f>
        <v>0</v>
      </c>
      <c r="V452" s="161">
        <f ca="1">IF(V$39&gt;=$AD$39,0,SUMIFS(SAÍDAS!$D:$D,SAÍDAS!$B:$B,Base!$Q452,SAÍDAS!$H:$H,Base!V$40))</f>
        <v>0</v>
      </c>
      <c r="W452" s="161">
        <f ca="1">IF(W$39&gt;=$AD$39,0,SUMIFS(SAÍDAS!$D:$D,SAÍDAS!$B:$B,Base!$Q452,SAÍDAS!$H:$H,Base!W$40))</f>
        <v>0</v>
      </c>
      <c r="X452" s="161">
        <f ca="1">IF(X$39&gt;=$AD$39,0,SUMIFS(SAÍDAS!$D:$D,SAÍDAS!$B:$B,Base!$Q452,SAÍDAS!$H:$H,Base!X$40))</f>
        <v>0</v>
      </c>
      <c r="Y452" s="161">
        <f ca="1">IF(Y$39&gt;=$AD$39,0,SUMIFS(SAÍDAS!$D:$D,SAÍDAS!$B:$B,Base!$Q452,SAÍDAS!$H:$H,Base!Y$40))</f>
        <v>0</v>
      </c>
      <c r="Z452" s="161">
        <f ca="1">IF(Z$39&gt;=$AD$39,0,SUMIFS(SAÍDAS!$D:$D,SAÍDAS!$B:$B,Base!$Q452,SAÍDAS!$H:$H,Base!Z$40))</f>
        <v>0</v>
      </c>
      <c r="AA452" s="161">
        <f ca="1">IF(AA$39&gt;=$AD$39,0,SUMIFS(SAÍDAS!$D:$D,SAÍDAS!$B:$B,Base!$Q452,SAÍDAS!$H:$H,Base!AA$40))</f>
        <v>0</v>
      </c>
      <c r="AB452" s="161">
        <f ca="1">IF(AB$39&gt;=$AD$39,0,SUMIFS(SAÍDAS!$D:$D,SAÍDAS!$B:$B,Base!$Q452,SAÍDAS!$H:$H,Base!AB$40))</f>
        <v>0</v>
      </c>
      <c r="AC452" s="161">
        <f ca="1">IF(AC$39&gt;=$AD$39,0,SUMIFS(SAÍDAS!$D:$D,SAÍDAS!$B:$B,Base!$Q452,SAÍDAS!$H:$H,Base!AC$40))</f>
        <v>0</v>
      </c>
      <c r="AD452" s="160">
        <f t="shared" ca="1" si="15"/>
        <v>0</v>
      </c>
    </row>
    <row r="453" spans="1:30" x14ac:dyDescent="0.25">
      <c r="A453" s="160">
        <f>CADASTRO!A417</f>
        <v>0</v>
      </c>
      <c r="B453" s="160">
        <f>CADASTRO!B417</f>
        <v>0</v>
      </c>
      <c r="C453" s="161">
        <f>CADASTRO!D417</f>
        <v>0</v>
      </c>
      <c r="D453" s="161">
        <f>C453+SUMIFS(ENTRADAS!$D:$D,ENTRADAS!$B:$B,$B453,ENTRADAS!$I:$I,C$40)-SUMIFS(SAÍDAS!$D:$D,SAÍDAS!$B:$B,$B453,SAÍDAS!$H:$H,C$40)+SUMIFS(AJUSTE!$D:$D,AJUSTE!$B:$B,$B453,AJUSTE!$H:$H,C$40)</f>
        <v>0</v>
      </c>
      <c r="E453" s="161">
        <f>D453+SUMIFS(ENTRADAS!$D:$D,ENTRADAS!$B:$B,$B453,ENTRADAS!$I:$I,D$40)-SUMIFS(SAÍDAS!$D:$D,SAÍDAS!$B:$B,$B453,SAÍDAS!$H:$H,D$40)+SUMIFS(AJUSTE!$D:$D,AJUSTE!$B:$B,$B453,AJUSTE!$H:$H,D$40)</f>
        <v>0</v>
      </c>
      <c r="F453" s="161">
        <f>E453+SUMIFS(ENTRADAS!$D:$D,ENTRADAS!$B:$B,$B453,ENTRADAS!$I:$I,E$40)-SUMIFS(SAÍDAS!$D:$D,SAÍDAS!$B:$B,$B453,SAÍDAS!$H:$H,E$40)+SUMIFS(AJUSTE!$D:$D,AJUSTE!$B:$B,$B453,AJUSTE!$H:$H,E$40)</f>
        <v>0</v>
      </c>
      <c r="G453" s="161">
        <f>F453+SUMIFS(ENTRADAS!$D:$D,ENTRADAS!$B:$B,$B453,ENTRADAS!$I:$I,F$40)-SUMIFS(SAÍDAS!$D:$D,SAÍDAS!$B:$B,$B453,SAÍDAS!$H:$H,F$40)+SUMIFS(AJUSTE!$D:$D,AJUSTE!$B:$B,$B453,AJUSTE!$H:$H,F$40)</f>
        <v>0</v>
      </c>
      <c r="H453" s="161">
        <f>G453+SUMIFS(ENTRADAS!$D:$D,ENTRADAS!$B:$B,$B453,ENTRADAS!$I:$I,G$40)-SUMIFS(SAÍDAS!$D:$D,SAÍDAS!$B:$B,$B453,SAÍDAS!$H:$H,G$40)+SUMIFS(AJUSTE!$D:$D,AJUSTE!$B:$B,$B453,AJUSTE!$H:$H,G$40)</f>
        <v>0</v>
      </c>
      <c r="I453" s="161">
        <f>H453+SUMIFS(ENTRADAS!$D:$D,ENTRADAS!$B:$B,$B453,ENTRADAS!$I:$I,H$40)-SUMIFS(SAÍDAS!$D:$D,SAÍDAS!$B:$B,$B453,SAÍDAS!$H:$H,H$40)+SUMIFS(AJUSTE!$D:$D,AJUSTE!$B:$B,$B453,AJUSTE!$H:$H,H$40)</f>
        <v>0</v>
      </c>
      <c r="J453" s="161">
        <f>I453+SUMIFS(ENTRADAS!$D:$D,ENTRADAS!$B:$B,$B453,ENTRADAS!$I:$I,I$40)-SUMIFS(SAÍDAS!$D:$D,SAÍDAS!$B:$B,$B453,SAÍDAS!$H:$H,I$40)+SUMIFS(AJUSTE!$D:$D,AJUSTE!$B:$B,$B453,AJUSTE!$H:$H,I$40)</f>
        <v>0</v>
      </c>
      <c r="K453" s="161">
        <f>J453+SUMIFS(ENTRADAS!$D:$D,ENTRADAS!$B:$B,$B453,ENTRADAS!$I:$I,J$40)-SUMIFS(SAÍDAS!$D:$D,SAÍDAS!$B:$B,$B453,SAÍDAS!$H:$H,J$40)+SUMIFS(AJUSTE!$D:$D,AJUSTE!$B:$B,$B453,AJUSTE!$H:$H,J$40)</f>
        <v>0</v>
      </c>
      <c r="L453" s="161">
        <f>K453+SUMIFS(ENTRADAS!$D:$D,ENTRADAS!$B:$B,$B453,ENTRADAS!$I:$I,K$40)-SUMIFS(SAÍDAS!$D:$D,SAÍDAS!$B:$B,$B453,SAÍDAS!$H:$H,K$40)+SUMIFS(AJUSTE!$D:$D,AJUSTE!$B:$B,$B453,AJUSTE!$H:$H,K$40)</f>
        <v>0</v>
      </c>
      <c r="M453" s="161">
        <f>L453+SUMIFS(ENTRADAS!$D:$D,ENTRADAS!$B:$B,$B453,ENTRADAS!$I:$I,L$40)-SUMIFS(SAÍDAS!$D:$D,SAÍDAS!$B:$B,$B453,SAÍDAS!$H:$H,L$40)+SUMIFS(AJUSTE!$D:$D,AJUSTE!$B:$B,$B453,AJUSTE!$H:$H,L$40)</f>
        <v>0</v>
      </c>
      <c r="N453" s="161">
        <f>M453+SUMIFS(ENTRADAS!$D:$D,ENTRADAS!$B:$B,$B453,ENTRADAS!$I:$I,M$40)-SUMIFS(SAÍDAS!$D:$D,SAÍDAS!$B:$B,$B453,SAÍDAS!$H:$H,M$40)+SUMIFS(AJUSTE!$D:$D,AJUSTE!$B:$B,$B453,AJUSTE!$H:$H,M$40)</f>
        <v>0</v>
      </c>
      <c r="P453" s="160">
        <f>CADASTRO!A417</f>
        <v>0</v>
      </c>
      <c r="Q453" s="160">
        <f>CADASTRO!B417</f>
        <v>0</v>
      </c>
      <c r="R453" s="161">
        <f ca="1">IF(R$39&gt;=$AD$39,0,SUMIFS(SAÍDAS!$D:$D,SAÍDAS!$B:$B,Base!$Q453,SAÍDAS!$H:$H,Base!R$40))</f>
        <v>0</v>
      </c>
      <c r="S453" s="161">
        <f ca="1">IF(S$39&gt;=$AD$39,0,SUMIFS(SAÍDAS!$D:$D,SAÍDAS!$B:$B,Base!$Q453,SAÍDAS!$H:$H,Base!S$40))</f>
        <v>0</v>
      </c>
      <c r="T453" s="161">
        <f ca="1">IF(T$39&gt;=$AD$39,0,SUMIFS(SAÍDAS!$D:$D,SAÍDAS!$B:$B,Base!$Q453,SAÍDAS!$H:$H,Base!T$40))</f>
        <v>0</v>
      </c>
      <c r="U453" s="161">
        <f ca="1">IF(U$39&gt;=$AD$39,0,SUMIFS(SAÍDAS!$D:$D,SAÍDAS!$B:$B,Base!$Q453,SAÍDAS!$H:$H,Base!U$40))</f>
        <v>0</v>
      </c>
      <c r="V453" s="161">
        <f ca="1">IF(V$39&gt;=$AD$39,0,SUMIFS(SAÍDAS!$D:$D,SAÍDAS!$B:$B,Base!$Q453,SAÍDAS!$H:$H,Base!V$40))</f>
        <v>0</v>
      </c>
      <c r="W453" s="161">
        <f ca="1">IF(W$39&gt;=$AD$39,0,SUMIFS(SAÍDAS!$D:$D,SAÍDAS!$B:$B,Base!$Q453,SAÍDAS!$H:$H,Base!W$40))</f>
        <v>0</v>
      </c>
      <c r="X453" s="161">
        <f ca="1">IF(X$39&gt;=$AD$39,0,SUMIFS(SAÍDAS!$D:$D,SAÍDAS!$B:$B,Base!$Q453,SAÍDAS!$H:$H,Base!X$40))</f>
        <v>0</v>
      </c>
      <c r="Y453" s="161">
        <f ca="1">IF(Y$39&gt;=$AD$39,0,SUMIFS(SAÍDAS!$D:$D,SAÍDAS!$B:$B,Base!$Q453,SAÍDAS!$H:$H,Base!Y$40))</f>
        <v>0</v>
      </c>
      <c r="Z453" s="161">
        <f ca="1">IF(Z$39&gt;=$AD$39,0,SUMIFS(SAÍDAS!$D:$D,SAÍDAS!$B:$B,Base!$Q453,SAÍDAS!$H:$H,Base!Z$40))</f>
        <v>0</v>
      </c>
      <c r="AA453" s="161">
        <f ca="1">IF(AA$39&gt;=$AD$39,0,SUMIFS(SAÍDAS!$D:$D,SAÍDAS!$B:$B,Base!$Q453,SAÍDAS!$H:$H,Base!AA$40))</f>
        <v>0</v>
      </c>
      <c r="AB453" s="161">
        <f ca="1">IF(AB$39&gt;=$AD$39,0,SUMIFS(SAÍDAS!$D:$D,SAÍDAS!$B:$B,Base!$Q453,SAÍDAS!$H:$H,Base!AB$40))</f>
        <v>0</v>
      </c>
      <c r="AC453" s="161">
        <f ca="1">IF(AC$39&gt;=$AD$39,0,SUMIFS(SAÍDAS!$D:$D,SAÍDAS!$B:$B,Base!$Q453,SAÍDAS!$H:$H,Base!AC$40))</f>
        <v>0</v>
      </c>
      <c r="AD453" s="160">
        <f t="shared" ca="1" si="15"/>
        <v>0</v>
      </c>
    </row>
    <row r="454" spans="1:30" x14ac:dyDescent="0.25">
      <c r="A454" s="160">
        <f>CADASTRO!A418</f>
        <v>0</v>
      </c>
      <c r="B454" s="160">
        <f>CADASTRO!B418</f>
        <v>0</v>
      </c>
      <c r="C454" s="161">
        <f>CADASTRO!D418</f>
        <v>0</v>
      </c>
      <c r="D454" s="161">
        <f>C454+SUMIFS(ENTRADAS!$D:$D,ENTRADAS!$B:$B,$B454,ENTRADAS!$I:$I,C$40)-SUMIFS(SAÍDAS!$D:$D,SAÍDAS!$B:$B,$B454,SAÍDAS!$H:$H,C$40)+SUMIFS(AJUSTE!$D:$D,AJUSTE!$B:$B,$B454,AJUSTE!$H:$H,C$40)</f>
        <v>0</v>
      </c>
      <c r="E454" s="161">
        <f>D454+SUMIFS(ENTRADAS!$D:$D,ENTRADAS!$B:$B,$B454,ENTRADAS!$I:$I,D$40)-SUMIFS(SAÍDAS!$D:$D,SAÍDAS!$B:$B,$B454,SAÍDAS!$H:$H,D$40)+SUMIFS(AJUSTE!$D:$D,AJUSTE!$B:$B,$B454,AJUSTE!$H:$H,D$40)</f>
        <v>0</v>
      </c>
      <c r="F454" s="161">
        <f>E454+SUMIFS(ENTRADAS!$D:$D,ENTRADAS!$B:$B,$B454,ENTRADAS!$I:$I,E$40)-SUMIFS(SAÍDAS!$D:$D,SAÍDAS!$B:$B,$B454,SAÍDAS!$H:$H,E$40)+SUMIFS(AJUSTE!$D:$D,AJUSTE!$B:$B,$B454,AJUSTE!$H:$H,E$40)</f>
        <v>0</v>
      </c>
      <c r="G454" s="161">
        <f>F454+SUMIFS(ENTRADAS!$D:$D,ENTRADAS!$B:$B,$B454,ENTRADAS!$I:$I,F$40)-SUMIFS(SAÍDAS!$D:$D,SAÍDAS!$B:$B,$B454,SAÍDAS!$H:$H,F$40)+SUMIFS(AJUSTE!$D:$D,AJUSTE!$B:$B,$B454,AJUSTE!$H:$H,F$40)</f>
        <v>0</v>
      </c>
      <c r="H454" s="161">
        <f>G454+SUMIFS(ENTRADAS!$D:$D,ENTRADAS!$B:$B,$B454,ENTRADAS!$I:$I,G$40)-SUMIFS(SAÍDAS!$D:$D,SAÍDAS!$B:$B,$B454,SAÍDAS!$H:$H,G$40)+SUMIFS(AJUSTE!$D:$D,AJUSTE!$B:$B,$B454,AJUSTE!$H:$H,G$40)</f>
        <v>0</v>
      </c>
      <c r="I454" s="161">
        <f>H454+SUMIFS(ENTRADAS!$D:$D,ENTRADAS!$B:$B,$B454,ENTRADAS!$I:$I,H$40)-SUMIFS(SAÍDAS!$D:$D,SAÍDAS!$B:$B,$B454,SAÍDAS!$H:$H,H$40)+SUMIFS(AJUSTE!$D:$D,AJUSTE!$B:$B,$B454,AJUSTE!$H:$H,H$40)</f>
        <v>0</v>
      </c>
      <c r="J454" s="161">
        <f>I454+SUMIFS(ENTRADAS!$D:$D,ENTRADAS!$B:$B,$B454,ENTRADAS!$I:$I,I$40)-SUMIFS(SAÍDAS!$D:$D,SAÍDAS!$B:$B,$B454,SAÍDAS!$H:$H,I$40)+SUMIFS(AJUSTE!$D:$D,AJUSTE!$B:$B,$B454,AJUSTE!$H:$H,I$40)</f>
        <v>0</v>
      </c>
      <c r="K454" s="161">
        <f>J454+SUMIFS(ENTRADAS!$D:$D,ENTRADAS!$B:$B,$B454,ENTRADAS!$I:$I,J$40)-SUMIFS(SAÍDAS!$D:$D,SAÍDAS!$B:$B,$B454,SAÍDAS!$H:$H,J$40)+SUMIFS(AJUSTE!$D:$D,AJUSTE!$B:$B,$B454,AJUSTE!$H:$H,J$40)</f>
        <v>0</v>
      </c>
      <c r="L454" s="161">
        <f>K454+SUMIFS(ENTRADAS!$D:$D,ENTRADAS!$B:$B,$B454,ENTRADAS!$I:$I,K$40)-SUMIFS(SAÍDAS!$D:$D,SAÍDAS!$B:$B,$B454,SAÍDAS!$H:$H,K$40)+SUMIFS(AJUSTE!$D:$D,AJUSTE!$B:$B,$B454,AJUSTE!$H:$H,K$40)</f>
        <v>0</v>
      </c>
      <c r="M454" s="161">
        <f>L454+SUMIFS(ENTRADAS!$D:$D,ENTRADAS!$B:$B,$B454,ENTRADAS!$I:$I,L$40)-SUMIFS(SAÍDAS!$D:$D,SAÍDAS!$B:$B,$B454,SAÍDAS!$H:$H,L$40)+SUMIFS(AJUSTE!$D:$D,AJUSTE!$B:$B,$B454,AJUSTE!$H:$H,L$40)</f>
        <v>0</v>
      </c>
      <c r="N454" s="161">
        <f>M454+SUMIFS(ENTRADAS!$D:$D,ENTRADAS!$B:$B,$B454,ENTRADAS!$I:$I,M$40)-SUMIFS(SAÍDAS!$D:$D,SAÍDAS!$B:$B,$B454,SAÍDAS!$H:$H,M$40)+SUMIFS(AJUSTE!$D:$D,AJUSTE!$B:$B,$B454,AJUSTE!$H:$H,M$40)</f>
        <v>0</v>
      </c>
      <c r="P454" s="160">
        <f>CADASTRO!A418</f>
        <v>0</v>
      </c>
      <c r="Q454" s="160">
        <f>CADASTRO!B418</f>
        <v>0</v>
      </c>
      <c r="R454" s="161">
        <f ca="1">IF(R$39&gt;=$AD$39,0,SUMIFS(SAÍDAS!$D:$D,SAÍDAS!$B:$B,Base!$Q454,SAÍDAS!$H:$H,Base!R$40))</f>
        <v>0</v>
      </c>
      <c r="S454" s="161">
        <f ca="1">IF(S$39&gt;=$AD$39,0,SUMIFS(SAÍDAS!$D:$D,SAÍDAS!$B:$B,Base!$Q454,SAÍDAS!$H:$H,Base!S$40))</f>
        <v>0</v>
      </c>
      <c r="T454" s="161">
        <f ca="1">IF(T$39&gt;=$AD$39,0,SUMIFS(SAÍDAS!$D:$D,SAÍDAS!$B:$B,Base!$Q454,SAÍDAS!$H:$H,Base!T$40))</f>
        <v>0</v>
      </c>
      <c r="U454" s="161">
        <f ca="1">IF(U$39&gt;=$AD$39,0,SUMIFS(SAÍDAS!$D:$D,SAÍDAS!$B:$B,Base!$Q454,SAÍDAS!$H:$H,Base!U$40))</f>
        <v>0</v>
      </c>
      <c r="V454" s="161">
        <f ca="1">IF(V$39&gt;=$AD$39,0,SUMIFS(SAÍDAS!$D:$D,SAÍDAS!$B:$B,Base!$Q454,SAÍDAS!$H:$H,Base!V$40))</f>
        <v>0</v>
      </c>
      <c r="W454" s="161">
        <f ca="1">IF(W$39&gt;=$AD$39,0,SUMIFS(SAÍDAS!$D:$D,SAÍDAS!$B:$B,Base!$Q454,SAÍDAS!$H:$H,Base!W$40))</f>
        <v>0</v>
      </c>
      <c r="X454" s="161">
        <f ca="1">IF(X$39&gt;=$AD$39,0,SUMIFS(SAÍDAS!$D:$D,SAÍDAS!$B:$B,Base!$Q454,SAÍDAS!$H:$H,Base!X$40))</f>
        <v>0</v>
      </c>
      <c r="Y454" s="161">
        <f ca="1">IF(Y$39&gt;=$AD$39,0,SUMIFS(SAÍDAS!$D:$D,SAÍDAS!$B:$B,Base!$Q454,SAÍDAS!$H:$H,Base!Y$40))</f>
        <v>0</v>
      </c>
      <c r="Z454" s="161">
        <f ca="1">IF(Z$39&gt;=$AD$39,0,SUMIFS(SAÍDAS!$D:$D,SAÍDAS!$B:$B,Base!$Q454,SAÍDAS!$H:$H,Base!Z$40))</f>
        <v>0</v>
      </c>
      <c r="AA454" s="161">
        <f ca="1">IF(AA$39&gt;=$AD$39,0,SUMIFS(SAÍDAS!$D:$D,SAÍDAS!$B:$B,Base!$Q454,SAÍDAS!$H:$H,Base!AA$40))</f>
        <v>0</v>
      </c>
      <c r="AB454" s="161">
        <f ca="1">IF(AB$39&gt;=$AD$39,0,SUMIFS(SAÍDAS!$D:$D,SAÍDAS!$B:$B,Base!$Q454,SAÍDAS!$H:$H,Base!AB$40))</f>
        <v>0</v>
      </c>
      <c r="AC454" s="161">
        <f ca="1">IF(AC$39&gt;=$AD$39,0,SUMIFS(SAÍDAS!$D:$D,SAÍDAS!$B:$B,Base!$Q454,SAÍDAS!$H:$H,Base!AC$40))</f>
        <v>0</v>
      </c>
      <c r="AD454" s="160">
        <f t="shared" ca="1" si="15"/>
        <v>0</v>
      </c>
    </row>
    <row r="455" spans="1:30" x14ac:dyDescent="0.25">
      <c r="A455" s="160">
        <f>CADASTRO!A419</f>
        <v>0</v>
      </c>
      <c r="B455" s="160">
        <f>CADASTRO!B419</f>
        <v>0</v>
      </c>
      <c r="C455" s="161">
        <f>CADASTRO!D419</f>
        <v>0</v>
      </c>
      <c r="D455" s="161">
        <f>C455+SUMIFS(ENTRADAS!$D:$D,ENTRADAS!$B:$B,$B455,ENTRADAS!$I:$I,C$40)-SUMIFS(SAÍDAS!$D:$D,SAÍDAS!$B:$B,$B455,SAÍDAS!$H:$H,C$40)+SUMIFS(AJUSTE!$D:$D,AJUSTE!$B:$B,$B455,AJUSTE!$H:$H,C$40)</f>
        <v>0</v>
      </c>
      <c r="E455" s="161">
        <f>D455+SUMIFS(ENTRADAS!$D:$D,ENTRADAS!$B:$B,$B455,ENTRADAS!$I:$I,D$40)-SUMIFS(SAÍDAS!$D:$D,SAÍDAS!$B:$B,$B455,SAÍDAS!$H:$H,D$40)+SUMIFS(AJUSTE!$D:$D,AJUSTE!$B:$B,$B455,AJUSTE!$H:$H,D$40)</f>
        <v>0</v>
      </c>
      <c r="F455" s="161">
        <f>E455+SUMIFS(ENTRADAS!$D:$D,ENTRADAS!$B:$B,$B455,ENTRADAS!$I:$I,E$40)-SUMIFS(SAÍDAS!$D:$D,SAÍDAS!$B:$B,$B455,SAÍDAS!$H:$H,E$40)+SUMIFS(AJUSTE!$D:$D,AJUSTE!$B:$B,$B455,AJUSTE!$H:$H,E$40)</f>
        <v>0</v>
      </c>
      <c r="G455" s="161">
        <f>F455+SUMIFS(ENTRADAS!$D:$D,ENTRADAS!$B:$B,$B455,ENTRADAS!$I:$I,F$40)-SUMIFS(SAÍDAS!$D:$D,SAÍDAS!$B:$B,$B455,SAÍDAS!$H:$H,F$40)+SUMIFS(AJUSTE!$D:$D,AJUSTE!$B:$B,$B455,AJUSTE!$H:$H,F$40)</f>
        <v>0</v>
      </c>
      <c r="H455" s="161">
        <f>G455+SUMIFS(ENTRADAS!$D:$D,ENTRADAS!$B:$B,$B455,ENTRADAS!$I:$I,G$40)-SUMIFS(SAÍDAS!$D:$D,SAÍDAS!$B:$B,$B455,SAÍDAS!$H:$H,G$40)+SUMIFS(AJUSTE!$D:$D,AJUSTE!$B:$B,$B455,AJUSTE!$H:$H,G$40)</f>
        <v>0</v>
      </c>
      <c r="I455" s="161">
        <f>H455+SUMIFS(ENTRADAS!$D:$D,ENTRADAS!$B:$B,$B455,ENTRADAS!$I:$I,H$40)-SUMIFS(SAÍDAS!$D:$D,SAÍDAS!$B:$B,$B455,SAÍDAS!$H:$H,H$40)+SUMIFS(AJUSTE!$D:$D,AJUSTE!$B:$B,$B455,AJUSTE!$H:$H,H$40)</f>
        <v>0</v>
      </c>
      <c r="J455" s="161">
        <f>I455+SUMIFS(ENTRADAS!$D:$D,ENTRADAS!$B:$B,$B455,ENTRADAS!$I:$I,I$40)-SUMIFS(SAÍDAS!$D:$D,SAÍDAS!$B:$B,$B455,SAÍDAS!$H:$H,I$40)+SUMIFS(AJUSTE!$D:$D,AJUSTE!$B:$B,$B455,AJUSTE!$H:$H,I$40)</f>
        <v>0</v>
      </c>
      <c r="K455" s="161">
        <f>J455+SUMIFS(ENTRADAS!$D:$D,ENTRADAS!$B:$B,$B455,ENTRADAS!$I:$I,J$40)-SUMIFS(SAÍDAS!$D:$D,SAÍDAS!$B:$B,$B455,SAÍDAS!$H:$H,J$40)+SUMIFS(AJUSTE!$D:$D,AJUSTE!$B:$B,$B455,AJUSTE!$H:$H,J$40)</f>
        <v>0</v>
      </c>
      <c r="L455" s="161">
        <f>K455+SUMIFS(ENTRADAS!$D:$D,ENTRADAS!$B:$B,$B455,ENTRADAS!$I:$I,K$40)-SUMIFS(SAÍDAS!$D:$D,SAÍDAS!$B:$B,$B455,SAÍDAS!$H:$H,K$40)+SUMIFS(AJUSTE!$D:$D,AJUSTE!$B:$B,$B455,AJUSTE!$H:$H,K$40)</f>
        <v>0</v>
      </c>
      <c r="M455" s="161">
        <f>L455+SUMIFS(ENTRADAS!$D:$D,ENTRADAS!$B:$B,$B455,ENTRADAS!$I:$I,L$40)-SUMIFS(SAÍDAS!$D:$D,SAÍDAS!$B:$B,$B455,SAÍDAS!$H:$H,L$40)+SUMIFS(AJUSTE!$D:$D,AJUSTE!$B:$B,$B455,AJUSTE!$H:$H,L$40)</f>
        <v>0</v>
      </c>
      <c r="N455" s="161">
        <f>M455+SUMIFS(ENTRADAS!$D:$D,ENTRADAS!$B:$B,$B455,ENTRADAS!$I:$I,M$40)-SUMIFS(SAÍDAS!$D:$D,SAÍDAS!$B:$B,$B455,SAÍDAS!$H:$H,M$40)+SUMIFS(AJUSTE!$D:$D,AJUSTE!$B:$B,$B455,AJUSTE!$H:$H,M$40)</f>
        <v>0</v>
      </c>
      <c r="P455" s="160">
        <f>CADASTRO!A419</f>
        <v>0</v>
      </c>
      <c r="Q455" s="160">
        <f>CADASTRO!B419</f>
        <v>0</v>
      </c>
      <c r="R455" s="161">
        <f ca="1">IF(R$39&gt;=$AD$39,0,SUMIFS(SAÍDAS!$D:$D,SAÍDAS!$B:$B,Base!$Q455,SAÍDAS!$H:$H,Base!R$40))</f>
        <v>0</v>
      </c>
      <c r="S455" s="161">
        <f ca="1">IF(S$39&gt;=$AD$39,0,SUMIFS(SAÍDAS!$D:$D,SAÍDAS!$B:$B,Base!$Q455,SAÍDAS!$H:$H,Base!S$40))</f>
        <v>0</v>
      </c>
      <c r="T455" s="161">
        <f ca="1">IF(T$39&gt;=$AD$39,0,SUMIFS(SAÍDAS!$D:$D,SAÍDAS!$B:$B,Base!$Q455,SAÍDAS!$H:$H,Base!T$40))</f>
        <v>0</v>
      </c>
      <c r="U455" s="161">
        <f ca="1">IF(U$39&gt;=$AD$39,0,SUMIFS(SAÍDAS!$D:$D,SAÍDAS!$B:$B,Base!$Q455,SAÍDAS!$H:$H,Base!U$40))</f>
        <v>0</v>
      </c>
      <c r="V455" s="161">
        <f ca="1">IF(V$39&gt;=$AD$39,0,SUMIFS(SAÍDAS!$D:$D,SAÍDAS!$B:$B,Base!$Q455,SAÍDAS!$H:$H,Base!V$40))</f>
        <v>0</v>
      </c>
      <c r="W455" s="161">
        <f ca="1">IF(W$39&gt;=$AD$39,0,SUMIFS(SAÍDAS!$D:$D,SAÍDAS!$B:$B,Base!$Q455,SAÍDAS!$H:$H,Base!W$40))</f>
        <v>0</v>
      </c>
      <c r="X455" s="161">
        <f ca="1">IF(X$39&gt;=$AD$39,0,SUMIFS(SAÍDAS!$D:$D,SAÍDAS!$B:$B,Base!$Q455,SAÍDAS!$H:$H,Base!X$40))</f>
        <v>0</v>
      </c>
      <c r="Y455" s="161">
        <f ca="1">IF(Y$39&gt;=$AD$39,0,SUMIFS(SAÍDAS!$D:$D,SAÍDAS!$B:$B,Base!$Q455,SAÍDAS!$H:$H,Base!Y$40))</f>
        <v>0</v>
      </c>
      <c r="Z455" s="161">
        <f ca="1">IF(Z$39&gt;=$AD$39,0,SUMIFS(SAÍDAS!$D:$D,SAÍDAS!$B:$B,Base!$Q455,SAÍDAS!$H:$H,Base!Z$40))</f>
        <v>0</v>
      </c>
      <c r="AA455" s="161">
        <f ca="1">IF(AA$39&gt;=$AD$39,0,SUMIFS(SAÍDAS!$D:$D,SAÍDAS!$B:$B,Base!$Q455,SAÍDAS!$H:$H,Base!AA$40))</f>
        <v>0</v>
      </c>
      <c r="AB455" s="161">
        <f ca="1">IF(AB$39&gt;=$AD$39,0,SUMIFS(SAÍDAS!$D:$D,SAÍDAS!$B:$B,Base!$Q455,SAÍDAS!$H:$H,Base!AB$40))</f>
        <v>0</v>
      </c>
      <c r="AC455" s="161">
        <f ca="1">IF(AC$39&gt;=$AD$39,0,SUMIFS(SAÍDAS!$D:$D,SAÍDAS!$B:$B,Base!$Q455,SAÍDAS!$H:$H,Base!AC$40))</f>
        <v>0</v>
      </c>
      <c r="AD455" s="160">
        <f t="shared" ca="1" si="15"/>
        <v>0</v>
      </c>
    </row>
    <row r="456" spans="1:30" x14ac:dyDescent="0.25">
      <c r="A456" s="160">
        <f>CADASTRO!A420</f>
        <v>0</v>
      </c>
      <c r="B456" s="160">
        <f>CADASTRO!B420</f>
        <v>0</v>
      </c>
      <c r="C456" s="161">
        <f>CADASTRO!D420</f>
        <v>0</v>
      </c>
      <c r="D456" s="161">
        <f>C456+SUMIFS(ENTRADAS!$D:$D,ENTRADAS!$B:$B,$B456,ENTRADAS!$I:$I,C$40)-SUMIFS(SAÍDAS!$D:$D,SAÍDAS!$B:$B,$B456,SAÍDAS!$H:$H,C$40)+SUMIFS(AJUSTE!$D:$D,AJUSTE!$B:$B,$B456,AJUSTE!$H:$H,C$40)</f>
        <v>0</v>
      </c>
      <c r="E456" s="161">
        <f>D456+SUMIFS(ENTRADAS!$D:$D,ENTRADAS!$B:$B,$B456,ENTRADAS!$I:$I,D$40)-SUMIFS(SAÍDAS!$D:$D,SAÍDAS!$B:$B,$B456,SAÍDAS!$H:$H,D$40)+SUMIFS(AJUSTE!$D:$D,AJUSTE!$B:$B,$B456,AJUSTE!$H:$H,D$40)</f>
        <v>0</v>
      </c>
      <c r="F456" s="161">
        <f>E456+SUMIFS(ENTRADAS!$D:$D,ENTRADAS!$B:$B,$B456,ENTRADAS!$I:$I,E$40)-SUMIFS(SAÍDAS!$D:$D,SAÍDAS!$B:$B,$B456,SAÍDAS!$H:$H,E$40)+SUMIFS(AJUSTE!$D:$D,AJUSTE!$B:$B,$B456,AJUSTE!$H:$H,E$40)</f>
        <v>0</v>
      </c>
      <c r="G456" s="161">
        <f>F456+SUMIFS(ENTRADAS!$D:$D,ENTRADAS!$B:$B,$B456,ENTRADAS!$I:$I,F$40)-SUMIFS(SAÍDAS!$D:$D,SAÍDAS!$B:$B,$B456,SAÍDAS!$H:$H,F$40)+SUMIFS(AJUSTE!$D:$D,AJUSTE!$B:$B,$B456,AJUSTE!$H:$H,F$40)</f>
        <v>0</v>
      </c>
      <c r="H456" s="161">
        <f>G456+SUMIFS(ENTRADAS!$D:$D,ENTRADAS!$B:$B,$B456,ENTRADAS!$I:$I,G$40)-SUMIFS(SAÍDAS!$D:$D,SAÍDAS!$B:$B,$B456,SAÍDAS!$H:$H,G$40)+SUMIFS(AJUSTE!$D:$D,AJUSTE!$B:$B,$B456,AJUSTE!$H:$H,G$40)</f>
        <v>0</v>
      </c>
      <c r="I456" s="161">
        <f>H456+SUMIFS(ENTRADAS!$D:$D,ENTRADAS!$B:$B,$B456,ENTRADAS!$I:$I,H$40)-SUMIFS(SAÍDAS!$D:$D,SAÍDAS!$B:$B,$B456,SAÍDAS!$H:$H,H$40)+SUMIFS(AJUSTE!$D:$D,AJUSTE!$B:$B,$B456,AJUSTE!$H:$H,H$40)</f>
        <v>0</v>
      </c>
      <c r="J456" s="161">
        <f>I456+SUMIFS(ENTRADAS!$D:$D,ENTRADAS!$B:$B,$B456,ENTRADAS!$I:$I,I$40)-SUMIFS(SAÍDAS!$D:$D,SAÍDAS!$B:$B,$B456,SAÍDAS!$H:$H,I$40)+SUMIFS(AJUSTE!$D:$D,AJUSTE!$B:$B,$B456,AJUSTE!$H:$H,I$40)</f>
        <v>0</v>
      </c>
      <c r="K456" s="161">
        <f>J456+SUMIFS(ENTRADAS!$D:$D,ENTRADAS!$B:$B,$B456,ENTRADAS!$I:$I,J$40)-SUMIFS(SAÍDAS!$D:$D,SAÍDAS!$B:$B,$B456,SAÍDAS!$H:$H,J$40)+SUMIFS(AJUSTE!$D:$D,AJUSTE!$B:$B,$B456,AJUSTE!$H:$H,J$40)</f>
        <v>0</v>
      </c>
      <c r="L456" s="161">
        <f>K456+SUMIFS(ENTRADAS!$D:$D,ENTRADAS!$B:$B,$B456,ENTRADAS!$I:$I,K$40)-SUMIFS(SAÍDAS!$D:$D,SAÍDAS!$B:$B,$B456,SAÍDAS!$H:$H,K$40)+SUMIFS(AJUSTE!$D:$D,AJUSTE!$B:$B,$B456,AJUSTE!$H:$H,K$40)</f>
        <v>0</v>
      </c>
      <c r="M456" s="161">
        <f>L456+SUMIFS(ENTRADAS!$D:$D,ENTRADAS!$B:$B,$B456,ENTRADAS!$I:$I,L$40)-SUMIFS(SAÍDAS!$D:$D,SAÍDAS!$B:$B,$B456,SAÍDAS!$H:$H,L$40)+SUMIFS(AJUSTE!$D:$D,AJUSTE!$B:$B,$B456,AJUSTE!$H:$H,L$40)</f>
        <v>0</v>
      </c>
      <c r="N456" s="161">
        <f>M456+SUMIFS(ENTRADAS!$D:$D,ENTRADAS!$B:$B,$B456,ENTRADAS!$I:$I,M$40)-SUMIFS(SAÍDAS!$D:$D,SAÍDAS!$B:$B,$B456,SAÍDAS!$H:$H,M$40)+SUMIFS(AJUSTE!$D:$D,AJUSTE!$B:$B,$B456,AJUSTE!$H:$H,M$40)</f>
        <v>0</v>
      </c>
      <c r="P456" s="160">
        <f>CADASTRO!A420</f>
        <v>0</v>
      </c>
      <c r="Q456" s="160">
        <f>CADASTRO!B420</f>
        <v>0</v>
      </c>
      <c r="R456" s="161">
        <f ca="1">IF(R$39&gt;=$AD$39,0,SUMIFS(SAÍDAS!$D:$D,SAÍDAS!$B:$B,Base!$Q456,SAÍDAS!$H:$H,Base!R$40))</f>
        <v>0</v>
      </c>
      <c r="S456" s="161">
        <f ca="1">IF(S$39&gt;=$AD$39,0,SUMIFS(SAÍDAS!$D:$D,SAÍDAS!$B:$B,Base!$Q456,SAÍDAS!$H:$H,Base!S$40))</f>
        <v>0</v>
      </c>
      <c r="T456" s="161">
        <f ca="1">IF(T$39&gt;=$AD$39,0,SUMIFS(SAÍDAS!$D:$D,SAÍDAS!$B:$B,Base!$Q456,SAÍDAS!$H:$H,Base!T$40))</f>
        <v>0</v>
      </c>
      <c r="U456" s="161">
        <f ca="1">IF(U$39&gt;=$AD$39,0,SUMIFS(SAÍDAS!$D:$D,SAÍDAS!$B:$B,Base!$Q456,SAÍDAS!$H:$H,Base!U$40))</f>
        <v>0</v>
      </c>
      <c r="V456" s="161">
        <f ca="1">IF(V$39&gt;=$AD$39,0,SUMIFS(SAÍDAS!$D:$D,SAÍDAS!$B:$B,Base!$Q456,SAÍDAS!$H:$H,Base!V$40))</f>
        <v>0</v>
      </c>
      <c r="W456" s="161">
        <f ca="1">IF(W$39&gt;=$AD$39,0,SUMIFS(SAÍDAS!$D:$D,SAÍDAS!$B:$B,Base!$Q456,SAÍDAS!$H:$H,Base!W$40))</f>
        <v>0</v>
      </c>
      <c r="X456" s="161">
        <f ca="1">IF(X$39&gt;=$AD$39,0,SUMIFS(SAÍDAS!$D:$D,SAÍDAS!$B:$B,Base!$Q456,SAÍDAS!$H:$H,Base!X$40))</f>
        <v>0</v>
      </c>
      <c r="Y456" s="161">
        <f ca="1">IF(Y$39&gt;=$AD$39,0,SUMIFS(SAÍDAS!$D:$D,SAÍDAS!$B:$B,Base!$Q456,SAÍDAS!$H:$H,Base!Y$40))</f>
        <v>0</v>
      </c>
      <c r="Z456" s="161">
        <f ca="1">IF(Z$39&gt;=$AD$39,0,SUMIFS(SAÍDAS!$D:$D,SAÍDAS!$B:$B,Base!$Q456,SAÍDAS!$H:$H,Base!Z$40))</f>
        <v>0</v>
      </c>
      <c r="AA456" s="161">
        <f ca="1">IF(AA$39&gt;=$AD$39,0,SUMIFS(SAÍDAS!$D:$D,SAÍDAS!$B:$B,Base!$Q456,SAÍDAS!$H:$H,Base!AA$40))</f>
        <v>0</v>
      </c>
      <c r="AB456" s="161">
        <f ca="1">IF(AB$39&gt;=$AD$39,0,SUMIFS(SAÍDAS!$D:$D,SAÍDAS!$B:$B,Base!$Q456,SAÍDAS!$H:$H,Base!AB$40))</f>
        <v>0</v>
      </c>
      <c r="AC456" s="161">
        <f ca="1">IF(AC$39&gt;=$AD$39,0,SUMIFS(SAÍDAS!$D:$D,SAÍDAS!$B:$B,Base!$Q456,SAÍDAS!$H:$H,Base!AC$40))</f>
        <v>0</v>
      </c>
      <c r="AD456" s="160">
        <f t="shared" ca="1" si="15"/>
        <v>0</v>
      </c>
    </row>
    <row r="457" spans="1:30" x14ac:dyDescent="0.25">
      <c r="A457" s="160">
        <f>CADASTRO!A421</f>
        <v>0</v>
      </c>
      <c r="B457" s="160">
        <f>CADASTRO!B421</f>
        <v>0</v>
      </c>
      <c r="C457" s="161">
        <f>CADASTRO!D421</f>
        <v>0</v>
      </c>
      <c r="D457" s="161">
        <f>C457+SUMIFS(ENTRADAS!$D:$D,ENTRADAS!$B:$B,$B457,ENTRADAS!$I:$I,C$40)-SUMIFS(SAÍDAS!$D:$D,SAÍDAS!$B:$B,$B457,SAÍDAS!$H:$H,C$40)+SUMIFS(AJUSTE!$D:$D,AJUSTE!$B:$B,$B457,AJUSTE!$H:$H,C$40)</f>
        <v>0</v>
      </c>
      <c r="E457" s="161">
        <f>D457+SUMIFS(ENTRADAS!$D:$D,ENTRADAS!$B:$B,$B457,ENTRADAS!$I:$I,D$40)-SUMIFS(SAÍDAS!$D:$D,SAÍDAS!$B:$B,$B457,SAÍDAS!$H:$H,D$40)+SUMIFS(AJUSTE!$D:$D,AJUSTE!$B:$B,$B457,AJUSTE!$H:$H,D$40)</f>
        <v>0</v>
      </c>
      <c r="F457" s="161">
        <f>E457+SUMIFS(ENTRADAS!$D:$D,ENTRADAS!$B:$B,$B457,ENTRADAS!$I:$I,E$40)-SUMIFS(SAÍDAS!$D:$D,SAÍDAS!$B:$B,$B457,SAÍDAS!$H:$H,E$40)+SUMIFS(AJUSTE!$D:$D,AJUSTE!$B:$B,$B457,AJUSTE!$H:$H,E$40)</f>
        <v>0</v>
      </c>
      <c r="G457" s="161">
        <f>F457+SUMIFS(ENTRADAS!$D:$D,ENTRADAS!$B:$B,$B457,ENTRADAS!$I:$I,F$40)-SUMIFS(SAÍDAS!$D:$D,SAÍDAS!$B:$B,$B457,SAÍDAS!$H:$H,F$40)+SUMIFS(AJUSTE!$D:$D,AJUSTE!$B:$B,$B457,AJUSTE!$H:$H,F$40)</f>
        <v>0</v>
      </c>
      <c r="H457" s="161">
        <f>G457+SUMIFS(ENTRADAS!$D:$D,ENTRADAS!$B:$B,$B457,ENTRADAS!$I:$I,G$40)-SUMIFS(SAÍDAS!$D:$D,SAÍDAS!$B:$B,$B457,SAÍDAS!$H:$H,G$40)+SUMIFS(AJUSTE!$D:$D,AJUSTE!$B:$B,$B457,AJUSTE!$H:$H,G$40)</f>
        <v>0</v>
      </c>
      <c r="I457" s="161">
        <f>H457+SUMIFS(ENTRADAS!$D:$D,ENTRADAS!$B:$B,$B457,ENTRADAS!$I:$I,H$40)-SUMIFS(SAÍDAS!$D:$D,SAÍDAS!$B:$B,$B457,SAÍDAS!$H:$H,H$40)+SUMIFS(AJUSTE!$D:$D,AJUSTE!$B:$B,$B457,AJUSTE!$H:$H,H$40)</f>
        <v>0</v>
      </c>
      <c r="J457" s="161">
        <f>I457+SUMIFS(ENTRADAS!$D:$D,ENTRADAS!$B:$B,$B457,ENTRADAS!$I:$I,I$40)-SUMIFS(SAÍDAS!$D:$D,SAÍDAS!$B:$B,$B457,SAÍDAS!$H:$H,I$40)+SUMIFS(AJUSTE!$D:$D,AJUSTE!$B:$B,$B457,AJUSTE!$H:$H,I$40)</f>
        <v>0</v>
      </c>
      <c r="K457" s="161">
        <f>J457+SUMIFS(ENTRADAS!$D:$D,ENTRADAS!$B:$B,$B457,ENTRADAS!$I:$I,J$40)-SUMIFS(SAÍDAS!$D:$D,SAÍDAS!$B:$B,$B457,SAÍDAS!$H:$H,J$40)+SUMIFS(AJUSTE!$D:$D,AJUSTE!$B:$B,$B457,AJUSTE!$H:$H,J$40)</f>
        <v>0</v>
      </c>
      <c r="L457" s="161">
        <f>K457+SUMIFS(ENTRADAS!$D:$D,ENTRADAS!$B:$B,$B457,ENTRADAS!$I:$I,K$40)-SUMIFS(SAÍDAS!$D:$D,SAÍDAS!$B:$B,$B457,SAÍDAS!$H:$H,K$40)+SUMIFS(AJUSTE!$D:$D,AJUSTE!$B:$B,$B457,AJUSTE!$H:$H,K$40)</f>
        <v>0</v>
      </c>
      <c r="M457" s="161">
        <f>L457+SUMIFS(ENTRADAS!$D:$D,ENTRADAS!$B:$B,$B457,ENTRADAS!$I:$I,L$40)-SUMIFS(SAÍDAS!$D:$D,SAÍDAS!$B:$B,$B457,SAÍDAS!$H:$H,L$40)+SUMIFS(AJUSTE!$D:$D,AJUSTE!$B:$B,$B457,AJUSTE!$H:$H,L$40)</f>
        <v>0</v>
      </c>
      <c r="N457" s="161">
        <f>M457+SUMIFS(ENTRADAS!$D:$D,ENTRADAS!$B:$B,$B457,ENTRADAS!$I:$I,M$40)-SUMIFS(SAÍDAS!$D:$D,SAÍDAS!$B:$B,$B457,SAÍDAS!$H:$H,M$40)+SUMIFS(AJUSTE!$D:$D,AJUSTE!$B:$B,$B457,AJUSTE!$H:$H,M$40)</f>
        <v>0</v>
      </c>
      <c r="P457" s="160">
        <f>CADASTRO!A421</f>
        <v>0</v>
      </c>
      <c r="Q457" s="160">
        <f>CADASTRO!B421</f>
        <v>0</v>
      </c>
      <c r="R457" s="161">
        <f ca="1">IF(R$39&gt;=$AD$39,0,SUMIFS(SAÍDAS!$D:$D,SAÍDAS!$B:$B,Base!$Q457,SAÍDAS!$H:$H,Base!R$40))</f>
        <v>0</v>
      </c>
      <c r="S457" s="161">
        <f ca="1">IF(S$39&gt;=$AD$39,0,SUMIFS(SAÍDAS!$D:$D,SAÍDAS!$B:$B,Base!$Q457,SAÍDAS!$H:$H,Base!S$40))</f>
        <v>0</v>
      </c>
      <c r="T457" s="161">
        <f ca="1">IF(T$39&gt;=$AD$39,0,SUMIFS(SAÍDAS!$D:$D,SAÍDAS!$B:$B,Base!$Q457,SAÍDAS!$H:$H,Base!T$40))</f>
        <v>0</v>
      </c>
      <c r="U457" s="161">
        <f ca="1">IF(U$39&gt;=$AD$39,0,SUMIFS(SAÍDAS!$D:$D,SAÍDAS!$B:$B,Base!$Q457,SAÍDAS!$H:$H,Base!U$40))</f>
        <v>0</v>
      </c>
      <c r="V457" s="161">
        <f ca="1">IF(V$39&gt;=$AD$39,0,SUMIFS(SAÍDAS!$D:$D,SAÍDAS!$B:$B,Base!$Q457,SAÍDAS!$H:$H,Base!V$40))</f>
        <v>0</v>
      </c>
      <c r="W457" s="161">
        <f ca="1">IF(W$39&gt;=$AD$39,0,SUMIFS(SAÍDAS!$D:$D,SAÍDAS!$B:$B,Base!$Q457,SAÍDAS!$H:$H,Base!W$40))</f>
        <v>0</v>
      </c>
      <c r="X457" s="161">
        <f ca="1">IF(X$39&gt;=$AD$39,0,SUMIFS(SAÍDAS!$D:$D,SAÍDAS!$B:$B,Base!$Q457,SAÍDAS!$H:$H,Base!X$40))</f>
        <v>0</v>
      </c>
      <c r="Y457" s="161">
        <f ca="1">IF(Y$39&gt;=$AD$39,0,SUMIFS(SAÍDAS!$D:$D,SAÍDAS!$B:$B,Base!$Q457,SAÍDAS!$H:$H,Base!Y$40))</f>
        <v>0</v>
      </c>
      <c r="Z457" s="161">
        <f ca="1">IF(Z$39&gt;=$AD$39,0,SUMIFS(SAÍDAS!$D:$D,SAÍDAS!$B:$B,Base!$Q457,SAÍDAS!$H:$H,Base!Z$40))</f>
        <v>0</v>
      </c>
      <c r="AA457" s="161">
        <f ca="1">IF(AA$39&gt;=$AD$39,0,SUMIFS(SAÍDAS!$D:$D,SAÍDAS!$B:$B,Base!$Q457,SAÍDAS!$H:$H,Base!AA$40))</f>
        <v>0</v>
      </c>
      <c r="AB457" s="161">
        <f ca="1">IF(AB$39&gt;=$AD$39,0,SUMIFS(SAÍDAS!$D:$D,SAÍDAS!$B:$B,Base!$Q457,SAÍDAS!$H:$H,Base!AB$40))</f>
        <v>0</v>
      </c>
      <c r="AC457" s="161">
        <f ca="1">IF(AC$39&gt;=$AD$39,0,SUMIFS(SAÍDAS!$D:$D,SAÍDAS!$B:$B,Base!$Q457,SAÍDAS!$H:$H,Base!AC$40))</f>
        <v>0</v>
      </c>
      <c r="AD457" s="160">
        <f t="shared" ca="1" si="15"/>
        <v>0</v>
      </c>
    </row>
    <row r="458" spans="1:30" x14ac:dyDescent="0.25">
      <c r="A458" s="160">
        <f>CADASTRO!A422</f>
        <v>0</v>
      </c>
      <c r="B458" s="160">
        <f>CADASTRO!B422</f>
        <v>0</v>
      </c>
      <c r="C458" s="161">
        <f>CADASTRO!D422</f>
        <v>0</v>
      </c>
      <c r="D458" s="161">
        <f>C458+SUMIFS(ENTRADAS!$D:$D,ENTRADAS!$B:$B,$B458,ENTRADAS!$I:$I,C$40)-SUMIFS(SAÍDAS!$D:$D,SAÍDAS!$B:$B,$B458,SAÍDAS!$H:$H,C$40)+SUMIFS(AJUSTE!$D:$D,AJUSTE!$B:$B,$B458,AJUSTE!$H:$H,C$40)</f>
        <v>0</v>
      </c>
      <c r="E458" s="161">
        <f>D458+SUMIFS(ENTRADAS!$D:$D,ENTRADAS!$B:$B,$B458,ENTRADAS!$I:$I,D$40)-SUMIFS(SAÍDAS!$D:$D,SAÍDAS!$B:$B,$B458,SAÍDAS!$H:$H,D$40)+SUMIFS(AJUSTE!$D:$D,AJUSTE!$B:$B,$B458,AJUSTE!$H:$H,D$40)</f>
        <v>0</v>
      </c>
      <c r="F458" s="161">
        <f>E458+SUMIFS(ENTRADAS!$D:$D,ENTRADAS!$B:$B,$B458,ENTRADAS!$I:$I,E$40)-SUMIFS(SAÍDAS!$D:$D,SAÍDAS!$B:$B,$B458,SAÍDAS!$H:$H,E$40)+SUMIFS(AJUSTE!$D:$D,AJUSTE!$B:$B,$B458,AJUSTE!$H:$H,E$40)</f>
        <v>0</v>
      </c>
      <c r="G458" s="161">
        <f>F458+SUMIFS(ENTRADAS!$D:$D,ENTRADAS!$B:$B,$B458,ENTRADAS!$I:$I,F$40)-SUMIFS(SAÍDAS!$D:$D,SAÍDAS!$B:$B,$B458,SAÍDAS!$H:$H,F$40)+SUMIFS(AJUSTE!$D:$D,AJUSTE!$B:$B,$B458,AJUSTE!$H:$H,F$40)</f>
        <v>0</v>
      </c>
      <c r="H458" s="161">
        <f>G458+SUMIFS(ENTRADAS!$D:$D,ENTRADAS!$B:$B,$B458,ENTRADAS!$I:$I,G$40)-SUMIFS(SAÍDAS!$D:$D,SAÍDAS!$B:$B,$B458,SAÍDAS!$H:$H,G$40)+SUMIFS(AJUSTE!$D:$D,AJUSTE!$B:$B,$B458,AJUSTE!$H:$H,G$40)</f>
        <v>0</v>
      </c>
      <c r="I458" s="161">
        <f>H458+SUMIFS(ENTRADAS!$D:$D,ENTRADAS!$B:$B,$B458,ENTRADAS!$I:$I,H$40)-SUMIFS(SAÍDAS!$D:$D,SAÍDAS!$B:$B,$B458,SAÍDAS!$H:$H,H$40)+SUMIFS(AJUSTE!$D:$D,AJUSTE!$B:$B,$B458,AJUSTE!$H:$H,H$40)</f>
        <v>0</v>
      </c>
      <c r="J458" s="161">
        <f>I458+SUMIFS(ENTRADAS!$D:$D,ENTRADAS!$B:$B,$B458,ENTRADAS!$I:$I,I$40)-SUMIFS(SAÍDAS!$D:$D,SAÍDAS!$B:$B,$B458,SAÍDAS!$H:$H,I$40)+SUMIFS(AJUSTE!$D:$D,AJUSTE!$B:$B,$B458,AJUSTE!$H:$H,I$40)</f>
        <v>0</v>
      </c>
      <c r="K458" s="161">
        <f>J458+SUMIFS(ENTRADAS!$D:$D,ENTRADAS!$B:$B,$B458,ENTRADAS!$I:$I,J$40)-SUMIFS(SAÍDAS!$D:$D,SAÍDAS!$B:$B,$B458,SAÍDAS!$H:$H,J$40)+SUMIFS(AJUSTE!$D:$D,AJUSTE!$B:$B,$B458,AJUSTE!$H:$H,J$40)</f>
        <v>0</v>
      </c>
      <c r="L458" s="161">
        <f>K458+SUMIFS(ENTRADAS!$D:$D,ENTRADAS!$B:$B,$B458,ENTRADAS!$I:$I,K$40)-SUMIFS(SAÍDAS!$D:$D,SAÍDAS!$B:$B,$B458,SAÍDAS!$H:$H,K$40)+SUMIFS(AJUSTE!$D:$D,AJUSTE!$B:$B,$B458,AJUSTE!$H:$H,K$40)</f>
        <v>0</v>
      </c>
      <c r="M458" s="161">
        <f>L458+SUMIFS(ENTRADAS!$D:$D,ENTRADAS!$B:$B,$B458,ENTRADAS!$I:$I,L$40)-SUMIFS(SAÍDAS!$D:$D,SAÍDAS!$B:$B,$B458,SAÍDAS!$H:$H,L$40)+SUMIFS(AJUSTE!$D:$D,AJUSTE!$B:$B,$B458,AJUSTE!$H:$H,L$40)</f>
        <v>0</v>
      </c>
      <c r="N458" s="161">
        <f>M458+SUMIFS(ENTRADAS!$D:$D,ENTRADAS!$B:$B,$B458,ENTRADAS!$I:$I,M$40)-SUMIFS(SAÍDAS!$D:$D,SAÍDAS!$B:$B,$B458,SAÍDAS!$H:$H,M$40)+SUMIFS(AJUSTE!$D:$D,AJUSTE!$B:$B,$B458,AJUSTE!$H:$H,M$40)</f>
        <v>0</v>
      </c>
      <c r="P458" s="160">
        <f>CADASTRO!A422</f>
        <v>0</v>
      </c>
      <c r="Q458" s="160">
        <f>CADASTRO!B422</f>
        <v>0</v>
      </c>
      <c r="R458" s="161">
        <f ca="1">IF(R$39&gt;=$AD$39,0,SUMIFS(SAÍDAS!$D:$D,SAÍDAS!$B:$B,Base!$Q458,SAÍDAS!$H:$H,Base!R$40))</f>
        <v>0</v>
      </c>
      <c r="S458" s="161">
        <f ca="1">IF(S$39&gt;=$AD$39,0,SUMIFS(SAÍDAS!$D:$D,SAÍDAS!$B:$B,Base!$Q458,SAÍDAS!$H:$H,Base!S$40))</f>
        <v>0</v>
      </c>
      <c r="T458" s="161">
        <f ca="1">IF(T$39&gt;=$AD$39,0,SUMIFS(SAÍDAS!$D:$D,SAÍDAS!$B:$B,Base!$Q458,SAÍDAS!$H:$H,Base!T$40))</f>
        <v>0</v>
      </c>
      <c r="U458" s="161">
        <f ca="1">IF(U$39&gt;=$AD$39,0,SUMIFS(SAÍDAS!$D:$D,SAÍDAS!$B:$B,Base!$Q458,SAÍDAS!$H:$H,Base!U$40))</f>
        <v>0</v>
      </c>
      <c r="V458" s="161">
        <f ca="1">IF(V$39&gt;=$AD$39,0,SUMIFS(SAÍDAS!$D:$D,SAÍDAS!$B:$B,Base!$Q458,SAÍDAS!$H:$H,Base!V$40))</f>
        <v>0</v>
      </c>
      <c r="W458" s="161">
        <f ca="1">IF(W$39&gt;=$AD$39,0,SUMIFS(SAÍDAS!$D:$D,SAÍDAS!$B:$B,Base!$Q458,SAÍDAS!$H:$H,Base!W$40))</f>
        <v>0</v>
      </c>
      <c r="X458" s="161">
        <f ca="1">IF(X$39&gt;=$AD$39,0,SUMIFS(SAÍDAS!$D:$D,SAÍDAS!$B:$B,Base!$Q458,SAÍDAS!$H:$H,Base!X$40))</f>
        <v>0</v>
      </c>
      <c r="Y458" s="161">
        <f ca="1">IF(Y$39&gt;=$AD$39,0,SUMIFS(SAÍDAS!$D:$D,SAÍDAS!$B:$B,Base!$Q458,SAÍDAS!$H:$H,Base!Y$40))</f>
        <v>0</v>
      </c>
      <c r="Z458" s="161">
        <f ca="1">IF(Z$39&gt;=$AD$39,0,SUMIFS(SAÍDAS!$D:$D,SAÍDAS!$B:$B,Base!$Q458,SAÍDAS!$H:$H,Base!Z$40))</f>
        <v>0</v>
      </c>
      <c r="AA458" s="161">
        <f ca="1">IF(AA$39&gt;=$AD$39,0,SUMIFS(SAÍDAS!$D:$D,SAÍDAS!$B:$B,Base!$Q458,SAÍDAS!$H:$H,Base!AA$40))</f>
        <v>0</v>
      </c>
      <c r="AB458" s="161">
        <f ca="1">IF(AB$39&gt;=$AD$39,0,SUMIFS(SAÍDAS!$D:$D,SAÍDAS!$B:$B,Base!$Q458,SAÍDAS!$H:$H,Base!AB$40))</f>
        <v>0</v>
      </c>
      <c r="AC458" s="161">
        <f ca="1">IF(AC$39&gt;=$AD$39,0,SUMIFS(SAÍDAS!$D:$D,SAÍDAS!$B:$B,Base!$Q458,SAÍDAS!$H:$H,Base!AC$40))</f>
        <v>0</v>
      </c>
      <c r="AD458" s="160">
        <f t="shared" ca="1" si="15"/>
        <v>0</v>
      </c>
    </row>
    <row r="459" spans="1:30" x14ac:dyDescent="0.25">
      <c r="A459" s="160">
        <f>CADASTRO!A423</f>
        <v>0</v>
      </c>
      <c r="B459" s="160">
        <f>CADASTRO!B423</f>
        <v>0</v>
      </c>
      <c r="C459" s="161">
        <f>CADASTRO!D423</f>
        <v>0</v>
      </c>
      <c r="D459" s="161">
        <f>C459+SUMIFS(ENTRADAS!$D:$D,ENTRADAS!$B:$B,$B459,ENTRADAS!$I:$I,C$40)-SUMIFS(SAÍDAS!$D:$D,SAÍDAS!$B:$B,$B459,SAÍDAS!$H:$H,C$40)+SUMIFS(AJUSTE!$D:$D,AJUSTE!$B:$B,$B459,AJUSTE!$H:$H,C$40)</f>
        <v>0</v>
      </c>
      <c r="E459" s="161">
        <f>D459+SUMIFS(ENTRADAS!$D:$D,ENTRADAS!$B:$B,$B459,ENTRADAS!$I:$I,D$40)-SUMIFS(SAÍDAS!$D:$D,SAÍDAS!$B:$B,$B459,SAÍDAS!$H:$H,D$40)+SUMIFS(AJUSTE!$D:$D,AJUSTE!$B:$B,$B459,AJUSTE!$H:$H,D$40)</f>
        <v>0</v>
      </c>
      <c r="F459" s="161">
        <f>E459+SUMIFS(ENTRADAS!$D:$D,ENTRADAS!$B:$B,$B459,ENTRADAS!$I:$I,E$40)-SUMIFS(SAÍDAS!$D:$D,SAÍDAS!$B:$B,$B459,SAÍDAS!$H:$H,E$40)+SUMIFS(AJUSTE!$D:$D,AJUSTE!$B:$B,$B459,AJUSTE!$H:$H,E$40)</f>
        <v>0</v>
      </c>
      <c r="G459" s="161">
        <f>F459+SUMIFS(ENTRADAS!$D:$D,ENTRADAS!$B:$B,$B459,ENTRADAS!$I:$I,F$40)-SUMIFS(SAÍDAS!$D:$D,SAÍDAS!$B:$B,$B459,SAÍDAS!$H:$H,F$40)+SUMIFS(AJUSTE!$D:$D,AJUSTE!$B:$B,$B459,AJUSTE!$H:$H,F$40)</f>
        <v>0</v>
      </c>
      <c r="H459" s="161">
        <f>G459+SUMIFS(ENTRADAS!$D:$D,ENTRADAS!$B:$B,$B459,ENTRADAS!$I:$I,G$40)-SUMIFS(SAÍDAS!$D:$D,SAÍDAS!$B:$B,$B459,SAÍDAS!$H:$H,G$40)+SUMIFS(AJUSTE!$D:$D,AJUSTE!$B:$B,$B459,AJUSTE!$H:$H,G$40)</f>
        <v>0</v>
      </c>
      <c r="I459" s="161">
        <f>H459+SUMIFS(ENTRADAS!$D:$D,ENTRADAS!$B:$B,$B459,ENTRADAS!$I:$I,H$40)-SUMIFS(SAÍDAS!$D:$D,SAÍDAS!$B:$B,$B459,SAÍDAS!$H:$H,H$40)+SUMIFS(AJUSTE!$D:$D,AJUSTE!$B:$B,$B459,AJUSTE!$H:$H,H$40)</f>
        <v>0</v>
      </c>
      <c r="J459" s="161">
        <f>I459+SUMIFS(ENTRADAS!$D:$D,ENTRADAS!$B:$B,$B459,ENTRADAS!$I:$I,I$40)-SUMIFS(SAÍDAS!$D:$D,SAÍDAS!$B:$B,$B459,SAÍDAS!$H:$H,I$40)+SUMIFS(AJUSTE!$D:$D,AJUSTE!$B:$B,$B459,AJUSTE!$H:$H,I$40)</f>
        <v>0</v>
      </c>
      <c r="K459" s="161">
        <f>J459+SUMIFS(ENTRADAS!$D:$D,ENTRADAS!$B:$B,$B459,ENTRADAS!$I:$I,J$40)-SUMIFS(SAÍDAS!$D:$D,SAÍDAS!$B:$B,$B459,SAÍDAS!$H:$H,J$40)+SUMIFS(AJUSTE!$D:$D,AJUSTE!$B:$B,$B459,AJUSTE!$H:$H,J$40)</f>
        <v>0</v>
      </c>
      <c r="L459" s="161">
        <f>K459+SUMIFS(ENTRADAS!$D:$D,ENTRADAS!$B:$B,$B459,ENTRADAS!$I:$I,K$40)-SUMIFS(SAÍDAS!$D:$D,SAÍDAS!$B:$B,$B459,SAÍDAS!$H:$H,K$40)+SUMIFS(AJUSTE!$D:$D,AJUSTE!$B:$B,$B459,AJUSTE!$H:$H,K$40)</f>
        <v>0</v>
      </c>
      <c r="M459" s="161">
        <f>L459+SUMIFS(ENTRADAS!$D:$D,ENTRADAS!$B:$B,$B459,ENTRADAS!$I:$I,L$40)-SUMIFS(SAÍDAS!$D:$D,SAÍDAS!$B:$B,$B459,SAÍDAS!$H:$H,L$40)+SUMIFS(AJUSTE!$D:$D,AJUSTE!$B:$B,$B459,AJUSTE!$H:$H,L$40)</f>
        <v>0</v>
      </c>
      <c r="N459" s="161">
        <f>M459+SUMIFS(ENTRADAS!$D:$D,ENTRADAS!$B:$B,$B459,ENTRADAS!$I:$I,M$40)-SUMIFS(SAÍDAS!$D:$D,SAÍDAS!$B:$B,$B459,SAÍDAS!$H:$H,M$40)+SUMIFS(AJUSTE!$D:$D,AJUSTE!$B:$B,$B459,AJUSTE!$H:$H,M$40)</f>
        <v>0</v>
      </c>
      <c r="P459" s="160">
        <f>CADASTRO!A423</f>
        <v>0</v>
      </c>
      <c r="Q459" s="160">
        <f>CADASTRO!B423</f>
        <v>0</v>
      </c>
      <c r="R459" s="161">
        <f ca="1">IF(R$39&gt;=$AD$39,0,SUMIFS(SAÍDAS!$D:$D,SAÍDAS!$B:$B,Base!$Q459,SAÍDAS!$H:$H,Base!R$40))</f>
        <v>0</v>
      </c>
      <c r="S459" s="161">
        <f ca="1">IF(S$39&gt;=$AD$39,0,SUMIFS(SAÍDAS!$D:$D,SAÍDAS!$B:$B,Base!$Q459,SAÍDAS!$H:$H,Base!S$40))</f>
        <v>0</v>
      </c>
      <c r="T459" s="161">
        <f ca="1">IF(T$39&gt;=$AD$39,0,SUMIFS(SAÍDAS!$D:$D,SAÍDAS!$B:$B,Base!$Q459,SAÍDAS!$H:$H,Base!T$40))</f>
        <v>0</v>
      </c>
      <c r="U459" s="161">
        <f ca="1">IF(U$39&gt;=$AD$39,0,SUMIFS(SAÍDAS!$D:$D,SAÍDAS!$B:$B,Base!$Q459,SAÍDAS!$H:$H,Base!U$40))</f>
        <v>0</v>
      </c>
      <c r="V459" s="161">
        <f ca="1">IF(V$39&gt;=$AD$39,0,SUMIFS(SAÍDAS!$D:$D,SAÍDAS!$B:$B,Base!$Q459,SAÍDAS!$H:$H,Base!V$40))</f>
        <v>0</v>
      </c>
      <c r="W459" s="161">
        <f ca="1">IF(W$39&gt;=$AD$39,0,SUMIFS(SAÍDAS!$D:$D,SAÍDAS!$B:$B,Base!$Q459,SAÍDAS!$H:$H,Base!W$40))</f>
        <v>0</v>
      </c>
      <c r="X459" s="161">
        <f ca="1">IF(X$39&gt;=$AD$39,0,SUMIFS(SAÍDAS!$D:$D,SAÍDAS!$B:$B,Base!$Q459,SAÍDAS!$H:$H,Base!X$40))</f>
        <v>0</v>
      </c>
      <c r="Y459" s="161">
        <f ca="1">IF(Y$39&gt;=$AD$39,0,SUMIFS(SAÍDAS!$D:$D,SAÍDAS!$B:$B,Base!$Q459,SAÍDAS!$H:$H,Base!Y$40))</f>
        <v>0</v>
      </c>
      <c r="Z459" s="161">
        <f ca="1">IF(Z$39&gt;=$AD$39,0,SUMIFS(SAÍDAS!$D:$D,SAÍDAS!$B:$B,Base!$Q459,SAÍDAS!$H:$H,Base!Z$40))</f>
        <v>0</v>
      </c>
      <c r="AA459" s="161">
        <f ca="1">IF(AA$39&gt;=$AD$39,0,SUMIFS(SAÍDAS!$D:$D,SAÍDAS!$B:$B,Base!$Q459,SAÍDAS!$H:$H,Base!AA$40))</f>
        <v>0</v>
      </c>
      <c r="AB459" s="161">
        <f ca="1">IF(AB$39&gt;=$AD$39,0,SUMIFS(SAÍDAS!$D:$D,SAÍDAS!$B:$B,Base!$Q459,SAÍDAS!$H:$H,Base!AB$40))</f>
        <v>0</v>
      </c>
      <c r="AC459" s="161">
        <f ca="1">IF(AC$39&gt;=$AD$39,0,SUMIFS(SAÍDAS!$D:$D,SAÍDAS!$B:$B,Base!$Q459,SAÍDAS!$H:$H,Base!AC$40))</f>
        <v>0</v>
      </c>
      <c r="AD459" s="160">
        <f t="shared" ca="1" si="15"/>
        <v>0</v>
      </c>
    </row>
    <row r="460" spans="1:30" x14ac:dyDescent="0.25">
      <c r="A460" s="160">
        <f>CADASTRO!A424</f>
        <v>0</v>
      </c>
      <c r="B460" s="160">
        <f>CADASTRO!B424</f>
        <v>0</v>
      </c>
      <c r="C460" s="161">
        <f>CADASTRO!D424</f>
        <v>0</v>
      </c>
      <c r="D460" s="161">
        <f>C460+SUMIFS(ENTRADAS!$D:$D,ENTRADAS!$B:$B,$B460,ENTRADAS!$I:$I,C$40)-SUMIFS(SAÍDAS!$D:$D,SAÍDAS!$B:$B,$B460,SAÍDAS!$H:$H,C$40)+SUMIFS(AJUSTE!$D:$D,AJUSTE!$B:$B,$B460,AJUSTE!$H:$H,C$40)</f>
        <v>0</v>
      </c>
      <c r="E460" s="161">
        <f>D460+SUMIFS(ENTRADAS!$D:$D,ENTRADAS!$B:$B,$B460,ENTRADAS!$I:$I,D$40)-SUMIFS(SAÍDAS!$D:$D,SAÍDAS!$B:$B,$B460,SAÍDAS!$H:$H,D$40)+SUMIFS(AJUSTE!$D:$D,AJUSTE!$B:$B,$B460,AJUSTE!$H:$H,D$40)</f>
        <v>0</v>
      </c>
      <c r="F460" s="161">
        <f>E460+SUMIFS(ENTRADAS!$D:$D,ENTRADAS!$B:$B,$B460,ENTRADAS!$I:$I,E$40)-SUMIFS(SAÍDAS!$D:$D,SAÍDAS!$B:$B,$B460,SAÍDAS!$H:$H,E$40)+SUMIFS(AJUSTE!$D:$D,AJUSTE!$B:$B,$B460,AJUSTE!$H:$H,E$40)</f>
        <v>0</v>
      </c>
      <c r="G460" s="161">
        <f>F460+SUMIFS(ENTRADAS!$D:$D,ENTRADAS!$B:$B,$B460,ENTRADAS!$I:$I,F$40)-SUMIFS(SAÍDAS!$D:$D,SAÍDAS!$B:$B,$B460,SAÍDAS!$H:$H,F$40)+SUMIFS(AJUSTE!$D:$D,AJUSTE!$B:$B,$B460,AJUSTE!$H:$H,F$40)</f>
        <v>0</v>
      </c>
      <c r="H460" s="161">
        <f>G460+SUMIFS(ENTRADAS!$D:$D,ENTRADAS!$B:$B,$B460,ENTRADAS!$I:$I,G$40)-SUMIFS(SAÍDAS!$D:$D,SAÍDAS!$B:$B,$B460,SAÍDAS!$H:$H,G$40)+SUMIFS(AJUSTE!$D:$D,AJUSTE!$B:$B,$B460,AJUSTE!$H:$H,G$40)</f>
        <v>0</v>
      </c>
      <c r="I460" s="161">
        <f>H460+SUMIFS(ENTRADAS!$D:$D,ENTRADAS!$B:$B,$B460,ENTRADAS!$I:$I,H$40)-SUMIFS(SAÍDAS!$D:$D,SAÍDAS!$B:$B,$B460,SAÍDAS!$H:$H,H$40)+SUMIFS(AJUSTE!$D:$D,AJUSTE!$B:$B,$B460,AJUSTE!$H:$H,H$40)</f>
        <v>0</v>
      </c>
      <c r="J460" s="161">
        <f>I460+SUMIFS(ENTRADAS!$D:$D,ENTRADAS!$B:$B,$B460,ENTRADAS!$I:$I,I$40)-SUMIFS(SAÍDAS!$D:$D,SAÍDAS!$B:$B,$B460,SAÍDAS!$H:$H,I$40)+SUMIFS(AJUSTE!$D:$D,AJUSTE!$B:$B,$B460,AJUSTE!$H:$H,I$40)</f>
        <v>0</v>
      </c>
      <c r="K460" s="161">
        <f>J460+SUMIFS(ENTRADAS!$D:$D,ENTRADAS!$B:$B,$B460,ENTRADAS!$I:$I,J$40)-SUMIFS(SAÍDAS!$D:$D,SAÍDAS!$B:$B,$B460,SAÍDAS!$H:$H,J$40)+SUMIFS(AJUSTE!$D:$D,AJUSTE!$B:$B,$B460,AJUSTE!$H:$H,J$40)</f>
        <v>0</v>
      </c>
      <c r="L460" s="161">
        <f>K460+SUMIFS(ENTRADAS!$D:$D,ENTRADAS!$B:$B,$B460,ENTRADAS!$I:$I,K$40)-SUMIFS(SAÍDAS!$D:$D,SAÍDAS!$B:$B,$B460,SAÍDAS!$H:$H,K$40)+SUMIFS(AJUSTE!$D:$D,AJUSTE!$B:$B,$B460,AJUSTE!$H:$H,K$40)</f>
        <v>0</v>
      </c>
      <c r="M460" s="161">
        <f>L460+SUMIFS(ENTRADAS!$D:$D,ENTRADAS!$B:$B,$B460,ENTRADAS!$I:$I,L$40)-SUMIFS(SAÍDAS!$D:$D,SAÍDAS!$B:$B,$B460,SAÍDAS!$H:$H,L$40)+SUMIFS(AJUSTE!$D:$D,AJUSTE!$B:$B,$B460,AJUSTE!$H:$H,L$40)</f>
        <v>0</v>
      </c>
      <c r="N460" s="161">
        <f>M460+SUMIFS(ENTRADAS!$D:$D,ENTRADAS!$B:$B,$B460,ENTRADAS!$I:$I,M$40)-SUMIFS(SAÍDAS!$D:$D,SAÍDAS!$B:$B,$B460,SAÍDAS!$H:$H,M$40)+SUMIFS(AJUSTE!$D:$D,AJUSTE!$B:$B,$B460,AJUSTE!$H:$H,M$40)</f>
        <v>0</v>
      </c>
      <c r="P460" s="160">
        <f>CADASTRO!A424</f>
        <v>0</v>
      </c>
      <c r="Q460" s="160">
        <f>CADASTRO!B424</f>
        <v>0</v>
      </c>
      <c r="R460" s="161">
        <f ca="1">IF(R$39&gt;=$AD$39,0,SUMIFS(SAÍDAS!$D:$D,SAÍDAS!$B:$B,Base!$Q460,SAÍDAS!$H:$H,Base!R$40))</f>
        <v>0</v>
      </c>
      <c r="S460" s="161">
        <f ca="1">IF(S$39&gt;=$AD$39,0,SUMIFS(SAÍDAS!$D:$D,SAÍDAS!$B:$B,Base!$Q460,SAÍDAS!$H:$H,Base!S$40))</f>
        <v>0</v>
      </c>
      <c r="T460" s="161">
        <f ca="1">IF(T$39&gt;=$AD$39,0,SUMIFS(SAÍDAS!$D:$D,SAÍDAS!$B:$B,Base!$Q460,SAÍDAS!$H:$H,Base!T$40))</f>
        <v>0</v>
      </c>
      <c r="U460" s="161">
        <f ca="1">IF(U$39&gt;=$AD$39,0,SUMIFS(SAÍDAS!$D:$D,SAÍDAS!$B:$B,Base!$Q460,SAÍDAS!$H:$H,Base!U$40))</f>
        <v>0</v>
      </c>
      <c r="V460" s="161">
        <f ca="1">IF(V$39&gt;=$AD$39,0,SUMIFS(SAÍDAS!$D:$D,SAÍDAS!$B:$B,Base!$Q460,SAÍDAS!$H:$H,Base!V$40))</f>
        <v>0</v>
      </c>
      <c r="W460" s="161">
        <f ca="1">IF(W$39&gt;=$AD$39,0,SUMIFS(SAÍDAS!$D:$D,SAÍDAS!$B:$B,Base!$Q460,SAÍDAS!$H:$H,Base!W$40))</f>
        <v>0</v>
      </c>
      <c r="X460" s="161">
        <f ca="1">IF(X$39&gt;=$AD$39,0,SUMIFS(SAÍDAS!$D:$D,SAÍDAS!$B:$B,Base!$Q460,SAÍDAS!$H:$H,Base!X$40))</f>
        <v>0</v>
      </c>
      <c r="Y460" s="161">
        <f ca="1">IF(Y$39&gt;=$AD$39,0,SUMIFS(SAÍDAS!$D:$D,SAÍDAS!$B:$B,Base!$Q460,SAÍDAS!$H:$H,Base!Y$40))</f>
        <v>0</v>
      </c>
      <c r="Z460" s="161">
        <f ca="1">IF(Z$39&gt;=$AD$39,0,SUMIFS(SAÍDAS!$D:$D,SAÍDAS!$B:$B,Base!$Q460,SAÍDAS!$H:$H,Base!Z$40))</f>
        <v>0</v>
      </c>
      <c r="AA460" s="161">
        <f ca="1">IF(AA$39&gt;=$AD$39,0,SUMIFS(SAÍDAS!$D:$D,SAÍDAS!$B:$B,Base!$Q460,SAÍDAS!$H:$H,Base!AA$40))</f>
        <v>0</v>
      </c>
      <c r="AB460" s="161">
        <f ca="1">IF(AB$39&gt;=$AD$39,0,SUMIFS(SAÍDAS!$D:$D,SAÍDAS!$B:$B,Base!$Q460,SAÍDAS!$H:$H,Base!AB$40))</f>
        <v>0</v>
      </c>
      <c r="AC460" s="161">
        <f ca="1">IF(AC$39&gt;=$AD$39,0,SUMIFS(SAÍDAS!$D:$D,SAÍDAS!$B:$B,Base!$Q460,SAÍDAS!$H:$H,Base!AC$40))</f>
        <v>0</v>
      </c>
      <c r="AD460" s="160">
        <f t="shared" ca="1" si="15"/>
        <v>0</v>
      </c>
    </row>
    <row r="461" spans="1:30" x14ac:dyDescent="0.25">
      <c r="A461" s="160">
        <f>CADASTRO!A425</f>
        <v>0</v>
      </c>
      <c r="B461" s="160">
        <f>CADASTRO!B425</f>
        <v>0</v>
      </c>
      <c r="C461" s="161">
        <f>CADASTRO!D425</f>
        <v>0</v>
      </c>
      <c r="D461" s="161">
        <f>C461+SUMIFS(ENTRADAS!$D:$D,ENTRADAS!$B:$B,$B461,ENTRADAS!$I:$I,C$40)-SUMIFS(SAÍDAS!$D:$D,SAÍDAS!$B:$B,$B461,SAÍDAS!$H:$H,C$40)+SUMIFS(AJUSTE!$D:$D,AJUSTE!$B:$B,$B461,AJUSTE!$H:$H,C$40)</f>
        <v>0</v>
      </c>
      <c r="E461" s="161">
        <f>D461+SUMIFS(ENTRADAS!$D:$D,ENTRADAS!$B:$B,$B461,ENTRADAS!$I:$I,D$40)-SUMIFS(SAÍDAS!$D:$D,SAÍDAS!$B:$B,$B461,SAÍDAS!$H:$H,D$40)+SUMIFS(AJUSTE!$D:$D,AJUSTE!$B:$B,$B461,AJUSTE!$H:$H,D$40)</f>
        <v>0</v>
      </c>
      <c r="F461" s="161">
        <f>E461+SUMIFS(ENTRADAS!$D:$D,ENTRADAS!$B:$B,$B461,ENTRADAS!$I:$I,E$40)-SUMIFS(SAÍDAS!$D:$D,SAÍDAS!$B:$B,$B461,SAÍDAS!$H:$H,E$40)+SUMIFS(AJUSTE!$D:$D,AJUSTE!$B:$B,$B461,AJUSTE!$H:$H,E$40)</f>
        <v>0</v>
      </c>
      <c r="G461" s="161">
        <f>F461+SUMIFS(ENTRADAS!$D:$D,ENTRADAS!$B:$B,$B461,ENTRADAS!$I:$I,F$40)-SUMIFS(SAÍDAS!$D:$D,SAÍDAS!$B:$B,$B461,SAÍDAS!$H:$H,F$40)+SUMIFS(AJUSTE!$D:$D,AJUSTE!$B:$B,$B461,AJUSTE!$H:$H,F$40)</f>
        <v>0</v>
      </c>
      <c r="H461" s="161">
        <f>G461+SUMIFS(ENTRADAS!$D:$D,ENTRADAS!$B:$B,$B461,ENTRADAS!$I:$I,G$40)-SUMIFS(SAÍDAS!$D:$D,SAÍDAS!$B:$B,$B461,SAÍDAS!$H:$H,G$40)+SUMIFS(AJUSTE!$D:$D,AJUSTE!$B:$B,$B461,AJUSTE!$H:$H,G$40)</f>
        <v>0</v>
      </c>
      <c r="I461" s="161">
        <f>H461+SUMIFS(ENTRADAS!$D:$D,ENTRADAS!$B:$B,$B461,ENTRADAS!$I:$I,H$40)-SUMIFS(SAÍDAS!$D:$D,SAÍDAS!$B:$B,$B461,SAÍDAS!$H:$H,H$40)+SUMIFS(AJUSTE!$D:$D,AJUSTE!$B:$B,$B461,AJUSTE!$H:$H,H$40)</f>
        <v>0</v>
      </c>
      <c r="J461" s="161">
        <f>I461+SUMIFS(ENTRADAS!$D:$D,ENTRADAS!$B:$B,$B461,ENTRADAS!$I:$I,I$40)-SUMIFS(SAÍDAS!$D:$D,SAÍDAS!$B:$B,$B461,SAÍDAS!$H:$H,I$40)+SUMIFS(AJUSTE!$D:$D,AJUSTE!$B:$B,$B461,AJUSTE!$H:$H,I$40)</f>
        <v>0</v>
      </c>
      <c r="K461" s="161">
        <f>J461+SUMIFS(ENTRADAS!$D:$D,ENTRADAS!$B:$B,$B461,ENTRADAS!$I:$I,J$40)-SUMIFS(SAÍDAS!$D:$D,SAÍDAS!$B:$B,$B461,SAÍDAS!$H:$H,J$40)+SUMIFS(AJUSTE!$D:$D,AJUSTE!$B:$B,$B461,AJUSTE!$H:$H,J$40)</f>
        <v>0</v>
      </c>
      <c r="L461" s="161">
        <f>K461+SUMIFS(ENTRADAS!$D:$D,ENTRADAS!$B:$B,$B461,ENTRADAS!$I:$I,K$40)-SUMIFS(SAÍDAS!$D:$D,SAÍDAS!$B:$B,$B461,SAÍDAS!$H:$H,K$40)+SUMIFS(AJUSTE!$D:$D,AJUSTE!$B:$B,$B461,AJUSTE!$H:$H,K$40)</f>
        <v>0</v>
      </c>
      <c r="M461" s="161">
        <f>L461+SUMIFS(ENTRADAS!$D:$D,ENTRADAS!$B:$B,$B461,ENTRADAS!$I:$I,L$40)-SUMIFS(SAÍDAS!$D:$D,SAÍDAS!$B:$B,$B461,SAÍDAS!$H:$H,L$40)+SUMIFS(AJUSTE!$D:$D,AJUSTE!$B:$B,$B461,AJUSTE!$H:$H,L$40)</f>
        <v>0</v>
      </c>
      <c r="N461" s="161">
        <f>M461+SUMIFS(ENTRADAS!$D:$D,ENTRADAS!$B:$B,$B461,ENTRADAS!$I:$I,M$40)-SUMIFS(SAÍDAS!$D:$D,SAÍDAS!$B:$B,$B461,SAÍDAS!$H:$H,M$40)+SUMIFS(AJUSTE!$D:$D,AJUSTE!$B:$B,$B461,AJUSTE!$H:$H,M$40)</f>
        <v>0</v>
      </c>
      <c r="P461" s="160">
        <f>CADASTRO!A425</f>
        <v>0</v>
      </c>
      <c r="Q461" s="160">
        <f>CADASTRO!B425</f>
        <v>0</v>
      </c>
      <c r="R461" s="161">
        <f ca="1">IF(R$39&gt;=$AD$39,0,SUMIFS(SAÍDAS!$D:$D,SAÍDAS!$B:$B,Base!$Q461,SAÍDAS!$H:$H,Base!R$40))</f>
        <v>0</v>
      </c>
      <c r="S461" s="161">
        <f ca="1">IF(S$39&gt;=$AD$39,0,SUMIFS(SAÍDAS!$D:$D,SAÍDAS!$B:$B,Base!$Q461,SAÍDAS!$H:$H,Base!S$40))</f>
        <v>0</v>
      </c>
      <c r="T461" s="161">
        <f ca="1">IF(T$39&gt;=$AD$39,0,SUMIFS(SAÍDAS!$D:$D,SAÍDAS!$B:$B,Base!$Q461,SAÍDAS!$H:$H,Base!T$40))</f>
        <v>0</v>
      </c>
      <c r="U461" s="161">
        <f ca="1">IF(U$39&gt;=$AD$39,0,SUMIFS(SAÍDAS!$D:$D,SAÍDAS!$B:$B,Base!$Q461,SAÍDAS!$H:$H,Base!U$40))</f>
        <v>0</v>
      </c>
      <c r="V461" s="161">
        <f ca="1">IF(V$39&gt;=$AD$39,0,SUMIFS(SAÍDAS!$D:$D,SAÍDAS!$B:$B,Base!$Q461,SAÍDAS!$H:$H,Base!V$40))</f>
        <v>0</v>
      </c>
      <c r="W461" s="161">
        <f ca="1">IF(W$39&gt;=$AD$39,0,SUMIFS(SAÍDAS!$D:$D,SAÍDAS!$B:$B,Base!$Q461,SAÍDAS!$H:$H,Base!W$40))</f>
        <v>0</v>
      </c>
      <c r="X461" s="161">
        <f ca="1">IF(X$39&gt;=$AD$39,0,SUMIFS(SAÍDAS!$D:$D,SAÍDAS!$B:$B,Base!$Q461,SAÍDAS!$H:$H,Base!X$40))</f>
        <v>0</v>
      </c>
      <c r="Y461" s="161">
        <f ca="1">IF(Y$39&gt;=$AD$39,0,SUMIFS(SAÍDAS!$D:$D,SAÍDAS!$B:$B,Base!$Q461,SAÍDAS!$H:$H,Base!Y$40))</f>
        <v>0</v>
      </c>
      <c r="Z461" s="161">
        <f ca="1">IF(Z$39&gt;=$AD$39,0,SUMIFS(SAÍDAS!$D:$D,SAÍDAS!$B:$B,Base!$Q461,SAÍDAS!$H:$H,Base!Z$40))</f>
        <v>0</v>
      </c>
      <c r="AA461" s="161">
        <f ca="1">IF(AA$39&gt;=$AD$39,0,SUMIFS(SAÍDAS!$D:$D,SAÍDAS!$B:$B,Base!$Q461,SAÍDAS!$H:$H,Base!AA$40))</f>
        <v>0</v>
      </c>
      <c r="AB461" s="161">
        <f ca="1">IF(AB$39&gt;=$AD$39,0,SUMIFS(SAÍDAS!$D:$D,SAÍDAS!$B:$B,Base!$Q461,SAÍDAS!$H:$H,Base!AB$40))</f>
        <v>0</v>
      </c>
      <c r="AC461" s="161">
        <f ca="1">IF(AC$39&gt;=$AD$39,0,SUMIFS(SAÍDAS!$D:$D,SAÍDAS!$B:$B,Base!$Q461,SAÍDAS!$H:$H,Base!AC$40))</f>
        <v>0</v>
      </c>
      <c r="AD461" s="160">
        <f t="shared" ca="1" si="15"/>
        <v>0</v>
      </c>
    </row>
    <row r="462" spans="1:30" x14ac:dyDescent="0.25">
      <c r="A462" s="160">
        <f>CADASTRO!A426</f>
        <v>0</v>
      </c>
      <c r="B462" s="160">
        <f>CADASTRO!B426</f>
        <v>0</v>
      </c>
      <c r="C462" s="161">
        <f>CADASTRO!D426</f>
        <v>0</v>
      </c>
      <c r="D462" s="161">
        <f>C462+SUMIFS(ENTRADAS!$D:$D,ENTRADAS!$B:$B,$B462,ENTRADAS!$I:$I,C$40)-SUMIFS(SAÍDAS!$D:$D,SAÍDAS!$B:$B,$B462,SAÍDAS!$H:$H,C$40)+SUMIFS(AJUSTE!$D:$D,AJUSTE!$B:$B,$B462,AJUSTE!$H:$H,C$40)</f>
        <v>0</v>
      </c>
      <c r="E462" s="161">
        <f>D462+SUMIFS(ENTRADAS!$D:$D,ENTRADAS!$B:$B,$B462,ENTRADAS!$I:$I,D$40)-SUMIFS(SAÍDAS!$D:$D,SAÍDAS!$B:$B,$B462,SAÍDAS!$H:$H,D$40)+SUMIFS(AJUSTE!$D:$D,AJUSTE!$B:$B,$B462,AJUSTE!$H:$H,D$40)</f>
        <v>0</v>
      </c>
      <c r="F462" s="161">
        <f>E462+SUMIFS(ENTRADAS!$D:$D,ENTRADAS!$B:$B,$B462,ENTRADAS!$I:$I,E$40)-SUMIFS(SAÍDAS!$D:$D,SAÍDAS!$B:$B,$B462,SAÍDAS!$H:$H,E$40)+SUMIFS(AJUSTE!$D:$D,AJUSTE!$B:$B,$B462,AJUSTE!$H:$H,E$40)</f>
        <v>0</v>
      </c>
      <c r="G462" s="161">
        <f>F462+SUMIFS(ENTRADAS!$D:$D,ENTRADAS!$B:$B,$B462,ENTRADAS!$I:$I,F$40)-SUMIFS(SAÍDAS!$D:$D,SAÍDAS!$B:$B,$B462,SAÍDAS!$H:$H,F$40)+SUMIFS(AJUSTE!$D:$D,AJUSTE!$B:$B,$B462,AJUSTE!$H:$H,F$40)</f>
        <v>0</v>
      </c>
      <c r="H462" s="161">
        <f>G462+SUMIFS(ENTRADAS!$D:$D,ENTRADAS!$B:$B,$B462,ENTRADAS!$I:$I,G$40)-SUMIFS(SAÍDAS!$D:$D,SAÍDAS!$B:$B,$B462,SAÍDAS!$H:$H,G$40)+SUMIFS(AJUSTE!$D:$D,AJUSTE!$B:$B,$B462,AJUSTE!$H:$H,G$40)</f>
        <v>0</v>
      </c>
      <c r="I462" s="161">
        <f>H462+SUMIFS(ENTRADAS!$D:$D,ENTRADAS!$B:$B,$B462,ENTRADAS!$I:$I,H$40)-SUMIFS(SAÍDAS!$D:$D,SAÍDAS!$B:$B,$B462,SAÍDAS!$H:$H,H$40)+SUMIFS(AJUSTE!$D:$D,AJUSTE!$B:$B,$B462,AJUSTE!$H:$H,H$40)</f>
        <v>0</v>
      </c>
      <c r="J462" s="161">
        <f>I462+SUMIFS(ENTRADAS!$D:$D,ENTRADAS!$B:$B,$B462,ENTRADAS!$I:$I,I$40)-SUMIFS(SAÍDAS!$D:$D,SAÍDAS!$B:$B,$B462,SAÍDAS!$H:$H,I$40)+SUMIFS(AJUSTE!$D:$D,AJUSTE!$B:$B,$B462,AJUSTE!$H:$H,I$40)</f>
        <v>0</v>
      </c>
      <c r="K462" s="161">
        <f>J462+SUMIFS(ENTRADAS!$D:$D,ENTRADAS!$B:$B,$B462,ENTRADAS!$I:$I,J$40)-SUMIFS(SAÍDAS!$D:$D,SAÍDAS!$B:$B,$B462,SAÍDAS!$H:$H,J$40)+SUMIFS(AJUSTE!$D:$D,AJUSTE!$B:$B,$B462,AJUSTE!$H:$H,J$40)</f>
        <v>0</v>
      </c>
      <c r="L462" s="161">
        <f>K462+SUMIFS(ENTRADAS!$D:$D,ENTRADAS!$B:$B,$B462,ENTRADAS!$I:$I,K$40)-SUMIFS(SAÍDAS!$D:$D,SAÍDAS!$B:$B,$B462,SAÍDAS!$H:$H,K$40)+SUMIFS(AJUSTE!$D:$D,AJUSTE!$B:$B,$B462,AJUSTE!$H:$H,K$40)</f>
        <v>0</v>
      </c>
      <c r="M462" s="161">
        <f>L462+SUMIFS(ENTRADAS!$D:$D,ENTRADAS!$B:$B,$B462,ENTRADAS!$I:$I,L$40)-SUMIFS(SAÍDAS!$D:$D,SAÍDAS!$B:$B,$B462,SAÍDAS!$H:$H,L$40)+SUMIFS(AJUSTE!$D:$D,AJUSTE!$B:$B,$B462,AJUSTE!$H:$H,L$40)</f>
        <v>0</v>
      </c>
      <c r="N462" s="161">
        <f>M462+SUMIFS(ENTRADAS!$D:$D,ENTRADAS!$B:$B,$B462,ENTRADAS!$I:$I,M$40)-SUMIFS(SAÍDAS!$D:$D,SAÍDAS!$B:$B,$B462,SAÍDAS!$H:$H,M$40)+SUMIFS(AJUSTE!$D:$D,AJUSTE!$B:$B,$B462,AJUSTE!$H:$H,M$40)</f>
        <v>0</v>
      </c>
      <c r="P462" s="160">
        <f>CADASTRO!A426</f>
        <v>0</v>
      </c>
      <c r="Q462" s="160">
        <f>CADASTRO!B426</f>
        <v>0</v>
      </c>
      <c r="R462" s="161">
        <f ca="1">IF(R$39&gt;=$AD$39,0,SUMIFS(SAÍDAS!$D:$D,SAÍDAS!$B:$B,Base!$Q462,SAÍDAS!$H:$H,Base!R$40))</f>
        <v>0</v>
      </c>
      <c r="S462" s="161">
        <f ca="1">IF(S$39&gt;=$AD$39,0,SUMIFS(SAÍDAS!$D:$D,SAÍDAS!$B:$B,Base!$Q462,SAÍDAS!$H:$H,Base!S$40))</f>
        <v>0</v>
      </c>
      <c r="T462" s="161">
        <f ca="1">IF(T$39&gt;=$AD$39,0,SUMIFS(SAÍDAS!$D:$D,SAÍDAS!$B:$B,Base!$Q462,SAÍDAS!$H:$H,Base!T$40))</f>
        <v>0</v>
      </c>
      <c r="U462" s="161">
        <f ca="1">IF(U$39&gt;=$AD$39,0,SUMIFS(SAÍDAS!$D:$D,SAÍDAS!$B:$B,Base!$Q462,SAÍDAS!$H:$H,Base!U$40))</f>
        <v>0</v>
      </c>
      <c r="V462" s="161">
        <f ca="1">IF(V$39&gt;=$AD$39,0,SUMIFS(SAÍDAS!$D:$D,SAÍDAS!$B:$B,Base!$Q462,SAÍDAS!$H:$H,Base!V$40))</f>
        <v>0</v>
      </c>
      <c r="W462" s="161">
        <f ca="1">IF(W$39&gt;=$AD$39,0,SUMIFS(SAÍDAS!$D:$D,SAÍDAS!$B:$B,Base!$Q462,SAÍDAS!$H:$H,Base!W$40))</f>
        <v>0</v>
      </c>
      <c r="X462" s="161">
        <f ca="1">IF(X$39&gt;=$AD$39,0,SUMIFS(SAÍDAS!$D:$D,SAÍDAS!$B:$B,Base!$Q462,SAÍDAS!$H:$H,Base!X$40))</f>
        <v>0</v>
      </c>
      <c r="Y462" s="161">
        <f ca="1">IF(Y$39&gt;=$AD$39,0,SUMIFS(SAÍDAS!$D:$D,SAÍDAS!$B:$B,Base!$Q462,SAÍDAS!$H:$H,Base!Y$40))</f>
        <v>0</v>
      </c>
      <c r="Z462" s="161">
        <f ca="1">IF(Z$39&gt;=$AD$39,0,SUMIFS(SAÍDAS!$D:$D,SAÍDAS!$B:$B,Base!$Q462,SAÍDAS!$H:$H,Base!Z$40))</f>
        <v>0</v>
      </c>
      <c r="AA462" s="161">
        <f ca="1">IF(AA$39&gt;=$AD$39,0,SUMIFS(SAÍDAS!$D:$D,SAÍDAS!$B:$B,Base!$Q462,SAÍDAS!$H:$H,Base!AA$40))</f>
        <v>0</v>
      </c>
      <c r="AB462" s="161">
        <f ca="1">IF(AB$39&gt;=$AD$39,0,SUMIFS(SAÍDAS!$D:$D,SAÍDAS!$B:$B,Base!$Q462,SAÍDAS!$H:$H,Base!AB$40))</f>
        <v>0</v>
      </c>
      <c r="AC462" s="161">
        <f ca="1">IF(AC$39&gt;=$AD$39,0,SUMIFS(SAÍDAS!$D:$D,SAÍDAS!$B:$B,Base!$Q462,SAÍDAS!$H:$H,Base!AC$40))</f>
        <v>0</v>
      </c>
      <c r="AD462" s="160">
        <f t="shared" ca="1" si="15"/>
        <v>0</v>
      </c>
    </row>
    <row r="463" spans="1:30" x14ac:dyDescent="0.25">
      <c r="A463" s="160">
        <f>CADASTRO!A427</f>
        <v>0</v>
      </c>
      <c r="B463" s="160">
        <f>CADASTRO!B427</f>
        <v>0</v>
      </c>
      <c r="C463" s="161">
        <f>CADASTRO!D427</f>
        <v>0</v>
      </c>
      <c r="D463" s="161">
        <f>C463+SUMIFS(ENTRADAS!$D:$D,ENTRADAS!$B:$B,$B463,ENTRADAS!$I:$I,C$40)-SUMIFS(SAÍDAS!$D:$D,SAÍDAS!$B:$B,$B463,SAÍDAS!$H:$H,C$40)+SUMIFS(AJUSTE!$D:$D,AJUSTE!$B:$B,$B463,AJUSTE!$H:$H,C$40)</f>
        <v>0</v>
      </c>
      <c r="E463" s="161">
        <f>D463+SUMIFS(ENTRADAS!$D:$D,ENTRADAS!$B:$B,$B463,ENTRADAS!$I:$I,D$40)-SUMIFS(SAÍDAS!$D:$D,SAÍDAS!$B:$B,$B463,SAÍDAS!$H:$H,D$40)+SUMIFS(AJUSTE!$D:$D,AJUSTE!$B:$B,$B463,AJUSTE!$H:$H,D$40)</f>
        <v>0</v>
      </c>
      <c r="F463" s="161">
        <f>E463+SUMIFS(ENTRADAS!$D:$D,ENTRADAS!$B:$B,$B463,ENTRADAS!$I:$I,E$40)-SUMIFS(SAÍDAS!$D:$D,SAÍDAS!$B:$B,$B463,SAÍDAS!$H:$H,E$40)+SUMIFS(AJUSTE!$D:$D,AJUSTE!$B:$B,$B463,AJUSTE!$H:$H,E$40)</f>
        <v>0</v>
      </c>
      <c r="G463" s="161">
        <f>F463+SUMIFS(ENTRADAS!$D:$D,ENTRADAS!$B:$B,$B463,ENTRADAS!$I:$I,F$40)-SUMIFS(SAÍDAS!$D:$D,SAÍDAS!$B:$B,$B463,SAÍDAS!$H:$H,F$40)+SUMIFS(AJUSTE!$D:$D,AJUSTE!$B:$B,$B463,AJUSTE!$H:$H,F$40)</f>
        <v>0</v>
      </c>
      <c r="H463" s="161">
        <f>G463+SUMIFS(ENTRADAS!$D:$D,ENTRADAS!$B:$B,$B463,ENTRADAS!$I:$I,G$40)-SUMIFS(SAÍDAS!$D:$D,SAÍDAS!$B:$B,$B463,SAÍDAS!$H:$H,G$40)+SUMIFS(AJUSTE!$D:$D,AJUSTE!$B:$B,$B463,AJUSTE!$H:$H,G$40)</f>
        <v>0</v>
      </c>
      <c r="I463" s="161">
        <f>H463+SUMIFS(ENTRADAS!$D:$D,ENTRADAS!$B:$B,$B463,ENTRADAS!$I:$I,H$40)-SUMIFS(SAÍDAS!$D:$D,SAÍDAS!$B:$B,$B463,SAÍDAS!$H:$H,H$40)+SUMIFS(AJUSTE!$D:$D,AJUSTE!$B:$B,$B463,AJUSTE!$H:$H,H$40)</f>
        <v>0</v>
      </c>
      <c r="J463" s="161">
        <f>I463+SUMIFS(ENTRADAS!$D:$D,ENTRADAS!$B:$B,$B463,ENTRADAS!$I:$I,I$40)-SUMIFS(SAÍDAS!$D:$D,SAÍDAS!$B:$B,$B463,SAÍDAS!$H:$H,I$40)+SUMIFS(AJUSTE!$D:$D,AJUSTE!$B:$B,$B463,AJUSTE!$H:$H,I$40)</f>
        <v>0</v>
      </c>
      <c r="K463" s="161">
        <f>J463+SUMIFS(ENTRADAS!$D:$D,ENTRADAS!$B:$B,$B463,ENTRADAS!$I:$I,J$40)-SUMIFS(SAÍDAS!$D:$D,SAÍDAS!$B:$B,$B463,SAÍDAS!$H:$H,J$40)+SUMIFS(AJUSTE!$D:$D,AJUSTE!$B:$B,$B463,AJUSTE!$H:$H,J$40)</f>
        <v>0</v>
      </c>
      <c r="L463" s="161">
        <f>K463+SUMIFS(ENTRADAS!$D:$D,ENTRADAS!$B:$B,$B463,ENTRADAS!$I:$I,K$40)-SUMIFS(SAÍDAS!$D:$D,SAÍDAS!$B:$B,$B463,SAÍDAS!$H:$H,K$40)+SUMIFS(AJUSTE!$D:$D,AJUSTE!$B:$B,$B463,AJUSTE!$H:$H,K$40)</f>
        <v>0</v>
      </c>
      <c r="M463" s="161">
        <f>L463+SUMIFS(ENTRADAS!$D:$D,ENTRADAS!$B:$B,$B463,ENTRADAS!$I:$I,L$40)-SUMIFS(SAÍDAS!$D:$D,SAÍDAS!$B:$B,$B463,SAÍDAS!$H:$H,L$40)+SUMIFS(AJUSTE!$D:$D,AJUSTE!$B:$B,$B463,AJUSTE!$H:$H,L$40)</f>
        <v>0</v>
      </c>
      <c r="N463" s="161">
        <f>M463+SUMIFS(ENTRADAS!$D:$D,ENTRADAS!$B:$B,$B463,ENTRADAS!$I:$I,M$40)-SUMIFS(SAÍDAS!$D:$D,SAÍDAS!$B:$B,$B463,SAÍDAS!$H:$H,M$40)+SUMIFS(AJUSTE!$D:$D,AJUSTE!$B:$B,$B463,AJUSTE!$H:$H,M$40)</f>
        <v>0</v>
      </c>
      <c r="P463" s="160">
        <f>CADASTRO!A427</f>
        <v>0</v>
      </c>
      <c r="Q463" s="160">
        <f>CADASTRO!B427</f>
        <v>0</v>
      </c>
      <c r="R463" s="161">
        <f ca="1">IF(R$39&gt;=$AD$39,0,SUMIFS(SAÍDAS!$D:$D,SAÍDAS!$B:$B,Base!$Q463,SAÍDAS!$H:$H,Base!R$40))</f>
        <v>0</v>
      </c>
      <c r="S463" s="161">
        <f ca="1">IF(S$39&gt;=$AD$39,0,SUMIFS(SAÍDAS!$D:$D,SAÍDAS!$B:$B,Base!$Q463,SAÍDAS!$H:$H,Base!S$40))</f>
        <v>0</v>
      </c>
      <c r="T463" s="161">
        <f ca="1">IF(T$39&gt;=$AD$39,0,SUMIFS(SAÍDAS!$D:$D,SAÍDAS!$B:$B,Base!$Q463,SAÍDAS!$H:$H,Base!T$40))</f>
        <v>0</v>
      </c>
      <c r="U463" s="161">
        <f ca="1">IF(U$39&gt;=$AD$39,0,SUMIFS(SAÍDAS!$D:$D,SAÍDAS!$B:$B,Base!$Q463,SAÍDAS!$H:$H,Base!U$40))</f>
        <v>0</v>
      </c>
      <c r="V463" s="161">
        <f ca="1">IF(V$39&gt;=$AD$39,0,SUMIFS(SAÍDAS!$D:$D,SAÍDAS!$B:$B,Base!$Q463,SAÍDAS!$H:$H,Base!V$40))</f>
        <v>0</v>
      </c>
      <c r="W463" s="161">
        <f ca="1">IF(W$39&gt;=$AD$39,0,SUMIFS(SAÍDAS!$D:$D,SAÍDAS!$B:$B,Base!$Q463,SAÍDAS!$H:$H,Base!W$40))</f>
        <v>0</v>
      </c>
      <c r="X463" s="161">
        <f ca="1">IF(X$39&gt;=$AD$39,0,SUMIFS(SAÍDAS!$D:$D,SAÍDAS!$B:$B,Base!$Q463,SAÍDAS!$H:$H,Base!X$40))</f>
        <v>0</v>
      </c>
      <c r="Y463" s="161">
        <f ca="1">IF(Y$39&gt;=$AD$39,0,SUMIFS(SAÍDAS!$D:$D,SAÍDAS!$B:$B,Base!$Q463,SAÍDAS!$H:$H,Base!Y$40))</f>
        <v>0</v>
      </c>
      <c r="Z463" s="161">
        <f ca="1">IF(Z$39&gt;=$AD$39,0,SUMIFS(SAÍDAS!$D:$D,SAÍDAS!$B:$B,Base!$Q463,SAÍDAS!$H:$H,Base!Z$40))</f>
        <v>0</v>
      </c>
      <c r="AA463" s="161">
        <f ca="1">IF(AA$39&gt;=$AD$39,0,SUMIFS(SAÍDAS!$D:$D,SAÍDAS!$B:$B,Base!$Q463,SAÍDAS!$H:$H,Base!AA$40))</f>
        <v>0</v>
      </c>
      <c r="AB463" s="161">
        <f ca="1">IF(AB$39&gt;=$AD$39,0,SUMIFS(SAÍDAS!$D:$D,SAÍDAS!$B:$B,Base!$Q463,SAÍDAS!$H:$H,Base!AB$40))</f>
        <v>0</v>
      </c>
      <c r="AC463" s="161">
        <f ca="1">IF(AC$39&gt;=$AD$39,0,SUMIFS(SAÍDAS!$D:$D,SAÍDAS!$B:$B,Base!$Q463,SAÍDAS!$H:$H,Base!AC$40))</f>
        <v>0</v>
      </c>
      <c r="AD463" s="160">
        <f t="shared" ca="1" si="15"/>
        <v>0</v>
      </c>
    </row>
    <row r="464" spans="1:30" x14ac:dyDescent="0.25">
      <c r="A464" s="160">
        <f>CADASTRO!A428</f>
        <v>0</v>
      </c>
      <c r="B464" s="160">
        <f>CADASTRO!B428</f>
        <v>0</v>
      </c>
      <c r="C464" s="161">
        <f>CADASTRO!D428</f>
        <v>0</v>
      </c>
      <c r="D464" s="161">
        <f>C464+SUMIFS(ENTRADAS!$D:$D,ENTRADAS!$B:$B,$B464,ENTRADAS!$I:$I,C$40)-SUMIFS(SAÍDAS!$D:$D,SAÍDAS!$B:$B,$B464,SAÍDAS!$H:$H,C$40)+SUMIFS(AJUSTE!$D:$D,AJUSTE!$B:$B,$B464,AJUSTE!$H:$H,C$40)</f>
        <v>0</v>
      </c>
      <c r="E464" s="161">
        <f>D464+SUMIFS(ENTRADAS!$D:$D,ENTRADAS!$B:$B,$B464,ENTRADAS!$I:$I,D$40)-SUMIFS(SAÍDAS!$D:$D,SAÍDAS!$B:$B,$B464,SAÍDAS!$H:$H,D$40)+SUMIFS(AJUSTE!$D:$D,AJUSTE!$B:$B,$B464,AJUSTE!$H:$H,D$40)</f>
        <v>0</v>
      </c>
      <c r="F464" s="161">
        <f>E464+SUMIFS(ENTRADAS!$D:$D,ENTRADAS!$B:$B,$B464,ENTRADAS!$I:$I,E$40)-SUMIFS(SAÍDAS!$D:$D,SAÍDAS!$B:$B,$B464,SAÍDAS!$H:$H,E$40)+SUMIFS(AJUSTE!$D:$D,AJUSTE!$B:$B,$B464,AJUSTE!$H:$H,E$40)</f>
        <v>0</v>
      </c>
      <c r="G464" s="161">
        <f>F464+SUMIFS(ENTRADAS!$D:$D,ENTRADAS!$B:$B,$B464,ENTRADAS!$I:$I,F$40)-SUMIFS(SAÍDAS!$D:$D,SAÍDAS!$B:$B,$B464,SAÍDAS!$H:$H,F$40)+SUMIFS(AJUSTE!$D:$D,AJUSTE!$B:$B,$B464,AJUSTE!$H:$H,F$40)</f>
        <v>0</v>
      </c>
      <c r="H464" s="161">
        <f>G464+SUMIFS(ENTRADAS!$D:$D,ENTRADAS!$B:$B,$B464,ENTRADAS!$I:$I,G$40)-SUMIFS(SAÍDAS!$D:$D,SAÍDAS!$B:$B,$B464,SAÍDAS!$H:$H,G$40)+SUMIFS(AJUSTE!$D:$D,AJUSTE!$B:$B,$B464,AJUSTE!$H:$H,G$40)</f>
        <v>0</v>
      </c>
      <c r="I464" s="161">
        <f>H464+SUMIFS(ENTRADAS!$D:$D,ENTRADAS!$B:$B,$B464,ENTRADAS!$I:$I,H$40)-SUMIFS(SAÍDAS!$D:$D,SAÍDAS!$B:$B,$B464,SAÍDAS!$H:$H,H$40)+SUMIFS(AJUSTE!$D:$D,AJUSTE!$B:$B,$B464,AJUSTE!$H:$H,H$40)</f>
        <v>0</v>
      </c>
      <c r="J464" s="161">
        <f>I464+SUMIFS(ENTRADAS!$D:$D,ENTRADAS!$B:$B,$B464,ENTRADAS!$I:$I,I$40)-SUMIFS(SAÍDAS!$D:$D,SAÍDAS!$B:$B,$B464,SAÍDAS!$H:$H,I$40)+SUMIFS(AJUSTE!$D:$D,AJUSTE!$B:$B,$B464,AJUSTE!$H:$H,I$40)</f>
        <v>0</v>
      </c>
      <c r="K464" s="161">
        <f>J464+SUMIFS(ENTRADAS!$D:$D,ENTRADAS!$B:$B,$B464,ENTRADAS!$I:$I,J$40)-SUMIFS(SAÍDAS!$D:$D,SAÍDAS!$B:$B,$B464,SAÍDAS!$H:$H,J$40)+SUMIFS(AJUSTE!$D:$D,AJUSTE!$B:$B,$B464,AJUSTE!$H:$H,J$40)</f>
        <v>0</v>
      </c>
      <c r="L464" s="161">
        <f>K464+SUMIFS(ENTRADAS!$D:$D,ENTRADAS!$B:$B,$B464,ENTRADAS!$I:$I,K$40)-SUMIFS(SAÍDAS!$D:$D,SAÍDAS!$B:$B,$B464,SAÍDAS!$H:$H,K$40)+SUMIFS(AJUSTE!$D:$D,AJUSTE!$B:$B,$B464,AJUSTE!$H:$H,K$40)</f>
        <v>0</v>
      </c>
      <c r="M464" s="161">
        <f>L464+SUMIFS(ENTRADAS!$D:$D,ENTRADAS!$B:$B,$B464,ENTRADAS!$I:$I,L$40)-SUMIFS(SAÍDAS!$D:$D,SAÍDAS!$B:$B,$B464,SAÍDAS!$H:$H,L$40)+SUMIFS(AJUSTE!$D:$D,AJUSTE!$B:$B,$B464,AJUSTE!$H:$H,L$40)</f>
        <v>0</v>
      </c>
      <c r="N464" s="161">
        <f>M464+SUMIFS(ENTRADAS!$D:$D,ENTRADAS!$B:$B,$B464,ENTRADAS!$I:$I,M$40)-SUMIFS(SAÍDAS!$D:$D,SAÍDAS!$B:$B,$B464,SAÍDAS!$H:$H,M$40)+SUMIFS(AJUSTE!$D:$D,AJUSTE!$B:$B,$B464,AJUSTE!$H:$H,M$40)</f>
        <v>0</v>
      </c>
      <c r="P464" s="160">
        <f>CADASTRO!A428</f>
        <v>0</v>
      </c>
      <c r="Q464" s="160">
        <f>CADASTRO!B428</f>
        <v>0</v>
      </c>
      <c r="R464" s="161">
        <f ca="1">IF(R$39&gt;=$AD$39,0,SUMIFS(SAÍDAS!$D:$D,SAÍDAS!$B:$B,Base!$Q464,SAÍDAS!$H:$H,Base!R$40))</f>
        <v>0</v>
      </c>
      <c r="S464" s="161">
        <f ca="1">IF(S$39&gt;=$AD$39,0,SUMIFS(SAÍDAS!$D:$D,SAÍDAS!$B:$B,Base!$Q464,SAÍDAS!$H:$H,Base!S$40))</f>
        <v>0</v>
      </c>
      <c r="T464" s="161">
        <f ca="1">IF(T$39&gt;=$AD$39,0,SUMIFS(SAÍDAS!$D:$D,SAÍDAS!$B:$B,Base!$Q464,SAÍDAS!$H:$H,Base!T$40))</f>
        <v>0</v>
      </c>
      <c r="U464" s="161">
        <f ca="1">IF(U$39&gt;=$AD$39,0,SUMIFS(SAÍDAS!$D:$D,SAÍDAS!$B:$B,Base!$Q464,SAÍDAS!$H:$H,Base!U$40))</f>
        <v>0</v>
      </c>
      <c r="V464" s="161">
        <f ca="1">IF(V$39&gt;=$AD$39,0,SUMIFS(SAÍDAS!$D:$D,SAÍDAS!$B:$B,Base!$Q464,SAÍDAS!$H:$H,Base!V$40))</f>
        <v>0</v>
      </c>
      <c r="W464" s="161">
        <f ca="1">IF(W$39&gt;=$AD$39,0,SUMIFS(SAÍDAS!$D:$D,SAÍDAS!$B:$B,Base!$Q464,SAÍDAS!$H:$H,Base!W$40))</f>
        <v>0</v>
      </c>
      <c r="X464" s="161">
        <f ca="1">IF(X$39&gt;=$AD$39,0,SUMIFS(SAÍDAS!$D:$D,SAÍDAS!$B:$B,Base!$Q464,SAÍDAS!$H:$H,Base!X$40))</f>
        <v>0</v>
      </c>
      <c r="Y464" s="161">
        <f ca="1">IF(Y$39&gt;=$AD$39,0,SUMIFS(SAÍDAS!$D:$D,SAÍDAS!$B:$B,Base!$Q464,SAÍDAS!$H:$H,Base!Y$40))</f>
        <v>0</v>
      </c>
      <c r="Z464" s="161">
        <f ca="1">IF(Z$39&gt;=$AD$39,0,SUMIFS(SAÍDAS!$D:$D,SAÍDAS!$B:$B,Base!$Q464,SAÍDAS!$H:$H,Base!Z$40))</f>
        <v>0</v>
      </c>
      <c r="AA464" s="161">
        <f ca="1">IF(AA$39&gt;=$AD$39,0,SUMIFS(SAÍDAS!$D:$D,SAÍDAS!$B:$B,Base!$Q464,SAÍDAS!$H:$H,Base!AA$40))</f>
        <v>0</v>
      </c>
      <c r="AB464" s="161">
        <f ca="1">IF(AB$39&gt;=$AD$39,0,SUMIFS(SAÍDAS!$D:$D,SAÍDAS!$B:$B,Base!$Q464,SAÍDAS!$H:$H,Base!AB$40))</f>
        <v>0</v>
      </c>
      <c r="AC464" s="161">
        <f ca="1">IF(AC$39&gt;=$AD$39,0,SUMIFS(SAÍDAS!$D:$D,SAÍDAS!$B:$B,Base!$Q464,SAÍDAS!$H:$H,Base!AC$40))</f>
        <v>0</v>
      </c>
      <c r="AD464" s="160">
        <f t="shared" ca="1" si="15"/>
        <v>0</v>
      </c>
    </row>
    <row r="465" spans="1:30" x14ac:dyDescent="0.25">
      <c r="A465" s="160">
        <f>CADASTRO!A429</f>
        <v>0</v>
      </c>
      <c r="B465" s="160">
        <f>CADASTRO!B429</f>
        <v>0</v>
      </c>
      <c r="C465" s="161">
        <f>CADASTRO!D429</f>
        <v>0</v>
      </c>
      <c r="D465" s="161">
        <f>C465+SUMIFS(ENTRADAS!$D:$D,ENTRADAS!$B:$B,$B465,ENTRADAS!$I:$I,C$40)-SUMIFS(SAÍDAS!$D:$D,SAÍDAS!$B:$B,$B465,SAÍDAS!$H:$H,C$40)+SUMIFS(AJUSTE!$D:$D,AJUSTE!$B:$B,$B465,AJUSTE!$H:$H,C$40)</f>
        <v>0</v>
      </c>
      <c r="E465" s="161">
        <f>D465+SUMIFS(ENTRADAS!$D:$D,ENTRADAS!$B:$B,$B465,ENTRADAS!$I:$I,D$40)-SUMIFS(SAÍDAS!$D:$D,SAÍDAS!$B:$B,$B465,SAÍDAS!$H:$H,D$40)+SUMIFS(AJUSTE!$D:$D,AJUSTE!$B:$B,$B465,AJUSTE!$H:$H,D$40)</f>
        <v>0</v>
      </c>
      <c r="F465" s="161">
        <f>E465+SUMIFS(ENTRADAS!$D:$D,ENTRADAS!$B:$B,$B465,ENTRADAS!$I:$I,E$40)-SUMIFS(SAÍDAS!$D:$D,SAÍDAS!$B:$B,$B465,SAÍDAS!$H:$H,E$40)+SUMIFS(AJUSTE!$D:$D,AJUSTE!$B:$B,$B465,AJUSTE!$H:$H,E$40)</f>
        <v>0</v>
      </c>
      <c r="G465" s="161">
        <f>F465+SUMIFS(ENTRADAS!$D:$D,ENTRADAS!$B:$B,$B465,ENTRADAS!$I:$I,F$40)-SUMIFS(SAÍDAS!$D:$D,SAÍDAS!$B:$B,$B465,SAÍDAS!$H:$H,F$40)+SUMIFS(AJUSTE!$D:$D,AJUSTE!$B:$B,$B465,AJUSTE!$H:$H,F$40)</f>
        <v>0</v>
      </c>
      <c r="H465" s="161">
        <f>G465+SUMIFS(ENTRADAS!$D:$D,ENTRADAS!$B:$B,$B465,ENTRADAS!$I:$I,G$40)-SUMIFS(SAÍDAS!$D:$D,SAÍDAS!$B:$B,$B465,SAÍDAS!$H:$H,G$40)+SUMIFS(AJUSTE!$D:$D,AJUSTE!$B:$B,$B465,AJUSTE!$H:$H,G$40)</f>
        <v>0</v>
      </c>
      <c r="I465" s="161">
        <f>H465+SUMIFS(ENTRADAS!$D:$D,ENTRADAS!$B:$B,$B465,ENTRADAS!$I:$I,H$40)-SUMIFS(SAÍDAS!$D:$D,SAÍDAS!$B:$B,$B465,SAÍDAS!$H:$H,H$40)+SUMIFS(AJUSTE!$D:$D,AJUSTE!$B:$B,$B465,AJUSTE!$H:$H,H$40)</f>
        <v>0</v>
      </c>
      <c r="J465" s="161">
        <f>I465+SUMIFS(ENTRADAS!$D:$D,ENTRADAS!$B:$B,$B465,ENTRADAS!$I:$I,I$40)-SUMIFS(SAÍDAS!$D:$D,SAÍDAS!$B:$B,$B465,SAÍDAS!$H:$H,I$40)+SUMIFS(AJUSTE!$D:$D,AJUSTE!$B:$B,$B465,AJUSTE!$H:$H,I$40)</f>
        <v>0</v>
      </c>
      <c r="K465" s="161">
        <f>J465+SUMIFS(ENTRADAS!$D:$D,ENTRADAS!$B:$B,$B465,ENTRADAS!$I:$I,J$40)-SUMIFS(SAÍDAS!$D:$D,SAÍDAS!$B:$B,$B465,SAÍDAS!$H:$H,J$40)+SUMIFS(AJUSTE!$D:$D,AJUSTE!$B:$B,$B465,AJUSTE!$H:$H,J$40)</f>
        <v>0</v>
      </c>
      <c r="L465" s="161">
        <f>K465+SUMIFS(ENTRADAS!$D:$D,ENTRADAS!$B:$B,$B465,ENTRADAS!$I:$I,K$40)-SUMIFS(SAÍDAS!$D:$D,SAÍDAS!$B:$B,$B465,SAÍDAS!$H:$H,K$40)+SUMIFS(AJUSTE!$D:$D,AJUSTE!$B:$B,$B465,AJUSTE!$H:$H,K$40)</f>
        <v>0</v>
      </c>
      <c r="M465" s="161">
        <f>L465+SUMIFS(ENTRADAS!$D:$D,ENTRADAS!$B:$B,$B465,ENTRADAS!$I:$I,L$40)-SUMIFS(SAÍDAS!$D:$D,SAÍDAS!$B:$B,$B465,SAÍDAS!$H:$H,L$40)+SUMIFS(AJUSTE!$D:$D,AJUSTE!$B:$B,$B465,AJUSTE!$H:$H,L$40)</f>
        <v>0</v>
      </c>
      <c r="N465" s="161">
        <f>M465+SUMIFS(ENTRADAS!$D:$D,ENTRADAS!$B:$B,$B465,ENTRADAS!$I:$I,M$40)-SUMIFS(SAÍDAS!$D:$D,SAÍDAS!$B:$B,$B465,SAÍDAS!$H:$H,M$40)+SUMIFS(AJUSTE!$D:$D,AJUSTE!$B:$B,$B465,AJUSTE!$H:$H,M$40)</f>
        <v>0</v>
      </c>
      <c r="P465" s="160">
        <f>CADASTRO!A429</f>
        <v>0</v>
      </c>
      <c r="Q465" s="160">
        <f>CADASTRO!B429</f>
        <v>0</v>
      </c>
      <c r="R465" s="161">
        <f ca="1">IF(R$39&gt;=$AD$39,0,SUMIFS(SAÍDAS!$D:$D,SAÍDAS!$B:$B,Base!$Q465,SAÍDAS!$H:$H,Base!R$40))</f>
        <v>0</v>
      </c>
      <c r="S465" s="161">
        <f ca="1">IF(S$39&gt;=$AD$39,0,SUMIFS(SAÍDAS!$D:$D,SAÍDAS!$B:$B,Base!$Q465,SAÍDAS!$H:$H,Base!S$40))</f>
        <v>0</v>
      </c>
      <c r="T465" s="161">
        <f ca="1">IF(T$39&gt;=$AD$39,0,SUMIFS(SAÍDAS!$D:$D,SAÍDAS!$B:$B,Base!$Q465,SAÍDAS!$H:$H,Base!T$40))</f>
        <v>0</v>
      </c>
      <c r="U465" s="161">
        <f ca="1">IF(U$39&gt;=$AD$39,0,SUMIFS(SAÍDAS!$D:$D,SAÍDAS!$B:$B,Base!$Q465,SAÍDAS!$H:$H,Base!U$40))</f>
        <v>0</v>
      </c>
      <c r="V465" s="161">
        <f ca="1">IF(V$39&gt;=$AD$39,0,SUMIFS(SAÍDAS!$D:$D,SAÍDAS!$B:$B,Base!$Q465,SAÍDAS!$H:$H,Base!V$40))</f>
        <v>0</v>
      </c>
      <c r="W465" s="161">
        <f ca="1">IF(W$39&gt;=$AD$39,0,SUMIFS(SAÍDAS!$D:$D,SAÍDAS!$B:$B,Base!$Q465,SAÍDAS!$H:$H,Base!W$40))</f>
        <v>0</v>
      </c>
      <c r="X465" s="161">
        <f ca="1">IF(X$39&gt;=$AD$39,0,SUMIFS(SAÍDAS!$D:$D,SAÍDAS!$B:$B,Base!$Q465,SAÍDAS!$H:$H,Base!X$40))</f>
        <v>0</v>
      </c>
      <c r="Y465" s="161">
        <f ca="1">IF(Y$39&gt;=$AD$39,0,SUMIFS(SAÍDAS!$D:$D,SAÍDAS!$B:$B,Base!$Q465,SAÍDAS!$H:$H,Base!Y$40))</f>
        <v>0</v>
      </c>
      <c r="Z465" s="161">
        <f ca="1">IF(Z$39&gt;=$AD$39,0,SUMIFS(SAÍDAS!$D:$D,SAÍDAS!$B:$B,Base!$Q465,SAÍDAS!$H:$H,Base!Z$40))</f>
        <v>0</v>
      </c>
      <c r="AA465" s="161">
        <f ca="1">IF(AA$39&gt;=$AD$39,0,SUMIFS(SAÍDAS!$D:$D,SAÍDAS!$B:$B,Base!$Q465,SAÍDAS!$H:$H,Base!AA$40))</f>
        <v>0</v>
      </c>
      <c r="AB465" s="161">
        <f ca="1">IF(AB$39&gt;=$AD$39,0,SUMIFS(SAÍDAS!$D:$D,SAÍDAS!$B:$B,Base!$Q465,SAÍDAS!$H:$H,Base!AB$40))</f>
        <v>0</v>
      </c>
      <c r="AC465" s="161">
        <f ca="1">IF(AC$39&gt;=$AD$39,0,SUMIFS(SAÍDAS!$D:$D,SAÍDAS!$B:$B,Base!$Q465,SAÍDAS!$H:$H,Base!AC$40))</f>
        <v>0</v>
      </c>
      <c r="AD465" s="160">
        <f t="shared" ca="1" si="15"/>
        <v>0</v>
      </c>
    </row>
    <row r="466" spans="1:30" x14ac:dyDescent="0.25">
      <c r="A466" s="160">
        <f>CADASTRO!A430</f>
        <v>0</v>
      </c>
      <c r="B466" s="160">
        <f>CADASTRO!B430</f>
        <v>0</v>
      </c>
      <c r="C466" s="161">
        <f>CADASTRO!D430</f>
        <v>0</v>
      </c>
      <c r="D466" s="161">
        <f>C466+SUMIFS(ENTRADAS!$D:$D,ENTRADAS!$B:$B,$B466,ENTRADAS!$I:$I,C$40)-SUMIFS(SAÍDAS!$D:$D,SAÍDAS!$B:$B,$B466,SAÍDAS!$H:$H,C$40)+SUMIFS(AJUSTE!$D:$D,AJUSTE!$B:$B,$B466,AJUSTE!$H:$H,C$40)</f>
        <v>0</v>
      </c>
      <c r="E466" s="161">
        <f>D466+SUMIFS(ENTRADAS!$D:$D,ENTRADAS!$B:$B,$B466,ENTRADAS!$I:$I,D$40)-SUMIFS(SAÍDAS!$D:$D,SAÍDAS!$B:$B,$B466,SAÍDAS!$H:$H,D$40)+SUMIFS(AJUSTE!$D:$D,AJUSTE!$B:$B,$B466,AJUSTE!$H:$H,D$40)</f>
        <v>0</v>
      </c>
      <c r="F466" s="161">
        <f>E466+SUMIFS(ENTRADAS!$D:$D,ENTRADAS!$B:$B,$B466,ENTRADAS!$I:$I,E$40)-SUMIFS(SAÍDAS!$D:$D,SAÍDAS!$B:$B,$B466,SAÍDAS!$H:$H,E$40)+SUMIFS(AJUSTE!$D:$D,AJUSTE!$B:$B,$B466,AJUSTE!$H:$H,E$40)</f>
        <v>0</v>
      </c>
      <c r="G466" s="161">
        <f>F466+SUMIFS(ENTRADAS!$D:$D,ENTRADAS!$B:$B,$B466,ENTRADAS!$I:$I,F$40)-SUMIFS(SAÍDAS!$D:$D,SAÍDAS!$B:$B,$B466,SAÍDAS!$H:$H,F$40)+SUMIFS(AJUSTE!$D:$D,AJUSTE!$B:$B,$B466,AJUSTE!$H:$H,F$40)</f>
        <v>0</v>
      </c>
      <c r="H466" s="161">
        <f>G466+SUMIFS(ENTRADAS!$D:$D,ENTRADAS!$B:$B,$B466,ENTRADAS!$I:$I,G$40)-SUMIFS(SAÍDAS!$D:$D,SAÍDAS!$B:$B,$B466,SAÍDAS!$H:$H,G$40)+SUMIFS(AJUSTE!$D:$D,AJUSTE!$B:$B,$B466,AJUSTE!$H:$H,G$40)</f>
        <v>0</v>
      </c>
      <c r="I466" s="161">
        <f>H466+SUMIFS(ENTRADAS!$D:$D,ENTRADAS!$B:$B,$B466,ENTRADAS!$I:$I,H$40)-SUMIFS(SAÍDAS!$D:$D,SAÍDAS!$B:$B,$B466,SAÍDAS!$H:$H,H$40)+SUMIFS(AJUSTE!$D:$D,AJUSTE!$B:$B,$B466,AJUSTE!$H:$H,H$40)</f>
        <v>0</v>
      </c>
      <c r="J466" s="161">
        <f>I466+SUMIFS(ENTRADAS!$D:$D,ENTRADAS!$B:$B,$B466,ENTRADAS!$I:$I,I$40)-SUMIFS(SAÍDAS!$D:$D,SAÍDAS!$B:$B,$B466,SAÍDAS!$H:$H,I$40)+SUMIFS(AJUSTE!$D:$D,AJUSTE!$B:$B,$B466,AJUSTE!$H:$H,I$40)</f>
        <v>0</v>
      </c>
      <c r="K466" s="161">
        <f>J466+SUMIFS(ENTRADAS!$D:$D,ENTRADAS!$B:$B,$B466,ENTRADAS!$I:$I,J$40)-SUMIFS(SAÍDAS!$D:$D,SAÍDAS!$B:$B,$B466,SAÍDAS!$H:$H,J$40)+SUMIFS(AJUSTE!$D:$D,AJUSTE!$B:$B,$B466,AJUSTE!$H:$H,J$40)</f>
        <v>0</v>
      </c>
      <c r="L466" s="161">
        <f>K466+SUMIFS(ENTRADAS!$D:$D,ENTRADAS!$B:$B,$B466,ENTRADAS!$I:$I,K$40)-SUMIFS(SAÍDAS!$D:$D,SAÍDAS!$B:$B,$B466,SAÍDAS!$H:$H,K$40)+SUMIFS(AJUSTE!$D:$D,AJUSTE!$B:$B,$B466,AJUSTE!$H:$H,K$40)</f>
        <v>0</v>
      </c>
      <c r="M466" s="161">
        <f>L466+SUMIFS(ENTRADAS!$D:$D,ENTRADAS!$B:$B,$B466,ENTRADAS!$I:$I,L$40)-SUMIFS(SAÍDAS!$D:$D,SAÍDAS!$B:$B,$B466,SAÍDAS!$H:$H,L$40)+SUMIFS(AJUSTE!$D:$D,AJUSTE!$B:$B,$B466,AJUSTE!$H:$H,L$40)</f>
        <v>0</v>
      </c>
      <c r="N466" s="161">
        <f>M466+SUMIFS(ENTRADAS!$D:$D,ENTRADAS!$B:$B,$B466,ENTRADAS!$I:$I,M$40)-SUMIFS(SAÍDAS!$D:$D,SAÍDAS!$B:$B,$B466,SAÍDAS!$H:$H,M$40)+SUMIFS(AJUSTE!$D:$D,AJUSTE!$B:$B,$B466,AJUSTE!$H:$H,M$40)</f>
        <v>0</v>
      </c>
      <c r="P466" s="160">
        <f>CADASTRO!A430</f>
        <v>0</v>
      </c>
      <c r="Q466" s="160">
        <f>CADASTRO!B430</f>
        <v>0</v>
      </c>
      <c r="R466" s="161">
        <f ca="1">IF(R$39&gt;=$AD$39,0,SUMIFS(SAÍDAS!$D:$D,SAÍDAS!$B:$B,Base!$Q466,SAÍDAS!$H:$H,Base!R$40))</f>
        <v>0</v>
      </c>
      <c r="S466" s="161">
        <f ca="1">IF(S$39&gt;=$AD$39,0,SUMIFS(SAÍDAS!$D:$D,SAÍDAS!$B:$B,Base!$Q466,SAÍDAS!$H:$H,Base!S$40))</f>
        <v>0</v>
      </c>
      <c r="T466" s="161">
        <f ca="1">IF(T$39&gt;=$AD$39,0,SUMIFS(SAÍDAS!$D:$D,SAÍDAS!$B:$B,Base!$Q466,SAÍDAS!$H:$H,Base!T$40))</f>
        <v>0</v>
      </c>
      <c r="U466" s="161">
        <f ca="1">IF(U$39&gt;=$AD$39,0,SUMIFS(SAÍDAS!$D:$D,SAÍDAS!$B:$B,Base!$Q466,SAÍDAS!$H:$H,Base!U$40))</f>
        <v>0</v>
      </c>
      <c r="V466" s="161">
        <f ca="1">IF(V$39&gt;=$AD$39,0,SUMIFS(SAÍDAS!$D:$D,SAÍDAS!$B:$B,Base!$Q466,SAÍDAS!$H:$H,Base!V$40))</f>
        <v>0</v>
      </c>
      <c r="W466" s="161">
        <f ca="1">IF(W$39&gt;=$AD$39,0,SUMIFS(SAÍDAS!$D:$D,SAÍDAS!$B:$B,Base!$Q466,SAÍDAS!$H:$H,Base!W$40))</f>
        <v>0</v>
      </c>
      <c r="X466" s="161">
        <f ca="1">IF(X$39&gt;=$AD$39,0,SUMIFS(SAÍDAS!$D:$D,SAÍDAS!$B:$B,Base!$Q466,SAÍDAS!$H:$H,Base!X$40))</f>
        <v>0</v>
      </c>
      <c r="Y466" s="161">
        <f ca="1">IF(Y$39&gt;=$AD$39,0,SUMIFS(SAÍDAS!$D:$D,SAÍDAS!$B:$B,Base!$Q466,SAÍDAS!$H:$H,Base!Y$40))</f>
        <v>0</v>
      </c>
      <c r="Z466" s="161">
        <f ca="1">IF(Z$39&gt;=$AD$39,0,SUMIFS(SAÍDAS!$D:$D,SAÍDAS!$B:$B,Base!$Q466,SAÍDAS!$H:$H,Base!Z$40))</f>
        <v>0</v>
      </c>
      <c r="AA466" s="161">
        <f ca="1">IF(AA$39&gt;=$AD$39,0,SUMIFS(SAÍDAS!$D:$D,SAÍDAS!$B:$B,Base!$Q466,SAÍDAS!$H:$H,Base!AA$40))</f>
        <v>0</v>
      </c>
      <c r="AB466" s="161">
        <f ca="1">IF(AB$39&gt;=$AD$39,0,SUMIFS(SAÍDAS!$D:$D,SAÍDAS!$B:$B,Base!$Q466,SAÍDAS!$H:$H,Base!AB$40))</f>
        <v>0</v>
      </c>
      <c r="AC466" s="161">
        <f ca="1">IF(AC$39&gt;=$AD$39,0,SUMIFS(SAÍDAS!$D:$D,SAÍDAS!$B:$B,Base!$Q466,SAÍDAS!$H:$H,Base!AC$40))</f>
        <v>0</v>
      </c>
      <c r="AD466" s="160">
        <f t="shared" ca="1" si="15"/>
        <v>0</v>
      </c>
    </row>
    <row r="467" spans="1:30" x14ac:dyDescent="0.25">
      <c r="A467" s="160">
        <f>CADASTRO!A431</f>
        <v>0</v>
      </c>
      <c r="B467" s="160">
        <f>CADASTRO!B431</f>
        <v>0</v>
      </c>
      <c r="C467" s="161">
        <f>CADASTRO!D431</f>
        <v>0</v>
      </c>
      <c r="D467" s="161">
        <f>C467+SUMIFS(ENTRADAS!$D:$D,ENTRADAS!$B:$B,$B467,ENTRADAS!$I:$I,C$40)-SUMIFS(SAÍDAS!$D:$D,SAÍDAS!$B:$B,$B467,SAÍDAS!$H:$H,C$40)+SUMIFS(AJUSTE!$D:$D,AJUSTE!$B:$B,$B467,AJUSTE!$H:$H,C$40)</f>
        <v>0</v>
      </c>
      <c r="E467" s="161">
        <f>D467+SUMIFS(ENTRADAS!$D:$D,ENTRADAS!$B:$B,$B467,ENTRADAS!$I:$I,D$40)-SUMIFS(SAÍDAS!$D:$D,SAÍDAS!$B:$B,$B467,SAÍDAS!$H:$H,D$40)+SUMIFS(AJUSTE!$D:$D,AJUSTE!$B:$B,$B467,AJUSTE!$H:$H,D$40)</f>
        <v>0</v>
      </c>
      <c r="F467" s="161">
        <f>E467+SUMIFS(ENTRADAS!$D:$D,ENTRADAS!$B:$B,$B467,ENTRADAS!$I:$I,E$40)-SUMIFS(SAÍDAS!$D:$D,SAÍDAS!$B:$B,$B467,SAÍDAS!$H:$H,E$40)+SUMIFS(AJUSTE!$D:$D,AJUSTE!$B:$B,$B467,AJUSTE!$H:$H,E$40)</f>
        <v>0</v>
      </c>
      <c r="G467" s="161">
        <f>F467+SUMIFS(ENTRADAS!$D:$D,ENTRADAS!$B:$B,$B467,ENTRADAS!$I:$I,F$40)-SUMIFS(SAÍDAS!$D:$D,SAÍDAS!$B:$B,$B467,SAÍDAS!$H:$H,F$40)+SUMIFS(AJUSTE!$D:$D,AJUSTE!$B:$B,$B467,AJUSTE!$H:$H,F$40)</f>
        <v>0</v>
      </c>
      <c r="H467" s="161">
        <f>G467+SUMIFS(ENTRADAS!$D:$D,ENTRADAS!$B:$B,$B467,ENTRADAS!$I:$I,G$40)-SUMIFS(SAÍDAS!$D:$D,SAÍDAS!$B:$B,$B467,SAÍDAS!$H:$H,G$40)+SUMIFS(AJUSTE!$D:$D,AJUSTE!$B:$B,$B467,AJUSTE!$H:$H,G$40)</f>
        <v>0</v>
      </c>
      <c r="I467" s="161">
        <f>H467+SUMIFS(ENTRADAS!$D:$D,ENTRADAS!$B:$B,$B467,ENTRADAS!$I:$I,H$40)-SUMIFS(SAÍDAS!$D:$D,SAÍDAS!$B:$B,$B467,SAÍDAS!$H:$H,H$40)+SUMIFS(AJUSTE!$D:$D,AJUSTE!$B:$B,$B467,AJUSTE!$H:$H,H$40)</f>
        <v>0</v>
      </c>
      <c r="J467" s="161">
        <f>I467+SUMIFS(ENTRADAS!$D:$D,ENTRADAS!$B:$B,$B467,ENTRADAS!$I:$I,I$40)-SUMIFS(SAÍDAS!$D:$D,SAÍDAS!$B:$B,$B467,SAÍDAS!$H:$H,I$40)+SUMIFS(AJUSTE!$D:$D,AJUSTE!$B:$B,$B467,AJUSTE!$H:$H,I$40)</f>
        <v>0</v>
      </c>
      <c r="K467" s="161">
        <f>J467+SUMIFS(ENTRADAS!$D:$D,ENTRADAS!$B:$B,$B467,ENTRADAS!$I:$I,J$40)-SUMIFS(SAÍDAS!$D:$D,SAÍDAS!$B:$B,$B467,SAÍDAS!$H:$H,J$40)+SUMIFS(AJUSTE!$D:$D,AJUSTE!$B:$B,$B467,AJUSTE!$H:$H,J$40)</f>
        <v>0</v>
      </c>
      <c r="L467" s="161">
        <f>K467+SUMIFS(ENTRADAS!$D:$D,ENTRADAS!$B:$B,$B467,ENTRADAS!$I:$I,K$40)-SUMIFS(SAÍDAS!$D:$D,SAÍDAS!$B:$B,$B467,SAÍDAS!$H:$H,K$40)+SUMIFS(AJUSTE!$D:$D,AJUSTE!$B:$B,$B467,AJUSTE!$H:$H,K$40)</f>
        <v>0</v>
      </c>
      <c r="M467" s="161">
        <f>L467+SUMIFS(ENTRADAS!$D:$D,ENTRADAS!$B:$B,$B467,ENTRADAS!$I:$I,L$40)-SUMIFS(SAÍDAS!$D:$D,SAÍDAS!$B:$B,$B467,SAÍDAS!$H:$H,L$40)+SUMIFS(AJUSTE!$D:$D,AJUSTE!$B:$B,$B467,AJUSTE!$H:$H,L$40)</f>
        <v>0</v>
      </c>
      <c r="N467" s="161">
        <f>M467+SUMIFS(ENTRADAS!$D:$D,ENTRADAS!$B:$B,$B467,ENTRADAS!$I:$I,M$40)-SUMIFS(SAÍDAS!$D:$D,SAÍDAS!$B:$B,$B467,SAÍDAS!$H:$H,M$40)+SUMIFS(AJUSTE!$D:$D,AJUSTE!$B:$B,$B467,AJUSTE!$H:$H,M$40)</f>
        <v>0</v>
      </c>
      <c r="P467" s="160">
        <f>CADASTRO!A431</f>
        <v>0</v>
      </c>
      <c r="Q467" s="160">
        <f>CADASTRO!B431</f>
        <v>0</v>
      </c>
      <c r="R467" s="161">
        <f ca="1">IF(R$39&gt;=$AD$39,0,SUMIFS(SAÍDAS!$D:$D,SAÍDAS!$B:$B,Base!$Q467,SAÍDAS!$H:$H,Base!R$40))</f>
        <v>0</v>
      </c>
      <c r="S467" s="161">
        <f ca="1">IF(S$39&gt;=$AD$39,0,SUMIFS(SAÍDAS!$D:$D,SAÍDAS!$B:$B,Base!$Q467,SAÍDAS!$H:$H,Base!S$40))</f>
        <v>0</v>
      </c>
      <c r="T467" s="161">
        <f ca="1">IF(T$39&gt;=$AD$39,0,SUMIFS(SAÍDAS!$D:$D,SAÍDAS!$B:$B,Base!$Q467,SAÍDAS!$H:$H,Base!T$40))</f>
        <v>0</v>
      </c>
      <c r="U467" s="161">
        <f ca="1">IF(U$39&gt;=$AD$39,0,SUMIFS(SAÍDAS!$D:$D,SAÍDAS!$B:$B,Base!$Q467,SAÍDAS!$H:$H,Base!U$40))</f>
        <v>0</v>
      </c>
      <c r="V467" s="161">
        <f ca="1">IF(V$39&gt;=$AD$39,0,SUMIFS(SAÍDAS!$D:$D,SAÍDAS!$B:$B,Base!$Q467,SAÍDAS!$H:$H,Base!V$40))</f>
        <v>0</v>
      </c>
      <c r="W467" s="161">
        <f ca="1">IF(W$39&gt;=$AD$39,0,SUMIFS(SAÍDAS!$D:$D,SAÍDAS!$B:$B,Base!$Q467,SAÍDAS!$H:$H,Base!W$40))</f>
        <v>0</v>
      </c>
      <c r="X467" s="161">
        <f ca="1">IF(X$39&gt;=$AD$39,0,SUMIFS(SAÍDAS!$D:$D,SAÍDAS!$B:$B,Base!$Q467,SAÍDAS!$H:$H,Base!X$40))</f>
        <v>0</v>
      </c>
      <c r="Y467" s="161">
        <f ca="1">IF(Y$39&gt;=$AD$39,0,SUMIFS(SAÍDAS!$D:$D,SAÍDAS!$B:$B,Base!$Q467,SAÍDAS!$H:$H,Base!Y$40))</f>
        <v>0</v>
      </c>
      <c r="Z467" s="161">
        <f ca="1">IF(Z$39&gt;=$AD$39,0,SUMIFS(SAÍDAS!$D:$D,SAÍDAS!$B:$B,Base!$Q467,SAÍDAS!$H:$H,Base!Z$40))</f>
        <v>0</v>
      </c>
      <c r="AA467" s="161">
        <f ca="1">IF(AA$39&gt;=$AD$39,0,SUMIFS(SAÍDAS!$D:$D,SAÍDAS!$B:$B,Base!$Q467,SAÍDAS!$H:$H,Base!AA$40))</f>
        <v>0</v>
      </c>
      <c r="AB467" s="161">
        <f ca="1">IF(AB$39&gt;=$AD$39,0,SUMIFS(SAÍDAS!$D:$D,SAÍDAS!$B:$B,Base!$Q467,SAÍDAS!$H:$H,Base!AB$40))</f>
        <v>0</v>
      </c>
      <c r="AC467" s="161">
        <f ca="1">IF(AC$39&gt;=$AD$39,0,SUMIFS(SAÍDAS!$D:$D,SAÍDAS!$B:$B,Base!$Q467,SAÍDAS!$H:$H,Base!AC$40))</f>
        <v>0</v>
      </c>
      <c r="AD467" s="160">
        <f t="shared" ca="1" si="15"/>
        <v>0</v>
      </c>
    </row>
    <row r="468" spans="1:30" x14ac:dyDescent="0.25">
      <c r="A468" s="160">
        <f>CADASTRO!A432</f>
        <v>0</v>
      </c>
      <c r="B468" s="160">
        <f>CADASTRO!B432</f>
        <v>0</v>
      </c>
      <c r="C468" s="161">
        <f>CADASTRO!D432</f>
        <v>0</v>
      </c>
      <c r="D468" s="161">
        <f>C468+SUMIFS(ENTRADAS!$D:$D,ENTRADAS!$B:$B,$B468,ENTRADAS!$I:$I,C$40)-SUMIFS(SAÍDAS!$D:$D,SAÍDAS!$B:$B,$B468,SAÍDAS!$H:$H,C$40)+SUMIFS(AJUSTE!$D:$D,AJUSTE!$B:$B,$B468,AJUSTE!$H:$H,C$40)</f>
        <v>0</v>
      </c>
      <c r="E468" s="161">
        <f>D468+SUMIFS(ENTRADAS!$D:$D,ENTRADAS!$B:$B,$B468,ENTRADAS!$I:$I,D$40)-SUMIFS(SAÍDAS!$D:$D,SAÍDAS!$B:$B,$B468,SAÍDAS!$H:$H,D$40)+SUMIFS(AJUSTE!$D:$D,AJUSTE!$B:$B,$B468,AJUSTE!$H:$H,D$40)</f>
        <v>0</v>
      </c>
      <c r="F468" s="161">
        <f>E468+SUMIFS(ENTRADAS!$D:$D,ENTRADAS!$B:$B,$B468,ENTRADAS!$I:$I,E$40)-SUMIFS(SAÍDAS!$D:$D,SAÍDAS!$B:$B,$B468,SAÍDAS!$H:$H,E$40)+SUMIFS(AJUSTE!$D:$D,AJUSTE!$B:$B,$B468,AJUSTE!$H:$H,E$40)</f>
        <v>0</v>
      </c>
      <c r="G468" s="161">
        <f>F468+SUMIFS(ENTRADAS!$D:$D,ENTRADAS!$B:$B,$B468,ENTRADAS!$I:$I,F$40)-SUMIFS(SAÍDAS!$D:$D,SAÍDAS!$B:$B,$B468,SAÍDAS!$H:$H,F$40)+SUMIFS(AJUSTE!$D:$D,AJUSTE!$B:$B,$B468,AJUSTE!$H:$H,F$40)</f>
        <v>0</v>
      </c>
      <c r="H468" s="161">
        <f>G468+SUMIFS(ENTRADAS!$D:$D,ENTRADAS!$B:$B,$B468,ENTRADAS!$I:$I,G$40)-SUMIFS(SAÍDAS!$D:$D,SAÍDAS!$B:$B,$B468,SAÍDAS!$H:$H,G$40)+SUMIFS(AJUSTE!$D:$D,AJUSTE!$B:$B,$B468,AJUSTE!$H:$H,G$40)</f>
        <v>0</v>
      </c>
      <c r="I468" s="161">
        <f>H468+SUMIFS(ENTRADAS!$D:$D,ENTRADAS!$B:$B,$B468,ENTRADAS!$I:$I,H$40)-SUMIFS(SAÍDAS!$D:$D,SAÍDAS!$B:$B,$B468,SAÍDAS!$H:$H,H$40)+SUMIFS(AJUSTE!$D:$D,AJUSTE!$B:$B,$B468,AJUSTE!$H:$H,H$40)</f>
        <v>0</v>
      </c>
      <c r="J468" s="161">
        <f>I468+SUMIFS(ENTRADAS!$D:$D,ENTRADAS!$B:$B,$B468,ENTRADAS!$I:$I,I$40)-SUMIFS(SAÍDAS!$D:$D,SAÍDAS!$B:$B,$B468,SAÍDAS!$H:$H,I$40)+SUMIFS(AJUSTE!$D:$D,AJUSTE!$B:$B,$B468,AJUSTE!$H:$H,I$40)</f>
        <v>0</v>
      </c>
      <c r="K468" s="161">
        <f>J468+SUMIFS(ENTRADAS!$D:$D,ENTRADAS!$B:$B,$B468,ENTRADAS!$I:$I,J$40)-SUMIFS(SAÍDAS!$D:$D,SAÍDAS!$B:$B,$B468,SAÍDAS!$H:$H,J$40)+SUMIFS(AJUSTE!$D:$D,AJUSTE!$B:$B,$B468,AJUSTE!$H:$H,J$40)</f>
        <v>0</v>
      </c>
      <c r="L468" s="161">
        <f>K468+SUMIFS(ENTRADAS!$D:$D,ENTRADAS!$B:$B,$B468,ENTRADAS!$I:$I,K$40)-SUMIFS(SAÍDAS!$D:$D,SAÍDAS!$B:$B,$B468,SAÍDAS!$H:$H,K$40)+SUMIFS(AJUSTE!$D:$D,AJUSTE!$B:$B,$B468,AJUSTE!$H:$H,K$40)</f>
        <v>0</v>
      </c>
      <c r="M468" s="161">
        <f>L468+SUMIFS(ENTRADAS!$D:$D,ENTRADAS!$B:$B,$B468,ENTRADAS!$I:$I,L$40)-SUMIFS(SAÍDAS!$D:$D,SAÍDAS!$B:$B,$B468,SAÍDAS!$H:$H,L$40)+SUMIFS(AJUSTE!$D:$D,AJUSTE!$B:$B,$B468,AJUSTE!$H:$H,L$40)</f>
        <v>0</v>
      </c>
      <c r="N468" s="161">
        <f>M468+SUMIFS(ENTRADAS!$D:$D,ENTRADAS!$B:$B,$B468,ENTRADAS!$I:$I,M$40)-SUMIFS(SAÍDAS!$D:$D,SAÍDAS!$B:$B,$B468,SAÍDAS!$H:$H,M$40)+SUMIFS(AJUSTE!$D:$D,AJUSTE!$B:$B,$B468,AJUSTE!$H:$H,M$40)</f>
        <v>0</v>
      </c>
      <c r="P468" s="160">
        <f>CADASTRO!A432</f>
        <v>0</v>
      </c>
      <c r="Q468" s="160">
        <f>CADASTRO!B432</f>
        <v>0</v>
      </c>
      <c r="R468" s="161">
        <f ca="1">IF(R$39&gt;=$AD$39,0,SUMIFS(SAÍDAS!$D:$D,SAÍDAS!$B:$B,Base!$Q468,SAÍDAS!$H:$H,Base!R$40))</f>
        <v>0</v>
      </c>
      <c r="S468" s="161">
        <f ca="1">IF(S$39&gt;=$AD$39,0,SUMIFS(SAÍDAS!$D:$D,SAÍDAS!$B:$B,Base!$Q468,SAÍDAS!$H:$H,Base!S$40))</f>
        <v>0</v>
      </c>
      <c r="T468" s="161">
        <f ca="1">IF(T$39&gt;=$AD$39,0,SUMIFS(SAÍDAS!$D:$D,SAÍDAS!$B:$B,Base!$Q468,SAÍDAS!$H:$H,Base!T$40))</f>
        <v>0</v>
      </c>
      <c r="U468" s="161">
        <f ca="1">IF(U$39&gt;=$AD$39,0,SUMIFS(SAÍDAS!$D:$D,SAÍDAS!$B:$B,Base!$Q468,SAÍDAS!$H:$H,Base!U$40))</f>
        <v>0</v>
      </c>
      <c r="V468" s="161">
        <f ca="1">IF(V$39&gt;=$AD$39,0,SUMIFS(SAÍDAS!$D:$D,SAÍDAS!$B:$B,Base!$Q468,SAÍDAS!$H:$H,Base!V$40))</f>
        <v>0</v>
      </c>
      <c r="W468" s="161">
        <f ca="1">IF(W$39&gt;=$AD$39,0,SUMIFS(SAÍDAS!$D:$D,SAÍDAS!$B:$B,Base!$Q468,SAÍDAS!$H:$H,Base!W$40))</f>
        <v>0</v>
      </c>
      <c r="X468" s="161">
        <f ca="1">IF(X$39&gt;=$AD$39,0,SUMIFS(SAÍDAS!$D:$D,SAÍDAS!$B:$B,Base!$Q468,SAÍDAS!$H:$H,Base!X$40))</f>
        <v>0</v>
      </c>
      <c r="Y468" s="161">
        <f ca="1">IF(Y$39&gt;=$AD$39,0,SUMIFS(SAÍDAS!$D:$D,SAÍDAS!$B:$B,Base!$Q468,SAÍDAS!$H:$H,Base!Y$40))</f>
        <v>0</v>
      </c>
      <c r="Z468" s="161">
        <f ca="1">IF(Z$39&gt;=$AD$39,0,SUMIFS(SAÍDAS!$D:$D,SAÍDAS!$B:$B,Base!$Q468,SAÍDAS!$H:$H,Base!Z$40))</f>
        <v>0</v>
      </c>
      <c r="AA468" s="161">
        <f ca="1">IF(AA$39&gt;=$AD$39,0,SUMIFS(SAÍDAS!$D:$D,SAÍDAS!$B:$B,Base!$Q468,SAÍDAS!$H:$H,Base!AA$40))</f>
        <v>0</v>
      </c>
      <c r="AB468" s="161">
        <f ca="1">IF(AB$39&gt;=$AD$39,0,SUMIFS(SAÍDAS!$D:$D,SAÍDAS!$B:$B,Base!$Q468,SAÍDAS!$H:$H,Base!AB$40))</f>
        <v>0</v>
      </c>
      <c r="AC468" s="161">
        <f ca="1">IF(AC$39&gt;=$AD$39,0,SUMIFS(SAÍDAS!$D:$D,SAÍDAS!$B:$B,Base!$Q468,SAÍDAS!$H:$H,Base!AC$40))</f>
        <v>0</v>
      </c>
      <c r="AD468" s="160">
        <f t="shared" ca="1" si="15"/>
        <v>0</v>
      </c>
    </row>
    <row r="469" spans="1:30" x14ac:dyDescent="0.25">
      <c r="A469" s="160">
        <f>CADASTRO!A433</f>
        <v>0</v>
      </c>
      <c r="B469" s="160">
        <f>CADASTRO!B433</f>
        <v>0</v>
      </c>
      <c r="C469" s="161">
        <f>CADASTRO!D433</f>
        <v>0</v>
      </c>
      <c r="D469" s="161">
        <f>C469+SUMIFS(ENTRADAS!$D:$D,ENTRADAS!$B:$B,$B469,ENTRADAS!$I:$I,C$40)-SUMIFS(SAÍDAS!$D:$D,SAÍDAS!$B:$B,$B469,SAÍDAS!$H:$H,C$40)+SUMIFS(AJUSTE!$D:$D,AJUSTE!$B:$B,$B469,AJUSTE!$H:$H,C$40)</f>
        <v>0</v>
      </c>
      <c r="E469" s="161">
        <f>D469+SUMIFS(ENTRADAS!$D:$D,ENTRADAS!$B:$B,$B469,ENTRADAS!$I:$I,D$40)-SUMIFS(SAÍDAS!$D:$D,SAÍDAS!$B:$B,$B469,SAÍDAS!$H:$H,D$40)+SUMIFS(AJUSTE!$D:$D,AJUSTE!$B:$B,$B469,AJUSTE!$H:$H,D$40)</f>
        <v>0</v>
      </c>
      <c r="F469" s="161">
        <f>E469+SUMIFS(ENTRADAS!$D:$D,ENTRADAS!$B:$B,$B469,ENTRADAS!$I:$I,E$40)-SUMIFS(SAÍDAS!$D:$D,SAÍDAS!$B:$B,$B469,SAÍDAS!$H:$H,E$40)+SUMIFS(AJUSTE!$D:$D,AJUSTE!$B:$B,$B469,AJUSTE!$H:$H,E$40)</f>
        <v>0</v>
      </c>
      <c r="G469" s="161">
        <f>F469+SUMIFS(ENTRADAS!$D:$D,ENTRADAS!$B:$B,$B469,ENTRADAS!$I:$I,F$40)-SUMIFS(SAÍDAS!$D:$D,SAÍDAS!$B:$B,$B469,SAÍDAS!$H:$H,F$40)+SUMIFS(AJUSTE!$D:$D,AJUSTE!$B:$B,$B469,AJUSTE!$H:$H,F$40)</f>
        <v>0</v>
      </c>
      <c r="H469" s="161">
        <f>G469+SUMIFS(ENTRADAS!$D:$D,ENTRADAS!$B:$B,$B469,ENTRADAS!$I:$I,G$40)-SUMIFS(SAÍDAS!$D:$D,SAÍDAS!$B:$B,$B469,SAÍDAS!$H:$H,G$40)+SUMIFS(AJUSTE!$D:$D,AJUSTE!$B:$B,$B469,AJUSTE!$H:$H,G$40)</f>
        <v>0</v>
      </c>
      <c r="I469" s="161">
        <f>H469+SUMIFS(ENTRADAS!$D:$D,ENTRADAS!$B:$B,$B469,ENTRADAS!$I:$I,H$40)-SUMIFS(SAÍDAS!$D:$D,SAÍDAS!$B:$B,$B469,SAÍDAS!$H:$H,H$40)+SUMIFS(AJUSTE!$D:$D,AJUSTE!$B:$B,$B469,AJUSTE!$H:$H,H$40)</f>
        <v>0</v>
      </c>
      <c r="J469" s="161">
        <f>I469+SUMIFS(ENTRADAS!$D:$D,ENTRADAS!$B:$B,$B469,ENTRADAS!$I:$I,I$40)-SUMIFS(SAÍDAS!$D:$D,SAÍDAS!$B:$B,$B469,SAÍDAS!$H:$H,I$40)+SUMIFS(AJUSTE!$D:$D,AJUSTE!$B:$B,$B469,AJUSTE!$H:$H,I$40)</f>
        <v>0</v>
      </c>
      <c r="K469" s="161">
        <f>J469+SUMIFS(ENTRADAS!$D:$D,ENTRADAS!$B:$B,$B469,ENTRADAS!$I:$I,J$40)-SUMIFS(SAÍDAS!$D:$D,SAÍDAS!$B:$B,$B469,SAÍDAS!$H:$H,J$40)+SUMIFS(AJUSTE!$D:$D,AJUSTE!$B:$B,$B469,AJUSTE!$H:$H,J$40)</f>
        <v>0</v>
      </c>
      <c r="L469" s="161">
        <f>K469+SUMIFS(ENTRADAS!$D:$D,ENTRADAS!$B:$B,$B469,ENTRADAS!$I:$I,K$40)-SUMIFS(SAÍDAS!$D:$D,SAÍDAS!$B:$B,$B469,SAÍDAS!$H:$H,K$40)+SUMIFS(AJUSTE!$D:$D,AJUSTE!$B:$B,$B469,AJUSTE!$H:$H,K$40)</f>
        <v>0</v>
      </c>
      <c r="M469" s="161">
        <f>L469+SUMIFS(ENTRADAS!$D:$D,ENTRADAS!$B:$B,$B469,ENTRADAS!$I:$I,L$40)-SUMIFS(SAÍDAS!$D:$D,SAÍDAS!$B:$B,$B469,SAÍDAS!$H:$H,L$40)+SUMIFS(AJUSTE!$D:$D,AJUSTE!$B:$B,$B469,AJUSTE!$H:$H,L$40)</f>
        <v>0</v>
      </c>
      <c r="N469" s="161">
        <f>M469+SUMIFS(ENTRADAS!$D:$D,ENTRADAS!$B:$B,$B469,ENTRADAS!$I:$I,M$40)-SUMIFS(SAÍDAS!$D:$D,SAÍDAS!$B:$B,$B469,SAÍDAS!$H:$H,M$40)+SUMIFS(AJUSTE!$D:$D,AJUSTE!$B:$B,$B469,AJUSTE!$H:$H,M$40)</f>
        <v>0</v>
      </c>
      <c r="P469" s="160">
        <f>CADASTRO!A433</f>
        <v>0</v>
      </c>
      <c r="Q469" s="160">
        <f>CADASTRO!B433</f>
        <v>0</v>
      </c>
      <c r="R469" s="161">
        <f ca="1">IF(R$39&gt;=$AD$39,0,SUMIFS(SAÍDAS!$D:$D,SAÍDAS!$B:$B,Base!$Q469,SAÍDAS!$H:$H,Base!R$40))</f>
        <v>0</v>
      </c>
      <c r="S469" s="161">
        <f ca="1">IF(S$39&gt;=$AD$39,0,SUMIFS(SAÍDAS!$D:$D,SAÍDAS!$B:$B,Base!$Q469,SAÍDAS!$H:$H,Base!S$40))</f>
        <v>0</v>
      </c>
      <c r="T469" s="161">
        <f ca="1">IF(T$39&gt;=$AD$39,0,SUMIFS(SAÍDAS!$D:$D,SAÍDAS!$B:$B,Base!$Q469,SAÍDAS!$H:$H,Base!T$40))</f>
        <v>0</v>
      </c>
      <c r="U469" s="161">
        <f ca="1">IF(U$39&gt;=$AD$39,0,SUMIFS(SAÍDAS!$D:$D,SAÍDAS!$B:$B,Base!$Q469,SAÍDAS!$H:$H,Base!U$40))</f>
        <v>0</v>
      </c>
      <c r="V469" s="161">
        <f ca="1">IF(V$39&gt;=$AD$39,0,SUMIFS(SAÍDAS!$D:$D,SAÍDAS!$B:$B,Base!$Q469,SAÍDAS!$H:$H,Base!V$40))</f>
        <v>0</v>
      </c>
      <c r="W469" s="161">
        <f ca="1">IF(W$39&gt;=$AD$39,0,SUMIFS(SAÍDAS!$D:$D,SAÍDAS!$B:$B,Base!$Q469,SAÍDAS!$H:$H,Base!W$40))</f>
        <v>0</v>
      </c>
      <c r="X469" s="161">
        <f ca="1">IF(X$39&gt;=$AD$39,0,SUMIFS(SAÍDAS!$D:$D,SAÍDAS!$B:$B,Base!$Q469,SAÍDAS!$H:$H,Base!X$40))</f>
        <v>0</v>
      </c>
      <c r="Y469" s="161">
        <f ca="1">IF(Y$39&gt;=$AD$39,0,SUMIFS(SAÍDAS!$D:$D,SAÍDAS!$B:$B,Base!$Q469,SAÍDAS!$H:$H,Base!Y$40))</f>
        <v>0</v>
      </c>
      <c r="Z469" s="161">
        <f ca="1">IF(Z$39&gt;=$AD$39,0,SUMIFS(SAÍDAS!$D:$D,SAÍDAS!$B:$B,Base!$Q469,SAÍDAS!$H:$H,Base!Z$40))</f>
        <v>0</v>
      </c>
      <c r="AA469" s="161">
        <f ca="1">IF(AA$39&gt;=$AD$39,0,SUMIFS(SAÍDAS!$D:$D,SAÍDAS!$B:$B,Base!$Q469,SAÍDAS!$H:$H,Base!AA$40))</f>
        <v>0</v>
      </c>
      <c r="AB469" s="161">
        <f ca="1">IF(AB$39&gt;=$AD$39,0,SUMIFS(SAÍDAS!$D:$D,SAÍDAS!$B:$B,Base!$Q469,SAÍDAS!$H:$H,Base!AB$40))</f>
        <v>0</v>
      </c>
      <c r="AC469" s="161">
        <f ca="1">IF(AC$39&gt;=$AD$39,0,SUMIFS(SAÍDAS!$D:$D,SAÍDAS!$B:$B,Base!$Q469,SAÍDAS!$H:$H,Base!AC$40))</f>
        <v>0</v>
      </c>
      <c r="AD469" s="160">
        <f t="shared" ca="1" si="15"/>
        <v>0</v>
      </c>
    </row>
    <row r="470" spans="1:30" x14ac:dyDescent="0.25">
      <c r="A470" s="160">
        <f>CADASTRO!A434</f>
        <v>0</v>
      </c>
      <c r="B470" s="160">
        <f>CADASTRO!B434</f>
        <v>0</v>
      </c>
      <c r="C470" s="161">
        <f>CADASTRO!D434</f>
        <v>0</v>
      </c>
      <c r="D470" s="161">
        <f>C470+SUMIFS(ENTRADAS!$D:$D,ENTRADAS!$B:$B,$B470,ENTRADAS!$I:$I,C$40)-SUMIFS(SAÍDAS!$D:$D,SAÍDAS!$B:$B,$B470,SAÍDAS!$H:$H,C$40)+SUMIFS(AJUSTE!$D:$D,AJUSTE!$B:$B,$B470,AJUSTE!$H:$H,C$40)</f>
        <v>0</v>
      </c>
      <c r="E470" s="161">
        <f>D470+SUMIFS(ENTRADAS!$D:$D,ENTRADAS!$B:$B,$B470,ENTRADAS!$I:$I,D$40)-SUMIFS(SAÍDAS!$D:$D,SAÍDAS!$B:$B,$B470,SAÍDAS!$H:$H,D$40)+SUMIFS(AJUSTE!$D:$D,AJUSTE!$B:$B,$B470,AJUSTE!$H:$H,D$40)</f>
        <v>0</v>
      </c>
      <c r="F470" s="161">
        <f>E470+SUMIFS(ENTRADAS!$D:$D,ENTRADAS!$B:$B,$B470,ENTRADAS!$I:$I,E$40)-SUMIFS(SAÍDAS!$D:$D,SAÍDAS!$B:$B,$B470,SAÍDAS!$H:$H,E$40)+SUMIFS(AJUSTE!$D:$D,AJUSTE!$B:$B,$B470,AJUSTE!$H:$H,E$40)</f>
        <v>0</v>
      </c>
      <c r="G470" s="161">
        <f>F470+SUMIFS(ENTRADAS!$D:$D,ENTRADAS!$B:$B,$B470,ENTRADAS!$I:$I,F$40)-SUMIFS(SAÍDAS!$D:$D,SAÍDAS!$B:$B,$B470,SAÍDAS!$H:$H,F$40)+SUMIFS(AJUSTE!$D:$D,AJUSTE!$B:$B,$B470,AJUSTE!$H:$H,F$40)</f>
        <v>0</v>
      </c>
      <c r="H470" s="161">
        <f>G470+SUMIFS(ENTRADAS!$D:$D,ENTRADAS!$B:$B,$B470,ENTRADAS!$I:$I,G$40)-SUMIFS(SAÍDAS!$D:$D,SAÍDAS!$B:$B,$B470,SAÍDAS!$H:$H,G$40)+SUMIFS(AJUSTE!$D:$D,AJUSTE!$B:$B,$B470,AJUSTE!$H:$H,G$40)</f>
        <v>0</v>
      </c>
      <c r="I470" s="161">
        <f>H470+SUMIFS(ENTRADAS!$D:$D,ENTRADAS!$B:$B,$B470,ENTRADAS!$I:$I,H$40)-SUMIFS(SAÍDAS!$D:$D,SAÍDAS!$B:$B,$B470,SAÍDAS!$H:$H,H$40)+SUMIFS(AJUSTE!$D:$D,AJUSTE!$B:$B,$B470,AJUSTE!$H:$H,H$40)</f>
        <v>0</v>
      </c>
      <c r="J470" s="161">
        <f>I470+SUMIFS(ENTRADAS!$D:$D,ENTRADAS!$B:$B,$B470,ENTRADAS!$I:$I,I$40)-SUMIFS(SAÍDAS!$D:$D,SAÍDAS!$B:$B,$B470,SAÍDAS!$H:$H,I$40)+SUMIFS(AJUSTE!$D:$D,AJUSTE!$B:$B,$B470,AJUSTE!$H:$H,I$40)</f>
        <v>0</v>
      </c>
      <c r="K470" s="161">
        <f>J470+SUMIFS(ENTRADAS!$D:$D,ENTRADAS!$B:$B,$B470,ENTRADAS!$I:$I,J$40)-SUMIFS(SAÍDAS!$D:$D,SAÍDAS!$B:$B,$B470,SAÍDAS!$H:$H,J$40)+SUMIFS(AJUSTE!$D:$D,AJUSTE!$B:$B,$B470,AJUSTE!$H:$H,J$40)</f>
        <v>0</v>
      </c>
      <c r="L470" s="161">
        <f>K470+SUMIFS(ENTRADAS!$D:$D,ENTRADAS!$B:$B,$B470,ENTRADAS!$I:$I,K$40)-SUMIFS(SAÍDAS!$D:$D,SAÍDAS!$B:$B,$B470,SAÍDAS!$H:$H,K$40)+SUMIFS(AJUSTE!$D:$D,AJUSTE!$B:$B,$B470,AJUSTE!$H:$H,K$40)</f>
        <v>0</v>
      </c>
      <c r="M470" s="161">
        <f>L470+SUMIFS(ENTRADAS!$D:$D,ENTRADAS!$B:$B,$B470,ENTRADAS!$I:$I,L$40)-SUMIFS(SAÍDAS!$D:$D,SAÍDAS!$B:$B,$B470,SAÍDAS!$H:$H,L$40)+SUMIFS(AJUSTE!$D:$D,AJUSTE!$B:$B,$B470,AJUSTE!$H:$H,L$40)</f>
        <v>0</v>
      </c>
      <c r="N470" s="161">
        <f>M470+SUMIFS(ENTRADAS!$D:$D,ENTRADAS!$B:$B,$B470,ENTRADAS!$I:$I,M$40)-SUMIFS(SAÍDAS!$D:$D,SAÍDAS!$B:$B,$B470,SAÍDAS!$H:$H,M$40)+SUMIFS(AJUSTE!$D:$D,AJUSTE!$B:$B,$B470,AJUSTE!$H:$H,M$40)</f>
        <v>0</v>
      </c>
      <c r="P470" s="160">
        <f>CADASTRO!A434</f>
        <v>0</v>
      </c>
      <c r="Q470" s="160">
        <f>CADASTRO!B434</f>
        <v>0</v>
      </c>
      <c r="R470" s="161">
        <f ca="1">IF(R$39&gt;=$AD$39,0,SUMIFS(SAÍDAS!$D:$D,SAÍDAS!$B:$B,Base!$Q470,SAÍDAS!$H:$H,Base!R$40))</f>
        <v>0</v>
      </c>
      <c r="S470" s="161">
        <f ca="1">IF(S$39&gt;=$AD$39,0,SUMIFS(SAÍDAS!$D:$D,SAÍDAS!$B:$B,Base!$Q470,SAÍDAS!$H:$H,Base!S$40))</f>
        <v>0</v>
      </c>
      <c r="T470" s="161">
        <f ca="1">IF(T$39&gt;=$AD$39,0,SUMIFS(SAÍDAS!$D:$D,SAÍDAS!$B:$B,Base!$Q470,SAÍDAS!$H:$H,Base!T$40))</f>
        <v>0</v>
      </c>
      <c r="U470" s="161">
        <f ca="1">IF(U$39&gt;=$AD$39,0,SUMIFS(SAÍDAS!$D:$D,SAÍDAS!$B:$B,Base!$Q470,SAÍDAS!$H:$H,Base!U$40))</f>
        <v>0</v>
      </c>
      <c r="V470" s="161">
        <f ca="1">IF(V$39&gt;=$AD$39,0,SUMIFS(SAÍDAS!$D:$D,SAÍDAS!$B:$B,Base!$Q470,SAÍDAS!$H:$H,Base!V$40))</f>
        <v>0</v>
      </c>
      <c r="W470" s="161">
        <f ca="1">IF(W$39&gt;=$AD$39,0,SUMIFS(SAÍDAS!$D:$D,SAÍDAS!$B:$B,Base!$Q470,SAÍDAS!$H:$H,Base!W$40))</f>
        <v>0</v>
      </c>
      <c r="X470" s="161">
        <f ca="1">IF(X$39&gt;=$AD$39,0,SUMIFS(SAÍDAS!$D:$D,SAÍDAS!$B:$B,Base!$Q470,SAÍDAS!$H:$H,Base!X$40))</f>
        <v>0</v>
      </c>
      <c r="Y470" s="161">
        <f ca="1">IF(Y$39&gt;=$AD$39,0,SUMIFS(SAÍDAS!$D:$D,SAÍDAS!$B:$B,Base!$Q470,SAÍDAS!$H:$H,Base!Y$40))</f>
        <v>0</v>
      </c>
      <c r="Z470" s="161">
        <f ca="1">IF(Z$39&gt;=$AD$39,0,SUMIFS(SAÍDAS!$D:$D,SAÍDAS!$B:$B,Base!$Q470,SAÍDAS!$H:$H,Base!Z$40))</f>
        <v>0</v>
      </c>
      <c r="AA470" s="161">
        <f ca="1">IF(AA$39&gt;=$AD$39,0,SUMIFS(SAÍDAS!$D:$D,SAÍDAS!$B:$B,Base!$Q470,SAÍDAS!$H:$H,Base!AA$40))</f>
        <v>0</v>
      </c>
      <c r="AB470" s="161">
        <f ca="1">IF(AB$39&gt;=$AD$39,0,SUMIFS(SAÍDAS!$D:$D,SAÍDAS!$B:$B,Base!$Q470,SAÍDAS!$H:$H,Base!AB$40))</f>
        <v>0</v>
      </c>
      <c r="AC470" s="161">
        <f ca="1">IF(AC$39&gt;=$AD$39,0,SUMIFS(SAÍDAS!$D:$D,SAÍDAS!$B:$B,Base!$Q470,SAÍDAS!$H:$H,Base!AC$40))</f>
        <v>0</v>
      </c>
      <c r="AD470" s="160">
        <f t="shared" ca="1" si="15"/>
        <v>0</v>
      </c>
    </row>
    <row r="471" spans="1:30" x14ac:dyDescent="0.25">
      <c r="A471" s="160">
        <f>CADASTRO!A435</f>
        <v>0</v>
      </c>
      <c r="B471" s="160">
        <f>CADASTRO!B435</f>
        <v>0</v>
      </c>
      <c r="C471" s="161">
        <f>CADASTRO!D435</f>
        <v>0</v>
      </c>
      <c r="D471" s="161">
        <f>C471+SUMIFS(ENTRADAS!$D:$D,ENTRADAS!$B:$B,$B471,ENTRADAS!$I:$I,C$40)-SUMIFS(SAÍDAS!$D:$D,SAÍDAS!$B:$B,$B471,SAÍDAS!$H:$H,C$40)+SUMIFS(AJUSTE!$D:$D,AJUSTE!$B:$B,$B471,AJUSTE!$H:$H,C$40)</f>
        <v>0</v>
      </c>
      <c r="E471" s="161">
        <f>D471+SUMIFS(ENTRADAS!$D:$D,ENTRADAS!$B:$B,$B471,ENTRADAS!$I:$I,D$40)-SUMIFS(SAÍDAS!$D:$D,SAÍDAS!$B:$B,$B471,SAÍDAS!$H:$H,D$40)+SUMIFS(AJUSTE!$D:$D,AJUSTE!$B:$B,$B471,AJUSTE!$H:$H,D$40)</f>
        <v>0</v>
      </c>
      <c r="F471" s="161">
        <f>E471+SUMIFS(ENTRADAS!$D:$D,ENTRADAS!$B:$B,$B471,ENTRADAS!$I:$I,E$40)-SUMIFS(SAÍDAS!$D:$D,SAÍDAS!$B:$B,$B471,SAÍDAS!$H:$H,E$40)+SUMIFS(AJUSTE!$D:$D,AJUSTE!$B:$B,$B471,AJUSTE!$H:$H,E$40)</f>
        <v>0</v>
      </c>
      <c r="G471" s="161">
        <f>F471+SUMIFS(ENTRADAS!$D:$D,ENTRADAS!$B:$B,$B471,ENTRADAS!$I:$I,F$40)-SUMIFS(SAÍDAS!$D:$D,SAÍDAS!$B:$B,$B471,SAÍDAS!$H:$H,F$40)+SUMIFS(AJUSTE!$D:$D,AJUSTE!$B:$B,$B471,AJUSTE!$H:$H,F$40)</f>
        <v>0</v>
      </c>
      <c r="H471" s="161">
        <f>G471+SUMIFS(ENTRADAS!$D:$D,ENTRADAS!$B:$B,$B471,ENTRADAS!$I:$I,G$40)-SUMIFS(SAÍDAS!$D:$D,SAÍDAS!$B:$B,$B471,SAÍDAS!$H:$H,G$40)+SUMIFS(AJUSTE!$D:$D,AJUSTE!$B:$B,$B471,AJUSTE!$H:$H,G$40)</f>
        <v>0</v>
      </c>
      <c r="I471" s="161">
        <f>H471+SUMIFS(ENTRADAS!$D:$D,ENTRADAS!$B:$B,$B471,ENTRADAS!$I:$I,H$40)-SUMIFS(SAÍDAS!$D:$D,SAÍDAS!$B:$B,$B471,SAÍDAS!$H:$H,H$40)+SUMIFS(AJUSTE!$D:$D,AJUSTE!$B:$B,$B471,AJUSTE!$H:$H,H$40)</f>
        <v>0</v>
      </c>
      <c r="J471" s="161">
        <f>I471+SUMIFS(ENTRADAS!$D:$D,ENTRADAS!$B:$B,$B471,ENTRADAS!$I:$I,I$40)-SUMIFS(SAÍDAS!$D:$D,SAÍDAS!$B:$B,$B471,SAÍDAS!$H:$H,I$40)+SUMIFS(AJUSTE!$D:$D,AJUSTE!$B:$B,$B471,AJUSTE!$H:$H,I$40)</f>
        <v>0</v>
      </c>
      <c r="K471" s="161">
        <f>J471+SUMIFS(ENTRADAS!$D:$D,ENTRADAS!$B:$B,$B471,ENTRADAS!$I:$I,J$40)-SUMIFS(SAÍDAS!$D:$D,SAÍDAS!$B:$B,$B471,SAÍDAS!$H:$H,J$40)+SUMIFS(AJUSTE!$D:$D,AJUSTE!$B:$B,$B471,AJUSTE!$H:$H,J$40)</f>
        <v>0</v>
      </c>
      <c r="L471" s="161">
        <f>K471+SUMIFS(ENTRADAS!$D:$D,ENTRADAS!$B:$B,$B471,ENTRADAS!$I:$I,K$40)-SUMIFS(SAÍDAS!$D:$D,SAÍDAS!$B:$B,$B471,SAÍDAS!$H:$H,K$40)+SUMIFS(AJUSTE!$D:$D,AJUSTE!$B:$B,$B471,AJUSTE!$H:$H,K$40)</f>
        <v>0</v>
      </c>
      <c r="M471" s="161">
        <f>L471+SUMIFS(ENTRADAS!$D:$D,ENTRADAS!$B:$B,$B471,ENTRADAS!$I:$I,L$40)-SUMIFS(SAÍDAS!$D:$D,SAÍDAS!$B:$B,$B471,SAÍDAS!$H:$H,L$40)+SUMIFS(AJUSTE!$D:$D,AJUSTE!$B:$B,$B471,AJUSTE!$H:$H,L$40)</f>
        <v>0</v>
      </c>
      <c r="N471" s="161">
        <f>M471+SUMIFS(ENTRADAS!$D:$D,ENTRADAS!$B:$B,$B471,ENTRADAS!$I:$I,M$40)-SUMIFS(SAÍDAS!$D:$D,SAÍDAS!$B:$B,$B471,SAÍDAS!$H:$H,M$40)+SUMIFS(AJUSTE!$D:$D,AJUSTE!$B:$B,$B471,AJUSTE!$H:$H,M$40)</f>
        <v>0</v>
      </c>
      <c r="P471" s="160">
        <f>CADASTRO!A435</f>
        <v>0</v>
      </c>
      <c r="Q471" s="160">
        <f>CADASTRO!B435</f>
        <v>0</v>
      </c>
      <c r="R471" s="161">
        <f ca="1">IF(R$39&gt;=$AD$39,0,SUMIFS(SAÍDAS!$D:$D,SAÍDAS!$B:$B,Base!$Q471,SAÍDAS!$H:$H,Base!R$40))</f>
        <v>0</v>
      </c>
      <c r="S471" s="161">
        <f ca="1">IF(S$39&gt;=$AD$39,0,SUMIFS(SAÍDAS!$D:$D,SAÍDAS!$B:$B,Base!$Q471,SAÍDAS!$H:$H,Base!S$40))</f>
        <v>0</v>
      </c>
      <c r="T471" s="161">
        <f ca="1">IF(T$39&gt;=$AD$39,0,SUMIFS(SAÍDAS!$D:$D,SAÍDAS!$B:$B,Base!$Q471,SAÍDAS!$H:$H,Base!T$40))</f>
        <v>0</v>
      </c>
      <c r="U471" s="161">
        <f ca="1">IF(U$39&gt;=$AD$39,0,SUMIFS(SAÍDAS!$D:$D,SAÍDAS!$B:$B,Base!$Q471,SAÍDAS!$H:$H,Base!U$40))</f>
        <v>0</v>
      </c>
      <c r="V471" s="161">
        <f ca="1">IF(V$39&gt;=$AD$39,0,SUMIFS(SAÍDAS!$D:$D,SAÍDAS!$B:$B,Base!$Q471,SAÍDAS!$H:$H,Base!V$40))</f>
        <v>0</v>
      </c>
      <c r="W471" s="161">
        <f ca="1">IF(W$39&gt;=$AD$39,0,SUMIFS(SAÍDAS!$D:$D,SAÍDAS!$B:$B,Base!$Q471,SAÍDAS!$H:$H,Base!W$40))</f>
        <v>0</v>
      </c>
      <c r="X471" s="161">
        <f ca="1">IF(X$39&gt;=$AD$39,0,SUMIFS(SAÍDAS!$D:$D,SAÍDAS!$B:$B,Base!$Q471,SAÍDAS!$H:$H,Base!X$40))</f>
        <v>0</v>
      </c>
      <c r="Y471" s="161">
        <f ca="1">IF(Y$39&gt;=$AD$39,0,SUMIFS(SAÍDAS!$D:$D,SAÍDAS!$B:$B,Base!$Q471,SAÍDAS!$H:$H,Base!Y$40))</f>
        <v>0</v>
      </c>
      <c r="Z471" s="161">
        <f ca="1">IF(Z$39&gt;=$AD$39,0,SUMIFS(SAÍDAS!$D:$D,SAÍDAS!$B:$B,Base!$Q471,SAÍDAS!$H:$H,Base!Z$40))</f>
        <v>0</v>
      </c>
      <c r="AA471" s="161">
        <f ca="1">IF(AA$39&gt;=$AD$39,0,SUMIFS(SAÍDAS!$D:$D,SAÍDAS!$B:$B,Base!$Q471,SAÍDAS!$H:$H,Base!AA$40))</f>
        <v>0</v>
      </c>
      <c r="AB471" s="161">
        <f ca="1">IF(AB$39&gt;=$AD$39,0,SUMIFS(SAÍDAS!$D:$D,SAÍDAS!$B:$B,Base!$Q471,SAÍDAS!$H:$H,Base!AB$40))</f>
        <v>0</v>
      </c>
      <c r="AC471" s="161">
        <f ca="1">IF(AC$39&gt;=$AD$39,0,SUMIFS(SAÍDAS!$D:$D,SAÍDAS!$B:$B,Base!$Q471,SAÍDAS!$H:$H,Base!AC$40))</f>
        <v>0</v>
      </c>
      <c r="AD471" s="160">
        <f t="shared" ca="1" si="15"/>
        <v>0</v>
      </c>
    </row>
    <row r="472" spans="1:30" x14ac:dyDescent="0.25">
      <c r="A472" s="160">
        <f>CADASTRO!A436</f>
        <v>0</v>
      </c>
      <c r="B472" s="160">
        <f>CADASTRO!B436</f>
        <v>0</v>
      </c>
      <c r="C472" s="161">
        <f>CADASTRO!D436</f>
        <v>0</v>
      </c>
      <c r="D472" s="161">
        <f>C472+SUMIFS(ENTRADAS!$D:$D,ENTRADAS!$B:$B,$B472,ENTRADAS!$I:$I,C$40)-SUMIFS(SAÍDAS!$D:$D,SAÍDAS!$B:$B,$B472,SAÍDAS!$H:$H,C$40)+SUMIFS(AJUSTE!$D:$D,AJUSTE!$B:$B,$B472,AJUSTE!$H:$H,C$40)</f>
        <v>0</v>
      </c>
      <c r="E472" s="161">
        <f>D472+SUMIFS(ENTRADAS!$D:$D,ENTRADAS!$B:$B,$B472,ENTRADAS!$I:$I,D$40)-SUMIFS(SAÍDAS!$D:$D,SAÍDAS!$B:$B,$B472,SAÍDAS!$H:$H,D$40)+SUMIFS(AJUSTE!$D:$D,AJUSTE!$B:$B,$B472,AJUSTE!$H:$H,D$40)</f>
        <v>0</v>
      </c>
      <c r="F472" s="161">
        <f>E472+SUMIFS(ENTRADAS!$D:$D,ENTRADAS!$B:$B,$B472,ENTRADAS!$I:$I,E$40)-SUMIFS(SAÍDAS!$D:$D,SAÍDAS!$B:$B,$B472,SAÍDAS!$H:$H,E$40)+SUMIFS(AJUSTE!$D:$D,AJUSTE!$B:$B,$B472,AJUSTE!$H:$H,E$40)</f>
        <v>0</v>
      </c>
      <c r="G472" s="161">
        <f>F472+SUMIFS(ENTRADAS!$D:$D,ENTRADAS!$B:$B,$B472,ENTRADAS!$I:$I,F$40)-SUMIFS(SAÍDAS!$D:$D,SAÍDAS!$B:$B,$B472,SAÍDAS!$H:$H,F$40)+SUMIFS(AJUSTE!$D:$D,AJUSTE!$B:$B,$B472,AJUSTE!$H:$H,F$40)</f>
        <v>0</v>
      </c>
      <c r="H472" s="161">
        <f>G472+SUMIFS(ENTRADAS!$D:$D,ENTRADAS!$B:$B,$B472,ENTRADAS!$I:$I,G$40)-SUMIFS(SAÍDAS!$D:$D,SAÍDAS!$B:$B,$B472,SAÍDAS!$H:$H,G$40)+SUMIFS(AJUSTE!$D:$D,AJUSTE!$B:$B,$B472,AJUSTE!$H:$H,G$40)</f>
        <v>0</v>
      </c>
      <c r="I472" s="161">
        <f>H472+SUMIFS(ENTRADAS!$D:$D,ENTRADAS!$B:$B,$B472,ENTRADAS!$I:$I,H$40)-SUMIFS(SAÍDAS!$D:$D,SAÍDAS!$B:$B,$B472,SAÍDAS!$H:$H,H$40)+SUMIFS(AJUSTE!$D:$D,AJUSTE!$B:$B,$B472,AJUSTE!$H:$H,H$40)</f>
        <v>0</v>
      </c>
      <c r="J472" s="161">
        <f>I472+SUMIFS(ENTRADAS!$D:$D,ENTRADAS!$B:$B,$B472,ENTRADAS!$I:$I,I$40)-SUMIFS(SAÍDAS!$D:$D,SAÍDAS!$B:$B,$B472,SAÍDAS!$H:$H,I$40)+SUMIFS(AJUSTE!$D:$D,AJUSTE!$B:$B,$B472,AJUSTE!$H:$H,I$40)</f>
        <v>0</v>
      </c>
      <c r="K472" s="161">
        <f>J472+SUMIFS(ENTRADAS!$D:$D,ENTRADAS!$B:$B,$B472,ENTRADAS!$I:$I,J$40)-SUMIFS(SAÍDAS!$D:$D,SAÍDAS!$B:$B,$B472,SAÍDAS!$H:$H,J$40)+SUMIFS(AJUSTE!$D:$D,AJUSTE!$B:$B,$B472,AJUSTE!$H:$H,J$40)</f>
        <v>0</v>
      </c>
      <c r="L472" s="161">
        <f>K472+SUMIFS(ENTRADAS!$D:$D,ENTRADAS!$B:$B,$B472,ENTRADAS!$I:$I,K$40)-SUMIFS(SAÍDAS!$D:$D,SAÍDAS!$B:$B,$B472,SAÍDAS!$H:$H,K$40)+SUMIFS(AJUSTE!$D:$D,AJUSTE!$B:$B,$B472,AJUSTE!$H:$H,K$40)</f>
        <v>0</v>
      </c>
      <c r="M472" s="161">
        <f>L472+SUMIFS(ENTRADAS!$D:$D,ENTRADAS!$B:$B,$B472,ENTRADAS!$I:$I,L$40)-SUMIFS(SAÍDAS!$D:$D,SAÍDAS!$B:$B,$B472,SAÍDAS!$H:$H,L$40)+SUMIFS(AJUSTE!$D:$D,AJUSTE!$B:$B,$B472,AJUSTE!$H:$H,L$40)</f>
        <v>0</v>
      </c>
      <c r="N472" s="161">
        <f>M472+SUMIFS(ENTRADAS!$D:$D,ENTRADAS!$B:$B,$B472,ENTRADAS!$I:$I,M$40)-SUMIFS(SAÍDAS!$D:$D,SAÍDAS!$B:$B,$B472,SAÍDAS!$H:$H,M$40)+SUMIFS(AJUSTE!$D:$D,AJUSTE!$B:$B,$B472,AJUSTE!$H:$H,M$40)</f>
        <v>0</v>
      </c>
      <c r="P472" s="160">
        <f>CADASTRO!A436</f>
        <v>0</v>
      </c>
      <c r="Q472" s="160">
        <f>CADASTRO!B436</f>
        <v>0</v>
      </c>
      <c r="R472" s="161">
        <f ca="1">IF(R$39&gt;=$AD$39,0,SUMIFS(SAÍDAS!$D:$D,SAÍDAS!$B:$B,Base!$Q472,SAÍDAS!$H:$H,Base!R$40))</f>
        <v>0</v>
      </c>
      <c r="S472" s="161">
        <f ca="1">IF(S$39&gt;=$AD$39,0,SUMIFS(SAÍDAS!$D:$D,SAÍDAS!$B:$B,Base!$Q472,SAÍDAS!$H:$H,Base!S$40))</f>
        <v>0</v>
      </c>
      <c r="T472" s="161">
        <f ca="1">IF(T$39&gt;=$AD$39,0,SUMIFS(SAÍDAS!$D:$D,SAÍDAS!$B:$B,Base!$Q472,SAÍDAS!$H:$H,Base!T$40))</f>
        <v>0</v>
      </c>
      <c r="U472" s="161">
        <f ca="1">IF(U$39&gt;=$AD$39,0,SUMIFS(SAÍDAS!$D:$D,SAÍDAS!$B:$B,Base!$Q472,SAÍDAS!$H:$H,Base!U$40))</f>
        <v>0</v>
      </c>
      <c r="V472" s="161">
        <f ca="1">IF(V$39&gt;=$AD$39,0,SUMIFS(SAÍDAS!$D:$D,SAÍDAS!$B:$B,Base!$Q472,SAÍDAS!$H:$H,Base!V$40))</f>
        <v>0</v>
      </c>
      <c r="W472" s="161">
        <f ca="1">IF(W$39&gt;=$AD$39,0,SUMIFS(SAÍDAS!$D:$D,SAÍDAS!$B:$B,Base!$Q472,SAÍDAS!$H:$H,Base!W$40))</f>
        <v>0</v>
      </c>
      <c r="X472" s="161">
        <f ca="1">IF(X$39&gt;=$AD$39,0,SUMIFS(SAÍDAS!$D:$D,SAÍDAS!$B:$B,Base!$Q472,SAÍDAS!$H:$H,Base!X$40))</f>
        <v>0</v>
      </c>
      <c r="Y472" s="161">
        <f ca="1">IF(Y$39&gt;=$AD$39,0,SUMIFS(SAÍDAS!$D:$D,SAÍDAS!$B:$B,Base!$Q472,SAÍDAS!$H:$H,Base!Y$40))</f>
        <v>0</v>
      </c>
      <c r="Z472" s="161">
        <f ca="1">IF(Z$39&gt;=$AD$39,0,SUMIFS(SAÍDAS!$D:$D,SAÍDAS!$B:$B,Base!$Q472,SAÍDAS!$H:$H,Base!Z$40))</f>
        <v>0</v>
      </c>
      <c r="AA472" s="161">
        <f ca="1">IF(AA$39&gt;=$AD$39,0,SUMIFS(SAÍDAS!$D:$D,SAÍDAS!$B:$B,Base!$Q472,SAÍDAS!$H:$H,Base!AA$40))</f>
        <v>0</v>
      </c>
      <c r="AB472" s="161">
        <f ca="1">IF(AB$39&gt;=$AD$39,0,SUMIFS(SAÍDAS!$D:$D,SAÍDAS!$B:$B,Base!$Q472,SAÍDAS!$H:$H,Base!AB$40))</f>
        <v>0</v>
      </c>
      <c r="AC472" s="161">
        <f ca="1">IF(AC$39&gt;=$AD$39,0,SUMIFS(SAÍDAS!$D:$D,SAÍDAS!$B:$B,Base!$Q472,SAÍDAS!$H:$H,Base!AC$40))</f>
        <v>0</v>
      </c>
      <c r="AD472" s="160">
        <f t="shared" ca="1" si="15"/>
        <v>0</v>
      </c>
    </row>
    <row r="473" spans="1:30" x14ac:dyDescent="0.25">
      <c r="A473" s="160">
        <f>CADASTRO!A437</f>
        <v>0</v>
      </c>
      <c r="B473" s="160">
        <f>CADASTRO!B437</f>
        <v>0</v>
      </c>
      <c r="C473" s="161">
        <f>CADASTRO!D437</f>
        <v>0</v>
      </c>
      <c r="D473" s="161">
        <f>C473+SUMIFS(ENTRADAS!$D:$D,ENTRADAS!$B:$B,$B473,ENTRADAS!$I:$I,C$40)-SUMIFS(SAÍDAS!$D:$D,SAÍDAS!$B:$B,$B473,SAÍDAS!$H:$H,C$40)+SUMIFS(AJUSTE!$D:$D,AJUSTE!$B:$B,$B473,AJUSTE!$H:$H,C$40)</f>
        <v>0</v>
      </c>
      <c r="E473" s="161">
        <f>D473+SUMIFS(ENTRADAS!$D:$D,ENTRADAS!$B:$B,$B473,ENTRADAS!$I:$I,D$40)-SUMIFS(SAÍDAS!$D:$D,SAÍDAS!$B:$B,$B473,SAÍDAS!$H:$H,D$40)+SUMIFS(AJUSTE!$D:$D,AJUSTE!$B:$B,$B473,AJUSTE!$H:$H,D$40)</f>
        <v>0</v>
      </c>
      <c r="F473" s="161">
        <f>E473+SUMIFS(ENTRADAS!$D:$D,ENTRADAS!$B:$B,$B473,ENTRADAS!$I:$I,E$40)-SUMIFS(SAÍDAS!$D:$D,SAÍDAS!$B:$B,$B473,SAÍDAS!$H:$H,E$40)+SUMIFS(AJUSTE!$D:$D,AJUSTE!$B:$B,$B473,AJUSTE!$H:$H,E$40)</f>
        <v>0</v>
      </c>
      <c r="G473" s="161">
        <f>F473+SUMIFS(ENTRADAS!$D:$D,ENTRADAS!$B:$B,$B473,ENTRADAS!$I:$I,F$40)-SUMIFS(SAÍDAS!$D:$D,SAÍDAS!$B:$B,$B473,SAÍDAS!$H:$H,F$40)+SUMIFS(AJUSTE!$D:$D,AJUSTE!$B:$B,$B473,AJUSTE!$H:$H,F$40)</f>
        <v>0</v>
      </c>
      <c r="H473" s="161">
        <f>G473+SUMIFS(ENTRADAS!$D:$D,ENTRADAS!$B:$B,$B473,ENTRADAS!$I:$I,G$40)-SUMIFS(SAÍDAS!$D:$D,SAÍDAS!$B:$B,$B473,SAÍDAS!$H:$H,G$40)+SUMIFS(AJUSTE!$D:$D,AJUSTE!$B:$B,$B473,AJUSTE!$H:$H,G$40)</f>
        <v>0</v>
      </c>
      <c r="I473" s="161">
        <f>H473+SUMIFS(ENTRADAS!$D:$D,ENTRADAS!$B:$B,$B473,ENTRADAS!$I:$I,H$40)-SUMIFS(SAÍDAS!$D:$D,SAÍDAS!$B:$B,$B473,SAÍDAS!$H:$H,H$40)+SUMIFS(AJUSTE!$D:$D,AJUSTE!$B:$B,$B473,AJUSTE!$H:$H,H$40)</f>
        <v>0</v>
      </c>
      <c r="J473" s="161">
        <f>I473+SUMIFS(ENTRADAS!$D:$D,ENTRADAS!$B:$B,$B473,ENTRADAS!$I:$I,I$40)-SUMIFS(SAÍDAS!$D:$D,SAÍDAS!$B:$B,$B473,SAÍDAS!$H:$H,I$40)+SUMIFS(AJUSTE!$D:$D,AJUSTE!$B:$B,$B473,AJUSTE!$H:$H,I$40)</f>
        <v>0</v>
      </c>
      <c r="K473" s="161">
        <f>J473+SUMIFS(ENTRADAS!$D:$D,ENTRADAS!$B:$B,$B473,ENTRADAS!$I:$I,J$40)-SUMIFS(SAÍDAS!$D:$D,SAÍDAS!$B:$B,$B473,SAÍDAS!$H:$H,J$40)+SUMIFS(AJUSTE!$D:$D,AJUSTE!$B:$B,$B473,AJUSTE!$H:$H,J$40)</f>
        <v>0</v>
      </c>
      <c r="L473" s="161">
        <f>K473+SUMIFS(ENTRADAS!$D:$D,ENTRADAS!$B:$B,$B473,ENTRADAS!$I:$I,K$40)-SUMIFS(SAÍDAS!$D:$D,SAÍDAS!$B:$B,$B473,SAÍDAS!$H:$H,K$40)+SUMIFS(AJUSTE!$D:$D,AJUSTE!$B:$B,$B473,AJUSTE!$H:$H,K$40)</f>
        <v>0</v>
      </c>
      <c r="M473" s="161">
        <f>L473+SUMIFS(ENTRADAS!$D:$D,ENTRADAS!$B:$B,$B473,ENTRADAS!$I:$I,L$40)-SUMIFS(SAÍDAS!$D:$D,SAÍDAS!$B:$B,$B473,SAÍDAS!$H:$H,L$40)+SUMIFS(AJUSTE!$D:$D,AJUSTE!$B:$B,$B473,AJUSTE!$H:$H,L$40)</f>
        <v>0</v>
      </c>
      <c r="N473" s="161">
        <f>M473+SUMIFS(ENTRADAS!$D:$D,ENTRADAS!$B:$B,$B473,ENTRADAS!$I:$I,M$40)-SUMIFS(SAÍDAS!$D:$D,SAÍDAS!$B:$B,$B473,SAÍDAS!$H:$H,M$40)+SUMIFS(AJUSTE!$D:$D,AJUSTE!$B:$B,$B473,AJUSTE!$H:$H,M$40)</f>
        <v>0</v>
      </c>
      <c r="P473" s="160">
        <f>CADASTRO!A437</f>
        <v>0</v>
      </c>
      <c r="Q473" s="160">
        <f>CADASTRO!B437</f>
        <v>0</v>
      </c>
      <c r="R473" s="161">
        <f ca="1">IF(R$39&gt;=$AD$39,0,SUMIFS(SAÍDAS!$D:$D,SAÍDAS!$B:$B,Base!$Q473,SAÍDAS!$H:$H,Base!R$40))</f>
        <v>0</v>
      </c>
      <c r="S473" s="161">
        <f ca="1">IF(S$39&gt;=$AD$39,0,SUMIFS(SAÍDAS!$D:$D,SAÍDAS!$B:$B,Base!$Q473,SAÍDAS!$H:$H,Base!S$40))</f>
        <v>0</v>
      </c>
      <c r="T473" s="161">
        <f ca="1">IF(T$39&gt;=$AD$39,0,SUMIFS(SAÍDAS!$D:$D,SAÍDAS!$B:$B,Base!$Q473,SAÍDAS!$H:$H,Base!T$40))</f>
        <v>0</v>
      </c>
      <c r="U473" s="161">
        <f ca="1">IF(U$39&gt;=$AD$39,0,SUMIFS(SAÍDAS!$D:$D,SAÍDAS!$B:$B,Base!$Q473,SAÍDAS!$H:$H,Base!U$40))</f>
        <v>0</v>
      </c>
      <c r="V473" s="161">
        <f ca="1">IF(V$39&gt;=$AD$39,0,SUMIFS(SAÍDAS!$D:$D,SAÍDAS!$B:$B,Base!$Q473,SAÍDAS!$H:$H,Base!V$40))</f>
        <v>0</v>
      </c>
      <c r="W473" s="161">
        <f ca="1">IF(W$39&gt;=$AD$39,0,SUMIFS(SAÍDAS!$D:$D,SAÍDAS!$B:$B,Base!$Q473,SAÍDAS!$H:$H,Base!W$40))</f>
        <v>0</v>
      </c>
      <c r="X473" s="161">
        <f ca="1">IF(X$39&gt;=$AD$39,0,SUMIFS(SAÍDAS!$D:$D,SAÍDAS!$B:$B,Base!$Q473,SAÍDAS!$H:$H,Base!X$40))</f>
        <v>0</v>
      </c>
      <c r="Y473" s="161">
        <f ca="1">IF(Y$39&gt;=$AD$39,0,SUMIFS(SAÍDAS!$D:$D,SAÍDAS!$B:$B,Base!$Q473,SAÍDAS!$H:$H,Base!Y$40))</f>
        <v>0</v>
      </c>
      <c r="Z473" s="161">
        <f ca="1">IF(Z$39&gt;=$AD$39,0,SUMIFS(SAÍDAS!$D:$D,SAÍDAS!$B:$B,Base!$Q473,SAÍDAS!$H:$H,Base!Z$40))</f>
        <v>0</v>
      </c>
      <c r="AA473" s="161">
        <f ca="1">IF(AA$39&gt;=$AD$39,0,SUMIFS(SAÍDAS!$D:$D,SAÍDAS!$B:$B,Base!$Q473,SAÍDAS!$H:$H,Base!AA$40))</f>
        <v>0</v>
      </c>
      <c r="AB473" s="161">
        <f ca="1">IF(AB$39&gt;=$AD$39,0,SUMIFS(SAÍDAS!$D:$D,SAÍDAS!$B:$B,Base!$Q473,SAÍDAS!$H:$H,Base!AB$40))</f>
        <v>0</v>
      </c>
      <c r="AC473" s="161">
        <f ca="1">IF(AC$39&gt;=$AD$39,0,SUMIFS(SAÍDAS!$D:$D,SAÍDAS!$B:$B,Base!$Q473,SAÍDAS!$H:$H,Base!AC$40))</f>
        <v>0</v>
      </c>
      <c r="AD473" s="160">
        <f t="shared" ca="1" si="15"/>
        <v>0</v>
      </c>
    </row>
    <row r="474" spans="1:30" x14ac:dyDescent="0.25">
      <c r="A474" s="160">
        <f>CADASTRO!A438</f>
        <v>0</v>
      </c>
      <c r="B474" s="160">
        <f>CADASTRO!B438</f>
        <v>0</v>
      </c>
      <c r="C474" s="161">
        <f>CADASTRO!D438</f>
        <v>0</v>
      </c>
      <c r="D474" s="161">
        <f>C474+SUMIFS(ENTRADAS!$D:$D,ENTRADAS!$B:$B,$B474,ENTRADAS!$I:$I,C$40)-SUMIFS(SAÍDAS!$D:$D,SAÍDAS!$B:$B,$B474,SAÍDAS!$H:$H,C$40)+SUMIFS(AJUSTE!$D:$D,AJUSTE!$B:$B,$B474,AJUSTE!$H:$H,C$40)</f>
        <v>0</v>
      </c>
      <c r="E474" s="161">
        <f>D474+SUMIFS(ENTRADAS!$D:$D,ENTRADAS!$B:$B,$B474,ENTRADAS!$I:$I,D$40)-SUMIFS(SAÍDAS!$D:$D,SAÍDAS!$B:$B,$B474,SAÍDAS!$H:$H,D$40)+SUMIFS(AJUSTE!$D:$D,AJUSTE!$B:$B,$B474,AJUSTE!$H:$H,D$40)</f>
        <v>0</v>
      </c>
      <c r="F474" s="161">
        <f>E474+SUMIFS(ENTRADAS!$D:$D,ENTRADAS!$B:$B,$B474,ENTRADAS!$I:$I,E$40)-SUMIFS(SAÍDAS!$D:$D,SAÍDAS!$B:$B,$B474,SAÍDAS!$H:$H,E$40)+SUMIFS(AJUSTE!$D:$D,AJUSTE!$B:$B,$B474,AJUSTE!$H:$H,E$40)</f>
        <v>0</v>
      </c>
      <c r="G474" s="161">
        <f>F474+SUMIFS(ENTRADAS!$D:$D,ENTRADAS!$B:$B,$B474,ENTRADAS!$I:$I,F$40)-SUMIFS(SAÍDAS!$D:$D,SAÍDAS!$B:$B,$B474,SAÍDAS!$H:$H,F$40)+SUMIFS(AJUSTE!$D:$D,AJUSTE!$B:$B,$B474,AJUSTE!$H:$H,F$40)</f>
        <v>0</v>
      </c>
      <c r="H474" s="161">
        <f>G474+SUMIFS(ENTRADAS!$D:$D,ENTRADAS!$B:$B,$B474,ENTRADAS!$I:$I,G$40)-SUMIFS(SAÍDAS!$D:$D,SAÍDAS!$B:$B,$B474,SAÍDAS!$H:$H,G$40)+SUMIFS(AJUSTE!$D:$D,AJUSTE!$B:$B,$B474,AJUSTE!$H:$H,G$40)</f>
        <v>0</v>
      </c>
      <c r="I474" s="161">
        <f>H474+SUMIFS(ENTRADAS!$D:$D,ENTRADAS!$B:$B,$B474,ENTRADAS!$I:$I,H$40)-SUMIFS(SAÍDAS!$D:$D,SAÍDAS!$B:$B,$B474,SAÍDAS!$H:$H,H$40)+SUMIFS(AJUSTE!$D:$D,AJUSTE!$B:$B,$B474,AJUSTE!$H:$H,H$40)</f>
        <v>0</v>
      </c>
      <c r="J474" s="161">
        <f>I474+SUMIFS(ENTRADAS!$D:$D,ENTRADAS!$B:$B,$B474,ENTRADAS!$I:$I,I$40)-SUMIFS(SAÍDAS!$D:$D,SAÍDAS!$B:$B,$B474,SAÍDAS!$H:$H,I$40)+SUMIFS(AJUSTE!$D:$D,AJUSTE!$B:$B,$B474,AJUSTE!$H:$H,I$40)</f>
        <v>0</v>
      </c>
      <c r="K474" s="161">
        <f>J474+SUMIFS(ENTRADAS!$D:$D,ENTRADAS!$B:$B,$B474,ENTRADAS!$I:$I,J$40)-SUMIFS(SAÍDAS!$D:$D,SAÍDAS!$B:$B,$B474,SAÍDAS!$H:$H,J$40)+SUMIFS(AJUSTE!$D:$D,AJUSTE!$B:$B,$B474,AJUSTE!$H:$H,J$40)</f>
        <v>0</v>
      </c>
      <c r="L474" s="161">
        <f>K474+SUMIFS(ENTRADAS!$D:$D,ENTRADAS!$B:$B,$B474,ENTRADAS!$I:$I,K$40)-SUMIFS(SAÍDAS!$D:$D,SAÍDAS!$B:$B,$B474,SAÍDAS!$H:$H,K$40)+SUMIFS(AJUSTE!$D:$D,AJUSTE!$B:$B,$B474,AJUSTE!$H:$H,K$40)</f>
        <v>0</v>
      </c>
      <c r="M474" s="161">
        <f>L474+SUMIFS(ENTRADAS!$D:$D,ENTRADAS!$B:$B,$B474,ENTRADAS!$I:$I,L$40)-SUMIFS(SAÍDAS!$D:$D,SAÍDAS!$B:$B,$B474,SAÍDAS!$H:$H,L$40)+SUMIFS(AJUSTE!$D:$D,AJUSTE!$B:$B,$B474,AJUSTE!$H:$H,L$40)</f>
        <v>0</v>
      </c>
      <c r="N474" s="161">
        <f>M474+SUMIFS(ENTRADAS!$D:$D,ENTRADAS!$B:$B,$B474,ENTRADAS!$I:$I,M$40)-SUMIFS(SAÍDAS!$D:$D,SAÍDAS!$B:$B,$B474,SAÍDAS!$H:$H,M$40)+SUMIFS(AJUSTE!$D:$D,AJUSTE!$B:$B,$B474,AJUSTE!$H:$H,M$40)</f>
        <v>0</v>
      </c>
      <c r="P474" s="160">
        <f>CADASTRO!A438</f>
        <v>0</v>
      </c>
      <c r="Q474" s="160">
        <f>CADASTRO!B438</f>
        <v>0</v>
      </c>
      <c r="R474" s="161">
        <f ca="1">IF(R$39&gt;=$AD$39,0,SUMIFS(SAÍDAS!$D:$D,SAÍDAS!$B:$B,Base!$Q474,SAÍDAS!$H:$H,Base!R$40))</f>
        <v>0</v>
      </c>
      <c r="S474" s="161">
        <f ca="1">IF(S$39&gt;=$AD$39,0,SUMIFS(SAÍDAS!$D:$D,SAÍDAS!$B:$B,Base!$Q474,SAÍDAS!$H:$H,Base!S$40))</f>
        <v>0</v>
      </c>
      <c r="T474" s="161">
        <f ca="1">IF(T$39&gt;=$AD$39,0,SUMIFS(SAÍDAS!$D:$D,SAÍDAS!$B:$B,Base!$Q474,SAÍDAS!$H:$H,Base!T$40))</f>
        <v>0</v>
      </c>
      <c r="U474" s="161">
        <f ca="1">IF(U$39&gt;=$AD$39,0,SUMIFS(SAÍDAS!$D:$D,SAÍDAS!$B:$B,Base!$Q474,SAÍDAS!$H:$H,Base!U$40))</f>
        <v>0</v>
      </c>
      <c r="V474" s="161">
        <f ca="1">IF(V$39&gt;=$AD$39,0,SUMIFS(SAÍDAS!$D:$D,SAÍDAS!$B:$B,Base!$Q474,SAÍDAS!$H:$H,Base!V$40))</f>
        <v>0</v>
      </c>
      <c r="W474" s="161">
        <f ca="1">IF(W$39&gt;=$AD$39,0,SUMIFS(SAÍDAS!$D:$D,SAÍDAS!$B:$B,Base!$Q474,SAÍDAS!$H:$H,Base!W$40))</f>
        <v>0</v>
      </c>
      <c r="X474" s="161">
        <f ca="1">IF(X$39&gt;=$AD$39,0,SUMIFS(SAÍDAS!$D:$D,SAÍDAS!$B:$B,Base!$Q474,SAÍDAS!$H:$H,Base!X$40))</f>
        <v>0</v>
      </c>
      <c r="Y474" s="161">
        <f ca="1">IF(Y$39&gt;=$AD$39,0,SUMIFS(SAÍDAS!$D:$D,SAÍDAS!$B:$B,Base!$Q474,SAÍDAS!$H:$H,Base!Y$40))</f>
        <v>0</v>
      </c>
      <c r="Z474" s="161">
        <f ca="1">IF(Z$39&gt;=$AD$39,0,SUMIFS(SAÍDAS!$D:$D,SAÍDAS!$B:$B,Base!$Q474,SAÍDAS!$H:$H,Base!Z$40))</f>
        <v>0</v>
      </c>
      <c r="AA474" s="161">
        <f ca="1">IF(AA$39&gt;=$AD$39,0,SUMIFS(SAÍDAS!$D:$D,SAÍDAS!$B:$B,Base!$Q474,SAÍDAS!$H:$H,Base!AA$40))</f>
        <v>0</v>
      </c>
      <c r="AB474" s="161">
        <f ca="1">IF(AB$39&gt;=$AD$39,0,SUMIFS(SAÍDAS!$D:$D,SAÍDAS!$B:$B,Base!$Q474,SAÍDAS!$H:$H,Base!AB$40))</f>
        <v>0</v>
      </c>
      <c r="AC474" s="161">
        <f ca="1">IF(AC$39&gt;=$AD$39,0,SUMIFS(SAÍDAS!$D:$D,SAÍDAS!$B:$B,Base!$Q474,SAÍDAS!$H:$H,Base!AC$40))</f>
        <v>0</v>
      </c>
      <c r="AD474" s="160">
        <f t="shared" ca="1" si="15"/>
        <v>0</v>
      </c>
    </row>
    <row r="475" spans="1:30" x14ac:dyDescent="0.25">
      <c r="A475" s="160">
        <f>CADASTRO!A439</f>
        <v>0</v>
      </c>
      <c r="B475" s="160">
        <f>CADASTRO!B439</f>
        <v>0</v>
      </c>
      <c r="C475" s="161">
        <f>CADASTRO!D439</f>
        <v>0</v>
      </c>
      <c r="D475" s="161">
        <f>C475+SUMIFS(ENTRADAS!$D:$D,ENTRADAS!$B:$B,$B475,ENTRADAS!$I:$I,C$40)-SUMIFS(SAÍDAS!$D:$D,SAÍDAS!$B:$B,$B475,SAÍDAS!$H:$H,C$40)+SUMIFS(AJUSTE!$D:$D,AJUSTE!$B:$B,$B475,AJUSTE!$H:$H,C$40)</f>
        <v>0</v>
      </c>
      <c r="E475" s="161">
        <f>D475+SUMIFS(ENTRADAS!$D:$D,ENTRADAS!$B:$B,$B475,ENTRADAS!$I:$I,D$40)-SUMIFS(SAÍDAS!$D:$D,SAÍDAS!$B:$B,$B475,SAÍDAS!$H:$H,D$40)+SUMIFS(AJUSTE!$D:$D,AJUSTE!$B:$B,$B475,AJUSTE!$H:$H,D$40)</f>
        <v>0</v>
      </c>
      <c r="F475" s="161">
        <f>E475+SUMIFS(ENTRADAS!$D:$D,ENTRADAS!$B:$B,$B475,ENTRADAS!$I:$I,E$40)-SUMIFS(SAÍDAS!$D:$D,SAÍDAS!$B:$B,$B475,SAÍDAS!$H:$H,E$40)+SUMIFS(AJUSTE!$D:$D,AJUSTE!$B:$B,$B475,AJUSTE!$H:$H,E$40)</f>
        <v>0</v>
      </c>
      <c r="G475" s="161">
        <f>F475+SUMIFS(ENTRADAS!$D:$D,ENTRADAS!$B:$B,$B475,ENTRADAS!$I:$I,F$40)-SUMIFS(SAÍDAS!$D:$D,SAÍDAS!$B:$B,$B475,SAÍDAS!$H:$H,F$40)+SUMIFS(AJUSTE!$D:$D,AJUSTE!$B:$B,$B475,AJUSTE!$H:$H,F$40)</f>
        <v>0</v>
      </c>
      <c r="H475" s="161">
        <f>G475+SUMIFS(ENTRADAS!$D:$D,ENTRADAS!$B:$B,$B475,ENTRADAS!$I:$I,G$40)-SUMIFS(SAÍDAS!$D:$D,SAÍDAS!$B:$B,$B475,SAÍDAS!$H:$H,G$40)+SUMIFS(AJUSTE!$D:$D,AJUSTE!$B:$B,$B475,AJUSTE!$H:$H,G$40)</f>
        <v>0</v>
      </c>
      <c r="I475" s="161">
        <f>H475+SUMIFS(ENTRADAS!$D:$D,ENTRADAS!$B:$B,$B475,ENTRADAS!$I:$I,H$40)-SUMIFS(SAÍDAS!$D:$D,SAÍDAS!$B:$B,$B475,SAÍDAS!$H:$H,H$40)+SUMIFS(AJUSTE!$D:$D,AJUSTE!$B:$B,$B475,AJUSTE!$H:$H,H$40)</f>
        <v>0</v>
      </c>
      <c r="J475" s="161">
        <f>I475+SUMIFS(ENTRADAS!$D:$D,ENTRADAS!$B:$B,$B475,ENTRADAS!$I:$I,I$40)-SUMIFS(SAÍDAS!$D:$D,SAÍDAS!$B:$B,$B475,SAÍDAS!$H:$H,I$40)+SUMIFS(AJUSTE!$D:$D,AJUSTE!$B:$B,$B475,AJUSTE!$H:$H,I$40)</f>
        <v>0</v>
      </c>
      <c r="K475" s="161">
        <f>J475+SUMIFS(ENTRADAS!$D:$D,ENTRADAS!$B:$B,$B475,ENTRADAS!$I:$I,J$40)-SUMIFS(SAÍDAS!$D:$D,SAÍDAS!$B:$B,$B475,SAÍDAS!$H:$H,J$40)+SUMIFS(AJUSTE!$D:$D,AJUSTE!$B:$B,$B475,AJUSTE!$H:$H,J$40)</f>
        <v>0</v>
      </c>
      <c r="L475" s="161">
        <f>K475+SUMIFS(ENTRADAS!$D:$D,ENTRADAS!$B:$B,$B475,ENTRADAS!$I:$I,K$40)-SUMIFS(SAÍDAS!$D:$D,SAÍDAS!$B:$B,$B475,SAÍDAS!$H:$H,K$40)+SUMIFS(AJUSTE!$D:$D,AJUSTE!$B:$B,$B475,AJUSTE!$H:$H,K$40)</f>
        <v>0</v>
      </c>
      <c r="M475" s="161">
        <f>L475+SUMIFS(ENTRADAS!$D:$D,ENTRADAS!$B:$B,$B475,ENTRADAS!$I:$I,L$40)-SUMIFS(SAÍDAS!$D:$D,SAÍDAS!$B:$B,$B475,SAÍDAS!$H:$H,L$40)+SUMIFS(AJUSTE!$D:$D,AJUSTE!$B:$B,$B475,AJUSTE!$H:$H,L$40)</f>
        <v>0</v>
      </c>
      <c r="N475" s="161">
        <f>M475+SUMIFS(ENTRADAS!$D:$D,ENTRADAS!$B:$B,$B475,ENTRADAS!$I:$I,M$40)-SUMIFS(SAÍDAS!$D:$D,SAÍDAS!$B:$B,$B475,SAÍDAS!$H:$H,M$40)+SUMIFS(AJUSTE!$D:$D,AJUSTE!$B:$B,$B475,AJUSTE!$H:$H,M$40)</f>
        <v>0</v>
      </c>
      <c r="P475" s="160">
        <f>CADASTRO!A439</f>
        <v>0</v>
      </c>
      <c r="Q475" s="160">
        <f>CADASTRO!B439</f>
        <v>0</v>
      </c>
      <c r="R475" s="161">
        <f ca="1">IF(R$39&gt;=$AD$39,0,SUMIFS(SAÍDAS!$D:$D,SAÍDAS!$B:$B,Base!$Q475,SAÍDAS!$H:$H,Base!R$40))</f>
        <v>0</v>
      </c>
      <c r="S475" s="161">
        <f ca="1">IF(S$39&gt;=$AD$39,0,SUMIFS(SAÍDAS!$D:$D,SAÍDAS!$B:$B,Base!$Q475,SAÍDAS!$H:$H,Base!S$40))</f>
        <v>0</v>
      </c>
      <c r="T475" s="161">
        <f ca="1">IF(T$39&gt;=$AD$39,0,SUMIFS(SAÍDAS!$D:$D,SAÍDAS!$B:$B,Base!$Q475,SAÍDAS!$H:$H,Base!T$40))</f>
        <v>0</v>
      </c>
      <c r="U475" s="161">
        <f ca="1">IF(U$39&gt;=$AD$39,0,SUMIFS(SAÍDAS!$D:$D,SAÍDAS!$B:$B,Base!$Q475,SAÍDAS!$H:$H,Base!U$40))</f>
        <v>0</v>
      </c>
      <c r="V475" s="161">
        <f ca="1">IF(V$39&gt;=$AD$39,0,SUMIFS(SAÍDAS!$D:$D,SAÍDAS!$B:$B,Base!$Q475,SAÍDAS!$H:$H,Base!V$40))</f>
        <v>0</v>
      </c>
      <c r="W475" s="161">
        <f ca="1">IF(W$39&gt;=$AD$39,0,SUMIFS(SAÍDAS!$D:$D,SAÍDAS!$B:$B,Base!$Q475,SAÍDAS!$H:$H,Base!W$40))</f>
        <v>0</v>
      </c>
      <c r="X475" s="161">
        <f ca="1">IF(X$39&gt;=$AD$39,0,SUMIFS(SAÍDAS!$D:$D,SAÍDAS!$B:$B,Base!$Q475,SAÍDAS!$H:$H,Base!X$40))</f>
        <v>0</v>
      </c>
      <c r="Y475" s="161">
        <f ca="1">IF(Y$39&gt;=$AD$39,0,SUMIFS(SAÍDAS!$D:$D,SAÍDAS!$B:$B,Base!$Q475,SAÍDAS!$H:$H,Base!Y$40))</f>
        <v>0</v>
      </c>
      <c r="Z475" s="161">
        <f ca="1">IF(Z$39&gt;=$AD$39,0,SUMIFS(SAÍDAS!$D:$D,SAÍDAS!$B:$B,Base!$Q475,SAÍDAS!$H:$H,Base!Z$40))</f>
        <v>0</v>
      </c>
      <c r="AA475" s="161">
        <f ca="1">IF(AA$39&gt;=$AD$39,0,SUMIFS(SAÍDAS!$D:$D,SAÍDAS!$B:$B,Base!$Q475,SAÍDAS!$H:$H,Base!AA$40))</f>
        <v>0</v>
      </c>
      <c r="AB475" s="161">
        <f ca="1">IF(AB$39&gt;=$AD$39,0,SUMIFS(SAÍDAS!$D:$D,SAÍDAS!$B:$B,Base!$Q475,SAÍDAS!$H:$H,Base!AB$40))</f>
        <v>0</v>
      </c>
      <c r="AC475" s="161">
        <f ca="1">IF(AC$39&gt;=$AD$39,0,SUMIFS(SAÍDAS!$D:$D,SAÍDAS!$B:$B,Base!$Q475,SAÍDAS!$H:$H,Base!AC$40))</f>
        <v>0</v>
      </c>
      <c r="AD475" s="160">
        <f t="shared" ca="1" si="15"/>
        <v>0</v>
      </c>
    </row>
    <row r="476" spans="1:30" x14ac:dyDescent="0.25">
      <c r="A476" s="160">
        <f>CADASTRO!A440</f>
        <v>0</v>
      </c>
      <c r="B476" s="160">
        <f>CADASTRO!B440</f>
        <v>0</v>
      </c>
      <c r="C476" s="161">
        <f>CADASTRO!D440</f>
        <v>0</v>
      </c>
      <c r="D476" s="161">
        <f>C476+SUMIFS(ENTRADAS!$D:$D,ENTRADAS!$B:$B,$B476,ENTRADAS!$I:$I,C$40)-SUMIFS(SAÍDAS!$D:$D,SAÍDAS!$B:$B,$B476,SAÍDAS!$H:$H,C$40)+SUMIFS(AJUSTE!$D:$D,AJUSTE!$B:$B,$B476,AJUSTE!$H:$H,C$40)</f>
        <v>0</v>
      </c>
      <c r="E476" s="161">
        <f>D476+SUMIFS(ENTRADAS!$D:$D,ENTRADAS!$B:$B,$B476,ENTRADAS!$I:$I,D$40)-SUMIFS(SAÍDAS!$D:$D,SAÍDAS!$B:$B,$B476,SAÍDAS!$H:$H,D$40)+SUMIFS(AJUSTE!$D:$D,AJUSTE!$B:$B,$B476,AJUSTE!$H:$H,D$40)</f>
        <v>0</v>
      </c>
      <c r="F476" s="161">
        <f>E476+SUMIFS(ENTRADAS!$D:$D,ENTRADAS!$B:$B,$B476,ENTRADAS!$I:$I,E$40)-SUMIFS(SAÍDAS!$D:$D,SAÍDAS!$B:$B,$B476,SAÍDAS!$H:$H,E$40)+SUMIFS(AJUSTE!$D:$D,AJUSTE!$B:$B,$B476,AJUSTE!$H:$H,E$40)</f>
        <v>0</v>
      </c>
      <c r="G476" s="161">
        <f>F476+SUMIFS(ENTRADAS!$D:$D,ENTRADAS!$B:$B,$B476,ENTRADAS!$I:$I,F$40)-SUMIFS(SAÍDAS!$D:$D,SAÍDAS!$B:$B,$B476,SAÍDAS!$H:$H,F$40)+SUMIFS(AJUSTE!$D:$D,AJUSTE!$B:$B,$B476,AJUSTE!$H:$H,F$40)</f>
        <v>0</v>
      </c>
      <c r="H476" s="161">
        <f>G476+SUMIFS(ENTRADAS!$D:$D,ENTRADAS!$B:$B,$B476,ENTRADAS!$I:$I,G$40)-SUMIFS(SAÍDAS!$D:$D,SAÍDAS!$B:$B,$B476,SAÍDAS!$H:$H,G$40)+SUMIFS(AJUSTE!$D:$D,AJUSTE!$B:$B,$B476,AJUSTE!$H:$H,G$40)</f>
        <v>0</v>
      </c>
      <c r="I476" s="161">
        <f>H476+SUMIFS(ENTRADAS!$D:$D,ENTRADAS!$B:$B,$B476,ENTRADAS!$I:$I,H$40)-SUMIFS(SAÍDAS!$D:$D,SAÍDAS!$B:$B,$B476,SAÍDAS!$H:$H,H$40)+SUMIFS(AJUSTE!$D:$D,AJUSTE!$B:$B,$B476,AJUSTE!$H:$H,H$40)</f>
        <v>0</v>
      </c>
      <c r="J476" s="161">
        <f>I476+SUMIFS(ENTRADAS!$D:$D,ENTRADAS!$B:$B,$B476,ENTRADAS!$I:$I,I$40)-SUMIFS(SAÍDAS!$D:$D,SAÍDAS!$B:$B,$B476,SAÍDAS!$H:$H,I$40)+SUMIFS(AJUSTE!$D:$D,AJUSTE!$B:$B,$B476,AJUSTE!$H:$H,I$40)</f>
        <v>0</v>
      </c>
      <c r="K476" s="161">
        <f>J476+SUMIFS(ENTRADAS!$D:$D,ENTRADAS!$B:$B,$B476,ENTRADAS!$I:$I,J$40)-SUMIFS(SAÍDAS!$D:$D,SAÍDAS!$B:$B,$B476,SAÍDAS!$H:$H,J$40)+SUMIFS(AJUSTE!$D:$D,AJUSTE!$B:$B,$B476,AJUSTE!$H:$H,J$40)</f>
        <v>0</v>
      </c>
      <c r="L476" s="161">
        <f>K476+SUMIFS(ENTRADAS!$D:$D,ENTRADAS!$B:$B,$B476,ENTRADAS!$I:$I,K$40)-SUMIFS(SAÍDAS!$D:$D,SAÍDAS!$B:$B,$B476,SAÍDAS!$H:$H,K$40)+SUMIFS(AJUSTE!$D:$D,AJUSTE!$B:$B,$B476,AJUSTE!$H:$H,K$40)</f>
        <v>0</v>
      </c>
      <c r="M476" s="161">
        <f>L476+SUMIFS(ENTRADAS!$D:$D,ENTRADAS!$B:$B,$B476,ENTRADAS!$I:$I,L$40)-SUMIFS(SAÍDAS!$D:$D,SAÍDAS!$B:$B,$B476,SAÍDAS!$H:$H,L$40)+SUMIFS(AJUSTE!$D:$D,AJUSTE!$B:$B,$B476,AJUSTE!$H:$H,L$40)</f>
        <v>0</v>
      </c>
      <c r="N476" s="161">
        <f>M476+SUMIFS(ENTRADAS!$D:$D,ENTRADAS!$B:$B,$B476,ENTRADAS!$I:$I,M$40)-SUMIFS(SAÍDAS!$D:$D,SAÍDAS!$B:$B,$B476,SAÍDAS!$H:$H,M$40)+SUMIFS(AJUSTE!$D:$D,AJUSTE!$B:$B,$B476,AJUSTE!$H:$H,M$40)</f>
        <v>0</v>
      </c>
      <c r="P476" s="160">
        <f>CADASTRO!A440</f>
        <v>0</v>
      </c>
      <c r="Q476" s="160">
        <f>CADASTRO!B440</f>
        <v>0</v>
      </c>
      <c r="R476" s="161">
        <f ca="1">IF(R$39&gt;=$AD$39,0,SUMIFS(SAÍDAS!$D:$D,SAÍDAS!$B:$B,Base!$Q476,SAÍDAS!$H:$H,Base!R$40))</f>
        <v>0</v>
      </c>
      <c r="S476" s="161">
        <f ca="1">IF(S$39&gt;=$AD$39,0,SUMIFS(SAÍDAS!$D:$D,SAÍDAS!$B:$B,Base!$Q476,SAÍDAS!$H:$H,Base!S$40))</f>
        <v>0</v>
      </c>
      <c r="T476" s="161">
        <f ca="1">IF(T$39&gt;=$AD$39,0,SUMIFS(SAÍDAS!$D:$D,SAÍDAS!$B:$B,Base!$Q476,SAÍDAS!$H:$H,Base!T$40))</f>
        <v>0</v>
      </c>
      <c r="U476" s="161">
        <f ca="1">IF(U$39&gt;=$AD$39,0,SUMIFS(SAÍDAS!$D:$D,SAÍDAS!$B:$B,Base!$Q476,SAÍDAS!$H:$H,Base!U$40))</f>
        <v>0</v>
      </c>
      <c r="V476" s="161">
        <f ca="1">IF(V$39&gt;=$AD$39,0,SUMIFS(SAÍDAS!$D:$D,SAÍDAS!$B:$B,Base!$Q476,SAÍDAS!$H:$H,Base!V$40))</f>
        <v>0</v>
      </c>
      <c r="W476" s="161">
        <f ca="1">IF(W$39&gt;=$AD$39,0,SUMIFS(SAÍDAS!$D:$D,SAÍDAS!$B:$B,Base!$Q476,SAÍDAS!$H:$H,Base!W$40))</f>
        <v>0</v>
      </c>
      <c r="X476" s="161">
        <f ca="1">IF(X$39&gt;=$AD$39,0,SUMIFS(SAÍDAS!$D:$D,SAÍDAS!$B:$B,Base!$Q476,SAÍDAS!$H:$H,Base!X$40))</f>
        <v>0</v>
      </c>
      <c r="Y476" s="161">
        <f ca="1">IF(Y$39&gt;=$AD$39,0,SUMIFS(SAÍDAS!$D:$D,SAÍDAS!$B:$B,Base!$Q476,SAÍDAS!$H:$H,Base!Y$40))</f>
        <v>0</v>
      </c>
      <c r="Z476" s="161">
        <f ca="1">IF(Z$39&gt;=$AD$39,0,SUMIFS(SAÍDAS!$D:$D,SAÍDAS!$B:$B,Base!$Q476,SAÍDAS!$H:$H,Base!Z$40))</f>
        <v>0</v>
      </c>
      <c r="AA476" s="161">
        <f ca="1">IF(AA$39&gt;=$AD$39,0,SUMIFS(SAÍDAS!$D:$D,SAÍDAS!$B:$B,Base!$Q476,SAÍDAS!$H:$H,Base!AA$40))</f>
        <v>0</v>
      </c>
      <c r="AB476" s="161">
        <f ca="1">IF(AB$39&gt;=$AD$39,0,SUMIFS(SAÍDAS!$D:$D,SAÍDAS!$B:$B,Base!$Q476,SAÍDAS!$H:$H,Base!AB$40))</f>
        <v>0</v>
      </c>
      <c r="AC476" s="161">
        <f ca="1">IF(AC$39&gt;=$AD$39,0,SUMIFS(SAÍDAS!$D:$D,SAÍDAS!$B:$B,Base!$Q476,SAÍDAS!$H:$H,Base!AC$40))</f>
        <v>0</v>
      </c>
      <c r="AD476" s="160">
        <f t="shared" ca="1" si="15"/>
        <v>0</v>
      </c>
    </row>
    <row r="477" spans="1:30" x14ac:dyDescent="0.25">
      <c r="A477" s="160">
        <f>CADASTRO!A441</f>
        <v>0</v>
      </c>
      <c r="B477" s="160">
        <f>CADASTRO!B441</f>
        <v>0</v>
      </c>
      <c r="C477" s="161">
        <f>CADASTRO!D441</f>
        <v>0</v>
      </c>
      <c r="D477" s="161">
        <f>C477+SUMIFS(ENTRADAS!$D:$D,ENTRADAS!$B:$B,$B477,ENTRADAS!$I:$I,C$40)-SUMIFS(SAÍDAS!$D:$D,SAÍDAS!$B:$B,$B477,SAÍDAS!$H:$H,C$40)+SUMIFS(AJUSTE!$D:$D,AJUSTE!$B:$B,$B477,AJUSTE!$H:$H,C$40)</f>
        <v>0</v>
      </c>
      <c r="E477" s="161">
        <f>D477+SUMIFS(ENTRADAS!$D:$D,ENTRADAS!$B:$B,$B477,ENTRADAS!$I:$I,D$40)-SUMIFS(SAÍDAS!$D:$D,SAÍDAS!$B:$B,$B477,SAÍDAS!$H:$H,D$40)+SUMIFS(AJUSTE!$D:$D,AJUSTE!$B:$B,$B477,AJUSTE!$H:$H,D$40)</f>
        <v>0</v>
      </c>
      <c r="F477" s="161">
        <f>E477+SUMIFS(ENTRADAS!$D:$D,ENTRADAS!$B:$B,$B477,ENTRADAS!$I:$I,E$40)-SUMIFS(SAÍDAS!$D:$D,SAÍDAS!$B:$B,$B477,SAÍDAS!$H:$H,E$40)+SUMIFS(AJUSTE!$D:$D,AJUSTE!$B:$B,$B477,AJUSTE!$H:$H,E$40)</f>
        <v>0</v>
      </c>
      <c r="G477" s="161">
        <f>F477+SUMIFS(ENTRADAS!$D:$D,ENTRADAS!$B:$B,$B477,ENTRADAS!$I:$I,F$40)-SUMIFS(SAÍDAS!$D:$D,SAÍDAS!$B:$B,$B477,SAÍDAS!$H:$H,F$40)+SUMIFS(AJUSTE!$D:$D,AJUSTE!$B:$B,$B477,AJUSTE!$H:$H,F$40)</f>
        <v>0</v>
      </c>
      <c r="H477" s="161">
        <f>G477+SUMIFS(ENTRADAS!$D:$D,ENTRADAS!$B:$B,$B477,ENTRADAS!$I:$I,G$40)-SUMIFS(SAÍDAS!$D:$D,SAÍDAS!$B:$B,$B477,SAÍDAS!$H:$H,G$40)+SUMIFS(AJUSTE!$D:$D,AJUSTE!$B:$B,$B477,AJUSTE!$H:$H,G$40)</f>
        <v>0</v>
      </c>
      <c r="I477" s="161">
        <f>H477+SUMIFS(ENTRADAS!$D:$D,ENTRADAS!$B:$B,$B477,ENTRADAS!$I:$I,H$40)-SUMIFS(SAÍDAS!$D:$D,SAÍDAS!$B:$B,$B477,SAÍDAS!$H:$H,H$40)+SUMIFS(AJUSTE!$D:$D,AJUSTE!$B:$B,$B477,AJUSTE!$H:$H,H$40)</f>
        <v>0</v>
      </c>
      <c r="J477" s="161">
        <f>I477+SUMIFS(ENTRADAS!$D:$D,ENTRADAS!$B:$B,$B477,ENTRADAS!$I:$I,I$40)-SUMIFS(SAÍDAS!$D:$D,SAÍDAS!$B:$B,$B477,SAÍDAS!$H:$H,I$40)+SUMIFS(AJUSTE!$D:$D,AJUSTE!$B:$B,$B477,AJUSTE!$H:$H,I$40)</f>
        <v>0</v>
      </c>
      <c r="K477" s="161">
        <f>J477+SUMIFS(ENTRADAS!$D:$D,ENTRADAS!$B:$B,$B477,ENTRADAS!$I:$I,J$40)-SUMIFS(SAÍDAS!$D:$D,SAÍDAS!$B:$B,$B477,SAÍDAS!$H:$H,J$40)+SUMIFS(AJUSTE!$D:$D,AJUSTE!$B:$B,$B477,AJUSTE!$H:$H,J$40)</f>
        <v>0</v>
      </c>
      <c r="L477" s="161">
        <f>K477+SUMIFS(ENTRADAS!$D:$D,ENTRADAS!$B:$B,$B477,ENTRADAS!$I:$I,K$40)-SUMIFS(SAÍDAS!$D:$D,SAÍDAS!$B:$B,$B477,SAÍDAS!$H:$H,K$40)+SUMIFS(AJUSTE!$D:$D,AJUSTE!$B:$B,$B477,AJUSTE!$H:$H,K$40)</f>
        <v>0</v>
      </c>
      <c r="M477" s="161">
        <f>L477+SUMIFS(ENTRADAS!$D:$D,ENTRADAS!$B:$B,$B477,ENTRADAS!$I:$I,L$40)-SUMIFS(SAÍDAS!$D:$D,SAÍDAS!$B:$B,$B477,SAÍDAS!$H:$H,L$40)+SUMIFS(AJUSTE!$D:$D,AJUSTE!$B:$B,$B477,AJUSTE!$H:$H,L$40)</f>
        <v>0</v>
      </c>
      <c r="N477" s="161">
        <f>M477+SUMIFS(ENTRADAS!$D:$D,ENTRADAS!$B:$B,$B477,ENTRADAS!$I:$I,M$40)-SUMIFS(SAÍDAS!$D:$D,SAÍDAS!$B:$B,$B477,SAÍDAS!$H:$H,M$40)+SUMIFS(AJUSTE!$D:$D,AJUSTE!$B:$B,$B477,AJUSTE!$H:$H,M$40)</f>
        <v>0</v>
      </c>
      <c r="P477" s="160">
        <f>CADASTRO!A441</f>
        <v>0</v>
      </c>
      <c r="Q477" s="160">
        <f>CADASTRO!B441</f>
        <v>0</v>
      </c>
      <c r="R477" s="161">
        <f ca="1">IF(R$39&gt;=$AD$39,0,SUMIFS(SAÍDAS!$D:$D,SAÍDAS!$B:$B,Base!$Q477,SAÍDAS!$H:$H,Base!R$40))</f>
        <v>0</v>
      </c>
      <c r="S477" s="161">
        <f ca="1">IF(S$39&gt;=$AD$39,0,SUMIFS(SAÍDAS!$D:$D,SAÍDAS!$B:$B,Base!$Q477,SAÍDAS!$H:$H,Base!S$40))</f>
        <v>0</v>
      </c>
      <c r="T477" s="161">
        <f ca="1">IF(T$39&gt;=$AD$39,0,SUMIFS(SAÍDAS!$D:$D,SAÍDAS!$B:$B,Base!$Q477,SAÍDAS!$H:$H,Base!T$40))</f>
        <v>0</v>
      </c>
      <c r="U477" s="161">
        <f ca="1">IF(U$39&gt;=$AD$39,0,SUMIFS(SAÍDAS!$D:$D,SAÍDAS!$B:$B,Base!$Q477,SAÍDAS!$H:$H,Base!U$40))</f>
        <v>0</v>
      </c>
      <c r="V477" s="161">
        <f ca="1">IF(V$39&gt;=$AD$39,0,SUMIFS(SAÍDAS!$D:$D,SAÍDAS!$B:$B,Base!$Q477,SAÍDAS!$H:$H,Base!V$40))</f>
        <v>0</v>
      </c>
      <c r="W477" s="161">
        <f ca="1">IF(W$39&gt;=$AD$39,0,SUMIFS(SAÍDAS!$D:$D,SAÍDAS!$B:$B,Base!$Q477,SAÍDAS!$H:$H,Base!W$40))</f>
        <v>0</v>
      </c>
      <c r="X477" s="161">
        <f ca="1">IF(X$39&gt;=$AD$39,0,SUMIFS(SAÍDAS!$D:$D,SAÍDAS!$B:$B,Base!$Q477,SAÍDAS!$H:$H,Base!X$40))</f>
        <v>0</v>
      </c>
      <c r="Y477" s="161">
        <f ca="1">IF(Y$39&gt;=$AD$39,0,SUMIFS(SAÍDAS!$D:$D,SAÍDAS!$B:$B,Base!$Q477,SAÍDAS!$H:$H,Base!Y$40))</f>
        <v>0</v>
      </c>
      <c r="Z477" s="161">
        <f ca="1">IF(Z$39&gt;=$AD$39,0,SUMIFS(SAÍDAS!$D:$D,SAÍDAS!$B:$B,Base!$Q477,SAÍDAS!$H:$H,Base!Z$40))</f>
        <v>0</v>
      </c>
      <c r="AA477" s="161">
        <f ca="1">IF(AA$39&gt;=$AD$39,0,SUMIFS(SAÍDAS!$D:$D,SAÍDAS!$B:$B,Base!$Q477,SAÍDAS!$H:$H,Base!AA$40))</f>
        <v>0</v>
      </c>
      <c r="AB477" s="161">
        <f ca="1">IF(AB$39&gt;=$AD$39,0,SUMIFS(SAÍDAS!$D:$D,SAÍDAS!$B:$B,Base!$Q477,SAÍDAS!$H:$H,Base!AB$40))</f>
        <v>0</v>
      </c>
      <c r="AC477" s="161">
        <f ca="1">IF(AC$39&gt;=$AD$39,0,SUMIFS(SAÍDAS!$D:$D,SAÍDAS!$B:$B,Base!$Q477,SAÍDAS!$H:$H,Base!AC$40))</f>
        <v>0</v>
      </c>
      <c r="AD477" s="160">
        <f t="shared" ca="1" si="15"/>
        <v>0</v>
      </c>
    </row>
    <row r="478" spans="1:30" x14ac:dyDescent="0.25">
      <c r="A478" s="160">
        <f>CADASTRO!A442</f>
        <v>0</v>
      </c>
      <c r="B478" s="160">
        <f>CADASTRO!B442</f>
        <v>0</v>
      </c>
      <c r="C478" s="161">
        <f>CADASTRO!D442</f>
        <v>0</v>
      </c>
      <c r="D478" s="161">
        <f>C478+SUMIFS(ENTRADAS!$D:$D,ENTRADAS!$B:$B,$B478,ENTRADAS!$I:$I,C$40)-SUMIFS(SAÍDAS!$D:$D,SAÍDAS!$B:$B,$B478,SAÍDAS!$H:$H,C$40)+SUMIFS(AJUSTE!$D:$D,AJUSTE!$B:$B,$B478,AJUSTE!$H:$H,C$40)</f>
        <v>0</v>
      </c>
      <c r="E478" s="161">
        <f>D478+SUMIFS(ENTRADAS!$D:$D,ENTRADAS!$B:$B,$B478,ENTRADAS!$I:$I,D$40)-SUMIFS(SAÍDAS!$D:$D,SAÍDAS!$B:$B,$B478,SAÍDAS!$H:$H,D$40)+SUMIFS(AJUSTE!$D:$D,AJUSTE!$B:$B,$B478,AJUSTE!$H:$H,D$40)</f>
        <v>0</v>
      </c>
      <c r="F478" s="161">
        <f>E478+SUMIFS(ENTRADAS!$D:$D,ENTRADAS!$B:$B,$B478,ENTRADAS!$I:$I,E$40)-SUMIFS(SAÍDAS!$D:$D,SAÍDAS!$B:$B,$B478,SAÍDAS!$H:$H,E$40)+SUMIFS(AJUSTE!$D:$D,AJUSTE!$B:$B,$B478,AJUSTE!$H:$H,E$40)</f>
        <v>0</v>
      </c>
      <c r="G478" s="161">
        <f>F478+SUMIFS(ENTRADAS!$D:$D,ENTRADAS!$B:$B,$B478,ENTRADAS!$I:$I,F$40)-SUMIFS(SAÍDAS!$D:$D,SAÍDAS!$B:$B,$B478,SAÍDAS!$H:$H,F$40)+SUMIFS(AJUSTE!$D:$D,AJUSTE!$B:$B,$B478,AJUSTE!$H:$H,F$40)</f>
        <v>0</v>
      </c>
      <c r="H478" s="161">
        <f>G478+SUMIFS(ENTRADAS!$D:$D,ENTRADAS!$B:$B,$B478,ENTRADAS!$I:$I,G$40)-SUMIFS(SAÍDAS!$D:$D,SAÍDAS!$B:$B,$B478,SAÍDAS!$H:$H,G$40)+SUMIFS(AJUSTE!$D:$D,AJUSTE!$B:$B,$B478,AJUSTE!$H:$H,G$40)</f>
        <v>0</v>
      </c>
      <c r="I478" s="161">
        <f>H478+SUMIFS(ENTRADAS!$D:$D,ENTRADAS!$B:$B,$B478,ENTRADAS!$I:$I,H$40)-SUMIFS(SAÍDAS!$D:$D,SAÍDAS!$B:$B,$B478,SAÍDAS!$H:$H,H$40)+SUMIFS(AJUSTE!$D:$D,AJUSTE!$B:$B,$B478,AJUSTE!$H:$H,H$40)</f>
        <v>0</v>
      </c>
      <c r="J478" s="161">
        <f>I478+SUMIFS(ENTRADAS!$D:$D,ENTRADAS!$B:$B,$B478,ENTRADAS!$I:$I,I$40)-SUMIFS(SAÍDAS!$D:$D,SAÍDAS!$B:$B,$B478,SAÍDAS!$H:$H,I$40)+SUMIFS(AJUSTE!$D:$D,AJUSTE!$B:$B,$B478,AJUSTE!$H:$H,I$40)</f>
        <v>0</v>
      </c>
      <c r="K478" s="161">
        <f>J478+SUMIFS(ENTRADAS!$D:$D,ENTRADAS!$B:$B,$B478,ENTRADAS!$I:$I,J$40)-SUMIFS(SAÍDAS!$D:$D,SAÍDAS!$B:$B,$B478,SAÍDAS!$H:$H,J$40)+SUMIFS(AJUSTE!$D:$D,AJUSTE!$B:$B,$B478,AJUSTE!$H:$H,J$40)</f>
        <v>0</v>
      </c>
      <c r="L478" s="161">
        <f>K478+SUMIFS(ENTRADAS!$D:$D,ENTRADAS!$B:$B,$B478,ENTRADAS!$I:$I,K$40)-SUMIFS(SAÍDAS!$D:$D,SAÍDAS!$B:$B,$B478,SAÍDAS!$H:$H,K$40)+SUMIFS(AJUSTE!$D:$D,AJUSTE!$B:$B,$B478,AJUSTE!$H:$H,K$40)</f>
        <v>0</v>
      </c>
      <c r="M478" s="161">
        <f>L478+SUMIFS(ENTRADAS!$D:$D,ENTRADAS!$B:$B,$B478,ENTRADAS!$I:$I,L$40)-SUMIFS(SAÍDAS!$D:$D,SAÍDAS!$B:$B,$B478,SAÍDAS!$H:$H,L$40)+SUMIFS(AJUSTE!$D:$D,AJUSTE!$B:$B,$B478,AJUSTE!$H:$H,L$40)</f>
        <v>0</v>
      </c>
      <c r="N478" s="161">
        <f>M478+SUMIFS(ENTRADAS!$D:$D,ENTRADAS!$B:$B,$B478,ENTRADAS!$I:$I,M$40)-SUMIFS(SAÍDAS!$D:$D,SAÍDAS!$B:$B,$B478,SAÍDAS!$H:$H,M$40)+SUMIFS(AJUSTE!$D:$D,AJUSTE!$B:$B,$B478,AJUSTE!$H:$H,M$40)</f>
        <v>0</v>
      </c>
      <c r="P478" s="160">
        <f>CADASTRO!A442</f>
        <v>0</v>
      </c>
      <c r="Q478" s="160">
        <f>CADASTRO!B442</f>
        <v>0</v>
      </c>
      <c r="R478" s="161">
        <f ca="1">IF(R$39&gt;=$AD$39,0,SUMIFS(SAÍDAS!$D:$D,SAÍDAS!$B:$B,Base!$Q478,SAÍDAS!$H:$H,Base!R$40))</f>
        <v>0</v>
      </c>
      <c r="S478" s="161">
        <f ca="1">IF(S$39&gt;=$AD$39,0,SUMIFS(SAÍDAS!$D:$D,SAÍDAS!$B:$B,Base!$Q478,SAÍDAS!$H:$H,Base!S$40))</f>
        <v>0</v>
      </c>
      <c r="T478" s="161">
        <f ca="1">IF(T$39&gt;=$AD$39,0,SUMIFS(SAÍDAS!$D:$D,SAÍDAS!$B:$B,Base!$Q478,SAÍDAS!$H:$H,Base!T$40))</f>
        <v>0</v>
      </c>
      <c r="U478" s="161">
        <f ca="1">IF(U$39&gt;=$AD$39,0,SUMIFS(SAÍDAS!$D:$D,SAÍDAS!$B:$B,Base!$Q478,SAÍDAS!$H:$H,Base!U$40))</f>
        <v>0</v>
      </c>
      <c r="V478" s="161">
        <f ca="1">IF(V$39&gt;=$AD$39,0,SUMIFS(SAÍDAS!$D:$D,SAÍDAS!$B:$B,Base!$Q478,SAÍDAS!$H:$H,Base!V$40))</f>
        <v>0</v>
      </c>
      <c r="W478" s="161">
        <f ca="1">IF(W$39&gt;=$AD$39,0,SUMIFS(SAÍDAS!$D:$D,SAÍDAS!$B:$B,Base!$Q478,SAÍDAS!$H:$H,Base!W$40))</f>
        <v>0</v>
      </c>
      <c r="X478" s="161">
        <f ca="1">IF(X$39&gt;=$AD$39,0,SUMIFS(SAÍDAS!$D:$D,SAÍDAS!$B:$B,Base!$Q478,SAÍDAS!$H:$H,Base!X$40))</f>
        <v>0</v>
      </c>
      <c r="Y478" s="161">
        <f ca="1">IF(Y$39&gt;=$AD$39,0,SUMIFS(SAÍDAS!$D:$D,SAÍDAS!$B:$B,Base!$Q478,SAÍDAS!$H:$H,Base!Y$40))</f>
        <v>0</v>
      </c>
      <c r="Z478" s="161">
        <f ca="1">IF(Z$39&gt;=$AD$39,0,SUMIFS(SAÍDAS!$D:$D,SAÍDAS!$B:$B,Base!$Q478,SAÍDAS!$H:$H,Base!Z$40))</f>
        <v>0</v>
      </c>
      <c r="AA478" s="161">
        <f ca="1">IF(AA$39&gt;=$AD$39,0,SUMIFS(SAÍDAS!$D:$D,SAÍDAS!$B:$B,Base!$Q478,SAÍDAS!$H:$H,Base!AA$40))</f>
        <v>0</v>
      </c>
      <c r="AB478" s="161">
        <f ca="1">IF(AB$39&gt;=$AD$39,0,SUMIFS(SAÍDAS!$D:$D,SAÍDAS!$B:$B,Base!$Q478,SAÍDAS!$H:$H,Base!AB$40))</f>
        <v>0</v>
      </c>
      <c r="AC478" s="161">
        <f ca="1">IF(AC$39&gt;=$AD$39,0,SUMIFS(SAÍDAS!$D:$D,SAÍDAS!$B:$B,Base!$Q478,SAÍDAS!$H:$H,Base!AC$40))</f>
        <v>0</v>
      </c>
      <c r="AD478" s="160">
        <f t="shared" ca="1" si="15"/>
        <v>0</v>
      </c>
    </row>
    <row r="479" spans="1:30" x14ac:dyDescent="0.25">
      <c r="A479" s="160">
        <f>CADASTRO!A443</f>
        <v>0</v>
      </c>
      <c r="B479" s="160">
        <f>CADASTRO!B443</f>
        <v>0</v>
      </c>
      <c r="C479" s="161">
        <f>CADASTRO!D443</f>
        <v>0</v>
      </c>
      <c r="D479" s="161">
        <f>C479+SUMIFS(ENTRADAS!$D:$D,ENTRADAS!$B:$B,$B479,ENTRADAS!$I:$I,C$40)-SUMIFS(SAÍDAS!$D:$D,SAÍDAS!$B:$B,$B479,SAÍDAS!$H:$H,C$40)+SUMIFS(AJUSTE!$D:$D,AJUSTE!$B:$B,$B479,AJUSTE!$H:$H,C$40)</f>
        <v>0</v>
      </c>
      <c r="E479" s="161">
        <f>D479+SUMIFS(ENTRADAS!$D:$D,ENTRADAS!$B:$B,$B479,ENTRADAS!$I:$I,D$40)-SUMIFS(SAÍDAS!$D:$D,SAÍDAS!$B:$B,$B479,SAÍDAS!$H:$H,D$40)+SUMIFS(AJUSTE!$D:$D,AJUSTE!$B:$B,$B479,AJUSTE!$H:$H,D$40)</f>
        <v>0</v>
      </c>
      <c r="F479" s="161">
        <f>E479+SUMIFS(ENTRADAS!$D:$D,ENTRADAS!$B:$B,$B479,ENTRADAS!$I:$I,E$40)-SUMIFS(SAÍDAS!$D:$D,SAÍDAS!$B:$B,$B479,SAÍDAS!$H:$H,E$40)+SUMIFS(AJUSTE!$D:$D,AJUSTE!$B:$B,$B479,AJUSTE!$H:$H,E$40)</f>
        <v>0</v>
      </c>
      <c r="G479" s="161">
        <f>F479+SUMIFS(ENTRADAS!$D:$D,ENTRADAS!$B:$B,$B479,ENTRADAS!$I:$I,F$40)-SUMIFS(SAÍDAS!$D:$D,SAÍDAS!$B:$B,$B479,SAÍDAS!$H:$H,F$40)+SUMIFS(AJUSTE!$D:$D,AJUSTE!$B:$B,$B479,AJUSTE!$H:$H,F$40)</f>
        <v>0</v>
      </c>
      <c r="H479" s="161">
        <f>G479+SUMIFS(ENTRADAS!$D:$D,ENTRADAS!$B:$B,$B479,ENTRADAS!$I:$I,G$40)-SUMIFS(SAÍDAS!$D:$D,SAÍDAS!$B:$B,$B479,SAÍDAS!$H:$H,G$40)+SUMIFS(AJUSTE!$D:$D,AJUSTE!$B:$B,$B479,AJUSTE!$H:$H,G$40)</f>
        <v>0</v>
      </c>
      <c r="I479" s="161">
        <f>H479+SUMIFS(ENTRADAS!$D:$D,ENTRADAS!$B:$B,$B479,ENTRADAS!$I:$I,H$40)-SUMIFS(SAÍDAS!$D:$D,SAÍDAS!$B:$B,$B479,SAÍDAS!$H:$H,H$40)+SUMIFS(AJUSTE!$D:$D,AJUSTE!$B:$B,$B479,AJUSTE!$H:$H,H$40)</f>
        <v>0</v>
      </c>
      <c r="J479" s="161">
        <f>I479+SUMIFS(ENTRADAS!$D:$D,ENTRADAS!$B:$B,$B479,ENTRADAS!$I:$I,I$40)-SUMIFS(SAÍDAS!$D:$D,SAÍDAS!$B:$B,$B479,SAÍDAS!$H:$H,I$40)+SUMIFS(AJUSTE!$D:$D,AJUSTE!$B:$B,$B479,AJUSTE!$H:$H,I$40)</f>
        <v>0</v>
      </c>
      <c r="K479" s="161">
        <f>J479+SUMIFS(ENTRADAS!$D:$D,ENTRADAS!$B:$B,$B479,ENTRADAS!$I:$I,J$40)-SUMIFS(SAÍDAS!$D:$D,SAÍDAS!$B:$B,$B479,SAÍDAS!$H:$H,J$40)+SUMIFS(AJUSTE!$D:$D,AJUSTE!$B:$B,$B479,AJUSTE!$H:$H,J$40)</f>
        <v>0</v>
      </c>
      <c r="L479" s="161">
        <f>K479+SUMIFS(ENTRADAS!$D:$D,ENTRADAS!$B:$B,$B479,ENTRADAS!$I:$I,K$40)-SUMIFS(SAÍDAS!$D:$D,SAÍDAS!$B:$B,$B479,SAÍDAS!$H:$H,K$40)+SUMIFS(AJUSTE!$D:$D,AJUSTE!$B:$B,$B479,AJUSTE!$H:$H,K$40)</f>
        <v>0</v>
      </c>
      <c r="M479" s="161">
        <f>L479+SUMIFS(ENTRADAS!$D:$D,ENTRADAS!$B:$B,$B479,ENTRADAS!$I:$I,L$40)-SUMIFS(SAÍDAS!$D:$D,SAÍDAS!$B:$B,$B479,SAÍDAS!$H:$H,L$40)+SUMIFS(AJUSTE!$D:$D,AJUSTE!$B:$B,$B479,AJUSTE!$H:$H,L$40)</f>
        <v>0</v>
      </c>
      <c r="N479" s="161">
        <f>M479+SUMIFS(ENTRADAS!$D:$D,ENTRADAS!$B:$B,$B479,ENTRADAS!$I:$I,M$40)-SUMIFS(SAÍDAS!$D:$D,SAÍDAS!$B:$B,$B479,SAÍDAS!$H:$H,M$40)+SUMIFS(AJUSTE!$D:$D,AJUSTE!$B:$B,$B479,AJUSTE!$H:$H,M$40)</f>
        <v>0</v>
      </c>
      <c r="P479" s="160">
        <f>CADASTRO!A443</f>
        <v>0</v>
      </c>
      <c r="Q479" s="160">
        <f>CADASTRO!B443</f>
        <v>0</v>
      </c>
      <c r="R479" s="161">
        <f ca="1">IF(R$39&gt;=$AD$39,0,SUMIFS(SAÍDAS!$D:$D,SAÍDAS!$B:$B,Base!$Q479,SAÍDAS!$H:$H,Base!R$40))</f>
        <v>0</v>
      </c>
      <c r="S479" s="161">
        <f ca="1">IF(S$39&gt;=$AD$39,0,SUMIFS(SAÍDAS!$D:$D,SAÍDAS!$B:$B,Base!$Q479,SAÍDAS!$H:$H,Base!S$40))</f>
        <v>0</v>
      </c>
      <c r="T479" s="161">
        <f ca="1">IF(T$39&gt;=$AD$39,0,SUMIFS(SAÍDAS!$D:$D,SAÍDAS!$B:$B,Base!$Q479,SAÍDAS!$H:$H,Base!T$40))</f>
        <v>0</v>
      </c>
      <c r="U479" s="161">
        <f ca="1">IF(U$39&gt;=$AD$39,0,SUMIFS(SAÍDAS!$D:$D,SAÍDAS!$B:$B,Base!$Q479,SAÍDAS!$H:$H,Base!U$40))</f>
        <v>0</v>
      </c>
      <c r="V479" s="161">
        <f ca="1">IF(V$39&gt;=$AD$39,0,SUMIFS(SAÍDAS!$D:$D,SAÍDAS!$B:$B,Base!$Q479,SAÍDAS!$H:$H,Base!V$40))</f>
        <v>0</v>
      </c>
      <c r="W479" s="161">
        <f ca="1">IF(W$39&gt;=$AD$39,0,SUMIFS(SAÍDAS!$D:$D,SAÍDAS!$B:$B,Base!$Q479,SAÍDAS!$H:$H,Base!W$40))</f>
        <v>0</v>
      </c>
      <c r="X479" s="161">
        <f ca="1">IF(X$39&gt;=$AD$39,0,SUMIFS(SAÍDAS!$D:$D,SAÍDAS!$B:$B,Base!$Q479,SAÍDAS!$H:$H,Base!X$40))</f>
        <v>0</v>
      </c>
      <c r="Y479" s="161">
        <f ca="1">IF(Y$39&gt;=$AD$39,0,SUMIFS(SAÍDAS!$D:$D,SAÍDAS!$B:$B,Base!$Q479,SAÍDAS!$H:$H,Base!Y$40))</f>
        <v>0</v>
      </c>
      <c r="Z479" s="161">
        <f ca="1">IF(Z$39&gt;=$AD$39,0,SUMIFS(SAÍDAS!$D:$D,SAÍDAS!$B:$B,Base!$Q479,SAÍDAS!$H:$H,Base!Z$40))</f>
        <v>0</v>
      </c>
      <c r="AA479" s="161">
        <f ca="1">IF(AA$39&gt;=$AD$39,0,SUMIFS(SAÍDAS!$D:$D,SAÍDAS!$B:$B,Base!$Q479,SAÍDAS!$H:$H,Base!AA$40))</f>
        <v>0</v>
      </c>
      <c r="AB479" s="161">
        <f ca="1">IF(AB$39&gt;=$AD$39,0,SUMIFS(SAÍDAS!$D:$D,SAÍDAS!$B:$B,Base!$Q479,SAÍDAS!$H:$H,Base!AB$40))</f>
        <v>0</v>
      </c>
      <c r="AC479" s="161">
        <f ca="1">IF(AC$39&gt;=$AD$39,0,SUMIFS(SAÍDAS!$D:$D,SAÍDAS!$B:$B,Base!$Q479,SAÍDAS!$H:$H,Base!AC$40))</f>
        <v>0</v>
      </c>
      <c r="AD479" s="160">
        <f t="shared" ca="1" si="15"/>
        <v>0</v>
      </c>
    </row>
    <row r="480" spans="1:30" x14ac:dyDescent="0.25">
      <c r="A480" s="160">
        <f>CADASTRO!A444</f>
        <v>0</v>
      </c>
      <c r="B480" s="160">
        <f>CADASTRO!B444</f>
        <v>0</v>
      </c>
      <c r="C480" s="161">
        <f>CADASTRO!D444</f>
        <v>0</v>
      </c>
      <c r="D480" s="161">
        <f>C480+SUMIFS(ENTRADAS!$D:$D,ENTRADAS!$B:$B,$B480,ENTRADAS!$I:$I,C$40)-SUMIFS(SAÍDAS!$D:$D,SAÍDAS!$B:$B,$B480,SAÍDAS!$H:$H,C$40)+SUMIFS(AJUSTE!$D:$D,AJUSTE!$B:$B,$B480,AJUSTE!$H:$H,C$40)</f>
        <v>0</v>
      </c>
      <c r="E480" s="161">
        <f>D480+SUMIFS(ENTRADAS!$D:$D,ENTRADAS!$B:$B,$B480,ENTRADAS!$I:$I,D$40)-SUMIFS(SAÍDAS!$D:$D,SAÍDAS!$B:$B,$B480,SAÍDAS!$H:$H,D$40)+SUMIFS(AJUSTE!$D:$D,AJUSTE!$B:$B,$B480,AJUSTE!$H:$H,D$40)</f>
        <v>0</v>
      </c>
      <c r="F480" s="161">
        <f>E480+SUMIFS(ENTRADAS!$D:$D,ENTRADAS!$B:$B,$B480,ENTRADAS!$I:$I,E$40)-SUMIFS(SAÍDAS!$D:$D,SAÍDAS!$B:$B,$B480,SAÍDAS!$H:$H,E$40)+SUMIFS(AJUSTE!$D:$D,AJUSTE!$B:$B,$B480,AJUSTE!$H:$H,E$40)</f>
        <v>0</v>
      </c>
      <c r="G480" s="161">
        <f>F480+SUMIFS(ENTRADAS!$D:$D,ENTRADAS!$B:$B,$B480,ENTRADAS!$I:$I,F$40)-SUMIFS(SAÍDAS!$D:$D,SAÍDAS!$B:$B,$B480,SAÍDAS!$H:$H,F$40)+SUMIFS(AJUSTE!$D:$D,AJUSTE!$B:$B,$B480,AJUSTE!$H:$H,F$40)</f>
        <v>0</v>
      </c>
      <c r="H480" s="161">
        <f>G480+SUMIFS(ENTRADAS!$D:$D,ENTRADAS!$B:$B,$B480,ENTRADAS!$I:$I,G$40)-SUMIFS(SAÍDAS!$D:$D,SAÍDAS!$B:$B,$B480,SAÍDAS!$H:$H,G$40)+SUMIFS(AJUSTE!$D:$D,AJUSTE!$B:$B,$B480,AJUSTE!$H:$H,G$40)</f>
        <v>0</v>
      </c>
      <c r="I480" s="161">
        <f>H480+SUMIFS(ENTRADAS!$D:$D,ENTRADAS!$B:$B,$B480,ENTRADAS!$I:$I,H$40)-SUMIFS(SAÍDAS!$D:$D,SAÍDAS!$B:$B,$B480,SAÍDAS!$H:$H,H$40)+SUMIFS(AJUSTE!$D:$D,AJUSTE!$B:$B,$B480,AJUSTE!$H:$H,H$40)</f>
        <v>0</v>
      </c>
      <c r="J480" s="161">
        <f>I480+SUMIFS(ENTRADAS!$D:$D,ENTRADAS!$B:$B,$B480,ENTRADAS!$I:$I,I$40)-SUMIFS(SAÍDAS!$D:$D,SAÍDAS!$B:$B,$B480,SAÍDAS!$H:$H,I$40)+SUMIFS(AJUSTE!$D:$D,AJUSTE!$B:$B,$B480,AJUSTE!$H:$H,I$40)</f>
        <v>0</v>
      </c>
      <c r="K480" s="161">
        <f>J480+SUMIFS(ENTRADAS!$D:$D,ENTRADAS!$B:$B,$B480,ENTRADAS!$I:$I,J$40)-SUMIFS(SAÍDAS!$D:$D,SAÍDAS!$B:$B,$B480,SAÍDAS!$H:$H,J$40)+SUMIFS(AJUSTE!$D:$D,AJUSTE!$B:$B,$B480,AJUSTE!$H:$H,J$40)</f>
        <v>0</v>
      </c>
      <c r="L480" s="161">
        <f>K480+SUMIFS(ENTRADAS!$D:$D,ENTRADAS!$B:$B,$B480,ENTRADAS!$I:$I,K$40)-SUMIFS(SAÍDAS!$D:$D,SAÍDAS!$B:$B,$B480,SAÍDAS!$H:$H,K$40)+SUMIFS(AJUSTE!$D:$D,AJUSTE!$B:$B,$B480,AJUSTE!$H:$H,K$40)</f>
        <v>0</v>
      </c>
      <c r="M480" s="161">
        <f>L480+SUMIFS(ENTRADAS!$D:$D,ENTRADAS!$B:$B,$B480,ENTRADAS!$I:$I,L$40)-SUMIFS(SAÍDAS!$D:$D,SAÍDAS!$B:$B,$B480,SAÍDAS!$H:$H,L$40)+SUMIFS(AJUSTE!$D:$D,AJUSTE!$B:$B,$B480,AJUSTE!$H:$H,L$40)</f>
        <v>0</v>
      </c>
      <c r="N480" s="161">
        <f>M480+SUMIFS(ENTRADAS!$D:$D,ENTRADAS!$B:$B,$B480,ENTRADAS!$I:$I,M$40)-SUMIFS(SAÍDAS!$D:$D,SAÍDAS!$B:$B,$B480,SAÍDAS!$H:$H,M$40)+SUMIFS(AJUSTE!$D:$D,AJUSTE!$B:$B,$B480,AJUSTE!$H:$H,M$40)</f>
        <v>0</v>
      </c>
      <c r="P480" s="160">
        <f>CADASTRO!A444</f>
        <v>0</v>
      </c>
      <c r="Q480" s="160">
        <f>CADASTRO!B444</f>
        <v>0</v>
      </c>
      <c r="R480" s="161">
        <f ca="1">IF(R$39&gt;=$AD$39,0,SUMIFS(SAÍDAS!$D:$D,SAÍDAS!$B:$B,Base!$Q480,SAÍDAS!$H:$H,Base!R$40))</f>
        <v>0</v>
      </c>
      <c r="S480" s="161">
        <f ca="1">IF(S$39&gt;=$AD$39,0,SUMIFS(SAÍDAS!$D:$D,SAÍDAS!$B:$B,Base!$Q480,SAÍDAS!$H:$H,Base!S$40))</f>
        <v>0</v>
      </c>
      <c r="T480" s="161">
        <f ca="1">IF(T$39&gt;=$AD$39,0,SUMIFS(SAÍDAS!$D:$D,SAÍDAS!$B:$B,Base!$Q480,SAÍDAS!$H:$H,Base!T$40))</f>
        <v>0</v>
      </c>
      <c r="U480" s="161">
        <f ca="1">IF(U$39&gt;=$AD$39,0,SUMIFS(SAÍDAS!$D:$D,SAÍDAS!$B:$B,Base!$Q480,SAÍDAS!$H:$H,Base!U$40))</f>
        <v>0</v>
      </c>
      <c r="V480" s="161">
        <f ca="1">IF(V$39&gt;=$AD$39,0,SUMIFS(SAÍDAS!$D:$D,SAÍDAS!$B:$B,Base!$Q480,SAÍDAS!$H:$H,Base!V$40))</f>
        <v>0</v>
      </c>
      <c r="W480" s="161">
        <f ca="1">IF(W$39&gt;=$AD$39,0,SUMIFS(SAÍDAS!$D:$D,SAÍDAS!$B:$B,Base!$Q480,SAÍDAS!$H:$H,Base!W$40))</f>
        <v>0</v>
      </c>
      <c r="X480" s="161">
        <f ca="1">IF(X$39&gt;=$AD$39,0,SUMIFS(SAÍDAS!$D:$D,SAÍDAS!$B:$B,Base!$Q480,SAÍDAS!$H:$H,Base!X$40))</f>
        <v>0</v>
      </c>
      <c r="Y480" s="161">
        <f ca="1">IF(Y$39&gt;=$AD$39,0,SUMIFS(SAÍDAS!$D:$D,SAÍDAS!$B:$B,Base!$Q480,SAÍDAS!$H:$H,Base!Y$40))</f>
        <v>0</v>
      </c>
      <c r="Z480" s="161">
        <f ca="1">IF(Z$39&gt;=$AD$39,0,SUMIFS(SAÍDAS!$D:$D,SAÍDAS!$B:$B,Base!$Q480,SAÍDAS!$H:$H,Base!Z$40))</f>
        <v>0</v>
      </c>
      <c r="AA480" s="161">
        <f ca="1">IF(AA$39&gt;=$AD$39,0,SUMIFS(SAÍDAS!$D:$D,SAÍDAS!$B:$B,Base!$Q480,SAÍDAS!$H:$H,Base!AA$40))</f>
        <v>0</v>
      </c>
      <c r="AB480" s="161">
        <f ca="1">IF(AB$39&gt;=$AD$39,0,SUMIFS(SAÍDAS!$D:$D,SAÍDAS!$B:$B,Base!$Q480,SAÍDAS!$H:$H,Base!AB$40))</f>
        <v>0</v>
      </c>
      <c r="AC480" s="161">
        <f ca="1">IF(AC$39&gt;=$AD$39,0,SUMIFS(SAÍDAS!$D:$D,SAÍDAS!$B:$B,Base!$Q480,SAÍDAS!$H:$H,Base!AC$40))</f>
        <v>0</v>
      </c>
      <c r="AD480" s="160">
        <f t="shared" ca="1" si="15"/>
        <v>0</v>
      </c>
    </row>
    <row r="481" spans="1:30" x14ac:dyDescent="0.25">
      <c r="A481" s="160">
        <f>CADASTRO!A445</f>
        <v>0</v>
      </c>
      <c r="B481" s="160">
        <f>CADASTRO!B445</f>
        <v>0</v>
      </c>
      <c r="C481" s="161">
        <f>CADASTRO!D445</f>
        <v>0</v>
      </c>
      <c r="D481" s="161">
        <f>C481+SUMIFS(ENTRADAS!$D:$D,ENTRADAS!$B:$B,$B481,ENTRADAS!$I:$I,C$40)-SUMIFS(SAÍDAS!$D:$D,SAÍDAS!$B:$B,$B481,SAÍDAS!$H:$H,C$40)+SUMIFS(AJUSTE!$D:$D,AJUSTE!$B:$B,$B481,AJUSTE!$H:$H,C$40)</f>
        <v>0</v>
      </c>
      <c r="E481" s="161">
        <f>D481+SUMIFS(ENTRADAS!$D:$D,ENTRADAS!$B:$B,$B481,ENTRADAS!$I:$I,D$40)-SUMIFS(SAÍDAS!$D:$D,SAÍDAS!$B:$B,$B481,SAÍDAS!$H:$H,D$40)+SUMIFS(AJUSTE!$D:$D,AJUSTE!$B:$B,$B481,AJUSTE!$H:$H,D$40)</f>
        <v>0</v>
      </c>
      <c r="F481" s="161">
        <f>E481+SUMIFS(ENTRADAS!$D:$D,ENTRADAS!$B:$B,$B481,ENTRADAS!$I:$I,E$40)-SUMIFS(SAÍDAS!$D:$D,SAÍDAS!$B:$B,$B481,SAÍDAS!$H:$H,E$40)+SUMIFS(AJUSTE!$D:$D,AJUSTE!$B:$B,$B481,AJUSTE!$H:$H,E$40)</f>
        <v>0</v>
      </c>
      <c r="G481" s="161">
        <f>F481+SUMIFS(ENTRADAS!$D:$D,ENTRADAS!$B:$B,$B481,ENTRADAS!$I:$I,F$40)-SUMIFS(SAÍDAS!$D:$D,SAÍDAS!$B:$B,$B481,SAÍDAS!$H:$H,F$40)+SUMIFS(AJUSTE!$D:$D,AJUSTE!$B:$B,$B481,AJUSTE!$H:$H,F$40)</f>
        <v>0</v>
      </c>
      <c r="H481" s="161">
        <f>G481+SUMIFS(ENTRADAS!$D:$D,ENTRADAS!$B:$B,$B481,ENTRADAS!$I:$I,G$40)-SUMIFS(SAÍDAS!$D:$D,SAÍDAS!$B:$B,$B481,SAÍDAS!$H:$H,G$40)+SUMIFS(AJUSTE!$D:$D,AJUSTE!$B:$B,$B481,AJUSTE!$H:$H,G$40)</f>
        <v>0</v>
      </c>
      <c r="I481" s="161">
        <f>H481+SUMIFS(ENTRADAS!$D:$D,ENTRADAS!$B:$B,$B481,ENTRADAS!$I:$I,H$40)-SUMIFS(SAÍDAS!$D:$D,SAÍDAS!$B:$B,$B481,SAÍDAS!$H:$H,H$40)+SUMIFS(AJUSTE!$D:$D,AJUSTE!$B:$B,$B481,AJUSTE!$H:$H,H$40)</f>
        <v>0</v>
      </c>
      <c r="J481" s="161">
        <f>I481+SUMIFS(ENTRADAS!$D:$D,ENTRADAS!$B:$B,$B481,ENTRADAS!$I:$I,I$40)-SUMIFS(SAÍDAS!$D:$D,SAÍDAS!$B:$B,$B481,SAÍDAS!$H:$H,I$40)+SUMIFS(AJUSTE!$D:$D,AJUSTE!$B:$B,$B481,AJUSTE!$H:$H,I$40)</f>
        <v>0</v>
      </c>
      <c r="K481" s="161">
        <f>J481+SUMIFS(ENTRADAS!$D:$D,ENTRADAS!$B:$B,$B481,ENTRADAS!$I:$I,J$40)-SUMIFS(SAÍDAS!$D:$D,SAÍDAS!$B:$B,$B481,SAÍDAS!$H:$H,J$40)+SUMIFS(AJUSTE!$D:$D,AJUSTE!$B:$B,$B481,AJUSTE!$H:$H,J$40)</f>
        <v>0</v>
      </c>
      <c r="L481" s="161">
        <f>K481+SUMIFS(ENTRADAS!$D:$D,ENTRADAS!$B:$B,$B481,ENTRADAS!$I:$I,K$40)-SUMIFS(SAÍDAS!$D:$D,SAÍDAS!$B:$B,$B481,SAÍDAS!$H:$H,K$40)+SUMIFS(AJUSTE!$D:$D,AJUSTE!$B:$B,$B481,AJUSTE!$H:$H,K$40)</f>
        <v>0</v>
      </c>
      <c r="M481" s="161">
        <f>L481+SUMIFS(ENTRADAS!$D:$D,ENTRADAS!$B:$B,$B481,ENTRADAS!$I:$I,L$40)-SUMIFS(SAÍDAS!$D:$D,SAÍDAS!$B:$B,$B481,SAÍDAS!$H:$H,L$40)+SUMIFS(AJUSTE!$D:$D,AJUSTE!$B:$B,$B481,AJUSTE!$H:$H,L$40)</f>
        <v>0</v>
      </c>
      <c r="N481" s="161">
        <f>M481+SUMIFS(ENTRADAS!$D:$D,ENTRADAS!$B:$B,$B481,ENTRADAS!$I:$I,M$40)-SUMIFS(SAÍDAS!$D:$D,SAÍDAS!$B:$B,$B481,SAÍDAS!$H:$H,M$40)+SUMIFS(AJUSTE!$D:$D,AJUSTE!$B:$B,$B481,AJUSTE!$H:$H,M$40)</f>
        <v>0</v>
      </c>
      <c r="P481" s="160">
        <f>CADASTRO!A445</f>
        <v>0</v>
      </c>
      <c r="Q481" s="160">
        <f>CADASTRO!B445</f>
        <v>0</v>
      </c>
      <c r="R481" s="161">
        <f ca="1">IF(R$39&gt;=$AD$39,0,SUMIFS(SAÍDAS!$D:$D,SAÍDAS!$B:$B,Base!$Q481,SAÍDAS!$H:$H,Base!R$40))</f>
        <v>0</v>
      </c>
      <c r="S481" s="161">
        <f ca="1">IF(S$39&gt;=$AD$39,0,SUMIFS(SAÍDAS!$D:$D,SAÍDAS!$B:$B,Base!$Q481,SAÍDAS!$H:$H,Base!S$40))</f>
        <v>0</v>
      </c>
      <c r="T481" s="161">
        <f ca="1">IF(T$39&gt;=$AD$39,0,SUMIFS(SAÍDAS!$D:$D,SAÍDAS!$B:$B,Base!$Q481,SAÍDAS!$H:$H,Base!T$40))</f>
        <v>0</v>
      </c>
      <c r="U481" s="161">
        <f ca="1">IF(U$39&gt;=$AD$39,0,SUMIFS(SAÍDAS!$D:$D,SAÍDAS!$B:$B,Base!$Q481,SAÍDAS!$H:$H,Base!U$40))</f>
        <v>0</v>
      </c>
      <c r="V481" s="161">
        <f ca="1">IF(V$39&gt;=$AD$39,0,SUMIFS(SAÍDAS!$D:$D,SAÍDAS!$B:$B,Base!$Q481,SAÍDAS!$H:$H,Base!V$40))</f>
        <v>0</v>
      </c>
      <c r="W481" s="161">
        <f ca="1">IF(W$39&gt;=$AD$39,0,SUMIFS(SAÍDAS!$D:$D,SAÍDAS!$B:$B,Base!$Q481,SAÍDAS!$H:$H,Base!W$40))</f>
        <v>0</v>
      </c>
      <c r="X481" s="161">
        <f ca="1">IF(X$39&gt;=$AD$39,0,SUMIFS(SAÍDAS!$D:$D,SAÍDAS!$B:$B,Base!$Q481,SAÍDAS!$H:$H,Base!X$40))</f>
        <v>0</v>
      </c>
      <c r="Y481" s="161">
        <f ca="1">IF(Y$39&gt;=$AD$39,0,SUMIFS(SAÍDAS!$D:$D,SAÍDAS!$B:$B,Base!$Q481,SAÍDAS!$H:$H,Base!Y$40))</f>
        <v>0</v>
      </c>
      <c r="Z481" s="161">
        <f ca="1">IF(Z$39&gt;=$AD$39,0,SUMIFS(SAÍDAS!$D:$D,SAÍDAS!$B:$B,Base!$Q481,SAÍDAS!$H:$H,Base!Z$40))</f>
        <v>0</v>
      </c>
      <c r="AA481" s="161">
        <f ca="1">IF(AA$39&gt;=$AD$39,0,SUMIFS(SAÍDAS!$D:$D,SAÍDAS!$B:$B,Base!$Q481,SAÍDAS!$H:$H,Base!AA$40))</f>
        <v>0</v>
      </c>
      <c r="AB481" s="161">
        <f ca="1">IF(AB$39&gt;=$AD$39,0,SUMIFS(SAÍDAS!$D:$D,SAÍDAS!$B:$B,Base!$Q481,SAÍDAS!$H:$H,Base!AB$40))</f>
        <v>0</v>
      </c>
      <c r="AC481" s="161">
        <f ca="1">IF(AC$39&gt;=$AD$39,0,SUMIFS(SAÍDAS!$D:$D,SAÍDAS!$B:$B,Base!$Q481,SAÍDAS!$H:$H,Base!AC$40))</f>
        <v>0</v>
      </c>
      <c r="AD481" s="160">
        <f t="shared" ca="1" si="15"/>
        <v>0</v>
      </c>
    </row>
    <row r="482" spans="1:30" x14ac:dyDescent="0.25">
      <c r="A482" s="160">
        <f>CADASTRO!A446</f>
        <v>0</v>
      </c>
      <c r="B482" s="160">
        <f>CADASTRO!B446</f>
        <v>0</v>
      </c>
      <c r="C482" s="161">
        <f>CADASTRO!D446</f>
        <v>0</v>
      </c>
      <c r="D482" s="161">
        <f>C482+SUMIFS(ENTRADAS!$D:$D,ENTRADAS!$B:$B,$B482,ENTRADAS!$I:$I,C$40)-SUMIFS(SAÍDAS!$D:$D,SAÍDAS!$B:$B,$B482,SAÍDAS!$H:$H,C$40)+SUMIFS(AJUSTE!$D:$D,AJUSTE!$B:$B,$B482,AJUSTE!$H:$H,C$40)</f>
        <v>0</v>
      </c>
      <c r="E482" s="161">
        <f>D482+SUMIFS(ENTRADAS!$D:$D,ENTRADAS!$B:$B,$B482,ENTRADAS!$I:$I,D$40)-SUMIFS(SAÍDAS!$D:$D,SAÍDAS!$B:$B,$B482,SAÍDAS!$H:$H,D$40)+SUMIFS(AJUSTE!$D:$D,AJUSTE!$B:$B,$B482,AJUSTE!$H:$H,D$40)</f>
        <v>0</v>
      </c>
      <c r="F482" s="161">
        <f>E482+SUMIFS(ENTRADAS!$D:$D,ENTRADAS!$B:$B,$B482,ENTRADAS!$I:$I,E$40)-SUMIFS(SAÍDAS!$D:$D,SAÍDAS!$B:$B,$B482,SAÍDAS!$H:$H,E$40)+SUMIFS(AJUSTE!$D:$D,AJUSTE!$B:$B,$B482,AJUSTE!$H:$H,E$40)</f>
        <v>0</v>
      </c>
      <c r="G482" s="161">
        <f>F482+SUMIFS(ENTRADAS!$D:$D,ENTRADAS!$B:$B,$B482,ENTRADAS!$I:$I,F$40)-SUMIFS(SAÍDAS!$D:$D,SAÍDAS!$B:$B,$B482,SAÍDAS!$H:$H,F$40)+SUMIFS(AJUSTE!$D:$D,AJUSTE!$B:$B,$B482,AJUSTE!$H:$H,F$40)</f>
        <v>0</v>
      </c>
      <c r="H482" s="161">
        <f>G482+SUMIFS(ENTRADAS!$D:$D,ENTRADAS!$B:$B,$B482,ENTRADAS!$I:$I,G$40)-SUMIFS(SAÍDAS!$D:$D,SAÍDAS!$B:$B,$B482,SAÍDAS!$H:$H,G$40)+SUMIFS(AJUSTE!$D:$D,AJUSTE!$B:$B,$B482,AJUSTE!$H:$H,G$40)</f>
        <v>0</v>
      </c>
      <c r="I482" s="161">
        <f>H482+SUMIFS(ENTRADAS!$D:$D,ENTRADAS!$B:$B,$B482,ENTRADAS!$I:$I,H$40)-SUMIFS(SAÍDAS!$D:$D,SAÍDAS!$B:$B,$B482,SAÍDAS!$H:$H,H$40)+SUMIFS(AJUSTE!$D:$D,AJUSTE!$B:$B,$B482,AJUSTE!$H:$H,H$40)</f>
        <v>0</v>
      </c>
      <c r="J482" s="161">
        <f>I482+SUMIFS(ENTRADAS!$D:$D,ENTRADAS!$B:$B,$B482,ENTRADAS!$I:$I,I$40)-SUMIFS(SAÍDAS!$D:$D,SAÍDAS!$B:$B,$B482,SAÍDAS!$H:$H,I$40)+SUMIFS(AJUSTE!$D:$D,AJUSTE!$B:$B,$B482,AJUSTE!$H:$H,I$40)</f>
        <v>0</v>
      </c>
      <c r="K482" s="161">
        <f>J482+SUMIFS(ENTRADAS!$D:$D,ENTRADAS!$B:$B,$B482,ENTRADAS!$I:$I,J$40)-SUMIFS(SAÍDAS!$D:$D,SAÍDAS!$B:$B,$B482,SAÍDAS!$H:$H,J$40)+SUMIFS(AJUSTE!$D:$D,AJUSTE!$B:$B,$B482,AJUSTE!$H:$H,J$40)</f>
        <v>0</v>
      </c>
      <c r="L482" s="161">
        <f>K482+SUMIFS(ENTRADAS!$D:$D,ENTRADAS!$B:$B,$B482,ENTRADAS!$I:$I,K$40)-SUMIFS(SAÍDAS!$D:$D,SAÍDAS!$B:$B,$B482,SAÍDAS!$H:$H,K$40)+SUMIFS(AJUSTE!$D:$D,AJUSTE!$B:$B,$B482,AJUSTE!$H:$H,K$40)</f>
        <v>0</v>
      </c>
      <c r="M482" s="161">
        <f>L482+SUMIFS(ENTRADAS!$D:$D,ENTRADAS!$B:$B,$B482,ENTRADAS!$I:$I,L$40)-SUMIFS(SAÍDAS!$D:$D,SAÍDAS!$B:$B,$B482,SAÍDAS!$H:$H,L$40)+SUMIFS(AJUSTE!$D:$D,AJUSTE!$B:$B,$B482,AJUSTE!$H:$H,L$40)</f>
        <v>0</v>
      </c>
      <c r="N482" s="161">
        <f>M482+SUMIFS(ENTRADAS!$D:$D,ENTRADAS!$B:$B,$B482,ENTRADAS!$I:$I,M$40)-SUMIFS(SAÍDAS!$D:$D,SAÍDAS!$B:$B,$B482,SAÍDAS!$H:$H,M$40)+SUMIFS(AJUSTE!$D:$D,AJUSTE!$B:$B,$B482,AJUSTE!$H:$H,M$40)</f>
        <v>0</v>
      </c>
      <c r="P482" s="160">
        <f>CADASTRO!A446</f>
        <v>0</v>
      </c>
      <c r="Q482" s="160">
        <f>CADASTRO!B446</f>
        <v>0</v>
      </c>
      <c r="R482" s="161">
        <f ca="1">IF(R$39&gt;=$AD$39,0,SUMIFS(SAÍDAS!$D:$D,SAÍDAS!$B:$B,Base!$Q482,SAÍDAS!$H:$H,Base!R$40))</f>
        <v>0</v>
      </c>
      <c r="S482" s="161">
        <f ca="1">IF(S$39&gt;=$AD$39,0,SUMIFS(SAÍDAS!$D:$D,SAÍDAS!$B:$B,Base!$Q482,SAÍDAS!$H:$H,Base!S$40))</f>
        <v>0</v>
      </c>
      <c r="T482" s="161">
        <f ca="1">IF(T$39&gt;=$AD$39,0,SUMIFS(SAÍDAS!$D:$D,SAÍDAS!$B:$B,Base!$Q482,SAÍDAS!$H:$H,Base!T$40))</f>
        <v>0</v>
      </c>
      <c r="U482" s="161">
        <f ca="1">IF(U$39&gt;=$AD$39,0,SUMIFS(SAÍDAS!$D:$D,SAÍDAS!$B:$B,Base!$Q482,SAÍDAS!$H:$H,Base!U$40))</f>
        <v>0</v>
      </c>
      <c r="V482" s="161">
        <f ca="1">IF(V$39&gt;=$AD$39,0,SUMIFS(SAÍDAS!$D:$D,SAÍDAS!$B:$B,Base!$Q482,SAÍDAS!$H:$H,Base!V$40))</f>
        <v>0</v>
      </c>
      <c r="W482" s="161">
        <f ca="1">IF(W$39&gt;=$AD$39,0,SUMIFS(SAÍDAS!$D:$D,SAÍDAS!$B:$B,Base!$Q482,SAÍDAS!$H:$H,Base!W$40))</f>
        <v>0</v>
      </c>
      <c r="X482" s="161">
        <f ca="1">IF(X$39&gt;=$AD$39,0,SUMIFS(SAÍDAS!$D:$D,SAÍDAS!$B:$B,Base!$Q482,SAÍDAS!$H:$H,Base!X$40))</f>
        <v>0</v>
      </c>
      <c r="Y482" s="161">
        <f ca="1">IF(Y$39&gt;=$AD$39,0,SUMIFS(SAÍDAS!$D:$D,SAÍDAS!$B:$B,Base!$Q482,SAÍDAS!$H:$H,Base!Y$40))</f>
        <v>0</v>
      </c>
      <c r="Z482" s="161">
        <f ca="1">IF(Z$39&gt;=$AD$39,0,SUMIFS(SAÍDAS!$D:$D,SAÍDAS!$B:$B,Base!$Q482,SAÍDAS!$H:$H,Base!Z$40))</f>
        <v>0</v>
      </c>
      <c r="AA482" s="161">
        <f ca="1">IF(AA$39&gt;=$AD$39,0,SUMIFS(SAÍDAS!$D:$D,SAÍDAS!$B:$B,Base!$Q482,SAÍDAS!$H:$H,Base!AA$40))</f>
        <v>0</v>
      </c>
      <c r="AB482" s="161">
        <f ca="1">IF(AB$39&gt;=$AD$39,0,SUMIFS(SAÍDAS!$D:$D,SAÍDAS!$B:$B,Base!$Q482,SAÍDAS!$H:$H,Base!AB$40))</f>
        <v>0</v>
      </c>
      <c r="AC482" s="161">
        <f ca="1">IF(AC$39&gt;=$AD$39,0,SUMIFS(SAÍDAS!$D:$D,SAÍDAS!$B:$B,Base!$Q482,SAÍDAS!$H:$H,Base!AC$40))</f>
        <v>0</v>
      </c>
      <c r="AD482" s="160">
        <f t="shared" ca="1" si="15"/>
        <v>0</v>
      </c>
    </row>
    <row r="483" spans="1:30" x14ac:dyDescent="0.25">
      <c r="A483" s="160">
        <f>CADASTRO!A447</f>
        <v>0</v>
      </c>
      <c r="B483" s="160">
        <f>CADASTRO!B447</f>
        <v>0</v>
      </c>
      <c r="C483" s="161">
        <f>CADASTRO!D447</f>
        <v>0</v>
      </c>
      <c r="D483" s="161">
        <f>C483+SUMIFS(ENTRADAS!$D:$D,ENTRADAS!$B:$B,$B483,ENTRADAS!$I:$I,C$40)-SUMIFS(SAÍDAS!$D:$D,SAÍDAS!$B:$B,$B483,SAÍDAS!$H:$H,C$40)+SUMIFS(AJUSTE!$D:$D,AJUSTE!$B:$B,$B483,AJUSTE!$H:$H,C$40)</f>
        <v>0</v>
      </c>
      <c r="E483" s="161">
        <f>D483+SUMIFS(ENTRADAS!$D:$D,ENTRADAS!$B:$B,$B483,ENTRADAS!$I:$I,D$40)-SUMIFS(SAÍDAS!$D:$D,SAÍDAS!$B:$B,$B483,SAÍDAS!$H:$H,D$40)+SUMIFS(AJUSTE!$D:$D,AJUSTE!$B:$B,$B483,AJUSTE!$H:$H,D$40)</f>
        <v>0</v>
      </c>
      <c r="F483" s="161">
        <f>E483+SUMIFS(ENTRADAS!$D:$D,ENTRADAS!$B:$B,$B483,ENTRADAS!$I:$I,E$40)-SUMIFS(SAÍDAS!$D:$D,SAÍDAS!$B:$B,$B483,SAÍDAS!$H:$H,E$40)+SUMIFS(AJUSTE!$D:$D,AJUSTE!$B:$B,$B483,AJUSTE!$H:$H,E$40)</f>
        <v>0</v>
      </c>
      <c r="G483" s="161">
        <f>F483+SUMIFS(ENTRADAS!$D:$D,ENTRADAS!$B:$B,$B483,ENTRADAS!$I:$I,F$40)-SUMIFS(SAÍDAS!$D:$D,SAÍDAS!$B:$B,$B483,SAÍDAS!$H:$H,F$40)+SUMIFS(AJUSTE!$D:$D,AJUSTE!$B:$B,$B483,AJUSTE!$H:$H,F$40)</f>
        <v>0</v>
      </c>
      <c r="H483" s="161">
        <f>G483+SUMIFS(ENTRADAS!$D:$D,ENTRADAS!$B:$B,$B483,ENTRADAS!$I:$I,G$40)-SUMIFS(SAÍDAS!$D:$D,SAÍDAS!$B:$B,$B483,SAÍDAS!$H:$H,G$40)+SUMIFS(AJUSTE!$D:$D,AJUSTE!$B:$B,$B483,AJUSTE!$H:$H,G$40)</f>
        <v>0</v>
      </c>
      <c r="I483" s="161">
        <f>H483+SUMIFS(ENTRADAS!$D:$D,ENTRADAS!$B:$B,$B483,ENTRADAS!$I:$I,H$40)-SUMIFS(SAÍDAS!$D:$D,SAÍDAS!$B:$B,$B483,SAÍDAS!$H:$H,H$40)+SUMIFS(AJUSTE!$D:$D,AJUSTE!$B:$B,$B483,AJUSTE!$H:$H,H$40)</f>
        <v>0</v>
      </c>
      <c r="J483" s="161">
        <f>I483+SUMIFS(ENTRADAS!$D:$D,ENTRADAS!$B:$B,$B483,ENTRADAS!$I:$I,I$40)-SUMIFS(SAÍDAS!$D:$D,SAÍDAS!$B:$B,$B483,SAÍDAS!$H:$H,I$40)+SUMIFS(AJUSTE!$D:$D,AJUSTE!$B:$B,$B483,AJUSTE!$H:$H,I$40)</f>
        <v>0</v>
      </c>
      <c r="K483" s="161">
        <f>J483+SUMIFS(ENTRADAS!$D:$D,ENTRADAS!$B:$B,$B483,ENTRADAS!$I:$I,J$40)-SUMIFS(SAÍDAS!$D:$D,SAÍDAS!$B:$B,$B483,SAÍDAS!$H:$H,J$40)+SUMIFS(AJUSTE!$D:$D,AJUSTE!$B:$B,$B483,AJUSTE!$H:$H,J$40)</f>
        <v>0</v>
      </c>
      <c r="L483" s="161">
        <f>K483+SUMIFS(ENTRADAS!$D:$D,ENTRADAS!$B:$B,$B483,ENTRADAS!$I:$I,K$40)-SUMIFS(SAÍDAS!$D:$D,SAÍDAS!$B:$B,$B483,SAÍDAS!$H:$H,K$40)+SUMIFS(AJUSTE!$D:$D,AJUSTE!$B:$B,$B483,AJUSTE!$H:$H,K$40)</f>
        <v>0</v>
      </c>
      <c r="M483" s="161">
        <f>L483+SUMIFS(ENTRADAS!$D:$D,ENTRADAS!$B:$B,$B483,ENTRADAS!$I:$I,L$40)-SUMIFS(SAÍDAS!$D:$D,SAÍDAS!$B:$B,$B483,SAÍDAS!$H:$H,L$40)+SUMIFS(AJUSTE!$D:$D,AJUSTE!$B:$B,$B483,AJUSTE!$H:$H,L$40)</f>
        <v>0</v>
      </c>
      <c r="N483" s="161">
        <f>M483+SUMIFS(ENTRADAS!$D:$D,ENTRADAS!$B:$B,$B483,ENTRADAS!$I:$I,M$40)-SUMIFS(SAÍDAS!$D:$D,SAÍDAS!$B:$B,$B483,SAÍDAS!$H:$H,M$40)+SUMIFS(AJUSTE!$D:$D,AJUSTE!$B:$B,$B483,AJUSTE!$H:$H,M$40)</f>
        <v>0</v>
      </c>
      <c r="P483" s="160">
        <f>CADASTRO!A447</f>
        <v>0</v>
      </c>
      <c r="Q483" s="160">
        <f>CADASTRO!B447</f>
        <v>0</v>
      </c>
      <c r="R483" s="161">
        <f ca="1">IF(R$39&gt;=$AD$39,0,SUMIFS(SAÍDAS!$D:$D,SAÍDAS!$B:$B,Base!$Q483,SAÍDAS!$H:$H,Base!R$40))</f>
        <v>0</v>
      </c>
      <c r="S483" s="161">
        <f ca="1">IF(S$39&gt;=$AD$39,0,SUMIFS(SAÍDAS!$D:$D,SAÍDAS!$B:$B,Base!$Q483,SAÍDAS!$H:$H,Base!S$40))</f>
        <v>0</v>
      </c>
      <c r="T483" s="161">
        <f ca="1">IF(T$39&gt;=$AD$39,0,SUMIFS(SAÍDAS!$D:$D,SAÍDAS!$B:$B,Base!$Q483,SAÍDAS!$H:$H,Base!T$40))</f>
        <v>0</v>
      </c>
      <c r="U483" s="161">
        <f ca="1">IF(U$39&gt;=$AD$39,0,SUMIFS(SAÍDAS!$D:$D,SAÍDAS!$B:$B,Base!$Q483,SAÍDAS!$H:$H,Base!U$40))</f>
        <v>0</v>
      </c>
      <c r="V483" s="161">
        <f ca="1">IF(V$39&gt;=$AD$39,0,SUMIFS(SAÍDAS!$D:$D,SAÍDAS!$B:$B,Base!$Q483,SAÍDAS!$H:$H,Base!V$40))</f>
        <v>0</v>
      </c>
      <c r="W483" s="161">
        <f ca="1">IF(W$39&gt;=$AD$39,0,SUMIFS(SAÍDAS!$D:$D,SAÍDAS!$B:$B,Base!$Q483,SAÍDAS!$H:$H,Base!W$40))</f>
        <v>0</v>
      </c>
      <c r="X483" s="161">
        <f ca="1">IF(X$39&gt;=$AD$39,0,SUMIFS(SAÍDAS!$D:$D,SAÍDAS!$B:$B,Base!$Q483,SAÍDAS!$H:$H,Base!X$40))</f>
        <v>0</v>
      </c>
      <c r="Y483" s="161">
        <f ca="1">IF(Y$39&gt;=$AD$39,0,SUMIFS(SAÍDAS!$D:$D,SAÍDAS!$B:$B,Base!$Q483,SAÍDAS!$H:$H,Base!Y$40))</f>
        <v>0</v>
      </c>
      <c r="Z483" s="161">
        <f ca="1">IF(Z$39&gt;=$AD$39,0,SUMIFS(SAÍDAS!$D:$D,SAÍDAS!$B:$B,Base!$Q483,SAÍDAS!$H:$H,Base!Z$40))</f>
        <v>0</v>
      </c>
      <c r="AA483" s="161">
        <f ca="1">IF(AA$39&gt;=$AD$39,0,SUMIFS(SAÍDAS!$D:$D,SAÍDAS!$B:$B,Base!$Q483,SAÍDAS!$H:$H,Base!AA$40))</f>
        <v>0</v>
      </c>
      <c r="AB483" s="161">
        <f ca="1">IF(AB$39&gt;=$AD$39,0,SUMIFS(SAÍDAS!$D:$D,SAÍDAS!$B:$B,Base!$Q483,SAÍDAS!$H:$H,Base!AB$40))</f>
        <v>0</v>
      </c>
      <c r="AC483" s="161">
        <f ca="1">IF(AC$39&gt;=$AD$39,0,SUMIFS(SAÍDAS!$D:$D,SAÍDAS!$B:$B,Base!$Q483,SAÍDAS!$H:$H,Base!AC$40))</f>
        <v>0</v>
      </c>
      <c r="AD483" s="160">
        <f t="shared" ca="1" si="15"/>
        <v>0</v>
      </c>
    </row>
    <row r="484" spans="1:30" x14ac:dyDescent="0.25">
      <c r="A484" s="160">
        <f>CADASTRO!A448</f>
        <v>0</v>
      </c>
      <c r="B484" s="160">
        <f>CADASTRO!B448</f>
        <v>0</v>
      </c>
      <c r="C484" s="161">
        <f>CADASTRO!D448</f>
        <v>0</v>
      </c>
      <c r="D484" s="161">
        <f>C484+SUMIFS(ENTRADAS!$D:$D,ENTRADAS!$B:$B,$B484,ENTRADAS!$I:$I,C$40)-SUMIFS(SAÍDAS!$D:$D,SAÍDAS!$B:$B,$B484,SAÍDAS!$H:$H,C$40)+SUMIFS(AJUSTE!$D:$D,AJUSTE!$B:$B,$B484,AJUSTE!$H:$H,C$40)</f>
        <v>0</v>
      </c>
      <c r="E484" s="161">
        <f>D484+SUMIFS(ENTRADAS!$D:$D,ENTRADAS!$B:$B,$B484,ENTRADAS!$I:$I,D$40)-SUMIFS(SAÍDAS!$D:$D,SAÍDAS!$B:$B,$B484,SAÍDAS!$H:$H,D$40)+SUMIFS(AJUSTE!$D:$D,AJUSTE!$B:$B,$B484,AJUSTE!$H:$H,D$40)</f>
        <v>0</v>
      </c>
      <c r="F484" s="161">
        <f>E484+SUMIFS(ENTRADAS!$D:$D,ENTRADAS!$B:$B,$B484,ENTRADAS!$I:$I,E$40)-SUMIFS(SAÍDAS!$D:$D,SAÍDAS!$B:$B,$B484,SAÍDAS!$H:$H,E$40)+SUMIFS(AJUSTE!$D:$D,AJUSTE!$B:$B,$B484,AJUSTE!$H:$H,E$40)</f>
        <v>0</v>
      </c>
      <c r="G484" s="161">
        <f>F484+SUMIFS(ENTRADAS!$D:$D,ENTRADAS!$B:$B,$B484,ENTRADAS!$I:$I,F$40)-SUMIFS(SAÍDAS!$D:$D,SAÍDAS!$B:$B,$B484,SAÍDAS!$H:$H,F$40)+SUMIFS(AJUSTE!$D:$D,AJUSTE!$B:$B,$B484,AJUSTE!$H:$H,F$40)</f>
        <v>0</v>
      </c>
      <c r="H484" s="161">
        <f>G484+SUMIFS(ENTRADAS!$D:$D,ENTRADAS!$B:$B,$B484,ENTRADAS!$I:$I,G$40)-SUMIFS(SAÍDAS!$D:$D,SAÍDAS!$B:$B,$B484,SAÍDAS!$H:$H,G$40)+SUMIFS(AJUSTE!$D:$D,AJUSTE!$B:$B,$B484,AJUSTE!$H:$H,G$40)</f>
        <v>0</v>
      </c>
      <c r="I484" s="161">
        <f>H484+SUMIFS(ENTRADAS!$D:$D,ENTRADAS!$B:$B,$B484,ENTRADAS!$I:$I,H$40)-SUMIFS(SAÍDAS!$D:$D,SAÍDAS!$B:$B,$B484,SAÍDAS!$H:$H,H$40)+SUMIFS(AJUSTE!$D:$D,AJUSTE!$B:$B,$B484,AJUSTE!$H:$H,H$40)</f>
        <v>0</v>
      </c>
      <c r="J484" s="161">
        <f>I484+SUMIFS(ENTRADAS!$D:$D,ENTRADAS!$B:$B,$B484,ENTRADAS!$I:$I,I$40)-SUMIFS(SAÍDAS!$D:$D,SAÍDAS!$B:$B,$B484,SAÍDAS!$H:$H,I$40)+SUMIFS(AJUSTE!$D:$D,AJUSTE!$B:$B,$B484,AJUSTE!$H:$H,I$40)</f>
        <v>0</v>
      </c>
      <c r="K484" s="161">
        <f>J484+SUMIFS(ENTRADAS!$D:$D,ENTRADAS!$B:$B,$B484,ENTRADAS!$I:$I,J$40)-SUMIFS(SAÍDAS!$D:$D,SAÍDAS!$B:$B,$B484,SAÍDAS!$H:$H,J$40)+SUMIFS(AJUSTE!$D:$D,AJUSTE!$B:$B,$B484,AJUSTE!$H:$H,J$40)</f>
        <v>0</v>
      </c>
      <c r="L484" s="161">
        <f>K484+SUMIFS(ENTRADAS!$D:$D,ENTRADAS!$B:$B,$B484,ENTRADAS!$I:$I,K$40)-SUMIFS(SAÍDAS!$D:$D,SAÍDAS!$B:$B,$B484,SAÍDAS!$H:$H,K$40)+SUMIFS(AJUSTE!$D:$D,AJUSTE!$B:$B,$B484,AJUSTE!$H:$H,K$40)</f>
        <v>0</v>
      </c>
      <c r="M484" s="161">
        <f>L484+SUMIFS(ENTRADAS!$D:$D,ENTRADAS!$B:$B,$B484,ENTRADAS!$I:$I,L$40)-SUMIFS(SAÍDAS!$D:$D,SAÍDAS!$B:$B,$B484,SAÍDAS!$H:$H,L$40)+SUMIFS(AJUSTE!$D:$D,AJUSTE!$B:$B,$B484,AJUSTE!$H:$H,L$40)</f>
        <v>0</v>
      </c>
      <c r="N484" s="161">
        <f>M484+SUMIFS(ENTRADAS!$D:$D,ENTRADAS!$B:$B,$B484,ENTRADAS!$I:$I,M$40)-SUMIFS(SAÍDAS!$D:$D,SAÍDAS!$B:$B,$B484,SAÍDAS!$H:$H,M$40)+SUMIFS(AJUSTE!$D:$D,AJUSTE!$B:$B,$B484,AJUSTE!$H:$H,M$40)</f>
        <v>0</v>
      </c>
      <c r="P484" s="160">
        <f>CADASTRO!A448</f>
        <v>0</v>
      </c>
      <c r="Q484" s="160">
        <f>CADASTRO!B448</f>
        <v>0</v>
      </c>
      <c r="R484" s="161">
        <f ca="1">IF(R$39&gt;=$AD$39,0,SUMIFS(SAÍDAS!$D:$D,SAÍDAS!$B:$B,Base!$Q484,SAÍDAS!$H:$H,Base!R$40))</f>
        <v>0</v>
      </c>
      <c r="S484" s="161">
        <f ca="1">IF(S$39&gt;=$AD$39,0,SUMIFS(SAÍDAS!$D:$D,SAÍDAS!$B:$B,Base!$Q484,SAÍDAS!$H:$H,Base!S$40))</f>
        <v>0</v>
      </c>
      <c r="T484" s="161">
        <f ca="1">IF(T$39&gt;=$AD$39,0,SUMIFS(SAÍDAS!$D:$D,SAÍDAS!$B:$B,Base!$Q484,SAÍDAS!$H:$H,Base!T$40))</f>
        <v>0</v>
      </c>
      <c r="U484" s="161">
        <f ca="1">IF(U$39&gt;=$AD$39,0,SUMIFS(SAÍDAS!$D:$D,SAÍDAS!$B:$B,Base!$Q484,SAÍDAS!$H:$H,Base!U$40))</f>
        <v>0</v>
      </c>
      <c r="V484" s="161">
        <f ca="1">IF(V$39&gt;=$AD$39,0,SUMIFS(SAÍDAS!$D:$D,SAÍDAS!$B:$B,Base!$Q484,SAÍDAS!$H:$H,Base!V$40))</f>
        <v>0</v>
      </c>
      <c r="W484" s="161">
        <f ca="1">IF(W$39&gt;=$AD$39,0,SUMIFS(SAÍDAS!$D:$D,SAÍDAS!$B:$B,Base!$Q484,SAÍDAS!$H:$H,Base!W$40))</f>
        <v>0</v>
      </c>
      <c r="X484" s="161">
        <f ca="1">IF(X$39&gt;=$AD$39,0,SUMIFS(SAÍDAS!$D:$D,SAÍDAS!$B:$B,Base!$Q484,SAÍDAS!$H:$H,Base!X$40))</f>
        <v>0</v>
      </c>
      <c r="Y484" s="161">
        <f ca="1">IF(Y$39&gt;=$AD$39,0,SUMIFS(SAÍDAS!$D:$D,SAÍDAS!$B:$B,Base!$Q484,SAÍDAS!$H:$H,Base!Y$40))</f>
        <v>0</v>
      </c>
      <c r="Z484" s="161">
        <f ca="1">IF(Z$39&gt;=$AD$39,0,SUMIFS(SAÍDAS!$D:$D,SAÍDAS!$B:$B,Base!$Q484,SAÍDAS!$H:$H,Base!Z$40))</f>
        <v>0</v>
      </c>
      <c r="AA484" s="161">
        <f ca="1">IF(AA$39&gt;=$AD$39,0,SUMIFS(SAÍDAS!$D:$D,SAÍDAS!$B:$B,Base!$Q484,SAÍDAS!$H:$H,Base!AA$40))</f>
        <v>0</v>
      </c>
      <c r="AB484" s="161">
        <f ca="1">IF(AB$39&gt;=$AD$39,0,SUMIFS(SAÍDAS!$D:$D,SAÍDAS!$B:$B,Base!$Q484,SAÍDAS!$H:$H,Base!AB$40))</f>
        <v>0</v>
      </c>
      <c r="AC484" s="161">
        <f ca="1">IF(AC$39&gt;=$AD$39,0,SUMIFS(SAÍDAS!$D:$D,SAÍDAS!$B:$B,Base!$Q484,SAÍDAS!$H:$H,Base!AC$40))</f>
        <v>0</v>
      </c>
      <c r="AD484" s="160">
        <f t="shared" ca="1" si="15"/>
        <v>0</v>
      </c>
    </row>
    <row r="485" spans="1:30" x14ac:dyDescent="0.25">
      <c r="A485" s="160">
        <f>CADASTRO!A449</f>
        <v>0</v>
      </c>
      <c r="B485" s="160">
        <f>CADASTRO!B449</f>
        <v>0</v>
      </c>
      <c r="C485" s="161">
        <f>CADASTRO!D449</f>
        <v>0</v>
      </c>
      <c r="D485" s="161">
        <f>C485+SUMIFS(ENTRADAS!$D:$D,ENTRADAS!$B:$B,$B485,ENTRADAS!$I:$I,C$40)-SUMIFS(SAÍDAS!$D:$D,SAÍDAS!$B:$B,$B485,SAÍDAS!$H:$H,C$40)+SUMIFS(AJUSTE!$D:$D,AJUSTE!$B:$B,$B485,AJUSTE!$H:$H,C$40)</f>
        <v>0</v>
      </c>
      <c r="E485" s="161">
        <f>D485+SUMIFS(ENTRADAS!$D:$D,ENTRADAS!$B:$B,$B485,ENTRADAS!$I:$I,D$40)-SUMIFS(SAÍDAS!$D:$D,SAÍDAS!$B:$B,$B485,SAÍDAS!$H:$H,D$40)+SUMIFS(AJUSTE!$D:$D,AJUSTE!$B:$B,$B485,AJUSTE!$H:$H,D$40)</f>
        <v>0</v>
      </c>
      <c r="F485" s="161">
        <f>E485+SUMIFS(ENTRADAS!$D:$D,ENTRADAS!$B:$B,$B485,ENTRADAS!$I:$I,E$40)-SUMIFS(SAÍDAS!$D:$D,SAÍDAS!$B:$B,$B485,SAÍDAS!$H:$H,E$40)+SUMIFS(AJUSTE!$D:$D,AJUSTE!$B:$B,$B485,AJUSTE!$H:$H,E$40)</f>
        <v>0</v>
      </c>
      <c r="G485" s="161">
        <f>F485+SUMIFS(ENTRADAS!$D:$D,ENTRADAS!$B:$B,$B485,ENTRADAS!$I:$I,F$40)-SUMIFS(SAÍDAS!$D:$D,SAÍDAS!$B:$B,$B485,SAÍDAS!$H:$H,F$40)+SUMIFS(AJUSTE!$D:$D,AJUSTE!$B:$B,$B485,AJUSTE!$H:$H,F$40)</f>
        <v>0</v>
      </c>
      <c r="H485" s="161">
        <f>G485+SUMIFS(ENTRADAS!$D:$D,ENTRADAS!$B:$B,$B485,ENTRADAS!$I:$I,G$40)-SUMIFS(SAÍDAS!$D:$D,SAÍDAS!$B:$B,$B485,SAÍDAS!$H:$H,G$40)+SUMIFS(AJUSTE!$D:$D,AJUSTE!$B:$B,$B485,AJUSTE!$H:$H,G$40)</f>
        <v>0</v>
      </c>
      <c r="I485" s="161">
        <f>H485+SUMIFS(ENTRADAS!$D:$D,ENTRADAS!$B:$B,$B485,ENTRADAS!$I:$I,H$40)-SUMIFS(SAÍDAS!$D:$D,SAÍDAS!$B:$B,$B485,SAÍDAS!$H:$H,H$40)+SUMIFS(AJUSTE!$D:$D,AJUSTE!$B:$B,$B485,AJUSTE!$H:$H,H$40)</f>
        <v>0</v>
      </c>
      <c r="J485" s="161">
        <f>I485+SUMIFS(ENTRADAS!$D:$D,ENTRADAS!$B:$B,$B485,ENTRADAS!$I:$I,I$40)-SUMIFS(SAÍDAS!$D:$D,SAÍDAS!$B:$B,$B485,SAÍDAS!$H:$H,I$40)+SUMIFS(AJUSTE!$D:$D,AJUSTE!$B:$B,$B485,AJUSTE!$H:$H,I$40)</f>
        <v>0</v>
      </c>
      <c r="K485" s="161">
        <f>J485+SUMIFS(ENTRADAS!$D:$D,ENTRADAS!$B:$B,$B485,ENTRADAS!$I:$I,J$40)-SUMIFS(SAÍDAS!$D:$D,SAÍDAS!$B:$B,$B485,SAÍDAS!$H:$H,J$40)+SUMIFS(AJUSTE!$D:$D,AJUSTE!$B:$B,$B485,AJUSTE!$H:$H,J$40)</f>
        <v>0</v>
      </c>
      <c r="L485" s="161">
        <f>K485+SUMIFS(ENTRADAS!$D:$D,ENTRADAS!$B:$B,$B485,ENTRADAS!$I:$I,K$40)-SUMIFS(SAÍDAS!$D:$D,SAÍDAS!$B:$B,$B485,SAÍDAS!$H:$H,K$40)+SUMIFS(AJUSTE!$D:$D,AJUSTE!$B:$B,$B485,AJUSTE!$H:$H,K$40)</f>
        <v>0</v>
      </c>
      <c r="M485" s="161">
        <f>L485+SUMIFS(ENTRADAS!$D:$D,ENTRADAS!$B:$B,$B485,ENTRADAS!$I:$I,L$40)-SUMIFS(SAÍDAS!$D:$D,SAÍDAS!$B:$B,$B485,SAÍDAS!$H:$H,L$40)+SUMIFS(AJUSTE!$D:$D,AJUSTE!$B:$B,$B485,AJUSTE!$H:$H,L$40)</f>
        <v>0</v>
      </c>
      <c r="N485" s="161">
        <f>M485+SUMIFS(ENTRADAS!$D:$D,ENTRADAS!$B:$B,$B485,ENTRADAS!$I:$I,M$40)-SUMIFS(SAÍDAS!$D:$D,SAÍDAS!$B:$B,$B485,SAÍDAS!$H:$H,M$40)+SUMIFS(AJUSTE!$D:$D,AJUSTE!$B:$B,$B485,AJUSTE!$H:$H,M$40)</f>
        <v>0</v>
      </c>
      <c r="P485" s="160">
        <f>CADASTRO!A449</f>
        <v>0</v>
      </c>
      <c r="Q485" s="160">
        <f>CADASTRO!B449</f>
        <v>0</v>
      </c>
      <c r="R485" s="161">
        <f ca="1">IF(R$39&gt;=$AD$39,0,SUMIFS(SAÍDAS!$D:$D,SAÍDAS!$B:$B,Base!$Q485,SAÍDAS!$H:$H,Base!R$40))</f>
        <v>0</v>
      </c>
      <c r="S485" s="161">
        <f ca="1">IF(S$39&gt;=$AD$39,0,SUMIFS(SAÍDAS!$D:$D,SAÍDAS!$B:$B,Base!$Q485,SAÍDAS!$H:$H,Base!S$40))</f>
        <v>0</v>
      </c>
      <c r="T485" s="161">
        <f ca="1">IF(T$39&gt;=$AD$39,0,SUMIFS(SAÍDAS!$D:$D,SAÍDAS!$B:$B,Base!$Q485,SAÍDAS!$H:$H,Base!T$40))</f>
        <v>0</v>
      </c>
      <c r="U485" s="161">
        <f ca="1">IF(U$39&gt;=$AD$39,0,SUMIFS(SAÍDAS!$D:$D,SAÍDAS!$B:$B,Base!$Q485,SAÍDAS!$H:$H,Base!U$40))</f>
        <v>0</v>
      </c>
      <c r="V485" s="161">
        <f ca="1">IF(V$39&gt;=$AD$39,0,SUMIFS(SAÍDAS!$D:$D,SAÍDAS!$B:$B,Base!$Q485,SAÍDAS!$H:$H,Base!V$40))</f>
        <v>0</v>
      </c>
      <c r="W485" s="161">
        <f ca="1">IF(W$39&gt;=$AD$39,0,SUMIFS(SAÍDAS!$D:$D,SAÍDAS!$B:$B,Base!$Q485,SAÍDAS!$H:$H,Base!W$40))</f>
        <v>0</v>
      </c>
      <c r="X485" s="161">
        <f ca="1">IF(X$39&gt;=$AD$39,0,SUMIFS(SAÍDAS!$D:$D,SAÍDAS!$B:$B,Base!$Q485,SAÍDAS!$H:$H,Base!X$40))</f>
        <v>0</v>
      </c>
      <c r="Y485" s="161">
        <f ca="1">IF(Y$39&gt;=$AD$39,0,SUMIFS(SAÍDAS!$D:$D,SAÍDAS!$B:$B,Base!$Q485,SAÍDAS!$H:$H,Base!Y$40))</f>
        <v>0</v>
      </c>
      <c r="Z485" s="161">
        <f ca="1">IF(Z$39&gt;=$AD$39,0,SUMIFS(SAÍDAS!$D:$D,SAÍDAS!$B:$B,Base!$Q485,SAÍDAS!$H:$H,Base!Z$40))</f>
        <v>0</v>
      </c>
      <c r="AA485" s="161">
        <f ca="1">IF(AA$39&gt;=$AD$39,0,SUMIFS(SAÍDAS!$D:$D,SAÍDAS!$B:$B,Base!$Q485,SAÍDAS!$H:$H,Base!AA$40))</f>
        <v>0</v>
      </c>
      <c r="AB485" s="161">
        <f ca="1">IF(AB$39&gt;=$AD$39,0,SUMIFS(SAÍDAS!$D:$D,SAÍDAS!$B:$B,Base!$Q485,SAÍDAS!$H:$H,Base!AB$40))</f>
        <v>0</v>
      </c>
      <c r="AC485" s="161">
        <f ca="1">IF(AC$39&gt;=$AD$39,0,SUMIFS(SAÍDAS!$D:$D,SAÍDAS!$B:$B,Base!$Q485,SAÍDAS!$H:$H,Base!AC$40))</f>
        <v>0</v>
      </c>
      <c r="AD485" s="160">
        <f t="shared" ca="1" si="15"/>
        <v>0</v>
      </c>
    </row>
    <row r="486" spans="1:30" x14ac:dyDescent="0.25">
      <c r="A486" s="160">
        <f>CADASTRO!A450</f>
        <v>0</v>
      </c>
      <c r="B486" s="160">
        <f>CADASTRO!B450</f>
        <v>0</v>
      </c>
      <c r="C486" s="161">
        <f>CADASTRO!D450</f>
        <v>0</v>
      </c>
      <c r="D486" s="161">
        <f>C486+SUMIFS(ENTRADAS!$D:$D,ENTRADAS!$B:$B,$B486,ENTRADAS!$I:$I,C$40)-SUMIFS(SAÍDAS!$D:$D,SAÍDAS!$B:$B,$B486,SAÍDAS!$H:$H,C$40)+SUMIFS(AJUSTE!$D:$D,AJUSTE!$B:$B,$B486,AJUSTE!$H:$H,C$40)</f>
        <v>0</v>
      </c>
      <c r="E486" s="161">
        <f>D486+SUMIFS(ENTRADAS!$D:$D,ENTRADAS!$B:$B,$B486,ENTRADAS!$I:$I,D$40)-SUMIFS(SAÍDAS!$D:$D,SAÍDAS!$B:$B,$B486,SAÍDAS!$H:$H,D$40)+SUMIFS(AJUSTE!$D:$D,AJUSTE!$B:$B,$B486,AJUSTE!$H:$H,D$40)</f>
        <v>0</v>
      </c>
      <c r="F486" s="161">
        <f>E486+SUMIFS(ENTRADAS!$D:$D,ENTRADAS!$B:$B,$B486,ENTRADAS!$I:$I,E$40)-SUMIFS(SAÍDAS!$D:$D,SAÍDAS!$B:$B,$B486,SAÍDAS!$H:$H,E$40)+SUMIFS(AJUSTE!$D:$D,AJUSTE!$B:$B,$B486,AJUSTE!$H:$H,E$40)</f>
        <v>0</v>
      </c>
      <c r="G486" s="161">
        <f>F486+SUMIFS(ENTRADAS!$D:$D,ENTRADAS!$B:$B,$B486,ENTRADAS!$I:$I,F$40)-SUMIFS(SAÍDAS!$D:$D,SAÍDAS!$B:$B,$B486,SAÍDAS!$H:$H,F$40)+SUMIFS(AJUSTE!$D:$D,AJUSTE!$B:$B,$B486,AJUSTE!$H:$H,F$40)</f>
        <v>0</v>
      </c>
      <c r="H486" s="161">
        <f>G486+SUMIFS(ENTRADAS!$D:$D,ENTRADAS!$B:$B,$B486,ENTRADAS!$I:$I,G$40)-SUMIFS(SAÍDAS!$D:$D,SAÍDAS!$B:$B,$B486,SAÍDAS!$H:$H,G$40)+SUMIFS(AJUSTE!$D:$D,AJUSTE!$B:$B,$B486,AJUSTE!$H:$H,G$40)</f>
        <v>0</v>
      </c>
      <c r="I486" s="161">
        <f>H486+SUMIFS(ENTRADAS!$D:$D,ENTRADAS!$B:$B,$B486,ENTRADAS!$I:$I,H$40)-SUMIFS(SAÍDAS!$D:$D,SAÍDAS!$B:$B,$B486,SAÍDAS!$H:$H,H$40)+SUMIFS(AJUSTE!$D:$D,AJUSTE!$B:$B,$B486,AJUSTE!$H:$H,H$40)</f>
        <v>0</v>
      </c>
      <c r="J486" s="161">
        <f>I486+SUMIFS(ENTRADAS!$D:$D,ENTRADAS!$B:$B,$B486,ENTRADAS!$I:$I,I$40)-SUMIFS(SAÍDAS!$D:$D,SAÍDAS!$B:$B,$B486,SAÍDAS!$H:$H,I$40)+SUMIFS(AJUSTE!$D:$D,AJUSTE!$B:$B,$B486,AJUSTE!$H:$H,I$40)</f>
        <v>0</v>
      </c>
      <c r="K486" s="161">
        <f>J486+SUMIFS(ENTRADAS!$D:$D,ENTRADAS!$B:$B,$B486,ENTRADAS!$I:$I,J$40)-SUMIFS(SAÍDAS!$D:$D,SAÍDAS!$B:$B,$B486,SAÍDAS!$H:$H,J$40)+SUMIFS(AJUSTE!$D:$D,AJUSTE!$B:$B,$B486,AJUSTE!$H:$H,J$40)</f>
        <v>0</v>
      </c>
      <c r="L486" s="161">
        <f>K486+SUMIFS(ENTRADAS!$D:$D,ENTRADAS!$B:$B,$B486,ENTRADAS!$I:$I,K$40)-SUMIFS(SAÍDAS!$D:$D,SAÍDAS!$B:$B,$B486,SAÍDAS!$H:$H,K$40)+SUMIFS(AJUSTE!$D:$D,AJUSTE!$B:$B,$B486,AJUSTE!$H:$H,K$40)</f>
        <v>0</v>
      </c>
      <c r="M486" s="161">
        <f>L486+SUMIFS(ENTRADAS!$D:$D,ENTRADAS!$B:$B,$B486,ENTRADAS!$I:$I,L$40)-SUMIFS(SAÍDAS!$D:$D,SAÍDAS!$B:$B,$B486,SAÍDAS!$H:$H,L$40)+SUMIFS(AJUSTE!$D:$D,AJUSTE!$B:$B,$B486,AJUSTE!$H:$H,L$40)</f>
        <v>0</v>
      </c>
      <c r="N486" s="161">
        <f>M486+SUMIFS(ENTRADAS!$D:$D,ENTRADAS!$B:$B,$B486,ENTRADAS!$I:$I,M$40)-SUMIFS(SAÍDAS!$D:$D,SAÍDAS!$B:$B,$B486,SAÍDAS!$H:$H,M$40)+SUMIFS(AJUSTE!$D:$D,AJUSTE!$B:$B,$B486,AJUSTE!$H:$H,M$40)</f>
        <v>0</v>
      </c>
      <c r="P486" s="160">
        <f>CADASTRO!A450</f>
        <v>0</v>
      </c>
      <c r="Q486" s="160">
        <f>CADASTRO!B450</f>
        <v>0</v>
      </c>
      <c r="R486" s="161">
        <f ca="1">IF(R$39&gt;=$AD$39,0,SUMIFS(SAÍDAS!$D:$D,SAÍDAS!$B:$B,Base!$Q486,SAÍDAS!$H:$H,Base!R$40))</f>
        <v>0</v>
      </c>
      <c r="S486" s="161">
        <f ca="1">IF(S$39&gt;=$AD$39,0,SUMIFS(SAÍDAS!$D:$D,SAÍDAS!$B:$B,Base!$Q486,SAÍDAS!$H:$H,Base!S$40))</f>
        <v>0</v>
      </c>
      <c r="T486" s="161">
        <f ca="1">IF(T$39&gt;=$AD$39,0,SUMIFS(SAÍDAS!$D:$D,SAÍDAS!$B:$B,Base!$Q486,SAÍDAS!$H:$H,Base!T$40))</f>
        <v>0</v>
      </c>
      <c r="U486" s="161">
        <f ca="1">IF(U$39&gt;=$AD$39,0,SUMIFS(SAÍDAS!$D:$D,SAÍDAS!$B:$B,Base!$Q486,SAÍDAS!$H:$H,Base!U$40))</f>
        <v>0</v>
      </c>
      <c r="V486" s="161">
        <f ca="1">IF(V$39&gt;=$AD$39,0,SUMIFS(SAÍDAS!$D:$D,SAÍDAS!$B:$B,Base!$Q486,SAÍDAS!$H:$H,Base!V$40))</f>
        <v>0</v>
      </c>
      <c r="W486" s="161">
        <f ca="1">IF(W$39&gt;=$AD$39,0,SUMIFS(SAÍDAS!$D:$D,SAÍDAS!$B:$B,Base!$Q486,SAÍDAS!$H:$H,Base!W$40))</f>
        <v>0</v>
      </c>
      <c r="X486" s="161">
        <f ca="1">IF(X$39&gt;=$AD$39,0,SUMIFS(SAÍDAS!$D:$D,SAÍDAS!$B:$B,Base!$Q486,SAÍDAS!$H:$H,Base!X$40))</f>
        <v>0</v>
      </c>
      <c r="Y486" s="161">
        <f ca="1">IF(Y$39&gt;=$AD$39,0,SUMIFS(SAÍDAS!$D:$D,SAÍDAS!$B:$B,Base!$Q486,SAÍDAS!$H:$H,Base!Y$40))</f>
        <v>0</v>
      </c>
      <c r="Z486" s="161">
        <f ca="1">IF(Z$39&gt;=$AD$39,0,SUMIFS(SAÍDAS!$D:$D,SAÍDAS!$B:$B,Base!$Q486,SAÍDAS!$H:$H,Base!Z$40))</f>
        <v>0</v>
      </c>
      <c r="AA486" s="161">
        <f ca="1">IF(AA$39&gt;=$AD$39,0,SUMIFS(SAÍDAS!$D:$D,SAÍDAS!$B:$B,Base!$Q486,SAÍDAS!$H:$H,Base!AA$40))</f>
        <v>0</v>
      </c>
      <c r="AB486" s="161">
        <f ca="1">IF(AB$39&gt;=$AD$39,0,SUMIFS(SAÍDAS!$D:$D,SAÍDAS!$B:$B,Base!$Q486,SAÍDAS!$H:$H,Base!AB$40))</f>
        <v>0</v>
      </c>
      <c r="AC486" s="161">
        <f ca="1">IF(AC$39&gt;=$AD$39,0,SUMIFS(SAÍDAS!$D:$D,SAÍDAS!$B:$B,Base!$Q486,SAÍDAS!$H:$H,Base!AC$40))</f>
        <v>0</v>
      </c>
      <c r="AD486" s="160">
        <f t="shared" ca="1" si="15"/>
        <v>0</v>
      </c>
    </row>
    <row r="487" spans="1:30" x14ac:dyDescent="0.25">
      <c r="A487" s="160">
        <f>CADASTRO!A451</f>
        <v>0</v>
      </c>
      <c r="B487" s="160">
        <f>CADASTRO!B451</f>
        <v>0</v>
      </c>
      <c r="C487" s="161">
        <f>CADASTRO!D451</f>
        <v>0</v>
      </c>
      <c r="D487" s="161">
        <f>C487+SUMIFS(ENTRADAS!$D:$D,ENTRADAS!$B:$B,$B487,ENTRADAS!$I:$I,C$40)-SUMIFS(SAÍDAS!$D:$D,SAÍDAS!$B:$B,$B487,SAÍDAS!$H:$H,C$40)+SUMIFS(AJUSTE!$D:$D,AJUSTE!$B:$B,$B487,AJUSTE!$H:$H,C$40)</f>
        <v>0</v>
      </c>
      <c r="E487" s="161">
        <f>D487+SUMIFS(ENTRADAS!$D:$D,ENTRADAS!$B:$B,$B487,ENTRADAS!$I:$I,D$40)-SUMIFS(SAÍDAS!$D:$D,SAÍDAS!$B:$B,$B487,SAÍDAS!$H:$H,D$40)+SUMIFS(AJUSTE!$D:$D,AJUSTE!$B:$B,$B487,AJUSTE!$H:$H,D$40)</f>
        <v>0</v>
      </c>
      <c r="F487" s="161">
        <f>E487+SUMIFS(ENTRADAS!$D:$D,ENTRADAS!$B:$B,$B487,ENTRADAS!$I:$I,E$40)-SUMIFS(SAÍDAS!$D:$D,SAÍDAS!$B:$B,$B487,SAÍDAS!$H:$H,E$40)+SUMIFS(AJUSTE!$D:$D,AJUSTE!$B:$B,$B487,AJUSTE!$H:$H,E$40)</f>
        <v>0</v>
      </c>
      <c r="G487" s="161">
        <f>F487+SUMIFS(ENTRADAS!$D:$D,ENTRADAS!$B:$B,$B487,ENTRADAS!$I:$I,F$40)-SUMIFS(SAÍDAS!$D:$D,SAÍDAS!$B:$B,$B487,SAÍDAS!$H:$H,F$40)+SUMIFS(AJUSTE!$D:$D,AJUSTE!$B:$B,$B487,AJUSTE!$H:$H,F$40)</f>
        <v>0</v>
      </c>
      <c r="H487" s="161">
        <f>G487+SUMIFS(ENTRADAS!$D:$D,ENTRADAS!$B:$B,$B487,ENTRADAS!$I:$I,G$40)-SUMIFS(SAÍDAS!$D:$D,SAÍDAS!$B:$B,$B487,SAÍDAS!$H:$H,G$40)+SUMIFS(AJUSTE!$D:$D,AJUSTE!$B:$B,$B487,AJUSTE!$H:$H,G$40)</f>
        <v>0</v>
      </c>
      <c r="I487" s="161">
        <f>H487+SUMIFS(ENTRADAS!$D:$D,ENTRADAS!$B:$B,$B487,ENTRADAS!$I:$I,H$40)-SUMIFS(SAÍDAS!$D:$D,SAÍDAS!$B:$B,$B487,SAÍDAS!$H:$H,H$40)+SUMIFS(AJUSTE!$D:$D,AJUSTE!$B:$B,$B487,AJUSTE!$H:$H,H$40)</f>
        <v>0</v>
      </c>
      <c r="J487" s="161">
        <f>I487+SUMIFS(ENTRADAS!$D:$D,ENTRADAS!$B:$B,$B487,ENTRADAS!$I:$I,I$40)-SUMIFS(SAÍDAS!$D:$D,SAÍDAS!$B:$B,$B487,SAÍDAS!$H:$H,I$40)+SUMIFS(AJUSTE!$D:$D,AJUSTE!$B:$B,$B487,AJUSTE!$H:$H,I$40)</f>
        <v>0</v>
      </c>
      <c r="K487" s="161">
        <f>J487+SUMIFS(ENTRADAS!$D:$D,ENTRADAS!$B:$B,$B487,ENTRADAS!$I:$I,J$40)-SUMIFS(SAÍDAS!$D:$D,SAÍDAS!$B:$B,$B487,SAÍDAS!$H:$H,J$40)+SUMIFS(AJUSTE!$D:$D,AJUSTE!$B:$B,$B487,AJUSTE!$H:$H,J$40)</f>
        <v>0</v>
      </c>
      <c r="L487" s="161">
        <f>K487+SUMIFS(ENTRADAS!$D:$D,ENTRADAS!$B:$B,$B487,ENTRADAS!$I:$I,K$40)-SUMIFS(SAÍDAS!$D:$D,SAÍDAS!$B:$B,$B487,SAÍDAS!$H:$H,K$40)+SUMIFS(AJUSTE!$D:$D,AJUSTE!$B:$B,$B487,AJUSTE!$H:$H,K$40)</f>
        <v>0</v>
      </c>
      <c r="M487" s="161">
        <f>L487+SUMIFS(ENTRADAS!$D:$D,ENTRADAS!$B:$B,$B487,ENTRADAS!$I:$I,L$40)-SUMIFS(SAÍDAS!$D:$D,SAÍDAS!$B:$B,$B487,SAÍDAS!$H:$H,L$40)+SUMIFS(AJUSTE!$D:$D,AJUSTE!$B:$B,$B487,AJUSTE!$H:$H,L$40)</f>
        <v>0</v>
      </c>
      <c r="N487" s="161">
        <f>M487+SUMIFS(ENTRADAS!$D:$D,ENTRADAS!$B:$B,$B487,ENTRADAS!$I:$I,M$40)-SUMIFS(SAÍDAS!$D:$D,SAÍDAS!$B:$B,$B487,SAÍDAS!$H:$H,M$40)+SUMIFS(AJUSTE!$D:$D,AJUSTE!$B:$B,$B487,AJUSTE!$H:$H,M$40)</f>
        <v>0</v>
      </c>
      <c r="P487" s="160">
        <f>CADASTRO!A451</f>
        <v>0</v>
      </c>
      <c r="Q487" s="160">
        <f>CADASTRO!B451</f>
        <v>0</v>
      </c>
      <c r="R487" s="161">
        <f ca="1">IF(R$39&gt;=$AD$39,0,SUMIFS(SAÍDAS!$D:$D,SAÍDAS!$B:$B,Base!$Q487,SAÍDAS!$H:$H,Base!R$40))</f>
        <v>0</v>
      </c>
      <c r="S487" s="161">
        <f ca="1">IF(S$39&gt;=$AD$39,0,SUMIFS(SAÍDAS!$D:$D,SAÍDAS!$B:$B,Base!$Q487,SAÍDAS!$H:$H,Base!S$40))</f>
        <v>0</v>
      </c>
      <c r="T487" s="161">
        <f ca="1">IF(T$39&gt;=$AD$39,0,SUMIFS(SAÍDAS!$D:$D,SAÍDAS!$B:$B,Base!$Q487,SAÍDAS!$H:$H,Base!T$40))</f>
        <v>0</v>
      </c>
      <c r="U487" s="161">
        <f ca="1">IF(U$39&gt;=$AD$39,0,SUMIFS(SAÍDAS!$D:$D,SAÍDAS!$B:$B,Base!$Q487,SAÍDAS!$H:$H,Base!U$40))</f>
        <v>0</v>
      </c>
      <c r="V487" s="161">
        <f ca="1">IF(V$39&gt;=$AD$39,0,SUMIFS(SAÍDAS!$D:$D,SAÍDAS!$B:$B,Base!$Q487,SAÍDAS!$H:$H,Base!V$40))</f>
        <v>0</v>
      </c>
      <c r="W487" s="161">
        <f ca="1">IF(W$39&gt;=$AD$39,0,SUMIFS(SAÍDAS!$D:$D,SAÍDAS!$B:$B,Base!$Q487,SAÍDAS!$H:$H,Base!W$40))</f>
        <v>0</v>
      </c>
      <c r="X487" s="161">
        <f ca="1">IF(X$39&gt;=$AD$39,0,SUMIFS(SAÍDAS!$D:$D,SAÍDAS!$B:$B,Base!$Q487,SAÍDAS!$H:$H,Base!X$40))</f>
        <v>0</v>
      </c>
      <c r="Y487" s="161">
        <f ca="1">IF(Y$39&gt;=$AD$39,0,SUMIFS(SAÍDAS!$D:$D,SAÍDAS!$B:$B,Base!$Q487,SAÍDAS!$H:$H,Base!Y$40))</f>
        <v>0</v>
      </c>
      <c r="Z487" s="161">
        <f ca="1">IF(Z$39&gt;=$AD$39,0,SUMIFS(SAÍDAS!$D:$D,SAÍDAS!$B:$B,Base!$Q487,SAÍDAS!$H:$H,Base!Z$40))</f>
        <v>0</v>
      </c>
      <c r="AA487" s="161">
        <f ca="1">IF(AA$39&gt;=$AD$39,0,SUMIFS(SAÍDAS!$D:$D,SAÍDAS!$B:$B,Base!$Q487,SAÍDAS!$H:$H,Base!AA$40))</f>
        <v>0</v>
      </c>
      <c r="AB487" s="161">
        <f ca="1">IF(AB$39&gt;=$AD$39,0,SUMIFS(SAÍDAS!$D:$D,SAÍDAS!$B:$B,Base!$Q487,SAÍDAS!$H:$H,Base!AB$40))</f>
        <v>0</v>
      </c>
      <c r="AC487" s="161">
        <f ca="1">IF(AC$39&gt;=$AD$39,0,SUMIFS(SAÍDAS!$D:$D,SAÍDAS!$B:$B,Base!$Q487,SAÍDAS!$H:$H,Base!AC$40))</f>
        <v>0</v>
      </c>
      <c r="AD487" s="160">
        <f t="shared" ca="1" si="15"/>
        <v>0</v>
      </c>
    </row>
    <row r="488" spans="1:30" x14ac:dyDescent="0.25">
      <c r="A488" s="160">
        <f>CADASTRO!A452</f>
        <v>0</v>
      </c>
      <c r="B488" s="160">
        <f>CADASTRO!B452</f>
        <v>0</v>
      </c>
      <c r="C488" s="161">
        <f>CADASTRO!D452</f>
        <v>0</v>
      </c>
      <c r="D488" s="161">
        <f>C488+SUMIFS(ENTRADAS!$D:$D,ENTRADAS!$B:$B,$B488,ENTRADAS!$I:$I,C$40)-SUMIFS(SAÍDAS!$D:$D,SAÍDAS!$B:$B,$B488,SAÍDAS!$H:$H,C$40)+SUMIFS(AJUSTE!$D:$D,AJUSTE!$B:$B,$B488,AJUSTE!$H:$H,C$40)</f>
        <v>0</v>
      </c>
      <c r="E488" s="161">
        <f>D488+SUMIFS(ENTRADAS!$D:$D,ENTRADAS!$B:$B,$B488,ENTRADAS!$I:$I,D$40)-SUMIFS(SAÍDAS!$D:$D,SAÍDAS!$B:$B,$B488,SAÍDAS!$H:$H,D$40)+SUMIFS(AJUSTE!$D:$D,AJUSTE!$B:$B,$B488,AJUSTE!$H:$H,D$40)</f>
        <v>0</v>
      </c>
      <c r="F488" s="161">
        <f>E488+SUMIFS(ENTRADAS!$D:$D,ENTRADAS!$B:$B,$B488,ENTRADAS!$I:$I,E$40)-SUMIFS(SAÍDAS!$D:$D,SAÍDAS!$B:$B,$B488,SAÍDAS!$H:$H,E$40)+SUMIFS(AJUSTE!$D:$D,AJUSTE!$B:$B,$B488,AJUSTE!$H:$H,E$40)</f>
        <v>0</v>
      </c>
      <c r="G488" s="161">
        <f>F488+SUMIFS(ENTRADAS!$D:$D,ENTRADAS!$B:$B,$B488,ENTRADAS!$I:$I,F$40)-SUMIFS(SAÍDAS!$D:$D,SAÍDAS!$B:$B,$B488,SAÍDAS!$H:$H,F$40)+SUMIFS(AJUSTE!$D:$D,AJUSTE!$B:$B,$B488,AJUSTE!$H:$H,F$40)</f>
        <v>0</v>
      </c>
      <c r="H488" s="161">
        <f>G488+SUMIFS(ENTRADAS!$D:$D,ENTRADAS!$B:$B,$B488,ENTRADAS!$I:$I,G$40)-SUMIFS(SAÍDAS!$D:$D,SAÍDAS!$B:$B,$B488,SAÍDAS!$H:$H,G$40)+SUMIFS(AJUSTE!$D:$D,AJUSTE!$B:$B,$B488,AJUSTE!$H:$H,G$40)</f>
        <v>0</v>
      </c>
      <c r="I488" s="161">
        <f>H488+SUMIFS(ENTRADAS!$D:$D,ENTRADAS!$B:$B,$B488,ENTRADAS!$I:$I,H$40)-SUMIFS(SAÍDAS!$D:$D,SAÍDAS!$B:$B,$B488,SAÍDAS!$H:$H,H$40)+SUMIFS(AJUSTE!$D:$D,AJUSTE!$B:$B,$B488,AJUSTE!$H:$H,H$40)</f>
        <v>0</v>
      </c>
      <c r="J488" s="161">
        <f>I488+SUMIFS(ENTRADAS!$D:$D,ENTRADAS!$B:$B,$B488,ENTRADAS!$I:$I,I$40)-SUMIFS(SAÍDAS!$D:$D,SAÍDAS!$B:$B,$B488,SAÍDAS!$H:$H,I$40)+SUMIFS(AJUSTE!$D:$D,AJUSTE!$B:$B,$B488,AJUSTE!$H:$H,I$40)</f>
        <v>0</v>
      </c>
      <c r="K488" s="161">
        <f>J488+SUMIFS(ENTRADAS!$D:$D,ENTRADAS!$B:$B,$B488,ENTRADAS!$I:$I,J$40)-SUMIFS(SAÍDAS!$D:$D,SAÍDAS!$B:$B,$B488,SAÍDAS!$H:$H,J$40)+SUMIFS(AJUSTE!$D:$D,AJUSTE!$B:$B,$B488,AJUSTE!$H:$H,J$40)</f>
        <v>0</v>
      </c>
      <c r="L488" s="161">
        <f>K488+SUMIFS(ENTRADAS!$D:$D,ENTRADAS!$B:$B,$B488,ENTRADAS!$I:$I,K$40)-SUMIFS(SAÍDAS!$D:$D,SAÍDAS!$B:$B,$B488,SAÍDAS!$H:$H,K$40)+SUMIFS(AJUSTE!$D:$D,AJUSTE!$B:$B,$B488,AJUSTE!$H:$H,K$40)</f>
        <v>0</v>
      </c>
      <c r="M488" s="161">
        <f>L488+SUMIFS(ENTRADAS!$D:$D,ENTRADAS!$B:$B,$B488,ENTRADAS!$I:$I,L$40)-SUMIFS(SAÍDAS!$D:$D,SAÍDAS!$B:$B,$B488,SAÍDAS!$H:$H,L$40)+SUMIFS(AJUSTE!$D:$D,AJUSTE!$B:$B,$B488,AJUSTE!$H:$H,L$40)</f>
        <v>0</v>
      </c>
      <c r="N488" s="161">
        <f>M488+SUMIFS(ENTRADAS!$D:$D,ENTRADAS!$B:$B,$B488,ENTRADAS!$I:$I,M$40)-SUMIFS(SAÍDAS!$D:$D,SAÍDAS!$B:$B,$B488,SAÍDAS!$H:$H,M$40)+SUMIFS(AJUSTE!$D:$D,AJUSTE!$B:$B,$B488,AJUSTE!$H:$H,M$40)</f>
        <v>0</v>
      </c>
      <c r="P488" s="160">
        <f>CADASTRO!A452</f>
        <v>0</v>
      </c>
      <c r="Q488" s="160">
        <f>CADASTRO!B452</f>
        <v>0</v>
      </c>
      <c r="R488" s="161">
        <f ca="1">IF(R$39&gt;=$AD$39,0,SUMIFS(SAÍDAS!$D:$D,SAÍDAS!$B:$B,Base!$Q488,SAÍDAS!$H:$H,Base!R$40))</f>
        <v>0</v>
      </c>
      <c r="S488" s="161">
        <f ca="1">IF(S$39&gt;=$AD$39,0,SUMIFS(SAÍDAS!$D:$D,SAÍDAS!$B:$B,Base!$Q488,SAÍDAS!$H:$H,Base!S$40))</f>
        <v>0</v>
      </c>
      <c r="T488" s="161">
        <f ca="1">IF(T$39&gt;=$AD$39,0,SUMIFS(SAÍDAS!$D:$D,SAÍDAS!$B:$B,Base!$Q488,SAÍDAS!$H:$H,Base!T$40))</f>
        <v>0</v>
      </c>
      <c r="U488" s="161">
        <f ca="1">IF(U$39&gt;=$AD$39,0,SUMIFS(SAÍDAS!$D:$D,SAÍDAS!$B:$B,Base!$Q488,SAÍDAS!$H:$H,Base!U$40))</f>
        <v>0</v>
      </c>
      <c r="V488" s="161">
        <f ca="1">IF(V$39&gt;=$AD$39,0,SUMIFS(SAÍDAS!$D:$D,SAÍDAS!$B:$B,Base!$Q488,SAÍDAS!$H:$H,Base!V$40))</f>
        <v>0</v>
      </c>
      <c r="W488" s="161">
        <f ca="1">IF(W$39&gt;=$AD$39,0,SUMIFS(SAÍDAS!$D:$D,SAÍDAS!$B:$B,Base!$Q488,SAÍDAS!$H:$H,Base!W$40))</f>
        <v>0</v>
      </c>
      <c r="X488" s="161">
        <f ca="1">IF(X$39&gt;=$AD$39,0,SUMIFS(SAÍDAS!$D:$D,SAÍDAS!$B:$B,Base!$Q488,SAÍDAS!$H:$H,Base!X$40))</f>
        <v>0</v>
      </c>
      <c r="Y488" s="161">
        <f ca="1">IF(Y$39&gt;=$AD$39,0,SUMIFS(SAÍDAS!$D:$D,SAÍDAS!$B:$B,Base!$Q488,SAÍDAS!$H:$H,Base!Y$40))</f>
        <v>0</v>
      </c>
      <c r="Z488" s="161">
        <f ca="1">IF(Z$39&gt;=$AD$39,0,SUMIFS(SAÍDAS!$D:$D,SAÍDAS!$B:$B,Base!$Q488,SAÍDAS!$H:$H,Base!Z$40))</f>
        <v>0</v>
      </c>
      <c r="AA488" s="161">
        <f ca="1">IF(AA$39&gt;=$AD$39,0,SUMIFS(SAÍDAS!$D:$D,SAÍDAS!$B:$B,Base!$Q488,SAÍDAS!$H:$H,Base!AA$40))</f>
        <v>0</v>
      </c>
      <c r="AB488" s="161">
        <f ca="1">IF(AB$39&gt;=$AD$39,0,SUMIFS(SAÍDAS!$D:$D,SAÍDAS!$B:$B,Base!$Q488,SAÍDAS!$H:$H,Base!AB$40))</f>
        <v>0</v>
      </c>
      <c r="AC488" s="161">
        <f ca="1">IF(AC$39&gt;=$AD$39,0,SUMIFS(SAÍDAS!$D:$D,SAÍDAS!$B:$B,Base!$Q488,SAÍDAS!$H:$H,Base!AC$40))</f>
        <v>0</v>
      </c>
      <c r="AD488" s="160">
        <f t="shared" ca="1" si="15"/>
        <v>0</v>
      </c>
    </row>
    <row r="489" spans="1:30" x14ac:dyDescent="0.25">
      <c r="A489" s="160">
        <f>CADASTRO!A453</f>
        <v>0</v>
      </c>
      <c r="B489" s="160">
        <f>CADASTRO!B453</f>
        <v>0</v>
      </c>
      <c r="C489" s="161">
        <f>CADASTRO!D453</f>
        <v>0</v>
      </c>
      <c r="D489" s="161">
        <f>C489+SUMIFS(ENTRADAS!$D:$D,ENTRADAS!$B:$B,$B489,ENTRADAS!$I:$I,C$40)-SUMIFS(SAÍDAS!$D:$D,SAÍDAS!$B:$B,$B489,SAÍDAS!$H:$H,C$40)+SUMIFS(AJUSTE!$D:$D,AJUSTE!$B:$B,$B489,AJUSTE!$H:$H,C$40)</f>
        <v>0</v>
      </c>
      <c r="E489" s="161">
        <f>D489+SUMIFS(ENTRADAS!$D:$D,ENTRADAS!$B:$B,$B489,ENTRADAS!$I:$I,D$40)-SUMIFS(SAÍDAS!$D:$D,SAÍDAS!$B:$B,$B489,SAÍDAS!$H:$H,D$40)+SUMIFS(AJUSTE!$D:$D,AJUSTE!$B:$B,$B489,AJUSTE!$H:$H,D$40)</f>
        <v>0</v>
      </c>
      <c r="F489" s="161">
        <f>E489+SUMIFS(ENTRADAS!$D:$D,ENTRADAS!$B:$B,$B489,ENTRADAS!$I:$I,E$40)-SUMIFS(SAÍDAS!$D:$D,SAÍDAS!$B:$B,$B489,SAÍDAS!$H:$H,E$40)+SUMIFS(AJUSTE!$D:$D,AJUSTE!$B:$B,$B489,AJUSTE!$H:$H,E$40)</f>
        <v>0</v>
      </c>
      <c r="G489" s="161">
        <f>F489+SUMIFS(ENTRADAS!$D:$D,ENTRADAS!$B:$B,$B489,ENTRADAS!$I:$I,F$40)-SUMIFS(SAÍDAS!$D:$D,SAÍDAS!$B:$B,$B489,SAÍDAS!$H:$H,F$40)+SUMIFS(AJUSTE!$D:$D,AJUSTE!$B:$B,$B489,AJUSTE!$H:$H,F$40)</f>
        <v>0</v>
      </c>
      <c r="H489" s="161">
        <f>G489+SUMIFS(ENTRADAS!$D:$D,ENTRADAS!$B:$B,$B489,ENTRADAS!$I:$I,G$40)-SUMIFS(SAÍDAS!$D:$D,SAÍDAS!$B:$B,$B489,SAÍDAS!$H:$H,G$40)+SUMIFS(AJUSTE!$D:$D,AJUSTE!$B:$B,$B489,AJUSTE!$H:$H,G$40)</f>
        <v>0</v>
      </c>
      <c r="I489" s="161">
        <f>H489+SUMIFS(ENTRADAS!$D:$D,ENTRADAS!$B:$B,$B489,ENTRADAS!$I:$I,H$40)-SUMIFS(SAÍDAS!$D:$D,SAÍDAS!$B:$B,$B489,SAÍDAS!$H:$H,H$40)+SUMIFS(AJUSTE!$D:$D,AJUSTE!$B:$B,$B489,AJUSTE!$H:$H,H$40)</f>
        <v>0</v>
      </c>
      <c r="J489" s="161">
        <f>I489+SUMIFS(ENTRADAS!$D:$D,ENTRADAS!$B:$B,$B489,ENTRADAS!$I:$I,I$40)-SUMIFS(SAÍDAS!$D:$D,SAÍDAS!$B:$B,$B489,SAÍDAS!$H:$H,I$40)+SUMIFS(AJUSTE!$D:$D,AJUSTE!$B:$B,$B489,AJUSTE!$H:$H,I$40)</f>
        <v>0</v>
      </c>
      <c r="K489" s="161">
        <f>J489+SUMIFS(ENTRADAS!$D:$D,ENTRADAS!$B:$B,$B489,ENTRADAS!$I:$I,J$40)-SUMIFS(SAÍDAS!$D:$D,SAÍDAS!$B:$B,$B489,SAÍDAS!$H:$H,J$40)+SUMIFS(AJUSTE!$D:$D,AJUSTE!$B:$B,$B489,AJUSTE!$H:$H,J$40)</f>
        <v>0</v>
      </c>
      <c r="L489" s="161">
        <f>K489+SUMIFS(ENTRADAS!$D:$D,ENTRADAS!$B:$B,$B489,ENTRADAS!$I:$I,K$40)-SUMIFS(SAÍDAS!$D:$D,SAÍDAS!$B:$B,$B489,SAÍDAS!$H:$H,K$40)+SUMIFS(AJUSTE!$D:$D,AJUSTE!$B:$B,$B489,AJUSTE!$H:$H,K$40)</f>
        <v>0</v>
      </c>
      <c r="M489" s="161">
        <f>L489+SUMIFS(ENTRADAS!$D:$D,ENTRADAS!$B:$B,$B489,ENTRADAS!$I:$I,L$40)-SUMIFS(SAÍDAS!$D:$D,SAÍDAS!$B:$B,$B489,SAÍDAS!$H:$H,L$40)+SUMIFS(AJUSTE!$D:$D,AJUSTE!$B:$B,$B489,AJUSTE!$H:$H,L$40)</f>
        <v>0</v>
      </c>
      <c r="N489" s="161">
        <f>M489+SUMIFS(ENTRADAS!$D:$D,ENTRADAS!$B:$B,$B489,ENTRADAS!$I:$I,M$40)-SUMIFS(SAÍDAS!$D:$D,SAÍDAS!$B:$B,$B489,SAÍDAS!$H:$H,M$40)+SUMIFS(AJUSTE!$D:$D,AJUSTE!$B:$B,$B489,AJUSTE!$H:$H,M$40)</f>
        <v>0</v>
      </c>
      <c r="P489" s="160">
        <f>CADASTRO!A453</f>
        <v>0</v>
      </c>
      <c r="Q489" s="160">
        <f>CADASTRO!B453</f>
        <v>0</v>
      </c>
      <c r="R489" s="161">
        <f ca="1">IF(R$39&gt;=$AD$39,0,SUMIFS(SAÍDAS!$D:$D,SAÍDAS!$B:$B,Base!$Q489,SAÍDAS!$H:$H,Base!R$40))</f>
        <v>0</v>
      </c>
      <c r="S489" s="161">
        <f ca="1">IF(S$39&gt;=$AD$39,0,SUMIFS(SAÍDAS!$D:$D,SAÍDAS!$B:$B,Base!$Q489,SAÍDAS!$H:$H,Base!S$40))</f>
        <v>0</v>
      </c>
      <c r="T489" s="161">
        <f ca="1">IF(T$39&gt;=$AD$39,0,SUMIFS(SAÍDAS!$D:$D,SAÍDAS!$B:$B,Base!$Q489,SAÍDAS!$H:$H,Base!T$40))</f>
        <v>0</v>
      </c>
      <c r="U489" s="161">
        <f ca="1">IF(U$39&gt;=$AD$39,0,SUMIFS(SAÍDAS!$D:$D,SAÍDAS!$B:$B,Base!$Q489,SAÍDAS!$H:$H,Base!U$40))</f>
        <v>0</v>
      </c>
      <c r="V489" s="161">
        <f ca="1">IF(V$39&gt;=$AD$39,0,SUMIFS(SAÍDAS!$D:$D,SAÍDAS!$B:$B,Base!$Q489,SAÍDAS!$H:$H,Base!V$40))</f>
        <v>0</v>
      </c>
      <c r="W489" s="161">
        <f ca="1">IF(W$39&gt;=$AD$39,0,SUMIFS(SAÍDAS!$D:$D,SAÍDAS!$B:$B,Base!$Q489,SAÍDAS!$H:$H,Base!W$40))</f>
        <v>0</v>
      </c>
      <c r="X489" s="161">
        <f ca="1">IF(X$39&gt;=$AD$39,0,SUMIFS(SAÍDAS!$D:$D,SAÍDAS!$B:$B,Base!$Q489,SAÍDAS!$H:$H,Base!X$40))</f>
        <v>0</v>
      </c>
      <c r="Y489" s="161">
        <f ca="1">IF(Y$39&gt;=$AD$39,0,SUMIFS(SAÍDAS!$D:$D,SAÍDAS!$B:$B,Base!$Q489,SAÍDAS!$H:$H,Base!Y$40))</f>
        <v>0</v>
      </c>
      <c r="Z489" s="161">
        <f ca="1">IF(Z$39&gt;=$AD$39,0,SUMIFS(SAÍDAS!$D:$D,SAÍDAS!$B:$B,Base!$Q489,SAÍDAS!$H:$H,Base!Z$40))</f>
        <v>0</v>
      </c>
      <c r="AA489" s="161">
        <f ca="1">IF(AA$39&gt;=$AD$39,0,SUMIFS(SAÍDAS!$D:$D,SAÍDAS!$B:$B,Base!$Q489,SAÍDAS!$H:$H,Base!AA$40))</f>
        <v>0</v>
      </c>
      <c r="AB489" s="161">
        <f ca="1">IF(AB$39&gt;=$AD$39,0,SUMIFS(SAÍDAS!$D:$D,SAÍDAS!$B:$B,Base!$Q489,SAÍDAS!$H:$H,Base!AB$40))</f>
        <v>0</v>
      </c>
      <c r="AC489" s="161">
        <f ca="1">IF(AC$39&gt;=$AD$39,0,SUMIFS(SAÍDAS!$D:$D,SAÍDAS!$B:$B,Base!$Q489,SAÍDAS!$H:$H,Base!AC$40))</f>
        <v>0</v>
      </c>
      <c r="AD489" s="160">
        <f t="shared" ca="1" si="15"/>
        <v>0</v>
      </c>
    </row>
    <row r="490" spans="1:30" x14ac:dyDescent="0.25">
      <c r="A490" s="160">
        <f>CADASTRO!A454</f>
        <v>0</v>
      </c>
      <c r="B490" s="160">
        <f>CADASTRO!B454</f>
        <v>0</v>
      </c>
      <c r="C490" s="161">
        <f>CADASTRO!D454</f>
        <v>0</v>
      </c>
      <c r="D490" s="161">
        <f>C490+SUMIFS(ENTRADAS!$D:$D,ENTRADAS!$B:$B,$B490,ENTRADAS!$I:$I,C$40)-SUMIFS(SAÍDAS!$D:$D,SAÍDAS!$B:$B,$B490,SAÍDAS!$H:$H,C$40)+SUMIFS(AJUSTE!$D:$D,AJUSTE!$B:$B,$B490,AJUSTE!$H:$H,C$40)</f>
        <v>0</v>
      </c>
      <c r="E490" s="161">
        <f>D490+SUMIFS(ENTRADAS!$D:$D,ENTRADAS!$B:$B,$B490,ENTRADAS!$I:$I,D$40)-SUMIFS(SAÍDAS!$D:$D,SAÍDAS!$B:$B,$B490,SAÍDAS!$H:$H,D$40)+SUMIFS(AJUSTE!$D:$D,AJUSTE!$B:$B,$B490,AJUSTE!$H:$H,D$40)</f>
        <v>0</v>
      </c>
      <c r="F490" s="161">
        <f>E490+SUMIFS(ENTRADAS!$D:$D,ENTRADAS!$B:$B,$B490,ENTRADAS!$I:$I,E$40)-SUMIFS(SAÍDAS!$D:$D,SAÍDAS!$B:$B,$B490,SAÍDAS!$H:$H,E$40)+SUMIFS(AJUSTE!$D:$D,AJUSTE!$B:$B,$B490,AJUSTE!$H:$H,E$40)</f>
        <v>0</v>
      </c>
      <c r="G490" s="161">
        <f>F490+SUMIFS(ENTRADAS!$D:$D,ENTRADAS!$B:$B,$B490,ENTRADAS!$I:$I,F$40)-SUMIFS(SAÍDAS!$D:$D,SAÍDAS!$B:$B,$B490,SAÍDAS!$H:$H,F$40)+SUMIFS(AJUSTE!$D:$D,AJUSTE!$B:$B,$B490,AJUSTE!$H:$H,F$40)</f>
        <v>0</v>
      </c>
      <c r="H490" s="161">
        <f>G490+SUMIFS(ENTRADAS!$D:$D,ENTRADAS!$B:$B,$B490,ENTRADAS!$I:$I,G$40)-SUMIFS(SAÍDAS!$D:$D,SAÍDAS!$B:$B,$B490,SAÍDAS!$H:$H,G$40)+SUMIFS(AJUSTE!$D:$D,AJUSTE!$B:$B,$B490,AJUSTE!$H:$H,G$40)</f>
        <v>0</v>
      </c>
      <c r="I490" s="161">
        <f>H490+SUMIFS(ENTRADAS!$D:$D,ENTRADAS!$B:$B,$B490,ENTRADAS!$I:$I,H$40)-SUMIFS(SAÍDAS!$D:$D,SAÍDAS!$B:$B,$B490,SAÍDAS!$H:$H,H$40)+SUMIFS(AJUSTE!$D:$D,AJUSTE!$B:$B,$B490,AJUSTE!$H:$H,H$40)</f>
        <v>0</v>
      </c>
      <c r="J490" s="161">
        <f>I490+SUMIFS(ENTRADAS!$D:$D,ENTRADAS!$B:$B,$B490,ENTRADAS!$I:$I,I$40)-SUMIFS(SAÍDAS!$D:$D,SAÍDAS!$B:$B,$B490,SAÍDAS!$H:$H,I$40)+SUMIFS(AJUSTE!$D:$D,AJUSTE!$B:$B,$B490,AJUSTE!$H:$H,I$40)</f>
        <v>0</v>
      </c>
      <c r="K490" s="161">
        <f>J490+SUMIFS(ENTRADAS!$D:$D,ENTRADAS!$B:$B,$B490,ENTRADAS!$I:$I,J$40)-SUMIFS(SAÍDAS!$D:$D,SAÍDAS!$B:$B,$B490,SAÍDAS!$H:$H,J$40)+SUMIFS(AJUSTE!$D:$D,AJUSTE!$B:$B,$B490,AJUSTE!$H:$H,J$40)</f>
        <v>0</v>
      </c>
      <c r="L490" s="161">
        <f>K490+SUMIFS(ENTRADAS!$D:$D,ENTRADAS!$B:$B,$B490,ENTRADAS!$I:$I,K$40)-SUMIFS(SAÍDAS!$D:$D,SAÍDAS!$B:$B,$B490,SAÍDAS!$H:$H,K$40)+SUMIFS(AJUSTE!$D:$D,AJUSTE!$B:$B,$B490,AJUSTE!$H:$H,K$40)</f>
        <v>0</v>
      </c>
      <c r="M490" s="161">
        <f>L490+SUMIFS(ENTRADAS!$D:$D,ENTRADAS!$B:$B,$B490,ENTRADAS!$I:$I,L$40)-SUMIFS(SAÍDAS!$D:$D,SAÍDAS!$B:$B,$B490,SAÍDAS!$H:$H,L$40)+SUMIFS(AJUSTE!$D:$D,AJUSTE!$B:$B,$B490,AJUSTE!$H:$H,L$40)</f>
        <v>0</v>
      </c>
      <c r="N490" s="161">
        <f>M490+SUMIFS(ENTRADAS!$D:$D,ENTRADAS!$B:$B,$B490,ENTRADAS!$I:$I,M$40)-SUMIFS(SAÍDAS!$D:$D,SAÍDAS!$B:$B,$B490,SAÍDAS!$H:$H,M$40)+SUMIFS(AJUSTE!$D:$D,AJUSTE!$B:$B,$B490,AJUSTE!$H:$H,M$40)</f>
        <v>0</v>
      </c>
      <c r="P490" s="160">
        <f>CADASTRO!A454</f>
        <v>0</v>
      </c>
      <c r="Q490" s="160">
        <f>CADASTRO!B454</f>
        <v>0</v>
      </c>
      <c r="R490" s="161">
        <f ca="1">IF(R$39&gt;=$AD$39,0,SUMIFS(SAÍDAS!$D:$D,SAÍDAS!$B:$B,Base!$Q490,SAÍDAS!$H:$H,Base!R$40))</f>
        <v>0</v>
      </c>
      <c r="S490" s="161">
        <f ca="1">IF(S$39&gt;=$AD$39,0,SUMIFS(SAÍDAS!$D:$D,SAÍDAS!$B:$B,Base!$Q490,SAÍDAS!$H:$H,Base!S$40))</f>
        <v>0</v>
      </c>
      <c r="T490" s="161">
        <f ca="1">IF(T$39&gt;=$AD$39,0,SUMIFS(SAÍDAS!$D:$D,SAÍDAS!$B:$B,Base!$Q490,SAÍDAS!$H:$H,Base!T$40))</f>
        <v>0</v>
      </c>
      <c r="U490" s="161">
        <f ca="1">IF(U$39&gt;=$AD$39,0,SUMIFS(SAÍDAS!$D:$D,SAÍDAS!$B:$B,Base!$Q490,SAÍDAS!$H:$H,Base!U$40))</f>
        <v>0</v>
      </c>
      <c r="V490" s="161">
        <f ca="1">IF(V$39&gt;=$AD$39,0,SUMIFS(SAÍDAS!$D:$D,SAÍDAS!$B:$B,Base!$Q490,SAÍDAS!$H:$H,Base!V$40))</f>
        <v>0</v>
      </c>
      <c r="W490" s="161">
        <f ca="1">IF(W$39&gt;=$AD$39,0,SUMIFS(SAÍDAS!$D:$D,SAÍDAS!$B:$B,Base!$Q490,SAÍDAS!$H:$H,Base!W$40))</f>
        <v>0</v>
      </c>
      <c r="X490" s="161">
        <f ca="1">IF(X$39&gt;=$AD$39,0,SUMIFS(SAÍDAS!$D:$D,SAÍDAS!$B:$B,Base!$Q490,SAÍDAS!$H:$H,Base!X$40))</f>
        <v>0</v>
      </c>
      <c r="Y490" s="161">
        <f ca="1">IF(Y$39&gt;=$AD$39,0,SUMIFS(SAÍDAS!$D:$D,SAÍDAS!$B:$B,Base!$Q490,SAÍDAS!$H:$H,Base!Y$40))</f>
        <v>0</v>
      </c>
      <c r="Z490" s="161">
        <f ca="1">IF(Z$39&gt;=$AD$39,0,SUMIFS(SAÍDAS!$D:$D,SAÍDAS!$B:$B,Base!$Q490,SAÍDAS!$H:$H,Base!Z$40))</f>
        <v>0</v>
      </c>
      <c r="AA490" s="161">
        <f ca="1">IF(AA$39&gt;=$AD$39,0,SUMIFS(SAÍDAS!$D:$D,SAÍDAS!$B:$B,Base!$Q490,SAÍDAS!$H:$H,Base!AA$40))</f>
        <v>0</v>
      </c>
      <c r="AB490" s="161">
        <f ca="1">IF(AB$39&gt;=$AD$39,0,SUMIFS(SAÍDAS!$D:$D,SAÍDAS!$B:$B,Base!$Q490,SAÍDAS!$H:$H,Base!AB$40))</f>
        <v>0</v>
      </c>
      <c r="AC490" s="161">
        <f ca="1">IF(AC$39&gt;=$AD$39,0,SUMIFS(SAÍDAS!$D:$D,SAÍDAS!$B:$B,Base!$Q490,SAÍDAS!$H:$H,Base!AC$40))</f>
        <v>0</v>
      </c>
      <c r="AD490" s="160">
        <f t="shared" ca="1" si="15"/>
        <v>0</v>
      </c>
    </row>
    <row r="491" spans="1:30" x14ac:dyDescent="0.25">
      <c r="A491" s="160">
        <f>CADASTRO!A455</f>
        <v>0</v>
      </c>
      <c r="B491" s="160">
        <f>CADASTRO!B455</f>
        <v>0</v>
      </c>
      <c r="C491" s="161">
        <f>CADASTRO!D455</f>
        <v>0</v>
      </c>
      <c r="D491" s="161">
        <f>C491+SUMIFS(ENTRADAS!$D:$D,ENTRADAS!$B:$B,$B491,ENTRADAS!$I:$I,C$40)-SUMIFS(SAÍDAS!$D:$D,SAÍDAS!$B:$B,$B491,SAÍDAS!$H:$H,C$40)+SUMIFS(AJUSTE!$D:$D,AJUSTE!$B:$B,$B491,AJUSTE!$H:$H,C$40)</f>
        <v>0</v>
      </c>
      <c r="E491" s="161">
        <f>D491+SUMIFS(ENTRADAS!$D:$D,ENTRADAS!$B:$B,$B491,ENTRADAS!$I:$I,D$40)-SUMIFS(SAÍDAS!$D:$D,SAÍDAS!$B:$B,$B491,SAÍDAS!$H:$H,D$40)+SUMIFS(AJUSTE!$D:$D,AJUSTE!$B:$B,$B491,AJUSTE!$H:$H,D$40)</f>
        <v>0</v>
      </c>
      <c r="F491" s="161">
        <f>E491+SUMIFS(ENTRADAS!$D:$D,ENTRADAS!$B:$B,$B491,ENTRADAS!$I:$I,E$40)-SUMIFS(SAÍDAS!$D:$D,SAÍDAS!$B:$B,$B491,SAÍDAS!$H:$H,E$40)+SUMIFS(AJUSTE!$D:$D,AJUSTE!$B:$B,$B491,AJUSTE!$H:$H,E$40)</f>
        <v>0</v>
      </c>
      <c r="G491" s="161">
        <f>F491+SUMIFS(ENTRADAS!$D:$D,ENTRADAS!$B:$B,$B491,ENTRADAS!$I:$I,F$40)-SUMIFS(SAÍDAS!$D:$D,SAÍDAS!$B:$B,$B491,SAÍDAS!$H:$H,F$40)+SUMIFS(AJUSTE!$D:$D,AJUSTE!$B:$B,$B491,AJUSTE!$H:$H,F$40)</f>
        <v>0</v>
      </c>
      <c r="H491" s="161">
        <f>G491+SUMIFS(ENTRADAS!$D:$D,ENTRADAS!$B:$B,$B491,ENTRADAS!$I:$I,G$40)-SUMIFS(SAÍDAS!$D:$D,SAÍDAS!$B:$B,$B491,SAÍDAS!$H:$H,G$40)+SUMIFS(AJUSTE!$D:$D,AJUSTE!$B:$B,$B491,AJUSTE!$H:$H,G$40)</f>
        <v>0</v>
      </c>
      <c r="I491" s="161">
        <f>H491+SUMIFS(ENTRADAS!$D:$D,ENTRADAS!$B:$B,$B491,ENTRADAS!$I:$I,H$40)-SUMIFS(SAÍDAS!$D:$D,SAÍDAS!$B:$B,$B491,SAÍDAS!$H:$H,H$40)+SUMIFS(AJUSTE!$D:$D,AJUSTE!$B:$B,$B491,AJUSTE!$H:$H,H$40)</f>
        <v>0</v>
      </c>
      <c r="J491" s="161">
        <f>I491+SUMIFS(ENTRADAS!$D:$D,ENTRADAS!$B:$B,$B491,ENTRADAS!$I:$I,I$40)-SUMIFS(SAÍDAS!$D:$D,SAÍDAS!$B:$B,$B491,SAÍDAS!$H:$H,I$40)+SUMIFS(AJUSTE!$D:$D,AJUSTE!$B:$B,$B491,AJUSTE!$H:$H,I$40)</f>
        <v>0</v>
      </c>
      <c r="K491" s="161">
        <f>J491+SUMIFS(ENTRADAS!$D:$D,ENTRADAS!$B:$B,$B491,ENTRADAS!$I:$I,J$40)-SUMIFS(SAÍDAS!$D:$D,SAÍDAS!$B:$B,$B491,SAÍDAS!$H:$H,J$40)+SUMIFS(AJUSTE!$D:$D,AJUSTE!$B:$B,$B491,AJUSTE!$H:$H,J$40)</f>
        <v>0</v>
      </c>
      <c r="L491" s="161">
        <f>K491+SUMIFS(ENTRADAS!$D:$D,ENTRADAS!$B:$B,$B491,ENTRADAS!$I:$I,K$40)-SUMIFS(SAÍDAS!$D:$D,SAÍDAS!$B:$B,$B491,SAÍDAS!$H:$H,K$40)+SUMIFS(AJUSTE!$D:$D,AJUSTE!$B:$B,$B491,AJUSTE!$H:$H,K$40)</f>
        <v>0</v>
      </c>
      <c r="M491" s="161">
        <f>L491+SUMIFS(ENTRADAS!$D:$D,ENTRADAS!$B:$B,$B491,ENTRADAS!$I:$I,L$40)-SUMIFS(SAÍDAS!$D:$D,SAÍDAS!$B:$B,$B491,SAÍDAS!$H:$H,L$40)+SUMIFS(AJUSTE!$D:$D,AJUSTE!$B:$B,$B491,AJUSTE!$H:$H,L$40)</f>
        <v>0</v>
      </c>
      <c r="N491" s="161">
        <f>M491+SUMIFS(ENTRADAS!$D:$D,ENTRADAS!$B:$B,$B491,ENTRADAS!$I:$I,M$40)-SUMIFS(SAÍDAS!$D:$D,SAÍDAS!$B:$B,$B491,SAÍDAS!$H:$H,M$40)+SUMIFS(AJUSTE!$D:$D,AJUSTE!$B:$B,$B491,AJUSTE!$H:$H,M$40)</f>
        <v>0</v>
      </c>
      <c r="P491" s="160">
        <f>CADASTRO!A455</f>
        <v>0</v>
      </c>
      <c r="Q491" s="160">
        <f>CADASTRO!B455</f>
        <v>0</v>
      </c>
      <c r="R491" s="161">
        <f ca="1">IF(R$39&gt;=$AD$39,0,SUMIFS(SAÍDAS!$D:$D,SAÍDAS!$B:$B,Base!$Q491,SAÍDAS!$H:$H,Base!R$40))</f>
        <v>0</v>
      </c>
      <c r="S491" s="161">
        <f ca="1">IF(S$39&gt;=$AD$39,0,SUMIFS(SAÍDAS!$D:$D,SAÍDAS!$B:$B,Base!$Q491,SAÍDAS!$H:$H,Base!S$40))</f>
        <v>0</v>
      </c>
      <c r="T491" s="161">
        <f ca="1">IF(T$39&gt;=$AD$39,0,SUMIFS(SAÍDAS!$D:$D,SAÍDAS!$B:$B,Base!$Q491,SAÍDAS!$H:$H,Base!T$40))</f>
        <v>0</v>
      </c>
      <c r="U491" s="161">
        <f ca="1">IF(U$39&gt;=$AD$39,0,SUMIFS(SAÍDAS!$D:$D,SAÍDAS!$B:$B,Base!$Q491,SAÍDAS!$H:$H,Base!U$40))</f>
        <v>0</v>
      </c>
      <c r="V491" s="161">
        <f ca="1">IF(V$39&gt;=$AD$39,0,SUMIFS(SAÍDAS!$D:$D,SAÍDAS!$B:$B,Base!$Q491,SAÍDAS!$H:$H,Base!V$40))</f>
        <v>0</v>
      </c>
      <c r="W491" s="161">
        <f ca="1">IF(W$39&gt;=$AD$39,0,SUMIFS(SAÍDAS!$D:$D,SAÍDAS!$B:$B,Base!$Q491,SAÍDAS!$H:$H,Base!W$40))</f>
        <v>0</v>
      </c>
      <c r="X491" s="161">
        <f ca="1">IF(X$39&gt;=$AD$39,0,SUMIFS(SAÍDAS!$D:$D,SAÍDAS!$B:$B,Base!$Q491,SAÍDAS!$H:$H,Base!X$40))</f>
        <v>0</v>
      </c>
      <c r="Y491" s="161">
        <f ca="1">IF(Y$39&gt;=$AD$39,0,SUMIFS(SAÍDAS!$D:$D,SAÍDAS!$B:$B,Base!$Q491,SAÍDAS!$H:$H,Base!Y$40))</f>
        <v>0</v>
      </c>
      <c r="Z491" s="161">
        <f ca="1">IF(Z$39&gt;=$AD$39,0,SUMIFS(SAÍDAS!$D:$D,SAÍDAS!$B:$B,Base!$Q491,SAÍDAS!$H:$H,Base!Z$40))</f>
        <v>0</v>
      </c>
      <c r="AA491" s="161">
        <f ca="1">IF(AA$39&gt;=$AD$39,0,SUMIFS(SAÍDAS!$D:$D,SAÍDAS!$B:$B,Base!$Q491,SAÍDAS!$H:$H,Base!AA$40))</f>
        <v>0</v>
      </c>
      <c r="AB491" s="161">
        <f ca="1">IF(AB$39&gt;=$AD$39,0,SUMIFS(SAÍDAS!$D:$D,SAÍDAS!$B:$B,Base!$Q491,SAÍDAS!$H:$H,Base!AB$40))</f>
        <v>0</v>
      </c>
      <c r="AC491" s="161">
        <f ca="1">IF(AC$39&gt;=$AD$39,0,SUMIFS(SAÍDAS!$D:$D,SAÍDAS!$B:$B,Base!$Q491,SAÍDAS!$H:$H,Base!AC$40))</f>
        <v>0</v>
      </c>
      <c r="AD491" s="160">
        <f t="shared" ca="1" si="15"/>
        <v>0</v>
      </c>
    </row>
    <row r="492" spans="1:30" x14ac:dyDescent="0.25">
      <c r="A492" s="160">
        <f>CADASTRO!A456</f>
        <v>0</v>
      </c>
      <c r="B492" s="160">
        <f>CADASTRO!B456</f>
        <v>0</v>
      </c>
      <c r="C492" s="161">
        <f>CADASTRO!D456</f>
        <v>0</v>
      </c>
      <c r="D492" s="161">
        <f>C492+SUMIFS(ENTRADAS!$D:$D,ENTRADAS!$B:$B,$B492,ENTRADAS!$I:$I,C$40)-SUMIFS(SAÍDAS!$D:$D,SAÍDAS!$B:$B,$B492,SAÍDAS!$H:$H,C$40)+SUMIFS(AJUSTE!$D:$D,AJUSTE!$B:$B,$B492,AJUSTE!$H:$H,C$40)</f>
        <v>0</v>
      </c>
      <c r="E492" s="161">
        <f>D492+SUMIFS(ENTRADAS!$D:$D,ENTRADAS!$B:$B,$B492,ENTRADAS!$I:$I,D$40)-SUMIFS(SAÍDAS!$D:$D,SAÍDAS!$B:$B,$B492,SAÍDAS!$H:$H,D$40)+SUMIFS(AJUSTE!$D:$D,AJUSTE!$B:$B,$B492,AJUSTE!$H:$H,D$40)</f>
        <v>0</v>
      </c>
      <c r="F492" s="161">
        <f>E492+SUMIFS(ENTRADAS!$D:$D,ENTRADAS!$B:$B,$B492,ENTRADAS!$I:$I,E$40)-SUMIFS(SAÍDAS!$D:$D,SAÍDAS!$B:$B,$B492,SAÍDAS!$H:$H,E$40)+SUMIFS(AJUSTE!$D:$D,AJUSTE!$B:$B,$B492,AJUSTE!$H:$H,E$40)</f>
        <v>0</v>
      </c>
      <c r="G492" s="161">
        <f>F492+SUMIFS(ENTRADAS!$D:$D,ENTRADAS!$B:$B,$B492,ENTRADAS!$I:$I,F$40)-SUMIFS(SAÍDAS!$D:$D,SAÍDAS!$B:$B,$B492,SAÍDAS!$H:$H,F$40)+SUMIFS(AJUSTE!$D:$D,AJUSTE!$B:$B,$B492,AJUSTE!$H:$H,F$40)</f>
        <v>0</v>
      </c>
      <c r="H492" s="161">
        <f>G492+SUMIFS(ENTRADAS!$D:$D,ENTRADAS!$B:$B,$B492,ENTRADAS!$I:$I,G$40)-SUMIFS(SAÍDAS!$D:$D,SAÍDAS!$B:$B,$B492,SAÍDAS!$H:$H,G$40)+SUMIFS(AJUSTE!$D:$D,AJUSTE!$B:$B,$B492,AJUSTE!$H:$H,G$40)</f>
        <v>0</v>
      </c>
      <c r="I492" s="161">
        <f>H492+SUMIFS(ENTRADAS!$D:$D,ENTRADAS!$B:$B,$B492,ENTRADAS!$I:$I,H$40)-SUMIFS(SAÍDAS!$D:$D,SAÍDAS!$B:$B,$B492,SAÍDAS!$H:$H,H$40)+SUMIFS(AJUSTE!$D:$D,AJUSTE!$B:$B,$B492,AJUSTE!$H:$H,H$40)</f>
        <v>0</v>
      </c>
      <c r="J492" s="161">
        <f>I492+SUMIFS(ENTRADAS!$D:$D,ENTRADAS!$B:$B,$B492,ENTRADAS!$I:$I,I$40)-SUMIFS(SAÍDAS!$D:$D,SAÍDAS!$B:$B,$B492,SAÍDAS!$H:$H,I$40)+SUMIFS(AJUSTE!$D:$D,AJUSTE!$B:$B,$B492,AJUSTE!$H:$H,I$40)</f>
        <v>0</v>
      </c>
      <c r="K492" s="161">
        <f>J492+SUMIFS(ENTRADAS!$D:$D,ENTRADAS!$B:$B,$B492,ENTRADAS!$I:$I,J$40)-SUMIFS(SAÍDAS!$D:$D,SAÍDAS!$B:$B,$B492,SAÍDAS!$H:$H,J$40)+SUMIFS(AJUSTE!$D:$D,AJUSTE!$B:$B,$B492,AJUSTE!$H:$H,J$40)</f>
        <v>0</v>
      </c>
      <c r="L492" s="161">
        <f>K492+SUMIFS(ENTRADAS!$D:$D,ENTRADAS!$B:$B,$B492,ENTRADAS!$I:$I,K$40)-SUMIFS(SAÍDAS!$D:$D,SAÍDAS!$B:$B,$B492,SAÍDAS!$H:$H,K$40)+SUMIFS(AJUSTE!$D:$D,AJUSTE!$B:$B,$B492,AJUSTE!$H:$H,K$40)</f>
        <v>0</v>
      </c>
      <c r="M492" s="161">
        <f>L492+SUMIFS(ENTRADAS!$D:$D,ENTRADAS!$B:$B,$B492,ENTRADAS!$I:$I,L$40)-SUMIFS(SAÍDAS!$D:$D,SAÍDAS!$B:$B,$B492,SAÍDAS!$H:$H,L$40)+SUMIFS(AJUSTE!$D:$D,AJUSTE!$B:$B,$B492,AJUSTE!$H:$H,L$40)</f>
        <v>0</v>
      </c>
      <c r="N492" s="161">
        <f>M492+SUMIFS(ENTRADAS!$D:$D,ENTRADAS!$B:$B,$B492,ENTRADAS!$I:$I,M$40)-SUMIFS(SAÍDAS!$D:$D,SAÍDAS!$B:$B,$B492,SAÍDAS!$H:$H,M$40)+SUMIFS(AJUSTE!$D:$D,AJUSTE!$B:$B,$B492,AJUSTE!$H:$H,M$40)</f>
        <v>0</v>
      </c>
      <c r="P492" s="160">
        <f>CADASTRO!A456</f>
        <v>0</v>
      </c>
      <c r="Q492" s="160">
        <f>CADASTRO!B456</f>
        <v>0</v>
      </c>
      <c r="R492" s="161">
        <f ca="1">IF(R$39&gt;=$AD$39,0,SUMIFS(SAÍDAS!$D:$D,SAÍDAS!$B:$B,Base!$Q492,SAÍDAS!$H:$H,Base!R$40))</f>
        <v>0</v>
      </c>
      <c r="S492" s="161">
        <f ca="1">IF(S$39&gt;=$AD$39,0,SUMIFS(SAÍDAS!$D:$D,SAÍDAS!$B:$B,Base!$Q492,SAÍDAS!$H:$H,Base!S$40))</f>
        <v>0</v>
      </c>
      <c r="T492" s="161">
        <f ca="1">IF(T$39&gt;=$AD$39,0,SUMIFS(SAÍDAS!$D:$D,SAÍDAS!$B:$B,Base!$Q492,SAÍDAS!$H:$H,Base!T$40))</f>
        <v>0</v>
      </c>
      <c r="U492" s="161">
        <f ca="1">IF(U$39&gt;=$AD$39,0,SUMIFS(SAÍDAS!$D:$D,SAÍDAS!$B:$B,Base!$Q492,SAÍDAS!$H:$H,Base!U$40))</f>
        <v>0</v>
      </c>
      <c r="V492" s="161">
        <f ca="1">IF(V$39&gt;=$AD$39,0,SUMIFS(SAÍDAS!$D:$D,SAÍDAS!$B:$B,Base!$Q492,SAÍDAS!$H:$H,Base!V$40))</f>
        <v>0</v>
      </c>
      <c r="W492" s="161">
        <f ca="1">IF(W$39&gt;=$AD$39,0,SUMIFS(SAÍDAS!$D:$D,SAÍDAS!$B:$B,Base!$Q492,SAÍDAS!$H:$H,Base!W$40))</f>
        <v>0</v>
      </c>
      <c r="X492" s="161">
        <f ca="1">IF(X$39&gt;=$AD$39,0,SUMIFS(SAÍDAS!$D:$D,SAÍDAS!$B:$B,Base!$Q492,SAÍDAS!$H:$H,Base!X$40))</f>
        <v>0</v>
      </c>
      <c r="Y492" s="161">
        <f ca="1">IF(Y$39&gt;=$AD$39,0,SUMIFS(SAÍDAS!$D:$D,SAÍDAS!$B:$B,Base!$Q492,SAÍDAS!$H:$H,Base!Y$40))</f>
        <v>0</v>
      </c>
      <c r="Z492" s="161">
        <f ca="1">IF(Z$39&gt;=$AD$39,0,SUMIFS(SAÍDAS!$D:$D,SAÍDAS!$B:$B,Base!$Q492,SAÍDAS!$H:$H,Base!Z$40))</f>
        <v>0</v>
      </c>
      <c r="AA492" s="161">
        <f ca="1">IF(AA$39&gt;=$AD$39,0,SUMIFS(SAÍDAS!$D:$D,SAÍDAS!$B:$B,Base!$Q492,SAÍDAS!$H:$H,Base!AA$40))</f>
        <v>0</v>
      </c>
      <c r="AB492" s="161">
        <f ca="1">IF(AB$39&gt;=$AD$39,0,SUMIFS(SAÍDAS!$D:$D,SAÍDAS!$B:$B,Base!$Q492,SAÍDAS!$H:$H,Base!AB$40))</f>
        <v>0</v>
      </c>
      <c r="AC492" s="161">
        <f ca="1">IF(AC$39&gt;=$AD$39,0,SUMIFS(SAÍDAS!$D:$D,SAÍDAS!$B:$B,Base!$Q492,SAÍDAS!$H:$H,Base!AC$40))</f>
        <v>0</v>
      </c>
      <c r="AD492" s="160">
        <f t="shared" ca="1" si="15"/>
        <v>0</v>
      </c>
    </row>
    <row r="493" spans="1:30" x14ac:dyDescent="0.25">
      <c r="A493" s="160">
        <f>CADASTRO!A457</f>
        <v>0</v>
      </c>
      <c r="B493" s="160">
        <f>CADASTRO!B457</f>
        <v>0</v>
      </c>
      <c r="C493" s="161">
        <f>CADASTRO!D457</f>
        <v>0</v>
      </c>
      <c r="D493" s="161">
        <f>C493+SUMIFS(ENTRADAS!$D:$D,ENTRADAS!$B:$B,$B493,ENTRADAS!$I:$I,C$40)-SUMIFS(SAÍDAS!$D:$D,SAÍDAS!$B:$B,$B493,SAÍDAS!$H:$H,C$40)+SUMIFS(AJUSTE!$D:$D,AJUSTE!$B:$B,$B493,AJUSTE!$H:$H,C$40)</f>
        <v>0</v>
      </c>
      <c r="E493" s="161">
        <f>D493+SUMIFS(ENTRADAS!$D:$D,ENTRADAS!$B:$B,$B493,ENTRADAS!$I:$I,D$40)-SUMIFS(SAÍDAS!$D:$D,SAÍDAS!$B:$B,$B493,SAÍDAS!$H:$H,D$40)+SUMIFS(AJUSTE!$D:$D,AJUSTE!$B:$B,$B493,AJUSTE!$H:$H,D$40)</f>
        <v>0</v>
      </c>
      <c r="F493" s="161">
        <f>E493+SUMIFS(ENTRADAS!$D:$D,ENTRADAS!$B:$B,$B493,ENTRADAS!$I:$I,E$40)-SUMIFS(SAÍDAS!$D:$D,SAÍDAS!$B:$B,$B493,SAÍDAS!$H:$H,E$40)+SUMIFS(AJUSTE!$D:$D,AJUSTE!$B:$B,$B493,AJUSTE!$H:$H,E$40)</f>
        <v>0</v>
      </c>
      <c r="G493" s="161">
        <f>F493+SUMIFS(ENTRADAS!$D:$D,ENTRADAS!$B:$B,$B493,ENTRADAS!$I:$I,F$40)-SUMIFS(SAÍDAS!$D:$D,SAÍDAS!$B:$B,$B493,SAÍDAS!$H:$H,F$40)+SUMIFS(AJUSTE!$D:$D,AJUSTE!$B:$B,$B493,AJUSTE!$H:$H,F$40)</f>
        <v>0</v>
      </c>
      <c r="H493" s="161">
        <f>G493+SUMIFS(ENTRADAS!$D:$D,ENTRADAS!$B:$B,$B493,ENTRADAS!$I:$I,G$40)-SUMIFS(SAÍDAS!$D:$D,SAÍDAS!$B:$B,$B493,SAÍDAS!$H:$H,G$40)+SUMIFS(AJUSTE!$D:$D,AJUSTE!$B:$B,$B493,AJUSTE!$H:$H,G$40)</f>
        <v>0</v>
      </c>
      <c r="I493" s="161">
        <f>H493+SUMIFS(ENTRADAS!$D:$D,ENTRADAS!$B:$B,$B493,ENTRADAS!$I:$I,H$40)-SUMIFS(SAÍDAS!$D:$D,SAÍDAS!$B:$B,$B493,SAÍDAS!$H:$H,H$40)+SUMIFS(AJUSTE!$D:$D,AJUSTE!$B:$B,$B493,AJUSTE!$H:$H,H$40)</f>
        <v>0</v>
      </c>
      <c r="J493" s="161">
        <f>I493+SUMIFS(ENTRADAS!$D:$D,ENTRADAS!$B:$B,$B493,ENTRADAS!$I:$I,I$40)-SUMIFS(SAÍDAS!$D:$D,SAÍDAS!$B:$B,$B493,SAÍDAS!$H:$H,I$40)+SUMIFS(AJUSTE!$D:$D,AJUSTE!$B:$B,$B493,AJUSTE!$H:$H,I$40)</f>
        <v>0</v>
      </c>
      <c r="K493" s="161">
        <f>J493+SUMIFS(ENTRADAS!$D:$D,ENTRADAS!$B:$B,$B493,ENTRADAS!$I:$I,J$40)-SUMIFS(SAÍDAS!$D:$D,SAÍDAS!$B:$B,$B493,SAÍDAS!$H:$H,J$40)+SUMIFS(AJUSTE!$D:$D,AJUSTE!$B:$B,$B493,AJUSTE!$H:$H,J$40)</f>
        <v>0</v>
      </c>
      <c r="L493" s="161">
        <f>K493+SUMIFS(ENTRADAS!$D:$D,ENTRADAS!$B:$B,$B493,ENTRADAS!$I:$I,K$40)-SUMIFS(SAÍDAS!$D:$D,SAÍDAS!$B:$B,$B493,SAÍDAS!$H:$H,K$40)+SUMIFS(AJUSTE!$D:$D,AJUSTE!$B:$B,$B493,AJUSTE!$H:$H,K$40)</f>
        <v>0</v>
      </c>
      <c r="M493" s="161">
        <f>L493+SUMIFS(ENTRADAS!$D:$D,ENTRADAS!$B:$B,$B493,ENTRADAS!$I:$I,L$40)-SUMIFS(SAÍDAS!$D:$D,SAÍDAS!$B:$B,$B493,SAÍDAS!$H:$H,L$40)+SUMIFS(AJUSTE!$D:$D,AJUSTE!$B:$B,$B493,AJUSTE!$H:$H,L$40)</f>
        <v>0</v>
      </c>
      <c r="N493" s="161">
        <f>M493+SUMIFS(ENTRADAS!$D:$D,ENTRADAS!$B:$B,$B493,ENTRADAS!$I:$I,M$40)-SUMIFS(SAÍDAS!$D:$D,SAÍDAS!$B:$B,$B493,SAÍDAS!$H:$H,M$40)+SUMIFS(AJUSTE!$D:$D,AJUSTE!$B:$B,$B493,AJUSTE!$H:$H,M$40)</f>
        <v>0</v>
      </c>
      <c r="P493" s="160">
        <f>CADASTRO!A457</f>
        <v>0</v>
      </c>
      <c r="Q493" s="160">
        <f>CADASTRO!B457</f>
        <v>0</v>
      </c>
      <c r="R493" s="161">
        <f ca="1">IF(R$39&gt;=$AD$39,0,SUMIFS(SAÍDAS!$D:$D,SAÍDAS!$B:$B,Base!$Q493,SAÍDAS!$H:$H,Base!R$40))</f>
        <v>0</v>
      </c>
      <c r="S493" s="161">
        <f ca="1">IF(S$39&gt;=$AD$39,0,SUMIFS(SAÍDAS!$D:$D,SAÍDAS!$B:$B,Base!$Q493,SAÍDAS!$H:$H,Base!S$40))</f>
        <v>0</v>
      </c>
      <c r="T493" s="161">
        <f ca="1">IF(T$39&gt;=$AD$39,0,SUMIFS(SAÍDAS!$D:$D,SAÍDAS!$B:$B,Base!$Q493,SAÍDAS!$H:$H,Base!T$40))</f>
        <v>0</v>
      </c>
      <c r="U493" s="161">
        <f ca="1">IF(U$39&gt;=$AD$39,0,SUMIFS(SAÍDAS!$D:$D,SAÍDAS!$B:$B,Base!$Q493,SAÍDAS!$H:$H,Base!U$40))</f>
        <v>0</v>
      </c>
      <c r="V493" s="161">
        <f ca="1">IF(V$39&gt;=$AD$39,0,SUMIFS(SAÍDAS!$D:$D,SAÍDAS!$B:$B,Base!$Q493,SAÍDAS!$H:$H,Base!V$40))</f>
        <v>0</v>
      </c>
      <c r="W493" s="161">
        <f ca="1">IF(W$39&gt;=$AD$39,0,SUMIFS(SAÍDAS!$D:$D,SAÍDAS!$B:$B,Base!$Q493,SAÍDAS!$H:$H,Base!W$40))</f>
        <v>0</v>
      </c>
      <c r="X493" s="161">
        <f ca="1">IF(X$39&gt;=$AD$39,0,SUMIFS(SAÍDAS!$D:$D,SAÍDAS!$B:$B,Base!$Q493,SAÍDAS!$H:$H,Base!X$40))</f>
        <v>0</v>
      </c>
      <c r="Y493" s="161">
        <f ca="1">IF(Y$39&gt;=$AD$39,0,SUMIFS(SAÍDAS!$D:$D,SAÍDAS!$B:$B,Base!$Q493,SAÍDAS!$H:$H,Base!Y$40))</f>
        <v>0</v>
      </c>
      <c r="Z493" s="161">
        <f ca="1">IF(Z$39&gt;=$AD$39,0,SUMIFS(SAÍDAS!$D:$D,SAÍDAS!$B:$B,Base!$Q493,SAÍDAS!$H:$H,Base!Z$40))</f>
        <v>0</v>
      </c>
      <c r="AA493" s="161">
        <f ca="1">IF(AA$39&gt;=$AD$39,0,SUMIFS(SAÍDAS!$D:$D,SAÍDAS!$B:$B,Base!$Q493,SAÍDAS!$H:$H,Base!AA$40))</f>
        <v>0</v>
      </c>
      <c r="AB493" s="161">
        <f ca="1">IF(AB$39&gt;=$AD$39,0,SUMIFS(SAÍDAS!$D:$D,SAÍDAS!$B:$B,Base!$Q493,SAÍDAS!$H:$H,Base!AB$40))</f>
        <v>0</v>
      </c>
      <c r="AC493" s="161">
        <f ca="1">IF(AC$39&gt;=$AD$39,0,SUMIFS(SAÍDAS!$D:$D,SAÍDAS!$B:$B,Base!$Q493,SAÍDAS!$H:$H,Base!AC$40))</f>
        <v>0</v>
      </c>
      <c r="AD493" s="160">
        <f t="shared" ca="1" si="15"/>
        <v>0</v>
      </c>
    </row>
    <row r="494" spans="1:30" x14ac:dyDescent="0.25">
      <c r="A494" s="160">
        <f>CADASTRO!A458</f>
        <v>0</v>
      </c>
      <c r="B494" s="160">
        <f>CADASTRO!B458</f>
        <v>0</v>
      </c>
      <c r="C494" s="161">
        <f>CADASTRO!D458</f>
        <v>0</v>
      </c>
      <c r="D494" s="161">
        <f>C494+SUMIFS(ENTRADAS!$D:$D,ENTRADAS!$B:$B,$B494,ENTRADAS!$I:$I,C$40)-SUMIFS(SAÍDAS!$D:$D,SAÍDAS!$B:$B,$B494,SAÍDAS!$H:$H,C$40)+SUMIFS(AJUSTE!$D:$D,AJUSTE!$B:$B,$B494,AJUSTE!$H:$H,C$40)</f>
        <v>0</v>
      </c>
      <c r="E494" s="161">
        <f>D494+SUMIFS(ENTRADAS!$D:$D,ENTRADAS!$B:$B,$B494,ENTRADAS!$I:$I,D$40)-SUMIFS(SAÍDAS!$D:$D,SAÍDAS!$B:$B,$B494,SAÍDAS!$H:$H,D$40)+SUMIFS(AJUSTE!$D:$D,AJUSTE!$B:$B,$B494,AJUSTE!$H:$H,D$40)</f>
        <v>0</v>
      </c>
      <c r="F494" s="161">
        <f>E494+SUMIFS(ENTRADAS!$D:$D,ENTRADAS!$B:$B,$B494,ENTRADAS!$I:$I,E$40)-SUMIFS(SAÍDAS!$D:$D,SAÍDAS!$B:$B,$B494,SAÍDAS!$H:$H,E$40)+SUMIFS(AJUSTE!$D:$D,AJUSTE!$B:$B,$B494,AJUSTE!$H:$H,E$40)</f>
        <v>0</v>
      </c>
      <c r="G494" s="161">
        <f>F494+SUMIFS(ENTRADAS!$D:$D,ENTRADAS!$B:$B,$B494,ENTRADAS!$I:$I,F$40)-SUMIFS(SAÍDAS!$D:$D,SAÍDAS!$B:$B,$B494,SAÍDAS!$H:$H,F$40)+SUMIFS(AJUSTE!$D:$D,AJUSTE!$B:$B,$B494,AJUSTE!$H:$H,F$40)</f>
        <v>0</v>
      </c>
      <c r="H494" s="161">
        <f>G494+SUMIFS(ENTRADAS!$D:$D,ENTRADAS!$B:$B,$B494,ENTRADAS!$I:$I,G$40)-SUMIFS(SAÍDAS!$D:$D,SAÍDAS!$B:$B,$B494,SAÍDAS!$H:$H,G$40)+SUMIFS(AJUSTE!$D:$D,AJUSTE!$B:$B,$B494,AJUSTE!$H:$H,G$40)</f>
        <v>0</v>
      </c>
      <c r="I494" s="161">
        <f>H494+SUMIFS(ENTRADAS!$D:$D,ENTRADAS!$B:$B,$B494,ENTRADAS!$I:$I,H$40)-SUMIFS(SAÍDAS!$D:$D,SAÍDAS!$B:$B,$B494,SAÍDAS!$H:$H,H$40)+SUMIFS(AJUSTE!$D:$D,AJUSTE!$B:$B,$B494,AJUSTE!$H:$H,H$40)</f>
        <v>0</v>
      </c>
      <c r="J494" s="161">
        <f>I494+SUMIFS(ENTRADAS!$D:$D,ENTRADAS!$B:$B,$B494,ENTRADAS!$I:$I,I$40)-SUMIFS(SAÍDAS!$D:$D,SAÍDAS!$B:$B,$B494,SAÍDAS!$H:$H,I$40)+SUMIFS(AJUSTE!$D:$D,AJUSTE!$B:$B,$B494,AJUSTE!$H:$H,I$40)</f>
        <v>0</v>
      </c>
      <c r="K494" s="161">
        <f>J494+SUMIFS(ENTRADAS!$D:$D,ENTRADAS!$B:$B,$B494,ENTRADAS!$I:$I,J$40)-SUMIFS(SAÍDAS!$D:$D,SAÍDAS!$B:$B,$B494,SAÍDAS!$H:$H,J$40)+SUMIFS(AJUSTE!$D:$D,AJUSTE!$B:$B,$B494,AJUSTE!$H:$H,J$40)</f>
        <v>0</v>
      </c>
      <c r="L494" s="161">
        <f>K494+SUMIFS(ENTRADAS!$D:$D,ENTRADAS!$B:$B,$B494,ENTRADAS!$I:$I,K$40)-SUMIFS(SAÍDAS!$D:$D,SAÍDAS!$B:$B,$B494,SAÍDAS!$H:$H,K$40)+SUMIFS(AJUSTE!$D:$D,AJUSTE!$B:$B,$B494,AJUSTE!$H:$H,K$40)</f>
        <v>0</v>
      </c>
      <c r="M494" s="161">
        <f>L494+SUMIFS(ENTRADAS!$D:$D,ENTRADAS!$B:$B,$B494,ENTRADAS!$I:$I,L$40)-SUMIFS(SAÍDAS!$D:$D,SAÍDAS!$B:$B,$B494,SAÍDAS!$H:$H,L$40)+SUMIFS(AJUSTE!$D:$D,AJUSTE!$B:$B,$B494,AJUSTE!$H:$H,L$40)</f>
        <v>0</v>
      </c>
      <c r="N494" s="161">
        <f>M494+SUMIFS(ENTRADAS!$D:$D,ENTRADAS!$B:$B,$B494,ENTRADAS!$I:$I,M$40)-SUMIFS(SAÍDAS!$D:$D,SAÍDAS!$B:$B,$B494,SAÍDAS!$H:$H,M$40)+SUMIFS(AJUSTE!$D:$D,AJUSTE!$B:$B,$B494,AJUSTE!$H:$H,M$40)</f>
        <v>0</v>
      </c>
      <c r="P494" s="160">
        <f>CADASTRO!A458</f>
        <v>0</v>
      </c>
      <c r="Q494" s="160">
        <f>CADASTRO!B458</f>
        <v>0</v>
      </c>
      <c r="R494" s="161">
        <f ca="1">IF(R$39&gt;=$AD$39,0,SUMIFS(SAÍDAS!$D:$D,SAÍDAS!$B:$B,Base!$Q494,SAÍDAS!$H:$H,Base!R$40))</f>
        <v>0</v>
      </c>
      <c r="S494" s="161">
        <f ca="1">IF(S$39&gt;=$AD$39,0,SUMIFS(SAÍDAS!$D:$D,SAÍDAS!$B:$B,Base!$Q494,SAÍDAS!$H:$H,Base!S$40))</f>
        <v>0</v>
      </c>
      <c r="T494" s="161">
        <f ca="1">IF(T$39&gt;=$AD$39,0,SUMIFS(SAÍDAS!$D:$D,SAÍDAS!$B:$B,Base!$Q494,SAÍDAS!$H:$H,Base!T$40))</f>
        <v>0</v>
      </c>
      <c r="U494" s="161">
        <f ca="1">IF(U$39&gt;=$AD$39,0,SUMIFS(SAÍDAS!$D:$D,SAÍDAS!$B:$B,Base!$Q494,SAÍDAS!$H:$H,Base!U$40))</f>
        <v>0</v>
      </c>
      <c r="V494" s="161">
        <f ca="1">IF(V$39&gt;=$AD$39,0,SUMIFS(SAÍDAS!$D:$D,SAÍDAS!$B:$B,Base!$Q494,SAÍDAS!$H:$H,Base!V$40))</f>
        <v>0</v>
      </c>
      <c r="W494" s="161">
        <f ca="1">IF(W$39&gt;=$AD$39,0,SUMIFS(SAÍDAS!$D:$D,SAÍDAS!$B:$B,Base!$Q494,SAÍDAS!$H:$H,Base!W$40))</f>
        <v>0</v>
      </c>
      <c r="X494" s="161">
        <f ca="1">IF(X$39&gt;=$AD$39,0,SUMIFS(SAÍDAS!$D:$D,SAÍDAS!$B:$B,Base!$Q494,SAÍDAS!$H:$H,Base!X$40))</f>
        <v>0</v>
      </c>
      <c r="Y494" s="161">
        <f ca="1">IF(Y$39&gt;=$AD$39,0,SUMIFS(SAÍDAS!$D:$D,SAÍDAS!$B:$B,Base!$Q494,SAÍDAS!$H:$H,Base!Y$40))</f>
        <v>0</v>
      </c>
      <c r="Z494" s="161">
        <f ca="1">IF(Z$39&gt;=$AD$39,0,SUMIFS(SAÍDAS!$D:$D,SAÍDAS!$B:$B,Base!$Q494,SAÍDAS!$H:$H,Base!Z$40))</f>
        <v>0</v>
      </c>
      <c r="AA494" s="161">
        <f ca="1">IF(AA$39&gt;=$AD$39,0,SUMIFS(SAÍDAS!$D:$D,SAÍDAS!$B:$B,Base!$Q494,SAÍDAS!$H:$H,Base!AA$40))</f>
        <v>0</v>
      </c>
      <c r="AB494" s="161">
        <f ca="1">IF(AB$39&gt;=$AD$39,0,SUMIFS(SAÍDAS!$D:$D,SAÍDAS!$B:$B,Base!$Q494,SAÍDAS!$H:$H,Base!AB$40))</f>
        <v>0</v>
      </c>
      <c r="AC494" s="161">
        <f ca="1">IF(AC$39&gt;=$AD$39,0,SUMIFS(SAÍDAS!$D:$D,SAÍDAS!$B:$B,Base!$Q494,SAÍDAS!$H:$H,Base!AC$40))</f>
        <v>0</v>
      </c>
      <c r="AD494" s="160">
        <f t="shared" ca="1" si="15"/>
        <v>0</v>
      </c>
    </row>
    <row r="495" spans="1:30" x14ac:dyDescent="0.25">
      <c r="A495" s="160">
        <f>CADASTRO!A459</f>
        <v>0</v>
      </c>
      <c r="B495" s="160">
        <f>CADASTRO!B459</f>
        <v>0</v>
      </c>
      <c r="C495" s="161">
        <f>CADASTRO!D459</f>
        <v>0</v>
      </c>
      <c r="D495" s="161">
        <f>C495+SUMIFS(ENTRADAS!$D:$D,ENTRADAS!$B:$B,$B495,ENTRADAS!$I:$I,C$40)-SUMIFS(SAÍDAS!$D:$D,SAÍDAS!$B:$B,$B495,SAÍDAS!$H:$H,C$40)+SUMIFS(AJUSTE!$D:$D,AJUSTE!$B:$B,$B495,AJUSTE!$H:$H,C$40)</f>
        <v>0</v>
      </c>
      <c r="E495" s="161">
        <f>D495+SUMIFS(ENTRADAS!$D:$D,ENTRADAS!$B:$B,$B495,ENTRADAS!$I:$I,D$40)-SUMIFS(SAÍDAS!$D:$D,SAÍDAS!$B:$B,$B495,SAÍDAS!$H:$H,D$40)+SUMIFS(AJUSTE!$D:$D,AJUSTE!$B:$B,$B495,AJUSTE!$H:$H,D$40)</f>
        <v>0</v>
      </c>
      <c r="F495" s="161">
        <f>E495+SUMIFS(ENTRADAS!$D:$D,ENTRADAS!$B:$B,$B495,ENTRADAS!$I:$I,E$40)-SUMIFS(SAÍDAS!$D:$D,SAÍDAS!$B:$B,$B495,SAÍDAS!$H:$H,E$40)+SUMIFS(AJUSTE!$D:$D,AJUSTE!$B:$B,$B495,AJUSTE!$H:$H,E$40)</f>
        <v>0</v>
      </c>
      <c r="G495" s="161">
        <f>F495+SUMIFS(ENTRADAS!$D:$D,ENTRADAS!$B:$B,$B495,ENTRADAS!$I:$I,F$40)-SUMIFS(SAÍDAS!$D:$D,SAÍDAS!$B:$B,$B495,SAÍDAS!$H:$H,F$40)+SUMIFS(AJUSTE!$D:$D,AJUSTE!$B:$B,$B495,AJUSTE!$H:$H,F$40)</f>
        <v>0</v>
      </c>
      <c r="H495" s="161">
        <f>G495+SUMIFS(ENTRADAS!$D:$D,ENTRADAS!$B:$B,$B495,ENTRADAS!$I:$I,G$40)-SUMIFS(SAÍDAS!$D:$D,SAÍDAS!$B:$B,$B495,SAÍDAS!$H:$H,G$40)+SUMIFS(AJUSTE!$D:$D,AJUSTE!$B:$B,$B495,AJUSTE!$H:$H,G$40)</f>
        <v>0</v>
      </c>
      <c r="I495" s="161">
        <f>H495+SUMIFS(ENTRADAS!$D:$D,ENTRADAS!$B:$B,$B495,ENTRADAS!$I:$I,H$40)-SUMIFS(SAÍDAS!$D:$D,SAÍDAS!$B:$B,$B495,SAÍDAS!$H:$H,H$40)+SUMIFS(AJUSTE!$D:$D,AJUSTE!$B:$B,$B495,AJUSTE!$H:$H,H$40)</f>
        <v>0</v>
      </c>
      <c r="J495" s="161">
        <f>I495+SUMIFS(ENTRADAS!$D:$D,ENTRADAS!$B:$B,$B495,ENTRADAS!$I:$I,I$40)-SUMIFS(SAÍDAS!$D:$D,SAÍDAS!$B:$B,$B495,SAÍDAS!$H:$H,I$40)+SUMIFS(AJUSTE!$D:$D,AJUSTE!$B:$B,$B495,AJUSTE!$H:$H,I$40)</f>
        <v>0</v>
      </c>
      <c r="K495" s="161">
        <f>J495+SUMIFS(ENTRADAS!$D:$D,ENTRADAS!$B:$B,$B495,ENTRADAS!$I:$I,J$40)-SUMIFS(SAÍDAS!$D:$D,SAÍDAS!$B:$B,$B495,SAÍDAS!$H:$H,J$40)+SUMIFS(AJUSTE!$D:$D,AJUSTE!$B:$B,$B495,AJUSTE!$H:$H,J$40)</f>
        <v>0</v>
      </c>
      <c r="L495" s="161">
        <f>K495+SUMIFS(ENTRADAS!$D:$D,ENTRADAS!$B:$B,$B495,ENTRADAS!$I:$I,K$40)-SUMIFS(SAÍDAS!$D:$D,SAÍDAS!$B:$B,$B495,SAÍDAS!$H:$H,K$40)+SUMIFS(AJUSTE!$D:$D,AJUSTE!$B:$B,$B495,AJUSTE!$H:$H,K$40)</f>
        <v>0</v>
      </c>
      <c r="M495" s="161">
        <f>L495+SUMIFS(ENTRADAS!$D:$D,ENTRADAS!$B:$B,$B495,ENTRADAS!$I:$I,L$40)-SUMIFS(SAÍDAS!$D:$D,SAÍDAS!$B:$B,$B495,SAÍDAS!$H:$H,L$40)+SUMIFS(AJUSTE!$D:$D,AJUSTE!$B:$B,$B495,AJUSTE!$H:$H,L$40)</f>
        <v>0</v>
      </c>
      <c r="N495" s="161">
        <f>M495+SUMIFS(ENTRADAS!$D:$D,ENTRADAS!$B:$B,$B495,ENTRADAS!$I:$I,M$40)-SUMIFS(SAÍDAS!$D:$D,SAÍDAS!$B:$B,$B495,SAÍDAS!$H:$H,M$40)+SUMIFS(AJUSTE!$D:$D,AJUSTE!$B:$B,$B495,AJUSTE!$H:$H,M$40)</f>
        <v>0</v>
      </c>
      <c r="P495" s="160">
        <f>CADASTRO!A459</f>
        <v>0</v>
      </c>
      <c r="Q495" s="160">
        <f>CADASTRO!B459</f>
        <v>0</v>
      </c>
      <c r="R495" s="161">
        <f ca="1">IF(R$39&gt;=$AD$39,0,SUMIFS(SAÍDAS!$D:$D,SAÍDAS!$B:$B,Base!$Q495,SAÍDAS!$H:$H,Base!R$40))</f>
        <v>0</v>
      </c>
      <c r="S495" s="161">
        <f ca="1">IF(S$39&gt;=$AD$39,0,SUMIFS(SAÍDAS!$D:$D,SAÍDAS!$B:$B,Base!$Q495,SAÍDAS!$H:$H,Base!S$40))</f>
        <v>0</v>
      </c>
      <c r="T495" s="161">
        <f ca="1">IF(T$39&gt;=$AD$39,0,SUMIFS(SAÍDAS!$D:$D,SAÍDAS!$B:$B,Base!$Q495,SAÍDAS!$H:$H,Base!T$40))</f>
        <v>0</v>
      </c>
      <c r="U495" s="161">
        <f ca="1">IF(U$39&gt;=$AD$39,0,SUMIFS(SAÍDAS!$D:$D,SAÍDAS!$B:$B,Base!$Q495,SAÍDAS!$H:$H,Base!U$40))</f>
        <v>0</v>
      </c>
      <c r="V495" s="161">
        <f ca="1">IF(V$39&gt;=$AD$39,0,SUMIFS(SAÍDAS!$D:$D,SAÍDAS!$B:$B,Base!$Q495,SAÍDAS!$H:$H,Base!V$40))</f>
        <v>0</v>
      </c>
      <c r="W495" s="161">
        <f ca="1">IF(W$39&gt;=$AD$39,0,SUMIFS(SAÍDAS!$D:$D,SAÍDAS!$B:$B,Base!$Q495,SAÍDAS!$H:$H,Base!W$40))</f>
        <v>0</v>
      </c>
      <c r="X495" s="161">
        <f ca="1">IF(X$39&gt;=$AD$39,0,SUMIFS(SAÍDAS!$D:$D,SAÍDAS!$B:$B,Base!$Q495,SAÍDAS!$H:$H,Base!X$40))</f>
        <v>0</v>
      </c>
      <c r="Y495" s="161">
        <f ca="1">IF(Y$39&gt;=$AD$39,0,SUMIFS(SAÍDAS!$D:$D,SAÍDAS!$B:$B,Base!$Q495,SAÍDAS!$H:$H,Base!Y$40))</f>
        <v>0</v>
      </c>
      <c r="Z495" s="161">
        <f ca="1">IF(Z$39&gt;=$AD$39,0,SUMIFS(SAÍDAS!$D:$D,SAÍDAS!$B:$B,Base!$Q495,SAÍDAS!$H:$H,Base!Z$40))</f>
        <v>0</v>
      </c>
      <c r="AA495" s="161">
        <f ca="1">IF(AA$39&gt;=$AD$39,0,SUMIFS(SAÍDAS!$D:$D,SAÍDAS!$B:$B,Base!$Q495,SAÍDAS!$H:$H,Base!AA$40))</f>
        <v>0</v>
      </c>
      <c r="AB495" s="161">
        <f ca="1">IF(AB$39&gt;=$AD$39,0,SUMIFS(SAÍDAS!$D:$D,SAÍDAS!$B:$B,Base!$Q495,SAÍDAS!$H:$H,Base!AB$40))</f>
        <v>0</v>
      </c>
      <c r="AC495" s="161">
        <f ca="1">IF(AC$39&gt;=$AD$39,0,SUMIFS(SAÍDAS!$D:$D,SAÍDAS!$B:$B,Base!$Q495,SAÍDAS!$H:$H,Base!AC$40))</f>
        <v>0</v>
      </c>
      <c r="AD495" s="160">
        <f t="shared" ca="1" si="15"/>
        <v>0</v>
      </c>
    </row>
    <row r="496" spans="1:30" x14ac:dyDescent="0.25">
      <c r="A496" s="160">
        <f>CADASTRO!A460</f>
        <v>0</v>
      </c>
      <c r="B496" s="160">
        <f>CADASTRO!B460</f>
        <v>0</v>
      </c>
      <c r="C496" s="161">
        <f>CADASTRO!D460</f>
        <v>0</v>
      </c>
      <c r="D496" s="161">
        <f>C496+SUMIFS(ENTRADAS!$D:$D,ENTRADAS!$B:$B,$B496,ENTRADAS!$I:$I,C$40)-SUMIFS(SAÍDAS!$D:$D,SAÍDAS!$B:$B,$B496,SAÍDAS!$H:$H,C$40)+SUMIFS(AJUSTE!$D:$D,AJUSTE!$B:$B,$B496,AJUSTE!$H:$H,C$40)</f>
        <v>0</v>
      </c>
      <c r="E496" s="161">
        <f>D496+SUMIFS(ENTRADAS!$D:$D,ENTRADAS!$B:$B,$B496,ENTRADAS!$I:$I,D$40)-SUMIFS(SAÍDAS!$D:$D,SAÍDAS!$B:$B,$B496,SAÍDAS!$H:$H,D$40)+SUMIFS(AJUSTE!$D:$D,AJUSTE!$B:$B,$B496,AJUSTE!$H:$H,D$40)</f>
        <v>0</v>
      </c>
      <c r="F496" s="161">
        <f>E496+SUMIFS(ENTRADAS!$D:$D,ENTRADAS!$B:$B,$B496,ENTRADAS!$I:$I,E$40)-SUMIFS(SAÍDAS!$D:$D,SAÍDAS!$B:$B,$B496,SAÍDAS!$H:$H,E$40)+SUMIFS(AJUSTE!$D:$D,AJUSTE!$B:$B,$B496,AJUSTE!$H:$H,E$40)</f>
        <v>0</v>
      </c>
      <c r="G496" s="161">
        <f>F496+SUMIFS(ENTRADAS!$D:$D,ENTRADAS!$B:$B,$B496,ENTRADAS!$I:$I,F$40)-SUMIFS(SAÍDAS!$D:$D,SAÍDAS!$B:$B,$B496,SAÍDAS!$H:$H,F$40)+SUMIFS(AJUSTE!$D:$D,AJUSTE!$B:$B,$B496,AJUSTE!$H:$H,F$40)</f>
        <v>0</v>
      </c>
      <c r="H496" s="161">
        <f>G496+SUMIFS(ENTRADAS!$D:$D,ENTRADAS!$B:$B,$B496,ENTRADAS!$I:$I,G$40)-SUMIFS(SAÍDAS!$D:$D,SAÍDAS!$B:$B,$B496,SAÍDAS!$H:$H,G$40)+SUMIFS(AJUSTE!$D:$D,AJUSTE!$B:$B,$B496,AJUSTE!$H:$H,G$40)</f>
        <v>0</v>
      </c>
      <c r="I496" s="161">
        <f>H496+SUMIFS(ENTRADAS!$D:$D,ENTRADAS!$B:$B,$B496,ENTRADAS!$I:$I,H$40)-SUMIFS(SAÍDAS!$D:$D,SAÍDAS!$B:$B,$B496,SAÍDAS!$H:$H,H$40)+SUMIFS(AJUSTE!$D:$D,AJUSTE!$B:$B,$B496,AJUSTE!$H:$H,H$40)</f>
        <v>0</v>
      </c>
      <c r="J496" s="161">
        <f>I496+SUMIFS(ENTRADAS!$D:$D,ENTRADAS!$B:$B,$B496,ENTRADAS!$I:$I,I$40)-SUMIFS(SAÍDAS!$D:$D,SAÍDAS!$B:$B,$B496,SAÍDAS!$H:$H,I$40)+SUMIFS(AJUSTE!$D:$D,AJUSTE!$B:$B,$B496,AJUSTE!$H:$H,I$40)</f>
        <v>0</v>
      </c>
      <c r="K496" s="161">
        <f>J496+SUMIFS(ENTRADAS!$D:$D,ENTRADAS!$B:$B,$B496,ENTRADAS!$I:$I,J$40)-SUMIFS(SAÍDAS!$D:$D,SAÍDAS!$B:$B,$B496,SAÍDAS!$H:$H,J$40)+SUMIFS(AJUSTE!$D:$D,AJUSTE!$B:$B,$B496,AJUSTE!$H:$H,J$40)</f>
        <v>0</v>
      </c>
      <c r="L496" s="161">
        <f>K496+SUMIFS(ENTRADAS!$D:$D,ENTRADAS!$B:$B,$B496,ENTRADAS!$I:$I,K$40)-SUMIFS(SAÍDAS!$D:$D,SAÍDAS!$B:$B,$B496,SAÍDAS!$H:$H,K$40)+SUMIFS(AJUSTE!$D:$D,AJUSTE!$B:$B,$B496,AJUSTE!$H:$H,K$40)</f>
        <v>0</v>
      </c>
      <c r="M496" s="161">
        <f>L496+SUMIFS(ENTRADAS!$D:$D,ENTRADAS!$B:$B,$B496,ENTRADAS!$I:$I,L$40)-SUMIFS(SAÍDAS!$D:$D,SAÍDAS!$B:$B,$B496,SAÍDAS!$H:$H,L$40)+SUMIFS(AJUSTE!$D:$D,AJUSTE!$B:$B,$B496,AJUSTE!$H:$H,L$40)</f>
        <v>0</v>
      </c>
      <c r="N496" s="161">
        <f>M496+SUMIFS(ENTRADAS!$D:$D,ENTRADAS!$B:$B,$B496,ENTRADAS!$I:$I,M$40)-SUMIFS(SAÍDAS!$D:$D,SAÍDAS!$B:$B,$B496,SAÍDAS!$H:$H,M$40)+SUMIFS(AJUSTE!$D:$D,AJUSTE!$B:$B,$B496,AJUSTE!$H:$H,M$40)</f>
        <v>0</v>
      </c>
      <c r="P496" s="160">
        <f>CADASTRO!A460</f>
        <v>0</v>
      </c>
      <c r="Q496" s="160">
        <f>CADASTRO!B460</f>
        <v>0</v>
      </c>
      <c r="R496" s="161">
        <f ca="1">IF(R$39&gt;=$AD$39,0,SUMIFS(SAÍDAS!$D:$D,SAÍDAS!$B:$B,Base!$Q496,SAÍDAS!$H:$H,Base!R$40))</f>
        <v>0</v>
      </c>
      <c r="S496" s="161">
        <f ca="1">IF(S$39&gt;=$AD$39,0,SUMIFS(SAÍDAS!$D:$D,SAÍDAS!$B:$B,Base!$Q496,SAÍDAS!$H:$H,Base!S$40))</f>
        <v>0</v>
      </c>
      <c r="T496" s="161">
        <f ca="1">IF(T$39&gt;=$AD$39,0,SUMIFS(SAÍDAS!$D:$D,SAÍDAS!$B:$B,Base!$Q496,SAÍDAS!$H:$H,Base!T$40))</f>
        <v>0</v>
      </c>
      <c r="U496" s="161">
        <f ca="1">IF(U$39&gt;=$AD$39,0,SUMIFS(SAÍDAS!$D:$D,SAÍDAS!$B:$B,Base!$Q496,SAÍDAS!$H:$H,Base!U$40))</f>
        <v>0</v>
      </c>
      <c r="V496" s="161">
        <f ca="1">IF(V$39&gt;=$AD$39,0,SUMIFS(SAÍDAS!$D:$D,SAÍDAS!$B:$B,Base!$Q496,SAÍDAS!$H:$H,Base!V$40))</f>
        <v>0</v>
      </c>
      <c r="W496" s="161">
        <f ca="1">IF(W$39&gt;=$AD$39,0,SUMIFS(SAÍDAS!$D:$D,SAÍDAS!$B:$B,Base!$Q496,SAÍDAS!$H:$H,Base!W$40))</f>
        <v>0</v>
      </c>
      <c r="X496" s="161">
        <f ca="1">IF(X$39&gt;=$AD$39,0,SUMIFS(SAÍDAS!$D:$D,SAÍDAS!$B:$B,Base!$Q496,SAÍDAS!$H:$H,Base!X$40))</f>
        <v>0</v>
      </c>
      <c r="Y496" s="161">
        <f ca="1">IF(Y$39&gt;=$AD$39,0,SUMIFS(SAÍDAS!$D:$D,SAÍDAS!$B:$B,Base!$Q496,SAÍDAS!$H:$H,Base!Y$40))</f>
        <v>0</v>
      </c>
      <c r="Z496" s="161">
        <f ca="1">IF(Z$39&gt;=$AD$39,0,SUMIFS(SAÍDAS!$D:$D,SAÍDAS!$B:$B,Base!$Q496,SAÍDAS!$H:$H,Base!Z$40))</f>
        <v>0</v>
      </c>
      <c r="AA496" s="161">
        <f ca="1">IF(AA$39&gt;=$AD$39,0,SUMIFS(SAÍDAS!$D:$D,SAÍDAS!$B:$B,Base!$Q496,SAÍDAS!$H:$H,Base!AA$40))</f>
        <v>0</v>
      </c>
      <c r="AB496" s="161">
        <f ca="1">IF(AB$39&gt;=$AD$39,0,SUMIFS(SAÍDAS!$D:$D,SAÍDAS!$B:$B,Base!$Q496,SAÍDAS!$H:$H,Base!AB$40))</f>
        <v>0</v>
      </c>
      <c r="AC496" s="161">
        <f ca="1">IF(AC$39&gt;=$AD$39,0,SUMIFS(SAÍDAS!$D:$D,SAÍDAS!$B:$B,Base!$Q496,SAÍDAS!$H:$H,Base!AC$40))</f>
        <v>0</v>
      </c>
      <c r="AD496" s="160">
        <f t="shared" ca="1" si="15"/>
        <v>0</v>
      </c>
    </row>
    <row r="497" spans="1:30" x14ac:dyDescent="0.25">
      <c r="A497" s="160">
        <f>CADASTRO!A461</f>
        <v>0</v>
      </c>
      <c r="B497" s="160">
        <f>CADASTRO!B461</f>
        <v>0</v>
      </c>
      <c r="C497" s="161">
        <f>CADASTRO!D461</f>
        <v>0</v>
      </c>
      <c r="D497" s="161">
        <f>C497+SUMIFS(ENTRADAS!$D:$D,ENTRADAS!$B:$B,$B497,ENTRADAS!$I:$I,C$40)-SUMIFS(SAÍDAS!$D:$D,SAÍDAS!$B:$B,$B497,SAÍDAS!$H:$H,C$40)+SUMIFS(AJUSTE!$D:$D,AJUSTE!$B:$B,$B497,AJUSTE!$H:$H,C$40)</f>
        <v>0</v>
      </c>
      <c r="E497" s="161">
        <f>D497+SUMIFS(ENTRADAS!$D:$D,ENTRADAS!$B:$B,$B497,ENTRADAS!$I:$I,D$40)-SUMIFS(SAÍDAS!$D:$D,SAÍDAS!$B:$B,$B497,SAÍDAS!$H:$H,D$40)+SUMIFS(AJUSTE!$D:$D,AJUSTE!$B:$B,$B497,AJUSTE!$H:$H,D$40)</f>
        <v>0</v>
      </c>
      <c r="F497" s="161">
        <f>E497+SUMIFS(ENTRADAS!$D:$D,ENTRADAS!$B:$B,$B497,ENTRADAS!$I:$I,E$40)-SUMIFS(SAÍDAS!$D:$D,SAÍDAS!$B:$B,$B497,SAÍDAS!$H:$H,E$40)+SUMIFS(AJUSTE!$D:$D,AJUSTE!$B:$B,$B497,AJUSTE!$H:$H,E$40)</f>
        <v>0</v>
      </c>
      <c r="G497" s="161">
        <f>F497+SUMIFS(ENTRADAS!$D:$D,ENTRADAS!$B:$B,$B497,ENTRADAS!$I:$I,F$40)-SUMIFS(SAÍDAS!$D:$D,SAÍDAS!$B:$B,$B497,SAÍDAS!$H:$H,F$40)+SUMIFS(AJUSTE!$D:$D,AJUSTE!$B:$B,$B497,AJUSTE!$H:$H,F$40)</f>
        <v>0</v>
      </c>
      <c r="H497" s="161">
        <f>G497+SUMIFS(ENTRADAS!$D:$D,ENTRADAS!$B:$B,$B497,ENTRADAS!$I:$I,G$40)-SUMIFS(SAÍDAS!$D:$D,SAÍDAS!$B:$B,$B497,SAÍDAS!$H:$H,G$40)+SUMIFS(AJUSTE!$D:$D,AJUSTE!$B:$B,$B497,AJUSTE!$H:$H,G$40)</f>
        <v>0</v>
      </c>
      <c r="I497" s="161">
        <f>H497+SUMIFS(ENTRADAS!$D:$D,ENTRADAS!$B:$B,$B497,ENTRADAS!$I:$I,H$40)-SUMIFS(SAÍDAS!$D:$D,SAÍDAS!$B:$B,$B497,SAÍDAS!$H:$H,H$40)+SUMIFS(AJUSTE!$D:$D,AJUSTE!$B:$B,$B497,AJUSTE!$H:$H,H$40)</f>
        <v>0</v>
      </c>
      <c r="J497" s="161">
        <f>I497+SUMIFS(ENTRADAS!$D:$D,ENTRADAS!$B:$B,$B497,ENTRADAS!$I:$I,I$40)-SUMIFS(SAÍDAS!$D:$D,SAÍDAS!$B:$B,$B497,SAÍDAS!$H:$H,I$40)+SUMIFS(AJUSTE!$D:$D,AJUSTE!$B:$B,$B497,AJUSTE!$H:$H,I$40)</f>
        <v>0</v>
      </c>
      <c r="K497" s="161">
        <f>J497+SUMIFS(ENTRADAS!$D:$D,ENTRADAS!$B:$B,$B497,ENTRADAS!$I:$I,J$40)-SUMIFS(SAÍDAS!$D:$D,SAÍDAS!$B:$B,$B497,SAÍDAS!$H:$H,J$40)+SUMIFS(AJUSTE!$D:$D,AJUSTE!$B:$B,$B497,AJUSTE!$H:$H,J$40)</f>
        <v>0</v>
      </c>
      <c r="L497" s="161">
        <f>K497+SUMIFS(ENTRADAS!$D:$D,ENTRADAS!$B:$B,$B497,ENTRADAS!$I:$I,K$40)-SUMIFS(SAÍDAS!$D:$D,SAÍDAS!$B:$B,$B497,SAÍDAS!$H:$H,K$40)+SUMIFS(AJUSTE!$D:$D,AJUSTE!$B:$B,$B497,AJUSTE!$H:$H,K$40)</f>
        <v>0</v>
      </c>
      <c r="M497" s="161">
        <f>L497+SUMIFS(ENTRADAS!$D:$D,ENTRADAS!$B:$B,$B497,ENTRADAS!$I:$I,L$40)-SUMIFS(SAÍDAS!$D:$D,SAÍDAS!$B:$B,$B497,SAÍDAS!$H:$H,L$40)+SUMIFS(AJUSTE!$D:$D,AJUSTE!$B:$B,$B497,AJUSTE!$H:$H,L$40)</f>
        <v>0</v>
      </c>
      <c r="N497" s="161">
        <f>M497+SUMIFS(ENTRADAS!$D:$D,ENTRADAS!$B:$B,$B497,ENTRADAS!$I:$I,M$40)-SUMIFS(SAÍDAS!$D:$D,SAÍDAS!$B:$B,$B497,SAÍDAS!$H:$H,M$40)+SUMIFS(AJUSTE!$D:$D,AJUSTE!$B:$B,$B497,AJUSTE!$H:$H,M$40)</f>
        <v>0</v>
      </c>
      <c r="P497" s="160">
        <f>CADASTRO!A461</f>
        <v>0</v>
      </c>
      <c r="Q497" s="160">
        <f>CADASTRO!B461</f>
        <v>0</v>
      </c>
      <c r="R497" s="161">
        <f ca="1">IF(R$39&gt;=$AD$39,0,SUMIFS(SAÍDAS!$D:$D,SAÍDAS!$B:$B,Base!$Q497,SAÍDAS!$H:$H,Base!R$40))</f>
        <v>0</v>
      </c>
      <c r="S497" s="161">
        <f ca="1">IF(S$39&gt;=$AD$39,0,SUMIFS(SAÍDAS!$D:$D,SAÍDAS!$B:$B,Base!$Q497,SAÍDAS!$H:$H,Base!S$40))</f>
        <v>0</v>
      </c>
      <c r="T497" s="161">
        <f ca="1">IF(T$39&gt;=$AD$39,0,SUMIFS(SAÍDAS!$D:$D,SAÍDAS!$B:$B,Base!$Q497,SAÍDAS!$H:$H,Base!T$40))</f>
        <v>0</v>
      </c>
      <c r="U497" s="161">
        <f ca="1">IF(U$39&gt;=$AD$39,0,SUMIFS(SAÍDAS!$D:$D,SAÍDAS!$B:$B,Base!$Q497,SAÍDAS!$H:$H,Base!U$40))</f>
        <v>0</v>
      </c>
      <c r="V497" s="161">
        <f ca="1">IF(V$39&gt;=$AD$39,0,SUMIFS(SAÍDAS!$D:$D,SAÍDAS!$B:$B,Base!$Q497,SAÍDAS!$H:$H,Base!V$40))</f>
        <v>0</v>
      </c>
      <c r="W497" s="161">
        <f ca="1">IF(W$39&gt;=$AD$39,0,SUMIFS(SAÍDAS!$D:$D,SAÍDAS!$B:$B,Base!$Q497,SAÍDAS!$H:$H,Base!W$40))</f>
        <v>0</v>
      </c>
      <c r="X497" s="161">
        <f ca="1">IF(X$39&gt;=$AD$39,0,SUMIFS(SAÍDAS!$D:$D,SAÍDAS!$B:$B,Base!$Q497,SAÍDAS!$H:$H,Base!X$40))</f>
        <v>0</v>
      </c>
      <c r="Y497" s="161">
        <f ca="1">IF(Y$39&gt;=$AD$39,0,SUMIFS(SAÍDAS!$D:$D,SAÍDAS!$B:$B,Base!$Q497,SAÍDAS!$H:$H,Base!Y$40))</f>
        <v>0</v>
      </c>
      <c r="Z497" s="161">
        <f ca="1">IF(Z$39&gt;=$AD$39,0,SUMIFS(SAÍDAS!$D:$D,SAÍDAS!$B:$B,Base!$Q497,SAÍDAS!$H:$H,Base!Z$40))</f>
        <v>0</v>
      </c>
      <c r="AA497" s="161">
        <f ca="1">IF(AA$39&gt;=$AD$39,0,SUMIFS(SAÍDAS!$D:$D,SAÍDAS!$B:$B,Base!$Q497,SAÍDAS!$H:$H,Base!AA$40))</f>
        <v>0</v>
      </c>
      <c r="AB497" s="161">
        <f ca="1">IF(AB$39&gt;=$AD$39,0,SUMIFS(SAÍDAS!$D:$D,SAÍDAS!$B:$B,Base!$Q497,SAÍDAS!$H:$H,Base!AB$40))</f>
        <v>0</v>
      </c>
      <c r="AC497" s="161">
        <f ca="1">IF(AC$39&gt;=$AD$39,0,SUMIFS(SAÍDAS!$D:$D,SAÍDAS!$B:$B,Base!$Q497,SAÍDAS!$H:$H,Base!AC$40))</f>
        <v>0</v>
      </c>
      <c r="AD497" s="160">
        <f t="shared" ref="AD497:AD560" ca="1" si="16">IFERROR(AVERAGEIF(R497:AC497,"&gt;0",R497:AC497),0)</f>
        <v>0</v>
      </c>
    </row>
    <row r="498" spans="1:30" x14ac:dyDescent="0.25">
      <c r="A498" s="160">
        <f>CADASTRO!A462</f>
        <v>0</v>
      </c>
      <c r="B498" s="160">
        <f>CADASTRO!B462</f>
        <v>0</v>
      </c>
      <c r="C498" s="161">
        <f>CADASTRO!D462</f>
        <v>0</v>
      </c>
      <c r="D498" s="161">
        <f>C498+SUMIFS(ENTRADAS!$D:$D,ENTRADAS!$B:$B,$B498,ENTRADAS!$I:$I,C$40)-SUMIFS(SAÍDAS!$D:$D,SAÍDAS!$B:$B,$B498,SAÍDAS!$H:$H,C$40)+SUMIFS(AJUSTE!$D:$D,AJUSTE!$B:$B,$B498,AJUSTE!$H:$H,C$40)</f>
        <v>0</v>
      </c>
      <c r="E498" s="161">
        <f>D498+SUMIFS(ENTRADAS!$D:$D,ENTRADAS!$B:$B,$B498,ENTRADAS!$I:$I,D$40)-SUMIFS(SAÍDAS!$D:$D,SAÍDAS!$B:$B,$B498,SAÍDAS!$H:$H,D$40)+SUMIFS(AJUSTE!$D:$D,AJUSTE!$B:$B,$B498,AJUSTE!$H:$H,D$40)</f>
        <v>0</v>
      </c>
      <c r="F498" s="161">
        <f>E498+SUMIFS(ENTRADAS!$D:$D,ENTRADAS!$B:$B,$B498,ENTRADAS!$I:$I,E$40)-SUMIFS(SAÍDAS!$D:$D,SAÍDAS!$B:$B,$B498,SAÍDAS!$H:$H,E$40)+SUMIFS(AJUSTE!$D:$D,AJUSTE!$B:$B,$B498,AJUSTE!$H:$H,E$40)</f>
        <v>0</v>
      </c>
      <c r="G498" s="161">
        <f>F498+SUMIFS(ENTRADAS!$D:$D,ENTRADAS!$B:$B,$B498,ENTRADAS!$I:$I,F$40)-SUMIFS(SAÍDAS!$D:$D,SAÍDAS!$B:$B,$B498,SAÍDAS!$H:$H,F$40)+SUMIFS(AJUSTE!$D:$D,AJUSTE!$B:$B,$B498,AJUSTE!$H:$H,F$40)</f>
        <v>0</v>
      </c>
      <c r="H498" s="161">
        <f>G498+SUMIFS(ENTRADAS!$D:$D,ENTRADAS!$B:$B,$B498,ENTRADAS!$I:$I,G$40)-SUMIFS(SAÍDAS!$D:$D,SAÍDAS!$B:$B,$B498,SAÍDAS!$H:$H,G$40)+SUMIFS(AJUSTE!$D:$D,AJUSTE!$B:$B,$B498,AJUSTE!$H:$H,G$40)</f>
        <v>0</v>
      </c>
      <c r="I498" s="161">
        <f>H498+SUMIFS(ENTRADAS!$D:$D,ENTRADAS!$B:$B,$B498,ENTRADAS!$I:$I,H$40)-SUMIFS(SAÍDAS!$D:$D,SAÍDAS!$B:$B,$B498,SAÍDAS!$H:$H,H$40)+SUMIFS(AJUSTE!$D:$D,AJUSTE!$B:$B,$B498,AJUSTE!$H:$H,H$40)</f>
        <v>0</v>
      </c>
      <c r="J498" s="161">
        <f>I498+SUMIFS(ENTRADAS!$D:$D,ENTRADAS!$B:$B,$B498,ENTRADAS!$I:$I,I$40)-SUMIFS(SAÍDAS!$D:$D,SAÍDAS!$B:$B,$B498,SAÍDAS!$H:$H,I$40)+SUMIFS(AJUSTE!$D:$D,AJUSTE!$B:$B,$B498,AJUSTE!$H:$H,I$40)</f>
        <v>0</v>
      </c>
      <c r="K498" s="161">
        <f>J498+SUMIFS(ENTRADAS!$D:$D,ENTRADAS!$B:$B,$B498,ENTRADAS!$I:$I,J$40)-SUMIFS(SAÍDAS!$D:$D,SAÍDAS!$B:$B,$B498,SAÍDAS!$H:$H,J$40)+SUMIFS(AJUSTE!$D:$D,AJUSTE!$B:$B,$B498,AJUSTE!$H:$H,J$40)</f>
        <v>0</v>
      </c>
      <c r="L498" s="161">
        <f>K498+SUMIFS(ENTRADAS!$D:$D,ENTRADAS!$B:$B,$B498,ENTRADAS!$I:$I,K$40)-SUMIFS(SAÍDAS!$D:$D,SAÍDAS!$B:$B,$B498,SAÍDAS!$H:$H,K$40)+SUMIFS(AJUSTE!$D:$D,AJUSTE!$B:$B,$B498,AJUSTE!$H:$H,K$40)</f>
        <v>0</v>
      </c>
      <c r="M498" s="161">
        <f>L498+SUMIFS(ENTRADAS!$D:$D,ENTRADAS!$B:$B,$B498,ENTRADAS!$I:$I,L$40)-SUMIFS(SAÍDAS!$D:$D,SAÍDAS!$B:$B,$B498,SAÍDAS!$H:$H,L$40)+SUMIFS(AJUSTE!$D:$D,AJUSTE!$B:$B,$B498,AJUSTE!$H:$H,L$40)</f>
        <v>0</v>
      </c>
      <c r="N498" s="161">
        <f>M498+SUMIFS(ENTRADAS!$D:$D,ENTRADAS!$B:$B,$B498,ENTRADAS!$I:$I,M$40)-SUMIFS(SAÍDAS!$D:$D,SAÍDAS!$B:$B,$B498,SAÍDAS!$H:$H,M$40)+SUMIFS(AJUSTE!$D:$D,AJUSTE!$B:$B,$B498,AJUSTE!$H:$H,M$40)</f>
        <v>0</v>
      </c>
      <c r="P498" s="160">
        <f>CADASTRO!A462</f>
        <v>0</v>
      </c>
      <c r="Q498" s="160">
        <f>CADASTRO!B462</f>
        <v>0</v>
      </c>
      <c r="R498" s="161">
        <f ca="1">IF(R$39&gt;=$AD$39,0,SUMIFS(SAÍDAS!$D:$D,SAÍDAS!$B:$B,Base!$Q498,SAÍDAS!$H:$H,Base!R$40))</f>
        <v>0</v>
      </c>
      <c r="S498" s="161">
        <f ca="1">IF(S$39&gt;=$AD$39,0,SUMIFS(SAÍDAS!$D:$D,SAÍDAS!$B:$B,Base!$Q498,SAÍDAS!$H:$H,Base!S$40))</f>
        <v>0</v>
      </c>
      <c r="T498" s="161">
        <f ca="1">IF(T$39&gt;=$AD$39,0,SUMIFS(SAÍDAS!$D:$D,SAÍDAS!$B:$B,Base!$Q498,SAÍDAS!$H:$H,Base!T$40))</f>
        <v>0</v>
      </c>
      <c r="U498" s="161">
        <f ca="1">IF(U$39&gt;=$AD$39,0,SUMIFS(SAÍDAS!$D:$D,SAÍDAS!$B:$B,Base!$Q498,SAÍDAS!$H:$H,Base!U$40))</f>
        <v>0</v>
      </c>
      <c r="V498" s="161">
        <f ca="1">IF(V$39&gt;=$AD$39,0,SUMIFS(SAÍDAS!$D:$D,SAÍDAS!$B:$B,Base!$Q498,SAÍDAS!$H:$H,Base!V$40))</f>
        <v>0</v>
      </c>
      <c r="W498" s="161">
        <f ca="1">IF(W$39&gt;=$AD$39,0,SUMIFS(SAÍDAS!$D:$D,SAÍDAS!$B:$B,Base!$Q498,SAÍDAS!$H:$H,Base!W$40))</f>
        <v>0</v>
      </c>
      <c r="X498" s="161">
        <f ca="1">IF(X$39&gt;=$AD$39,0,SUMIFS(SAÍDAS!$D:$D,SAÍDAS!$B:$B,Base!$Q498,SAÍDAS!$H:$H,Base!X$40))</f>
        <v>0</v>
      </c>
      <c r="Y498" s="161">
        <f ca="1">IF(Y$39&gt;=$AD$39,0,SUMIFS(SAÍDAS!$D:$D,SAÍDAS!$B:$B,Base!$Q498,SAÍDAS!$H:$H,Base!Y$40))</f>
        <v>0</v>
      </c>
      <c r="Z498" s="161">
        <f ca="1">IF(Z$39&gt;=$AD$39,0,SUMIFS(SAÍDAS!$D:$D,SAÍDAS!$B:$B,Base!$Q498,SAÍDAS!$H:$H,Base!Z$40))</f>
        <v>0</v>
      </c>
      <c r="AA498" s="161">
        <f ca="1">IF(AA$39&gt;=$AD$39,0,SUMIFS(SAÍDAS!$D:$D,SAÍDAS!$B:$B,Base!$Q498,SAÍDAS!$H:$H,Base!AA$40))</f>
        <v>0</v>
      </c>
      <c r="AB498" s="161">
        <f ca="1">IF(AB$39&gt;=$AD$39,0,SUMIFS(SAÍDAS!$D:$D,SAÍDAS!$B:$B,Base!$Q498,SAÍDAS!$H:$H,Base!AB$40))</f>
        <v>0</v>
      </c>
      <c r="AC498" s="161">
        <f ca="1">IF(AC$39&gt;=$AD$39,0,SUMIFS(SAÍDAS!$D:$D,SAÍDAS!$B:$B,Base!$Q498,SAÍDAS!$H:$H,Base!AC$40))</f>
        <v>0</v>
      </c>
      <c r="AD498" s="160">
        <f t="shared" ca="1" si="16"/>
        <v>0</v>
      </c>
    </row>
    <row r="499" spans="1:30" x14ac:dyDescent="0.25">
      <c r="A499" s="160">
        <f>CADASTRO!A463</f>
        <v>0</v>
      </c>
      <c r="B499" s="160">
        <f>CADASTRO!B463</f>
        <v>0</v>
      </c>
      <c r="C499" s="161">
        <f>CADASTRO!D463</f>
        <v>0</v>
      </c>
      <c r="D499" s="161">
        <f>C499+SUMIFS(ENTRADAS!$D:$D,ENTRADAS!$B:$B,$B499,ENTRADAS!$I:$I,C$40)-SUMIFS(SAÍDAS!$D:$D,SAÍDAS!$B:$B,$B499,SAÍDAS!$H:$H,C$40)+SUMIFS(AJUSTE!$D:$D,AJUSTE!$B:$B,$B499,AJUSTE!$H:$H,C$40)</f>
        <v>0</v>
      </c>
      <c r="E499" s="161">
        <f>D499+SUMIFS(ENTRADAS!$D:$D,ENTRADAS!$B:$B,$B499,ENTRADAS!$I:$I,D$40)-SUMIFS(SAÍDAS!$D:$D,SAÍDAS!$B:$B,$B499,SAÍDAS!$H:$H,D$40)+SUMIFS(AJUSTE!$D:$D,AJUSTE!$B:$B,$B499,AJUSTE!$H:$H,D$40)</f>
        <v>0</v>
      </c>
      <c r="F499" s="161">
        <f>E499+SUMIFS(ENTRADAS!$D:$D,ENTRADAS!$B:$B,$B499,ENTRADAS!$I:$I,E$40)-SUMIFS(SAÍDAS!$D:$D,SAÍDAS!$B:$B,$B499,SAÍDAS!$H:$H,E$40)+SUMIFS(AJUSTE!$D:$D,AJUSTE!$B:$B,$B499,AJUSTE!$H:$H,E$40)</f>
        <v>0</v>
      </c>
      <c r="G499" s="161">
        <f>F499+SUMIFS(ENTRADAS!$D:$D,ENTRADAS!$B:$B,$B499,ENTRADAS!$I:$I,F$40)-SUMIFS(SAÍDAS!$D:$D,SAÍDAS!$B:$B,$B499,SAÍDAS!$H:$H,F$40)+SUMIFS(AJUSTE!$D:$D,AJUSTE!$B:$B,$B499,AJUSTE!$H:$H,F$40)</f>
        <v>0</v>
      </c>
      <c r="H499" s="161">
        <f>G499+SUMIFS(ENTRADAS!$D:$D,ENTRADAS!$B:$B,$B499,ENTRADAS!$I:$I,G$40)-SUMIFS(SAÍDAS!$D:$D,SAÍDAS!$B:$B,$B499,SAÍDAS!$H:$H,G$40)+SUMIFS(AJUSTE!$D:$D,AJUSTE!$B:$B,$B499,AJUSTE!$H:$H,G$40)</f>
        <v>0</v>
      </c>
      <c r="I499" s="161">
        <f>H499+SUMIFS(ENTRADAS!$D:$D,ENTRADAS!$B:$B,$B499,ENTRADAS!$I:$I,H$40)-SUMIFS(SAÍDAS!$D:$D,SAÍDAS!$B:$B,$B499,SAÍDAS!$H:$H,H$40)+SUMIFS(AJUSTE!$D:$D,AJUSTE!$B:$B,$B499,AJUSTE!$H:$H,H$40)</f>
        <v>0</v>
      </c>
      <c r="J499" s="161">
        <f>I499+SUMIFS(ENTRADAS!$D:$D,ENTRADAS!$B:$B,$B499,ENTRADAS!$I:$I,I$40)-SUMIFS(SAÍDAS!$D:$D,SAÍDAS!$B:$B,$B499,SAÍDAS!$H:$H,I$40)+SUMIFS(AJUSTE!$D:$D,AJUSTE!$B:$B,$B499,AJUSTE!$H:$H,I$40)</f>
        <v>0</v>
      </c>
      <c r="K499" s="161">
        <f>J499+SUMIFS(ENTRADAS!$D:$D,ENTRADAS!$B:$B,$B499,ENTRADAS!$I:$I,J$40)-SUMIFS(SAÍDAS!$D:$D,SAÍDAS!$B:$B,$B499,SAÍDAS!$H:$H,J$40)+SUMIFS(AJUSTE!$D:$D,AJUSTE!$B:$B,$B499,AJUSTE!$H:$H,J$40)</f>
        <v>0</v>
      </c>
      <c r="L499" s="161">
        <f>K499+SUMIFS(ENTRADAS!$D:$D,ENTRADAS!$B:$B,$B499,ENTRADAS!$I:$I,K$40)-SUMIFS(SAÍDAS!$D:$D,SAÍDAS!$B:$B,$B499,SAÍDAS!$H:$H,K$40)+SUMIFS(AJUSTE!$D:$D,AJUSTE!$B:$B,$B499,AJUSTE!$H:$H,K$40)</f>
        <v>0</v>
      </c>
      <c r="M499" s="161">
        <f>L499+SUMIFS(ENTRADAS!$D:$D,ENTRADAS!$B:$B,$B499,ENTRADAS!$I:$I,L$40)-SUMIFS(SAÍDAS!$D:$D,SAÍDAS!$B:$B,$B499,SAÍDAS!$H:$H,L$40)+SUMIFS(AJUSTE!$D:$D,AJUSTE!$B:$B,$B499,AJUSTE!$H:$H,L$40)</f>
        <v>0</v>
      </c>
      <c r="N499" s="161">
        <f>M499+SUMIFS(ENTRADAS!$D:$D,ENTRADAS!$B:$B,$B499,ENTRADAS!$I:$I,M$40)-SUMIFS(SAÍDAS!$D:$D,SAÍDAS!$B:$B,$B499,SAÍDAS!$H:$H,M$40)+SUMIFS(AJUSTE!$D:$D,AJUSTE!$B:$B,$B499,AJUSTE!$H:$H,M$40)</f>
        <v>0</v>
      </c>
      <c r="P499" s="160">
        <f>CADASTRO!A463</f>
        <v>0</v>
      </c>
      <c r="Q499" s="160">
        <f>CADASTRO!B463</f>
        <v>0</v>
      </c>
      <c r="R499" s="161">
        <f ca="1">IF(R$39&gt;=$AD$39,0,SUMIFS(SAÍDAS!$D:$D,SAÍDAS!$B:$B,Base!$Q499,SAÍDAS!$H:$H,Base!R$40))</f>
        <v>0</v>
      </c>
      <c r="S499" s="161">
        <f ca="1">IF(S$39&gt;=$AD$39,0,SUMIFS(SAÍDAS!$D:$D,SAÍDAS!$B:$B,Base!$Q499,SAÍDAS!$H:$H,Base!S$40))</f>
        <v>0</v>
      </c>
      <c r="T499" s="161">
        <f ca="1">IF(T$39&gt;=$AD$39,0,SUMIFS(SAÍDAS!$D:$D,SAÍDAS!$B:$B,Base!$Q499,SAÍDAS!$H:$H,Base!T$40))</f>
        <v>0</v>
      </c>
      <c r="U499" s="161">
        <f ca="1">IF(U$39&gt;=$AD$39,0,SUMIFS(SAÍDAS!$D:$D,SAÍDAS!$B:$B,Base!$Q499,SAÍDAS!$H:$H,Base!U$40))</f>
        <v>0</v>
      </c>
      <c r="V499" s="161">
        <f ca="1">IF(V$39&gt;=$AD$39,0,SUMIFS(SAÍDAS!$D:$D,SAÍDAS!$B:$B,Base!$Q499,SAÍDAS!$H:$H,Base!V$40))</f>
        <v>0</v>
      </c>
      <c r="W499" s="161">
        <f ca="1">IF(W$39&gt;=$AD$39,0,SUMIFS(SAÍDAS!$D:$D,SAÍDAS!$B:$B,Base!$Q499,SAÍDAS!$H:$H,Base!W$40))</f>
        <v>0</v>
      </c>
      <c r="X499" s="161">
        <f ca="1">IF(X$39&gt;=$AD$39,0,SUMIFS(SAÍDAS!$D:$D,SAÍDAS!$B:$B,Base!$Q499,SAÍDAS!$H:$H,Base!X$40))</f>
        <v>0</v>
      </c>
      <c r="Y499" s="161">
        <f ca="1">IF(Y$39&gt;=$AD$39,0,SUMIFS(SAÍDAS!$D:$D,SAÍDAS!$B:$B,Base!$Q499,SAÍDAS!$H:$H,Base!Y$40))</f>
        <v>0</v>
      </c>
      <c r="Z499" s="161">
        <f ca="1">IF(Z$39&gt;=$AD$39,0,SUMIFS(SAÍDAS!$D:$D,SAÍDAS!$B:$B,Base!$Q499,SAÍDAS!$H:$H,Base!Z$40))</f>
        <v>0</v>
      </c>
      <c r="AA499" s="161">
        <f ca="1">IF(AA$39&gt;=$AD$39,0,SUMIFS(SAÍDAS!$D:$D,SAÍDAS!$B:$B,Base!$Q499,SAÍDAS!$H:$H,Base!AA$40))</f>
        <v>0</v>
      </c>
      <c r="AB499" s="161">
        <f ca="1">IF(AB$39&gt;=$AD$39,0,SUMIFS(SAÍDAS!$D:$D,SAÍDAS!$B:$B,Base!$Q499,SAÍDAS!$H:$H,Base!AB$40))</f>
        <v>0</v>
      </c>
      <c r="AC499" s="161">
        <f ca="1">IF(AC$39&gt;=$AD$39,0,SUMIFS(SAÍDAS!$D:$D,SAÍDAS!$B:$B,Base!$Q499,SAÍDAS!$H:$H,Base!AC$40))</f>
        <v>0</v>
      </c>
      <c r="AD499" s="160">
        <f t="shared" ca="1" si="16"/>
        <v>0</v>
      </c>
    </row>
    <row r="500" spans="1:30" x14ac:dyDescent="0.25">
      <c r="A500" s="160">
        <f>CADASTRO!A464</f>
        <v>0</v>
      </c>
      <c r="B500" s="160">
        <f>CADASTRO!B464</f>
        <v>0</v>
      </c>
      <c r="C500" s="161">
        <f>CADASTRO!D464</f>
        <v>0</v>
      </c>
      <c r="D500" s="161">
        <f>C500+SUMIFS(ENTRADAS!$D:$D,ENTRADAS!$B:$B,$B500,ENTRADAS!$I:$I,C$40)-SUMIFS(SAÍDAS!$D:$D,SAÍDAS!$B:$B,$B500,SAÍDAS!$H:$H,C$40)+SUMIFS(AJUSTE!$D:$D,AJUSTE!$B:$B,$B500,AJUSTE!$H:$H,C$40)</f>
        <v>0</v>
      </c>
      <c r="E500" s="161">
        <f>D500+SUMIFS(ENTRADAS!$D:$D,ENTRADAS!$B:$B,$B500,ENTRADAS!$I:$I,D$40)-SUMIFS(SAÍDAS!$D:$D,SAÍDAS!$B:$B,$B500,SAÍDAS!$H:$H,D$40)+SUMIFS(AJUSTE!$D:$D,AJUSTE!$B:$B,$B500,AJUSTE!$H:$H,D$40)</f>
        <v>0</v>
      </c>
      <c r="F500" s="161">
        <f>E500+SUMIFS(ENTRADAS!$D:$D,ENTRADAS!$B:$B,$B500,ENTRADAS!$I:$I,E$40)-SUMIFS(SAÍDAS!$D:$D,SAÍDAS!$B:$B,$B500,SAÍDAS!$H:$H,E$40)+SUMIFS(AJUSTE!$D:$D,AJUSTE!$B:$B,$B500,AJUSTE!$H:$H,E$40)</f>
        <v>0</v>
      </c>
      <c r="G500" s="161">
        <f>F500+SUMIFS(ENTRADAS!$D:$D,ENTRADAS!$B:$B,$B500,ENTRADAS!$I:$I,F$40)-SUMIFS(SAÍDAS!$D:$D,SAÍDAS!$B:$B,$B500,SAÍDAS!$H:$H,F$40)+SUMIFS(AJUSTE!$D:$D,AJUSTE!$B:$B,$B500,AJUSTE!$H:$H,F$40)</f>
        <v>0</v>
      </c>
      <c r="H500" s="161">
        <f>G500+SUMIFS(ENTRADAS!$D:$D,ENTRADAS!$B:$B,$B500,ENTRADAS!$I:$I,G$40)-SUMIFS(SAÍDAS!$D:$D,SAÍDAS!$B:$B,$B500,SAÍDAS!$H:$H,G$40)+SUMIFS(AJUSTE!$D:$D,AJUSTE!$B:$B,$B500,AJUSTE!$H:$H,G$40)</f>
        <v>0</v>
      </c>
      <c r="I500" s="161">
        <f>H500+SUMIFS(ENTRADAS!$D:$D,ENTRADAS!$B:$B,$B500,ENTRADAS!$I:$I,H$40)-SUMIFS(SAÍDAS!$D:$D,SAÍDAS!$B:$B,$B500,SAÍDAS!$H:$H,H$40)+SUMIFS(AJUSTE!$D:$D,AJUSTE!$B:$B,$B500,AJUSTE!$H:$H,H$40)</f>
        <v>0</v>
      </c>
      <c r="J500" s="161">
        <f>I500+SUMIFS(ENTRADAS!$D:$D,ENTRADAS!$B:$B,$B500,ENTRADAS!$I:$I,I$40)-SUMIFS(SAÍDAS!$D:$D,SAÍDAS!$B:$B,$B500,SAÍDAS!$H:$H,I$40)+SUMIFS(AJUSTE!$D:$D,AJUSTE!$B:$B,$B500,AJUSTE!$H:$H,I$40)</f>
        <v>0</v>
      </c>
      <c r="K500" s="161">
        <f>J500+SUMIFS(ENTRADAS!$D:$D,ENTRADAS!$B:$B,$B500,ENTRADAS!$I:$I,J$40)-SUMIFS(SAÍDAS!$D:$D,SAÍDAS!$B:$B,$B500,SAÍDAS!$H:$H,J$40)+SUMIFS(AJUSTE!$D:$D,AJUSTE!$B:$B,$B500,AJUSTE!$H:$H,J$40)</f>
        <v>0</v>
      </c>
      <c r="L500" s="161">
        <f>K500+SUMIFS(ENTRADAS!$D:$D,ENTRADAS!$B:$B,$B500,ENTRADAS!$I:$I,K$40)-SUMIFS(SAÍDAS!$D:$D,SAÍDAS!$B:$B,$B500,SAÍDAS!$H:$H,K$40)+SUMIFS(AJUSTE!$D:$D,AJUSTE!$B:$B,$B500,AJUSTE!$H:$H,K$40)</f>
        <v>0</v>
      </c>
      <c r="M500" s="161">
        <f>L500+SUMIFS(ENTRADAS!$D:$D,ENTRADAS!$B:$B,$B500,ENTRADAS!$I:$I,L$40)-SUMIFS(SAÍDAS!$D:$D,SAÍDAS!$B:$B,$B500,SAÍDAS!$H:$H,L$40)+SUMIFS(AJUSTE!$D:$D,AJUSTE!$B:$B,$B500,AJUSTE!$H:$H,L$40)</f>
        <v>0</v>
      </c>
      <c r="N500" s="161">
        <f>M500+SUMIFS(ENTRADAS!$D:$D,ENTRADAS!$B:$B,$B500,ENTRADAS!$I:$I,M$40)-SUMIFS(SAÍDAS!$D:$D,SAÍDAS!$B:$B,$B500,SAÍDAS!$H:$H,M$40)+SUMIFS(AJUSTE!$D:$D,AJUSTE!$B:$B,$B500,AJUSTE!$H:$H,M$40)</f>
        <v>0</v>
      </c>
      <c r="P500" s="160">
        <f>CADASTRO!A464</f>
        <v>0</v>
      </c>
      <c r="Q500" s="160">
        <f>CADASTRO!B464</f>
        <v>0</v>
      </c>
      <c r="R500" s="161">
        <f ca="1">IF(R$39&gt;=$AD$39,0,SUMIFS(SAÍDAS!$D:$D,SAÍDAS!$B:$B,Base!$Q500,SAÍDAS!$H:$H,Base!R$40))</f>
        <v>0</v>
      </c>
      <c r="S500" s="161">
        <f ca="1">IF(S$39&gt;=$AD$39,0,SUMIFS(SAÍDAS!$D:$D,SAÍDAS!$B:$B,Base!$Q500,SAÍDAS!$H:$H,Base!S$40))</f>
        <v>0</v>
      </c>
      <c r="T500" s="161">
        <f ca="1">IF(T$39&gt;=$AD$39,0,SUMIFS(SAÍDAS!$D:$D,SAÍDAS!$B:$B,Base!$Q500,SAÍDAS!$H:$H,Base!T$40))</f>
        <v>0</v>
      </c>
      <c r="U500" s="161">
        <f ca="1">IF(U$39&gt;=$AD$39,0,SUMIFS(SAÍDAS!$D:$D,SAÍDAS!$B:$B,Base!$Q500,SAÍDAS!$H:$H,Base!U$40))</f>
        <v>0</v>
      </c>
      <c r="V500" s="161">
        <f ca="1">IF(V$39&gt;=$AD$39,0,SUMIFS(SAÍDAS!$D:$D,SAÍDAS!$B:$B,Base!$Q500,SAÍDAS!$H:$H,Base!V$40))</f>
        <v>0</v>
      </c>
      <c r="W500" s="161">
        <f ca="1">IF(W$39&gt;=$AD$39,0,SUMIFS(SAÍDAS!$D:$D,SAÍDAS!$B:$B,Base!$Q500,SAÍDAS!$H:$H,Base!W$40))</f>
        <v>0</v>
      </c>
      <c r="X500" s="161">
        <f ca="1">IF(X$39&gt;=$AD$39,0,SUMIFS(SAÍDAS!$D:$D,SAÍDAS!$B:$B,Base!$Q500,SAÍDAS!$H:$H,Base!X$40))</f>
        <v>0</v>
      </c>
      <c r="Y500" s="161">
        <f ca="1">IF(Y$39&gt;=$AD$39,0,SUMIFS(SAÍDAS!$D:$D,SAÍDAS!$B:$B,Base!$Q500,SAÍDAS!$H:$H,Base!Y$40))</f>
        <v>0</v>
      </c>
      <c r="Z500" s="161">
        <f ca="1">IF(Z$39&gt;=$AD$39,0,SUMIFS(SAÍDAS!$D:$D,SAÍDAS!$B:$B,Base!$Q500,SAÍDAS!$H:$H,Base!Z$40))</f>
        <v>0</v>
      </c>
      <c r="AA500" s="161">
        <f ca="1">IF(AA$39&gt;=$AD$39,0,SUMIFS(SAÍDAS!$D:$D,SAÍDAS!$B:$B,Base!$Q500,SAÍDAS!$H:$H,Base!AA$40))</f>
        <v>0</v>
      </c>
      <c r="AB500" s="161">
        <f ca="1">IF(AB$39&gt;=$AD$39,0,SUMIFS(SAÍDAS!$D:$D,SAÍDAS!$B:$B,Base!$Q500,SAÍDAS!$H:$H,Base!AB$40))</f>
        <v>0</v>
      </c>
      <c r="AC500" s="161">
        <f ca="1">IF(AC$39&gt;=$AD$39,0,SUMIFS(SAÍDAS!$D:$D,SAÍDAS!$B:$B,Base!$Q500,SAÍDAS!$H:$H,Base!AC$40))</f>
        <v>0</v>
      </c>
      <c r="AD500" s="160">
        <f t="shared" ca="1" si="16"/>
        <v>0</v>
      </c>
    </row>
    <row r="501" spans="1:30" x14ac:dyDescent="0.25">
      <c r="A501" s="160">
        <f>CADASTRO!A465</f>
        <v>0</v>
      </c>
      <c r="B501" s="160">
        <f>CADASTRO!B465</f>
        <v>0</v>
      </c>
      <c r="C501" s="161">
        <f>CADASTRO!D465</f>
        <v>0</v>
      </c>
      <c r="D501" s="161">
        <f>C501+SUMIFS(ENTRADAS!$D:$D,ENTRADAS!$B:$B,$B501,ENTRADAS!$I:$I,C$40)-SUMIFS(SAÍDAS!$D:$D,SAÍDAS!$B:$B,$B501,SAÍDAS!$H:$H,C$40)+SUMIFS(AJUSTE!$D:$D,AJUSTE!$B:$B,$B501,AJUSTE!$H:$H,C$40)</f>
        <v>0</v>
      </c>
      <c r="E501" s="161">
        <f>D501+SUMIFS(ENTRADAS!$D:$D,ENTRADAS!$B:$B,$B501,ENTRADAS!$I:$I,D$40)-SUMIFS(SAÍDAS!$D:$D,SAÍDAS!$B:$B,$B501,SAÍDAS!$H:$H,D$40)+SUMIFS(AJUSTE!$D:$D,AJUSTE!$B:$B,$B501,AJUSTE!$H:$H,D$40)</f>
        <v>0</v>
      </c>
      <c r="F501" s="161">
        <f>E501+SUMIFS(ENTRADAS!$D:$D,ENTRADAS!$B:$B,$B501,ENTRADAS!$I:$I,E$40)-SUMIFS(SAÍDAS!$D:$D,SAÍDAS!$B:$B,$B501,SAÍDAS!$H:$H,E$40)+SUMIFS(AJUSTE!$D:$D,AJUSTE!$B:$B,$B501,AJUSTE!$H:$H,E$40)</f>
        <v>0</v>
      </c>
      <c r="G501" s="161">
        <f>F501+SUMIFS(ENTRADAS!$D:$D,ENTRADAS!$B:$B,$B501,ENTRADAS!$I:$I,F$40)-SUMIFS(SAÍDAS!$D:$D,SAÍDAS!$B:$B,$B501,SAÍDAS!$H:$H,F$40)+SUMIFS(AJUSTE!$D:$D,AJUSTE!$B:$B,$B501,AJUSTE!$H:$H,F$40)</f>
        <v>0</v>
      </c>
      <c r="H501" s="161">
        <f>G501+SUMIFS(ENTRADAS!$D:$D,ENTRADAS!$B:$B,$B501,ENTRADAS!$I:$I,G$40)-SUMIFS(SAÍDAS!$D:$D,SAÍDAS!$B:$B,$B501,SAÍDAS!$H:$H,G$40)+SUMIFS(AJUSTE!$D:$D,AJUSTE!$B:$B,$B501,AJUSTE!$H:$H,G$40)</f>
        <v>0</v>
      </c>
      <c r="I501" s="161">
        <f>H501+SUMIFS(ENTRADAS!$D:$D,ENTRADAS!$B:$B,$B501,ENTRADAS!$I:$I,H$40)-SUMIFS(SAÍDAS!$D:$D,SAÍDAS!$B:$B,$B501,SAÍDAS!$H:$H,H$40)+SUMIFS(AJUSTE!$D:$D,AJUSTE!$B:$B,$B501,AJUSTE!$H:$H,H$40)</f>
        <v>0</v>
      </c>
      <c r="J501" s="161">
        <f>I501+SUMIFS(ENTRADAS!$D:$D,ENTRADAS!$B:$B,$B501,ENTRADAS!$I:$I,I$40)-SUMIFS(SAÍDAS!$D:$D,SAÍDAS!$B:$B,$B501,SAÍDAS!$H:$H,I$40)+SUMIFS(AJUSTE!$D:$D,AJUSTE!$B:$B,$B501,AJUSTE!$H:$H,I$40)</f>
        <v>0</v>
      </c>
      <c r="K501" s="161">
        <f>J501+SUMIFS(ENTRADAS!$D:$D,ENTRADAS!$B:$B,$B501,ENTRADAS!$I:$I,J$40)-SUMIFS(SAÍDAS!$D:$D,SAÍDAS!$B:$B,$B501,SAÍDAS!$H:$H,J$40)+SUMIFS(AJUSTE!$D:$D,AJUSTE!$B:$B,$B501,AJUSTE!$H:$H,J$40)</f>
        <v>0</v>
      </c>
      <c r="L501" s="161">
        <f>K501+SUMIFS(ENTRADAS!$D:$D,ENTRADAS!$B:$B,$B501,ENTRADAS!$I:$I,K$40)-SUMIFS(SAÍDAS!$D:$D,SAÍDAS!$B:$B,$B501,SAÍDAS!$H:$H,K$40)+SUMIFS(AJUSTE!$D:$D,AJUSTE!$B:$B,$B501,AJUSTE!$H:$H,K$40)</f>
        <v>0</v>
      </c>
      <c r="M501" s="161">
        <f>L501+SUMIFS(ENTRADAS!$D:$D,ENTRADAS!$B:$B,$B501,ENTRADAS!$I:$I,L$40)-SUMIFS(SAÍDAS!$D:$D,SAÍDAS!$B:$B,$B501,SAÍDAS!$H:$H,L$40)+SUMIFS(AJUSTE!$D:$D,AJUSTE!$B:$B,$B501,AJUSTE!$H:$H,L$40)</f>
        <v>0</v>
      </c>
      <c r="N501" s="161">
        <f>M501+SUMIFS(ENTRADAS!$D:$D,ENTRADAS!$B:$B,$B501,ENTRADAS!$I:$I,M$40)-SUMIFS(SAÍDAS!$D:$D,SAÍDAS!$B:$B,$B501,SAÍDAS!$H:$H,M$40)+SUMIFS(AJUSTE!$D:$D,AJUSTE!$B:$B,$B501,AJUSTE!$H:$H,M$40)</f>
        <v>0</v>
      </c>
      <c r="P501" s="160">
        <f>CADASTRO!A465</f>
        <v>0</v>
      </c>
      <c r="Q501" s="160">
        <f>CADASTRO!B465</f>
        <v>0</v>
      </c>
      <c r="R501" s="161">
        <f ca="1">IF(R$39&gt;=$AD$39,0,SUMIFS(SAÍDAS!$D:$D,SAÍDAS!$B:$B,Base!$Q501,SAÍDAS!$H:$H,Base!R$40))</f>
        <v>0</v>
      </c>
      <c r="S501" s="161">
        <f ca="1">IF(S$39&gt;=$AD$39,0,SUMIFS(SAÍDAS!$D:$D,SAÍDAS!$B:$B,Base!$Q501,SAÍDAS!$H:$H,Base!S$40))</f>
        <v>0</v>
      </c>
      <c r="T501" s="161">
        <f ca="1">IF(T$39&gt;=$AD$39,0,SUMIFS(SAÍDAS!$D:$D,SAÍDAS!$B:$B,Base!$Q501,SAÍDAS!$H:$H,Base!T$40))</f>
        <v>0</v>
      </c>
      <c r="U501" s="161">
        <f ca="1">IF(U$39&gt;=$AD$39,0,SUMIFS(SAÍDAS!$D:$D,SAÍDAS!$B:$B,Base!$Q501,SAÍDAS!$H:$H,Base!U$40))</f>
        <v>0</v>
      </c>
      <c r="V501" s="161">
        <f ca="1">IF(V$39&gt;=$AD$39,0,SUMIFS(SAÍDAS!$D:$D,SAÍDAS!$B:$B,Base!$Q501,SAÍDAS!$H:$H,Base!V$40))</f>
        <v>0</v>
      </c>
      <c r="W501" s="161">
        <f ca="1">IF(W$39&gt;=$AD$39,0,SUMIFS(SAÍDAS!$D:$D,SAÍDAS!$B:$B,Base!$Q501,SAÍDAS!$H:$H,Base!W$40))</f>
        <v>0</v>
      </c>
      <c r="X501" s="161">
        <f ca="1">IF(X$39&gt;=$AD$39,0,SUMIFS(SAÍDAS!$D:$D,SAÍDAS!$B:$B,Base!$Q501,SAÍDAS!$H:$H,Base!X$40))</f>
        <v>0</v>
      </c>
      <c r="Y501" s="161">
        <f ca="1">IF(Y$39&gt;=$AD$39,0,SUMIFS(SAÍDAS!$D:$D,SAÍDAS!$B:$B,Base!$Q501,SAÍDAS!$H:$H,Base!Y$40))</f>
        <v>0</v>
      </c>
      <c r="Z501" s="161">
        <f ca="1">IF(Z$39&gt;=$AD$39,0,SUMIFS(SAÍDAS!$D:$D,SAÍDAS!$B:$B,Base!$Q501,SAÍDAS!$H:$H,Base!Z$40))</f>
        <v>0</v>
      </c>
      <c r="AA501" s="161">
        <f ca="1">IF(AA$39&gt;=$AD$39,0,SUMIFS(SAÍDAS!$D:$D,SAÍDAS!$B:$B,Base!$Q501,SAÍDAS!$H:$H,Base!AA$40))</f>
        <v>0</v>
      </c>
      <c r="AB501" s="161">
        <f ca="1">IF(AB$39&gt;=$AD$39,0,SUMIFS(SAÍDAS!$D:$D,SAÍDAS!$B:$B,Base!$Q501,SAÍDAS!$H:$H,Base!AB$40))</f>
        <v>0</v>
      </c>
      <c r="AC501" s="161">
        <f ca="1">IF(AC$39&gt;=$AD$39,0,SUMIFS(SAÍDAS!$D:$D,SAÍDAS!$B:$B,Base!$Q501,SAÍDAS!$H:$H,Base!AC$40))</f>
        <v>0</v>
      </c>
      <c r="AD501" s="160">
        <f t="shared" ca="1" si="16"/>
        <v>0</v>
      </c>
    </row>
    <row r="502" spans="1:30" x14ac:dyDescent="0.25">
      <c r="A502" s="160">
        <f>CADASTRO!A466</f>
        <v>0</v>
      </c>
      <c r="B502" s="160">
        <f>CADASTRO!B466</f>
        <v>0</v>
      </c>
      <c r="C502" s="161">
        <f>CADASTRO!D466</f>
        <v>0</v>
      </c>
      <c r="D502" s="161">
        <f>C502+SUMIFS(ENTRADAS!$D:$D,ENTRADAS!$B:$B,$B502,ENTRADAS!$I:$I,C$40)-SUMIFS(SAÍDAS!$D:$D,SAÍDAS!$B:$B,$B502,SAÍDAS!$H:$H,C$40)+SUMIFS(AJUSTE!$D:$D,AJUSTE!$B:$B,$B502,AJUSTE!$H:$H,C$40)</f>
        <v>0</v>
      </c>
      <c r="E502" s="161">
        <f>D502+SUMIFS(ENTRADAS!$D:$D,ENTRADAS!$B:$B,$B502,ENTRADAS!$I:$I,D$40)-SUMIFS(SAÍDAS!$D:$D,SAÍDAS!$B:$B,$B502,SAÍDAS!$H:$H,D$40)+SUMIFS(AJUSTE!$D:$D,AJUSTE!$B:$B,$B502,AJUSTE!$H:$H,D$40)</f>
        <v>0</v>
      </c>
      <c r="F502" s="161">
        <f>E502+SUMIFS(ENTRADAS!$D:$D,ENTRADAS!$B:$B,$B502,ENTRADAS!$I:$I,E$40)-SUMIFS(SAÍDAS!$D:$D,SAÍDAS!$B:$B,$B502,SAÍDAS!$H:$H,E$40)+SUMIFS(AJUSTE!$D:$D,AJUSTE!$B:$B,$B502,AJUSTE!$H:$H,E$40)</f>
        <v>0</v>
      </c>
      <c r="G502" s="161">
        <f>F502+SUMIFS(ENTRADAS!$D:$D,ENTRADAS!$B:$B,$B502,ENTRADAS!$I:$I,F$40)-SUMIFS(SAÍDAS!$D:$D,SAÍDAS!$B:$B,$B502,SAÍDAS!$H:$H,F$40)+SUMIFS(AJUSTE!$D:$D,AJUSTE!$B:$B,$B502,AJUSTE!$H:$H,F$40)</f>
        <v>0</v>
      </c>
      <c r="H502" s="161">
        <f>G502+SUMIFS(ENTRADAS!$D:$D,ENTRADAS!$B:$B,$B502,ENTRADAS!$I:$I,G$40)-SUMIFS(SAÍDAS!$D:$D,SAÍDAS!$B:$B,$B502,SAÍDAS!$H:$H,G$40)+SUMIFS(AJUSTE!$D:$D,AJUSTE!$B:$B,$B502,AJUSTE!$H:$H,G$40)</f>
        <v>0</v>
      </c>
      <c r="I502" s="161">
        <f>H502+SUMIFS(ENTRADAS!$D:$D,ENTRADAS!$B:$B,$B502,ENTRADAS!$I:$I,H$40)-SUMIFS(SAÍDAS!$D:$D,SAÍDAS!$B:$B,$B502,SAÍDAS!$H:$H,H$40)+SUMIFS(AJUSTE!$D:$D,AJUSTE!$B:$B,$B502,AJUSTE!$H:$H,H$40)</f>
        <v>0</v>
      </c>
      <c r="J502" s="161">
        <f>I502+SUMIFS(ENTRADAS!$D:$D,ENTRADAS!$B:$B,$B502,ENTRADAS!$I:$I,I$40)-SUMIFS(SAÍDAS!$D:$D,SAÍDAS!$B:$B,$B502,SAÍDAS!$H:$H,I$40)+SUMIFS(AJUSTE!$D:$D,AJUSTE!$B:$B,$B502,AJUSTE!$H:$H,I$40)</f>
        <v>0</v>
      </c>
      <c r="K502" s="161">
        <f>J502+SUMIFS(ENTRADAS!$D:$D,ENTRADAS!$B:$B,$B502,ENTRADAS!$I:$I,J$40)-SUMIFS(SAÍDAS!$D:$D,SAÍDAS!$B:$B,$B502,SAÍDAS!$H:$H,J$40)+SUMIFS(AJUSTE!$D:$D,AJUSTE!$B:$B,$B502,AJUSTE!$H:$H,J$40)</f>
        <v>0</v>
      </c>
      <c r="L502" s="161">
        <f>K502+SUMIFS(ENTRADAS!$D:$D,ENTRADAS!$B:$B,$B502,ENTRADAS!$I:$I,K$40)-SUMIFS(SAÍDAS!$D:$D,SAÍDAS!$B:$B,$B502,SAÍDAS!$H:$H,K$40)+SUMIFS(AJUSTE!$D:$D,AJUSTE!$B:$B,$B502,AJUSTE!$H:$H,K$40)</f>
        <v>0</v>
      </c>
      <c r="M502" s="161">
        <f>L502+SUMIFS(ENTRADAS!$D:$D,ENTRADAS!$B:$B,$B502,ENTRADAS!$I:$I,L$40)-SUMIFS(SAÍDAS!$D:$D,SAÍDAS!$B:$B,$B502,SAÍDAS!$H:$H,L$40)+SUMIFS(AJUSTE!$D:$D,AJUSTE!$B:$B,$B502,AJUSTE!$H:$H,L$40)</f>
        <v>0</v>
      </c>
      <c r="N502" s="161">
        <f>M502+SUMIFS(ENTRADAS!$D:$D,ENTRADAS!$B:$B,$B502,ENTRADAS!$I:$I,M$40)-SUMIFS(SAÍDAS!$D:$D,SAÍDAS!$B:$B,$B502,SAÍDAS!$H:$H,M$40)+SUMIFS(AJUSTE!$D:$D,AJUSTE!$B:$B,$B502,AJUSTE!$H:$H,M$40)</f>
        <v>0</v>
      </c>
      <c r="P502" s="160">
        <f>CADASTRO!A466</f>
        <v>0</v>
      </c>
      <c r="Q502" s="160">
        <f>CADASTRO!B466</f>
        <v>0</v>
      </c>
      <c r="R502" s="161">
        <f ca="1">IF(R$39&gt;=$AD$39,0,SUMIFS(SAÍDAS!$D:$D,SAÍDAS!$B:$B,Base!$Q502,SAÍDAS!$H:$H,Base!R$40))</f>
        <v>0</v>
      </c>
      <c r="S502" s="161">
        <f ca="1">IF(S$39&gt;=$AD$39,0,SUMIFS(SAÍDAS!$D:$D,SAÍDAS!$B:$B,Base!$Q502,SAÍDAS!$H:$H,Base!S$40))</f>
        <v>0</v>
      </c>
      <c r="T502" s="161">
        <f ca="1">IF(T$39&gt;=$AD$39,0,SUMIFS(SAÍDAS!$D:$D,SAÍDAS!$B:$B,Base!$Q502,SAÍDAS!$H:$H,Base!T$40))</f>
        <v>0</v>
      </c>
      <c r="U502" s="161">
        <f ca="1">IF(U$39&gt;=$AD$39,0,SUMIFS(SAÍDAS!$D:$D,SAÍDAS!$B:$B,Base!$Q502,SAÍDAS!$H:$H,Base!U$40))</f>
        <v>0</v>
      </c>
      <c r="V502" s="161">
        <f ca="1">IF(V$39&gt;=$AD$39,0,SUMIFS(SAÍDAS!$D:$D,SAÍDAS!$B:$B,Base!$Q502,SAÍDAS!$H:$H,Base!V$40))</f>
        <v>0</v>
      </c>
      <c r="W502" s="161">
        <f ca="1">IF(W$39&gt;=$AD$39,0,SUMIFS(SAÍDAS!$D:$D,SAÍDAS!$B:$B,Base!$Q502,SAÍDAS!$H:$H,Base!W$40))</f>
        <v>0</v>
      </c>
      <c r="X502" s="161">
        <f ca="1">IF(X$39&gt;=$AD$39,0,SUMIFS(SAÍDAS!$D:$D,SAÍDAS!$B:$B,Base!$Q502,SAÍDAS!$H:$H,Base!X$40))</f>
        <v>0</v>
      </c>
      <c r="Y502" s="161">
        <f ca="1">IF(Y$39&gt;=$AD$39,0,SUMIFS(SAÍDAS!$D:$D,SAÍDAS!$B:$B,Base!$Q502,SAÍDAS!$H:$H,Base!Y$40))</f>
        <v>0</v>
      </c>
      <c r="Z502" s="161">
        <f ca="1">IF(Z$39&gt;=$AD$39,0,SUMIFS(SAÍDAS!$D:$D,SAÍDAS!$B:$B,Base!$Q502,SAÍDAS!$H:$H,Base!Z$40))</f>
        <v>0</v>
      </c>
      <c r="AA502" s="161">
        <f ca="1">IF(AA$39&gt;=$AD$39,0,SUMIFS(SAÍDAS!$D:$D,SAÍDAS!$B:$B,Base!$Q502,SAÍDAS!$H:$H,Base!AA$40))</f>
        <v>0</v>
      </c>
      <c r="AB502" s="161">
        <f ca="1">IF(AB$39&gt;=$AD$39,0,SUMIFS(SAÍDAS!$D:$D,SAÍDAS!$B:$B,Base!$Q502,SAÍDAS!$H:$H,Base!AB$40))</f>
        <v>0</v>
      </c>
      <c r="AC502" s="161">
        <f ca="1">IF(AC$39&gt;=$AD$39,0,SUMIFS(SAÍDAS!$D:$D,SAÍDAS!$B:$B,Base!$Q502,SAÍDAS!$H:$H,Base!AC$40))</f>
        <v>0</v>
      </c>
      <c r="AD502" s="160">
        <f t="shared" ca="1" si="16"/>
        <v>0</v>
      </c>
    </row>
    <row r="503" spans="1:30" x14ac:dyDescent="0.25">
      <c r="A503" s="160">
        <f>CADASTRO!A467</f>
        <v>0</v>
      </c>
      <c r="B503" s="160">
        <f>CADASTRO!B467</f>
        <v>0</v>
      </c>
      <c r="C503" s="161">
        <f>CADASTRO!D467</f>
        <v>0</v>
      </c>
      <c r="D503" s="161">
        <f>C503+SUMIFS(ENTRADAS!$D:$D,ENTRADAS!$B:$B,$B503,ENTRADAS!$I:$I,C$40)-SUMIFS(SAÍDAS!$D:$D,SAÍDAS!$B:$B,$B503,SAÍDAS!$H:$H,C$40)+SUMIFS(AJUSTE!$D:$D,AJUSTE!$B:$B,$B503,AJUSTE!$H:$H,C$40)</f>
        <v>0</v>
      </c>
      <c r="E503" s="161">
        <f>D503+SUMIFS(ENTRADAS!$D:$D,ENTRADAS!$B:$B,$B503,ENTRADAS!$I:$I,D$40)-SUMIFS(SAÍDAS!$D:$D,SAÍDAS!$B:$B,$B503,SAÍDAS!$H:$H,D$40)+SUMIFS(AJUSTE!$D:$D,AJUSTE!$B:$B,$B503,AJUSTE!$H:$H,D$40)</f>
        <v>0</v>
      </c>
      <c r="F503" s="161">
        <f>E503+SUMIFS(ENTRADAS!$D:$D,ENTRADAS!$B:$B,$B503,ENTRADAS!$I:$I,E$40)-SUMIFS(SAÍDAS!$D:$D,SAÍDAS!$B:$B,$B503,SAÍDAS!$H:$H,E$40)+SUMIFS(AJUSTE!$D:$D,AJUSTE!$B:$B,$B503,AJUSTE!$H:$H,E$40)</f>
        <v>0</v>
      </c>
      <c r="G503" s="161">
        <f>F503+SUMIFS(ENTRADAS!$D:$D,ENTRADAS!$B:$B,$B503,ENTRADAS!$I:$I,F$40)-SUMIFS(SAÍDAS!$D:$D,SAÍDAS!$B:$B,$B503,SAÍDAS!$H:$H,F$40)+SUMIFS(AJUSTE!$D:$D,AJUSTE!$B:$B,$B503,AJUSTE!$H:$H,F$40)</f>
        <v>0</v>
      </c>
      <c r="H503" s="161">
        <f>G503+SUMIFS(ENTRADAS!$D:$D,ENTRADAS!$B:$B,$B503,ENTRADAS!$I:$I,G$40)-SUMIFS(SAÍDAS!$D:$D,SAÍDAS!$B:$B,$B503,SAÍDAS!$H:$H,G$40)+SUMIFS(AJUSTE!$D:$D,AJUSTE!$B:$B,$B503,AJUSTE!$H:$H,G$40)</f>
        <v>0</v>
      </c>
      <c r="I503" s="161">
        <f>H503+SUMIFS(ENTRADAS!$D:$D,ENTRADAS!$B:$B,$B503,ENTRADAS!$I:$I,H$40)-SUMIFS(SAÍDAS!$D:$D,SAÍDAS!$B:$B,$B503,SAÍDAS!$H:$H,H$40)+SUMIFS(AJUSTE!$D:$D,AJUSTE!$B:$B,$B503,AJUSTE!$H:$H,H$40)</f>
        <v>0</v>
      </c>
      <c r="J503" s="161">
        <f>I503+SUMIFS(ENTRADAS!$D:$D,ENTRADAS!$B:$B,$B503,ENTRADAS!$I:$I,I$40)-SUMIFS(SAÍDAS!$D:$D,SAÍDAS!$B:$B,$B503,SAÍDAS!$H:$H,I$40)+SUMIFS(AJUSTE!$D:$D,AJUSTE!$B:$B,$B503,AJUSTE!$H:$H,I$40)</f>
        <v>0</v>
      </c>
      <c r="K503" s="161">
        <f>J503+SUMIFS(ENTRADAS!$D:$D,ENTRADAS!$B:$B,$B503,ENTRADAS!$I:$I,J$40)-SUMIFS(SAÍDAS!$D:$D,SAÍDAS!$B:$B,$B503,SAÍDAS!$H:$H,J$40)+SUMIFS(AJUSTE!$D:$D,AJUSTE!$B:$B,$B503,AJUSTE!$H:$H,J$40)</f>
        <v>0</v>
      </c>
      <c r="L503" s="161">
        <f>K503+SUMIFS(ENTRADAS!$D:$D,ENTRADAS!$B:$B,$B503,ENTRADAS!$I:$I,K$40)-SUMIFS(SAÍDAS!$D:$D,SAÍDAS!$B:$B,$B503,SAÍDAS!$H:$H,K$40)+SUMIFS(AJUSTE!$D:$D,AJUSTE!$B:$B,$B503,AJUSTE!$H:$H,K$40)</f>
        <v>0</v>
      </c>
      <c r="M503" s="161">
        <f>L503+SUMIFS(ENTRADAS!$D:$D,ENTRADAS!$B:$B,$B503,ENTRADAS!$I:$I,L$40)-SUMIFS(SAÍDAS!$D:$D,SAÍDAS!$B:$B,$B503,SAÍDAS!$H:$H,L$40)+SUMIFS(AJUSTE!$D:$D,AJUSTE!$B:$B,$B503,AJUSTE!$H:$H,L$40)</f>
        <v>0</v>
      </c>
      <c r="N503" s="161">
        <f>M503+SUMIFS(ENTRADAS!$D:$D,ENTRADAS!$B:$B,$B503,ENTRADAS!$I:$I,M$40)-SUMIFS(SAÍDAS!$D:$D,SAÍDAS!$B:$B,$B503,SAÍDAS!$H:$H,M$40)+SUMIFS(AJUSTE!$D:$D,AJUSTE!$B:$B,$B503,AJUSTE!$H:$H,M$40)</f>
        <v>0</v>
      </c>
      <c r="P503" s="160">
        <f>CADASTRO!A467</f>
        <v>0</v>
      </c>
      <c r="Q503" s="160">
        <f>CADASTRO!B467</f>
        <v>0</v>
      </c>
      <c r="R503" s="161">
        <f ca="1">IF(R$39&gt;=$AD$39,0,SUMIFS(SAÍDAS!$D:$D,SAÍDAS!$B:$B,Base!$Q503,SAÍDAS!$H:$H,Base!R$40))</f>
        <v>0</v>
      </c>
      <c r="S503" s="161">
        <f ca="1">IF(S$39&gt;=$AD$39,0,SUMIFS(SAÍDAS!$D:$D,SAÍDAS!$B:$B,Base!$Q503,SAÍDAS!$H:$H,Base!S$40))</f>
        <v>0</v>
      </c>
      <c r="T503" s="161">
        <f ca="1">IF(T$39&gt;=$AD$39,0,SUMIFS(SAÍDAS!$D:$D,SAÍDAS!$B:$B,Base!$Q503,SAÍDAS!$H:$H,Base!T$40))</f>
        <v>0</v>
      </c>
      <c r="U503" s="161">
        <f ca="1">IF(U$39&gt;=$AD$39,0,SUMIFS(SAÍDAS!$D:$D,SAÍDAS!$B:$B,Base!$Q503,SAÍDAS!$H:$H,Base!U$40))</f>
        <v>0</v>
      </c>
      <c r="V503" s="161">
        <f ca="1">IF(V$39&gt;=$AD$39,0,SUMIFS(SAÍDAS!$D:$D,SAÍDAS!$B:$B,Base!$Q503,SAÍDAS!$H:$H,Base!V$40))</f>
        <v>0</v>
      </c>
      <c r="W503" s="161">
        <f ca="1">IF(W$39&gt;=$AD$39,0,SUMIFS(SAÍDAS!$D:$D,SAÍDAS!$B:$B,Base!$Q503,SAÍDAS!$H:$H,Base!W$40))</f>
        <v>0</v>
      </c>
      <c r="X503" s="161">
        <f ca="1">IF(X$39&gt;=$AD$39,0,SUMIFS(SAÍDAS!$D:$D,SAÍDAS!$B:$B,Base!$Q503,SAÍDAS!$H:$H,Base!X$40))</f>
        <v>0</v>
      </c>
      <c r="Y503" s="161">
        <f ca="1">IF(Y$39&gt;=$AD$39,0,SUMIFS(SAÍDAS!$D:$D,SAÍDAS!$B:$B,Base!$Q503,SAÍDAS!$H:$H,Base!Y$40))</f>
        <v>0</v>
      </c>
      <c r="Z503" s="161">
        <f ca="1">IF(Z$39&gt;=$AD$39,0,SUMIFS(SAÍDAS!$D:$D,SAÍDAS!$B:$B,Base!$Q503,SAÍDAS!$H:$H,Base!Z$40))</f>
        <v>0</v>
      </c>
      <c r="AA503" s="161">
        <f ca="1">IF(AA$39&gt;=$AD$39,0,SUMIFS(SAÍDAS!$D:$D,SAÍDAS!$B:$B,Base!$Q503,SAÍDAS!$H:$H,Base!AA$40))</f>
        <v>0</v>
      </c>
      <c r="AB503" s="161">
        <f ca="1">IF(AB$39&gt;=$AD$39,0,SUMIFS(SAÍDAS!$D:$D,SAÍDAS!$B:$B,Base!$Q503,SAÍDAS!$H:$H,Base!AB$40))</f>
        <v>0</v>
      </c>
      <c r="AC503" s="161">
        <f ca="1">IF(AC$39&gt;=$AD$39,0,SUMIFS(SAÍDAS!$D:$D,SAÍDAS!$B:$B,Base!$Q503,SAÍDAS!$H:$H,Base!AC$40))</f>
        <v>0</v>
      </c>
      <c r="AD503" s="160">
        <f t="shared" ca="1" si="16"/>
        <v>0</v>
      </c>
    </row>
    <row r="504" spans="1:30" x14ac:dyDescent="0.25">
      <c r="A504" s="160">
        <f>CADASTRO!A468</f>
        <v>0</v>
      </c>
      <c r="B504" s="160">
        <f>CADASTRO!B468</f>
        <v>0</v>
      </c>
      <c r="C504" s="161">
        <f>CADASTRO!D468</f>
        <v>0</v>
      </c>
      <c r="D504" s="161">
        <f>C504+SUMIFS(ENTRADAS!$D:$D,ENTRADAS!$B:$B,$B504,ENTRADAS!$I:$I,C$40)-SUMIFS(SAÍDAS!$D:$D,SAÍDAS!$B:$B,$B504,SAÍDAS!$H:$H,C$40)+SUMIFS(AJUSTE!$D:$D,AJUSTE!$B:$B,$B504,AJUSTE!$H:$H,C$40)</f>
        <v>0</v>
      </c>
      <c r="E504" s="161">
        <f>D504+SUMIFS(ENTRADAS!$D:$D,ENTRADAS!$B:$B,$B504,ENTRADAS!$I:$I,D$40)-SUMIFS(SAÍDAS!$D:$D,SAÍDAS!$B:$B,$B504,SAÍDAS!$H:$H,D$40)+SUMIFS(AJUSTE!$D:$D,AJUSTE!$B:$B,$B504,AJUSTE!$H:$H,D$40)</f>
        <v>0</v>
      </c>
      <c r="F504" s="161">
        <f>E504+SUMIFS(ENTRADAS!$D:$D,ENTRADAS!$B:$B,$B504,ENTRADAS!$I:$I,E$40)-SUMIFS(SAÍDAS!$D:$D,SAÍDAS!$B:$B,$B504,SAÍDAS!$H:$H,E$40)+SUMIFS(AJUSTE!$D:$D,AJUSTE!$B:$B,$B504,AJUSTE!$H:$H,E$40)</f>
        <v>0</v>
      </c>
      <c r="G504" s="161">
        <f>F504+SUMIFS(ENTRADAS!$D:$D,ENTRADAS!$B:$B,$B504,ENTRADAS!$I:$I,F$40)-SUMIFS(SAÍDAS!$D:$D,SAÍDAS!$B:$B,$B504,SAÍDAS!$H:$H,F$40)+SUMIFS(AJUSTE!$D:$D,AJUSTE!$B:$B,$B504,AJUSTE!$H:$H,F$40)</f>
        <v>0</v>
      </c>
      <c r="H504" s="161">
        <f>G504+SUMIFS(ENTRADAS!$D:$D,ENTRADAS!$B:$B,$B504,ENTRADAS!$I:$I,G$40)-SUMIFS(SAÍDAS!$D:$D,SAÍDAS!$B:$B,$B504,SAÍDAS!$H:$H,G$40)+SUMIFS(AJUSTE!$D:$D,AJUSTE!$B:$B,$B504,AJUSTE!$H:$H,G$40)</f>
        <v>0</v>
      </c>
      <c r="I504" s="161">
        <f>H504+SUMIFS(ENTRADAS!$D:$D,ENTRADAS!$B:$B,$B504,ENTRADAS!$I:$I,H$40)-SUMIFS(SAÍDAS!$D:$D,SAÍDAS!$B:$B,$B504,SAÍDAS!$H:$H,H$40)+SUMIFS(AJUSTE!$D:$D,AJUSTE!$B:$B,$B504,AJUSTE!$H:$H,H$40)</f>
        <v>0</v>
      </c>
      <c r="J504" s="161">
        <f>I504+SUMIFS(ENTRADAS!$D:$D,ENTRADAS!$B:$B,$B504,ENTRADAS!$I:$I,I$40)-SUMIFS(SAÍDAS!$D:$D,SAÍDAS!$B:$B,$B504,SAÍDAS!$H:$H,I$40)+SUMIFS(AJUSTE!$D:$D,AJUSTE!$B:$B,$B504,AJUSTE!$H:$H,I$40)</f>
        <v>0</v>
      </c>
      <c r="K504" s="161">
        <f>J504+SUMIFS(ENTRADAS!$D:$D,ENTRADAS!$B:$B,$B504,ENTRADAS!$I:$I,J$40)-SUMIFS(SAÍDAS!$D:$D,SAÍDAS!$B:$B,$B504,SAÍDAS!$H:$H,J$40)+SUMIFS(AJUSTE!$D:$D,AJUSTE!$B:$B,$B504,AJUSTE!$H:$H,J$40)</f>
        <v>0</v>
      </c>
      <c r="L504" s="161">
        <f>K504+SUMIFS(ENTRADAS!$D:$D,ENTRADAS!$B:$B,$B504,ENTRADAS!$I:$I,K$40)-SUMIFS(SAÍDAS!$D:$D,SAÍDAS!$B:$B,$B504,SAÍDAS!$H:$H,K$40)+SUMIFS(AJUSTE!$D:$D,AJUSTE!$B:$B,$B504,AJUSTE!$H:$H,K$40)</f>
        <v>0</v>
      </c>
      <c r="M504" s="161">
        <f>L504+SUMIFS(ENTRADAS!$D:$D,ENTRADAS!$B:$B,$B504,ENTRADAS!$I:$I,L$40)-SUMIFS(SAÍDAS!$D:$D,SAÍDAS!$B:$B,$B504,SAÍDAS!$H:$H,L$40)+SUMIFS(AJUSTE!$D:$D,AJUSTE!$B:$B,$B504,AJUSTE!$H:$H,L$40)</f>
        <v>0</v>
      </c>
      <c r="N504" s="161">
        <f>M504+SUMIFS(ENTRADAS!$D:$D,ENTRADAS!$B:$B,$B504,ENTRADAS!$I:$I,M$40)-SUMIFS(SAÍDAS!$D:$D,SAÍDAS!$B:$B,$B504,SAÍDAS!$H:$H,M$40)+SUMIFS(AJUSTE!$D:$D,AJUSTE!$B:$B,$B504,AJUSTE!$H:$H,M$40)</f>
        <v>0</v>
      </c>
      <c r="P504" s="160">
        <f>CADASTRO!A468</f>
        <v>0</v>
      </c>
      <c r="Q504" s="160">
        <f>CADASTRO!B468</f>
        <v>0</v>
      </c>
      <c r="R504" s="161">
        <f ca="1">IF(R$39&gt;=$AD$39,0,SUMIFS(SAÍDAS!$D:$D,SAÍDAS!$B:$B,Base!$Q504,SAÍDAS!$H:$H,Base!R$40))</f>
        <v>0</v>
      </c>
      <c r="S504" s="161">
        <f ca="1">IF(S$39&gt;=$AD$39,0,SUMIFS(SAÍDAS!$D:$D,SAÍDAS!$B:$B,Base!$Q504,SAÍDAS!$H:$H,Base!S$40))</f>
        <v>0</v>
      </c>
      <c r="T504" s="161">
        <f ca="1">IF(T$39&gt;=$AD$39,0,SUMIFS(SAÍDAS!$D:$D,SAÍDAS!$B:$B,Base!$Q504,SAÍDAS!$H:$H,Base!T$40))</f>
        <v>0</v>
      </c>
      <c r="U504" s="161">
        <f ca="1">IF(U$39&gt;=$AD$39,0,SUMIFS(SAÍDAS!$D:$D,SAÍDAS!$B:$B,Base!$Q504,SAÍDAS!$H:$H,Base!U$40))</f>
        <v>0</v>
      </c>
      <c r="V504" s="161">
        <f ca="1">IF(V$39&gt;=$AD$39,0,SUMIFS(SAÍDAS!$D:$D,SAÍDAS!$B:$B,Base!$Q504,SAÍDAS!$H:$H,Base!V$40))</f>
        <v>0</v>
      </c>
      <c r="W504" s="161">
        <f ca="1">IF(W$39&gt;=$AD$39,0,SUMIFS(SAÍDAS!$D:$D,SAÍDAS!$B:$B,Base!$Q504,SAÍDAS!$H:$H,Base!W$40))</f>
        <v>0</v>
      </c>
      <c r="X504" s="161">
        <f ca="1">IF(X$39&gt;=$AD$39,0,SUMIFS(SAÍDAS!$D:$D,SAÍDAS!$B:$B,Base!$Q504,SAÍDAS!$H:$H,Base!X$40))</f>
        <v>0</v>
      </c>
      <c r="Y504" s="161">
        <f ca="1">IF(Y$39&gt;=$AD$39,0,SUMIFS(SAÍDAS!$D:$D,SAÍDAS!$B:$B,Base!$Q504,SAÍDAS!$H:$H,Base!Y$40))</f>
        <v>0</v>
      </c>
      <c r="Z504" s="161">
        <f ca="1">IF(Z$39&gt;=$AD$39,0,SUMIFS(SAÍDAS!$D:$D,SAÍDAS!$B:$B,Base!$Q504,SAÍDAS!$H:$H,Base!Z$40))</f>
        <v>0</v>
      </c>
      <c r="AA504" s="161">
        <f ca="1">IF(AA$39&gt;=$AD$39,0,SUMIFS(SAÍDAS!$D:$D,SAÍDAS!$B:$B,Base!$Q504,SAÍDAS!$H:$H,Base!AA$40))</f>
        <v>0</v>
      </c>
      <c r="AB504" s="161">
        <f ca="1">IF(AB$39&gt;=$AD$39,0,SUMIFS(SAÍDAS!$D:$D,SAÍDAS!$B:$B,Base!$Q504,SAÍDAS!$H:$H,Base!AB$40))</f>
        <v>0</v>
      </c>
      <c r="AC504" s="161">
        <f ca="1">IF(AC$39&gt;=$AD$39,0,SUMIFS(SAÍDAS!$D:$D,SAÍDAS!$B:$B,Base!$Q504,SAÍDAS!$H:$H,Base!AC$40))</f>
        <v>0</v>
      </c>
      <c r="AD504" s="160">
        <f t="shared" ca="1" si="16"/>
        <v>0</v>
      </c>
    </row>
    <row r="505" spans="1:30" x14ac:dyDescent="0.25">
      <c r="A505" s="160">
        <f>CADASTRO!A469</f>
        <v>0</v>
      </c>
      <c r="B505" s="160">
        <f>CADASTRO!B469</f>
        <v>0</v>
      </c>
      <c r="C505" s="161">
        <f>CADASTRO!D469</f>
        <v>0</v>
      </c>
      <c r="D505" s="161">
        <f>C505+SUMIFS(ENTRADAS!$D:$D,ENTRADAS!$B:$B,$B505,ENTRADAS!$I:$I,C$40)-SUMIFS(SAÍDAS!$D:$D,SAÍDAS!$B:$B,$B505,SAÍDAS!$H:$H,C$40)+SUMIFS(AJUSTE!$D:$D,AJUSTE!$B:$B,$B505,AJUSTE!$H:$H,C$40)</f>
        <v>0</v>
      </c>
      <c r="E505" s="161">
        <f>D505+SUMIFS(ENTRADAS!$D:$D,ENTRADAS!$B:$B,$B505,ENTRADAS!$I:$I,D$40)-SUMIFS(SAÍDAS!$D:$D,SAÍDAS!$B:$B,$B505,SAÍDAS!$H:$H,D$40)+SUMIFS(AJUSTE!$D:$D,AJUSTE!$B:$B,$B505,AJUSTE!$H:$H,D$40)</f>
        <v>0</v>
      </c>
      <c r="F505" s="161">
        <f>E505+SUMIFS(ENTRADAS!$D:$D,ENTRADAS!$B:$B,$B505,ENTRADAS!$I:$I,E$40)-SUMIFS(SAÍDAS!$D:$D,SAÍDAS!$B:$B,$B505,SAÍDAS!$H:$H,E$40)+SUMIFS(AJUSTE!$D:$D,AJUSTE!$B:$B,$B505,AJUSTE!$H:$H,E$40)</f>
        <v>0</v>
      </c>
      <c r="G505" s="161">
        <f>F505+SUMIFS(ENTRADAS!$D:$D,ENTRADAS!$B:$B,$B505,ENTRADAS!$I:$I,F$40)-SUMIFS(SAÍDAS!$D:$D,SAÍDAS!$B:$B,$B505,SAÍDAS!$H:$H,F$40)+SUMIFS(AJUSTE!$D:$D,AJUSTE!$B:$B,$B505,AJUSTE!$H:$H,F$40)</f>
        <v>0</v>
      </c>
      <c r="H505" s="161">
        <f>G505+SUMIFS(ENTRADAS!$D:$D,ENTRADAS!$B:$B,$B505,ENTRADAS!$I:$I,G$40)-SUMIFS(SAÍDAS!$D:$D,SAÍDAS!$B:$B,$B505,SAÍDAS!$H:$H,G$40)+SUMIFS(AJUSTE!$D:$D,AJUSTE!$B:$B,$B505,AJUSTE!$H:$H,G$40)</f>
        <v>0</v>
      </c>
      <c r="I505" s="161">
        <f>H505+SUMIFS(ENTRADAS!$D:$D,ENTRADAS!$B:$B,$B505,ENTRADAS!$I:$I,H$40)-SUMIFS(SAÍDAS!$D:$D,SAÍDAS!$B:$B,$B505,SAÍDAS!$H:$H,H$40)+SUMIFS(AJUSTE!$D:$D,AJUSTE!$B:$B,$B505,AJUSTE!$H:$H,H$40)</f>
        <v>0</v>
      </c>
      <c r="J505" s="161">
        <f>I505+SUMIFS(ENTRADAS!$D:$D,ENTRADAS!$B:$B,$B505,ENTRADAS!$I:$I,I$40)-SUMIFS(SAÍDAS!$D:$D,SAÍDAS!$B:$B,$B505,SAÍDAS!$H:$H,I$40)+SUMIFS(AJUSTE!$D:$D,AJUSTE!$B:$B,$B505,AJUSTE!$H:$H,I$40)</f>
        <v>0</v>
      </c>
      <c r="K505" s="161">
        <f>J505+SUMIFS(ENTRADAS!$D:$D,ENTRADAS!$B:$B,$B505,ENTRADAS!$I:$I,J$40)-SUMIFS(SAÍDAS!$D:$D,SAÍDAS!$B:$B,$B505,SAÍDAS!$H:$H,J$40)+SUMIFS(AJUSTE!$D:$D,AJUSTE!$B:$B,$B505,AJUSTE!$H:$H,J$40)</f>
        <v>0</v>
      </c>
      <c r="L505" s="161">
        <f>K505+SUMIFS(ENTRADAS!$D:$D,ENTRADAS!$B:$B,$B505,ENTRADAS!$I:$I,K$40)-SUMIFS(SAÍDAS!$D:$D,SAÍDAS!$B:$B,$B505,SAÍDAS!$H:$H,K$40)+SUMIFS(AJUSTE!$D:$D,AJUSTE!$B:$B,$B505,AJUSTE!$H:$H,K$40)</f>
        <v>0</v>
      </c>
      <c r="M505" s="161">
        <f>L505+SUMIFS(ENTRADAS!$D:$D,ENTRADAS!$B:$B,$B505,ENTRADAS!$I:$I,L$40)-SUMIFS(SAÍDAS!$D:$D,SAÍDAS!$B:$B,$B505,SAÍDAS!$H:$H,L$40)+SUMIFS(AJUSTE!$D:$D,AJUSTE!$B:$B,$B505,AJUSTE!$H:$H,L$40)</f>
        <v>0</v>
      </c>
      <c r="N505" s="161">
        <f>M505+SUMIFS(ENTRADAS!$D:$D,ENTRADAS!$B:$B,$B505,ENTRADAS!$I:$I,M$40)-SUMIFS(SAÍDAS!$D:$D,SAÍDAS!$B:$B,$B505,SAÍDAS!$H:$H,M$40)+SUMIFS(AJUSTE!$D:$D,AJUSTE!$B:$B,$B505,AJUSTE!$H:$H,M$40)</f>
        <v>0</v>
      </c>
      <c r="P505" s="160">
        <f>CADASTRO!A469</f>
        <v>0</v>
      </c>
      <c r="Q505" s="160">
        <f>CADASTRO!B469</f>
        <v>0</v>
      </c>
      <c r="R505" s="161">
        <f ca="1">IF(R$39&gt;=$AD$39,0,SUMIFS(SAÍDAS!$D:$D,SAÍDAS!$B:$B,Base!$Q505,SAÍDAS!$H:$H,Base!R$40))</f>
        <v>0</v>
      </c>
      <c r="S505" s="161">
        <f ca="1">IF(S$39&gt;=$AD$39,0,SUMIFS(SAÍDAS!$D:$D,SAÍDAS!$B:$B,Base!$Q505,SAÍDAS!$H:$H,Base!S$40))</f>
        <v>0</v>
      </c>
      <c r="T505" s="161">
        <f ca="1">IF(T$39&gt;=$AD$39,0,SUMIFS(SAÍDAS!$D:$D,SAÍDAS!$B:$B,Base!$Q505,SAÍDAS!$H:$H,Base!T$40))</f>
        <v>0</v>
      </c>
      <c r="U505" s="161">
        <f ca="1">IF(U$39&gt;=$AD$39,0,SUMIFS(SAÍDAS!$D:$D,SAÍDAS!$B:$B,Base!$Q505,SAÍDAS!$H:$H,Base!U$40))</f>
        <v>0</v>
      </c>
      <c r="V505" s="161">
        <f ca="1">IF(V$39&gt;=$AD$39,0,SUMIFS(SAÍDAS!$D:$D,SAÍDAS!$B:$B,Base!$Q505,SAÍDAS!$H:$H,Base!V$40))</f>
        <v>0</v>
      </c>
      <c r="W505" s="161">
        <f ca="1">IF(W$39&gt;=$AD$39,0,SUMIFS(SAÍDAS!$D:$D,SAÍDAS!$B:$B,Base!$Q505,SAÍDAS!$H:$H,Base!W$40))</f>
        <v>0</v>
      </c>
      <c r="X505" s="161">
        <f ca="1">IF(X$39&gt;=$AD$39,0,SUMIFS(SAÍDAS!$D:$D,SAÍDAS!$B:$B,Base!$Q505,SAÍDAS!$H:$H,Base!X$40))</f>
        <v>0</v>
      </c>
      <c r="Y505" s="161">
        <f ca="1">IF(Y$39&gt;=$AD$39,0,SUMIFS(SAÍDAS!$D:$D,SAÍDAS!$B:$B,Base!$Q505,SAÍDAS!$H:$H,Base!Y$40))</f>
        <v>0</v>
      </c>
      <c r="Z505" s="161">
        <f ca="1">IF(Z$39&gt;=$AD$39,0,SUMIFS(SAÍDAS!$D:$D,SAÍDAS!$B:$B,Base!$Q505,SAÍDAS!$H:$H,Base!Z$40))</f>
        <v>0</v>
      </c>
      <c r="AA505" s="161">
        <f ca="1">IF(AA$39&gt;=$AD$39,0,SUMIFS(SAÍDAS!$D:$D,SAÍDAS!$B:$B,Base!$Q505,SAÍDAS!$H:$H,Base!AA$40))</f>
        <v>0</v>
      </c>
      <c r="AB505" s="161">
        <f ca="1">IF(AB$39&gt;=$AD$39,0,SUMIFS(SAÍDAS!$D:$D,SAÍDAS!$B:$B,Base!$Q505,SAÍDAS!$H:$H,Base!AB$40))</f>
        <v>0</v>
      </c>
      <c r="AC505" s="161">
        <f ca="1">IF(AC$39&gt;=$AD$39,0,SUMIFS(SAÍDAS!$D:$D,SAÍDAS!$B:$B,Base!$Q505,SAÍDAS!$H:$H,Base!AC$40))</f>
        <v>0</v>
      </c>
      <c r="AD505" s="160">
        <f t="shared" ca="1" si="16"/>
        <v>0</v>
      </c>
    </row>
    <row r="506" spans="1:30" x14ac:dyDescent="0.25">
      <c r="A506" s="160">
        <f>CADASTRO!A470</f>
        <v>0</v>
      </c>
      <c r="B506" s="160">
        <f>CADASTRO!B470</f>
        <v>0</v>
      </c>
      <c r="C506" s="161">
        <f>CADASTRO!D470</f>
        <v>0</v>
      </c>
      <c r="D506" s="161">
        <f>C506+SUMIFS(ENTRADAS!$D:$D,ENTRADAS!$B:$B,$B506,ENTRADAS!$I:$I,C$40)-SUMIFS(SAÍDAS!$D:$D,SAÍDAS!$B:$B,$B506,SAÍDAS!$H:$H,C$40)+SUMIFS(AJUSTE!$D:$D,AJUSTE!$B:$B,$B506,AJUSTE!$H:$H,C$40)</f>
        <v>0</v>
      </c>
      <c r="E506" s="161">
        <f>D506+SUMIFS(ENTRADAS!$D:$D,ENTRADAS!$B:$B,$B506,ENTRADAS!$I:$I,D$40)-SUMIFS(SAÍDAS!$D:$D,SAÍDAS!$B:$B,$B506,SAÍDAS!$H:$H,D$40)+SUMIFS(AJUSTE!$D:$D,AJUSTE!$B:$B,$B506,AJUSTE!$H:$H,D$40)</f>
        <v>0</v>
      </c>
      <c r="F506" s="161">
        <f>E506+SUMIFS(ENTRADAS!$D:$D,ENTRADAS!$B:$B,$B506,ENTRADAS!$I:$I,E$40)-SUMIFS(SAÍDAS!$D:$D,SAÍDAS!$B:$B,$B506,SAÍDAS!$H:$H,E$40)+SUMIFS(AJUSTE!$D:$D,AJUSTE!$B:$B,$B506,AJUSTE!$H:$H,E$40)</f>
        <v>0</v>
      </c>
      <c r="G506" s="161">
        <f>F506+SUMIFS(ENTRADAS!$D:$D,ENTRADAS!$B:$B,$B506,ENTRADAS!$I:$I,F$40)-SUMIFS(SAÍDAS!$D:$D,SAÍDAS!$B:$B,$B506,SAÍDAS!$H:$H,F$40)+SUMIFS(AJUSTE!$D:$D,AJUSTE!$B:$B,$B506,AJUSTE!$H:$H,F$40)</f>
        <v>0</v>
      </c>
      <c r="H506" s="161">
        <f>G506+SUMIFS(ENTRADAS!$D:$D,ENTRADAS!$B:$B,$B506,ENTRADAS!$I:$I,G$40)-SUMIFS(SAÍDAS!$D:$D,SAÍDAS!$B:$B,$B506,SAÍDAS!$H:$H,G$40)+SUMIFS(AJUSTE!$D:$D,AJUSTE!$B:$B,$B506,AJUSTE!$H:$H,G$40)</f>
        <v>0</v>
      </c>
      <c r="I506" s="161">
        <f>H506+SUMIFS(ENTRADAS!$D:$D,ENTRADAS!$B:$B,$B506,ENTRADAS!$I:$I,H$40)-SUMIFS(SAÍDAS!$D:$D,SAÍDAS!$B:$B,$B506,SAÍDAS!$H:$H,H$40)+SUMIFS(AJUSTE!$D:$D,AJUSTE!$B:$B,$B506,AJUSTE!$H:$H,H$40)</f>
        <v>0</v>
      </c>
      <c r="J506" s="161">
        <f>I506+SUMIFS(ENTRADAS!$D:$D,ENTRADAS!$B:$B,$B506,ENTRADAS!$I:$I,I$40)-SUMIFS(SAÍDAS!$D:$D,SAÍDAS!$B:$B,$B506,SAÍDAS!$H:$H,I$40)+SUMIFS(AJUSTE!$D:$D,AJUSTE!$B:$B,$B506,AJUSTE!$H:$H,I$40)</f>
        <v>0</v>
      </c>
      <c r="K506" s="161">
        <f>J506+SUMIFS(ENTRADAS!$D:$D,ENTRADAS!$B:$B,$B506,ENTRADAS!$I:$I,J$40)-SUMIFS(SAÍDAS!$D:$D,SAÍDAS!$B:$B,$B506,SAÍDAS!$H:$H,J$40)+SUMIFS(AJUSTE!$D:$D,AJUSTE!$B:$B,$B506,AJUSTE!$H:$H,J$40)</f>
        <v>0</v>
      </c>
      <c r="L506" s="161">
        <f>K506+SUMIFS(ENTRADAS!$D:$D,ENTRADAS!$B:$B,$B506,ENTRADAS!$I:$I,K$40)-SUMIFS(SAÍDAS!$D:$D,SAÍDAS!$B:$B,$B506,SAÍDAS!$H:$H,K$40)+SUMIFS(AJUSTE!$D:$D,AJUSTE!$B:$B,$B506,AJUSTE!$H:$H,K$40)</f>
        <v>0</v>
      </c>
      <c r="M506" s="161">
        <f>L506+SUMIFS(ENTRADAS!$D:$D,ENTRADAS!$B:$B,$B506,ENTRADAS!$I:$I,L$40)-SUMIFS(SAÍDAS!$D:$D,SAÍDAS!$B:$B,$B506,SAÍDAS!$H:$H,L$40)+SUMIFS(AJUSTE!$D:$D,AJUSTE!$B:$B,$B506,AJUSTE!$H:$H,L$40)</f>
        <v>0</v>
      </c>
      <c r="N506" s="161">
        <f>M506+SUMIFS(ENTRADAS!$D:$D,ENTRADAS!$B:$B,$B506,ENTRADAS!$I:$I,M$40)-SUMIFS(SAÍDAS!$D:$D,SAÍDAS!$B:$B,$B506,SAÍDAS!$H:$H,M$40)+SUMIFS(AJUSTE!$D:$D,AJUSTE!$B:$B,$B506,AJUSTE!$H:$H,M$40)</f>
        <v>0</v>
      </c>
      <c r="P506" s="160">
        <f>CADASTRO!A470</f>
        <v>0</v>
      </c>
      <c r="Q506" s="160">
        <f>CADASTRO!B470</f>
        <v>0</v>
      </c>
      <c r="R506" s="161">
        <f ca="1">IF(R$39&gt;=$AD$39,0,SUMIFS(SAÍDAS!$D:$D,SAÍDAS!$B:$B,Base!$Q506,SAÍDAS!$H:$H,Base!R$40))</f>
        <v>0</v>
      </c>
      <c r="S506" s="161">
        <f ca="1">IF(S$39&gt;=$AD$39,0,SUMIFS(SAÍDAS!$D:$D,SAÍDAS!$B:$B,Base!$Q506,SAÍDAS!$H:$H,Base!S$40))</f>
        <v>0</v>
      </c>
      <c r="T506" s="161">
        <f ca="1">IF(T$39&gt;=$AD$39,0,SUMIFS(SAÍDAS!$D:$D,SAÍDAS!$B:$B,Base!$Q506,SAÍDAS!$H:$H,Base!T$40))</f>
        <v>0</v>
      </c>
      <c r="U506" s="161">
        <f ca="1">IF(U$39&gt;=$AD$39,0,SUMIFS(SAÍDAS!$D:$D,SAÍDAS!$B:$B,Base!$Q506,SAÍDAS!$H:$H,Base!U$40))</f>
        <v>0</v>
      </c>
      <c r="V506" s="161">
        <f ca="1">IF(V$39&gt;=$AD$39,0,SUMIFS(SAÍDAS!$D:$D,SAÍDAS!$B:$B,Base!$Q506,SAÍDAS!$H:$H,Base!V$40))</f>
        <v>0</v>
      </c>
      <c r="W506" s="161">
        <f ca="1">IF(W$39&gt;=$AD$39,0,SUMIFS(SAÍDAS!$D:$D,SAÍDAS!$B:$B,Base!$Q506,SAÍDAS!$H:$H,Base!W$40))</f>
        <v>0</v>
      </c>
      <c r="X506" s="161">
        <f ca="1">IF(X$39&gt;=$AD$39,0,SUMIFS(SAÍDAS!$D:$D,SAÍDAS!$B:$B,Base!$Q506,SAÍDAS!$H:$H,Base!X$40))</f>
        <v>0</v>
      </c>
      <c r="Y506" s="161">
        <f ca="1">IF(Y$39&gt;=$AD$39,0,SUMIFS(SAÍDAS!$D:$D,SAÍDAS!$B:$B,Base!$Q506,SAÍDAS!$H:$H,Base!Y$40))</f>
        <v>0</v>
      </c>
      <c r="Z506" s="161">
        <f ca="1">IF(Z$39&gt;=$AD$39,0,SUMIFS(SAÍDAS!$D:$D,SAÍDAS!$B:$B,Base!$Q506,SAÍDAS!$H:$H,Base!Z$40))</f>
        <v>0</v>
      </c>
      <c r="AA506" s="161">
        <f ca="1">IF(AA$39&gt;=$AD$39,0,SUMIFS(SAÍDAS!$D:$D,SAÍDAS!$B:$B,Base!$Q506,SAÍDAS!$H:$H,Base!AA$40))</f>
        <v>0</v>
      </c>
      <c r="AB506" s="161">
        <f ca="1">IF(AB$39&gt;=$AD$39,0,SUMIFS(SAÍDAS!$D:$D,SAÍDAS!$B:$B,Base!$Q506,SAÍDAS!$H:$H,Base!AB$40))</f>
        <v>0</v>
      </c>
      <c r="AC506" s="161">
        <f ca="1">IF(AC$39&gt;=$AD$39,0,SUMIFS(SAÍDAS!$D:$D,SAÍDAS!$B:$B,Base!$Q506,SAÍDAS!$H:$H,Base!AC$40))</f>
        <v>0</v>
      </c>
      <c r="AD506" s="160">
        <f t="shared" ca="1" si="16"/>
        <v>0</v>
      </c>
    </row>
    <row r="507" spans="1:30" x14ac:dyDescent="0.25">
      <c r="A507" s="160">
        <f>CADASTRO!A471</f>
        <v>0</v>
      </c>
      <c r="B507" s="160">
        <f>CADASTRO!B471</f>
        <v>0</v>
      </c>
      <c r="C507" s="161">
        <f>CADASTRO!D471</f>
        <v>0</v>
      </c>
      <c r="D507" s="161">
        <f>C507+SUMIFS(ENTRADAS!$D:$D,ENTRADAS!$B:$B,$B507,ENTRADAS!$I:$I,C$40)-SUMIFS(SAÍDAS!$D:$D,SAÍDAS!$B:$B,$B507,SAÍDAS!$H:$H,C$40)+SUMIFS(AJUSTE!$D:$D,AJUSTE!$B:$B,$B507,AJUSTE!$H:$H,C$40)</f>
        <v>0</v>
      </c>
      <c r="E507" s="161">
        <f>D507+SUMIFS(ENTRADAS!$D:$D,ENTRADAS!$B:$B,$B507,ENTRADAS!$I:$I,D$40)-SUMIFS(SAÍDAS!$D:$D,SAÍDAS!$B:$B,$B507,SAÍDAS!$H:$H,D$40)+SUMIFS(AJUSTE!$D:$D,AJUSTE!$B:$B,$B507,AJUSTE!$H:$H,D$40)</f>
        <v>0</v>
      </c>
      <c r="F507" s="161">
        <f>E507+SUMIFS(ENTRADAS!$D:$D,ENTRADAS!$B:$B,$B507,ENTRADAS!$I:$I,E$40)-SUMIFS(SAÍDAS!$D:$D,SAÍDAS!$B:$B,$B507,SAÍDAS!$H:$H,E$40)+SUMIFS(AJUSTE!$D:$D,AJUSTE!$B:$B,$B507,AJUSTE!$H:$H,E$40)</f>
        <v>0</v>
      </c>
      <c r="G507" s="161">
        <f>F507+SUMIFS(ENTRADAS!$D:$D,ENTRADAS!$B:$B,$B507,ENTRADAS!$I:$I,F$40)-SUMIFS(SAÍDAS!$D:$D,SAÍDAS!$B:$B,$B507,SAÍDAS!$H:$H,F$40)+SUMIFS(AJUSTE!$D:$D,AJUSTE!$B:$B,$B507,AJUSTE!$H:$H,F$40)</f>
        <v>0</v>
      </c>
      <c r="H507" s="161">
        <f>G507+SUMIFS(ENTRADAS!$D:$D,ENTRADAS!$B:$B,$B507,ENTRADAS!$I:$I,G$40)-SUMIFS(SAÍDAS!$D:$D,SAÍDAS!$B:$B,$B507,SAÍDAS!$H:$H,G$40)+SUMIFS(AJUSTE!$D:$D,AJUSTE!$B:$B,$B507,AJUSTE!$H:$H,G$40)</f>
        <v>0</v>
      </c>
      <c r="I507" s="161">
        <f>H507+SUMIFS(ENTRADAS!$D:$D,ENTRADAS!$B:$B,$B507,ENTRADAS!$I:$I,H$40)-SUMIFS(SAÍDAS!$D:$D,SAÍDAS!$B:$B,$B507,SAÍDAS!$H:$H,H$40)+SUMIFS(AJUSTE!$D:$D,AJUSTE!$B:$B,$B507,AJUSTE!$H:$H,H$40)</f>
        <v>0</v>
      </c>
      <c r="J507" s="161">
        <f>I507+SUMIFS(ENTRADAS!$D:$D,ENTRADAS!$B:$B,$B507,ENTRADAS!$I:$I,I$40)-SUMIFS(SAÍDAS!$D:$D,SAÍDAS!$B:$B,$B507,SAÍDAS!$H:$H,I$40)+SUMIFS(AJUSTE!$D:$D,AJUSTE!$B:$B,$B507,AJUSTE!$H:$H,I$40)</f>
        <v>0</v>
      </c>
      <c r="K507" s="161">
        <f>J507+SUMIFS(ENTRADAS!$D:$D,ENTRADAS!$B:$B,$B507,ENTRADAS!$I:$I,J$40)-SUMIFS(SAÍDAS!$D:$D,SAÍDAS!$B:$B,$B507,SAÍDAS!$H:$H,J$40)+SUMIFS(AJUSTE!$D:$D,AJUSTE!$B:$B,$B507,AJUSTE!$H:$H,J$40)</f>
        <v>0</v>
      </c>
      <c r="L507" s="161">
        <f>K507+SUMIFS(ENTRADAS!$D:$D,ENTRADAS!$B:$B,$B507,ENTRADAS!$I:$I,K$40)-SUMIFS(SAÍDAS!$D:$D,SAÍDAS!$B:$B,$B507,SAÍDAS!$H:$H,K$40)+SUMIFS(AJUSTE!$D:$D,AJUSTE!$B:$B,$B507,AJUSTE!$H:$H,K$40)</f>
        <v>0</v>
      </c>
      <c r="M507" s="161">
        <f>L507+SUMIFS(ENTRADAS!$D:$D,ENTRADAS!$B:$B,$B507,ENTRADAS!$I:$I,L$40)-SUMIFS(SAÍDAS!$D:$D,SAÍDAS!$B:$B,$B507,SAÍDAS!$H:$H,L$40)+SUMIFS(AJUSTE!$D:$D,AJUSTE!$B:$B,$B507,AJUSTE!$H:$H,L$40)</f>
        <v>0</v>
      </c>
      <c r="N507" s="161">
        <f>M507+SUMIFS(ENTRADAS!$D:$D,ENTRADAS!$B:$B,$B507,ENTRADAS!$I:$I,M$40)-SUMIFS(SAÍDAS!$D:$D,SAÍDAS!$B:$B,$B507,SAÍDAS!$H:$H,M$40)+SUMIFS(AJUSTE!$D:$D,AJUSTE!$B:$B,$B507,AJUSTE!$H:$H,M$40)</f>
        <v>0</v>
      </c>
      <c r="P507" s="160">
        <f>CADASTRO!A471</f>
        <v>0</v>
      </c>
      <c r="Q507" s="160">
        <f>CADASTRO!B471</f>
        <v>0</v>
      </c>
      <c r="R507" s="161">
        <f ca="1">IF(R$39&gt;=$AD$39,0,SUMIFS(SAÍDAS!$D:$D,SAÍDAS!$B:$B,Base!$Q507,SAÍDAS!$H:$H,Base!R$40))</f>
        <v>0</v>
      </c>
      <c r="S507" s="161">
        <f ca="1">IF(S$39&gt;=$AD$39,0,SUMIFS(SAÍDAS!$D:$D,SAÍDAS!$B:$B,Base!$Q507,SAÍDAS!$H:$H,Base!S$40))</f>
        <v>0</v>
      </c>
      <c r="T507" s="161">
        <f ca="1">IF(T$39&gt;=$AD$39,0,SUMIFS(SAÍDAS!$D:$D,SAÍDAS!$B:$B,Base!$Q507,SAÍDAS!$H:$H,Base!T$40))</f>
        <v>0</v>
      </c>
      <c r="U507" s="161">
        <f ca="1">IF(U$39&gt;=$AD$39,0,SUMIFS(SAÍDAS!$D:$D,SAÍDAS!$B:$B,Base!$Q507,SAÍDAS!$H:$H,Base!U$40))</f>
        <v>0</v>
      </c>
      <c r="V507" s="161">
        <f ca="1">IF(V$39&gt;=$AD$39,0,SUMIFS(SAÍDAS!$D:$D,SAÍDAS!$B:$B,Base!$Q507,SAÍDAS!$H:$H,Base!V$40))</f>
        <v>0</v>
      </c>
      <c r="W507" s="161">
        <f ca="1">IF(W$39&gt;=$AD$39,0,SUMIFS(SAÍDAS!$D:$D,SAÍDAS!$B:$B,Base!$Q507,SAÍDAS!$H:$H,Base!W$40))</f>
        <v>0</v>
      </c>
      <c r="X507" s="161">
        <f ca="1">IF(X$39&gt;=$AD$39,0,SUMIFS(SAÍDAS!$D:$D,SAÍDAS!$B:$B,Base!$Q507,SAÍDAS!$H:$H,Base!X$40))</f>
        <v>0</v>
      </c>
      <c r="Y507" s="161">
        <f ca="1">IF(Y$39&gt;=$AD$39,0,SUMIFS(SAÍDAS!$D:$D,SAÍDAS!$B:$B,Base!$Q507,SAÍDAS!$H:$H,Base!Y$40))</f>
        <v>0</v>
      </c>
      <c r="Z507" s="161">
        <f ca="1">IF(Z$39&gt;=$AD$39,0,SUMIFS(SAÍDAS!$D:$D,SAÍDAS!$B:$B,Base!$Q507,SAÍDAS!$H:$H,Base!Z$40))</f>
        <v>0</v>
      </c>
      <c r="AA507" s="161">
        <f ca="1">IF(AA$39&gt;=$AD$39,0,SUMIFS(SAÍDAS!$D:$D,SAÍDAS!$B:$B,Base!$Q507,SAÍDAS!$H:$H,Base!AA$40))</f>
        <v>0</v>
      </c>
      <c r="AB507" s="161">
        <f ca="1">IF(AB$39&gt;=$AD$39,0,SUMIFS(SAÍDAS!$D:$D,SAÍDAS!$B:$B,Base!$Q507,SAÍDAS!$H:$H,Base!AB$40))</f>
        <v>0</v>
      </c>
      <c r="AC507" s="161">
        <f ca="1">IF(AC$39&gt;=$AD$39,0,SUMIFS(SAÍDAS!$D:$D,SAÍDAS!$B:$B,Base!$Q507,SAÍDAS!$H:$H,Base!AC$40))</f>
        <v>0</v>
      </c>
      <c r="AD507" s="160">
        <f t="shared" ca="1" si="16"/>
        <v>0</v>
      </c>
    </row>
    <row r="508" spans="1:30" x14ac:dyDescent="0.25">
      <c r="A508" s="160">
        <f>CADASTRO!A472</f>
        <v>0</v>
      </c>
      <c r="B508" s="160">
        <f>CADASTRO!B472</f>
        <v>0</v>
      </c>
      <c r="C508" s="161">
        <f>CADASTRO!D472</f>
        <v>0</v>
      </c>
      <c r="D508" s="161">
        <f>C508+SUMIFS(ENTRADAS!$D:$D,ENTRADAS!$B:$B,$B508,ENTRADAS!$I:$I,C$40)-SUMIFS(SAÍDAS!$D:$D,SAÍDAS!$B:$B,$B508,SAÍDAS!$H:$H,C$40)+SUMIFS(AJUSTE!$D:$D,AJUSTE!$B:$B,$B508,AJUSTE!$H:$H,C$40)</f>
        <v>0</v>
      </c>
      <c r="E508" s="161">
        <f>D508+SUMIFS(ENTRADAS!$D:$D,ENTRADAS!$B:$B,$B508,ENTRADAS!$I:$I,D$40)-SUMIFS(SAÍDAS!$D:$D,SAÍDAS!$B:$B,$B508,SAÍDAS!$H:$H,D$40)+SUMIFS(AJUSTE!$D:$D,AJUSTE!$B:$B,$B508,AJUSTE!$H:$H,D$40)</f>
        <v>0</v>
      </c>
      <c r="F508" s="161">
        <f>E508+SUMIFS(ENTRADAS!$D:$D,ENTRADAS!$B:$B,$B508,ENTRADAS!$I:$I,E$40)-SUMIFS(SAÍDAS!$D:$D,SAÍDAS!$B:$B,$B508,SAÍDAS!$H:$H,E$40)+SUMIFS(AJUSTE!$D:$D,AJUSTE!$B:$B,$B508,AJUSTE!$H:$H,E$40)</f>
        <v>0</v>
      </c>
      <c r="G508" s="161">
        <f>F508+SUMIFS(ENTRADAS!$D:$D,ENTRADAS!$B:$B,$B508,ENTRADAS!$I:$I,F$40)-SUMIFS(SAÍDAS!$D:$D,SAÍDAS!$B:$B,$B508,SAÍDAS!$H:$H,F$40)+SUMIFS(AJUSTE!$D:$D,AJUSTE!$B:$B,$B508,AJUSTE!$H:$H,F$40)</f>
        <v>0</v>
      </c>
      <c r="H508" s="161">
        <f>G508+SUMIFS(ENTRADAS!$D:$D,ENTRADAS!$B:$B,$B508,ENTRADAS!$I:$I,G$40)-SUMIFS(SAÍDAS!$D:$D,SAÍDAS!$B:$B,$B508,SAÍDAS!$H:$H,G$40)+SUMIFS(AJUSTE!$D:$D,AJUSTE!$B:$B,$B508,AJUSTE!$H:$H,G$40)</f>
        <v>0</v>
      </c>
      <c r="I508" s="161">
        <f>H508+SUMIFS(ENTRADAS!$D:$D,ENTRADAS!$B:$B,$B508,ENTRADAS!$I:$I,H$40)-SUMIFS(SAÍDAS!$D:$D,SAÍDAS!$B:$B,$B508,SAÍDAS!$H:$H,H$40)+SUMIFS(AJUSTE!$D:$D,AJUSTE!$B:$B,$B508,AJUSTE!$H:$H,H$40)</f>
        <v>0</v>
      </c>
      <c r="J508" s="161">
        <f>I508+SUMIFS(ENTRADAS!$D:$D,ENTRADAS!$B:$B,$B508,ENTRADAS!$I:$I,I$40)-SUMIFS(SAÍDAS!$D:$D,SAÍDAS!$B:$B,$B508,SAÍDAS!$H:$H,I$40)+SUMIFS(AJUSTE!$D:$D,AJUSTE!$B:$B,$B508,AJUSTE!$H:$H,I$40)</f>
        <v>0</v>
      </c>
      <c r="K508" s="161">
        <f>J508+SUMIFS(ENTRADAS!$D:$D,ENTRADAS!$B:$B,$B508,ENTRADAS!$I:$I,J$40)-SUMIFS(SAÍDAS!$D:$D,SAÍDAS!$B:$B,$B508,SAÍDAS!$H:$H,J$40)+SUMIFS(AJUSTE!$D:$D,AJUSTE!$B:$B,$B508,AJUSTE!$H:$H,J$40)</f>
        <v>0</v>
      </c>
      <c r="L508" s="161">
        <f>K508+SUMIFS(ENTRADAS!$D:$D,ENTRADAS!$B:$B,$B508,ENTRADAS!$I:$I,K$40)-SUMIFS(SAÍDAS!$D:$D,SAÍDAS!$B:$B,$B508,SAÍDAS!$H:$H,K$40)+SUMIFS(AJUSTE!$D:$D,AJUSTE!$B:$B,$B508,AJUSTE!$H:$H,K$40)</f>
        <v>0</v>
      </c>
      <c r="M508" s="161">
        <f>L508+SUMIFS(ENTRADAS!$D:$D,ENTRADAS!$B:$B,$B508,ENTRADAS!$I:$I,L$40)-SUMIFS(SAÍDAS!$D:$D,SAÍDAS!$B:$B,$B508,SAÍDAS!$H:$H,L$40)+SUMIFS(AJUSTE!$D:$D,AJUSTE!$B:$B,$B508,AJUSTE!$H:$H,L$40)</f>
        <v>0</v>
      </c>
      <c r="N508" s="161">
        <f>M508+SUMIFS(ENTRADAS!$D:$D,ENTRADAS!$B:$B,$B508,ENTRADAS!$I:$I,M$40)-SUMIFS(SAÍDAS!$D:$D,SAÍDAS!$B:$B,$B508,SAÍDAS!$H:$H,M$40)+SUMIFS(AJUSTE!$D:$D,AJUSTE!$B:$B,$B508,AJUSTE!$H:$H,M$40)</f>
        <v>0</v>
      </c>
      <c r="P508" s="160">
        <f>CADASTRO!A472</f>
        <v>0</v>
      </c>
      <c r="Q508" s="160">
        <f>CADASTRO!B472</f>
        <v>0</v>
      </c>
      <c r="R508" s="161">
        <f ca="1">IF(R$39&gt;=$AD$39,0,SUMIFS(SAÍDAS!$D:$D,SAÍDAS!$B:$B,Base!$Q508,SAÍDAS!$H:$H,Base!R$40))</f>
        <v>0</v>
      </c>
      <c r="S508" s="161">
        <f ca="1">IF(S$39&gt;=$AD$39,0,SUMIFS(SAÍDAS!$D:$D,SAÍDAS!$B:$B,Base!$Q508,SAÍDAS!$H:$H,Base!S$40))</f>
        <v>0</v>
      </c>
      <c r="T508" s="161">
        <f ca="1">IF(T$39&gt;=$AD$39,0,SUMIFS(SAÍDAS!$D:$D,SAÍDAS!$B:$B,Base!$Q508,SAÍDAS!$H:$H,Base!T$40))</f>
        <v>0</v>
      </c>
      <c r="U508" s="161">
        <f ca="1">IF(U$39&gt;=$AD$39,0,SUMIFS(SAÍDAS!$D:$D,SAÍDAS!$B:$B,Base!$Q508,SAÍDAS!$H:$H,Base!U$40))</f>
        <v>0</v>
      </c>
      <c r="V508" s="161">
        <f ca="1">IF(V$39&gt;=$AD$39,0,SUMIFS(SAÍDAS!$D:$D,SAÍDAS!$B:$B,Base!$Q508,SAÍDAS!$H:$H,Base!V$40))</f>
        <v>0</v>
      </c>
      <c r="W508" s="161">
        <f ca="1">IF(W$39&gt;=$AD$39,0,SUMIFS(SAÍDAS!$D:$D,SAÍDAS!$B:$B,Base!$Q508,SAÍDAS!$H:$H,Base!W$40))</f>
        <v>0</v>
      </c>
      <c r="X508" s="161">
        <f ca="1">IF(X$39&gt;=$AD$39,0,SUMIFS(SAÍDAS!$D:$D,SAÍDAS!$B:$B,Base!$Q508,SAÍDAS!$H:$H,Base!X$40))</f>
        <v>0</v>
      </c>
      <c r="Y508" s="161">
        <f ca="1">IF(Y$39&gt;=$AD$39,0,SUMIFS(SAÍDAS!$D:$D,SAÍDAS!$B:$B,Base!$Q508,SAÍDAS!$H:$H,Base!Y$40))</f>
        <v>0</v>
      </c>
      <c r="Z508" s="161">
        <f ca="1">IF(Z$39&gt;=$AD$39,0,SUMIFS(SAÍDAS!$D:$D,SAÍDAS!$B:$B,Base!$Q508,SAÍDAS!$H:$H,Base!Z$40))</f>
        <v>0</v>
      </c>
      <c r="AA508" s="161">
        <f ca="1">IF(AA$39&gt;=$AD$39,0,SUMIFS(SAÍDAS!$D:$D,SAÍDAS!$B:$B,Base!$Q508,SAÍDAS!$H:$H,Base!AA$40))</f>
        <v>0</v>
      </c>
      <c r="AB508" s="161">
        <f ca="1">IF(AB$39&gt;=$AD$39,0,SUMIFS(SAÍDAS!$D:$D,SAÍDAS!$B:$B,Base!$Q508,SAÍDAS!$H:$H,Base!AB$40))</f>
        <v>0</v>
      </c>
      <c r="AC508" s="161">
        <f ca="1">IF(AC$39&gt;=$AD$39,0,SUMIFS(SAÍDAS!$D:$D,SAÍDAS!$B:$B,Base!$Q508,SAÍDAS!$H:$H,Base!AC$40))</f>
        <v>0</v>
      </c>
      <c r="AD508" s="160">
        <f t="shared" ca="1" si="16"/>
        <v>0</v>
      </c>
    </row>
    <row r="509" spans="1:30" x14ac:dyDescent="0.25">
      <c r="A509" s="160">
        <f>CADASTRO!A473</f>
        <v>0</v>
      </c>
      <c r="B509" s="160">
        <f>CADASTRO!B473</f>
        <v>0</v>
      </c>
      <c r="C509" s="161">
        <f>CADASTRO!D473</f>
        <v>0</v>
      </c>
      <c r="D509" s="161">
        <f>C509+SUMIFS(ENTRADAS!$D:$D,ENTRADAS!$B:$B,$B509,ENTRADAS!$I:$I,C$40)-SUMIFS(SAÍDAS!$D:$D,SAÍDAS!$B:$B,$B509,SAÍDAS!$H:$H,C$40)+SUMIFS(AJUSTE!$D:$D,AJUSTE!$B:$B,$B509,AJUSTE!$H:$H,C$40)</f>
        <v>0</v>
      </c>
      <c r="E509" s="161">
        <f>D509+SUMIFS(ENTRADAS!$D:$D,ENTRADAS!$B:$B,$B509,ENTRADAS!$I:$I,D$40)-SUMIFS(SAÍDAS!$D:$D,SAÍDAS!$B:$B,$B509,SAÍDAS!$H:$H,D$40)+SUMIFS(AJUSTE!$D:$D,AJUSTE!$B:$B,$B509,AJUSTE!$H:$H,D$40)</f>
        <v>0</v>
      </c>
      <c r="F509" s="161">
        <f>E509+SUMIFS(ENTRADAS!$D:$D,ENTRADAS!$B:$B,$B509,ENTRADAS!$I:$I,E$40)-SUMIFS(SAÍDAS!$D:$D,SAÍDAS!$B:$B,$B509,SAÍDAS!$H:$H,E$40)+SUMIFS(AJUSTE!$D:$D,AJUSTE!$B:$B,$B509,AJUSTE!$H:$H,E$40)</f>
        <v>0</v>
      </c>
      <c r="G509" s="161">
        <f>F509+SUMIFS(ENTRADAS!$D:$D,ENTRADAS!$B:$B,$B509,ENTRADAS!$I:$I,F$40)-SUMIFS(SAÍDAS!$D:$D,SAÍDAS!$B:$B,$B509,SAÍDAS!$H:$H,F$40)+SUMIFS(AJUSTE!$D:$D,AJUSTE!$B:$B,$B509,AJUSTE!$H:$H,F$40)</f>
        <v>0</v>
      </c>
      <c r="H509" s="161">
        <f>G509+SUMIFS(ENTRADAS!$D:$D,ENTRADAS!$B:$B,$B509,ENTRADAS!$I:$I,G$40)-SUMIFS(SAÍDAS!$D:$D,SAÍDAS!$B:$B,$B509,SAÍDAS!$H:$H,G$40)+SUMIFS(AJUSTE!$D:$D,AJUSTE!$B:$B,$B509,AJUSTE!$H:$H,G$40)</f>
        <v>0</v>
      </c>
      <c r="I509" s="161">
        <f>H509+SUMIFS(ENTRADAS!$D:$D,ENTRADAS!$B:$B,$B509,ENTRADAS!$I:$I,H$40)-SUMIFS(SAÍDAS!$D:$D,SAÍDAS!$B:$B,$B509,SAÍDAS!$H:$H,H$40)+SUMIFS(AJUSTE!$D:$D,AJUSTE!$B:$B,$B509,AJUSTE!$H:$H,H$40)</f>
        <v>0</v>
      </c>
      <c r="J509" s="161">
        <f>I509+SUMIFS(ENTRADAS!$D:$D,ENTRADAS!$B:$B,$B509,ENTRADAS!$I:$I,I$40)-SUMIFS(SAÍDAS!$D:$D,SAÍDAS!$B:$B,$B509,SAÍDAS!$H:$H,I$40)+SUMIFS(AJUSTE!$D:$D,AJUSTE!$B:$B,$B509,AJUSTE!$H:$H,I$40)</f>
        <v>0</v>
      </c>
      <c r="K509" s="161">
        <f>J509+SUMIFS(ENTRADAS!$D:$D,ENTRADAS!$B:$B,$B509,ENTRADAS!$I:$I,J$40)-SUMIFS(SAÍDAS!$D:$D,SAÍDAS!$B:$B,$B509,SAÍDAS!$H:$H,J$40)+SUMIFS(AJUSTE!$D:$D,AJUSTE!$B:$B,$B509,AJUSTE!$H:$H,J$40)</f>
        <v>0</v>
      </c>
      <c r="L509" s="161">
        <f>K509+SUMIFS(ENTRADAS!$D:$D,ENTRADAS!$B:$B,$B509,ENTRADAS!$I:$I,K$40)-SUMIFS(SAÍDAS!$D:$D,SAÍDAS!$B:$B,$B509,SAÍDAS!$H:$H,K$40)+SUMIFS(AJUSTE!$D:$D,AJUSTE!$B:$B,$B509,AJUSTE!$H:$H,K$40)</f>
        <v>0</v>
      </c>
      <c r="M509" s="161">
        <f>L509+SUMIFS(ENTRADAS!$D:$D,ENTRADAS!$B:$B,$B509,ENTRADAS!$I:$I,L$40)-SUMIFS(SAÍDAS!$D:$D,SAÍDAS!$B:$B,$B509,SAÍDAS!$H:$H,L$40)+SUMIFS(AJUSTE!$D:$D,AJUSTE!$B:$B,$B509,AJUSTE!$H:$H,L$40)</f>
        <v>0</v>
      </c>
      <c r="N509" s="161">
        <f>M509+SUMIFS(ENTRADAS!$D:$D,ENTRADAS!$B:$B,$B509,ENTRADAS!$I:$I,M$40)-SUMIFS(SAÍDAS!$D:$D,SAÍDAS!$B:$B,$B509,SAÍDAS!$H:$H,M$40)+SUMIFS(AJUSTE!$D:$D,AJUSTE!$B:$B,$B509,AJUSTE!$H:$H,M$40)</f>
        <v>0</v>
      </c>
      <c r="P509" s="160">
        <f>CADASTRO!A473</f>
        <v>0</v>
      </c>
      <c r="Q509" s="160">
        <f>CADASTRO!B473</f>
        <v>0</v>
      </c>
      <c r="R509" s="161">
        <f ca="1">IF(R$39&gt;=$AD$39,0,SUMIFS(SAÍDAS!$D:$D,SAÍDAS!$B:$B,Base!$Q509,SAÍDAS!$H:$H,Base!R$40))</f>
        <v>0</v>
      </c>
      <c r="S509" s="161">
        <f ca="1">IF(S$39&gt;=$AD$39,0,SUMIFS(SAÍDAS!$D:$D,SAÍDAS!$B:$B,Base!$Q509,SAÍDAS!$H:$H,Base!S$40))</f>
        <v>0</v>
      </c>
      <c r="T509" s="161">
        <f ca="1">IF(T$39&gt;=$AD$39,0,SUMIFS(SAÍDAS!$D:$D,SAÍDAS!$B:$B,Base!$Q509,SAÍDAS!$H:$H,Base!T$40))</f>
        <v>0</v>
      </c>
      <c r="U509" s="161">
        <f ca="1">IF(U$39&gt;=$AD$39,0,SUMIFS(SAÍDAS!$D:$D,SAÍDAS!$B:$B,Base!$Q509,SAÍDAS!$H:$H,Base!U$40))</f>
        <v>0</v>
      </c>
      <c r="V509" s="161">
        <f ca="1">IF(V$39&gt;=$AD$39,0,SUMIFS(SAÍDAS!$D:$D,SAÍDAS!$B:$B,Base!$Q509,SAÍDAS!$H:$H,Base!V$40))</f>
        <v>0</v>
      </c>
      <c r="W509" s="161">
        <f ca="1">IF(W$39&gt;=$AD$39,0,SUMIFS(SAÍDAS!$D:$D,SAÍDAS!$B:$B,Base!$Q509,SAÍDAS!$H:$H,Base!W$40))</f>
        <v>0</v>
      </c>
      <c r="X509" s="161">
        <f ca="1">IF(X$39&gt;=$AD$39,0,SUMIFS(SAÍDAS!$D:$D,SAÍDAS!$B:$B,Base!$Q509,SAÍDAS!$H:$H,Base!X$40))</f>
        <v>0</v>
      </c>
      <c r="Y509" s="161">
        <f ca="1">IF(Y$39&gt;=$AD$39,0,SUMIFS(SAÍDAS!$D:$D,SAÍDAS!$B:$B,Base!$Q509,SAÍDAS!$H:$H,Base!Y$40))</f>
        <v>0</v>
      </c>
      <c r="Z509" s="161">
        <f ca="1">IF(Z$39&gt;=$AD$39,0,SUMIFS(SAÍDAS!$D:$D,SAÍDAS!$B:$B,Base!$Q509,SAÍDAS!$H:$H,Base!Z$40))</f>
        <v>0</v>
      </c>
      <c r="AA509" s="161">
        <f ca="1">IF(AA$39&gt;=$AD$39,0,SUMIFS(SAÍDAS!$D:$D,SAÍDAS!$B:$B,Base!$Q509,SAÍDAS!$H:$H,Base!AA$40))</f>
        <v>0</v>
      </c>
      <c r="AB509" s="161">
        <f ca="1">IF(AB$39&gt;=$AD$39,0,SUMIFS(SAÍDAS!$D:$D,SAÍDAS!$B:$B,Base!$Q509,SAÍDAS!$H:$H,Base!AB$40))</f>
        <v>0</v>
      </c>
      <c r="AC509" s="161">
        <f ca="1">IF(AC$39&gt;=$AD$39,0,SUMIFS(SAÍDAS!$D:$D,SAÍDAS!$B:$B,Base!$Q509,SAÍDAS!$H:$H,Base!AC$40))</f>
        <v>0</v>
      </c>
      <c r="AD509" s="160">
        <f t="shared" ca="1" si="16"/>
        <v>0</v>
      </c>
    </row>
    <row r="510" spans="1:30" x14ac:dyDescent="0.25">
      <c r="A510" s="160">
        <f>CADASTRO!A474</f>
        <v>0</v>
      </c>
      <c r="B510" s="160">
        <f>CADASTRO!B474</f>
        <v>0</v>
      </c>
      <c r="C510" s="161">
        <f>CADASTRO!D474</f>
        <v>0</v>
      </c>
      <c r="D510" s="161">
        <f>C510+SUMIFS(ENTRADAS!$D:$D,ENTRADAS!$B:$B,$B510,ENTRADAS!$I:$I,C$40)-SUMIFS(SAÍDAS!$D:$D,SAÍDAS!$B:$B,$B510,SAÍDAS!$H:$H,C$40)+SUMIFS(AJUSTE!$D:$D,AJUSTE!$B:$B,$B510,AJUSTE!$H:$H,C$40)</f>
        <v>0</v>
      </c>
      <c r="E510" s="161">
        <f>D510+SUMIFS(ENTRADAS!$D:$D,ENTRADAS!$B:$B,$B510,ENTRADAS!$I:$I,D$40)-SUMIFS(SAÍDAS!$D:$D,SAÍDAS!$B:$B,$B510,SAÍDAS!$H:$H,D$40)+SUMIFS(AJUSTE!$D:$D,AJUSTE!$B:$B,$B510,AJUSTE!$H:$H,D$40)</f>
        <v>0</v>
      </c>
      <c r="F510" s="161">
        <f>E510+SUMIFS(ENTRADAS!$D:$D,ENTRADAS!$B:$B,$B510,ENTRADAS!$I:$I,E$40)-SUMIFS(SAÍDAS!$D:$D,SAÍDAS!$B:$B,$B510,SAÍDAS!$H:$H,E$40)+SUMIFS(AJUSTE!$D:$D,AJUSTE!$B:$B,$B510,AJUSTE!$H:$H,E$40)</f>
        <v>0</v>
      </c>
      <c r="G510" s="161">
        <f>F510+SUMIFS(ENTRADAS!$D:$D,ENTRADAS!$B:$B,$B510,ENTRADAS!$I:$I,F$40)-SUMIFS(SAÍDAS!$D:$D,SAÍDAS!$B:$B,$B510,SAÍDAS!$H:$H,F$40)+SUMIFS(AJUSTE!$D:$D,AJUSTE!$B:$B,$B510,AJUSTE!$H:$H,F$40)</f>
        <v>0</v>
      </c>
      <c r="H510" s="161">
        <f>G510+SUMIFS(ENTRADAS!$D:$D,ENTRADAS!$B:$B,$B510,ENTRADAS!$I:$I,G$40)-SUMIFS(SAÍDAS!$D:$D,SAÍDAS!$B:$B,$B510,SAÍDAS!$H:$H,G$40)+SUMIFS(AJUSTE!$D:$D,AJUSTE!$B:$B,$B510,AJUSTE!$H:$H,G$40)</f>
        <v>0</v>
      </c>
      <c r="I510" s="161">
        <f>H510+SUMIFS(ENTRADAS!$D:$D,ENTRADAS!$B:$B,$B510,ENTRADAS!$I:$I,H$40)-SUMIFS(SAÍDAS!$D:$D,SAÍDAS!$B:$B,$B510,SAÍDAS!$H:$H,H$40)+SUMIFS(AJUSTE!$D:$D,AJUSTE!$B:$B,$B510,AJUSTE!$H:$H,H$40)</f>
        <v>0</v>
      </c>
      <c r="J510" s="161">
        <f>I510+SUMIFS(ENTRADAS!$D:$D,ENTRADAS!$B:$B,$B510,ENTRADAS!$I:$I,I$40)-SUMIFS(SAÍDAS!$D:$D,SAÍDAS!$B:$B,$B510,SAÍDAS!$H:$H,I$40)+SUMIFS(AJUSTE!$D:$D,AJUSTE!$B:$B,$B510,AJUSTE!$H:$H,I$40)</f>
        <v>0</v>
      </c>
      <c r="K510" s="161">
        <f>J510+SUMIFS(ENTRADAS!$D:$D,ENTRADAS!$B:$B,$B510,ENTRADAS!$I:$I,J$40)-SUMIFS(SAÍDAS!$D:$D,SAÍDAS!$B:$B,$B510,SAÍDAS!$H:$H,J$40)+SUMIFS(AJUSTE!$D:$D,AJUSTE!$B:$B,$B510,AJUSTE!$H:$H,J$40)</f>
        <v>0</v>
      </c>
      <c r="L510" s="161">
        <f>K510+SUMIFS(ENTRADAS!$D:$D,ENTRADAS!$B:$B,$B510,ENTRADAS!$I:$I,K$40)-SUMIFS(SAÍDAS!$D:$D,SAÍDAS!$B:$B,$B510,SAÍDAS!$H:$H,K$40)+SUMIFS(AJUSTE!$D:$D,AJUSTE!$B:$B,$B510,AJUSTE!$H:$H,K$40)</f>
        <v>0</v>
      </c>
      <c r="M510" s="161">
        <f>L510+SUMIFS(ENTRADAS!$D:$D,ENTRADAS!$B:$B,$B510,ENTRADAS!$I:$I,L$40)-SUMIFS(SAÍDAS!$D:$D,SAÍDAS!$B:$B,$B510,SAÍDAS!$H:$H,L$40)+SUMIFS(AJUSTE!$D:$D,AJUSTE!$B:$B,$B510,AJUSTE!$H:$H,L$40)</f>
        <v>0</v>
      </c>
      <c r="N510" s="161">
        <f>M510+SUMIFS(ENTRADAS!$D:$D,ENTRADAS!$B:$B,$B510,ENTRADAS!$I:$I,M$40)-SUMIFS(SAÍDAS!$D:$D,SAÍDAS!$B:$B,$B510,SAÍDAS!$H:$H,M$40)+SUMIFS(AJUSTE!$D:$D,AJUSTE!$B:$B,$B510,AJUSTE!$H:$H,M$40)</f>
        <v>0</v>
      </c>
      <c r="P510" s="160">
        <f>CADASTRO!A474</f>
        <v>0</v>
      </c>
      <c r="Q510" s="160">
        <f>CADASTRO!B474</f>
        <v>0</v>
      </c>
      <c r="R510" s="161">
        <f ca="1">IF(R$39&gt;=$AD$39,0,SUMIFS(SAÍDAS!$D:$D,SAÍDAS!$B:$B,Base!$Q510,SAÍDAS!$H:$H,Base!R$40))</f>
        <v>0</v>
      </c>
      <c r="S510" s="161">
        <f ca="1">IF(S$39&gt;=$AD$39,0,SUMIFS(SAÍDAS!$D:$D,SAÍDAS!$B:$B,Base!$Q510,SAÍDAS!$H:$H,Base!S$40))</f>
        <v>0</v>
      </c>
      <c r="T510" s="161">
        <f ca="1">IF(T$39&gt;=$AD$39,0,SUMIFS(SAÍDAS!$D:$D,SAÍDAS!$B:$B,Base!$Q510,SAÍDAS!$H:$H,Base!T$40))</f>
        <v>0</v>
      </c>
      <c r="U510" s="161">
        <f ca="1">IF(U$39&gt;=$AD$39,0,SUMIFS(SAÍDAS!$D:$D,SAÍDAS!$B:$B,Base!$Q510,SAÍDAS!$H:$H,Base!U$40))</f>
        <v>0</v>
      </c>
      <c r="V510" s="161">
        <f ca="1">IF(V$39&gt;=$AD$39,0,SUMIFS(SAÍDAS!$D:$D,SAÍDAS!$B:$B,Base!$Q510,SAÍDAS!$H:$H,Base!V$40))</f>
        <v>0</v>
      </c>
      <c r="W510" s="161">
        <f ca="1">IF(W$39&gt;=$AD$39,0,SUMIFS(SAÍDAS!$D:$D,SAÍDAS!$B:$B,Base!$Q510,SAÍDAS!$H:$H,Base!W$40))</f>
        <v>0</v>
      </c>
      <c r="X510" s="161">
        <f ca="1">IF(X$39&gt;=$AD$39,0,SUMIFS(SAÍDAS!$D:$D,SAÍDAS!$B:$B,Base!$Q510,SAÍDAS!$H:$H,Base!X$40))</f>
        <v>0</v>
      </c>
      <c r="Y510" s="161">
        <f ca="1">IF(Y$39&gt;=$AD$39,0,SUMIFS(SAÍDAS!$D:$D,SAÍDAS!$B:$B,Base!$Q510,SAÍDAS!$H:$H,Base!Y$40))</f>
        <v>0</v>
      </c>
      <c r="Z510" s="161">
        <f ca="1">IF(Z$39&gt;=$AD$39,0,SUMIFS(SAÍDAS!$D:$D,SAÍDAS!$B:$B,Base!$Q510,SAÍDAS!$H:$H,Base!Z$40))</f>
        <v>0</v>
      </c>
      <c r="AA510" s="161">
        <f ca="1">IF(AA$39&gt;=$AD$39,0,SUMIFS(SAÍDAS!$D:$D,SAÍDAS!$B:$B,Base!$Q510,SAÍDAS!$H:$H,Base!AA$40))</f>
        <v>0</v>
      </c>
      <c r="AB510" s="161">
        <f ca="1">IF(AB$39&gt;=$AD$39,0,SUMIFS(SAÍDAS!$D:$D,SAÍDAS!$B:$B,Base!$Q510,SAÍDAS!$H:$H,Base!AB$40))</f>
        <v>0</v>
      </c>
      <c r="AC510" s="161">
        <f ca="1">IF(AC$39&gt;=$AD$39,0,SUMIFS(SAÍDAS!$D:$D,SAÍDAS!$B:$B,Base!$Q510,SAÍDAS!$H:$H,Base!AC$40))</f>
        <v>0</v>
      </c>
      <c r="AD510" s="160">
        <f t="shared" ca="1" si="16"/>
        <v>0</v>
      </c>
    </row>
    <row r="511" spans="1:30" x14ac:dyDescent="0.25">
      <c r="A511" s="160">
        <f>CADASTRO!A475</f>
        <v>0</v>
      </c>
      <c r="B511" s="160">
        <f>CADASTRO!B475</f>
        <v>0</v>
      </c>
      <c r="C511" s="161">
        <f>CADASTRO!D475</f>
        <v>0</v>
      </c>
      <c r="D511" s="161">
        <f>C511+SUMIFS(ENTRADAS!$D:$D,ENTRADAS!$B:$B,$B511,ENTRADAS!$I:$I,C$40)-SUMIFS(SAÍDAS!$D:$D,SAÍDAS!$B:$B,$B511,SAÍDAS!$H:$H,C$40)+SUMIFS(AJUSTE!$D:$D,AJUSTE!$B:$B,$B511,AJUSTE!$H:$H,C$40)</f>
        <v>0</v>
      </c>
      <c r="E511" s="161">
        <f>D511+SUMIFS(ENTRADAS!$D:$D,ENTRADAS!$B:$B,$B511,ENTRADAS!$I:$I,D$40)-SUMIFS(SAÍDAS!$D:$D,SAÍDAS!$B:$B,$B511,SAÍDAS!$H:$H,D$40)+SUMIFS(AJUSTE!$D:$D,AJUSTE!$B:$B,$B511,AJUSTE!$H:$H,D$40)</f>
        <v>0</v>
      </c>
      <c r="F511" s="161">
        <f>E511+SUMIFS(ENTRADAS!$D:$D,ENTRADAS!$B:$B,$B511,ENTRADAS!$I:$I,E$40)-SUMIFS(SAÍDAS!$D:$D,SAÍDAS!$B:$B,$B511,SAÍDAS!$H:$H,E$40)+SUMIFS(AJUSTE!$D:$D,AJUSTE!$B:$B,$B511,AJUSTE!$H:$H,E$40)</f>
        <v>0</v>
      </c>
      <c r="G511" s="161">
        <f>F511+SUMIFS(ENTRADAS!$D:$D,ENTRADAS!$B:$B,$B511,ENTRADAS!$I:$I,F$40)-SUMIFS(SAÍDAS!$D:$D,SAÍDAS!$B:$B,$B511,SAÍDAS!$H:$H,F$40)+SUMIFS(AJUSTE!$D:$D,AJUSTE!$B:$B,$B511,AJUSTE!$H:$H,F$40)</f>
        <v>0</v>
      </c>
      <c r="H511" s="161">
        <f>G511+SUMIFS(ENTRADAS!$D:$D,ENTRADAS!$B:$B,$B511,ENTRADAS!$I:$I,G$40)-SUMIFS(SAÍDAS!$D:$D,SAÍDAS!$B:$B,$B511,SAÍDAS!$H:$H,G$40)+SUMIFS(AJUSTE!$D:$D,AJUSTE!$B:$B,$B511,AJUSTE!$H:$H,G$40)</f>
        <v>0</v>
      </c>
      <c r="I511" s="161">
        <f>H511+SUMIFS(ENTRADAS!$D:$D,ENTRADAS!$B:$B,$B511,ENTRADAS!$I:$I,H$40)-SUMIFS(SAÍDAS!$D:$D,SAÍDAS!$B:$B,$B511,SAÍDAS!$H:$H,H$40)+SUMIFS(AJUSTE!$D:$D,AJUSTE!$B:$B,$B511,AJUSTE!$H:$H,H$40)</f>
        <v>0</v>
      </c>
      <c r="J511" s="161">
        <f>I511+SUMIFS(ENTRADAS!$D:$D,ENTRADAS!$B:$B,$B511,ENTRADAS!$I:$I,I$40)-SUMIFS(SAÍDAS!$D:$D,SAÍDAS!$B:$B,$B511,SAÍDAS!$H:$H,I$40)+SUMIFS(AJUSTE!$D:$D,AJUSTE!$B:$B,$B511,AJUSTE!$H:$H,I$40)</f>
        <v>0</v>
      </c>
      <c r="K511" s="161">
        <f>J511+SUMIFS(ENTRADAS!$D:$D,ENTRADAS!$B:$B,$B511,ENTRADAS!$I:$I,J$40)-SUMIFS(SAÍDAS!$D:$D,SAÍDAS!$B:$B,$B511,SAÍDAS!$H:$H,J$40)+SUMIFS(AJUSTE!$D:$D,AJUSTE!$B:$B,$B511,AJUSTE!$H:$H,J$40)</f>
        <v>0</v>
      </c>
      <c r="L511" s="161">
        <f>K511+SUMIFS(ENTRADAS!$D:$D,ENTRADAS!$B:$B,$B511,ENTRADAS!$I:$I,K$40)-SUMIFS(SAÍDAS!$D:$D,SAÍDAS!$B:$B,$B511,SAÍDAS!$H:$H,K$40)+SUMIFS(AJUSTE!$D:$D,AJUSTE!$B:$B,$B511,AJUSTE!$H:$H,K$40)</f>
        <v>0</v>
      </c>
      <c r="M511" s="161">
        <f>L511+SUMIFS(ENTRADAS!$D:$D,ENTRADAS!$B:$B,$B511,ENTRADAS!$I:$I,L$40)-SUMIFS(SAÍDAS!$D:$D,SAÍDAS!$B:$B,$B511,SAÍDAS!$H:$H,L$40)+SUMIFS(AJUSTE!$D:$D,AJUSTE!$B:$B,$B511,AJUSTE!$H:$H,L$40)</f>
        <v>0</v>
      </c>
      <c r="N511" s="161">
        <f>M511+SUMIFS(ENTRADAS!$D:$D,ENTRADAS!$B:$B,$B511,ENTRADAS!$I:$I,M$40)-SUMIFS(SAÍDAS!$D:$D,SAÍDAS!$B:$B,$B511,SAÍDAS!$H:$H,M$40)+SUMIFS(AJUSTE!$D:$D,AJUSTE!$B:$B,$B511,AJUSTE!$H:$H,M$40)</f>
        <v>0</v>
      </c>
      <c r="P511" s="160">
        <f>CADASTRO!A475</f>
        <v>0</v>
      </c>
      <c r="Q511" s="160">
        <f>CADASTRO!B475</f>
        <v>0</v>
      </c>
      <c r="R511" s="161">
        <f ca="1">IF(R$39&gt;=$AD$39,0,SUMIFS(SAÍDAS!$D:$D,SAÍDAS!$B:$B,Base!$Q511,SAÍDAS!$H:$H,Base!R$40))</f>
        <v>0</v>
      </c>
      <c r="S511" s="161">
        <f ca="1">IF(S$39&gt;=$AD$39,0,SUMIFS(SAÍDAS!$D:$D,SAÍDAS!$B:$B,Base!$Q511,SAÍDAS!$H:$H,Base!S$40))</f>
        <v>0</v>
      </c>
      <c r="T511" s="161">
        <f ca="1">IF(T$39&gt;=$AD$39,0,SUMIFS(SAÍDAS!$D:$D,SAÍDAS!$B:$B,Base!$Q511,SAÍDAS!$H:$H,Base!T$40))</f>
        <v>0</v>
      </c>
      <c r="U511" s="161">
        <f ca="1">IF(U$39&gt;=$AD$39,0,SUMIFS(SAÍDAS!$D:$D,SAÍDAS!$B:$B,Base!$Q511,SAÍDAS!$H:$H,Base!U$40))</f>
        <v>0</v>
      </c>
      <c r="V511" s="161">
        <f ca="1">IF(V$39&gt;=$AD$39,0,SUMIFS(SAÍDAS!$D:$D,SAÍDAS!$B:$B,Base!$Q511,SAÍDAS!$H:$H,Base!V$40))</f>
        <v>0</v>
      </c>
      <c r="W511" s="161">
        <f ca="1">IF(W$39&gt;=$AD$39,0,SUMIFS(SAÍDAS!$D:$D,SAÍDAS!$B:$B,Base!$Q511,SAÍDAS!$H:$H,Base!W$40))</f>
        <v>0</v>
      </c>
      <c r="X511" s="161">
        <f ca="1">IF(X$39&gt;=$AD$39,0,SUMIFS(SAÍDAS!$D:$D,SAÍDAS!$B:$B,Base!$Q511,SAÍDAS!$H:$H,Base!X$40))</f>
        <v>0</v>
      </c>
      <c r="Y511" s="161">
        <f ca="1">IF(Y$39&gt;=$AD$39,0,SUMIFS(SAÍDAS!$D:$D,SAÍDAS!$B:$B,Base!$Q511,SAÍDAS!$H:$H,Base!Y$40))</f>
        <v>0</v>
      </c>
      <c r="Z511" s="161">
        <f ca="1">IF(Z$39&gt;=$AD$39,0,SUMIFS(SAÍDAS!$D:$D,SAÍDAS!$B:$B,Base!$Q511,SAÍDAS!$H:$H,Base!Z$40))</f>
        <v>0</v>
      </c>
      <c r="AA511" s="161">
        <f ca="1">IF(AA$39&gt;=$AD$39,0,SUMIFS(SAÍDAS!$D:$D,SAÍDAS!$B:$B,Base!$Q511,SAÍDAS!$H:$H,Base!AA$40))</f>
        <v>0</v>
      </c>
      <c r="AB511" s="161">
        <f ca="1">IF(AB$39&gt;=$AD$39,0,SUMIFS(SAÍDAS!$D:$D,SAÍDAS!$B:$B,Base!$Q511,SAÍDAS!$H:$H,Base!AB$40))</f>
        <v>0</v>
      </c>
      <c r="AC511" s="161">
        <f ca="1">IF(AC$39&gt;=$AD$39,0,SUMIFS(SAÍDAS!$D:$D,SAÍDAS!$B:$B,Base!$Q511,SAÍDAS!$H:$H,Base!AC$40))</f>
        <v>0</v>
      </c>
      <c r="AD511" s="160">
        <f t="shared" ca="1" si="16"/>
        <v>0</v>
      </c>
    </row>
    <row r="512" spans="1:30" x14ac:dyDescent="0.25">
      <c r="A512" s="160">
        <f>CADASTRO!A476</f>
        <v>0</v>
      </c>
      <c r="B512" s="160">
        <f>CADASTRO!B476</f>
        <v>0</v>
      </c>
      <c r="C512" s="161">
        <f>CADASTRO!D476</f>
        <v>0</v>
      </c>
      <c r="D512" s="161">
        <f>C512+SUMIFS(ENTRADAS!$D:$D,ENTRADAS!$B:$B,$B512,ENTRADAS!$I:$I,C$40)-SUMIFS(SAÍDAS!$D:$D,SAÍDAS!$B:$B,$B512,SAÍDAS!$H:$H,C$40)+SUMIFS(AJUSTE!$D:$D,AJUSTE!$B:$B,$B512,AJUSTE!$H:$H,C$40)</f>
        <v>0</v>
      </c>
      <c r="E512" s="161">
        <f>D512+SUMIFS(ENTRADAS!$D:$D,ENTRADAS!$B:$B,$B512,ENTRADAS!$I:$I,D$40)-SUMIFS(SAÍDAS!$D:$D,SAÍDAS!$B:$B,$B512,SAÍDAS!$H:$H,D$40)+SUMIFS(AJUSTE!$D:$D,AJUSTE!$B:$B,$B512,AJUSTE!$H:$H,D$40)</f>
        <v>0</v>
      </c>
      <c r="F512" s="161">
        <f>E512+SUMIFS(ENTRADAS!$D:$D,ENTRADAS!$B:$B,$B512,ENTRADAS!$I:$I,E$40)-SUMIFS(SAÍDAS!$D:$D,SAÍDAS!$B:$B,$B512,SAÍDAS!$H:$H,E$40)+SUMIFS(AJUSTE!$D:$D,AJUSTE!$B:$B,$B512,AJUSTE!$H:$H,E$40)</f>
        <v>0</v>
      </c>
      <c r="G512" s="161">
        <f>F512+SUMIFS(ENTRADAS!$D:$D,ENTRADAS!$B:$B,$B512,ENTRADAS!$I:$I,F$40)-SUMIFS(SAÍDAS!$D:$D,SAÍDAS!$B:$B,$B512,SAÍDAS!$H:$H,F$40)+SUMIFS(AJUSTE!$D:$D,AJUSTE!$B:$B,$B512,AJUSTE!$H:$H,F$40)</f>
        <v>0</v>
      </c>
      <c r="H512" s="161">
        <f>G512+SUMIFS(ENTRADAS!$D:$D,ENTRADAS!$B:$B,$B512,ENTRADAS!$I:$I,G$40)-SUMIFS(SAÍDAS!$D:$D,SAÍDAS!$B:$B,$B512,SAÍDAS!$H:$H,G$40)+SUMIFS(AJUSTE!$D:$D,AJUSTE!$B:$B,$B512,AJUSTE!$H:$H,G$40)</f>
        <v>0</v>
      </c>
      <c r="I512" s="161">
        <f>H512+SUMIFS(ENTRADAS!$D:$D,ENTRADAS!$B:$B,$B512,ENTRADAS!$I:$I,H$40)-SUMIFS(SAÍDAS!$D:$D,SAÍDAS!$B:$B,$B512,SAÍDAS!$H:$H,H$40)+SUMIFS(AJUSTE!$D:$D,AJUSTE!$B:$B,$B512,AJUSTE!$H:$H,H$40)</f>
        <v>0</v>
      </c>
      <c r="J512" s="161">
        <f>I512+SUMIFS(ENTRADAS!$D:$D,ENTRADAS!$B:$B,$B512,ENTRADAS!$I:$I,I$40)-SUMIFS(SAÍDAS!$D:$D,SAÍDAS!$B:$B,$B512,SAÍDAS!$H:$H,I$40)+SUMIFS(AJUSTE!$D:$D,AJUSTE!$B:$B,$B512,AJUSTE!$H:$H,I$40)</f>
        <v>0</v>
      </c>
      <c r="K512" s="161">
        <f>J512+SUMIFS(ENTRADAS!$D:$D,ENTRADAS!$B:$B,$B512,ENTRADAS!$I:$I,J$40)-SUMIFS(SAÍDAS!$D:$D,SAÍDAS!$B:$B,$B512,SAÍDAS!$H:$H,J$40)+SUMIFS(AJUSTE!$D:$D,AJUSTE!$B:$B,$B512,AJUSTE!$H:$H,J$40)</f>
        <v>0</v>
      </c>
      <c r="L512" s="161">
        <f>K512+SUMIFS(ENTRADAS!$D:$D,ENTRADAS!$B:$B,$B512,ENTRADAS!$I:$I,K$40)-SUMIFS(SAÍDAS!$D:$D,SAÍDAS!$B:$B,$B512,SAÍDAS!$H:$H,K$40)+SUMIFS(AJUSTE!$D:$D,AJUSTE!$B:$B,$B512,AJUSTE!$H:$H,K$40)</f>
        <v>0</v>
      </c>
      <c r="M512" s="161">
        <f>L512+SUMIFS(ENTRADAS!$D:$D,ENTRADAS!$B:$B,$B512,ENTRADAS!$I:$I,L$40)-SUMIFS(SAÍDAS!$D:$D,SAÍDAS!$B:$B,$B512,SAÍDAS!$H:$H,L$40)+SUMIFS(AJUSTE!$D:$D,AJUSTE!$B:$B,$B512,AJUSTE!$H:$H,L$40)</f>
        <v>0</v>
      </c>
      <c r="N512" s="161">
        <f>M512+SUMIFS(ENTRADAS!$D:$D,ENTRADAS!$B:$B,$B512,ENTRADAS!$I:$I,M$40)-SUMIFS(SAÍDAS!$D:$D,SAÍDAS!$B:$B,$B512,SAÍDAS!$H:$H,M$40)+SUMIFS(AJUSTE!$D:$D,AJUSTE!$B:$B,$B512,AJUSTE!$H:$H,M$40)</f>
        <v>0</v>
      </c>
      <c r="P512" s="160">
        <f>CADASTRO!A476</f>
        <v>0</v>
      </c>
      <c r="Q512" s="160">
        <f>CADASTRO!B476</f>
        <v>0</v>
      </c>
      <c r="R512" s="161">
        <f ca="1">IF(R$39&gt;=$AD$39,0,SUMIFS(SAÍDAS!$D:$D,SAÍDAS!$B:$B,Base!$Q512,SAÍDAS!$H:$H,Base!R$40))</f>
        <v>0</v>
      </c>
      <c r="S512" s="161">
        <f ca="1">IF(S$39&gt;=$AD$39,0,SUMIFS(SAÍDAS!$D:$D,SAÍDAS!$B:$B,Base!$Q512,SAÍDAS!$H:$H,Base!S$40))</f>
        <v>0</v>
      </c>
      <c r="T512" s="161">
        <f ca="1">IF(T$39&gt;=$AD$39,0,SUMIFS(SAÍDAS!$D:$D,SAÍDAS!$B:$B,Base!$Q512,SAÍDAS!$H:$H,Base!T$40))</f>
        <v>0</v>
      </c>
      <c r="U512" s="161">
        <f ca="1">IF(U$39&gt;=$AD$39,0,SUMIFS(SAÍDAS!$D:$D,SAÍDAS!$B:$B,Base!$Q512,SAÍDAS!$H:$H,Base!U$40))</f>
        <v>0</v>
      </c>
      <c r="V512" s="161">
        <f ca="1">IF(V$39&gt;=$AD$39,0,SUMIFS(SAÍDAS!$D:$D,SAÍDAS!$B:$B,Base!$Q512,SAÍDAS!$H:$H,Base!V$40))</f>
        <v>0</v>
      </c>
      <c r="W512" s="161">
        <f ca="1">IF(W$39&gt;=$AD$39,0,SUMIFS(SAÍDAS!$D:$D,SAÍDAS!$B:$B,Base!$Q512,SAÍDAS!$H:$H,Base!W$40))</f>
        <v>0</v>
      </c>
      <c r="X512" s="161">
        <f ca="1">IF(X$39&gt;=$AD$39,0,SUMIFS(SAÍDAS!$D:$D,SAÍDAS!$B:$B,Base!$Q512,SAÍDAS!$H:$H,Base!X$40))</f>
        <v>0</v>
      </c>
      <c r="Y512" s="161">
        <f ca="1">IF(Y$39&gt;=$AD$39,0,SUMIFS(SAÍDAS!$D:$D,SAÍDAS!$B:$B,Base!$Q512,SAÍDAS!$H:$H,Base!Y$40))</f>
        <v>0</v>
      </c>
      <c r="Z512" s="161">
        <f ca="1">IF(Z$39&gt;=$AD$39,0,SUMIFS(SAÍDAS!$D:$D,SAÍDAS!$B:$B,Base!$Q512,SAÍDAS!$H:$H,Base!Z$40))</f>
        <v>0</v>
      </c>
      <c r="AA512" s="161">
        <f ca="1">IF(AA$39&gt;=$AD$39,0,SUMIFS(SAÍDAS!$D:$D,SAÍDAS!$B:$B,Base!$Q512,SAÍDAS!$H:$H,Base!AA$40))</f>
        <v>0</v>
      </c>
      <c r="AB512" s="161">
        <f ca="1">IF(AB$39&gt;=$AD$39,0,SUMIFS(SAÍDAS!$D:$D,SAÍDAS!$B:$B,Base!$Q512,SAÍDAS!$H:$H,Base!AB$40))</f>
        <v>0</v>
      </c>
      <c r="AC512" s="161">
        <f ca="1">IF(AC$39&gt;=$AD$39,0,SUMIFS(SAÍDAS!$D:$D,SAÍDAS!$B:$B,Base!$Q512,SAÍDAS!$H:$H,Base!AC$40))</f>
        <v>0</v>
      </c>
      <c r="AD512" s="160">
        <f t="shared" ca="1" si="16"/>
        <v>0</v>
      </c>
    </row>
    <row r="513" spans="1:30" x14ac:dyDescent="0.25">
      <c r="A513" s="160">
        <f>CADASTRO!A477</f>
        <v>0</v>
      </c>
      <c r="B513" s="160">
        <f>CADASTRO!B477</f>
        <v>0</v>
      </c>
      <c r="C513" s="161">
        <f>CADASTRO!D477</f>
        <v>0</v>
      </c>
      <c r="D513" s="161">
        <f>C513+SUMIFS(ENTRADAS!$D:$D,ENTRADAS!$B:$B,$B513,ENTRADAS!$I:$I,C$40)-SUMIFS(SAÍDAS!$D:$D,SAÍDAS!$B:$B,$B513,SAÍDAS!$H:$H,C$40)+SUMIFS(AJUSTE!$D:$D,AJUSTE!$B:$B,$B513,AJUSTE!$H:$H,C$40)</f>
        <v>0</v>
      </c>
      <c r="E513" s="161">
        <f>D513+SUMIFS(ENTRADAS!$D:$D,ENTRADAS!$B:$B,$B513,ENTRADAS!$I:$I,D$40)-SUMIFS(SAÍDAS!$D:$D,SAÍDAS!$B:$B,$B513,SAÍDAS!$H:$H,D$40)+SUMIFS(AJUSTE!$D:$D,AJUSTE!$B:$B,$B513,AJUSTE!$H:$H,D$40)</f>
        <v>0</v>
      </c>
      <c r="F513" s="161">
        <f>E513+SUMIFS(ENTRADAS!$D:$D,ENTRADAS!$B:$B,$B513,ENTRADAS!$I:$I,E$40)-SUMIFS(SAÍDAS!$D:$D,SAÍDAS!$B:$B,$B513,SAÍDAS!$H:$H,E$40)+SUMIFS(AJUSTE!$D:$D,AJUSTE!$B:$B,$B513,AJUSTE!$H:$H,E$40)</f>
        <v>0</v>
      </c>
      <c r="G513" s="161">
        <f>F513+SUMIFS(ENTRADAS!$D:$D,ENTRADAS!$B:$B,$B513,ENTRADAS!$I:$I,F$40)-SUMIFS(SAÍDAS!$D:$D,SAÍDAS!$B:$B,$B513,SAÍDAS!$H:$H,F$40)+SUMIFS(AJUSTE!$D:$D,AJUSTE!$B:$B,$B513,AJUSTE!$H:$H,F$40)</f>
        <v>0</v>
      </c>
      <c r="H513" s="161">
        <f>G513+SUMIFS(ENTRADAS!$D:$D,ENTRADAS!$B:$B,$B513,ENTRADAS!$I:$I,G$40)-SUMIFS(SAÍDAS!$D:$D,SAÍDAS!$B:$B,$B513,SAÍDAS!$H:$H,G$40)+SUMIFS(AJUSTE!$D:$D,AJUSTE!$B:$B,$B513,AJUSTE!$H:$H,G$40)</f>
        <v>0</v>
      </c>
      <c r="I513" s="161">
        <f>H513+SUMIFS(ENTRADAS!$D:$D,ENTRADAS!$B:$B,$B513,ENTRADAS!$I:$I,H$40)-SUMIFS(SAÍDAS!$D:$D,SAÍDAS!$B:$B,$B513,SAÍDAS!$H:$H,H$40)+SUMIFS(AJUSTE!$D:$D,AJUSTE!$B:$B,$B513,AJUSTE!$H:$H,H$40)</f>
        <v>0</v>
      </c>
      <c r="J513" s="161">
        <f>I513+SUMIFS(ENTRADAS!$D:$D,ENTRADAS!$B:$B,$B513,ENTRADAS!$I:$I,I$40)-SUMIFS(SAÍDAS!$D:$D,SAÍDAS!$B:$B,$B513,SAÍDAS!$H:$H,I$40)+SUMIFS(AJUSTE!$D:$D,AJUSTE!$B:$B,$B513,AJUSTE!$H:$H,I$40)</f>
        <v>0</v>
      </c>
      <c r="K513" s="161">
        <f>J513+SUMIFS(ENTRADAS!$D:$D,ENTRADAS!$B:$B,$B513,ENTRADAS!$I:$I,J$40)-SUMIFS(SAÍDAS!$D:$D,SAÍDAS!$B:$B,$B513,SAÍDAS!$H:$H,J$40)+SUMIFS(AJUSTE!$D:$D,AJUSTE!$B:$B,$B513,AJUSTE!$H:$H,J$40)</f>
        <v>0</v>
      </c>
      <c r="L513" s="161">
        <f>K513+SUMIFS(ENTRADAS!$D:$D,ENTRADAS!$B:$B,$B513,ENTRADAS!$I:$I,K$40)-SUMIFS(SAÍDAS!$D:$D,SAÍDAS!$B:$B,$B513,SAÍDAS!$H:$H,K$40)+SUMIFS(AJUSTE!$D:$D,AJUSTE!$B:$B,$B513,AJUSTE!$H:$H,K$40)</f>
        <v>0</v>
      </c>
      <c r="M513" s="161">
        <f>L513+SUMIFS(ENTRADAS!$D:$D,ENTRADAS!$B:$B,$B513,ENTRADAS!$I:$I,L$40)-SUMIFS(SAÍDAS!$D:$D,SAÍDAS!$B:$B,$B513,SAÍDAS!$H:$H,L$40)+SUMIFS(AJUSTE!$D:$D,AJUSTE!$B:$B,$B513,AJUSTE!$H:$H,L$40)</f>
        <v>0</v>
      </c>
      <c r="N513" s="161">
        <f>M513+SUMIFS(ENTRADAS!$D:$D,ENTRADAS!$B:$B,$B513,ENTRADAS!$I:$I,M$40)-SUMIFS(SAÍDAS!$D:$D,SAÍDAS!$B:$B,$B513,SAÍDAS!$H:$H,M$40)+SUMIFS(AJUSTE!$D:$D,AJUSTE!$B:$B,$B513,AJUSTE!$H:$H,M$40)</f>
        <v>0</v>
      </c>
      <c r="P513" s="160">
        <f>CADASTRO!A477</f>
        <v>0</v>
      </c>
      <c r="Q513" s="160">
        <f>CADASTRO!B477</f>
        <v>0</v>
      </c>
      <c r="R513" s="161">
        <f ca="1">IF(R$39&gt;=$AD$39,0,SUMIFS(SAÍDAS!$D:$D,SAÍDAS!$B:$B,Base!$Q513,SAÍDAS!$H:$H,Base!R$40))</f>
        <v>0</v>
      </c>
      <c r="S513" s="161">
        <f ca="1">IF(S$39&gt;=$AD$39,0,SUMIFS(SAÍDAS!$D:$D,SAÍDAS!$B:$B,Base!$Q513,SAÍDAS!$H:$H,Base!S$40))</f>
        <v>0</v>
      </c>
      <c r="T513" s="161">
        <f ca="1">IF(T$39&gt;=$AD$39,0,SUMIFS(SAÍDAS!$D:$D,SAÍDAS!$B:$B,Base!$Q513,SAÍDAS!$H:$H,Base!T$40))</f>
        <v>0</v>
      </c>
      <c r="U513" s="161">
        <f ca="1">IF(U$39&gt;=$AD$39,0,SUMIFS(SAÍDAS!$D:$D,SAÍDAS!$B:$B,Base!$Q513,SAÍDAS!$H:$H,Base!U$40))</f>
        <v>0</v>
      </c>
      <c r="V513" s="161">
        <f ca="1">IF(V$39&gt;=$AD$39,0,SUMIFS(SAÍDAS!$D:$D,SAÍDAS!$B:$B,Base!$Q513,SAÍDAS!$H:$H,Base!V$40))</f>
        <v>0</v>
      </c>
      <c r="W513" s="161">
        <f ca="1">IF(W$39&gt;=$AD$39,0,SUMIFS(SAÍDAS!$D:$D,SAÍDAS!$B:$B,Base!$Q513,SAÍDAS!$H:$H,Base!W$40))</f>
        <v>0</v>
      </c>
      <c r="X513" s="161">
        <f ca="1">IF(X$39&gt;=$AD$39,0,SUMIFS(SAÍDAS!$D:$D,SAÍDAS!$B:$B,Base!$Q513,SAÍDAS!$H:$H,Base!X$40))</f>
        <v>0</v>
      </c>
      <c r="Y513" s="161">
        <f ca="1">IF(Y$39&gt;=$AD$39,0,SUMIFS(SAÍDAS!$D:$D,SAÍDAS!$B:$B,Base!$Q513,SAÍDAS!$H:$H,Base!Y$40))</f>
        <v>0</v>
      </c>
      <c r="Z513" s="161">
        <f ca="1">IF(Z$39&gt;=$AD$39,0,SUMIFS(SAÍDAS!$D:$D,SAÍDAS!$B:$B,Base!$Q513,SAÍDAS!$H:$H,Base!Z$40))</f>
        <v>0</v>
      </c>
      <c r="AA513" s="161">
        <f ca="1">IF(AA$39&gt;=$AD$39,0,SUMIFS(SAÍDAS!$D:$D,SAÍDAS!$B:$B,Base!$Q513,SAÍDAS!$H:$H,Base!AA$40))</f>
        <v>0</v>
      </c>
      <c r="AB513" s="161">
        <f ca="1">IF(AB$39&gt;=$AD$39,0,SUMIFS(SAÍDAS!$D:$D,SAÍDAS!$B:$B,Base!$Q513,SAÍDAS!$H:$H,Base!AB$40))</f>
        <v>0</v>
      </c>
      <c r="AC513" s="161">
        <f ca="1">IF(AC$39&gt;=$AD$39,0,SUMIFS(SAÍDAS!$D:$D,SAÍDAS!$B:$B,Base!$Q513,SAÍDAS!$H:$H,Base!AC$40))</f>
        <v>0</v>
      </c>
      <c r="AD513" s="160">
        <f t="shared" ca="1" si="16"/>
        <v>0</v>
      </c>
    </row>
    <row r="514" spans="1:30" x14ac:dyDescent="0.25">
      <c r="A514" s="160">
        <f>CADASTRO!A478</f>
        <v>0</v>
      </c>
      <c r="B514" s="160">
        <f>CADASTRO!B478</f>
        <v>0</v>
      </c>
      <c r="C514" s="161">
        <f>CADASTRO!D478</f>
        <v>0</v>
      </c>
      <c r="D514" s="161">
        <f>C514+SUMIFS(ENTRADAS!$D:$D,ENTRADAS!$B:$B,$B514,ENTRADAS!$I:$I,C$40)-SUMIFS(SAÍDAS!$D:$D,SAÍDAS!$B:$B,$B514,SAÍDAS!$H:$H,C$40)+SUMIFS(AJUSTE!$D:$D,AJUSTE!$B:$B,$B514,AJUSTE!$H:$H,C$40)</f>
        <v>0</v>
      </c>
      <c r="E514" s="161">
        <f>D514+SUMIFS(ENTRADAS!$D:$D,ENTRADAS!$B:$B,$B514,ENTRADAS!$I:$I,D$40)-SUMIFS(SAÍDAS!$D:$D,SAÍDAS!$B:$B,$B514,SAÍDAS!$H:$H,D$40)+SUMIFS(AJUSTE!$D:$D,AJUSTE!$B:$B,$B514,AJUSTE!$H:$H,D$40)</f>
        <v>0</v>
      </c>
      <c r="F514" s="161">
        <f>E514+SUMIFS(ENTRADAS!$D:$D,ENTRADAS!$B:$B,$B514,ENTRADAS!$I:$I,E$40)-SUMIFS(SAÍDAS!$D:$D,SAÍDAS!$B:$B,$B514,SAÍDAS!$H:$H,E$40)+SUMIFS(AJUSTE!$D:$D,AJUSTE!$B:$B,$B514,AJUSTE!$H:$H,E$40)</f>
        <v>0</v>
      </c>
      <c r="G514" s="161">
        <f>F514+SUMIFS(ENTRADAS!$D:$D,ENTRADAS!$B:$B,$B514,ENTRADAS!$I:$I,F$40)-SUMIFS(SAÍDAS!$D:$D,SAÍDAS!$B:$B,$B514,SAÍDAS!$H:$H,F$40)+SUMIFS(AJUSTE!$D:$D,AJUSTE!$B:$B,$B514,AJUSTE!$H:$H,F$40)</f>
        <v>0</v>
      </c>
      <c r="H514" s="161">
        <f>G514+SUMIFS(ENTRADAS!$D:$D,ENTRADAS!$B:$B,$B514,ENTRADAS!$I:$I,G$40)-SUMIFS(SAÍDAS!$D:$D,SAÍDAS!$B:$B,$B514,SAÍDAS!$H:$H,G$40)+SUMIFS(AJUSTE!$D:$D,AJUSTE!$B:$B,$B514,AJUSTE!$H:$H,G$40)</f>
        <v>0</v>
      </c>
      <c r="I514" s="161">
        <f>H514+SUMIFS(ENTRADAS!$D:$D,ENTRADAS!$B:$B,$B514,ENTRADAS!$I:$I,H$40)-SUMIFS(SAÍDAS!$D:$D,SAÍDAS!$B:$B,$B514,SAÍDAS!$H:$H,H$40)+SUMIFS(AJUSTE!$D:$D,AJUSTE!$B:$B,$B514,AJUSTE!$H:$H,H$40)</f>
        <v>0</v>
      </c>
      <c r="J514" s="161">
        <f>I514+SUMIFS(ENTRADAS!$D:$D,ENTRADAS!$B:$B,$B514,ENTRADAS!$I:$I,I$40)-SUMIFS(SAÍDAS!$D:$D,SAÍDAS!$B:$B,$B514,SAÍDAS!$H:$H,I$40)+SUMIFS(AJUSTE!$D:$D,AJUSTE!$B:$B,$B514,AJUSTE!$H:$H,I$40)</f>
        <v>0</v>
      </c>
      <c r="K514" s="161">
        <f>J514+SUMIFS(ENTRADAS!$D:$D,ENTRADAS!$B:$B,$B514,ENTRADAS!$I:$I,J$40)-SUMIFS(SAÍDAS!$D:$D,SAÍDAS!$B:$B,$B514,SAÍDAS!$H:$H,J$40)+SUMIFS(AJUSTE!$D:$D,AJUSTE!$B:$B,$B514,AJUSTE!$H:$H,J$40)</f>
        <v>0</v>
      </c>
      <c r="L514" s="161">
        <f>K514+SUMIFS(ENTRADAS!$D:$D,ENTRADAS!$B:$B,$B514,ENTRADAS!$I:$I,K$40)-SUMIFS(SAÍDAS!$D:$D,SAÍDAS!$B:$B,$B514,SAÍDAS!$H:$H,K$40)+SUMIFS(AJUSTE!$D:$D,AJUSTE!$B:$B,$B514,AJUSTE!$H:$H,K$40)</f>
        <v>0</v>
      </c>
      <c r="M514" s="161">
        <f>L514+SUMIFS(ENTRADAS!$D:$D,ENTRADAS!$B:$B,$B514,ENTRADAS!$I:$I,L$40)-SUMIFS(SAÍDAS!$D:$D,SAÍDAS!$B:$B,$B514,SAÍDAS!$H:$H,L$40)+SUMIFS(AJUSTE!$D:$D,AJUSTE!$B:$B,$B514,AJUSTE!$H:$H,L$40)</f>
        <v>0</v>
      </c>
      <c r="N514" s="161">
        <f>M514+SUMIFS(ENTRADAS!$D:$D,ENTRADAS!$B:$B,$B514,ENTRADAS!$I:$I,M$40)-SUMIFS(SAÍDAS!$D:$D,SAÍDAS!$B:$B,$B514,SAÍDAS!$H:$H,M$40)+SUMIFS(AJUSTE!$D:$D,AJUSTE!$B:$B,$B514,AJUSTE!$H:$H,M$40)</f>
        <v>0</v>
      </c>
      <c r="P514" s="160">
        <f>CADASTRO!A478</f>
        <v>0</v>
      </c>
      <c r="Q514" s="160">
        <f>CADASTRO!B478</f>
        <v>0</v>
      </c>
      <c r="R514" s="161">
        <f ca="1">IF(R$39&gt;=$AD$39,0,SUMIFS(SAÍDAS!$D:$D,SAÍDAS!$B:$B,Base!$Q514,SAÍDAS!$H:$H,Base!R$40))</f>
        <v>0</v>
      </c>
      <c r="S514" s="161">
        <f ca="1">IF(S$39&gt;=$AD$39,0,SUMIFS(SAÍDAS!$D:$D,SAÍDAS!$B:$B,Base!$Q514,SAÍDAS!$H:$H,Base!S$40))</f>
        <v>0</v>
      </c>
      <c r="T514" s="161">
        <f ca="1">IF(T$39&gt;=$AD$39,0,SUMIFS(SAÍDAS!$D:$D,SAÍDAS!$B:$B,Base!$Q514,SAÍDAS!$H:$H,Base!T$40))</f>
        <v>0</v>
      </c>
      <c r="U514" s="161">
        <f ca="1">IF(U$39&gt;=$AD$39,0,SUMIFS(SAÍDAS!$D:$D,SAÍDAS!$B:$B,Base!$Q514,SAÍDAS!$H:$H,Base!U$40))</f>
        <v>0</v>
      </c>
      <c r="V514" s="161">
        <f ca="1">IF(V$39&gt;=$AD$39,0,SUMIFS(SAÍDAS!$D:$D,SAÍDAS!$B:$B,Base!$Q514,SAÍDAS!$H:$H,Base!V$40))</f>
        <v>0</v>
      </c>
      <c r="W514" s="161">
        <f ca="1">IF(W$39&gt;=$AD$39,0,SUMIFS(SAÍDAS!$D:$D,SAÍDAS!$B:$B,Base!$Q514,SAÍDAS!$H:$H,Base!W$40))</f>
        <v>0</v>
      </c>
      <c r="X514" s="161">
        <f ca="1">IF(X$39&gt;=$AD$39,0,SUMIFS(SAÍDAS!$D:$D,SAÍDAS!$B:$B,Base!$Q514,SAÍDAS!$H:$H,Base!X$40))</f>
        <v>0</v>
      </c>
      <c r="Y514" s="161">
        <f ca="1">IF(Y$39&gt;=$AD$39,0,SUMIFS(SAÍDAS!$D:$D,SAÍDAS!$B:$B,Base!$Q514,SAÍDAS!$H:$H,Base!Y$40))</f>
        <v>0</v>
      </c>
      <c r="Z514" s="161">
        <f ca="1">IF(Z$39&gt;=$AD$39,0,SUMIFS(SAÍDAS!$D:$D,SAÍDAS!$B:$B,Base!$Q514,SAÍDAS!$H:$H,Base!Z$40))</f>
        <v>0</v>
      </c>
      <c r="AA514" s="161">
        <f ca="1">IF(AA$39&gt;=$AD$39,0,SUMIFS(SAÍDAS!$D:$D,SAÍDAS!$B:$B,Base!$Q514,SAÍDAS!$H:$H,Base!AA$40))</f>
        <v>0</v>
      </c>
      <c r="AB514" s="161">
        <f ca="1">IF(AB$39&gt;=$AD$39,0,SUMIFS(SAÍDAS!$D:$D,SAÍDAS!$B:$B,Base!$Q514,SAÍDAS!$H:$H,Base!AB$40))</f>
        <v>0</v>
      </c>
      <c r="AC514" s="161">
        <f ca="1">IF(AC$39&gt;=$AD$39,0,SUMIFS(SAÍDAS!$D:$D,SAÍDAS!$B:$B,Base!$Q514,SAÍDAS!$H:$H,Base!AC$40))</f>
        <v>0</v>
      </c>
      <c r="AD514" s="160">
        <f t="shared" ca="1" si="16"/>
        <v>0</v>
      </c>
    </row>
    <row r="515" spans="1:30" x14ac:dyDescent="0.25">
      <c r="A515" s="160">
        <f>CADASTRO!A479</f>
        <v>0</v>
      </c>
      <c r="B515" s="160">
        <f>CADASTRO!B479</f>
        <v>0</v>
      </c>
      <c r="C515" s="161">
        <f>CADASTRO!D479</f>
        <v>0</v>
      </c>
      <c r="D515" s="161">
        <f>C515+SUMIFS(ENTRADAS!$D:$D,ENTRADAS!$B:$B,$B515,ENTRADAS!$I:$I,C$40)-SUMIFS(SAÍDAS!$D:$D,SAÍDAS!$B:$B,$B515,SAÍDAS!$H:$H,C$40)+SUMIFS(AJUSTE!$D:$D,AJUSTE!$B:$B,$B515,AJUSTE!$H:$H,C$40)</f>
        <v>0</v>
      </c>
      <c r="E515" s="161">
        <f>D515+SUMIFS(ENTRADAS!$D:$D,ENTRADAS!$B:$B,$B515,ENTRADAS!$I:$I,D$40)-SUMIFS(SAÍDAS!$D:$D,SAÍDAS!$B:$B,$B515,SAÍDAS!$H:$H,D$40)+SUMIFS(AJUSTE!$D:$D,AJUSTE!$B:$B,$B515,AJUSTE!$H:$H,D$40)</f>
        <v>0</v>
      </c>
      <c r="F515" s="161">
        <f>E515+SUMIFS(ENTRADAS!$D:$D,ENTRADAS!$B:$B,$B515,ENTRADAS!$I:$I,E$40)-SUMIFS(SAÍDAS!$D:$D,SAÍDAS!$B:$B,$B515,SAÍDAS!$H:$H,E$40)+SUMIFS(AJUSTE!$D:$D,AJUSTE!$B:$B,$B515,AJUSTE!$H:$H,E$40)</f>
        <v>0</v>
      </c>
      <c r="G515" s="161">
        <f>F515+SUMIFS(ENTRADAS!$D:$D,ENTRADAS!$B:$B,$B515,ENTRADAS!$I:$I,F$40)-SUMIFS(SAÍDAS!$D:$D,SAÍDAS!$B:$B,$B515,SAÍDAS!$H:$H,F$40)+SUMIFS(AJUSTE!$D:$D,AJUSTE!$B:$B,$B515,AJUSTE!$H:$H,F$40)</f>
        <v>0</v>
      </c>
      <c r="H515" s="161">
        <f>G515+SUMIFS(ENTRADAS!$D:$D,ENTRADAS!$B:$B,$B515,ENTRADAS!$I:$I,G$40)-SUMIFS(SAÍDAS!$D:$D,SAÍDAS!$B:$B,$B515,SAÍDAS!$H:$H,G$40)+SUMIFS(AJUSTE!$D:$D,AJUSTE!$B:$B,$B515,AJUSTE!$H:$H,G$40)</f>
        <v>0</v>
      </c>
      <c r="I515" s="161">
        <f>H515+SUMIFS(ENTRADAS!$D:$D,ENTRADAS!$B:$B,$B515,ENTRADAS!$I:$I,H$40)-SUMIFS(SAÍDAS!$D:$D,SAÍDAS!$B:$B,$B515,SAÍDAS!$H:$H,H$40)+SUMIFS(AJUSTE!$D:$D,AJUSTE!$B:$B,$B515,AJUSTE!$H:$H,H$40)</f>
        <v>0</v>
      </c>
      <c r="J515" s="161">
        <f>I515+SUMIFS(ENTRADAS!$D:$D,ENTRADAS!$B:$B,$B515,ENTRADAS!$I:$I,I$40)-SUMIFS(SAÍDAS!$D:$D,SAÍDAS!$B:$B,$B515,SAÍDAS!$H:$H,I$40)+SUMIFS(AJUSTE!$D:$D,AJUSTE!$B:$B,$B515,AJUSTE!$H:$H,I$40)</f>
        <v>0</v>
      </c>
      <c r="K515" s="161">
        <f>J515+SUMIFS(ENTRADAS!$D:$D,ENTRADAS!$B:$B,$B515,ENTRADAS!$I:$I,J$40)-SUMIFS(SAÍDAS!$D:$D,SAÍDAS!$B:$B,$B515,SAÍDAS!$H:$H,J$40)+SUMIFS(AJUSTE!$D:$D,AJUSTE!$B:$B,$B515,AJUSTE!$H:$H,J$40)</f>
        <v>0</v>
      </c>
      <c r="L515" s="161">
        <f>K515+SUMIFS(ENTRADAS!$D:$D,ENTRADAS!$B:$B,$B515,ENTRADAS!$I:$I,K$40)-SUMIFS(SAÍDAS!$D:$D,SAÍDAS!$B:$B,$B515,SAÍDAS!$H:$H,K$40)+SUMIFS(AJUSTE!$D:$D,AJUSTE!$B:$B,$B515,AJUSTE!$H:$H,K$40)</f>
        <v>0</v>
      </c>
      <c r="M515" s="161">
        <f>L515+SUMIFS(ENTRADAS!$D:$D,ENTRADAS!$B:$B,$B515,ENTRADAS!$I:$I,L$40)-SUMIFS(SAÍDAS!$D:$D,SAÍDAS!$B:$B,$B515,SAÍDAS!$H:$H,L$40)+SUMIFS(AJUSTE!$D:$D,AJUSTE!$B:$B,$B515,AJUSTE!$H:$H,L$40)</f>
        <v>0</v>
      </c>
      <c r="N515" s="161">
        <f>M515+SUMIFS(ENTRADAS!$D:$D,ENTRADAS!$B:$B,$B515,ENTRADAS!$I:$I,M$40)-SUMIFS(SAÍDAS!$D:$D,SAÍDAS!$B:$B,$B515,SAÍDAS!$H:$H,M$40)+SUMIFS(AJUSTE!$D:$D,AJUSTE!$B:$B,$B515,AJUSTE!$H:$H,M$40)</f>
        <v>0</v>
      </c>
      <c r="P515" s="160">
        <f>CADASTRO!A479</f>
        <v>0</v>
      </c>
      <c r="Q515" s="160">
        <f>CADASTRO!B479</f>
        <v>0</v>
      </c>
      <c r="R515" s="161">
        <f ca="1">IF(R$39&gt;=$AD$39,0,SUMIFS(SAÍDAS!$D:$D,SAÍDAS!$B:$B,Base!$Q515,SAÍDAS!$H:$H,Base!R$40))</f>
        <v>0</v>
      </c>
      <c r="S515" s="161">
        <f ca="1">IF(S$39&gt;=$AD$39,0,SUMIFS(SAÍDAS!$D:$D,SAÍDAS!$B:$B,Base!$Q515,SAÍDAS!$H:$H,Base!S$40))</f>
        <v>0</v>
      </c>
      <c r="T515" s="161">
        <f ca="1">IF(T$39&gt;=$AD$39,0,SUMIFS(SAÍDAS!$D:$D,SAÍDAS!$B:$B,Base!$Q515,SAÍDAS!$H:$H,Base!T$40))</f>
        <v>0</v>
      </c>
      <c r="U515" s="161">
        <f ca="1">IF(U$39&gt;=$AD$39,0,SUMIFS(SAÍDAS!$D:$D,SAÍDAS!$B:$B,Base!$Q515,SAÍDAS!$H:$H,Base!U$40))</f>
        <v>0</v>
      </c>
      <c r="V515" s="161">
        <f ca="1">IF(V$39&gt;=$AD$39,0,SUMIFS(SAÍDAS!$D:$D,SAÍDAS!$B:$B,Base!$Q515,SAÍDAS!$H:$H,Base!V$40))</f>
        <v>0</v>
      </c>
      <c r="W515" s="161">
        <f ca="1">IF(W$39&gt;=$AD$39,0,SUMIFS(SAÍDAS!$D:$D,SAÍDAS!$B:$B,Base!$Q515,SAÍDAS!$H:$H,Base!W$40))</f>
        <v>0</v>
      </c>
      <c r="X515" s="161">
        <f ca="1">IF(X$39&gt;=$AD$39,0,SUMIFS(SAÍDAS!$D:$D,SAÍDAS!$B:$B,Base!$Q515,SAÍDAS!$H:$H,Base!X$40))</f>
        <v>0</v>
      </c>
      <c r="Y515" s="161">
        <f ca="1">IF(Y$39&gt;=$AD$39,0,SUMIFS(SAÍDAS!$D:$D,SAÍDAS!$B:$B,Base!$Q515,SAÍDAS!$H:$H,Base!Y$40))</f>
        <v>0</v>
      </c>
      <c r="Z515" s="161">
        <f ca="1">IF(Z$39&gt;=$AD$39,0,SUMIFS(SAÍDAS!$D:$D,SAÍDAS!$B:$B,Base!$Q515,SAÍDAS!$H:$H,Base!Z$40))</f>
        <v>0</v>
      </c>
      <c r="AA515" s="161">
        <f ca="1">IF(AA$39&gt;=$AD$39,0,SUMIFS(SAÍDAS!$D:$D,SAÍDAS!$B:$B,Base!$Q515,SAÍDAS!$H:$H,Base!AA$40))</f>
        <v>0</v>
      </c>
      <c r="AB515" s="161">
        <f ca="1">IF(AB$39&gt;=$AD$39,0,SUMIFS(SAÍDAS!$D:$D,SAÍDAS!$B:$B,Base!$Q515,SAÍDAS!$H:$H,Base!AB$40))</f>
        <v>0</v>
      </c>
      <c r="AC515" s="161">
        <f ca="1">IF(AC$39&gt;=$AD$39,0,SUMIFS(SAÍDAS!$D:$D,SAÍDAS!$B:$B,Base!$Q515,SAÍDAS!$H:$H,Base!AC$40))</f>
        <v>0</v>
      </c>
      <c r="AD515" s="160">
        <f t="shared" ca="1" si="16"/>
        <v>0</v>
      </c>
    </row>
    <row r="516" spans="1:30" x14ac:dyDescent="0.25">
      <c r="A516" s="160">
        <f>CADASTRO!A480</f>
        <v>0</v>
      </c>
      <c r="B516" s="160">
        <f>CADASTRO!B480</f>
        <v>0</v>
      </c>
      <c r="C516" s="161">
        <f>CADASTRO!D480</f>
        <v>0</v>
      </c>
      <c r="D516" s="161">
        <f>C516+SUMIFS(ENTRADAS!$D:$D,ENTRADAS!$B:$B,$B516,ENTRADAS!$I:$I,C$40)-SUMIFS(SAÍDAS!$D:$D,SAÍDAS!$B:$B,$B516,SAÍDAS!$H:$H,C$40)+SUMIFS(AJUSTE!$D:$D,AJUSTE!$B:$B,$B516,AJUSTE!$H:$H,C$40)</f>
        <v>0</v>
      </c>
      <c r="E516" s="161">
        <f>D516+SUMIFS(ENTRADAS!$D:$D,ENTRADAS!$B:$B,$B516,ENTRADAS!$I:$I,D$40)-SUMIFS(SAÍDAS!$D:$D,SAÍDAS!$B:$B,$B516,SAÍDAS!$H:$H,D$40)+SUMIFS(AJUSTE!$D:$D,AJUSTE!$B:$B,$B516,AJUSTE!$H:$H,D$40)</f>
        <v>0</v>
      </c>
      <c r="F516" s="161">
        <f>E516+SUMIFS(ENTRADAS!$D:$D,ENTRADAS!$B:$B,$B516,ENTRADAS!$I:$I,E$40)-SUMIFS(SAÍDAS!$D:$D,SAÍDAS!$B:$B,$B516,SAÍDAS!$H:$H,E$40)+SUMIFS(AJUSTE!$D:$D,AJUSTE!$B:$B,$B516,AJUSTE!$H:$H,E$40)</f>
        <v>0</v>
      </c>
      <c r="G516" s="161">
        <f>F516+SUMIFS(ENTRADAS!$D:$D,ENTRADAS!$B:$B,$B516,ENTRADAS!$I:$I,F$40)-SUMIFS(SAÍDAS!$D:$D,SAÍDAS!$B:$B,$B516,SAÍDAS!$H:$H,F$40)+SUMIFS(AJUSTE!$D:$D,AJUSTE!$B:$B,$B516,AJUSTE!$H:$H,F$40)</f>
        <v>0</v>
      </c>
      <c r="H516" s="161">
        <f>G516+SUMIFS(ENTRADAS!$D:$D,ENTRADAS!$B:$B,$B516,ENTRADAS!$I:$I,G$40)-SUMIFS(SAÍDAS!$D:$D,SAÍDAS!$B:$B,$B516,SAÍDAS!$H:$H,G$40)+SUMIFS(AJUSTE!$D:$D,AJUSTE!$B:$B,$B516,AJUSTE!$H:$H,G$40)</f>
        <v>0</v>
      </c>
      <c r="I516" s="161">
        <f>H516+SUMIFS(ENTRADAS!$D:$D,ENTRADAS!$B:$B,$B516,ENTRADAS!$I:$I,H$40)-SUMIFS(SAÍDAS!$D:$D,SAÍDAS!$B:$B,$B516,SAÍDAS!$H:$H,H$40)+SUMIFS(AJUSTE!$D:$D,AJUSTE!$B:$B,$B516,AJUSTE!$H:$H,H$40)</f>
        <v>0</v>
      </c>
      <c r="J516" s="161">
        <f>I516+SUMIFS(ENTRADAS!$D:$D,ENTRADAS!$B:$B,$B516,ENTRADAS!$I:$I,I$40)-SUMIFS(SAÍDAS!$D:$D,SAÍDAS!$B:$B,$B516,SAÍDAS!$H:$H,I$40)+SUMIFS(AJUSTE!$D:$D,AJUSTE!$B:$B,$B516,AJUSTE!$H:$H,I$40)</f>
        <v>0</v>
      </c>
      <c r="K516" s="161">
        <f>J516+SUMIFS(ENTRADAS!$D:$D,ENTRADAS!$B:$B,$B516,ENTRADAS!$I:$I,J$40)-SUMIFS(SAÍDAS!$D:$D,SAÍDAS!$B:$B,$B516,SAÍDAS!$H:$H,J$40)+SUMIFS(AJUSTE!$D:$D,AJUSTE!$B:$B,$B516,AJUSTE!$H:$H,J$40)</f>
        <v>0</v>
      </c>
      <c r="L516" s="161">
        <f>K516+SUMIFS(ENTRADAS!$D:$D,ENTRADAS!$B:$B,$B516,ENTRADAS!$I:$I,K$40)-SUMIFS(SAÍDAS!$D:$D,SAÍDAS!$B:$B,$B516,SAÍDAS!$H:$H,K$40)+SUMIFS(AJUSTE!$D:$D,AJUSTE!$B:$B,$B516,AJUSTE!$H:$H,K$40)</f>
        <v>0</v>
      </c>
      <c r="M516" s="161">
        <f>L516+SUMIFS(ENTRADAS!$D:$D,ENTRADAS!$B:$B,$B516,ENTRADAS!$I:$I,L$40)-SUMIFS(SAÍDAS!$D:$D,SAÍDAS!$B:$B,$B516,SAÍDAS!$H:$H,L$40)+SUMIFS(AJUSTE!$D:$D,AJUSTE!$B:$B,$B516,AJUSTE!$H:$H,L$40)</f>
        <v>0</v>
      </c>
      <c r="N516" s="161">
        <f>M516+SUMIFS(ENTRADAS!$D:$D,ENTRADAS!$B:$B,$B516,ENTRADAS!$I:$I,M$40)-SUMIFS(SAÍDAS!$D:$D,SAÍDAS!$B:$B,$B516,SAÍDAS!$H:$H,M$40)+SUMIFS(AJUSTE!$D:$D,AJUSTE!$B:$B,$B516,AJUSTE!$H:$H,M$40)</f>
        <v>0</v>
      </c>
      <c r="P516" s="160">
        <f>CADASTRO!A480</f>
        <v>0</v>
      </c>
      <c r="Q516" s="160">
        <f>CADASTRO!B480</f>
        <v>0</v>
      </c>
      <c r="R516" s="161">
        <f ca="1">IF(R$39&gt;=$AD$39,0,SUMIFS(SAÍDAS!$D:$D,SAÍDAS!$B:$B,Base!$Q516,SAÍDAS!$H:$H,Base!R$40))</f>
        <v>0</v>
      </c>
      <c r="S516" s="161">
        <f ca="1">IF(S$39&gt;=$AD$39,0,SUMIFS(SAÍDAS!$D:$D,SAÍDAS!$B:$B,Base!$Q516,SAÍDAS!$H:$H,Base!S$40))</f>
        <v>0</v>
      </c>
      <c r="T516" s="161">
        <f ca="1">IF(T$39&gt;=$AD$39,0,SUMIFS(SAÍDAS!$D:$D,SAÍDAS!$B:$B,Base!$Q516,SAÍDAS!$H:$H,Base!T$40))</f>
        <v>0</v>
      </c>
      <c r="U516" s="161">
        <f ca="1">IF(U$39&gt;=$AD$39,0,SUMIFS(SAÍDAS!$D:$D,SAÍDAS!$B:$B,Base!$Q516,SAÍDAS!$H:$H,Base!U$40))</f>
        <v>0</v>
      </c>
      <c r="V516" s="161">
        <f ca="1">IF(V$39&gt;=$AD$39,0,SUMIFS(SAÍDAS!$D:$D,SAÍDAS!$B:$B,Base!$Q516,SAÍDAS!$H:$H,Base!V$40))</f>
        <v>0</v>
      </c>
      <c r="W516" s="161">
        <f ca="1">IF(W$39&gt;=$AD$39,0,SUMIFS(SAÍDAS!$D:$D,SAÍDAS!$B:$B,Base!$Q516,SAÍDAS!$H:$H,Base!W$40))</f>
        <v>0</v>
      </c>
      <c r="X516" s="161">
        <f ca="1">IF(X$39&gt;=$AD$39,0,SUMIFS(SAÍDAS!$D:$D,SAÍDAS!$B:$B,Base!$Q516,SAÍDAS!$H:$H,Base!X$40))</f>
        <v>0</v>
      </c>
      <c r="Y516" s="161">
        <f ca="1">IF(Y$39&gt;=$AD$39,0,SUMIFS(SAÍDAS!$D:$D,SAÍDAS!$B:$B,Base!$Q516,SAÍDAS!$H:$H,Base!Y$40))</f>
        <v>0</v>
      </c>
      <c r="Z516" s="161">
        <f ca="1">IF(Z$39&gt;=$AD$39,0,SUMIFS(SAÍDAS!$D:$D,SAÍDAS!$B:$B,Base!$Q516,SAÍDAS!$H:$H,Base!Z$40))</f>
        <v>0</v>
      </c>
      <c r="AA516" s="161">
        <f ca="1">IF(AA$39&gt;=$AD$39,0,SUMIFS(SAÍDAS!$D:$D,SAÍDAS!$B:$B,Base!$Q516,SAÍDAS!$H:$H,Base!AA$40))</f>
        <v>0</v>
      </c>
      <c r="AB516" s="161">
        <f ca="1">IF(AB$39&gt;=$AD$39,0,SUMIFS(SAÍDAS!$D:$D,SAÍDAS!$B:$B,Base!$Q516,SAÍDAS!$H:$H,Base!AB$40))</f>
        <v>0</v>
      </c>
      <c r="AC516" s="161">
        <f ca="1">IF(AC$39&gt;=$AD$39,0,SUMIFS(SAÍDAS!$D:$D,SAÍDAS!$B:$B,Base!$Q516,SAÍDAS!$H:$H,Base!AC$40))</f>
        <v>0</v>
      </c>
      <c r="AD516" s="160">
        <f t="shared" ca="1" si="16"/>
        <v>0</v>
      </c>
    </row>
    <row r="517" spans="1:30" x14ac:dyDescent="0.25">
      <c r="A517" s="160">
        <f>CADASTRO!A481</f>
        <v>0</v>
      </c>
      <c r="B517" s="160">
        <f>CADASTRO!B481</f>
        <v>0</v>
      </c>
      <c r="C517" s="161">
        <f>CADASTRO!D481</f>
        <v>0</v>
      </c>
      <c r="D517" s="161">
        <f>C517+SUMIFS(ENTRADAS!$D:$D,ENTRADAS!$B:$B,$B517,ENTRADAS!$I:$I,C$40)-SUMIFS(SAÍDAS!$D:$D,SAÍDAS!$B:$B,$B517,SAÍDAS!$H:$H,C$40)+SUMIFS(AJUSTE!$D:$D,AJUSTE!$B:$B,$B517,AJUSTE!$H:$H,C$40)</f>
        <v>0</v>
      </c>
      <c r="E517" s="161">
        <f>D517+SUMIFS(ENTRADAS!$D:$D,ENTRADAS!$B:$B,$B517,ENTRADAS!$I:$I,D$40)-SUMIFS(SAÍDAS!$D:$D,SAÍDAS!$B:$B,$B517,SAÍDAS!$H:$H,D$40)+SUMIFS(AJUSTE!$D:$D,AJUSTE!$B:$B,$B517,AJUSTE!$H:$H,D$40)</f>
        <v>0</v>
      </c>
      <c r="F517" s="161">
        <f>E517+SUMIFS(ENTRADAS!$D:$D,ENTRADAS!$B:$B,$B517,ENTRADAS!$I:$I,E$40)-SUMIFS(SAÍDAS!$D:$D,SAÍDAS!$B:$B,$B517,SAÍDAS!$H:$H,E$40)+SUMIFS(AJUSTE!$D:$D,AJUSTE!$B:$B,$B517,AJUSTE!$H:$H,E$40)</f>
        <v>0</v>
      </c>
      <c r="G517" s="161">
        <f>F517+SUMIFS(ENTRADAS!$D:$D,ENTRADAS!$B:$B,$B517,ENTRADAS!$I:$I,F$40)-SUMIFS(SAÍDAS!$D:$D,SAÍDAS!$B:$B,$B517,SAÍDAS!$H:$H,F$40)+SUMIFS(AJUSTE!$D:$D,AJUSTE!$B:$B,$B517,AJUSTE!$H:$H,F$40)</f>
        <v>0</v>
      </c>
      <c r="H517" s="161">
        <f>G517+SUMIFS(ENTRADAS!$D:$D,ENTRADAS!$B:$B,$B517,ENTRADAS!$I:$I,G$40)-SUMIFS(SAÍDAS!$D:$D,SAÍDAS!$B:$B,$B517,SAÍDAS!$H:$H,G$40)+SUMIFS(AJUSTE!$D:$D,AJUSTE!$B:$B,$B517,AJUSTE!$H:$H,G$40)</f>
        <v>0</v>
      </c>
      <c r="I517" s="161">
        <f>H517+SUMIFS(ENTRADAS!$D:$D,ENTRADAS!$B:$B,$B517,ENTRADAS!$I:$I,H$40)-SUMIFS(SAÍDAS!$D:$D,SAÍDAS!$B:$B,$B517,SAÍDAS!$H:$H,H$40)+SUMIFS(AJUSTE!$D:$D,AJUSTE!$B:$B,$B517,AJUSTE!$H:$H,H$40)</f>
        <v>0</v>
      </c>
      <c r="J517" s="161">
        <f>I517+SUMIFS(ENTRADAS!$D:$D,ENTRADAS!$B:$B,$B517,ENTRADAS!$I:$I,I$40)-SUMIFS(SAÍDAS!$D:$D,SAÍDAS!$B:$B,$B517,SAÍDAS!$H:$H,I$40)+SUMIFS(AJUSTE!$D:$D,AJUSTE!$B:$B,$B517,AJUSTE!$H:$H,I$40)</f>
        <v>0</v>
      </c>
      <c r="K517" s="161">
        <f>J517+SUMIFS(ENTRADAS!$D:$D,ENTRADAS!$B:$B,$B517,ENTRADAS!$I:$I,J$40)-SUMIFS(SAÍDAS!$D:$D,SAÍDAS!$B:$B,$B517,SAÍDAS!$H:$H,J$40)+SUMIFS(AJUSTE!$D:$D,AJUSTE!$B:$B,$B517,AJUSTE!$H:$H,J$40)</f>
        <v>0</v>
      </c>
      <c r="L517" s="161">
        <f>K517+SUMIFS(ENTRADAS!$D:$D,ENTRADAS!$B:$B,$B517,ENTRADAS!$I:$I,K$40)-SUMIFS(SAÍDAS!$D:$D,SAÍDAS!$B:$B,$B517,SAÍDAS!$H:$H,K$40)+SUMIFS(AJUSTE!$D:$D,AJUSTE!$B:$B,$B517,AJUSTE!$H:$H,K$40)</f>
        <v>0</v>
      </c>
      <c r="M517" s="161">
        <f>L517+SUMIFS(ENTRADAS!$D:$D,ENTRADAS!$B:$B,$B517,ENTRADAS!$I:$I,L$40)-SUMIFS(SAÍDAS!$D:$D,SAÍDAS!$B:$B,$B517,SAÍDAS!$H:$H,L$40)+SUMIFS(AJUSTE!$D:$D,AJUSTE!$B:$B,$B517,AJUSTE!$H:$H,L$40)</f>
        <v>0</v>
      </c>
      <c r="N517" s="161">
        <f>M517+SUMIFS(ENTRADAS!$D:$D,ENTRADAS!$B:$B,$B517,ENTRADAS!$I:$I,M$40)-SUMIFS(SAÍDAS!$D:$D,SAÍDAS!$B:$B,$B517,SAÍDAS!$H:$H,M$40)+SUMIFS(AJUSTE!$D:$D,AJUSTE!$B:$B,$B517,AJUSTE!$H:$H,M$40)</f>
        <v>0</v>
      </c>
      <c r="P517" s="160">
        <f>CADASTRO!A481</f>
        <v>0</v>
      </c>
      <c r="Q517" s="160">
        <f>CADASTRO!B481</f>
        <v>0</v>
      </c>
      <c r="R517" s="161">
        <f ca="1">IF(R$39&gt;=$AD$39,0,SUMIFS(SAÍDAS!$D:$D,SAÍDAS!$B:$B,Base!$Q517,SAÍDAS!$H:$H,Base!R$40))</f>
        <v>0</v>
      </c>
      <c r="S517" s="161">
        <f ca="1">IF(S$39&gt;=$AD$39,0,SUMIFS(SAÍDAS!$D:$D,SAÍDAS!$B:$B,Base!$Q517,SAÍDAS!$H:$H,Base!S$40))</f>
        <v>0</v>
      </c>
      <c r="T517" s="161">
        <f ca="1">IF(T$39&gt;=$AD$39,0,SUMIFS(SAÍDAS!$D:$D,SAÍDAS!$B:$B,Base!$Q517,SAÍDAS!$H:$H,Base!T$40))</f>
        <v>0</v>
      </c>
      <c r="U517" s="161">
        <f ca="1">IF(U$39&gt;=$AD$39,0,SUMIFS(SAÍDAS!$D:$D,SAÍDAS!$B:$B,Base!$Q517,SAÍDAS!$H:$H,Base!U$40))</f>
        <v>0</v>
      </c>
      <c r="V517" s="161">
        <f ca="1">IF(V$39&gt;=$AD$39,0,SUMIFS(SAÍDAS!$D:$D,SAÍDAS!$B:$B,Base!$Q517,SAÍDAS!$H:$H,Base!V$40))</f>
        <v>0</v>
      </c>
      <c r="W517" s="161">
        <f ca="1">IF(W$39&gt;=$AD$39,0,SUMIFS(SAÍDAS!$D:$D,SAÍDAS!$B:$B,Base!$Q517,SAÍDAS!$H:$H,Base!W$40))</f>
        <v>0</v>
      </c>
      <c r="X517" s="161">
        <f ca="1">IF(X$39&gt;=$AD$39,0,SUMIFS(SAÍDAS!$D:$D,SAÍDAS!$B:$B,Base!$Q517,SAÍDAS!$H:$H,Base!X$40))</f>
        <v>0</v>
      </c>
      <c r="Y517" s="161">
        <f ca="1">IF(Y$39&gt;=$AD$39,0,SUMIFS(SAÍDAS!$D:$D,SAÍDAS!$B:$B,Base!$Q517,SAÍDAS!$H:$H,Base!Y$40))</f>
        <v>0</v>
      </c>
      <c r="Z517" s="161">
        <f ca="1">IF(Z$39&gt;=$AD$39,0,SUMIFS(SAÍDAS!$D:$D,SAÍDAS!$B:$B,Base!$Q517,SAÍDAS!$H:$H,Base!Z$40))</f>
        <v>0</v>
      </c>
      <c r="AA517" s="161">
        <f ca="1">IF(AA$39&gt;=$AD$39,0,SUMIFS(SAÍDAS!$D:$D,SAÍDAS!$B:$B,Base!$Q517,SAÍDAS!$H:$H,Base!AA$40))</f>
        <v>0</v>
      </c>
      <c r="AB517" s="161">
        <f ca="1">IF(AB$39&gt;=$AD$39,0,SUMIFS(SAÍDAS!$D:$D,SAÍDAS!$B:$B,Base!$Q517,SAÍDAS!$H:$H,Base!AB$40))</f>
        <v>0</v>
      </c>
      <c r="AC517" s="161">
        <f ca="1">IF(AC$39&gt;=$AD$39,0,SUMIFS(SAÍDAS!$D:$D,SAÍDAS!$B:$B,Base!$Q517,SAÍDAS!$H:$H,Base!AC$40))</f>
        <v>0</v>
      </c>
      <c r="AD517" s="160">
        <f t="shared" ca="1" si="16"/>
        <v>0</v>
      </c>
    </row>
    <row r="518" spans="1:30" x14ac:dyDescent="0.25">
      <c r="A518" s="160">
        <f>CADASTRO!A482</f>
        <v>0</v>
      </c>
      <c r="B518" s="160">
        <f>CADASTRO!B482</f>
        <v>0</v>
      </c>
      <c r="C518" s="161">
        <f>CADASTRO!D482</f>
        <v>0</v>
      </c>
      <c r="D518" s="161">
        <f>C518+SUMIFS(ENTRADAS!$D:$D,ENTRADAS!$B:$B,$B518,ENTRADAS!$I:$I,C$40)-SUMIFS(SAÍDAS!$D:$D,SAÍDAS!$B:$B,$B518,SAÍDAS!$H:$H,C$40)+SUMIFS(AJUSTE!$D:$D,AJUSTE!$B:$B,$B518,AJUSTE!$H:$H,C$40)</f>
        <v>0</v>
      </c>
      <c r="E518" s="161">
        <f>D518+SUMIFS(ENTRADAS!$D:$D,ENTRADAS!$B:$B,$B518,ENTRADAS!$I:$I,D$40)-SUMIFS(SAÍDAS!$D:$D,SAÍDAS!$B:$B,$B518,SAÍDAS!$H:$H,D$40)+SUMIFS(AJUSTE!$D:$D,AJUSTE!$B:$B,$B518,AJUSTE!$H:$H,D$40)</f>
        <v>0</v>
      </c>
      <c r="F518" s="161">
        <f>E518+SUMIFS(ENTRADAS!$D:$D,ENTRADAS!$B:$B,$B518,ENTRADAS!$I:$I,E$40)-SUMIFS(SAÍDAS!$D:$D,SAÍDAS!$B:$B,$B518,SAÍDAS!$H:$H,E$40)+SUMIFS(AJUSTE!$D:$D,AJUSTE!$B:$B,$B518,AJUSTE!$H:$H,E$40)</f>
        <v>0</v>
      </c>
      <c r="G518" s="161">
        <f>F518+SUMIFS(ENTRADAS!$D:$D,ENTRADAS!$B:$B,$B518,ENTRADAS!$I:$I,F$40)-SUMIFS(SAÍDAS!$D:$D,SAÍDAS!$B:$B,$B518,SAÍDAS!$H:$H,F$40)+SUMIFS(AJUSTE!$D:$D,AJUSTE!$B:$B,$B518,AJUSTE!$H:$H,F$40)</f>
        <v>0</v>
      </c>
      <c r="H518" s="161">
        <f>G518+SUMIFS(ENTRADAS!$D:$D,ENTRADAS!$B:$B,$B518,ENTRADAS!$I:$I,G$40)-SUMIFS(SAÍDAS!$D:$D,SAÍDAS!$B:$B,$B518,SAÍDAS!$H:$H,G$40)+SUMIFS(AJUSTE!$D:$D,AJUSTE!$B:$B,$B518,AJUSTE!$H:$H,G$40)</f>
        <v>0</v>
      </c>
      <c r="I518" s="161">
        <f>H518+SUMIFS(ENTRADAS!$D:$D,ENTRADAS!$B:$B,$B518,ENTRADAS!$I:$I,H$40)-SUMIFS(SAÍDAS!$D:$D,SAÍDAS!$B:$B,$B518,SAÍDAS!$H:$H,H$40)+SUMIFS(AJUSTE!$D:$D,AJUSTE!$B:$B,$B518,AJUSTE!$H:$H,H$40)</f>
        <v>0</v>
      </c>
      <c r="J518" s="161">
        <f>I518+SUMIFS(ENTRADAS!$D:$D,ENTRADAS!$B:$B,$B518,ENTRADAS!$I:$I,I$40)-SUMIFS(SAÍDAS!$D:$D,SAÍDAS!$B:$B,$B518,SAÍDAS!$H:$H,I$40)+SUMIFS(AJUSTE!$D:$D,AJUSTE!$B:$B,$B518,AJUSTE!$H:$H,I$40)</f>
        <v>0</v>
      </c>
      <c r="K518" s="161">
        <f>J518+SUMIFS(ENTRADAS!$D:$D,ENTRADAS!$B:$B,$B518,ENTRADAS!$I:$I,J$40)-SUMIFS(SAÍDAS!$D:$D,SAÍDAS!$B:$B,$B518,SAÍDAS!$H:$H,J$40)+SUMIFS(AJUSTE!$D:$D,AJUSTE!$B:$B,$B518,AJUSTE!$H:$H,J$40)</f>
        <v>0</v>
      </c>
      <c r="L518" s="161">
        <f>K518+SUMIFS(ENTRADAS!$D:$D,ENTRADAS!$B:$B,$B518,ENTRADAS!$I:$I,K$40)-SUMIFS(SAÍDAS!$D:$D,SAÍDAS!$B:$B,$B518,SAÍDAS!$H:$H,K$40)+SUMIFS(AJUSTE!$D:$D,AJUSTE!$B:$B,$B518,AJUSTE!$H:$H,K$40)</f>
        <v>0</v>
      </c>
      <c r="M518" s="161">
        <f>L518+SUMIFS(ENTRADAS!$D:$D,ENTRADAS!$B:$B,$B518,ENTRADAS!$I:$I,L$40)-SUMIFS(SAÍDAS!$D:$D,SAÍDAS!$B:$B,$B518,SAÍDAS!$H:$H,L$40)+SUMIFS(AJUSTE!$D:$D,AJUSTE!$B:$B,$B518,AJUSTE!$H:$H,L$40)</f>
        <v>0</v>
      </c>
      <c r="N518" s="161">
        <f>M518+SUMIFS(ENTRADAS!$D:$D,ENTRADAS!$B:$B,$B518,ENTRADAS!$I:$I,M$40)-SUMIFS(SAÍDAS!$D:$D,SAÍDAS!$B:$B,$B518,SAÍDAS!$H:$H,M$40)+SUMIFS(AJUSTE!$D:$D,AJUSTE!$B:$B,$B518,AJUSTE!$H:$H,M$40)</f>
        <v>0</v>
      </c>
      <c r="P518" s="160">
        <f>CADASTRO!A482</f>
        <v>0</v>
      </c>
      <c r="Q518" s="160">
        <f>CADASTRO!B482</f>
        <v>0</v>
      </c>
      <c r="R518" s="161">
        <f ca="1">IF(R$39&gt;=$AD$39,0,SUMIFS(SAÍDAS!$D:$D,SAÍDAS!$B:$B,Base!$Q518,SAÍDAS!$H:$H,Base!R$40))</f>
        <v>0</v>
      </c>
      <c r="S518" s="161">
        <f ca="1">IF(S$39&gt;=$AD$39,0,SUMIFS(SAÍDAS!$D:$D,SAÍDAS!$B:$B,Base!$Q518,SAÍDAS!$H:$H,Base!S$40))</f>
        <v>0</v>
      </c>
      <c r="T518" s="161">
        <f ca="1">IF(T$39&gt;=$AD$39,0,SUMIFS(SAÍDAS!$D:$D,SAÍDAS!$B:$B,Base!$Q518,SAÍDAS!$H:$H,Base!T$40))</f>
        <v>0</v>
      </c>
      <c r="U518" s="161">
        <f ca="1">IF(U$39&gt;=$AD$39,0,SUMIFS(SAÍDAS!$D:$D,SAÍDAS!$B:$B,Base!$Q518,SAÍDAS!$H:$H,Base!U$40))</f>
        <v>0</v>
      </c>
      <c r="V518" s="161">
        <f ca="1">IF(V$39&gt;=$AD$39,0,SUMIFS(SAÍDAS!$D:$D,SAÍDAS!$B:$B,Base!$Q518,SAÍDAS!$H:$H,Base!V$40))</f>
        <v>0</v>
      </c>
      <c r="W518" s="161">
        <f ca="1">IF(W$39&gt;=$AD$39,0,SUMIFS(SAÍDAS!$D:$D,SAÍDAS!$B:$B,Base!$Q518,SAÍDAS!$H:$H,Base!W$40))</f>
        <v>0</v>
      </c>
      <c r="X518" s="161">
        <f ca="1">IF(X$39&gt;=$AD$39,0,SUMIFS(SAÍDAS!$D:$D,SAÍDAS!$B:$B,Base!$Q518,SAÍDAS!$H:$H,Base!X$40))</f>
        <v>0</v>
      </c>
      <c r="Y518" s="161">
        <f ca="1">IF(Y$39&gt;=$AD$39,0,SUMIFS(SAÍDAS!$D:$D,SAÍDAS!$B:$B,Base!$Q518,SAÍDAS!$H:$H,Base!Y$40))</f>
        <v>0</v>
      </c>
      <c r="Z518" s="161">
        <f ca="1">IF(Z$39&gt;=$AD$39,0,SUMIFS(SAÍDAS!$D:$D,SAÍDAS!$B:$B,Base!$Q518,SAÍDAS!$H:$H,Base!Z$40))</f>
        <v>0</v>
      </c>
      <c r="AA518" s="161">
        <f ca="1">IF(AA$39&gt;=$AD$39,0,SUMIFS(SAÍDAS!$D:$D,SAÍDAS!$B:$B,Base!$Q518,SAÍDAS!$H:$H,Base!AA$40))</f>
        <v>0</v>
      </c>
      <c r="AB518" s="161">
        <f ca="1">IF(AB$39&gt;=$AD$39,0,SUMIFS(SAÍDAS!$D:$D,SAÍDAS!$B:$B,Base!$Q518,SAÍDAS!$H:$H,Base!AB$40))</f>
        <v>0</v>
      </c>
      <c r="AC518" s="161">
        <f ca="1">IF(AC$39&gt;=$AD$39,0,SUMIFS(SAÍDAS!$D:$D,SAÍDAS!$B:$B,Base!$Q518,SAÍDAS!$H:$H,Base!AC$40))</f>
        <v>0</v>
      </c>
      <c r="AD518" s="160">
        <f t="shared" ca="1" si="16"/>
        <v>0</v>
      </c>
    </row>
    <row r="519" spans="1:30" x14ac:dyDescent="0.25">
      <c r="A519" s="160">
        <f>CADASTRO!A483</f>
        <v>0</v>
      </c>
      <c r="B519" s="160">
        <f>CADASTRO!B483</f>
        <v>0</v>
      </c>
      <c r="C519" s="161">
        <f>CADASTRO!D483</f>
        <v>0</v>
      </c>
      <c r="D519" s="161">
        <f>C519+SUMIFS(ENTRADAS!$D:$D,ENTRADAS!$B:$B,$B519,ENTRADAS!$I:$I,C$40)-SUMIFS(SAÍDAS!$D:$D,SAÍDAS!$B:$B,$B519,SAÍDAS!$H:$H,C$40)+SUMIFS(AJUSTE!$D:$D,AJUSTE!$B:$B,$B519,AJUSTE!$H:$H,C$40)</f>
        <v>0</v>
      </c>
      <c r="E519" s="161">
        <f>D519+SUMIFS(ENTRADAS!$D:$D,ENTRADAS!$B:$B,$B519,ENTRADAS!$I:$I,D$40)-SUMIFS(SAÍDAS!$D:$D,SAÍDAS!$B:$B,$B519,SAÍDAS!$H:$H,D$40)+SUMIFS(AJUSTE!$D:$D,AJUSTE!$B:$B,$B519,AJUSTE!$H:$H,D$40)</f>
        <v>0</v>
      </c>
      <c r="F519" s="161">
        <f>E519+SUMIFS(ENTRADAS!$D:$D,ENTRADAS!$B:$B,$B519,ENTRADAS!$I:$I,E$40)-SUMIFS(SAÍDAS!$D:$D,SAÍDAS!$B:$B,$B519,SAÍDAS!$H:$H,E$40)+SUMIFS(AJUSTE!$D:$D,AJUSTE!$B:$B,$B519,AJUSTE!$H:$H,E$40)</f>
        <v>0</v>
      </c>
      <c r="G519" s="161">
        <f>F519+SUMIFS(ENTRADAS!$D:$D,ENTRADAS!$B:$B,$B519,ENTRADAS!$I:$I,F$40)-SUMIFS(SAÍDAS!$D:$D,SAÍDAS!$B:$B,$B519,SAÍDAS!$H:$H,F$40)+SUMIFS(AJUSTE!$D:$D,AJUSTE!$B:$B,$B519,AJUSTE!$H:$H,F$40)</f>
        <v>0</v>
      </c>
      <c r="H519" s="161">
        <f>G519+SUMIFS(ENTRADAS!$D:$D,ENTRADAS!$B:$B,$B519,ENTRADAS!$I:$I,G$40)-SUMIFS(SAÍDAS!$D:$D,SAÍDAS!$B:$B,$B519,SAÍDAS!$H:$H,G$40)+SUMIFS(AJUSTE!$D:$D,AJUSTE!$B:$B,$B519,AJUSTE!$H:$H,G$40)</f>
        <v>0</v>
      </c>
      <c r="I519" s="161">
        <f>H519+SUMIFS(ENTRADAS!$D:$D,ENTRADAS!$B:$B,$B519,ENTRADAS!$I:$I,H$40)-SUMIFS(SAÍDAS!$D:$D,SAÍDAS!$B:$B,$B519,SAÍDAS!$H:$H,H$40)+SUMIFS(AJUSTE!$D:$D,AJUSTE!$B:$B,$B519,AJUSTE!$H:$H,H$40)</f>
        <v>0</v>
      </c>
      <c r="J519" s="161">
        <f>I519+SUMIFS(ENTRADAS!$D:$D,ENTRADAS!$B:$B,$B519,ENTRADAS!$I:$I,I$40)-SUMIFS(SAÍDAS!$D:$D,SAÍDAS!$B:$B,$B519,SAÍDAS!$H:$H,I$40)+SUMIFS(AJUSTE!$D:$D,AJUSTE!$B:$B,$B519,AJUSTE!$H:$H,I$40)</f>
        <v>0</v>
      </c>
      <c r="K519" s="161">
        <f>J519+SUMIFS(ENTRADAS!$D:$D,ENTRADAS!$B:$B,$B519,ENTRADAS!$I:$I,J$40)-SUMIFS(SAÍDAS!$D:$D,SAÍDAS!$B:$B,$B519,SAÍDAS!$H:$H,J$40)+SUMIFS(AJUSTE!$D:$D,AJUSTE!$B:$B,$B519,AJUSTE!$H:$H,J$40)</f>
        <v>0</v>
      </c>
      <c r="L519" s="161">
        <f>K519+SUMIFS(ENTRADAS!$D:$D,ENTRADAS!$B:$B,$B519,ENTRADAS!$I:$I,K$40)-SUMIFS(SAÍDAS!$D:$D,SAÍDAS!$B:$B,$B519,SAÍDAS!$H:$H,K$40)+SUMIFS(AJUSTE!$D:$D,AJUSTE!$B:$B,$B519,AJUSTE!$H:$H,K$40)</f>
        <v>0</v>
      </c>
      <c r="M519" s="161">
        <f>L519+SUMIFS(ENTRADAS!$D:$D,ENTRADAS!$B:$B,$B519,ENTRADAS!$I:$I,L$40)-SUMIFS(SAÍDAS!$D:$D,SAÍDAS!$B:$B,$B519,SAÍDAS!$H:$H,L$40)+SUMIFS(AJUSTE!$D:$D,AJUSTE!$B:$B,$B519,AJUSTE!$H:$H,L$40)</f>
        <v>0</v>
      </c>
      <c r="N519" s="161">
        <f>M519+SUMIFS(ENTRADAS!$D:$D,ENTRADAS!$B:$B,$B519,ENTRADAS!$I:$I,M$40)-SUMIFS(SAÍDAS!$D:$D,SAÍDAS!$B:$B,$B519,SAÍDAS!$H:$H,M$40)+SUMIFS(AJUSTE!$D:$D,AJUSTE!$B:$B,$B519,AJUSTE!$H:$H,M$40)</f>
        <v>0</v>
      </c>
      <c r="P519" s="160">
        <f>CADASTRO!A483</f>
        <v>0</v>
      </c>
      <c r="Q519" s="160">
        <f>CADASTRO!B483</f>
        <v>0</v>
      </c>
      <c r="R519" s="161">
        <f ca="1">IF(R$39&gt;=$AD$39,0,SUMIFS(SAÍDAS!$D:$D,SAÍDAS!$B:$B,Base!$Q519,SAÍDAS!$H:$H,Base!R$40))</f>
        <v>0</v>
      </c>
      <c r="S519" s="161">
        <f ca="1">IF(S$39&gt;=$AD$39,0,SUMIFS(SAÍDAS!$D:$D,SAÍDAS!$B:$B,Base!$Q519,SAÍDAS!$H:$H,Base!S$40))</f>
        <v>0</v>
      </c>
      <c r="T519" s="161">
        <f ca="1">IF(T$39&gt;=$AD$39,0,SUMIFS(SAÍDAS!$D:$D,SAÍDAS!$B:$B,Base!$Q519,SAÍDAS!$H:$H,Base!T$40))</f>
        <v>0</v>
      </c>
      <c r="U519" s="161">
        <f ca="1">IF(U$39&gt;=$AD$39,0,SUMIFS(SAÍDAS!$D:$D,SAÍDAS!$B:$B,Base!$Q519,SAÍDAS!$H:$H,Base!U$40))</f>
        <v>0</v>
      </c>
      <c r="V519" s="161">
        <f ca="1">IF(V$39&gt;=$AD$39,0,SUMIFS(SAÍDAS!$D:$D,SAÍDAS!$B:$B,Base!$Q519,SAÍDAS!$H:$H,Base!V$40))</f>
        <v>0</v>
      </c>
      <c r="W519" s="161">
        <f ca="1">IF(W$39&gt;=$AD$39,0,SUMIFS(SAÍDAS!$D:$D,SAÍDAS!$B:$B,Base!$Q519,SAÍDAS!$H:$H,Base!W$40))</f>
        <v>0</v>
      </c>
      <c r="X519" s="161">
        <f ca="1">IF(X$39&gt;=$AD$39,0,SUMIFS(SAÍDAS!$D:$D,SAÍDAS!$B:$B,Base!$Q519,SAÍDAS!$H:$H,Base!X$40))</f>
        <v>0</v>
      </c>
      <c r="Y519" s="161">
        <f ca="1">IF(Y$39&gt;=$AD$39,0,SUMIFS(SAÍDAS!$D:$D,SAÍDAS!$B:$B,Base!$Q519,SAÍDAS!$H:$H,Base!Y$40))</f>
        <v>0</v>
      </c>
      <c r="Z519" s="161">
        <f ca="1">IF(Z$39&gt;=$AD$39,0,SUMIFS(SAÍDAS!$D:$D,SAÍDAS!$B:$B,Base!$Q519,SAÍDAS!$H:$H,Base!Z$40))</f>
        <v>0</v>
      </c>
      <c r="AA519" s="161">
        <f ca="1">IF(AA$39&gt;=$AD$39,0,SUMIFS(SAÍDAS!$D:$D,SAÍDAS!$B:$B,Base!$Q519,SAÍDAS!$H:$H,Base!AA$40))</f>
        <v>0</v>
      </c>
      <c r="AB519" s="161">
        <f ca="1">IF(AB$39&gt;=$AD$39,0,SUMIFS(SAÍDAS!$D:$D,SAÍDAS!$B:$B,Base!$Q519,SAÍDAS!$H:$H,Base!AB$40))</f>
        <v>0</v>
      </c>
      <c r="AC519" s="161">
        <f ca="1">IF(AC$39&gt;=$AD$39,0,SUMIFS(SAÍDAS!$D:$D,SAÍDAS!$B:$B,Base!$Q519,SAÍDAS!$H:$H,Base!AC$40))</f>
        <v>0</v>
      </c>
      <c r="AD519" s="160">
        <f t="shared" ca="1" si="16"/>
        <v>0</v>
      </c>
    </row>
    <row r="520" spans="1:30" x14ac:dyDescent="0.25">
      <c r="A520" s="160">
        <f>CADASTRO!A484</f>
        <v>0</v>
      </c>
      <c r="B520" s="160">
        <f>CADASTRO!B484</f>
        <v>0</v>
      </c>
      <c r="C520" s="161">
        <f>CADASTRO!D484</f>
        <v>0</v>
      </c>
      <c r="D520" s="161">
        <f>C520+SUMIFS(ENTRADAS!$D:$D,ENTRADAS!$B:$B,$B520,ENTRADAS!$I:$I,C$40)-SUMIFS(SAÍDAS!$D:$D,SAÍDAS!$B:$B,$B520,SAÍDAS!$H:$H,C$40)+SUMIFS(AJUSTE!$D:$D,AJUSTE!$B:$B,$B520,AJUSTE!$H:$H,C$40)</f>
        <v>0</v>
      </c>
      <c r="E520" s="161">
        <f>D520+SUMIFS(ENTRADAS!$D:$D,ENTRADAS!$B:$B,$B520,ENTRADAS!$I:$I,D$40)-SUMIFS(SAÍDAS!$D:$D,SAÍDAS!$B:$B,$B520,SAÍDAS!$H:$H,D$40)+SUMIFS(AJUSTE!$D:$D,AJUSTE!$B:$B,$B520,AJUSTE!$H:$H,D$40)</f>
        <v>0</v>
      </c>
      <c r="F520" s="161">
        <f>E520+SUMIFS(ENTRADAS!$D:$D,ENTRADAS!$B:$B,$B520,ENTRADAS!$I:$I,E$40)-SUMIFS(SAÍDAS!$D:$D,SAÍDAS!$B:$B,$B520,SAÍDAS!$H:$H,E$40)+SUMIFS(AJUSTE!$D:$D,AJUSTE!$B:$B,$B520,AJUSTE!$H:$H,E$40)</f>
        <v>0</v>
      </c>
      <c r="G520" s="161">
        <f>F520+SUMIFS(ENTRADAS!$D:$D,ENTRADAS!$B:$B,$B520,ENTRADAS!$I:$I,F$40)-SUMIFS(SAÍDAS!$D:$D,SAÍDAS!$B:$B,$B520,SAÍDAS!$H:$H,F$40)+SUMIFS(AJUSTE!$D:$D,AJUSTE!$B:$B,$B520,AJUSTE!$H:$H,F$40)</f>
        <v>0</v>
      </c>
      <c r="H520" s="161">
        <f>G520+SUMIFS(ENTRADAS!$D:$D,ENTRADAS!$B:$B,$B520,ENTRADAS!$I:$I,G$40)-SUMIFS(SAÍDAS!$D:$D,SAÍDAS!$B:$B,$B520,SAÍDAS!$H:$H,G$40)+SUMIFS(AJUSTE!$D:$D,AJUSTE!$B:$B,$B520,AJUSTE!$H:$H,G$40)</f>
        <v>0</v>
      </c>
      <c r="I520" s="161">
        <f>H520+SUMIFS(ENTRADAS!$D:$D,ENTRADAS!$B:$B,$B520,ENTRADAS!$I:$I,H$40)-SUMIFS(SAÍDAS!$D:$D,SAÍDAS!$B:$B,$B520,SAÍDAS!$H:$H,H$40)+SUMIFS(AJUSTE!$D:$D,AJUSTE!$B:$B,$B520,AJUSTE!$H:$H,H$40)</f>
        <v>0</v>
      </c>
      <c r="J520" s="161">
        <f>I520+SUMIFS(ENTRADAS!$D:$D,ENTRADAS!$B:$B,$B520,ENTRADAS!$I:$I,I$40)-SUMIFS(SAÍDAS!$D:$D,SAÍDAS!$B:$B,$B520,SAÍDAS!$H:$H,I$40)+SUMIFS(AJUSTE!$D:$D,AJUSTE!$B:$B,$B520,AJUSTE!$H:$H,I$40)</f>
        <v>0</v>
      </c>
      <c r="K520" s="161">
        <f>J520+SUMIFS(ENTRADAS!$D:$D,ENTRADAS!$B:$B,$B520,ENTRADAS!$I:$I,J$40)-SUMIFS(SAÍDAS!$D:$D,SAÍDAS!$B:$B,$B520,SAÍDAS!$H:$H,J$40)+SUMIFS(AJUSTE!$D:$D,AJUSTE!$B:$B,$B520,AJUSTE!$H:$H,J$40)</f>
        <v>0</v>
      </c>
      <c r="L520" s="161">
        <f>K520+SUMIFS(ENTRADAS!$D:$D,ENTRADAS!$B:$B,$B520,ENTRADAS!$I:$I,K$40)-SUMIFS(SAÍDAS!$D:$D,SAÍDAS!$B:$B,$B520,SAÍDAS!$H:$H,K$40)+SUMIFS(AJUSTE!$D:$D,AJUSTE!$B:$B,$B520,AJUSTE!$H:$H,K$40)</f>
        <v>0</v>
      </c>
      <c r="M520" s="161">
        <f>L520+SUMIFS(ENTRADAS!$D:$D,ENTRADAS!$B:$B,$B520,ENTRADAS!$I:$I,L$40)-SUMIFS(SAÍDAS!$D:$D,SAÍDAS!$B:$B,$B520,SAÍDAS!$H:$H,L$40)+SUMIFS(AJUSTE!$D:$D,AJUSTE!$B:$B,$B520,AJUSTE!$H:$H,L$40)</f>
        <v>0</v>
      </c>
      <c r="N520" s="161">
        <f>M520+SUMIFS(ENTRADAS!$D:$D,ENTRADAS!$B:$B,$B520,ENTRADAS!$I:$I,M$40)-SUMIFS(SAÍDAS!$D:$D,SAÍDAS!$B:$B,$B520,SAÍDAS!$H:$H,M$40)+SUMIFS(AJUSTE!$D:$D,AJUSTE!$B:$B,$B520,AJUSTE!$H:$H,M$40)</f>
        <v>0</v>
      </c>
      <c r="P520" s="160">
        <f>CADASTRO!A484</f>
        <v>0</v>
      </c>
      <c r="Q520" s="160">
        <f>CADASTRO!B484</f>
        <v>0</v>
      </c>
      <c r="R520" s="161">
        <f ca="1">IF(R$39&gt;=$AD$39,0,SUMIFS(SAÍDAS!$D:$D,SAÍDAS!$B:$B,Base!$Q520,SAÍDAS!$H:$H,Base!R$40))</f>
        <v>0</v>
      </c>
      <c r="S520" s="161">
        <f ca="1">IF(S$39&gt;=$AD$39,0,SUMIFS(SAÍDAS!$D:$D,SAÍDAS!$B:$B,Base!$Q520,SAÍDAS!$H:$H,Base!S$40))</f>
        <v>0</v>
      </c>
      <c r="T520" s="161">
        <f ca="1">IF(T$39&gt;=$AD$39,0,SUMIFS(SAÍDAS!$D:$D,SAÍDAS!$B:$B,Base!$Q520,SAÍDAS!$H:$H,Base!T$40))</f>
        <v>0</v>
      </c>
      <c r="U520" s="161">
        <f ca="1">IF(U$39&gt;=$AD$39,0,SUMIFS(SAÍDAS!$D:$D,SAÍDAS!$B:$B,Base!$Q520,SAÍDAS!$H:$H,Base!U$40))</f>
        <v>0</v>
      </c>
      <c r="V520" s="161">
        <f ca="1">IF(V$39&gt;=$AD$39,0,SUMIFS(SAÍDAS!$D:$D,SAÍDAS!$B:$B,Base!$Q520,SAÍDAS!$H:$H,Base!V$40))</f>
        <v>0</v>
      </c>
      <c r="W520" s="161">
        <f ca="1">IF(W$39&gt;=$AD$39,0,SUMIFS(SAÍDAS!$D:$D,SAÍDAS!$B:$B,Base!$Q520,SAÍDAS!$H:$H,Base!W$40))</f>
        <v>0</v>
      </c>
      <c r="X520" s="161">
        <f ca="1">IF(X$39&gt;=$AD$39,0,SUMIFS(SAÍDAS!$D:$D,SAÍDAS!$B:$B,Base!$Q520,SAÍDAS!$H:$H,Base!X$40))</f>
        <v>0</v>
      </c>
      <c r="Y520" s="161">
        <f ca="1">IF(Y$39&gt;=$AD$39,0,SUMIFS(SAÍDAS!$D:$D,SAÍDAS!$B:$B,Base!$Q520,SAÍDAS!$H:$H,Base!Y$40))</f>
        <v>0</v>
      </c>
      <c r="Z520" s="161">
        <f ca="1">IF(Z$39&gt;=$AD$39,0,SUMIFS(SAÍDAS!$D:$D,SAÍDAS!$B:$B,Base!$Q520,SAÍDAS!$H:$H,Base!Z$40))</f>
        <v>0</v>
      </c>
      <c r="AA520" s="161">
        <f ca="1">IF(AA$39&gt;=$AD$39,0,SUMIFS(SAÍDAS!$D:$D,SAÍDAS!$B:$B,Base!$Q520,SAÍDAS!$H:$H,Base!AA$40))</f>
        <v>0</v>
      </c>
      <c r="AB520" s="161">
        <f ca="1">IF(AB$39&gt;=$AD$39,0,SUMIFS(SAÍDAS!$D:$D,SAÍDAS!$B:$B,Base!$Q520,SAÍDAS!$H:$H,Base!AB$40))</f>
        <v>0</v>
      </c>
      <c r="AC520" s="161">
        <f ca="1">IF(AC$39&gt;=$AD$39,0,SUMIFS(SAÍDAS!$D:$D,SAÍDAS!$B:$B,Base!$Q520,SAÍDAS!$H:$H,Base!AC$40))</f>
        <v>0</v>
      </c>
      <c r="AD520" s="160">
        <f t="shared" ca="1" si="16"/>
        <v>0</v>
      </c>
    </row>
    <row r="521" spans="1:30" x14ac:dyDescent="0.25">
      <c r="A521" s="160">
        <f>CADASTRO!A485</f>
        <v>0</v>
      </c>
      <c r="B521" s="160">
        <f>CADASTRO!B485</f>
        <v>0</v>
      </c>
      <c r="C521" s="161">
        <f>CADASTRO!D485</f>
        <v>0</v>
      </c>
      <c r="D521" s="161">
        <f>C521+SUMIFS(ENTRADAS!$D:$D,ENTRADAS!$B:$B,$B521,ENTRADAS!$I:$I,C$40)-SUMIFS(SAÍDAS!$D:$D,SAÍDAS!$B:$B,$B521,SAÍDAS!$H:$H,C$40)+SUMIFS(AJUSTE!$D:$D,AJUSTE!$B:$B,$B521,AJUSTE!$H:$H,C$40)</f>
        <v>0</v>
      </c>
      <c r="E521" s="161">
        <f>D521+SUMIFS(ENTRADAS!$D:$D,ENTRADAS!$B:$B,$B521,ENTRADAS!$I:$I,D$40)-SUMIFS(SAÍDAS!$D:$D,SAÍDAS!$B:$B,$B521,SAÍDAS!$H:$H,D$40)+SUMIFS(AJUSTE!$D:$D,AJUSTE!$B:$B,$B521,AJUSTE!$H:$H,D$40)</f>
        <v>0</v>
      </c>
      <c r="F521" s="161">
        <f>E521+SUMIFS(ENTRADAS!$D:$D,ENTRADAS!$B:$B,$B521,ENTRADAS!$I:$I,E$40)-SUMIFS(SAÍDAS!$D:$D,SAÍDAS!$B:$B,$B521,SAÍDAS!$H:$H,E$40)+SUMIFS(AJUSTE!$D:$D,AJUSTE!$B:$B,$B521,AJUSTE!$H:$H,E$40)</f>
        <v>0</v>
      </c>
      <c r="G521" s="161">
        <f>F521+SUMIFS(ENTRADAS!$D:$D,ENTRADAS!$B:$B,$B521,ENTRADAS!$I:$I,F$40)-SUMIFS(SAÍDAS!$D:$D,SAÍDAS!$B:$B,$B521,SAÍDAS!$H:$H,F$40)+SUMIFS(AJUSTE!$D:$D,AJUSTE!$B:$B,$B521,AJUSTE!$H:$H,F$40)</f>
        <v>0</v>
      </c>
      <c r="H521" s="161">
        <f>G521+SUMIFS(ENTRADAS!$D:$D,ENTRADAS!$B:$B,$B521,ENTRADAS!$I:$I,G$40)-SUMIFS(SAÍDAS!$D:$D,SAÍDAS!$B:$B,$B521,SAÍDAS!$H:$H,G$40)+SUMIFS(AJUSTE!$D:$D,AJUSTE!$B:$B,$B521,AJUSTE!$H:$H,G$40)</f>
        <v>0</v>
      </c>
      <c r="I521" s="161">
        <f>H521+SUMIFS(ENTRADAS!$D:$D,ENTRADAS!$B:$B,$B521,ENTRADAS!$I:$I,H$40)-SUMIFS(SAÍDAS!$D:$D,SAÍDAS!$B:$B,$B521,SAÍDAS!$H:$H,H$40)+SUMIFS(AJUSTE!$D:$D,AJUSTE!$B:$B,$B521,AJUSTE!$H:$H,H$40)</f>
        <v>0</v>
      </c>
      <c r="J521" s="161">
        <f>I521+SUMIFS(ENTRADAS!$D:$D,ENTRADAS!$B:$B,$B521,ENTRADAS!$I:$I,I$40)-SUMIFS(SAÍDAS!$D:$D,SAÍDAS!$B:$B,$B521,SAÍDAS!$H:$H,I$40)+SUMIFS(AJUSTE!$D:$D,AJUSTE!$B:$B,$B521,AJUSTE!$H:$H,I$40)</f>
        <v>0</v>
      </c>
      <c r="K521" s="161">
        <f>J521+SUMIFS(ENTRADAS!$D:$D,ENTRADAS!$B:$B,$B521,ENTRADAS!$I:$I,J$40)-SUMIFS(SAÍDAS!$D:$D,SAÍDAS!$B:$B,$B521,SAÍDAS!$H:$H,J$40)+SUMIFS(AJUSTE!$D:$D,AJUSTE!$B:$B,$B521,AJUSTE!$H:$H,J$40)</f>
        <v>0</v>
      </c>
      <c r="L521" s="161">
        <f>K521+SUMIFS(ENTRADAS!$D:$D,ENTRADAS!$B:$B,$B521,ENTRADAS!$I:$I,K$40)-SUMIFS(SAÍDAS!$D:$D,SAÍDAS!$B:$B,$B521,SAÍDAS!$H:$H,K$40)+SUMIFS(AJUSTE!$D:$D,AJUSTE!$B:$B,$B521,AJUSTE!$H:$H,K$40)</f>
        <v>0</v>
      </c>
      <c r="M521" s="161">
        <f>L521+SUMIFS(ENTRADAS!$D:$D,ENTRADAS!$B:$B,$B521,ENTRADAS!$I:$I,L$40)-SUMIFS(SAÍDAS!$D:$D,SAÍDAS!$B:$B,$B521,SAÍDAS!$H:$H,L$40)+SUMIFS(AJUSTE!$D:$D,AJUSTE!$B:$B,$B521,AJUSTE!$H:$H,L$40)</f>
        <v>0</v>
      </c>
      <c r="N521" s="161">
        <f>M521+SUMIFS(ENTRADAS!$D:$D,ENTRADAS!$B:$B,$B521,ENTRADAS!$I:$I,M$40)-SUMIFS(SAÍDAS!$D:$D,SAÍDAS!$B:$B,$B521,SAÍDAS!$H:$H,M$40)+SUMIFS(AJUSTE!$D:$D,AJUSTE!$B:$B,$B521,AJUSTE!$H:$H,M$40)</f>
        <v>0</v>
      </c>
      <c r="P521" s="160">
        <f>CADASTRO!A485</f>
        <v>0</v>
      </c>
      <c r="Q521" s="160">
        <f>CADASTRO!B485</f>
        <v>0</v>
      </c>
      <c r="R521" s="161">
        <f ca="1">IF(R$39&gt;=$AD$39,0,SUMIFS(SAÍDAS!$D:$D,SAÍDAS!$B:$B,Base!$Q521,SAÍDAS!$H:$H,Base!R$40))</f>
        <v>0</v>
      </c>
      <c r="S521" s="161">
        <f ca="1">IF(S$39&gt;=$AD$39,0,SUMIFS(SAÍDAS!$D:$D,SAÍDAS!$B:$B,Base!$Q521,SAÍDAS!$H:$H,Base!S$40))</f>
        <v>0</v>
      </c>
      <c r="T521" s="161">
        <f ca="1">IF(T$39&gt;=$AD$39,0,SUMIFS(SAÍDAS!$D:$D,SAÍDAS!$B:$B,Base!$Q521,SAÍDAS!$H:$H,Base!T$40))</f>
        <v>0</v>
      </c>
      <c r="U521" s="161">
        <f ca="1">IF(U$39&gt;=$AD$39,0,SUMIFS(SAÍDAS!$D:$D,SAÍDAS!$B:$B,Base!$Q521,SAÍDAS!$H:$H,Base!U$40))</f>
        <v>0</v>
      </c>
      <c r="V521" s="161">
        <f ca="1">IF(V$39&gt;=$AD$39,0,SUMIFS(SAÍDAS!$D:$D,SAÍDAS!$B:$B,Base!$Q521,SAÍDAS!$H:$H,Base!V$40))</f>
        <v>0</v>
      </c>
      <c r="W521" s="161">
        <f ca="1">IF(W$39&gt;=$AD$39,0,SUMIFS(SAÍDAS!$D:$D,SAÍDAS!$B:$B,Base!$Q521,SAÍDAS!$H:$H,Base!W$40))</f>
        <v>0</v>
      </c>
      <c r="X521" s="161">
        <f ca="1">IF(X$39&gt;=$AD$39,0,SUMIFS(SAÍDAS!$D:$D,SAÍDAS!$B:$B,Base!$Q521,SAÍDAS!$H:$H,Base!X$40))</f>
        <v>0</v>
      </c>
      <c r="Y521" s="161">
        <f ca="1">IF(Y$39&gt;=$AD$39,0,SUMIFS(SAÍDAS!$D:$D,SAÍDAS!$B:$B,Base!$Q521,SAÍDAS!$H:$H,Base!Y$40))</f>
        <v>0</v>
      </c>
      <c r="Z521" s="161">
        <f ca="1">IF(Z$39&gt;=$AD$39,0,SUMIFS(SAÍDAS!$D:$D,SAÍDAS!$B:$B,Base!$Q521,SAÍDAS!$H:$H,Base!Z$40))</f>
        <v>0</v>
      </c>
      <c r="AA521" s="161">
        <f ca="1">IF(AA$39&gt;=$AD$39,0,SUMIFS(SAÍDAS!$D:$D,SAÍDAS!$B:$B,Base!$Q521,SAÍDAS!$H:$H,Base!AA$40))</f>
        <v>0</v>
      </c>
      <c r="AB521" s="161">
        <f ca="1">IF(AB$39&gt;=$AD$39,0,SUMIFS(SAÍDAS!$D:$D,SAÍDAS!$B:$B,Base!$Q521,SAÍDAS!$H:$H,Base!AB$40))</f>
        <v>0</v>
      </c>
      <c r="AC521" s="161">
        <f ca="1">IF(AC$39&gt;=$AD$39,0,SUMIFS(SAÍDAS!$D:$D,SAÍDAS!$B:$B,Base!$Q521,SAÍDAS!$H:$H,Base!AC$40))</f>
        <v>0</v>
      </c>
      <c r="AD521" s="160">
        <f t="shared" ca="1" si="16"/>
        <v>0</v>
      </c>
    </row>
    <row r="522" spans="1:30" x14ac:dyDescent="0.25">
      <c r="A522" s="160">
        <f>CADASTRO!A486</f>
        <v>0</v>
      </c>
      <c r="B522" s="160">
        <f>CADASTRO!B486</f>
        <v>0</v>
      </c>
      <c r="C522" s="161">
        <f>CADASTRO!D486</f>
        <v>0</v>
      </c>
      <c r="D522" s="161">
        <f>C522+SUMIFS(ENTRADAS!$D:$D,ENTRADAS!$B:$B,$B522,ENTRADAS!$I:$I,C$40)-SUMIFS(SAÍDAS!$D:$D,SAÍDAS!$B:$B,$B522,SAÍDAS!$H:$H,C$40)+SUMIFS(AJUSTE!$D:$D,AJUSTE!$B:$B,$B522,AJUSTE!$H:$H,C$40)</f>
        <v>0</v>
      </c>
      <c r="E522" s="161">
        <f>D522+SUMIFS(ENTRADAS!$D:$D,ENTRADAS!$B:$B,$B522,ENTRADAS!$I:$I,D$40)-SUMIFS(SAÍDAS!$D:$D,SAÍDAS!$B:$B,$B522,SAÍDAS!$H:$H,D$40)+SUMIFS(AJUSTE!$D:$D,AJUSTE!$B:$B,$B522,AJUSTE!$H:$H,D$40)</f>
        <v>0</v>
      </c>
      <c r="F522" s="161">
        <f>E522+SUMIFS(ENTRADAS!$D:$D,ENTRADAS!$B:$B,$B522,ENTRADAS!$I:$I,E$40)-SUMIFS(SAÍDAS!$D:$D,SAÍDAS!$B:$B,$B522,SAÍDAS!$H:$H,E$40)+SUMIFS(AJUSTE!$D:$D,AJUSTE!$B:$B,$B522,AJUSTE!$H:$H,E$40)</f>
        <v>0</v>
      </c>
      <c r="G522" s="161">
        <f>F522+SUMIFS(ENTRADAS!$D:$D,ENTRADAS!$B:$B,$B522,ENTRADAS!$I:$I,F$40)-SUMIFS(SAÍDAS!$D:$D,SAÍDAS!$B:$B,$B522,SAÍDAS!$H:$H,F$40)+SUMIFS(AJUSTE!$D:$D,AJUSTE!$B:$B,$B522,AJUSTE!$H:$H,F$40)</f>
        <v>0</v>
      </c>
      <c r="H522" s="161">
        <f>G522+SUMIFS(ENTRADAS!$D:$D,ENTRADAS!$B:$B,$B522,ENTRADAS!$I:$I,G$40)-SUMIFS(SAÍDAS!$D:$D,SAÍDAS!$B:$B,$B522,SAÍDAS!$H:$H,G$40)+SUMIFS(AJUSTE!$D:$D,AJUSTE!$B:$B,$B522,AJUSTE!$H:$H,G$40)</f>
        <v>0</v>
      </c>
      <c r="I522" s="161">
        <f>H522+SUMIFS(ENTRADAS!$D:$D,ENTRADAS!$B:$B,$B522,ENTRADAS!$I:$I,H$40)-SUMIFS(SAÍDAS!$D:$D,SAÍDAS!$B:$B,$B522,SAÍDAS!$H:$H,H$40)+SUMIFS(AJUSTE!$D:$D,AJUSTE!$B:$B,$B522,AJUSTE!$H:$H,H$40)</f>
        <v>0</v>
      </c>
      <c r="J522" s="161">
        <f>I522+SUMIFS(ENTRADAS!$D:$D,ENTRADAS!$B:$B,$B522,ENTRADAS!$I:$I,I$40)-SUMIFS(SAÍDAS!$D:$D,SAÍDAS!$B:$B,$B522,SAÍDAS!$H:$H,I$40)+SUMIFS(AJUSTE!$D:$D,AJUSTE!$B:$B,$B522,AJUSTE!$H:$H,I$40)</f>
        <v>0</v>
      </c>
      <c r="K522" s="161">
        <f>J522+SUMIFS(ENTRADAS!$D:$D,ENTRADAS!$B:$B,$B522,ENTRADAS!$I:$I,J$40)-SUMIFS(SAÍDAS!$D:$D,SAÍDAS!$B:$B,$B522,SAÍDAS!$H:$H,J$40)+SUMIFS(AJUSTE!$D:$D,AJUSTE!$B:$B,$B522,AJUSTE!$H:$H,J$40)</f>
        <v>0</v>
      </c>
      <c r="L522" s="161">
        <f>K522+SUMIFS(ENTRADAS!$D:$D,ENTRADAS!$B:$B,$B522,ENTRADAS!$I:$I,K$40)-SUMIFS(SAÍDAS!$D:$D,SAÍDAS!$B:$B,$B522,SAÍDAS!$H:$H,K$40)+SUMIFS(AJUSTE!$D:$D,AJUSTE!$B:$B,$B522,AJUSTE!$H:$H,K$40)</f>
        <v>0</v>
      </c>
      <c r="M522" s="161">
        <f>L522+SUMIFS(ENTRADAS!$D:$D,ENTRADAS!$B:$B,$B522,ENTRADAS!$I:$I,L$40)-SUMIFS(SAÍDAS!$D:$D,SAÍDAS!$B:$B,$B522,SAÍDAS!$H:$H,L$40)+SUMIFS(AJUSTE!$D:$D,AJUSTE!$B:$B,$B522,AJUSTE!$H:$H,L$40)</f>
        <v>0</v>
      </c>
      <c r="N522" s="161">
        <f>M522+SUMIFS(ENTRADAS!$D:$D,ENTRADAS!$B:$B,$B522,ENTRADAS!$I:$I,M$40)-SUMIFS(SAÍDAS!$D:$D,SAÍDAS!$B:$B,$B522,SAÍDAS!$H:$H,M$40)+SUMIFS(AJUSTE!$D:$D,AJUSTE!$B:$B,$B522,AJUSTE!$H:$H,M$40)</f>
        <v>0</v>
      </c>
      <c r="P522" s="160">
        <f>CADASTRO!A486</f>
        <v>0</v>
      </c>
      <c r="Q522" s="160">
        <f>CADASTRO!B486</f>
        <v>0</v>
      </c>
      <c r="R522" s="161">
        <f ca="1">IF(R$39&gt;=$AD$39,0,SUMIFS(SAÍDAS!$D:$D,SAÍDAS!$B:$B,Base!$Q522,SAÍDAS!$H:$H,Base!R$40))</f>
        <v>0</v>
      </c>
      <c r="S522" s="161">
        <f ca="1">IF(S$39&gt;=$AD$39,0,SUMIFS(SAÍDAS!$D:$D,SAÍDAS!$B:$B,Base!$Q522,SAÍDAS!$H:$H,Base!S$40))</f>
        <v>0</v>
      </c>
      <c r="T522" s="161">
        <f ca="1">IF(T$39&gt;=$AD$39,0,SUMIFS(SAÍDAS!$D:$D,SAÍDAS!$B:$B,Base!$Q522,SAÍDAS!$H:$H,Base!T$40))</f>
        <v>0</v>
      </c>
      <c r="U522" s="161">
        <f ca="1">IF(U$39&gt;=$AD$39,0,SUMIFS(SAÍDAS!$D:$D,SAÍDAS!$B:$B,Base!$Q522,SAÍDAS!$H:$H,Base!U$40))</f>
        <v>0</v>
      </c>
      <c r="V522" s="161">
        <f ca="1">IF(V$39&gt;=$AD$39,0,SUMIFS(SAÍDAS!$D:$D,SAÍDAS!$B:$B,Base!$Q522,SAÍDAS!$H:$H,Base!V$40))</f>
        <v>0</v>
      </c>
      <c r="W522" s="161">
        <f ca="1">IF(W$39&gt;=$AD$39,0,SUMIFS(SAÍDAS!$D:$D,SAÍDAS!$B:$B,Base!$Q522,SAÍDAS!$H:$H,Base!W$40))</f>
        <v>0</v>
      </c>
      <c r="X522" s="161">
        <f ca="1">IF(X$39&gt;=$AD$39,0,SUMIFS(SAÍDAS!$D:$D,SAÍDAS!$B:$B,Base!$Q522,SAÍDAS!$H:$H,Base!X$40))</f>
        <v>0</v>
      </c>
      <c r="Y522" s="161">
        <f ca="1">IF(Y$39&gt;=$AD$39,0,SUMIFS(SAÍDAS!$D:$D,SAÍDAS!$B:$B,Base!$Q522,SAÍDAS!$H:$H,Base!Y$40))</f>
        <v>0</v>
      </c>
      <c r="Z522" s="161">
        <f ca="1">IF(Z$39&gt;=$AD$39,0,SUMIFS(SAÍDAS!$D:$D,SAÍDAS!$B:$B,Base!$Q522,SAÍDAS!$H:$H,Base!Z$40))</f>
        <v>0</v>
      </c>
      <c r="AA522" s="161">
        <f ca="1">IF(AA$39&gt;=$AD$39,0,SUMIFS(SAÍDAS!$D:$D,SAÍDAS!$B:$B,Base!$Q522,SAÍDAS!$H:$H,Base!AA$40))</f>
        <v>0</v>
      </c>
      <c r="AB522" s="161">
        <f ca="1">IF(AB$39&gt;=$AD$39,0,SUMIFS(SAÍDAS!$D:$D,SAÍDAS!$B:$B,Base!$Q522,SAÍDAS!$H:$H,Base!AB$40))</f>
        <v>0</v>
      </c>
      <c r="AC522" s="161">
        <f ca="1">IF(AC$39&gt;=$AD$39,0,SUMIFS(SAÍDAS!$D:$D,SAÍDAS!$B:$B,Base!$Q522,SAÍDAS!$H:$H,Base!AC$40))</f>
        <v>0</v>
      </c>
      <c r="AD522" s="160">
        <f t="shared" ca="1" si="16"/>
        <v>0</v>
      </c>
    </row>
    <row r="523" spans="1:30" x14ac:dyDescent="0.25">
      <c r="A523" s="160">
        <f>CADASTRO!A487</f>
        <v>0</v>
      </c>
      <c r="B523" s="160">
        <f>CADASTRO!B487</f>
        <v>0</v>
      </c>
      <c r="C523" s="161">
        <f>CADASTRO!D487</f>
        <v>0</v>
      </c>
      <c r="D523" s="161">
        <f>C523+SUMIFS(ENTRADAS!$D:$D,ENTRADAS!$B:$B,$B523,ENTRADAS!$I:$I,C$40)-SUMIFS(SAÍDAS!$D:$D,SAÍDAS!$B:$B,$B523,SAÍDAS!$H:$H,C$40)+SUMIFS(AJUSTE!$D:$D,AJUSTE!$B:$B,$B523,AJUSTE!$H:$H,C$40)</f>
        <v>0</v>
      </c>
      <c r="E523" s="161">
        <f>D523+SUMIFS(ENTRADAS!$D:$D,ENTRADAS!$B:$B,$B523,ENTRADAS!$I:$I,D$40)-SUMIFS(SAÍDAS!$D:$D,SAÍDAS!$B:$B,$B523,SAÍDAS!$H:$H,D$40)+SUMIFS(AJUSTE!$D:$D,AJUSTE!$B:$B,$B523,AJUSTE!$H:$H,D$40)</f>
        <v>0</v>
      </c>
      <c r="F523" s="161">
        <f>E523+SUMIFS(ENTRADAS!$D:$D,ENTRADAS!$B:$B,$B523,ENTRADAS!$I:$I,E$40)-SUMIFS(SAÍDAS!$D:$D,SAÍDAS!$B:$B,$B523,SAÍDAS!$H:$H,E$40)+SUMIFS(AJUSTE!$D:$D,AJUSTE!$B:$B,$B523,AJUSTE!$H:$H,E$40)</f>
        <v>0</v>
      </c>
      <c r="G523" s="161">
        <f>F523+SUMIFS(ENTRADAS!$D:$D,ENTRADAS!$B:$B,$B523,ENTRADAS!$I:$I,F$40)-SUMIFS(SAÍDAS!$D:$D,SAÍDAS!$B:$B,$B523,SAÍDAS!$H:$H,F$40)+SUMIFS(AJUSTE!$D:$D,AJUSTE!$B:$B,$B523,AJUSTE!$H:$H,F$40)</f>
        <v>0</v>
      </c>
      <c r="H523" s="161">
        <f>G523+SUMIFS(ENTRADAS!$D:$D,ENTRADAS!$B:$B,$B523,ENTRADAS!$I:$I,G$40)-SUMIFS(SAÍDAS!$D:$D,SAÍDAS!$B:$B,$B523,SAÍDAS!$H:$H,G$40)+SUMIFS(AJUSTE!$D:$D,AJUSTE!$B:$B,$B523,AJUSTE!$H:$H,G$40)</f>
        <v>0</v>
      </c>
      <c r="I523" s="161">
        <f>H523+SUMIFS(ENTRADAS!$D:$D,ENTRADAS!$B:$B,$B523,ENTRADAS!$I:$I,H$40)-SUMIFS(SAÍDAS!$D:$D,SAÍDAS!$B:$B,$B523,SAÍDAS!$H:$H,H$40)+SUMIFS(AJUSTE!$D:$D,AJUSTE!$B:$B,$B523,AJUSTE!$H:$H,H$40)</f>
        <v>0</v>
      </c>
      <c r="J523" s="161">
        <f>I523+SUMIFS(ENTRADAS!$D:$D,ENTRADAS!$B:$B,$B523,ENTRADAS!$I:$I,I$40)-SUMIFS(SAÍDAS!$D:$D,SAÍDAS!$B:$B,$B523,SAÍDAS!$H:$H,I$40)+SUMIFS(AJUSTE!$D:$D,AJUSTE!$B:$B,$B523,AJUSTE!$H:$H,I$40)</f>
        <v>0</v>
      </c>
      <c r="K523" s="161">
        <f>J523+SUMIFS(ENTRADAS!$D:$D,ENTRADAS!$B:$B,$B523,ENTRADAS!$I:$I,J$40)-SUMIFS(SAÍDAS!$D:$D,SAÍDAS!$B:$B,$B523,SAÍDAS!$H:$H,J$40)+SUMIFS(AJUSTE!$D:$D,AJUSTE!$B:$B,$B523,AJUSTE!$H:$H,J$40)</f>
        <v>0</v>
      </c>
      <c r="L523" s="161">
        <f>K523+SUMIFS(ENTRADAS!$D:$D,ENTRADAS!$B:$B,$B523,ENTRADAS!$I:$I,K$40)-SUMIFS(SAÍDAS!$D:$D,SAÍDAS!$B:$B,$B523,SAÍDAS!$H:$H,K$40)+SUMIFS(AJUSTE!$D:$D,AJUSTE!$B:$B,$B523,AJUSTE!$H:$H,K$40)</f>
        <v>0</v>
      </c>
      <c r="M523" s="161">
        <f>L523+SUMIFS(ENTRADAS!$D:$D,ENTRADAS!$B:$B,$B523,ENTRADAS!$I:$I,L$40)-SUMIFS(SAÍDAS!$D:$D,SAÍDAS!$B:$B,$B523,SAÍDAS!$H:$H,L$40)+SUMIFS(AJUSTE!$D:$D,AJUSTE!$B:$B,$B523,AJUSTE!$H:$H,L$40)</f>
        <v>0</v>
      </c>
      <c r="N523" s="161">
        <f>M523+SUMIFS(ENTRADAS!$D:$D,ENTRADAS!$B:$B,$B523,ENTRADAS!$I:$I,M$40)-SUMIFS(SAÍDAS!$D:$D,SAÍDAS!$B:$B,$B523,SAÍDAS!$H:$H,M$40)+SUMIFS(AJUSTE!$D:$D,AJUSTE!$B:$B,$B523,AJUSTE!$H:$H,M$40)</f>
        <v>0</v>
      </c>
      <c r="P523" s="160">
        <f>CADASTRO!A487</f>
        <v>0</v>
      </c>
      <c r="Q523" s="160">
        <f>CADASTRO!B487</f>
        <v>0</v>
      </c>
      <c r="R523" s="161">
        <f ca="1">IF(R$39&gt;=$AD$39,0,SUMIFS(SAÍDAS!$D:$D,SAÍDAS!$B:$B,Base!$Q523,SAÍDAS!$H:$H,Base!R$40))</f>
        <v>0</v>
      </c>
      <c r="S523" s="161">
        <f ca="1">IF(S$39&gt;=$AD$39,0,SUMIFS(SAÍDAS!$D:$D,SAÍDAS!$B:$B,Base!$Q523,SAÍDAS!$H:$H,Base!S$40))</f>
        <v>0</v>
      </c>
      <c r="T523" s="161">
        <f ca="1">IF(T$39&gt;=$AD$39,0,SUMIFS(SAÍDAS!$D:$D,SAÍDAS!$B:$B,Base!$Q523,SAÍDAS!$H:$H,Base!T$40))</f>
        <v>0</v>
      </c>
      <c r="U523" s="161">
        <f ca="1">IF(U$39&gt;=$AD$39,0,SUMIFS(SAÍDAS!$D:$D,SAÍDAS!$B:$B,Base!$Q523,SAÍDAS!$H:$H,Base!U$40))</f>
        <v>0</v>
      </c>
      <c r="V523" s="161">
        <f ca="1">IF(V$39&gt;=$AD$39,0,SUMIFS(SAÍDAS!$D:$D,SAÍDAS!$B:$B,Base!$Q523,SAÍDAS!$H:$H,Base!V$40))</f>
        <v>0</v>
      </c>
      <c r="W523" s="161">
        <f ca="1">IF(W$39&gt;=$AD$39,0,SUMIFS(SAÍDAS!$D:$D,SAÍDAS!$B:$B,Base!$Q523,SAÍDAS!$H:$H,Base!W$40))</f>
        <v>0</v>
      </c>
      <c r="X523" s="161">
        <f ca="1">IF(X$39&gt;=$AD$39,0,SUMIFS(SAÍDAS!$D:$D,SAÍDAS!$B:$B,Base!$Q523,SAÍDAS!$H:$H,Base!X$40))</f>
        <v>0</v>
      </c>
      <c r="Y523" s="161">
        <f ca="1">IF(Y$39&gt;=$AD$39,0,SUMIFS(SAÍDAS!$D:$D,SAÍDAS!$B:$B,Base!$Q523,SAÍDAS!$H:$H,Base!Y$40))</f>
        <v>0</v>
      </c>
      <c r="Z523" s="161">
        <f ca="1">IF(Z$39&gt;=$AD$39,0,SUMIFS(SAÍDAS!$D:$D,SAÍDAS!$B:$B,Base!$Q523,SAÍDAS!$H:$H,Base!Z$40))</f>
        <v>0</v>
      </c>
      <c r="AA523" s="161">
        <f ca="1">IF(AA$39&gt;=$AD$39,0,SUMIFS(SAÍDAS!$D:$D,SAÍDAS!$B:$B,Base!$Q523,SAÍDAS!$H:$H,Base!AA$40))</f>
        <v>0</v>
      </c>
      <c r="AB523" s="161">
        <f ca="1">IF(AB$39&gt;=$AD$39,0,SUMIFS(SAÍDAS!$D:$D,SAÍDAS!$B:$B,Base!$Q523,SAÍDAS!$H:$H,Base!AB$40))</f>
        <v>0</v>
      </c>
      <c r="AC523" s="161">
        <f ca="1">IF(AC$39&gt;=$AD$39,0,SUMIFS(SAÍDAS!$D:$D,SAÍDAS!$B:$B,Base!$Q523,SAÍDAS!$H:$H,Base!AC$40))</f>
        <v>0</v>
      </c>
      <c r="AD523" s="160">
        <f t="shared" ca="1" si="16"/>
        <v>0</v>
      </c>
    </row>
    <row r="524" spans="1:30" x14ac:dyDescent="0.25">
      <c r="A524" s="160">
        <f>CADASTRO!A488</f>
        <v>0</v>
      </c>
      <c r="B524" s="160">
        <f>CADASTRO!B488</f>
        <v>0</v>
      </c>
      <c r="C524" s="161">
        <f>CADASTRO!D488</f>
        <v>0</v>
      </c>
      <c r="D524" s="161">
        <f>C524+SUMIFS(ENTRADAS!$D:$D,ENTRADAS!$B:$B,$B524,ENTRADAS!$I:$I,C$40)-SUMIFS(SAÍDAS!$D:$D,SAÍDAS!$B:$B,$B524,SAÍDAS!$H:$H,C$40)+SUMIFS(AJUSTE!$D:$D,AJUSTE!$B:$B,$B524,AJUSTE!$H:$H,C$40)</f>
        <v>0</v>
      </c>
      <c r="E524" s="161">
        <f>D524+SUMIFS(ENTRADAS!$D:$D,ENTRADAS!$B:$B,$B524,ENTRADAS!$I:$I,D$40)-SUMIFS(SAÍDAS!$D:$D,SAÍDAS!$B:$B,$B524,SAÍDAS!$H:$H,D$40)+SUMIFS(AJUSTE!$D:$D,AJUSTE!$B:$B,$B524,AJUSTE!$H:$H,D$40)</f>
        <v>0</v>
      </c>
      <c r="F524" s="161">
        <f>E524+SUMIFS(ENTRADAS!$D:$D,ENTRADAS!$B:$B,$B524,ENTRADAS!$I:$I,E$40)-SUMIFS(SAÍDAS!$D:$D,SAÍDAS!$B:$B,$B524,SAÍDAS!$H:$H,E$40)+SUMIFS(AJUSTE!$D:$D,AJUSTE!$B:$B,$B524,AJUSTE!$H:$H,E$40)</f>
        <v>0</v>
      </c>
      <c r="G524" s="161">
        <f>F524+SUMIFS(ENTRADAS!$D:$D,ENTRADAS!$B:$B,$B524,ENTRADAS!$I:$I,F$40)-SUMIFS(SAÍDAS!$D:$D,SAÍDAS!$B:$B,$B524,SAÍDAS!$H:$H,F$40)+SUMIFS(AJUSTE!$D:$D,AJUSTE!$B:$B,$B524,AJUSTE!$H:$H,F$40)</f>
        <v>0</v>
      </c>
      <c r="H524" s="161">
        <f>G524+SUMIFS(ENTRADAS!$D:$D,ENTRADAS!$B:$B,$B524,ENTRADAS!$I:$I,G$40)-SUMIFS(SAÍDAS!$D:$D,SAÍDAS!$B:$B,$B524,SAÍDAS!$H:$H,G$40)+SUMIFS(AJUSTE!$D:$D,AJUSTE!$B:$B,$B524,AJUSTE!$H:$H,G$40)</f>
        <v>0</v>
      </c>
      <c r="I524" s="161">
        <f>H524+SUMIFS(ENTRADAS!$D:$D,ENTRADAS!$B:$B,$B524,ENTRADAS!$I:$I,H$40)-SUMIFS(SAÍDAS!$D:$D,SAÍDAS!$B:$B,$B524,SAÍDAS!$H:$H,H$40)+SUMIFS(AJUSTE!$D:$D,AJUSTE!$B:$B,$B524,AJUSTE!$H:$H,H$40)</f>
        <v>0</v>
      </c>
      <c r="J524" s="161">
        <f>I524+SUMIFS(ENTRADAS!$D:$D,ENTRADAS!$B:$B,$B524,ENTRADAS!$I:$I,I$40)-SUMIFS(SAÍDAS!$D:$D,SAÍDAS!$B:$B,$B524,SAÍDAS!$H:$H,I$40)+SUMIFS(AJUSTE!$D:$D,AJUSTE!$B:$B,$B524,AJUSTE!$H:$H,I$40)</f>
        <v>0</v>
      </c>
      <c r="K524" s="161">
        <f>J524+SUMIFS(ENTRADAS!$D:$D,ENTRADAS!$B:$B,$B524,ENTRADAS!$I:$I,J$40)-SUMIFS(SAÍDAS!$D:$D,SAÍDAS!$B:$B,$B524,SAÍDAS!$H:$H,J$40)+SUMIFS(AJUSTE!$D:$D,AJUSTE!$B:$B,$B524,AJUSTE!$H:$H,J$40)</f>
        <v>0</v>
      </c>
      <c r="L524" s="161">
        <f>K524+SUMIFS(ENTRADAS!$D:$D,ENTRADAS!$B:$B,$B524,ENTRADAS!$I:$I,K$40)-SUMIFS(SAÍDAS!$D:$D,SAÍDAS!$B:$B,$B524,SAÍDAS!$H:$H,K$40)+SUMIFS(AJUSTE!$D:$D,AJUSTE!$B:$B,$B524,AJUSTE!$H:$H,K$40)</f>
        <v>0</v>
      </c>
      <c r="M524" s="161">
        <f>L524+SUMIFS(ENTRADAS!$D:$D,ENTRADAS!$B:$B,$B524,ENTRADAS!$I:$I,L$40)-SUMIFS(SAÍDAS!$D:$D,SAÍDAS!$B:$B,$B524,SAÍDAS!$H:$H,L$40)+SUMIFS(AJUSTE!$D:$D,AJUSTE!$B:$B,$B524,AJUSTE!$H:$H,L$40)</f>
        <v>0</v>
      </c>
      <c r="N524" s="161">
        <f>M524+SUMIFS(ENTRADAS!$D:$D,ENTRADAS!$B:$B,$B524,ENTRADAS!$I:$I,M$40)-SUMIFS(SAÍDAS!$D:$D,SAÍDAS!$B:$B,$B524,SAÍDAS!$H:$H,M$40)+SUMIFS(AJUSTE!$D:$D,AJUSTE!$B:$B,$B524,AJUSTE!$H:$H,M$40)</f>
        <v>0</v>
      </c>
      <c r="P524" s="160">
        <f>CADASTRO!A488</f>
        <v>0</v>
      </c>
      <c r="Q524" s="160">
        <f>CADASTRO!B488</f>
        <v>0</v>
      </c>
      <c r="R524" s="161">
        <f ca="1">IF(R$39&gt;=$AD$39,0,SUMIFS(SAÍDAS!$D:$D,SAÍDAS!$B:$B,Base!$Q524,SAÍDAS!$H:$H,Base!R$40))</f>
        <v>0</v>
      </c>
      <c r="S524" s="161">
        <f ca="1">IF(S$39&gt;=$AD$39,0,SUMIFS(SAÍDAS!$D:$D,SAÍDAS!$B:$B,Base!$Q524,SAÍDAS!$H:$H,Base!S$40))</f>
        <v>0</v>
      </c>
      <c r="T524" s="161">
        <f ca="1">IF(T$39&gt;=$AD$39,0,SUMIFS(SAÍDAS!$D:$D,SAÍDAS!$B:$B,Base!$Q524,SAÍDAS!$H:$H,Base!T$40))</f>
        <v>0</v>
      </c>
      <c r="U524" s="161">
        <f ca="1">IF(U$39&gt;=$AD$39,0,SUMIFS(SAÍDAS!$D:$D,SAÍDAS!$B:$B,Base!$Q524,SAÍDAS!$H:$H,Base!U$40))</f>
        <v>0</v>
      </c>
      <c r="V524" s="161">
        <f ca="1">IF(V$39&gt;=$AD$39,0,SUMIFS(SAÍDAS!$D:$D,SAÍDAS!$B:$B,Base!$Q524,SAÍDAS!$H:$H,Base!V$40))</f>
        <v>0</v>
      </c>
      <c r="W524" s="161">
        <f ca="1">IF(W$39&gt;=$AD$39,0,SUMIFS(SAÍDAS!$D:$D,SAÍDAS!$B:$B,Base!$Q524,SAÍDAS!$H:$H,Base!W$40))</f>
        <v>0</v>
      </c>
      <c r="X524" s="161">
        <f ca="1">IF(X$39&gt;=$AD$39,0,SUMIFS(SAÍDAS!$D:$D,SAÍDAS!$B:$B,Base!$Q524,SAÍDAS!$H:$H,Base!X$40))</f>
        <v>0</v>
      </c>
      <c r="Y524" s="161">
        <f ca="1">IF(Y$39&gt;=$AD$39,0,SUMIFS(SAÍDAS!$D:$D,SAÍDAS!$B:$B,Base!$Q524,SAÍDAS!$H:$H,Base!Y$40))</f>
        <v>0</v>
      </c>
      <c r="Z524" s="161">
        <f ca="1">IF(Z$39&gt;=$AD$39,0,SUMIFS(SAÍDAS!$D:$D,SAÍDAS!$B:$B,Base!$Q524,SAÍDAS!$H:$H,Base!Z$40))</f>
        <v>0</v>
      </c>
      <c r="AA524" s="161">
        <f ca="1">IF(AA$39&gt;=$AD$39,0,SUMIFS(SAÍDAS!$D:$D,SAÍDAS!$B:$B,Base!$Q524,SAÍDAS!$H:$H,Base!AA$40))</f>
        <v>0</v>
      </c>
      <c r="AB524" s="161">
        <f ca="1">IF(AB$39&gt;=$AD$39,0,SUMIFS(SAÍDAS!$D:$D,SAÍDAS!$B:$B,Base!$Q524,SAÍDAS!$H:$H,Base!AB$40))</f>
        <v>0</v>
      </c>
      <c r="AC524" s="161">
        <f ca="1">IF(AC$39&gt;=$AD$39,0,SUMIFS(SAÍDAS!$D:$D,SAÍDAS!$B:$B,Base!$Q524,SAÍDAS!$H:$H,Base!AC$40))</f>
        <v>0</v>
      </c>
      <c r="AD524" s="160">
        <f t="shared" ca="1" si="16"/>
        <v>0</v>
      </c>
    </row>
    <row r="525" spans="1:30" x14ac:dyDescent="0.25">
      <c r="A525" s="160">
        <f>CADASTRO!A489</f>
        <v>0</v>
      </c>
      <c r="B525" s="160">
        <f>CADASTRO!B489</f>
        <v>0</v>
      </c>
      <c r="C525" s="161">
        <f>CADASTRO!D489</f>
        <v>0</v>
      </c>
      <c r="D525" s="161">
        <f>C525+SUMIFS(ENTRADAS!$D:$D,ENTRADAS!$B:$B,$B525,ENTRADAS!$I:$I,C$40)-SUMIFS(SAÍDAS!$D:$D,SAÍDAS!$B:$B,$B525,SAÍDAS!$H:$H,C$40)+SUMIFS(AJUSTE!$D:$D,AJUSTE!$B:$B,$B525,AJUSTE!$H:$H,C$40)</f>
        <v>0</v>
      </c>
      <c r="E525" s="161">
        <f>D525+SUMIFS(ENTRADAS!$D:$D,ENTRADAS!$B:$B,$B525,ENTRADAS!$I:$I,D$40)-SUMIFS(SAÍDAS!$D:$D,SAÍDAS!$B:$B,$B525,SAÍDAS!$H:$H,D$40)+SUMIFS(AJUSTE!$D:$D,AJUSTE!$B:$B,$B525,AJUSTE!$H:$H,D$40)</f>
        <v>0</v>
      </c>
      <c r="F525" s="161">
        <f>E525+SUMIFS(ENTRADAS!$D:$D,ENTRADAS!$B:$B,$B525,ENTRADAS!$I:$I,E$40)-SUMIFS(SAÍDAS!$D:$D,SAÍDAS!$B:$B,$B525,SAÍDAS!$H:$H,E$40)+SUMIFS(AJUSTE!$D:$D,AJUSTE!$B:$B,$B525,AJUSTE!$H:$H,E$40)</f>
        <v>0</v>
      </c>
      <c r="G525" s="161">
        <f>F525+SUMIFS(ENTRADAS!$D:$D,ENTRADAS!$B:$B,$B525,ENTRADAS!$I:$I,F$40)-SUMIFS(SAÍDAS!$D:$D,SAÍDAS!$B:$B,$B525,SAÍDAS!$H:$H,F$40)+SUMIFS(AJUSTE!$D:$D,AJUSTE!$B:$B,$B525,AJUSTE!$H:$H,F$40)</f>
        <v>0</v>
      </c>
      <c r="H525" s="161">
        <f>G525+SUMIFS(ENTRADAS!$D:$D,ENTRADAS!$B:$B,$B525,ENTRADAS!$I:$I,G$40)-SUMIFS(SAÍDAS!$D:$D,SAÍDAS!$B:$B,$B525,SAÍDAS!$H:$H,G$40)+SUMIFS(AJUSTE!$D:$D,AJUSTE!$B:$B,$B525,AJUSTE!$H:$H,G$40)</f>
        <v>0</v>
      </c>
      <c r="I525" s="161">
        <f>H525+SUMIFS(ENTRADAS!$D:$D,ENTRADAS!$B:$B,$B525,ENTRADAS!$I:$I,H$40)-SUMIFS(SAÍDAS!$D:$D,SAÍDAS!$B:$B,$B525,SAÍDAS!$H:$H,H$40)+SUMIFS(AJUSTE!$D:$D,AJUSTE!$B:$B,$B525,AJUSTE!$H:$H,H$40)</f>
        <v>0</v>
      </c>
      <c r="J525" s="161">
        <f>I525+SUMIFS(ENTRADAS!$D:$D,ENTRADAS!$B:$B,$B525,ENTRADAS!$I:$I,I$40)-SUMIFS(SAÍDAS!$D:$D,SAÍDAS!$B:$B,$B525,SAÍDAS!$H:$H,I$40)+SUMIFS(AJUSTE!$D:$D,AJUSTE!$B:$B,$B525,AJUSTE!$H:$H,I$40)</f>
        <v>0</v>
      </c>
      <c r="K525" s="161">
        <f>J525+SUMIFS(ENTRADAS!$D:$D,ENTRADAS!$B:$B,$B525,ENTRADAS!$I:$I,J$40)-SUMIFS(SAÍDAS!$D:$D,SAÍDAS!$B:$B,$B525,SAÍDAS!$H:$H,J$40)+SUMIFS(AJUSTE!$D:$D,AJUSTE!$B:$B,$B525,AJUSTE!$H:$H,J$40)</f>
        <v>0</v>
      </c>
      <c r="L525" s="161">
        <f>K525+SUMIFS(ENTRADAS!$D:$D,ENTRADAS!$B:$B,$B525,ENTRADAS!$I:$I,K$40)-SUMIFS(SAÍDAS!$D:$D,SAÍDAS!$B:$B,$B525,SAÍDAS!$H:$H,K$40)+SUMIFS(AJUSTE!$D:$D,AJUSTE!$B:$B,$B525,AJUSTE!$H:$H,K$40)</f>
        <v>0</v>
      </c>
      <c r="M525" s="161">
        <f>L525+SUMIFS(ENTRADAS!$D:$D,ENTRADAS!$B:$B,$B525,ENTRADAS!$I:$I,L$40)-SUMIFS(SAÍDAS!$D:$D,SAÍDAS!$B:$B,$B525,SAÍDAS!$H:$H,L$40)+SUMIFS(AJUSTE!$D:$D,AJUSTE!$B:$B,$B525,AJUSTE!$H:$H,L$40)</f>
        <v>0</v>
      </c>
      <c r="N525" s="161">
        <f>M525+SUMIFS(ENTRADAS!$D:$D,ENTRADAS!$B:$B,$B525,ENTRADAS!$I:$I,M$40)-SUMIFS(SAÍDAS!$D:$D,SAÍDAS!$B:$B,$B525,SAÍDAS!$H:$H,M$40)+SUMIFS(AJUSTE!$D:$D,AJUSTE!$B:$B,$B525,AJUSTE!$H:$H,M$40)</f>
        <v>0</v>
      </c>
      <c r="P525" s="160">
        <f>CADASTRO!A489</f>
        <v>0</v>
      </c>
      <c r="Q525" s="160">
        <f>CADASTRO!B489</f>
        <v>0</v>
      </c>
      <c r="R525" s="161">
        <f ca="1">IF(R$39&gt;=$AD$39,0,SUMIFS(SAÍDAS!$D:$D,SAÍDAS!$B:$B,Base!$Q525,SAÍDAS!$H:$H,Base!R$40))</f>
        <v>0</v>
      </c>
      <c r="S525" s="161">
        <f ca="1">IF(S$39&gt;=$AD$39,0,SUMIFS(SAÍDAS!$D:$D,SAÍDAS!$B:$B,Base!$Q525,SAÍDAS!$H:$H,Base!S$40))</f>
        <v>0</v>
      </c>
      <c r="T525" s="161">
        <f ca="1">IF(T$39&gt;=$AD$39,0,SUMIFS(SAÍDAS!$D:$D,SAÍDAS!$B:$B,Base!$Q525,SAÍDAS!$H:$H,Base!T$40))</f>
        <v>0</v>
      </c>
      <c r="U525" s="161">
        <f ca="1">IF(U$39&gt;=$AD$39,0,SUMIFS(SAÍDAS!$D:$D,SAÍDAS!$B:$B,Base!$Q525,SAÍDAS!$H:$H,Base!U$40))</f>
        <v>0</v>
      </c>
      <c r="V525" s="161">
        <f ca="1">IF(V$39&gt;=$AD$39,0,SUMIFS(SAÍDAS!$D:$D,SAÍDAS!$B:$B,Base!$Q525,SAÍDAS!$H:$H,Base!V$40))</f>
        <v>0</v>
      </c>
      <c r="W525" s="161">
        <f ca="1">IF(W$39&gt;=$AD$39,0,SUMIFS(SAÍDAS!$D:$D,SAÍDAS!$B:$B,Base!$Q525,SAÍDAS!$H:$H,Base!W$40))</f>
        <v>0</v>
      </c>
      <c r="X525" s="161">
        <f ca="1">IF(X$39&gt;=$AD$39,0,SUMIFS(SAÍDAS!$D:$D,SAÍDAS!$B:$B,Base!$Q525,SAÍDAS!$H:$H,Base!X$40))</f>
        <v>0</v>
      </c>
      <c r="Y525" s="161">
        <f ca="1">IF(Y$39&gt;=$AD$39,0,SUMIFS(SAÍDAS!$D:$D,SAÍDAS!$B:$B,Base!$Q525,SAÍDAS!$H:$H,Base!Y$40))</f>
        <v>0</v>
      </c>
      <c r="Z525" s="161">
        <f ca="1">IF(Z$39&gt;=$AD$39,0,SUMIFS(SAÍDAS!$D:$D,SAÍDAS!$B:$B,Base!$Q525,SAÍDAS!$H:$H,Base!Z$40))</f>
        <v>0</v>
      </c>
      <c r="AA525" s="161">
        <f ca="1">IF(AA$39&gt;=$AD$39,0,SUMIFS(SAÍDAS!$D:$D,SAÍDAS!$B:$B,Base!$Q525,SAÍDAS!$H:$H,Base!AA$40))</f>
        <v>0</v>
      </c>
      <c r="AB525" s="161">
        <f ca="1">IF(AB$39&gt;=$AD$39,0,SUMIFS(SAÍDAS!$D:$D,SAÍDAS!$B:$B,Base!$Q525,SAÍDAS!$H:$H,Base!AB$40))</f>
        <v>0</v>
      </c>
      <c r="AC525" s="161">
        <f ca="1">IF(AC$39&gt;=$AD$39,0,SUMIFS(SAÍDAS!$D:$D,SAÍDAS!$B:$B,Base!$Q525,SAÍDAS!$H:$H,Base!AC$40))</f>
        <v>0</v>
      </c>
      <c r="AD525" s="160">
        <f t="shared" ca="1" si="16"/>
        <v>0</v>
      </c>
    </row>
    <row r="526" spans="1:30" x14ac:dyDescent="0.25">
      <c r="A526" s="160">
        <f>CADASTRO!A490</f>
        <v>0</v>
      </c>
      <c r="B526" s="160">
        <f>CADASTRO!B490</f>
        <v>0</v>
      </c>
      <c r="C526" s="161">
        <f>CADASTRO!D490</f>
        <v>0</v>
      </c>
      <c r="D526" s="161">
        <f>C526+SUMIFS(ENTRADAS!$D:$D,ENTRADAS!$B:$B,$B526,ENTRADAS!$I:$I,C$40)-SUMIFS(SAÍDAS!$D:$D,SAÍDAS!$B:$B,$B526,SAÍDAS!$H:$H,C$40)+SUMIFS(AJUSTE!$D:$D,AJUSTE!$B:$B,$B526,AJUSTE!$H:$H,C$40)</f>
        <v>0</v>
      </c>
      <c r="E526" s="161">
        <f>D526+SUMIFS(ENTRADAS!$D:$D,ENTRADAS!$B:$B,$B526,ENTRADAS!$I:$I,D$40)-SUMIFS(SAÍDAS!$D:$D,SAÍDAS!$B:$B,$B526,SAÍDAS!$H:$H,D$40)+SUMIFS(AJUSTE!$D:$D,AJUSTE!$B:$B,$B526,AJUSTE!$H:$H,D$40)</f>
        <v>0</v>
      </c>
      <c r="F526" s="161">
        <f>E526+SUMIFS(ENTRADAS!$D:$D,ENTRADAS!$B:$B,$B526,ENTRADAS!$I:$I,E$40)-SUMIFS(SAÍDAS!$D:$D,SAÍDAS!$B:$B,$B526,SAÍDAS!$H:$H,E$40)+SUMIFS(AJUSTE!$D:$D,AJUSTE!$B:$B,$B526,AJUSTE!$H:$H,E$40)</f>
        <v>0</v>
      </c>
      <c r="G526" s="161">
        <f>F526+SUMIFS(ENTRADAS!$D:$D,ENTRADAS!$B:$B,$B526,ENTRADAS!$I:$I,F$40)-SUMIFS(SAÍDAS!$D:$D,SAÍDAS!$B:$B,$B526,SAÍDAS!$H:$H,F$40)+SUMIFS(AJUSTE!$D:$D,AJUSTE!$B:$B,$B526,AJUSTE!$H:$H,F$40)</f>
        <v>0</v>
      </c>
      <c r="H526" s="161">
        <f>G526+SUMIFS(ENTRADAS!$D:$D,ENTRADAS!$B:$B,$B526,ENTRADAS!$I:$I,G$40)-SUMIFS(SAÍDAS!$D:$D,SAÍDAS!$B:$B,$B526,SAÍDAS!$H:$H,G$40)+SUMIFS(AJUSTE!$D:$D,AJUSTE!$B:$B,$B526,AJUSTE!$H:$H,G$40)</f>
        <v>0</v>
      </c>
      <c r="I526" s="161">
        <f>H526+SUMIFS(ENTRADAS!$D:$D,ENTRADAS!$B:$B,$B526,ENTRADAS!$I:$I,H$40)-SUMIFS(SAÍDAS!$D:$D,SAÍDAS!$B:$B,$B526,SAÍDAS!$H:$H,H$40)+SUMIFS(AJUSTE!$D:$D,AJUSTE!$B:$B,$B526,AJUSTE!$H:$H,H$40)</f>
        <v>0</v>
      </c>
      <c r="J526" s="161">
        <f>I526+SUMIFS(ENTRADAS!$D:$D,ENTRADAS!$B:$B,$B526,ENTRADAS!$I:$I,I$40)-SUMIFS(SAÍDAS!$D:$D,SAÍDAS!$B:$B,$B526,SAÍDAS!$H:$H,I$40)+SUMIFS(AJUSTE!$D:$D,AJUSTE!$B:$B,$B526,AJUSTE!$H:$H,I$40)</f>
        <v>0</v>
      </c>
      <c r="K526" s="161">
        <f>J526+SUMIFS(ENTRADAS!$D:$D,ENTRADAS!$B:$B,$B526,ENTRADAS!$I:$I,J$40)-SUMIFS(SAÍDAS!$D:$D,SAÍDAS!$B:$B,$B526,SAÍDAS!$H:$H,J$40)+SUMIFS(AJUSTE!$D:$D,AJUSTE!$B:$B,$B526,AJUSTE!$H:$H,J$40)</f>
        <v>0</v>
      </c>
      <c r="L526" s="161">
        <f>K526+SUMIFS(ENTRADAS!$D:$D,ENTRADAS!$B:$B,$B526,ENTRADAS!$I:$I,K$40)-SUMIFS(SAÍDAS!$D:$D,SAÍDAS!$B:$B,$B526,SAÍDAS!$H:$H,K$40)+SUMIFS(AJUSTE!$D:$D,AJUSTE!$B:$B,$B526,AJUSTE!$H:$H,K$40)</f>
        <v>0</v>
      </c>
      <c r="M526" s="161">
        <f>L526+SUMIFS(ENTRADAS!$D:$D,ENTRADAS!$B:$B,$B526,ENTRADAS!$I:$I,L$40)-SUMIFS(SAÍDAS!$D:$D,SAÍDAS!$B:$B,$B526,SAÍDAS!$H:$H,L$40)+SUMIFS(AJUSTE!$D:$D,AJUSTE!$B:$B,$B526,AJUSTE!$H:$H,L$40)</f>
        <v>0</v>
      </c>
      <c r="N526" s="161">
        <f>M526+SUMIFS(ENTRADAS!$D:$D,ENTRADAS!$B:$B,$B526,ENTRADAS!$I:$I,M$40)-SUMIFS(SAÍDAS!$D:$D,SAÍDAS!$B:$B,$B526,SAÍDAS!$H:$H,M$40)+SUMIFS(AJUSTE!$D:$D,AJUSTE!$B:$B,$B526,AJUSTE!$H:$H,M$40)</f>
        <v>0</v>
      </c>
      <c r="P526" s="160">
        <f>CADASTRO!A490</f>
        <v>0</v>
      </c>
      <c r="Q526" s="160">
        <f>CADASTRO!B490</f>
        <v>0</v>
      </c>
      <c r="R526" s="161">
        <f ca="1">IF(R$39&gt;=$AD$39,0,SUMIFS(SAÍDAS!$D:$D,SAÍDAS!$B:$B,Base!$Q526,SAÍDAS!$H:$H,Base!R$40))</f>
        <v>0</v>
      </c>
      <c r="S526" s="161">
        <f ca="1">IF(S$39&gt;=$AD$39,0,SUMIFS(SAÍDAS!$D:$D,SAÍDAS!$B:$B,Base!$Q526,SAÍDAS!$H:$H,Base!S$40))</f>
        <v>0</v>
      </c>
      <c r="T526" s="161">
        <f ca="1">IF(T$39&gt;=$AD$39,0,SUMIFS(SAÍDAS!$D:$D,SAÍDAS!$B:$B,Base!$Q526,SAÍDAS!$H:$H,Base!T$40))</f>
        <v>0</v>
      </c>
      <c r="U526" s="161">
        <f ca="1">IF(U$39&gt;=$AD$39,0,SUMIFS(SAÍDAS!$D:$D,SAÍDAS!$B:$B,Base!$Q526,SAÍDAS!$H:$H,Base!U$40))</f>
        <v>0</v>
      </c>
      <c r="V526" s="161">
        <f ca="1">IF(V$39&gt;=$AD$39,0,SUMIFS(SAÍDAS!$D:$D,SAÍDAS!$B:$B,Base!$Q526,SAÍDAS!$H:$H,Base!V$40))</f>
        <v>0</v>
      </c>
      <c r="W526" s="161">
        <f ca="1">IF(W$39&gt;=$AD$39,0,SUMIFS(SAÍDAS!$D:$D,SAÍDAS!$B:$B,Base!$Q526,SAÍDAS!$H:$H,Base!W$40))</f>
        <v>0</v>
      </c>
      <c r="X526" s="161">
        <f ca="1">IF(X$39&gt;=$AD$39,0,SUMIFS(SAÍDAS!$D:$D,SAÍDAS!$B:$B,Base!$Q526,SAÍDAS!$H:$H,Base!X$40))</f>
        <v>0</v>
      </c>
      <c r="Y526" s="161">
        <f ca="1">IF(Y$39&gt;=$AD$39,0,SUMIFS(SAÍDAS!$D:$D,SAÍDAS!$B:$B,Base!$Q526,SAÍDAS!$H:$H,Base!Y$40))</f>
        <v>0</v>
      </c>
      <c r="Z526" s="161">
        <f ca="1">IF(Z$39&gt;=$AD$39,0,SUMIFS(SAÍDAS!$D:$D,SAÍDAS!$B:$B,Base!$Q526,SAÍDAS!$H:$H,Base!Z$40))</f>
        <v>0</v>
      </c>
      <c r="AA526" s="161">
        <f ca="1">IF(AA$39&gt;=$AD$39,0,SUMIFS(SAÍDAS!$D:$D,SAÍDAS!$B:$B,Base!$Q526,SAÍDAS!$H:$H,Base!AA$40))</f>
        <v>0</v>
      </c>
      <c r="AB526" s="161">
        <f ca="1">IF(AB$39&gt;=$AD$39,0,SUMIFS(SAÍDAS!$D:$D,SAÍDAS!$B:$B,Base!$Q526,SAÍDAS!$H:$H,Base!AB$40))</f>
        <v>0</v>
      </c>
      <c r="AC526" s="161">
        <f ca="1">IF(AC$39&gt;=$AD$39,0,SUMIFS(SAÍDAS!$D:$D,SAÍDAS!$B:$B,Base!$Q526,SAÍDAS!$H:$H,Base!AC$40))</f>
        <v>0</v>
      </c>
      <c r="AD526" s="160">
        <f t="shared" ca="1" si="16"/>
        <v>0</v>
      </c>
    </row>
    <row r="527" spans="1:30" x14ac:dyDescent="0.25">
      <c r="A527" s="160">
        <f>CADASTRO!A491</f>
        <v>0</v>
      </c>
      <c r="B527" s="160">
        <f>CADASTRO!B491</f>
        <v>0</v>
      </c>
      <c r="C527" s="161">
        <f>CADASTRO!D491</f>
        <v>0</v>
      </c>
      <c r="D527" s="161">
        <f>C527+SUMIFS(ENTRADAS!$D:$D,ENTRADAS!$B:$B,$B527,ENTRADAS!$I:$I,C$40)-SUMIFS(SAÍDAS!$D:$D,SAÍDAS!$B:$B,$B527,SAÍDAS!$H:$H,C$40)+SUMIFS(AJUSTE!$D:$D,AJUSTE!$B:$B,$B527,AJUSTE!$H:$H,C$40)</f>
        <v>0</v>
      </c>
      <c r="E527" s="161">
        <f>D527+SUMIFS(ENTRADAS!$D:$D,ENTRADAS!$B:$B,$B527,ENTRADAS!$I:$I,D$40)-SUMIFS(SAÍDAS!$D:$D,SAÍDAS!$B:$B,$B527,SAÍDAS!$H:$H,D$40)+SUMIFS(AJUSTE!$D:$D,AJUSTE!$B:$B,$B527,AJUSTE!$H:$H,D$40)</f>
        <v>0</v>
      </c>
      <c r="F527" s="161">
        <f>E527+SUMIFS(ENTRADAS!$D:$D,ENTRADAS!$B:$B,$B527,ENTRADAS!$I:$I,E$40)-SUMIFS(SAÍDAS!$D:$D,SAÍDAS!$B:$B,$B527,SAÍDAS!$H:$H,E$40)+SUMIFS(AJUSTE!$D:$D,AJUSTE!$B:$B,$B527,AJUSTE!$H:$H,E$40)</f>
        <v>0</v>
      </c>
      <c r="G527" s="161">
        <f>F527+SUMIFS(ENTRADAS!$D:$D,ENTRADAS!$B:$B,$B527,ENTRADAS!$I:$I,F$40)-SUMIFS(SAÍDAS!$D:$D,SAÍDAS!$B:$B,$B527,SAÍDAS!$H:$H,F$40)+SUMIFS(AJUSTE!$D:$D,AJUSTE!$B:$B,$B527,AJUSTE!$H:$H,F$40)</f>
        <v>0</v>
      </c>
      <c r="H527" s="161">
        <f>G527+SUMIFS(ENTRADAS!$D:$D,ENTRADAS!$B:$B,$B527,ENTRADAS!$I:$I,G$40)-SUMIFS(SAÍDAS!$D:$D,SAÍDAS!$B:$B,$B527,SAÍDAS!$H:$H,G$40)+SUMIFS(AJUSTE!$D:$D,AJUSTE!$B:$B,$B527,AJUSTE!$H:$H,G$40)</f>
        <v>0</v>
      </c>
      <c r="I527" s="161">
        <f>H527+SUMIFS(ENTRADAS!$D:$D,ENTRADAS!$B:$B,$B527,ENTRADAS!$I:$I,H$40)-SUMIFS(SAÍDAS!$D:$D,SAÍDAS!$B:$B,$B527,SAÍDAS!$H:$H,H$40)+SUMIFS(AJUSTE!$D:$D,AJUSTE!$B:$B,$B527,AJUSTE!$H:$H,H$40)</f>
        <v>0</v>
      </c>
      <c r="J527" s="161">
        <f>I527+SUMIFS(ENTRADAS!$D:$D,ENTRADAS!$B:$B,$B527,ENTRADAS!$I:$I,I$40)-SUMIFS(SAÍDAS!$D:$D,SAÍDAS!$B:$B,$B527,SAÍDAS!$H:$H,I$40)+SUMIFS(AJUSTE!$D:$D,AJUSTE!$B:$B,$B527,AJUSTE!$H:$H,I$40)</f>
        <v>0</v>
      </c>
      <c r="K527" s="161">
        <f>J527+SUMIFS(ENTRADAS!$D:$D,ENTRADAS!$B:$B,$B527,ENTRADAS!$I:$I,J$40)-SUMIFS(SAÍDAS!$D:$D,SAÍDAS!$B:$B,$B527,SAÍDAS!$H:$H,J$40)+SUMIFS(AJUSTE!$D:$D,AJUSTE!$B:$B,$B527,AJUSTE!$H:$H,J$40)</f>
        <v>0</v>
      </c>
      <c r="L527" s="161">
        <f>K527+SUMIFS(ENTRADAS!$D:$D,ENTRADAS!$B:$B,$B527,ENTRADAS!$I:$I,K$40)-SUMIFS(SAÍDAS!$D:$D,SAÍDAS!$B:$B,$B527,SAÍDAS!$H:$H,K$40)+SUMIFS(AJUSTE!$D:$D,AJUSTE!$B:$B,$B527,AJUSTE!$H:$H,K$40)</f>
        <v>0</v>
      </c>
      <c r="M527" s="161">
        <f>L527+SUMIFS(ENTRADAS!$D:$D,ENTRADAS!$B:$B,$B527,ENTRADAS!$I:$I,L$40)-SUMIFS(SAÍDAS!$D:$D,SAÍDAS!$B:$B,$B527,SAÍDAS!$H:$H,L$40)+SUMIFS(AJUSTE!$D:$D,AJUSTE!$B:$B,$B527,AJUSTE!$H:$H,L$40)</f>
        <v>0</v>
      </c>
      <c r="N527" s="161">
        <f>M527+SUMIFS(ENTRADAS!$D:$D,ENTRADAS!$B:$B,$B527,ENTRADAS!$I:$I,M$40)-SUMIFS(SAÍDAS!$D:$D,SAÍDAS!$B:$B,$B527,SAÍDAS!$H:$H,M$40)+SUMIFS(AJUSTE!$D:$D,AJUSTE!$B:$B,$B527,AJUSTE!$H:$H,M$40)</f>
        <v>0</v>
      </c>
      <c r="P527" s="160">
        <f>CADASTRO!A491</f>
        <v>0</v>
      </c>
      <c r="Q527" s="160">
        <f>CADASTRO!B491</f>
        <v>0</v>
      </c>
      <c r="R527" s="161">
        <f ca="1">IF(R$39&gt;=$AD$39,0,SUMIFS(SAÍDAS!$D:$D,SAÍDAS!$B:$B,Base!$Q527,SAÍDAS!$H:$H,Base!R$40))</f>
        <v>0</v>
      </c>
      <c r="S527" s="161">
        <f ca="1">IF(S$39&gt;=$AD$39,0,SUMIFS(SAÍDAS!$D:$D,SAÍDAS!$B:$B,Base!$Q527,SAÍDAS!$H:$H,Base!S$40))</f>
        <v>0</v>
      </c>
      <c r="T527" s="161">
        <f ca="1">IF(T$39&gt;=$AD$39,0,SUMIFS(SAÍDAS!$D:$D,SAÍDAS!$B:$B,Base!$Q527,SAÍDAS!$H:$H,Base!T$40))</f>
        <v>0</v>
      </c>
      <c r="U527" s="161">
        <f ca="1">IF(U$39&gt;=$AD$39,0,SUMIFS(SAÍDAS!$D:$D,SAÍDAS!$B:$B,Base!$Q527,SAÍDAS!$H:$H,Base!U$40))</f>
        <v>0</v>
      </c>
      <c r="V527" s="161">
        <f ca="1">IF(V$39&gt;=$AD$39,0,SUMIFS(SAÍDAS!$D:$D,SAÍDAS!$B:$B,Base!$Q527,SAÍDAS!$H:$H,Base!V$40))</f>
        <v>0</v>
      </c>
      <c r="W527" s="161">
        <f ca="1">IF(W$39&gt;=$AD$39,0,SUMIFS(SAÍDAS!$D:$D,SAÍDAS!$B:$B,Base!$Q527,SAÍDAS!$H:$H,Base!W$40))</f>
        <v>0</v>
      </c>
      <c r="X527" s="161">
        <f ca="1">IF(X$39&gt;=$AD$39,0,SUMIFS(SAÍDAS!$D:$D,SAÍDAS!$B:$B,Base!$Q527,SAÍDAS!$H:$H,Base!X$40))</f>
        <v>0</v>
      </c>
      <c r="Y527" s="161">
        <f ca="1">IF(Y$39&gt;=$AD$39,0,SUMIFS(SAÍDAS!$D:$D,SAÍDAS!$B:$B,Base!$Q527,SAÍDAS!$H:$H,Base!Y$40))</f>
        <v>0</v>
      </c>
      <c r="Z527" s="161">
        <f ca="1">IF(Z$39&gt;=$AD$39,0,SUMIFS(SAÍDAS!$D:$D,SAÍDAS!$B:$B,Base!$Q527,SAÍDAS!$H:$H,Base!Z$40))</f>
        <v>0</v>
      </c>
      <c r="AA527" s="161">
        <f ca="1">IF(AA$39&gt;=$AD$39,0,SUMIFS(SAÍDAS!$D:$D,SAÍDAS!$B:$B,Base!$Q527,SAÍDAS!$H:$H,Base!AA$40))</f>
        <v>0</v>
      </c>
      <c r="AB527" s="161">
        <f ca="1">IF(AB$39&gt;=$AD$39,0,SUMIFS(SAÍDAS!$D:$D,SAÍDAS!$B:$B,Base!$Q527,SAÍDAS!$H:$H,Base!AB$40))</f>
        <v>0</v>
      </c>
      <c r="AC527" s="161">
        <f ca="1">IF(AC$39&gt;=$AD$39,0,SUMIFS(SAÍDAS!$D:$D,SAÍDAS!$B:$B,Base!$Q527,SAÍDAS!$H:$H,Base!AC$40))</f>
        <v>0</v>
      </c>
      <c r="AD527" s="160">
        <f t="shared" ca="1" si="16"/>
        <v>0</v>
      </c>
    </row>
    <row r="528" spans="1:30" x14ac:dyDescent="0.25">
      <c r="A528" s="160">
        <f>CADASTRO!A492</f>
        <v>0</v>
      </c>
      <c r="B528" s="160">
        <f>CADASTRO!B492</f>
        <v>0</v>
      </c>
      <c r="C528" s="161">
        <f>CADASTRO!D492</f>
        <v>0</v>
      </c>
      <c r="D528" s="161">
        <f>C528+SUMIFS(ENTRADAS!$D:$D,ENTRADAS!$B:$B,$B528,ENTRADAS!$I:$I,C$40)-SUMIFS(SAÍDAS!$D:$D,SAÍDAS!$B:$B,$B528,SAÍDAS!$H:$H,C$40)+SUMIFS(AJUSTE!$D:$D,AJUSTE!$B:$B,$B528,AJUSTE!$H:$H,C$40)</f>
        <v>0</v>
      </c>
      <c r="E528" s="161">
        <f>D528+SUMIFS(ENTRADAS!$D:$D,ENTRADAS!$B:$B,$B528,ENTRADAS!$I:$I,D$40)-SUMIFS(SAÍDAS!$D:$D,SAÍDAS!$B:$B,$B528,SAÍDAS!$H:$H,D$40)+SUMIFS(AJUSTE!$D:$D,AJUSTE!$B:$B,$B528,AJUSTE!$H:$H,D$40)</f>
        <v>0</v>
      </c>
      <c r="F528" s="161">
        <f>E528+SUMIFS(ENTRADAS!$D:$D,ENTRADAS!$B:$B,$B528,ENTRADAS!$I:$I,E$40)-SUMIFS(SAÍDAS!$D:$D,SAÍDAS!$B:$B,$B528,SAÍDAS!$H:$H,E$40)+SUMIFS(AJUSTE!$D:$D,AJUSTE!$B:$B,$B528,AJUSTE!$H:$H,E$40)</f>
        <v>0</v>
      </c>
      <c r="G528" s="161">
        <f>F528+SUMIFS(ENTRADAS!$D:$D,ENTRADAS!$B:$B,$B528,ENTRADAS!$I:$I,F$40)-SUMIFS(SAÍDAS!$D:$D,SAÍDAS!$B:$B,$B528,SAÍDAS!$H:$H,F$40)+SUMIFS(AJUSTE!$D:$D,AJUSTE!$B:$B,$B528,AJUSTE!$H:$H,F$40)</f>
        <v>0</v>
      </c>
      <c r="H528" s="161">
        <f>G528+SUMIFS(ENTRADAS!$D:$D,ENTRADAS!$B:$B,$B528,ENTRADAS!$I:$I,G$40)-SUMIFS(SAÍDAS!$D:$D,SAÍDAS!$B:$B,$B528,SAÍDAS!$H:$H,G$40)+SUMIFS(AJUSTE!$D:$D,AJUSTE!$B:$B,$B528,AJUSTE!$H:$H,G$40)</f>
        <v>0</v>
      </c>
      <c r="I528" s="161">
        <f>H528+SUMIFS(ENTRADAS!$D:$D,ENTRADAS!$B:$B,$B528,ENTRADAS!$I:$I,H$40)-SUMIFS(SAÍDAS!$D:$D,SAÍDAS!$B:$B,$B528,SAÍDAS!$H:$H,H$40)+SUMIFS(AJUSTE!$D:$D,AJUSTE!$B:$B,$B528,AJUSTE!$H:$H,H$40)</f>
        <v>0</v>
      </c>
      <c r="J528" s="161">
        <f>I528+SUMIFS(ENTRADAS!$D:$D,ENTRADAS!$B:$B,$B528,ENTRADAS!$I:$I,I$40)-SUMIFS(SAÍDAS!$D:$D,SAÍDAS!$B:$B,$B528,SAÍDAS!$H:$H,I$40)+SUMIFS(AJUSTE!$D:$D,AJUSTE!$B:$B,$B528,AJUSTE!$H:$H,I$40)</f>
        <v>0</v>
      </c>
      <c r="K528" s="161">
        <f>J528+SUMIFS(ENTRADAS!$D:$D,ENTRADAS!$B:$B,$B528,ENTRADAS!$I:$I,J$40)-SUMIFS(SAÍDAS!$D:$D,SAÍDAS!$B:$B,$B528,SAÍDAS!$H:$H,J$40)+SUMIFS(AJUSTE!$D:$D,AJUSTE!$B:$B,$B528,AJUSTE!$H:$H,J$40)</f>
        <v>0</v>
      </c>
      <c r="L528" s="161">
        <f>K528+SUMIFS(ENTRADAS!$D:$D,ENTRADAS!$B:$B,$B528,ENTRADAS!$I:$I,K$40)-SUMIFS(SAÍDAS!$D:$D,SAÍDAS!$B:$B,$B528,SAÍDAS!$H:$H,K$40)+SUMIFS(AJUSTE!$D:$D,AJUSTE!$B:$B,$B528,AJUSTE!$H:$H,K$40)</f>
        <v>0</v>
      </c>
      <c r="M528" s="161">
        <f>L528+SUMIFS(ENTRADAS!$D:$D,ENTRADAS!$B:$B,$B528,ENTRADAS!$I:$I,L$40)-SUMIFS(SAÍDAS!$D:$D,SAÍDAS!$B:$B,$B528,SAÍDAS!$H:$H,L$40)+SUMIFS(AJUSTE!$D:$D,AJUSTE!$B:$B,$B528,AJUSTE!$H:$H,L$40)</f>
        <v>0</v>
      </c>
      <c r="N528" s="161">
        <f>M528+SUMIFS(ENTRADAS!$D:$D,ENTRADAS!$B:$B,$B528,ENTRADAS!$I:$I,M$40)-SUMIFS(SAÍDAS!$D:$D,SAÍDAS!$B:$B,$B528,SAÍDAS!$H:$H,M$40)+SUMIFS(AJUSTE!$D:$D,AJUSTE!$B:$B,$B528,AJUSTE!$H:$H,M$40)</f>
        <v>0</v>
      </c>
      <c r="P528" s="160">
        <f>CADASTRO!A492</f>
        <v>0</v>
      </c>
      <c r="Q528" s="160">
        <f>CADASTRO!B492</f>
        <v>0</v>
      </c>
      <c r="R528" s="161">
        <f ca="1">IF(R$39&gt;=$AD$39,0,SUMIFS(SAÍDAS!$D:$D,SAÍDAS!$B:$B,Base!$Q528,SAÍDAS!$H:$H,Base!R$40))</f>
        <v>0</v>
      </c>
      <c r="S528" s="161">
        <f ca="1">IF(S$39&gt;=$AD$39,0,SUMIFS(SAÍDAS!$D:$D,SAÍDAS!$B:$B,Base!$Q528,SAÍDAS!$H:$H,Base!S$40))</f>
        <v>0</v>
      </c>
      <c r="T528" s="161">
        <f ca="1">IF(T$39&gt;=$AD$39,0,SUMIFS(SAÍDAS!$D:$D,SAÍDAS!$B:$B,Base!$Q528,SAÍDAS!$H:$H,Base!T$40))</f>
        <v>0</v>
      </c>
      <c r="U528" s="161">
        <f ca="1">IF(U$39&gt;=$AD$39,0,SUMIFS(SAÍDAS!$D:$D,SAÍDAS!$B:$B,Base!$Q528,SAÍDAS!$H:$H,Base!U$40))</f>
        <v>0</v>
      </c>
      <c r="V528" s="161">
        <f ca="1">IF(V$39&gt;=$AD$39,0,SUMIFS(SAÍDAS!$D:$D,SAÍDAS!$B:$B,Base!$Q528,SAÍDAS!$H:$H,Base!V$40))</f>
        <v>0</v>
      </c>
      <c r="W528" s="161">
        <f ca="1">IF(W$39&gt;=$AD$39,0,SUMIFS(SAÍDAS!$D:$D,SAÍDAS!$B:$B,Base!$Q528,SAÍDAS!$H:$H,Base!W$40))</f>
        <v>0</v>
      </c>
      <c r="X528" s="161">
        <f ca="1">IF(X$39&gt;=$AD$39,0,SUMIFS(SAÍDAS!$D:$D,SAÍDAS!$B:$B,Base!$Q528,SAÍDAS!$H:$H,Base!X$40))</f>
        <v>0</v>
      </c>
      <c r="Y528" s="161">
        <f ca="1">IF(Y$39&gt;=$AD$39,0,SUMIFS(SAÍDAS!$D:$D,SAÍDAS!$B:$B,Base!$Q528,SAÍDAS!$H:$H,Base!Y$40))</f>
        <v>0</v>
      </c>
      <c r="Z528" s="161">
        <f ca="1">IF(Z$39&gt;=$AD$39,0,SUMIFS(SAÍDAS!$D:$D,SAÍDAS!$B:$B,Base!$Q528,SAÍDAS!$H:$H,Base!Z$40))</f>
        <v>0</v>
      </c>
      <c r="AA528" s="161">
        <f ca="1">IF(AA$39&gt;=$AD$39,0,SUMIFS(SAÍDAS!$D:$D,SAÍDAS!$B:$B,Base!$Q528,SAÍDAS!$H:$H,Base!AA$40))</f>
        <v>0</v>
      </c>
      <c r="AB528" s="161">
        <f ca="1">IF(AB$39&gt;=$AD$39,0,SUMIFS(SAÍDAS!$D:$D,SAÍDAS!$B:$B,Base!$Q528,SAÍDAS!$H:$H,Base!AB$40))</f>
        <v>0</v>
      </c>
      <c r="AC528" s="161">
        <f ca="1">IF(AC$39&gt;=$AD$39,0,SUMIFS(SAÍDAS!$D:$D,SAÍDAS!$B:$B,Base!$Q528,SAÍDAS!$H:$H,Base!AC$40))</f>
        <v>0</v>
      </c>
      <c r="AD528" s="160">
        <f t="shared" ca="1" si="16"/>
        <v>0</v>
      </c>
    </row>
    <row r="529" spans="1:30" x14ac:dyDescent="0.25">
      <c r="A529" s="160">
        <f>CADASTRO!A493</f>
        <v>0</v>
      </c>
      <c r="B529" s="160">
        <f>CADASTRO!B493</f>
        <v>0</v>
      </c>
      <c r="C529" s="161">
        <f>CADASTRO!D493</f>
        <v>0</v>
      </c>
      <c r="D529" s="161">
        <f>C529+SUMIFS(ENTRADAS!$D:$D,ENTRADAS!$B:$B,$B529,ENTRADAS!$I:$I,C$40)-SUMIFS(SAÍDAS!$D:$D,SAÍDAS!$B:$B,$B529,SAÍDAS!$H:$H,C$40)+SUMIFS(AJUSTE!$D:$D,AJUSTE!$B:$B,$B529,AJUSTE!$H:$H,C$40)</f>
        <v>0</v>
      </c>
      <c r="E529" s="161">
        <f>D529+SUMIFS(ENTRADAS!$D:$D,ENTRADAS!$B:$B,$B529,ENTRADAS!$I:$I,D$40)-SUMIFS(SAÍDAS!$D:$D,SAÍDAS!$B:$B,$B529,SAÍDAS!$H:$H,D$40)+SUMIFS(AJUSTE!$D:$D,AJUSTE!$B:$B,$B529,AJUSTE!$H:$H,D$40)</f>
        <v>0</v>
      </c>
      <c r="F529" s="161">
        <f>E529+SUMIFS(ENTRADAS!$D:$D,ENTRADAS!$B:$B,$B529,ENTRADAS!$I:$I,E$40)-SUMIFS(SAÍDAS!$D:$D,SAÍDAS!$B:$B,$B529,SAÍDAS!$H:$H,E$40)+SUMIFS(AJUSTE!$D:$D,AJUSTE!$B:$B,$B529,AJUSTE!$H:$H,E$40)</f>
        <v>0</v>
      </c>
      <c r="G529" s="161">
        <f>F529+SUMIFS(ENTRADAS!$D:$D,ENTRADAS!$B:$B,$B529,ENTRADAS!$I:$I,F$40)-SUMIFS(SAÍDAS!$D:$D,SAÍDAS!$B:$B,$B529,SAÍDAS!$H:$H,F$40)+SUMIFS(AJUSTE!$D:$D,AJUSTE!$B:$B,$B529,AJUSTE!$H:$H,F$40)</f>
        <v>0</v>
      </c>
      <c r="H529" s="161">
        <f>G529+SUMIFS(ENTRADAS!$D:$D,ENTRADAS!$B:$B,$B529,ENTRADAS!$I:$I,G$40)-SUMIFS(SAÍDAS!$D:$D,SAÍDAS!$B:$B,$B529,SAÍDAS!$H:$H,G$40)+SUMIFS(AJUSTE!$D:$D,AJUSTE!$B:$B,$B529,AJUSTE!$H:$H,G$40)</f>
        <v>0</v>
      </c>
      <c r="I529" s="161">
        <f>H529+SUMIFS(ENTRADAS!$D:$D,ENTRADAS!$B:$B,$B529,ENTRADAS!$I:$I,H$40)-SUMIFS(SAÍDAS!$D:$D,SAÍDAS!$B:$B,$B529,SAÍDAS!$H:$H,H$40)+SUMIFS(AJUSTE!$D:$D,AJUSTE!$B:$B,$B529,AJUSTE!$H:$H,H$40)</f>
        <v>0</v>
      </c>
      <c r="J529" s="161">
        <f>I529+SUMIFS(ENTRADAS!$D:$D,ENTRADAS!$B:$B,$B529,ENTRADAS!$I:$I,I$40)-SUMIFS(SAÍDAS!$D:$D,SAÍDAS!$B:$B,$B529,SAÍDAS!$H:$H,I$40)+SUMIFS(AJUSTE!$D:$D,AJUSTE!$B:$B,$B529,AJUSTE!$H:$H,I$40)</f>
        <v>0</v>
      </c>
      <c r="K529" s="161">
        <f>J529+SUMIFS(ENTRADAS!$D:$D,ENTRADAS!$B:$B,$B529,ENTRADAS!$I:$I,J$40)-SUMIFS(SAÍDAS!$D:$D,SAÍDAS!$B:$B,$B529,SAÍDAS!$H:$H,J$40)+SUMIFS(AJUSTE!$D:$D,AJUSTE!$B:$B,$B529,AJUSTE!$H:$H,J$40)</f>
        <v>0</v>
      </c>
      <c r="L529" s="161">
        <f>K529+SUMIFS(ENTRADAS!$D:$D,ENTRADAS!$B:$B,$B529,ENTRADAS!$I:$I,K$40)-SUMIFS(SAÍDAS!$D:$D,SAÍDAS!$B:$B,$B529,SAÍDAS!$H:$H,K$40)+SUMIFS(AJUSTE!$D:$D,AJUSTE!$B:$B,$B529,AJUSTE!$H:$H,K$40)</f>
        <v>0</v>
      </c>
      <c r="M529" s="161">
        <f>L529+SUMIFS(ENTRADAS!$D:$D,ENTRADAS!$B:$B,$B529,ENTRADAS!$I:$I,L$40)-SUMIFS(SAÍDAS!$D:$D,SAÍDAS!$B:$B,$B529,SAÍDAS!$H:$H,L$40)+SUMIFS(AJUSTE!$D:$D,AJUSTE!$B:$B,$B529,AJUSTE!$H:$H,L$40)</f>
        <v>0</v>
      </c>
      <c r="N529" s="161">
        <f>M529+SUMIFS(ENTRADAS!$D:$D,ENTRADAS!$B:$B,$B529,ENTRADAS!$I:$I,M$40)-SUMIFS(SAÍDAS!$D:$D,SAÍDAS!$B:$B,$B529,SAÍDAS!$H:$H,M$40)+SUMIFS(AJUSTE!$D:$D,AJUSTE!$B:$B,$B529,AJUSTE!$H:$H,M$40)</f>
        <v>0</v>
      </c>
      <c r="P529" s="160">
        <f>CADASTRO!A493</f>
        <v>0</v>
      </c>
      <c r="Q529" s="160">
        <f>CADASTRO!B493</f>
        <v>0</v>
      </c>
      <c r="R529" s="161">
        <f ca="1">IF(R$39&gt;=$AD$39,0,SUMIFS(SAÍDAS!$D:$D,SAÍDAS!$B:$B,Base!$Q529,SAÍDAS!$H:$H,Base!R$40))</f>
        <v>0</v>
      </c>
      <c r="S529" s="161">
        <f ca="1">IF(S$39&gt;=$AD$39,0,SUMIFS(SAÍDAS!$D:$D,SAÍDAS!$B:$B,Base!$Q529,SAÍDAS!$H:$H,Base!S$40))</f>
        <v>0</v>
      </c>
      <c r="T529" s="161">
        <f ca="1">IF(T$39&gt;=$AD$39,0,SUMIFS(SAÍDAS!$D:$D,SAÍDAS!$B:$B,Base!$Q529,SAÍDAS!$H:$H,Base!T$40))</f>
        <v>0</v>
      </c>
      <c r="U529" s="161">
        <f ca="1">IF(U$39&gt;=$AD$39,0,SUMIFS(SAÍDAS!$D:$D,SAÍDAS!$B:$B,Base!$Q529,SAÍDAS!$H:$H,Base!U$40))</f>
        <v>0</v>
      </c>
      <c r="V529" s="161">
        <f ca="1">IF(V$39&gt;=$AD$39,0,SUMIFS(SAÍDAS!$D:$D,SAÍDAS!$B:$B,Base!$Q529,SAÍDAS!$H:$H,Base!V$40))</f>
        <v>0</v>
      </c>
      <c r="W529" s="161">
        <f ca="1">IF(W$39&gt;=$AD$39,0,SUMIFS(SAÍDAS!$D:$D,SAÍDAS!$B:$B,Base!$Q529,SAÍDAS!$H:$H,Base!W$40))</f>
        <v>0</v>
      </c>
      <c r="X529" s="161">
        <f ca="1">IF(X$39&gt;=$AD$39,0,SUMIFS(SAÍDAS!$D:$D,SAÍDAS!$B:$B,Base!$Q529,SAÍDAS!$H:$H,Base!X$40))</f>
        <v>0</v>
      </c>
      <c r="Y529" s="161">
        <f ca="1">IF(Y$39&gt;=$AD$39,0,SUMIFS(SAÍDAS!$D:$D,SAÍDAS!$B:$B,Base!$Q529,SAÍDAS!$H:$H,Base!Y$40))</f>
        <v>0</v>
      </c>
      <c r="Z529" s="161">
        <f ca="1">IF(Z$39&gt;=$AD$39,0,SUMIFS(SAÍDAS!$D:$D,SAÍDAS!$B:$B,Base!$Q529,SAÍDAS!$H:$H,Base!Z$40))</f>
        <v>0</v>
      </c>
      <c r="AA529" s="161">
        <f ca="1">IF(AA$39&gt;=$AD$39,0,SUMIFS(SAÍDAS!$D:$D,SAÍDAS!$B:$B,Base!$Q529,SAÍDAS!$H:$H,Base!AA$40))</f>
        <v>0</v>
      </c>
      <c r="AB529" s="161">
        <f ca="1">IF(AB$39&gt;=$AD$39,0,SUMIFS(SAÍDAS!$D:$D,SAÍDAS!$B:$B,Base!$Q529,SAÍDAS!$H:$H,Base!AB$40))</f>
        <v>0</v>
      </c>
      <c r="AC529" s="161">
        <f ca="1">IF(AC$39&gt;=$AD$39,0,SUMIFS(SAÍDAS!$D:$D,SAÍDAS!$B:$B,Base!$Q529,SAÍDAS!$H:$H,Base!AC$40))</f>
        <v>0</v>
      </c>
      <c r="AD529" s="160">
        <f t="shared" ca="1" si="16"/>
        <v>0</v>
      </c>
    </row>
    <row r="530" spans="1:30" x14ac:dyDescent="0.25">
      <c r="A530" s="160">
        <f>CADASTRO!A494</f>
        <v>0</v>
      </c>
      <c r="B530" s="160">
        <f>CADASTRO!B494</f>
        <v>0</v>
      </c>
      <c r="C530" s="161">
        <f>CADASTRO!D494</f>
        <v>0</v>
      </c>
      <c r="D530" s="161">
        <f>C530+SUMIFS(ENTRADAS!$D:$D,ENTRADAS!$B:$B,$B530,ENTRADAS!$I:$I,C$40)-SUMIFS(SAÍDAS!$D:$D,SAÍDAS!$B:$B,$B530,SAÍDAS!$H:$H,C$40)+SUMIFS(AJUSTE!$D:$D,AJUSTE!$B:$B,$B530,AJUSTE!$H:$H,C$40)</f>
        <v>0</v>
      </c>
      <c r="E530" s="161">
        <f>D530+SUMIFS(ENTRADAS!$D:$D,ENTRADAS!$B:$B,$B530,ENTRADAS!$I:$I,D$40)-SUMIFS(SAÍDAS!$D:$D,SAÍDAS!$B:$B,$B530,SAÍDAS!$H:$H,D$40)+SUMIFS(AJUSTE!$D:$D,AJUSTE!$B:$B,$B530,AJUSTE!$H:$H,D$40)</f>
        <v>0</v>
      </c>
      <c r="F530" s="161">
        <f>E530+SUMIFS(ENTRADAS!$D:$D,ENTRADAS!$B:$B,$B530,ENTRADAS!$I:$I,E$40)-SUMIFS(SAÍDAS!$D:$D,SAÍDAS!$B:$B,$B530,SAÍDAS!$H:$H,E$40)+SUMIFS(AJUSTE!$D:$D,AJUSTE!$B:$B,$B530,AJUSTE!$H:$H,E$40)</f>
        <v>0</v>
      </c>
      <c r="G530" s="161">
        <f>F530+SUMIFS(ENTRADAS!$D:$D,ENTRADAS!$B:$B,$B530,ENTRADAS!$I:$I,F$40)-SUMIFS(SAÍDAS!$D:$D,SAÍDAS!$B:$B,$B530,SAÍDAS!$H:$H,F$40)+SUMIFS(AJUSTE!$D:$D,AJUSTE!$B:$B,$B530,AJUSTE!$H:$H,F$40)</f>
        <v>0</v>
      </c>
      <c r="H530" s="161">
        <f>G530+SUMIFS(ENTRADAS!$D:$D,ENTRADAS!$B:$B,$B530,ENTRADAS!$I:$I,G$40)-SUMIFS(SAÍDAS!$D:$D,SAÍDAS!$B:$B,$B530,SAÍDAS!$H:$H,G$40)+SUMIFS(AJUSTE!$D:$D,AJUSTE!$B:$B,$B530,AJUSTE!$H:$H,G$40)</f>
        <v>0</v>
      </c>
      <c r="I530" s="161">
        <f>H530+SUMIFS(ENTRADAS!$D:$D,ENTRADAS!$B:$B,$B530,ENTRADAS!$I:$I,H$40)-SUMIFS(SAÍDAS!$D:$D,SAÍDAS!$B:$B,$B530,SAÍDAS!$H:$H,H$40)+SUMIFS(AJUSTE!$D:$D,AJUSTE!$B:$B,$B530,AJUSTE!$H:$H,H$40)</f>
        <v>0</v>
      </c>
      <c r="J530" s="161">
        <f>I530+SUMIFS(ENTRADAS!$D:$D,ENTRADAS!$B:$B,$B530,ENTRADAS!$I:$I,I$40)-SUMIFS(SAÍDAS!$D:$D,SAÍDAS!$B:$B,$B530,SAÍDAS!$H:$H,I$40)+SUMIFS(AJUSTE!$D:$D,AJUSTE!$B:$B,$B530,AJUSTE!$H:$H,I$40)</f>
        <v>0</v>
      </c>
      <c r="K530" s="161">
        <f>J530+SUMIFS(ENTRADAS!$D:$D,ENTRADAS!$B:$B,$B530,ENTRADAS!$I:$I,J$40)-SUMIFS(SAÍDAS!$D:$D,SAÍDAS!$B:$B,$B530,SAÍDAS!$H:$H,J$40)+SUMIFS(AJUSTE!$D:$D,AJUSTE!$B:$B,$B530,AJUSTE!$H:$H,J$40)</f>
        <v>0</v>
      </c>
      <c r="L530" s="161">
        <f>K530+SUMIFS(ENTRADAS!$D:$D,ENTRADAS!$B:$B,$B530,ENTRADAS!$I:$I,K$40)-SUMIFS(SAÍDAS!$D:$D,SAÍDAS!$B:$B,$B530,SAÍDAS!$H:$H,K$40)+SUMIFS(AJUSTE!$D:$D,AJUSTE!$B:$B,$B530,AJUSTE!$H:$H,K$40)</f>
        <v>0</v>
      </c>
      <c r="M530" s="161">
        <f>L530+SUMIFS(ENTRADAS!$D:$D,ENTRADAS!$B:$B,$B530,ENTRADAS!$I:$I,L$40)-SUMIFS(SAÍDAS!$D:$D,SAÍDAS!$B:$B,$B530,SAÍDAS!$H:$H,L$40)+SUMIFS(AJUSTE!$D:$D,AJUSTE!$B:$B,$B530,AJUSTE!$H:$H,L$40)</f>
        <v>0</v>
      </c>
      <c r="N530" s="161">
        <f>M530+SUMIFS(ENTRADAS!$D:$D,ENTRADAS!$B:$B,$B530,ENTRADAS!$I:$I,M$40)-SUMIFS(SAÍDAS!$D:$D,SAÍDAS!$B:$B,$B530,SAÍDAS!$H:$H,M$40)+SUMIFS(AJUSTE!$D:$D,AJUSTE!$B:$B,$B530,AJUSTE!$H:$H,M$40)</f>
        <v>0</v>
      </c>
      <c r="P530" s="160">
        <f>CADASTRO!A494</f>
        <v>0</v>
      </c>
      <c r="Q530" s="160">
        <f>CADASTRO!B494</f>
        <v>0</v>
      </c>
      <c r="R530" s="161">
        <f ca="1">IF(R$39&gt;=$AD$39,0,SUMIFS(SAÍDAS!$D:$D,SAÍDAS!$B:$B,Base!$Q530,SAÍDAS!$H:$H,Base!R$40))</f>
        <v>0</v>
      </c>
      <c r="S530" s="161">
        <f ca="1">IF(S$39&gt;=$AD$39,0,SUMIFS(SAÍDAS!$D:$D,SAÍDAS!$B:$B,Base!$Q530,SAÍDAS!$H:$H,Base!S$40))</f>
        <v>0</v>
      </c>
      <c r="T530" s="161">
        <f ca="1">IF(T$39&gt;=$AD$39,0,SUMIFS(SAÍDAS!$D:$D,SAÍDAS!$B:$B,Base!$Q530,SAÍDAS!$H:$H,Base!T$40))</f>
        <v>0</v>
      </c>
      <c r="U530" s="161">
        <f ca="1">IF(U$39&gt;=$AD$39,0,SUMIFS(SAÍDAS!$D:$D,SAÍDAS!$B:$B,Base!$Q530,SAÍDAS!$H:$H,Base!U$40))</f>
        <v>0</v>
      </c>
      <c r="V530" s="161">
        <f ca="1">IF(V$39&gt;=$AD$39,0,SUMIFS(SAÍDAS!$D:$D,SAÍDAS!$B:$B,Base!$Q530,SAÍDAS!$H:$H,Base!V$40))</f>
        <v>0</v>
      </c>
      <c r="W530" s="161">
        <f ca="1">IF(W$39&gt;=$AD$39,0,SUMIFS(SAÍDAS!$D:$D,SAÍDAS!$B:$B,Base!$Q530,SAÍDAS!$H:$H,Base!W$40))</f>
        <v>0</v>
      </c>
      <c r="X530" s="161">
        <f ca="1">IF(X$39&gt;=$AD$39,0,SUMIFS(SAÍDAS!$D:$D,SAÍDAS!$B:$B,Base!$Q530,SAÍDAS!$H:$H,Base!X$40))</f>
        <v>0</v>
      </c>
      <c r="Y530" s="161">
        <f ca="1">IF(Y$39&gt;=$AD$39,0,SUMIFS(SAÍDAS!$D:$D,SAÍDAS!$B:$B,Base!$Q530,SAÍDAS!$H:$H,Base!Y$40))</f>
        <v>0</v>
      </c>
      <c r="Z530" s="161">
        <f ca="1">IF(Z$39&gt;=$AD$39,0,SUMIFS(SAÍDAS!$D:$D,SAÍDAS!$B:$B,Base!$Q530,SAÍDAS!$H:$H,Base!Z$40))</f>
        <v>0</v>
      </c>
      <c r="AA530" s="161">
        <f ca="1">IF(AA$39&gt;=$AD$39,0,SUMIFS(SAÍDAS!$D:$D,SAÍDAS!$B:$B,Base!$Q530,SAÍDAS!$H:$H,Base!AA$40))</f>
        <v>0</v>
      </c>
      <c r="AB530" s="161">
        <f ca="1">IF(AB$39&gt;=$AD$39,0,SUMIFS(SAÍDAS!$D:$D,SAÍDAS!$B:$B,Base!$Q530,SAÍDAS!$H:$H,Base!AB$40))</f>
        <v>0</v>
      </c>
      <c r="AC530" s="161">
        <f ca="1">IF(AC$39&gt;=$AD$39,0,SUMIFS(SAÍDAS!$D:$D,SAÍDAS!$B:$B,Base!$Q530,SAÍDAS!$H:$H,Base!AC$40))</f>
        <v>0</v>
      </c>
      <c r="AD530" s="160">
        <f t="shared" ca="1" si="16"/>
        <v>0</v>
      </c>
    </row>
    <row r="531" spans="1:30" x14ac:dyDescent="0.25">
      <c r="A531" s="160">
        <f>CADASTRO!A495</f>
        <v>0</v>
      </c>
      <c r="B531" s="160">
        <f>CADASTRO!B495</f>
        <v>0</v>
      </c>
      <c r="C531" s="161">
        <f>CADASTRO!D495</f>
        <v>0</v>
      </c>
      <c r="D531" s="161">
        <f>C531+SUMIFS(ENTRADAS!$D:$D,ENTRADAS!$B:$B,$B531,ENTRADAS!$I:$I,C$40)-SUMIFS(SAÍDAS!$D:$D,SAÍDAS!$B:$B,$B531,SAÍDAS!$H:$H,C$40)+SUMIFS(AJUSTE!$D:$D,AJUSTE!$B:$B,$B531,AJUSTE!$H:$H,C$40)</f>
        <v>0</v>
      </c>
      <c r="E531" s="161">
        <f>D531+SUMIFS(ENTRADAS!$D:$D,ENTRADAS!$B:$B,$B531,ENTRADAS!$I:$I,D$40)-SUMIFS(SAÍDAS!$D:$D,SAÍDAS!$B:$B,$B531,SAÍDAS!$H:$H,D$40)+SUMIFS(AJUSTE!$D:$D,AJUSTE!$B:$B,$B531,AJUSTE!$H:$H,D$40)</f>
        <v>0</v>
      </c>
      <c r="F531" s="161">
        <f>E531+SUMIFS(ENTRADAS!$D:$D,ENTRADAS!$B:$B,$B531,ENTRADAS!$I:$I,E$40)-SUMIFS(SAÍDAS!$D:$D,SAÍDAS!$B:$B,$B531,SAÍDAS!$H:$H,E$40)+SUMIFS(AJUSTE!$D:$D,AJUSTE!$B:$B,$B531,AJUSTE!$H:$H,E$40)</f>
        <v>0</v>
      </c>
      <c r="G531" s="161">
        <f>F531+SUMIFS(ENTRADAS!$D:$D,ENTRADAS!$B:$B,$B531,ENTRADAS!$I:$I,F$40)-SUMIFS(SAÍDAS!$D:$D,SAÍDAS!$B:$B,$B531,SAÍDAS!$H:$H,F$40)+SUMIFS(AJUSTE!$D:$D,AJUSTE!$B:$B,$B531,AJUSTE!$H:$H,F$40)</f>
        <v>0</v>
      </c>
      <c r="H531" s="161">
        <f>G531+SUMIFS(ENTRADAS!$D:$D,ENTRADAS!$B:$B,$B531,ENTRADAS!$I:$I,G$40)-SUMIFS(SAÍDAS!$D:$D,SAÍDAS!$B:$B,$B531,SAÍDAS!$H:$H,G$40)+SUMIFS(AJUSTE!$D:$D,AJUSTE!$B:$B,$B531,AJUSTE!$H:$H,G$40)</f>
        <v>0</v>
      </c>
      <c r="I531" s="161">
        <f>H531+SUMIFS(ENTRADAS!$D:$D,ENTRADAS!$B:$B,$B531,ENTRADAS!$I:$I,H$40)-SUMIFS(SAÍDAS!$D:$D,SAÍDAS!$B:$B,$B531,SAÍDAS!$H:$H,H$40)+SUMIFS(AJUSTE!$D:$D,AJUSTE!$B:$B,$B531,AJUSTE!$H:$H,H$40)</f>
        <v>0</v>
      </c>
      <c r="J531" s="161">
        <f>I531+SUMIFS(ENTRADAS!$D:$D,ENTRADAS!$B:$B,$B531,ENTRADAS!$I:$I,I$40)-SUMIFS(SAÍDAS!$D:$D,SAÍDAS!$B:$B,$B531,SAÍDAS!$H:$H,I$40)+SUMIFS(AJUSTE!$D:$D,AJUSTE!$B:$B,$B531,AJUSTE!$H:$H,I$40)</f>
        <v>0</v>
      </c>
      <c r="K531" s="161">
        <f>J531+SUMIFS(ENTRADAS!$D:$D,ENTRADAS!$B:$B,$B531,ENTRADAS!$I:$I,J$40)-SUMIFS(SAÍDAS!$D:$D,SAÍDAS!$B:$B,$B531,SAÍDAS!$H:$H,J$40)+SUMIFS(AJUSTE!$D:$D,AJUSTE!$B:$B,$B531,AJUSTE!$H:$H,J$40)</f>
        <v>0</v>
      </c>
      <c r="L531" s="161">
        <f>K531+SUMIFS(ENTRADAS!$D:$D,ENTRADAS!$B:$B,$B531,ENTRADAS!$I:$I,K$40)-SUMIFS(SAÍDAS!$D:$D,SAÍDAS!$B:$B,$B531,SAÍDAS!$H:$H,K$40)+SUMIFS(AJUSTE!$D:$D,AJUSTE!$B:$B,$B531,AJUSTE!$H:$H,K$40)</f>
        <v>0</v>
      </c>
      <c r="M531" s="161">
        <f>L531+SUMIFS(ENTRADAS!$D:$D,ENTRADAS!$B:$B,$B531,ENTRADAS!$I:$I,L$40)-SUMIFS(SAÍDAS!$D:$D,SAÍDAS!$B:$B,$B531,SAÍDAS!$H:$H,L$40)+SUMIFS(AJUSTE!$D:$D,AJUSTE!$B:$B,$B531,AJUSTE!$H:$H,L$40)</f>
        <v>0</v>
      </c>
      <c r="N531" s="161">
        <f>M531+SUMIFS(ENTRADAS!$D:$D,ENTRADAS!$B:$B,$B531,ENTRADAS!$I:$I,M$40)-SUMIFS(SAÍDAS!$D:$D,SAÍDAS!$B:$B,$B531,SAÍDAS!$H:$H,M$40)+SUMIFS(AJUSTE!$D:$D,AJUSTE!$B:$B,$B531,AJUSTE!$H:$H,M$40)</f>
        <v>0</v>
      </c>
      <c r="P531" s="160">
        <f>CADASTRO!A495</f>
        <v>0</v>
      </c>
      <c r="Q531" s="160">
        <f>CADASTRO!B495</f>
        <v>0</v>
      </c>
      <c r="R531" s="161">
        <f ca="1">IF(R$39&gt;=$AD$39,0,SUMIFS(SAÍDAS!$D:$D,SAÍDAS!$B:$B,Base!$Q531,SAÍDAS!$H:$H,Base!R$40))</f>
        <v>0</v>
      </c>
      <c r="S531" s="161">
        <f ca="1">IF(S$39&gt;=$AD$39,0,SUMIFS(SAÍDAS!$D:$D,SAÍDAS!$B:$B,Base!$Q531,SAÍDAS!$H:$H,Base!S$40))</f>
        <v>0</v>
      </c>
      <c r="T531" s="161">
        <f ca="1">IF(T$39&gt;=$AD$39,0,SUMIFS(SAÍDAS!$D:$D,SAÍDAS!$B:$B,Base!$Q531,SAÍDAS!$H:$H,Base!T$40))</f>
        <v>0</v>
      </c>
      <c r="U531" s="161">
        <f ca="1">IF(U$39&gt;=$AD$39,0,SUMIFS(SAÍDAS!$D:$D,SAÍDAS!$B:$B,Base!$Q531,SAÍDAS!$H:$H,Base!U$40))</f>
        <v>0</v>
      </c>
      <c r="V531" s="161">
        <f ca="1">IF(V$39&gt;=$AD$39,0,SUMIFS(SAÍDAS!$D:$D,SAÍDAS!$B:$B,Base!$Q531,SAÍDAS!$H:$H,Base!V$40))</f>
        <v>0</v>
      </c>
      <c r="W531" s="161">
        <f ca="1">IF(W$39&gt;=$AD$39,0,SUMIFS(SAÍDAS!$D:$D,SAÍDAS!$B:$B,Base!$Q531,SAÍDAS!$H:$H,Base!W$40))</f>
        <v>0</v>
      </c>
      <c r="X531" s="161">
        <f ca="1">IF(X$39&gt;=$AD$39,0,SUMIFS(SAÍDAS!$D:$D,SAÍDAS!$B:$B,Base!$Q531,SAÍDAS!$H:$H,Base!X$40))</f>
        <v>0</v>
      </c>
      <c r="Y531" s="161">
        <f ca="1">IF(Y$39&gt;=$AD$39,0,SUMIFS(SAÍDAS!$D:$D,SAÍDAS!$B:$B,Base!$Q531,SAÍDAS!$H:$H,Base!Y$40))</f>
        <v>0</v>
      </c>
      <c r="Z531" s="161">
        <f ca="1">IF(Z$39&gt;=$AD$39,0,SUMIFS(SAÍDAS!$D:$D,SAÍDAS!$B:$B,Base!$Q531,SAÍDAS!$H:$H,Base!Z$40))</f>
        <v>0</v>
      </c>
      <c r="AA531" s="161">
        <f ca="1">IF(AA$39&gt;=$AD$39,0,SUMIFS(SAÍDAS!$D:$D,SAÍDAS!$B:$B,Base!$Q531,SAÍDAS!$H:$H,Base!AA$40))</f>
        <v>0</v>
      </c>
      <c r="AB531" s="161">
        <f ca="1">IF(AB$39&gt;=$AD$39,0,SUMIFS(SAÍDAS!$D:$D,SAÍDAS!$B:$B,Base!$Q531,SAÍDAS!$H:$H,Base!AB$40))</f>
        <v>0</v>
      </c>
      <c r="AC531" s="161">
        <f ca="1">IF(AC$39&gt;=$AD$39,0,SUMIFS(SAÍDAS!$D:$D,SAÍDAS!$B:$B,Base!$Q531,SAÍDAS!$H:$H,Base!AC$40))</f>
        <v>0</v>
      </c>
      <c r="AD531" s="160">
        <f t="shared" ca="1" si="16"/>
        <v>0</v>
      </c>
    </row>
    <row r="532" spans="1:30" x14ac:dyDescent="0.25">
      <c r="A532" s="160">
        <f>CADASTRO!A496</f>
        <v>0</v>
      </c>
      <c r="B532" s="160">
        <f>CADASTRO!B496</f>
        <v>0</v>
      </c>
      <c r="C532" s="161">
        <f>CADASTRO!D496</f>
        <v>0</v>
      </c>
      <c r="D532" s="161">
        <f>C532+SUMIFS(ENTRADAS!$D:$D,ENTRADAS!$B:$B,$B532,ENTRADAS!$I:$I,C$40)-SUMIFS(SAÍDAS!$D:$D,SAÍDAS!$B:$B,$B532,SAÍDAS!$H:$H,C$40)+SUMIFS(AJUSTE!$D:$D,AJUSTE!$B:$B,$B532,AJUSTE!$H:$H,C$40)</f>
        <v>0</v>
      </c>
      <c r="E532" s="161">
        <f>D532+SUMIFS(ENTRADAS!$D:$D,ENTRADAS!$B:$B,$B532,ENTRADAS!$I:$I,D$40)-SUMIFS(SAÍDAS!$D:$D,SAÍDAS!$B:$B,$B532,SAÍDAS!$H:$H,D$40)+SUMIFS(AJUSTE!$D:$D,AJUSTE!$B:$B,$B532,AJUSTE!$H:$H,D$40)</f>
        <v>0</v>
      </c>
      <c r="F532" s="161">
        <f>E532+SUMIFS(ENTRADAS!$D:$D,ENTRADAS!$B:$B,$B532,ENTRADAS!$I:$I,E$40)-SUMIFS(SAÍDAS!$D:$D,SAÍDAS!$B:$B,$B532,SAÍDAS!$H:$H,E$40)+SUMIFS(AJUSTE!$D:$D,AJUSTE!$B:$B,$B532,AJUSTE!$H:$H,E$40)</f>
        <v>0</v>
      </c>
      <c r="G532" s="161">
        <f>F532+SUMIFS(ENTRADAS!$D:$D,ENTRADAS!$B:$B,$B532,ENTRADAS!$I:$I,F$40)-SUMIFS(SAÍDAS!$D:$D,SAÍDAS!$B:$B,$B532,SAÍDAS!$H:$H,F$40)+SUMIFS(AJUSTE!$D:$D,AJUSTE!$B:$B,$B532,AJUSTE!$H:$H,F$40)</f>
        <v>0</v>
      </c>
      <c r="H532" s="161">
        <f>G532+SUMIFS(ENTRADAS!$D:$D,ENTRADAS!$B:$B,$B532,ENTRADAS!$I:$I,G$40)-SUMIFS(SAÍDAS!$D:$D,SAÍDAS!$B:$B,$B532,SAÍDAS!$H:$H,G$40)+SUMIFS(AJUSTE!$D:$D,AJUSTE!$B:$B,$B532,AJUSTE!$H:$H,G$40)</f>
        <v>0</v>
      </c>
      <c r="I532" s="161">
        <f>H532+SUMIFS(ENTRADAS!$D:$D,ENTRADAS!$B:$B,$B532,ENTRADAS!$I:$I,H$40)-SUMIFS(SAÍDAS!$D:$D,SAÍDAS!$B:$B,$B532,SAÍDAS!$H:$H,H$40)+SUMIFS(AJUSTE!$D:$D,AJUSTE!$B:$B,$B532,AJUSTE!$H:$H,H$40)</f>
        <v>0</v>
      </c>
      <c r="J532" s="161">
        <f>I532+SUMIFS(ENTRADAS!$D:$D,ENTRADAS!$B:$B,$B532,ENTRADAS!$I:$I,I$40)-SUMIFS(SAÍDAS!$D:$D,SAÍDAS!$B:$B,$B532,SAÍDAS!$H:$H,I$40)+SUMIFS(AJUSTE!$D:$D,AJUSTE!$B:$B,$B532,AJUSTE!$H:$H,I$40)</f>
        <v>0</v>
      </c>
      <c r="K532" s="161">
        <f>J532+SUMIFS(ENTRADAS!$D:$D,ENTRADAS!$B:$B,$B532,ENTRADAS!$I:$I,J$40)-SUMIFS(SAÍDAS!$D:$D,SAÍDAS!$B:$B,$B532,SAÍDAS!$H:$H,J$40)+SUMIFS(AJUSTE!$D:$D,AJUSTE!$B:$B,$B532,AJUSTE!$H:$H,J$40)</f>
        <v>0</v>
      </c>
      <c r="L532" s="161">
        <f>K532+SUMIFS(ENTRADAS!$D:$D,ENTRADAS!$B:$B,$B532,ENTRADAS!$I:$I,K$40)-SUMIFS(SAÍDAS!$D:$D,SAÍDAS!$B:$B,$B532,SAÍDAS!$H:$H,K$40)+SUMIFS(AJUSTE!$D:$D,AJUSTE!$B:$B,$B532,AJUSTE!$H:$H,K$40)</f>
        <v>0</v>
      </c>
      <c r="M532" s="161">
        <f>L532+SUMIFS(ENTRADAS!$D:$D,ENTRADAS!$B:$B,$B532,ENTRADAS!$I:$I,L$40)-SUMIFS(SAÍDAS!$D:$D,SAÍDAS!$B:$B,$B532,SAÍDAS!$H:$H,L$40)+SUMIFS(AJUSTE!$D:$D,AJUSTE!$B:$B,$B532,AJUSTE!$H:$H,L$40)</f>
        <v>0</v>
      </c>
      <c r="N532" s="161">
        <f>M532+SUMIFS(ENTRADAS!$D:$D,ENTRADAS!$B:$B,$B532,ENTRADAS!$I:$I,M$40)-SUMIFS(SAÍDAS!$D:$D,SAÍDAS!$B:$B,$B532,SAÍDAS!$H:$H,M$40)+SUMIFS(AJUSTE!$D:$D,AJUSTE!$B:$B,$B532,AJUSTE!$H:$H,M$40)</f>
        <v>0</v>
      </c>
      <c r="P532" s="160">
        <f>CADASTRO!A496</f>
        <v>0</v>
      </c>
      <c r="Q532" s="160">
        <f>CADASTRO!B496</f>
        <v>0</v>
      </c>
      <c r="R532" s="161">
        <f ca="1">IF(R$39&gt;=$AD$39,0,SUMIFS(SAÍDAS!$D:$D,SAÍDAS!$B:$B,Base!$Q532,SAÍDAS!$H:$H,Base!R$40))</f>
        <v>0</v>
      </c>
      <c r="S532" s="161">
        <f ca="1">IF(S$39&gt;=$AD$39,0,SUMIFS(SAÍDAS!$D:$D,SAÍDAS!$B:$B,Base!$Q532,SAÍDAS!$H:$H,Base!S$40))</f>
        <v>0</v>
      </c>
      <c r="T532" s="161">
        <f ca="1">IF(T$39&gt;=$AD$39,0,SUMIFS(SAÍDAS!$D:$D,SAÍDAS!$B:$B,Base!$Q532,SAÍDAS!$H:$H,Base!T$40))</f>
        <v>0</v>
      </c>
      <c r="U532" s="161">
        <f ca="1">IF(U$39&gt;=$AD$39,0,SUMIFS(SAÍDAS!$D:$D,SAÍDAS!$B:$B,Base!$Q532,SAÍDAS!$H:$H,Base!U$40))</f>
        <v>0</v>
      </c>
      <c r="V532" s="161">
        <f ca="1">IF(V$39&gt;=$AD$39,0,SUMIFS(SAÍDAS!$D:$D,SAÍDAS!$B:$B,Base!$Q532,SAÍDAS!$H:$H,Base!V$40))</f>
        <v>0</v>
      </c>
      <c r="W532" s="161">
        <f ca="1">IF(W$39&gt;=$AD$39,0,SUMIFS(SAÍDAS!$D:$D,SAÍDAS!$B:$B,Base!$Q532,SAÍDAS!$H:$H,Base!W$40))</f>
        <v>0</v>
      </c>
      <c r="X532" s="161">
        <f ca="1">IF(X$39&gt;=$AD$39,0,SUMIFS(SAÍDAS!$D:$D,SAÍDAS!$B:$B,Base!$Q532,SAÍDAS!$H:$H,Base!X$40))</f>
        <v>0</v>
      </c>
      <c r="Y532" s="161">
        <f ca="1">IF(Y$39&gt;=$AD$39,0,SUMIFS(SAÍDAS!$D:$D,SAÍDAS!$B:$B,Base!$Q532,SAÍDAS!$H:$H,Base!Y$40))</f>
        <v>0</v>
      </c>
      <c r="Z532" s="161">
        <f ca="1">IF(Z$39&gt;=$AD$39,0,SUMIFS(SAÍDAS!$D:$D,SAÍDAS!$B:$B,Base!$Q532,SAÍDAS!$H:$H,Base!Z$40))</f>
        <v>0</v>
      </c>
      <c r="AA532" s="161">
        <f ca="1">IF(AA$39&gt;=$AD$39,0,SUMIFS(SAÍDAS!$D:$D,SAÍDAS!$B:$B,Base!$Q532,SAÍDAS!$H:$H,Base!AA$40))</f>
        <v>0</v>
      </c>
      <c r="AB532" s="161">
        <f ca="1">IF(AB$39&gt;=$AD$39,0,SUMIFS(SAÍDAS!$D:$D,SAÍDAS!$B:$B,Base!$Q532,SAÍDAS!$H:$H,Base!AB$40))</f>
        <v>0</v>
      </c>
      <c r="AC532" s="161">
        <f ca="1">IF(AC$39&gt;=$AD$39,0,SUMIFS(SAÍDAS!$D:$D,SAÍDAS!$B:$B,Base!$Q532,SAÍDAS!$H:$H,Base!AC$40))</f>
        <v>0</v>
      </c>
      <c r="AD532" s="160">
        <f t="shared" ca="1" si="16"/>
        <v>0</v>
      </c>
    </row>
    <row r="533" spans="1:30" x14ac:dyDescent="0.25">
      <c r="A533" s="160">
        <f>CADASTRO!A497</f>
        <v>0</v>
      </c>
      <c r="B533" s="160">
        <f>CADASTRO!B497</f>
        <v>0</v>
      </c>
      <c r="C533" s="161">
        <f>CADASTRO!D497</f>
        <v>0</v>
      </c>
      <c r="D533" s="161">
        <f>C533+SUMIFS(ENTRADAS!$D:$D,ENTRADAS!$B:$B,$B533,ENTRADAS!$I:$I,C$40)-SUMIFS(SAÍDAS!$D:$D,SAÍDAS!$B:$B,$B533,SAÍDAS!$H:$H,C$40)+SUMIFS(AJUSTE!$D:$D,AJUSTE!$B:$B,$B533,AJUSTE!$H:$H,C$40)</f>
        <v>0</v>
      </c>
      <c r="E533" s="161">
        <f>D533+SUMIFS(ENTRADAS!$D:$D,ENTRADAS!$B:$B,$B533,ENTRADAS!$I:$I,D$40)-SUMIFS(SAÍDAS!$D:$D,SAÍDAS!$B:$B,$B533,SAÍDAS!$H:$H,D$40)+SUMIFS(AJUSTE!$D:$D,AJUSTE!$B:$B,$B533,AJUSTE!$H:$H,D$40)</f>
        <v>0</v>
      </c>
      <c r="F533" s="161">
        <f>E533+SUMIFS(ENTRADAS!$D:$D,ENTRADAS!$B:$B,$B533,ENTRADAS!$I:$I,E$40)-SUMIFS(SAÍDAS!$D:$D,SAÍDAS!$B:$B,$B533,SAÍDAS!$H:$H,E$40)+SUMIFS(AJUSTE!$D:$D,AJUSTE!$B:$B,$B533,AJUSTE!$H:$H,E$40)</f>
        <v>0</v>
      </c>
      <c r="G533" s="161">
        <f>F533+SUMIFS(ENTRADAS!$D:$D,ENTRADAS!$B:$B,$B533,ENTRADAS!$I:$I,F$40)-SUMIFS(SAÍDAS!$D:$D,SAÍDAS!$B:$B,$B533,SAÍDAS!$H:$H,F$40)+SUMIFS(AJUSTE!$D:$D,AJUSTE!$B:$B,$B533,AJUSTE!$H:$H,F$40)</f>
        <v>0</v>
      </c>
      <c r="H533" s="161">
        <f>G533+SUMIFS(ENTRADAS!$D:$D,ENTRADAS!$B:$B,$B533,ENTRADAS!$I:$I,G$40)-SUMIFS(SAÍDAS!$D:$D,SAÍDAS!$B:$B,$B533,SAÍDAS!$H:$H,G$40)+SUMIFS(AJUSTE!$D:$D,AJUSTE!$B:$B,$B533,AJUSTE!$H:$H,G$40)</f>
        <v>0</v>
      </c>
      <c r="I533" s="161">
        <f>H533+SUMIFS(ENTRADAS!$D:$D,ENTRADAS!$B:$B,$B533,ENTRADAS!$I:$I,H$40)-SUMIFS(SAÍDAS!$D:$D,SAÍDAS!$B:$B,$B533,SAÍDAS!$H:$H,H$40)+SUMIFS(AJUSTE!$D:$D,AJUSTE!$B:$B,$B533,AJUSTE!$H:$H,H$40)</f>
        <v>0</v>
      </c>
      <c r="J533" s="161">
        <f>I533+SUMIFS(ENTRADAS!$D:$D,ENTRADAS!$B:$B,$B533,ENTRADAS!$I:$I,I$40)-SUMIFS(SAÍDAS!$D:$D,SAÍDAS!$B:$B,$B533,SAÍDAS!$H:$H,I$40)+SUMIFS(AJUSTE!$D:$D,AJUSTE!$B:$B,$B533,AJUSTE!$H:$H,I$40)</f>
        <v>0</v>
      </c>
      <c r="K533" s="161">
        <f>J533+SUMIFS(ENTRADAS!$D:$D,ENTRADAS!$B:$B,$B533,ENTRADAS!$I:$I,J$40)-SUMIFS(SAÍDAS!$D:$D,SAÍDAS!$B:$B,$B533,SAÍDAS!$H:$H,J$40)+SUMIFS(AJUSTE!$D:$D,AJUSTE!$B:$B,$B533,AJUSTE!$H:$H,J$40)</f>
        <v>0</v>
      </c>
      <c r="L533" s="161">
        <f>K533+SUMIFS(ENTRADAS!$D:$D,ENTRADAS!$B:$B,$B533,ENTRADAS!$I:$I,K$40)-SUMIFS(SAÍDAS!$D:$D,SAÍDAS!$B:$B,$B533,SAÍDAS!$H:$H,K$40)+SUMIFS(AJUSTE!$D:$D,AJUSTE!$B:$B,$B533,AJUSTE!$H:$H,K$40)</f>
        <v>0</v>
      </c>
      <c r="M533" s="161">
        <f>L533+SUMIFS(ENTRADAS!$D:$D,ENTRADAS!$B:$B,$B533,ENTRADAS!$I:$I,L$40)-SUMIFS(SAÍDAS!$D:$D,SAÍDAS!$B:$B,$B533,SAÍDAS!$H:$H,L$40)+SUMIFS(AJUSTE!$D:$D,AJUSTE!$B:$B,$B533,AJUSTE!$H:$H,L$40)</f>
        <v>0</v>
      </c>
      <c r="N533" s="161">
        <f>M533+SUMIFS(ENTRADAS!$D:$D,ENTRADAS!$B:$B,$B533,ENTRADAS!$I:$I,M$40)-SUMIFS(SAÍDAS!$D:$D,SAÍDAS!$B:$B,$B533,SAÍDAS!$H:$H,M$40)+SUMIFS(AJUSTE!$D:$D,AJUSTE!$B:$B,$B533,AJUSTE!$H:$H,M$40)</f>
        <v>0</v>
      </c>
      <c r="P533" s="160">
        <f>CADASTRO!A497</f>
        <v>0</v>
      </c>
      <c r="Q533" s="160">
        <f>CADASTRO!B497</f>
        <v>0</v>
      </c>
      <c r="R533" s="161">
        <f ca="1">IF(R$39&gt;=$AD$39,0,SUMIFS(SAÍDAS!$D:$D,SAÍDAS!$B:$B,Base!$Q533,SAÍDAS!$H:$H,Base!R$40))</f>
        <v>0</v>
      </c>
      <c r="S533" s="161">
        <f ca="1">IF(S$39&gt;=$AD$39,0,SUMIFS(SAÍDAS!$D:$D,SAÍDAS!$B:$B,Base!$Q533,SAÍDAS!$H:$H,Base!S$40))</f>
        <v>0</v>
      </c>
      <c r="T533" s="161">
        <f ca="1">IF(T$39&gt;=$AD$39,0,SUMIFS(SAÍDAS!$D:$D,SAÍDAS!$B:$B,Base!$Q533,SAÍDAS!$H:$H,Base!T$40))</f>
        <v>0</v>
      </c>
      <c r="U533" s="161">
        <f ca="1">IF(U$39&gt;=$AD$39,0,SUMIFS(SAÍDAS!$D:$D,SAÍDAS!$B:$B,Base!$Q533,SAÍDAS!$H:$H,Base!U$40))</f>
        <v>0</v>
      </c>
      <c r="V533" s="161">
        <f ca="1">IF(V$39&gt;=$AD$39,0,SUMIFS(SAÍDAS!$D:$D,SAÍDAS!$B:$B,Base!$Q533,SAÍDAS!$H:$H,Base!V$40))</f>
        <v>0</v>
      </c>
      <c r="W533" s="161">
        <f ca="1">IF(W$39&gt;=$AD$39,0,SUMIFS(SAÍDAS!$D:$D,SAÍDAS!$B:$B,Base!$Q533,SAÍDAS!$H:$H,Base!W$40))</f>
        <v>0</v>
      </c>
      <c r="X533" s="161">
        <f ca="1">IF(X$39&gt;=$AD$39,0,SUMIFS(SAÍDAS!$D:$D,SAÍDAS!$B:$B,Base!$Q533,SAÍDAS!$H:$H,Base!X$40))</f>
        <v>0</v>
      </c>
      <c r="Y533" s="161">
        <f ca="1">IF(Y$39&gt;=$AD$39,0,SUMIFS(SAÍDAS!$D:$D,SAÍDAS!$B:$B,Base!$Q533,SAÍDAS!$H:$H,Base!Y$40))</f>
        <v>0</v>
      </c>
      <c r="Z533" s="161">
        <f ca="1">IF(Z$39&gt;=$AD$39,0,SUMIFS(SAÍDAS!$D:$D,SAÍDAS!$B:$B,Base!$Q533,SAÍDAS!$H:$H,Base!Z$40))</f>
        <v>0</v>
      </c>
      <c r="AA533" s="161">
        <f ca="1">IF(AA$39&gt;=$AD$39,0,SUMIFS(SAÍDAS!$D:$D,SAÍDAS!$B:$B,Base!$Q533,SAÍDAS!$H:$H,Base!AA$40))</f>
        <v>0</v>
      </c>
      <c r="AB533" s="161">
        <f ca="1">IF(AB$39&gt;=$AD$39,0,SUMIFS(SAÍDAS!$D:$D,SAÍDAS!$B:$B,Base!$Q533,SAÍDAS!$H:$H,Base!AB$40))</f>
        <v>0</v>
      </c>
      <c r="AC533" s="161">
        <f ca="1">IF(AC$39&gt;=$AD$39,0,SUMIFS(SAÍDAS!$D:$D,SAÍDAS!$B:$B,Base!$Q533,SAÍDAS!$H:$H,Base!AC$40))</f>
        <v>0</v>
      </c>
      <c r="AD533" s="160">
        <f t="shared" ca="1" si="16"/>
        <v>0</v>
      </c>
    </row>
    <row r="534" spans="1:30" x14ac:dyDescent="0.25">
      <c r="A534" s="160">
        <f>CADASTRO!A498</f>
        <v>0</v>
      </c>
      <c r="B534" s="160">
        <f>CADASTRO!B498</f>
        <v>0</v>
      </c>
      <c r="C534" s="161">
        <f>CADASTRO!D498</f>
        <v>0</v>
      </c>
      <c r="D534" s="161">
        <f>C534+SUMIFS(ENTRADAS!$D:$D,ENTRADAS!$B:$B,$B534,ENTRADAS!$I:$I,C$40)-SUMIFS(SAÍDAS!$D:$D,SAÍDAS!$B:$B,$B534,SAÍDAS!$H:$H,C$40)+SUMIFS(AJUSTE!$D:$D,AJUSTE!$B:$B,$B534,AJUSTE!$H:$H,C$40)</f>
        <v>0</v>
      </c>
      <c r="E534" s="161">
        <f>D534+SUMIFS(ENTRADAS!$D:$D,ENTRADAS!$B:$B,$B534,ENTRADAS!$I:$I,D$40)-SUMIFS(SAÍDAS!$D:$D,SAÍDAS!$B:$B,$B534,SAÍDAS!$H:$H,D$40)+SUMIFS(AJUSTE!$D:$D,AJUSTE!$B:$B,$B534,AJUSTE!$H:$H,D$40)</f>
        <v>0</v>
      </c>
      <c r="F534" s="161">
        <f>E534+SUMIFS(ENTRADAS!$D:$D,ENTRADAS!$B:$B,$B534,ENTRADAS!$I:$I,E$40)-SUMIFS(SAÍDAS!$D:$D,SAÍDAS!$B:$B,$B534,SAÍDAS!$H:$H,E$40)+SUMIFS(AJUSTE!$D:$D,AJUSTE!$B:$B,$B534,AJUSTE!$H:$H,E$40)</f>
        <v>0</v>
      </c>
      <c r="G534" s="161">
        <f>F534+SUMIFS(ENTRADAS!$D:$D,ENTRADAS!$B:$B,$B534,ENTRADAS!$I:$I,F$40)-SUMIFS(SAÍDAS!$D:$D,SAÍDAS!$B:$B,$B534,SAÍDAS!$H:$H,F$40)+SUMIFS(AJUSTE!$D:$D,AJUSTE!$B:$B,$B534,AJUSTE!$H:$H,F$40)</f>
        <v>0</v>
      </c>
      <c r="H534" s="161">
        <f>G534+SUMIFS(ENTRADAS!$D:$D,ENTRADAS!$B:$B,$B534,ENTRADAS!$I:$I,G$40)-SUMIFS(SAÍDAS!$D:$D,SAÍDAS!$B:$B,$B534,SAÍDAS!$H:$H,G$40)+SUMIFS(AJUSTE!$D:$D,AJUSTE!$B:$B,$B534,AJUSTE!$H:$H,G$40)</f>
        <v>0</v>
      </c>
      <c r="I534" s="161">
        <f>H534+SUMIFS(ENTRADAS!$D:$D,ENTRADAS!$B:$B,$B534,ENTRADAS!$I:$I,H$40)-SUMIFS(SAÍDAS!$D:$D,SAÍDAS!$B:$B,$B534,SAÍDAS!$H:$H,H$40)+SUMIFS(AJUSTE!$D:$D,AJUSTE!$B:$B,$B534,AJUSTE!$H:$H,H$40)</f>
        <v>0</v>
      </c>
      <c r="J534" s="161">
        <f>I534+SUMIFS(ENTRADAS!$D:$D,ENTRADAS!$B:$B,$B534,ENTRADAS!$I:$I,I$40)-SUMIFS(SAÍDAS!$D:$D,SAÍDAS!$B:$B,$B534,SAÍDAS!$H:$H,I$40)+SUMIFS(AJUSTE!$D:$D,AJUSTE!$B:$B,$B534,AJUSTE!$H:$H,I$40)</f>
        <v>0</v>
      </c>
      <c r="K534" s="161">
        <f>J534+SUMIFS(ENTRADAS!$D:$D,ENTRADAS!$B:$B,$B534,ENTRADAS!$I:$I,J$40)-SUMIFS(SAÍDAS!$D:$D,SAÍDAS!$B:$B,$B534,SAÍDAS!$H:$H,J$40)+SUMIFS(AJUSTE!$D:$D,AJUSTE!$B:$B,$B534,AJUSTE!$H:$H,J$40)</f>
        <v>0</v>
      </c>
      <c r="L534" s="161">
        <f>K534+SUMIFS(ENTRADAS!$D:$D,ENTRADAS!$B:$B,$B534,ENTRADAS!$I:$I,K$40)-SUMIFS(SAÍDAS!$D:$D,SAÍDAS!$B:$B,$B534,SAÍDAS!$H:$H,K$40)+SUMIFS(AJUSTE!$D:$D,AJUSTE!$B:$B,$B534,AJUSTE!$H:$H,K$40)</f>
        <v>0</v>
      </c>
      <c r="M534" s="161">
        <f>L534+SUMIFS(ENTRADAS!$D:$D,ENTRADAS!$B:$B,$B534,ENTRADAS!$I:$I,L$40)-SUMIFS(SAÍDAS!$D:$D,SAÍDAS!$B:$B,$B534,SAÍDAS!$H:$H,L$40)+SUMIFS(AJUSTE!$D:$D,AJUSTE!$B:$B,$B534,AJUSTE!$H:$H,L$40)</f>
        <v>0</v>
      </c>
      <c r="N534" s="161">
        <f>M534+SUMIFS(ENTRADAS!$D:$D,ENTRADAS!$B:$B,$B534,ENTRADAS!$I:$I,M$40)-SUMIFS(SAÍDAS!$D:$D,SAÍDAS!$B:$B,$B534,SAÍDAS!$H:$H,M$40)+SUMIFS(AJUSTE!$D:$D,AJUSTE!$B:$B,$B534,AJUSTE!$H:$H,M$40)</f>
        <v>0</v>
      </c>
      <c r="P534" s="160">
        <f>CADASTRO!A498</f>
        <v>0</v>
      </c>
      <c r="Q534" s="160">
        <f>CADASTRO!B498</f>
        <v>0</v>
      </c>
      <c r="R534" s="161">
        <f ca="1">IF(R$39&gt;=$AD$39,0,SUMIFS(SAÍDAS!$D:$D,SAÍDAS!$B:$B,Base!$Q534,SAÍDAS!$H:$H,Base!R$40))</f>
        <v>0</v>
      </c>
      <c r="S534" s="161">
        <f ca="1">IF(S$39&gt;=$AD$39,0,SUMIFS(SAÍDAS!$D:$D,SAÍDAS!$B:$B,Base!$Q534,SAÍDAS!$H:$H,Base!S$40))</f>
        <v>0</v>
      </c>
      <c r="T534" s="161">
        <f ca="1">IF(T$39&gt;=$AD$39,0,SUMIFS(SAÍDAS!$D:$D,SAÍDAS!$B:$B,Base!$Q534,SAÍDAS!$H:$H,Base!T$40))</f>
        <v>0</v>
      </c>
      <c r="U534" s="161">
        <f ca="1">IF(U$39&gt;=$AD$39,0,SUMIFS(SAÍDAS!$D:$D,SAÍDAS!$B:$B,Base!$Q534,SAÍDAS!$H:$H,Base!U$40))</f>
        <v>0</v>
      </c>
      <c r="V534" s="161">
        <f ca="1">IF(V$39&gt;=$AD$39,0,SUMIFS(SAÍDAS!$D:$D,SAÍDAS!$B:$B,Base!$Q534,SAÍDAS!$H:$H,Base!V$40))</f>
        <v>0</v>
      </c>
      <c r="W534" s="161">
        <f ca="1">IF(W$39&gt;=$AD$39,0,SUMIFS(SAÍDAS!$D:$D,SAÍDAS!$B:$B,Base!$Q534,SAÍDAS!$H:$H,Base!W$40))</f>
        <v>0</v>
      </c>
      <c r="X534" s="161">
        <f ca="1">IF(X$39&gt;=$AD$39,0,SUMIFS(SAÍDAS!$D:$D,SAÍDAS!$B:$B,Base!$Q534,SAÍDAS!$H:$H,Base!X$40))</f>
        <v>0</v>
      </c>
      <c r="Y534" s="161">
        <f ca="1">IF(Y$39&gt;=$AD$39,0,SUMIFS(SAÍDAS!$D:$D,SAÍDAS!$B:$B,Base!$Q534,SAÍDAS!$H:$H,Base!Y$40))</f>
        <v>0</v>
      </c>
      <c r="Z534" s="161">
        <f ca="1">IF(Z$39&gt;=$AD$39,0,SUMIFS(SAÍDAS!$D:$D,SAÍDAS!$B:$B,Base!$Q534,SAÍDAS!$H:$H,Base!Z$40))</f>
        <v>0</v>
      </c>
      <c r="AA534" s="161">
        <f ca="1">IF(AA$39&gt;=$AD$39,0,SUMIFS(SAÍDAS!$D:$D,SAÍDAS!$B:$B,Base!$Q534,SAÍDAS!$H:$H,Base!AA$40))</f>
        <v>0</v>
      </c>
      <c r="AB534" s="161">
        <f ca="1">IF(AB$39&gt;=$AD$39,0,SUMIFS(SAÍDAS!$D:$D,SAÍDAS!$B:$B,Base!$Q534,SAÍDAS!$H:$H,Base!AB$40))</f>
        <v>0</v>
      </c>
      <c r="AC534" s="161">
        <f ca="1">IF(AC$39&gt;=$AD$39,0,SUMIFS(SAÍDAS!$D:$D,SAÍDAS!$B:$B,Base!$Q534,SAÍDAS!$H:$H,Base!AC$40))</f>
        <v>0</v>
      </c>
      <c r="AD534" s="160">
        <f t="shared" ca="1" si="16"/>
        <v>0</v>
      </c>
    </row>
    <row r="535" spans="1:30" x14ac:dyDescent="0.25">
      <c r="A535" s="160">
        <f>CADASTRO!A499</f>
        <v>0</v>
      </c>
      <c r="B535" s="160">
        <f>CADASTRO!B499</f>
        <v>0</v>
      </c>
      <c r="C535" s="161">
        <f>CADASTRO!D499</f>
        <v>0</v>
      </c>
      <c r="D535" s="161">
        <f>C535+SUMIFS(ENTRADAS!$D:$D,ENTRADAS!$B:$B,$B535,ENTRADAS!$I:$I,C$40)-SUMIFS(SAÍDAS!$D:$D,SAÍDAS!$B:$B,$B535,SAÍDAS!$H:$H,C$40)+SUMIFS(AJUSTE!$D:$D,AJUSTE!$B:$B,$B535,AJUSTE!$H:$H,C$40)</f>
        <v>0</v>
      </c>
      <c r="E535" s="161">
        <f>D535+SUMIFS(ENTRADAS!$D:$D,ENTRADAS!$B:$B,$B535,ENTRADAS!$I:$I,D$40)-SUMIFS(SAÍDAS!$D:$D,SAÍDAS!$B:$B,$B535,SAÍDAS!$H:$H,D$40)+SUMIFS(AJUSTE!$D:$D,AJUSTE!$B:$B,$B535,AJUSTE!$H:$H,D$40)</f>
        <v>0</v>
      </c>
      <c r="F535" s="161">
        <f>E535+SUMIFS(ENTRADAS!$D:$D,ENTRADAS!$B:$B,$B535,ENTRADAS!$I:$I,E$40)-SUMIFS(SAÍDAS!$D:$D,SAÍDAS!$B:$B,$B535,SAÍDAS!$H:$H,E$40)+SUMIFS(AJUSTE!$D:$D,AJUSTE!$B:$B,$B535,AJUSTE!$H:$H,E$40)</f>
        <v>0</v>
      </c>
      <c r="G535" s="161">
        <f>F535+SUMIFS(ENTRADAS!$D:$D,ENTRADAS!$B:$B,$B535,ENTRADAS!$I:$I,F$40)-SUMIFS(SAÍDAS!$D:$D,SAÍDAS!$B:$B,$B535,SAÍDAS!$H:$H,F$40)+SUMIFS(AJUSTE!$D:$D,AJUSTE!$B:$B,$B535,AJUSTE!$H:$H,F$40)</f>
        <v>0</v>
      </c>
      <c r="H535" s="161">
        <f>G535+SUMIFS(ENTRADAS!$D:$D,ENTRADAS!$B:$B,$B535,ENTRADAS!$I:$I,G$40)-SUMIFS(SAÍDAS!$D:$D,SAÍDAS!$B:$B,$B535,SAÍDAS!$H:$H,G$40)+SUMIFS(AJUSTE!$D:$D,AJUSTE!$B:$B,$B535,AJUSTE!$H:$H,G$40)</f>
        <v>0</v>
      </c>
      <c r="I535" s="161">
        <f>H535+SUMIFS(ENTRADAS!$D:$D,ENTRADAS!$B:$B,$B535,ENTRADAS!$I:$I,H$40)-SUMIFS(SAÍDAS!$D:$D,SAÍDAS!$B:$B,$B535,SAÍDAS!$H:$H,H$40)+SUMIFS(AJUSTE!$D:$D,AJUSTE!$B:$B,$B535,AJUSTE!$H:$H,H$40)</f>
        <v>0</v>
      </c>
      <c r="J535" s="161">
        <f>I535+SUMIFS(ENTRADAS!$D:$D,ENTRADAS!$B:$B,$B535,ENTRADAS!$I:$I,I$40)-SUMIFS(SAÍDAS!$D:$D,SAÍDAS!$B:$B,$B535,SAÍDAS!$H:$H,I$40)+SUMIFS(AJUSTE!$D:$D,AJUSTE!$B:$B,$B535,AJUSTE!$H:$H,I$40)</f>
        <v>0</v>
      </c>
      <c r="K535" s="161">
        <f>J535+SUMIFS(ENTRADAS!$D:$D,ENTRADAS!$B:$B,$B535,ENTRADAS!$I:$I,J$40)-SUMIFS(SAÍDAS!$D:$D,SAÍDAS!$B:$B,$B535,SAÍDAS!$H:$H,J$40)+SUMIFS(AJUSTE!$D:$D,AJUSTE!$B:$B,$B535,AJUSTE!$H:$H,J$40)</f>
        <v>0</v>
      </c>
      <c r="L535" s="161">
        <f>K535+SUMIFS(ENTRADAS!$D:$D,ENTRADAS!$B:$B,$B535,ENTRADAS!$I:$I,K$40)-SUMIFS(SAÍDAS!$D:$D,SAÍDAS!$B:$B,$B535,SAÍDAS!$H:$H,K$40)+SUMIFS(AJUSTE!$D:$D,AJUSTE!$B:$B,$B535,AJUSTE!$H:$H,K$40)</f>
        <v>0</v>
      </c>
      <c r="M535" s="161">
        <f>L535+SUMIFS(ENTRADAS!$D:$D,ENTRADAS!$B:$B,$B535,ENTRADAS!$I:$I,L$40)-SUMIFS(SAÍDAS!$D:$D,SAÍDAS!$B:$B,$B535,SAÍDAS!$H:$H,L$40)+SUMIFS(AJUSTE!$D:$D,AJUSTE!$B:$B,$B535,AJUSTE!$H:$H,L$40)</f>
        <v>0</v>
      </c>
      <c r="N535" s="161">
        <f>M535+SUMIFS(ENTRADAS!$D:$D,ENTRADAS!$B:$B,$B535,ENTRADAS!$I:$I,M$40)-SUMIFS(SAÍDAS!$D:$D,SAÍDAS!$B:$B,$B535,SAÍDAS!$H:$H,M$40)+SUMIFS(AJUSTE!$D:$D,AJUSTE!$B:$B,$B535,AJUSTE!$H:$H,M$40)</f>
        <v>0</v>
      </c>
      <c r="P535" s="160">
        <f>CADASTRO!A499</f>
        <v>0</v>
      </c>
      <c r="Q535" s="160">
        <f>CADASTRO!B499</f>
        <v>0</v>
      </c>
      <c r="R535" s="161">
        <f ca="1">IF(R$39&gt;=$AD$39,0,SUMIFS(SAÍDAS!$D:$D,SAÍDAS!$B:$B,Base!$Q535,SAÍDAS!$H:$H,Base!R$40))</f>
        <v>0</v>
      </c>
      <c r="S535" s="161">
        <f ca="1">IF(S$39&gt;=$AD$39,0,SUMIFS(SAÍDAS!$D:$D,SAÍDAS!$B:$B,Base!$Q535,SAÍDAS!$H:$H,Base!S$40))</f>
        <v>0</v>
      </c>
      <c r="T535" s="161">
        <f ca="1">IF(T$39&gt;=$AD$39,0,SUMIFS(SAÍDAS!$D:$D,SAÍDAS!$B:$B,Base!$Q535,SAÍDAS!$H:$H,Base!T$40))</f>
        <v>0</v>
      </c>
      <c r="U535" s="161">
        <f ca="1">IF(U$39&gt;=$AD$39,0,SUMIFS(SAÍDAS!$D:$D,SAÍDAS!$B:$B,Base!$Q535,SAÍDAS!$H:$H,Base!U$40))</f>
        <v>0</v>
      </c>
      <c r="V535" s="161">
        <f ca="1">IF(V$39&gt;=$AD$39,0,SUMIFS(SAÍDAS!$D:$D,SAÍDAS!$B:$B,Base!$Q535,SAÍDAS!$H:$H,Base!V$40))</f>
        <v>0</v>
      </c>
      <c r="W535" s="161">
        <f ca="1">IF(W$39&gt;=$AD$39,0,SUMIFS(SAÍDAS!$D:$D,SAÍDAS!$B:$B,Base!$Q535,SAÍDAS!$H:$H,Base!W$40))</f>
        <v>0</v>
      </c>
      <c r="X535" s="161">
        <f ca="1">IF(X$39&gt;=$AD$39,0,SUMIFS(SAÍDAS!$D:$D,SAÍDAS!$B:$B,Base!$Q535,SAÍDAS!$H:$H,Base!X$40))</f>
        <v>0</v>
      </c>
      <c r="Y535" s="161">
        <f ca="1">IF(Y$39&gt;=$AD$39,0,SUMIFS(SAÍDAS!$D:$D,SAÍDAS!$B:$B,Base!$Q535,SAÍDAS!$H:$H,Base!Y$40))</f>
        <v>0</v>
      </c>
      <c r="Z535" s="161">
        <f ca="1">IF(Z$39&gt;=$AD$39,0,SUMIFS(SAÍDAS!$D:$D,SAÍDAS!$B:$B,Base!$Q535,SAÍDAS!$H:$H,Base!Z$40))</f>
        <v>0</v>
      </c>
      <c r="AA535" s="161">
        <f ca="1">IF(AA$39&gt;=$AD$39,0,SUMIFS(SAÍDAS!$D:$D,SAÍDAS!$B:$B,Base!$Q535,SAÍDAS!$H:$H,Base!AA$40))</f>
        <v>0</v>
      </c>
      <c r="AB535" s="161">
        <f ca="1">IF(AB$39&gt;=$AD$39,0,SUMIFS(SAÍDAS!$D:$D,SAÍDAS!$B:$B,Base!$Q535,SAÍDAS!$H:$H,Base!AB$40))</f>
        <v>0</v>
      </c>
      <c r="AC535" s="161">
        <f ca="1">IF(AC$39&gt;=$AD$39,0,SUMIFS(SAÍDAS!$D:$D,SAÍDAS!$B:$B,Base!$Q535,SAÍDAS!$H:$H,Base!AC$40))</f>
        <v>0</v>
      </c>
      <c r="AD535" s="160">
        <f t="shared" ca="1" si="16"/>
        <v>0</v>
      </c>
    </row>
    <row r="536" spans="1:30" x14ac:dyDescent="0.25">
      <c r="A536" s="160">
        <f>CADASTRO!A500</f>
        <v>0</v>
      </c>
      <c r="B536" s="160">
        <f>CADASTRO!B500</f>
        <v>0</v>
      </c>
      <c r="C536" s="161">
        <f>CADASTRO!D500</f>
        <v>0</v>
      </c>
      <c r="D536" s="161">
        <f>C536+SUMIFS(ENTRADAS!$D:$D,ENTRADAS!$B:$B,$B536,ENTRADAS!$I:$I,C$40)-SUMIFS(SAÍDAS!$D:$D,SAÍDAS!$B:$B,$B536,SAÍDAS!$H:$H,C$40)+SUMIFS(AJUSTE!$D:$D,AJUSTE!$B:$B,$B536,AJUSTE!$H:$H,C$40)</f>
        <v>0</v>
      </c>
      <c r="E536" s="161">
        <f>D536+SUMIFS(ENTRADAS!$D:$D,ENTRADAS!$B:$B,$B536,ENTRADAS!$I:$I,D$40)-SUMIFS(SAÍDAS!$D:$D,SAÍDAS!$B:$B,$B536,SAÍDAS!$H:$H,D$40)+SUMIFS(AJUSTE!$D:$D,AJUSTE!$B:$B,$B536,AJUSTE!$H:$H,D$40)</f>
        <v>0</v>
      </c>
      <c r="F536" s="161">
        <f>E536+SUMIFS(ENTRADAS!$D:$D,ENTRADAS!$B:$B,$B536,ENTRADAS!$I:$I,E$40)-SUMIFS(SAÍDAS!$D:$D,SAÍDAS!$B:$B,$B536,SAÍDAS!$H:$H,E$40)+SUMIFS(AJUSTE!$D:$D,AJUSTE!$B:$B,$B536,AJUSTE!$H:$H,E$40)</f>
        <v>0</v>
      </c>
      <c r="G536" s="161">
        <f>F536+SUMIFS(ENTRADAS!$D:$D,ENTRADAS!$B:$B,$B536,ENTRADAS!$I:$I,F$40)-SUMIFS(SAÍDAS!$D:$D,SAÍDAS!$B:$B,$B536,SAÍDAS!$H:$H,F$40)+SUMIFS(AJUSTE!$D:$D,AJUSTE!$B:$B,$B536,AJUSTE!$H:$H,F$40)</f>
        <v>0</v>
      </c>
      <c r="H536" s="161">
        <f>G536+SUMIFS(ENTRADAS!$D:$D,ENTRADAS!$B:$B,$B536,ENTRADAS!$I:$I,G$40)-SUMIFS(SAÍDAS!$D:$D,SAÍDAS!$B:$B,$B536,SAÍDAS!$H:$H,G$40)+SUMIFS(AJUSTE!$D:$D,AJUSTE!$B:$B,$B536,AJUSTE!$H:$H,G$40)</f>
        <v>0</v>
      </c>
      <c r="I536" s="161">
        <f>H536+SUMIFS(ENTRADAS!$D:$D,ENTRADAS!$B:$B,$B536,ENTRADAS!$I:$I,H$40)-SUMIFS(SAÍDAS!$D:$D,SAÍDAS!$B:$B,$B536,SAÍDAS!$H:$H,H$40)+SUMIFS(AJUSTE!$D:$D,AJUSTE!$B:$B,$B536,AJUSTE!$H:$H,H$40)</f>
        <v>0</v>
      </c>
      <c r="J536" s="161">
        <f>I536+SUMIFS(ENTRADAS!$D:$D,ENTRADAS!$B:$B,$B536,ENTRADAS!$I:$I,I$40)-SUMIFS(SAÍDAS!$D:$D,SAÍDAS!$B:$B,$B536,SAÍDAS!$H:$H,I$40)+SUMIFS(AJUSTE!$D:$D,AJUSTE!$B:$B,$B536,AJUSTE!$H:$H,I$40)</f>
        <v>0</v>
      </c>
      <c r="K536" s="161">
        <f>J536+SUMIFS(ENTRADAS!$D:$D,ENTRADAS!$B:$B,$B536,ENTRADAS!$I:$I,J$40)-SUMIFS(SAÍDAS!$D:$D,SAÍDAS!$B:$B,$B536,SAÍDAS!$H:$H,J$40)+SUMIFS(AJUSTE!$D:$D,AJUSTE!$B:$B,$B536,AJUSTE!$H:$H,J$40)</f>
        <v>0</v>
      </c>
      <c r="L536" s="161">
        <f>K536+SUMIFS(ENTRADAS!$D:$D,ENTRADAS!$B:$B,$B536,ENTRADAS!$I:$I,K$40)-SUMIFS(SAÍDAS!$D:$D,SAÍDAS!$B:$B,$B536,SAÍDAS!$H:$H,K$40)+SUMIFS(AJUSTE!$D:$D,AJUSTE!$B:$B,$B536,AJUSTE!$H:$H,K$40)</f>
        <v>0</v>
      </c>
      <c r="M536" s="161">
        <f>L536+SUMIFS(ENTRADAS!$D:$D,ENTRADAS!$B:$B,$B536,ENTRADAS!$I:$I,L$40)-SUMIFS(SAÍDAS!$D:$D,SAÍDAS!$B:$B,$B536,SAÍDAS!$H:$H,L$40)+SUMIFS(AJUSTE!$D:$D,AJUSTE!$B:$B,$B536,AJUSTE!$H:$H,L$40)</f>
        <v>0</v>
      </c>
      <c r="N536" s="161">
        <f>M536+SUMIFS(ENTRADAS!$D:$D,ENTRADAS!$B:$B,$B536,ENTRADAS!$I:$I,M$40)-SUMIFS(SAÍDAS!$D:$D,SAÍDAS!$B:$B,$B536,SAÍDAS!$H:$H,M$40)+SUMIFS(AJUSTE!$D:$D,AJUSTE!$B:$B,$B536,AJUSTE!$H:$H,M$40)</f>
        <v>0</v>
      </c>
      <c r="P536" s="160">
        <f>CADASTRO!A500</f>
        <v>0</v>
      </c>
      <c r="Q536" s="160">
        <f>CADASTRO!B500</f>
        <v>0</v>
      </c>
      <c r="R536" s="161">
        <f ca="1">IF(R$39&gt;=$AD$39,0,SUMIFS(SAÍDAS!$D:$D,SAÍDAS!$B:$B,Base!$Q536,SAÍDAS!$H:$H,Base!R$40))</f>
        <v>0</v>
      </c>
      <c r="S536" s="161">
        <f ca="1">IF(S$39&gt;=$AD$39,0,SUMIFS(SAÍDAS!$D:$D,SAÍDAS!$B:$B,Base!$Q536,SAÍDAS!$H:$H,Base!S$40))</f>
        <v>0</v>
      </c>
      <c r="T536" s="161">
        <f ca="1">IF(T$39&gt;=$AD$39,0,SUMIFS(SAÍDAS!$D:$D,SAÍDAS!$B:$B,Base!$Q536,SAÍDAS!$H:$H,Base!T$40))</f>
        <v>0</v>
      </c>
      <c r="U536" s="161">
        <f ca="1">IF(U$39&gt;=$AD$39,0,SUMIFS(SAÍDAS!$D:$D,SAÍDAS!$B:$B,Base!$Q536,SAÍDAS!$H:$H,Base!U$40))</f>
        <v>0</v>
      </c>
      <c r="V536" s="161">
        <f ca="1">IF(V$39&gt;=$AD$39,0,SUMIFS(SAÍDAS!$D:$D,SAÍDAS!$B:$B,Base!$Q536,SAÍDAS!$H:$H,Base!V$40))</f>
        <v>0</v>
      </c>
      <c r="W536" s="161">
        <f ca="1">IF(W$39&gt;=$AD$39,0,SUMIFS(SAÍDAS!$D:$D,SAÍDAS!$B:$B,Base!$Q536,SAÍDAS!$H:$H,Base!W$40))</f>
        <v>0</v>
      </c>
      <c r="X536" s="161">
        <f ca="1">IF(X$39&gt;=$AD$39,0,SUMIFS(SAÍDAS!$D:$D,SAÍDAS!$B:$B,Base!$Q536,SAÍDAS!$H:$H,Base!X$40))</f>
        <v>0</v>
      </c>
      <c r="Y536" s="161">
        <f ca="1">IF(Y$39&gt;=$AD$39,0,SUMIFS(SAÍDAS!$D:$D,SAÍDAS!$B:$B,Base!$Q536,SAÍDAS!$H:$H,Base!Y$40))</f>
        <v>0</v>
      </c>
      <c r="Z536" s="161">
        <f ca="1">IF(Z$39&gt;=$AD$39,0,SUMIFS(SAÍDAS!$D:$D,SAÍDAS!$B:$B,Base!$Q536,SAÍDAS!$H:$H,Base!Z$40))</f>
        <v>0</v>
      </c>
      <c r="AA536" s="161">
        <f ca="1">IF(AA$39&gt;=$AD$39,0,SUMIFS(SAÍDAS!$D:$D,SAÍDAS!$B:$B,Base!$Q536,SAÍDAS!$H:$H,Base!AA$40))</f>
        <v>0</v>
      </c>
      <c r="AB536" s="161">
        <f ca="1">IF(AB$39&gt;=$AD$39,0,SUMIFS(SAÍDAS!$D:$D,SAÍDAS!$B:$B,Base!$Q536,SAÍDAS!$H:$H,Base!AB$40))</f>
        <v>0</v>
      </c>
      <c r="AC536" s="161">
        <f ca="1">IF(AC$39&gt;=$AD$39,0,SUMIFS(SAÍDAS!$D:$D,SAÍDAS!$B:$B,Base!$Q536,SAÍDAS!$H:$H,Base!AC$40))</f>
        <v>0</v>
      </c>
      <c r="AD536" s="160">
        <f t="shared" ca="1" si="16"/>
        <v>0</v>
      </c>
    </row>
    <row r="537" spans="1:30" x14ac:dyDescent="0.25">
      <c r="A537" s="160">
        <f>CADASTRO!A501</f>
        <v>0</v>
      </c>
      <c r="B537" s="160">
        <f>CADASTRO!B501</f>
        <v>0</v>
      </c>
      <c r="C537" s="161">
        <f>CADASTRO!D501</f>
        <v>0</v>
      </c>
      <c r="D537" s="161">
        <f>C537+SUMIFS(ENTRADAS!$D:$D,ENTRADAS!$B:$B,$B537,ENTRADAS!$I:$I,C$40)-SUMIFS(SAÍDAS!$D:$D,SAÍDAS!$B:$B,$B537,SAÍDAS!$H:$H,C$40)+SUMIFS(AJUSTE!$D:$D,AJUSTE!$B:$B,$B537,AJUSTE!$H:$H,C$40)</f>
        <v>0</v>
      </c>
      <c r="E537" s="161">
        <f>D537+SUMIFS(ENTRADAS!$D:$D,ENTRADAS!$B:$B,$B537,ENTRADAS!$I:$I,D$40)-SUMIFS(SAÍDAS!$D:$D,SAÍDAS!$B:$B,$B537,SAÍDAS!$H:$H,D$40)+SUMIFS(AJUSTE!$D:$D,AJUSTE!$B:$B,$B537,AJUSTE!$H:$H,D$40)</f>
        <v>0</v>
      </c>
      <c r="F537" s="161">
        <f>E537+SUMIFS(ENTRADAS!$D:$D,ENTRADAS!$B:$B,$B537,ENTRADAS!$I:$I,E$40)-SUMIFS(SAÍDAS!$D:$D,SAÍDAS!$B:$B,$B537,SAÍDAS!$H:$H,E$40)+SUMIFS(AJUSTE!$D:$D,AJUSTE!$B:$B,$B537,AJUSTE!$H:$H,E$40)</f>
        <v>0</v>
      </c>
      <c r="G537" s="161">
        <f>F537+SUMIFS(ENTRADAS!$D:$D,ENTRADAS!$B:$B,$B537,ENTRADAS!$I:$I,F$40)-SUMIFS(SAÍDAS!$D:$D,SAÍDAS!$B:$B,$B537,SAÍDAS!$H:$H,F$40)+SUMIFS(AJUSTE!$D:$D,AJUSTE!$B:$B,$B537,AJUSTE!$H:$H,F$40)</f>
        <v>0</v>
      </c>
      <c r="H537" s="161">
        <f>G537+SUMIFS(ENTRADAS!$D:$D,ENTRADAS!$B:$B,$B537,ENTRADAS!$I:$I,G$40)-SUMIFS(SAÍDAS!$D:$D,SAÍDAS!$B:$B,$B537,SAÍDAS!$H:$H,G$40)+SUMIFS(AJUSTE!$D:$D,AJUSTE!$B:$B,$B537,AJUSTE!$H:$H,G$40)</f>
        <v>0</v>
      </c>
      <c r="I537" s="161">
        <f>H537+SUMIFS(ENTRADAS!$D:$D,ENTRADAS!$B:$B,$B537,ENTRADAS!$I:$I,H$40)-SUMIFS(SAÍDAS!$D:$D,SAÍDAS!$B:$B,$B537,SAÍDAS!$H:$H,H$40)+SUMIFS(AJUSTE!$D:$D,AJUSTE!$B:$B,$B537,AJUSTE!$H:$H,H$40)</f>
        <v>0</v>
      </c>
      <c r="J537" s="161">
        <f>I537+SUMIFS(ENTRADAS!$D:$D,ENTRADAS!$B:$B,$B537,ENTRADAS!$I:$I,I$40)-SUMIFS(SAÍDAS!$D:$D,SAÍDAS!$B:$B,$B537,SAÍDAS!$H:$H,I$40)+SUMIFS(AJUSTE!$D:$D,AJUSTE!$B:$B,$B537,AJUSTE!$H:$H,I$40)</f>
        <v>0</v>
      </c>
      <c r="K537" s="161">
        <f>J537+SUMIFS(ENTRADAS!$D:$D,ENTRADAS!$B:$B,$B537,ENTRADAS!$I:$I,J$40)-SUMIFS(SAÍDAS!$D:$D,SAÍDAS!$B:$B,$B537,SAÍDAS!$H:$H,J$40)+SUMIFS(AJUSTE!$D:$D,AJUSTE!$B:$B,$B537,AJUSTE!$H:$H,J$40)</f>
        <v>0</v>
      </c>
      <c r="L537" s="161">
        <f>K537+SUMIFS(ENTRADAS!$D:$D,ENTRADAS!$B:$B,$B537,ENTRADAS!$I:$I,K$40)-SUMIFS(SAÍDAS!$D:$D,SAÍDAS!$B:$B,$B537,SAÍDAS!$H:$H,K$40)+SUMIFS(AJUSTE!$D:$D,AJUSTE!$B:$B,$B537,AJUSTE!$H:$H,K$40)</f>
        <v>0</v>
      </c>
      <c r="M537" s="161">
        <f>L537+SUMIFS(ENTRADAS!$D:$D,ENTRADAS!$B:$B,$B537,ENTRADAS!$I:$I,L$40)-SUMIFS(SAÍDAS!$D:$D,SAÍDAS!$B:$B,$B537,SAÍDAS!$H:$H,L$40)+SUMIFS(AJUSTE!$D:$D,AJUSTE!$B:$B,$B537,AJUSTE!$H:$H,L$40)</f>
        <v>0</v>
      </c>
      <c r="N537" s="161">
        <f>M537+SUMIFS(ENTRADAS!$D:$D,ENTRADAS!$B:$B,$B537,ENTRADAS!$I:$I,M$40)-SUMIFS(SAÍDAS!$D:$D,SAÍDAS!$B:$B,$B537,SAÍDAS!$H:$H,M$40)+SUMIFS(AJUSTE!$D:$D,AJUSTE!$B:$B,$B537,AJUSTE!$H:$H,M$40)</f>
        <v>0</v>
      </c>
      <c r="P537" s="160">
        <f>CADASTRO!A501</f>
        <v>0</v>
      </c>
      <c r="Q537" s="160">
        <f>CADASTRO!B501</f>
        <v>0</v>
      </c>
      <c r="R537" s="161">
        <f ca="1">IF(R$39&gt;=$AD$39,0,SUMIFS(SAÍDAS!$D:$D,SAÍDAS!$B:$B,Base!$Q537,SAÍDAS!$H:$H,Base!R$40))</f>
        <v>0</v>
      </c>
      <c r="S537" s="161">
        <f ca="1">IF(S$39&gt;=$AD$39,0,SUMIFS(SAÍDAS!$D:$D,SAÍDAS!$B:$B,Base!$Q537,SAÍDAS!$H:$H,Base!S$40))</f>
        <v>0</v>
      </c>
      <c r="T537" s="161">
        <f ca="1">IF(T$39&gt;=$AD$39,0,SUMIFS(SAÍDAS!$D:$D,SAÍDAS!$B:$B,Base!$Q537,SAÍDAS!$H:$H,Base!T$40))</f>
        <v>0</v>
      </c>
      <c r="U537" s="161">
        <f ca="1">IF(U$39&gt;=$AD$39,0,SUMIFS(SAÍDAS!$D:$D,SAÍDAS!$B:$B,Base!$Q537,SAÍDAS!$H:$H,Base!U$40))</f>
        <v>0</v>
      </c>
      <c r="V537" s="161">
        <f ca="1">IF(V$39&gt;=$AD$39,0,SUMIFS(SAÍDAS!$D:$D,SAÍDAS!$B:$B,Base!$Q537,SAÍDAS!$H:$H,Base!V$40))</f>
        <v>0</v>
      </c>
      <c r="W537" s="161">
        <f ca="1">IF(W$39&gt;=$AD$39,0,SUMIFS(SAÍDAS!$D:$D,SAÍDAS!$B:$B,Base!$Q537,SAÍDAS!$H:$H,Base!W$40))</f>
        <v>0</v>
      </c>
      <c r="X537" s="161">
        <f ca="1">IF(X$39&gt;=$AD$39,0,SUMIFS(SAÍDAS!$D:$D,SAÍDAS!$B:$B,Base!$Q537,SAÍDAS!$H:$H,Base!X$40))</f>
        <v>0</v>
      </c>
      <c r="Y537" s="161">
        <f ca="1">IF(Y$39&gt;=$AD$39,0,SUMIFS(SAÍDAS!$D:$D,SAÍDAS!$B:$B,Base!$Q537,SAÍDAS!$H:$H,Base!Y$40))</f>
        <v>0</v>
      </c>
      <c r="Z537" s="161">
        <f ca="1">IF(Z$39&gt;=$AD$39,0,SUMIFS(SAÍDAS!$D:$D,SAÍDAS!$B:$B,Base!$Q537,SAÍDAS!$H:$H,Base!Z$40))</f>
        <v>0</v>
      </c>
      <c r="AA537" s="161">
        <f ca="1">IF(AA$39&gt;=$AD$39,0,SUMIFS(SAÍDAS!$D:$D,SAÍDAS!$B:$B,Base!$Q537,SAÍDAS!$H:$H,Base!AA$40))</f>
        <v>0</v>
      </c>
      <c r="AB537" s="161">
        <f ca="1">IF(AB$39&gt;=$AD$39,0,SUMIFS(SAÍDAS!$D:$D,SAÍDAS!$B:$B,Base!$Q537,SAÍDAS!$H:$H,Base!AB$40))</f>
        <v>0</v>
      </c>
      <c r="AC537" s="161">
        <f ca="1">IF(AC$39&gt;=$AD$39,0,SUMIFS(SAÍDAS!$D:$D,SAÍDAS!$B:$B,Base!$Q537,SAÍDAS!$H:$H,Base!AC$40))</f>
        <v>0</v>
      </c>
      <c r="AD537" s="160">
        <f t="shared" ca="1" si="16"/>
        <v>0</v>
      </c>
    </row>
    <row r="538" spans="1:30" x14ac:dyDescent="0.25">
      <c r="A538" s="160">
        <f>CADASTRO!A502</f>
        <v>0</v>
      </c>
      <c r="B538" s="160">
        <f>CADASTRO!B502</f>
        <v>0</v>
      </c>
      <c r="C538" s="161">
        <f>CADASTRO!D502</f>
        <v>0</v>
      </c>
      <c r="D538" s="161">
        <f>C538+SUMIFS(ENTRADAS!$D:$D,ENTRADAS!$B:$B,$B538,ENTRADAS!$I:$I,C$40)-SUMIFS(SAÍDAS!$D:$D,SAÍDAS!$B:$B,$B538,SAÍDAS!$H:$H,C$40)+SUMIFS(AJUSTE!$D:$D,AJUSTE!$B:$B,$B538,AJUSTE!$H:$H,C$40)</f>
        <v>0</v>
      </c>
      <c r="E538" s="161">
        <f>D538+SUMIFS(ENTRADAS!$D:$D,ENTRADAS!$B:$B,$B538,ENTRADAS!$I:$I,D$40)-SUMIFS(SAÍDAS!$D:$D,SAÍDAS!$B:$B,$B538,SAÍDAS!$H:$H,D$40)+SUMIFS(AJUSTE!$D:$D,AJUSTE!$B:$B,$B538,AJUSTE!$H:$H,D$40)</f>
        <v>0</v>
      </c>
      <c r="F538" s="161">
        <f>E538+SUMIFS(ENTRADAS!$D:$D,ENTRADAS!$B:$B,$B538,ENTRADAS!$I:$I,E$40)-SUMIFS(SAÍDAS!$D:$D,SAÍDAS!$B:$B,$B538,SAÍDAS!$H:$H,E$40)+SUMIFS(AJUSTE!$D:$D,AJUSTE!$B:$B,$B538,AJUSTE!$H:$H,E$40)</f>
        <v>0</v>
      </c>
      <c r="G538" s="161">
        <f>F538+SUMIFS(ENTRADAS!$D:$D,ENTRADAS!$B:$B,$B538,ENTRADAS!$I:$I,F$40)-SUMIFS(SAÍDAS!$D:$D,SAÍDAS!$B:$B,$B538,SAÍDAS!$H:$H,F$40)+SUMIFS(AJUSTE!$D:$D,AJUSTE!$B:$B,$B538,AJUSTE!$H:$H,F$40)</f>
        <v>0</v>
      </c>
      <c r="H538" s="161">
        <f>G538+SUMIFS(ENTRADAS!$D:$D,ENTRADAS!$B:$B,$B538,ENTRADAS!$I:$I,G$40)-SUMIFS(SAÍDAS!$D:$D,SAÍDAS!$B:$B,$B538,SAÍDAS!$H:$H,G$40)+SUMIFS(AJUSTE!$D:$D,AJUSTE!$B:$B,$B538,AJUSTE!$H:$H,G$40)</f>
        <v>0</v>
      </c>
      <c r="I538" s="161">
        <f>H538+SUMIFS(ENTRADAS!$D:$D,ENTRADAS!$B:$B,$B538,ENTRADAS!$I:$I,H$40)-SUMIFS(SAÍDAS!$D:$D,SAÍDAS!$B:$B,$B538,SAÍDAS!$H:$H,H$40)+SUMIFS(AJUSTE!$D:$D,AJUSTE!$B:$B,$B538,AJUSTE!$H:$H,H$40)</f>
        <v>0</v>
      </c>
      <c r="J538" s="161">
        <f>I538+SUMIFS(ENTRADAS!$D:$D,ENTRADAS!$B:$B,$B538,ENTRADAS!$I:$I,I$40)-SUMIFS(SAÍDAS!$D:$D,SAÍDAS!$B:$B,$B538,SAÍDAS!$H:$H,I$40)+SUMIFS(AJUSTE!$D:$D,AJUSTE!$B:$B,$B538,AJUSTE!$H:$H,I$40)</f>
        <v>0</v>
      </c>
      <c r="K538" s="161">
        <f>J538+SUMIFS(ENTRADAS!$D:$D,ENTRADAS!$B:$B,$B538,ENTRADAS!$I:$I,J$40)-SUMIFS(SAÍDAS!$D:$D,SAÍDAS!$B:$B,$B538,SAÍDAS!$H:$H,J$40)+SUMIFS(AJUSTE!$D:$D,AJUSTE!$B:$B,$B538,AJUSTE!$H:$H,J$40)</f>
        <v>0</v>
      </c>
      <c r="L538" s="161">
        <f>K538+SUMIFS(ENTRADAS!$D:$D,ENTRADAS!$B:$B,$B538,ENTRADAS!$I:$I,K$40)-SUMIFS(SAÍDAS!$D:$D,SAÍDAS!$B:$B,$B538,SAÍDAS!$H:$H,K$40)+SUMIFS(AJUSTE!$D:$D,AJUSTE!$B:$B,$B538,AJUSTE!$H:$H,K$40)</f>
        <v>0</v>
      </c>
      <c r="M538" s="161">
        <f>L538+SUMIFS(ENTRADAS!$D:$D,ENTRADAS!$B:$B,$B538,ENTRADAS!$I:$I,L$40)-SUMIFS(SAÍDAS!$D:$D,SAÍDAS!$B:$B,$B538,SAÍDAS!$H:$H,L$40)+SUMIFS(AJUSTE!$D:$D,AJUSTE!$B:$B,$B538,AJUSTE!$H:$H,L$40)</f>
        <v>0</v>
      </c>
      <c r="N538" s="161">
        <f>M538+SUMIFS(ENTRADAS!$D:$D,ENTRADAS!$B:$B,$B538,ENTRADAS!$I:$I,M$40)-SUMIFS(SAÍDAS!$D:$D,SAÍDAS!$B:$B,$B538,SAÍDAS!$H:$H,M$40)+SUMIFS(AJUSTE!$D:$D,AJUSTE!$B:$B,$B538,AJUSTE!$H:$H,M$40)</f>
        <v>0</v>
      </c>
      <c r="P538" s="160">
        <f>CADASTRO!A502</f>
        <v>0</v>
      </c>
      <c r="Q538" s="160">
        <f>CADASTRO!B502</f>
        <v>0</v>
      </c>
      <c r="R538" s="161">
        <f ca="1">IF(R$39&gt;=$AD$39,0,SUMIFS(SAÍDAS!$D:$D,SAÍDAS!$B:$B,Base!$Q538,SAÍDAS!$H:$H,Base!R$40))</f>
        <v>0</v>
      </c>
      <c r="S538" s="161">
        <f ca="1">IF(S$39&gt;=$AD$39,0,SUMIFS(SAÍDAS!$D:$D,SAÍDAS!$B:$B,Base!$Q538,SAÍDAS!$H:$H,Base!S$40))</f>
        <v>0</v>
      </c>
      <c r="T538" s="161">
        <f ca="1">IF(T$39&gt;=$AD$39,0,SUMIFS(SAÍDAS!$D:$D,SAÍDAS!$B:$B,Base!$Q538,SAÍDAS!$H:$H,Base!T$40))</f>
        <v>0</v>
      </c>
      <c r="U538" s="161">
        <f ca="1">IF(U$39&gt;=$AD$39,0,SUMIFS(SAÍDAS!$D:$D,SAÍDAS!$B:$B,Base!$Q538,SAÍDAS!$H:$H,Base!U$40))</f>
        <v>0</v>
      </c>
      <c r="V538" s="161">
        <f ca="1">IF(V$39&gt;=$AD$39,0,SUMIFS(SAÍDAS!$D:$D,SAÍDAS!$B:$B,Base!$Q538,SAÍDAS!$H:$H,Base!V$40))</f>
        <v>0</v>
      </c>
      <c r="W538" s="161">
        <f ca="1">IF(W$39&gt;=$AD$39,0,SUMIFS(SAÍDAS!$D:$D,SAÍDAS!$B:$B,Base!$Q538,SAÍDAS!$H:$H,Base!W$40))</f>
        <v>0</v>
      </c>
      <c r="X538" s="161">
        <f ca="1">IF(X$39&gt;=$AD$39,0,SUMIFS(SAÍDAS!$D:$D,SAÍDAS!$B:$B,Base!$Q538,SAÍDAS!$H:$H,Base!X$40))</f>
        <v>0</v>
      </c>
      <c r="Y538" s="161">
        <f ca="1">IF(Y$39&gt;=$AD$39,0,SUMIFS(SAÍDAS!$D:$D,SAÍDAS!$B:$B,Base!$Q538,SAÍDAS!$H:$H,Base!Y$40))</f>
        <v>0</v>
      </c>
      <c r="Z538" s="161">
        <f ca="1">IF(Z$39&gt;=$AD$39,0,SUMIFS(SAÍDAS!$D:$D,SAÍDAS!$B:$B,Base!$Q538,SAÍDAS!$H:$H,Base!Z$40))</f>
        <v>0</v>
      </c>
      <c r="AA538" s="161">
        <f ca="1">IF(AA$39&gt;=$AD$39,0,SUMIFS(SAÍDAS!$D:$D,SAÍDAS!$B:$B,Base!$Q538,SAÍDAS!$H:$H,Base!AA$40))</f>
        <v>0</v>
      </c>
      <c r="AB538" s="161">
        <f ca="1">IF(AB$39&gt;=$AD$39,0,SUMIFS(SAÍDAS!$D:$D,SAÍDAS!$B:$B,Base!$Q538,SAÍDAS!$H:$H,Base!AB$40))</f>
        <v>0</v>
      </c>
      <c r="AC538" s="161">
        <f ca="1">IF(AC$39&gt;=$AD$39,0,SUMIFS(SAÍDAS!$D:$D,SAÍDAS!$B:$B,Base!$Q538,SAÍDAS!$H:$H,Base!AC$40))</f>
        <v>0</v>
      </c>
      <c r="AD538" s="160">
        <f t="shared" ca="1" si="16"/>
        <v>0</v>
      </c>
    </row>
    <row r="539" spans="1:30" x14ac:dyDescent="0.25">
      <c r="A539" s="160">
        <f>CADASTRO!A503</f>
        <v>0</v>
      </c>
      <c r="B539" s="160">
        <f>CADASTRO!B503</f>
        <v>0</v>
      </c>
      <c r="C539" s="161">
        <f>CADASTRO!D503</f>
        <v>0</v>
      </c>
      <c r="D539" s="161">
        <f>C539+SUMIFS(ENTRADAS!$D:$D,ENTRADAS!$B:$B,$B539,ENTRADAS!$I:$I,C$40)-SUMIFS(SAÍDAS!$D:$D,SAÍDAS!$B:$B,$B539,SAÍDAS!$H:$H,C$40)+SUMIFS(AJUSTE!$D:$D,AJUSTE!$B:$B,$B539,AJUSTE!$H:$H,C$40)</f>
        <v>0</v>
      </c>
      <c r="E539" s="161">
        <f>D539+SUMIFS(ENTRADAS!$D:$D,ENTRADAS!$B:$B,$B539,ENTRADAS!$I:$I,D$40)-SUMIFS(SAÍDAS!$D:$D,SAÍDAS!$B:$B,$B539,SAÍDAS!$H:$H,D$40)+SUMIFS(AJUSTE!$D:$D,AJUSTE!$B:$B,$B539,AJUSTE!$H:$H,D$40)</f>
        <v>0</v>
      </c>
      <c r="F539" s="161">
        <f>E539+SUMIFS(ENTRADAS!$D:$D,ENTRADAS!$B:$B,$B539,ENTRADAS!$I:$I,E$40)-SUMIFS(SAÍDAS!$D:$D,SAÍDAS!$B:$B,$B539,SAÍDAS!$H:$H,E$40)+SUMIFS(AJUSTE!$D:$D,AJUSTE!$B:$B,$B539,AJUSTE!$H:$H,E$40)</f>
        <v>0</v>
      </c>
      <c r="G539" s="161">
        <f>F539+SUMIFS(ENTRADAS!$D:$D,ENTRADAS!$B:$B,$B539,ENTRADAS!$I:$I,F$40)-SUMIFS(SAÍDAS!$D:$D,SAÍDAS!$B:$B,$B539,SAÍDAS!$H:$H,F$40)+SUMIFS(AJUSTE!$D:$D,AJUSTE!$B:$B,$B539,AJUSTE!$H:$H,F$40)</f>
        <v>0</v>
      </c>
      <c r="H539" s="161">
        <f>G539+SUMIFS(ENTRADAS!$D:$D,ENTRADAS!$B:$B,$B539,ENTRADAS!$I:$I,G$40)-SUMIFS(SAÍDAS!$D:$D,SAÍDAS!$B:$B,$B539,SAÍDAS!$H:$H,G$40)+SUMIFS(AJUSTE!$D:$D,AJUSTE!$B:$B,$B539,AJUSTE!$H:$H,G$40)</f>
        <v>0</v>
      </c>
      <c r="I539" s="161">
        <f>H539+SUMIFS(ENTRADAS!$D:$D,ENTRADAS!$B:$B,$B539,ENTRADAS!$I:$I,H$40)-SUMIFS(SAÍDAS!$D:$D,SAÍDAS!$B:$B,$B539,SAÍDAS!$H:$H,H$40)+SUMIFS(AJUSTE!$D:$D,AJUSTE!$B:$B,$B539,AJUSTE!$H:$H,H$40)</f>
        <v>0</v>
      </c>
      <c r="J539" s="161">
        <f>I539+SUMIFS(ENTRADAS!$D:$D,ENTRADAS!$B:$B,$B539,ENTRADAS!$I:$I,I$40)-SUMIFS(SAÍDAS!$D:$D,SAÍDAS!$B:$B,$B539,SAÍDAS!$H:$H,I$40)+SUMIFS(AJUSTE!$D:$D,AJUSTE!$B:$B,$B539,AJUSTE!$H:$H,I$40)</f>
        <v>0</v>
      </c>
      <c r="K539" s="161">
        <f>J539+SUMIFS(ENTRADAS!$D:$D,ENTRADAS!$B:$B,$B539,ENTRADAS!$I:$I,J$40)-SUMIFS(SAÍDAS!$D:$D,SAÍDAS!$B:$B,$B539,SAÍDAS!$H:$H,J$40)+SUMIFS(AJUSTE!$D:$D,AJUSTE!$B:$B,$B539,AJUSTE!$H:$H,J$40)</f>
        <v>0</v>
      </c>
      <c r="L539" s="161">
        <f>K539+SUMIFS(ENTRADAS!$D:$D,ENTRADAS!$B:$B,$B539,ENTRADAS!$I:$I,K$40)-SUMIFS(SAÍDAS!$D:$D,SAÍDAS!$B:$B,$B539,SAÍDAS!$H:$H,K$40)+SUMIFS(AJUSTE!$D:$D,AJUSTE!$B:$B,$B539,AJUSTE!$H:$H,K$40)</f>
        <v>0</v>
      </c>
      <c r="M539" s="161">
        <f>L539+SUMIFS(ENTRADAS!$D:$D,ENTRADAS!$B:$B,$B539,ENTRADAS!$I:$I,L$40)-SUMIFS(SAÍDAS!$D:$D,SAÍDAS!$B:$B,$B539,SAÍDAS!$H:$H,L$40)+SUMIFS(AJUSTE!$D:$D,AJUSTE!$B:$B,$B539,AJUSTE!$H:$H,L$40)</f>
        <v>0</v>
      </c>
      <c r="N539" s="161">
        <f>M539+SUMIFS(ENTRADAS!$D:$D,ENTRADAS!$B:$B,$B539,ENTRADAS!$I:$I,M$40)-SUMIFS(SAÍDAS!$D:$D,SAÍDAS!$B:$B,$B539,SAÍDAS!$H:$H,M$40)+SUMIFS(AJUSTE!$D:$D,AJUSTE!$B:$B,$B539,AJUSTE!$H:$H,M$40)</f>
        <v>0</v>
      </c>
      <c r="P539" s="160">
        <f>CADASTRO!A503</f>
        <v>0</v>
      </c>
      <c r="Q539" s="160">
        <f>CADASTRO!B503</f>
        <v>0</v>
      </c>
      <c r="R539" s="161">
        <f ca="1">IF(R$39&gt;=$AD$39,0,SUMIFS(SAÍDAS!$D:$D,SAÍDAS!$B:$B,Base!$Q539,SAÍDAS!$H:$H,Base!R$40))</f>
        <v>0</v>
      </c>
      <c r="S539" s="161">
        <f ca="1">IF(S$39&gt;=$AD$39,0,SUMIFS(SAÍDAS!$D:$D,SAÍDAS!$B:$B,Base!$Q539,SAÍDAS!$H:$H,Base!S$40))</f>
        <v>0</v>
      </c>
      <c r="T539" s="161">
        <f ca="1">IF(T$39&gt;=$AD$39,0,SUMIFS(SAÍDAS!$D:$D,SAÍDAS!$B:$B,Base!$Q539,SAÍDAS!$H:$H,Base!T$40))</f>
        <v>0</v>
      </c>
      <c r="U539" s="161">
        <f ca="1">IF(U$39&gt;=$AD$39,0,SUMIFS(SAÍDAS!$D:$D,SAÍDAS!$B:$B,Base!$Q539,SAÍDAS!$H:$H,Base!U$40))</f>
        <v>0</v>
      </c>
      <c r="V539" s="161">
        <f ca="1">IF(V$39&gt;=$AD$39,0,SUMIFS(SAÍDAS!$D:$D,SAÍDAS!$B:$B,Base!$Q539,SAÍDAS!$H:$H,Base!V$40))</f>
        <v>0</v>
      </c>
      <c r="W539" s="161">
        <f ca="1">IF(W$39&gt;=$AD$39,0,SUMIFS(SAÍDAS!$D:$D,SAÍDAS!$B:$B,Base!$Q539,SAÍDAS!$H:$H,Base!W$40))</f>
        <v>0</v>
      </c>
      <c r="X539" s="161">
        <f ca="1">IF(X$39&gt;=$AD$39,0,SUMIFS(SAÍDAS!$D:$D,SAÍDAS!$B:$B,Base!$Q539,SAÍDAS!$H:$H,Base!X$40))</f>
        <v>0</v>
      </c>
      <c r="Y539" s="161">
        <f ca="1">IF(Y$39&gt;=$AD$39,0,SUMIFS(SAÍDAS!$D:$D,SAÍDAS!$B:$B,Base!$Q539,SAÍDAS!$H:$H,Base!Y$40))</f>
        <v>0</v>
      </c>
      <c r="Z539" s="161">
        <f ca="1">IF(Z$39&gt;=$AD$39,0,SUMIFS(SAÍDAS!$D:$D,SAÍDAS!$B:$B,Base!$Q539,SAÍDAS!$H:$H,Base!Z$40))</f>
        <v>0</v>
      </c>
      <c r="AA539" s="161">
        <f ca="1">IF(AA$39&gt;=$AD$39,0,SUMIFS(SAÍDAS!$D:$D,SAÍDAS!$B:$B,Base!$Q539,SAÍDAS!$H:$H,Base!AA$40))</f>
        <v>0</v>
      </c>
      <c r="AB539" s="161">
        <f ca="1">IF(AB$39&gt;=$AD$39,0,SUMIFS(SAÍDAS!$D:$D,SAÍDAS!$B:$B,Base!$Q539,SAÍDAS!$H:$H,Base!AB$40))</f>
        <v>0</v>
      </c>
      <c r="AC539" s="161">
        <f ca="1">IF(AC$39&gt;=$AD$39,0,SUMIFS(SAÍDAS!$D:$D,SAÍDAS!$B:$B,Base!$Q539,SAÍDAS!$H:$H,Base!AC$40))</f>
        <v>0</v>
      </c>
      <c r="AD539" s="160">
        <f t="shared" ca="1" si="16"/>
        <v>0</v>
      </c>
    </row>
    <row r="540" spans="1:30" x14ac:dyDescent="0.25">
      <c r="A540" s="160">
        <f>CADASTRO!A504</f>
        <v>0</v>
      </c>
      <c r="B540" s="160">
        <f>CADASTRO!B504</f>
        <v>0</v>
      </c>
      <c r="C540" s="161">
        <f>CADASTRO!D504</f>
        <v>0</v>
      </c>
      <c r="D540" s="161">
        <f>C540+SUMIFS(ENTRADAS!$D:$D,ENTRADAS!$B:$B,$B540,ENTRADAS!$I:$I,C$40)-SUMIFS(SAÍDAS!$D:$D,SAÍDAS!$B:$B,$B540,SAÍDAS!$H:$H,C$40)+SUMIFS(AJUSTE!$D:$D,AJUSTE!$B:$B,$B540,AJUSTE!$H:$H,C$40)</f>
        <v>0</v>
      </c>
      <c r="E540" s="161">
        <f>D540+SUMIFS(ENTRADAS!$D:$D,ENTRADAS!$B:$B,$B540,ENTRADAS!$I:$I,D$40)-SUMIFS(SAÍDAS!$D:$D,SAÍDAS!$B:$B,$B540,SAÍDAS!$H:$H,D$40)+SUMIFS(AJUSTE!$D:$D,AJUSTE!$B:$B,$B540,AJUSTE!$H:$H,D$40)</f>
        <v>0</v>
      </c>
      <c r="F540" s="161">
        <f>E540+SUMIFS(ENTRADAS!$D:$D,ENTRADAS!$B:$B,$B540,ENTRADAS!$I:$I,E$40)-SUMIFS(SAÍDAS!$D:$D,SAÍDAS!$B:$B,$B540,SAÍDAS!$H:$H,E$40)+SUMIFS(AJUSTE!$D:$D,AJUSTE!$B:$B,$B540,AJUSTE!$H:$H,E$40)</f>
        <v>0</v>
      </c>
      <c r="G540" s="161">
        <f>F540+SUMIFS(ENTRADAS!$D:$D,ENTRADAS!$B:$B,$B540,ENTRADAS!$I:$I,F$40)-SUMIFS(SAÍDAS!$D:$D,SAÍDAS!$B:$B,$B540,SAÍDAS!$H:$H,F$40)+SUMIFS(AJUSTE!$D:$D,AJUSTE!$B:$B,$B540,AJUSTE!$H:$H,F$40)</f>
        <v>0</v>
      </c>
      <c r="H540" s="161">
        <f>G540+SUMIFS(ENTRADAS!$D:$D,ENTRADAS!$B:$B,$B540,ENTRADAS!$I:$I,G$40)-SUMIFS(SAÍDAS!$D:$D,SAÍDAS!$B:$B,$B540,SAÍDAS!$H:$H,G$40)+SUMIFS(AJUSTE!$D:$D,AJUSTE!$B:$B,$B540,AJUSTE!$H:$H,G$40)</f>
        <v>0</v>
      </c>
      <c r="I540" s="161">
        <f>H540+SUMIFS(ENTRADAS!$D:$D,ENTRADAS!$B:$B,$B540,ENTRADAS!$I:$I,H$40)-SUMIFS(SAÍDAS!$D:$D,SAÍDAS!$B:$B,$B540,SAÍDAS!$H:$H,H$40)+SUMIFS(AJUSTE!$D:$D,AJUSTE!$B:$B,$B540,AJUSTE!$H:$H,H$40)</f>
        <v>0</v>
      </c>
      <c r="J540" s="161">
        <f>I540+SUMIFS(ENTRADAS!$D:$D,ENTRADAS!$B:$B,$B540,ENTRADAS!$I:$I,I$40)-SUMIFS(SAÍDAS!$D:$D,SAÍDAS!$B:$B,$B540,SAÍDAS!$H:$H,I$40)+SUMIFS(AJUSTE!$D:$D,AJUSTE!$B:$B,$B540,AJUSTE!$H:$H,I$40)</f>
        <v>0</v>
      </c>
      <c r="K540" s="161">
        <f>J540+SUMIFS(ENTRADAS!$D:$D,ENTRADAS!$B:$B,$B540,ENTRADAS!$I:$I,J$40)-SUMIFS(SAÍDAS!$D:$D,SAÍDAS!$B:$B,$B540,SAÍDAS!$H:$H,J$40)+SUMIFS(AJUSTE!$D:$D,AJUSTE!$B:$B,$B540,AJUSTE!$H:$H,J$40)</f>
        <v>0</v>
      </c>
      <c r="L540" s="161">
        <f>K540+SUMIFS(ENTRADAS!$D:$D,ENTRADAS!$B:$B,$B540,ENTRADAS!$I:$I,K$40)-SUMIFS(SAÍDAS!$D:$D,SAÍDAS!$B:$B,$B540,SAÍDAS!$H:$H,K$40)+SUMIFS(AJUSTE!$D:$D,AJUSTE!$B:$B,$B540,AJUSTE!$H:$H,K$40)</f>
        <v>0</v>
      </c>
      <c r="M540" s="161">
        <f>L540+SUMIFS(ENTRADAS!$D:$D,ENTRADAS!$B:$B,$B540,ENTRADAS!$I:$I,L$40)-SUMIFS(SAÍDAS!$D:$D,SAÍDAS!$B:$B,$B540,SAÍDAS!$H:$H,L$40)+SUMIFS(AJUSTE!$D:$D,AJUSTE!$B:$B,$B540,AJUSTE!$H:$H,L$40)</f>
        <v>0</v>
      </c>
      <c r="N540" s="161">
        <f>M540+SUMIFS(ENTRADAS!$D:$D,ENTRADAS!$B:$B,$B540,ENTRADAS!$I:$I,M$40)-SUMIFS(SAÍDAS!$D:$D,SAÍDAS!$B:$B,$B540,SAÍDAS!$H:$H,M$40)+SUMIFS(AJUSTE!$D:$D,AJUSTE!$B:$B,$B540,AJUSTE!$H:$H,M$40)</f>
        <v>0</v>
      </c>
      <c r="P540" s="160">
        <f>CADASTRO!A504</f>
        <v>0</v>
      </c>
      <c r="Q540" s="160">
        <f>CADASTRO!B504</f>
        <v>0</v>
      </c>
      <c r="R540" s="161">
        <f ca="1">IF(R$39&gt;=$AD$39,0,SUMIFS(SAÍDAS!$D:$D,SAÍDAS!$B:$B,Base!$Q540,SAÍDAS!$H:$H,Base!R$40))</f>
        <v>0</v>
      </c>
      <c r="S540" s="161">
        <f ca="1">IF(S$39&gt;=$AD$39,0,SUMIFS(SAÍDAS!$D:$D,SAÍDAS!$B:$B,Base!$Q540,SAÍDAS!$H:$H,Base!S$40))</f>
        <v>0</v>
      </c>
      <c r="T540" s="161">
        <f ca="1">IF(T$39&gt;=$AD$39,0,SUMIFS(SAÍDAS!$D:$D,SAÍDAS!$B:$B,Base!$Q540,SAÍDAS!$H:$H,Base!T$40))</f>
        <v>0</v>
      </c>
      <c r="U540" s="161">
        <f ca="1">IF(U$39&gt;=$AD$39,0,SUMIFS(SAÍDAS!$D:$D,SAÍDAS!$B:$B,Base!$Q540,SAÍDAS!$H:$H,Base!U$40))</f>
        <v>0</v>
      </c>
      <c r="V540" s="161">
        <f ca="1">IF(V$39&gt;=$AD$39,0,SUMIFS(SAÍDAS!$D:$D,SAÍDAS!$B:$B,Base!$Q540,SAÍDAS!$H:$H,Base!V$40))</f>
        <v>0</v>
      </c>
      <c r="W540" s="161">
        <f ca="1">IF(W$39&gt;=$AD$39,0,SUMIFS(SAÍDAS!$D:$D,SAÍDAS!$B:$B,Base!$Q540,SAÍDAS!$H:$H,Base!W$40))</f>
        <v>0</v>
      </c>
      <c r="X540" s="161">
        <f ca="1">IF(X$39&gt;=$AD$39,0,SUMIFS(SAÍDAS!$D:$D,SAÍDAS!$B:$B,Base!$Q540,SAÍDAS!$H:$H,Base!X$40))</f>
        <v>0</v>
      </c>
      <c r="Y540" s="161">
        <f ca="1">IF(Y$39&gt;=$AD$39,0,SUMIFS(SAÍDAS!$D:$D,SAÍDAS!$B:$B,Base!$Q540,SAÍDAS!$H:$H,Base!Y$40))</f>
        <v>0</v>
      </c>
      <c r="Z540" s="161">
        <f ca="1">IF(Z$39&gt;=$AD$39,0,SUMIFS(SAÍDAS!$D:$D,SAÍDAS!$B:$B,Base!$Q540,SAÍDAS!$H:$H,Base!Z$40))</f>
        <v>0</v>
      </c>
      <c r="AA540" s="161">
        <f ca="1">IF(AA$39&gt;=$AD$39,0,SUMIFS(SAÍDAS!$D:$D,SAÍDAS!$B:$B,Base!$Q540,SAÍDAS!$H:$H,Base!AA$40))</f>
        <v>0</v>
      </c>
      <c r="AB540" s="161">
        <f ca="1">IF(AB$39&gt;=$AD$39,0,SUMIFS(SAÍDAS!$D:$D,SAÍDAS!$B:$B,Base!$Q540,SAÍDAS!$H:$H,Base!AB$40))</f>
        <v>0</v>
      </c>
      <c r="AC540" s="161">
        <f ca="1">IF(AC$39&gt;=$AD$39,0,SUMIFS(SAÍDAS!$D:$D,SAÍDAS!$B:$B,Base!$Q540,SAÍDAS!$H:$H,Base!AC$40))</f>
        <v>0</v>
      </c>
      <c r="AD540" s="160">
        <f t="shared" ca="1" si="16"/>
        <v>0</v>
      </c>
    </row>
    <row r="541" spans="1:30" x14ac:dyDescent="0.25">
      <c r="A541" s="160">
        <f>CADASTRO!A505</f>
        <v>0</v>
      </c>
      <c r="B541" s="160">
        <f>CADASTRO!B505</f>
        <v>0</v>
      </c>
      <c r="C541" s="161">
        <f>CADASTRO!D505</f>
        <v>0</v>
      </c>
      <c r="D541" s="161">
        <f>C541+SUMIFS(ENTRADAS!$D:$D,ENTRADAS!$B:$B,$B541,ENTRADAS!$I:$I,C$40)-SUMIFS(SAÍDAS!$D:$D,SAÍDAS!$B:$B,$B541,SAÍDAS!$H:$H,C$40)+SUMIFS(AJUSTE!$D:$D,AJUSTE!$B:$B,$B541,AJUSTE!$H:$H,C$40)</f>
        <v>0</v>
      </c>
      <c r="E541" s="161">
        <f>D541+SUMIFS(ENTRADAS!$D:$D,ENTRADAS!$B:$B,$B541,ENTRADAS!$I:$I,D$40)-SUMIFS(SAÍDAS!$D:$D,SAÍDAS!$B:$B,$B541,SAÍDAS!$H:$H,D$40)+SUMIFS(AJUSTE!$D:$D,AJUSTE!$B:$B,$B541,AJUSTE!$H:$H,D$40)</f>
        <v>0</v>
      </c>
      <c r="F541" s="161">
        <f>E541+SUMIFS(ENTRADAS!$D:$D,ENTRADAS!$B:$B,$B541,ENTRADAS!$I:$I,E$40)-SUMIFS(SAÍDAS!$D:$D,SAÍDAS!$B:$B,$B541,SAÍDAS!$H:$H,E$40)+SUMIFS(AJUSTE!$D:$D,AJUSTE!$B:$B,$B541,AJUSTE!$H:$H,E$40)</f>
        <v>0</v>
      </c>
      <c r="G541" s="161">
        <f>F541+SUMIFS(ENTRADAS!$D:$D,ENTRADAS!$B:$B,$B541,ENTRADAS!$I:$I,F$40)-SUMIFS(SAÍDAS!$D:$D,SAÍDAS!$B:$B,$B541,SAÍDAS!$H:$H,F$40)+SUMIFS(AJUSTE!$D:$D,AJUSTE!$B:$B,$B541,AJUSTE!$H:$H,F$40)</f>
        <v>0</v>
      </c>
      <c r="H541" s="161">
        <f>G541+SUMIFS(ENTRADAS!$D:$D,ENTRADAS!$B:$B,$B541,ENTRADAS!$I:$I,G$40)-SUMIFS(SAÍDAS!$D:$D,SAÍDAS!$B:$B,$B541,SAÍDAS!$H:$H,G$40)+SUMIFS(AJUSTE!$D:$D,AJUSTE!$B:$B,$B541,AJUSTE!$H:$H,G$40)</f>
        <v>0</v>
      </c>
      <c r="I541" s="161">
        <f>H541+SUMIFS(ENTRADAS!$D:$D,ENTRADAS!$B:$B,$B541,ENTRADAS!$I:$I,H$40)-SUMIFS(SAÍDAS!$D:$D,SAÍDAS!$B:$B,$B541,SAÍDAS!$H:$H,H$40)+SUMIFS(AJUSTE!$D:$D,AJUSTE!$B:$B,$B541,AJUSTE!$H:$H,H$40)</f>
        <v>0</v>
      </c>
      <c r="J541" s="161">
        <f>I541+SUMIFS(ENTRADAS!$D:$D,ENTRADAS!$B:$B,$B541,ENTRADAS!$I:$I,I$40)-SUMIFS(SAÍDAS!$D:$D,SAÍDAS!$B:$B,$B541,SAÍDAS!$H:$H,I$40)+SUMIFS(AJUSTE!$D:$D,AJUSTE!$B:$B,$B541,AJUSTE!$H:$H,I$40)</f>
        <v>0</v>
      </c>
      <c r="K541" s="161">
        <f>J541+SUMIFS(ENTRADAS!$D:$D,ENTRADAS!$B:$B,$B541,ENTRADAS!$I:$I,J$40)-SUMIFS(SAÍDAS!$D:$D,SAÍDAS!$B:$B,$B541,SAÍDAS!$H:$H,J$40)+SUMIFS(AJUSTE!$D:$D,AJUSTE!$B:$B,$B541,AJUSTE!$H:$H,J$40)</f>
        <v>0</v>
      </c>
      <c r="L541" s="161">
        <f>K541+SUMIFS(ENTRADAS!$D:$D,ENTRADAS!$B:$B,$B541,ENTRADAS!$I:$I,K$40)-SUMIFS(SAÍDAS!$D:$D,SAÍDAS!$B:$B,$B541,SAÍDAS!$H:$H,K$40)+SUMIFS(AJUSTE!$D:$D,AJUSTE!$B:$B,$B541,AJUSTE!$H:$H,K$40)</f>
        <v>0</v>
      </c>
      <c r="M541" s="161">
        <f>L541+SUMIFS(ENTRADAS!$D:$D,ENTRADAS!$B:$B,$B541,ENTRADAS!$I:$I,L$40)-SUMIFS(SAÍDAS!$D:$D,SAÍDAS!$B:$B,$B541,SAÍDAS!$H:$H,L$40)+SUMIFS(AJUSTE!$D:$D,AJUSTE!$B:$B,$B541,AJUSTE!$H:$H,L$40)</f>
        <v>0</v>
      </c>
      <c r="N541" s="161">
        <f>M541+SUMIFS(ENTRADAS!$D:$D,ENTRADAS!$B:$B,$B541,ENTRADAS!$I:$I,M$40)-SUMIFS(SAÍDAS!$D:$D,SAÍDAS!$B:$B,$B541,SAÍDAS!$H:$H,M$40)+SUMIFS(AJUSTE!$D:$D,AJUSTE!$B:$B,$B541,AJUSTE!$H:$H,M$40)</f>
        <v>0</v>
      </c>
      <c r="P541" s="160">
        <f>CADASTRO!A505</f>
        <v>0</v>
      </c>
      <c r="Q541" s="160">
        <f>CADASTRO!B505</f>
        <v>0</v>
      </c>
      <c r="R541" s="161">
        <f ca="1">IF(R$39&gt;=$AD$39,0,SUMIFS(SAÍDAS!$D:$D,SAÍDAS!$B:$B,Base!$Q541,SAÍDAS!$H:$H,Base!R$40))</f>
        <v>0</v>
      </c>
      <c r="S541" s="161">
        <f ca="1">IF(S$39&gt;=$AD$39,0,SUMIFS(SAÍDAS!$D:$D,SAÍDAS!$B:$B,Base!$Q541,SAÍDAS!$H:$H,Base!S$40))</f>
        <v>0</v>
      </c>
      <c r="T541" s="161">
        <f ca="1">IF(T$39&gt;=$AD$39,0,SUMIFS(SAÍDAS!$D:$D,SAÍDAS!$B:$B,Base!$Q541,SAÍDAS!$H:$H,Base!T$40))</f>
        <v>0</v>
      </c>
      <c r="U541" s="161">
        <f ca="1">IF(U$39&gt;=$AD$39,0,SUMIFS(SAÍDAS!$D:$D,SAÍDAS!$B:$B,Base!$Q541,SAÍDAS!$H:$H,Base!U$40))</f>
        <v>0</v>
      </c>
      <c r="V541" s="161">
        <f ca="1">IF(V$39&gt;=$AD$39,0,SUMIFS(SAÍDAS!$D:$D,SAÍDAS!$B:$B,Base!$Q541,SAÍDAS!$H:$H,Base!V$40))</f>
        <v>0</v>
      </c>
      <c r="W541" s="161">
        <f ca="1">IF(W$39&gt;=$AD$39,0,SUMIFS(SAÍDAS!$D:$D,SAÍDAS!$B:$B,Base!$Q541,SAÍDAS!$H:$H,Base!W$40))</f>
        <v>0</v>
      </c>
      <c r="X541" s="161">
        <f ca="1">IF(X$39&gt;=$AD$39,0,SUMIFS(SAÍDAS!$D:$D,SAÍDAS!$B:$B,Base!$Q541,SAÍDAS!$H:$H,Base!X$40))</f>
        <v>0</v>
      </c>
      <c r="Y541" s="161">
        <f ca="1">IF(Y$39&gt;=$AD$39,0,SUMIFS(SAÍDAS!$D:$D,SAÍDAS!$B:$B,Base!$Q541,SAÍDAS!$H:$H,Base!Y$40))</f>
        <v>0</v>
      </c>
      <c r="Z541" s="161">
        <f ca="1">IF(Z$39&gt;=$AD$39,0,SUMIFS(SAÍDAS!$D:$D,SAÍDAS!$B:$B,Base!$Q541,SAÍDAS!$H:$H,Base!Z$40))</f>
        <v>0</v>
      </c>
      <c r="AA541" s="161">
        <f ca="1">IF(AA$39&gt;=$AD$39,0,SUMIFS(SAÍDAS!$D:$D,SAÍDAS!$B:$B,Base!$Q541,SAÍDAS!$H:$H,Base!AA$40))</f>
        <v>0</v>
      </c>
      <c r="AB541" s="161">
        <f ca="1">IF(AB$39&gt;=$AD$39,0,SUMIFS(SAÍDAS!$D:$D,SAÍDAS!$B:$B,Base!$Q541,SAÍDAS!$H:$H,Base!AB$40))</f>
        <v>0</v>
      </c>
      <c r="AC541" s="161">
        <f ca="1">IF(AC$39&gt;=$AD$39,0,SUMIFS(SAÍDAS!$D:$D,SAÍDAS!$B:$B,Base!$Q541,SAÍDAS!$H:$H,Base!AC$40))</f>
        <v>0</v>
      </c>
      <c r="AD541" s="160">
        <f t="shared" ca="1" si="16"/>
        <v>0</v>
      </c>
    </row>
    <row r="542" spans="1:30" x14ac:dyDescent="0.25">
      <c r="A542" s="160">
        <f>CADASTRO!A506</f>
        <v>0</v>
      </c>
      <c r="B542" s="160">
        <f>CADASTRO!B506</f>
        <v>0</v>
      </c>
      <c r="C542" s="161">
        <f>CADASTRO!D506</f>
        <v>0</v>
      </c>
      <c r="D542" s="161">
        <f>C542+SUMIFS(ENTRADAS!$D:$D,ENTRADAS!$B:$B,$B542,ENTRADAS!$I:$I,C$40)-SUMIFS(SAÍDAS!$D:$D,SAÍDAS!$B:$B,$B542,SAÍDAS!$H:$H,C$40)+SUMIFS(AJUSTE!$D:$D,AJUSTE!$B:$B,$B542,AJUSTE!$H:$H,C$40)</f>
        <v>0</v>
      </c>
      <c r="E542" s="161">
        <f>D542+SUMIFS(ENTRADAS!$D:$D,ENTRADAS!$B:$B,$B542,ENTRADAS!$I:$I,D$40)-SUMIFS(SAÍDAS!$D:$D,SAÍDAS!$B:$B,$B542,SAÍDAS!$H:$H,D$40)+SUMIFS(AJUSTE!$D:$D,AJUSTE!$B:$B,$B542,AJUSTE!$H:$H,D$40)</f>
        <v>0</v>
      </c>
      <c r="F542" s="161">
        <f>E542+SUMIFS(ENTRADAS!$D:$D,ENTRADAS!$B:$B,$B542,ENTRADAS!$I:$I,E$40)-SUMIFS(SAÍDAS!$D:$D,SAÍDAS!$B:$B,$B542,SAÍDAS!$H:$H,E$40)+SUMIFS(AJUSTE!$D:$D,AJUSTE!$B:$B,$B542,AJUSTE!$H:$H,E$40)</f>
        <v>0</v>
      </c>
      <c r="G542" s="161">
        <f>F542+SUMIFS(ENTRADAS!$D:$D,ENTRADAS!$B:$B,$B542,ENTRADAS!$I:$I,F$40)-SUMIFS(SAÍDAS!$D:$D,SAÍDAS!$B:$B,$B542,SAÍDAS!$H:$H,F$40)+SUMIFS(AJUSTE!$D:$D,AJUSTE!$B:$B,$B542,AJUSTE!$H:$H,F$40)</f>
        <v>0</v>
      </c>
      <c r="H542" s="161">
        <f>G542+SUMIFS(ENTRADAS!$D:$D,ENTRADAS!$B:$B,$B542,ENTRADAS!$I:$I,G$40)-SUMIFS(SAÍDAS!$D:$D,SAÍDAS!$B:$B,$B542,SAÍDAS!$H:$H,G$40)+SUMIFS(AJUSTE!$D:$D,AJUSTE!$B:$B,$B542,AJUSTE!$H:$H,G$40)</f>
        <v>0</v>
      </c>
      <c r="I542" s="161">
        <f>H542+SUMIFS(ENTRADAS!$D:$D,ENTRADAS!$B:$B,$B542,ENTRADAS!$I:$I,H$40)-SUMIFS(SAÍDAS!$D:$D,SAÍDAS!$B:$B,$B542,SAÍDAS!$H:$H,H$40)+SUMIFS(AJUSTE!$D:$D,AJUSTE!$B:$B,$B542,AJUSTE!$H:$H,H$40)</f>
        <v>0</v>
      </c>
      <c r="J542" s="161">
        <f>I542+SUMIFS(ENTRADAS!$D:$D,ENTRADAS!$B:$B,$B542,ENTRADAS!$I:$I,I$40)-SUMIFS(SAÍDAS!$D:$D,SAÍDAS!$B:$B,$B542,SAÍDAS!$H:$H,I$40)+SUMIFS(AJUSTE!$D:$D,AJUSTE!$B:$B,$B542,AJUSTE!$H:$H,I$40)</f>
        <v>0</v>
      </c>
      <c r="K542" s="161">
        <f>J542+SUMIFS(ENTRADAS!$D:$D,ENTRADAS!$B:$B,$B542,ENTRADAS!$I:$I,J$40)-SUMIFS(SAÍDAS!$D:$D,SAÍDAS!$B:$B,$B542,SAÍDAS!$H:$H,J$40)+SUMIFS(AJUSTE!$D:$D,AJUSTE!$B:$B,$B542,AJUSTE!$H:$H,J$40)</f>
        <v>0</v>
      </c>
      <c r="L542" s="161">
        <f>K542+SUMIFS(ENTRADAS!$D:$D,ENTRADAS!$B:$B,$B542,ENTRADAS!$I:$I,K$40)-SUMIFS(SAÍDAS!$D:$D,SAÍDAS!$B:$B,$B542,SAÍDAS!$H:$H,K$40)+SUMIFS(AJUSTE!$D:$D,AJUSTE!$B:$B,$B542,AJUSTE!$H:$H,K$40)</f>
        <v>0</v>
      </c>
      <c r="M542" s="161">
        <f>L542+SUMIFS(ENTRADAS!$D:$D,ENTRADAS!$B:$B,$B542,ENTRADAS!$I:$I,L$40)-SUMIFS(SAÍDAS!$D:$D,SAÍDAS!$B:$B,$B542,SAÍDAS!$H:$H,L$40)+SUMIFS(AJUSTE!$D:$D,AJUSTE!$B:$B,$B542,AJUSTE!$H:$H,L$40)</f>
        <v>0</v>
      </c>
      <c r="N542" s="161">
        <f>M542+SUMIFS(ENTRADAS!$D:$D,ENTRADAS!$B:$B,$B542,ENTRADAS!$I:$I,M$40)-SUMIFS(SAÍDAS!$D:$D,SAÍDAS!$B:$B,$B542,SAÍDAS!$H:$H,M$40)+SUMIFS(AJUSTE!$D:$D,AJUSTE!$B:$B,$B542,AJUSTE!$H:$H,M$40)</f>
        <v>0</v>
      </c>
      <c r="P542" s="160">
        <f>CADASTRO!A506</f>
        <v>0</v>
      </c>
      <c r="Q542" s="160">
        <f>CADASTRO!B506</f>
        <v>0</v>
      </c>
      <c r="R542" s="161">
        <f ca="1">IF(R$39&gt;=$AD$39,0,SUMIFS(SAÍDAS!$D:$D,SAÍDAS!$B:$B,Base!$Q542,SAÍDAS!$H:$H,Base!R$40))</f>
        <v>0</v>
      </c>
      <c r="S542" s="161">
        <f ca="1">IF(S$39&gt;=$AD$39,0,SUMIFS(SAÍDAS!$D:$D,SAÍDAS!$B:$B,Base!$Q542,SAÍDAS!$H:$H,Base!S$40))</f>
        <v>0</v>
      </c>
      <c r="T542" s="161">
        <f ca="1">IF(T$39&gt;=$AD$39,0,SUMIFS(SAÍDAS!$D:$D,SAÍDAS!$B:$B,Base!$Q542,SAÍDAS!$H:$H,Base!T$40))</f>
        <v>0</v>
      </c>
      <c r="U542" s="161">
        <f ca="1">IF(U$39&gt;=$AD$39,0,SUMIFS(SAÍDAS!$D:$D,SAÍDAS!$B:$B,Base!$Q542,SAÍDAS!$H:$H,Base!U$40))</f>
        <v>0</v>
      </c>
      <c r="V542" s="161">
        <f ca="1">IF(V$39&gt;=$AD$39,0,SUMIFS(SAÍDAS!$D:$D,SAÍDAS!$B:$B,Base!$Q542,SAÍDAS!$H:$H,Base!V$40))</f>
        <v>0</v>
      </c>
      <c r="W542" s="161">
        <f ca="1">IF(W$39&gt;=$AD$39,0,SUMIFS(SAÍDAS!$D:$D,SAÍDAS!$B:$B,Base!$Q542,SAÍDAS!$H:$H,Base!W$40))</f>
        <v>0</v>
      </c>
      <c r="X542" s="161">
        <f ca="1">IF(X$39&gt;=$AD$39,0,SUMIFS(SAÍDAS!$D:$D,SAÍDAS!$B:$B,Base!$Q542,SAÍDAS!$H:$H,Base!X$40))</f>
        <v>0</v>
      </c>
      <c r="Y542" s="161">
        <f ca="1">IF(Y$39&gt;=$AD$39,0,SUMIFS(SAÍDAS!$D:$D,SAÍDAS!$B:$B,Base!$Q542,SAÍDAS!$H:$H,Base!Y$40))</f>
        <v>0</v>
      </c>
      <c r="Z542" s="161">
        <f ca="1">IF(Z$39&gt;=$AD$39,0,SUMIFS(SAÍDAS!$D:$D,SAÍDAS!$B:$B,Base!$Q542,SAÍDAS!$H:$H,Base!Z$40))</f>
        <v>0</v>
      </c>
      <c r="AA542" s="161">
        <f ca="1">IF(AA$39&gt;=$AD$39,0,SUMIFS(SAÍDAS!$D:$D,SAÍDAS!$B:$B,Base!$Q542,SAÍDAS!$H:$H,Base!AA$40))</f>
        <v>0</v>
      </c>
      <c r="AB542" s="161">
        <f ca="1">IF(AB$39&gt;=$AD$39,0,SUMIFS(SAÍDAS!$D:$D,SAÍDAS!$B:$B,Base!$Q542,SAÍDAS!$H:$H,Base!AB$40))</f>
        <v>0</v>
      </c>
      <c r="AC542" s="161">
        <f ca="1">IF(AC$39&gt;=$AD$39,0,SUMIFS(SAÍDAS!$D:$D,SAÍDAS!$B:$B,Base!$Q542,SAÍDAS!$H:$H,Base!AC$40))</f>
        <v>0</v>
      </c>
      <c r="AD542" s="160">
        <f t="shared" ca="1" si="16"/>
        <v>0</v>
      </c>
    </row>
    <row r="543" spans="1:30" x14ac:dyDescent="0.25">
      <c r="A543" s="160">
        <f>CADASTRO!A507</f>
        <v>0</v>
      </c>
      <c r="B543" s="160">
        <f>CADASTRO!B507</f>
        <v>0</v>
      </c>
      <c r="C543" s="161">
        <f>CADASTRO!D507</f>
        <v>0</v>
      </c>
      <c r="D543" s="161">
        <f>C543+SUMIFS(ENTRADAS!$D:$D,ENTRADAS!$B:$B,$B543,ENTRADAS!$I:$I,C$40)-SUMIFS(SAÍDAS!$D:$D,SAÍDAS!$B:$B,$B543,SAÍDAS!$H:$H,C$40)+SUMIFS(AJUSTE!$D:$D,AJUSTE!$B:$B,$B543,AJUSTE!$H:$H,C$40)</f>
        <v>0</v>
      </c>
      <c r="E543" s="161">
        <f>D543+SUMIFS(ENTRADAS!$D:$D,ENTRADAS!$B:$B,$B543,ENTRADAS!$I:$I,D$40)-SUMIFS(SAÍDAS!$D:$D,SAÍDAS!$B:$B,$B543,SAÍDAS!$H:$H,D$40)+SUMIFS(AJUSTE!$D:$D,AJUSTE!$B:$B,$B543,AJUSTE!$H:$H,D$40)</f>
        <v>0</v>
      </c>
      <c r="F543" s="161">
        <f>E543+SUMIFS(ENTRADAS!$D:$D,ENTRADAS!$B:$B,$B543,ENTRADAS!$I:$I,E$40)-SUMIFS(SAÍDAS!$D:$D,SAÍDAS!$B:$B,$B543,SAÍDAS!$H:$H,E$40)+SUMIFS(AJUSTE!$D:$D,AJUSTE!$B:$B,$B543,AJUSTE!$H:$H,E$40)</f>
        <v>0</v>
      </c>
      <c r="G543" s="161">
        <f>F543+SUMIFS(ENTRADAS!$D:$D,ENTRADAS!$B:$B,$B543,ENTRADAS!$I:$I,F$40)-SUMIFS(SAÍDAS!$D:$D,SAÍDAS!$B:$B,$B543,SAÍDAS!$H:$H,F$40)+SUMIFS(AJUSTE!$D:$D,AJUSTE!$B:$B,$B543,AJUSTE!$H:$H,F$40)</f>
        <v>0</v>
      </c>
      <c r="H543" s="161">
        <f>G543+SUMIFS(ENTRADAS!$D:$D,ENTRADAS!$B:$B,$B543,ENTRADAS!$I:$I,G$40)-SUMIFS(SAÍDAS!$D:$D,SAÍDAS!$B:$B,$B543,SAÍDAS!$H:$H,G$40)+SUMIFS(AJUSTE!$D:$D,AJUSTE!$B:$B,$B543,AJUSTE!$H:$H,G$40)</f>
        <v>0</v>
      </c>
      <c r="I543" s="161">
        <f>H543+SUMIFS(ENTRADAS!$D:$D,ENTRADAS!$B:$B,$B543,ENTRADAS!$I:$I,H$40)-SUMIFS(SAÍDAS!$D:$D,SAÍDAS!$B:$B,$B543,SAÍDAS!$H:$H,H$40)+SUMIFS(AJUSTE!$D:$D,AJUSTE!$B:$B,$B543,AJUSTE!$H:$H,H$40)</f>
        <v>0</v>
      </c>
      <c r="J543" s="161">
        <f>I543+SUMIFS(ENTRADAS!$D:$D,ENTRADAS!$B:$B,$B543,ENTRADAS!$I:$I,I$40)-SUMIFS(SAÍDAS!$D:$D,SAÍDAS!$B:$B,$B543,SAÍDAS!$H:$H,I$40)+SUMIFS(AJUSTE!$D:$D,AJUSTE!$B:$B,$B543,AJUSTE!$H:$H,I$40)</f>
        <v>0</v>
      </c>
      <c r="K543" s="161">
        <f>J543+SUMIFS(ENTRADAS!$D:$D,ENTRADAS!$B:$B,$B543,ENTRADAS!$I:$I,J$40)-SUMIFS(SAÍDAS!$D:$D,SAÍDAS!$B:$B,$B543,SAÍDAS!$H:$H,J$40)+SUMIFS(AJUSTE!$D:$D,AJUSTE!$B:$B,$B543,AJUSTE!$H:$H,J$40)</f>
        <v>0</v>
      </c>
      <c r="L543" s="161">
        <f>K543+SUMIFS(ENTRADAS!$D:$D,ENTRADAS!$B:$B,$B543,ENTRADAS!$I:$I,K$40)-SUMIFS(SAÍDAS!$D:$D,SAÍDAS!$B:$B,$B543,SAÍDAS!$H:$H,K$40)+SUMIFS(AJUSTE!$D:$D,AJUSTE!$B:$B,$B543,AJUSTE!$H:$H,K$40)</f>
        <v>0</v>
      </c>
      <c r="M543" s="161">
        <f>L543+SUMIFS(ENTRADAS!$D:$D,ENTRADAS!$B:$B,$B543,ENTRADAS!$I:$I,L$40)-SUMIFS(SAÍDAS!$D:$D,SAÍDAS!$B:$B,$B543,SAÍDAS!$H:$H,L$40)+SUMIFS(AJUSTE!$D:$D,AJUSTE!$B:$B,$B543,AJUSTE!$H:$H,L$40)</f>
        <v>0</v>
      </c>
      <c r="N543" s="161">
        <f>M543+SUMIFS(ENTRADAS!$D:$D,ENTRADAS!$B:$B,$B543,ENTRADAS!$I:$I,M$40)-SUMIFS(SAÍDAS!$D:$D,SAÍDAS!$B:$B,$B543,SAÍDAS!$H:$H,M$40)+SUMIFS(AJUSTE!$D:$D,AJUSTE!$B:$B,$B543,AJUSTE!$H:$H,M$40)</f>
        <v>0</v>
      </c>
      <c r="P543" s="160">
        <f>CADASTRO!A507</f>
        <v>0</v>
      </c>
      <c r="Q543" s="160">
        <f>CADASTRO!B507</f>
        <v>0</v>
      </c>
      <c r="R543" s="161">
        <f ca="1">IF(R$39&gt;=$AD$39,0,SUMIFS(SAÍDAS!$D:$D,SAÍDAS!$B:$B,Base!$Q543,SAÍDAS!$H:$H,Base!R$40))</f>
        <v>0</v>
      </c>
      <c r="S543" s="161">
        <f ca="1">IF(S$39&gt;=$AD$39,0,SUMIFS(SAÍDAS!$D:$D,SAÍDAS!$B:$B,Base!$Q543,SAÍDAS!$H:$H,Base!S$40))</f>
        <v>0</v>
      </c>
      <c r="T543" s="161">
        <f ca="1">IF(T$39&gt;=$AD$39,0,SUMIFS(SAÍDAS!$D:$D,SAÍDAS!$B:$B,Base!$Q543,SAÍDAS!$H:$H,Base!T$40))</f>
        <v>0</v>
      </c>
      <c r="U543" s="161">
        <f ca="1">IF(U$39&gt;=$AD$39,0,SUMIFS(SAÍDAS!$D:$D,SAÍDAS!$B:$B,Base!$Q543,SAÍDAS!$H:$H,Base!U$40))</f>
        <v>0</v>
      </c>
      <c r="V543" s="161">
        <f ca="1">IF(V$39&gt;=$AD$39,0,SUMIFS(SAÍDAS!$D:$D,SAÍDAS!$B:$B,Base!$Q543,SAÍDAS!$H:$H,Base!V$40))</f>
        <v>0</v>
      </c>
      <c r="W543" s="161">
        <f ca="1">IF(W$39&gt;=$AD$39,0,SUMIFS(SAÍDAS!$D:$D,SAÍDAS!$B:$B,Base!$Q543,SAÍDAS!$H:$H,Base!W$40))</f>
        <v>0</v>
      </c>
      <c r="X543" s="161">
        <f ca="1">IF(X$39&gt;=$AD$39,0,SUMIFS(SAÍDAS!$D:$D,SAÍDAS!$B:$B,Base!$Q543,SAÍDAS!$H:$H,Base!X$40))</f>
        <v>0</v>
      </c>
      <c r="Y543" s="161">
        <f ca="1">IF(Y$39&gt;=$AD$39,0,SUMIFS(SAÍDAS!$D:$D,SAÍDAS!$B:$B,Base!$Q543,SAÍDAS!$H:$H,Base!Y$40))</f>
        <v>0</v>
      </c>
      <c r="Z543" s="161">
        <f ca="1">IF(Z$39&gt;=$AD$39,0,SUMIFS(SAÍDAS!$D:$D,SAÍDAS!$B:$B,Base!$Q543,SAÍDAS!$H:$H,Base!Z$40))</f>
        <v>0</v>
      </c>
      <c r="AA543" s="161">
        <f ca="1">IF(AA$39&gt;=$AD$39,0,SUMIFS(SAÍDAS!$D:$D,SAÍDAS!$B:$B,Base!$Q543,SAÍDAS!$H:$H,Base!AA$40))</f>
        <v>0</v>
      </c>
      <c r="AB543" s="161">
        <f ca="1">IF(AB$39&gt;=$AD$39,0,SUMIFS(SAÍDAS!$D:$D,SAÍDAS!$B:$B,Base!$Q543,SAÍDAS!$H:$H,Base!AB$40))</f>
        <v>0</v>
      </c>
      <c r="AC543" s="161">
        <f ca="1">IF(AC$39&gt;=$AD$39,0,SUMIFS(SAÍDAS!$D:$D,SAÍDAS!$B:$B,Base!$Q543,SAÍDAS!$H:$H,Base!AC$40))</f>
        <v>0</v>
      </c>
      <c r="AD543" s="160">
        <f t="shared" ca="1" si="16"/>
        <v>0</v>
      </c>
    </row>
    <row r="544" spans="1:30" x14ac:dyDescent="0.25">
      <c r="A544" s="160">
        <f>CADASTRO!A508</f>
        <v>0</v>
      </c>
      <c r="B544" s="160">
        <f>CADASTRO!B508</f>
        <v>0</v>
      </c>
      <c r="C544" s="161">
        <f>CADASTRO!D508</f>
        <v>0</v>
      </c>
      <c r="D544" s="161">
        <f>C544+SUMIFS(ENTRADAS!$D:$D,ENTRADAS!$B:$B,$B544,ENTRADAS!$I:$I,C$40)-SUMIFS(SAÍDAS!$D:$D,SAÍDAS!$B:$B,$B544,SAÍDAS!$H:$H,C$40)+SUMIFS(AJUSTE!$D:$D,AJUSTE!$B:$B,$B544,AJUSTE!$H:$H,C$40)</f>
        <v>0</v>
      </c>
      <c r="E544" s="161">
        <f>D544+SUMIFS(ENTRADAS!$D:$D,ENTRADAS!$B:$B,$B544,ENTRADAS!$I:$I,D$40)-SUMIFS(SAÍDAS!$D:$D,SAÍDAS!$B:$B,$B544,SAÍDAS!$H:$H,D$40)+SUMIFS(AJUSTE!$D:$D,AJUSTE!$B:$B,$B544,AJUSTE!$H:$H,D$40)</f>
        <v>0</v>
      </c>
      <c r="F544" s="161">
        <f>E544+SUMIFS(ENTRADAS!$D:$D,ENTRADAS!$B:$B,$B544,ENTRADAS!$I:$I,E$40)-SUMIFS(SAÍDAS!$D:$D,SAÍDAS!$B:$B,$B544,SAÍDAS!$H:$H,E$40)+SUMIFS(AJUSTE!$D:$D,AJUSTE!$B:$B,$B544,AJUSTE!$H:$H,E$40)</f>
        <v>0</v>
      </c>
      <c r="G544" s="161">
        <f>F544+SUMIFS(ENTRADAS!$D:$D,ENTRADAS!$B:$B,$B544,ENTRADAS!$I:$I,F$40)-SUMIFS(SAÍDAS!$D:$D,SAÍDAS!$B:$B,$B544,SAÍDAS!$H:$H,F$40)+SUMIFS(AJUSTE!$D:$D,AJUSTE!$B:$B,$B544,AJUSTE!$H:$H,F$40)</f>
        <v>0</v>
      </c>
      <c r="H544" s="161">
        <f>G544+SUMIFS(ENTRADAS!$D:$D,ENTRADAS!$B:$B,$B544,ENTRADAS!$I:$I,G$40)-SUMIFS(SAÍDAS!$D:$D,SAÍDAS!$B:$B,$B544,SAÍDAS!$H:$H,G$40)+SUMIFS(AJUSTE!$D:$D,AJUSTE!$B:$B,$B544,AJUSTE!$H:$H,G$40)</f>
        <v>0</v>
      </c>
      <c r="I544" s="161">
        <f>H544+SUMIFS(ENTRADAS!$D:$D,ENTRADAS!$B:$B,$B544,ENTRADAS!$I:$I,H$40)-SUMIFS(SAÍDAS!$D:$D,SAÍDAS!$B:$B,$B544,SAÍDAS!$H:$H,H$40)+SUMIFS(AJUSTE!$D:$D,AJUSTE!$B:$B,$B544,AJUSTE!$H:$H,H$40)</f>
        <v>0</v>
      </c>
      <c r="J544" s="161">
        <f>I544+SUMIFS(ENTRADAS!$D:$D,ENTRADAS!$B:$B,$B544,ENTRADAS!$I:$I,I$40)-SUMIFS(SAÍDAS!$D:$D,SAÍDAS!$B:$B,$B544,SAÍDAS!$H:$H,I$40)+SUMIFS(AJUSTE!$D:$D,AJUSTE!$B:$B,$B544,AJUSTE!$H:$H,I$40)</f>
        <v>0</v>
      </c>
      <c r="K544" s="161">
        <f>J544+SUMIFS(ENTRADAS!$D:$D,ENTRADAS!$B:$B,$B544,ENTRADAS!$I:$I,J$40)-SUMIFS(SAÍDAS!$D:$D,SAÍDAS!$B:$B,$B544,SAÍDAS!$H:$H,J$40)+SUMIFS(AJUSTE!$D:$D,AJUSTE!$B:$B,$B544,AJUSTE!$H:$H,J$40)</f>
        <v>0</v>
      </c>
      <c r="L544" s="161">
        <f>K544+SUMIFS(ENTRADAS!$D:$D,ENTRADAS!$B:$B,$B544,ENTRADAS!$I:$I,K$40)-SUMIFS(SAÍDAS!$D:$D,SAÍDAS!$B:$B,$B544,SAÍDAS!$H:$H,K$40)+SUMIFS(AJUSTE!$D:$D,AJUSTE!$B:$B,$B544,AJUSTE!$H:$H,K$40)</f>
        <v>0</v>
      </c>
      <c r="M544" s="161">
        <f>L544+SUMIFS(ENTRADAS!$D:$D,ENTRADAS!$B:$B,$B544,ENTRADAS!$I:$I,L$40)-SUMIFS(SAÍDAS!$D:$D,SAÍDAS!$B:$B,$B544,SAÍDAS!$H:$H,L$40)+SUMIFS(AJUSTE!$D:$D,AJUSTE!$B:$B,$B544,AJUSTE!$H:$H,L$40)</f>
        <v>0</v>
      </c>
      <c r="N544" s="161">
        <f>M544+SUMIFS(ENTRADAS!$D:$D,ENTRADAS!$B:$B,$B544,ENTRADAS!$I:$I,M$40)-SUMIFS(SAÍDAS!$D:$D,SAÍDAS!$B:$B,$B544,SAÍDAS!$H:$H,M$40)+SUMIFS(AJUSTE!$D:$D,AJUSTE!$B:$B,$B544,AJUSTE!$H:$H,M$40)</f>
        <v>0</v>
      </c>
      <c r="P544" s="160">
        <f>CADASTRO!A508</f>
        <v>0</v>
      </c>
      <c r="Q544" s="160">
        <f>CADASTRO!B508</f>
        <v>0</v>
      </c>
      <c r="R544" s="161">
        <f ca="1">IF(R$39&gt;=$AD$39,0,SUMIFS(SAÍDAS!$D:$D,SAÍDAS!$B:$B,Base!$Q544,SAÍDAS!$H:$H,Base!R$40))</f>
        <v>0</v>
      </c>
      <c r="S544" s="161">
        <f ca="1">IF(S$39&gt;=$AD$39,0,SUMIFS(SAÍDAS!$D:$D,SAÍDAS!$B:$B,Base!$Q544,SAÍDAS!$H:$H,Base!S$40))</f>
        <v>0</v>
      </c>
      <c r="T544" s="161">
        <f ca="1">IF(T$39&gt;=$AD$39,0,SUMIFS(SAÍDAS!$D:$D,SAÍDAS!$B:$B,Base!$Q544,SAÍDAS!$H:$H,Base!T$40))</f>
        <v>0</v>
      </c>
      <c r="U544" s="161">
        <f ca="1">IF(U$39&gt;=$AD$39,0,SUMIFS(SAÍDAS!$D:$D,SAÍDAS!$B:$B,Base!$Q544,SAÍDAS!$H:$H,Base!U$40))</f>
        <v>0</v>
      </c>
      <c r="V544" s="161">
        <f ca="1">IF(V$39&gt;=$AD$39,0,SUMIFS(SAÍDAS!$D:$D,SAÍDAS!$B:$B,Base!$Q544,SAÍDAS!$H:$H,Base!V$40))</f>
        <v>0</v>
      </c>
      <c r="W544" s="161">
        <f ca="1">IF(W$39&gt;=$AD$39,0,SUMIFS(SAÍDAS!$D:$D,SAÍDAS!$B:$B,Base!$Q544,SAÍDAS!$H:$H,Base!W$40))</f>
        <v>0</v>
      </c>
      <c r="X544" s="161">
        <f ca="1">IF(X$39&gt;=$AD$39,0,SUMIFS(SAÍDAS!$D:$D,SAÍDAS!$B:$B,Base!$Q544,SAÍDAS!$H:$H,Base!X$40))</f>
        <v>0</v>
      </c>
      <c r="Y544" s="161">
        <f ca="1">IF(Y$39&gt;=$AD$39,0,SUMIFS(SAÍDAS!$D:$D,SAÍDAS!$B:$B,Base!$Q544,SAÍDAS!$H:$H,Base!Y$40))</f>
        <v>0</v>
      </c>
      <c r="Z544" s="161">
        <f ca="1">IF(Z$39&gt;=$AD$39,0,SUMIFS(SAÍDAS!$D:$D,SAÍDAS!$B:$B,Base!$Q544,SAÍDAS!$H:$H,Base!Z$40))</f>
        <v>0</v>
      </c>
      <c r="AA544" s="161">
        <f ca="1">IF(AA$39&gt;=$AD$39,0,SUMIFS(SAÍDAS!$D:$D,SAÍDAS!$B:$B,Base!$Q544,SAÍDAS!$H:$H,Base!AA$40))</f>
        <v>0</v>
      </c>
      <c r="AB544" s="161">
        <f ca="1">IF(AB$39&gt;=$AD$39,0,SUMIFS(SAÍDAS!$D:$D,SAÍDAS!$B:$B,Base!$Q544,SAÍDAS!$H:$H,Base!AB$40))</f>
        <v>0</v>
      </c>
      <c r="AC544" s="161">
        <f ca="1">IF(AC$39&gt;=$AD$39,0,SUMIFS(SAÍDAS!$D:$D,SAÍDAS!$B:$B,Base!$Q544,SAÍDAS!$H:$H,Base!AC$40))</f>
        <v>0</v>
      </c>
      <c r="AD544" s="160">
        <f t="shared" ca="1" si="16"/>
        <v>0</v>
      </c>
    </row>
    <row r="545" spans="1:30" x14ac:dyDescent="0.25">
      <c r="A545" s="160">
        <f>CADASTRO!A509</f>
        <v>0</v>
      </c>
      <c r="B545" s="160">
        <f>CADASTRO!B509</f>
        <v>0</v>
      </c>
      <c r="C545" s="161">
        <f>CADASTRO!D509</f>
        <v>0</v>
      </c>
      <c r="D545" s="161">
        <f>C545+SUMIFS(ENTRADAS!$D:$D,ENTRADAS!$B:$B,$B545,ENTRADAS!$I:$I,C$40)-SUMIFS(SAÍDAS!$D:$D,SAÍDAS!$B:$B,$B545,SAÍDAS!$H:$H,C$40)+SUMIFS(AJUSTE!$D:$D,AJUSTE!$B:$B,$B545,AJUSTE!$H:$H,C$40)</f>
        <v>0</v>
      </c>
      <c r="E545" s="161">
        <f>D545+SUMIFS(ENTRADAS!$D:$D,ENTRADAS!$B:$B,$B545,ENTRADAS!$I:$I,D$40)-SUMIFS(SAÍDAS!$D:$D,SAÍDAS!$B:$B,$B545,SAÍDAS!$H:$H,D$40)+SUMIFS(AJUSTE!$D:$D,AJUSTE!$B:$B,$B545,AJUSTE!$H:$H,D$40)</f>
        <v>0</v>
      </c>
      <c r="F545" s="161">
        <f>E545+SUMIFS(ENTRADAS!$D:$D,ENTRADAS!$B:$B,$B545,ENTRADAS!$I:$I,E$40)-SUMIFS(SAÍDAS!$D:$D,SAÍDAS!$B:$B,$B545,SAÍDAS!$H:$H,E$40)+SUMIFS(AJUSTE!$D:$D,AJUSTE!$B:$B,$B545,AJUSTE!$H:$H,E$40)</f>
        <v>0</v>
      </c>
      <c r="G545" s="161">
        <f>F545+SUMIFS(ENTRADAS!$D:$D,ENTRADAS!$B:$B,$B545,ENTRADAS!$I:$I,F$40)-SUMIFS(SAÍDAS!$D:$D,SAÍDAS!$B:$B,$B545,SAÍDAS!$H:$H,F$40)+SUMIFS(AJUSTE!$D:$D,AJUSTE!$B:$B,$B545,AJUSTE!$H:$H,F$40)</f>
        <v>0</v>
      </c>
      <c r="H545" s="161">
        <f>G545+SUMIFS(ENTRADAS!$D:$D,ENTRADAS!$B:$B,$B545,ENTRADAS!$I:$I,G$40)-SUMIFS(SAÍDAS!$D:$D,SAÍDAS!$B:$B,$B545,SAÍDAS!$H:$H,G$40)+SUMIFS(AJUSTE!$D:$D,AJUSTE!$B:$B,$B545,AJUSTE!$H:$H,G$40)</f>
        <v>0</v>
      </c>
      <c r="I545" s="161">
        <f>H545+SUMIFS(ENTRADAS!$D:$D,ENTRADAS!$B:$B,$B545,ENTRADAS!$I:$I,H$40)-SUMIFS(SAÍDAS!$D:$D,SAÍDAS!$B:$B,$B545,SAÍDAS!$H:$H,H$40)+SUMIFS(AJUSTE!$D:$D,AJUSTE!$B:$B,$B545,AJUSTE!$H:$H,H$40)</f>
        <v>0</v>
      </c>
      <c r="J545" s="161">
        <f>I545+SUMIFS(ENTRADAS!$D:$D,ENTRADAS!$B:$B,$B545,ENTRADAS!$I:$I,I$40)-SUMIFS(SAÍDAS!$D:$D,SAÍDAS!$B:$B,$B545,SAÍDAS!$H:$H,I$40)+SUMIFS(AJUSTE!$D:$D,AJUSTE!$B:$B,$B545,AJUSTE!$H:$H,I$40)</f>
        <v>0</v>
      </c>
      <c r="K545" s="161">
        <f>J545+SUMIFS(ENTRADAS!$D:$D,ENTRADAS!$B:$B,$B545,ENTRADAS!$I:$I,J$40)-SUMIFS(SAÍDAS!$D:$D,SAÍDAS!$B:$B,$B545,SAÍDAS!$H:$H,J$40)+SUMIFS(AJUSTE!$D:$D,AJUSTE!$B:$B,$B545,AJUSTE!$H:$H,J$40)</f>
        <v>0</v>
      </c>
      <c r="L545" s="161">
        <f>K545+SUMIFS(ENTRADAS!$D:$D,ENTRADAS!$B:$B,$B545,ENTRADAS!$I:$I,K$40)-SUMIFS(SAÍDAS!$D:$D,SAÍDAS!$B:$B,$B545,SAÍDAS!$H:$H,K$40)+SUMIFS(AJUSTE!$D:$D,AJUSTE!$B:$B,$B545,AJUSTE!$H:$H,K$40)</f>
        <v>0</v>
      </c>
      <c r="M545" s="161">
        <f>L545+SUMIFS(ENTRADAS!$D:$D,ENTRADAS!$B:$B,$B545,ENTRADAS!$I:$I,L$40)-SUMIFS(SAÍDAS!$D:$D,SAÍDAS!$B:$B,$B545,SAÍDAS!$H:$H,L$40)+SUMIFS(AJUSTE!$D:$D,AJUSTE!$B:$B,$B545,AJUSTE!$H:$H,L$40)</f>
        <v>0</v>
      </c>
      <c r="N545" s="161">
        <f>M545+SUMIFS(ENTRADAS!$D:$D,ENTRADAS!$B:$B,$B545,ENTRADAS!$I:$I,M$40)-SUMIFS(SAÍDAS!$D:$D,SAÍDAS!$B:$B,$B545,SAÍDAS!$H:$H,M$40)+SUMIFS(AJUSTE!$D:$D,AJUSTE!$B:$B,$B545,AJUSTE!$H:$H,M$40)</f>
        <v>0</v>
      </c>
      <c r="P545" s="160">
        <f>CADASTRO!A509</f>
        <v>0</v>
      </c>
      <c r="Q545" s="160">
        <f>CADASTRO!B509</f>
        <v>0</v>
      </c>
      <c r="R545" s="161">
        <f ca="1">IF(R$39&gt;=$AD$39,0,SUMIFS(SAÍDAS!$D:$D,SAÍDAS!$B:$B,Base!$Q545,SAÍDAS!$H:$H,Base!R$40))</f>
        <v>0</v>
      </c>
      <c r="S545" s="161">
        <f ca="1">IF(S$39&gt;=$AD$39,0,SUMIFS(SAÍDAS!$D:$D,SAÍDAS!$B:$B,Base!$Q545,SAÍDAS!$H:$H,Base!S$40))</f>
        <v>0</v>
      </c>
      <c r="T545" s="161">
        <f ca="1">IF(T$39&gt;=$AD$39,0,SUMIFS(SAÍDAS!$D:$D,SAÍDAS!$B:$B,Base!$Q545,SAÍDAS!$H:$H,Base!T$40))</f>
        <v>0</v>
      </c>
      <c r="U545" s="161">
        <f ca="1">IF(U$39&gt;=$AD$39,0,SUMIFS(SAÍDAS!$D:$D,SAÍDAS!$B:$B,Base!$Q545,SAÍDAS!$H:$H,Base!U$40))</f>
        <v>0</v>
      </c>
      <c r="V545" s="161">
        <f ca="1">IF(V$39&gt;=$AD$39,0,SUMIFS(SAÍDAS!$D:$D,SAÍDAS!$B:$B,Base!$Q545,SAÍDAS!$H:$H,Base!V$40))</f>
        <v>0</v>
      </c>
      <c r="W545" s="161">
        <f ca="1">IF(W$39&gt;=$AD$39,0,SUMIFS(SAÍDAS!$D:$D,SAÍDAS!$B:$B,Base!$Q545,SAÍDAS!$H:$H,Base!W$40))</f>
        <v>0</v>
      </c>
      <c r="X545" s="161">
        <f ca="1">IF(X$39&gt;=$AD$39,0,SUMIFS(SAÍDAS!$D:$D,SAÍDAS!$B:$B,Base!$Q545,SAÍDAS!$H:$H,Base!X$40))</f>
        <v>0</v>
      </c>
      <c r="Y545" s="161">
        <f ca="1">IF(Y$39&gt;=$AD$39,0,SUMIFS(SAÍDAS!$D:$D,SAÍDAS!$B:$B,Base!$Q545,SAÍDAS!$H:$H,Base!Y$40))</f>
        <v>0</v>
      </c>
      <c r="Z545" s="161">
        <f ca="1">IF(Z$39&gt;=$AD$39,0,SUMIFS(SAÍDAS!$D:$D,SAÍDAS!$B:$B,Base!$Q545,SAÍDAS!$H:$H,Base!Z$40))</f>
        <v>0</v>
      </c>
      <c r="AA545" s="161">
        <f ca="1">IF(AA$39&gt;=$AD$39,0,SUMIFS(SAÍDAS!$D:$D,SAÍDAS!$B:$B,Base!$Q545,SAÍDAS!$H:$H,Base!AA$40))</f>
        <v>0</v>
      </c>
      <c r="AB545" s="161">
        <f ca="1">IF(AB$39&gt;=$AD$39,0,SUMIFS(SAÍDAS!$D:$D,SAÍDAS!$B:$B,Base!$Q545,SAÍDAS!$H:$H,Base!AB$40))</f>
        <v>0</v>
      </c>
      <c r="AC545" s="161">
        <f ca="1">IF(AC$39&gt;=$AD$39,0,SUMIFS(SAÍDAS!$D:$D,SAÍDAS!$B:$B,Base!$Q545,SAÍDAS!$H:$H,Base!AC$40))</f>
        <v>0</v>
      </c>
      <c r="AD545" s="160">
        <f t="shared" ca="1" si="16"/>
        <v>0</v>
      </c>
    </row>
    <row r="546" spans="1:30" x14ac:dyDescent="0.25">
      <c r="A546" s="160">
        <f>CADASTRO!A510</f>
        <v>0</v>
      </c>
      <c r="B546" s="160">
        <f>CADASTRO!B510</f>
        <v>0</v>
      </c>
      <c r="C546" s="161">
        <f>CADASTRO!D510</f>
        <v>0</v>
      </c>
      <c r="D546" s="161">
        <f>C546+SUMIFS(ENTRADAS!$D:$D,ENTRADAS!$B:$B,$B546,ENTRADAS!$I:$I,C$40)-SUMIFS(SAÍDAS!$D:$D,SAÍDAS!$B:$B,$B546,SAÍDAS!$H:$H,C$40)+SUMIFS(AJUSTE!$D:$D,AJUSTE!$B:$B,$B546,AJUSTE!$H:$H,C$40)</f>
        <v>0</v>
      </c>
      <c r="E546" s="161">
        <f>D546+SUMIFS(ENTRADAS!$D:$D,ENTRADAS!$B:$B,$B546,ENTRADAS!$I:$I,D$40)-SUMIFS(SAÍDAS!$D:$D,SAÍDAS!$B:$B,$B546,SAÍDAS!$H:$H,D$40)+SUMIFS(AJUSTE!$D:$D,AJUSTE!$B:$B,$B546,AJUSTE!$H:$H,D$40)</f>
        <v>0</v>
      </c>
      <c r="F546" s="161">
        <f>E546+SUMIFS(ENTRADAS!$D:$D,ENTRADAS!$B:$B,$B546,ENTRADAS!$I:$I,E$40)-SUMIFS(SAÍDAS!$D:$D,SAÍDAS!$B:$B,$B546,SAÍDAS!$H:$H,E$40)+SUMIFS(AJUSTE!$D:$D,AJUSTE!$B:$B,$B546,AJUSTE!$H:$H,E$40)</f>
        <v>0</v>
      </c>
      <c r="G546" s="161">
        <f>F546+SUMIFS(ENTRADAS!$D:$D,ENTRADAS!$B:$B,$B546,ENTRADAS!$I:$I,F$40)-SUMIFS(SAÍDAS!$D:$D,SAÍDAS!$B:$B,$B546,SAÍDAS!$H:$H,F$40)+SUMIFS(AJUSTE!$D:$D,AJUSTE!$B:$B,$B546,AJUSTE!$H:$H,F$40)</f>
        <v>0</v>
      </c>
      <c r="H546" s="161">
        <f>G546+SUMIFS(ENTRADAS!$D:$D,ENTRADAS!$B:$B,$B546,ENTRADAS!$I:$I,G$40)-SUMIFS(SAÍDAS!$D:$D,SAÍDAS!$B:$B,$B546,SAÍDAS!$H:$H,G$40)+SUMIFS(AJUSTE!$D:$D,AJUSTE!$B:$B,$B546,AJUSTE!$H:$H,G$40)</f>
        <v>0</v>
      </c>
      <c r="I546" s="161">
        <f>H546+SUMIFS(ENTRADAS!$D:$D,ENTRADAS!$B:$B,$B546,ENTRADAS!$I:$I,H$40)-SUMIFS(SAÍDAS!$D:$D,SAÍDAS!$B:$B,$B546,SAÍDAS!$H:$H,H$40)+SUMIFS(AJUSTE!$D:$D,AJUSTE!$B:$B,$B546,AJUSTE!$H:$H,H$40)</f>
        <v>0</v>
      </c>
      <c r="J546" s="161">
        <f>I546+SUMIFS(ENTRADAS!$D:$D,ENTRADAS!$B:$B,$B546,ENTRADAS!$I:$I,I$40)-SUMIFS(SAÍDAS!$D:$D,SAÍDAS!$B:$B,$B546,SAÍDAS!$H:$H,I$40)+SUMIFS(AJUSTE!$D:$D,AJUSTE!$B:$B,$B546,AJUSTE!$H:$H,I$40)</f>
        <v>0</v>
      </c>
      <c r="K546" s="161">
        <f>J546+SUMIFS(ENTRADAS!$D:$D,ENTRADAS!$B:$B,$B546,ENTRADAS!$I:$I,J$40)-SUMIFS(SAÍDAS!$D:$D,SAÍDAS!$B:$B,$B546,SAÍDAS!$H:$H,J$40)+SUMIFS(AJUSTE!$D:$D,AJUSTE!$B:$B,$B546,AJUSTE!$H:$H,J$40)</f>
        <v>0</v>
      </c>
      <c r="L546" s="161">
        <f>K546+SUMIFS(ENTRADAS!$D:$D,ENTRADAS!$B:$B,$B546,ENTRADAS!$I:$I,K$40)-SUMIFS(SAÍDAS!$D:$D,SAÍDAS!$B:$B,$B546,SAÍDAS!$H:$H,K$40)+SUMIFS(AJUSTE!$D:$D,AJUSTE!$B:$B,$B546,AJUSTE!$H:$H,K$40)</f>
        <v>0</v>
      </c>
      <c r="M546" s="161">
        <f>L546+SUMIFS(ENTRADAS!$D:$D,ENTRADAS!$B:$B,$B546,ENTRADAS!$I:$I,L$40)-SUMIFS(SAÍDAS!$D:$D,SAÍDAS!$B:$B,$B546,SAÍDAS!$H:$H,L$40)+SUMIFS(AJUSTE!$D:$D,AJUSTE!$B:$B,$B546,AJUSTE!$H:$H,L$40)</f>
        <v>0</v>
      </c>
      <c r="N546" s="161">
        <f>M546+SUMIFS(ENTRADAS!$D:$D,ENTRADAS!$B:$B,$B546,ENTRADAS!$I:$I,M$40)-SUMIFS(SAÍDAS!$D:$D,SAÍDAS!$B:$B,$B546,SAÍDAS!$H:$H,M$40)+SUMIFS(AJUSTE!$D:$D,AJUSTE!$B:$B,$B546,AJUSTE!$H:$H,M$40)</f>
        <v>0</v>
      </c>
      <c r="P546" s="160">
        <f>CADASTRO!A510</f>
        <v>0</v>
      </c>
      <c r="Q546" s="160">
        <f>CADASTRO!B510</f>
        <v>0</v>
      </c>
      <c r="R546" s="161">
        <f ca="1">IF(R$39&gt;=$AD$39,0,SUMIFS(SAÍDAS!$D:$D,SAÍDAS!$B:$B,Base!$Q546,SAÍDAS!$H:$H,Base!R$40))</f>
        <v>0</v>
      </c>
      <c r="S546" s="161">
        <f ca="1">IF(S$39&gt;=$AD$39,0,SUMIFS(SAÍDAS!$D:$D,SAÍDAS!$B:$B,Base!$Q546,SAÍDAS!$H:$H,Base!S$40))</f>
        <v>0</v>
      </c>
      <c r="T546" s="161">
        <f ca="1">IF(T$39&gt;=$AD$39,0,SUMIFS(SAÍDAS!$D:$D,SAÍDAS!$B:$B,Base!$Q546,SAÍDAS!$H:$H,Base!T$40))</f>
        <v>0</v>
      </c>
      <c r="U546" s="161">
        <f ca="1">IF(U$39&gt;=$AD$39,0,SUMIFS(SAÍDAS!$D:$D,SAÍDAS!$B:$B,Base!$Q546,SAÍDAS!$H:$H,Base!U$40))</f>
        <v>0</v>
      </c>
      <c r="V546" s="161">
        <f ca="1">IF(V$39&gt;=$AD$39,0,SUMIFS(SAÍDAS!$D:$D,SAÍDAS!$B:$B,Base!$Q546,SAÍDAS!$H:$H,Base!V$40))</f>
        <v>0</v>
      </c>
      <c r="W546" s="161">
        <f ca="1">IF(W$39&gt;=$AD$39,0,SUMIFS(SAÍDAS!$D:$D,SAÍDAS!$B:$B,Base!$Q546,SAÍDAS!$H:$H,Base!W$40))</f>
        <v>0</v>
      </c>
      <c r="X546" s="161">
        <f ca="1">IF(X$39&gt;=$AD$39,0,SUMIFS(SAÍDAS!$D:$D,SAÍDAS!$B:$B,Base!$Q546,SAÍDAS!$H:$H,Base!X$40))</f>
        <v>0</v>
      </c>
      <c r="Y546" s="161">
        <f ca="1">IF(Y$39&gt;=$AD$39,0,SUMIFS(SAÍDAS!$D:$D,SAÍDAS!$B:$B,Base!$Q546,SAÍDAS!$H:$H,Base!Y$40))</f>
        <v>0</v>
      </c>
      <c r="Z546" s="161">
        <f ca="1">IF(Z$39&gt;=$AD$39,0,SUMIFS(SAÍDAS!$D:$D,SAÍDAS!$B:$B,Base!$Q546,SAÍDAS!$H:$H,Base!Z$40))</f>
        <v>0</v>
      </c>
      <c r="AA546" s="161">
        <f ca="1">IF(AA$39&gt;=$AD$39,0,SUMIFS(SAÍDAS!$D:$D,SAÍDAS!$B:$B,Base!$Q546,SAÍDAS!$H:$H,Base!AA$40))</f>
        <v>0</v>
      </c>
      <c r="AB546" s="161">
        <f ca="1">IF(AB$39&gt;=$AD$39,0,SUMIFS(SAÍDAS!$D:$D,SAÍDAS!$B:$B,Base!$Q546,SAÍDAS!$H:$H,Base!AB$40))</f>
        <v>0</v>
      </c>
      <c r="AC546" s="161">
        <f ca="1">IF(AC$39&gt;=$AD$39,0,SUMIFS(SAÍDAS!$D:$D,SAÍDAS!$B:$B,Base!$Q546,SAÍDAS!$H:$H,Base!AC$40))</f>
        <v>0</v>
      </c>
      <c r="AD546" s="160">
        <f t="shared" ca="1" si="16"/>
        <v>0</v>
      </c>
    </row>
    <row r="547" spans="1:30" x14ac:dyDescent="0.25">
      <c r="A547" s="160">
        <f>CADASTRO!A511</f>
        <v>0</v>
      </c>
      <c r="B547" s="160">
        <f>CADASTRO!B511</f>
        <v>0</v>
      </c>
      <c r="C547" s="161">
        <f>CADASTRO!D511</f>
        <v>0</v>
      </c>
      <c r="D547" s="161">
        <f>C547+SUMIFS(ENTRADAS!$D:$D,ENTRADAS!$B:$B,$B547,ENTRADAS!$I:$I,C$40)-SUMIFS(SAÍDAS!$D:$D,SAÍDAS!$B:$B,$B547,SAÍDAS!$H:$H,C$40)+SUMIFS(AJUSTE!$D:$D,AJUSTE!$B:$B,$B547,AJUSTE!$H:$H,C$40)</f>
        <v>0</v>
      </c>
      <c r="E547" s="161">
        <f>D547+SUMIFS(ENTRADAS!$D:$D,ENTRADAS!$B:$B,$B547,ENTRADAS!$I:$I,D$40)-SUMIFS(SAÍDAS!$D:$D,SAÍDAS!$B:$B,$B547,SAÍDAS!$H:$H,D$40)+SUMIFS(AJUSTE!$D:$D,AJUSTE!$B:$B,$B547,AJUSTE!$H:$H,D$40)</f>
        <v>0</v>
      </c>
      <c r="F547" s="161">
        <f>E547+SUMIFS(ENTRADAS!$D:$D,ENTRADAS!$B:$B,$B547,ENTRADAS!$I:$I,E$40)-SUMIFS(SAÍDAS!$D:$D,SAÍDAS!$B:$B,$B547,SAÍDAS!$H:$H,E$40)+SUMIFS(AJUSTE!$D:$D,AJUSTE!$B:$B,$B547,AJUSTE!$H:$H,E$40)</f>
        <v>0</v>
      </c>
      <c r="G547" s="161">
        <f>F547+SUMIFS(ENTRADAS!$D:$D,ENTRADAS!$B:$B,$B547,ENTRADAS!$I:$I,F$40)-SUMIFS(SAÍDAS!$D:$D,SAÍDAS!$B:$B,$B547,SAÍDAS!$H:$H,F$40)+SUMIFS(AJUSTE!$D:$D,AJUSTE!$B:$B,$B547,AJUSTE!$H:$H,F$40)</f>
        <v>0</v>
      </c>
      <c r="H547" s="161">
        <f>G547+SUMIFS(ENTRADAS!$D:$D,ENTRADAS!$B:$B,$B547,ENTRADAS!$I:$I,G$40)-SUMIFS(SAÍDAS!$D:$D,SAÍDAS!$B:$B,$B547,SAÍDAS!$H:$H,G$40)+SUMIFS(AJUSTE!$D:$D,AJUSTE!$B:$B,$B547,AJUSTE!$H:$H,G$40)</f>
        <v>0</v>
      </c>
      <c r="I547" s="161">
        <f>H547+SUMIFS(ENTRADAS!$D:$D,ENTRADAS!$B:$B,$B547,ENTRADAS!$I:$I,H$40)-SUMIFS(SAÍDAS!$D:$D,SAÍDAS!$B:$B,$B547,SAÍDAS!$H:$H,H$40)+SUMIFS(AJUSTE!$D:$D,AJUSTE!$B:$B,$B547,AJUSTE!$H:$H,H$40)</f>
        <v>0</v>
      </c>
      <c r="J547" s="161">
        <f>I547+SUMIFS(ENTRADAS!$D:$D,ENTRADAS!$B:$B,$B547,ENTRADAS!$I:$I,I$40)-SUMIFS(SAÍDAS!$D:$D,SAÍDAS!$B:$B,$B547,SAÍDAS!$H:$H,I$40)+SUMIFS(AJUSTE!$D:$D,AJUSTE!$B:$B,$B547,AJUSTE!$H:$H,I$40)</f>
        <v>0</v>
      </c>
      <c r="K547" s="161">
        <f>J547+SUMIFS(ENTRADAS!$D:$D,ENTRADAS!$B:$B,$B547,ENTRADAS!$I:$I,J$40)-SUMIFS(SAÍDAS!$D:$D,SAÍDAS!$B:$B,$B547,SAÍDAS!$H:$H,J$40)+SUMIFS(AJUSTE!$D:$D,AJUSTE!$B:$B,$B547,AJUSTE!$H:$H,J$40)</f>
        <v>0</v>
      </c>
      <c r="L547" s="161">
        <f>K547+SUMIFS(ENTRADAS!$D:$D,ENTRADAS!$B:$B,$B547,ENTRADAS!$I:$I,K$40)-SUMIFS(SAÍDAS!$D:$D,SAÍDAS!$B:$B,$B547,SAÍDAS!$H:$H,K$40)+SUMIFS(AJUSTE!$D:$D,AJUSTE!$B:$B,$B547,AJUSTE!$H:$H,K$40)</f>
        <v>0</v>
      </c>
      <c r="M547" s="161">
        <f>L547+SUMIFS(ENTRADAS!$D:$D,ENTRADAS!$B:$B,$B547,ENTRADAS!$I:$I,L$40)-SUMIFS(SAÍDAS!$D:$D,SAÍDAS!$B:$B,$B547,SAÍDAS!$H:$H,L$40)+SUMIFS(AJUSTE!$D:$D,AJUSTE!$B:$B,$B547,AJUSTE!$H:$H,L$40)</f>
        <v>0</v>
      </c>
      <c r="N547" s="161">
        <f>M547+SUMIFS(ENTRADAS!$D:$D,ENTRADAS!$B:$B,$B547,ENTRADAS!$I:$I,M$40)-SUMIFS(SAÍDAS!$D:$D,SAÍDAS!$B:$B,$B547,SAÍDAS!$H:$H,M$40)+SUMIFS(AJUSTE!$D:$D,AJUSTE!$B:$B,$B547,AJUSTE!$H:$H,M$40)</f>
        <v>0</v>
      </c>
      <c r="P547" s="160">
        <f>CADASTRO!A511</f>
        <v>0</v>
      </c>
      <c r="Q547" s="160">
        <f>CADASTRO!B511</f>
        <v>0</v>
      </c>
      <c r="R547" s="161">
        <f ca="1">IF(R$39&gt;=$AD$39,0,SUMIFS(SAÍDAS!$D:$D,SAÍDAS!$B:$B,Base!$Q547,SAÍDAS!$H:$H,Base!R$40))</f>
        <v>0</v>
      </c>
      <c r="S547" s="161">
        <f ca="1">IF(S$39&gt;=$AD$39,0,SUMIFS(SAÍDAS!$D:$D,SAÍDAS!$B:$B,Base!$Q547,SAÍDAS!$H:$H,Base!S$40))</f>
        <v>0</v>
      </c>
      <c r="T547" s="161">
        <f ca="1">IF(T$39&gt;=$AD$39,0,SUMIFS(SAÍDAS!$D:$D,SAÍDAS!$B:$B,Base!$Q547,SAÍDAS!$H:$H,Base!T$40))</f>
        <v>0</v>
      </c>
      <c r="U547" s="161">
        <f ca="1">IF(U$39&gt;=$AD$39,0,SUMIFS(SAÍDAS!$D:$D,SAÍDAS!$B:$B,Base!$Q547,SAÍDAS!$H:$H,Base!U$40))</f>
        <v>0</v>
      </c>
      <c r="V547" s="161">
        <f ca="1">IF(V$39&gt;=$AD$39,0,SUMIFS(SAÍDAS!$D:$D,SAÍDAS!$B:$B,Base!$Q547,SAÍDAS!$H:$H,Base!V$40))</f>
        <v>0</v>
      </c>
      <c r="W547" s="161">
        <f ca="1">IF(W$39&gt;=$AD$39,0,SUMIFS(SAÍDAS!$D:$D,SAÍDAS!$B:$B,Base!$Q547,SAÍDAS!$H:$H,Base!W$40))</f>
        <v>0</v>
      </c>
      <c r="X547" s="161">
        <f ca="1">IF(X$39&gt;=$AD$39,0,SUMIFS(SAÍDAS!$D:$D,SAÍDAS!$B:$B,Base!$Q547,SAÍDAS!$H:$H,Base!X$40))</f>
        <v>0</v>
      </c>
      <c r="Y547" s="161">
        <f ca="1">IF(Y$39&gt;=$AD$39,0,SUMIFS(SAÍDAS!$D:$D,SAÍDAS!$B:$B,Base!$Q547,SAÍDAS!$H:$H,Base!Y$40))</f>
        <v>0</v>
      </c>
      <c r="Z547" s="161">
        <f ca="1">IF(Z$39&gt;=$AD$39,0,SUMIFS(SAÍDAS!$D:$D,SAÍDAS!$B:$B,Base!$Q547,SAÍDAS!$H:$H,Base!Z$40))</f>
        <v>0</v>
      </c>
      <c r="AA547" s="161">
        <f ca="1">IF(AA$39&gt;=$AD$39,0,SUMIFS(SAÍDAS!$D:$D,SAÍDAS!$B:$B,Base!$Q547,SAÍDAS!$H:$H,Base!AA$40))</f>
        <v>0</v>
      </c>
      <c r="AB547" s="161">
        <f ca="1">IF(AB$39&gt;=$AD$39,0,SUMIFS(SAÍDAS!$D:$D,SAÍDAS!$B:$B,Base!$Q547,SAÍDAS!$H:$H,Base!AB$40))</f>
        <v>0</v>
      </c>
      <c r="AC547" s="161">
        <f ca="1">IF(AC$39&gt;=$AD$39,0,SUMIFS(SAÍDAS!$D:$D,SAÍDAS!$B:$B,Base!$Q547,SAÍDAS!$H:$H,Base!AC$40))</f>
        <v>0</v>
      </c>
      <c r="AD547" s="160">
        <f t="shared" ca="1" si="16"/>
        <v>0</v>
      </c>
    </row>
    <row r="548" spans="1:30" x14ac:dyDescent="0.25">
      <c r="A548" s="160">
        <f>CADASTRO!A512</f>
        <v>0</v>
      </c>
      <c r="B548" s="160">
        <f>CADASTRO!B512</f>
        <v>0</v>
      </c>
      <c r="C548" s="161">
        <f>CADASTRO!D512</f>
        <v>0</v>
      </c>
      <c r="D548" s="161">
        <f>C548+SUMIFS(ENTRADAS!$D:$D,ENTRADAS!$B:$B,$B548,ENTRADAS!$I:$I,C$40)-SUMIFS(SAÍDAS!$D:$D,SAÍDAS!$B:$B,$B548,SAÍDAS!$H:$H,C$40)+SUMIFS(AJUSTE!$D:$D,AJUSTE!$B:$B,$B548,AJUSTE!$H:$H,C$40)</f>
        <v>0</v>
      </c>
      <c r="E548" s="161">
        <f>D548+SUMIFS(ENTRADAS!$D:$D,ENTRADAS!$B:$B,$B548,ENTRADAS!$I:$I,D$40)-SUMIFS(SAÍDAS!$D:$D,SAÍDAS!$B:$B,$B548,SAÍDAS!$H:$H,D$40)+SUMIFS(AJUSTE!$D:$D,AJUSTE!$B:$B,$B548,AJUSTE!$H:$H,D$40)</f>
        <v>0</v>
      </c>
      <c r="F548" s="161">
        <f>E548+SUMIFS(ENTRADAS!$D:$D,ENTRADAS!$B:$B,$B548,ENTRADAS!$I:$I,E$40)-SUMIFS(SAÍDAS!$D:$D,SAÍDAS!$B:$B,$B548,SAÍDAS!$H:$H,E$40)+SUMIFS(AJUSTE!$D:$D,AJUSTE!$B:$B,$B548,AJUSTE!$H:$H,E$40)</f>
        <v>0</v>
      </c>
      <c r="G548" s="161">
        <f>F548+SUMIFS(ENTRADAS!$D:$D,ENTRADAS!$B:$B,$B548,ENTRADAS!$I:$I,F$40)-SUMIFS(SAÍDAS!$D:$D,SAÍDAS!$B:$B,$B548,SAÍDAS!$H:$H,F$40)+SUMIFS(AJUSTE!$D:$D,AJUSTE!$B:$B,$B548,AJUSTE!$H:$H,F$40)</f>
        <v>0</v>
      </c>
      <c r="H548" s="161">
        <f>G548+SUMIFS(ENTRADAS!$D:$D,ENTRADAS!$B:$B,$B548,ENTRADAS!$I:$I,G$40)-SUMIFS(SAÍDAS!$D:$D,SAÍDAS!$B:$B,$B548,SAÍDAS!$H:$H,G$40)+SUMIFS(AJUSTE!$D:$D,AJUSTE!$B:$B,$B548,AJUSTE!$H:$H,G$40)</f>
        <v>0</v>
      </c>
      <c r="I548" s="161">
        <f>H548+SUMIFS(ENTRADAS!$D:$D,ENTRADAS!$B:$B,$B548,ENTRADAS!$I:$I,H$40)-SUMIFS(SAÍDAS!$D:$D,SAÍDAS!$B:$B,$B548,SAÍDAS!$H:$H,H$40)+SUMIFS(AJUSTE!$D:$D,AJUSTE!$B:$B,$B548,AJUSTE!$H:$H,H$40)</f>
        <v>0</v>
      </c>
      <c r="J548" s="161">
        <f>I548+SUMIFS(ENTRADAS!$D:$D,ENTRADAS!$B:$B,$B548,ENTRADAS!$I:$I,I$40)-SUMIFS(SAÍDAS!$D:$D,SAÍDAS!$B:$B,$B548,SAÍDAS!$H:$H,I$40)+SUMIFS(AJUSTE!$D:$D,AJUSTE!$B:$B,$B548,AJUSTE!$H:$H,I$40)</f>
        <v>0</v>
      </c>
      <c r="K548" s="161">
        <f>J548+SUMIFS(ENTRADAS!$D:$D,ENTRADAS!$B:$B,$B548,ENTRADAS!$I:$I,J$40)-SUMIFS(SAÍDAS!$D:$D,SAÍDAS!$B:$B,$B548,SAÍDAS!$H:$H,J$40)+SUMIFS(AJUSTE!$D:$D,AJUSTE!$B:$B,$B548,AJUSTE!$H:$H,J$40)</f>
        <v>0</v>
      </c>
      <c r="L548" s="161">
        <f>K548+SUMIFS(ENTRADAS!$D:$D,ENTRADAS!$B:$B,$B548,ENTRADAS!$I:$I,K$40)-SUMIFS(SAÍDAS!$D:$D,SAÍDAS!$B:$B,$B548,SAÍDAS!$H:$H,K$40)+SUMIFS(AJUSTE!$D:$D,AJUSTE!$B:$B,$B548,AJUSTE!$H:$H,K$40)</f>
        <v>0</v>
      </c>
      <c r="M548" s="161">
        <f>L548+SUMIFS(ENTRADAS!$D:$D,ENTRADAS!$B:$B,$B548,ENTRADAS!$I:$I,L$40)-SUMIFS(SAÍDAS!$D:$D,SAÍDAS!$B:$B,$B548,SAÍDAS!$H:$H,L$40)+SUMIFS(AJUSTE!$D:$D,AJUSTE!$B:$B,$B548,AJUSTE!$H:$H,L$40)</f>
        <v>0</v>
      </c>
      <c r="N548" s="161">
        <f>M548+SUMIFS(ENTRADAS!$D:$D,ENTRADAS!$B:$B,$B548,ENTRADAS!$I:$I,M$40)-SUMIFS(SAÍDAS!$D:$D,SAÍDAS!$B:$B,$B548,SAÍDAS!$H:$H,M$40)+SUMIFS(AJUSTE!$D:$D,AJUSTE!$B:$B,$B548,AJUSTE!$H:$H,M$40)</f>
        <v>0</v>
      </c>
      <c r="P548" s="160">
        <f>CADASTRO!A512</f>
        <v>0</v>
      </c>
      <c r="Q548" s="160">
        <f>CADASTRO!B512</f>
        <v>0</v>
      </c>
      <c r="R548" s="161">
        <f ca="1">IF(R$39&gt;=$AD$39,0,SUMIFS(SAÍDAS!$D:$D,SAÍDAS!$B:$B,Base!$Q548,SAÍDAS!$H:$H,Base!R$40))</f>
        <v>0</v>
      </c>
      <c r="S548" s="161">
        <f ca="1">IF(S$39&gt;=$AD$39,0,SUMIFS(SAÍDAS!$D:$D,SAÍDAS!$B:$B,Base!$Q548,SAÍDAS!$H:$H,Base!S$40))</f>
        <v>0</v>
      </c>
      <c r="T548" s="161">
        <f ca="1">IF(T$39&gt;=$AD$39,0,SUMIFS(SAÍDAS!$D:$D,SAÍDAS!$B:$B,Base!$Q548,SAÍDAS!$H:$H,Base!T$40))</f>
        <v>0</v>
      </c>
      <c r="U548" s="161">
        <f ca="1">IF(U$39&gt;=$AD$39,0,SUMIFS(SAÍDAS!$D:$D,SAÍDAS!$B:$B,Base!$Q548,SAÍDAS!$H:$H,Base!U$40))</f>
        <v>0</v>
      </c>
      <c r="V548" s="161">
        <f ca="1">IF(V$39&gt;=$AD$39,0,SUMIFS(SAÍDAS!$D:$D,SAÍDAS!$B:$B,Base!$Q548,SAÍDAS!$H:$H,Base!V$40))</f>
        <v>0</v>
      </c>
      <c r="W548" s="161">
        <f ca="1">IF(W$39&gt;=$AD$39,0,SUMIFS(SAÍDAS!$D:$D,SAÍDAS!$B:$B,Base!$Q548,SAÍDAS!$H:$H,Base!W$40))</f>
        <v>0</v>
      </c>
      <c r="X548" s="161">
        <f ca="1">IF(X$39&gt;=$AD$39,0,SUMIFS(SAÍDAS!$D:$D,SAÍDAS!$B:$B,Base!$Q548,SAÍDAS!$H:$H,Base!X$40))</f>
        <v>0</v>
      </c>
      <c r="Y548" s="161">
        <f ca="1">IF(Y$39&gt;=$AD$39,0,SUMIFS(SAÍDAS!$D:$D,SAÍDAS!$B:$B,Base!$Q548,SAÍDAS!$H:$H,Base!Y$40))</f>
        <v>0</v>
      </c>
      <c r="Z548" s="161">
        <f ca="1">IF(Z$39&gt;=$AD$39,0,SUMIFS(SAÍDAS!$D:$D,SAÍDAS!$B:$B,Base!$Q548,SAÍDAS!$H:$H,Base!Z$40))</f>
        <v>0</v>
      </c>
      <c r="AA548" s="161">
        <f ca="1">IF(AA$39&gt;=$AD$39,0,SUMIFS(SAÍDAS!$D:$D,SAÍDAS!$B:$B,Base!$Q548,SAÍDAS!$H:$H,Base!AA$40))</f>
        <v>0</v>
      </c>
      <c r="AB548" s="161">
        <f ca="1">IF(AB$39&gt;=$AD$39,0,SUMIFS(SAÍDAS!$D:$D,SAÍDAS!$B:$B,Base!$Q548,SAÍDAS!$H:$H,Base!AB$40))</f>
        <v>0</v>
      </c>
      <c r="AC548" s="161">
        <f ca="1">IF(AC$39&gt;=$AD$39,0,SUMIFS(SAÍDAS!$D:$D,SAÍDAS!$B:$B,Base!$Q548,SAÍDAS!$H:$H,Base!AC$40))</f>
        <v>0</v>
      </c>
      <c r="AD548" s="160">
        <f t="shared" ca="1" si="16"/>
        <v>0</v>
      </c>
    </row>
    <row r="549" spans="1:30" x14ac:dyDescent="0.25">
      <c r="A549" s="160">
        <f>CADASTRO!A513</f>
        <v>0</v>
      </c>
      <c r="B549" s="160">
        <f>CADASTRO!B513</f>
        <v>0</v>
      </c>
      <c r="C549" s="161">
        <f>CADASTRO!D513</f>
        <v>0</v>
      </c>
      <c r="D549" s="161">
        <f>C549+SUMIFS(ENTRADAS!$D:$D,ENTRADAS!$B:$B,$B549,ENTRADAS!$I:$I,C$40)-SUMIFS(SAÍDAS!$D:$D,SAÍDAS!$B:$B,$B549,SAÍDAS!$H:$H,C$40)+SUMIFS(AJUSTE!$D:$D,AJUSTE!$B:$B,$B549,AJUSTE!$H:$H,C$40)</f>
        <v>0</v>
      </c>
      <c r="E549" s="161">
        <f>D549+SUMIFS(ENTRADAS!$D:$D,ENTRADAS!$B:$B,$B549,ENTRADAS!$I:$I,D$40)-SUMIFS(SAÍDAS!$D:$D,SAÍDAS!$B:$B,$B549,SAÍDAS!$H:$H,D$40)+SUMIFS(AJUSTE!$D:$D,AJUSTE!$B:$B,$B549,AJUSTE!$H:$H,D$40)</f>
        <v>0</v>
      </c>
      <c r="F549" s="161">
        <f>E549+SUMIFS(ENTRADAS!$D:$D,ENTRADAS!$B:$B,$B549,ENTRADAS!$I:$I,E$40)-SUMIFS(SAÍDAS!$D:$D,SAÍDAS!$B:$B,$B549,SAÍDAS!$H:$H,E$40)+SUMIFS(AJUSTE!$D:$D,AJUSTE!$B:$B,$B549,AJUSTE!$H:$H,E$40)</f>
        <v>0</v>
      </c>
      <c r="G549" s="161">
        <f>F549+SUMIFS(ENTRADAS!$D:$D,ENTRADAS!$B:$B,$B549,ENTRADAS!$I:$I,F$40)-SUMIFS(SAÍDAS!$D:$D,SAÍDAS!$B:$B,$B549,SAÍDAS!$H:$H,F$40)+SUMIFS(AJUSTE!$D:$D,AJUSTE!$B:$B,$B549,AJUSTE!$H:$H,F$40)</f>
        <v>0</v>
      </c>
      <c r="H549" s="161">
        <f>G549+SUMIFS(ENTRADAS!$D:$D,ENTRADAS!$B:$B,$B549,ENTRADAS!$I:$I,G$40)-SUMIFS(SAÍDAS!$D:$D,SAÍDAS!$B:$B,$B549,SAÍDAS!$H:$H,G$40)+SUMIFS(AJUSTE!$D:$D,AJUSTE!$B:$B,$B549,AJUSTE!$H:$H,G$40)</f>
        <v>0</v>
      </c>
      <c r="I549" s="161">
        <f>H549+SUMIFS(ENTRADAS!$D:$D,ENTRADAS!$B:$B,$B549,ENTRADAS!$I:$I,H$40)-SUMIFS(SAÍDAS!$D:$D,SAÍDAS!$B:$B,$B549,SAÍDAS!$H:$H,H$40)+SUMIFS(AJUSTE!$D:$D,AJUSTE!$B:$B,$B549,AJUSTE!$H:$H,H$40)</f>
        <v>0</v>
      </c>
      <c r="J549" s="161">
        <f>I549+SUMIFS(ENTRADAS!$D:$D,ENTRADAS!$B:$B,$B549,ENTRADAS!$I:$I,I$40)-SUMIFS(SAÍDAS!$D:$D,SAÍDAS!$B:$B,$B549,SAÍDAS!$H:$H,I$40)+SUMIFS(AJUSTE!$D:$D,AJUSTE!$B:$B,$B549,AJUSTE!$H:$H,I$40)</f>
        <v>0</v>
      </c>
      <c r="K549" s="161">
        <f>J549+SUMIFS(ENTRADAS!$D:$D,ENTRADAS!$B:$B,$B549,ENTRADAS!$I:$I,J$40)-SUMIFS(SAÍDAS!$D:$D,SAÍDAS!$B:$B,$B549,SAÍDAS!$H:$H,J$40)+SUMIFS(AJUSTE!$D:$D,AJUSTE!$B:$B,$B549,AJUSTE!$H:$H,J$40)</f>
        <v>0</v>
      </c>
      <c r="L549" s="161">
        <f>K549+SUMIFS(ENTRADAS!$D:$D,ENTRADAS!$B:$B,$B549,ENTRADAS!$I:$I,K$40)-SUMIFS(SAÍDAS!$D:$D,SAÍDAS!$B:$B,$B549,SAÍDAS!$H:$H,K$40)+SUMIFS(AJUSTE!$D:$D,AJUSTE!$B:$B,$B549,AJUSTE!$H:$H,K$40)</f>
        <v>0</v>
      </c>
      <c r="M549" s="161">
        <f>L549+SUMIFS(ENTRADAS!$D:$D,ENTRADAS!$B:$B,$B549,ENTRADAS!$I:$I,L$40)-SUMIFS(SAÍDAS!$D:$D,SAÍDAS!$B:$B,$B549,SAÍDAS!$H:$H,L$40)+SUMIFS(AJUSTE!$D:$D,AJUSTE!$B:$B,$B549,AJUSTE!$H:$H,L$40)</f>
        <v>0</v>
      </c>
      <c r="N549" s="161">
        <f>M549+SUMIFS(ENTRADAS!$D:$D,ENTRADAS!$B:$B,$B549,ENTRADAS!$I:$I,M$40)-SUMIFS(SAÍDAS!$D:$D,SAÍDAS!$B:$B,$B549,SAÍDAS!$H:$H,M$40)+SUMIFS(AJUSTE!$D:$D,AJUSTE!$B:$B,$B549,AJUSTE!$H:$H,M$40)</f>
        <v>0</v>
      </c>
      <c r="P549" s="160">
        <f>CADASTRO!A513</f>
        <v>0</v>
      </c>
      <c r="Q549" s="160">
        <f>CADASTRO!B513</f>
        <v>0</v>
      </c>
      <c r="R549" s="161">
        <f ca="1">IF(R$39&gt;=$AD$39,0,SUMIFS(SAÍDAS!$D:$D,SAÍDAS!$B:$B,Base!$Q549,SAÍDAS!$H:$H,Base!R$40))</f>
        <v>0</v>
      </c>
      <c r="S549" s="161">
        <f ca="1">IF(S$39&gt;=$AD$39,0,SUMIFS(SAÍDAS!$D:$D,SAÍDAS!$B:$B,Base!$Q549,SAÍDAS!$H:$H,Base!S$40))</f>
        <v>0</v>
      </c>
      <c r="T549" s="161">
        <f ca="1">IF(T$39&gt;=$AD$39,0,SUMIFS(SAÍDAS!$D:$D,SAÍDAS!$B:$B,Base!$Q549,SAÍDAS!$H:$H,Base!T$40))</f>
        <v>0</v>
      </c>
      <c r="U549" s="161">
        <f ca="1">IF(U$39&gt;=$AD$39,0,SUMIFS(SAÍDAS!$D:$D,SAÍDAS!$B:$B,Base!$Q549,SAÍDAS!$H:$H,Base!U$40))</f>
        <v>0</v>
      </c>
      <c r="V549" s="161">
        <f ca="1">IF(V$39&gt;=$AD$39,0,SUMIFS(SAÍDAS!$D:$D,SAÍDAS!$B:$B,Base!$Q549,SAÍDAS!$H:$H,Base!V$40))</f>
        <v>0</v>
      </c>
      <c r="W549" s="161">
        <f ca="1">IF(W$39&gt;=$AD$39,0,SUMIFS(SAÍDAS!$D:$D,SAÍDAS!$B:$B,Base!$Q549,SAÍDAS!$H:$H,Base!W$40))</f>
        <v>0</v>
      </c>
      <c r="X549" s="161">
        <f ca="1">IF(X$39&gt;=$AD$39,0,SUMIFS(SAÍDAS!$D:$D,SAÍDAS!$B:$B,Base!$Q549,SAÍDAS!$H:$H,Base!X$40))</f>
        <v>0</v>
      </c>
      <c r="Y549" s="161">
        <f ca="1">IF(Y$39&gt;=$AD$39,0,SUMIFS(SAÍDAS!$D:$D,SAÍDAS!$B:$B,Base!$Q549,SAÍDAS!$H:$H,Base!Y$40))</f>
        <v>0</v>
      </c>
      <c r="Z549" s="161">
        <f ca="1">IF(Z$39&gt;=$AD$39,0,SUMIFS(SAÍDAS!$D:$D,SAÍDAS!$B:$B,Base!$Q549,SAÍDAS!$H:$H,Base!Z$40))</f>
        <v>0</v>
      </c>
      <c r="AA549" s="161">
        <f ca="1">IF(AA$39&gt;=$AD$39,0,SUMIFS(SAÍDAS!$D:$D,SAÍDAS!$B:$B,Base!$Q549,SAÍDAS!$H:$H,Base!AA$40))</f>
        <v>0</v>
      </c>
      <c r="AB549" s="161">
        <f ca="1">IF(AB$39&gt;=$AD$39,0,SUMIFS(SAÍDAS!$D:$D,SAÍDAS!$B:$B,Base!$Q549,SAÍDAS!$H:$H,Base!AB$40))</f>
        <v>0</v>
      </c>
      <c r="AC549" s="161">
        <f ca="1">IF(AC$39&gt;=$AD$39,0,SUMIFS(SAÍDAS!$D:$D,SAÍDAS!$B:$B,Base!$Q549,SAÍDAS!$H:$H,Base!AC$40))</f>
        <v>0</v>
      </c>
      <c r="AD549" s="160">
        <f t="shared" ca="1" si="16"/>
        <v>0</v>
      </c>
    </row>
    <row r="550" spans="1:30" x14ac:dyDescent="0.25">
      <c r="A550" s="160">
        <f>CADASTRO!A514</f>
        <v>0</v>
      </c>
      <c r="B550" s="160">
        <f>CADASTRO!B514</f>
        <v>0</v>
      </c>
      <c r="C550" s="161">
        <f>CADASTRO!D514</f>
        <v>0</v>
      </c>
      <c r="D550" s="161">
        <f>C550+SUMIFS(ENTRADAS!$D:$D,ENTRADAS!$B:$B,$B550,ENTRADAS!$I:$I,C$40)-SUMIFS(SAÍDAS!$D:$D,SAÍDAS!$B:$B,$B550,SAÍDAS!$H:$H,C$40)+SUMIFS(AJUSTE!$D:$D,AJUSTE!$B:$B,$B550,AJUSTE!$H:$H,C$40)</f>
        <v>0</v>
      </c>
      <c r="E550" s="161">
        <f>D550+SUMIFS(ENTRADAS!$D:$D,ENTRADAS!$B:$B,$B550,ENTRADAS!$I:$I,D$40)-SUMIFS(SAÍDAS!$D:$D,SAÍDAS!$B:$B,$B550,SAÍDAS!$H:$H,D$40)+SUMIFS(AJUSTE!$D:$D,AJUSTE!$B:$B,$B550,AJUSTE!$H:$H,D$40)</f>
        <v>0</v>
      </c>
      <c r="F550" s="161">
        <f>E550+SUMIFS(ENTRADAS!$D:$D,ENTRADAS!$B:$B,$B550,ENTRADAS!$I:$I,E$40)-SUMIFS(SAÍDAS!$D:$D,SAÍDAS!$B:$B,$B550,SAÍDAS!$H:$H,E$40)+SUMIFS(AJUSTE!$D:$D,AJUSTE!$B:$B,$B550,AJUSTE!$H:$H,E$40)</f>
        <v>0</v>
      </c>
      <c r="G550" s="161">
        <f>F550+SUMIFS(ENTRADAS!$D:$D,ENTRADAS!$B:$B,$B550,ENTRADAS!$I:$I,F$40)-SUMIFS(SAÍDAS!$D:$D,SAÍDAS!$B:$B,$B550,SAÍDAS!$H:$H,F$40)+SUMIFS(AJUSTE!$D:$D,AJUSTE!$B:$B,$B550,AJUSTE!$H:$H,F$40)</f>
        <v>0</v>
      </c>
      <c r="H550" s="161">
        <f>G550+SUMIFS(ENTRADAS!$D:$D,ENTRADAS!$B:$B,$B550,ENTRADAS!$I:$I,G$40)-SUMIFS(SAÍDAS!$D:$D,SAÍDAS!$B:$B,$B550,SAÍDAS!$H:$H,G$40)+SUMIFS(AJUSTE!$D:$D,AJUSTE!$B:$B,$B550,AJUSTE!$H:$H,G$40)</f>
        <v>0</v>
      </c>
      <c r="I550" s="161">
        <f>H550+SUMIFS(ENTRADAS!$D:$D,ENTRADAS!$B:$B,$B550,ENTRADAS!$I:$I,H$40)-SUMIFS(SAÍDAS!$D:$D,SAÍDAS!$B:$B,$B550,SAÍDAS!$H:$H,H$40)+SUMIFS(AJUSTE!$D:$D,AJUSTE!$B:$B,$B550,AJUSTE!$H:$H,H$40)</f>
        <v>0</v>
      </c>
      <c r="J550" s="161">
        <f>I550+SUMIFS(ENTRADAS!$D:$D,ENTRADAS!$B:$B,$B550,ENTRADAS!$I:$I,I$40)-SUMIFS(SAÍDAS!$D:$D,SAÍDAS!$B:$B,$B550,SAÍDAS!$H:$H,I$40)+SUMIFS(AJUSTE!$D:$D,AJUSTE!$B:$B,$B550,AJUSTE!$H:$H,I$40)</f>
        <v>0</v>
      </c>
      <c r="K550" s="161">
        <f>J550+SUMIFS(ENTRADAS!$D:$D,ENTRADAS!$B:$B,$B550,ENTRADAS!$I:$I,J$40)-SUMIFS(SAÍDAS!$D:$D,SAÍDAS!$B:$B,$B550,SAÍDAS!$H:$H,J$40)+SUMIFS(AJUSTE!$D:$D,AJUSTE!$B:$B,$B550,AJUSTE!$H:$H,J$40)</f>
        <v>0</v>
      </c>
      <c r="L550" s="161">
        <f>K550+SUMIFS(ENTRADAS!$D:$D,ENTRADAS!$B:$B,$B550,ENTRADAS!$I:$I,K$40)-SUMIFS(SAÍDAS!$D:$D,SAÍDAS!$B:$B,$B550,SAÍDAS!$H:$H,K$40)+SUMIFS(AJUSTE!$D:$D,AJUSTE!$B:$B,$B550,AJUSTE!$H:$H,K$40)</f>
        <v>0</v>
      </c>
      <c r="M550" s="161">
        <f>L550+SUMIFS(ENTRADAS!$D:$D,ENTRADAS!$B:$B,$B550,ENTRADAS!$I:$I,L$40)-SUMIFS(SAÍDAS!$D:$D,SAÍDAS!$B:$B,$B550,SAÍDAS!$H:$H,L$40)+SUMIFS(AJUSTE!$D:$D,AJUSTE!$B:$B,$B550,AJUSTE!$H:$H,L$40)</f>
        <v>0</v>
      </c>
      <c r="N550" s="161">
        <f>M550+SUMIFS(ENTRADAS!$D:$D,ENTRADAS!$B:$B,$B550,ENTRADAS!$I:$I,M$40)-SUMIFS(SAÍDAS!$D:$D,SAÍDAS!$B:$B,$B550,SAÍDAS!$H:$H,M$40)+SUMIFS(AJUSTE!$D:$D,AJUSTE!$B:$B,$B550,AJUSTE!$H:$H,M$40)</f>
        <v>0</v>
      </c>
      <c r="P550" s="160">
        <f>CADASTRO!A514</f>
        <v>0</v>
      </c>
      <c r="Q550" s="160">
        <f>CADASTRO!B514</f>
        <v>0</v>
      </c>
      <c r="R550" s="161">
        <f ca="1">IF(R$39&gt;=$AD$39,0,SUMIFS(SAÍDAS!$D:$D,SAÍDAS!$B:$B,Base!$Q550,SAÍDAS!$H:$H,Base!R$40))</f>
        <v>0</v>
      </c>
      <c r="S550" s="161">
        <f ca="1">IF(S$39&gt;=$AD$39,0,SUMIFS(SAÍDAS!$D:$D,SAÍDAS!$B:$B,Base!$Q550,SAÍDAS!$H:$H,Base!S$40))</f>
        <v>0</v>
      </c>
      <c r="T550" s="161">
        <f ca="1">IF(T$39&gt;=$AD$39,0,SUMIFS(SAÍDAS!$D:$D,SAÍDAS!$B:$B,Base!$Q550,SAÍDAS!$H:$H,Base!T$40))</f>
        <v>0</v>
      </c>
      <c r="U550" s="161">
        <f ca="1">IF(U$39&gt;=$AD$39,0,SUMIFS(SAÍDAS!$D:$D,SAÍDAS!$B:$B,Base!$Q550,SAÍDAS!$H:$H,Base!U$40))</f>
        <v>0</v>
      </c>
      <c r="V550" s="161">
        <f ca="1">IF(V$39&gt;=$AD$39,0,SUMIFS(SAÍDAS!$D:$D,SAÍDAS!$B:$B,Base!$Q550,SAÍDAS!$H:$H,Base!V$40))</f>
        <v>0</v>
      </c>
      <c r="W550" s="161">
        <f ca="1">IF(W$39&gt;=$AD$39,0,SUMIFS(SAÍDAS!$D:$D,SAÍDAS!$B:$B,Base!$Q550,SAÍDAS!$H:$H,Base!W$40))</f>
        <v>0</v>
      </c>
      <c r="X550" s="161">
        <f ca="1">IF(X$39&gt;=$AD$39,0,SUMIFS(SAÍDAS!$D:$D,SAÍDAS!$B:$B,Base!$Q550,SAÍDAS!$H:$H,Base!X$40))</f>
        <v>0</v>
      </c>
      <c r="Y550" s="161">
        <f ca="1">IF(Y$39&gt;=$AD$39,0,SUMIFS(SAÍDAS!$D:$D,SAÍDAS!$B:$B,Base!$Q550,SAÍDAS!$H:$H,Base!Y$40))</f>
        <v>0</v>
      </c>
      <c r="Z550" s="161">
        <f ca="1">IF(Z$39&gt;=$AD$39,0,SUMIFS(SAÍDAS!$D:$D,SAÍDAS!$B:$B,Base!$Q550,SAÍDAS!$H:$H,Base!Z$40))</f>
        <v>0</v>
      </c>
      <c r="AA550" s="161">
        <f ca="1">IF(AA$39&gt;=$AD$39,0,SUMIFS(SAÍDAS!$D:$D,SAÍDAS!$B:$B,Base!$Q550,SAÍDAS!$H:$H,Base!AA$40))</f>
        <v>0</v>
      </c>
      <c r="AB550" s="161">
        <f ca="1">IF(AB$39&gt;=$AD$39,0,SUMIFS(SAÍDAS!$D:$D,SAÍDAS!$B:$B,Base!$Q550,SAÍDAS!$H:$H,Base!AB$40))</f>
        <v>0</v>
      </c>
      <c r="AC550" s="161">
        <f ca="1">IF(AC$39&gt;=$AD$39,0,SUMIFS(SAÍDAS!$D:$D,SAÍDAS!$B:$B,Base!$Q550,SAÍDAS!$H:$H,Base!AC$40))</f>
        <v>0</v>
      </c>
      <c r="AD550" s="160">
        <f t="shared" ca="1" si="16"/>
        <v>0</v>
      </c>
    </row>
    <row r="551" spans="1:30" x14ac:dyDescent="0.25">
      <c r="A551" s="160">
        <f>CADASTRO!A515</f>
        <v>0</v>
      </c>
      <c r="B551" s="160">
        <f>CADASTRO!B515</f>
        <v>0</v>
      </c>
      <c r="C551" s="161">
        <f>CADASTRO!D515</f>
        <v>0</v>
      </c>
      <c r="D551" s="161">
        <f>C551+SUMIFS(ENTRADAS!$D:$D,ENTRADAS!$B:$B,$B551,ENTRADAS!$I:$I,C$40)-SUMIFS(SAÍDAS!$D:$D,SAÍDAS!$B:$B,$B551,SAÍDAS!$H:$H,C$40)+SUMIFS(AJUSTE!$D:$D,AJUSTE!$B:$B,$B551,AJUSTE!$H:$H,C$40)</f>
        <v>0</v>
      </c>
      <c r="E551" s="161">
        <f>D551+SUMIFS(ENTRADAS!$D:$D,ENTRADAS!$B:$B,$B551,ENTRADAS!$I:$I,D$40)-SUMIFS(SAÍDAS!$D:$D,SAÍDAS!$B:$B,$B551,SAÍDAS!$H:$H,D$40)+SUMIFS(AJUSTE!$D:$D,AJUSTE!$B:$B,$B551,AJUSTE!$H:$H,D$40)</f>
        <v>0</v>
      </c>
      <c r="F551" s="161">
        <f>E551+SUMIFS(ENTRADAS!$D:$D,ENTRADAS!$B:$B,$B551,ENTRADAS!$I:$I,E$40)-SUMIFS(SAÍDAS!$D:$D,SAÍDAS!$B:$B,$B551,SAÍDAS!$H:$H,E$40)+SUMIFS(AJUSTE!$D:$D,AJUSTE!$B:$B,$B551,AJUSTE!$H:$H,E$40)</f>
        <v>0</v>
      </c>
      <c r="G551" s="161">
        <f>F551+SUMIFS(ENTRADAS!$D:$D,ENTRADAS!$B:$B,$B551,ENTRADAS!$I:$I,F$40)-SUMIFS(SAÍDAS!$D:$D,SAÍDAS!$B:$B,$B551,SAÍDAS!$H:$H,F$40)+SUMIFS(AJUSTE!$D:$D,AJUSTE!$B:$B,$B551,AJUSTE!$H:$H,F$40)</f>
        <v>0</v>
      </c>
      <c r="H551" s="161">
        <f>G551+SUMIFS(ENTRADAS!$D:$D,ENTRADAS!$B:$B,$B551,ENTRADAS!$I:$I,G$40)-SUMIFS(SAÍDAS!$D:$D,SAÍDAS!$B:$B,$B551,SAÍDAS!$H:$H,G$40)+SUMIFS(AJUSTE!$D:$D,AJUSTE!$B:$B,$B551,AJUSTE!$H:$H,G$40)</f>
        <v>0</v>
      </c>
      <c r="I551" s="161">
        <f>H551+SUMIFS(ENTRADAS!$D:$D,ENTRADAS!$B:$B,$B551,ENTRADAS!$I:$I,H$40)-SUMIFS(SAÍDAS!$D:$D,SAÍDAS!$B:$B,$B551,SAÍDAS!$H:$H,H$40)+SUMIFS(AJUSTE!$D:$D,AJUSTE!$B:$B,$B551,AJUSTE!$H:$H,H$40)</f>
        <v>0</v>
      </c>
      <c r="J551" s="161">
        <f>I551+SUMIFS(ENTRADAS!$D:$D,ENTRADAS!$B:$B,$B551,ENTRADAS!$I:$I,I$40)-SUMIFS(SAÍDAS!$D:$D,SAÍDAS!$B:$B,$B551,SAÍDAS!$H:$H,I$40)+SUMIFS(AJUSTE!$D:$D,AJUSTE!$B:$B,$B551,AJUSTE!$H:$H,I$40)</f>
        <v>0</v>
      </c>
      <c r="K551" s="161">
        <f>J551+SUMIFS(ENTRADAS!$D:$D,ENTRADAS!$B:$B,$B551,ENTRADAS!$I:$I,J$40)-SUMIFS(SAÍDAS!$D:$D,SAÍDAS!$B:$B,$B551,SAÍDAS!$H:$H,J$40)+SUMIFS(AJUSTE!$D:$D,AJUSTE!$B:$B,$B551,AJUSTE!$H:$H,J$40)</f>
        <v>0</v>
      </c>
      <c r="L551" s="161">
        <f>K551+SUMIFS(ENTRADAS!$D:$D,ENTRADAS!$B:$B,$B551,ENTRADAS!$I:$I,K$40)-SUMIFS(SAÍDAS!$D:$D,SAÍDAS!$B:$B,$B551,SAÍDAS!$H:$H,K$40)+SUMIFS(AJUSTE!$D:$D,AJUSTE!$B:$B,$B551,AJUSTE!$H:$H,K$40)</f>
        <v>0</v>
      </c>
      <c r="M551" s="161">
        <f>L551+SUMIFS(ENTRADAS!$D:$D,ENTRADAS!$B:$B,$B551,ENTRADAS!$I:$I,L$40)-SUMIFS(SAÍDAS!$D:$D,SAÍDAS!$B:$B,$B551,SAÍDAS!$H:$H,L$40)+SUMIFS(AJUSTE!$D:$D,AJUSTE!$B:$B,$B551,AJUSTE!$H:$H,L$40)</f>
        <v>0</v>
      </c>
      <c r="N551" s="161">
        <f>M551+SUMIFS(ENTRADAS!$D:$D,ENTRADAS!$B:$B,$B551,ENTRADAS!$I:$I,M$40)-SUMIFS(SAÍDAS!$D:$D,SAÍDAS!$B:$B,$B551,SAÍDAS!$H:$H,M$40)+SUMIFS(AJUSTE!$D:$D,AJUSTE!$B:$B,$B551,AJUSTE!$H:$H,M$40)</f>
        <v>0</v>
      </c>
      <c r="P551" s="160">
        <f>CADASTRO!A515</f>
        <v>0</v>
      </c>
      <c r="Q551" s="160">
        <f>CADASTRO!B515</f>
        <v>0</v>
      </c>
      <c r="R551" s="161">
        <f ca="1">IF(R$39&gt;=$AD$39,0,SUMIFS(SAÍDAS!$D:$D,SAÍDAS!$B:$B,Base!$Q551,SAÍDAS!$H:$H,Base!R$40))</f>
        <v>0</v>
      </c>
      <c r="S551" s="161">
        <f ca="1">IF(S$39&gt;=$AD$39,0,SUMIFS(SAÍDAS!$D:$D,SAÍDAS!$B:$B,Base!$Q551,SAÍDAS!$H:$H,Base!S$40))</f>
        <v>0</v>
      </c>
      <c r="T551" s="161">
        <f ca="1">IF(T$39&gt;=$AD$39,0,SUMIFS(SAÍDAS!$D:$D,SAÍDAS!$B:$B,Base!$Q551,SAÍDAS!$H:$H,Base!T$40))</f>
        <v>0</v>
      </c>
      <c r="U551" s="161">
        <f ca="1">IF(U$39&gt;=$AD$39,0,SUMIFS(SAÍDAS!$D:$D,SAÍDAS!$B:$B,Base!$Q551,SAÍDAS!$H:$H,Base!U$40))</f>
        <v>0</v>
      </c>
      <c r="V551" s="161">
        <f ca="1">IF(V$39&gt;=$AD$39,0,SUMIFS(SAÍDAS!$D:$D,SAÍDAS!$B:$B,Base!$Q551,SAÍDAS!$H:$H,Base!V$40))</f>
        <v>0</v>
      </c>
      <c r="W551" s="161">
        <f ca="1">IF(W$39&gt;=$AD$39,0,SUMIFS(SAÍDAS!$D:$D,SAÍDAS!$B:$B,Base!$Q551,SAÍDAS!$H:$H,Base!W$40))</f>
        <v>0</v>
      </c>
      <c r="X551" s="161">
        <f ca="1">IF(X$39&gt;=$AD$39,0,SUMIFS(SAÍDAS!$D:$D,SAÍDAS!$B:$B,Base!$Q551,SAÍDAS!$H:$H,Base!X$40))</f>
        <v>0</v>
      </c>
      <c r="Y551" s="161">
        <f ca="1">IF(Y$39&gt;=$AD$39,0,SUMIFS(SAÍDAS!$D:$D,SAÍDAS!$B:$B,Base!$Q551,SAÍDAS!$H:$H,Base!Y$40))</f>
        <v>0</v>
      </c>
      <c r="Z551" s="161">
        <f ca="1">IF(Z$39&gt;=$AD$39,0,SUMIFS(SAÍDAS!$D:$D,SAÍDAS!$B:$B,Base!$Q551,SAÍDAS!$H:$H,Base!Z$40))</f>
        <v>0</v>
      </c>
      <c r="AA551" s="161">
        <f ca="1">IF(AA$39&gt;=$AD$39,0,SUMIFS(SAÍDAS!$D:$D,SAÍDAS!$B:$B,Base!$Q551,SAÍDAS!$H:$H,Base!AA$40))</f>
        <v>0</v>
      </c>
      <c r="AB551" s="161">
        <f ca="1">IF(AB$39&gt;=$AD$39,0,SUMIFS(SAÍDAS!$D:$D,SAÍDAS!$B:$B,Base!$Q551,SAÍDAS!$H:$H,Base!AB$40))</f>
        <v>0</v>
      </c>
      <c r="AC551" s="161">
        <f ca="1">IF(AC$39&gt;=$AD$39,0,SUMIFS(SAÍDAS!$D:$D,SAÍDAS!$B:$B,Base!$Q551,SAÍDAS!$H:$H,Base!AC$40))</f>
        <v>0</v>
      </c>
      <c r="AD551" s="160">
        <f t="shared" ca="1" si="16"/>
        <v>0</v>
      </c>
    </row>
    <row r="552" spans="1:30" x14ac:dyDescent="0.25">
      <c r="A552" s="160">
        <f>CADASTRO!A516</f>
        <v>0</v>
      </c>
      <c r="B552" s="160">
        <f>CADASTRO!B516</f>
        <v>0</v>
      </c>
      <c r="C552" s="161">
        <f>CADASTRO!D516</f>
        <v>0</v>
      </c>
      <c r="D552" s="161">
        <f>C552+SUMIFS(ENTRADAS!$D:$D,ENTRADAS!$B:$B,$B552,ENTRADAS!$I:$I,C$40)-SUMIFS(SAÍDAS!$D:$D,SAÍDAS!$B:$B,$B552,SAÍDAS!$H:$H,C$40)+SUMIFS(AJUSTE!$D:$D,AJUSTE!$B:$B,$B552,AJUSTE!$H:$H,C$40)</f>
        <v>0</v>
      </c>
      <c r="E552" s="161">
        <f>D552+SUMIFS(ENTRADAS!$D:$D,ENTRADAS!$B:$B,$B552,ENTRADAS!$I:$I,D$40)-SUMIFS(SAÍDAS!$D:$D,SAÍDAS!$B:$B,$B552,SAÍDAS!$H:$H,D$40)+SUMIFS(AJUSTE!$D:$D,AJUSTE!$B:$B,$B552,AJUSTE!$H:$H,D$40)</f>
        <v>0</v>
      </c>
      <c r="F552" s="161">
        <f>E552+SUMIFS(ENTRADAS!$D:$D,ENTRADAS!$B:$B,$B552,ENTRADAS!$I:$I,E$40)-SUMIFS(SAÍDAS!$D:$D,SAÍDAS!$B:$B,$B552,SAÍDAS!$H:$H,E$40)+SUMIFS(AJUSTE!$D:$D,AJUSTE!$B:$B,$B552,AJUSTE!$H:$H,E$40)</f>
        <v>0</v>
      </c>
      <c r="G552" s="161">
        <f>F552+SUMIFS(ENTRADAS!$D:$D,ENTRADAS!$B:$B,$B552,ENTRADAS!$I:$I,F$40)-SUMIFS(SAÍDAS!$D:$D,SAÍDAS!$B:$B,$B552,SAÍDAS!$H:$H,F$40)+SUMIFS(AJUSTE!$D:$D,AJUSTE!$B:$B,$B552,AJUSTE!$H:$H,F$40)</f>
        <v>0</v>
      </c>
      <c r="H552" s="161">
        <f>G552+SUMIFS(ENTRADAS!$D:$D,ENTRADAS!$B:$B,$B552,ENTRADAS!$I:$I,G$40)-SUMIFS(SAÍDAS!$D:$D,SAÍDAS!$B:$B,$B552,SAÍDAS!$H:$H,G$40)+SUMIFS(AJUSTE!$D:$D,AJUSTE!$B:$B,$B552,AJUSTE!$H:$H,G$40)</f>
        <v>0</v>
      </c>
      <c r="I552" s="161">
        <f>H552+SUMIFS(ENTRADAS!$D:$D,ENTRADAS!$B:$B,$B552,ENTRADAS!$I:$I,H$40)-SUMIFS(SAÍDAS!$D:$D,SAÍDAS!$B:$B,$B552,SAÍDAS!$H:$H,H$40)+SUMIFS(AJUSTE!$D:$D,AJUSTE!$B:$B,$B552,AJUSTE!$H:$H,H$40)</f>
        <v>0</v>
      </c>
      <c r="J552" s="161">
        <f>I552+SUMIFS(ENTRADAS!$D:$D,ENTRADAS!$B:$B,$B552,ENTRADAS!$I:$I,I$40)-SUMIFS(SAÍDAS!$D:$D,SAÍDAS!$B:$B,$B552,SAÍDAS!$H:$H,I$40)+SUMIFS(AJUSTE!$D:$D,AJUSTE!$B:$B,$B552,AJUSTE!$H:$H,I$40)</f>
        <v>0</v>
      </c>
      <c r="K552" s="161">
        <f>J552+SUMIFS(ENTRADAS!$D:$D,ENTRADAS!$B:$B,$B552,ENTRADAS!$I:$I,J$40)-SUMIFS(SAÍDAS!$D:$D,SAÍDAS!$B:$B,$B552,SAÍDAS!$H:$H,J$40)+SUMIFS(AJUSTE!$D:$D,AJUSTE!$B:$B,$B552,AJUSTE!$H:$H,J$40)</f>
        <v>0</v>
      </c>
      <c r="L552" s="161">
        <f>K552+SUMIFS(ENTRADAS!$D:$D,ENTRADAS!$B:$B,$B552,ENTRADAS!$I:$I,K$40)-SUMIFS(SAÍDAS!$D:$D,SAÍDAS!$B:$B,$B552,SAÍDAS!$H:$H,K$40)+SUMIFS(AJUSTE!$D:$D,AJUSTE!$B:$B,$B552,AJUSTE!$H:$H,K$40)</f>
        <v>0</v>
      </c>
      <c r="M552" s="161">
        <f>L552+SUMIFS(ENTRADAS!$D:$D,ENTRADAS!$B:$B,$B552,ENTRADAS!$I:$I,L$40)-SUMIFS(SAÍDAS!$D:$D,SAÍDAS!$B:$B,$B552,SAÍDAS!$H:$H,L$40)+SUMIFS(AJUSTE!$D:$D,AJUSTE!$B:$B,$B552,AJUSTE!$H:$H,L$40)</f>
        <v>0</v>
      </c>
      <c r="N552" s="161">
        <f>M552+SUMIFS(ENTRADAS!$D:$D,ENTRADAS!$B:$B,$B552,ENTRADAS!$I:$I,M$40)-SUMIFS(SAÍDAS!$D:$D,SAÍDAS!$B:$B,$B552,SAÍDAS!$H:$H,M$40)+SUMIFS(AJUSTE!$D:$D,AJUSTE!$B:$B,$B552,AJUSTE!$H:$H,M$40)</f>
        <v>0</v>
      </c>
      <c r="P552" s="160">
        <f>CADASTRO!A516</f>
        <v>0</v>
      </c>
      <c r="Q552" s="160">
        <f>CADASTRO!B516</f>
        <v>0</v>
      </c>
      <c r="R552" s="161">
        <f ca="1">IF(R$39&gt;=$AD$39,0,SUMIFS(SAÍDAS!$D:$D,SAÍDAS!$B:$B,Base!$Q552,SAÍDAS!$H:$H,Base!R$40))</f>
        <v>0</v>
      </c>
      <c r="S552" s="161">
        <f ca="1">IF(S$39&gt;=$AD$39,0,SUMIFS(SAÍDAS!$D:$D,SAÍDAS!$B:$B,Base!$Q552,SAÍDAS!$H:$H,Base!S$40))</f>
        <v>0</v>
      </c>
      <c r="T552" s="161">
        <f ca="1">IF(T$39&gt;=$AD$39,0,SUMIFS(SAÍDAS!$D:$D,SAÍDAS!$B:$B,Base!$Q552,SAÍDAS!$H:$H,Base!T$40))</f>
        <v>0</v>
      </c>
      <c r="U552" s="161">
        <f ca="1">IF(U$39&gt;=$AD$39,0,SUMIFS(SAÍDAS!$D:$D,SAÍDAS!$B:$B,Base!$Q552,SAÍDAS!$H:$H,Base!U$40))</f>
        <v>0</v>
      </c>
      <c r="V552" s="161">
        <f ca="1">IF(V$39&gt;=$AD$39,0,SUMIFS(SAÍDAS!$D:$D,SAÍDAS!$B:$B,Base!$Q552,SAÍDAS!$H:$H,Base!V$40))</f>
        <v>0</v>
      </c>
      <c r="W552" s="161">
        <f ca="1">IF(W$39&gt;=$AD$39,0,SUMIFS(SAÍDAS!$D:$D,SAÍDAS!$B:$B,Base!$Q552,SAÍDAS!$H:$H,Base!W$40))</f>
        <v>0</v>
      </c>
      <c r="X552" s="161">
        <f ca="1">IF(X$39&gt;=$AD$39,0,SUMIFS(SAÍDAS!$D:$D,SAÍDAS!$B:$B,Base!$Q552,SAÍDAS!$H:$H,Base!X$40))</f>
        <v>0</v>
      </c>
      <c r="Y552" s="161">
        <f ca="1">IF(Y$39&gt;=$AD$39,0,SUMIFS(SAÍDAS!$D:$D,SAÍDAS!$B:$B,Base!$Q552,SAÍDAS!$H:$H,Base!Y$40))</f>
        <v>0</v>
      </c>
      <c r="Z552" s="161">
        <f ca="1">IF(Z$39&gt;=$AD$39,0,SUMIFS(SAÍDAS!$D:$D,SAÍDAS!$B:$B,Base!$Q552,SAÍDAS!$H:$H,Base!Z$40))</f>
        <v>0</v>
      </c>
      <c r="AA552" s="161">
        <f ca="1">IF(AA$39&gt;=$AD$39,0,SUMIFS(SAÍDAS!$D:$D,SAÍDAS!$B:$B,Base!$Q552,SAÍDAS!$H:$H,Base!AA$40))</f>
        <v>0</v>
      </c>
      <c r="AB552" s="161">
        <f ca="1">IF(AB$39&gt;=$AD$39,0,SUMIFS(SAÍDAS!$D:$D,SAÍDAS!$B:$B,Base!$Q552,SAÍDAS!$H:$H,Base!AB$40))</f>
        <v>0</v>
      </c>
      <c r="AC552" s="161">
        <f ca="1">IF(AC$39&gt;=$AD$39,0,SUMIFS(SAÍDAS!$D:$D,SAÍDAS!$B:$B,Base!$Q552,SAÍDAS!$H:$H,Base!AC$40))</f>
        <v>0</v>
      </c>
      <c r="AD552" s="160">
        <f t="shared" ca="1" si="16"/>
        <v>0</v>
      </c>
    </row>
    <row r="553" spans="1:30" x14ac:dyDescent="0.25">
      <c r="A553" s="160">
        <f>CADASTRO!A517</f>
        <v>0</v>
      </c>
      <c r="B553" s="160">
        <f>CADASTRO!B517</f>
        <v>0</v>
      </c>
      <c r="C553" s="161">
        <f>CADASTRO!D517</f>
        <v>0</v>
      </c>
      <c r="D553" s="161">
        <f>C553+SUMIFS(ENTRADAS!$D:$D,ENTRADAS!$B:$B,$B553,ENTRADAS!$I:$I,C$40)-SUMIFS(SAÍDAS!$D:$D,SAÍDAS!$B:$B,$B553,SAÍDAS!$H:$H,C$40)+SUMIFS(AJUSTE!$D:$D,AJUSTE!$B:$B,$B553,AJUSTE!$H:$H,C$40)</f>
        <v>0</v>
      </c>
      <c r="E553" s="161">
        <f>D553+SUMIFS(ENTRADAS!$D:$D,ENTRADAS!$B:$B,$B553,ENTRADAS!$I:$I,D$40)-SUMIFS(SAÍDAS!$D:$D,SAÍDAS!$B:$B,$B553,SAÍDAS!$H:$H,D$40)+SUMIFS(AJUSTE!$D:$D,AJUSTE!$B:$B,$B553,AJUSTE!$H:$H,D$40)</f>
        <v>0</v>
      </c>
      <c r="F553" s="161">
        <f>E553+SUMIFS(ENTRADAS!$D:$D,ENTRADAS!$B:$B,$B553,ENTRADAS!$I:$I,E$40)-SUMIFS(SAÍDAS!$D:$D,SAÍDAS!$B:$B,$B553,SAÍDAS!$H:$H,E$40)+SUMIFS(AJUSTE!$D:$D,AJUSTE!$B:$B,$B553,AJUSTE!$H:$H,E$40)</f>
        <v>0</v>
      </c>
      <c r="G553" s="161">
        <f>F553+SUMIFS(ENTRADAS!$D:$D,ENTRADAS!$B:$B,$B553,ENTRADAS!$I:$I,F$40)-SUMIFS(SAÍDAS!$D:$D,SAÍDAS!$B:$B,$B553,SAÍDAS!$H:$H,F$40)+SUMIFS(AJUSTE!$D:$D,AJUSTE!$B:$B,$B553,AJUSTE!$H:$H,F$40)</f>
        <v>0</v>
      </c>
      <c r="H553" s="161">
        <f>G553+SUMIFS(ENTRADAS!$D:$D,ENTRADAS!$B:$B,$B553,ENTRADAS!$I:$I,G$40)-SUMIFS(SAÍDAS!$D:$D,SAÍDAS!$B:$B,$B553,SAÍDAS!$H:$H,G$40)+SUMIFS(AJUSTE!$D:$D,AJUSTE!$B:$B,$B553,AJUSTE!$H:$H,G$40)</f>
        <v>0</v>
      </c>
      <c r="I553" s="161">
        <f>H553+SUMIFS(ENTRADAS!$D:$D,ENTRADAS!$B:$B,$B553,ENTRADAS!$I:$I,H$40)-SUMIFS(SAÍDAS!$D:$D,SAÍDAS!$B:$B,$B553,SAÍDAS!$H:$H,H$40)+SUMIFS(AJUSTE!$D:$D,AJUSTE!$B:$B,$B553,AJUSTE!$H:$H,H$40)</f>
        <v>0</v>
      </c>
      <c r="J553" s="161">
        <f>I553+SUMIFS(ENTRADAS!$D:$D,ENTRADAS!$B:$B,$B553,ENTRADAS!$I:$I,I$40)-SUMIFS(SAÍDAS!$D:$D,SAÍDAS!$B:$B,$B553,SAÍDAS!$H:$H,I$40)+SUMIFS(AJUSTE!$D:$D,AJUSTE!$B:$B,$B553,AJUSTE!$H:$H,I$40)</f>
        <v>0</v>
      </c>
      <c r="K553" s="161">
        <f>J553+SUMIFS(ENTRADAS!$D:$D,ENTRADAS!$B:$B,$B553,ENTRADAS!$I:$I,J$40)-SUMIFS(SAÍDAS!$D:$D,SAÍDAS!$B:$B,$B553,SAÍDAS!$H:$H,J$40)+SUMIFS(AJUSTE!$D:$D,AJUSTE!$B:$B,$B553,AJUSTE!$H:$H,J$40)</f>
        <v>0</v>
      </c>
      <c r="L553" s="161">
        <f>K553+SUMIFS(ENTRADAS!$D:$D,ENTRADAS!$B:$B,$B553,ENTRADAS!$I:$I,K$40)-SUMIFS(SAÍDAS!$D:$D,SAÍDAS!$B:$B,$B553,SAÍDAS!$H:$H,K$40)+SUMIFS(AJUSTE!$D:$D,AJUSTE!$B:$B,$B553,AJUSTE!$H:$H,K$40)</f>
        <v>0</v>
      </c>
      <c r="M553" s="161">
        <f>L553+SUMIFS(ENTRADAS!$D:$D,ENTRADAS!$B:$B,$B553,ENTRADAS!$I:$I,L$40)-SUMIFS(SAÍDAS!$D:$D,SAÍDAS!$B:$B,$B553,SAÍDAS!$H:$H,L$40)+SUMIFS(AJUSTE!$D:$D,AJUSTE!$B:$B,$B553,AJUSTE!$H:$H,L$40)</f>
        <v>0</v>
      </c>
      <c r="N553" s="161">
        <f>M553+SUMIFS(ENTRADAS!$D:$D,ENTRADAS!$B:$B,$B553,ENTRADAS!$I:$I,M$40)-SUMIFS(SAÍDAS!$D:$D,SAÍDAS!$B:$B,$B553,SAÍDAS!$H:$H,M$40)+SUMIFS(AJUSTE!$D:$D,AJUSTE!$B:$B,$B553,AJUSTE!$H:$H,M$40)</f>
        <v>0</v>
      </c>
      <c r="P553" s="160">
        <f>CADASTRO!A517</f>
        <v>0</v>
      </c>
      <c r="Q553" s="160">
        <f>CADASTRO!B517</f>
        <v>0</v>
      </c>
      <c r="R553" s="161">
        <f ca="1">IF(R$39&gt;=$AD$39,0,SUMIFS(SAÍDAS!$D:$D,SAÍDAS!$B:$B,Base!$Q553,SAÍDAS!$H:$H,Base!R$40))</f>
        <v>0</v>
      </c>
      <c r="S553" s="161">
        <f ca="1">IF(S$39&gt;=$AD$39,0,SUMIFS(SAÍDAS!$D:$D,SAÍDAS!$B:$B,Base!$Q553,SAÍDAS!$H:$H,Base!S$40))</f>
        <v>0</v>
      </c>
      <c r="T553" s="161">
        <f ca="1">IF(T$39&gt;=$AD$39,0,SUMIFS(SAÍDAS!$D:$D,SAÍDAS!$B:$B,Base!$Q553,SAÍDAS!$H:$H,Base!T$40))</f>
        <v>0</v>
      </c>
      <c r="U553" s="161">
        <f ca="1">IF(U$39&gt;=$AD$39,0,SUMIFS(SAÍDAS!$D:$D,SAÍDAS!$B:$B,Base!$Q553,SAÍDAS!$H:$H,Base!U$40))</f>
        <v>0</v>
      </c>
      <c r="V553" s="161">
        <f ca="1">IF(V$39&gt;=$AD$39,0,SUMIFS(SAÍDAS!$D:$D,SAÍDAS!$B:$B,Base!$Q553,SAÍDAS!$H:$H,Base!V$40))</f>
        <v>0</v>
      </c>
      <c r="W553" s="161">
        <f ca="1">IF(W$39&gt;=$AD$39,0,SUMIFS(SAÍDAS!$D:$D,SAÍDAS!$B:$B,Base!$Q553,SAÍDAS!$H:$H,Base!W$40))</f>
        <v>0</v>
      </c>
      <c r="X553" s="161">
        <f ca="1">IF(X$39&gt;=$AD$39,0,SUMIFS(SAÍDAS!$D:$D,SAÍDAS!$B:$B,Base!$Q553,SAÍDAS!$H:$H,Base!X$40))</f>
        <v>0</v>
      </c>
      <c r="Y553" s="161">
        <f ca="1">IF(Y$39&gt;=$AD$39,0,SUMIFS(SAÍDAS!$D:$D,SAÍDAS!$B:$B,Base!$Q553,SAÍDAS!$H:$H,Base!Y$40))</f>
        <v>0</v>
      </c>
      <c r="Z553" s="161">
        <f ca="1">IF(Z$39&gt;=$AD$39,0,SUMIFS(SAÍDAS!$D:$D,SAÍDAS!$B:$B,Base!$Q553,SAÍDAS!$H:$H,Base!Z$40))</f>
        <v>0</v>
      </c>
      <c r="AA553" s="161">
        <f ca="1">IF(AA$39&gt;=$AD$39,0,SUMIFS(SAÍDAS!$D:$D,SAÍDAS!$B:$B,Base!$Q553,SAÍDAS!$H:$H,Base!AA$40))</f>
        <v>0</v>
      </c>
      <c r="AB553" s="161">
        <f ca="1">IF(AB$39&gt;=$AD$39,0,SUMIFS(SAÍDAS!$D:$D,SAÍDAS!$B:$B,Base!$Q553,SAÍDAS!$H:$H,Base!AB$40))</f>
        <v>0</v>
      </c>
      <c r="AC553" s="161">
        <f ca="1">IF(AC$39&gt;=$AD$39,0,SUMIFS(SAÍDAS!$D:$D,SAÍDAS!$B:$B,Base!$Q553,SAÍDAS!$H:$H,Base!AC$40))</f>
        <v>0</v>
      </c>
      <c r="AD553" s="160">
        <f t="shared" ca="1" si="16"/>
        <v>0</v>
      </c>
    </row>
    <row r="554" spans="1:30" x14ac:dyDescent="0.25">
      <c r="A554" s="160">
        <f>CADASTRO!A518</f>
        <v>0</v>
      </c>
      <c r="B554" s="160">
        <f>CADASTRO!B518</f>
        <v>0</v>
      </c>
      <c r="C554" s="161">
        <f>CADASTRO!D518</f>
        <v>0</v>
      </c>
      <c r="D554" s="161">
        <f>C554+SUMIFS(ENTRADAS!$D:$D,ENTRADAS!$B:$B,$B554,ENTRADAS!$I:$I,C$40)-SUMIFS(SAÍDAS!$D:$D,SAÍDAS!$B:$B,$B554,SAÍDAS!$H:$H,C$40)+SUMIFS(AJUSTE!$D:$D,AJUSTE!$B:$B,$B554,AJUSTE!$H:$H,C$40)</f>
        <v>0</v>
      </c>
      <c r="E554" s="161">
        <f>D554+SUMIFS(ENTRADAS!$D:$D,ENTRADAS!$B:$B,$B554,ENTRADAS!$I:$I,D$40)-SUMIFS(SAÍDAS!$D:$D,SAÍDAS!$B:$B,$B554,SAÍDAS!$H:$H,D$40)+SUMIFS(AJUSTE!$D:$D,AJUSTE!$B:$B,$B554,AJUSTE!$H:$H,D$40)</f>
        <v>0</v>
      </c>
      <c r="F554" s="161">
        <f>E554+SUMIFS(ENTRADAS!$D:$D,ENTRADAS!$B:$B,$B554,ENTRADAS!$I:$I,E$40)-SUMIFS(SAÍDAS!$D:$D,SAÍDAS!$B:$B,$B554,SAÍDAS!$H:$H,E$40)+SUMIFS(AJUSTE!$D:$D,AJUSTE!$B:$B,$B554,AJUSTE!$H:$H,E$40)</f>
        <v>0</v>
      </c>
      <c r="G554" s="161">
        <f>F554+SUMIFS(ENTRADAS!$D:$D,ENTRADAS!$B:$B,$B554,ENTRADAS!$I:$I,F$40)-SUMIFS(SAÍDAS!$D:$D,SAÍDAS!$B:$B,$B554,SAÍDAS!$H:$H,F$40)+SUMIFS(AJUSTE!$D:$D,AJUSTE!$B:$B,$B554,AJUSTE!$H:$H,F$40)</f>
        <v>0</v>
      </c>
      <c r="H554" s="161">
        <f>G554+SUMIFS(ENTRADAS!$D:$D,ENTRADAS!$B:$B,$B554,ENTRADAS!$I:$I,G$40)-SUMIFS(SAÍDAS!$D:$D,SAÍDAS!$B:$B,$B554,SAÍDAS!$H:$H,G$40)+SUMIFS(AJUSTE!$D:$D,AJUSTE!$B:$B,$B554,AJUSTE!$H:$H,G$40)</f>
        <v>0</v>
      </c>
      <c r="I554" s="161">
        <f>H554+SUMIFS(ENTRADAS!$D:$D,ENTRADAS!$B:$B,$B554,ENTRADAS!$I:$I,H$40)-SUMIFS(SAÍDAS!$D:$D,SAÍDAS!$B:$B,$B554,SAÍDAS!$H:$H,H$40)+SUMIFS(AJUSTE!$D:$D,AJUSTE!$B:$B,$B554,AJUSTE!$H:$H,H$40)</f>
        <v>0</v>
      </c>
      <c r="J554" s="161">
        <f>I554+SUMIFS(ENTRADAS!$D:$D,ENTRADAS!$B:$B,$B554,ENTRADAS!$I:$I,I$40)-SUMIFS(SAÍDAS!$D:$D,SAÍDAS!$B:$B,$B554,SAÍDAS!$H:$H,I$40)+SUMIFS(AJUSTE!$D:$D,AJUSTE!$B:$B,$B554,AJUSTE!$H:$H,I$40)</f>
        <v>0</v>
      </c>
      <c r="K554" s="161">
        <f>J554+SUMIFS(ENTRADAS!$D:$D,ENTRADAS!$B:$B,$B554,ENTRADAS!$I:$I,J$40)-SUMIFS(SAÍDAS!$D:$D,SAÍDAS!$B:$B,$B554,SAÍDAS!$H:$H,J$40)+SUMIFS(AJUSTE!$D:$D,AJUSTE!$B:$B,$B554,AJUSTE!$H:$H,J$40)</f>
        <v>0</v>
      </c>
      <c r="L554" s="161">
        <f>K554+SUMIFS(ENTRADAS!$D:$D,ENTRADAS!$B:$B,$B554,ENTRADAS!$I:$I,K$40)-SUMIFS(SAÍDAS!$D:$D,SAÍDAS!$B:$B,$B554,SAÍDAS!$H:$H,K$40)+SUMIFS(AJUSTE!$D:$D,AJUSTE!$B:$B,$B554,AJUSTE!$H:$H,K$40)</f>
        <v>0</v>
      </c>
      <c r="M554" s="161">
        <f>L554+SUMIFS(ENTRADAS!$D:$D,ENTRADAS!$B:$B,$B554,ENTRADAS!$I:$I,L$40)-SUMIFS(SAÍDAS!$D:$D,SAÍDAS!$B:$B,$B554,SAÍDAS!$H:$H,L$40)+SUMIFS(AJUSTE!$D:$D,AJUSTE!$B:$B,$B554,AJUSTE!$H:$H,L$40)</f>
        <v>0</v>
      </c>
      <c r="N554" s="161">
        <f>M554+SUMIFS(ENTRADAS!$D:$D,ENTRADAS!$B:$B,$B554,ENTRADAS!$I:$I,M$40)-SUMIFS(SAÍDAS!$D:$D,SAÍDAS!$B:$B,$B554,SAÍDAS!$H:$H,M$40)+SUMIFS(AJUSTE!$D:$D,AJUSTE!$B:$B,$B554,AJUSTE!$H:$H,M$40)</f>
        <v>0</v>
      </c>
      <c r="P554" s="160">
        <f>CADASTRO!A518</f>
        <v>0</v>
      </c>
      <c r="Q554" s="160">
        <f>CADASTRO!B518</f>
        <v>0</v>
      </c>
      <c r="R554" s="161">
        <f ca="1">IF(R$39&gt;=$AD$39,0,SUMIFS(SAÍDAS!$D:$D,SAÍDAS!$B:$B,Base!$Q554,SAÍDAS!$H:$H,Base!R$40))</f>
        <v>0</v>
      </c>
      <c r="S554" s="161">
        <f ca="1">IF(S$39&gt;=$AD$39,0,SUMIFS(SAÍDAS!$D:$D,SAÍDAS!$B:$B,Base!$Q554,SAÍDAS!$H:$H,Base!S$40))</f>
        <v>0</v>
      </c>
      <c r="T554" s="161">
        <f ca="1">IF(T$39&gt;=$AD$39,0,SUMIFS(SAÍDAS!$D:$D,SAÍDAS!$B:$B,Base!$Q554,SAÍDAS!$H:$H,Base!T$40))</f>
        <v>0</v>
      </c>
      <c r="U554" s="161">
        <f ca="1">IF(U$39&gt;=$AD$39,0,SUMIFS(SAÍDAS!$D:$D,SAÍDAS!$B:$B,Base!$Q554,SAÍDAS!$H:$H,Base!U$40))</f>
        <v>0</v>
      </c>
      <c r="V554" s="161">
        <f ca="1">IF(V$39&gt;=$AD$39,0,SUMIFS(SAÍDAS!$D:$D,SAÍDAS!$B:$B,Base!$Q554,SAÍDAS!$H:$H,Base!V$40))</f>
        <v>0</v>
      </c>
      <c r="W554" s="161">
        <f ca="1">IF(W$39&gt;=$AD$39,0,SUMIFS(SAÍDAS!$D:$D,SAÍDAS!$B:$B,Base!$Q554,SAÍDAS!$H:$H,Base!W$40))</f>
        <v>0</v>
      </c>
      <c r="X554" s="161">
        <f ca="1">IF(X$39&gt;=$AD$39,0,SUMIFS(SAÍDAS!$D:$D,SAÍDAS!$B:$B,Base!$Q554,SAÍDAS!$H:$H,Base!X$40))</f>
        <v>0</v>
      </c>
      <c r="Y554" s="161">
        <f ca="1">IF(Y$39&gt;=$AD$39,0,SUMIFS(SAÍDAS!$D:$D,SAÍDAS!$B:$B,Base!$Q554,SAÍDAS!$H:$H,Base!Y$40))</f>
        <v>0</v>
      </c>
      <c r="Z554" s="161">
        <f ca="1">IF(Z$39&gt;=$AD$39,0,SUMIFS(SAÍDAS!$D:$D,SAÍDAS!$B:$B,Base!$Q554,SAÍDAS!$H:$H,Base!Z$40))</f>
        <v>0</v>
      </c>
      <c r="AA554" s="161">
        <f ca="1">IF(AA$39&gt;=$AD$39,0,SUMIFS(SAÍDAS!$D:$D,SAÍDAS!$B:$B,Base!$Q554,SAÍDAS!$H:$H,Base!AA$40))</f>
        <v>0</v>
      </c>
      <c r="AB554" s="161">
        <f ca="1">IF(AB$39&gt;=$AD$39,0,SUMIFS(SAÍDAS!$D:$D,SAÍDAS!$B:$B,Base!$Q554,SAÍDAS!$H:$H,Base!AB$40))</f>
        <v>0</v>
      </c>
      <c r="AC554" s="161">
        <f ca="1">IF(AC$39&gt;=$AD$39,0,SUMIFS(SAÍDAS!$D:$D,SAÍDAS!$B:$B,Base!$Q554,SAÍDAS!$H:$H,Base!AC$40))</f>
        <v>0</v>
      </c>
      <c r="AD554" s="160">
        <f t="shared" ca="1" si="16"/>
        <v>0</v>
      </c>
    </row>
    <row r="555" spans="1:30" x14ac:dyDescent="0.25">
      <c r="A555" s="160">
        <f>CADASTRO!A519</f>
        <v>0</v>
      </c>
      <c r="B555" s="160">
        <f>CADASTRO!B519</f>
        <v>0</v>
      </c>
      <c r="C555" s="161">
        <f>CADASTRO!D519</f>
        <v>0</v>
      </c>
      <c r="D555" s="161">
        <f>C555+SUMIFS(ENTRADAS!$D:$D,ENTRADAS!$B:$B,$B555,ENTRADAS!$I:$I,C$40)-SUMIFS(SAÍDAS!$D:$D,SAÍDAS!$B:$B,$B555,SAÍDAS!$H:$H,C$40)+SUMIFS(AJUSTE!$D:$D,AJUSTE!$B:$B,$B555,AJUSTE!$H:$H,C$40)</f>
        <v>0</v>
      </c>
      <c r="E555" s="161">
        <f>D555+SUMIFS(ENTRADAS!$D:$D,ENTRADAS!$B:$B,$B555,ENTRADAS!$I:$I,D$40)-SUMIFS(SAÍDAS!$D:$D,SAÍDAS!$B:$B,$B555,SAÍDAS!$H:$H,D$40)+SUMIFS(AJUSTE!$D:$D,AJUSTE!$B:$B,$B555,AJUSTE!$H:$H,D$40)</f>
        <v>0</v>
      </c>
      <c r="F555" s="161">
        <f>E555+SUMIFS(ENTRADAS!$D:$D,ENTRADAS!$B:$B,$B555,ENTRADAS!$I:$I,E$40)-SUMIFS(SAÍDAS!$D:$D,SAÍDAS!$B:$B,$B555,SAÍDAS!$H:$H,E$40)+SUMIFS(AJUSTE!$D:$D,AJUSTE!$B:$B,$B555,AJUSTE!$H:$H,E$40)</f>
        <v>0</v>
      </c>
      <c r="G555" s="161">
        <f>F555+SUMIFS(ENTRADAS!$D:$D,ENTRADAS!$B:$B,$B555,ENTRADAS!$I:$I,F$40)-SUMIFS(SAÍDAS!$D:$D,SAÍDAS!$B:$B,$B555,SAÍDAS!$H:$H,F$40)+SUMIFS(AJUSTE!$D:$D,AJUSTE!$B:$B,$B555,AJUSTE!$H:$H,F$40)</f>
        <v>0</v>
      </c>
      <c r="H555" s="161">
        <f>G555+SUMIFS(ENTRADAS!$D:$D,ENTRADAS!$B:$B,$B555,ENTRADAS!$I:$I,G$40)-SUMIFS(SAÍDAS!$D:$D,SAÍDAS!$B:$B,$B555,SAÍDAS!$H:$H,G$40)+SUMIFS(AJUSTE!$D:$D,AJUSTE!$B:$B,$B555,AJUSTE!$H:$H,G$40)</f>
        <v>0</v>
      </c>
      <c r="I555" s="161">
        <f>H555+SUMIFS(ENTRADAS!$D:$D,ENTRADAS!$B:$B,$B555,ENTRADAS!$I:$I,H$40)-SUMIFS(SAÍDAS!$D:$D,SAÍDAS!$B:$B,$B555,SAÍDAS!$H:$H,H$40)+SUMIFS(AJUSTE!$D:$D,AJUSTE!$B:$B,$B555,AJUSTE!$H:$H,H$40)</f>
        <v>0</v>
      </c>
      <c r="J555" s="161">
        <f>I555+SUMIFS(ENTRADAS!$D:$D,ENTRADAS!$B:$B,$B555,ENTRADAS!$I:$I,I$40)-SUMIFS(SAÍDAS!$D:$D,SAÍDAS!$B:$B,$B555,SAÍDAS!$H:$H,I$40)+SUMIFS(AJUSTE!$D:$D,AJUSTE!$B:$B,$B555,AJUSTE!$H:$H,I$40)</f>
        <v>0</v>
      </c>
      <c r="K555" s="161">
        <f>J555+SUMIFS(ENTRADAS!$D:$D,ENTRADAS!$B:$B,$B555,ENTRADAS!$I:$I,J$40)-SUMIFS(SAÍDAS!$D:$D,SAÍDAS!$B:$B,$B555,SAÍDAS!$H:$H,J$40)+SUMIFS(AJUSTE!$D:$D,AJUSTE!$B:$B,$B555,AJUSTE!$H:$H,J$40)</f>
        <v>0</v>
      </c>
      <c r="L555" s="161">
        <f>K555+SUMIFS(ENTRADAS!$D:$D,ENTRADAS!$B:$B,$B555,ENTRADAS!$I:$I,K$40)-SUMIFS(SAÍDAS!$D:$D,SAÍDAS!$B:$B,$B555,SAÍDAS!$H:$H,K$40)+SUMIFS(AJUSTE!$D:$D,AJUSTE!$B:$B,$B555,AJUSTE!$H:$H,K$40)</f>
        <v>0</v>
      </c>
      <c r="M555" s="161">
        <f>L555+SUMIFS(ENTRADAS!$D:$D,ENTRADAS!$B:$B,$B555,ENTRADAS!$I:$I,L$40)-SUMIFS(SAÍDAS!$D:$D,SAÍDAS!$B:$B,$B555,SAÍDAS!$H:$H,L$40)+SUMIFS(AJUSTE!$D:$D,AJUSTE!$B:$B,$B555,AJUSTE!$H:$H,L$40)</f>
        <v>0</v>
      </c>
      <c r="N555" s="161">
        <f>M555+SUMIFS(ENTRADAS!$D:$D,ENTRADAS!$B:$B,$B555,ENTRADAS!$I:$I,M$40)-SUMIFS(SAÍDAS!$D:$D,SAÍDAS!$B:$B,$B555,SAÍDAS!$H:$H,M$40)+SUMIFS(AJUSTE!$D:$D,AJUSTE!$B:$B,$B555,AJUSTE!$H:$H,M$40)</f>
        <v>0</v>
      </c>
      <c r="P555" s="160">
        <f>CADASTRO!A519</f>
        <v>0</v>
      </c>
      <c r="Q555" s="160">
        <f>CADASTRO!B519</f>
        <v>0</v>
      </c>
      <c r="R555" s="161">
        <f ca="1">IF(R$39&gt;=$AD$39,0,SUMIFS(SAÍDAS!$D:$D,SAÍDAS!$B:$B,Base!$Q555,SAÍDAS!$H:$H,Base!R$40))</f>
        <v>0</v>
      </c>
      <c r="S555" s="161">
        <f ca="1">IF(S$39&gt;=$AD$39,0,SUMIFS(SAÍDAS!$D:$D,SAÍDAS!$B:$B,Base!$Q555,SAÍDAS!$H:$H,Base!S$40))</f>
        <v>0</v>
      </c>
      <c r="T555" s="161">
        <f ca="1">IF(T$39&gt;=$AD$39,0,SUMIFS(SAÍDAS!$D:$D,SAÍDAS!$B:$B,Base!$Q555,SAÍDAS!$H:$H,Base!T$40))</f>
        <v>0</v>
      </c>
      <c r="U555" s="161">
        <f ca="1">IF(U$39&gt;=$AD$39,0,SUMIFS(SAÍDAS!$D:$D,SAÍDAS!$B:$B,Base!$Q555,SAÍDAS!$H:$H,Base!U$40))</f>
        <v>0</v>
      </c>
      <c r="V555" s="161">
        <f ca="1">IF(V$39&gt;=$AD$39,0,SUMIFS(SAÍDAS!$D:$D,SAÍDAS!$B:$B,Base!$Q555,SAÍDAS!$H:$H,Base!V$40))</f>
        <v>0</v>
      </c>
      <c r="W555" s="161">
        <f ca="1">IF(W$39&gt;=$AD$39,0,SUMIFS(SAÍDAS!$D:$D,SAÍDAS!$B:$B,Base!$Q555,SAÍDAS!$H:$H,Base!W$40))</f>
        <v>0</v>
      </c>
      <c r="X555" s="161">
        <f ca="1">IF(X$39&gt;=$AD$39,0,SUMIFS(SAÍDAS!$D:$D,SAÍDAS!$B:$B,Base!$Q555,SAÍDAS!$H:$H,Base!X$40))</f>
        <v>0</v>
      </c>
      <c r="Y555" s="161">
        <f ca="1">IF(Y$39&gt;=$AD$39,0,SUMIFS(SAÍDAS!$D:$D,SAÍDAS!$B:$B,Base!$Q555,SAÍDAS!$H:$H,Base!Y$40))</f>
        <v>0</v>
      </c>
      <c r="Z555" s="161">
        <f ca="1">IF(Z$39&gt;=$AD$39,0,SUMIFS(SAÍDAS!$D:$D,SAÍDAS!$B:$B,Base!$Q555,SAÍDAS!$H:$H,Base!Z$40))</f>
        <v>0</v>
      </c>
      <c r="AA555" s="161">
        <f ca="1">IF(AA$39&gt;=$AD$39,0,SUMIFS(SAÍDAS!$D:$D,SAÍDAS!$B:$B,Base!$Q555,SAÍDAS!$H:$H,Base!AA$40))</f>
        <v>0</v>
      </c>
      <c r="AB555" s="161">
        <f ca="1">IF(AB$39&gt;=$AD$39,0,SUMIFS(SAÍDAS!$D:$D,SAÍDAS!$B:$B,Base!$Q555,SAÍDAS!$H:$H,Base!AB$40))</f>
        <v>0</v>
      </c>
      <c r="AC555" s="161">
        <f ca="1">IF(AC$39&gt;=$AD$39,0,SUMIFS(SAÍDAS!$D:$D,SAÍDAS!$B:$B,Base!$Q555,SAÍDAS!$H:$H,Base!AC$40))</f>
        <v>0</v>
      </c>
      <c r="AD555" s="160">
        <f t="shared" ca="1" si="16"/>
        <v>0</v>
      </c>
    </row>
    <row r="556" spans="1:30" x14ac:dyDescent="0.25">
      <c r="A556" s="160">
        <f>CADASTRO!A520</f>
        <v>0</v>
      </c>
      <c r="B556" s="160">
        <f>CADASTRO!B520</f>
        <v>0</v>
      </c>
      <c r="C556" s="161">
        <f>CADASTRO!D520</f>
        <v>0</v>
      </c>
      <c r="D556" s="161">
        <f>C556+SUMIFS(ENTRADAS!$D:$D,ENTRADAS!$B:$B,$B556,ENTRADAS!$I:$I,C$40)-SUMIFS(SAÍDAS!$D:$D,SAÍDAS!$B:$B,$B556,SAÍDAS!$H:$H,C$40)+SUMIFS(AJUSTE!$D:$D,AJUSTE!$B:$B,$B556,AJUSTE!$H:$H,C$40)</f>
        <v>0</v>
      </c>
      <c r="E556" s="161">
        <f>D556+SUMIFS(ENTRADAS!$D:$D,ENTRADAS!$B:$B,$B556,ENTRADAS!$I:$I,D$40)-SUMIFS(SAÍDAS!$D:$D,SAÍDAS!$B:$B,$B556,SAÍDAS!$H:$H,D$40)+SUMIFS(AJUSTE!$D:$D,AJUSTE!$B:$B,$B556,AJUSTE!$H:$H,D$40)</f>
        <v>0</v>
      </c>
      <c r="F556" s="161">
        <f>E556+SUMIFS(ENTRADAS!$D:$D,ENTRADAS!$B:$B,$B556,ENTRADAS!$I:$I,E$40)-SUMIFS(SAÍDAS!$D:$D,SAÍDAS!$B:$B,$B556,SAÍDAS!$H:$H,E$40)+SUMIFS(AJUSTE!$D:$D,AJUSTE!$B:$B,$B556,AJUSTE!$H:$H,E$40)</f>
        <v>0</v>
      </c>
      <c r="G556" s="161">
        <f>F556+SUMIFS(ENTRADAS!$D:$D,ENTRADAS!$B:$B,$B556,ENTRADAS!$I:$I,F$40)-SUMIFS(SAÍDAS!$D:$D,SAÍDAS!$B:$B,$B556,SAÍDAS!$H:$H,F$40)+SUMIFS(AJUSTE!$D:$D,AJUSTE!$B:$B,$B556,AJUSTE!$H:$H,F$40)</f>
        <v>0</v>
      </c>
      <c r="H556" s="161">
        <f>G556+SUMIFS(ENTRADAS!$D:$D,ENTRADAS!$B:$B,$B556,ENTRADAS!$I:$I,G$40)-SUMIFS(SAÍDAS!$D:$D,SAÍDAS!$B:$B,$B556,SAÍDAS!$H:$H,G$40)+SUMIFS(AJUSTE!$D:$D,AJUSTE!$B:$B,$B556,AJUSTE!$H:$H,G$40)</f>
        <v>0</v>
      </c>
      <c r="I556" s="161">
        <f>H556+SUMIFS(ENTRADAS!$D:$D,ENTRADAS!$B:$B,$B556,ENTRADAS!$I:$I,H$40)-SUMIFS(SAÍDAS!$D:$D,SAÍDAS!$B:$B,$B556,SAÍDAS!$H:$H,H$40)+SUMIFS(AJUSTE!$D:$D,AJUSTE!$B:$B,$B556,AJUSTE!$H:$H,H$40)</f>
        <v>0</v>
      </c>
      <c r="J556" s="161">
        <f>I556+SUMIFS(ENTRADAS!$D:$D,ENTRADAS!$B:$B,$B556,ENTRADAS!$I:$I,I$40)-SUMIFS(SAÍDAS!$D:$D,SAÍDAS!$B:$B,$B556,SAÍDAS!$H:$H,I$40)+SUMIFS(AJUSTE!$D:$D,AJUSTE!$B:$B,$B556,AJUSTE!$H:$H,I$40)</f>
        <v>0</v>
      </c>
      <c r="K556" s="161">
        <f>J556+SUMIFS(ENTRADAS!$D:$D,ENTRADAS!$B:$B,$B556,ENTRADAS!$I:$I,J$40)-SUMIFS(SAÍDAS!$D:$D,SAÍDAS!$B:$B,$B556,SAÍDAS!$H:$H,J$40)+SUMIFS(AJUSTE!$D:$D,AJUSTE!$B:$B,$B556,AJUSTE!$H:$H,J$40)</f>
        <v>0</v>
      </c>
      <c r="L556" s="161">
        <f>K556+SUMIFS(ENTRADAS!$D:$D,ENTRADAS!$B:$B,$B556,ENTRADAS!$I:$I,K$40)-SUMIFS(SAÍDAS!$D:$D,SAÍDAS!$B:$B,$B556,SAÍDAS!$H:$H,K$40)+SUMIFS(AJUSTE!$D:$D,AJUSTE!$B:$B,$B556,AJUSTE!$H:$H,K$40)</f>
        <v>0</v>
      </c>
      <c r="M556" s="161">
        <f>L556+SUMIFS(ENTRADAS!$D:$D,ENTRADAS!$B:$B,$B556,ENTRADAS!$I:$I,L$40)-SUMIFS(SAÍDAS!$D:$D,SAÍDAS!$B:$B,$B556,SAÍDAS!$H:$H,L$40)+SUMIFS(AJUSTE!$D:$D,AJUSTE!$B:$B,$B556,AJUSTE!$H:$H,L$40)</f>
        <v>0</v>
      </c>
      <c r="N556" s="161">
        <f>M556+SUMIFS(ENTRADAS!$D:$D,ENTRADAS!$B:$B,$B556,ENTRADAS!$I:$I,M$40)-SUMIFS(SAÍDAS!$D:$D,SAÍDAS!$B:$B,$B556,SAÍDAS!$H:$H,M$40)+SUMIFS(AJUSTE!$D:$D,AJUSTE!$B:$B,$B556,AJUSTE!$H:$H,M$40)</f>
        <v>0</v>
      </c>
      <c r="P556" s="160">
        <f>CADASTRO!A520</f>
        <v>0</v>
      </c>
      <c r="Q556" s="160">
        <f>CADASTRO!B520</f>
        <v>0</v>
      </c>
      <c r="R556" s="161">
        <f ca="1">IF(R$39&gt;=$AD$39,0,SUMIFS(SAÍDAS!$D:$D,SAÍDAS!$B:$B,Base!$Q556,SAÍDAS!$H:$H,Base!R$40))</f>
        <v>0</v>
      </c>
      <c r="S556" s="161">
        <f ca="1">IF(S$39&gt;=$AD$39,0,SUMIFS(SAÍDAS!$D:$D,SAÍDAS!$B:$B,Base!$Q556,SAÍDAS!$H:$H,Base!S$40))</f>
        <v>0</v>
      </c>
      <c r="T556" s="161">
        <f ca="1">IF(T$39&gt;=$AD$39,0,SUMIFS(SAÍDAS!$D:$D,SAÍDAS!$B:$B,Base!$Q556,SAÍDAS!$H:$H,Base!T$40))</f>
        <v>0</v>
      </c>
      <c r="U556" s="161">
        <f ca="1">IF(U$39&gt;=$AD$39,0,SUMIFS(SAÍDAS!$D:$D,SAÍDAS!$B:$B,Base!$Q556,SAÍDAS!$H:$H,Base!U$40))</f>
        <v>0</v>
      </c>
      <c r="V556" s="161">
        <f ca="1">IF(V$39&gt;=$AD$39,0,SUMIFS(SAÍDAS!$D:$D,SAÍDAS!$B:$B,Base!$Q556,SAÍDAS!$H:$H,Base!V$40))</f>
        <v>0</v>
      </c>
      <c r="W556" s="161">
        <f ca="1">IF(W$39&gt;=$AD$39,0,SUMIFS(SAÍDAS!$D:$D,SAÍDAS!$B:$B,Base!$Q556,SAÍDAS!$H:$H,Base!W$40))</f>
        <v>0</v>
      </c>
      <c r="X556" s="161">
        <f ca="1">IF(X$39&gt;=$AD$39,0,SUMIFS(SAÍDAS!$D:$D,SAÍDAS!$B:$B,Base!$Q556,SAÍDAS!$H:$H,Base!X$40))</f>
        <v>0</v>
      </c>
      <c r="Y556" s="161">
        <f ca="1">IF(Y$39&gt;=$AD$39,0,SUMIFS(SAÍDAS!$D:$D,SAÍDAS!$B:$B,Base!$Q556,SAÍDAS!$H:$H,Base!Y$40))</f>
        <v>0</v>
      </c>
      <c r="Z556" s="161">
        <f ca="1">IF(Z$39&gt;=$AD$39,0,SUMIFS(SAÍDAS!$D:$D,SAÍDAS!$B:$B,Base!$Q556,SAÍDAS!$H:$H,Base!Z$40))</f>
        <v>0</v>
      </c>
      <c r="AA556" s="161">
        <f ca="1">IF(AA$39&gt;=$AD$39,0,SUMIFS(SAÍDAS!$D:$D,SAÍDAS!$B:$B,Base!$Q556,SAÍDAS!$H:$H,Base!AA$40))</f>
        <v>0</v>
      </c>
      <c r="AB556" s="161">
        <f ca="1">IF(AB$39&gt;=$AD$39,0,SUMIFS(SAÍDAS!$D:$D,SAÍDAS!$B:$B,Base!$Q556,SAÍDAS!$H:$H,Base!AB$40))</f>
        <v>0</v>
      </c>
      <c r="AC556" s="161">
        <f ca="1">IF(AC$39&gt;=$AD$39,0,SUMIFS(SAÍDAS!$D:$D,SAÍDAS!$B:$B,Base!$Q556,SAÍDAS!$H:$H,Base!AC$40))</f>
        <v>0</v>
      </c>
      <c r="AD556" s="160">
        <f t="shared" ca="1" si="16"/>
        <v>0</v>
      </c>
    </row>
    <row r="557" spans="1:30" x14ac:dyDescent="0.25">
      <c r="A557" s="160">
        <f>CADASTRO!A521</f>
        <v>0</v>
      </c>
      <c r="B557" s="160">
        <f>CADASTRO!B521</f>
        <v>0</v>
      </c>
      <c r="C557" s="161">
        <f>CADASTRO!D521</f>
        <v>0</v>
      </c>
      <c r="D557" s="161">
        <f>C557+SUMIFS(ENTRADAS!$D:$D,ENTRADAS!$B:$B,$B557,ENTRADAS!$I:$I,C$40)-SUMIFS(SAÍDAS!$D:$D,SAÍDAS!$B:$B,$B557,SAÍDAS!$H:$H,C$40)+SUMIFS(AJUSTE!$D:$D,AJUSTE!$B:$B,$B557,AJUSTE!$H:$H,C$40)</f>
        <v>0</v>
      </c>
      <c r="E557" s="161">
        <f>D557+SUMIFS(ENTRADAS!$D:$D,ENTRADAS!$B:$B,$B557,ENTRADAS!$I:$I,D$40)-SUMIFS(SAÍDAS!$D:$D,SAÍDAS!$B:$B,$B557,SAÍDAS!$H:$H,D$40)+SUMIFS(AJUSTE!$D:$D,AJUSTE!$B:$B,$B557,AJUSTE!$H:$H,D$40)</f>
        <v>0</v>
      </c>
      <c r="F557" s="161">
        <f>E557+SUMIFS(ENTRADAS!$D:$D,ENTRADAS!$B:$B,$B557,ENTRADAS!$I:$I,E$40)-SUMIFS(SAÍDAS!$D:$D,SAÍDAS!$B:$B,$B557,SAÍDAS!$H:$H,E$40)+SUMIFS(AJUSTE!$D:$D,AJUSTE!$B:$B,$B557,AJUSTE!$H:$H,E$40)</f>
        <v>0</v>
      </c>
      <c r="G557" s="161">
        <f>F557+SUMIFS(ENTRADAS!$D:$D,ENTRADAS!$B:$B,$B557,ENTRADAS!$I:$I,F$40)-SUMIFS(SAÍDAS!$D:$D,SAÍDAS!$B:$B,$B557,SAÍDAS!$H:$H,F$40)+SUMIFS(AJUSTE!$D:$D,AJUSTE!$B:$B,$B557,AJUSTE!$H:$H,F$40)</f>
        <v>0</v>
      </c>
      <c r="H557" s="161">
        <f>G557+SUMIFS(ENTRADAS!$D:$D,ENTRADAS!$B:$B,$B557,ENTRADAS!$I:$I,G$40)-SUMIFS(SAÍDAS!$D:$D,SAÍDAS!$B:$B,$B557,SAÍDAS!$H:$H,G$40)+SUMIFS(AJUSTE!$D:$D,AJUSTE!$B:$B,$B557,AJUSTE!$H:$H,G$40)</f>
        <v>0</v>
      </c>
      <c r="I557" s="161">
        <f>H557+SUMIFS(ENTRADAS!$D:$D,ENTRADAS!$B:$B,$B557,ENTRADAS!$I:$I,H$40)-SUMIFS(SAÍDAS!$D:$D,SAÍDAS!$B:$B,$B557,SAÍDAS!$H:$H,H$40)+SUMIFS(AJUSTE!$D:$D,AJUSTE!$B:$B,$B557,AJUSTE!$H:$H,H$40)</f>
        <v>0</v>
      </c>
      <c r="J557" s="161">
        <f>I557+SUMIFS(ENTRADAS!$D:$D,ENTRADAS!$B:$B,$B557,ENTRADAS!$I:$I,I$40)-SUMIFS(SAÍDAS!$D:$D,SAÍDAS!$B:$B,$B557,SAÍDAS!$H:$H,I$40)+SUMIFS(AJUSTE!$D:$D,AJUSTE!$B:$B,$B557,AJUSTE!$H:$H,I$40)</f>
        <v>0</v>
      </c>
      <c r="K557" s="161">
        <f>J557+SUMIFS(ENTRADAS!$D:$D,ENTRADAS!$B:$B,$B557,ENTRADAS!$I:$I,J$40)-SUMIFS(SAÍDAS!$D:$D,SAÍDAS!$B:$B,$B557,SAÍDAS!$H:$H,J$40)+SUMIFS(AJUSTE!$D:$D,AJUSTE!$B:$B,$B557,AJUSTE!$H:$H,J$40)</f>
        <v>0</v>
      </c>
      <c r="L557" s="161">
        <f>K557+SUMIFS(ENTRADAS!$D:$D,ENTRADAS!$B:$B,$B557,ENTRADAS!$I:$I,K$40)-SUMIFS(SAÍDAS!$D:$D,SAÍDAS!$B:$B,$B557,SAÍDAS!$H:$H,K$40)+SUMIFS(AJUSTE!$D:$D,AJUSTE!$B:$B,$B557,AJUSTE!$H:$H,K$40)</f>
        <v>0</v>
      </c>
      <c r="M557" s="161">
        <f>L557+SUMIFS(ENTRADAS!$D:$D,ENTRADAS!$B:$B,$B557,ENTRADAS!$I:$I,L$40)-SUMIFS(SAÍDAS!$D:$D,SAÍDAS!$B:$B,$B557,SAÍDAS!$H:$H,L$40)+SUMIFS(AJUSTE!$D:$D,AJUSTE!$B:$B,$B557,AJUSTE!$H:$H,L$40)</f>
        <v>0</v>
      </c>
      <c r="N557" s="161">
        <f>M557+SUMIFS(ENTRADAS!$D:$D,ENTRADAS!$B:$B,$B557,ENTRADAS!$I:$I,M$40)-SUMIFS(SAÍDAS!$D:$D,SAÍDAS!$B:$B,$B557,SAÍDAS!$H:$H,M$40)+SUMIFS(AJUSTE!$D:$D,AJUSTE!$B:$B,$B557,AJUSTE!$H:$H,M$40)</f>
        <v>0</v>
      </c>
      <c r="P557" s="160">
        <f>CADASTRO!A521</f>
        <v>0</v>
      </c>
      <c r="Q557" s="160">
        <f>CADASTRO!B521</f>
        <v>0</v>
      </c>
      <c r="R557" s="161">
        <f ca="1">IF(R$39&gt;=$AD$39,0,SUMIFS(SAÍDAS!$D:$D,SAÍDAS!$B:$B,Base!$Q557,SAÍDAS!$H:$H,Base!R$40))</f>
        <v>0</v>
      </c>
      <c r="S557" s="161">
        <f ca="1">IF(S$39&gt;=$AD$39,0,SUMIFS(SAÍDAS!$D:$D,SAÍDAS!$B:$B,Base!$Q557,SAÍDAS!$H:$H,Base!S$40))</f>
        <v>0</v>
      </c>
      <c r="T557" s="161">
        <f ca="1">IF(T$39&gt;=$AD$39,0,SUMIFS(SAÍDAS!$D:$D,SAÍDAS!$B:$B,Base!$Q557,SAÍDAS!$H:$H,Base!T$40))</f>
        <v>0</v>
      </c>
      <c r="U557" s="161">
        <f ca="1">IF(U$39&gt;=$AD$39,0,SUMIFS(SAÍDAS!$D:$D,SAÍDAS!$B:$B,Base!$Q557,SAÍDAS!$H:$H,Base!U$40))</f>
        <v>0</v>
      </c>
      <c r="V557" s="161">
        <f ca="1">IF(V$39&gt;=$AD$39,0,SUMIFS(SAÍDAS!$D:$D,SAÍDAS!$B:$B,Base!$Q557,SAÍDAS!$H:$H,Base!V$40))</f>
        <v>0</v>
      </c>
      <c r="W557" s="161">
        <f ca="1">IF(W$39&gt;=$AD$39,0,SUMIFS(SAÍDAS!$D:$D,SAÍDAS!$B:$B,Base!$Q557,SAÍDAS!$H:$H,Base!W$40))</f>
        <v>0</v>
      </c>
      <c r="X557" s="161">
        <f ca="1">IF(X$39&gt;=$AD$39,0,SUMIFS(SAÍDAS!$D:$D,SAÍDAS!$B:$B,Base!$Q557,SAÍDAS!$H:$H,Base!X$40))</f>
        <v>0</v>
      </c>
      <c r="Y557" s="161">
        <f ca="1">IF(Y$39&gt;=$AD$39,0,SUMIFS(SAÍDAS!$D:$D,SAÍDAS!$B:$B,Base!$Q557,SAÍDAS!$H:$H,Base!Y$40))</f>
        <v>0</v>
      </c>
      <c r="Z557" s="161">
        <f ca="1">IF(Z$39&gt;=$AD$39,0,SUMIFS(SAÍDAS!$D:$D,SAÍDAS!$B:$B,Base!$Q557,SAÍDAS!$H:$H,Base!Z$40))</f>
        <v>0</v>
      </c>
      <c r="AA557" s="161">
        <f ca="1">IF(AA$39&gt;=$AD$39,0,SUMIFS(SAÍDAS!$D:$D,SAÍDAS!$B:$B,Base!$Q557,SAÍDAS!$H:$H,Base!AA$40))</f>
        <v>0</v>
      </c>
      <c r="AB557" s="161">
        <f ca="1">IF(AB$39&gt;=$AD$39,0,SUMIFS(SAÍDAS!$D:$D,SAÍDAS!$B:$B,Base!$Q557,SAÍDAS!$H:$H,Base!AB$40))</f>
        <v>0</v>
      </c>
      <c r="AC557" s="161">
        <f ca="1">IF(AC$39&gt;=$AD$39,0,SUMIFS(SAÍDAS!$D:$D,SAÍDAS!$B:$B,Base!$Q557,SAÍDAS!$H:$H,Base!AC$40))</f>
        <v>0</v>
      </c>
      <c r="AD557" s="160">
        <f t="shared" ca="1" si="16"/>
        <v>0</v>
      </c>
    </row>
    <row r="558" spans="1:30" x14ac:dyDescent="0.25">
      <c r="A558" s="160">
        <f>CADASTRO!A522</f>
        <v>0</v>
      </c>
      <c r="B558" s="160">
        <f>CADASTRO!B522</f>
        <v>0</v>
      </c>
      <c r="C558" s="161">
        <f>CADASTRO!D522</f>
        <v>0</v>
      </c>
      <c r="D558" s="161">
        <f>C558+SUMIFS(ENTRADAS!$D:$D,ENTRADAS!$B:$B,$B558,ENTRADAS!$I:$I,C$40)-SUMIFS(SAÍDAS!$D:$D,SAÍDAS!$B:$B,$B558,SAÍDAS!$H:$H,C$40)+SUMIFS(AJUSTE!$D:$D,AJUSTE!$B:$B,$B558,AJUSTE!$H:$H,C$40)</f>
        <v>0</v>
      </c>
      <c r="E558" s="161">
        <f>D558+SUMIFS(ENTRADAS!$D:$D,ENTRADAS!$B:$B,$B558,ENTRADAS!$I:$I,D$40)-SUMIFS(SAÍDAS!$D:$D,SAÍDAS!$B:$B,$B558,SAÍDAS!$H:$H,D$40)+SUMIFS(AJUSTE!$D:$D,AJUSTE!$B:$B,$B558,AJUSTE!$H:$H,D$40)</f>
        <v>0</v>
      </c>
      <c r="F558" s="161">
        <f>E558+SUMIFS(ENTRADAS!$D:$D,ENTRADAS!$B:$B,$B558,ENTRADAS!$I:$I,E$40)-SUMIFS(SAÍDAS!$D:$D,SAÍDAS!$B:$B,$B558,SAÍDAS!$H:$H,E$40)+SUMIFS(AJUSTE!$D:$D,AJUSTE!$B:$B,$B558,AJUSTE!$H:$H,E$40)</f>
        <v>0</v>
      </c>
      <c r="G558" s="161">
        <f>F558+SUMIFS(ENTRADAS!$D:$D,ENTRADAS!$B:$B,$B558,ENTRADAS!$I:$I,F$40)-SUMIFS(SAÍDAS!$D:$D,SAÍDAS!$B:$B,$B558,SAÍDAS!$H:$H,F$40)+SUMIFS(AJUSTE!$D:$D,AJUSTE!$B:$B,$B558,AJUSTE!$H:$H,F$40)</f>
        <v>0</v>
      </c>
      <c r="H558" s="161">
        <f>G558+SUMIFS(ENTRADAS!$D:$D,ENTRADAS!$B:$B,$B558,ENTRADAS!$I:$I,G$40)-SUMIFS(SAÍDAS!$D:$D,SAÍDAS!$B:$B,$B558,SAÍDAS!$H:$H,G$40)+SUMIFS(AJUSTE!$D:$D,AJUSTE!$B:$B,$B558,AJUSTE!$H:$H,G$40)</f>
        <v>0</v>
      </c>
      <c r="I558" s="161">
        <f>H558+SUMIFS(ENTRADAS!$D:$D,ENTRADAS!$B:$B,$B558,ENTRADAS!$I:$I,H$40)-SUMIFS(SAÍDAS!$D:$D,SAÍDAS!$B:$B,$B558,SAÍDAS!$H:$H,H$40)+SUMIFS(AJUSTE!$D:$D,AJUSTE!$B:$B,$B558,AJUSTE!$H:$H,H$40)</f>
        <v>0</v>
      </c>
      <c r="J558" s="161">
        <f>I558+SUMIFS(ENTRADAS!$D:$D,ENTRADAS!$B:$B,$B558,ENTRADAS!$I:$I,I$40)-SUMIFS(SAÍDAS!$D:$D,SAÍDAS!$B:$B,$B558,SAÍDAS!$H:$H,I$40)+SUMIFS(AJUSTE!$D:$D,AJUSTE!$B:$B,$B558,AJUSTE!$H:$H,I$40)</f>
        <v>0</v>
      </c>
      <c r="K558" s="161">
        <f>J558+SUMIFS(ENTRADAS!$D:$D,ENTRADAS!$B:$B,$B558,ENTRADAS!$I:$I,J$40)-SUMIFS(SAÍDAS!$D:$D,SAÍDAS!$B:$B,$B558,SAÍDAS!$H:$H,J$40)+SUMIFS(AJUSTE!$D:$D,AJUSTE!$B:$B,$B558,AJUSTE!$H:$H,J$40)</f>
        <v>0</v>
      </c>
      <c r="L558" s="161">
        <f>K558+SUMIFS(ENTRADAS!$D:$D,ENTRADAS!$B:$B,$B558,ENTRADAS!$I:$I,K$40)-SUMIFS(SAÍDAS!$D:$D,SAÍDAS!$B:$B,$B558,SAÍDAS!$H:$H,K$40)+SUMIFS(AJUSTE!$D:$D,AJUSTE!$B:$B,$B558,AJUSTE!$H:$H,K$40)</f>
        <v>0</v>
      </c>
      <c r="M558" s="161">
        <f>L558+SUMIFS(ENTRADAS!$D:$D,ENTRADAS!$B:$B,$B558,ENTRADAS!$I:$I,L$40)-SUMIFS(SAÍDAS!$D:$D,SAÍDAS!$B:$B,$B558,SAÍDAS!$H:$H,L$40)+SUMIFS(AJUSTE!$D:$D,AJUSTE!$B:$B,$B558,AJUSTE!$H:$H,L$40)</f>
        <v>0</v>
      </c>
      <c r="N558" s="161">
        <f>M558+SUMIFS(ENTRADAS!$D:$D,ENTRADAS!$B:$B,$B558,ENTRADAS!$I:$I,M$40)-SUMIFS(SAÍDAS!$D:$D,SAÍDAS!$B:$B,$B558,SAÍDAS!$H:$H,M$40)+SUMIFS(AJUSTE!$D:$D,AJUSTE!$B:$B,$B558,AJUSTE!$H:$H,M$40)</f>
        <v>0</v>
      </c>
      <c r="P558" s="160">
        <f>CADASTRO!A522</f>
        <v>0</v>
      </c>
      <c r="Q558" s="160">
        <f>CADASTRO!B522</f>
        <v>0</v>
      </c>
      <c r="R558" s="161">
        <f ca="1">IF(R$39&gt;=$AD$39,0,SUMIFS(SAÍDAS!$D:$D,SAÍDAS!$B:$B,Base!$Q558,SAÍDAS!$H:$H,Base!R$40))</f>
        <v>0</v>
      </c>
      <c r="S558" s="161">
        <f ca="1">IF(S$39&gt;=$AD$39,0,SUMIFS(SAÍDAS!$D:$D,SAÍDAS!$B:$B,Base!$Q558,SAÍDAS!$H:$H,Base!S$40))</f>
        <v>0</v>
      </c>
      <c r="T558" s="161">
        <f ca="1">IF(T$39&gt;=$AD$39,0,SUMIFS(SAÍDAS!$D:$D,SAÍDAS!$B:$B,Base!$Q558,SAÍDAS!$H:$H,Base!T$40))</f>
        <v>0</v>
      </c>
      <c r="U558" s="161">
        <f ca="1">IF(U$39&gt;=$AD$39,0,SUMIFS(SAÍDAS!$D:$D,SAÍDAS!$B:$B,Base!$Q558,SAÍDAS!$H:$H,Base!U$40))</f>
        <v>0</v>
      </c>
      <c r="V558" s="161">
        <f ca="1">IF(V$39&gt;=$AD$39,0,SUMIFS(SAÍDAS!$D:$D,SAÍDAS!$B:$B,Base!$Q558,SAÍDAS!$H:$H,Base!V$40))</f>
        <v>0</v>
      </c>
      <c r="W558" s="161">
        <f ca="1">IF(W$39&gt;=$AD$39,0,SUMIFS(SAÍDAS!$D:$D,SAÍDAS!$B:$B,Base!$Q558,SAÍDAS!$H:$H,Base!W$40))</f>
        <v>0</v>
      </c>
      <c r="X558" s="161">
        <f ca="1">IF(X$39&gt;=$AD$39,0,SUMIFS(SAÍDAS!$D:$D,SAÍDAS!$B:$B,Base!$Q558,SAÍDAS!$H:$H,Base!X$40))</f>
        <v>0</v>
      </c>
      <c r="Y558" s="161">
        <f ca="1">IF(Y$39&gt;=$AD$39,0,SUMIFS(SAÍDAS!$D:$D,SAÍDAS!$B:$B,Base!$Q558,SAÍDAS!$H:$H,Base!Y$40))</f>
        <v>0</v>
      </c>
      <c r="Z558" s="161">
        <f ca="1">IF(Z$39&gt;=$AD$39,0,SUMIFS(SAÍDAS!$D:$D,SAÍDAS!$B:$B,Base!$Q558,SAÍDAS!$H:$H,Base!Z$40))</f>
        <v>0</v>
      </c>
      <c r="AA558" s="161">
        <f ca="1">IF(AA$39&gt;=$AD$39,0,SUMIFS(SAÍDAS!$D:$D,SAÍDAS!$B:$B,Base!$Q558,SAÍDAS!$H:$H,Base!AA$40))</f>
        <v>0</v>
      </c>
      <c r="AB558" s="161">
        <f ca="1">IF(AB$39&gt;=$AD$39,0,SUMIFS(SAÍDAS!$D:$D,SAÍDAS!$B:$B,Base!$Q558,SAÍDAS!$H:$H,Base!AB$40))</f>
        <v>0</v>
      </c>
      <c r="AC558" s="161">
        <f ca="1">IF(AC$39&gt;=$AD$39,0,SUMIFS(SAÍDAS!$D:$D,SAÍDAS!$B:$B,Base!$Q558,SAÍDAS!$H:$H,Base!AC$40))</f>
        <v>0</v>
      </c>
      <c r="AD558" s="160">
        <f t="shared" ca="1" si="16"/>
        <v>0</v>
      </c>
    </row>
    <row r="559" spans="1:30" x14ac:dyDescent="0.25">
      <c r="A559" s="160">
        <f>CADASTRO!A523</f>
        <v>0</v>
      </c>
      <c r="B559" s="160">
        <f>CADASTRO!B523</f>
        <v>0</v>
      </c>
      <c r="C559" s="161">
        <f>CADASTRO!D523</f>
        <v>0</v>
      </c>
      <c r="D559" s="161">
        <f>C559+SUMIFS(ENTRADAS!$D:$D,ENTRADAS!$B:$B,$B559,ENTRADAS!$I:$I,C$40)-SUMIFS(SAÍDAS!$D:$D,SAÍDAS!$B:$B,$B559,SAÍDAS!$H:$H,C$40)+SUMIFS(AJUSTE!$D:$D,AJUSTE!$B:$B,$B559,AJUSTE!$H:$H,C$40)</f>
        <v>0</v>
      </c>
      <c r="E559" s="161">
        <f>D559+SUMIFS(ENTRADAS!$D:$D,ENTRADAS!$B:$B,$B559,ENTRADAS!$I:$I,D$40)-SUMIFS(SAÍDAS!$D:$D,SAÍDAS!$B:$B,$B559,SAÍDAS!$H:$H,D$40)+SUMIFS(AJUSTE!$D:$D,AJUSTE!$B:$B,$B559,AJUSTE!$H:$H,D$40)</f>
        <v>0</v>
      </c>
      <c r="F559" s="161">
        <f>E559+SUMIFS(ENTRADAS!$D:$D,ENTRADAS!$B:$B,$B559,ENTRADAS!$I:$I,E$40)-SUMIFS(SAÍDAS!$D:$D,SAÍDAS!$B:$B,$B559,SAÍDAS!$H:$H,E$40)+SUMIFS(AJUSTE!$D:$D,AJUSTE!$B:$B,$B559,AJUSTE!$H:$H,E$40)</f>
        <v>0</v>
      </c>
      <c r="G559" s="161">
        <f>F559+SUMIFS(ENTRADAS!$D:$D,ENTRADAS!$B:$B,$B559,ENTRADAS!$I:$I,F$40)-SUMIFS(SAÍDAS!$D:$D,SAÍDAS!$B:$B,$B559,SAÍDAS!$H:$H,F$40)+SUMIFS(AJUSTE!$D:$D,AJUSTE!$B:$B,$B559,AJUSTE!$H:$H,F$40)</f>
        <v>0</v>
      </c>
      <c r="H559" s="161">
        <f>G559+SUMIFS(ENTRADAS!$D:$D,ENTRADAS!$B:$B,$B559,ENTRADAS!$I:$I,G$40)-SUMIFS(SAÍDAS!$D:$D,SAÍDAS!$B:$B,$B559,SAÍDAS!$H:$H,G$40)+SUMIFS(AJUSTE!$D:$D,AJUSTE!$B:$B,$B559,AJUSTE!$H:$H,G$40)</f>
        <v>0</v>
      </c>
      <c r="I559" s="161">
        <f>H559+SUMIFS(ENTRADAS!$D:$D,ENTRADAS!$B:$B,$B559,ENTRADAS!$I:$I,H$40)-SUMIFS(SAÍDAS!$D:$D,SAÍDAS!$B:$B,$B559,SAÍDAS!$H:$H,H$40)+SUMIFS(AJUSTE!$D:$D,AJUSTE!$B:$B,$B559,AJUSTE!$H:$H,H$40)</f>
        <v>0</v>
      </c>
      <c r="J559" s="161">
        <f>I559+SUMIFS(ENTRADAS!$D:$D,ENTRADAS!$B:$B,$B559,ENTRADAS!$I:$I,I$40)-SUMIFS(SAÍDAS!$D:$D,SAÍDAS!$B:$B,$B559,SAÍDAS!$H:$H,I$40)+SUMIFS(AJUSTE!$D:$D,AJUSTE!$B:$B,$B559,AJUSTE!$H:$H,I$40)</f>
        <v>0</v>
      </c>
      <c r="K559" s="161">
        <f>J559+SUMIFS(ENTRADAS!$D:$D,ENTRADAS!$B:$B,$B559,ENTRADAS!$I:$I,J$40)-SUMIFS(SAÍDAS!$D:$D,SAÍDAS!$B:$B,$B559,SAÍDAS!$H:$H,J$40)+SUMIFS(AJUSTE!$D:$D,AJUSTE!$B:$B,$B559,AJUSTE!$H:$H,J$40)</f>
        <v>0</v>
      </c>
      <c r="L559" s="161">
        <f>K559+SUMIFS(ENTRADAS!$D:$D,ENTRADAS!$B:$B,$B559,ENTRADAS!$I:$I,K$40)-SUMIFS(SAÍDAS!$D:$D,SAÍDAS!$B:$B,$B559,SAÍDAS!$H:$H,K$40)+SUMIFS(AJUSTE!$D:$D,AJUSTE!$B:$B,$B559,AJUSTE!$H:$H,K$40)</f>
        <v>0</v>
      </c>
      <c r="M559" s="161">
        <f>L559+SUMIFS(ENTRADAS!$D:$D,ENTRADAS!$B:$B,$B559,ENTRADAS!$I:$I,L$40)-SUMIFS(SAÍDAS!$D:$D,SAÍDAS!$B:$B,$B559,SAÍDAS!$H:$H,L$40)+SUMIFS(AJUSTE!$D:$D,AJUSTE!$B:$B,$B559,AJUSTE!$H:$H,L$40)</f>
        <v>0</v>
      </c>
      <c r="N559" s="161">
        <f>M559+SUMIFS(ENTRADAS!$D:$D,ENTRADAS!$B:$B,$B559,ENTRADAS!$I:$I,M$40)-SUMIFS(SAÍDAS!$D:$D,SAÍDAS!$B:$B,$B559,SAÍDAS!$H:$H,M$40)+SUMIFS(AJUSTE!$D:$D,AJUSTE!$B:$B,$B559,AJUSTE!$H:$H,M$40)</f>
        <v>0</v>
      </c>
      <c r="P559" s="160">
        <f>CADASTRO!A523</f>
        <v>0</v>
      </c>
      <c r="Q559" s="160">
        <f>CADASTRO!B523</f>
        <v>0</v>
      </c>
      <c r="R559" s="161">
        <f ca="1">IF(R$39&gt;=$AD$39,0,SUMIFS(SAÍDAS!$D:$D,SAÍDAS!$B:$B,Base!$Q559,SAÍDAS!$H:$H,Base!R$40))</f>
        <v>0</v>
      </c>
      <c r="S559" s="161">
        <f ca="1">IF(S$39&gt;=$AD$39,0,SUMIFS(SAÍDAS!$D:$D,SAÍDAS!$B:$B,Base!$Q559,SAÍDAS!$H:$H,Base!S$40))</f>
        <v>0</v>
      </c>
      <c r="T559" s="161">
        <f ca="1">IF(T$39&gt;=$AD$39,0,SUMIFS(SAÍDAS!$D:$D,SAÍDAS!$B:$B,Base!$Q559,SAÍDAS!$H:$H,Base!T$40))</f>
        <v>0</v>
      </c>
      <c r="U559" s="161">
        <f ca="1">IF(U$39&gt;=$AD$39,0,SUMIFS(SAÍDAS!$D:$D,SAÍDAS!$B:$B,Base!$Q559,SAÍDAS!$H:$H,Base!U$40))</f>
        <v>0</v>
      </c>
      <c r="V559" s="161">
        <f ca="1">IF(V$39&gt;=$AD$39,0,SUMIFS(SAÍDAS!$D:$D,SAÍDAS!$B:$B,Base!$Q559,SAÍDAS!$H:$H,Base!V$40))</f>
        <v>0</v>
      </c>
      <c r="W559" s="161">
        <f ca="1">IF(W$39&gt;=$AD$39,0,SUMIFS(SAÍDAS!$D:$D,SAÍDAS!$B:$B,Base!$Q559,SAÍDAS!$H:$H,Base!W$40))</f>
        <v>0</v>
      </c>
      <c r="X559" s="161">
        <f ca="1">IF(X$39&gt;=$AD$39,0,SUMIFS(SAÍDAS!$D:$D,SAÍDAS!$B:$B,Base!$Q559,SAÍDAS!$H:$H,Base!X$40))</f>
        <v>0</v>
      </c>
      <c r="Y559" s="161">
        <f ca="1">IF(Y$39&gt;=$AD$39,0,SUMIFS(SAÍDAS!$D:$D,SAÍDAS!$B:$B,Base!$Q559,SAÍDAS!$H:$H,Base!Y$40))</f>
        <v>0</v>
      </c>
      <c r="Z559" s="161">
        <f ca="1">IF(Z$39&gt;=$AD$39,0,SUMIFS(SAÍDAS!$D:$D,SAÍDAS!$B:$B,Base!$Q559,SAÍDAS!$H:$H,Base!Z$40))</f>
        <v>0</v>
      </c>
      <c r="AA559" s="161">
        <f ca="1">IF(AA$39&gt;=$AD$39,0,SUMIFS(SAÍDAS!$D:$D,SAÍDAS!$B:$B,Base!$Q559,SAÍDAS!$H:$H,Base!AA$40))</f>
        <v>0</v>
      </c>
      <c r="AB559" s="161">
        <f ca="1">IF(AB$39&gt;=$AD$39,0,SUMIFS(SAÍDAS!$D:$D,SAÍDAS!$B:$B,Base!$Q559,SAÍDAS!$H:$H,Base!AB$40))</f>
        <v>0</v>
      </c>
      <c r="AC559" s="161">
        <f ca="1">IF(AC$39&gt;=$AD$39,0,SUMIFS(SAÍDAS!$D:$D,SAÍDAS!$B:$B,Base!$Q559,SAÍDAS!$H:$H,Base!AC$40))</f>
        <v>0</v>
      </c>
      <c r="AD559" s="160">
        <f t="shared" ca="1" si="16"/>
        <v>0</v>
      </c>
    </row>
    <row r="560" spans="1:30" x14ac:dyDescent="0.25">
      <c r="A560" s="160">
        <f>CADASTRO!A524</f>
        <v>0</v>
      </c>
      <c r="B560" s="160">
        <f>CADASTRO!B524</f>
        <v>0</v>
      </c>
      <c r="C560" s="161">
        <f>CADASTRO!D524</f>
        <v>0</v>
      </c>
      <c r="D560" s="161">
        <f>C560+SUMIFS(ENTRADAS!$D:$D,ENTRADAS!$B:$B,$B560,ENTRADAS!$I:$I,C$40)-SUMIFS(SAÍDAS!$D:$D,SAÍDAS!$B:$B,$B560,SAÍDAS!$H:$H,C$40)+SUMIFS(AJUSTE!$D:$D,AJUSTE!$B:$B,$B560,AJUSTE!$H:$H,C$40)</f>
        <v>0</v>
      </c>
      <c r="E560" s="161">
        <f>D560+SUMIFS(ENTRADAS!$D:$D,ENTRADAS!$B:$B,$B560,ENTRADAS!$I:$I,D$40)-SUMIFS(SAÍDAS!$D:$D,SAÍDAS!$B:$B,$B560,SAÍDAS!$H:$H,D$40)+SUMIFS(AJUSTE!$D:$D,AJUSTE!$B:$B,$B560,AJUSTE!$H:$H,D$40)</f>
        <v>0</v>
      </c>
      <c r="F560" s="161">
        <f>E560+SUMIFS(ENTRADAS!$D:$D,ENTRADAS!$B:$B,$B560,ENTRADAS!$I:$I,E$40)-SUMIFS(SAÍDAS!$D:$D,SAÍDAS!$B:$B,$B560,SAÍDAS!$H:$H,E$40)+SUMIFS(AJUSTE!$D:$D,AJUSTE!$B:$B,$B560,AJUSTE!$H:$H,E$40)</f>
        <v>0</v>
      </c>
      <c r="G560" s="161">
        <f>F560+SUMIFS(ENTRADAS!$D:$D,ENTRADAS!$B:$B,$B560,ENTRADAS!$I:$I,F$40)-SUMIFS(SAÍDAS!$D:$D,SAÍDAS!$B:$B,$B560,SAÍDAS!$H:$H,F$40)+SUMIFS(AJUSTE!$D:$D,AJUSTE!$B:$B,$B560,AJUSTE!$H:$H,F$40)</f>
        <v>0</v>
      </c>
      <c r="H560" s="161">
        <f>G560+SUMIFS(ENTRADAS!$D:$D,ENTRADAS!$B:$B,$B560,ENTRADAS!$I:$I,G$40)-SUMIFS(SAÍDAS!$D:$D,SAÍDAS!$B:$B,$B560,SAÍDAS!$H:$H,G$40)+SUMIFS(AJUSTE!$D:$D,AJUSTE!$B:$B,$B560,AJUSTE!$H:$H,G$40)</f>
        <v>0</v>
      </c>
      <c r="I560" s="161">
        <f>H560+SUMIFS(ENTRADAS!$D:$D,ENTRADAS!$B:$B,$B560,ENTRADAS!$I:$I,H$40)-SUMIFS(SAÍDAS!$D:$D,SAÍDAS!$B:$B,$B560,SAÍDAS!$H:$H,H$40)+SUMIFS(AJUSTE!$D:$D,AJUSTE!$B:$B,$B560,AJUSTE!$H:$H,H$40)</f>
        <v>0</v>
      </c>
      <c r="J560" s="161">
        <f>I560+SUMIFS(ENTRADAS!$D:$D,ENTRADAS!$B:$B,$B560,ENTRADAS!$I:$I,I$40)-SUMIFS(SAÍDAS!$D:$D,SAÍDAS!$B:$B,$B560,SAÍDAS!$H:$H,I$40)+SUMIFS(AJUSTE!$D:$D,AJUSTE!$B:$B,$B560,AJUSTE!$H:$H,I$40)</f>
        <v>0</v>
      </c>
      <c r="K560" s="161">
        <f>J560+SUMIFS(ENTRADAS!$D:$D,ENTRADAS!$B:$B,$B560,ENTRADAS!$I:$I,J$40)-SUMIFS(SAÍDAS!$D:$D,SAÍDAS!$B:$B,$B560,SAÍDAS!$H:$H,J$40)+SUMIFS(AJUSTE!$D:$D,AJUSTE!$B:$B,$B560,AJUSTE!$H:$H,J$40)</f>
        <v>0</v>
      </c>
      <c r="L560" s="161">
        <f>K560+SUMIFS(ENTRADAS!$D:$D,ENTRADAS!$B:$B,$B560,ENTRADAS!$I:$I,K$40)-SUMIFS(SAÍDAS!$D:$D,SAÍDAS!$B:$B,$B560,SAÍDAS!$H:$H,K$40)+SUMIFS(AJUSTE!$D:$D,AJUSTE!$B:$B,$B560,AJUSTE!$H:$H,K$40)</f>
        <v>0</v>
      </c>
      <c r="M560" s="161">
        <f>L560+SUMIFS(ENTRADAS!$D:$D,ENTRADAS!$B:$B,$B560,ENTRADAS!$I:$I,L$40)-SUMIFS(SAÍDAS!$D:$D,SAÍDAS!$B:$B,$B560,SAÍDAS!$H:$H,L$40)+SUMIFS(AJUSTE!$D:$D,AJUSTE!$B:$B,$B560,AJUSTE!$H:$H,L$40)</f>
        <v>0</v>
      </c>
      <c r="N560" s="161">
        <f>M560+SUMIFS(ENTRADAS!$D:$D,ENTRADAS!$B:$B,$B560,ENTRADAS!$I:$I,M$40)-SUMIFS(SAÍDAS!$D:$D,SAÍDAS!$B:$B,$B560,SAÍDAS!$H:$H,M$40)+SUMIFS(AJUSTE!$D:$D,AJUSTE!$B:$B,$B560,AJUSTE!$H:$H,M$40)</f>
        <v>0</v>
      </c>
      <c r="P560" s="160">
        <f>CADASTRO!A524</f>
        <v>0</v>
      </c>
      <c r="Q560" s="160">
        <f>CADASTRO!B524</f>
        <v>0</v>
      </c>
      <c r="R560" s="161">
        <f ca="1">IF(R$39&gt;=$AD$39,0,SUMIFS(SAÍDAS!$D:$D,SAÍDAS!$B:$B,Base!$Q560,SAÍDAS!$H:$H,Base!R$40))</f>
        <v>0</v>
      </c>
      <c r="S560" s="161">
        <f ca="1">IF(S$39&gt;=$AD$39,0,SUMIFS(SAÍDAS!$D:$D,SAÍDAS!$B:$B,Base!$Q560,SAÍDAS!$H:$H,Base!S$40))</f>
        <v>0</v>
      </c>
      <c r="T560" s="161">
        <f ca="1">IF(T$39&gt;=$AD$39,0,SUMIFS(SAÍDAS!$D:$D,SAÍDAS!$B:$B,Base!$Q560,SAÍDAS!$H:$H,Base!T$40))</f>
        <v>0</v>
      </c>
      <c r="U560" s="161">
        <f ca="1">IF(U$39&gt;=$AD$39,0,SUMIFS(SAÍDAS!$D:$D,SAÍDAS!$B:$B,Base!$Q560,SAÍDAS!$H:$H,Base!U$40))</f>
        <v>0</v>
      </c>
      <c r="V560" s="161">
        <f ca="1">IF(V$39&gt;=$AD$39,0,SUMIFS(SAÍDAS!$D:$D,SAÍDAS!$B:$B,Base!$Q560,SAÍDAS!$H:$H,Base!V$40))</f>
        <v>0</v>
      </c>
      <c r="W560" s="161">
        <f ca="1">IF(W$39&gt;=$AD$39,0,SUMIFS(SAÍDAS!$D:$D,SAÍDAS!$B:$B,Base!$Q560,SAÍDAS!$H:$H,Base!W$40))</f>
        <v>0</v>
      </c>
      <c r="X560" s="161">
        <f ca="1">IF(X$39&gt;=$AD$39,0,SUMIFS(SAÍDAS!$D:$D,SAÍDAS!$B:$B,Base!$Q560,SAÍDAS!$H:$H,Base!X$40))</f>
        <v>0</v>
      </c>
      <c r="Y560" s="161">
        <f ca="1">IF(Y$39&gt;=$AD$39,0,SUMIFS(SAÍDAS!$D:$D,SAÍDAS!$B:$B,Base!$Q560,SAÍDAS!$H:$H,Base!Y$40))</f>
        <v>0</v>
      </c>
      <c r="Z560" s="161">
        <f ca="1">IF(Z$39&gt;=$AD$39,0,SUMIFS(SAÍDAS!$D:$D,SAÍDAS!$B:$B,Base!$Q560,SAÍDAS!$H:$H,Base!Z$40))</f>
        <v>0</v>
      </c>
      <c r="AA560" s="161">
        <f ca="1">IF(AA$39&gt;=$AD$39,0,SUMIFS(SAÍDAS!$D:$D,SAÍDAS!$B:$B,Base!$Q560,SAÍDAS!$H:$H,Base!AA$40))</f>
        <v>0</v>
      </c>
      <c r="AB560" s="161">
        <f ca="1">IF(AB$39&gt;=$AD$39,0,SUMIFS(SAÍDAS!$D:$D,SAÍDAS!$B:$B,Base!$Q560,SAÍDAS!$H:$H,Base!AB$40))</f>
        <v>0</v>
      </c>
      <c r="AC560" s="161">
        <f ca="1">IF(AC$39&gt;=$AD$39,0,SUMIFS(SAÍDAS!$D:$D,SAÍDAS!$B:$B,Base!$Q560,SAÍDAS!$H:$H,Base!AC$40))</f>
        <v>0</v>
      </c>
      <c r="AD560" s="160">
        <f t="shared" ca="1" si="16"/>
        <v>0</v>
      </c>
    </row>
    <row r="561" spans="1:30" x14ac:dyDescent="0.25">
      <c r="A561" s="160">
        <f>CADASTRO!A525</f>
        <v>0</v>
      </c>
      <c r="B561" s="160">
        <f>CADASTRO!B525</f>
        <v>0</v>
      </c>
      <c r="C561" s="161">
        <f>CADASTRO!D525</f>
        <v>0</v>
      </c>
      <c r="D561" s="161">
        <f>C561+SUMIFS(ENTRADAS!$D:$D,ENTRADAS!$B:$B,$B561,ENTRADAS!$I:$I,C$40)-SUMIFS(SAÍDAS!$D:$D,SAÍDAS!$B:$B,$B561,SAÍDAS!$H:$H,C$40)+SUMIFS(AJUSTE!$D:$D,AJUSTE!$B:$B,$B561,AJUSTE!$H:$H,C$40)</f>
        <v>0</v>
      </c>
      <c r="E561" s="161">
        <f>D561+SUMIFS(ENTRADAS!$D:$D,ENTRADAS!$B:$B,$B561,ENTRADAS!$I:$I,D$40)-SUMIFS(SAÍDAS!$D:$D,SAÍDAS!$B:$B,$B561,SAÍDAS!$H:$H,D$40)+SUMIFS(AJUSTE!$D:$D,AJUSTE!$B:$B,$B561,AJUSTE!$H:$H,D$40)</f>
        <v>0</v>
      </c>
      <c r="F561" s="161">
        <f>E561+SUMIFS(ENTRADAS!$D:$D,ENTRADAS!$B:$B,$B561,ENTRADAS!$I:$I,E$40)-SUMIFS(SAÍDAS!$D:$D,SAÍDAS!$B:$B,$B561,SAÍDAS!$H:$H,E$40)+SUMIFS(AJUSTE!$D:$D,AJUSTE!$B:$B,$B561,AJUSTE!$H:$H,E$40)</f>
        <v>0</v>
      </c>
      <c r="G561" s="161">
        <f>F561+SUMIFS(ENTRADAS!$D:$D,ENTRADAS!$B:$B,$B561,ENTRADAS!$I:$I,F$40)-SUMIFS(SAÍDAS!$D:$D,SAÍDAS!$B:$B,$B561,SAÍDAS!$H:$H,F$40)+SUMIFS(AJUSTE!$D:$D,AJUSTE!$B:$B,$B561,AJUSTE!$H:$H,F$40)</f>
        <v>0</v>
      </c>
      <c r="H561" s="161">
        <f>G561+SUMIFS(ENTRADAS!$D:$D,ENTRADAS!$B:$B,$B561,ENTRADAS!$I:$I,G$40)-SUMIFS(SAÍDAS!$D:$D,SAÍDAS!$B:$B,$B561,SAÍDAS!$H:$H,G$40)+SUMIFS(AJUSTE!$D:$D,AJUSTE!$B:$B,$B561,AJUSTE!$H:$H,G$40)</f>
        <v>0</v>
      </c>
      <c r="I561" s="161">
        <f>H561+SUMIFS(ENTRADAS!$D:$D,ENTRADAS!$B:$B,$B561,ENTRADAS!$I:$I,H$40)-SUMIFS(SAÍDAS!$D:$D,SAÍDAS!$B:$B,$B561,SAÍDAS!$H:$H,H$40)+SUMIFS(AJUSTE!$D:$D,AJUSTE!$B:$B,$B561,AJUSTE!$H:$H,H$40)</f>
        <v>0</v>
      </c>
      <c r="J561" s="161">
        <f>I561+SUMIFS(ENTRADAS!$D:$D,ENTRADAS!$B:$B,$B561,ENTRADAS!$I:$I,I$40)-SUMIFS(SAÍDAS!$D:$D,SAÍDAS!$B:$B,$B561,SAÍDAS!$H:$H,I$40)+SUMIFS(AJUSTE!$D:$D,AJUSTE!$B:$B,$B561,AJUSTE!$H:$H,I$40)</f>
        <v>0</v>
      </c>
      <c r="K561" s="161">
        <f>J561+SUMIFS(ENTRADAS!$D:$D,ENTRADAS!$B:$B,$B561,ENTRADAS!$I:$I,J$40)-SUMIFS(SAÍDAS!$D:$D,SAÍDAS!$B:$B,$B561,SAÍDAS!$H:$H,J$40)+SUMIFS(AJUSTE!$D:$D,AJUSTE!$B:$B,$B561,AJUSTE!$H:$H,J$40)</f>
        <v>0</v>
      </c>
      <c r="L561" s="161">
        <f>K561+SUMIFS(ENTRADAS!$D:$D,ENTRADAS!$B:$B,$B561,ENTRADAS!$I:$I,K$40)-SUMIFS(SAÍDAS!$D:$D,SAÍDAS!$B:$B,$B561,SAÍDAS!$H:$H,K$40)+SUMIFS(AJUSTE!$D:$D,AJUSTE!$B:$B,$B561,AJUSTE!$H:$H,K$40)</f>
        <v>0</v>
      </c>
      <c r="M561" s="161">
        <f>L561+SUMIFS(ENTRADAS!$D:$D,ENTRADAS!$B:$B,$B561,ENTRADAS!$I:$I,L$40)-SUMIFS(SAÍDAS!$D:$D,SAÍDAS!$B:$B,$B561,SAÍDAS!$H:$H,L$40)+SUMIFS(AJUSTE!$D:$D,AJUSTE!$B:$B,$B561,AJUSTE!$H:$H,L$40)</f>
        <v>0</v>
      </c>
      <c r="N561" s="161">
        <f>M561+SUMIFS(ENTRADAS!$D:$D,ENTRADAS!$B:$B,$B561,ENTRADAS!$I:$I,M$40)-SUMIFS(SAÍDAS!$D:$D,SAÍDAS!$B:$B,$B561,SAÍDAS!$H:$H,M$40)+SUMIFS(AJUSTE!$D:$D,AJUSTE!$B:$B,$B561,AJUSTE!$H:$H,M$40)</f>
        <v>0</v>
      </c>
      <c r="P561" s="160">
        <f>CADASTRO!A525</f>
        <v>0</v>
      </c>
      <c r="Q561" s="160">
        <f>CADASTRO!B525</f>
        <v>0</v>
      </c>
      <c r="R561" s="161">
        <f ca="1">IF(R$39&gt;=$AD$39,0,SUMIFS(SAÍDAS!$D:$D,SAÍDAS!$B:$B,Base!$Q561,SAÍDAS!$H:$H,Base!R$40))</f>
        <v>0</v>
      </c>
      <c r="S561" s="161">
        <f ca="1">IF(S$39&gt;=$AD$39,0,SUMIFS(SAÍDAS!$D:$D,SAÍDAS!$B:$B,Base!$Q561,SAÍDAS!$H:$H,Base!S$40))</f>
        <v>0</v>
      </c>
      <c r="T561" s="161">
        <f ca="1">IF(T$39&gt;=$AD$39,0,SUMIFS(SAÍDAS!$D:$D,SAÍDAS!$B:$B,Base!$Q561,SAÍDAS!$H:$H,Base!T$40))</f>
        <v>0</v>
      </c>
      <c r="U561" s="161">
        <f ca="1">IF(U$39&gt;=$AD$39,0,SUMIFS(SAÍDAS!$D:$D,SAÍDAS!$B:$B,Base!$Q561,SAÍDAS!$H:$H,Base!U$40))</f>
        <v>0</v>
      </c>
      <c r="V561" s="161">
        <f ca="1">IF(V$39&gt;=$AD$39,0,SUMIFS(SAÍDAS!$D:$D,SAÍDAS!$B:$B,Base!$Q561,SAÍDAS!$H:$H,Base!V$40))</f>
        <v>0</v>
      </c>
      <c r="W561" s="161">
        <f ca="1">IF(W$39&gt;=$AD$39,0,SUMIFS(SAÍDAS!$D:$D,SAÍDAS!$B:$B,Base!$Q561,SAÍDAS!$H:$H,Base!W$40))</f>
        <v>0</v>
      </c>
      <c r="X561" s="161">
        <f ca="1">IF(X$39&gt;=$AD$39,0,SUMIFS(SAÍDAS!$D:$D,SAÍDAS!$B:$B,Base!$Q561,SAÍDAS!$H:$H,Base!X$40))</f>
        <v>0</v>
      </c>
      <c r="Y561" s="161">
        <f ca="1">IF(Y$39&gt;=$AD$39,0,SUMIFS(SAÍDAS!$D:$D,SAÍDAS!$B:$B,Base!$Q561,SAÍDAS!$H:$H,Base!Y$40))</f>
        <v>0</v>
      </c>
      <c r="Z561" s="161">
        <f ca="1">IF(Z$39&gt;=$AD$39,0,SUMIFS(SAÍDAS!$D:$D,SAÍDAS!$B:$B,Base!$Q561,SAÍDAS!$H:$H,Base!Z$40))</f>
        <v>0</v>
      </c>
      <c r="AA561" s="161">
        <f ca="1">IF(AA$39&gt;=$AD$39,0,SUMIFS(SAÍDAS!$D:$D,SAÍDAS!$B:$B,Base!$Q561,SAÍDAS!$H:$H,Base!AA$40))</f>
        <v>0</v>
      </c>
      <c r="AB561" s="161">
        <f ca="1">IF(AB$39&gt;=$AD$39,0,SUMIFS(SAÍDAS!$D:$D,SAÍDAS!$B:$B,Base!$Q561,SAÍDAS!$H:$H,Base!AB$40))</f>
        <v>0</v>
      </c>
      <c r="AC561" s="161">
        <f ca="1">IF(AC$39&gt;=$AD$39,0,SUMIFS(SAÍDAS!$D:$D,SAÍDAS!$B:$B,Base!$Q561,SAÍDAS!$H:$H,Base!AC$40))</f>
        <v>0</v>
      </c>
      <c r="AD561" s="160">
        <f t="shared" ref="AD561:AD572" ca="1" si="17">IFERROR(AVERAGEIF(R561:AC561,"&gt;0",R561:AC561),0)</f>
        <v>0</v>
      </c>
    </row>
    <row r="562" spans="1:30" x14ac:dyDescent="0.25">
      <c r="A562" s="160">
        <f>CADASTRO!A526</f>
        <v>0</v>
      </c>
      <c r="B562" s="160">
        <f>CADASTRO!B526</f>
        <v>0</v>
      </c>
      <c r="C562" s="161">
        <f>CADASTRO!D526</f>
        <v>0</v>
      </c>
      <c r="D562" s="161">
        <f>C562+SUMIFS(ENTRADAS!$D:$D,ENTRADAS!$B:$B,$B562,ENTRADAS!$I:$I,C$40)-SUMIFS(SAÍDAS!$D:$D,SAÍDAS!$B:$B,$B562,SAÍDAS!$H:$H,C$40)+SUMIFS(AJUSTE!$D:$D,AJUSTE!$B:$B,$B562,AJUSTE!$H:$H,C$40)</f>
        <v>0</v>
      </c>
      <c r="E562" s="161">
        <f>D562+SUMIFS(ENTRADAS!$D:$D,ENTRADAS!$B:$B,$B562,ENTRADAS!$I:$I,D$40)-SUMIFS(SAÍDAS!$D:$D,SAÍDAS!$B:$B,$B562,SAÍDAS!$H:$H,D$40)+SUMIFS(AJUSTE!$D:$D,AJUSTE!$B:$B,$B562,AJUSTE!$H:$H,D$40)</f>
        <v>0</v>
      </c>
      <c r="F562" s="161">
        <f>E562+SUMIFS(ENTRADAS!$D:$D,ENTRADAS!$B:$B,$B562,ENTRADAS!$I:$I,E$40)-SUMIFS(SAÍDAS!$D:$D,SAÍDAS!$B:$B,$B562,SAÍDAS!$H:$H,E$40)+SUMIFS(AJUSTE!$D:$D,AJUSTE!$B:$B,$B562,AJUSTE!$H:$H,E$40)</f>
        <v>0</v>
      </c>
      <c r="G562" s="161">
        <f>F562+SUMIFS(ENTRADAS!$D:$D,ENTRADAS!$B:$B,$B562,ENTRADAS!$I:$I,F$40)-SUMIFS(SAÍDAS!$D:$D,SAÍDAS!$B:$B,$B562,SAÍDAS!$H:$H,F$40)+SUMIFS(AJUSTE!$D:$D,AJUSTE!$B:$B,$B562,AJUSTE!$H:$H,F$40)</f>
        <v>0</v>
      </c>
      <c r="H562" s="161">
        <f>G562+SUMIFS(ENTRADAS!$D:$D,ENTRADAS!$B:$B,$B562,ENTRADAS!$I:$I,G$40)-SUMIFS(SAÍDAS!$D:$D,SAÍDAS!$B:$B,$B562,SAÍDAS!$H:$H,G$40)+SUMIFS(AJUSTE!$D:$D,AJUSTE!$B:$B,$B562,AJUSTE!$H:$H,G$40)</f>
        <v>0</v>
      </c>
      <c r="I562" s="161">
        <f>H562+SUMIFS(ENTRADAS!$D:$D,ENTRADAS!$B:$B,$B562,ENTRADAS!$I:$I,H$40)-SUMIFS(SAÍDAS!$D:$D,SAÍDAS!$B:$B,$B562,SAÍDAS!$H:$H,H$40)+SUMIFS(AJUSTE!$D:$D,AJUSTE!$B:$B,$B562,AJUSTE!$H:$H,H$40)</f>
        <v>0</v>
      </c>
      <c r="J562" s="161">
        <f>I562+SUMIFS(ENTRADAS!$D:$D,ENTRADAS!$B:$B,$B562,ENTRADAS!$I:$I,I$40)-SUMIFS(SAÍDAS!$D:$D,SAÍDAS!$B:$B,$B562,SAÍDAS!$H:$H,I$40)+SUMIFS(AJUSTE!$D:$D,AJUSTE!$B:$B,$B562,AJUSTE!$H:$H,I$40)</f>
        <v>0</v>
      </c>
      <c r="K562" s="161">
        <f>J562+SUMIFS(ENTRADAS!$D:$D,ENTRADAS!$B:$B,$B562,ENTRADAS!$I:$I,J$40)-SUMIFS(SAÍDAS!$D:$D,SAÍDAS!$B:$B,$B562,SAÍDAS!$H:$H,J$40)+SUMIFS(AJUSTE!$D:$D,AJUSTE!$B:$B,$B562,AJUSTE!$H:$H,J$40)</f>
        <v>0</v>
      </c>
      <c r="L562" s="161">
        <f>K562+SUMIFS(ENTRADAS!$D:$D,ENTRADAS!$B:$B,$B562,ENTRADAS!$I:$I,K$40)-SUMIFS(SAÍDAS!$D:$D,SAÍDAS!$B:$B,$B562,SAÍDAS!$H:$H,K$40)+SUMIFS(AJUSTE!$D:$D,AJUSTE!$B:$B,$B562,AJUSTE!$H:$H,K$40)</f>
        <v>0</v>
      </c>
      <c r="M562" s="161">
        <f>L562+SUMIFS(ENTRADAS!$D:$D,ENTRADAS!$B:$B,$B562,ENTRADAS!$I:$I,L$40)-SUMIFS(SAÍDAS!$D:$D,SAÍDAS!$B:$B,$B562,SAÍDAS!$H:$H,L$40)+SUMIFS(AJUSTE!$D:$D,AJUSTE!$B:$B,$B562,AJUSTE!$H:$H,L$40)</f>
        <v>0</v>
      </c>
      <c r="N562" s="161">
        <f>M562+SUMIFS(ENTRADAS!$D:$D,ENTRADAS!$B:$B,$B562,ENTRADAS!$I:$I,M$40)-SUMIFS(SAÍDAS!$D:$D,SAÍDAS!$B:$B,$B562,SAÍDAS!$H:$H,M$40)+SUMIFS(AJUSTE!$D:$D,AJUSTE!$B:$B,$B562,AJUSTE!$H:$H,M$40)</f>
        <v>0</v>
      </c>
      <c r="P562" s="160">
        <f>CADASTRO!A526</f>
        <v>0</v>
      </c>
      <c r="Q562" s="160">
        <f>CADASTRO!B526</f>
        <v>0</v>
      </c>
      <c r="R562" s="161">
        <f ca="1">IF(R$39&gt;=$AD$39,0,SUMIFS(SAÍDAS!$D:$D,SAÍDAS!$B:$B,Base!$Q562,SAÍDAS!$H:$H,Base!R$40))</f>
        <v>0</v>
      </c>
      <c r="S562" s="161">
        <f ca="1">IF(S$39&gt;=$AD$39,0,SUMIFS(SAÍDAS!$D:$D,SAÍDAS!$B:$B,Base!$Q562,SAÍDAS!$H:$H,Base!S$40))</f>
        <v>0</v>
      </c>
      <c r="T562" s="161">
        <f ca="1">IF(T$39&gt;=$AD$39,0,SUMIFS(SAÍDAS!$D:$D,SAÍDAS!$B:$B,Base!$Q562,SAÍDAS!$H:$H,Base!T$40))</f>
        <v>0</v>
      </c>
      <c r="U562" s="161">
        <f ca="1">IF(U$39&gt;=$AD$39,0,SUMIFS(SAÍDAS!$D:$D,SAÍDAS!$B:$B,Base!$Q562,SAÍDAS!$H:$H,Base!U$40))</f>
        <v>0</v>
      </c>
      <c r="V562" s="161">
        <f ca="1">IF(V$39&gt;=$AD$39,0,SUMIFS(SAÍDAS!$D:$D,SAÍDAS!$B:$B,Base!$Q562,SAÍDAS!$H:$H,Base!V$40))</f>
        <v>0</v>
      </c>
      <c r="W562" s="161">
        <f ca="1">IF(W$39&gt;=$AD$39,0,SUMIFS(SAÍDAS!$D:$D,SAÍDAS!$B:$B,Base!$Q562,SAÍDAS!$H:$H,Base!W$40))</f>
        <v>0</v>
      </c>
      <c r="X562" s="161">
        <f ca="1">IF(X$39&gt;=$AD$39,0,SUMIFS(SAÍDAS!$D:$D,SAÍDAS!$B:$B,Base!$Q562,SAÍDAS!$H:$H,Base!X$40))</f>
        <v>0</v>
      </c>
      <c r="Y562" s="161">
        <f ca="1">IF(Y$39&gt;=$AD$39,0,SUMIFS(SAÍDAS!$D:$D,SAÍDAS!$B:$B,Base!$Q562,SAÍDAS!$H:$H,Base!Y$40))</f>
        <v>0</v>
      </c>
      <c r="Z562" s="161">
        <f ca="1">IF(Z$39&gt;=$AD$39,0,SUMIFS(SAÍDAS!$D:$D,SAÍDAS!$B:$B,Base!$Q562,SAÍDAS!$H:$H,Base!Z$40))</f>
        <v>0</v>
      </c>
      <c r="AA562" s="161">
        <f ca="1">IF(AA$39&gt;=$AD$39,0,SUMIFS(SAÍDAS!$D:$D,SAÍDAS!$B:$B,Base!$Q562,SAÍDAS!$H:$H,Base!AA$40))</f>
        <v>0</v>
      </c>
      <c r="AB562" s="161">
        <f ca="1">IF(AB$39&gt;=$AD$39,0,SUMIFS(SAÍDAS!$D:$D,SAÍDAS!$B:$B,Base!$Q562,SAÍDAS!$H:$H,Base!AB$40))</f>
        <v>0</v>
      </c>
      <c r="AC562" s="161">
        <f ca="1">IF(AC$39&gt;=$AD$39,0,SUMIFS(SAÍDAS!$D:$D,SAÍDAS!$B:$B,Base!$Q562,SAÍDAS!$H:$H,Base!AC$40))</f>
        <v>0</v>
      </c>
      <c r="AD562" s="160">
        <f t="shared" ca="1" si="17"/>
        <v>0</v>
      </c>
    </row>
    <row r="563" spans="1:30" x14ac:dyDescent="0.25">
      <c r="A563" s="160">
        <f>CADASTRO!A527</f>
        <v>0</v>
      </c>
      <c r="B563" s="160">
        <f>CADASTRO!B527</f>
        <v>0</v>
      </c>
      <c r="C563" s="161">
        <f>CADASTRO!D527</f>
        <v>0</v>
      </c>
      <c r="D563" s="161">
        <f>C563+SUMIFS(ENTRADAS!$D:$D,ENTRADAS!$B:$B,$B563,ENTRADAS!$I:$I,C$40)-SUMIFS(SAÍDAS!$D:$D,SAÍDAS!$B:$B,$B563,SAÍDAS!$H:$H,C$40)+SUMIFS(AJUSTE!$D:$D,AJUSTE!$B:$B,$B563,AJUSTE!$H:$H,C$40)</f>
        <v>0</v>
      </c>
      <c r="E563" s="161">
        <f>D563+SUMIFS(ENTRADAS!$D:$D,ENTRADAS!$B:$B,$B563,ENTRADAS!$I:$I,D$40)-SUMIFS(SAÍDAS!$D:$D,SAÍDAS!$B:$B,$B563,SAÍDAS!$H:$H,D$40)+SUMIFS(AJUSTE!$D:$D,AJUSTE!$B:$B,$B563,AJUSTE!$H:$H,D$40)</f>
        <v>0</v>
      </c>
      <c r="F563" s="161">
        <f>E563+SUMIFS(ENTRADAS!$D:$D,ENTRADAS!$B:$B,$B563,ENTRADAS!$I:$I,E$40)-SUMIFS(SAÍDAS!$D:$D,SAÍDAS!$B:$B,$B563,SAÍDAS!$H:$H,E$40)+SUMIFS(AJUSTE!$D:$D,AJUSTE!$B:$B,$B563,AJUSTE!$H:$H,E$40)</f>
        <v>0</v>
      </c>
      <c r="G563" s="161">
        <f>F563+SUMIFS(ENTRADAS!$D:$D,ENTRADAS!$B:$B,$B563,ENTRADAS!$I:$I,F$40)-SUMIFS(SAÍDAS!$D:$D,SAÍDAS!$B:$B,$B563,SAÍDAS!$H:$H,F$40)+SUMIFS(AJUSTE!$D:$D,AJUSTE!$B:$B,$B563,AJUSTE!$H:$H,F$40)</f>
        <v>0</v>
      </c>
      <c r="H563" s="161">
        <f>G563+SUMIFS(ENTRADAS!$D:$D,ENTRADAS!$B:$B,$B563,ENTRADAS!$I:$I,G$40)-SUMIFS(SAÍDAS!$D:$D,SAÍDAS!$B:$B,$B563,SAÍDAS!$H:$H,G$40)+SUMIFS(AJUSTE!$D:$D,AJUSTE!$B:$B,$B563,AJUSTE!$H:$H,G$40)</f>
        <v>0</v>
      </c>
      <c r="I563" s="161">
        <f>H563+SUMIFS(ENTRADAS!$D:$D,ENTRADAS!$B:$B,$B563,ENTRADAS!$I:$I,H$40)-SUMIFS(SAÍDAS!$D:$D,SAÍDAS!$B:$B,$B563,SAÍDAS!$H:$H,H$40)+SUMIFS(AJUSTE!$D:$D,AJUSTE!$B:$B,$B563,AJUSTE!$H:$H,H$40)</f>
        <v>0</v>
      </c>
      <c r="J563" s="161">
        <f>I563+SUMIFS(ENTRADAS!$D:$D,ENTRADAS!$B:$B,$B563,ENTRADAS!$I:$I,I$40)-SUMIFS(SAÍDAS!$D:$D,SAÍDAS!$B:$B,$B563,SAÍDAS!$H:$H,I$40)+SUMIFS(AJUSTE!$D:$D,AJUSTE!$B:$B,$B563,AJUSTE!$H:$H,I$40)</f>
        <v>0</v>
      </c>
      <c r="K563" s="161">
        <f>J563+SUMIFS(ENTRADAS!$D:$D,ENTRADAS!$B:$B,$B563,ENTRADAS!$I:$I,J$40)-SUMIFS(SAÍDAS!$D:$D,SAÍDAS!$B:$B,$B563,SAÍDAS!$H:$H,J$40)+SUMIFS(AJUSTE!$D:$D,AJUSTE!$B:$B,$B563,AJUSTE!$H:$H,J$40)</f>
        <v>0</v>
      </c>
      <c r="L563" s="161">
        <f>K563+SUMIFS(ENTRADAS!$D:$D,ENTRADAS!$B:$B,$B563,ENTRADAS!$I:$I,K$40)-SUMIFS(SAÍDAS!$D:$D,SAÍDAS!$B:$B,$B563,SAÍDAS!$H:$H,K$40)+SUMIFS(AJUSTE!$D:$D,AJUSTE!$B:$B,$B563,AJUSTE!$H:$H,K$40)</f>
        <v>0</v>
      </c>
      <c r="M563" s="161">
        <f>L563+SUMIFS(ENTRADAS!$D:$D,ENTRADAS!$B:$B,$B563,ENTRADAS!$I:$I,L$40)-SUMIFS(SAÍDAS!$D:$D,SAÍDAS!$B:$B,$B563,SAÍDAS!$H:$H,L$40)+SUMIFS(AJUSTE!$D:$D,AJUSTE!$B:$B,$B563,AJUSTE!$H:$H,L$40)</f>
        <v>0</v>
      </c>
      <c r="N563" s="161">
        <f>M563+SUMIFS(ENTRADAS!$D:$D,ENTRADAS!$B:$B,$B563,ENTRADAS!$I:$I,M$40)-SUMIFS(SAÍDAS!$D:$D,SAÍDAS!$B:$B,$B563,SAÍDAS!$H:$H,M$40)+SUMIFS(AJUSTE!$D:$D,AJUSTE!$B:$B,$B563,AJUSTE!$H:$H,M$40)</f>
        <v>0</v>
      </c>
      <c r="P563" s="160">
        <f>CADASTRO!A527</f>
        <v>0</v>
      </c>
      <c r="Q563" s="160">
        <f>CADASTRO!B527</f>
        <v>0</v>
      </c>
      <c r="R563" s="161">
        <f ca="1">IF(R$39&gt;=$AD$39,0,SUMIFS(SAÍDAS!$D:$D,SAÍDAS!$B:$B,Base!$Q563,SAÍDAS!$H:$H,Base!R$40))</f>
        <v>0</v>
      </c>
      <c r="S563" s="161">
        <f ca="1">IF(S$39&gt;=$AD$39,0,SUMIFS(SAÍDAS!$D:$D,SAÍDAS!$B:$B,Base!$Q563,SAÍDAS!$H:$H,Base!S$40))</f>
        <v>0</v>
      </c>
      <c r="T563" s="161">
        <f ca="1">IF(T$39&gt;=$AD$39,0,SUMIFS(SAÍDAS!$D:$D,SAÍDAS!$B:$B,Base!$Q563,SAÍDAS!$H:$H,Base!T$40))</f>
        <v>0</v>
      </c>
      <c r="U563" s="161">
        <f ca="1">IF(U$39&gt;=$AD$39,0,SUMIFS(SAÍDAS!$D:$D,SAÍDAS!$B:$B,Base!$Q563,SAÍDAS!$H:$H,Base!U$40))</f>
        <v>0</v>
      </c>
      <c r="V563" s="161">
        <f ca="1">IF(V$39&gt;=$AD$39,0,SUMIFS(SAÍDAS!$D:$D,SAÍDAS!$B:$B,Base!$Q563,SAÍDAS!$H:$H,Base!V$40))</f>
        <v>0</v>
      </c>
      <c r="W563" s="161">
        <f ca="1">IF(W$39&gt;=$AD$39,0,SUMIFS(SAÍDAS!$D:$D,SAÍDAS!$B:$B,Base!$Q563,SAÍDAS!$H:$H,Base!W$40))</f>
        <v>0</v>
      </c>
      <c r="X563" s="161">
        <f ca="1">IF(X$39&gt;=$AD$39,0,SUMIFS(SAÍDAS!$D:$D,SAÍDAS!$B:$B,Base!$Q563,SAÍDAS!$H:$H,Base!X$40))</f>
        <v>0</v>
      </c>
      <c r="Y563" s="161">
        <f ca="1">IF(Y$39&gt;=$AD$39,0,SUMIFS(SAÍDAS!$D:$D,SAÍDAS!$B:$B,Base!$Q563,SAÍDAS!$H:$H,Base!Y$40))</f>
        <v>0</v>
      </c>
      <c r="Z563" s="161">
        <f ca="1">IF(Z$39&gt;=$AD$39,0,SUMIFS(SAÍDAS!$D:$D,SAÍDAS!$B:$B,Base!$Q563,SAÍDAS!$H:$H,Base!Z$40))</f>
        <v>0</v>
      </c>
      <c r="AA563" s="161">
        <f ca="1">IF(AA$39&gt;=$AD$39,0,SUMIFS(SAÍDAS!$D:$D,SAÍDAS!$B:$B,Base!$Q563,SAÍDAS!$H:$H,Base!AA$40))</f>
        <v>0</v>
      </c>
      <c r="AB563" s="161">
        <f ca="1">IF(AB$39&gt;=$AD$39,0,SUMIFS(SAÍDAS!$D:$D,SAÍDAS!$B:$B,Base!$Q563,SAÍDAS!$H:$H,Base!AB$40))</f>
        <v>0</v>
      </c>
      <c r="AC563" s="161">
        <f ca="1">IF(AC$39&gt;=$AD$39,0,SUMIFS(SAÍDAS!$D:$D,SAÍDAS!$B:$B,Base!$Q563,SAÍDAS!$H:$H,Base!AC$40))</f>
        <v>0</v>
      </c>
      <c r="AD563" s="160">
        <f t="shared" ca="1" si="17"/>
        <v>0</v>
      </c>
    </row>
    <row r="564" spans="1:30" x14ac:dyDescent="0.25">
      <c r="A564" s="160">
        <f>CADASTRO!A528</f>
        <v>0</v>
      </c>
      <c r="B564" s="160">
        <f>CADASTRO!B528</f>
        <v>0</v>
      </c>
      <c r="C564" s="161">
        <f>CADASTRO!D528</f>
        <v>0</v>
      </c>
      <c r="D564" s="161">
        <f>C564+SUMIFS(ENTRADAS!$D:$D,ENTRADAS!$B:$B,$B564,ENTRADAS!$I:$I,C$40)-SUMIFS(SAÍDAS!$D:$D,SAÍDAS!$B:$B,$B564,SAÍDAS!$H:$H,C$40)+SUMIFS(AJUSTE!$D:$D,AJUSTE!$B:$B,$B564,AJUSTE!$H:$H,C$40)</f>
        <v>0</v>
      </c>
      <c r="E564" s="161">
        <f>D564+SUMIFS(ENTRADAS!$D:$D,ENTRADAS!$B:$B,$B564,ENTRADAS!$I:$I,D$40)-SUMIFS(SAÍDAS!$D:$D,SAÍDAS!$B:$B,$B564,SAÍDAS!$H:$H,D$40)+SUMIFS(AJUSTE!$D:$D,AJUSTE!$B:$B,$B564,AJUSTE!$H:$H,D$40)</f>
        <v>0</v>
      </c>
      <c r="F564" s="161">
        <f>E564+SUMIFS(ENTRADAS!$D:$D,ENTRADAS!$B:$B,$B564,ENTRADAS!$I:$I,E$40)-SUMIFS(SAÍDAS!$D:$D,SAÍDAS!$B:$B,$B564,SAÍDAS!$H:$H,E$40)+SUMIFS(AJUSTE!$D:$D,AJUSTE!$B:$B,$B564,AJUSTE!$H:$H,E$40)</f>
        <v>0</v>
      </c>
      <c r="G564" s="161">
        <f>F564+SUMIFS(ENTRADAS!$D:$D,ENTRADAS!$B:$B,$B564,ENTRADAS!$I:$I,F$40)-SUMIFS(SAÍDAS!$D:$D,SAÍDAS!$B:$B,$B564,SAÍDAS!$H:$H,F$40)+SUMIFS(AJUSTE!$D:$D,AJUSTE!$B:$B,$B564,AJUSTE!$H:$H,F$40)</f>
        <v>0</v>
      </c>
      <c r="H564" s="161">
        <f>G564+SUMIFS(ENTRADAS!$D:$D,ENTRADAS!$B:$B,$B564,ENTRADAS!$I:$I,G$40)-SUMIFS(SAÍDAS!$D:$D,SAÍDAS!$B:$B,$B564,SAÍDAS!$H:$H,G$40)+SUMIFS(AJUSTE!$D:$D,AJUSTE!$B:$B,$B564,AJUSTE!$H:$H,G$40)</f>
        <v>0</v>
      </c>
      <c r="I564" s="161">
        <f>H564+SUMIFS(ENTRADAS!$D:$D,ENTRADAS!$B:$B,$B564,ENTRADAS!$I:$I,H$40)-SUMIFS(SAÍDAS!$D:$D,SAÍDAS!$B:$B,$B564,SAÍDAS!$H:$H,H$40)+SUMIFS(AJUSTE!$D:$D,AJUSTE!$B:$B,$B564,AJUSTE!$H:$H,H$40)</f>
        <v>0</v>
      </c>
      <c r="J564" s="161">
        <f>I564+SUMIFS(ENTRADAS!$D:$D,ENTRADAS!$B:$B,$B564,ENTRADAS!$I:$I,I$40)-SUMIFS(SAÍDAS!$D:$D,SAÍDAS!$B:$B,$B564,SAÍDAS!$H:$H,I$40)+SUMIFS(AJUSTE!$D:$D,AJUSTE!$B:$B,$B564,AJUSTE!$H:$H,I$40)</f>
        <v>0</v>
      </c>
      <c r="K564" s="161">
        <f>J564+SUMIFS(ENTRADAS!$D:$D,ENTRADAS!$B:$B,$B564,ENTRADAS!$I:$I,J$40)-SUMIFS(SAÍDAS!$D:$D,SAÍDAS!$B:$B,$B564,SAÍDAS!$H:$H,J$40)+SUMIFS(AJUSTE!$D:$D,AJUSTE!$B:$B,$B564,AJUSTE!$H:$H,J$40)</f>
        <v>0</v>
      </c>
      <c r="L564" s="161">
        <f>K564+SUMIFS(ENTRADAS!$D:$D,ENTRADAS!$B:$B,$B564,ENTRADAS!$I:$I,K$40)-SUMIFS(SAÍDAS!$D:$D,SAÍDAS!$B:$B,$B564,SAÍDAS!$H:$H,K$40)+SUMIFS(AJUSTE!$D:$D,AJUSTE!$B:$B,$B564,AJUSTE!$H:$H,K$40)</f>
        <v>0</v>
      </c>
      <c r="M564" s="161">
        <f>L564+SUMIFS(ENTRADAS!$D:$D,ENTRADAS!$B:$B,$B564,ENTRADAS!$I:$I,L$40)-SUMIFS(SAÍDAS!$D:$D,SAÍDAS!$B:$B,$B564,SAÍDAS!$H:$H,L$40)+SUMIFS(AJUSTE!$D:$D,AJUSTE!$B:$B,$B564,AJUSTE!$H:$H,L$40)</f>
        <v>0</v>
      </c>
      <c r="N564" s="161">
        <f>M564+SUMIFS(ENTRADAS!$D:$D,ENTRADAS!$B:$B,$B564,ENTRADAS!$I:$I,M$40)-SUMIFS(SAÍDAS!$D:$D,SAÍDAS!$B:$B,$B564,SAÍDAS!$H:$H,M$40)+SUMIFS(AJUSTE!$D:$D,AJUSTE!$B:$B,$B564,AJUSTE!$H:$H,M$40)</f>
        <v>0</v>
      </c>
      <c r="P564" s="160">
        <f>CADASTRO!A528</f>
        <v>0</v>
      </c>
      <c r="Q564" s="160">
        <f>CADASTRO!B528</f>
        <v>0</v>
      </c>
      <c r="R564" s="161">
        <f ca="1">IF(R$39&gt;=$AD$39,0,SUMIFS(SAÍDAS!$D:$D,SAÍDAS!$B:$B,Base!$Q564,SAÍDAS!$H:$H,Base!R$40))</f>
        <v>0</v>
      </c>
      <c r="S564" s="161">
        <f ca="1">IF(S$39&gt;=$AD$39,0,SUMIFS(SAÍDAS!$D:$D,SAÍDAS!$B:$B,Base!$Q564,SAÍDAS!$H:$H,Base!S$40))</f>
        <v>0</v>
      </c>
      <c r="T564" s="161">
        <f ca="1">IF(T$39&gt;=$AD$39,0,SUMIFS(SAÍDAS!$D:$D,SAÍDAS!$B:$B,Base!$Q564,SAÍDAS!$H:$H,Base!T$40))</f>
        <v>0</v>
      </c>
      <c r="U564" s="161">
        <f ca="1">IF(U$39&gt;=$AD$39,0,SUMIFS(SAÍDAS!$D:$D,SAÍDAS!$B:$B,Base!$Q564,SAÍDAS!$H:$H,Base!U$40))</f>
        <v>0</v>
      </c>
      <c r="V564" s="161">
        <f ca="1">IF(V$39&gt;=$AD$39,0,SUMIFS(SAÍDAS!$D:$D,SAÍDAS!$B:$B,Base!$Q564,SAÍDAS!$H:$H,Base!V$40))</f>
        <v>0</v>
      </c>
      <c r="W564" s="161">
        <f ca="1">IF(W$39&gt;=$AD$39,0,SUMIFS(SAÍDAS!$D:$D,SAÍDAS!$B:$B,Base!$Q564,SAÍDAS!$H:$H,Base!W$40))</f>
        <v>0</v>
      </c>
      <c r="X564" s="161">
        <f ca="1">IF(X$39&gt;=$AD$39,0,SUMIFS(SAÍDAS!$D:$D,SAÍDAS!$B:$B,Base!$Q564,SAÍDAS!$H:$H,Base!X$40))</f>
        <v>0</v>
      </c>
      <c r="Y564" s="161">
        <f ca="1">IF(Y$39&gt;=$AD$39,0,SUMIFS(SAÍDAS!$D:$D,SAÍDAS!$B:$B,Base!$Q564,SAÍDAS!$H:$H,Base!Y$40))</f>
        <v>0</v>
      </c>
      <c r="Z564" s="161">
        <f ca="1">IF(Z$39&gt;=$AD$39,0,SUMIFS(SAÍDAS!$D:$D,SAÍDAS!$B:$B,Base!$Q564,SAÍDAS!$H:$H,Base!Z$40))</f>
        <v>0</v>
      </c>
      <c r="AA564" s="161">
        <f ca="1">IF(AA$39&gt;=$AD$39,0,SUMIFS(SAÍDAS!$D:$D,SAÍDAS!$B:$B,Base!$Q564,SAÍDAS!$H:$H,Base!AA$40))</f>
        <v>0</v>
      </c>
      <c r="AB564" s="161">
        <f ca="1">IF(AB$39&gt;=$AD$39,0,SUMIFS(SAÍDAS!$D:$D,SAÍDAS!$B:$B,Base!$Q564,SAÍDAS!$H:$H,Base!AB$40))</f>
        <v>0</v>
      </c>
      <c r="AC564" s="161">
        <f ca="1">IF(AC$39&gt;=$AD$39,0,SUMIFS(SAÍDAS!$D:$D,SAÍDAS!$B:$B,Base!$Q564,SAÍDAS!$H:$H,Base!AC$40))</f>
        <v>0</v>
      </c>
      <c r="AD564" s="160">
        <f t="shared" ca="1" si="17"/>
        <v>0</v>
      </c>
    </row>
    <row r="565" spans="1:30" x14ac:dyDescent="0.25">
      <c r="A565" s="160">
        <f>CADASTRO!A529</f>
        <v>0</v>
      </c>
      <c r="B565" s="160">
        <f>CADASTRO!B529</f>
        <v>0</v>
      </c>
      <c r="C565" s="161">
        <f>CADASTRO!D529</f>
        <v>0</v>
      </c>
      <c r="D565" s="161">
        <f>C565+SUMIFS(ENTRADAS!$D:$D,ENTRADAS!$B:$B,$B565,ENTRADAS!$I:$I,C$40)-SUMIFS(SAÍDAS!$D:$D,SAÍDAS!$B:$B,$B565,SAÍDAS!$H:$H,C$40)+SUMIFS(AJUSTE!$D:$D,AJUSTE!$B:$B,$B565,AJUSTE!$H:$H,C$40)</f>
        <v>0</v>
      </c>
      <c r="E565" s="161">
        <f>D565+SUMIFS(ENTRADAS!$D:$D,ENTRADAS!$B:$B,$B565,ENTRADAS!$I:$I,D$40)-SUMIFS(SAÍDAS!$D:$D,SAÍDAS!$B:$B,$B565,SAÍDAS!$H:$H,D$40)+SUMIFS(AJUSTE!$D:$D,AJUSTE!$B:$B,$B565,AJUSTE!$H:$H,D$40)</f>
        <v>0</v>
      </c>
      <c r="F565" s="161">
        <f>E565+SUMIFS(ENTRADAS!$D:$D,ENTRADAS!$B:$B,$B565,ENTRADAS!$I:$I,E$40)-SUMIFS(SAÍDAS!$D:$D,SAÍDAS!$B:$B,$B565,SAÍDAS!$H:$H,E$40)+SUMIFS(AJUSTE!$D:$D,AJUSTE!$B:$B,$B565,AJUSTE!$H:$H,E$40)</f>
        <v>0</v>
      </c>
      <c r="G565" s="161">
        <f>F565+SUMIFS(ENTRADAS!$D:$D,ENTRADAS!$B:$B,$B565,ENTRADAS!$I:$I,F$40)-SUMIFS(SAÍDAS!$D:$D,SAÍDAS!$B:$B,$B565,SAÍDAS!$H:$H,F$40)+SUMIFS(AJUSTE!$D:$D,AJUSTE!$B:$B,$B565,AJUSTE!$H:$H,F$40)</f>
        <v>0</v>
      </c>
      <c r="H565" s="161">
        <f>G565+SUMIFS(ENTRADAS!$D:$D,ENTRADAS!$B:$B,$B565,ENTRADAS!$I:$I,G$40)-SUMIFS(SAÍDAS!$D:$D,SAÍDAS!$B:$B,$B565,SAÍDAS!$H:$H,G$40)+SUMIFS(AJUSTE!$D:$D,AJUSTE!$B:$B,$B565,AJUSTE!$H:$H,G$40)</f>
        <v>0</v>
      </c>
      <c r="I565" s="161">
        <f>H565+SUMIFS(ENTRADAS!$D:$D,ENTRADAS!$B:$B,$B565,ENTRADAS!$I:$I,H$40)-SUMIFS(SAÍDAS!$D:$D,SAÍDAS!$B:$B,$B565,SAÍDAS!$H:$H,H$40)+SUMIFS(AJUSTE!$D:$D,AJUSTE!$B:$B,$B565,AJUSTE!$H:$H,H$40)</f>
        <v>0</v>
      </c>
      <c r="J565" s="161">
        <f>I565+SUMIFS(ENTRADAS!$D:$D,ENTRADAS!$B:$B,$B565,ENTRADAS!$I:$I,I$40)-SUMIFS(SAÍDAS!$D:$D,SAÍDAS!$B:$B,$B565,SAÍDAS!$H:$H,I$40)+SUMIFS(AJUSTE!$D:$D,AJUSTE!$B:$B,$B565,AJUSTE!$H:$H,I$40)</f>
        <v>0</v>
      </c>
      <c r="K565" s="161">
        <f>J565+SUMIFS(ENTRADAS!$D:$D,ENTRADAS!$B:$B,$B565,ENTRADAS!$I:$I,J$40)-SUMIFS(SAÍDAS!$D:$D,SAÍDAS!$B:$B,$B565,SAÍDAS!$H:$H,J$40)+SUMIFS(AJUSTE!$D:$D,AJUSTE!$B:$B,$B565,AJUSTE!$H:$H,J$40)</f>
        <v>0</v>
      </c>
      <c r="L565" s="161">
        <f>K565+SUMIFS(ENTRADAS!$D:$D,ENTRADAS!$B:$B,$B565,ENTRADAS!$I:$I,K$40)-SUMIFS(SAÍDAS!$D:$D,SAÍDAS!$B:$B,$B565,SAÍDAS!$H:$H,K$40)+SUMIFS(AJUSTE!$D:$D,AJUSTE!$B:$B,$B565,AJUSTE!$H:$H,K$40)</f>
        <v>0</v>
      </c>
      <c r="M565" s="161">
        <f>L565+SUMIFS(ENTRADAS!$D:$D,ENTRADAS!$B:$B,$B565,ENTRADAS!$I:$I,L$40)-SUMIFS(SAÍDAS!$D:$D,SAÍDAS!$B:$B,$B565,SAÍDAS!$H:$H,L$40)+SUMIFS(AJUSTE!$D:$D,AJUSTE!$B:$B,$B565,AJUSTE!$H:$H,L$40)</f>
        <v>0</v>
      </c>
      <c r="N565" s="161">
        <f>M565+SUMIFS(ENTRADAS!$D:$D,ENTRADAS!$B:$B,$B565,ENTRADAS!$I:$I,M$40)-SUMIFS(SAÍDAS!$D:$D,SAÍDAS!$B:$B,$B565,SAÍDAS!$H:$H,M$40)+SUMIFS(AJUSTE!$D:$D,AJUSTE!$B:$B,$B565,AJUSTE!$H:$H,M$40)</f>
        <v>0</v>
      </c>
      <c r="P565" s="160">
        <f>CADASTRO!A529</f>
        <v>0</v>
      </c>
      <c r="Q565" s="160">
        <f>CADASTRO!B529</f>
        <v>0</v>
      </c>
      <c r="R565" s="161">
        <f ca="1">IF(R$39&gt;=$AD$39,0,SUMIFS(SAÍDAS!$D:$D,SAÍDAS!$B:$B,Base!$Q565,SAÍDAS!$H:$H,Base!R$40))</f>
        <v>0</v>
      </c>
      <c r="S565" s="161">
        <f ca="1">IF(S$39&gt;=$AD$39,0,SUMIFS(SAÍDAS!$D:$D,SAÍDAS!$B:$B,Base!$Q565,SAÍDAS!$H:$H,Base!S$40))</f>
        <v>0</v>
      </c>
      <c r="T565" s="161">
        <f ca="1">IF(T$39&gt;=$AD$39,0,SUMIFS(SAÍDAS!$D:$D,SAÍDAS!$B:$B,Base!$Q565,SAÍDAS!$H:$H,Base!T$40))</f>
        <v>0</v>
      </c>
      <c r="U565" s="161">
        <f ca="1">IF(U$39&gt;=$AD$39,0,SUMIFS(SAÍDAS!$D:$D,SAÍDAS!$B:$B,Base!$Q565,SAÍDAS!$H:$H,Base!U$40))</f>
        <v>0</v>
      </c>
      <c r="V565" s="161">
        <f ca="1">IF(V$39&gt;=$AD$39,0,SUMIFS(SAÍDAS!$D:$D,SAÍDAS!$B:$B,Base!$Q565,SAÍDAS!$H:$H,Base!V$40))</f>
        <v>0</v>
      </c>
      <c r="W565" s="161">
        <f ca="1">IF(W$39&gt;=$AD$39,0,SUMIFS(SAÍDAS!$D:$D,SAÍDAS!$B:$B,Base!$Q565,SAÍDAS!$H:$H,Base!W$40))</f>
        <v>0</v>
      </c>
      <c r="X565" s="161">
        <f ca="1">IF(X$39&gt;=$AD$39,0,SUMIFS(SAÍDAS!$D:$D,SAÍDAS!$B:$B,Base!$Q565,SAÍDAS!$H:$H,Base!X$40))</f>
        <v>0</v>
      </c>
      <c r="Y565" s="161">
        <f ca="1">IF(Y$39&gt;=$AD$39,0,SUMIFS(SAÍDAS!$D:$D,SAÍDAS!$B:$B,Base!$Q565,SAÍDAS!$H:$H,Base!Y$40))</f>
        <v>0</v>
      </c>
      <c r="Z565" s="161">
        <f ca="1">IF(Z$39&gt;=$AD$39,0,SUMIFS(SAÍDAS!$D:$D,SAÍDAS!$B:$B,Base!$Q565,SAÍDAS!$H:$H,Base!Z$40))</f>
        <v>0</v>
      </c>
      <c r="AA565" s="161">
        <f ca="1">IF(AA$39&gt;=$AD$39,0,SUMIFS(SAÍDAS!$D:$D,SAÍDAS!$B:$B,Base!$Q565,SAÍDAS!$H:$H,Base!AA$40))</f>
        <v>0</v>
      </c>
      <c r="AB565" s="161">
        <f ca="1">IF(AB$39&gt;=$AD$39,0,SUMIFS(SAÍDAS!$D:$D,SAÍDAS!$B:$B,Base!$Q565,SAÍDAS!$H:$H,Base!AB$40))</f>
        <v>0</v>
      </c>
      <c r="AC565" s="161">
        <f ca="1">IF(AC$39&gt;=$AD$39,0,SUMIFS(SAÍDAS!$D:$D,SAÍDAS!$B:$B,Base!$Q565,SAÍDAS!$H:$H,Base!AC$40))</f>
        <v>0</v>
      </c>
      <c r="AD565" s="160">
        <f t="shared" ca="1" si="17"/>
        <v>0</v>
      </c>
    </row>
    <row r="566" spans="1:30" x14ac:dyDescent="0.25">
      <c r="A566" s="160">
        <f>CADASTRO!A530</f>
        <v>0</v>
      </c>
      <c r="B566" s="160">
        <f>CADASTRO!B530</f>
        <v>0</v>
      </c>
      <c r="C566" s="161">
        <f>CADASTRO!D530</f>
        <v>0</v>
      </c>
      <c r="D566" s="161">
        <f>C566+SUMIFS(ENTRADAS!$D:$D,ENTRADAS!$B:$B,$B566,ENTRADAS!$I:$I,C$40)-SUMIFS(SAÍDAS!$D:$D,SAÍDAS!$B:$B,$B566,SAÍDAS!$H:$H,C$40)+SUMIFS(AJUSTE!$D:$D,AJUSTE!$B:$B,$B566,AJUSTE!$H:$H,C$40)</f>
        <v>0</v>
      </c>
      <c r="E566" s="161">
        <f>D566+SUMIFS(ENTRADAS!$D:$D,ENTRADAS!$B:$B,$B566,ENTRADAS!$I:$I,D$40)-SUMIFS(SAÍDAS!$D:$D,SAÍDAS!$B:$B,$B566,SAÍDAS!$H:$H,D$40)+SUMIFS(AJUSTE!$D:$D,AJUSTE!$B:$B,$B566,AJUSTE!$H:$H,D$40)</f>
        <v>0</v>
      </c>
      <c r="F566" s="161">
        <f>E566+SUMIFS(ENTRADAS!$D:$D,ENTRADAS!$B:$B,$B566,ENTRADAS!$I:$I,E$40)-SUMIFS(SAÍDAS!$D:$D,SAÍDAS!$B:$B,$B566,SAÍDAS!$H:$H,E$40)+SUMIFS(AJUSTE!$D:$D,AJUSTE!$B:$B,$B566,AJUSTE!$H:$H,E$40)</f>
        <v>0</v>
      </c>
      <c r="G566" s="161">
        <f>F566+SUMIFS(ENTRADAS!$D:$D,ENTRADAS!$B:$B,$B566,ENTRADAS!$I:$I,F$40)-SUMIFS(SAÍDAS!$D:$D,SAÍDAS!$B:$B,$B566,SAÍDAS!$H:$H,F$40)+SUMIFS(AJUSTE!$D:$D,AJUSTE!$B:$B,$B566,AJUSTE!$H:$H,F$40)</f>
        <v>0</v>
      </c>
      <c r="H566" s="161">
        <f>G566+SUMIFS(ENTRADAS!$D:$D,ENTRADAS!$B:$B,$B566,ENTRADAS!$I:$I,G$40)-SUMIFS(SAÍDAS!$D:$D,SAÍDAS!$B:$B,$B566,SAÍDAS!$H:$H,G$40)+SUMIFS(AJUSTE!$D:$D,AJUSTE!$B:$B,$B566,AJUSTE!$H:$H,G$40)</f>
        <v>0</v>
      </c>
      <c r="I566" s="161">
        <f>H566+SUMIFS(ENTRADAS!$D:$D,ENTRADAS!$B:$B,$B566,ENTRADAS!$I:$I,H$40)-SUMIFS(SAÍDAS!$D:$D,SAÍDAS!$B:$B,$B566,SAÍDAS!$H:$H,H$40)+SUMIFS(AJUSTE!$D:$D,AJUSTE!$B:$B,$B566,AJUSTE!$H:$H,H$40)</f>
        <v>0</v>
      </c>
      <c r="J566" s="161">
        <f>I566+SUMIFS(ENTRADAS!$D:$D,ENTRADAS!$B:$B,$B566,ENTRADAS!$I:$I,I$40)-SUMIFS(SAÍDAS!$D:$D,SAÍDAS!$B:$B,$B566,SAÍDAS!$H:$H,I$40)+SUMIFS(AJUSTE!$D:$D,AJUSTE!$B:$B,$B566,AJUSTE!$H:$H,I$40)</f>
        <v>0</v>
      </c>
      <c r="K566" s="161">
        <f>J566+SUMIFS(ENTRADAS!$D:$D,ENTRADAS!$B:$B,$B566,ENTRADAS!$I:$I,J$40)-SUMIFS(SAÍDAS!$D:$D,SAÍDAS!$B:$B,$B566,SAÍDAS!$H:$H,J$40)+SUMIFS(AJUSTE!$D:$D,AJUSTE!$B:$B,$B566,AJUSTE!$H:$H,J$40)</f>
        <v>0</v>
      </c>
      <c r="L566" s="161">
        <f>K566+SUMIFS(ENTRADAS!$D:$D,ENTRADAS!$B:$B,$B566,ENTRADAS!$I:$I,K$40)-SUMIFS(SAÍDAS!$D:$D,SAÍDAS!$B:$B,$B566,SAÍDAS!$H:$H,K$40)+SUMIFS(AJUSTE!$D:$D,AJUSTE!$B:$B,$B566,AJUSTE!$H:$H,K$40)</f>
        <v>0</v>
      </c>
      <c r="M566" s="161">
        <f>L566+SUMIFS(ENTRADAS!$D:$D,ENTRADAS!$B:$B,$B566,ENTRADAS!$I:$I,L$40)-SUMIFS(SAÍDAS!$D:$D,SAÍDAS!$B:$B,$B566,SAÍDAS!$H:$H,L$40)+SUMIFS(AJUSTE!$D:$D,AJUSTE!$B:$B,$B566,AJUSTE!$H:$H,L$40)</f>
        <v>0</v>
      </c>
      <c r="N566" s="161">
        <f>M566+SUMIFS(ENTRADAS!$D:$D,ENTRADAS!$B:$B,$B566,ENTRADAS!$I:$I,M$40)-SUMIFS(SAÍDAS!$D:$D,SAÍDAS!$B:$B,$B566,SAÍDAS!$H:$H,M$40)+SUMIFS(AJUSTE!$D:$D,AJUSTE!$B:$B,$B566,AJUSTE!$H:$H,M$40)</f>
        <v>0</v>
      </c>
      <c r="P566" s="160">
        <f>CADASTRO!A530</f>
        <v>0</v>
      </c>
      <c r="Q566" s="160">
        <f>CADASTRO!B530</f>
        <v>0</v>
      </c>
      <c r="R566" s="161">
        <f ca="1">IF(R$39&gt;=$AD$39,0,SUMIFS(SAÍDAS!$D:$D,SAÍDAS!$B:$B,Base!$Q566,SAÍDAS!$H:$H,Base!R$40))</f>
        <v>0</v>
      </c>
      <c r="S566" s="161">
        <f ca="1">IF(S$39&gt;=$AD$39,0,SUMIFS(SAÍDAS!$D:$D,SAÍDAS!$B:$B,Base!$Q566,SAÍDAS!$H:$H,Base!S$40))</f>
        <v>0</v>
      </c>
      <c r="T566" s="161">
        <f ca="1">IF(T$39&gt;=$AD$39,0,SUMIFS(SAÍDAS!$D:$D,SAÍDAS!$B:$B,Base!$Q566,SAÍDAS!$H:$H,Base!T$40))</f>
        <v>0</v>
      </c>
      <c r="U566" s="161">
        <f ca="1">IF(U$39&gt;=$AD$39,0,SUMIFS(SAÍDAS!$D:$D,SAÍDAS!$B:$B,Base!$Q566,SAÍDAS!$H:$H,Base!U$40))</f>
        <v>0</v>
      </c>
      <c r="V566" s="161">
        <f ca="1">IF(V$39&gt;=$AD$39,0,SUMIFS(SAÍDAS!$D:$D,SAÍDAS!$B:$B,Base!$Q566,SAÍDAS!$H:$H,Base!V$40))</f>
        <v>0</v>
      </c>
      <c r="W566" s="161">
        <f ca="1">IF(W$39&gt;=$AD$39,0,SUMIFS(SAÍDAS!$D:$D,SAÍDAS!$B:$B,Base!$Q566,SAÍDAS!$H:$H,Base!W$40))</f>
        <v>0</v>
      </c>
      <c r="X566" s="161">
        <f ca="1">IF(X$39&gt;=$AD$39,0,SUMIFS(SAÍDAS!$D:$D,SAÍDAS!$B:$B,Base!$Q566,SAÍDAS!$H:$H,Base!X$40))</f>
        <v>0</v>
      </c>
      <c r="Y566" s="161">
        <f ca="1">IF(Y$39&gt;=$AD$39,0,SUMIFS(SAÍDAS!$D:$D,SAÍDAS!$B:$B,Base!$Q566,SAÍDAS!$H:$H,Base!Y$40))</f>
        <v>0</v>
      </c>
      <c r="Z566" s="161">
        <f ca="1">IF(Z$39&gt;=$AD$39,0,SUMIFS(SAÍDAS!$D:$D,SAÍDAS!$B:$B,Base!$Q566,SAÍDAS!$H:$H,Base!Z$40))</f>
        <v>0</v>
      </c>
      <c r="AA566" s="161">
        <f ca="1">IF(AA$39&gt;=$AD$39,0,SUMIFS(SAÍDAS!$D:$D,SAÍDAS!$B:$B,Base!$Q566,SAÍDAS!$H:$H,Base!AA$40))</f>
        <v>0</v>
      </c>
      <c r="AB566" s="161">
        <f ca="1">IF(AB$39&gt;=$AD$39,0,SUMIFS(SAÍDAS!$D:$D,SAÍDAS!$B:$B,Base!$Q566,SAÍDAS!$H:$H,Base!AB$40))</f>
        <v>0</v>
      </c>
      <c r="AC566" s="161">
        <f ca="1">IF(AC$39&gt;=$AD$39,0,SUMIFS(SAÍDAS!$D:$D,SAÍDAS!$B:$B,Base!$Q566,SAÍDAS!$H:$H,Base!AC$40))</f>
        <v>0</v>
      </c>
      <c r="AD566" s="160">
        <f t="shared" ca="1" si="17"/>
        <v>0</v>
      </c>
    </row>
    <row r="567" spans="1:30" x14ac:dyDescent="0.25">
      <c r="A567" s="160">
        <f>CADASTRO!A531</f>
        <v>0</v>
      </c>
      <c r="B567" s="160">
        <f>CADASTRO!B531</f>
        <v>0</v>
      </c>
      <c r="C567" s="161">
        <f>CADASTRO!D531</f>
        <v>0</v>
      </c>
      <c r="D567" s="161">
        <f>C567+SUMIFS(ENTRADAS!$D:$D,ENTRADAS!$B:$B,$B567,ENTRADAS!$I:$I,C$40)-SUMIFS(SAÍDAS!$D:$D,SAÍDAS!$B:$B,$B567,SAÍDAS!$H:$H,C$40)+SUMIFS(AJUSTE!$D:$D,AJUSTE!$B:$B,$B567,AJUSTE!$H:$H,C$40)</f>
        <v>0</v>
      </c>
      <c r="E567" s="161">
        <f>D567+SUMIFS(ENTRADAS!$D:$D,ENTRADAS!$B:$B,$B567,ENTRADAS!$I:$I,D$40)-SUMIFS(SAÍDAS!$D:$D,SAÍDAS!$B:$B,$B567,SAÍDAS!$H:$H,D$40)+SUMIFS(AJUSTE!$D:$D,AJUSTE!$B:$B,$B567,AJUSTE!$H:$H,D$40)</f>
        <v>0</v>
      </c>
      <c r="F567" s="161">
        <f>E567+SUMIFS(ENTRADAS!$D:$D,ENTRADAS!$B:$B,$B567,ENTRADAS!$I:$I,E$40)-SUMIFS(SAÍDAS!$D:$D,SAÍDAS!$B:$B,$B567,SAÍDAS!$H:$H,E$40)+SUMIFS(AJUSTE!$D:$D,AJUSTE!$B:$B,$B567,AJUSTE!$H:$H,E$40)</f>
        <v>0</v>
      </c>
      <c r="G567" s="161">
        <f>F567+SUMIFS(ENTRADAS!$D:$D,ENTRADAS!$B:$B,$B567,ENTRADAS!$I:$I,F$40)-SUMIFS(SAÍDAS!$D:$D,SAÍDAS!$B:$B,$B567,SAÍDAS!$H:$H,F$40)+SUMIFS(AJUSTE!$D:$D,AJUSTE!$B:$B,$B567,AJUSTE!$H:$H,F$40)</f>
        <v>0</v>
      </c>
      <c r="H567" s="161">
        <f>G567+SUMIFS(ENTRADAS!$D:$D,ENTRADAS!$B:$B,$B567,ENTRADAS!$I:$I,G$40)-SUMIFS(SAÍDAS!$D:$D,SAÍDAS!$B:$B,$B567,SAÍDAS!$H:$H,G$40)+SUMIFS(AJUSTE!$D:$D,AJUSTE!$B:$B,$B567,AJUSTE!$H:$H,G$40)</f>
        <v>0</v>
      </c>
      <c r="I567" s="161">
        <f>H567+SUMIFS(ENTRADAS!$D:$D,ENTRADAS!$B:$B,$B567,ENTRADAS!$I:$I,H$40)-SUMIFS(SAÍDAS!$D:$D,SAÍDAS!$B:$B,$B567,SAÍDAS!$H:$H,H$40)+SUMIFS(AJUSTE!$D:$D,AJUSTE!$B:$B,$B567,AJUSTE!$H:$H,H$40)</f>
        <v>0</v>
      </c>
      <c r="J567" s="161">
        <f>I567+SUMIFS(ENTRADAS!$D:$D,ENTRADAS!$B:$B,$B567,ENTRADAS!$I:$I,I$40)-SUMIFS(SAÍDAS!$D:$D,SAÍDAS!$B:$B,$B567,SAÍDAS!$H:$H,I$40)+SUMIFS(AJUSTE!$D:$D,AJUSTE!$B:$B,$B567,AJUSTE!$H:$H,I$40)</f>
        <v>0</v>
      </c>
      <c r="K567" s="161">
        <f>J567+SUMIFS(ENTRADAS!$D:$D,ENTRADAS!$B:$B,$B567,ENTRADAS!$I:$I,J$40)-SUMIFS(SAÍDAS!$D:$D,SAÍDAS!$B:$B,$B567,SAÍDAS!$H:$H,J$40)+SUMIFS(AJUSTE!$D:$D,AJUSTE!$B:$B,$B567,AJUSTE!$H:$H,J$40)</f>
        <v>0</v>
      </c>
      <c r="L567" s="161">
        <f>K567+SUMIFS(ENTRADAS!$D:$D,ENTRADAS!$B:$B,$B567,ENTRADAS!$I:$I,K$40)-SUMIFS(SAÍDAS!$D:$D,SAÍDAS!$B:$B,$B567,SAÍDAS!$H:$H,K$40)+SUMIFS(AJUSTE!$D:$D,AJUSTE!$B:$B,$B567,AJUSTE!$H:$H,K$40)</f>
        <v>0</v>
      </c>
      <c r="M567" s="161">
        <f>L567+SUMIFS(ENTRADAS!$D:$D,ENTRADAS!$B:$B,$B567,ENTRADAS!$I:$I,L$40)-SUMIFS(SAÍDAS!$D:$D,SAÍDAS!$B:$B,$B567,SAÍDAS!$H:$H,L$40)+SUMIFS(AJUSTE!$D:$D,AJUSTE!$B:$B,$B567,AJUSTE!$H:$H,L$40)</f>
        <v>0</v>
      </c>
      <c r="N567" s="161">
        <f>M567+SUMIFS(ENTRADAS!$D:$D,ENTRADAS!$B:$B,$B567,ENTRADAS!$I:$I,M$40)-SUMIFS(SAÍDAS!$D:$D,SAÍDAS!$B:$B,$B567,SAÍDAS!$H:$H,M$40)+SUMIFS(AJUSTE!$D:$D,AJUSTE!$B:$B,$B567,AJUSTE!$H:$H,M$40)</f>
        <v>0</v>
      </c>
      <c r="P567" s="160">
        <f>CADASTRO!A531</f>
        <v>0</v>
      </c>
      <c r="Q567" s="160">
        <f>CADASTRO!B531</f>
        <v>0</v>
      </c>
      <c r="R567" s="161">
        <f ca="1">IF(R$39&gt;=$AD$39,0,SUMIFS(SAÍDAS!$D:$D,SAÍDAS!$B:$B,Base!$Q567,SAÍDAS!$H:$H,Base!R$40))</f>
        <v>0</v>
      </c>
      <c r="S567" s="161">
        <f ca="1">IF(S$39&gt;=$AD$39,0,SUMIFS(SAÍDAS!$D:$D,SAÍDAS!$B:$B,Base!$Q567,SAÍDAS!$H:$H,Base!S$40))</f>
        <v>0</v>
      </c>
      <c r="T567" s="161">
        <f ca="1">IF(T$39&gt;=$AD$39,0,SUMIFS(SAÍDAS!$D:$D,SAÍDAS!$B:$B,Base!$Q567,SAÍDAS!$H:$H,Base!T$40))</f>
        <v>0</v>
      </c>
      <c r="U567" s="161">
        <f ca="1">IF(U$39&gt;=$AD$39,0,SUMIFS(SAÍDAS!$D:$D,SAÍDAS!$B:$B,Base!$Q567,SAÍDAS!$H:$H,Base!U$40))</f>
        <v>0</v>
      </c>
      <c r="V567" s="161">
        <f ca="1">IF(V$39&gt;=$AD$39,0,SUMIFS(SAÍDAS!$D:$D,SAÍDAS!$B:$B,Base!$Q567,SAÍDAS!$H:$H,Base!V$40))</f>
        <v>0</v>
      </c>
      <c r="W567" s="161">
        <f ca="1">IF(W$39&gt;=$AD$39,0,SUMIFS(SAÍDAS!$D:$D,SAÍDAS!$B:$B,Base!$Q567,SAÍDAS!$H:$H,Base!W$40))</f>
        <v>0</v>
      </c>
      <c r="X567" s="161">
        <f ca="1">IF(X$39&gt;=$AD$39,0,SUMIFS(SAÍDAS!$D:$D,SAÍDAS!$B:$B,Base!$Q567,SAÍDAS!$H:$H,Base!X$40))</f>
        <v>0</v>
      </c>
      <c r="Y567" s="161">
        <f ca="1">IF(Y$39&gt;=$AD$39,0,SUMIFS(SAÍDAS!$D:$D,SAÍDAS!$B:$B,Base!$Q567,SAÍDAS!$H:$H,Base!Y$40))</f>
        <v>0</v>
      </c>
      <c r="Z567" s="161">
        <f ca="1">IF(Z$39&gt;=$AD$39,0,SUMIFS(SAÍDAS!$D:$D,SAÍDAS!$B:$B,Base!$Q567,SAÍDAS!$H:$H,Base!Z$40))</f>
        <v>0</v>
      </c>
      <c r="AA567" s="161">
        <f ca="1">IF(AA$39&gt;=$AD$39,0,SUMIFS(SAÍDAS!$D:$D,SAÍDAS!$B:$B,Base!$Q567,SAÍDAS!$H:$H,Base!AA$40))</f>
        <v>0</v>
      </c>
      <c r="AB567" s="161">
        <f ca="1">IF(AB$39&gt;=$AD$39,0,SUMIFS(SAÍDAS!$D:$D,SAÍDAS!$B:$B,Base!$Q567,SAÍDAS!$H:$H,Base!AB$40))</f>
        <v>0</v>
      </c>
      <c r="AC567" s="161">
        <f ca="1">IF(AC$39&gt;=$AD$39,0,SUMIFS(SAÍDAS!$D:$D,SAÍDAS!$B:$B,Base!$Q567,SAÍDAS!$H:$H,Base!AC$40))</f>
        <v>0</v>
      </c>
      <c r="AD567" s="160">
        <f t="shared" ca="1" si="17"/>
        <v>0</v>
      </c>
    </row>
    <row r="568" spans="1:30" x14ac:dyDescent="0.25">
      <c r="A568" s="160">
        <f>CADASTRO!A532</f>
        <v>0</v>
      </c>
      <c r="B568" s="160">
        <f>CADASTRO!B532</f>
        <v>0</v>
      </c>
      <c r="C568" s="161">
        <f>CADASTRO!D532</f>
        <v>0</v>
      </c>
      <c r="D568" s="161">
        <f>C568+SUMIFS(ENTRADAS!$D:$D,ENTRADAS!$B:$B,$B568,ENTRADAS!$I:$I,C$40)-SUMIFS(SAÍDAS!$D:$D,SAÍDAS!$B:$B,$B568,SAÍDAS!$H:$H,C$40)+SUMIFS(AJUSTE!$D:$D,AJUSTE!$B:$B,$B568,AJUSTE!$H:$H,C$40)</f>
        <v>0</v>
      </c>
      <c r="E568" s="161">
        <f>D568+SUMIFS(ENTRADAS!$D:$D,ENTRADAS!$B:$B,$B568,ENTRADAS!$I:$I,D$40)-SUMIFS(SAÍDAS!$D:$D,SAÍDAS!$B:$B,$B568,SAÍDAS!$H:$H,D$40)+SUMIFS(AJUSTE!$D:$D,AJUSTE!$B:$B,$B568,AJUSTE!$H:$H,D$40)</f>
        <v>0</v>
      </c>
      <c r="F568" s="161">
        <f>E568+SUMIFS(ENTRADAS!$D:$D,ENTRADAS!$B:$B,$B568,ENTRADAS!$I:$I,E$40)-SUMIFS(SAÍDAS!$D:$D,SAÍDAS!$B:$B,$B568,SAÍDAS!$H:$H,E$40)+SUMIFS(AJUSTE!$D:$D,AJUSTE!$B:$B,$B568,AJUSTE!$H:$H,E$40)</f>
        <v>0</v>
      </c>
      <c r="G568" s="161">
        <f>F568+SUMIFS(ENTRADAS!$D:$D,ENTRADAS!$B:$B,$B568,ENTRADAS!$I:$I,F$40)-SUMIFS(SAÍDAS!$D:$D,SAÍDAS!$B:$B,$B568,SAÍDAS!$H:$H,F$40)+SUMIFS(AJUSTE!$D:$D,AJUSTE!$B:$B,$B568,AJUSTE!$H:$H,F$40)</f>
        <v>0</v>
      </c>
      <c r="H568" s="161">
        <f>G568+SUMIFS(ENTRADAS!$D:$D,ENTRADAS!$B:$B,$B568,ENTRADAS!$I:$I,G$40)-SUMIFS(SAÍDAS!$D:$D,SAÍDAS!$B:$B,$B568,SAÍDAS!$H:$H,G$40)+SUMIFS(AJUSTE!$D:$D,AJUSTE!$B:$B,$B568,AJUSTE!$H:$H,G$40)</f>
        <v>0</v>
      </c>
      <c r="I568" s="161">
        <f>H568+SUMIFS(ENTRADAS!$D:$D,ENTRADAS!$B:$B,$B568,ENTRADAS!$I:$I,H$40)-SUMIFS(SAÍDAS!$D:$D,SAÍDAS!$B:$B,$B568,SAÍDAS!$H:$H,H$40)+SUMIFS(AJUSTE!$D:$D,AJUSTE!$B:$B,$B568,AJUSTE!$H:$H,H$40)</f>
        <v>0</v>
      </c>
      <c r="J568" s="161">
        <f>I568+SUMIFS(ENTRADAS!$D:$D,ENTRADAS!$B:$B,$B568,ENTRADAS!$I:$I,I$40)-SUMIFS(SAÍDAS!$D:$D,SAÍDAS!$B:$B,$B568,SAÍDAS!$H:$H,I$40)+SUMIFS(AJUSTE!$D:$D,AJUSTE!$B:$B,$B568,AJUSTE!$H:$H,I$40)</f>
        <v>0</v>
      </c>
      <c r="K568" s="161">
        <f>J568+SUMIFS(ENTRADAS!$D:$D,ENTRADAS!$B:$B,$B568,ENTRADAS!$I:$I,J$40)-SUMIFS(SAÍDAS!$D:$D,SAÍDAS!$B:$B,$B568,SAÍDAS!$H:$H,J$40)+SUMIFS(AJUSTE!$D:$D,AJUSTE!$B:$B,$B568,AJUSTE!$H:$H,J$40)</f>
        <v>0</v>
      </c>
      <c r="L568" s="161">
        <f>K568+SUMIFS(ENTRADAS!$D:$D,ENTRADAS!$B:$B,$B568,ENTRADAS!$I:$I,K$40)-SUMIFS(SAÍDAS!$D:$D,SAÍDAS!$B:$B,$B568,SAÍDAS!$H:$H,K$40)+SUMIFS(AJUSTE!$D:$D,AJUSTE!$B:$B,$B568,AJUSTE!$H:$H,K$40)</f>
        <v>0</v>
      </c>
      <c r="M568" s="161">
        <f>L568+SUMIFS(ENTRADAS!$D:$D,ENTRADAS!$B:$B,$B568,ENTRADAS!$I:$I,L$40)-SUMIFS(SAÍDAS!$D:$D,SAÍDAS!$B:$B,$B568,SAÍDAS!$H:$H,L$40)+SUMIFS(AJUSTE!$D:$D,AJUSTE!$B:$B,$B568,AJUSTE!$H:$H,L$40)</f>
        <v>0</v>
      </c>
      <c r="N568" s="161">
        <f>M568+SUMIFS(ENTRADAS!$D:$D,ENTRADAS!$B:$B,$B568,ENTRADAS!$I:$I,M$40)-SUMIFS(SAÍDAS!$D:$D,SAÍDAS!$B:$B,$B568,SAÍDAS!$H:$H,M$40)+SUMIFS(AJUSTE!$D:$D,AJUSTE!$B:$B,$B568,AJUSTE!$H:$H,M$40)</f>
        <v>0</v>
      </c>
      <c r="P568" s="160">
        <f>CADASTRO!A532</f>
        <v>0</v>
      </c>
      <c r="Q568" s="160">
        <f>CADASTRO!B532</f>
        <v>0</v>
      </c>
      <c r="R568" s="161">
        <f ca="1">IF(R$39&gt;=$AD$39,0,SUMIFS(SAÍDAS!$D:$D,SAÍDAS!$B:$B,Base!$Q568,SAÍDAS!$H:$H,Base!R$40))</f>
        <v>0</v>
      </c>
      <c r="S568" s="161">
        <f ca="1">IF(S$39&gt;=$AD$39,0,SUMIFS(SAÍDAS!$D:$D,SAÍDAS!$B:$B,Base!$Q568,SAÍDAS!$H:$H,Base!S$40))</f>
        <v>0</v>
      </c>
      <c r="T568" s="161">
        <f ca="1">IF(T$39&gt;=$AD$39,0,SUMIFS(SAÍDAS!$D:$D,SAÍDAS!$B:$B,Base!$Q568,SAÍDAS!$H:$H,Base!T$40))</f>
        <v>0</v>
      </c>
      <c r="U568" s="161">
        <f ca="1">IF(U$39&gt;=$AD$39,0,SUMIFS(SAÍDAS!$D:$D,SAÍDAS!$B:$B,Base!$Q568,SAÍDAS!$H:$H,Base!U$40))</f>
        <v>0</v>
      </c>
      <c r="V568" s="161">
        <f ca="1">IF(V$39&gt;=$AD$39,0,SUMIFS(SAÍDAS!$D:$D,SAÍDAS!$B:$B,Base!$Q568,SAÍDAS!$H:$H,Base!V$40))</f>
        <v>0</v>
      </c>
      <c r="W568" s="161">
        <f ca="1">IF(W$39&gt;=$AD$39,0,SUMIFS(SAÍDAS!$D:$D,SAÍDAS!$B:$B,Base!$Q568,SAÍDAS!$H:$H,Base!W$40))</f>
        <v>0</v>
      </c>
      <c r="X568" s="161">
        <f ca="1">IF(X$39&gt;=$AD$39,0,SUMIFS(SAÍDAS!$D:$D,SAÍDAS!$B:$B,Base!$Q568,SAÍDAS!$H:$H,Base!X$40))</f>
        <v>0</v>
      </c>
      <c r="Y568" s="161">
        <f ca="1">IF(Y$39&gt;=$AD$39,0,SUMIFS(SAÍDAS!$D:$D,SAÍDAS!$B:$B,Base!$Q568,SAÍDAS!$H:$H,Base!Y$40))</f>
        <v>0</v>
      </c>
      <c r="Z568" s="161">
        <f ca="1">IF(Z$39&gt;=$AD$39,0,SUMIFS(SAÍDAS!$D:$D,SAÍDAS!$B:$B,Base!$Q568,SAÍDAS!$H:$H,Base!Z$40))</f>
        <v>0</v>
      </c>
      <c r="AA568" s="161">
        <f ca="1">IF(AA$39&gt;=$AD$39,0,SUMIFS(SAÍDAS!$D:$D,SAÍDAS!$B:$B,Base!$Q568,SAÍDAS!$H:$H,Base!AA$40))</f>
        <v>0</v>
      </c>
      <c r="AB568" s="161">
        <f ca="1">IF(AB$39&gt;=$AD$39,0,SUMIFS(SAÍDAS!$D:$D,SAÍDAS!$B:$B,Base!$Q568,SAÍDAS!$H:$H,Base!AB$40))</f>
        <v>0</v>
      </c>
      <c r="AC568" s="161">
        <f ca="1">IF(AC$39&gt;=$AD$39,0,SUMIFS(SAÍDAS!$D:$D,SAÍDAS!$B:$B,Base!$Q568,SAÍDAS!$H:$H,Base!AC$40))</f>
        <v>0</v>
      </c>
      <c r="AD568" s="160">
        <f t="shared" ca="1" si="17"/>
        <v>0</v>
      </c>
    </row>
    <row r="569" spans="1:30" x14ac:dyDescent="0.25">
      <c r="A569" s="160">
        <f>CADASTRO!A533</f>
        <v>0</v>
      </c>
      <c r="B569" s="160">
        <f>CADASTRO!B533</f>
        <v>0</v>
      </c>
      <c r="C569" s="161">
        <f>CADASTRO!D533</f>
        <v>0</v>
      </c>
      <c r="D569" s="161">
        <f>C569+SUMIFS(ENTRADAS!$D:$D,ENTRADAS!$B:$B,$B569,ENTRADAS!$I:$I,C$40)-SUMIFS(SAÍDAS!$D:$D,SAÍDAS!$B:$B,$B569,SAÍDAS!$H:$H,C$40)+SUMIFS(AJUSTE!$D:$D,AJUSTE!$B:$B,$B569,AJUSTE!$H:$H,C$40)</f>
        <v>0</v>
      </c>
      <c r="E569" s="161">
        <f>D569+SUMIFS(ENTRADAS!$D:$D,ENTRADAS!$B:$B,$B569,ENTRADAS!$I:$I,D$40)-SUMIFS(SAÍDAS!$D:$D,SAÍDAS!$B:$B,$B569,SAÍDAS!$H:$H,D$40)+SUMIFS(AJUSTE!$D:$D,AJUSTE!$B:$B,$B569,AJUSTE!$H:$H,D$40)</f>
        <v>0</v>
      </c>
      <c r="F569" s="161">
        <f>E569+SUMIFS(ENTRADAS!$D:$D,ENTRADAS!$B:$B,$B569,ENTRADAS!$I:$I,E$40)-SUMIFS(SAÍDAS!$D:$D,SAÍDAS!$B:$B,$B569,SAÍDAS!$H:$H,E$40)+SUMIFS(AJUSTE!$D:$D,AJUSTE!$B:$B,$B569,AJUSTE!$H:$H,E$40)</f>
        <v>0</v>
      </c>
      <c r="G569" s="161">
        <f>F569+SUMIFS(ENTRADAS!$D:$D,ENTRADAS!$B:$B,$B569,ENTRADAS!$I:$I,F$40)-SUMIFS(SAÍDAS!$D:$D,SAÍDAS!$B:$B,$B569,SAÍDAS!$H:$H,F$40)+SUMIFS(AJUSTE!$D:$D,AJUSTE!$B:$B,$B569,AJUSTE!$H:$H,F$40)</f>
        <v>0</v>
      </c>
      <c r="H569" s="161">
        <f>G569+SUMIFS(ENTRADAS!$D:$D,ENTRADAS!$B:$B,$B569,ENTRADAS!$I:$I,G$40)-SUMIFS(SAÍDAS!$D:$D,SAÍDAS!$B:$B,$B569,SAÍDAS!$H:$H,G$40)+SUMIFS(AJUSTE!$D:$D,AJUSTE!$B:$B,$B569,AJUSTE!$H:$H,G$40)</f>
        <v>0</v>
      </c>
      <c r="I569" s="161">
        <f>H569+SUMIFS(ENTRADAS!$D:$D,ENTRADAS!$B:$B,$B569,ENTRADAS!$I:$I,H$40)-SUMIFS(SAÍDAS!$D:$D,SAÍDAS!$B:$B,$B569,SAÍDAS!$H:$H,H$40)+SUMIFS(AJUSTE!$D:$D,AJUSTE!$B:$B,$B569,AJUSTE!$H:$H,H$40)</f>
        <v>0</v>
      </c>
      <c r="J569" s="161">
        <f>I569+SUMIFS(ENTRADAS!$D:$D,ENTRADAS!$B:$B,$B569,ENTRADAS!$I:$I,I$40)-SUMIFS(SAÍDAS!$D:$D,SAÍDAS!$B:$B,$B569,SAÍDAS!$H:$H,I$40)+SUMIFS(AJUSTE!$D:$D,AJUSTE!$B:$B,$B569,AJUSTE!$H:$H,I$40)</f>
        <v>0</v>
      </c>
      <c r="K569" s="161">
        <f>J569+SUMIFS(ENTRADAS!$D:$D,ENTRADAS!$B:$B,$B569,ENTRADAS!$I:$I,J$40)-SUMIFS(SAÍDAS!$D:$D,SAÍDAS!$B:$B,$B569,SAÍDAS!$H:$H,J$40)+SUMIFS(AJUSTE!$D:$D,AJUSTE!$B:$B,$B569,AJUSTE!$H:$H,J$40)</f>
        <v>0</v>
      </c>
      <c r="L569" s="161">
        <f>K569+SUMIFS(ENTRADAS!$D:$D,ENTRADAS!$B:$B,$B569,ENTRADAS!$I:$I,K$40)-SUMIFS(SAÍDAS!$D:$D,SAÍDAS!$B:$B,$B569,SAÍDAS!$H:$H,K$40)+SUMIFS(AJUSTE!$D:$D,AJUSTE!$B:$B,$B569,AJUSTE!$H:$H,K$40)</f>
        <v>0</v>
      </c>
      <c r="M569" s="161">
        <f>L569+SUMIFS(ENTRADAS!$D:$D,ENTRADAS!$B:$B,$B569,ENTRADAS!$I:$I,L$40)-SUMIFS(SAÍDAS!$D:$D,SAÍDAS!$B:$B,$B569,SAÍDAS!$H:$H,L$40)+SUMIFS(AJUSTE!$D:$D,AJUSTE!$B:$B,$B569,AJUSTE!$H:$H,L$40)</f>
        <v>0</v>
      </c>
      <c r="N569" s="161">
        <f>M569+SUMIFS(ENTRADAS!$D:$D,ENTRADAS!$B:$B,$B569,ENTRADAS!$I:$I,M$40)-SUMIFS(SAÍDAS!$D:$D,SAÍDAS!$B:$B,$B569,SAÍDAS!$H:$H,M$40)+SUMIFS(AJUSTE!$D:$D,AJUSTE!$B:$B,$B569,AJUSTE!$H:$H,M$40)</f>
        <v>0</v>
      </c>
      <c r="P569" s="160">
        <f>CADASTRO!A533</f>
        <v>0</v>
      </c>
      <c r="Q569" s="160">
        <f>CADASTRO!B533</f>
        <v>0</v>
      </c>
      <c r="R569" s="161">
        <f ca="1">IF(R$39&gt;=$AD$39,0,SUMIFS(SAÍDAS!$D:$D,SAÍDAS!$B:$B,Base!$Q569,SAÍDAS!$H:$H,Base!R$40))</f>
        <v>0</v>
      </c>
      <c r="S569" s="161">
        <f ca="1">IF(S$39&gt;=$AD$39,0,SUMIFS(SAÍDAS!$D:$D,SAÍDAS!$B:$B,Base!$Q569,SAÍDAS!$H:$H,Base!S$40))</f>
        <v>0</v>
      </c>
      <c r="T569" s="161">
        <f ca="1">IF(T$39&gt;=$AD$39,0,SUMIFS(SAÍDAS!$D:$D,SAÍDAS!$B:$B,Base!$Q569,SAÍDAS!$H:$H,Base!T$40))</f>
        <v>0</v>
      </c>
      <c r="U569" s="161">
        <f ca="1">IF(U$39&gt;=$AD$39,0,SUMIFS(SAÍDAS!$D:$D,SAÍDAS!$B:$B,Base!$Q569,SAÍDAS!$H:$H,Base!U$40))</f>
        <v>0</v>
      </c>
      <c r="V569" s="161">
        <f ca="1">IF(V$39&gt;=$AD$39,0,SUMIFS(SAÍDAS!$D:$D,SAÍDAS!$B:$B,Base!$Q569,SAÍDAS!$H:$H,Base!V$40))</f>
        <v>0</v>
      </c>
      <c r="W569" s="161">
        <f ca="1">IF(W$39&gt;=$AD$39,0,SUMIFS(SAÍDAS!$D:$D,SAÍDAS!$B:$B,Base!$Q569,SAÍDAS!$H:$H,Base!W$40))</f>
        <v>0</v>
      </c>
      <c r="X569" s="161">
        <f ca="1">IF(X$39&gt;=$AD$39,0,SUMIFS(SAÍDAS!$D:$D,SAÍDAS!$B:$B,Base!$Q569,SAÍDAS!$H:$H,Base!X$40))</f>
        <v>0</v>
      </c>
      <c r="Y569" s="161">
        <f ca="1">IF(Y$39&gt;=$AD$39,0,SUMIFS(SAÍDAS!$D:$D,SAÍDAS!$B:$B,Base!$Q569,SAÍDAS!$H:$H,Base!Y$40))</f>
        <v>0</v>
      </c>
      <c r="Z569" s="161">
        <f ca="1">IF(Z$39&gt;=$AD$39,0,SUMIFS(SAÍDAS!$D:$D,SAÍDAS!$B:$B,Base!$Q569,SAÍDAS!$H:$H,Base!Z$40))</f>
        <v>0</v>
      </c>
      <c r="AA569" s="161">
        <f ca="1">IF(AA$39&gt;=$AD$39,0,SUMIFS(SAÍDAS!$D:$D,SAÍDAS!$B:$B,Base!$Q569,SAÍDAS!$H:$H,Base!AA$40))</f>
        <v>0</v>
      </c>
      <c r="AB569" s="161">
        <f ca="1">IF(AB$39&gt;=$AD$39,0,SUMIFS(SAÍDAS!$D:$D,SAÍDAS!$B:$B,Base!$Q569,SAÍDAS!$H:$H,Base!AB$40))</f>
        <v>0</v>
      </c>
      <c r="AC569" s="161">
        <f ca="1">IF(AC$39&gt;=$AD$39,0,SUMIFS(SAÍDAS!$D:$D,SAÍDAS!$B:$B,Base!$Q569,SAÍDAS!$H:$H,Base!AC$40))</f>
        <v>0</v>
      </c>
      <c r="AD569" s="160">
        <f t="shared" ca="1" si="17"/>
        <v>0</v>
      </c>
    </row>
    <row r="570" spans="1:30" x14ac:dyDescent="0.25">
      <c r="A570" s="160">
        <f>CADASTRO!A534</f>
        <v>0</v>
      </c>
      <c r="B570" s="160">
        <f>CADASTRO!B534</f>
        <v>0</v>
      </c>
      <c r="C570" s="161">
        <f>CADASTRO!D534</f>
        <v>0</v>
      </c>
      <c r="D570" s="161">
        <f>C570+SUMIFS(ENTRADAS!$D:$D,ENTRADAS!$B:$B,$B570,ENTRADAS!$I:$I,C$40)-SUMIFS(SAÍDAS!$D:$D,SAÍDAS!$B:$B,$B570,SAÍDAS!$H:$H,C$40)+SUMIFS(AJUSTE!$D:$D,AJUSTE!$B:$B,$B570,AJUSTE!$H:$H,C$40)</f>
        <v>0</v>
      </c>
      <c r="E570" s="161">
        <f>D570+SUMIFS(ENTRADAS!$D:$D,ENTRADAS!$B:$B,$B570,ENTRADAS!$I:$I,D$40)-SUMIFS(SAÍDAS!$D:$D,SAÍDAS!$B:$B,$B570,SAÍDAS!$H:$H,D$40)+SUMIFS(AJUSTE!$D:$D,AJUSTE!$B:$B,$B570,AJUSTE!$H:$H,D$40)</f>
        <v>0</v>
      </c>
      <c r="F570" s="161">
        <f>E570+SUMIFS(ENTRADAS!$D:$D,ENTRADAS!$B:$B,$B570,ENTRADAS!$I:$I,E$40)-SUMIFS(SAÍDAS!$D:$D,SAÍDAS!$B:$B,$B570,SAÍDAS!$H:$H,E$40)+SUMIFS(AJUSTE!$D:$D,AJUSTE!$B:$B,$B570,AJUSTE!$H:$H,E$40)</f>
        <v>0</v>
      </c>
      <c r="G570" s="161">
        <f>F570+SUMIFS(ENTRADAS!$D:$D,ENTRADAS!$B:$B,$B570,ENTRADAS!$I:$I,F$40)-SUMIFS(SAÍDAS!$D:$D,SAÍDAS!$B:$B,$B570,SAÍDAS!$H:$H,F$40)+SUMIFS(AJUSTE!$D:$D,AJUSTE!$B:$B,$B570,AJUSTE!$H:$H,F$40)</f>
        <v>0</v>
      </c>
      <c r="H570" s="161">
        <f>G570+SUMIFS(ENTRADAS!$D:$D,ENTRADAS!$B:$B,$B570,ENTRADAS!$I:$I,G$40)-SUMIFS(SAÍDAS!$D:$D,SAÍDAS!$B:$B,$B570,SAÍDAS!$H:$H,G$40)+SUMIFS(AJUSTE!$D:$D,AJUSTE!$B:$B,$B570,AJUSTE!$H:$H,G$40)</f>
        <v>0</v>
      </c>
      <c r="I570" s="161">
        <f>H570+SUMIFS(ENTRADAS!$D:$D,ENTRADAS!$B:$B,$B570,ENTRADAS!$I:$I,H$40)-SUMIFS(SAÍDAS!$D:$D,SAÍDAS!$B:$B,$B570,SAÍDAS!$H:$H,H$40)+SUMIFS(AJUSTE!$D:$D,AJUSTE!$B:$B,$B570,AJUSTE!$H:$H,H$40)</f>
        <v>0</v>
      </c>
      <c r="J570" s="161">
        <f>I570+SUMIFS(ENTRADAS!$D:$D,ENTRADAS!$B:$B,$B570,ENTRADAS!$I:$I,I$40)-SUMIFS(SAÍDAS!$D:$D,SAÍDAS!$B:$B,$B570,SAÍDAS!$H:$H,I$40)+SUMIFS(AJUSTE!$D:$D,AJUSTE!$B:$B,$B570,AJUSTE!$H:$H,I$40)</f>
        <v>0</v>
      </c>
      <c r="K570" s="161">
        <f>J570+SUMIFS(ENTRADAS!$D:$D,ENTRADAS!$B:$B,$B570,ENTRADAS!$I:$I,J$40)-SUMIFS(SAÍDAS!$D:$D,SAÍDAS!$B:$B,$B570,SAÍDAS!$H:$H,J$40)+SUMIFS(AJUSTE!$D:$D,AJUSTE!$B:$B,$B570,AJUSTE!$H:$H,J$40)</f>
        <v>0</v>
      </c>
      <c r="L570" s="161">
        <f>K570+SUMIFS(ENTRADAS!$D:$D,ENTRADAS!$B:$B,$B570,ENTRADAS!$I:$I,K$40)-SUMIFS(SAÍDAS!$D:$D,SAÍDAS!$B:$B,$B570,SAÍDAS!$H:$H,K$40)+SUMIFS(AJUSTE!$D:$D,AJUSTE!$B:$B,$B570,AJUSTE!$H:$H,K$40)</f>
        <v>0</v>
      </c>
      <c r="M570" s="161">
        <f>L570+SUMIFS(ENTRADAS!$D:$D,ENTRADAS!$B:$B,$B570,ENTRADAS!$I:$I,L$40)-SUMIFS(SAÍDAS!$D:$D,SAÍDAS!$B:$B,$B570,SAÍDAS!$H:$H,L$40)+SUMIFS(AJUSTE!$D:$D,AJUSTE!$B:$B,$B570,AJUSTE!$H:$H,L$40)</f>
        <v>0</v>
      </c>
      <c r="N570" s="161">
        <f>M570+SUMIFS(ENTRADAS!$D:$D,ENTRADAS!$B:$B,$B570,ENTRADAS!$I:$I,M$40)-SUMIFS(SAÍDAS!$D:$D,SAÍDAS!$B:$B,$B570,SAÍDAS!$H:$H,M$40)+SUMIFS(AJUSTE!$D:$D,AJUSTE!$B:$B,$B570,AJUSTE!$H:$H,M$40)</f>
        <v>0</v>
      </c>
      <c r="P570" s="160">
        <f>CADASTRO!A534</f>
        <v>0</v>
      </c>
      <c r="Q570" s="160">
        <f>CADASTRO!B534</f>
        <v>0</v>
      </c>
      <c r="R570" s="161">
        <f ca="1">IF(R$39&gt;=$AD$39,0,SUMIFS(SAÍDAS!$D:$D,SAÍDAS!$B:$B,Base!$Q570,SAÍDAS!$H:$H,Base!R$40))</f>
        <v>0</v>
      </c>
      <c r="S570" s="161">
        <f ca="1">IF(S$39&gt;=$AD$39,0,SUMIFS(SAÍDAS!$D:$D,SAÍDAS!$B:$B,Base!$Q570,SAÍDAS!$H:$H,Base!S$40))</f>
        <v>0</v>
      </c>
      <c r="T570" s="161">
        <f ca="1">IF(T$39&gt;=$AD$39,0,SUMIFS(SAÍDAS!$D:$D,SAÍDAS!$B:$B,Base!$Q570,SAÍDAS!$H:$H,Base!T$40))</f>
        <v>0</v>
      </c>
      <c r="U570" s="161">
        <f ca="1">IF(U$39&gt;=$AD$39,0,SUMIFS(SAÍDAS!$D:$D,SAÍDAS!$B:$B,Base!$Q570,SAÍDAS!$H:$H,Base!U$40))</f>
        <v>0</v>
      </c>
      <c r="V570" s="161">
        <f ca="1">IF(V$39&gt;=$AD$39,0,SUMIFS(SAÍDAS!$D:$D,SAÍDAS!$B:$B,Base!$Q570,SAÍDAS!$H:$H,Base!V$40))</f>
        <v>0</v>
      </c>
      <c r="W570" s="161">
        <f ca="1">IF(W$39&gt;=$AD$39,0,SUMIFS(SAÍDAS!$D:$D,SAÍDAS!$B:$B,Base!$Q570,SAÍDAS!$H:$H,Base!W$40))</f>
        <v>0</v>
      </c>
      <c r="X570" s="161">
        <f ca="1">IF(X$39&gt;=$AD$39,0,SUMIFS(SAÍDAS!$D:$D,SAÍDAS!$B:$B,Base!$Q570,SAÍDAS!$H:$H,Base!X$40))</f>
        <v>0</v>
      </c>
      <c r="Y570" s="161">
        <f ca="1">IF(Y$39&gt;=$AD$39,0,SUMIFS(SAÍDAS!$D:$D,SAÍDAS!$B:$B,Base!$Q570,SAÍDAS!$H:$H,Base!Y$40))</f>
        <v>0</v>
      </c>
      <c r="Z570" s="161">
        <f ca="1">IF(Z$39&gt;=$AD$39,0,SUMIFS(SAÍDAS!$D:$D,SAÍDAS!$B:$B,Base!$Q570,SAÍDAS!$H:$H,Base!Z$40))</f>
        <v>0</v>
      </c>
      <c r="AA570" s="161">
        <f ca="1">IF(AA$39&gt;=$AD$39,0,SUMIFS(SAÍDAS!$D:$D,SAÍDAS!$B:$B,Base!$Q570,SAÍDAS!$H:$H,Base!AA$40))</f>
        <v>0</v>
      </c>
      <c r="AB570" s="161">
        <f ca="1">IF(AB$39&gt;=$AD$39,0,SUMIFS(SAÍDAS!$D:$D,SAÍDAS!$B:$B,Base!$Q570,SAÍDAS!$H:$H,Base!AB$40))</f>
        <v>0</v>
      </c>
      <c r="AC570" s="161">
        <f ca="1">IF(AC$39&gt;=$AD$39,0,SUMIFS(SAÍDAS!$D:$D,SAÍDAS!$B:$B,Base!$Q570,SAÍDAS!$H:$H,Base!AC$40))</f>
        <v>0</v>
      </c>
      <c r="AD570" s="160">
        <f t="shared" ca="1" si="17"/>
        <v>0</v>
      </c>
    </row>
    <row r="571" spans="1:30" x14ac:dyDescent="0.25">
      <c r="A571" s="160">
        <f>CADASTRO!A535</f>
        <v>0</v>
      </c>
      <c r="B571" s="160">
        <f>CADASTRO!B535</f>
        <v>0</v>
      </c>
      <c r="C571" s="161">
        <f>CADASTRO!D535</f>
        <v>0</v>
      </c>
      <c r="D571" s="161">
        <f>C571+SUMIFS(ENTRADAS!$D:$D,ENTRADAS!$B:$B,$B571,ENTRADAS!$I:$I,C$40)-SUMIFS(SAÍDAS!$D:$D,SAÍDAS!$B:$B,$B571,SAÍDAS!$H:$H,C$40)+SUMIFS(AJUSTE!$D:$D,AJUSTE!$B:$B,$B571,AJUSTE!$H:$H,C$40)</f>
        <v>0</v>
      </c>
      <c r="E571" s="161">
        <f>D571+SUMIFS(ENTRADAS!$D:$D,ENTRADAS!$B:$B,$B571,ENTRADAS!$I:$I,D$40)-SUMIFS(SAÍDAS!$D:$D,SAÍDAS!$B:$B,$B571,SAÍDAS!$H:$H,D$40)+SUMIFS(AJUSTE!$D:$D,AJUSTE!$B:$B,$B571,AJUSTE!$H:$H,D$40)</f>
        <v>0</v>
      </c>
      <c r="F571" s="161">
        <f>E571+SUMIFS(ENTRADAS!$D:$D,ENTRADAS!$B:$B,$B571,ENTRADAS!$I:$I,E$40)-SUMIFS(SAÍDAS!$D:$D,SAÍDAS!$B:$B,$B571,SAÍDAS!$H:$H,E$40)+SUMIFS(AJUSTE!$D:$D,AJUSTE!$B:$B,$B571,AJUSTE!$H:$H,E$40)</f>
        <v>0</v>
      </c>
      <c r="G571" s="161">
        <f>F571+SUMIFS(ENTRADAS!$D:$D,ENTRADAS!$B:$B,$B571,ENTRADAS!$I:$I,F$40)-SUMIFS(SAÍDAS!$D:$D,SAÍDAS!$B:$B,$B571,SAÍDAS!$H:$H,F$40)+SUMIFS(AJUSTE!$D:$D,AJUSTE!$B:$B,$B571,AJUSTE!$H:$H,F$40)</f>
        <v>0</v>
      </c>
      <c r="H571" s="161">
        <f>G571+SUMIFS(ENTRADAS!$D:$D,ENTRADAS!$B:$B,$B571,ENTRADAS!$I:$I,G$40)-SUMIFS(SAÍDAS!$D:$D,SAÍDAS!$B:$B,$B571,SAÍDAS!$H:$H,G$40)+SUMIFS(AJUSTE!$D:$D,AJUSTE!$B:$B,$B571,AJUSTE!$H:$H,G$40)</f>
        <v>0</v>
      </c>
      <c r="I571" s="161">
        <f>H571+SUMIFS(ENTRADAS!$D:$D,ENTRADAS!$B:$B,$B571,ENTRADAS!$I:$I,H$40)-SUMIFS(SAÍDAS!$D:$D,SAÍDAS!$B:$B,$B571,SAÍDAS!$H:$H,H$40)+SUMIFS(AJUSTE!$D:$D,AJUSTE!$B:$B,$B571,AJUSTE!$H:$H,H$40)</f>
        <v>0</v>
      </c>
      <c r="J571" s="161">
        <f>I571+SUMIFS(ENTRADAS!$D:$D,ENTRADAS!$B:$B,$B571,ENTRADAS!$I:$I,I$40)-SUMIFS(SAÍDAS!$D:$D,SAÍDAS!$B:$B,$B571,SAÍDAS!$H:$H,I$40)+SUMIFS(AJUSTE!$D:$D,AJUSTE!$B:$B,$B571,AJUSTE!$H:$H,I$40)</f>
        <v>0</v>
      </c>
      <c r="K571" s="161">
        <f>J571+SUMIFS(ENTRADAS!$D:$D,ENTRADAS!$B:$B,$B571,ENTRADAS!$I:$I,J$40)-SUMIFS(SAÍDAS!$D:$D,SAÍDAS!$B:$B,$B571,SAÍDAS!$H:$H,J$40)+SUMIFS(AJUSTE!$D:$D,AJUSTE!$B:$B,$B571,AJUSTE!$H:$H,J$40)</f>
        <v>0</v>
      </c>
      <c r="L571" s="161">
        <f>K571+SUMIFS(ENTRADAS!$D:$D,ENTRADAS!$B:$B,$B571,ENTRADAS!$I:$I,K$40)-SUMIFS(SAÍDAS!$D:$D,SAÍDAS!$B:$B,$B571,SAÍDAS!$H:$H,K$40)+SUMIFS(AJUSTE!$D:$D,AJUSTE!$B:$B,$B571,AJUSTE!$H:$H,K$40)</f>
        <v>0</v>
      </c>
      <c r="M571" s="161">
        <f>L571+SUMIFS(ENTRADAS!$D:$D,ENTRADAS!$B:$B,$B571,ENTRADAS!$I:$I,L$40)-SUMIFS(SAÍDAS!$D:$D,SAÍDAS!$B:$B,$B571,SAÍDAS!$H:$H,L$40)+SUMIFS(AJUSTE!$D:$D,AJUSTE!$B:$B,$B571,AJUSTE!$H:$H,L$40)</f>
        <v>0</v>
      </c>
      <c r="N571" s="161">
        <f>M571+SUMIFS(ENTRADAS!$D:$D,ENTRADAS!$B:$B,$B571,ENTRADAS!$I:$I,M$40)-SUMIFS(SAÍDAS!$D:$D,SAÍDAS!$B:$B,$B571,SAÍDAS!$H:$H,M$40)+SUMIFS(AJUSTE!$D:$D,AJUSTE!$B:$B,$B571,AJUSTE!$H:$H,M$40)</f>
        <v>0</v>
      </c>
      <c r="P571" s="160">
        <f>CADASTRO!A535</f>
        <v>0</v>
      </c>
      <c r="Q571" s="160">
        <f>CADASTRO!B535</f>
        <v>0</v>
      </c>
      <c r="R571" s="161">
        <f ca="1">IF(R$39&gt;=$AD$39,0,SUMIFS(SAÍDAS!$D:$D,SAÍDAS!$B:$B,Base!$Q571,SAÍDAS!$H:$H,Base!R$40))</f>
        <v>0</v>
      </c>
      <c r="S571" s="161">
        <f ca="1">IF(S$39&gt;=$AD$39,0,SUMIFS(SAÍDAS!$D:$D,SAÍDAS!$B:$B,Base!$Q571,SAÍDAS!$H:$H,Base!S$40))</f>
        <v>0</v>
      </c>
      <c r="T571" s="161">
        <f ca="1">IF(T$39&gt;=$AD$39,0,SUMIFS(SAÍDAS!$D:$D,SAÍDAS!$B:$B,Base!$Q571,SAÍDAS!$H:$H,Base!T$40))</f>
        <v>0</v>
      </c>
      <c r="U571" s="161">
        <f ca="1">IF(U$39&gt;=$AD$39,0,SUMIFS(SAÍDAS!$D:$D,SAÍDAS!$B:$B,Base!$Q571,SAÍDAS!$H:$H,Base!U$40))</f>
        <v>0</v>
      </c>
      <c r="V571" s="161">
        <f ca="1">IF(V$39&gt;=$AD$39,0,SUMIFS(SAÍDAS!$D:$D,SAÍDAS!$B:$B,Base!$Q571,SAÍDAS!$H:$H,Base!V$40))</f>
        <v>0</v>
      </c>
      <c r="W571" s="161">
        <f ca="1">IF(W$39&gt;=$AD$39,0,SUMIFS(SAÍDAS!$D:$D,SAÍDAS!$B:$B,Base!$Q571,SAÍDAS!$H:$H,Base!W$40))</f>
        <v>0</v>
      </c>
      <c r="X571" s="161">
        <f ca="1">IF(X$39&gt;=$AD$39,0,SUMIFS(SAÍDAS!$D:$D,SAÍDAS!$B:$B,Base!$Q571,SAÍDAS!$H:$H,Base!X$40))</f>
        <v>0</v>
      </c>
      <c r="Y571" s="161">
        <f ca="1">IF(Y$39&gt;=$AD$39,0,SUMIFS(SAÍDAS!$D:$D,SAÍDAS!$B:$B,Base!$Q571,SAÍDAS!$H:$H,Base!Y$40))</f>
        <v>0</v>
      </c>
      <c r="Z571" s="161">
        <f ca="1">IF(Z$39&gt;=$AD$39,0,SUMIFS(SAÍDAS!$D:$D,SAÍDAS!$B:$B,Base!$Q571,SAÍDAS!$H:$H,Base!Z$40))</f>
        <v>0</v>
      </c>
      <c r="AA571" s="161">
        <f ca="1">IF(AA$39&gt;=$AD$39,0,SUMIFS(SAÍDAS!$D:$D,SAÍDAS!$B:$B,Base!$Q571,SAÍDAS!$H:$H,Base!AA$40))</f>
        <v>0</v>
      </c>
      <c r="AB571" s="161">
        <f ca="1">IF(AB$39&gt;=$AD$39,0,SUMIFS(SAÍDAS!$D:$D,SAÍDAS!$B:$B,Base!$Q571,SAÍDAS!$H:$H,Base!AB$40))</f>
        <v>0</v>
      </c>
      <c r="AC571" s="161">
        <f ca="1">IF(AC$39&gt;=$AD$39,0,SUMIFS(SAÍDAS!$D:$D,SAÍDAS!$B:$B,Base!$Q571,SAÍDAS!$H:$H,Base!AC$40))</f>
        <v>0</v>
      </c>
      <c r="AD571" s="160">
        <f t="shared" ca="1" si="17"/>
        <v>0</v>
      </c>
    </row>
    <row r="572" spans="1:30" x14ac:dyDescent="0.25">
      <c r="A572" s="160">
        <f>CADASTRO!A536</f>
        <v>0</v>
      </c>
      <c r="B572" s="160">
        <f>CADASTRO!B536</f>
        <v>0</v>
      </c>
      <c r="C572" s="161">
        <f>CADASTRO!D536</f>
        <v>0</v>
      </c>
      <c r="D572" s="161">
        <f>C572+SUMIFS(ENTRADAS!$D:$D,ENTRADAS!$B:$B,$B572,ENTRADAS!$I:$I,C$40)-SUMIFS(SAÍDAS!$D:$D,SAÍDAS!$B:$B,$B572,SAÍDAS!$H:$H,C$40)+SUMIFS(AJUSTE!$D:$D,AJUSTE!$B:$B,$B572,AJUSTE!$H:$H,C$40)</f>
        <v>0</v>
      </c>
      <c r="E572" s="161">
        <f>D572+SUMIFS(ENTRADAS!$D:$D,ENTRADAS!$B:$B,$B572,ENTRADAS!$I:$I,D$40)-SUMIFS(SAÍDAS!$D:$D,SAÍDAS!$B:$B,$B572,SAÍDAS!$H:$H,D$40)+SUMIFS(AJUSTE!$D:$D,AJUSTE!$B:$B,$B572,AJUSTE!$H:$H,D$40)</f>
        <v>0</v>
      </c>
      <c r="F572" s="161">
        <f>E572+SUMIFS(ENTRADAS!$D:$D,ENTRADAS!$B:$B,$B572,ENTRADAS!$I:$I,E$40)-SUMIFS(SAÍDAS!$D:$D,SAÍDAS!$B:$B,$B572,SAÍDAS!$H:$H,E$40)+SUMIFS(AJUSTE!$D:$D,AJUSTE!$B:$B,$B572,AJUSTE!$H:$H,E$40)</f>
        <v>0</v>
      </c>
      <c r="G572" s="161">
        <f>F572+SUMIFS(ENTRADAS!$D:$D,ENTRADAS!$B:$B,$B572,ENTRADAS!$I:$I,F$40)-SUMIFS(SAÍDAS!$D:$D,SAÍDAS!$B:$B,$B572,SAÍDAS!$H:$H,F$40)+SUMIFS(AJUSTE!$D:$D,AJUSTE!$B:$B,$B572,AJUSTE!$H:$H,F$40)</f>
        <v>0</v>
      </c>
      <c r="H572" s="161">
        <f>G572+SUMIFS(ENTRADAS!$D:$D,ENTRADAS!$B:$B,$B572,ENTRADAS!$I:$I,G$40)-SUMIFS(SAÍDAS!$D:$D,SAÍDAS!$B:$B,$B572,SAÍDAS!$H:$H,G$40)+SUMIFS(AJUSTE!$D:$D,AJUSTE!$B:$B,$B572,AJUSTE!$H:$H,G$40)</f>
        <v>0</v>
      </c>
      <c r="I572" s="161">
        <f>H572+SUMIFS(ENTRADAS!$D:$D,ENTRADAS!$B:$B,$B572,ENTRADAS!$I:$I,H$40)-SUMIFS(SAÍDAS!$D:$D,SAÍDAS!$B:$B,$B572,SAÍDAS!$H:$H,H$40)+SUMIFS(AJUSTE!$D:$D,AJUSTE!$B:$B,$B572,AJUSTE!$H:$H,H$40)</f>
        <v>0</v>
      </c>
      <c r="J572" s="161">
        <f>I572+SUMIFS(ENTRADAS!$D:$D,ENTRADAS!$B:$B,$B572,ENTRADAS!$I:$I,I$40)-SUMIFS(SAÍDAS!$D:$D,SAÍDAS!$B:$B,$B572,SAÍDAS!$H:$H,I$40)+SUMIFS(AJUSTE!$D:$D,AJUSTE!$B:$B,$B572,AJUSTE!$H:$H,I$40)</f>
        <v>0</v>
      </c>
      <c r="K572" s="161">
        <f>J572+SUMIFS(ENTRADAS!$D:$D,ENTRADAS!$B:$B,$B572,ENTRADAS!$I:$I,J$40)-SUMIFS(SAÍDAS!$D:$D,SAÍDAS!$B:$B,$B572,SAÍDAS!$H:$H,J$40)+SUMIFS(AJUSTE!$D:$D,AJUSTE!$B:$B,$B572,AJUSTE!$H:$H,J$40)</f>
        <v>0</v>
      </c>
      <c r="L572" s="161">
        <f>K572+SUMIFS(ENTRADAS!$D:$D,ENTRADAS!$B:$B,$B572,ENTRADAS!$I:$I,K$40)-SUMIFS(SAÍDAS!$D:$D,SAÍDAS!$B:$B,$B572,SAÍDAS!$H:$H,K$40)+SUMIFS(AJUSTE!$D:$D,AJUSTE!$B:$B,$B572,AJUSTE!$H:$H,K$40)</f>
        <v>0</v>
      </c>
      <c r="M572" s="161">
        <f>L572+SUMIFS(ENTRADAS!$D:$D,ENTRADAS!$B:$B,$B572,ENTRADAS!$I:$I,L$40)-SUMIFS(SAÍDAS!$D:$D,SAÍDAS!$B:$B,$B572,SAÍDAS!$H:$H,L$40)+SUMIFS(AJUSTE!$D:$D,AJUSTE!$B:$B,$B572,AJUSTE!$H:$H,L$40)</f>
        <v>0</v>
      </c>
      <c r="N572" s="161">
        <f>M572+SUMIFS(ENTRADAS!$D:$D,ENTRADAS!$B:$B,$B572,ENTRADAS!$I:$I,M$40)-SUMIFS(SAÍDAS!$D:$D,SAÍDAS!$B:$B,$B572,SAÍDAS!$H:$H,M$40)+SUMIFS(AJUSTE!$D:$D,AJUSTE!$B:$B,$B572,AJUSTE!$H:$H,M$40)</f>
        <v>0</v>
      </c>
      <c r="P572" s="160">
        <f>CADASTRO!A536</f>
        <v>0</v>
      </c>
      <c r="Q572" s="160">
        <f>CADASTRO!B536</f>
        <v>0</v>
      </c>
      <c r="R572" s="161">
        <f ca="1">IF(R$39&gt;=$AD$39,0,SUMIFS(SAÍDAS!$D:$D,SAÍDAS!$B:$B,Base!$Q572,SAÍDAS!$H:$H,Base!R$40))</f>
        <v>0</v>
      </c>
      <c r="S572" s="161">
        <f ca="1">IF(S$39&gt;=$AD$39,0,SUMIFS(SAÍDAS!$D:$D,SAÍDAS!$B:$B,Base!$Q572,SAÍDAS!$H:$H,Base!S$40))</f>
        <v>0</v>
      </c>
      <c r="T572" s="161">
        <f ca="1">IF(T$39&gt;=$AD$39,0,SUMIFS(SAÍDAS!$D:$D,SAÍDAS!$B:$B,Base!$Q572,SAÍDAS!$H:$H,Base!T$40))</f>
        <v>0</v>
      </c>
      <c r="U572" s="161">
        <f ca="1">IF(U$39&gt;=$AD$39,0,SUMIFS(SAÍDAS!$D:$D,SAÍDAS!$B:$B,Base!$Q572,SAÍDAS!$H:$H,Base!U$40))</f>
        <v>0</v>
      </c>
      <c r="V572" s="161">
        <f ca="1">IF(V$39&gt;=$AD$39,0,SUMIFS(SAÍDAS!$D:$D,SAÍDAS!$B:$B,Base!$Q572,SAÍDAS!$H:$H,Base!V$40))</f>
        <v>0</v>
      </c>
      <c r="W572" s="161">
        <f ca="1">IF(W$39&gt;=$AD$39,0,SUMIFS(SAÍDAS!$D:$D,SAÍDAS!$B:$B,Base!$Q572,SAÍDAS!$H:$H,Base!W$40))</f>
        <v>0</v>
      </c>
      <c r="X572" s="161">
        <f ca="1">IF(X$39&gt;=$AD$39,0,SUMIFS(SAÍDAS!$D:$D,SAÍDAS!$B:$B,Base!$Q572,SAÍDAS!$H:$H,Base!X$40))</f>
        <v>0</v>
      </c>
      <c r="Y572" s="161">
        <f ca="1">IF(Y$39&gt;=$AD$39,0,SUMIFS(SAÍDAS!$D:$D,SAÍDAS!$B:$B,Base!$Q572,SAÍDAS!$H:$H,Base!Y$40))</f>
        <v>0</v>
      </c>
      <c r="Z572" s="161">
        <f ca="1">IF(Z$39&gt;=$AD$39,0,SUMIFS(SAÍDAS!$D:$D,SAÍDAS!$B:$B,Base!$Q572,SAÍDAS!$H:$H,Base!Z$40))</f>
        <v>0</v>
      </c>
      <c r="AA572" s="161">
        <f ca="1">IF(AA$39&gt;=$AD$39,0,SUMIFS(SAÍDAS!$D:$D,SAÍDAS!$B:$B,Base!$Q572,SAÍDAS!$H:$H,Base!AA$40))</f>
        <v>0</v>
      </c>
      <c r="AB572" s="161">
        <f ca="1">IF(AB$39&gt;=$AD$39,0,SUMIFS(SAÍDAS!$D:$D,SAÍDAS!$B:$B,Base!$Q572,SAÍDAS!$H:$H,Base!AB$40))</f>
        <v>0</v>
      </c>
      <c r="AC572" s="161">
        <f ca="1">IF(AC$39&gt;=$AD$39,0,SUMIFS(SAÍDAS!$D:$D,SAÍDAS!$B:$B,Base!$Q572,SAÍDAS!$H:$H,Base!AC$40))</f>
        <v>0</v>
      </c>
      <c r="AD572" s="160">
        <f t="shared" ca="1" si="17"/>
        <v>0</v>
      </c>
    </row>
  </sheetData>
  <mergeCells count="1">
    <mergeCell ref="A1:B2"/>
  </mergeCells>
  <pageMargins left="0.511811024" right="0.511811024" top="0.78740157499999996" bottom="0.78740157499999996" header="0.31496062000000002" footer="0.31496062000000002"/>
  <ignoredErrors>
    <ignoredError sqref="D4" calculatedColumn="1"/>
  </ignoredErrors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/>
  <dimension ref="A1:H5"/>
  <sheetViews>
    <sheetView showGridLines="0" workbookViewId="0">
      <selection activeCell="B14" sqref="B14"/>
    </sheetView>
  </sheetViews>
  <sheetFormatPr defaultRowHeight="15" x14ac:dyDescent="0.25"/>
  <cols>
    <col min="1" max="1" width="30.7109375" customWidth="1"/>
    <col min="2" max="2" width="60.7109375" customWidth="1"/>
    <col min="3" max="4" width="15.7109375" customWidth="1"/>
    <col min="5" max="5" width="15.7109375" style="109" customWidth="1"/>
    <col min="6" max="6" width="15.7109375" customWidth="1"/>
    <col min="7" max="8" width="11.28515625" hidden="1" customWidth="1"/>
  </cols>
  <sheetData>
    <row r="1" spans="1:8" ht="45.75" customHeight="1" x14ac:dyDescent="0.25">
      <c r="A1" s="275" t="s">
        <v>672</v>
      </c>
      <c r="B1" s="276"/>
      <c r="C1" s="276"/>
      <c r="D1" s="276"/>
      <c r="E1" s="276"/>
      <c r="F1" s="276"/>
      <c r="G1" s="276"/>
      <c r="H1" s="276"/>
    </row>
    <row r="2" spans="1:8" x14ac:dyDescent="0.25">
      <c r="A2" s="151" t="s">
        <v>16</v>
      </c>
      <c r="B2" s="137" t="s">
        <v>330</v>
      </c>
      <c r="C2" s="137" t="s">
        <v>17</v>
      </c>
      <c r="D2" s="137" t="s">
        <v>18</v>
      </c>
      <c r="E2" s="138" t="s">
        <v>19</v>
      </c>
      <c r="F2" s="137" t="s">
        <v>20</v>
      </c>
      <c r="G2" s="139" t="s">
        <v>395</v>
      </c>
      <c r="H2" s="140" t="s">
        <v>396</v>
      </c>
    </row>
    <row r="3" spans="1:8" ht="0.95" customHeight="1" x14ac:dyDescent="0.25">
      <c r="A3" s="220" t="s">
        <v>401</v>
      </c>
      <c r="B3" s="221">
        <v>1</v>
      </c>
      <c r="C3" s="220">
        <f>IFERROR(VLOOKUP(B3,CADASTRO!$B$2:$C$393,2,0),"")</f>
        <v>0</v>
      </c>
      <c r="D3" s="220">
        <f>VALUE(AJUSTE!$G3)</f>
        <v>0</v>
      </c>
      <c r="E3" s="222"/>
      <c r="F3" s="220" t="str">
        <f>CONCATENATE("SEMANA ",IFERROR(WEEKNUM(E3)-WEEKNUM(EOMONTH(E3,-1)+1)+1,""))</f>
        <v xml:space="preserve">SEMANA </v>
      </c>
      <c r="G3" s="216"/>
      <c r="H3" s="217">
        <f>DATE(YEAR(AJUSTE!$E3),MONTH(AJUSTE!$E3),1)</f>
        <v>1</v>
      </c>
    </row>
    <row r="4" spans="1:8" ht="0.95" customHeight="1" x14ac:dyDescent="0.25">
      <c r="A4" s="223" t="s">
        <v>401</v>
      </c>
      <c r="B4" s="224">
        <v>1</v>
      </c>
      <c r="C4" s="223">
        <f>IFERROR(VLOOKUP(B4,CADASTRO!$B$2:$C$393,2,0),"")</f>
        <v>0</v>
      </c>
      <c r="D4" s="223">
        <f>VALUE(AJUSTE!$G4)</f>
        <v>0</v>
      </c>
      <c r="E4" s="225"/>
      <c r="F4" s="223" t="str">
        <f>CONCATENATE("SEMANA ",IFERROR(WEEKNUM(E4)-WEEKNUM(EOMONTH(E4,-1)+1)+1,""))</f>
        <v xml:space="preserve">SEMANA </v>
      </c>
      <c r="G4" s="219"/>
      <c r="H4" s="218">
        <f>DATE(YEAR(AJUSTE!$E4),MONTH(AJUSTE!$E4),1)</f>
        <v>1</v>
      </c>
    </row>
    <row r="5" spans="1:8" x14ac:dyDescent="0.25">
      <c r="A5" s="244" t="s">
        <v>1047</v>
      </c>
      <c r="B5" s="244" t="s">
        <v>1048</v>
      </c>
      <c r="C5" s="244" t="str">
        <f>IFERROR(VLOOKUP(B5,CADASTRO!$B$2:$C$393,2,0),"")</f>
        <v/>
      </c>
      <c r="D5" s="244">
        <f>VALUE(AJUSTE!$G5)</f>
        <v>-5</v>
      </c>
      <c r="E5" s="245" t="s">
        <v>1049</v>
      </c>
      <c r="F5" s="244" t="str">
        <f>CONCATENATE("SEMANA ",IFERROR(WEEKNUM(E5)-WEEKNUM(EOMONTH(E5,-1)+1)+1,""))</f>
        <v>SEMANA 4</v>
      </c>
      <c r="G5" s="208">
        <v>-5</v>
      </c>
      <c r="H5" s="208">
        <f>DATE(YEAR(AJUSTE!$E5),MONTH(AJUSTE!$E5),1)</f>
        <v>45962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CADASTRO!$B$5:$B$393</xm:f>
          </x14:formula1>
          <xm:sqref>B3:B5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/>
  <dimension ref="A1:AJ572"/>
  <sheetViews>
    <sheetView showGridLines="0"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3" sqref="T3"/>
    </sheetView>
  </sheetViews>
  <sheetFormatPr defaultColWidth="14.42578125" defaultRowHeight="15" customHeight="1" x14ac:dyDescent="0.25"/>
  <cols>
    <col min="1" max="1" width="28.28515625" customWidth="1"/>
    <col min="2" max="2" width="50.7109375" customWidth="1"/>
    <col min="3" max="17" width="11.28515625" customWidth="1"/>
    <col min="18" max="18" width="14.85546875" customWidth="1"/>
    <col min="19" max="19" width="13" customWidth="1"/>
    <col min="20" max="20" width="22" customWidth="1"/>
    <col min="21" max="22" width="11.28515625" customWidth="1"/>
    <col min="23" max="23" width="21.140625" customWidth="1"/>
    <col min="24" max="24" width="12.5703125" customWidth="1"/>
    <col min="25" max="25" width="13.42578125" customWidth="1"/>
    <col min="26" max="26" width="15.28515625" customWidth="1"/>
    <col min="27" max="27" width="15.42578125" customWidth="1"/>
  </cols>
  <sheetData>
    <row r="1" spans="1:36" ht="22.5" customHeight="1" thickBot="1" x14ac:dyDescent="0.3">
      <c r="A1" s="283" t="s">
        <v>318</v>
      </c>
      <c r="B1" s="284"/>
      <c r="C1" s="290" t="str">
        <f>MENU!I2</f>
        <v>NOME DA EMPRESA</v>
      </c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2"/>
      <c r="S1" s="27"/>
      <c r="T1" s="286" t="s">
        <v>319</v>
      </c>
      <c r="U1" s="27"/>
      <c r="V1" s="27"/>
      <c r="W1" s="286" t="s">
        <v>320</v>
      </c>
      <c r="X1" s="71" t="s">
        <v>334</v>
      </c>
      <c r="Y1" s="71">
        <f>VLOOKUP(AI1,Base!A4:B15,2,0)</f>
        <v>0</v>
      </c>
      <c r="Z1" s="299" t="s">
        <v>338</v>
      </c>
      <c r="AA1" s="300"/>
      <c r="AB1" s="301" t="s">
        <v>339</v>
      </c>
      <c r="AC1" s="302"/>
      <c r="AD1" s="303"/>
      <c r="AI1" s="298">
        <f>$C$2</f>
        <v>45992</v>
      </c>
      <c r="AJ1" s="298"/>
    </row>
    <row r="2" spans="1:36" ht="18.75" customHeight="1" thickBot="1" x14ac:dyDescent="0.3">
      <c r="A2" s="284"/>
      <c r="B2" s="284"/>
      <c r="C2" s="288">
        <v>45992</v>
      </c>
      <c r="D2" s="289"/>
      <c r="E2" s="293" t="s">
        <v>329</v>
      </c>
      <c r="F2" s="294"/>
      <c r="G2" s="294"/>
      <c r="H2" s="294"/>
      <c r="I2" s="294"/>
      <c r="J2" s="295"/>
      <c r="K2" s="296" t="s">
        <v>321</v>
      </c>
      <c r="L2" s="294"/>
      <c r="M2" s="294"/>
      <c r="N2" s="294"/>
      <c r="O2" s="294"/>
      <c r="P2" s="295"/>
      <c r="Q2" s="297" t="s">
        <v>322</v>
      </c>
      <c r="R2" s="295"/>
      <c r="S2" s="156"/>
      <c r="T2" s="287"/>
      <c r="U2" s="27"/>
      <c r="V2" s="27"/>
      <c r="W2" s="287"/>
      <c r="X2" s="304">
        <f>IFERROR(W3/Y1,0)</f>
        <v>0</v>
      </c>
      <c r="Y2" s="305"/>
      <c r="Z2" s="306" t="s">
        <v>335</v>
      </c>
      <c r="AA2" s="306" t="s">
        <v>336</v>
      </c>
      <c r="AB2" s="308" t="s">
        <v>337</v>
      </c>
      <c r="AC2" s="308" t="s">
        <v>335</v>
      </c>
      <c r="AD2" s="308" t="s">
        <v>336</v>
      </c>
      <c r="AI2" s="83">
        <f>AI1-1</f>
        <v>45991</v>
      </c>
      <c r="AJ2" s="97">
        <f>DATE(YEAR(AI2),MONTH(AI2),1)</f>
        <v>45962</v>
      </c>
    </row>
    <row r="3" spans="1:36" ht="18.75" customHeight="1" thickBot="1" x14ac:dyDescent="0.3">
      <c r="A3" s="285"/>
      <c r="B3" s="285"/>
      <c r="C3" s="279" t="s">
        <v>323</v>
      </c>
      <c r="D3" s="280"/>
      <c r="E3" s="28" t="s">
        <v>7</v>
      </c>
      <c r="F3" s="28" t="s">
        <v>9</v>
      </c>
      <c r="G3" s="28" t="s">
        <v>10</v>
      </c>
      <c r="H3" s="28" t="s">
        <v>11</v>
      </c>
      <c r="I3" s="28" t="s">
        <v>13</v>
      </c>
      <c r="J3" s="29" t="s">
        <v>324</v>
      </c>
      <c r="K3" s="30" t="s">
        <v>7</v>
      </c>
      <c r="L3" s="30" t="s">
        <v>9</v>
      </c>
      <c r="M3" s="30" t="s">
        <v>10</v>
      </c>
      <c r="N3" s="30" t="s">
        <v>11</v>
      </c>
      <c r="O3" s="30" t="s">
        <v>13</v>
      </c>
      <c r="P3" s="31" t="s">
        <v>324</v>
      </c>
      <c r="Q3" s="281" t="s">
        <v>325</v>
      </c>
      <c r="R3" s="282"/>
      <c r="S3" s="27"/>
      <c r="T3" s="32">
        <f>SUBTOTAL(9,T5:T600)</f>
        <v>1133.0884615384616</v>
      </c>
      <c r="U3" s="281" t="s">
        <v>326</v>
      </c>
      <c r="V3" s="282"/>
      <c r="W3" s="32">
        <f>SUBTOTAL(9,W5:W600)</f>
        <v>61.2</v>
      </c>
      <c r="X3" s="70" t="s">
        <v>332</v>
      </c>
      <c r="Y3" s="69" t="s">
        <v>333</v>
      </c>
      <c r="Z3" s="307"/>
      <c r="AA3" s="307"/>
      <c r="AB3" s="309"/>
      <c r="AC3" s="309"/>
      <c r="AD3" s="309"/>
    </row>
    <row r="4" spans="1:36" ht="18.75" customHeight="1" thickBot="1" x14ac:dyDescent="0.3">
      <c r="A4" s="7" t="s">
        <v>327</v>
      </c>
      <c r="B4" s="7" t="s">
        <v>413</v>
      </c>
      <c r="C4" s="33" t="s">
        <v>18</v>
      </c>
      <c r="D4" s="33" t="s">
        <v>17</v>
      </c>
      <c r="E4" s="34" t="s">
        <v>18</v>
      </c>
      <c r="F4" s="34" t="s">
        <v>18</v>
      </c>
      <c r="G4" s="34" t="s">
        <v>18</v>
      </c>
      <c r="H4" s="34" t="s">
        <v>18</v>
      </c>
      <c r="I4" s="34" t="s">
        <v>18</v>
      </c>
      <c r="J4" s="35" t="s">
        <v>18</v>
      </c>
      <c r="K4" s="36" t="s">
        <v>18</v>
      </c>
      <c r="L4" s="36" t="s">
        <v>18</v>
      </c>
      <c r="M4" s="36" t="s">
        <v>18</v>
      </c>
      <c r="N4" s="36" t="s">
        <v>18</v>
      </c>
      <c r="O4" s="36" t="s">
        <v>18</v>
      </c>
      <c r="P4" s="37" t="s">
        <v>18</v>
      </c>
      <c r="Q4" s="38" t="s">
        <v>18</v>
      </c>
      <c r="R4" s="38" t="s">
        <v>17</v>
      </c>
      <c r="S4" s="39" t="s">
        <v>21</v>
      </c>
      <c r="T4" s="39" t="s">
        <v>324</v>
      </c>
      <c r="U4" s="38" t="s">
        <v>18</v>
      </c>
      <c r="V4" s="38" t="s">
        <v>17</v>
      </c>
      <c r="W4" s="39" t="s">
        <v>324</v>
      </c>
      <c r="X4" s="68">
        <f>SUBTOTAL(9,X5:X600)</f>
        <v>500.86538461538464</v>
      </c>
      <c r="Y4" s="68">
        <f>SUBTOTAL(9,Y5:Y600)</f>
        <v>804</v>
      </c>
      <c r="Z4" s="76">
        <f>IFERROR((T3/W3)*30,0)</f>
        <v>555.43552036199094</v>
      </c>
      <c r="AA4" s="76">
        <f>IFERROR(30/Z4,0)</f>
        <v>5.4011669942261281E-2</v>
      </c>
      <c r="AB4" s="73">
        <f>SUBTOTAL(9,AB5:AB600)</f>
        <v>816.97692307692319</v>
      </c>
      <c r="AC4" s="72">
        <f>IFERROR((AB4/W3)*30,0)</f>
        <v>400.47888386123685</v>
      </c>
      <c r="AD4" s="72">
        <f>IFERROR(30/AC4,0)</f>
        <v>7.4910316645795463E-2</v>
      </c>
    </row>
    <row r="5" spans="1:36" ht="0.95" customHeight="1" x14ac:dyDescent="0.25">
      <c r="A5" s="7">
        <f>CADASTRO!A3</f>
        <v>1</v>
      </c>
      <c r="B5" s="7">
        <f>CADASTRO!B3</f>
        <v>1</v>
      </c>
      <c r="C5" s="40">
        <f>CADASTRO!D3-SUMIF(SAÍDAS!$B:$B,'PAINEL MÊS'!$B5,SAÍDAS!$D:$D)+SUMIF(ENTRADAS!$B:$B,'PAINEL MÊS'!$B5,ENTRADAS!$D:$D)+SUMIFS(SAÍDAS!$D:$D,SAÍDAS!$B:$B,'PAINEL MÊS'!$B5,SAÍDAS!$H:$H,'PAINEL MÊS'!$AI$1)-SUMIFS(ENTRADAS!$D:$D,ENTRADAS!$B:$B,'PAINEL MÊS'!$B5,ENTRADAS!$I:$I,'PAINEL MÊS'!$AI$1)</f>
        <v>0</v>
      </c>
      <c r="D5" s="7">
        <f>CADASTRO!C3</f>
        <v>0</v>
      </c>
      <c r="E5" s="41">
        <f>SUMIFS(SAÍDAS!$D:$D,SAÍDAS!$B:$B,'PAINEL MÊS'!$B5,SAÍDAS!$H:$H,'PAINEL MÊS'!$AI$1,SAÍDAS!$F:$F,'PAINEL MÊS'!E$3)</f>
        <v>0</v>
      </c>
      <c r="F5" s="41">
        <f>SUMIFS(SAÍDAS!$D:$D,SAÍDAS!$B:$B,'PAINEL MÊS'!$B5,SAÍDAS!$H:$H,'PAINEL MÊS'!$AI$1,SAÍDAS!$F:$F,'PAINEL MÊS'!F$3)</f>
        <v>0</v>
      </c>
      <c r="G5" s="41">
        <f>SUMIFS(SAÍDAS!$D:$D,SAÍDAS!$B:$B,'PAINEL MÊS'!$B5,SAÍDAS!$H:$H,'PAINEL MÊS'!$AI$1,SAÍDAS!$F:$F,'PAINEL MÊS'!G$3)</f>
        <v>0</v>
      </c>
      <c r="H5" s="41">
        <f>SUMIFS(SAÍDAS!$D:$D,SAÍDAS!$B:$B,'PAINEL MÊS'!$B5,SAÍDAS!$H:$H,'PAINEL MÊS'!$AI$1,SAÍDAS!$F:$F,'PAINEL MÊS'!H$3)</f>
        <v>0</v>
      </c>
      <c r="I5" s="41">
        <f>SUMIFS(SAÍDAS!$D:$D,SAÍDAS!$B:$B,'PAINEL MÊS'!$B5,SAÍDAS!$H:$H,'PAINEL MÊS'!$AI$1,SAÍDAS!$F:$F,'PAINEL MÊS'!I$3)</f>
        <v>0</v>
      </c>
      <c r="J5" s="42">
        <f t="shared" ref="J5:J255" si="0">SUM(E5:I5)</f>
        <v>0</v>
      </c>
      <c r="K5" s="43">
        <f>SUMIFS(ENTRADAS!$D:$D,ENTRADAS!$B:$B,'PAINEL MÊS'!$B5,ENTRADAS!$I:$I,'PAINEL MÊS'!$AI$1,ENTRADAS!$F:$F,'PAINEL MÊS'!K$3)</f>
        <v>0</v>
      </c>
      <c r="L5" s="43">
        <f>SUMIFS(ENTRADAS!$D:$D,ENTRADAS!$B:$B,'PAINEL MÊS'!$B5,ENTRADAS!$I:$I,'PAINEL MÊS'!$AI$1,ENTRADAS!$F:$F,'PAINEL MÊS'!L$3)</f>
        <v>0</v>
      </c>
      <c r="M5" s="43">
        <f>SUMIFS(ENTRADAS!$D:$D,ENTRADAS!$B:$B,'PAINEL MÊS'!$B5,ENTRADAS!$I:$I,'PAINEL MÊS'!$AI$1,ENTRADAS!$F:$F,'PAINEL MÊS'!M$3)</f>
        <v>0</v>
      </c>
      <c r="N5" s="43">
        <f>SUMIFS(ENTRADAS!$D:$D,ENTRADAS!$B:$B,'PAINEL MÊS'!$B5,ENTRADAS!$I:$I,'PAINEL MÊS'!$AI$1,ENTRADAS!$F:$F,'PAINEL MÊS'!N$3)</f>
        <v>0</v>
      </c>
      <c r="O5" s="43">
        <f>SUMIFS(ENTRADAS!$D:$D,ENTRADAS!$B:$B,'PAINEL MÊS'!$B5,ENTRADAS!$I:$I,'PAINEL MÊS'!$AI$1,ENTRADAS!$F:$F,'PAINEL MÊS'!O$3)</f>
        <v>0</v>
      </c>
      <c r="P5" s="44">
        <f t="shared" ref="P5:P255" si="1">SUM(K5:O5)</f>
        <v>0</v>
      </c>
      <c r="Q5" s="40">
        <f>IFERROR(C5-SUM(E5,F5,G5,H5,I5)+SUM(K5,L5,M5,N5,O5),0)</f>
        <v>0</v>
      </c>
      <c r="R5" s="45">
        <f t="shared" ref="R5:R114" si="2">D5</f>
        <v>0</v>
      </c>
      <c r="S5" s="15">
        <f t="array" ref="S5">IFERROR(IF(INDEX(CADASTRO!$A$2:$Q$393,MATCH('PAINEL MÊS'!B5,CADASTRO!$B$2:$B$393,0),MATCH('PAINEL MÊS'!$AI$1,CADASTRO!$A$2:$Q$2,0))=0,CADASTRO!E3,INDEX(CADASTRO!$A$2:$Q$393,MATCH('PAINEL MÊS'!B5,CADASTRO!$B$2:$B$393,0),MATCH('PAINEL MÊS'!$AI$1,CADASTRO!$A$2:$Q$2,0))),0)</f>
        <v>0</v>
      </c>
      <c r="T5" s="14">
        <f>Q5*S5</f>
        <v>0</v>
      </c>
      <c r="U5" s="14">
        <f>((C5+P5)-Q5)</f>
        <v>0</v>
      </c>
      <c r="V5" s="14">
        <f>D5</f>
        <v>0</v>
      </c>
      <c r="W5" s="14">
        <f>U5*S5</f>
        <v>0</v>
      </c>
      <c r="X5" s="67">
        <f>C5*CADASTRO!E3</f>
        <v>0</v>
      </c>
      <c r="Y5" s="67">
        <f>P5*S5</f>
        <v>0</v>
      </c>
      <c r="Z5" s="74">
        <f>IFERROR((T5/W5)*30,0)</f>
        <v>0</v>
      </c>
      <c r="AA5" s="75">
        <f>IFERROR(30/Z5,0)</f>
        <v>0</v>
      </c>
      <c r="AB5" s="77">
        <f>IFERROR((X5+T5)/2,0)</f>
        <v>0</v>
      </c>
      <c r="AC5" s="78">
        <f>IFERROR((AB5/W5)*30,0)</f>
        <v>0</v>
      </c>
      <c r="AD5" s="78">
        <f>IFERROR(30/AC5,0)</f>
        <v>0</v>
      </c>
    </row>
    <row r="6" spans="1:36" ht="0.95" customHeight="1" x14ac:dyDescent="0.25">
      <c r="A6" s="7">
        <f>CADASTRO!A4</f>
        <v>1</v>
      </c>
      <c r="B6" s="7">
        <f>CADASTRO!B4</f>
        <v>1</v>
      </c>
      <c r="C6" s="40">
        <f>CADASTRO!D4-SUMIF(SAÍDAS!$B:$B,'PAINEL MÊS'!$B6,SAÍDAS!$D:$D)+SUMIF(ENTRADAS!$B:$B,'PAINEL MÊS'!$B6,ENTRADAS!$D:$D)+SUMIFS(SAÍDAS!$D:$D,SAÍDAS!$B:$B,'PAINEL MÊS'!$B6,SAÍDAS!$H:$H,'PAINEL MÊS'!$AI$1)-SUMIFS(ENTRADAS!$D:$D,ENTRADAS!$B:$B,'PAINEL MÊS'!$B6,ENTRADAS!$I:$I,'PAINEL MÊS'!$AI$1)</f>
        <v>0</v>
      </c>
      <c r="D6" s="7">
        <f>CADASTRO!C4</f>
        <v>0</v>
      </c>
      <c r="E6" s="41">
        <f>SUMIFS(SAÍDAS!$D:$D,SAÍDAS!$B:$B,'PAINEL MÊS'!$B6,SAÍDAS!$H:$H,'PAINEL MÊS'!$AI$1,SAÍDAS!$F:$F,'PAINEL MÊS'!E$3)</f>
        <v>0</v>
      </c>
      <c r="F6" s="41">
        <f>SUMIFS(SAÍDAS!$D:$D,SAÍDAS!$B:$B,'PAINEL MÊS'!$B6,SAÍDAS!$H:$H,'PAINEL MÊS'!$AI$1,SAÍDAS!$F:$F,'PAINEL MÊS'!F$3)</f>
        <v>0</v>
      </c>
      <c r="G6" s="41">
        <f>SUMIFS(SAÍDAS!$D:$D,SAÍDAS!$B:$B,'PAINEL MÊS'!$B6,SAÍDAS!$H:$H,'PAINEL MÊS'!$AI$1,SAÍDAS!$F:$F,'PAINEL MÊS'!G$3)</f>
        <v>0</v>
      </c>
      <c r="H6" s="41">
        <f>SUMIFS(SAÍDAS!$D:$D,SAÍDAS!$B:$B,'PAINEL MÊS'!$B6,SAÍDAS!$H:$H,'PAINEL MÊS'!$AI$1,SAÍDAS!$F:$F,'PAINEL MÊS'!H$3)</f>
        <v>0</v>
      </c>
      <c r="I6" s="41">
        <f>SUMIFS(SAÍDAS!$D:$D,SAÍDAS!$B:$B,'PAINEL MÊS'!$B6,SAÍDAS!$H:$H,'PAINEL MÊS'!$AI$1,SAÍDAS!$F:$F,'PAINEL MÊS'!I$3)</f>
        <v>0</v>
      </c>
      <c r="J6" s="42">
        <f t="shared" si="0"/>
        <v>0</v>
      </c>
      <c r="K6" s="43">
        <f>SUMIFS(ENTRADAS!$D:$D,ENTRADAS!$B:$B,'PAINEL MÊS'!$B6,ENTRADAS!$I:$I,'PAINEL MÊS'!$AI$1,ENTRADAS!$F:$F,'PAINEL MÊS'!K$3)</f>
        <v>0</v>
      </c>
      <c r="L6" s="43">
        <f>SUMIFS(ENTRADAS!$D:$D,ENTRADAS!$B:$B,'PAINEL MÊS'!$B6,ENTRADAS!$I:$I,'PAINEL MÊS'!$AI$1,ENTRADAS!$F:$F,'PAINEL MÊS'!L$3)</f>
        <v>0</v>
      </c>
      <c r="M6" s="43">
        <f>SUMIFS(ENTRADAS!$D:$D,ENTRADAS!$B:$B,'PAINEL MÊS'!$B6,ENTRADAS!$I:$I,'PAINEL MÊS'!$AI$1,ENTRADAS!$F:$F,'PAINEL MÊS'!M$3)</f>
        <v>0</v>
      </c>
      <c r="N6" s="43">
        <f>SUMIFS(ENTRADAS!$D:$D,ENTRADAS!$B:$B,'PAINEL MÊS'!$B6,ENTRADAS!$I:$I,'PAINEL MÊS'!$AI$1,ENTRADAS!$F:$F,'PAINEL MÊS'!N$3)</f>
        <v>0</v>
      </c>
      <c r="O6" s="43">
        <f>SUMIFS(ENTRADAS!$D:$D,ENTRADAS!$B:$B,'PAINEL MÊS'!$B6,ENTRADAS!$I:$I,'PAINEL MÊS'!$AI$1,ENTRADAS!$F:$F,'PAINEL MÊS'!O$3)</f>
        <v>0</v>
      </c>
      <c r="P6" s="44">
        <f t="shared" si="1"/>
        <v>0</v>
      </c>
      <c r="Q6" s="40">
        <f>IFERROR(C6-SUM(E6,F6,G6,H6,I6)+SUM(K6,L6,M6,N6,O6),0)</f>
        <v>0</v>
      </c>
      <c r="R6" s="45">
        <f t="shared" si="2"/>
        <v>0</v>
      </c>
      <c r="S6" s="15">
        <f t="array" ref="S6">IFERROR(IF(INDEX(CADASTRO!$A$2:$Q$393,MATCH('PAINEL MÊS'!B6,CADASTRO!$B$2:$B$393,0),MATCH('PAINEL MÊS'!$AI$1,CADASTRO!$A$2:$Q$2,0))=0,CADASTRO!E4,INDEX(CADASTRO!$A$2:$Q$393,MATCH('PAINEL MÊS'!B6,CADASTRO!$B$2:$B$393,0),MATCH('PAINEL MÊS'!$AI$1,CADASTRO!$A$2:$Q$2,0))),0)</f>
        <v>75</v>
      </c>
      <c r="T6" s="14">
        <f>Q6*S6</f>
        <v>0</v>
      </c>
      <c r="U6" s="14">
        <f>((C6+P6)-Q6)</f>
        <v>0</v>
      </c>
      <c r="V6" s="14">
        <f>D6</f>
        <v>0</v>
      </c>
      <c r="W6" s="14">
        <f>U6*S6</f>
        <v>0</v>
      </c>
      <c r="X6" s="67">
        <f>C6*CADASTRO!E4</f>
        <v>0</v>
      </c>
      <c r="Y6" s="14">
        <f>P6*S6</f>
        <v>0</v>
      </c>
      <c r="Z6" s="75">
        <f>IFERROR((T6/W6)*30,0)</f>
        <v>0</v>
      </c>
      <c r="AA6" s="75">
        <f>IFERROR(30/Z6,0)</f>
        <v>0</v>
      </c>
      <c r="AB6" s="77">
        <f>IFERROR((X6+T6)/2,0)</f>
        <v>0</v>
      </c>
      <c r="AC6" s="77">
        <f>IFERROR((AB6/W6)*30,0)</f>
        <v>0</v>
      </c>
      <c r="AD6" s="77">
        <f>IFERROR(30/AC6,0)</f>
        <v>0</v>
      </c>
    </row>
    <row r="7" spans="1:36" ht="18.75" customHeight="1" x14ac:dyDescent="0.25">
      <c r="A7" s="7" t="str">
        <f>CADASTRO!A5</f>
        <v>MTP</v>
      </c>
      <c r="B7" s="7" t="str">
        <f>CADASTRO!B5</f>
        <v>COXÃO MOLE</v>
      </c>
      <c r="C7" s="40">
        <f>INDEX(Base!$A$40:$N$570,MATCH('PAINEL MÊS'!B7,Base!$B$40:$B$570,0),MATCH('PAINEL MÊS'!$C$2,Base!$A$40:$N$40,0))</f>
        <v>7</v>
      </c>
      <c r="D7" s="7" t="str">
        <f>CADASTRO!C5</f>
        <v>KG</v>
      </c>
      <c r="E7" s="41">
        <f>SUMIFS(SAÍDAS!$D:$D,SAÍDAS!$B:$B,'PAINEL MÊS'!$B7,SAÍDAS!$H:$H,'PAINEL MÊS'!$AI$1,SAÍDAS!$F:$F,'PAINEL MÊS'!E$3)</f>
        <v>0</v>
      </c>
      <c r="F7" s="41">
        <f>SUMIFS(SAÍDAS!$D:$D,SAÍDAS!$B:$B,'PAINEL MÊS'!$B7,SAÍDAS!$H:$H,'PAINEL MÊS'!$AI$1,SAÍDAS!$F:$F,'PAINEL MÊS'!F$3)</f>
        <v>0</v>
      </c>
      <c r="G7" s="41">
        <f>SUMIFS(SAÍDAS!$D:$D,SAÍDAS!$B:$B,'PAINEL MÊS'!$B7,SAÍDAS!$H:$H,'PAINEL MÊS'!$AI$1,SAÍDAS!$F:$F,'PAINEL MÊS'!G$3)</f>
        <v>2.5</v>
      </c>
      <c r="H7" s="41">
        <f>SUMIFS(SAÍDAS!$D:$D,SAÍDAS!$B:$B,'PAINEL MÊS'!$B7,SAÍDAS!$H:$H,'PAINEL MÊS'!$AI$1,SAÍDAS!$F:$F,'PAINEL MÊS'!H$3)</f>
        <v>0</v>
      </c>
      <c r="I7" s="41">
        <f>SUMIFS(SAÍDAS!$D:$D,SAÍDAS!$B:$B,'PAINEL MÊS'!$B7,SAÍDAS!$H:$H,'PAINEL MÊS'!$AI$1,SAÍDAS!$F:$F,'PAINEL MÊS'!I$3)+SUMIFS(SAÍDAS!$D:$D,SAÍDAS!$B:$B,'PAINEL MÊS'!$B7,SAÍDAS!$H:$H,'PAINEL MÊS'!$AI$1,SAÍDAS!$F:$F,"SEMANA 6")</f>
        <v>0</v>
      </c>
      <c r="J7" s="42">
        <f t="shared" si="0"/>
        <v>2.5</v>
      </c>
      <c r="K7" s="43">
        <f>SUMIFS(ENTRADAS!$D:$D,ENTRADAS!$B:$B,'PAINEL MÊS'!$B7,ENTRADAS!$I:$I,'PAINEL MÊS'!$AI$1,ENTRADAS!$F:$F,'PAINEL MÊS'!K$3)</f>
        <v>0</v>
      </c>
      <c r="L7" s="43">
        <f>SUMIFS(ENTRADAS!$D:$D,ENTRADAS!$B:$B,'PAINEL MÊS'!$B7,ENTRADAS!$I:$I,'PAINEL MÊS'!$AI$1,ENTRADAS!$F:$F,'PAINEL MÊS'!L$3)</f>
        <v>0</v>
      </c>
      <c r="M7" s="43">
        <f>SUMIFS(ENTRADAS!$D:$D,ENTRADAS!$B:$B,'PAINEL MÊS'!$B7,ENTRADAS!$I:$I,'PAINEL MÊS'!$AI$1,ENTRADAS!$F:$F,'PAINEL MÊS'!M$3)</f>
        <v>7.8</v>
      </c>
      <c r="N7" s="43">
        <f>SUMIFS(ENTRADAS!$D:$D,ENTRADAS!$B:$B,'PAINEL MÊS'!$B7,ENTRADAS!$I:$I,'PAINEL MÊS'!$AI$1,ENTRADAS!$F:$F,'PAINEL MÊS'!N$3)</f>
        <v>0</v>
      </c>
      <c r="O7" s="43">
        <f>SUMIFS(ENTRADAS!$D:$D,ENTRADAS!$B:$B,'PAINEL MÊS'!$B7,ENTRADAS!$I:$I,'PAINEL MÊS'!$AI$1,ENTRADAS!$F:$F,'PAINEL MÊS'!O$3)+SUMIFS(ENTRADAS!$D:$D,ENTRADAS!$B:$B,'PAINEL MÊS'!$B7,ENTRADAS!$I:$I,'PAINEL MÊS'!$AI$1,ENTRADAS!$F:$F,"SEMANA 6")</f>
        <v>0</v>
      </c>
      <c r="P7" s="44">
        <f t="shared" si="1"/>
        <v>7.8</v>
      </c>
      <c r="Q7" s="40">
        <f>C7+P7-J7+SUMIFS(AJUSTE!$D:$D,AJUSTE!$B:$B,'PAINEL MÊS'!B7,AJUSTE!$H:$H,'PAINEL MÊS'!$AI$1)</f>
        <v>12.3</v>
      </c>
      <c r="R7" s="45" t="str">
        <f t="shared" si="2"/>
        <v>KG</v>
      </c>
      <c r="S7" s="15">
        <f>IFERROR(IF(INDEX(CADASTRO!$A$2:$Q$570,MATCH('PAINEL MÊS'!B7,CADASTRO!$B$2:$B$570,0),MATCH('PAINEL MÊS'!$AI$1,CADASTRO!$A$2:$Q$2,0))=0,IF(CADASTRO!R5=0,CADASTRO!E5,CADASTRO!R5),INDEX(CADASTRO!$A$2:$Q$570,MATCH('PAINEL MÊS'!B7,CADASTRO!$B$2:$B$570,0),MATCH('PAINEL MÊS'!$AI$1,CADASTRO!$A$2:$Q$2,0))),0)</f>
        <v>44.230769230769234</v>
      </c>
      <c r="T7" s="14">
        <f>Q7*S7</f>
        <v>544.03846153846155</v>
      </c>
      <c r="U7" s="14">
        <f>IF(A7="MTP",0,J7)</f>
        <v>0</v>
      </c>
      <c r="V7" s="14" t="str">
        <f>D7</f>
        <v>KG</v>
      </c>
      <c r="W7" s="14">
        <f>U7*S7</f>
        <v>0</v>
      </c>
      <c r="X7" s="67">
        <f>IFERROR(IF(INDEX(CADASTRO!$A$2:$Q$570,MATCH('PAINEL MÊS'!B7,CADASTRO!$B$2:$B$570,0),MATCH('PAINEL MÊS'!$AJ$2,CADASTRO!$A$2:$Q$2,0))=0,IF(CADASTRO!R5=0,CADASTRO!E5,CADASTRO!R5),INDEX(CADASTRO!$A$2:$Q$570,MATCH('PAINEL MÊS'!B7,CADASTRO!$B$2:$B$570,0),MATCH('PAINEL MÊS'!$AJ$2,CADASTRO!$A$2:$Q$2,0))),0)*C7</f>
        <v>309.61538461538464</v>
      </c>
      <c r="Y7" s="14">
        <f>P7*S7</f>
        <v>345</v>
      </c>
      <c r="Z7" s="75">
        <f>IF(A7="MTP",IFERROR((T7/(J7*S7)*30),0),IFERROR((T7/W7)*30,0))</f>
        <v>147.6</v>
      </c>
      <c r="AA7" s="75">
        <f>IFERROR(30/Z7,0)</f>
        <v>0.2032520325203252</v>
      </c>
      <c r="AB7" s="79">
        <f>IFERROR((X7+T7)/2,0)</f>
        <v>426.82692307692309</v>
      </c>
      <c r="AC7" s="77">
        <f>IFERROR((AB7/W7)*30,0)</f>
        <v>0</v>
      </c>
      <c r="AD7" s="77">
        <f>IFERROR(30/AC7,0)</f>
        <v>0</v>
      </c>
    </row>
    <row r="8" spans="1:36" ht="18.75" customHeight="1" x14ac:dyDescent="0.25">
      <c r="A8" s="7" t="str">
        <f>CADASTRO!A6</f>
        <v>PROTEINA</v>
      </c>
      <c r="B8" s="7" t="str">
        <f>CADASTRO!B6</f>
        <v>FILE MIGNON</v>
      </c>
      <c r="C8" s="40">
        <f>INDEX(Base!$A$40:$N$570,MATCH('PAINEL MÊS'!B8,Base!$B$40:$B$570,0),MATCH('PAINEL MÊS'!$C$2,Base!$A$40:$N$40,0))</f>
        <v>5</v>
      </c>
      <c r="D8" s="7" t="str">
        <f>CADASTRO!C6</f>
        <v>KG</v>
      </c>
      <c r="E8" s="41">
        <f>SUMIFS(SAÍDAS!$D:$D,SAÍDAS!$B:$B,'PAINEL MÊS'!$B8,SAÍDAS!$H:$H,'PAINEL MÊS'!$AI$1,SAÍDAS!$F:$F,'PAINEL MÊS'!E$3)</f>
        <v>0</v>
      </c>
      <c r="F8" s="41">
        <f>SUMIFS(SAÍDAS!$D:$D,SAÍDAS!$B:$B,'PAINEL MÊS'!$B8,SAÍDAS!$H:$H,'PAINEL MÊS'!$AI$1,SAÍDAS!$F:$F,'PAINEL MÊS'!F$3)</f>
        <v>0</v>
      </c>
      <c r="G8" s="41">
        <f>SUMIFS(SAÍDAS!$D:$D,SAÍDAS!$B:$B,'PAINEL MÊS'!$B8,SAÍDAS!$H:$H,'PAINEL MÊS'!$AI$1,SAÍDAS!$F:$F,'PAINEL MÊS'!G$3)</f>
        <v>1.6</v>
      </c>
      <c r="H8" s="41">
        <f>SUMIFS(SAÍDAS!$D:$D,SAÍDAS!$B:$B,'PAINEL MÊS'!$B8,SAÍDAS!$H:$H,'PAINEL MÊS'!$AI$1,SAÍDAS!$F:$F,'PAINEL MÊS'!H$3)</f>
        <v>0</v>
      </c>
      <c r="I8" s="41">
        <f>SUMIFS(SAÍDAS!$D:$D,SAÍDAS!$B:$B,'PAINEL MÊS'!$B8,SAÍDAS!$H:$H,'PAINEL MÊS'!$AI$1,SAÍDAS!$F:$F,'PAINEL MÊS'!I$3)+SUMIFS(SAÍDAS!$D:$D,SAÍDAS!$B:$B,'PAINEL MÊS'!$B8,SAÍDAS!$H:$H,'PAINEL MÊS'!$AI$1,SAÍDAS!$F:$F,"SEMANA 6")</f>
        <v>0</v>
      </c>
      <c r="J8" s="42">
        <f t="shared" si="0"/>
        <v>1.6</v>
      </c>
      <c r="K8" s="43">
        <f>SUMIFS(ENTRADAS!$D:$D,ENTRADAS!$B:$B,'PAINEL MÊS'!$B8,ENTRADAS!$I:$I,'PAINEL MÊS'!$AI$1,ENTRADAS!$F:$F,'PAINEL MÊS'!K$3)</f>
        <v>0</v>
      </c>
      <c r="L8" s="43">
        <f>SUMIFS(ENTRADAS!$D:$D,ENTRADAS!$B:$B,'PAINEL MÊS'!$B8,ENTRADAS!$I:$I,'PAINEL MÊS'!$AI$1,ENTRADAS!$F:$F,'PAINEL MÊS'!L$3)</f>
        <v>0</v>
      </c>
      <c r="M8" s="43">
        <f>SUMIFS(ENTRADAS!$D:$D,ENTRADAS!$B:$B,'PAINEL MÊS'!$B8,ENTRADAS!$I:$I,'PAINEL MÊS'!$AI$1,ENTRADAS!$F:$F,'PAINEL MÊS'!M$3)</f>
        <v>12</v>
      </c>
      <c r="N8" s="43">
        <f>SUMIFS(ENTRADAS!$D:$D,ENTRADAS!$B:$B,'PAINEL MÊS'!$B8,ENTRADAS!$I:$I,'PAINEL MÊS'!$AI$1,ENTRADAS!$F:$F,'PAINEL MÊS'!N$3)</f>
        <v>0</v>
      </c>
      <c r="O8" s="43">
        <f>SUMIFS(ENTRADAS!$D:$D,ENTRADAS!$B:$B,'PAINEL MÊS'!$B8,ENTRADAS!$I:$I,'PAINEL MÊS'!$AI$1,ENTRADAS!$F:$F,'PAINEL MÊS'!O$3)+SUMIFS(ENTRADAS!$D:$D,ENTRADAS!$B:$B,'PAINEL MÊS'!$B8,ENTRADAS!$I:$I,'PAINEL MÊS'!$AI$1,ENTRADAS!$F:$F,"SEMANA 6")</f>
        <v>0</v>
      </c>
      <c r="P8" s="44">
        <f t="shared" si="1"/>
        <v>12</v>
      </c>
      <c r="Q8" s="40">
        <f>C8+P8-J8+SUMIFS(AJUSTE!$D:$D,AJUSTE!$B:$B,'PAINEL MÊS'!B8,AJUSTE!$H:$H,'PAINEL MÊS'!$AI$1)</f>
        <v>15.4</v>
      </c>
      <c r="R8" s="45" t="str">
        <f t="shared" si="2"/>
        <v>KG</v>
      </c>
      <c r="S8" s="15">
        <f>IFERROR(IF(INDEX(CADASTRO!$A$2:$Q$570,MATCH('PAINEL MÊS'!B8,CADASTRO!$B$2:$B$570,0),MATCH('PAINEL MÊS'!$AI$1,CADASTRO!$A$2:$Q$2,0))=0,IF(CADASTRO!R6=0,CADASTRO!E6,CADASTRO!R6),INDEX(CADASTRO!$A$2:$Q$570,MATCH('PAINEL MÊS'!B8,CADASTRO!$B$2:$B$570,0),MATCH('PAINEL MÊS'!$AI$1,CADASTRO!$A$2:$Q$2,0))),0)</f>
        <v>38.25</v>
      </c>
      <c r="T8" s="14">
        <f t="shared" ref="T8:T67" si="3">Q8*S8</f>
        <v>589.05000000000007</v>
      </c>
      <c r="U8" s="14">
        <f t="shared" ref="U8:U67" si="4">IF(A8="MTP",0,J8)</f>
        <v>1.6</v>
      </c>
      <c r="V8" s="14" t="str">
        <f t="shared" ref="V8:V67" si="5">D8</f>
        <v>KG</v>
      </c>
      <c r="W8" s="14">
        <f t="shared" ref="W8:W67" si="6">U8*S8</f>
        <v>61.2</v>
      </c>
      <c r="X8" s="67">
        <f>IFERROR(IF(INDEX(CADASTRO!$A$2:$Q$570,MATCH('PAINEL MÊS'!B8,CADASTRO!$B$2:$B$570,0),MATCH('PAINEL MÊS'!$AJ$2,CADASTRO!$A$2:$Q$2,0))=0,IF(CADASTRO!R6=0,CADASTRO!E6,CADASTRO!R6),INDEX(CADASTRO!$A$2:$Q$570,MATCH('PAINEL MÊS'!B8,CADASTRO!$B$2:$B$570,0),MATCH('PAINEL MÊS'!$AJ$2,CADASTRO!$A$2:$Q$2,0))),0)*C8</f>
        <v>191.25</v>
      </c>
      <c r="Y8" s="14">
        <f t="shared" ref="Y8:Y67" si="7">P8*S8</f>
        <v>459</v>
      </c>
      <c r="Z8" s="75">
        <f>IF(A8="MTP",IFERROR((T8/(J8*S8)*30),0),IFERROR((T8/W8)*30,0))</f>
        <v>288.75</v>
      </c>
      <c r="AA8" s="75">
        <f t="shared" ref="AA8:AA67" si="8">IFERROR(30/Z8,0)</f>
        <v>0.1038961038961039</v>
      </c>
      <c r="AB8" s="79">
        <f t="shared" ref="AB8:AB67" si="9">IFERROR((X8+T8)/2,0)</f>
        <v>390.15000000000003</v>
      </c>
      <c r="AC8" s="77">
        <f t="shared" ref="AC8:AC67" si="10">IFERROR((AB8/W8)*30,0)</f>
        <v>191.25</v>
      </c>
      <c r="AD8" s="77">
        <f t="shared" ref="AD8:AD67" si="11">IFERROR(30/AC8,0)</f>
        <v>0.15686274509803921</v>
      </c>
    </row>
    <row r="9" spans="1:36" ht="18.75" customHeight="1" x14ac:dyDescent="0.25">
      <c r="A9" s="7">
        <f>CADASTRO!A7</f>
        <v>0</v>
      </c>
      <c r="B9" s="7">
        <f>CADASTRO!B7</f>
        <v>0</v>
      </c>
      <c r="C9" s="40">
        <f>INDEX(Base!$A$40:$N$570,MATCH('PAINEL MÊS'!B9,Base!$B$40:$B$570,0),MATCH('PAINEL MÊS'!$C$2,Base!$A$40:$N$40,0))</f>
        <v>0</v>
      </c>
      <c r="D9" s="7">
        <f>CADASTRO!C7</f>
        <v>0</v>
      </c>
      <c r="E9" s="41">
        <f>SUMIFS(SAÍDAS!$D:$D,SAÍDAS!$B:$B,'PAINEL MÊS'!$B9,SAÍDAS!$H:$H,'PAINEL MÊS'!$AI$1,SAÍDAS!$F:$F,'PAINEL MÊS'!E$3)</f>
        <v>0</v>
      </c>
      <c r="F9" s="41">
        <f>SUMIFS(SAÍDAS!$D:$D,SAÍDAS!$B:$B,'PAINEL MÊS'!$B9,SAÍDAS!$H:$H,'PAINEL MÊS'!$AI$1,SAÍDAS!$F:$F,'PAINEL MÊS'!F$3)</f>
        <v>0</v>
      </c>
      <c r="G9" s="41">
        <f>SUMIFS(SAÍDAS!$D:$D,SAÍDAS!$B:$B,'PAINEL MÊS'!$B9,SAÍDAS!$H:$H,'PAINEL MÊS'!$AI$1,SAÍDAS!$F:$F,'PAINEL MÊS'!G$3)</f>
        <v>0</v>
      </c>
      <c r="H9" s="41">
        <f>SUMIFS(SAÍDAS!$D:$D,SAÍDAS!$B:$B,'PAINEL MÊS'!$B9,SAÍDAS!$H:$H,'PAINEL MÊS'!$AI$1,SAÍDAS!$F:$F,'PAINEL MÊS'!H$3)</f>
        <v>0</v>
      </c>
      <c r="I9" s="41">
        <f>SUMIFS(SAÍDAS!$D:$D,SAÍDAS!$B:$B,'PAINEL MÊS'!$B9,SAÍDAS!$H:$H,'PAINEL MÊS'!$AI$1,SAÍDAS!$F:$F,'PAINEL MÊS'!I$3)+SUMIFS(SAÍDAS!$D:$D,SAÍDAS!$B:$B,'PAINEL MÊS'!$B9,SAÍDAS!$H:$H,'PAINEL MÊS'!$AI$1,SAÍDAS!$F:$F,"SEMANA 6")</f>
        <v>0</v>
      </c>
      <c r="J9" s="42">
        <f t="shared" si="0"/>
        <v>0</v>
      </c>
      <c r="K9" s="43">
        <f>SUMIFS(ENTRADAS!$D:$D,ENTRADAS!$B:$B,'PAINEL MÊS'!$B9,ENTRADAS!$I:$I,'PAINEL MÊS'!$AI$1,ENTRADAS!$F:$F,'PAINEL MÊS'!K$3)</f>
        <v>0</v>
      </c>
      <c r="L9" s="43">
        <f>SUMIFS(ENTRADAS!$D:$D,ENTRADAS!$B:$B,'PAINEL MÊS'!$B9,ENTRADAS!$I:$I,'PAINEL MÊS'!$AI$1,ENTRADAS!$F:$F,'PAINEL MÊS'!L$3)</f>
        <v>0</v>
      </c>
      <c r="M9" s="43">
        <f>SUMIFS(ENTRADAS!$D:$D,ENTRADAS!$B:$B,'PAINEL MÊS'!$B9,ENTRADAS!$I:$I,'PAINEL MÊS'!$AI$1,ENTRADAS!$F:$F,'PAINEL MÊS'!M$3)</f>
        <v>0</v>
      </c>
      <c r="N9" s="43">
        <f>SUMIFS(ENTRADAS!$D:$D,ENTRADAS!$B:$B,'PAINEL MÊS'!$B9,ENTRADAS!$I:$I,'PAINEL MÊS'!$AI$1,ENTRADAS!$F:$F,'PAINEL MÊS'!N$3)</f>
        <v>0</v>
      </c>
      <c r="O9" s="43">
        <f>SUMIFS(ENTRADAS!$D:$D,ENTRADAS!$B:$B,'PAINEL MÊS'!$B9,ENTRADAS!$I:$I,'PAINEL MÊS'!$AI$1,ENTRADAS!$F:$F,'PAINEL MÊS'!O$3)+SUMIFS(ENTRADAS!$D:$D,ENTRADAS!$B:$B,'PAINEL MÊS'!$B9,ENTRADAS!$I:$I,'PAINEL MÊS'!$AI$1,ENTRADAS!$F:$F,"SEMANA 6")</f>
        <v>0</v>
      </c>
      <c r="P9" s="44">
        <f t="shared" si="1"/>
        <v>0</v>
      </c>
      <c r="Q9" s="40">
        <f>C9+P9-J9+SUMIFS(AJUSTE!$D:$D,AJUSTE!$B:$B,'PAINEL MÊS'!B9,AJUSTE!$H:$H,'PAINEL MÊS'!$AI$1)</f>
        <v>0</v>
      </c>
      <c r="R9" s="45">
        <f t="shared" si="2"/>
        <v>0</v>
      </c>
      <c r="S9" s="15">
        <f>IFERROR(IF(INDEX(CADASTRO!$A$2:$Q$570,MATCH('PAINEL MÊS'!B9,CADASTRO!$B$2:$B$570,0),MATCH('PAINEL MÊS'!$AI$1,CADASTRO!$A$2:$Q$2,0))=0,IF(CADASTRO!R7=0,CADASTRO!E7,CADASTRO!R7),INDEX(CADASTRO!$A$2:$Q$570,MATCH('PAINEL MÊS'!B9,CADASTRO!$B$2:$B$570,0),MATCH('PAINEL MÊS'!$AI$1,CADASTRO!$A$2:$Q$2,0))),0)</f>
        <v>0</v>
      </c>
      <c r="T9" s="14">
        <f t="shared" si="3"/>
        <v>0</v>
      </c>
      <c r="U9" s="14">
        <f t="shared" si="4"/>
        <v>0</v>
      </c>
      <c r="V9" s="14">
        <f t="shared" si="5"/>
        <v>0</v>
      </c>
      <c r="W9" s="14">
        <f t="shared" si="6"/>
        <v>0</v>
      </c>
      <c r="X9" s="67">
        <f>IFERROR(IF(INDEX(CADASTRO!$A$2:$Q$570,MATCH('PAINEL MÊS'!B9,CADASTRO!$B$2:$B$570,0),MATCH('PAINEL MÊS'!$AJ$2,CADASTRO!$A$2:$Q$2,0))=0,IF(CADASTRO!R7=0,CADASTRO!E7,CADASTRO!R7),INDEX(CADASTRO!$A$2:$Q$570,MATCH('PAINEL MÊS'!B9,CADASTRO!$B$2:$B$570,0),MATCH('PAINEL MÊS'!$AJ$2,CADASTRO!$A$2:$Q$2,0))),0)*C9</f>
        <v>0</v>
      </c>
      <c r="Y9" s="14">
        <f t="shared" si="7"/>
        <v>0</v>
      </c>
      <c r="Z9" s="75">
        <f t="shared" ref="Z9:Z67" si="12">IFERROR((T9/W9)*30,0)</f>
        <v>0</v>
      </c>
      <c r="AA9" s="75">
        <f t="shared" si="8"/>
        <v>0</v>
      </c>
      <c r="AB9" s="79">
        <f t="shared" si="9"/>
        <v>0</v>
      </c>
      <c r="AC9" s="77">
        <f t="shared" si="10"/>
        <v>0</v>
      </c>
      <c r="AD9" s="77">
        <f t="shared" si="11"/>
        <v>0</v>
      </c>
    </row>
    <row r="10" spans="1:36" ht="18.75" customHeight="1" x14ac:dyDescent="0.25">
      <c r="A10" s="7">
        <f>CADASTRO!A8</f>
        <v>0</v>
      </c>
      <c r="B10" s="7">
        <f>CADASTRO!B8</f>
        <v>0</v>
      </c>
      <c r="C10" s="40">
        <f>INDEX(Base!$A$40:$N$570,MATCH('PAINEL MÊS'!B10,Base!$B$40:$B$570,0),MATCH('PAINEL MÊS'!$C$2,Base!$A$40:$N$40,0))</f>
        <v>0</v>
      </c>
      <c r="D10" s="7">
        <f>CADASTRO!C8</f>
        <v>0</v>
      </c>
      <c r="E10" s="41">
        <f>SUMIFS(SAÍDAS!$D:$D,SAÍDAS!$B:$B,'PAINEL MÊS'!$B10,SAÍDAS!$H:$H,'PAINEL MÊS'!$AI$1,SAÍDAS!$F:$F,'PAINEL MÊS'!E$3)</f>
        <v>0</v>
      </c>
      <c r="F10" s="41">
        <f>SUMIFS(SAÍDAS!$D:$D,SAÍDAS!$B:$B,'PAINEL MÊS'!$B10,SAÍDAS!$H:$H,'PAINEL MÊS'!$AI$1,SAÍDAS!$F:$F,'PAINEL MÊS'!F$3)</f>
        <v>0</v>
      </c>
      <c r="G10" s="41">
        <f>SUMIFS(SAÍDAS!$D:$D,SAÍDAS!$B:$B,'PAINEL MÊS'!$B10,SAÍDAS!$H:$H,'PAINEL MÊS'!$AI$1,SAÍDAS!$F:$F,'PAINEL MÊS'!G$3)</f>
        <v>0</v>
      </c>
      <c r="H10" s="41">
        <f>SUMIFS(SAÍDAS!$D:$D,SAÍDAS!$B:$B,'PAINEL MÊS'!$B10,SAÍDAS!$H:$H,'PAINEL MÊS'!$AI$1,SAÍDAS!$F:$F,'PAINEL MÊS'!H$3)</f>
        <v>0</v>
      </c>
      <c r="I10" s="41">
        <f>SUMIFS(SAÍDAS!$D:$D,SAÍDAS!$B:$B,'PAINEL MÊS'!$B10,SAÍDAS!$H:$H,'PAINEL MÊS'!$AI$1,SAÍDAS!$F:$F,'PAINEL MÊS'!I$3)+SUMIFS(SAÍDAS!$D:$D,SAÍDAS!$B:$B,'PAINEL MÊS'!$B10,SAÍDAS!$H:$H,'PAINEL MÊS'!$AI$1,SAÍDAS!$F:$F,"SEMANA 6")</f>
        <v>0</v>
      </c>
      <c r="J10" s="42">
        <f t="shared" si="0"/>
        <v>0</v>
      </c>
      <c r="K10" s="43">
        <f>SUMIFS(ENTRADAS!$D:$D,ENTRADAS!$B:$B,'PAINEL MÊS'!$B10,ENTRADAS!$I:$I,'PAINEL MÊS'!$AI$1,ENTRADAS!$F:$F,'PAINEL MÊS'!K$3)</f>
        <v>0</v>
      </c>
      <c r="L10" s="43">
        <f>SUMIFS(ENTRADAS!$D:$D,ENTRADAS!$B:$B,'PAINEL MÊS'!$B10,ENTRADAS!$I:$I,'PAINEL MÊS'!$AI$1,ENTRADAS!$F:$F,'PAINEL MÊS'!L$3)</f>
        <v>0</v>
      </c>
      <c r="M10" s="43">
        <f>SUMIFS(ENTRADAS!$D:$D,ENTRADAS!$B:$B,'PAINEL MÊS'!$B10,ENTRADAS!$I:$I,'PAINEL MÊS'!$AI$1,ENTRADAS!$F:$F,'PAINEL MÊS'!M$3)</f>
        <v>0</v>
      </c>
      <c r="N10" s="43">
        <f>SUMIFS(ENTRADAS!$D:$D,ENTRADAS!$B:$B,'PAINEL MÊS'!$B10,ENTRADAS!$I:$I,'PAINEL MÊS'!$AI$1,ENTRADAS!$F:$F,'PAINEL MÊS'!N$3)</f>
        <v>0</v>
      </c>
      <c r="O10" s="43">
        <f>SUMIFS(ENTRADAS!$D:$D,ENTRADAS!$B:$B,'PAINEL MÊS'!$B10,ENTRADAS!$I:$I,'PAINEL MÊS'!$AI$1,ENTRADAS!$F:$F,'PAINEL MÊS'!O$3)+SUMIFS(ENTRADAS!$D:$D,ENTRADAS!$B:$B,'PAINEL MÊS'!$B10,ENTRADAS!$I:$I,'PAINEL MÊS'!$AI$1,ENTRADAS!$F:$F,"SEMANA 6")</f>
        <v>0</v>
      </c>
      <c r="P10" s="44">
        <f t="shared" si="1"/>
        <v>0</v>
      </c>
      <c r="Q10" s="40">
        <f>C10+P10-J10+SUMIFS(AJUSTE!$D:$D,AJUSTE!$B:$B,'PAINEL MÊS'!B10,AJUSTE!$H:$H,'PAINEL MÊS'!$AI$1)</f>
        <v>0</v>
      </c>
      <c r="R10" s="45">
        <f t="shared" si="2"/>
        <v>0</v>
      </c>
      <c r="S10" s="15">
        <f>IFERROR(IF(INDEX(CADASTRO!$A$2:$Q$570,MATCH('PAINEL MÊS'!B10,CADASTRO!$B$2:$B$570,0),MATCH('PAINEL MÊS'!$AI$1,CADASTRO!$A$2:$Q$2,0))=0,IF(CADASTRO!R8=0,CADASTRO!E8,CADASTRO!R8),INDEX(CADASTRO!$A$2:$Q$570,MATCH('PAINEL MÊS'!B10,CADASTRO!$B$2:$B$570,0),MATCH('PAINEL MÊS'!$AI$1,CADASTRO!$A$2:$Q$2,0))),0)</f>
        <v>0</v>
      </c>
      <c r="T10" s="14">
        <f t="shared" si="3"/>
        <v>0</v>
      </c>
      <c r="U10" s="14">
        <f t="shared" si="4"/>
        <v>0</v>
      </c>
      <c r="V10" s="14">
        <f t="shared" si="5"/>
        <v>0</v>
      </c>
      <c r="W10" s="14">
        <f t="shared" si="6"/>
        <v>0</v>
      </c>
      <c r="X10" s="67">
        <f>IFERROR(IF(INDEX(CADASTRO!$A$2:$Q$570,MATCH('PAINEL MÊS'!B10,CADASTRO!$B$2:$B$570,0),MATCH('PAINEL MÊS'!$AJ$2,CADASTRO!$A$2:$Q$2,0))=0,IF(CADASTRO!R8=0,CADASTRO!E8,CADASTRO!R8),INDEX(CADASTRO!$A$2:$Q$570,MATCH('PAINEL MÊS'!B10,CADASTRO!$B$2:$B$570,0),MATCH('PAINEL MÊS'!$AJ$2,CADASTRO!$A$2:$Q$2,0))),0)*C10</f>
        <v>0</v>
      </c>
      <c r="Y10" s="14">
        <f t="shared" si="7"/>
        <v>0</v>
      </c>
      <c r="Z10" s="75">
        <f t="shared" si="12"/>
        <v>0</v>
      </c>
      <c r="AA10" s="75">
        <f t="shared" si="8"/>
        <v>0</v>
      </c>
      <c r="AB10" s="79">
        <f t="shared" si="9"/>
        <v>0</v>
      </c>
      <c r="AC10" s="77">
        <f t="shared" si="10"/>
        <v>0</v>
      </c>
      <c r="AD10" s="77">
        <f t="shared" si="11"/>
        <v>0</v>
      </c>
    </row>
    <row r="11" spans="1:36" ht="18.75" customHeight="1" x14ac:dyDescent="0.25">
      <c r="A11" s="7">
        <f>CADASTRO!A9</f>
        <v>0</v>
      </c>
      <c r="B11" s="7">
        <f>CADASTRO!B9</f>
        <v>0</v>
      </c>
      <c r="C11" s="40">
        <f>INDEX(Base!$A$40:$N$570,MATCH('PAINEL MÊS'!B11,Base!$B$40:$B$570,0),MATCH('PAINEL MÊS'!$C$2,Base!$A$40:$N$40,0))</f>
        <v>0</v>
      </c>
      <c r="D11" s="7">
        <f>CADASTRO!C9</f>
        <v>0</v>
      </c>
      <c r="E11" s="41">
        <f>SUMIFS(SAÍDAS!$D:$D,SAÍDAS!$B:$B,'PAINEL MÊS'!$B11,SAÍDAS!$H:$H,'PAINEL MÊS'!$AI$1,SAÍDAS!$F:$F,'PAINEL MÊS'!E$3)</f>
        <v>0</v>
      </c>
      <c r="F11" s="41">
        <f>SUMIFS(SAÍDAS!$D:$D,SAÍDAS!$B:$B,'PAINEL MÊS'!$B11,SAÍDAS!$H:$H,'PAINEL MÊS'!$AI$1,SAÍDAS!$F:$F,'PAINEL MÊS'!F$3)</f>
        <v>0</v>
      </c>
      <c r="G11" s="41">
        <f>SUMIFS(SAÍDAS!$D:$D,SAÍDAS!$B:$B,'PAINEL MÊS'!$B11,SAÍDAS!$H:$H,'PAINEL MÊS'!$AI$1,SAÍDAS!$F:$F,'PAINEL MÊS'!G$3)</f>
        <v>0</v>
      </c>
      <c r="H11" s="41">
        <f>SUMIFS(SAÍDAS!$D:$D,SAÍDAS!$B:$B,'PAINEL MÊS'!$B11,SAÍDAS!$H:$H,'PAINEL MÊS'!$AI$1,SAÍDAS!$F:$F,'PAINEL MÊS'!H$3)</f>
        <v>0</v>
      </c>
      <c r="I11" s="41">
        <f>SUMIFS(SAÍDAS!$D:$D,SAÍDAS!$B:$B,'PAINEL MÊS'!$B11,SAÍDAS!$H:$H,'PAINEL MÊS'!$AI$1,SAÍDAS!$F:$F,'PAINEL MÊS'!I$3)+SUMIFS(SAÍDAS!$D:$D,SAÍDAS!$B:$B,'PAINEL MÊS'!$B11,SAÍDAS!$H:$H,'PAINEL MÊS'!$AI$1,SAÍDAS!$F:$F,"SEMANA 6")</f>
        <v>0</v>
      </c>
      <c r="J11" s="42">
        <f t="shared" si="0"/>
        <v>0</v>
      </c>
      <c r="K11" s="43">
        <f>SUMIFS(ENTRADAS!$D:$D,ENTRADAS!$B:$B,'PAINEL MÊS'!$B11,ENTRADAS!$I:$I,'PAINEL MÊS'!$AI$1,ENTRADAS!$F:$F,'PAINEL MÊS'!K$3)</f>
        <v>0</v>
      </c>
      <c r="L11" s="43">
        <f>SUMIFS(ENTRADAS!$D:$D,ENTRADAS!$B:$B,'PAINEL MÊS'!$B11,ENTRADAS!$I:$I,'PAINEL MÊS'!$AI$1,ENTRADAS!$F:$F,'PAINEL MÊS'!L$3)</f>
        <v>0</v>
      </c>
      <c r="M11" s="43">
        <f>SUMIFS(ENTRADAS!$D:$D,ENTRADAS!$B:$B,'PAINEL MÊS'!$B11,ENTRADAS!$I:$I,'PAINEL MÊS'!$AI$1,ENTRADAS!$F:$F,'PAINEL MÊS'!M$3)</f>
        <v>0</v>
      </c>
      <c r="N11" s="43">
        <f>SUMIFS(ENTRADAS!$D:$D,ENTRADAS!$B:$B,'PAINEL MÊS'!$B11,ENTRADAS!$I:$I,'PAINEL MÊS'!$AI$1,ENTRADAS!$F:$F,'PAINEL MÊS'!N$3)</f>
        <v>0</v>
      </c>
      <c r="O11" s="43">
        <f>SUMIFS(ENTRADAS!$D:$D,ENTRADAS!$B:$B,'PAINEL MÊS'!$B11,ENTRADAS!$I:$I,'PAINEL MÊS'!$AI$1,ENTRADAS!$F:$F,'PAINEL MÊS'!O$3)+SUMIFS(ENTRADAS!$D:$D,ENTRADAS!$B:$B,'PAINEL MÊS'!$B11,ENTRADAS!$I:$I,'PAINEL MÊS'!$AI$1,ENTRADAS!$F:$F,"SEMANA 6")</f>
        <v>0</v>
      </c>
      <c r="P11" s="44">
        <f t="shared" si="1"/>
        <v>0</v>
      </c>
      <c r="Q11" s="40">
        <f>C11+P11-J11+SUMIFS(AJUSTE!$D:$D,AJUSTE!$B:$B,'PAINEL MÊS'!B11,AJUSTE!$H:$H,'PAINEL MÊS'!$AI$1)</f>
        <v>0</v>
      </c>
      <c r="R11" s="45">
        <f t="shared" si="2"/>
        <v>0</v>
      </c>
      <c r="S11" s="15">
        <f>IFERROR(IF(INDEX(CADASTRO!$A$2:$Q$570,MATCH('PAINEL MÊS'!B11,CADASTRO!$B$2:$B$570,0),MATCH('PAINEL MÊS'!$AI$1,CADASTRO!$A$2:$Q$2,0))=0,IF(CADASTRO!R9=0,CADASTRO!E9,CADASTRO!R9),INDEX(CADASTRO!$A$2:$Q$570,MATCH('PAINEL MÊS'!B11,CADASTRO!$B$2:$B$570,0),MATCH('PAINEL MÊS'!$AI$1,CADASTRO!$A$2:$Q$2,0))),0)</f>
        <v>0</v>
      </c>
      <c r="T11" s="14">
        <f t="shared" si="3"/>
        <v>0</v>
      </c>
      <c r="U11" s="14">
        <f t="shared" si="4"/>
        <v>0</v>
      </c>
      <c r="V11" s="14">
        <f t="shared" si="5"/>
        <v>0</v>
      </c>
      <c r="W11" s="14">
        <f t="shared" si="6"/>
        <v>0</v>
      </c>
      <c r="X11" s="67">
        <f>IFERROR(IF(INDEX(CADASTRO!$A$2:$Q$570,MATCH('PAINEL MÊS'!B11,CADASTRO!$B$2:$B$570,0),MATCH('PAINEL MÊS'!$AJ$2,CADASTRO!$A$2:$Q$2,0))=0,IF(CADASTRO!R9=0,CADASTRO!E9,CADASTRO!R9),INDEX(CADASTRO!$A$2:$Q$570,MATCH('PAINEL MÊS'!B11,CADASTRO!$B$2:$B$570,0),MATCH('PAINEL MÊS'!$AJ$2,CADASTRO!$A$2:$Q$2,0))),0)*C11</f>
        <v>0</v>
      </c>
      <c r="Y11" s="14">
        <f t="shared" si="7"/>
        <v>0</v>
      </c>
      <c r="Z11" s="75">
        <f t="shared" si="12"/>
        <v>0</v>
      </c>
      <c r="AA11" s="75">
        <f t="shared" si="8"/>
        <v>0</v>
      </c>
      <c r="AB11" s="79">
        <f t="shared" si="9"/>
        <v>0</v>
      </c>
      <c r="AC11" s="77">
        <f t="shared" si="10"/>
        <v>0</v>
      </c>
      <c r="AD11" s="77">
        <f t="shared" si="11"/>
        <v>0</v>
      </c>
    </row>
    <row r="12" spans="1:36" ht="18.75" customHeight="1" x14ac:dyDescent="0.25">
      <c r="A12" s="7">
        <f>CADASTRO!A10</f>
        <v>0</v>
      </c>
      <c r="B12" s="7">
        <f>CADASTRO!B10</f>
        <v>0</v>
      </c>
      <c r="C12" s="40">
        <f>INDEX(Base!$A$40:$N$570,MATCH('PAINEL MÊS'!B12,Base!$B$40:$B$570,0),MATCH('PAINEL MÊS'!$C$2,Base!$A$40:$N$40,0))</f>
        <v>0</v>
      </c>
      <c r="D12" s="7">
        <f>CADASTRO!C10</f>
        <v>0</v>
      </c>
      <c r="E12" s="41">
        <f>SUMIFS(SAÍDAS!$D:$D,SAÍDAS!$B:$B,'PAINEL MÊS'!$B12,SAÍDAS!$H:$H,'PAINEL MÊS'!$AI$1,SAÍDAS!$F:$F,'PAINEL MÊS'!E$3)</f>
        <v>0</v>
      </c>
      <c r="F12" s="41">
        <f>SUMIFS(SAÍDAS!$D:$D,SAÍDAS!$B:$B,'PAINEL MÊS'!$B12,SAÍDAS!$H:$H,'PAINEL MÊS'!$AI$1,SAÍDAS!$F:$F,'PAINEL MÊS'!F$3)</f>
        <v>0</v>
      </c>
      <c r="G12" s="41">
        <f>SUMIFS(SAÍDAS!$D:$D,SAÍDAS!$B:$B,'PAINEL MÊS'!$B12,SAÍDAS!$H:$H,'PAINEL MÊS'!$AI$1,SAÍDAS!$F:$F,'PAINEL MÊS'!G$3)</f>
        <v>0</v>
      </c>
      <c r="H12" s="41">
        <f>SUMIFS(SAÍDAS!$D:$D,SAÍDAS!$B:$B,'PAINEL MÊS'!$B12,SAÍDAS!$H:$H,'PAINEL MÊS'!$AI$1,SAÍDAS!$F:$F,'PAINEL MÊS'!H$3)</f>
        <v>0</v>
      </c>
      <c r="I12" s="41">
        <f>SUMIFS(SAÍDAS!$D:$D,SAÍDAS!$B:$B,'PAINEL MÊS'!$B12,SAÍDAS!$H:$H,'PAINEL MÊS'!$AI$1,SAÍDAS!$F:$F,'PAINEL MÊS'!I$3)+SUMIFS(SAÍDAS!$D:$D,SAÍDAS!$B:$B,'PAINEL MÊS'!$B12,SAÍDAS!$H:$H,'PAINEL MÊS'!$AI$1,SAÍDAS!$F:$F,"SEMANA 6")</f>
        <v>0</v>
      </c>
      <c r="J12" s="42">
        <f t="shared" si="0"/>
        <v>0</v>
      </c>
      <c r="K12" s="43">
        <f>SUMIFS(ENTRADAS!$D:$D,ENTRADAS!$B:$B,'PAINEL MÊS'!$B12,ENTRADAS!$I:$I,'PAINEL MÊS'!$AI$1,ENTRADAS!$F:$F,'PAINEL MÊS'!K$3)</f>
        <v>0</v>
      </c>
      <c r="L12" s="43">
        <f>SUMIFS(ENTRADAS!$D:$D,ENTRADAS!$B:$B,'PAINEL MÊS'!$B12,ENTRADAS!$I:$I,'PAINEL MÊS'!$AI$1,ENTRADAS!$F:$F,'PAINEL MÊS'!L$3)</f>
        <v>0</v>
      </c>
      <c r="M12" s="43">
        <f>SUMIFS(ENTRADAS!$D:$D,ENTRADAS!$B:$B,'PAINEL MÊS'!$B12,ENTRADAS!$I:$I,'PAINEL MÊS'!$AI$1,ENTRADAS!$F:$F,'PAINEL MÊS'!M$3)</f>
        <v>0</v>
      </c>
      <c r="N12" s="43">
        <f>SUMIFS(ENTRADAS!$D:$D,ENTRADAS!$B:$B,'PAINEL MÊS'!$B12,ENTRADAS!$I:$I,'PAINEL MÊS'!$AI$1,ENTRADAS!$F:$F,'PAINEL MÊS'!N$3)</f>
        <v>0</v>
      </c>
      <c r="O12" s="43">
        <f>SUMIFS(ENTRADAS!$D:$D,ENTRADAS!$B:$B,'PAINEL MÊS'!$B12,ENTRADAS!$I:$I,'PAINEL MÊS'!$AI$1,ENTRADAS!$F:$F,'PAINEL MÊS'!O$3)+SUMIFS(ENTRADAS!$D:$D,ENTRADAS!$B:$B,'PAINEL MÊS'!$B12,ENTRADAS!$I:$I,'PAINEL MÊS'!$AI$1,ENTRADAS!$F:$F,"SEMANA 6")</f>
        <v>0</v>
      </c>
      <c r="P12" s="44">
        <f t="shared" si="1"/>
        <v>0</v>
      </c>
      <c r="Q12" s="40">
        <f>C12+P12-J12+SUMIFS(AJUSTE!$D:$D,AJUSTE!$B:$B,'PAINEL MÊS'!B12,AJUSTE!$H:$H,'PAINEL MÊS'!$AI$1)</f>
        <v>0</v>
      </c>
      <c r="R12" s="45">
        <f t="shared" si="2"/>
        <v>0</v>
      </c>
      <c r="S12" s="15">
        <f>IFERROR(IF(INDEX(CADASTRO!$A$2:$Q$570,MATCH('PAINEL MÊS'!B12,CADASTRO!$B$2:$B$570,0),MATCH('PAINEL MÊS'!$AI$1,CADASTRO!$A$2:$Q$2,0))=0,IF(CADASTRO!R10=0,CADASTRO!E10,CADASTRO!R10),INDEX(CADASTRO!$A$2:$Q$570,MATCH('PAINEL MÊS'!B12,CADASTRO!$B$2:$B$570,0),MATCH('PAINEL MÊS'!$AI$1,CADASTRO!$A$2:$Q$2,0))),0)</f>
        <v>0</v>
      </c>
      <c r="T12" s="14">
        <f t="shared" si="3"/>
        <v>0</v>
      </c>
      <c r="U12" s="14">
        <f t="shared" si="4"/>
        <v>0</v>
      </c>
      <c r="V12" s="14">
        <f t="shared" si="5"/>
        <v>0</v>
      </c>
      <c r="W12" s="14">
        <f t="shared" si="6"/>
        <v>0</v>
      </c>
      <c r="X12" s="67">
        <f>IFERROR(IF(INDEX(CADASTRO!$A$2:$Q$570,MATCH('PAINEL MÊS'!B12,CADASTRO!$B$2:$B$570,0),MATCH('PAINEL MÊS'!$AJ$2,CADASTRO!$A$2:$Q$2,0))=0,IF(CADASTRO!R10=0,CADASTRO!E10,CADASTRO!R10),INDEX(CADASTRO!$A$2:$Q$570,MATCH('PAINEL MÊS'!B12,CADASTRO!$B$2:$B$570,0),MATCH('PAINEL MÊS'!$AJ$2,CADASTRO!$A$2:$Q$2,0))),0)*C12</f>
        <v>0</v>
      </c>
      <c r="Y12" s="14">
        <f t="shared" si="7"/>
        <v>0</v>
      </c>
      <c r="Z12" s="75">
        <f t="shared" si="12"/>
        <v>0</v>
      </c>
      <c r="AA12" s="75">
        <f t="shared" si="8"/>
        <v>0</v>
      </c>
      <c r="AB12" s="79">
        <f t="shared" si="9"/>
        <v>0</v>
      </c>
      <c r="AC12" s="77">
        <f t="shared" si="10"/>
        <v>0</v>
      </c>
      <c r="AD12" s="77">
        <f t="shared" si="11"/>
        <v>0</v>
      </c>
    </row>
    <row r="13" spans="1:36" ht="18.75" customHeight="1" x14ac:dyDescent="0.25">
      <c r="A13" s="7">
        <f>CADASTRO!A11</f>
        <v>0</v>
      </c>
      <c r="B13" s="7">
        <f>CADASTRO!B11</f>
        <v>0</v>
      </c>
      <c r="C13" s="40">
        <f>INDEX(Base!$A$40:$N$570,MATCH('PAINEL MÊS'!B13,Base!$B$40:$B$570,0),MATCH('PAINEL MÊS'!$C$2,Base!$A$40:$N$40,0))</f>
        <v>0</v>
      </c>
      <c r="D13" s="7">
        <f>CADASTRO!C11</f>
        <v>0</v>
      </c>
      <c r="E13" s="41">
        <f>SUMIFS(SAÍDAS!$D:$D,SAÍDAS!$B:$B,'PAINEL MÊS'!$B13,SAÍDAS!$H:$H,'PAINEL MÊS'!$AI$1,SAÍDAS!$F:$F,'PAINEL MÊS'!E$3)</f>
        <v>0</v>
      </c>
      <c r="F13" s="41">
        <f>SUMIFS(SAÍDAS!$D:$D,SAÍDAS!$B:$B,'PAINEL MÊS'!$B13,SAÍDAS!$H:$H,'PAINEL MÊS'!$AI$1,SAÍDAS!$F:$F,'PAINEL MÊS'!F$3)</f>
        <v>0</v>
      </c>
      <c r="G13" s="41">
        <f>SUMIFS(SAÍDAS!$D:$D,SAÍDAS!$B:$B,'PAINEL MÊS'!$B13,SAÍDAS!$H:$H,'PAINEL MÊS'!$AI$1,SAÍDAS!$F:$F,'PAINEL MÊS'!G$3)</f>
        <v>0</v>
      </c>
      <c r="H13" s="41">
        <f>SUMIFS(SAÍDAS!$D:$D,SAÍDAS!$B:$B,'PAINEL MÊS'!$B13,SAÍDAS!$H:$H,'PAINEL MÊS'!$AI$1,SAÍDAS!$F:$F,'PAINEL MÊS'!H$3)</f>
        <v>0</v>
      </c>
      <c r="I13" s="41">
        <f>SUMIFS(SAÍDAS!$D:$D,SAÍDAS!$B:$B,'PAINEL MÊS'!$B13,SAÍDAS!$H:$H,'PAINEL MÊS'!$AI$1,SAÍDAS!$F:$F,'PAINEL MÊS'!I$3)+SUMIFS(SAÍDAS!$D:$D,SAÍDAS!$B:$B,'PAINEL MÊS'!$B13,SAÍDAS!$H:$H,'PAINEL MÊS'!$AI$1,SAÍDAS!$F:$F,"SEMANA 6")</f>
        <v>0</v>
      </c>
      <c r="J13" s="42">
        <f t="shared" si="0"/>
        <v>0</v>
      </c>
      <c r="K13" s="43">
        <f>SUMIFS(ENTRADAS!$D:$D,ENTRADAS!$B:$B,'PAINEL MÊS'!$B13,ENTRADAS!$I:$I,'PAINEL MÊS'!$AI$1,ENTRADAS!$F:$F,'PAINEL MÊS'!K$3)</f>
        <v>0</v>
      </c>
      <c r="L13" s="43">
        <f>SUMIFS(ENTRADAS!$D:$D,ENTRADAS!$B:$B,'PAINEL MÊS'!$B13,ENTRADAS!$I:$I,'PAINEL MÊS'!$AI$1,ENTRADAS!$F:$F,'PAINEL MÊS'!L$3)</f>
        <v>0</v>
      </c>
      <c r="M13" s="43">
        <f>SUMIFS(ENTRADAS!$D:$D,ENTRADAS!$B:$B,'PAINEL MÊS'!$B13,ENTRADAS!$I:$I,'PAINEL MÊS'!$AI$1,ENTRADAS!$F:$F,'PAINEL MÊS'!M$3)</f>
        <v>0</v>
      </c>
      <c r="N13" s="43">
        <f>SUMIFS(ENTRADAS!$D:$D,ENTRADAS!$B:$B,'PAINEL MÊS'!$B13,ENTRADAS!$I:$I,'PAINEL MÊS'!$AI$1,ENTRADAS!$F:$F,'PAINEL MÊS'!N$3)</f>
        <v>0</v>
      </c>
      <c r="O13" s="43">
        <f>SUMIFS(ENTRADAS!$D:$D,ENTRADAS!$B:$B,'PAINEL MÊS'!$B13,ENTRADAS!$I:$I,'PAINEL MÊS'!$AI$1,ENTRADAS!$F:$F,'PAINEL MÊS'!O$3)+SUMIFS(ENTRADAS!$D:$D,ENTRADAS!$B:$B,'PAINEL MÊS'!$B13,ENTRADAS!$I:$I,'PAINEL MÊS'!$AI$1,ENTRADAS!$F:$F,"SEMANA 6")</f>
        <v>0</v>
      </c>
      <c r="P13" s="44">
        <f t="shared" si="1"/>
        <v>0</v>
      </c>
      <c r="Q13" s="40">
        <f>C13+P13-J13+SUMIFS(AJUSTE!$D:$D,AJUSTE!$B:$B,'PAINEL MÊS'!B13,AJUSTE!$H:$H,'PAINEL MÊS'!$AI$1)</f>
        <v>0</v>
      </c>
      <c r="R13" s="45">
        <f t="shared" si="2"/>
        <v>0</v>
      </c>
      <c r="S13" s="15">
        <f>IFERROR(IF(INDEX(CADASTRO!$A$2:$Q$570,MATCH('PAINEL MÊS'!B13,CADASTRO!$B$2:$B$570,0),MATCH('PAINEL MÊS'!$AI$1,CADASTRO!$A$2:$Q$2,0))=0,IF(CADASTRO!R11=0,CADASTRO!E11,CADASTRO!R11),INDEX(CADASTRO!$A$2:$Q$570,MATCH('PAINEL MÊS'!B13,CADASTRO!$B$2:$B$570,0),MATCH('PAINEL MÊS'!$AI$1,CADASTRO!$A$2:$Q$2,0))),0)</f>
        <v>0</v>
      </c>
      <c r="T13" s="14">
        <f t="shared" si="3"/>
        <v>0</v>
      </c>
      <c r="U13" s="14">
        <f t="shared" si="4"/>
        <v>0</v>
      </c>
      <c r="V13" s="14">
        <f t="shared" si="5"/>
        <v>0</v>
      </c>
      <c r="W13" s="14">
        <f t="shared" si="6"/>
        <v>0</v>
      </c>
      <c r="X13" s="67">
        <f>IFERROR(IF(INDEX(CADASTRO!$A$2:$Q$570,MATCH('PAINEL MÊS'!B13,CADASTRO!$B$2:$B$570,0),MATCH('PAINEL MÊS'!$AJ$2,CADASTRO!$A$2:$Q$2,0))=0,IF(CADASTRO!R11=0,CADASTRO!E11,CADASTRO!R11),INDEX(CADASTRO!$A$2:$Q$570,MATCH('PAINEL MÊS'!B13,CADASTRO!$B$2:$B$570,0),MATCH('PAINEL MÊS'!$AJ$2,CADASTRO!$A$2:$Q$2,0))),0)*C13</f>
        <v>0</v>
      </c>
      <c r="Y13" s="14">
        <f t="shared" si="7"/>
        <v>0</v>
      </c>
      <c r="Z13" s="75">
        <f t="shared" si="12"/>
        <v>0</v>
      </c>
      <c r="AA13" s="75">
        <f t="shared" si="8"/>
        <v>0</v>
      </c>
      <c r="AB13" s="79">
        <f t="shared" si="9"/>
        <v>0</v>
      </c>
      <c r="AC13" s="77">
        <f t="shared" si="10"/>
        <v>0</v>
      </c>
      <c r="AD13" s="77">
        <f t="shared" si="11"/>
        <v>0</v>
      </c>
    </row>
    <row r="14" spans="1:36" ht="18.75" customHeight="1" x14ac:dyDescent="0.25">
      <c r="A14" s="7">
        <f>CADASTRO!A12</f>
        <v>0</v>
      </c>
      <c r="B14" s="7">
        <f>CADASTRO!B12</f>
        <v>0</v>
      </c>
      <c r="C14" s="40">
        <f>INDEX(Base!$A$40:$N$570,MATCH('PAINEL MÊS'!B14,Base!$B$40:$B$570,0),MATCH('PAINEL MÊS'!$C$2,Base!$A$40:$N$40,0))</f>
        <v>0</v>
      </c>
      <c r="D14" s="7">
        <f>CADASTRO!C12</f>
        <v>0</v>
      </c>
      <c r="E14" s="41">
        <f>SUMIFS(SAÍDAS!$D:$D,SAÍDAS!$B:$B,'PAINEL MÊS'!$B14,SAÍDAS!$H:$H,'PAINEL MÊS'!$AI$1,SAÍDAS!$F:$F,'PAINEL MÊS'!E$3)</f>
        <v>0</v>
      </c>
      <c r="F14" s="41">
        <f>SUMIFS(SAÍDAS!$D:$D,SAÍDAS!$B:$B,'PAINEL MÊS'!$B14,SAÍDAS!$H:$H,'PAINEL MÊS'!$AI$1,SAÍDAS!$F:$F,'PAINEL MÊS'!F$3)</f>
        <v>0</v>
      </c>
      <c r="G14" s="41">
        <f>SUMIFS(SAÍDAS!$D:$D,SAÍDAS!$B:$B,'PAINEL MÊS'!$B14,SAÍDAS!$H:$H,'PAINEL MÊS'!$AI$1,SAÍDAS!$F:$F,'PAINEL MÊS'!G$3)</f>
        <v>0</v>
      </c>
      <c r="H14" s="41">
        <f>SUMIFS(SAÍDAS!$D:$D,SAÍDAS!$B:$B,'PAINEL MÊS'!$B14,SAÍDAS!$H:$H,'PAINEL MÊS'!$AI$1,SAÍDAS!$F:$F,'PAINEL MÊS'!H$3)</f>
        <v>0</v>
      </c>
      <c r="I14" s="41">
        <f>SUMIFS(SAÍDAS!$D:$D,SAÍDAS!$B:$B,'PAINEL MÊS'!$B14,SAÍDAS!$H:$H,'PAINEL MÊS'!$AI$1,SAÍDAS!$F:$F,'PAINEL MÊS'!I$3)+SUMIFS(SAÍDAS!$D:$D,SAÍDAS!$B:$B,'PAINEL MÊS'!$B14,SAÍDAS!$H:$H,'PAINEL MÊS'!$AI$1,SAÍDAS!$F:$F,"SEMANA 6")</f>
        <v>0</v>
      </c>
      <c r="J14" s="42">
        <f t="shared" si="0"/>
        <v>0</v>
      </c>
      <c r="K14" s="43">
        <f>SUMIFS(ENTRADAS!$D:$D,ENTRADAS!$B:$B,'PAINEL MÊS'!$B14,ENTRADAS!$I:$I,'PAINEL MÊS'!$AI$1,ENTRADAS!$F:$F,'PAINEL MÊS'!K$3)</f>
        <v>0</v>
      </c>
      <c r="L14" s="43">
        <f>SUMIFS(ENTRADAS!$D:$D,ENTRADAS!$B:$B,'PAINEL MÊS'!$B14,ENTRADAS!$I:$I,'PAINEL MÊS'!$AI$1,ENTRADAS!$F:$F,'PAINEL MÊS'!L$3)</f>
        <v>0</v>
      </c>
      <c r="M14" s="43">
        <f>SUMIFS(ENTRADAS!$D:$D,ENTRADAS!$B:$B,'PAINEL MÊS'!$B14,ENTRADAS!$I:$I,'PAINEL MÊS'!$AI$1,ENTRADAS!$F:$F,'PAINEL MÊS'!M$3)</f>
        <v>0</v>
      </c>
      <c r="N14" s="43">
        <f>SUMIFS(ENTRADAS!$D:$D,ENTRADAS!$B:$B,'PAINEL MÊS'!$B14,ENTRADAS!$I:$I,'PAINEL MÊS'!$AI$1,ENTRADAS!$F:$F,'PAINEL MÊS'!N$3)</f>
        <v>0</v>
      </c>
      <c r="O14" s="43">
        <f>SUMIFS(ENTRADAS!$D:$D,ENTRADAS!$B:$B,'PAINEL MÊS'!$B14,ENTRADAS!$I:$I,'PAINEL MÊS'!$AI$1,ENTRADAS!$F:$F,'PAINEL MÊS'!O$3)+SUMIFS(ENTRADAS!$D:$D,ENTRADAS!$B:$B,'PAINEL MÊS'!$B14,ENTRADAS!$I:$I,'PAINEL MÊS'!$AI$1,ENTRADAS!$F:$F,"SEMANA 6")</f>
        <v>0</v>
      </c>
      <c r="P14" s="44">
        <f t="shared" si="1"/>
        <v>0</v>
      </c>
      <c r="Q14" s="40">
        <f>C14+P14-J14+SUMIFS(AJUSTE!$D:$D,AJUSTE!$B:$B,'PAINEL MÊS'!B14,AJUSTE!$H:$H,'PAINEL MÊS'!$AI$1)</f>
        <v>0</v>
      </c>
      <c r="R14" s="45">
        <f t="shared" si="2"/>
        <v>0</v>
      </c>
      <c r="S14" s="15">
        <f>IFERROR(IF(INDEX(CADASTRO!$A$2:$Q$570,MATCH('PAINEL MÊS'!B14,CADASTRO!$B$2:$B$570,0),MATCH('PAINEL MÊS'!$AI$1,CADASTRO!$A$2:$Q$2,0))=0,IF(CADASTRO!R12=0,CADASTRO!E12,CADASTRO!R12),INDEX(CADASTRO!$A$2:$Q$570,MATCH('PAINEL MÊS'!B14,CADASTRO!$B$2:$B$570,0),MATCH('PAINEL MÊS'!$AI$1,CADASTRO!$A$2:$Q$2,0))),0)</f>
        <v>0</v>
      </c>
      <c r="T14" s="14">
        <f t="shared" si="3"/>
        <v>0</v>
      </c>
      <c r="U14" s="14">
        <f t="shared" si="4"/>
        <v>0</v>
      </c>
      <c r="V14" s="14">
        <f t="shared" si="5"/>
        <v>0</v>
      </c>
      <c r="W14" s="14">
        <f t="shared" si="6"/>
        <v>0</v>
      </c>
      <c r="X14" s="67">
        <f>IFERROR(IF(INDEX(CADASTRO!$A$2:$Q$570,MATCH('PAINEL MÊS'!B14,CADASTRO!$B$2:$B$570,0),MATCH('PAINEL MÊS'!$AJ$2,CADASTRO!$A$2:$Q$2,0))=0,IF(CADASTRO!R12=0,CADASTRO!E12,CADASTRO!R12),INDEX(CADASTRO!$A$2:$Q$570,MATCH('PAINEL MÊS'!B14,CADASTRO!$B$2:$B$570,0),MATCH('PAINEL MÊS'!$AJ$2,CADASTRO!$A$2:$Q$2,0))),0)*C14</f>
        <v>0</v>
      </c>
      <c r="Y14" s="14">
        <f t="shared" si="7"/>
        <v>0</v>
      </c>
      <c r="Z14" s="75">
        <f t="shared" si="12"/>
        <v>0</v>
      </c>
      <c r="AA14" s="75">
        <f t="shared" si="8"/>
        <v>0</v>
      </c>
      <c r="AB14" s="79">
        <f t="shared" si="9"/>
        <v>0</v>
      </c>
      <c r="AC14" s="77">
        <f t="shared" si="10"/>
        <v>0</v>
      </c>
      <c r="AD14" s="77">
        <f t="shared" si="11"/>
        <v>0</v>
      </c>
    </row>
    <row r="15" spans="1:36" ht="18.75" customHeight="1" x14ac:dyDescent="0.25">
      <c r="A15" s="7">
        <f>CADASTRO!A13</f>
        <v>0</v>
      </c>
      <c r="B15" s="7">
        <f>CADASTRO!B13</f>
        <v>0</v>
      </c>
      <c r="C15" s="40">
        <f>INDEX(Base!$A$40:$N$570,MATCH('PAINEL MÊS'!B15,Base!$B$40:$B$570,0),MATCH('PAINEL MÊS'!$C$2,Base!$A$40:$N$40,0))</f>
        <v>0</v>
      </c>
      <c r="D15" s="7">
        <f>CADASTRO!C13</f>
        <v>0</v>
      </c>
      <c r="E15" s="41">
        <f>SUMIFS(SAÍDAS!$D:$D,SAÍDAS!$B:$B,'PAINEL MÊS'!$B15,SAÍDAS!$H:$H,'PAINEL MÊS'!$AI$1,SAÍDAS!$F:$F,'PAINEL MÊS'!E$3)</f>
        <v>0</v>
      </c>
      <c r="F15" s="41">
        <f>SUMIFS(SAÍDAS!$D:$D,SAÍDAS!$B:$B,'PAINEL MÊS'!$B15,SAÍDAS!$H:$H,'PAINEL MÊS'!$AI$1,SAÍDAS!$F:$F,'PAINEL MÊS'!F$3)</f>
        <v>0</v>
      </c>
      <c r="G15" s="41">
        <f>SUMIFS(SAÍDAS!$D:$D,SAÍDAS!$B:$B,'PAINEL MÊS'!$B15,SAÍDAS!$H:$H,'PAINEL MÊS'!$AI$1,SAÍDAS!$F:$F,'PAINEL MÊS'!G$3)</f>
        <v>0</v>
      </c>
      <c r="H15" s="41">
        <f>SUMIFS(SAÍDAS!$D:$D,SAÍDAS!$B:$B,'PAINEL MÊS'!$B15,SAÍDAS!$H:$H,'PAINEL MÊS'!$AI$1,SAÍDAS!$F:$F,'PAINEL MÊS'!H$3)</f>
        <v>0</v>
      </c>
      <c r="I15" s="41">
        <f>SUMIFS(SAÍDAS!$D:$D,SAÍDAS!$B:$B,'PAINEL MÊS'!$B15,SAÍDAS!$H:$H,'PAINEL MÊS'!$AI$1,SAÍDAS!$F:$F,'PAINEL MÊS'!I$3)+SUMIFS(SAÍDAS!$D:$D,SAÍDAS!$B:$B,'PAINEL MÊS'!$B15,SAÍDAS!$H:$H,'PAINEL MÊS'!$AI$1,SAÍDAS!$F:$F,"SEMANA 6")</f>
        <v>0</v>
      </c>
      <c r="J15" s="42">
        <f t="shared" si="0"/>
        <v>0</v>
      </c>
      <c r="K15" s="43">
        <f>SUMIFS(ENTRADAS!$D:$D,ENTRADAS!$B:$B,'PAINEL MÊS'!$B15,ENTRADAS!$I:$I,'PAINEL MÊS'!$AI$1,ENTRADAS!$F:$F,'PAINEL MÊS'!K$3)</f>
        <v>0</v>
      </c>
      <c r="L15" s="43">
        <f>SUMIFS(ENTRADAS!$D:$D,ENTRADAS!$B:$B,'PAINEL MÊS'!$B15,ENTRADAS!$I:$I,'PAINEL MÊS'!$AI$1,ENTRADAS!$F:$F,'PAINEL MÊS'!L$3)</f>
        <v>0</v>
      </c>
      <c r="M15" s="43">
        <f>SUMIFS(ENTRADAS!$D:$D,ENTRADAS!$B:$B,'PAINEL MÊS'!$B15,ENTRADAS!$I:$I,'PAINEL MÊS'!$AI$1,ENTRADAS!$F:$F,'PAINEL MÊS'!M$3)</f>
        <v>0</v>
      </c>
      <c r="N15" s="43">
        <f>SUMIFS(ENTRADAS!$D:$D,ENTRADAS!$B:$B,'PAINEL MÊS'!$B15,ENTRADAS!$I:$I,'PAINEL MÊS'!$AI$1,ENTRADAS!$F:$F,'PAINEL MÊS'!N$3)</f>
        <v>0</v>
      </c>
      <c r="O15" s="43">
        <f>SUMIFS(ENTRADAS!$D:$D,ENTRADAS!$B:$B,'PAINEL MÊS'!$B15,ENTRADAS!$I:$I,'PAINEL MÊS'!$AI$1,ENTRADAS!$F:$F,'PAINEL MÊS'!O$3)+SUMIFS(ENTRADAS!$D:$D,ENTRADAS!$B:$B,'PAINEL MÊS'!$B15,ENTRADAS!$I:$I,'PAINEL MÊS'!$AI$1,ENTRADAS!$F:$F,"SEMANA 6")</f>
        <v>0</v>
      </c>
      <c r="P15" s="44">
        <f t="shared" si="1"/>
        <v>0</v>
      </c>
      <c r="Q15" s="40">
        <f>C15+P15-J15+SUMIFS(AJUSTE!$D:$D,AJUSTE!$B:$B,'PAINEL MÊS'!B15,AJUSTE!$H:$H,'PAINEL MÊS'!$AI$1)</f>
        <v>0</v>
      </c>
      <c r="R15" s="45">
        <f t="shared" si="2"/>
        <v>0</v>
      </c>
      <c r="S15" s="15">
        <f>IFERROR(IF(INDEX(CADASTRO!$A$2:$Q$570,MATCH('PAINEL MÊS'!B15,CADASTRO!$B$2:$B$570,0),MATCH('PAINEL MÊS'!$AI$1,CADASTRO!$A$2:$Q$2,0))=0,IF(CADASTRO!R13=0,CADASTRO!E13,CADASTRO!R13),INDEX(CADASTRO!$A$2:$Q$570,MATCH('PAINEL MÊS'!B15,CADASTRO!$B$2:$B$570,0),MATCH('PAINEL MÊS'!$AI$1,CADASTRO!$A$2:$Q$2,0))),0)</f>
        <v>0</v>
      </c>
      <c r="T15" s="14">
        <f t="shared" si="3"/>
        <v>0</v>
      </c>
      <c r="U15" s="14">
        <f t="shared" si="4"/>
        <v>0</v>
      </c>
      <c r="V15" s="14">
        <f t="shared" si="5"/>
        <v>0</v>
      </c>
      <c r="W15" s="14">
        <f t="shared" si="6"/>
        <v>0</v>
      </c>
      <c r="X15" s="67">
        <f>IFERROR(IF(INDEX(CADASTRO!$A$2:$Q$570,MATCH('PAINEL MÊS'!B15,CADASTRO!$B$2:$B$570,0),MATCH('PAINEL MÊS'!$AJ$2,CADASTRO!$A$2:$Q$2,0))=0,IF(CADASTRO!R13=0,CADASTRO!E13,CADASTRO!R13),INDEX(CADASTRO!$A$2:$Q$570,MATCH('PAINEL MÊS'!B15,CADASTRO!$B$2:$B$570,0),MATCH('PAINEL MÊS'!$AJ$2,CADASTRO!$A$2:$Q$2,0))),0)*C15</f>
        <v>0</v>
      </c>
      <c r="Y15" s="14">
        <f t="shared" si="7"/>
        <v>0</v>
      </c>
      <c r="Z15" s="75">
        <f t="shared" si="12"/>
        <v>0</v>
      </c>
      <c r="AA15" s="75">
        <f t="shared" si="8"/>
        <v>0</v>
      </c>
      <c r="AB15" s="79">
        <f t="shared" si="9"/>
        <v>0</v>
      </c>
      <c r="AC15" s="77">
        <f t="shared" si="10"/>
        <v>0</v>
      </c>
      <c r="AD15" s="77">
        <f t="shared" si="11"/>
        <v>0</v>
      </c>
    </row>
    <row r="16" spans="1:36" ht="18.75" customHeight="1" x14ac:dyDescent="0.25">
      <c r="A16" s="7">
        <f>CADASTRO!A14</f>
        <v>0</v>
      </c>
      <c r="B16" s="7">
        <f>CADASTRO!B14</f>
        <v>0</v>
      </c>
      <c r="C16" s="40">
        <f>INDEX(Base!$A$40:$N$570,MATCH('PAINEL MÊS'!B16,Base!$B$40:$B$570,0),MATCH('PAINEL MÊS'!$C$2,Base!$A$40:$N$40,0))</f>
        <v>0</v>
      </c>
      <c r="D16" s="7">
        <f>CADASTRO!C14</f>
        <v>0</v>
      </c>
      <c r="E16" s="41">
        <f>SUMIFS(SAÍDAS!$D:$D,SAÍDAS!$B:$B,'PAINEL MÊS'!$B16,SAÍDAS!$H:$H,'PAINEL MÊS'!$AI$1,SAÍDAS!$F:$F,'PAINEL MÊS'!E$3)</f>
        <v>0</v>
      </c>
      <c r="F16" s="41">
        <f>SUMIFS(SAÍDAS!$D:$D,SAÍDAS!$B:$B,'PAINEL MÊS'!$B16,SAÍDAS!$H:$H,'PAINEL MÊS'!$AI$1,SAÍDAS!$F:$F,'PAINEL MÊS'!F$3)</f>
        <v>0</v>
      </c>
      <c r="G16" s="41">
        <f>SUMIFS(SAÍDAS!$D:$D,SAÍDAS!$B:$B,'PAINEL MÊS'!$B16,SAÍDAS!$H:$H,'PAINEL MÊS'!$AI$1,SAÍDAS!$F:$F,'PAINEL MÊS'!G$3)</f>
        <v>0</v>
      </c>
      <c r="H16" s="41">
        <f>SUMIFS(SAÍDAS!$D:$D,SAÍDAS!$B:$B,'PAINEL MÊS'!$B16,SAÍDAS!$H:$H,'PAINEL MÊS'!$AI$1,SAÍDAS!$F:$F,'PAINEL MÊS'!H$3)</f>
        <v>0</v>
      </c>
      <c r="I16" s="41">
        <f>SUMIFS(SAÍDAS!$D:$D,SAÍDAS!$B:$B,'PAINEL MÊS'!$B16,SAÍDAS!$H:$H,'PAINEL MÊS'!$AI$1,SAÍDAS!$F:$F,'PAINEL MÊS'!I$3)+SUMIFS(SAÍDAS!$D:$D,SAÍDAS!$B:$B,'PAINEL MÊS'!$B16,SAÍDAS!$H:$H,'PAINEL MÊS'!$AI$1,SAÍDAS!$F:$F,"SEMANA 6")</f>
        <v>0</v>
      </c>
      <c r="J16" s="42">
        <f t="shared" si="0"/>
        <v>0</v>
      </c>
      <c r="K16" s="43">
        <f>SUMIFS(ENTRADAS!$D:$D,ENTRADAS!$B:$B,'PAINEL MÊS'!$B16,ENTRADAS!$I:$I,'PAINEL MÊS'!$AI$1,ENTRADAS!$F:$F,'PAINEL MÊS'!K$3)</f>
        <v>0</v>
      </c>
      <c r="L16" s="43">
        <f>SUMIFS(ENTRADAS!$D:$D,ENTRADAS!$B:$B,'PAINEL MÊS'!$B16,ENTRADAS!$I:$I,'PAINEL MÊS'!$AI$1,ENTRADAS!$F:$F,'PAINEL MÊS'!L$3)</f>
        <v>0</v>
      </c>
      <c r="M16" s="43">
        <f>SUMIFS(ENTRADAS!$D:$D,ENTRADAS!$B:$B,'PAINEL MÊS'!$B16,ENTRADAS!$I:$I,'PAINEL MÊS'!$AI$1,ENTRADAS!$F:$F,'PAINEL MÊS'!M$3)</f>
        <v>0</v>
      </c>
      <c r="N16" s="43">
        <f>SUMIFS(ENTRADAS!$D:$D,ENTRADAS!$B:$B,'PAINEL MÊS'!$B16,ENTRADAS!$I:$I,'PAINEL MÊS'!$AI$1,ENTRADAS!$F:$F,'PAINEL MÊS'!N$3)</f>
        <v>0</v>
      </c>
      <c r="O16" s="43">
        <f>SUMIFS(ENTRADAS!$D:$D,ENTRADAS!$B:$B,'PAINEL MÊS'!$B16,ENTRADAS!$I:$I,'PAINEL MÊS'!$AI$1,ENTRADAS!$F:$F,'PAINEL MÊS'!O$3)+SUMIFS(ENTRADAS!$D:$D,ENTRADAS!$B:$B,'PAINEL MÊS'!$B16,ENTRADAS!$I:$I,'PAINEL MÊS'!$AI$1,ENTRADAS!$F:$F,"SEMANA 6")</f>
        <v>0</v>
      </c>
      <c r="P16" s="44">
        <f t="shared" si="1"/>
        <v>0</v>
      </c>
      <c r="Q16" s="40">
        <f>C16+P16-J16+SUMIFS(AJUSTE!$D:$D,AJUSTE!$B:$B,'PAINEL MÊS'!B16,AJUSTE!$H:$H,'PAINEL MÊS'!$AI$1)</f>
        <v>0</v>
      </c>
      <c r="R16" s="45">
        <f t="shared" si="2"/>
        <v>0</v>
      </c>
      <c r="S16" s="15">
        <f>IFERROR(IF(INDEX(CADASTRO!$A$2:$Q$570,MATCH('PAINEL MÊS'!B16,CADASTRO!$B$2:$B$570,0),MATCH('PAINEL MÊS'!$AI$1,CADASTRO!$A$2:$Q$2,0))=0,IF(CADASTRO!R14=0,CADASTRO!E14,CADASTRO!R14),INDEX(CADASTRO!$A$2:$Q$570,MATCH('PAINEL MÊS'!B16,CADASTRO!$B$2:$B$570,0),MATCH('PAINEL MÊS'!$AI$1,CADASTRO!$A$2:$Q$2,0))),0)</f>
        <v>0</v>
      </c>
      <c r="T16" s="14">
        <f t="shared" si="3"/>
        <v>0</v>
      </c>
      <c r="U16" s="14">
        <f t="shared" si="4"/>
        <v>0</v>
      </c>
      <c r="V16" s="14">
        <f t="shared" si="5"/>
        <v>0</v>
      </c>
      <c r="W16" s="14">
        <f t="shared" si="6"/>
        <v>0</v>
      </c>
      <c r="X16" s="67">
        <f>IFERROR(IF(INDEX(CADASTRO!$A$2:$Q$570,MATCH('PAINEL MÊS'!B16,CADASTRO!$B$2:$B$570,0),MATCH('PAINEL MÊS'!$AJ$2,CADASTRO!$A$2:$Q$2,0))=0,IF(CADASTRO!R14=0,CADASTRO!E14,CADASTRO!R14),INDEX(CADASTRO!$A$2:$Q$570,MATCH('PAINEL MÊS'!B16,CADASTRO!$B$2:$B$570,0),MATCH('PAINEL MÊS'!$AJ$2,CADASTRO!$A$2:$Q$2,0))),0)*C16</f>
        <v>0</v>
      </c>
      <c r="Y16" s="14">
        <f t="shared" si="7"/>
        <v>0</v>
      </c>
      <c r="Z16" s="75">
        <f t="shared" si="12"/>
        <v>0</v>
      </c>
      <c r="AA16" s="75">
        <f t="shared" si="8"/>
        <v>0</v>
      </c>
      <c r="AB16" s="79">
        <f t="shared" si="9"/>
        <v>0</v>
      </c>
      <c r="AC16" s="77">
        <f t="shared" si="10"/>
        <v>0</v>
      </c>
      <c r="AD16" s="77">
        <f t="shared" si="11"/>
        <v>0</v>
      </c>
    </row>
    <row r="17" spans="1:30" ht="18.75" customHeight="1" x14ac:dyDescent="0.25">
      <c r="A17" s="7">
        <f>CADASTRO!A15</f>
        <v>0</v>
      </c>
      <c r="B17" s="7">
        <f>CADASTRO!B15</f>
        <v>0</v>
      </c>
      <c r="C17" s="40">
        <f>INDEX(Base!$A$40:$N$570,MATCH('PAINEL MÊS'!B17,Base!$B$40:$B$570,0),MATCH('PAINEL MÊS'!$C$2,Base!$A$40:$N$40,0))</f>
        <v>0</v>
      </c>
      <c r="D17" s="7">
        <f>CADASTRO!C15</f>
        <v>0</v>
      </c>
      <c r="E17" s="41">
        <f>SUMIFS(SAÍDAS!$D:$D,SAÍDAS!$B:$B,'PAINEL MÊS'!$B17,SAÍDAS!$H:$H,'PAINEL MÊS'!$AI$1,SAÍDAS!$F:$F,'PAINEL MÊS'!E$3)</f>
        <v>0</v>
      </c>
      <c r="F17" s="41">
        <f>SUMIFS(SAÍDAS!$D:$D,SAÍDAS!$B:$B,'PAINEL MÊS'!$B17,SAÍDAS!$H:$H,'PAINEL MÊS'!$AI$1,SAÍDAS!$F:$F,'PAINEL MÊS'!F$3)</f>
        <v>0</v>
      </c>
      <c r="G17" s="41">
        <f>SUMIFS(SAÍDAS!$D:$D,SAÍDAS!$B:$B,'PAINEL MÊS'!$B17,SAÍDAS!$H:$H,'PAINEL MÊS'!$AI$1,SAÍDAS!$F:$F,'PAINEL MÊS'!G$3)</f>
        <v>0</v>
      </c>
      <c r="H17" s="41">
        <f>SUMIFS(SAÍDAS!$D:$D,SAÍDAS!$B:$B,'PAINEL MÊS'!$B17,SAÍDAS!$H:$H,'PAINEL MÊS'!$AI$1,SAÍDAS!$F:$F,'PAINEL MÊS'!H$3)</f>
        <v>0</v>
      </c>
      <c r="I17" s="41">
        <f>SUMIFS(SAÍDAS!$D:$D,SAÍDAS!$B:$B,'PAINEL MÊS'!$B17,SAÍDAS!$H:$H,'PAINEL MÊS'!$AI$1,SAÍDAS!$F:$F,'PAINEL MÊS'!I$3)+SUMIFS(SAÍDAS!$D:$D,SAÍDAS!$B:$B,'PAINEL MÊS'!$B17,SAÍDAS!$H:$H,'PAINEL MÊS'!$AI$1,SAÍDAS!$F:$F,"SEMANA 6")</f>
        <v>0</v>
      </c>
      <c r="J17" s="42">
        <f t="shared" si="0"/>
        <v>0</v>
      </c>
      <c r="K17" s="43">
        <f>SUMIFS(ENTRADAS!$D:$D,ENTRADAS!$B:$B,'PAINEL MÊS'!$B17,ENTRADAS!$I:$I,'PAINEL MÊS'!$AI$1,ENTRADAS!$F:$F,'PAINEL MÊS'!K$3)</f>
        <v>0</v>
      </c>
      <c r="L17" s="43">
        <f>SUMIFS(ENTRADAS!$D:$D,ENTRADAS!$B:$B,'PAINEL MÊS'!$B17,ENTRADAS!$I:$I,'PAINEL MÊS'!$AI$1,ENTRADAS!$F:$F,'PAINEL MÊS'!L$3)</f>
        <v>0</v>
      </c>
      <c r="M17" s="43">
        <f>SUMIFS(ENTRADAS!$D:$D,ENTRADAS!$B:$B,'PAINEL MÊS'!$B17,ENTRADAS!$I:$I,'PAINEL MÊS'!$AI$1,ENTRADAS!$F:$F,'PAINEL MÊS'!M$3)</f>
        <v>0</v>
      </c>
      <c r="N17" s="43">
        <f>SUMIFS(ENTRADAS!$D:$D,ENTRADAS!$B:$B,'PAINEL MÊS'!$B17,ENTRADAS!$I:$I,'PAINEL MÊS'!$AI$1,ENTRADAS!$F:$F,'PAINEL MÊS'!N$3)</f>
        <v>0</v>
      </c>
      <c r="O17" s="43">
        <f>SUMIFS(ENTRADAS!$D:$D,ENTRADAS!$B:$B,'PAINEL MÊS'!$B17,ENTRADAS!$I:$I,'PAINEL MÊS'!$AI$1,ENTRADAS!$F:$F,'PAINEL MÊS'!O$3)+SUMIFS(ENTRADAS!$D:$D,ENTRADAS!$B:$B,'PAINEL MÊS'!$B17,ENTRADAS!$I:$I,'PAINEL MÊS'!$AI$1,ENTRADAS!$F:$F,"SEMANA 6")</f>
        <v>0</v>
      </c>
      <c r="P17" s="44">
        <f t="shared" si="1"/>
        <v>0</v>
      </c>
      <c r="Q17" s="40">
        <f>C17+P17-J17+SUMIFS(AJUSTE!$D:$D,AJUSTE!$B:$B,'PAINEL MÊS'!B17,AJUSTE!$H:$H,'PAINEL MÊS'!$AI$1)</f>
        <v>0</v>
      </c>
      <c r="R17" s="45">
        <f t="shared" si="2"/>
        <v>0</v>
      </c>
      <c r="S17" s="15">
        <f>IFERROR(IF(INDEX(CADASTRO!$A$2:$Q$570,MATCH('PAINEL MÊS'!B17,CADASTRO!$B$2:$B$570,0),MATCH('PAINEL MÊS'!$AI$1,CADASTRO!$A$2:$Q$2,0))=0,IF(CADASTRO!R15=0,CADASTRO!E15,CADASTRO!R15),INDEX(CADASTRO!$A$2:$Q$570,MATCH('PAINEL MÊS'!B17,CADASTRO!$B$2:$B$570,0),MATCH('PAINEL MÊS'!$AI$1,CADASTRO!$A$2:$Q$2,0))),0)</f>
        <v>0</v>
      </c>
      <c r="T17" s="14">
        <f t="shared" si="3"/>
        <v>0</v>
      </c>
      <c r="U17" s="14">
        <f t="shared" si="4"/>
        <v>0</v>
      </c>
      <c r="V17" s="14">
        <f t="shared" si="5"/>
        <v>0</v>
      </c>
      <c r="W17" s="14">
        <f t="shared" si="6"/>
        <v>0</v>
      </c>
      <c r="X17" s="67">
        <f>IFERROR(IF(INDEX(CADASTRO!$A$2:$Q$570,MATCH('PAINEL MÊS'!B17,CADASTRO!$B$2:$B$570,0),MATCH('PAINEL MÊS'!$AJ$2,CADASTRO!$A$2:$Q$2,0))=0,IF(CADASTRO!R15=0,CADASTRO!E15,CADASTRO!R15),INDEX(CADASTRO!$A$2:$Q$570,MATCH('PAINEL MÊS'!B17,CADASTRO!$B$2:$B$570,0),MATCH('PAINEL MÊS'!$AJ$2,CADASTRO!$A$2:$Q$2,0))),0)*C17</f>
        <v>0</v>
      </c>
      <c r="Y17" s="14">
        <f t="shared" si="7"/>
        <v>0</v>
      </c>
      <c r="Z17" s="75">
        <f t="shared" si="12"/>
        <v>0</v>
      </c>
      <c r="AA17" s="75">
        <f t="shared" si="8"/>
        <v>0</v>
      </c>
      <c r="AB17" s="79">
        <f t="shared" si="9"/>
        <v>0</v>
      </c>
      <c r="AC17" s="77">
        <f t="shared" si="10"/>
        <v>0</v>
      </c>
      <c r="AD17" s="77">
        <f t="shared" si="11"/>
        <v>0</v>
      </c>
    </row>
    <row r="18" spans="1:30" ht="18.75" customHeight="1" x14ac:dyDescent="0.25">
      <c r="A18" s="7">
        <f>CADASTRO!A16</f>
        <v>0</v>
      </c>
      <c r="B18" s="7">
        <f>CADASTRO!B16</f>
        <v>0</v>
      </c>
      <c r="C18" s="40">
        <f>INDEX(Base!$A$40:$N$570,MATCH('PAINEL MÊS'!B18,Base!$B$40:$B$570,0),MATCH('PAINEL MÊS'!$C$2,Base!$A$40:$N$40,0))</f>
        <v>0</v>
      </c>
      <c r="D18" s="7">
        <f>CADASTRO!C16</f>
        <v>0</v>
      </c>
      <c r="E18" s="41">
        <f>SUMIFS(SAÍDAS!$D:$D,SAÍDAS!$B:$B,'PAINEL MÊS'!$B18,SAÍDAS!$H:$H,'PAINEL MÊS'!$AI$1,SAÍDAS!$F:$F,'PAINEL MÊS'!E$3)</f>
        <v>0</v>
      </c>
      <c r="F18" s="41">
        <f>SUMIFS(SAÍDAS!$D:$D,SAÍDAS!$B:$B,'PAINEL MÊS'!$B18,SAÍDAS!$H:$H,'PAINEL MÊS'!$AI$1,SAÍDAS!$F:$F,'PAINEL MÊS'!F$3)</f>
        <v>0</v>
      </c>
      <c r="G18" s="41">
        <f>SUMIFS(SAÍDAS!$D:$D,SAÍDAS!$B:$B,'PAINEL MÊS'!$B18,SAÍDAS!$H:$H,'PAINEL MÊS'!$AI$1,SAÍDAS!$F:$F,'PAINEL MÊS'!G$3)</f>
        <v>0</v>
      </c>
      <c r="H18" s="41">
        <f>SUMIFS(SAÍDAS!$D:$D,SAÍDAS!$B:$B,'PAINEL MÊS'!$B18,SAÍDAS!$H:$H,'PAINEL MÊS'!$AI$1,SAÍDAS!$F:$F,'PAINEL MÊS'!H$3)</f>
        <v>0</v>
      </c>
      <c r="I18" s="41">
        <f>SUMIFS(SAÍDAS!$D:$D,SAÍDAS!$B:$B,'PAINEL MÊS'!$B18,SAÍDAS!$H:$H,'PAINEL MÊS'!$AI$1,SAÍDAS!$F:$F,'PAINEL MÊS'!I$3)+SUMIFS(SAÍDAS!$D:$D,SAÍDAS!$B:$B,'PAINEL MÊS'!$B18,SAÍDAS!$H:$H,'PAINEL MÊS'!$AI$1,SAÍDAS!$F:$F,"SEMANA 6")</f>
        <v>0</v>
      </c>
      <c r="J18" s="42">
        <f t="shared" si="0"/>
        <v>0</v>
      </c>
      <c r="K18" s="43">
        <f>SUMIFS(ENTRADAS!$D:$D,ENTRADAS!$B:$B,'PAINEL MÊS'!$B18,ENTRADAS!$I:$I,'PAINEL MÊS'!$AI$1,ENTRADAS!$F:$F,'PAINEL MÊS'!K$3)</f>
        <v>0</v>
      </c>
      <c r="L18" s="43">
        <f>SUMIFS(ENTRADAS!$D:$D,ENTRADAS!$B:$B,'PAINEL MÊS'!$B18,ENTRADAS!$I:$I,'PAINEL MÊS'!$AI$1,ENTRADAS!$F:$F,'PAINEL MÊS'!L$3)</f>
        <v>0</v>
      </c>
      <c r="M18" s="43">
        <f>SUMIFS(ENTRADAS!$D:$D,ENTRADAS!$B:$B,'PAINEL MÊS'!$B18,ENTRADAS!$I:$I,'PAINEL MÊS'!$AI$1,ENTRADAS!$F:$F,'PAINEL MÊS'!M$3)</f>
        <v>0</v>
      </c>
      <c r="N18" s="43">
        <f>SUMIFS(ENTRADAS!$D:$D,ENTRADAS!$B:$B,'PAINEL MÊS'!$B18,ENTRADAS!$I:$I,'PAINEL MÊS'!$AI$1,ENTRADAS!$F:$F,'PAINEL MÊS'!N$3)</f>
        <v>0</v>
      </c>
      <c r="O18" s="43">
        <f>SUMIFS(ENTRADAS!$D:$D,ENTRADAS!$B:$B,'PAINEL MÊS'!$B18,ENTRADAS!$I:$I,'PAINEL MÊS'!$AI$1,ENTRADAS!$F:$F,'PAINEL MÊS'!O$3)+SUMIFS(ENTRADAS!$D:$D,ENTRADAS!$B:$B,'PAINEL MÊS'!$B18,ENTRADAS!$I:$I,'PAINEL MÊS'!$AI$1,ENTRADAS!$F:$F,"SEMANA 6")</f>
        <v>0</v>
      </c>
      <c r="P18" s="44">
        <f t="shared" si="1"/>
        <v>0</v>
      </c>
      <c r="Q18" s="40">
        <f>C18+P18-J18+SUMIFS(AJUSTE!$D:$D,AJUSTE!$B:$B,'PAINEL MÊS'!B18,AJUSTE!$H:$H,'PAINEL MÊS'!$AI$1)</f>
        <v>0</v>
      </c>
      <c r="R18" s="45">
        <f t="shared" si="2"/>
        <v>0</v>
      </c>
      <c r="S18" s="15">
        <f>IFERROR(IF(INDEX(CADASTRO!$A$2:$Q$570,MATCH('PAINEL MÊS'!B18,CADASTRO!$B$2:$B$570,0),MATCH('PAINEL MÊS'!$AI$1,CADASTRO!$A$2:$Q$2,0))=0,IF(CADASTRO!R16=0,CADASTRO!E16,CADASTRO!R16),INDEX(CADASTRO!$A$2:$Q$570,MATCH('PAINEL MÊS'!B18,CADASTRO!$B$2:$B$570,0),MATCH('PAINEL MÊS'!$AI$1,CADASTRO!$A$2:$Q$2,0))),0)</f>
        <v>0</v>
      </c>
      <c r="T18" s="14">
        <f t="shared" si="3"/>
        <v>0</v>
      </c>
      <c r="U18" s="14">
        <f t="shared" si="4"/>
        <v>0</v>
      </c>
      <c r="V18" s="14">
        <f t="shared" si="5"/>
        <v>0</v>
      </c>
      <c r="W18" s="14">
        <f t="shared" si="6"/>
        <v>0</v>
      </c>
      <c r="X18" s="67">
        <f>IFERROR(IF(INDEX(CADASTRO!$A$2:$Q$570,MATCH('PAINEL MÊS'!B18,CADASTRO!$B$2:$B$570,0),MATCH('PAINEL MÊS'!$AJ$2,CADASTRO!$A$2:$Q$2,0))=0,IF(CADASTRO!R16=0,CADASTRO!E16,CADASTRO!R16),INDEX(CADASTRO!$A$2:$Q$570,MATCH('PAINEL MÊS'!B18,CADASTRO!$B$2:$B$570,0),MATCH('PAINEL MÊS'!$AJ$2,CADASTRO!$A$2:$Q$2,0))),0)*C18</f>
        <v>0</v>
      </c>
      <c r="Y18" s="14">
        <f t="shared" si="7"/>
        <v>0</v>
      </c>
      <c r="Z18" s="75">
        <f t="shared" si="12"/>
        <v>0</v>
      </c>
      <c r="AA18" s="75">
        <f t="shared" si="8"/>
        <v>0</v>
      </c>
      <c r="AB18" s="79">
        <f t="shared" si="9"/>
        <v>0</v>
      </c>
      <c r="AC18" s="77">
        <f t="shared" si="10"/>
        <v>0</v>
      </c>
      <c r="AD18" s="77">
        <f t="shared" si="11"/>
        <v>0</v>
      </c>
    </row>
    <row r="19" spans="1:30" ht="18.75" customHeight="1" x14ac:dyDescent="0.25">
      <c r="A19" s="7">
        <f>CADASTRO!A17</f>
        <v>0</v>
      </c>
      <c r="B19" s="7">
        <f>CADASTRO!B17</f>
        <v>0</v>
      </c>
      <c r="C19" s="40">
        <f>INDEX(Base!$A$40:$N$570,MATCH('PAINEL MÊS'!B19,Base!$B$40:$B$570,0),MATCH('PAINEL MÊS'!$C$2,Base!$A$40:$N$40,0))</f>
        <v>0</v>
      </c>
      <c r="D19" s="7">
        <f>CADASTRO!C17</f>
        <v>0</v>
      </c>
      <c r="E19" s="41">
        <f>SUMIFS(SAÍDAS!$D:$D,SAÍDAS!$B:$B,'PAINEL MÊS'!$B19,SAÍDAS!$H:$H,'PAINEL MÊS'!$AI$1,SAÍDAS!$F:$F,'PAINEL MÊS'!E$3)</f>
        <v>0</v>
      </c>
      <c r="F19" s="41">
        <f>SUMIFS(SAÍDAS!$D:$D,SAÍDAS!$B:$B,'PAINEL MÊS'!$B19,SAÍDAS!$H:$H,'PAINEL MÊS'!$AI$1,SAÍDAS!$F:$F,'PAINEL MÊS'!F$3)</f>
        <v>0</v>
      </c>
      <c r="G19" s="41">
        <f>SUMIFS(SAÍDAS!$D:$D,SAÍDAS!$B:$B,'PAINEL MÊS'!$B19,SAÍDAS!$H:$H,'PAINEL MÊS'!$AI$1,SAÍDAS!$F:$F,'PAINEL MÊS'!G$3)</f>
        <v>0</v>
      </c>
      <c r="H19" s="41">
        <f>SUMIFS(SAÍDAS!$D:$D,SAÍDAS!$B:$B,'PAINEL MÊS'!$B19,SAÍDAS!$H:$H,'PAINEL MÊS'!$AI$1,SAÍDAS!$F:$F,'PAINEL MÊS'!H$3)</f>
        <v>0</v>
      </c>
      <c r="I19" s="41">
        <f>SUMIFS(SAÍDAS!$D:$D,SAÍDAS!$B:$B,'PAINEL MÊS'!$B19,SAÍDAS!$H:$H,'PAINEL MÊS'!$AI$1,SAÍDAS!$F:$F,'PAINEL MÊS'!I$3)+SUMIFS(SAÍDAS!$D:$D,SAÍDAS!$B:$B,'PAINEL MÊS'!$B19,SAÍDAS!$H:$H,'PAINEL MÊS'!$AI$1,SAÍDAS!$F:$F,"SEMANA 6")</f>
        <v>0</v>
      </c>
      <c r="J19" s="42">
        <f t="shared" si="0"/>
        <v>0</v>
      </c>
      <c r="K19" s="43">
        <f>SUMIFS(ENTRADAS!$D:$D,ENTRADAS!$B:$B,'PAINEL MÊS'!$B19,ENTRADAS!$I:$I,'PAINEL MÊS'!$AI$1,ENTRADAS!$F:$F,'PAINEL MÊS'!K$3)</f>
        <v>0</v>
      </c>
      <c r="L19" s="43">
        <f>SUMIFS(ENTRADAS!$D:$D,ENTRADAS!$B:$B,'PAINEL MÊS'!$B19,ENTRADAS!$I:$I,'PAINEL MÊS'!$AI$1,ENTRADAS!$F:$F,'PAINEL MÊS'!L$3)</f>
        <v>0</v>
      </c>
      <c r="M19" s="43">
        <f>SUMIFS(ENTRADAS!$D:$D,ENTRADAS!$B:$B,'PAINEL MÊS'!$B19,ENTRADAS!$I:$I,'PAINEL MÊS'!$AI$1,ENTRADAS!$F:$F,'PAINEL MÊS'!M$3)</f>
        <v>0</v>
      </c>
      <c r="N19" s="43">
        <f>SUMIFS(ENTRADAS!$D:$D,ENTRADAS!$B:$B,'PAINEL MÊS'!$B19,ENTRADAS!$I:$I,'PAINEL MÊS'!$AI$1,ENTRADAS!$F:$F,'PAINEL MÊS'!N$3)</f>
        <v>0</v>
      </c>
      <c r="O19" s="43">
        <f>SUMIFS(ENTRADAS!$D:$D,ENTRADAS!$B:$B,'PAINEL MÊS'!$B19,ENTRADAS!$I:$I,'PAINEL MÊS'!$AI$1,ENTRADAS!$F:$F,'PAINEL MÊS'!O$3)+SUMIFS(ENTRADAS!$D:$D,ENTRADAS!$B:$B,'PAINEL MÊS'!$B19,ENTRADAS!$I:$I,'PAINEL MÊS'!$AI$1,ENTRADAS!$F:$F,"SEMANA 6")</f>
        <v>0</v>
      </c>
      <c r="P19" s="44">
        <f t="shared" si="1"/>
        <v>0</v>
      </c>
      <c r="Q19" s="40">
        <f>C19+P19-J19+SUMIFS(AJUSTE!$D:$D,AJUSTE!$B:$B,'PAINEL MÊS'!B19,AJUSTE!$H:$H,'PAINEL MÊS'!$AI$1)</f>
        <v>0</v>
      </c>
      <c r="R19" s="45">
        <f t="shared" si="2"/>
        <v>0</v>
      </c>
      <c r="S19" s="15">
        <f>IFERROR(IF(INDEX(CADASTRO!$A$2:$Q$570,MATCH('PAINEL MÊS'!B19,CADASTRO!$B$2:$B$570,0),MATCH('PAINEL MÊS'!$AI$1,CADASTRO!$A$2:$Q$2,0))=0,IF(CADASTRO!R17=0,CADASTRO!E17,CADASTRO!R17),INDEX(CADASTRO!$A$2:$Q$570,MATCH('PAINEL MÊS'!B19,CADASTRO!$B$2:$B$570,0),MATCH('PAINEL MÊS'!$AI$1,CADASTRO!$A$2:$Q$2,0))),0)</f>
        <v>0</v>
      </c>
      <c r="T19" s="14">
        <f t="shared" si="3"/>
        <v>0</v>
      </c>
      <c r="U19" s="14">
        <f t="shared" si="4"/>
        <v>0</v>
      </c>
      <c r="V19" s="14">
        <f t="shared" si="5"/>
        <v>0</v>
      </c>
      <c r="W19" s="14">
        <f t="shared" si="6"/>
        <v>0</v>
      </c>
      <c r="X19" s="67">
        <f>IFERROR(IF(INDEX(CADASTRO!$A$2:$Q$570,MATCH('PAINEL MÊS'!B19,CADASTRO!$B$2:$B$570,0),MATCH('PAINEL MÊS'!$AJ$2,CADASTRO!$A$2:$Q$2,0))=0,IF(CADASTRO!R17=0,CADASTRO!E17,CADASTRO!R17),INDEX(CADASTRO!$A$2:$Q$570,MATCH('PAINEL MÊS'!B19,CADASTRO!$B$2:$B$570,0),MATCH('PAINEL MÊS'!$AJ$2,CADASTRO!$A$2:$Q$2,0))),0)*C19</f>
        <v>0</v>
      </c>
      <c r="Y19" s="14">
        <f t="shared" si="7"/>
        <v>0</v>
      </c>
      <c r="Z19" s="75">
        <f t="shared" si="12"/>
        <v>0</v>
      </c>
      <c r="AA19" s="75">
        <f t="shared" si="8"/>
        <v>0</v>
      </c>
      <c r="AB19" s="79">
        <f t="shared" si="9"/>
        <v>0</v>
      </c>
      <c r="AC19" s="77">
        <f t="shared" si="10"/>
        <v>0</v>
      </c>
      <c r="AD19" s="77">
        <f t="shared" si="11"/>
        <v>0</v>
      </c>
    </row>
    <row r="20" spans="1:30" ht="18.75" customHeight="1" x14ac:dyDescent="0.25">
      <c r="A20" s="7">
        <f>CADASTRO!A18</f>
        <v>0</v>
      </c>
      <c r="B20" s="7">
        <f>CADASTRO!B18</f>
        <v>0</v>
      </c>
      <c r="C20" s="40">
        <f>INDEX(Base!$A$40:$N$570,MATCH('PAINEL MÊS'!B20,Base!$B$40:$B$570,0),MATCH('PAINEL MÊS'!$C$2,Base!$A$40:$N$40,0))</f>
        <v>0</v>
      </c>
      <c r="D20" s="7">
        <f>CADASTRO!C18</f>
        <v>0</v>
      </c>
      <c r="E20" s="41">
        <f>SUMIFS(SAÍDAS!$D:$D,SAÍDAS!$B:$B,'PAINEL MÊS'!$B20,SAÍDAS!$H:$H,'PAINEL MÊS'!$AI$1,SAÍDAS!$F:$F,'PAINEL MÊS'!E$3)</f>
        <v>0</v>
      </c>
      <c r="F20" s="41">
        <f>SUMIFS(SAÍDAS!$D:$D,SAÍDAS!$B:$B,'PAINEL MÊS'!$B20,SAÍDAS!$H:$H,'PAINEL MÊS'!$AI$1,SAÍDAS!$F:$F,'PAINEL MÊS'!F$3)</f>
        <v>0</v>
      </c>
      <c r="G20" s="41">
        <f>SUMIFS(SAÍDAS!$D:$D,SAÍDAS!$B:$B,'PAINEL MÊS'!$B20,SAÍDAS!$H:$H,'PAINEL MÊS'!$AI$1,SAÍDAS!$F:$F,'PAINEL MÊS'!G$3)</f>
        <v>0</v>
      </c>
      <c r="H20" s="41">
        <f>SUMIFS(SAÍDAS!$D:$D,SAÍDAS!$B:$B,'PAINEL MÊS'!$B20,SAÍDAS!$H:$H,'PAINEL MÊS'!$AI$1,SAÍDAS!$F:$F,'PAINEL MÊS'!H$3)</f>
        <v>0</v>
      </c>
      <c r="I20" s="41">
        <f>SUMIFS(SAÍDAS!$D:$D,SAÍDAS!$B:$B,'PAINEL MÊS'!$B20,SAÍDAS!$H:$H,'PAINEL MÊS'!$AI$1,SAÍDAS!$F:$F,'PAINEL MÊS'!I$3)+SUMIFS(SAÍDAS!$D:$D,SAÍDAS!$B:$B,'PAINEL MÊS'!$B20,SAÍDAS!$H:$H,'PAINEL MÊS'!$AI$1,SAÍDAS!$F:$F,"SEMANA 6")</f>
        <v>0</v>
      </c>
      <c r="J20" s="42">
        <f t="shared" si="0"/>
        <v>0</v>
      </c>
      <c r="K20" s="43">
        <f>SUMIFS(ENTRADAS!$D:$D,ENTRADAS!$B:$B,'PAINEL MÊS'!$B20,ENTRADAS!$I:$I,'PAINEL MÊS'!$AI$1,ENTRADAS!$F:$F,'PAINEL MÊS'!K$3)</f>
        <v>0</v>
      </c>
      <c r="L20" s="43">
        <f>SUMIFS(ENTRADAS!$D:$D,ENTRADAS!$B:$B,'PAINEL MÊS'!$B20,ENTRADAS!$I:$I,'PAINEL MÊS'!$AI$1,ENTRADAS!$F:$F,'PAINEL MÊS'!L$3)</f>
        <v>0</v>
      </c>
      <c r="M20" s="43">
        <f>SUMIFS(ENTRADAS!$D:$D,ENTRADAS!$B:$B,'PAINEL MÊS'!$B20,ENTRADAS!$I:$I,'PAINEL MÊS'!$AI$1,ENTRADAS!$F:$F,'PAINEL MÊS'!M$3)</f>
        <v>0</v>
      </c>
      <c r="N20" s="43">
        <f>SUMIFS(ENTRADAS!$D:$D,ENTRADAS!$B:$B,'PAINEL MÊS'!$B20,ENTRADAS!$I:$I,'PAINEL MÊS'!$AI$1,ENTRADAS!$F:$F,'PAINEL MÊS'!N$3)</f>
        <v>0</v>
      </c>
      <c r="O20" s="43">
        <f>SUMIFS(ENTRADAS!$D:$D,ENTRADAS!$B:$B,'PAINEL MÊS'!$B20,ENTRADAS!$I:$I,'PAINEL MÊS'!$AI$1,ENTRADAS!$F:$F,'PAINEL MÊS'!O$3)+SUMIFS(ENTRADAS!$D:$D,ENTRADAS!$B:$B,'PAINEL MÊS'!$B20,ENTRADAS!$I:$I,'PAINEL MÊS'!$AI$1,ENTRADAS!$F:$F,"SEMANA 6")</f>
        <v>0</v>
      </c>
      <c r="P20" s="44">
        <f t="shared" si="1"/>
        <v>0</v>
      </c>
      <c r="Q20" s="40">
        <f>C20+P20-J20+SUMIFS(AJUSTE!$D:$D,AJUSTE!$B:$B,'PAINEL MÊS'!B20,AJUSTE!$H:$H,'PAINEL MÊS'!$AI$1)</f>
        <v>0</v>
      </c>
      <c r="R20" s="45">
        <f t="shared" si="2"/>
        <v>0</v>
      </c>
      <c r="S20" s="15">
        <f>IFERROR(IF(INDEX(CADASTRO!$A$2:$Q$570,MATCH('PAINEL MÊS'!B20,CADASTRO!$B$2:$B$570,0),MATCH('PAINEL MÊS'!$AI$1,CADASTRO!$A$2:$Q$2,0))=0,IF(CADASTRO!R18=0,CADASTRO!E18,CADASTRO!R18),INDEX(CADASTRO!$A$2:$Q$570,MATCH('PAINEL MÊS'!B20,CADASTRO!$B$2:$B$570,0),MATCH('PAINEL MÊS'!$AI$1,CADASTRO!$A$2:$Q$2,0))),0)</f>
        <v>0</v>
      </c>
      <c r="T20" s="14">
        <f t="shared" si="3"/>
        <v>0</v>
      </c>
      <c r="U20" s="14">
        <f t="shared" si="4"/>
        <v>0</v>
      </c>
      <c r="V20" s="14">
        <f t="shared" si="5"/>
        <v>0</v>
      </c>
      <c r="W20" s="14">
        <f t="shared" si="6"/>
        <v>0</v>
      </c>
      <c r="X20" s="67">
        <f>IFERROR(IF(INDEX(CADASTRO!$A$2:$Q$570,MATCH('PAINEL MÊS'!B20,CADASTRO!$B$2:$B$570,0),MATCH('PAINEL MÊS'!$AJ$2,CADASTRO!$A$2:$Q$2,0))=0,IF(CADASTRO!R18=0,CADASTRO!E18,CADASTRO!R18),INDEX(CADASTRO!$A$2:$Q$570,MATCH('PAINEL MÊS'!B20,CADASTRO!$B$2:$B$570,0),MATCH('PAINEL MÊS'!$AJ$2,CADASTRO!$A$2:$Q$2,0))),0)*C20</f>
        <v>0</v>
      </c>
      <c r="Y20" s="14">
        <f t="shared" si="7"/>
        <v>0</v>
      </c>
      <c r="Z20" s="75">
        <f t="shared" si="12"/>
        <v>0</v>
      </c>
      <c r="AA20" s="75">
        <f t="shared" si="8"/>
        <v>0</v>
      </c>
      <c r="AB20" s="79">
        <f t="shared" si="9"/>
        <v>0</v>
      </c>
      <c r="AC20" s="77">
        <f t="shared" si="10"/>
        <v>0</v>
      </c>
      <c r="AD20" s="77">
        <f t="shared" si="11"/>
        <v>0</v>
      </c>
    </row>
    <row r="21" spans="1:30" ht="18.75" customHeight="1" x14ac:dyDescent="0.25">
      <c r="A21" s="7">
        <f>CADASTRO!A19</f>
        <v>0</v>
      </c>
      <c r="B21" s="7">
        <f>CADASTRO!B19</f>
        <v>0</v>
      </c>
      <c r="C21" s="40">
        <f>INDEX(Base!$A$40:$N$570,MATCH('PAINEL MÊS'!B21,Base!$B$40:$B$570,0),MATCH('PAINEL MÊS'!$C$2,Base!$A$40:$N$40,0))</f>
        <v>0</v>
      </c>
      <c r="D21" s="7">
        <f>CADASTRO!C19</f>
        <v>0</v>
      </c>
      <c r="E21" s="41">
        <f>SUMIFS(SAÍDAS!$D:$D,SAÍDAS!$B:$B,'PAINEL MÊS'!$B21,SAÍDAS!$H:$H,'PAINEL MÊS'!$AI$1,SAÍDAS!$F:$F,'PAINEL MÊS'!E$3)</f>
        <v>0</v>
      </c>
      <c r="F21" s="41">
        <f>SUMIFS(SAÍDAS!$D:$D,SAÍDAS!$B:$B,'PAINEL MÊS'!$B21,SAÍDAS!$H:$H,'PAINEL MÊS'!$AI$1,SAÍDAS!$F:$F,'PAINEL MÊS'!F$3)</f>
        <v>0</v>
      </c>
      <c r="G21" s="41">
        <f>SUMIFS(SAÍDAS!$D:$D,SAÍDAS!$B:$B,'PAINEL MÊS'!$B21,SAÍDAS!$H:$H,'PAINEL MÊS'!$AI$1,SAÍDAS!$F:$F,'PAINEL MÊS'!G$3)</f>
        <v>0</v>
      </c>
      <c r="H21" s="41">
        <f>SUMIFS(SAÍDAS!$D:$D,SAÍDAS!$B:$B,'PAINEL MÊS'!$B21,SAÍDAS!$H:$H,'PAINEL MÊS'!$AI$1,SAÍDAS!$F:$F,'PAINEL MÊS'!H$3)</f>
        <v>0</v>
      </c>
      <c r="I21" s="41">
        <f>SUMIFS(SAÍDAS!$D:$D,SAÍDAS!$B:$B,'PAINEL MÊS'!$B21,SAÍDAS!$H:$H,'PAINEL MÊS'!$AI$1,SAÍDAS!$F:$F,'PAINEL MÊS'!I$3)+SUMIFS(SAÍDAS!$D:$D,SAÍDAS!$B:$B,'PAINEL MÊS'!$B21,SAÍDAS!$H:$H,'PAINEL MÊS'!$AI$1,SAÍDAS!$F:$F,"SEMANA 6")</f>
        <v>0</v>
      </c>
      <c r="J21" s="42">
        <f t="shared" si="0"/>
        <v>0</v>
      </c>
      <c r="K21" s="43">
        <f>SUMIFS(ENTRADAS!$D:$D,ENTRADAS!$B:$B,'PAINEL MÊS'!$B21,ENTRADAS!$I:$I,'PAINEL MÊS'!$AI$1,ENTRADAS!$F:$F,'PAINEL MÊS'!K$3)</f>
        <v>0</v>
      </c>
      <c r="L21" s="43">
        <f>SUMIFS(ENTRADAS!$D:$D,ENTRADAS!$B:$B,'PAINEL MÊS'!$B21,ENTRADAS!$I:$I,'PAINEL MÊS'!$AI$1,ENTRADAS!$F:$F,'PAINEL MÊS'!L$3)</f>
        <v>0</v>
      </c>
      <c r="M21" s="43">
        <f>SUMIFS(ENTRADAS!$D:$D,ENTRADAS!$B:$B,'PAINEL MÊS'!$B21,ENTRADAS!$I:$I,'PAINEL MÊS'!$AI$1,ENTRADAS!$F:$F,'PAINEL MÊS'!M$3)</f>
        <v>0</v>
      </c>
      <c r="N21" s="43">
        <f>SUMIFS(ENTRADAS!$D:$D,ENTRADAS!$B:$B,'PAINEL MÊS'!$B21,ENTRADAS!$I:$I,'PAINEL MÊS'!$AI$1,ENTRADAS!$F:$F,'PAINEL MÊS'!N$3)</f>
        <v>0</v>
      </c>
      <c r="O21" s="43">
        <f>SUMIFS(ENTRADAS!$D:$D,ENTRADAS!$B:$B,'PAINEL MÊS'!$B21,ENTRADAS!$I:$I,'PAINEL MÊS'!$AI$1,ENTRADAS!$F:$F,'PAINEL MÊS'!O$3)+SUMIFS(ENTRADAS!$D:$D,ENTRADAS!$B:$B,'PAINEL MÊS'!$B21,ENTRADAS!$I:$I,'PAINEL MÊS'!$AI$1,ENTRADAS!$F:$F,"SEMANA 6")</f>
        <v>0</v>
      </c>
      <c r="P21" s="44">
        <f t="shared" si="1"/>
        <v>0</v>
      </c>
      <c r="Q21" s="40">
        <f>C21+P21-J21+SUMIFS(AJUSTE!$D:$D,AJUSTE!$B:$B,'PAINEL MÊS'!B21,AJUSTE!$H:$H,'PAINEL MÊS'!$AI$1)</f>
        <v>0</v>
      </c>
      <c r="R21" s="45">
        <f t="shared" si="2"/>
        <v>0</v>
      </c>
      <c r="S21" s="15">
        <f>IFERROR(IF(INDEX(CADASTRO!$A$2:$Q$570,MATCH('PAINEL MÊS'!B21,CADASTRO!$B$2:$B$570,0),MATCH('PAINEL MÊS'!$AI$1,CADASTRO!$A$2:$Q$2,0))=0,IF(CADASTRO!R19=0,CADASTRO!E19,CADASTRO!R19),INDEX(CADASTRO!$A$2:$Q$570,MATCH('PAINEL MÊS'!B21,CADASTRO!$B$2:$B$570,0),MATCH('PAINEL MÊS'!$AI$1,CADASTRO!$A$2:$Q$2,0))),0)</f>
        <v>0</v>
      </c>
      <c r="T21" s="14">
        <f t="shared" si="3"/>
        <v>0</v>
      </c>
      <c r="U21" s="14">
        <f t="shared" si="4"/>
        <v>0</v>
      </c>
      <c r="V21" s="14">
        <f t="shared" si="5"/>
        <v>0</v>
      </c>
      <c r="W21" s="14">
        <f t="shared" si="6"/>
        <v>0</v>
      </c>
      <c r="X21" s="67">
        <f>IFERROR(IF(INDEX(CADASTRO!$A$2:$Q$570,MATCH('PAINEL MÊS'!B21,CADASTRO!$B$2:$B$570,0),MATCH('PAINEL MÊS'!$AJ$2,CADASTRO!$A$2:$Q$2,0))=0,IF(CADASTRO!R19=0,CADASTRO!E19,CADASTRO!R19),INDEX(CADASTRO!$A$2:$Q$570,MATCH('PAINEL MÊS'!B21,CADASTRO!$B$2:$B$570,0),MATCH('PAINEL MÊS'!$AJ$2,CADASTRO!$A$2:$Q$2,0))),0)*C21</f>
        <v>0</v>
      </c>
      <c r="Y21" s="14">
        <f t="shared" si="7"/>
        <v>0</v>
      </c>
      <c r="Z21" s="75">
        <f t="shared" si="12"/>
        <v>0</v>
      </c>
      <c r="AA21" s="75">
        <f t="shared" si="8"/>
        <v>0</v>
      </c>
      <c r="AB21" s="79">
        <f t="shared" si="9"/>
        <v>0</v>
      </c>
      <c r="AC21" s="77">
        <f t="shared" si="10"/>
        <v>0</v>
      </c>
      <c r="AD21" s="77">
        <f t="shared" si="11"/>
        <v>0</v>
      </c>
    </row>
    <row r="22" spans="1:30" ht="18.75" customHeight="1" x14ac:dyDescent="0.25">
      <c r="A22" s="7">
        <f>CADASTRO!A20</f>
        <v>0</v>
      </c>
      <c r="B22" s="7">
        <f>CADASTRO!B20</f>
        <v>0</v>
      </c>
      <c r="C22" s="40">
        <f>INDEX(Base!$A$40:$N$570,MATCH('PAINEL MÊS'!B22,Base!$B$40:$B$570,0),MATCH('PAINEL MÊS'!$C$2,Base!$A$40:$N$40,0))</f>
        <v>0</v>
      </c>
      <c r="D22" s="7">
        <f>CADASTRO!C20</f>
        <v>0</v>
      </c>
      <c r="E22" s="41">
        <f>SUMIFS(SAÍDAS!$D:$D,SAÍDAS!$B:$B,'PAINEL MÊS'!$B22,SAÍDAS!$H:$H,'PAINEL MÊS'!$AI$1,SAÍDAS!$F:$F,'PAINEL MÊS'!E$3)</f>
        <v>0</v>
      </c>
      <c r="F22" s="41">
        <f>SUMIFS(SAÍDAS!$D:$D,SAÍDAS!$B:$B,'PAINEL MÊS'!$B22,SAÍDAS!$H:$H,'PAINEL MÊS'!$AI$1,SAÍDAS!$F:$F,'PAINEL MÊS'!F$3)</f>
        <v>0</v>
      </c>
      <c r="G22" s="41">
        <f>SUMIFS(SAÍDAS!$D:$D,SAÍDAS!$B:$B,'PAINEL MÊS'!$B22,SAÍDAS!$H:$H,'PAINEL MÊS'!$AI$1,SAÍDAS!$F:$F,'PAINEL MÊS'!G$3)</f>
        <v>0</v>
      </c>
      <c r="H22" s="41">
        <f>SUMIFS(SAÍDAS!$D:$D,SAÍDAS!$B:$B,'PAINEL MÊS'!$B22,SAÍDAS!$H:$H,'PAINEL MÊS'!$AI$1,SAÍDAS!$F:$F,'PAINEL MÊS'!H$3)</f>
        <v>0</v>
      </c>
      <c r="I22" s="41">
        <f>SUMIFS(SAÍDAS!$D:$D,SAÍDAS!$B:$B,'PAINEL MÊS'!$B22,SAÍDAS!$H:$H,'PAINEL MÊS'!$AI$1,SAÍDAS!$F:$F,'PAINEL MÊS'!I$3)+SUMIFS(SAÍDAS!$D:$D,SAÍDAS!$B:$B,'PAINEL MÊS'!$B22,SAÍDAS!$H:$H,'PAINEL MÊS'!$AI$1,SAÍDAS!$F:$F,"SEMANA 6")</f>
        <v>0</v>
      </c>
      <c r="J22" s="42">
        <f t="shared" si="0"/>
        <v>0</v>
      </c>
      <c r="K22" s="43">
        <f>SUMIFS(ENTRADAS!$D:$D,ENTRADAS!$B:$B,'PAINEL MÊS'!$B22,ENTRADAS!$I:$I,'PAINEL MÊS'!$AI$1,ENTRADAS!$F:$F,'PAINEL MÊS'!K$3)</f>
        <v>0</v>
      </c>
      <c r="L22" s="43">
        <f>SUMIFS(ENTRADAS!$D:$D,ENTRADAS!$B:$B,'PAINEL MÊS'!$B22,ENTRADAS!$I:$I,'PAINEL MÊS'!$AI$1,ENTRADAS!$F:$F,'PAINEL MÊS'!L$3)</f>
        <v>0</v>
      </c>
      <c r="M22" s="43">
        <f>SUMIFS(ENTRADAS!$D:$D,ENTRADAS!$B:$B,'PAINEL MÊS'!$B22,ENTRADAS!$I:$I,'PAINEL MÊS'!$AI$1,ENTRADAS!$F:$F,'PAINEL MÊS'!M$3)</f>
        <v>0</v>
      </c>
      <c r="N22" s="43">
        <f>SUMIFS(ENTRADAS!$D:$D,ENTRADAS!$B:$B,'PAINEL MÊS'!$B22,ENTRADAS!$I:$I,'PAINEL MÊS'!$AI$1,ENTRADAS!$F:$F,'PAINEL MÊS'!N$3)</f>
        <v>0</v>
      </c>
      <c r="O22" s="43">
        <f>SUMIFS(ENTRADAS!$D:$D,ENTRADAS!$B:$B,'PAINEL MÊS'!$B22,ENTRADAS!$I:$I,'PAINEL MÊS'!$AI$1,ENTRADAS!$F:$F,'PAINEL MÊS'!O$3)+SUMIFS(ENTRADAS!$D:$D,ENTRADAS!$B:$B,'PAINEL MÊS'!$B22,ENTRADAS!$I:$I,'PAINEL MÊS'!$AI$1,ENTRADAS!$F:$F,"SEMANA 6")</f>
        <v>0</v>
      </c>
      <c r="P22" s="44">
        <f t="shared" si="1"/>
        <v>0</v>
      </c>
      <c r="Q22" s="40">
        <f>C22+P22-J22+SUMIFS(AJUSTE!$D:$D,AJUSTE!$B:$B,'PAINEL MÊS'!B22,AJUSTE!$H:$H,'PAINEL MÊS'!$AI$1)</f>
        <v>0</v>
      </c>
      <c r="R22" s="45">
        <f t="shared" si="2"/>
        <v>0</v>
      </c>
      <c r="S22" s="15">
        <f>IFERROR(IF(INDEX(CADASTRO!$A$2:$Q$570,MATCH('PAINEL MÊS'!B22,CADASTRO!$B$2:$B$570,0),MATCH('PAINEL MÊS'!$AI$1,CADASTRO!$A$2:$Q$2,0))=0,IF(CADASTRO!R20=0,CADASTRO!E20,CADASTRO!R20),INDEX(CADASTRO!$A$2:$Q$570,MATCH('PAINEL MÊS'!B22,CADASTRO!$B$2:$B$570,0),MATCH('PAINEL MÊS'!$AI$1,CADASTRO!$A$2:$Q$2,0))),0)</f>
        <v>0</v>
      </c>
      <c r="T22" s="14">
        <f t="shared" si="3"/>
        <v>0</v>
      </c>
      <c r="U22" s="14">
        <f t="shared" si="4"/>
        <v>0</v>
      </c>
      <c r="V22" s="14">
        <f t="shared" si="5"/>
        <v>0</v>
      </c>
      <c r="W22" s="14">
        <f t="shared" si="6"/>
        <v>0</v>
      </c>
      <c r="X22" s="67">
        <f>IFERROR(IF(INDEX(CADASTRO!$A$2:$Q$570,MATCH('PAINEL MÊS'!B22,CADASTRO!$B$2:$B$570,0),MATCH('PAINEL MÊS'!$AJ$2,CADASTRO!$A$2:$Q$2,0))=0,IF(CADASTRO!R20=0,CADASTRO!E20,CADASTRO!R20),INDEX(CADASTRO!$A$2:$Q$570,MATCH('PAINEL MÊS'!B22,CADASTRO!$B$2:$B$570,0),MATCH('PAINEL MÊS'!$AJ$2,CADASTRO!$A$2:$Q$2,0))),0)*C22</f>
        <v>0</v>
      </c>
      <c r="Y22" s="14">
        <f t="shared" si="7"/>
        <v>0</v>
      </c>
      <c r="Z22" s="75">
        <f t="shared" si="12"/>
        <v>0</v>
      </c>
      <c r="AA22" s="75">
        <f t="shared" si="8"/>
        <v>0</v>
      </c>
      <c r="AB22" s="79">
        <f t="shared" si="9"/>
        <v>0</v>
      </c>
      <c r="AC22" s="77">
        <f t="shared" si="10"/>
        <v>0</v>
      </c>
      <c r="AD22" s="77">
        <f t="shared" si="11"/>
        <v>0</v>
      </c>
    </row>
    <row r="23" spans="1:30" ht="18.75" customHeight="1" x14ac:dyDescent="0.25">
      <c r="A23" s="7">
        <f>CADASTRO!A21</f>
        <v>0</v>
      </c>
      <c r="B23" s="7">
        <f>CADASTRO!B21</f>
        <v>0</v>
      </c>
      <c r="C23" s="40">
        <f>INDEX(Base!$A$40:$N$570,MATCH('PAINEL MÊS'!B23,Base!$B$40:$B$570,0),MATCH('PAINEL MÊS'!$C$2,Base!$A$40:$N$40,0))</f>
        <v>0</v>
      </c>
      <c r="D23" s="7">
        <f>CADASTRO!C21</f>
        <v>0</v>
      </c>
      <c r="E23" s="41">
        <f>SUMIFS(SAÍDAS!$D:$D,SAÍDAS!$B:$B,'PAINEL MÊS'!$B23,SAÍDAS!$H:$H,'PAINEL MÊS'!$AI$1,SAÍDAS!$F:$F,'PAINEL MÊS'!E$3)</f>
        <v>0</v>
      </c>
      <c r="F23" s="41">
        <f>SUMIFS(SAÍDAS!$D:$D,SAÍDAS!$B:$B,'PAINEL MÊS'!$B23,SAÍDAS!$H:$H,'PAINEL MÊS'!$AI$1,SAÍDAS!$F:$F,'PAINEL MÊS'!F$3)</f>
        <v>0</v>
      </c>
      <c r="G23" s="41">
        <f>SUMIFS(SAÍDAS!$D:$D,SAÍDAS!$B:$B,'PAINEL MÊS'!$B23,SAÍDAS!$H:$H,'PAINEL MÊS'!$AI$1,SAÍDAS!$F:$F,'PAINEL MÊS'!G$3)</f>
        <v>0</v>
      </c>
      <c r="H23" s="41">
        <f>SUMIFS(SAÍDAS!$D:$D,SAÍDAS!$B:$B,'PAINEL MÊS'!$B23,SAÍDAS!$H:$H,'PAINEL MÊS'!$AI$1,SAÍDAS!$F:$F,'PAINEL MÊS'!H$3)</f>
        <v>0</v>
      </c>
      <c r="I23" s="41">
        <f>SUMIFS(SAÍDAS!$D:$D,SAÍDAS!$B:$B,'PAINEL MÊS'!$B23,SAÍDAS!$H:$H,'PAINEL MÊS'!$AI$1,SAÍDAS!$F:$F,'PAINEL MÊS'!I$3)+SUMIFS(SAÍDAS!$D:$D,SAÍDAS!$B:$B,'PAINEL MÊS'!$B23,SAÍDAS!$H:$H,'PAINEL MÊS'!$AI$1,SAÍDAS!$F:$F,"SEMANA 6")</f>
        <v>0</v>
      </c>
      <c r="J23" s="42">
        <f t="shared" si="0"/>
        <v>0</v>
      </c>
      <c r="K23" s="43">
        <f>SUMIFS(ENTRADAS!$D:$D,ENTRADAS!$B:$B,'PAINEL MÊS'!$B23,ENTRADAS!$I:$I,'PAINEL MÊS'!$AI$1,ENTRADAS!$F:$F,'PAINEL MÊS'!K$3)</f>
        <v>0</v>
      </c>
      <c r="L23" s="43">
        <f>SUMIFS(ENTRADAS!$D:$D,ENTRADAS!$B:$B,'PAINEL MÊS'!$B23,ENTRADAS!$I:$I,'PAINEL MÊS'!$AI$1,ENTRADAS!$F:$F,'PAINEL MÊS'!L$3)</f>
        <v>0</v>
      </c>
      <c r="M23" s="43">
        <f>SUMIFS(ENTRADAS!$D:$D,ENTRADAS!$B:$B,'PAINEL MÊS'!$B23,ENTRADAS!$I:$I,'PAINEL MÊS'!$AI$1,ENTRADAS!$F:$F,'PAINEL MÊS'!M$3)</f>
        <v>0</v>
      </c>
      <c r="N23" s="43">
        <f>SUMIFS(ENTRADAS!$D:$D,ENTRADAS!$B:$B,'PAINEL MÊS'!$B23,ENTRADAS!$I:$I,'PAINEL MÊS'!$AI$1,ENTRADAS!$F:$F,'PAINEL MÊS'!N$3)</f>
        <v>0</v>
      </c>
      <c r="O23" s="43">
        <f>SUMIFS(ENTRADAS!$D:$D,ENTRADAS!$B:$B,'PAINEL MÊS'!$B23,ENTRADAS!$I:$I,'PAINEL MÊS'!$AI$1,ENTRADAS!$F:$F,'PAINEL MÊS'!O$3)+SUMIFS(ENTRADAS!$D:$D,ENTRADAS!$B:$B,'PAINEL MÊS'!$B23,ENTRADAS!$I:$I,'PAINEL MÊS'!$AI$1,ENTRADAS!$F:$F,"SEMANA 6")</f>
        <v>0</v>
      </c>
      <c r="P23" s="44">
        <f t="shared" si="1"/>
        <v>0</v>
      </c>
      <c r="Q23" s="40">
        <f>C23+P23-J23+SUMIFS(AJUSTE!$D:$D,AJUSTE!$B:$B,'PAINEL MÊS'!B23,AJUSTE!$H:$H,'PAINEL MÊS'!$AI$1)</f>
        <v>0</v>
      </c>
      <c r="R23" s="45">
        <f t="shared" si="2"/>
        <v>0</v>
      </c>
      <c r="S23" s="15">
        <f>IFERROR(IF(INDEX(CADASTRO!$A$2:$Q$570,MATCH('PAINEL MÊS'!B23,CADASTRO!$B$2:$B$570,0),MATCH('PAINEL MÊS'!$AI$1,CADASTRO!$A$2:$Q$2,0))=0,IF(CADASTRO!R21=0,CADASTRO!E21,CADASTRO!R21),INDEX(CADASTRO!$A$2:$Q$570,MATCH('PAINEL MÊS'!B23,CADASTRO!$B$2:$B$570,0),MATCH('PAINEL MÊS'!$AI$1,CADASTRO!$A$2:$Q$2,0))),0)</f>
        <v>0</v>
      </c>
      <c r="T23" s="14">
        <f t="shared" si="3"/>
        <v>0</v>
      </c>
      <c r="U23" s="14">
        <f t="shared" si="4"/>
        <v>0</v>
      </c>
      <c r="V23" s="14">
        <f t="shared" si="5"/>
        <v>0</v>
      </c>
      <c r="W23" s="14">
        <f t="shared" si="6"/>
        <v>0</v>
      </c>
      <c r="X23" s="67">
        <f>IFERROR(IF(INDEX(CADASTRO!$A$2:$Q$570,MATCH('PAINEL MÊS'!B23,CADASTRO!$B$2:$B$570,0),MATCH('PAINEL MÊS'!$AJ$2,CADASTRO!$A$2:$Q$2,0))=0,IF(CADASTRO!R21=0,CADASTRO!E21,CADASTRO!R21),INDEX(CADASTRO!$A$2:$Q$570,MATCH('PAINEL MÊS'!B23,CADASTRO!$B$2:$B$570,0),MATCH('PAINEL MÊS'!$AJ$2,CADASTRO!$A$2:$Q$2,0))),0)*C23</f>
        <v>0</v>
      </c>
      <c r="Y23" s="14">
        <f t="shared" si="7"/>
        <v>0</v>
      </c>
      <c r="Z23" s="75">
        <f t="shared" si="12"/>
        <v>0</v>
      </c>
      <c r="AA23" s="75">
        <f t="shared" si="8"/>
        <v>0</v>
      </c>
      <c r="AB23" s="79">
        <f t="shared" si="9"/>
        <v>0</v>
      </c>
      <c r="AC23" s="77">
        <f t="shared" si="10"/>
        <v>0</v>
      </c>
      <c r="AD23" s="77">
        <f t="shared" si="11"/>
        <v>0</v>
      </c>
    </row>
    <row r="24" spans="1:30" ht="18.75" customHeight="1" x14ac:dyDescent="0.25">
      <c r="A24" s="7">
        <f>CADASTRO!A22</f>
        <v>0</v>
      </c>
      <c r="B24" s="7">
        <f>CADASTRO!B22</f>
        <v>0</v>
      </c>
      <c r="C24" s="40">
        <f>INDEX(Base!$A$40:$N$570,MATCH('PAINEL MÊS'!B24,Base!$B$40:$B$570,0),MATCH('PAINEL MÊS'!$C$2,Base!$A$40:$N$40,0))</f>
        <v>0</v>
      </c>
      <c r="D24" s="7">
        <f>CADASTRO!C22</f>
        <v>0</v>
      </c>
      <c r="E24" s="41">
        <f>SUMIFS(SAÍDAS!$D:$D,SAÍDAS!$B:$B,'PAINEL MÊS'!$B24,SAÍDAS!$H:$H,'PAINEL MÊS'!$AI$1,SAÍDAS!$F:$F,'PAINEL MÊS'!E$3)</f>
        <v>0</v>
      </c>
      <c r="F24" s="41">
        <f>SUMIFS(SAÍDAS!$D:$D,SAÍDAS!$B:$B,'PAINEL MÊS'!$B24,SAÍDAS!$H:$H,'PAINEL MÊS'!$AI$1,SAÍDAS!$F:$F,'PAINEL MÊS'!F$3)</f>
        <v>0</v>
      </c>
      <c r="G24" s="41">
        <f>SUMIFS(SAÍDAS!$D:$D,SAÍDAS!$B:$B,'PAINEL MÊS'!$B24,SAÍDAS!$H:$H,'PAINEL MÊS'!$AI$1,SAÍDAS!$F:$F,'PAINEL MÊS'!G$3)</f>
        <v>0</v>
      </c>
      <c r="H24" s="41">
        <f>SUMIFS(SAÍDAS!$D:$D,SAÍDAS!$B:$B,'PAINEL MÊS'!$B24,SAÍDAS!$H:$H,'PAINEL MÊS'!$AI$1,SAÍDAS!$F:$F,'PAINEL MÊS'!H$3)</f>
        <v>0</v>
      </c>
      <c r="I24" s="41">
        <f>SUMIFS(SAÍDAS!$D:$D,SAÍDAS!$B:$B,'PAINEL MÊS'!$B24,SAÍDAS!$H:$H,'PAINEL MÊS'!$AI$1,SAÍDAS!$F:$F,'PAINEL MÊS'!I$3)+SUMIFS(SAÍDAS!$D:$D,SAÍDAS!$B:$B,'PAINEL MÊS'!$B24,SAÍDAS!$H:$H,'PAINEL MÊS'!$AI$1,SAÍDAS!$F:$F,"SEMANA 6")</f>
        <v>0</v>
      </c>
      <c r="J24" s="42">
        <f t="shared" si="0"/>
        <v>0</v>
      </c>
      <c r="K24" s="43">
        <f>SUMIFS(ENTRADAS!$D:$D,ENTRADAS!$B:$B,'PAINEL MÊS'!$B24,ENTRADAS!$I:$I,'PAINEL MÊS'!$AI$1,ENTRADAS!$F:$F,'PAINEL MÊS'!K$3)</f>
        <v>0</v>
      </c>
      <c r="L24" s="43">
        <f>SUMIFS(ENTRADAS!$D:$D,ENTRADAS!$B:$B,'PAINEL MÊS'!$B24,ENTRADAS!$I:$I,'PAINEL MÊS'!$AI$1,ENTRADAS!$F:$F,'PAINEL MÊS'!L$3)</f>
        <v>0</v>
      </c>
      <c r="M24" s="43">
        <f>SUMIFS(ENTRADAS!$D:$D,ENTRADAS!$B:$B,'PAINEL MÊS'!$B24,ENTRADAS!$I:$I,'PAINEL MÊS'!$AI$1,ENTRADAS!$F:$F,'PAINEL MÊS'!M$3)</f>
        <v>0</v>
      </c>
      <c r="N24" s="43">
        <f>SUMIFS(ENTRADAS!$D:$D,ENTRADAS!$B:$B,'PAINEL MÊS'!$B24,ENTRADAS!$I:$I,'PAINEL MÊS'!$AI$1,ENTRADAS!$F:$F,'PAINEL MÊS'!N$3)</f>
        <v>0</v>
      </c>
      <c r="O24" s="43">
        <f>SUMIFS(ENTRADAS!$D:$D,ENTRADAS!$B:$B,'PAINEL MÊS'!$B24,ENTRADAS!$I:$I,'PAINEL MÊS'!$AI$1,ENTRADAS!$F:$F,'PAINEL MÊS'!O$3)+SUMIFS(ENTRADAS!$D:$D,ENTRADAS!$B:$B,'PAINEL MÊS'!$B24,ENTRADAS!$I:$I,'PAINEL MÊS'!$AI$1,ENTRADAS!$F:$F,"SEMANA 6")</f>
        <v>0</v>
      </c>
      <c r="P24" s="44">
        <f t="shared" si="1"/>
        <v>0</v>
      </c>
      <c r="Q24" s="40">
        <f>C24+P24-J24+SUMIFS(AJUSTE!$D:$D,AJUSTE!$B:$B,'PAINEL MÊS'!B24,AJUSTE!$H:$H,'PAINEL MÊS'!$AI$1)</f>
        <v>0</v>
      </c>
      <c r="R24" s="45">
        <f t="shared" si="2"/>
        <v>0</v>
      </c>
      <c r="S24" s="15">
        <f>IFERROR(IF(INDEX(CADASTRO!$A$2:$Q$570,MATCH('PAINEL MÊS'!B24,CADASTRO!$B$2:$B$570,0),MATCH('PAINEL MÊS'!$AI$1,CADASTRO!$A$2:$Q$2,0))=0,IF(CADASTRO!R22=0,CADASTRO!E22,CADASTRO!R22),INDEX(CADASTRO!$A$2:$Q$570,MATCH('PAINEL MÊS'!B24,CADASTRO!$B$2:$B$570,0),MATCH('PAINEL MÊS'!$AI$1,CADASTRO!$A$2:$Q$2,0))),0)</f>
        <v>0</v>
      </c>
      <c r="T24" s="14">
        <f t="shared" si="3"/>
        <v>0</v>
      </c>
      <c r="U24" s="14">
        <f t="shared" si="4"/>
        <v>0</v>
      </c>
      <c r="V24" s="14">
        <f t="shared" si="5"/>
        <v>0</v>
      </c>
      <c r="W24" s="14">
        <f t="shared" si="6"/>
        <v>0</v>
      </c>
      <c r="X24" s="67">
        <f>IFERROR(IF(INDEX(CADASTRO!$A$2:$Q$570,MATCH('PAINEL MÊS'!B24,CADASTRO!$B$2:$B$570,0),MATCH('PAINEL MÊS'!$AJ$2,CADASTRO!$A$2:$Q$2,0))=0,IF(CADASTRO!R22=0,CADASTRO!E22,CADASTRO!R22),INDEX(CADASTRO!$A$2:$Q$570,MATCH('PAINEL MÊS'!B24,CADASTRO!$B$2:$B$570,0),MATCH('PAINEL MÊS'!$AJ$2,CADASTRO!$A$2:$Q$2,0))),0)*C24</f>
        <v>0</v>
      </c>
      <c r="Y24" s="14">
        <f t="shared" si="7"/>
        <v>0</v>
      </c>
      <c r="Z24" s="75">
        <f t="shared" si="12"/>
        <v>0</v>
      </c>
      <c r="AA24" s="75">
        <f t="shared" si="8"/>
        <v>0</v>
      </c>
      <c r="AB24" s="79">
        <f t="shared" si="9"/>
        <v>0</v>
      </c>
      <c r="AC24" s="77">
        <f t="shared" si="10"/>
        <v>0</v>
      </c>
      <c r="AD24" s="77">
        <f t="shared" si="11"/>
        <v>0</v>
      </c>
    </row>
    <row r="25" spans="1:30" ht="18.75" customHeight="1" x14ac:dyDescent="0.25">
      <c r="A25" s="7">
        <f>CADASTRO!A23</f>
        <v>0</v>
      </c>
      <c r="B25" s="7">
        <f>CADASTRO!B23</f>
        <v>0</v>
      </c>
      <c r="C25" s="40">
        <f>INDEX(Base!$A$40:$N$570,MATCH('PAINEL MÊS'!B25,Base!$B$40:$B$570,0),MATCH('PAINEL MÊS'!$C$2,Base!$A$40:$N$40,0))</f>
        <v>0</v>
      </c>
      <c r="D25" s="7">
        <f>CADASTRO!C23</f>
        <v>0</v>
      </c>
      <c r="E25" s="41">
        <f>SUMIFS(SAÍDAS!$D:$D,SAÍDAS!$B:$B,'PAINEL MÊS'!$B25,SAÍDAS!$H:$H,'PAINEL MÊS'!$AI$1,SAÍDAS!$F:$F,'PAINEL MÊS'!E$3)</f>
        <v>0</v>
      </c>
      <c r="F25" s="41">
        <f>SUMIFS(SAÍDAS!$D:$D,SAÍDAS!$B:$B,'PAINEL MÊS'!$B25,SAÍDAS!$H:$H,'PAINEL MÊS'!$AI$1,SAÍDAS!$F:$F,'PAINEL MÊS'!F$3)</f>
        <v>0</v>
      </c>
      <c r="G25" s="41">
        <f>SUMIFS(SAÍDAS!$D:$D,SAÍDAS!$B:$B,'PAINEL MÊS'!$B25,SAÍDAS!$H:$H,'PAINEL MÊS'!$AI$1,SAÍDAS!$F:$F,'PAINEL MÊS'!G$3)</f>
        <v>0</v>
      </c>
      <c r="H25" s="41">
        <f>SUMIFS(SAÍDAS!$D:$D,SAÍDAS!$B:$B,'PAINEL MÊS'!$B25,SAÍDAS!$H:$H,'PAINEL MÊS'!$AI$1,SAÍDAS!$F:$F,'PAINEL MÊS'!H$3)</f>
        <v>0</v>
      </c>
      <c r="I25" s="41">
        <f>SUMIFS(SAÍDAS!$D:$D,SAÍDAS!$B:$B,'PAINEL MÊS'!$B25,SAÍDAS!$H:$H,'PAINEL MÊS'!$AI$1,SAÍDAS!$F:$F,'PAINEL MÊS'!I$3)+SUMIFS(SAÍDAS!$D:$D,SAÍDAS!$B:$B,'PAINEL MÊS'!$B25,SAÍDAS!$H:$H,'PAINEL MÊS'!$AI$1,SAÍDAS!$F:$F,"SEMANA 6")</f>
        <v>0</v>
      </c>
      <c r="J25" s="42">
        <f t="shared" si="0"/>
        <v>0</v>
      </c>
      <c r="K25" s="43">
        <f>SUMIFS(ENTRADAS!$D:$D,ENTRADAS!$B:$B,'PAINEL MÊS'!$B25,ENTRADAS!$I:$I,'PAINEL MÊS'!$AI$1,ENTRADAS!$F:$F,'PAINEL MÊS'!K$3)</f>
        <v>0</v>
      </c>
      <c r="L25" s="43">
        <f>SUMIFS(ENTRADAS!$D:$D,ENTRADAS!$B:$B,'PAINEL MÊS'!$B25,ENTRADAS!$I:$I,'PAINEL MÊS'!$AI$1,ENTRADAS!$F:$F,'PAINEL MÊS'!L$3)</f>
        <v>0</v>
      </c>
      <c r="M25" s="43">
        <f>SUMIFS(ENTRADAS!$D:$D,ENTRADAS!$B:$B,'PAINEL MÊS'!$B25,ENTRADAS!$I:$I,'PAINEL MÊS'!$AI$1,ENTRADAS!$F:$F,'PAINEL MÊS'!M$3)</f>
        <v>0</v>
      </c>
      <c r="N25" s="43">
        <f>SUMIFS(ENTRADAS!$D:$D,ENTRADAS!$B:$B,'PAINEL MÊS'!$B25,ENTRADAS!$I:$I,'PAINEL MÊS'!$AI$1,ENTRADAS!$F:$F,'PAINEL MÊS'!N$3)</f>
        <v>0</v>
      </c>
      <c r="O25" s="43">
        <f>SUMIFS(ENTRADAS!$D:$D,ENTRADAS!$B:$B,'PAINEL MÊS'!$B25,ENTRADAS!$I:$I,'PAINEL MÊS'!$AI$1,ENTRADAS!$F:$F,'PAINEL MÊS'!O$3)+SUMIFS(ENTRADAS!$D:$D,ENTRADAS!$B:$B,'PAINEL MÊS'!$B25,ENTRADAS!$I:$I,'PAINEL MÊS'!$AI$1,ENTRADAS!$F:$F,"SEMANA 6")</f>
        <v>0</v>
      </c>
      <c r="P25" s="44">
        <f t="shared" si="1"/>
        <v>0</v>
      </c>
      <c r="Q25" s="40">
        <f>C25+P25-J25+SUMIFS(AJUSTE!$D:$D,AJUSTE!$B:$B,'PAINEL MÊS'!B25,AJUSTE!$H:$H,'PAINEL MÊS'!$AI$1)</f>
        <v>0</v>
      </c>
      <c r="R25" s="45">
        <f t="shared" si="2"/>
        <v>0</v>
      </c>
      <c r="S25" s="15">
        <f>IFERROR(IF(INDEX(CADASTRO!$A$2:$Q$570,MATCH('PAINEL MÊS'!B25,CADASTRO!$B$2:$B$570,0),MATCH('PAINEL MÊS'!$AI$1,CADASTRO!$A$2:$Q$2,0))=0,IF(CADASTRO!R23=0,CADASTRO!E23,CADASTRO!R23),INDEX(CADASTRO!$A$2:$Q$570,MATCH('PAINEL MÊS'!B25,CADASTRO!$B$2:$B$570,0),MATCH('PAINEL MÊS'!$AI$1,CADASTRO!$A$2:$Q$2,0))),0)</f>
        <v>0</v>
      </c>
      <c r="T25" s="14">
        <f t="shared" si="3"/>
        <v>0</v>
      </c>
      <c r="U25" s="14">
        <f t="shared" si="4"/>
        <v>0</v>
      </c>
      <c r="V25" s="14">
        <f t="shared" si="5"/>
        <v>0</v>
      </c>
      <c r="W25" s="14">
        <f t="shared" si="6"/>
        <v>0</v>
      </c>
      <c r="X25" s="67">
        <f>IFERROR(IF(INDEX(CADASTRO!$A$2:$Q$570,MATCH('PAINEL MÊS'!B25,CADASTRO!$B$2:$B$570,0),MATCH('PAINEL MÊS'!$AJ$2,CADASTRO!$A$2:$Q$2,0))=0,IF(CADASTRO!R23=0,CADASTRO!E23,CADASTRO!R23),INDEX(CADASTRO!$A$2:$Q$570,MATCH('PAINEL MÊS'!B25,CADASTRO!$B$2:$B$570,0),MATCH('PAINEL MÊS'!$AJ$2,CADASTRO!$A$2:$Q$2,0))),0)*C25</f>
        <v>0</v>
      </c>
      <c r="Y25" s="14">
        <f t="shared" si="7"/>
        <v>0</v>
      </c>
      <c r="Z25" s="75">
        <f t="shared" si="12"/>
        <v>0</v>
      </c>
      <c r="AA25" s="75">
        <f t="shared" si="8"/>
        <v>0</v>
      </c>
      <c r="AB25" s="79">
        <f t="shared" si="9"/>
        <v>0</v>
      </c>
      <c r="AC25" s="77">
        <f t="shared" si="10"/>
        <v>0</v>
      </c>
      <c r="AD25" s="77">
        <f t="shared" si="11"/>
        <v>0</v>
      </c>
    </row>
    <row r="26" spans="1:30" ht="18.75" customHeight="1" x14ac:dyDescent="0.25">
      <c r="A26" s="7">
        <f>CADASTRO!A24</f>
        <v>0</v>
      </c>
      <c r="B26" s="7">
        <f>CADASTRO!B24</f>
        <v>0</v>
      </c>
      <c r="C26" s="40">
        <f>INDEX(Base!$A$40:$N$570,MATCH('PAINEL MÊS'!B26,Base!$B$40:$B$570,0),MATCH('PAINEL MÊS'!$C$2,Base!$A$40:$N$40,0))</f>
        <v>0</v>
      </c>
      <c r="D26" s="7">
        <f>CADASTRO!C24</f>
        <v>0</v>
      </c>
      <c r="E26" s="41">
        <f>SUMIFS(SAÍDAS!$D:$D,SAÍDAS!$B:$B,'PAINEL MÊS'!$B26,SAÍDAS!$H:$H,'PAINEL MÊS'!$AI$1,SAÍDAS!$F:$F,'PAINEL MÊS'!E$3)</f>
        <v>0</v>
      </c>
      <c r="F26" s="41">
        <f>SUMIFS(SAÍDAS!$D:$D,SAÍDAS!$B:$B,'PAINEL MÊS'!$B26,SAÍDAS!$H:$H,'PAINEL MÊS'!$AI$1,SAÍDAS!$F:$F,'PAINEL MÊS'!F$3)</f>
        <v>0</v>
      </c>
      <c r="G26" s="41">
        <f>SUMIFS(SAÍDAS!$D:$D,SAÍDAS!$B:$B,'PAINEL MÊS'!$B26,SAÍDAS!$H:$H,'PAINEL MÊS'!$AI$1,SAÍDAS!$F:$F,'PAINEL MÊS'!G$3)</f>
        <v>0</v>
      </c>
      <c r="H26" s="41">
        <f>SUMIFS(SAÍDAS!$D:$D,SAÍDAS!$B:$B,'PAINEL MÊS'!$B26,SAÍDAS!$H:$H,'PAINEL MÊS'!$AI$1,SAÍDAS!$F:$F,'PAINEL MÊS'!H$3)</f>
        <v>0</v>
      </c>
      <c r="I26" s="41">
        <f>SUMIFS(SAÍDAS!$D:$D,SAÍDAS!$B:$B,'PAINEL MÊS'!$B26,SAÍDAS!$H:$H,'PAINEL MÊS'!$AI$1,SAÍDAS!$F:$F,'PAINEL MÊS'!I$3)+SUMIFS(SAÍDAS!$D:$D,SAÍDAS!$B:$B,'PAINEL MÊS'!$B26,SAÍDAS!$H:$H,'PAINEL MÊS'!$AI$1,SAÍDAS!$F:$F,"SEMANA 6")</f>
        <v>0</v>
      </c>
      <c r="J26" s="42">
        <f t="shared" si="0"/>
        <v>0</v>
      </c>
      <c r="K26" s="43">
        <f>SUMIFS(ENTRADAS!$D:$D,ENTRADAS!$B:$B,'PAINEL MÊS'!$B26,ENTRADAS!$I:$I,'PAINEL MÊS'!$AI$1,ENTRADAS!$F:$F,'PAINEL MÊS'!K$3)</f>
        <v>0</v>
      </c>
      <c r="L26" s="43">
        <f>SUMIFS(ENTRADAS!$D:$D,ENTRADAS!$B:$B,'PAINEL MÊS'!$B26,ENTRADAS!$I:$I,'PAINEL MÊS'!$AI$1,ENTRADAS!$F:$F,'PAINEL MÊS'!L$3)</f>
        <v>0</v>
      </c>
      <c r="M26" s="43">
        <f>SUMIFS(ENTRADAS!$D:$D,ENTRADAS!$B:$B,'PAINEL MÊS'!$B26,ENTRADAS!$I:$I,'PAINEL MÊS'!$AI$1,ENTRADAS!$F:$F,'PAINEL MÊS'!M$3)</f>
        <v>0</v>
      </c>
      <c r="N26" s="43">
        <f>SUMIFS(ENTRADAS!$D:$D,ENTRADAS!$B:$B,'PAINEL MÊS'!$B26,ENTRADAS!$I:$I,'PAINEL MÊS'!$AI$1,ENTRADAS!$F:$F,'PAINEL MÊS'!N$3)</f>
        <v>0</v>
      </c>
      <c r="O26" s="43">
        <f>SUMIFS(ENTRADAS!$D:$D,ENTRADAS!$B:$B,'PAINEL MÊS'!$B26,ENTRADAS!$I:$I,'PAINEL MÊS'!$AI$1,ENTRADAS!$F:$F,'PAINEL MÊS'!O$3)+SUMIFS(ENTRADAS!$D:$D,ENTRADAS!$B:$B,'PAINEL MÊS'!$B26,ENTRADAS!$I:$I,'PAINEL MÊS'!$AI$1,ENTRADAS!$F:$F,"SEMANA 6")</f>
        <v>0</v>
      </c>
      <c r="P26" s="44">
        <f t="shared" si="1"/>
        <v>0</v>
      </c>
      <c r="Q26" s="40">
        <f>C26+P26-J26+SUMIFS(AJUSTE!$D:$D,AJUSTE!$B:$B,'PAINEL MÊS'!B26,AJUSTE!$H:$H,'PAINEL MÊS'!$AI$1)</f>
        <v>0</v>
      </c>
      <c r="R26" s="45">
        <f t="shared" si="2"/>
        <v>0</v>
      </c>
      <c r="S26" s="15">
        <f>IFERROR(IF(INDEX(CADASTRO!$A$2:$Q$570,MATCH('PAINEL MÊS'!B26,CADASTRO!$B$2:$B$570,0),MATCH('PAINEL MÊS'!$AI$1,CADASTRO!$A$2:$Q$2,0))=0,IF(CADASTRO!R24=0,CADASTRO!E24,CADASTRO!R24),INDEX(CADASTRO!$A$2:$Q$570,MATCH('PAINEL MÊS'!B26,CADASTRO!$B$2:$B$570,0),MATCH('PAINEL MÊS'!$AI$1,CADASTRO!$A$2:$Q$2,0))),0)</f>
        <v>0</v>
      </c>
      <c r="T26" s="14">
        <f t="shared" si="3"/>
        <v>0</v>
      </c>
      <c r="U26" s="14">
        <f t="shared" si="4"/>
        <v>0</v>
      </c>
      <c r="V26" s="14">
        <f t="shared" si="5"/>
        <v>0</v>
      </c>
      <c r="W26" s="14">
        <f t="shared" si="6"/>
        <v>0</v>
      </c>
      <c r="X26" s="67">
        <f>IFERROR(IF(INDEX(CADASTRO!$A$2:$Q$570,MATCH('PAINEL MÊS'!B26,CADASTRO!$B$2:$B$570,0),MATCH('PAINEL MÊS'!$AJ$2,CADASTRO!$A$2:$Q$2,0))=0,IF(CADASTRO!R24=0,CADASTRO!E24,CADASTRO!R24),INDEX(CADASTRO!$A$2:$Q$570,MATCH('PAINEL MÊS'!B26,CADASTRO!$B$2:$B$570,0),MATCH('PAINEL MÊS'!$AJ$2,CADASTRO!$A$2:$Q$2,0))),0)*C26</f>
        <v>0</v>
      </c>
      <c r="Y26" s="14">
        <f t="shared" si="7"/>
        <v>0</v>
      </c>
      <c r="Z26" s="75">
        <f t="shared" si="12"/>
        <v>0</v>
      </c>
      <c r="AA26" s="75">
        <f t="shared" si="8"/>
        <v>0</v>
      </c>
      <c r="AB26" s="79">
        <f t="shared" si="9"/>
        <v>0</v>
      </c>
      <c r="AC26" s="77">
        <f t="shared" si="10"/>
        <v>0</v>
      </c>
      <c r="AD26" s="77">
        <f t="shared" si="11"/>
        <v>0</v>
      </c>
    </row>
    <row r="27" spans="1:30" ht="18.75" customHeight="1" x14ac:dyDescent="0.25">
      <c r="A27" s="7">
        <f>CADASTRO!A25</f>
        <v>0</v>
      </c>
      <c r="B27" s="7">
        <f>CADASTRO!B25</f>
        <v>0</v>
      </c>
      <c r="C27" s="40">
        <f>INDEX(Base!$A$40:$N$570,MATCH('PAINEL MÊS'!B27,Base!$B$40:$B$570,0),MATCH('PAINEL MÊS'!$C$2,Base!$A$40:$N$40,0))</f>
        <v>0</v>
      </c>
      <c r="D27" s="7">
        <f>CADASTRO!C25</f>
        <v>0</v>
      </c>
      <c r="E27" s="41">
        <f>SUMIFS(SAÍDAS!$D:$D,SAÍDAS!$B:$B,'PAINEL MÊS'!$B27,SAÍDAS!$H:$H,'PAINEL MÊS'!$AI$1,SAÍDAS!$F:$F,'PAINEL MÊS'!E$3)</f>
        <v>0</v>
      </c>
      <c r="F27" s="41">
        <f>SUMIFS(SAÍDAS!$D:$D,SAÍDAS!$B:$B,'PAINEL MÊS'!$B27,SAÍDAS!$H:$H,'PAINEL MÊS'!$AI$1,SAÍDAS!$F:$F,'PAINEL MÊS'!F$3)</f>
        <v>0</v>
      </c>
      <c r="G27" s="41">
        <f>SUMIFS(SAÍDAS!$D:$D,SAÍDAS!$B:$B,'PAINEL MÊS'!$B27,SAÍDAS!$H:$H,'PAINEL MÊS'!$AI$1,SAÍDAS!$F:$F,'PAINEL MÊS'!G$3)</f>
        <v>0</v>
      </c>
      <c r="H27" s="41">
        <f>SUMIFS(SAÍDAS!$D:$D,SAÍDAS!$B:$B,'PAINEL MÊS'!$B27,SAÍDAS!$H:$H,'PAINEL MÊS'!$AI$1,SAÍDAS!$F:$F,'PAINEL MÊS'!H$3)</f>
        <v>0</v>
      </c>
      <c r="I27" s="41">
        <f>SUMIFS(SAÍDAS!$D:$D,SAÍDAS!$B:$B,'PAINEL MÊS'!$B27,SAÍDAS!$H:$H,'PAINEL MÊS'!$AI$1,SAÍDAS!$F:$F,'PAINEL MÊS'!I$3)+SUMIFS(SAÍDAS!$D:$D,SAÍDAS!$B:$B,'PAINEL MÊS'!$B27,SAÍDAS!$H:$H,'PAINEL MÊS'!$AI$1,SAÍDAS!$F:$F,"SEMANA 6")</f>
        <v>0</v>
      </c>
      <c r="J27" s="42">
        <f t="shared" si="0"/>
        <v>0</v>
      </c>
      <c r="K27" s="43">
        <f>SUMIFS(ENTRADAS!$D:$D,ENTRADAS!$B:$B,'PAINEL MÊS'!$B27,ENTRADAS!$I:$I,'PAINEL MÊS'!$AI$1,ENTRADAS!$F:$F,'PAINEL MÊS'!K$3)</f>
        <v>0</v>
      </c>
      <c r="L27" s="43">
        <f>SUMIFS(ENTRADAS!$D:$D,ENTRADAS!$B:$B,'PAINEL MÊS'!$B27,ENTRADAS!$I:$I,'PAINEL MÊS'!$AI$1,ENTRADAS!$F:$F,'PAINEL MÊS'!L$3)</f>
        <v>0</v>
      </c>
      <c r="M27" s="43">
        <f>SUMIFS(ENTRADAS!$D:$D,ENTRADAS!$B:$B,'PAINEL MÊS'!$B27,ENTRADAS!$I:$I,'PAINEL MÊS'!$AI$1,ENTRADAS!$F:$F,'PAINEL MÊS'!M$3)</f>
        <v>0</v>
      </c>
      <c r="N27" s="43">
        <f>SUMIFS(ENTRADAS!$D:$D,ENTRADAS!$B:$B,'PAINEL MÊS'!$B27,ENTRADAS!$I:$I,'PAINEL MÊS'!$AI$1,ENTRADAS!$F:$F,'PAINEL MÊS'!N$3)</f>
        <v>0</v>
      </c>
      <c r="O27" s="43">
        <f>SUMIFS(ENTRADAS!$D:$D,ENTRADAS!$B:$B,'PAINEL MÊS'!$B27,ENTRADAS!$I:$I,'PAINEL MÊS'!$AI$1,ENTRADAS!$F:$F,'PAINEL MÊS'!O$3)+SUMIFS(ENTRADAS!$D:$D,ENTRADAS!$B:$B,'PAINEL MÊS'!$B27,ENTRADAS!$I:$I,'PAINEL MÊS'!$AI$1,ENTRADAS!$F:$F,"SEMANA 6")</f>
        <v>0</v>
      </c>
      <c r="P27" s="44">
        <f t="shared" si="1"/>
        <v>0</v>
      </c>
      <c r="Q27" s="40">
        <f>C27+P27-J27+SUMIFS(AJUSTE!$D:$D,AJUSTE!$B:$B,'PAINEL MÊS'!B27,AJUSTE!$H:$H,'PAINEL MÊS'!$AI$1)</f>
        <v>0</v>
      </c>
      <c r="R27" s="45">
        <f t="shared" si="2"/>
        <v>0</v>
      </c>
      <c r="S27" s="15">
        <f>IFERROR(IF(INDEX(CADASTRO!$A$2:$Q$570,MATCH('PAINEL MÊS'!B27,CADASTRO!$B$2:$B$570,0),MATCH('PAINEL MÊS'!$AI$1,CADASTRO!$A$2:$Q$2,0))=0,IF(CADASTRO!R25=0,CADASTRO!E25,CADASTRO!R25),INDEX(CADASTRO!$A$2:$Q$570,MATCH('PAINEL MÊS'!B27,CADASTRO!$B$2:$B$570,0),MATCH('PAINEL MÊS'!$AI$1,CADASTRO!$A$2:$Q$2,0))),0)</f>
        <v>0</v>
      </c>
      <c r="T27" s="14">
        <f t="shared" si="3"/>
        <v>0</v>
      </c>
      <c r="U27" s="14">
        <f t="shared" si="4"/>
        <v>0</v>
      </c>
      <c r="V27" s="14">
        <f t="shared" si="5"/>
        <v>0</v>
      </c>
      <c r="W27" s="14">
        <f t="shared" si="6"/>
        <v>0</v>
      </c>
      <c r="X27" s="67">
        <f>IFERROR(IF(INDEX(CADASTRO!$A$2:$Q$570,MATCH('PAINEL MÊS'!B27,CADASTRO!$B$2:$B$570,0),MATCH('PAINEL MÊS'!$AJ$2,CADASTRO!$A$2:$Q$2,0))=0,IF(CADASTRO!R25=0,CADASTRO!E25,CADASTRO!R25),INDEX(CADASTRO!$A$2:$Q$570,MATCH('PAINEL MÊS'!B27,CADASTRO!$B$2:$B$570,0),MATCH('PAINEL MÊS'!$AJ$2,CADASTRO!$A$2:$Q$2,0))),0)*C27</f>
        <v>0</v>
      </c>
      <c r="Y27" s="14">
        <f t="shared" si="7"/>
        <v>0</v>
      </c>
      <c r="Z27" s="75">
        <f t="shared" si="12"/>
        <v>0</v>
      </c>
      <c r="AA27" s="75">
        <f t="shared" si="8"/>
        <v>0</v>
      </c>
      <c r="AB27" s="79">
        <f t="shared" si="9"/>
        <v>0</v>
      </c>
      <c r="AC27" s="77">
        <f t="shared" si="10"/>
        <v>0</v>
      </c>
      <c r="AD27" s="77">
        <f t="shared" si="11"/>
        <v>0</v>
      </c>
    </row>
    <row r="28" spans="1:30" ht="18.75" customHeight="1" x14ac:dyDescent="0.25">
      <c r="A28" s="7">
        <f>CADASTRO!A26</f>
        <v>0</v>
      </c>
      <c r="B28" s="7">
        <f>CADASTRO!B26</f>
        <v>0</v>
      </c>
      <c r="C28" s="40">
        <f>INDEX(Base!$A$40:$N$570,MATCH('PAINEL MÊS'!B28,Base!$B$40:$B$570,0),MATCH('PAINEL MÊS'!$C$2,Base!$A$40:$N$40,0))</f>
        <v>0</v>
      </c>
      <c r="D28" s="7">
        <f>CADASTRO!C26</f>
        <v>0</v>
      </c>
      <c r="E28" s="41">
        <f>SUMIFS(SAÍDAS!$D:$D,SAÍDAS!$B:$B,'PAINEL MÊS'!$B28,SAÍDAS!$H:$H,'PAINEL MÊS'!$AI$1,SAÍDAS!$F:$F,'PAINEL MÊS'!E$3)</f>
        <v>0</v>
      </c>
      <c r="F28" s="41">
        <f>SUMIFS(SAÍDAS!$D:$D,SAÍDAS!$B:$B,'PAINEL MÊS'!$B28,SAÍDAS!$H:$H,'PAINEL MÊS'!$AI$1,SAÍDAS!$F:$F,'PAINEL MÊS'!F$3)</f>
        <v>0</v>
      </c>
      <c r="G28" s="41">
        <f>SUMIFS(SAÍDAS!$D:$D,SAÍDAS!$B:$B,'PAINEL MÊS'!$B28,SAÍDAS!$H:$H,'PAINEL MÊS'!$AI$1,SAÍDAS!$F:$F,'PAINEL MÊS'!G$3)</f>
        <v>0</v>
      </c>
      <c r="H28" s="41">
        <f>SUMIFS(SAÍDAS!$D:$D,SAÍDAS!$B:$B,'PAINEL MÊS'!$B28,SAÍDAS!$H:$H,'PAINEL MÊS'!$AI$1,SAÍDAS!$F:$F,'PAINEL MÊS'!H$3)</f>
        <v>0</v>
      </c>
      <c r="I28" s="41">
        <f>SUMIFS(SAÍDAS!$D:$D,SAÍDAS!$B:$B,'PAINEL MÊS'!$B28,SAÍDAS!$H:$H,'PAINEL MÊS'!$AI$1,SAÍDAS!$F:$F,'PAINEL MÊS'!I$3)+SUMIFS(SAÍDAS!$D:$D,SAÍDAS!$B:$B,'PAINEL MÊS'!$B28,SAÍDAS!$H:$H,'PAINEL MÊS'!$AI$1,SAÍDAS!$F:$F,"SEMANA 6")</f>
        <v>0</v>
      </c>
      <c r="J28" s="42">
        <f t="shared" si="0"/>
        <v>0</v>
      </c>
      <c r="K28" s="43">
        <f>SUMIFS(ENTRADAS!$D:$D,ENTRADAS!$B:$B,'PAINEL MÊS'!$B28,ENTRADAS!$I:$I,'PAINEL MÊS'!$AI$1,ENTRADAS!$F:$F,'PAINEL MÊS'!K$3)</f>
        <v>0</v>
      </c>
      <c r="L28" s="43">
        <f>SUMIFS(ENTRADAS!$D:$D,ENTRADAS!$B:$B,'PAINEL MÊS'!$B28,ENTRADAS!$I:$I,'PAINEL MÊS'!$AI$1,ENTRADAS!$F:$F,'PAINEL MÊS'!L$3)</f>
        <v>0</v>
      </c>
      <c r="M28" s="43">
        <f>SUMIFS(ENTRADAS!$D:$D,ENTRADAS!$B:$B,'PAINEL MÊS'!$B28,ENTRADAS!$I:$I,'PAINEL MÊS'!$AI$1,ENTRADAS!$F:$F,'PAINEL MÊS'!M$3)</f>
        <v>0</v>
      </c>
      <c r="N28" s="43">
        <f>SUMIFS(ENTRADAS!$D:$D,ENTRADAS!$B:$B,'PAINEL MÊS'!$B28,ENTRADAS!$I:$I,'PAINEL MÊS'!$AI$1,ENTRADAS!$F:$F,'PAINEL MÊS'!N$3)</f>
        <v>0</v>
      </c>
      <c r="O28" s="43">
        <f>SUMIFS(ENTRADAS!$D:$D,ENTRADAS!$B:$B,'PAINEL MÊS'!$B28,ENTRADAS!$I:$I,'PAINEL MÊS'!$AI$1,ENTRADAS!$F:$F,'PAINEL MÊS'!O$3)+SUMIFS(ENTRADAS!$D:$D,ENTRADAS!$B:$B,'PAINEL MÊS'!$B28,ENTRADAS!$I:$I,'PAINEL MÊS'!$AI$1,ENTRADAS!$F:$F,"SEMANA 6")</f>
        <v>0</v>
      </c>
      <c r="P28" s="44">
        <f t="shared" si="1"/>
        <v>0</v>
      </c>
      <c r="Q28" s="40">
        <f>C28+P28-J28+SUMIFS(AJUSTE!$D:$D,AJUSTE!$B:$B,'PAINEL MÊS'!B28,AJUSTE!$H:$H,'PAINEL MÊS'!$AI$1)</f>
        <v>0</v>
      </c>
      <c r="R28" s="45">
        <f t="shared" si="2"/>
        <v>0</v>
      </c>
      <c r="S28" s="15">
        <f>IFERROR(IF(INDEX(CADASTRO!$A$2:$Q$570,MATCH('PAINEL MÊS'!B28,CADASTRO!$B$2:$B$570,0),MATCH('PAINEL MÊS'!$AI$1,CADASTRO!$A$2:$Q$2,0))=0,IF(CADASTRO!R26=0,CADASTRO!E26,CADASTRO!R26),INDEX(CADASTRO!$A$2:$Q$570,MATCH('PAINEL MÊS'!B28,CADASTRO!$B$2:$B$570,0),MATCH('PAINEL MÊS'!$AI$1,CADASTRO!$A$2:$Q$2,0))),0)</f>
        <v>0</v>
      </c>
      <c r="T28" s="14">
        <f t="shared" si="3"/>
        <v>0</v>
      </c>
      <c r="U28" s="14">
        <f t="shared" si="4"/>
        <v>0</v>
      </c>
      <c r="V28" s="14">
        <f t="shared" si="5"/>
        <v>0</v>
      </c>
      <c r="W28" s="14">
        <f t="shared" si="6"/>
        <v>0</v>
      </c>
      <c r="X28" s="67">
        <f>IFERROR(IF(INDEX(CADASTRO!$A$2:$Q$570,MATCH('PAINEL MÊS'!B28,CADASTRO!$B$2:$B$570,0),MATCH('PAINEL MÊS'!$AJ$2,CADASTRO!$A$2:$Q$2,0))=0,IF(CADASTRO!R26=0,CADASTRO!E26,CADASTRO!R26),INDEX(CADASTRO!$A$2:$Q$570,MATCH('PAINEL MÊS'!B28,CADASTRO!$B$2:$B$570,0),MATCH('PAINEL MÊS'!$AJ$2,CADASTRO!$A$2:$Q$2,0))),0)*C28</f>
        <v>0</v>
      </c>
      <c r="Y28" s="14">
        <f t="shared" si="7"/>
        <v>0</v>
      </c>
      <c r="Z28" s="75">
        <f t="shared" si="12"/>
        <v>0</v>
      </c>
      <c r="AA28" s="75">
        <f t="shared" si="8"/>
        <v>0</v>
      </c>
      <c r="AB28" s="79">
        <f t="shared" si="9"/>
        <v>0</v>
      </c>
      <c r="AC28" s="77">
        <f t="shared" si="10"/>
        <v>0</v>
      </c>
      <c r="AD28" s="77">
        <f t="shared" si="11"/>
        <v>0</v>
      </c>
    </row>
    <row r="29" spans="1:30" ht="18.75" customHeight="1" x14ac:dyDescent="0.25">
      <c r="A29" s="7">
        <f>CADASTRO!A27</f>
        <v>0</v>
      </c>
      <c r="B29" s="7">
        <f>CADASTRO!B27</f>
        <v>0</v>
      </c>
      <c r="C29" s="40">
        <f>INDEX(Base!$A$40:$N$570,MATCH('PAINEL MÊS'!B29,Base!$B$40:$B$570,0),MATCH('PAINEL MÊS'!$C$2,Base!$A$40:$N$40,0))</f>
        <v>0</v>
      </c>
      <c r="D29" s="7">
        <f>CADASTRO!C27</f>
        <v>0</v>
      </c>
      <c r="E29" s="41">
        <f>SUMIFS(SAÍDAS!$D:$D,SAÍDAS!$B:$B,'PAINEL MÊS'!$B29,SAÍDAS!$H:$H,'PAINEL MÊS'!$AI$1,SAÍDAS!$F:$F,'PAINEL MÊS'!E$3)</f>
        <v>0</v>
      </c>
      <c r="F29" s="41">
        <f>SUMIFS(SAÍDAS!$D:$D,SAÍDAS!$B:$B,'PAINEL MÊS'!$B29,SAÍDAS!$H:$H,'PAINEL MÊS'!$AI$1,SAÍDAS!$F:$F,'PAINEL MÊS'!F$3)</f>
        <v>0</v>
      </c>
      <c r="G29" s="41">
        <f>SUMIFS(SAÍDAS!$D:$D,SAÍDAS!$B:$B,'PAINEL MÊS'!$B29,SAÍDAS!$H:$H,'PAINEL MÊS'!$AI$1,SAÍDAS!$F:$F,'PAINEL MÊS'!G$3)</f>
        <v>0</v>
      </c>
      <c r="H29" s="41">
        <f>SUMIFS(SAÍDAS!$D:$D,SAÍDAS!$B:$B,'PAINEL MÊS'!$B29,SAÍDAS!$H:$H,'PAINEL MÊS'!$AI$1,SAÍDAS!$F:$F,'PAINEL MÊS'!H$3)</f>
        <v>0</v>
      </c>
      <c r="I29" s="41">
        <f>SUMIFS(SAÍDAS!$D:$D,SAÍDAS!$B:$B,'PAINEL MÊS'!$B29,SAÍDAS!$H:$H,'PAINEL MÊS'!$AI$1,SAÍDAS!$F:$F,'PAINEL MÊS'!I$3)+SUMIFS(SAÍDAS!$D:$D,SAÍDAS!$B:$B,'PAINEL MÊS'!$B29,SAÍDAS!$H:$H,'PAINEL MÊS'!$AI$1,SAÍDAS!$F:$F,"SEMANA 6")</f>
        <v>0</v>
      </c>
      <c r="J29" s="42">
        <f t="shared" si="0"/>
        <v>0</v>
      </c>
      <c r="K29" s="43">
        <f>SUMIFS(ENTRADAS!$D:$D,ENTRADAS!$B:$B,'PAINEL MÊS'!$B29,ENTRADAS!$I:$I,'PAINEL MÊS'!$AI$1,ENTRADAS!$F:$F,'PAINEL MÊS'!K$3)</f>
        <v>0</v>
      </c>
      <c r="L29" s="43">
        <f>SUMIFS(ENTRADAS!$D:$D,ENTRADAS!$B:$B,'PAINEL MÊS'!$B29,ENTRADAS!$I:$I,'PAINEL MÊS'!$AI$1,ENTRADAS!$F:$F,'PAINEL MÊS'!L$3)</f>
        <v>0</v>
      </c>
      <c r="M29" s="43">
        <f>SUMIFS(ENTRADAS!$D:$D,ENTRADAS!$B:$B,'PAINEL MÊS'!$B29,ENTRADAS!$I:$I,'PAINEL MÊS'!$AI$1,ENTRADAS!$F:$F,'PAINEL MÊS'!M$3)</f>
        <v>0</v>
      </c>
      <c r="N29" s="43">
        <f>SUMIFS(ENTRADAS!$D:$D,ENTRADAS!$B:$B,'PAINEL MÊS'!$B29,ENTRADAS!$I:$I,'PAINEL MÊS'!$AI$1,ENTRADAS!$F:$F,'PAINEL MÊS'!N$3)</f>
        <v>0</v>
      </c>
      <c r="O29" s="43">
        <f>SUMIFS(ENTRADAS!$D:$D,ENTRADAS!$B:$B,'PAINEL MÊS'!$B29,ENTRADAS!$I:$I,'PAINEL MÊS'!$AI$1,ENTRADAS!$F:$F,'PAINEL MÊS'!O$3)+SUMIFS(ENTRADAS!$D:$D,ENTRADAS!$B:$B,'PAINEL MÊS'!$B29,ENTRADAS!$I:$I,'PAINEL MÊS'!$AI$1,ENTRADAS!$F:$F,"SEMANA 6")</f>
        <v>0</v>
      </c>
      <c r="P29" s="44">
        <f t="shared" si="1"/>
        <v>0</v>
      </c>
      <c r="Q29" s="40">
        <f>C29+P29-J29+SUMIFS(AJUSTE!$D:$D,AJUSTE!$B:$B,'PAINEL MÊS'!B29,AJUSTE!$H:$H,'PAINEL MÊS'!$AI$1)</f>
        <v>0</v>
      </c>
      <c r="R29" s="45">
        <f t="shared" si="2"/>
        <v>0</v>
      </c>
      <c r="S29" s="15">
        <f>IFERROR(IF(INDEX(CADASTRO!$A$2:$Q$570,MATCH('PAINEL MÊS'!B29,CADASTRO!$B$2:$B$570,0),MATCH('PAINEL MÊS'!$AI$1,CADASTRO!$A$2:$Q$2,0))=0,IF(CADASTRO!R27=0,CADASTRO!E27,CADASTRO!R27),INDEX(CADASTRO!$A$2:$Q$570,MATCH('PAINEL MÊS'!B29,CADASTRO!$B$2:$B$570,0),MATCH('PAINEL MÊS'!$AI$1,CADASTRO!$A$2:$Q$2,0))),0)</f>
        <v>0</v>
      </c>
      <c r="T29" s="14">
        <f t="shared" si="3"/>
        <v>0</v>
      </c>
      <c r="U29" s="14">
        <f t="shared" si="4"/>
        <v>0</v>
      </c>
      <c r="V29" s="14">
        <f t="shared" si="5"/>
        <v>0</v>
      </c>
      <c r="W29" s="14">
        <f t="shared" si="6"/>
        <v>0</v>
      </c>
      <c r="X29" s="67">
        <f>IFERROR(IF(INDEX(CADASTRO!$A$2:$Q$570,MATCH('PAINEL MÊS'!B29,CADASTRO!$B$2:$B$570,0),MATCH('PAINEL MÊS'!$AJ$2,CADASTRO!$A$2:$Q$2,0))=0,IF(CADASTRO!R27=0,CADASTRO!E27,CADASTRO!R27),INDEX(CADASTRO!$A$2:$Q$570,MATCH('PAINEL MÊS'!B29,CADASTRO!$B$2:$B$570,0),MATCH('PAINEL MÊS'!$AJ$2,CADASTRO!$A$2:$Q$2,0))),0)*C29</f>
        <v>0</v>
      </c>
      <c r="Y29" s="14">
        <f t="shared" si="7"/>
        <v>0</v>
      </c>
      <c r="Z29" s="75">
        <f t="shared" si="12"/>
        <v>0</v>
      </c>
      <c r="AA29" s="75">
        <f t="shared" si="8"/>
        <v>0</v>
      </c>
      <c r="AB29" s="79">
        <f t="shared" si="9"/>
        <v>0</v>
      </c>
      <c r="AC29" s="77">
        <f t="shared" si="10"/>
        <v>0</v>
      </c>
      <c r="AD29" s="77">
        <f t="shared" si="11"/>
        <v>0</v>
      </c>
    </row>
    <row r="30" spans="1:30" ht="18.75" customHeight="1" x14ac:dyDescent="0.25">
      <c r="A30" s="7">
        <f>CADASTRO!A28</f>
        <v>0</v>
      </c>
      <c r="B30" s="7">
        <f>CADASTRO!B28</f>
        <v>0</v>
      </c>
      <c r="C30" s="40">
        <f>INDEX(Base!$A$40:$N$570,MATCH('PAINEL MÊS'!B30,Base!$B$40:$B$570,0),MATCH('PAINEL MÊS'!$C$2,Base!$A$40:$N$40,0))</f>
        <v>0</v>
      </c>
      <c r="D30" s="7">
        <f>CADASTRO!C28</f>
        <v>0</v>
      </c>
      <c r="E30" s="41">
        <f>SUMIFS(SAÍDAS!$D:$D,SAÍDAS!$B:$B,'PAINEL MÊS'!$B30,SAÍDAS!$H:$H,'PAINEL MÊS'!$AI$1,SAÍDAS!$F:$F,'PAINEL MÊS'!E$3)</f>
        <v>0</v>
      </c>
      <c r="F30" s="41">
        <f>SUMIFS(SAÍDAS!$D:$D,SAÍDAS!$B:$B,'PAINEL MÊS'!$B30,SAÍDAS!$H:$H,'PAINEL MÊS'!$AI$1,SAÍDAS!$F:$F,'PAINEL MÊS'!F$3)</f>
        <v>0</v>
      </c>
      <c r="G30" s="41">
        <f>SUMIFS(SAÍDAS!$D:$D,SAÍDAS!$B:$B,'PAINEL MÊS'!$B30,SAÍDAS!$H:$H,'PAINEL MÊS'!$AI$1,SAÍDAS!$F:$F,'PAINEL MÊS'!G$3)</f>
        <v>0</v>
      </c>
      <c r="H30" s="41">
        <f>SUMIFS(SAÍDAS!$D:$D,SAÍDAS!$B:$B,'PAINEL MÊS'!$B30,SAÍDAS!$H:$H,'PAINEL MÊS'!$AI$1,SAÍDAS!$F:$F,'PAINEL MÊS'!H$3)</f>
        <v>0</v>
      </c>
      <c r="I30" s="41">
        <f>SUMIFS(SAÍDAS!$D:$D,SAÍDAS!$B:$B,'PAINEL MÊS'!$B30,SAÍDAS!$H:$H,'PAINEL MÊS'!$AI$1,SAÍDAS!$F:$F,'PAINEL MÊS'!I$3)+SUMIFS(SAÍDAS!$D:$D,SAÍDAS!$B:$B,'PAINEL MÊS'!$B30,SAÍDAS!$H:$H,'PAINEL MÊS'!$AI$1,SAÍDAS!$F:$F,"SEMANA 6")</f>
        <v>0</v>
      </c>
      <c r="J30" s="42">
        <f t="shared" si="0"/>
        <v>0</v>
      </c>
      <c r="K30" s="43">
        <f>SUMIFS(ENTRADAS!$D:$D,ENTRADAS!$B:$B,'PAINEL MÊS'!$B30,ENTRADAS!$I:$I,'PAINEL MÊS'!$AI$1,ENTRADAS!$F:$F,'PAINEL MÊS'!K$3)</f>
        <v>0</v>
      </c>
      <c r="L30" s="43">
        <f>SUMIFS(ENTRADAS!$D:$D,ENTRADAS!$B:$B,'PAINEL MÊS'!$B30,ENTRADAS!$I:$I,'PAINEL MÊS'!$AI$1,ENTRADAS!$F:$F,'PAINEL MÊS'!L$3)</f>
        <v>0</v>
      </c>
      <c r="M30" s="43">
        <f>SUMIFS(ENTRADAS!$D:$D,ENTRADAS!$B:$B,'PAINEL MÊS'!$B30,ENTRADAS!$I:$I,'PAINEL MÊS'!$AI$1,ENTRADAS!$F:$F,'PAINEL MÊS'!M$3)</f>
        <v>0</v>
      </c>
      <c r="N30" s="43">
        <f>SUMIFS(ENTRADAS!$D:$D,ENTRADAS!$B:$B,'PAINEL MÊS'!$B30,ENTRADAS!$I:$I,'PAINEL MÊS'!$AI$1,ENTRADAS!$F:$F,'PAINEL MÊS'!N$3)</f>
        <v>0</v>
      </c>
      <c r="O30" s="43">
        <f>SUMIFS(ENTRADAS!$D:$D,ENTRADAS!$B:$B,'PAINEL MÊS'!$B30,ENTRADAS!$I:$I,'PAINEL MÊS'!$AI$1,ENTRADAS!$F:$F,'PAINEL MÊS'!O$3)+SUMIFS(ENTRADAS!$D:$D,ENTRADAS!$B:$B,'PAINEL MÊS'!$B30,ENTRADAS!$I:$I,'PAINEL MÊS'!$AI$1,ENTRADAS!$F:$F,"SEMANA 6")</f>
        <v>0</v>
      </c>
      <c r="P30" s="44">
        <f t="shared" si="1"/>
        <v>0</v>
      </c>
      <c r="Q30" s="40">
        <f>C30+P30-J30+SUMIFS(AJUSTE!$D:$D,AJUSTE!$B:$B,'PAINEL MÊS'!B30,AJUSTE!$H:$H,'PAINEL MÊS'!$AI$1)</f>
        <v>0</v>
      </c>
      <c r="R30" s="45">
        <f t="shared" si="2"/>
        <v>0</v>
      </c>
      <c r="S30" s="15">
        <f>IFERROR(IF(INDEX(CADASTRO!$A$2:$Q$570,MATCH('PAINEL MÊS'!B30,CADASTRO!$B$2:$B$570,0),MATCH('PAINEL MÊS'!$AI$1,CADASTRO!$A$2:$Q$2,0))=0,IF(CADASTRO!R28=0,CADASTRO!E28,CADASTRO!R28),INDEX(CADASTRO!$A$2:$Q$570,MATCH('PAINEL MÊS'!B30,CADASTRO!$B$2:$B$570,0),MATCH('PAINEL MÊS'!$AI$1,CADASTRO!$A$2:$Q$2,0))),0)</f>
        <v>0</v>
      </c>
      <c r="T30" s="14">
        <f t="shared" si="3"/>
        <v>0</v>
      </c>
      <c r="U30" s="14">
        <f t="shared" si="4"/>
        <v>0</v>
      </c>
      <c r="V30" s="14">
        <f t="shared" si="5"/>
        <v>0</v>
      </c>
      <c r="W30" s="14">
        <f t="shared" si="6"/>
        <v>0</v>
      </c>
      <c r="X30" s="67">
        <f>IFERROR(IF(INDEX(CADASTRO!$A$2:$Q$570,MATCH('PAINEL MÊS'!B30,CADASTRO!$B$2:$B$570,0),MATCH('PAINEL MÊS'!$AJ$2,CADASTRO!$A$2:$Q$2,0))=0,IF(CADASTRO!R28=0,CADASTRO!E28,CADASTRO!R28),INDEX(CADASTRO!$A$2:$Q$570,MATCH('PAINEL MÊS'!B30,CADASTRO!$B$2:$B$570,0),MATCH('PAINEL MÊS'!$AJ$2,CADASTRO!$A$2:$Q$2,0))),0)*C30</f>
        <v>0</v>
      </c>
      <c r="Y30" s="14">
        <f t="shared" si="7"/>
        <v>0</v>
      </c>
      <c r="Z30" s="75">
        <f t="shared" si="12"/>
        <v>0</v>
      </c>
      <c r="AA30" s="75">
        <f t="shared" si="8"/>
        <v>0</v>
      </c>
      <c r="AB30" s="79">
        <f t="shared" si="9"/>
        <v>0</v>
      </c>
      <c r="AC30" s="77">
        <f t="shared" si="10"/>
        <v>0</v>
      </c>
      <c r="AD30" s="77">
        <f t="shared" si="11"/>
        <v>0</v>
      </c>
    </row>
    <row r="31" spans="1:30" ht="18.75" customHeight="1" x14ac:dyDescent="0.25">
      <c r="A31" s="7">
        <f>CADASTRO!A29</f>
        <v>0</v>
      </c>
      <c r="B31" s="7">
        <f>CADASTRO!B29</f>
        <v>0</v>
      </c>
      <c r="C31" s="40">
        <f>INDEX(Base!$A$40:$N$570,MATCH('PAINEL MÊS'!B31,Base!$B$40:$B$570,0),MATCH('PAINEL MÊS'!$C$2,Base!$A$40:$N$40,0))</f>
        <v>0</v>
      </c>
      <c r="D31" s="7">
        <f>CADASTRO!C29</f>
        <v>0</v>
      </c>
      <c r="E31" s="41">
        <f>SUMIFS(SAÍDAS!$D:$D,SAÍDAS!$B:$B,'PAINEL MÊS'!$B31,SAÍDAS!$H:$H,'PAINEL MÊS'!$AI$1,SAÍDAS!$F:$F,'PAINEL MÊS'!E$3)</f>
        <v>0</v>
      </c>
      <c r="F31" s="41">
        <f>SUMIFS(SAÍDAS!$D:$D,SAÍDAS!$B:$B,'PAINEL MÊS'!$B31,SAÍDAS!$H:$H,'PAINEL MÊS'!$AI$1,SAÍDAS!$F:$F,'PAINEL MÊS'!F$3)</f>
        <v>0</v>
      </c>
      <c r="G31" s="41">
        <f>SUMIFS(SAÍDAS!$D:$D,SAÍDAS!$B:$B,'PAINEL MÊS'!$B31,SAÍDAS!$H:$H,'PAINEL MÊS'!$AI$1,SAÍDAS!$F:$F,'PAINEL MÊS'!G$3)</f>
        <v>0</v>
      </c>
      <c r="H31" s="41">
        <f>SUMIFS(SAÍDAS!$D:$D,SAÍDAS!$B:$B,'PAINEL MÊS'!$B31,SAÍDAS!$H:$H,'PAINEL MÊS'!$AI$1,SAÍDAS!$F:$F,'PAINEL MÊS'!H$3)</f>
        <v>0</v>
      </c>
      <c r="I31" s="41">
        <f>SUMIFS(SAÍDAS!$D:$D,SAÍDAS!$B:$B,'PAINEL MÊS'!$B31,SAÍDAS!$H:$H,'PAINEL MÊS'!$AI$1,SAÍDAS!$F:$F,'PAINEL MÊS'!I$3)+SUMIFS(SAÍDAS!$D:$D,SAÍDAS!$B:$B,'PAINEL MÊS'!$B31,SAÍDAS!$H:$H,'PAINEL MÊS'!$AI$1,SAÍDAS!$F:$F,"SEMANA 6")</f>
        <v>0</v>
      </c>
      <c r="J31" s="42">
        <f t="shared" si="0"/>
        <v>0</v>
      </c>
      <c r="K31" s="43">
        <f>SUMIFS(ENTRADAS!$D:$D,ENTRADAS!$B:$B,'PAINEL MÊS'!$B31,ENTRADAS!$I:$I,'PAINEL MÊS'!$AI$1,ENTRADAS!$F:$F,'PAINEL MÊS'!K$3)</f>
        <v>0</v>
      </c>
      <c r="L31" s="43">
        <f>SUMIFS(ENTRADAS!$D:$D,ENTRADAS!$B:$B,'PAINEL MÊS'!$B31,ENTRADAS!$I:$I,'PAINEL MÊS'!$AI$1,ENTRADAS!$F:$F,'PAINEL MÊS'!L$3)</f>
        <v>0</v>
      </c>
      <c r="M31" s="43">
        <f>SUMIFS(ENTRADAS!$D:$D,ENTRADAS!$B:$B,'PAINEL MÊS'!$B31,ENTRADAS!$I:$I,'PAINEL MÊS'!$AI$1,ENTRADAS!$F:$F,'PAINEL MÊS'!M$3)</f>
        <v>0</v>
      </c>
      <c r="N31" s="43">
        <f>SUMIFS(ENTRADAS!$D:$D,ENTRADAS!$B:$B,'PAINEL MÊS'!$B31,ENTRADAS!$I:$I,'PAINEL MÊS'!$AI$1,ENTRADAS!$F:$F,'PAINEL MÊS'!N$3)</f>
        <v>0</v>
      </c>
      <c r="O31" s="43">
        <f>SUMIFS(ENTRADAS!$D:$D,ENTRADAS!$B:$B,'PAINEL MÊS'!$B31,ENTRADAS!$I:$I,'PAINEL MÊS'!$AI$1,ENTRADAS!$F:$F,'PAINEL MÊS'!O$3)+SUMIFS(ENTRADAS!$D:$D,ENTRADAS!$B:$B,'PAINEL MÊS'!$B31,ENTRADAS!$I:$I,'PAINEL MÊS'!$AI$1,ENTRADAS!$F:$F,"SEMANA 6")</f>
        <v>0</v>
      </c>
      <c r="P31" s="44">
        <f t="shared" si="1"/>
        <v>0</v>
      </c>
      <c r="Q31" s="40">
        <f>C31+P31-J31+SUMIFS(AJUSTE!$D:$D,AJUSTE!$B:$B,'PAINEL MÊS'!B31,AJUSTE!$H:$H,'PAINEL MÊS'!$AI$1)</f>
        <v>0</v>
      </c>
      <c r="R31" s="45">
        <f t="shared" si="2"/>
        <v>0</v>
      </c>
      <c r="S31" s="15">
        <f>IFERROR(IF(INDEX(CADASTRO!$A$2:$Q$570,MATCH('PAINEL MÊS'!B31,CADASTRO!$B$2:$B$570,0),MATCH('PAINEL MÊS'!$AI$1,CADASTRO!$A$2:$Q$2,0))=0,IF(CADASTRO!R29=0,CADASTRO!E29,CADASTRO!R29),INDEX(CADASTRO!$A$2:$Q$570,MATCH('PAINEL MÊS'!B31,CADASTRO!$B$2:$B$570,0),MATCH('PAINEL MÊS'!$AI$1,CADASTRO!$A$2:$Q$2,0))),0)</f>
        <v>0</v>
      </c>
      <c r="T31" s="14">
        <f t="shared" si="3"/>
        <v>0</v>
      </c>
      <c r="U31" s="14">
        <f t="shared" si="4"/>
        <v>0</v>
      </c>
      <c r="V31" s="14">
        <f t="shared" si="5"/>
        <v>0</v>
      </c>
      <c r="W31" s="14">
        <f t="shared" si="6"/>
        <v>0</v>
      </c>
      <c r="X31" s="67">
        <f>IFERROR(IF(INDEX(CADASTRO!$A$2:$Q$570,MATCH('PAINEL MÊS'!B31,CADASTRO!$B$2:$B$570,0),MATCH('PAINEL MÊS'!$AJ$2,CADASTRO!$A$2:$Q$2,0))=0,IF(CADASTRO!R29=0,CADASTRO!E29,CADASTRO!R29),INDEX(CADASTRO!$A$2:$Q$570,MATCH('PAINEL MÊS'!B31,CADASTRO!$B$2:$B$570,0),MATCH('PAINEL MÊS'!$AJ$2,CADASTRO!$A$2:$Q$2,0))),0)*C31</f>
        <v>0</v>
      </c>
      <c r="Y31" s="14">
        <f t="shared" si="7"/>
        <v>0</v>
      </c>
      <c r="Z31" s="75">
        <f t="shared" si="12"/>
        <v>0</v>
      </c>
      <c r="AA31" s="75">
        <f t="shared" si="8"/>
        <v>0</v>
      </c>
      <c r="AB31" s="79">
        <f t="shared" si="9"/>
        <v>0</v>
      </c>
      <c r="AC31" s="77">
        <f t="shared" si="10"/>
        <v>0</v>
      </c>
      <c r="AD31" s="77">
        <f t="shared" si="11"/>
        <v>0</v>
      </c>
    </row>
    <row r="32" spans="1:30" ht="18.75" customHeight="1" x14ac:dyDescent="0.25">
      <c r="A32" s="7">
        <f>CADASTRO!A30</f>
        <v>0</v>
      </c>
      <c r="B32" s="7">
        <f>CADASTRO!B30</f>
        <v>0</v>
      </c>
      <c r="C32" s="40">
        <f>INDEX(Base!$A$40:$N$570,MATCH('PAINEL MÊS'!B32,Base!$B$40:$B$570,0),MATCH('PAINEL MÊS'!$C$2,Base!$A$40:$N$40,0))</f>
        <v>0</v>
      </c>
      <c r="D32" s="7">
        <f>CADASTRO!C30</f>
        <v>0</v>
      </c>
      <c r="E32" s="41">
        <f>SUMIFS(SAÍDAS!$D:$D,SAÍDAS!$B:$B,'PAINEL MÊS'!$B32,SAÍDAS!$H:$H,'PAINEL MÊS'!$AI$1,SAÍDAS!$F:$F,'PAINEL MÊS'!E$3)</f>
        <v>0</v>
      </c>
      <c r="F32" s="41">
        <f>SUMIFS(SAÍDAS!$D:$D,SAÍDAS!$B:$B,'PAINEL MÊS'!$B32,SAÍDAS!$H:$H,'PAINEL MÊS'!$AI$1,SAÍDAS!$F:$F,'PAINEL MÊS'!F$3)</f>
        <v>0</v>
      </c>
      <c r="G32" s="41">
        <f>SUMIFS(SAÍDAS!$D:$D,SAÍDAS!$B:$B,'PAINEL MÊS'!$B32,SAÍDAS!$H:$H,'PAINEL MÊS'!$AI$1,SAÍDAS!$F:$F,'PAINEL MÊS'!G$3)</f>
        <v>0</v>
      </c>
      <c r="H32" s="41">
        <f>SUMIFS(SAÍDAS!$D:$D,SAÍDAS!$B:$B,'PAINEL MÊS'!$B32,SAÍDAS!$H:$H,'PAINEL MÊS'!$AI$1,SAÍDAS!$F:$F,'PAINEL MÊS'!H$3)</f>
        <v>0</v>
      </c>
      <c r="I32" s="41">
        <f>SUMIFS(SAÍDAS!$D:$D,SAÍDAS!$B:$B,'PAINEL MÊS'!$B32,SAÍDAS!$H:$H,'PAINEL MÊS'!$AI$1,SAÍDAS!$F:$F,'PAINEL MÊS'!I$3)+SUMIFS(SAÍDAS!$D:$D,SAÍDAS!$B:$B,'PAINEL MÊS'!$B32,SAÍDAS!$H:$H,'PAINEL MÊS'!$AI$1,SAÍDAS!$F:$F,"SEMANA 6")</f>
        <v>0</v>
      </c>
      <c r="J32" s="42">
        <f t="shared" si="0"/>
        <v>0</v>
      </c>
      <c r="K32" s="43">
        <f>SUMIFS(ENTRADAS!$D:$D,ENTRADAS!$B:$B,'PAINEL MÊS'!$B32,ENTRADAS!$I:$I,'PAINEL MÊS'!$AI$1,ENTRADAS!$F:$F,'PAINEL MÊS'!K$3)</f>
        <v>0</v>
      </c>
      <c r="L32" s="43">
        <f>SUMIFS(ENTRADAS!$D:$D,ENTRADAS!$B:$B,'PAINEL MÊS'!$B32,ENTRADAS!$I:$I,'PAINEL MÊS'!$AI$1,ENTRADAS!$F:$F,'PAINEL MÊS'!L$3)</f>
        <v>0</v>
      </c>
      <c r="M32" s="43">
        <f>SUMIFS(ENTRADAS!$D:$D,ENTRADAS!$B:$B,'PAINEL MÊS'!$B32,ENTRADAS!$I:$I,'PAINEL MÊS'!$AI$1,ENTRADAS!$F:$F,'PAINEL MÊS'!M$3)</f>
        <v>0</v>
      </c>
      <c r="N32" s="43">
        <f>SUMIFS(ENTRADAS!$D:$D,ENTRADAS!$B:$B,'PAINEL MÊS'!$B32,ENTRADAS!$I:$I,'PAINEL MÊS'!$AI$1,ENTRADAS!$F:$F,'PAINEL MÊS'!N$3)</f>
        <v>0</v>
      </c>
      <c r="O32" s="43">
        <f>SUMIFS(ENTRADAS!$D:$D,ENTRADAS!$B:$B,'PAINEL MÊS'!$B32,ENTRADAS!$I:$I,'PAINEL MÊS'!$AI$1,ENTRADAS!$F:$F,'PAINEL MÊS'!O$3)+SUMIFS(ENTRADAS!$D:$D,ENTRADAS!$B:$B,'PAINEL MÊS'!$B32,ENTRADAS!$I:$I,'PAINEL MÊS'!$AI$1,ENTRADAS!$F:$F,"SEMANA 6")</f>
        <v>0</v>
      </c>
      <c r="P32" s="44">
        <f t="shared" si="1"/>
        <v>0</v>
      </c>
      <c r="Q32" s="40">
        <f>C32+P32-J32+SUMIFS(AJUSTE!$D:$D,AJUSTE!$B:$B,'PAINEL MÊS'!B32,AJUSTE!$H:$H,'PAINEL MÊS'!$AI$1)</f>
        <v>0</v>
      </c>
      <c r="R32" s="45">
        <f t="shared" si="2"/>
        <v>0</v>
      </c>
      <c r="S32" s="15">
        <f>IFERROR(IF(INDEX(CADASTRO!$A$2:$Q$570,MATCH('PAINEL MÊS'!B32,CADASTRO!$B$2:$B$570,0),MATCH('PAINEL MÊS'!$AI$1,CADASTRO!$A$2:$Q$2,0))=0,IF(CADASTRO!R30=0,CADASTRO!E30,CADASTRO!R30),INDEX(CADASTRO!$A$2:$Q$570,MATCH('PAINEL MÊS'!B32,CADASTRO!$B$2:$B$570,0),MATCH('PAINEL MÊS'!$AI$1,CADASTRO!$A$2:$Q$2,0))),0)</f>
        <v>0</v>
      </c>
      <c r="T32" s="14">
        <f t="shared" si="3"/>
        <v>0</v>
      </c>
      <c r="U32" s="14">
        <f t="shared" si="4"/>
        <v>0</v>
      </c>
      <c r="V32" s="14">
        <f t="shared" si="5"/>
        <v>0</v>
      </c>
      <c r="W32" s="14">
        <f t="shared" si="6"/>
        <v>0</v>
      </c>
      <c r="X32" s="67">
        <f>IFERROR(IF(INDEX(CADASTRO!$A$2:$Q$570,MATCH('PAINEL MÊS'!B32,CADASTRO!$B$2:$B$570,0),MATCH('PAINEL MÊS'!$AJ$2,CADASTRO!$A$2:$Q$2,0))=0,IF(CADASTRO!R30=0,CADASTRO!E30,CADASTRO!R30),INDEX(CADASTRO!$A$2:$Q$570,MATCH('PAINEL MÊS'!B32,CADASTRO!$B$2:$B$570,0),MATCH('PAINEL MÊS'!$AJ$2,CADASTRO!$A$2:$Q$2,0))),0)*C32</f>
        <v>0</v>
      </c>
      <c r="Y32" s="14">
        <f t="shared" si="7"/>
        <v>0</v>
      </c>
      <c r="Z32" s="75">
        <f t="shared" si="12"/>
        <v>0</v>
      </c>
      <c r="AA32" s="75">
        <f t="shared" si="8"/>
        <v>0</v>
      </c>
      <c r="AB32" s="79">
        <f t="shared" si="9"/>
        <v>0</v>
      </c>
      <c r="AC32" s="77">
        <f t="shared" si="10"/>
        <v>0</v>
      </c>
      <c r="AD32" s="77">
        <f t="shared" si="11"/>
        <v>0</v>
      </c>
    </row>
    <row r="33" spans="1:30" ht="18.75" customHeight="1" x14ac:dyDescent="0.25">
      <c r="A33" s="7">
        <f>CADASTRO!A31</f>
        <v>0</v>
      </c>
      <c r="B33" s="7">
        <f>CADASTRO!B31</f>
        <v>0</v>
      </c>
      <c r="C33" s="40">
        <f>INDEX(Base!$A$40:$N$570,MATCH('PAINEL MÊS'!B33,Base!$B$40:$B$570,0),MATCH('PAINEL MÊS'!$C$2,Base!$A$40:$N$40,0))</f>
        <v>0</v>
      </c>
      <c r="D33" s="7">
        <f>CADASTRO!C31</f>
        <v>0</v>
      </c>
      <c r="E33" s="41">
        <f>SUMIFS(SAÍDAS!$D:$D,SAÍDAS!$B:$B,'PAINEL MÊS'!$B33,SAÍDAS!$H:$H,'PAINEL MÊS'!$AI$1,SAÍDAS!$F:$F,'PAINEL MÊS'!E$3)</f>
        <v>0</v>
      </c>
      <c r="F33" s="41">
        <f>SUMIFS(SAÍDAS!$D:$D,SAÍDAS!$B:$B,'PAINEL MÊS'!$B33,SAÍDAS!$H:$H,'PAINEL MÊS'!$AI$1,SAÍDAS!$F:$F,'PAINEL MÊS'!F$3)</f>
        <v>0</v>
      </c>
      <c r="G33" s="41">
        <f>SUMIFS(SAÍDAS!$D:$D,SAÍDAS!$B:$B,'PAINEL MÊS'!$B33,SAÍDAS!$H:$H,'PAINEL MÊS'!$AI$1,SAÍDAS!$F:$F,'PAINEL MÊS'!G$3)</f>
        <v>0</v>
      </c>
      <c r="H33" s="41">
        <f>SUMIFS(SAÍDAS!$D:$D,SAÍDAS!$B:$B,'PAINEL MÊS'!$B33,SAÍDAS!$H:$H,'PAINEL MÊS'!$AI$1,SAÍDAS!$F:$F,'PAINEL MÊS'!H$3)</f>
        <v>0</v>
      </c>
      <c r="I33" s="41">
        <f>SUMIFS(SAÍDAS!$D:$D,SAÍDAS!$B:$B,'PAINEL MÊS'!$B33,SAÍDAS!$H:$H,'PAINEL MÊS'!$AI$1,SAÍDAS!$F:$F,'PAINEL MÊS'!I$3)+SUMIFS(SAÍDAS!$D:$D,SAÍDAS!$B:$B,'PAINEL MÊS'!$B33,SAÍDAS!$H:$H,'PAINEL MÊS'!$AI$1,SAÍDAS!$F:$F,"SEMANA 6")</f>
        <v>0</v>
      </c>
      <c r="J33" s="42">
        <f t="shared" si="0"/>
        <v>0</v>
      </c>
      <c r="K33" s="43">
        <f>SUMIFS(ENTRADAS!$D:$D,ENTRADAS!$B:$B,'PAINEL MÊS'!$B33,ENTRADAS!$I:$I,'PAINEL MÊS'!$AI$1,ENTRADAS!$F:$F,'PAINEL MÊS'!K$3)</f>
        <v>0</v>
      </c>
      <c r="L33" s="43">
        <f>SUMIFS(ENTRADAS!$D:$D,ENTRADAS!$B:$B,'PAINEL MÊS'!$B33,ENTRADAS!$I:$I,'PAINEL MÊS'!$AI$1,ENTRADAS!$F:$F,'PAINEL MÊS'!L$3)</f>
        <v>0</v>
      </c>
      <c r="M33" s="43">
        <f>SUMIFS(ENTRADAS!$D:$D,ENTRADAS!$B:$B,'PAINEL MÊS'!$B33,ENTRADAS!$I:$I,'PAINEL MÊS'!$AI$1,ENTRADAS!$F:$F,'PAINEL MÊS'!M$3)</f>
        <v>0</v>
      </c>
      <c r="N33" s="43">
        <f>SUMIFS(ENTRADAS!$D:$D,ENTRADAS!$B:$B,'PAINEL MÊS'!$B33,ENTRADAS!$I:$I,'PAINEL MÊS'!$AI$1,ENTRADAS!$F:$F,'PAINEL MÊS'!N$3)</f>
        <v>0</v>
      </c>
      <c r="O33" s="43">
        <f>SUMIFS(ENTRADAS!$D:$D,ENTRADAS!$B:$B,'PAINEL MÊS'!$B33,ENTRADAS!$I:$I,'PAINEL MÊS'!$AI$1,ENTRADAS!$F:$F,'PAINEL MÊS'!O$3)+SUMIFS(ENTRADAS!$D:$D,ENTRADAS!$B:$B,'PAINEL MÊS'!$B33,ENTRADAS!$I:$I,'PAINEL MÊS'!$AI$1,ENTRADAS!$F:$F,"SEMANA 6")</f>
        <v>0</v>
      </c>
      <c r="P33" s="44">
        <f t="shared" si="1"/>
        <v>0</v>
      </c>
      <c r="Q33" s="40">
        <f>C33+P33-J33+SUMIFS(AJUSTE!$D:$D,AJUSTE!$B:$B,'PAINEL MÊS'!B33,AJUSTE!$H:$H,'PAINEL MÊS'!$AI$1)</f>
        <v>0</v>
      </c>
      <c r="R33" s="45">
        <f t="shared" si="2"/>
        <v>0</v>
      </c>
      <c r="S33" s="15">
        <f>IFERROR(IF(INDEX(CADASTRO!$A$2:$Q$570,MATCH('PAINEL MÊS'!B33,CADASTRO!$B$2:$B$570,0),MATCH('PAINEL MÊS'!$AI$1,CADASTRO!$A$2:$Q$2,0))=0,IF(CADASTRO!R31=0,CADASTRO!E31,CADASTRO!R31),INDEX(CADASTRO!$A$2:$Q$570,MATCH('PAINEL MÊS'!B33,CADASTRO!$B$2:$B$570,0),MATCH('PAINEL MÊS'!$AI$1,CADASTRO!$A$2:$Q$2,0))),0)</f>
        <v>0</v>
      </c>
      <c r="T33" s="14">
        <f t="shared" si="3"/>
        <v>0</v>
      </c>
      <c r="U33" s="14">
        <f t="shared" si="4"/>
        <v>0</v>
      </c>
      <c r="V33" s="14">
        <f t="shared" si="5"/>
        <v>0</v>
      </c>
      <c r="W33" s="14">
        <f t="shared" si="6"/>
        <v>0</v>
      </c>
      <c r="X33" s="67">
        <f>IFERROR(IF(INDEX(CADASTRO!$A$2:$Q$570,MATCH('PAINEL MÊS'!B33,CADASTRO!$B$2:$B$570,0),MATCH('PAINEL MÊS'!$AJ$2,CADASTRO!$A$2:$Q$2,0))=0,IF(CADASTRO!R31=0,CADASTRO!E31,CADASTRO!R31),INDEX(CADASTRO!$A$2:$Q$570,MATCH('PAINEL MÊS'!B33,CADASTRO!$B$2:$B$570,0),MATCH('PAINEL MÊS'!$AJ$2,CADASTRO!$A$2:$Q$2,0))),0)*C33</f>
        <v>0</v>
      </c>
      <c r="Y33" s="14">
        <f t="shared" si="7"/>
        <v>0</v>
      </c>
      <c r="Z33" s="75">
        <f t="shared" si="12"/>
        <v>0</v>
      </c>
      <c r="AA33" s="75">
        <f t="shared" si="8"/>
        <v>0</v>
      </c>
      <c r="AB33" s="79">
        <f t="shared" si="9"/>
        <v>0</v>
      </c>
      <c r="AC33" s="77">
        <f t="shared" si="10"/>
        <v>0</v>
      </c>
      <c r="AD33" s="77">
        <f t="shared" si="11"/>
        <v>0</v>
      </c>
    </row>
    <row r="34" spans="1:30" ht="18.75" customHeight="1" x14ac:dyDescent="0.25">
      <c r="A34" s="7">
        <f>CADASTRO!A32</f>
        <v>0</v>
      </c>
      <c r="B34" s="7">
        <f>CADASTRO!B32</f>
        <v>0</v>
      </c>
      <c r="C34" s="40">
        <f>INDEX(Base!$A$40:$N$570,MATCH('PAINEL MÊS'!B34,Base!$B$40:$B$570,0),MATCH('PAINEL MÊS'!$C$2,Base!$A$40:$N$40,0))</f>
        <v>0</v>
      </c>
      <c r="D34" s="7">
        <f>CADASTRO!C32</f>
        <v>0</v>
      </c>
      <c r="E34" s="41">
        <f>SUMIFS(SAÍDAS!$D:$D,SAÍDAS!$B:$B,'PAINEL MÊS'!$B34,SAÍDAS!$H:$H,'PAINEL MÊS'!$AI$1,SAÍDAS!$F:$F,'PAINEL MÊS'!E$3)</f>
        <v>0</v>
      </c>
      <c r="F34" s="41">
        <f>SUMIFS(SAÍDAS!$D:$D,SAÍDAS!$B:$B,'PAINEL MÊS'!$B34,SAÍDAS!$H:$H,'PAINEL MÊS'!$AI$1,SAÍDAS!$F:$F,'PAINEL MÊS'!F$3)</f>
        <v>0</v>
      </c>
      <c r="G34" s="41">
        <f>SUMIFS(SAÍDAS!$D:$D,SAÍDAS!$B:$B,'PAINEL MÊS'!$B34,SAÍDAS!$H:$H,'PAINEL MÊS'!$AI$1,SAÍDAS!$F:$F,'PAINEL MÊS'!G$3)</f>
        <v>0</v>
      </c>
      <c r="H34" s="41">
        <f>SUMIFS(SAÍDAS!$D:$D,SAÍDAS!$B:$B,'PAINEL MÊS'!$B34,SAÍDAS!$H:$H,'PAINEL MÊS'!$AI$1,SAÍDAS!$F:$F,'PAINEL MÊS'!H$3)</f>
        <v>0</v>
      </c>
      <c r="I34" s="41">
        <f>SUMIFS(SAÍDAS!$D:$D,SAÍDAS!$B:$B,'PAINEL MÊS'!$B34,SAÍDAS!$H:$H,'PAINEL MÊS'!$AI$1,SAÍDAS!$F:$F,'PAINEL MÊS'!I$3)+SUMIFS(SAÍDAS!$D:$D,SAÍDAS!$B:$B,'PAINEL MÊS'!$B34,SAÍDAS!$H:$H,'PAINEL MÊS'!$AI$1,SAÍDAS!$F:$F,"SEMANA 6")</f>
        <v>0</v>
      </c>
      <c r="J34" s="42">
        <f t="shared" si="0"/>
        <v>0</v>
      </c>
      <c r="K34" s="43">
        <f>SUMIFS(ENTRADAS!$D:$D,ENTRADAS!$B:$B,'PAINEL MÊS'!$B34,ENTRADAS!$I:$I,'PAINEL MÊS'!$AI$1,ENTRADAS!$F:$F,'PAINEL MÊS'!K$3)</f>
        <v>0</v>
      </c>
      <c r="L34" s="43">
        <f>SUMIFS(ENTRADAS!$D:$D,ENTRADAS!$B:$B,'PAINEL MÊS'!$B34,ENTRADAS!$I:$I,'PAINEL MÊS'!$AI$1,ENTRADAS!$F:$F,'PAINEL MÊS'!L$3)</f>
        <v>0</v>
      </c>
      <c r="M34" s="43">
        <f>SUMIFS(ENTRADAS!$D:$D,ENTRADAS!$B:$B,'PAINEL MÊS'!$B34,ENTRADAS!$I:$I,'PAINEL MÊS'!$AI$1,ENTRADAS!$F:$F,'PAINEL MÊS'!M$3)</f>
        <v>0</v>
      </c>
      <c r="N34" s="43">
        <f>SUMIFS(ENTRADAS!$D:$D,ENTRADAS!$B:$B,'PAINEL MÊS'!$B34,ENTRADAS!$I:$I,'PAINEL MÊS'!$AI$1,ENTRADAS!$F:$F,'PAINEL MÊS'!N$3)</f>
        <v>0</v>
      </c>
      <c r="O34" s="43">
        <f>SUMIFS(ENTRADAS!$D:$D,ENTRADAS!$B:$B,'PAINEL MÊS'!$B34,ENTRADAS!$I:$I,'PAINEL MÊS'!$AI$1,ENTRADAS!$F:$F,'PAINEL MÊS'!O$3)+SUMIFS(ENTRADAS!$D:$D,ENTRADAS!$B:$B,'PAINEL MÊS'!$B34,ENTRADAS!$I:$I,'PAINEL MÊS'!$AI$1,ENTRADAS!$F:$F,"SEMANA 6")</f>
        <v>0</v>
      </c>
      <c r="P34" s="44">
        <f t="shared" si="1"/>
        <v>0</v>
      </c>
      <c r="Q34" s="40">
        <f>C34+P34-J34+SUMIFS(AJUSTE!$D:$D,AJUSTE!$B:$B,'PAINEL MÊS'!B34,AJUSTE!$H:$H,'PAINEL MÊS'!$AI$1)</f>
        <v>0</v>
      </c>
      <c r="R34" s="45">
        <f t="shared" si="2"/>
        <v>0</v>
      </c>
      <c r="S34" s="15">
        <f>IFERROR(IF(INDEX(CADASTRO!$A$2:$Q$570,MATCH('PAINEL MÊS'!B34,CADASTRO!$B$2:$B$570,0),MATCH('PAINEL MÊS'!$AI$1,CADASTRO!$A$2:$Q$2,0))=0,IF(CADASTRO!R32=0,CADASTRO!E32,CADASTRO!R32),INDEX(CADASTRO!$A$2:$Q$570,MATCH('PAINEL MÊS'!B34,CADASTRO!$B$2:$B$570,0),MATCH('PAINEL MÊS'!$AI$1,CADASTRO!$A$2:$Q$2,0))),0)</f>
        <v>0</v>
      </c>
      <c r="T34" s="14">
        <f t="shared" si="3"/>
        <v>0</v>
      </c>
      <c r="U34" s="14">
        <f t="shared" si="4"/>
        <v>0</v>
      </c>
      <c r="V34" s="14">
        <f t="shared" si="5"/>
        <v>0</v>
      </c>
      <c r="W34" s="14">
        <f t="shared" si="6"/>
        <v>0</v>
      </c>
      <c r="X34" s="67">
        <f>IFERROR(IF(INDEX(CADASTRO!$A$2:$Q$570,MATCH('PAINEL MÊS'!B34,CADASTRO!$B$2:$B$570,0),MATCH('PAINEL MÊS'!$AJ$2,CADASTRO!$A$2:$Q$2,0))=0,IF(CADASTRO!R32=0,CADASTRO!E32,CADASTRO!R32),INDEX(CADASTRO!$A$2:$Q$570,MATCH('PAINEL MÊS'!B34,CADASTRO!$B$2:$B$570,0),MATCH('PAINEL MÊS'!$AJ$2,CADASTRO!$A$2:$Q$2,0))),0)*C34</f>
        <v>0</v>
      </c>
      <c r="Y34" s="14">
        <f t="shared" si="7"/>
        <v>0</v>
      </c>
      <c r="Z34" s="75">
        <f t="shared" si="12"/>
        <v>0</v>
      </c>
      <c r="AA34" s="75">
        <f t="shared" si="8"/>
        <v>0</v>
      </c>
      <c r="AB34" s="79">
        <f t="shared" si="9"/>
        <v>0</v>
      </c>
      <c r="AC34" s="77">
        <f t="shared" si="10"/>
        <v>0</v>
      </c>
      <c r="AD34" s="77">
        <f t="shared" si="11"/>
        <v>0</v>
      </c>
    </row>
    <row r="35" spans="1:30" ht="18.75" customHeight="1" x14ac:dyDescent="0.25">
      <c r="A35" s="7">
        <f>CADASTRO!A33</f>
        <v>0</v>
      </c>
      <c r="B35" s="7">
        <f>CADASTRO!B33</f>
        <v>0</v>
      </c>
      <c r="C35" s="40">
        <f>INDEX(Base!$A$40:$N$570,MATCH('PAINEL MÊS'!B35,Base!$B$40:$B$570,0),MATCH('PAINEL MÊS'!$C$2,Base!$A$40:$N$40,0))</f>
        <v>0</v>
      </c>
      <c r="D35" s="7">
        <f>CADASTRO!C33</f>
        <v>0</v>
      </c>
      <c r="E35" s="41">
        <f>SUMIFS(SAÍDAS!$D:$D,SAÍDAS!$B:$B,'PAINEL MÊS'!$B35,SAÍDAS!$H:$H,'PAINEL MÊS'!$AI$1,SAÍDAS!$F:$F,'PAINEL MÊS'!E$3)</f>
        <v>0</v>
      </c>
      <c r="F35" s="41">
        <f>SUMIFS(SAÍDAS!$D:$D,SAÍDAS!$B:$B,'PAINEL MÊS'!$B35,SAÍDAS!$H:$H,'PAINEL MÊS'!$AI$1,SAÍDAS!$F:$F,'PAINEL MÊS'!F$3)</f>
        <v>0</v>
      </c>
      <c r="G35" s="41">
        <f>SUMIFS(SAÍDAS!$D:$D,SAÍDAS!$B:$B,'PAINEL MÊS'!$B35,SAÍDAS!$H:$H,'PAINEL MÊS'!$AI$1,SAÍDAS!$F:$F,'PAINEL MÊS'!G$3)</f>
        <v>0</v>
      </c>
      <c r="H35" s="41">
        <f>SUMIFS(SAÍDAS!$D:$D,SAÍDAS!$B:$B,'PAINEL MÊS'!$B35,SAÍDAS!$H:$H,'PAINEL MÊS'!$AI$1,SAÍDAS!$F:$F,'PAINEL MÊS'!H$3)</f>
        <v>0</v>
      </c>
      <c r="I35" s="41">
        <f>SUMIFS(SAÍDAS!$D:$D,SAÍDAS!$B:$B,'PAINEL MÊS'!$B35,SAÍDAS!$H:$H,'PAINEL MÊS'!$AI$1,SAÍDAS!$F:$F,'PAINEL MÊS'!I$3)+SUMIFS(SAÍDAS!$D:$D,SAÍDAS!$B:$B,'PAINEL MÊS'!$B35,SAÍDAS!$H:$H,'PAINEL MÊS'!$AI$1,SAÍDAS!$F:$F,"SEMANA 6")</f>
        <v>0</v>
      </c>
      <c r="J35" s="42">
        <f t="shared" si="0"/>
        <v>0</v>
      </c>
      <c r="K35" s="43">
        <f>SUMIFS(ENTRADAS!$D:$D,ENTRADAS!$B:$B,'PAINEL MÊS'!$B35,ENTRADAS!$I:$I,'PAINEL MÊS'!$AI$1,ENTRADAS!$F:$F,'PAINEL MÊS'!K$3)</f>
        <v>0</v>
      </c>
      <c r="L35" s="43">
        <f>SUMIFS(ENTRADAS!$D:$D,ENTRADAS!$B:$B,'PAINEL MÊS'!$B35,ENTRADAS!$I:$I,'PAINEL MÊS'!$AI$1,ENTRADAS!$F:$F,'PAINEL MÊS'!L$3)</f>
        <v>0</v>
      </c>
      <c r="M35" s="43">
        <f>SUMIFS(ENTRADAS!$D:$D,ENTRADAS!$B:$B,'PAINEL MÊS'!$B35,ENTRADAS!$I:$I,'PAINEL MÊS'!$AI$1,ENTRADAS!$F:$F,'PAINEL MÊS'!M$3)</f>
        <v>0</v>
      </c>
      <c r="N35" s="43">
        <f>SUMIFS(ENTRADAS!$D:$D,ENTRADAS!$B:$B,'PAINEL MÊS'!$B35,ENTRADAS!$I:$I,'PAINEL MÊS'!$AI$1,ENTRADAS!$F:$F,'PAINEL MÊS'!N$3)</f>
        <v>0</v>
      </c>
      <c r="O35" s="43">
        <f>SUMIFS(ENTRADAS!$D:$D,ENTRADAS!$B:$B,'PAINEL MÊS'!$B35,ENTRADAS!$I:$I,'PAINEL MÊS'!$AI$1,ENTRADAS!$F:$F,'PAINEL MÊS'!O$3)+SUMIFS(ENTRADAS!$D:$D,ENTRADAS!$B:$B,'PAINEL MÊS'!$B35,ENTRADAS!$I:$I,'PAINEL MÊS'!$AI$1,ENTRADAS!$F:$F,"SEMANA 6")</f>
        <v>0</v>
      </c>
      <c r="P35" s="44">
        <f t="shared" si="1"/>
        <v>0</v>
      </c>
      <c r="Q35" s="40">
        <f>C35+P35-J35+SUMIFS(AJUSTE!$D:$D,AJUSTE!$B:$B,'PAINEL MÊS'!B35,AJUSTE!$H:$H,'PAINEL MÊS'!$AI$1)</f>
        <v>0</v>
      </c>
      <c r="R35" s="45">
        <f t="shared" si="2"/>
        <v>0</v>
      </c>
      <c r="S35" s="15">
        <f>IFERROR(IF(INDEX(CADASTRO!$A$2:$Q$570,MATCH('PAINEL MÊS'!B35,CADASTRO!$B$2:$B$570,0),MATCH('PAINEL MÊS'!$AI$1,CADASTRO!$A$2:$Q$2,0))=0,IF(CADASTRO!R33=0,CADASTRO!E33,CADASTRO!R33),INDEX(CADASTRO!$A$2:$Q$570,MATCH('PAINEL MÊS'!B35,CADASTRO!$B$2:$B$570,0),MATCH('PAINEL MÊS'!$AI$1,CADASTRO!$A$2:$Q$2,0))),0)</f>
        <v>0</v>
      </c>
      <c r="T35" s="14">
        <f t="shared" si="3"/>
        <v>0</v>
      </c>
      <c r="U35" s="14">
        <f t="shared" si="4"/>
        <v>0</v>
      </c>
      <c r="V35" s="14">
        <f t="shared" si="5"/>
        <v>0</v>
      </c>
      <c r="W35" s="14">
        <f t="shared" si="6"/>
        <v>0</v>
      </c>
      <c r="X35" s="67">
        <f>IFERROR(IF(INDEX(CADASTRO!$A$2:$Q$570,MATCH('PAINEL MÊS'!B35,CADASTRO!$B$2:$B$570,0),MATCH('PAINEL MÊS'!$AJ$2,CADASTRO!$A$2:$Q$2,0))=0,IF(CADASTRO!R33=0,CADASTRO!E33,CADASTRO!R33),INDEX(CADASTRO!$A$2:$Q$570,MATCH('PAINEL MÊS'!B35,CADASTRO!$B$2:$B$570,0),MATCH('PAINEL MÊS'!$AJ$2,CADASTRO!$A$2:$Q$2,0))),0)*C35</f>
        <v>0</v>
      </c>
      <c r="Y35" s="14">
        <f t="shared" si="7"/>
        <v>0</v>
      </c>
      <c r="Z35" s="75">
        <f t="shared" si="12"/>
        <v>0</v>
      </c>
      <c r="AA35" s="75">
        <f t="shared" si="8"/>
        <v>0</v>
      </c>
      <c r="AB35" s="79">
        <f t="shared" si="9"/>
        <v>0</v>
      </c>
      <c r="AC35" s="77">
        <f t="shared" si="10"/>
        <v>0</v>
      </c>
      <c r="AD35" s="77">
        <f t="shared" si="11"/>
        <v>0</v>
      </c>
    </row>
    <row r="36" spans="1:30" ht="18.75" customHeight="1" x14ac:dyDescent="0.25">
      <c r="A36" s="7">
        <f>CADASTRO!A34</f>
        <v>0</v>
      </c>
      <c r="B36" s="7">
        <f>CADASTRO!B34</f>
        <v>0</v>
      </c>
      <c r="C36" s="40">
        <f>INDEX(Base!$A$40:$N$570,MATCH('PAINEL MÊS'!B36,Base!$B$40:$B$570,0),MATCH('PAINEL MÊS'!$C$2,Base!$A$40:$N$40,0))</f>
        <v>0</v>
      </c>
      <c r="D36" s="7">
        <f>CADASTRO!C34</f>
        <v>0</v>
      </c>
      <c r="E36" s="41">
        <f>SUMIFS(SAÍDAS!$D:$D,SAÍDAS!$B:$B,'PAINEL MÊS'!$B36,SAÍDAS!$H:$H,'PAINEL MÊS'!$AI$1,SAÍDAS!$F:$F,'PAINEL MÊS'!E$3)</f>
        <v>0</v>
      </c>
      <c r="F36" s="41">
        <f>SUMIFS(SAÍDAS!$D:$D,SAÍDAS!$B:$B,'PAINEL MÊS'!$B36,SAÍDAS!$H:$H,'PAINEL MÊS'!$AI$1,SAÍDAS!$F:$F,'PAINEL MÊS'!F$3)</f>
        <v>0</v>
      </c>
      <c r="G36" s="41">
        <f>SUMIFS(SAÍDAS!$D:$D,SAÍDAS!$B:$B,'PAINEL MÊS'!$B36,SAÍDAS!$H:$H,'PAINEL MÊS'!$AI$1,SAÍDAS!$F:$F,'PAINEL MÊS'!G$3)</f>
        <v>0</v>
      </c>
      <c r="H36" s="41">
        <f>SUMIFS(SAÍDAS!$D:$D,SAÍDAS!$B:$B,'PAINEL MÊS'!$B36,SAÍDAS!$H:$H,'PAINEL MÊS'!$AI$1,SAÍDAS!$F:$F,'PAINEL MÊS'!H$3)</f>
        <v>0</v>
      </c>
      <c r="I36" s="41">
        <f>SUMIFS(SAÍDAS!$D:$D,SAÍDAS!$B:$B,'PAINEL MÊS'!$B36,SAÍDAS!$H:$H,'PAINEL MÊS'!$AI$1,SAÍDAS!$F:$F,'PAINEL MÊS'!I$3)+SUMIFS(SAÍDAS!$D:$D,SAÍDAS!$B:$B,'PAINEL MÊS'!$B36,SAÍDAS!$H:$H,'PAINEL MÊS'!$AI$1,SAÍDAS!$F:$F,"SEMANA 6")</f>
        <v>0</v>
      </c>
      <c r="J36" s="42">
        <f t="shared" si="0"/>
        <v>0</v>
      </c>
      <c r="K36" s="43">
        <f>SUMIFS(ENTRADAS!$D:$D,ENTRADAS!$B:$B,'PAINEL MÊS'!$B36,ENTRADAS!$I:$I,'PAINEL MÊS'!$AI$1,ENTRADAS!$F:$F,'PAINEL MÊS'!K$3)</f>
        <v>0</v>
      </c>
      <c r="L36" s="43">
        <f>SUMIFS(ENTRADAS!$D:$D,ENTRADAS!$B:$B,'PAINEL MÊS'!$B36,ENTRADAS!$I:$I,'PAINEL MÊS'!$AI$1,ENTRADAS!$F:$F,'PAINEL MÊS'!L$3)</f>
        <v>0</v>
      </c>
      <c r="M36" s="43">
        <f>SUMIFS(ENTRADAS!$D:$D,ENTRADAS!$B:$B,'PAINEL MÊS'!$B36,ENTRADAS!$I:$I,'PAINEL MÊS'!$AI$1,ENTRADAS!$F:$F,'PAINEL MÊS'!M$3)</f>
        <v>0</v>
      </c>
      <c r="N36" s="43">
        <f>SUMIFS(ENTRADAS!$D:$D,ENTRADAS!$B:$B,'PAINEL MÊS'!$B36,ENTRADAS!$I:$I,'PAINEL MÊS'!$AI$1,ENTRADAS!$F:$F,'PAINEL MÊS'!N$3)</f>
        <v>0</v>
      </c>
      <c r="O36" s="43">
        <f>SUMIFS(ENTRADAS!$D:$D,ENTRADAS!$B:$B,'PAINEL MÊS'!$B36,ENTRADAS!$I:$I,'PAINEL MÊS'!$AI$1,ENTRADAS!$F:$F,'PAINEL MÊS'!O$3)+SUMIFS(ENTRADAS!$D:$D,ENTRADAS!$B:$B,'PAINEL MÊS'!$B36,ENTRADAS!$I:$I,'PAINEL MÊS'!$AI$1,ENTRADAS!$F:$F,"SEMANA 6")</f>
        <v>0</v>
      </c>
      <c r="P36" s="44">
        <f t="shared" si="1"/>
        <v>0</v>
      </c>
      <c r="Q36" s="40">
        <f>C36+P36-J36+SUMIFS(AJUSTE!$D:$D,AJUSTE!$B:$B,'PAINEL MÊS'!B36,AJUSTE!$H:$H,'PAINEL MÊS'!$AI$1)</f>
        <v>0</v>
      </c>
      <c r="R36" s="45">
        <f t="shared" si="2"/>
        <v>0</v>
      </c>
      <c r="S36" s="15">
        <f>IFERROR(IF(INDEX(CADASTRO!$A$2:$Q$570,MATCH('PAINEL MÊS'!B36,CADASTRO!$B$2:$B$570,0),MATCH('PAINEL MÊS'!$AI$1,CADASTRO!$A$2:$Q$2,0))=0,IF(CADASTRO!R34=0,CADASTRO!E34,CADASTRO!R34),INDEX(CADASTRO!$A$2:$Q$570,MATCH('PAINEL MÊS'!B36,CADASTRO!$B$2:$B$570,0),MATCH('PAINEL MÊS'!$AI$1,CADASTRO!$A$2:$Q$2,0))),0)</f>
        <v>0</v>
      </c>
      <c r="T36" s="14">
        <f t="shared" si="3"/>
        <v>0</v>
      </c>
      <c r="U36" s="14">
        <f t="shared" si="4"/>
        <v>0</v>
      </c>
      <c r="V36" s="14">
        <f t="shared" si="5"/>
        <v>0</v>
      </c>
      <c r="W36" s="14">
        <f t="shared" si="6"/>
        <v>0</v>
      </c>
      <c r="X36" s="67">
        <f>IFERROR(IF(INDEX(CADASTRO!$A$2:$Q$570,MATCH('PAINEL MÊS'!B36,CADASTRO!$B$2:$B$570,0),MATCH('PAINEL MÊS'!$AJ$2,CADASTRO!$A$2:$Q$2,0))=0,IF(CADASTRO!R34=0,CADASTRO!E34,CADASTRO!R34),INDEX(CADASTRO!$A$2:$Q$570,MATCH('PAINEL MÊS'!B36,CADASTRO!$B$2:$B$570,0),MATCH('PAINEL MÊS'!$AJ$2,CADASTRO!$A$2:$Q$2,0))),0)*C36</f>
        <v>0</v>
      </c>
      <c r="Y36" s="14">
        <f t="shared" si="7"/>
        <v>0</v>
      </c>
      <c r="Z36" s="75">
        <f t="shared" si="12"/>
        <v>0</v>
      </c>
      <c r="AA36" s="75">
        <f t="shared" si="8"/>
        <v>0</v>
      </c>
      <c r="AB36" s="79">
        <f t="shared" si="9"/>
        <v>0</v>
      </c>
      <c r="AC36" s="77">
        <f t="shared" si="10"/>
        <v>0</v>
      </c>
      <c r="AD36" s="77">
        <f t="shared" si="11"/>
        <v>0</v>
      </c>
    </row>
    <row r="37" spans="1:30" ht="18.75" customHeight="1" x14ac:dyDescent="0.25">
      <c r="A37" s="7">
        <f>CADASTRO!A35</f>
        <v>0</v>
      </c>
      <c r="B37" s="7">
        <f>CADASTRO!B35</f>
        <v>0</v>
      </c>
      <c r="C37" s="40">
        <f>INDEX(Base!$A$40:$N$570,MATCH('PAINEL MÊS'!B37,Base!$B$40:$B$570,0),MATCH('PAINEL MÊS'!$C$2,Base!$A$40:$N$40,0))</f>
        <v>0</v>
      </c>
      <c r="D37" s="7">
        <f>CADASTRO!C35</f>
        <v>0</v>
      </c>
      <c r="E37" s="41">
        <f>SUMIFS(SAÍDAS!$D:$D,SAÍDAS!$B:$B,'PAINEL MÊS'!$B37,SAÍDAS!$H:$H,'PAINEL MÊS'!$AI$1,SAÍDAS!$F:$F,'PAINEL MÊS'!E$3)</f>
        <v>0</v>
      </c>
      <c r="F37" s="41">
        <f>SUMIFS(SAÍDAS!$D:$D,SAÍDAS!$B:$B,'PAINEL MÊS'!$B37,SAÍDAS!$H:$H,'PAINEL MÊS'!$AI$1,SAÍDAS!$F:$F,'PAINEL MÊS'!F$3)</f>
        <v>0</v>
      </c>
      <c r="G37" s="41">
        <f>SUMIFS(SAÍDAS!$D:$D,SAÍDAS!$B:$B,'PAINEL MÊS'!$B37,SAÍDAS!$H:$H,'PAINEL MÊS'!$AI$1,SAÍDAS!$F:$F,'PAINEL MÊS'!G$3)</f>
        <v>0</v>
      </c>
      <c r="H37" s="41">
        <f>SUMIFS(SAÍDAS!$D:$D,SAÍDAS!$B:$B,'PAINEL MÊS'!$B37,SAÍDAS!$H:$H,'PAINEL MÊS'!$AI$1,SAÍDAS!$F:$F,'PAINEL MÊS'!H$3)</f>
        <v>0</v>
      </c>
      <c r="I37" s="41">
        <f>SUMIFS(SAÍDAS!$D:$D,SAÍDAS!$B:$B,'PAINEL MÊS'!$B37,SAÍDAS!$H:$H,'PAINEL MÊS'!$AI$1,SAÍDAS!$F:$F,'PAINEL MÊS'!I$3)+SUMIFS(SAÍDAS!$D:$D,SAÍDAS!$B:$B,'PAINEL MÊS'!$B37,SAÍDAS!$H:$H,'PAINEL MÊS'!$AI$1,SAÍDAS!$F:$F,"SEMANA 6")</f>
        <v>0</v>
      </c>
      <c r="J37" s="42">
        <f t="shared" si="0"/>
        <v>0</v>
      </c>
      <c r="K37" s="43">
        <f>SUMIFS(ENTRADAS!$D:$D,ENTRADAS!$B:$B,'PAINEL MÊS'!$B37,ENTRADAS!$I:$I,'PAINEL MÊS'!$AI$1,ENTRADAS!$F:$F,'PAINEL MÊS'!K$3)</f>
        <v>0</v>
      </c>
      <c r="L37" s="43">
        <f>SUMIFS(ENTRADAS!$D:$D,ENTRADAS!$B:$B,'PAINEL MÊS'!$B37,ENTRADAS!$I:$I,'PAINEL MÊS'!$AI$1,ENTRADAS!$F:$F,'PAINEL MÊS'!L$3)</f>
        <v>0</v>
      </c>
      <c r="M37" s="43">
        <f>SUMIFS(ENTRADAS!$D:$D,ENTRADAS!$B:$B,'PAINEL MÊS'!$B37,ENTRADAS!$I:$I,'PAINEL MÊS'!$AI$1,ENTRADAS!$F:$F,'PAINEL MÊS'!M$3)</f>
        <v>0</v>
      </c>
      <c r="N37" s="43">
        <f>SUMIFS(ENTRADAS!$D:$D,ENTRADAS!$B:$B,'PAINEL MÊS'!$B37,ENTRADAS!$I:$I,'PAINEL MÊS'!$AI$1,ENTRADAS!$F:$F,'PAINEL MÊS'!N$3)</f>
        <v>0</v>
      </c>
      <c r="O37" s="43">
        <f>SUMIFS(ENTRADAS!$D:$D,ENTRADAS!$B:$B,'PAINEL MÊS'!$B37,ENTRADAS!$I:$I,'PAINEL MÊS'!$AI$1,ENTRADAS!$F:$F,'PAINEL MÊS'!O$3)+SUMIFS(ENTRADAS!$D:$D,ENTRADAS!$B:$B,'PAINEL MÊS'!$B37,ENTRADAS!$I:$I,'PAINEL MÊS'!$AI$1,ENTRADAS!$F:$F,"SEMANA 6")</f>
        <v>0</v>
      </c>
      <c r="P37" s="44">
        <f t="shared" si="1"/>
        <v>0</v>
      </c>
      <c r="Q37" s="40">
        <f>C37+P37-J37+SUMIFS(AJUSTE!$D:$D,AJUSTE!$B:$B,'PAINEL MÊS'!B37,AJUSTE!$H:$H,'PAINEL MÊS'!$AI$1)</f>
        <v>0</v>
      </c>
      <c r="R37" s="45">
        <f t="shared" si="2"/>
        <v>0</v>
      </c>
      <c r="S37" s="15">
        <f>IFERROR(IF(INDEX(CADASTRO!$A$2:$Q$570,MATCH('PAINEL MÊS'!B37,CADASTRO!$B$2:$B$570,0),MATCH('PAINEL MÊS'!$AI$1,CADASTRO!$A$2:$Q$2,0))=0,IF(CADASTRO!R35=0,CADASTRO!E35,CADASTRO!R35),INDEX(CADASTRO!$A$2:$Q$570,MATCH('PAINEL MÊS'!B37,CADASTRO!$B$2:$B$570,0),MATCH('PAINEL MÊS'!$AI$1,CADASTRO!$A$2:$Q$2,0))),0)</f>
        <v>0</v>
      </c>
      <c r="T37" s="14">
        <f t="shared" si="3"/>
        <v>0</v>
      </c>
      <c r="U37" s="14">
        <f t="shared" si="4"/>
        <v>0</v>
      </c>
      <c r="V37" s="14">
        <f t="shared" si="5"/>
        <v>0</v>
      </c>
      <c r="W37" s="14">
        <f t="shared" si="6"/>
        <v>0</v>
      </c>
      <c r="X37" s="67">
        <f>IFERROR(IF(INDEX(CADASTRO!$A$2:$Q$570,MATCH('PAINEL MÊS'!B37,CADASTRO!$B$2:$B$570,0),MATCH('PAINEL MÊS'!$AJ$2,CADASTRO!$A$2:$Q$2,0))=0,IF(CADASTRO!R35=0,CADASTRO!E35,CADASTRO!R35),INDEX(CADASTRO!$A$2:$Q$570,MATCH('PAINEL MÊS'!B37,CADASTRO!$B$2:$B$570,0),MATCH('PAINEL MÊS'!$AJ$2,CADASTRO!$A$2:$Q$2,0))),0)*C37</f>
        <v>0</v>
      </c>
      <c r="Y37" s="14">
        <f t="shared" si="7"/>
        <v>0</v>
      </c>
      <c r="Z37" s="75">
        <f t="shared" si="12"/>
        <v>0</v>
      </c>
      <c r="AA37" s="75">
        <f t="shared" si="8"/>
        <v>0</v>
      </c>
      <c r="AB37" s="79">
        <f t="shared" si="9"/>
        <v>0</v>
      </c>
      <c r="AC37" s="77">
        <f t="shared" si="10"/>
        <v>0</v>
      </c>
      <c r="AD37" s="77">
        <f t="shared" si="11"/>
        <v>0</v>
      </c>
    </row>
    <row r="38" spans="1:30" ht="18.75" customHeight="1" x14ac:dyDescent="0.25">
      <c r="A38" s="7">
        <f>CADASTRO!A36</f>
        <v>0</v>
      </c>
      <c r="B38" s="7">
        <f>CADASTRO!B36</f>
        <v>0</v>
      </c>
      <c r="C38" s="40">
        <f>INDEX(Base!$A$40:$N$570,MATCH('PAINEL MÊS'!B38,Base!$B$40:$B$570,0),MATCH('PAINEL MÊS'!$C$2,Base!$A$40:$N$40,0))</f>
        <v>0</v>
      </c>
      <c r="D38" s="7">
        <f>CADASTRO!C36</f>
        <v>0</v>
      </c>
      <c r="E38" s="41">
        <f>SUMIFS(SAÍDAS!$D:$D,SAÍDAS!$B:$B,'PAINEL MÊS'!$B38,SAÍDAS!$H:$H,'PAINEL MÊS'!$AI$1,SAÍDAS!$F:$F,'PAINEL MÊS'!E$3)</f>
        <v>0</v>
      </c>
      <c r="F38" s="41">
        <f>SUMIFS(SAÍDAS!$D:$D,SAÍDAS!$B:$B,'PAINEL MÊS'!$B38,SAÍDAS!$H:$H,'PAINEL MÊS'!$AI$1,SAÍDAS!$F:$F,'PAINEL MÊS'!F$3)</f>
        <v>0</v>
      </c>
      <c r="G38" s="41">
        <f>SUMIFS(SAÍDAS!$D:$D,SAÍDAS!$B:$B,'PAINEL MÊS'!$B38,SAÍDAS!$H:$H,'PAINEL MÊS'!$AI$1,SAÍDAS!$F:$F,'PAINEL MÊS'!G$3)</f>
        <v>0</v>
      </c>
      <c r="H38" s="41">
        <f>SUMIFS(SAÍDAS!$D:$D,SAÍDAS!$B:$B,'PAINEL MÊS'!$B38,SAÍDAS!$H:$H,'PAINEL MÊS'!$AI$1,SAÍDAS!$F:$F,'PAINEL MÊS'!H$3)</f>
        <v>0</v>
      </c>
      <c r="I38" s="41">
        <f>SUMIFS(SAÍDAS!$D:$D,SAÍDAS!$B:$B,'PAINEL MÊS'!$B38,SAÍDAS!$H:$H,'PAINEL MÊS'!$AI$1,SAÍDAS!$F:$F,'PAINEL MÊS'!I$3)+SUMIFS(SAÍDAS!$D:$D,SAÍDAS!$B:$B,'PAINEL MÊS'!$B38,SAÍDAS!$H:$H,'PAINEL MÊS'!$AI$1,SAÍDAS!$F:$F,"SEMANA 6")</f>
        <v>0</v>
      </c>
      <c r="J38" s="42">
        <f t="shared" si="0"/>
        <v>0</v>
      </c>
      <c r="K38" s="43">
        <f>SUMIFS(ENTRADAS!$D:$D,ENTRADAS!$B:$B,'PAINEL MÊS'!$B38,ENTRADAS!$I:$I,'PAINEL MÊS'!$AI$1,ENTRADAS!$F:$F,'PAINEL MÊS'!K$3)</f>
        <v>0</v>
      </c>
      <c r="L38" s="43">
        <f>SUMIFS(ENTRADAS!$D:$D,ENTRADAS!$B:$B,'PAINEL MÊS'!$B38,ENTRADAS!$I:$I,'PAINEL MÊS'!$AI$1,ENTRADAS!$F:$F,'PAINEL MÊS'!L$3)</f>
        <v>0</v>
      </c>
      <c r="M38" s="43">
        <f>SUMIFS(ENTRADAS!$D:$D,ENTRADAS!$B:$B,'PAINEL MÊS'!$B38,ENTRADAS!$I:$I,'PAINEL MÊS'!$AI$1,ENTRADAS!$F:$F,'PAINEL MÊS'!M$3)</f>
        <v>0</v>
      </c>
      <c r="N38" s="43">
        <f>SUMIFS(ENTRADAS!$D:$D,ENTRADAS!$B:$B,'PAINEL MÊS'!$B38,ENTRADAS!$I:$I,'PAINEL MÊS'!$AI$1,ENTRADAS!$F:$F,'PAINEL MÊS'!N$3)</f>
        <v>0</v>
      </c>
      <c r="O38" s="43">
        <f>SUMIFS(ENTRADAS!$D:$D,ENTRADAS!$B:$B,'PAINEL MÊS'!$B38,ENTRADAS!$I:$I,'PAINEL MÊS'!$AI$1,ENTRADAS!$F:$F,'PAINEL MÊS'!O$3)+SUMIFS(ENTRADAS!$D:$D,ENTRADAS!$B:$B,'PAINEL MÊS'!$B38,ENTRADAS!$I:$I,'PAINEL MÊS'!$AI$1,ENTRADAS!$F:$F,"SEMANA 6")</f>
        <v>0</v>
      </c>
      <c r="P38" s="44">
        <f t="shared" si="1"/>
        <v>0</v>
      </c>
      <c r="Q38" s="40">
        <f>C38+P38-J38+SUMIFS(AJUSTE!$D:$D,AJUSTE!$B:$B,'PAINEL MÊS'!B38,AJUSTE!$H:$H,'PAINEL MÊS'!$AI$1)</f>
        <v>0</v>
      </c>
      <c r="R38" s="45">
        <f t="shared" si="2"/>
        <v>0</v>
      </c>
      <c r="S38" s="15">
        <f>IFERROR(IF(INDEX(CADASTRO!$A$2:$Q$570,MATCH('PAINEL MÊS'!B38,CADASTRO!$B$2:$B$570,0),MATCH('PAINEL MÊS'!$AI$1,CADASTRO!$A$2:$Q$2,0))=0,IF(CADASTRO!R36=0,CADASTRO!E36,CADASTRO!R36),INDEX(CADASTRO!$A$2:$Q$570,MATCH('PAINEL MÊS'!B38,CADASTRO!$B$2:$B$570,0),MATCH('PAINEL MÊS'!$AI$1,CADASTRO!$A$2:$Q$2,0))),0)</f>
        <v>0</v>
      </c>
      <c r="T38" s="14">
        <f t="shared" si="3"/>
        <v>0</v>
      </c>
      <c r="U38" s="14">
        <f t="shared" si="4"/>
        <v>0</v>
      </c>
      <c r="V38" s="14">
        <f t="shared" si="5"/>
        <v>0</v>
      </c>
      <c r="W38" s="14">
        <f t="shared" si="6"/>
        <v>0</v>
      </c>
      <c r="X38" s="67">
        <f>IFERROR(IF(INDEX(CADASTRO!$A$2:$Q$570,MATCH('PAINEL MÊS'!B38,CADASTRO!$B$2:$B$570,0),MATCH('PAINEL MÊS'!$AJ$2,CADASTRO!$A$2:$Q$2,0))=0,IF(CADASTRO!R36=0,CADASTRO!E36,CADASTRO!R36),INDEX(CADASTRO!$A$2:$Q$570,MATCH('PAINEL MÊS'!B38,CADASTRO!$B$2:$B$570,0),MATCH('PAINEL MÊS'!$AJ$2,CADASTRO!$A$2:$Q$2,0))),0)*C38</f>
        <v>0</v>
      </c>
      <c r="Y38" s="14">
        <f t="shared" si="7"/>
        <v>0</v>
      </c>
      <c r="Z38" s="75">
        <f t="shared" si="12"/>
        <v>0</v>
      </c>
      <c r="AA38" s="75">
        <f t="shared" si="8"/>
        <v>0</v>
      </c>
      <c r="AB38" s="79">
        <f t="shared" si="9"/>
        <v>0</v>
      </c>
      <c r="AC38" s="77">
        <f t="shared" si="10"/>
        <v>0</v>
      </c>
      <c r="AD38" s="77">
        <f t="shared" si="11"/>
        <v>0</v>
      </c>
    </row>
    <row r="39" spans="1:30" ht="18.75" customHeight="1" x14ac:dyDescent="0.25">
      <c r="A39" s="7">
        <f>CADASTRO!A37</f>
        <v>0</v>
      </c>
      <c r="B39" s="7">
        <f>CADASTRO!B37</f>
        <v>0</v>
      </c>
      <c r="C39" s="40">
        <f>INDEX(Base!$A$40:$N$570,MATCH('PAINEL MÊS'!B39,Base!$B$40:$B$570,0),MATCH('PAINEL MÊS'!$C$2,Base!$A$40:$N$40,0))</f>
        <v>0</v>
      </c>
      <c r="D39" s="7">
        <f>CADASTRO!C37</f>
        <v>0</v>
      </c>
      <c r="E39" s="41">
        <f>SUMIFS(SAÍDAS!$D:$D,SAÍDAS!$B:$B,'PAINEL MÊS'!$B39,SAÍDAS!$H:$H,'PAINEL MÊS'!$AI$1,SAÍDAS!$F:$F,'PAINEL MÊS'!E$3)</f>
        <v>0</v>
      </c>
      <c r="F39" s="41">
        <f>SUMIFS(SAÍDAS!$D:$D,SAÍDAS!$B:$B,'PAINEL MÊS'!$B39,SAÍDAS!$H:$H,'PAINEL MÊS'!$AI$1,SAÍDAS!$F:$F,'PAINEL MÊS'!F$3)</f>
        <v>0</v>
      </c>
      <c r="G39" s="41">
        <f>SUMIFS(SAÍDAS!$D:$D,SAÍDAS!$B:$B,'PAINEL MÊS'!$B39,SAÍDAS!$H:$H,'PAINEL MÊS'!$AI$1,SAÍDAS!$F:$F,'PAINEL MÊS'!G$3)</f>
        <v>0</v>
      </c>
      <c r="H39" s="41">
        <f>SUMIFS(SAÍDAS!$D:$D,SAÍDAS!$B:$B,'PAINEL MÊS'!$B39,SAÍDAS!$H:$H,'PAINEL MÊS'!$AI$1,SAÍDAS!$F:$F,'PAINEL MÊS'!H$3)</f>
        <v>0</v>
      </c>
      <c r="I39" s="41">
        <f>SUMIFS(SAÍDAS!$D:$D,SAÍDAS!$B:$B,'PAINEL MÊS'!$B39,SAÍDAS!$H:$H,'PAINEL MÊS'!$AI$1,SAÍDAS!$F:$F,'PAINEL MÊS'!I$3)+SUMIFS(SAÍDAS!$D:$D,SAÍDAS!$B:$B,'PAINEL MÊS'!$B39,SAÍDAS!$H:$H,'PAINEL MÊS'!$AI$1,SAÍDAS!$F:$F,"SEMANA 6")</f>
        <v>0</v>
      </c>
      <c r="J39" s="42">
        <f t="shared" si="0"/>
        <v>0</v>
      </c>
      <c r="K39" s="43">
        <f>SUMIFS(ENTRADAS!$D:$D,ENTRADAS!$B:$B,'PAINEL MÊS'!$B39,ENTRADAS!$I:$I,'PAINEL MÊS'!$AI$1,ENTRADAS!$F:$F,'PAINEL MÊS'!K$3)</f>
        <v>0</v>
      </c>
      <c r="L39" s="43">
        <f>SUMIFS(ENTRADAS!$D:$D,ENTRADAS!$B:$B,'PAINEL MÊS'!$B39,ENTRADAS!$I:$I,'PAINEL MÊS'!$AI$1,ENTRADAS!$F:$F,'PAINEL MÊS'!L$3)</f>
        <v>0</v>
      </c>
      <c r="M39" s="43">
        <f>SUMIFS(ENTRADAS!$D:$D,ENTRADAS!$B:$B,'PAINEL MÊS'!$B39,ENTRADAS!$I:$I,'PAINEL MÊS'!$AI$1,ENTRADAS!$F:$F,'PAINEL MÊS'!M$3)</f>
        <v>0</v>
      </c>
      <c r="N39" s="43">
        <f>SUMIFS(ENTRADAS!$D:$D,ENTRADAS!$B:$B,'PAINEL MÊS'!$B39,ENTRADAS!$I:$I,'PAINEL MÊS'!$AI$1,ENTRADAS!$F:$F,'PAINEL MÊS'!N$3)</f>
        <v>0</v>
      </c>
      <c r="O39" s="43">
        <f>SUMIFS(ENTRADAS!$D:$D,ENTRADAS!$B:$B,'PAINEL MÊS'!$B39,ENTRADAS!$I:$I,'PAINEL MÊS'!$AI$1,ENTRADAS!$F:$F,'PAINEL MÊS'!O$3)+SUMIFS(ENTRADAS!$D:$D,ENTRADAS!$B:$B,'PAINEL MÊS'!$B39,ENTRADAS!$I:$I,'PAINEL MÊS'!$AI$1,ENTRADAS!$F:$F,"SEMANA 6")</f>
        <v>0</v>
      </c>
      <c r="P39" s="44">
        <f t="shared" si="1"/>
        <v>0</v>
      </c>
      <c r="Q39" s="40">
        <f>C39+P39-J39+SUMIFS(AJUSTE!$D:$D,AJUSTE!$B:$B,'PAINEL MÊS'!B39,AJUSTE!$H:$H,'PAINEL MÊS'!$AI$1)</f>
        <v>0</v>
      </c>
      <c r="R39" s="45">
        <f t="shared" si="2"/>
        <v>0</v>
      </c>
      <c r="S39" s="15">
        <f>IFERROR(IF(INDEX(CADASTRO!$A$2:$Q$570,MATCH('PAINEL MÊS'!B39,CADASTRO!$B$2:$B$570,0),MATCH('PAINEL MÊS'!$AI$1,CADASTRO!$A$2:$Q$2,0))=0,IF(CADASTRO!R37=0,CADASTRO!E37,CADASTRO!R37),INDEX(CADASTRO!$A$2:$Q$570,MATCH('PAINEL MÊS'!B39,CADASTRO!$B$2:$B$570,0),MATCH('PAINEL MÊS'!$AI$1,CADASTRO!$A$2:$Q$2,0))),0)</f>
        <v>0</v>
      </c>
      <c r="T39" s="14">
        <f t="shared" si="3"/>
        <v>0</v>
      </c>
      <c r="U39" s="14">
        <f t="shared" si="4"/>
        <v>0</v>
      </c>
      <c r="V39" s="14">
        <f t="shared" si="5"/>
        <v>0</v>
      </c>
      <c r="W39" s="14">
        <f t="shared" si="6"/>
        <v>0</v>
      </c>
      <c r="X39" s="67">
        <f>IFERROR(IF(INDEX(CADASTRO!$A$2:$Q$570,MATCH('PAINEL MÊS'!B39,CADASTRO!$B$2:$B$570,0),MATCH('PAINEL MÊS'!$AJ$2,CADASTRO!$A$2:$Q$2,0))=0,IF(CADASTRO!R37=0,CADASTRO!E37,CADASTRO!R37),INDEX(CADASTRO!$A$2:$Q$570,MATCH('PAINEL MÊS'!B39,CADASTRO!$B$2:$B$570,0),MATCH('PAINEL MÊS'!$AJ$2,CADASTRO!$A$2:$Q$2,0))),0)*C39</f>
        <v>0</v>
      </c>
      <c r="Y39" s="14">
        <f t="shared" si="7"/>
        <v>0</v>
      </c>
      <c r="Z39" s="75">
        <f t="shared" si="12"/>
        <v>0</v>
      </c>
      <c r="AA39" s="75">
        <f t="shared" si="8"/>
        <v>0</v>
      </c>
      <c r="AB39" s="79">
        <f t="shared" si="9"/>
        <v>0</v>
      </c>
      <c r="AC39" s="77">
        <f t="shared" si="10"/>
        <v>0</v>
      </c>
      <c r="AD39" s="77">
        <f t="shared" si="11"/>
        <v>0</v>
      </c>
    </row>
    <row r="40" spans="1:30" ht="18.75" customHeight="1" x14ac:dyDescent="0.25">
      <c r="A40" s="7">
        <f>CADASTRO!A38</f>
        <v>0</v>
      </c>
      <c r="B40" s="7">
        <f>CADASTRO!B38</f>
        <v>0</v>
      </c>
      <c r="C40" s="40">
        <f>INDEX(Base!$A$40:$N$570,MATCH('PAINEL MÊS'!B40,Base!$B$40:$B$570,0),MATCH('PAINEL MÊS'!$C$2,Base!$A$40:$N$40,0))</f>
        <v>0</v>
      </c>
      <c r="D40" s="7">
        <f>CADASTRO!C38</f>
        <v>0</v>
      </c>
      <c r="E40" s="41">
        <f>SUMIFS(SAÍDAS!$D:$D,SAÍDAS!$B:$B,'PAINEL MÊS'!$B40,SAÍDAS!$H:$H,'PAINEL MÊS'!$AI$1,SAÍDAS!$F:$F,'PAINEL MÊS'!E$3)</f>
        <v>0</v>
      </c>
      <c r="F40" s="41">
        <f>SUMIFS(SAÍDAS!$D:$D,SAÍDAS!$B:$B,'PAINEL MÊS'!$B40,SAÍDAS!$H:$H,'PAINEL MÊS'!$AI$1,SAÍDAS!$F:$F,'PAINEL MÊS'!F$3)</f>
        <v>0</v>
      </c>
      <c r="G40" s="41">
        <f>SUMIFS(SAÍDAS!$D:$D,SAÍDAS!$B:$B,'PAINEL MÊS'!$B40,SAÍDAS!$H:$H,'PAINEL MÊS'!$AI$1,SAÍDAS!$F:$F,'PAINEL MÊS'!G$3)</f>
        <v>0</v>
      </c>
      <c r="H40" s="41">
        <f>SUMIFS(SAÍDAS!$D:$D,SAÍDAS!$B:$B,'PAINEL MÊS'!$B40,SAÍDAS!$H:$H,'PAINEL MÊS'!$AI$1,SAÍDAS!$F:$F,'PAINEL MÊS'!H$3)</f>
        <v>0</v>
      </c>
      <c r="I40" s="41">
        <f>SUMIFS(SAÍDAS!$D:$D,SAÍDAS!$B:$B,'PAINEL MÊS'!$B40,SAÍDAS!$H:$H,'PAINEL MÊS'!$AI$1,SAÍDAS!$F:$F,'PAINEL MÊS'!I$3)+SUMIFS(SAÍDAS!$D:$D,SAÍDAS!$B:$B,'PAINEL MÊS'!$B40,SAÍDAS!$H:$H,'PAINEL MÊS'!$AI$1,SAÍDAS!$F:$F,"SEMANA 6")</f>
        <v>0</v>
      </c>
      <c r="J40" s="42">
        <f t="shared" si="0"/>
        <v>0</v>
      </c>
      <c r="K40" s="43">
        <f>SUMIFS(ENTRADAS!$D:$D,ENTRADAS!$B:$B,'PAINEL MÊS'!$B40,ENTRADAS!$I:$I,'PAINEL MÊS'!$AI$1,ENTRADAS!$F:$F,'PAINEL MÊS'!K$3)</f>
        <v>0</v>
      </c>
      <c r="L40" s="43">
        <f>SUMIFS(ENTRADAS!$D:$D,ENTRADAS!$B:$B,'PAINEL MÊS'!$B40,ENTRADAS!$I:$I,'PAINEL MÊS'!$AI$1,ENTRADAS!$F:$F,'PAINEL MÊS'!L$3)</f>
        <v>0</v>
      </c>
      <c r="M40" s="43">
        <f>SUMIFS(ENTRADAS!$D:$D,ENTRADAS!$B:$B,'PAINEL MÊS'!$B40,ENTRADAS!$I:$I,'PAINEL MÊS'!$AI$1,ENTRADAS!$F:$F,'PAINEL MÊS'!M$3)</f>
        <v>0</v>
      </c>
      <c r="N40" s="43">
        <f>SUMIFS(ENTRADAS!$D:$D,ENTRADAS!$B:$B,'PAINEL MÊS'!$B40,ENTRADAS!$I:$I,'PAINEL MÊS'!$AI$1,ENTRADAS!$F:$F,'PAINEL MÊS'!N$3)</f>
        <v>0</v>
      </c>
      <c r="O40" s="43">
        <f>SUMIFS(ENTRADAS!$D:$D,ENTRADAS!$B:$B,'PAINEL MÊS'!$B40,ENTRADAS!$I:$I,'PAINEL MÊS'!$AI$1,ENTRADAS!$F:$F,'PAINEL MÊS'!O$3)+SUMIFS(ENTRADAS!$D:$D,ENTRADAS!$B:$B,'PAINEL MÊS'!$B40,ENTRADAS!$I:$I,'PAINEL MÊS'!$AI$1,ENTRADAS!$F:$F,"SEMANA 6")</f>
        <v>0</v>
      </c>
      <c r="P40" s="44">
        <f t="shared" si="1"/>
        <v>0</v>
      </c>
      <c r="Q40" s="40">
        <f>C40+P40-J40+SUMIFS(AJUSTE!$D:$D,AJUSTE!$B:$B,'PAINEL MÊS'!B40,AJUSTE!$H:$H,'PAINEL MÊS'!$AI$1)</f>
        <v>0</v>
      </c>
      <c r="R40" s="45">
        <f t="shared" si="2"/>
        <v>0</v>
      </c>
      <c r="S40" s="15">
        <f>IFERROR(IF(INDEX(CADASTRO!$A$2:$Q$570,MATCH('PAINEL MÊS'!B40,CADASTRO!$B$2:$B$570,0),MATCH('PAINEL MÊS'!$AI$1,CADASTRO!$A$2:$Q$2,0))=0,IF(CADASTRO!R38=0,CADASTRO!E38,CADASTRO!R38),INDEX(CADASTRO!$A$2:$Q$570,MATCH('PAINEL MÊS'!B40,CADASTRO!$B$2:$B$570,0),MATCH('PAINEL MÊS'!$AI$1,CADASTRO!$A$2:$Q$2,0))),0)</f>
        <v>0</v>
      </c>
      <c r="T40" s="14">
        <f t="shared" si="3"/>
        <v>0</v>
      </c>
      <c r="U40" s="14">
        <f t="shared" si="4"/>
        <v>0</v>
      </c>
      <c r="V40" s="14">
        <f t="shared" si="5"/>
        <v>0</v>
      </c>
      <c r="W40" s="14">
        <f t="shared" si="6"/>
        <v>0</v>
      </c>
      <c r="X40" s="67">
        <f>IFERROR(IF(INDEX(CADASTRO!$A$2:$Q$570,MATCH('PAINEL MÊS'!B40,CADASTRO!$B$2:$B$570,0),MATCH('PAINEL MÊS'!$AJ$2,CADASTRO!$A$2:$Q$2,0))=0,IF(CADASTRO!R38=0,CADASTRO!E38,CADASTRO!R38),INDEX(CADASTRO!$A$2:$Q$570,MATCH('PAINEL MÊS'!B40,CADASTRO!$B$2:$B$570,0),MATCH('PAINEL MÊS'!$AJ$2,CADASTRO!$A$2:$Q$2,0))),0)*C40</f>
        <v>0</v>
      </c>
      <c r="Y40" s="14">
        <f t="shared" si="7"/>
        <v>0</v>
      </c>
      <c r="Z40" s="75">
        <f t="shared" si="12"/>
        <v>0</v>
      </c>
      <c r="AA40" s="75">
        <f t="shared" si="8"/>
        <v>0</v>
      </c>
      <c r="AB40" s="79">
        <f t="shared" si="9"/>
        <v>0</v>
      </c>
      <c r="AC40" s="77">
        <f t="shared" si="10"/>
        <v>0</v>
      </c>
      <c r="AD40" s="77">
        <f t="shared" si="11"/>
        <v>0</v>
      </c>
    </row>
    <row r="41" spans="1:30" ht="18.75" customHeight="1" x14ac:dyDescent="0.25">
      <c r="A41" s="7">
        <f>CADASTRO!A39</f>
        <v>0</v>
      </c>
      <c r="B41" s="7">
        <f>CADASTRO!B39</f>
        <v>0</v>
      </c>
      <c r="C41" s="40">
        <f>INDEX(Base!$A$40:$N$570,MATCH('PAINEL MÊS'!B41,Base!$B$40:$B$570,0),MATCH('PAINEL MÊS'!$C$2,Base!$A$40:$N$40,0))</f>
        <v>0</v>
      </c>
      <c r="D41" s="7">
        <f>CADASTRO!C39</f>
        <v>0</v>
      </c>
      <c r="E41" s="41">
        <f>SUMIFS(SAÍDAS!$D:$D,SAÍDAS!$B:$B,'PAINEL MÊS'!$B41,SAÍDAS!$H:$H,'PAINEL MÊS'!$AI$1,SAÍDAS!$F:$F,'PAINEL MÊS'!E$3)</f>
        <v>0</v>
      </c>
      <c r="F41" s="41">
        <f>SUMIFS(SAÍDAS!$D:$D,SAÍDAS!$B:$B,'PAINEL MÊS'!$B41,SAÍDAS!$H:$H,'PAINEL MÊS'!$AI$1,SAÍDAS!$F:$F,'PAINEL MÊS'!F$3)</f>
        <v>0</v>
      </c>
      <c r="G41" s="41">
        <f>SUMIFS(SAÍDAS!$D:$D,SAÍDAS!$B:$B,'PAINEL MÊS'!$B41,SAÍDAS!$H:$H,'PAINEL MÊS'!$AI$1,SAÍDAS!$F:$F,'PAINEL MÊS'!G$3)</f>
        <v>0</v>
      </c>
      <c r="H41" s="41">
        <f>SUMIFS(SAÍDAS!$D:$D,SAÍDAS!$B:$B,'PAINEL MÊS'!$B41,SAÍDAS!$H:$H,'PAINEL MÊS'!$AI$1,SAÍDAS!$F:$F,'PAINEL MÊS'!H$3)</f>
        <v>0</v>
      </c>
      <c r="I41" s="41">
        <f>SUMIFS(SAÍDAS!$D:$D,SAÍDAS!$B:$B,'PAINEL MÊS'!$B41,SAÍDAS!$H:$H,'PAINEL MÊS'!$AI$1,SAÍDAS!$F:$F,'PAINEL MÊS'!I$3)+SUMIFS(SAÍDAS!$D:$D,SAÍDAS!$B:$B,'PAINEL MÊS'!$B41,SAÍDAS!$H:$H,'PAINEL MÊS'!$AI$1,SAÍDAS!$F:$F,"SEMANA 6")</f>
        <v>0</v>
      </c>
      <c r="J41" s="42">
        <f t="shared" si="0"/>
        <v>0</v>
      </c>
      <c r="K41" s="43">
        <f>SUMIFS(ENTRADAS!$D:$D,ENTRADAS!$B:$B,'PAINEL MÊS'!$B41,ENTRADAS!$I:$I,'PAINEL MÊS'!$AI$1,ENTRADAS!$F:$F,'PAINEL MÊS'!K$3)</f>
        <v>0</v>
      </c>
      <c r="L41" s="43">
        <f>SUMIFS(ENTRADAS!$D:$D,ENTRADAS!$B:$B,'PAINEL MÊS'!$B41,ENTRADAS!$I:$I,'PAINEL MÊS'!$AI$1,ENTRADAS!$F:$F,'PAINEL MÊS'!L$3)</f>
        <v>0</v>
      </c>
      <c r="M41" s="43">
        <f>SUMIFS(ENTRADAS!$D:$D,ENTRADAS!$B:$B,'PAINEL MÊS'!$B41,ENTRADAS!$I:$I,'PAINEL MÊS'!$AI$1,ENTRADAS!$F:$F,'PAINEL MÊS'!M$3)</f>
        <v>0</v>
      </c>
      <c r="N41" s="43">
        <f>SUMIFS(ENTRADAS!$D:$D,ENTRADAS!$B:$B,'PAINEL MÊS'!$B41,ENTRADAS!$I:$I,'PAINEL MÊS'!$AI$1,ENTRADAS!$F:$F,'PAINEL MÊS'!N$3)</f>
        <v>0</v>
      </c>
      <c r="O41" s="43">
        <f>SUMIFS(ENTRADAS!$D:$D,ENTRADAS!$B:$B,'PAINEL MÊS'!$B41,ENTRADAS!$I:$I,'PAINEL MÊS'!$AI$1,ENTRADAS!$F:$F,'PAINEL MÊS'!O$3)+SUMIFS(ENTRADAS!$D:$D,ENTRADAS!$B:$B,'PAINEL MÊS'!$B41,ENTRADAS!$I:$I,'PAINEL MÊS'!$AI$1,ENTRADAS!$F:$F,"SEMANA 6")</f>
        <v>0</v>
      </c>
      <c r="P41" s="44">
        <f t="shared" si="1"/>
        <v>0</v>
      </c>
      <c r="Q41" s="40">
        <f>C41+P41-J41+SUMIFS(AJUSTE!$D:$D,AJUSTE!$B:$B,'PAINEL MÊS'!B41,AJUSTE!$H:$H,'PAINEL MÊS'!$AI$1)</f>
        <v>0</v>
      </c>
      <c r="R41" s="45">
        <f t="shared" si="2"/>
        <v>0</v>
      </c>
      <c r="S41" s="15">
        <f>IFERROR(IF(INDEX(CADASTRO!$A$2:$Q$570,MATCH('PAINEL MÊS'!B41,CADASTRO!$B$2:$B$570,0),MATCH('PAINEL MÊS'!$AI$1,CADASTRO!$A$2:$Q$2,0))=0,IF(CADASTRO!R39=0,CADASTRO!E39,CADASTRO!R39),INDEX(CADASTRO!$A$2:$Q$570,MATCH('PAINEL MÊS'!B41,CADASTRO!$B$2:$B$570,0),MATCH('PAINEL MÊS'!$AI$1,CADASTRO!$A$2:$Q$2,0))),0)</f>
        <v>0</v>
      </c>
      <c r="T41" s="14">
        <f t="shared" si="3"/>
        <v>0</v>
      </c>
      <c r="U41" s="14">
        <f t="shared" si="4"/>
        <v>0</v>
      </c>
      <c r="V41" s="14">
        <f t="shared" si="5"/>
        <v>0</v>
      </c>
      <c r="W41" s="14">
        <f t="shared" si="6"/>
        <v>0</v>
      </c>
      <c r="X41" s="67">
        <f>IFERROR(IF(INDEX(CADASTRO!$A$2:$Q$570,MATCH('PAINEL MÊS'!B41,CADASTRO!$B$2:$B$570,0),MATCH('PAINEL MÊS'!$AJ$2,CADASTRO!$A$2:$Q$2,0))=0,IF(CADASTRO!R39=0,CADASTRO!E39,CADASTRO!R39),INDEX(CADASTRO!$A$2:$Q$570,MATCH('PAINEL MÊS'!B41,CADASTRO!$B$2:$B$570,0),MATCH('PAINEL MÊS'!$AJ$2,CADASTRO!$A$2:$Q$2,0))),0)*C41</f>
        <v>0</v>
      </c>
      <c r="Y41" s="14">
        <f t="shared" si="7"/>
        <v>0</v>
      </c>
      <c r="Z41" s="75">
        <f t="shared" si="12"/>
        <v>0</v>
      </c>
      <c r="AA41" s="75">
        <f t="shared" si="8"/>
        <v>0</v>
      </c>
      <c r="AB41" s="79">
        <f t="shared" si="9"/>
        <v>0</v>
      </c>
      <c r="AC41" s="77">
        <f t="shared" si="10"/>
        <v>0</v>
      </c>
      <c r="AD41" s="77">
        <f t="shared" si="11"/>
        <v>0</v>
      </c>
    </row>
    <row r="42" spans="1:30" ht="18.75" customHeight="1" x14ac:dyDescent="0.25">
      <c r="A42" s="7">
        <f>CADASTRO!A40</f>
        <v>0</v>
      </c>
      <c r="B42" s="7">
        <f>CADASTRO!B40</f>
        <v>0</v>
      </c>
      <c r="C42" s="40">
        <f>INDEX(Base!$A$40:$N$570,MATCH('PAINEL MÊS'!B42,Base!$B$40:$B$570,0),MATCH('PAINEL MÊS'!$C$2,Base!$A$40:$N$40,0))</f>
        <v>0</v>
      </c>
      <c r="D42" s="7">
        <f>CADASTRO!C40</f>
        <v>0</v>
      </c>
      <c r="E42" s="41">
        <f>SUMIFS(SAÍDAS!$D:$D,SAÍDAS!$B:$B,'PAINEL MÊS'!$B42,SAÍDAS!$H:$H,'PAINEL MÊS'!$AI$1,SAÍDAS!$F:$F,'PAINEL MÊS'!E$3)</f>
        <v>0</v>
      </c>
      <c r="F42" s="41">
        <f>SUMIFS(SAÍDAS!$D:$D,SAÍDAS!$B:$B,'PAINEL MÊS'!$B42,SAÍDAS!$H:$H,'PAINEL MÊS'!$AI$1,SAÍDAS!$F:$F,'PAINEL MÊS'!F$3)</f>
        <v>0</v>
      </c>
      <c r="G42" s="41">
        <f>SUMIFS(SAÍDAS!$D:$D,SAÍDAS!$B:$B,'PAINEL MÊS'!$B42,SAÍDAS!$H:$H,'PAINEL MÊS'!$AI$1,SAÍDAS!$F:$F,'PAINEL MÊS'!G$3)</f>
        <v>0</v>
      </c>
      <c r="H42" s="41">
        <f>SUMIFS(SAÍDAS!$D:$D,SAÍDAS!$B:$B,'PAINEL MÊS'!$B42,SAÍDAS!$H:$H,'PAINEL MÊS'!$AI$1,SAÍDAS!$F:$F,'PAINEL MÊS'!H$3)</f>
        <v>0</v>
      </c>
      <c r="I42" s="41">
        <f>SUMIFS(SAÍDAS!$D:$D,SAÍDAS!$B:$B,'PAINEL MÊS'!$B42,SAÍDAS!$H:$H,'PAINEL MÊS'!$AI$1,SAÍDAS!$F:$F,'PAINEL MÊS'!I$3)+SUMIFS(SAÍDAS!$D:$D,SAÍDAS!$B:$B,'PAINEL MÊS'!$B42,SAÍDAS!$H:$H,'PAINEL MÊS'!$AI$1,SAÍDAS!$F:$F,"SEMANA 6")</f>
        <v>0</v>
      </c>
      <c r="J42" s="42">
        <f t="shared" si="0"/>
        <v>0</v>
      </c>
      <c r="K42" s="43">
        <f>SUMIFS(ENTRADAS!$D:$D,ENTRADAS!$B:$B,'PAINEL MÊS'!$B42,ENTRADAS!$I:$I,'PAINEL MÊS'!$AI$1,ENTRADAS!$F:$F,'PAINEL MÊS'!K$3)</f>
        <v>0</v>
      </c>
      <c r="L42" s="43">
        <f>SUMIFS(ENTRADAS!$D:$D,ENTRADAS!$B:$B,'PAINEL MÊS'!$B42,ENTRADAS!$I:$I,'PAINEL MÊS'!$AI$1,ENTRADAS!$F:$F,'PAINEL MÊS'!L$3)</f>
        <v>0</v>
      </c>
      <c r="M42" s="43">
        <f>SUMIFS(ENTRADAS!$D:$D,ENTRADAS!$B:$B,'PAINEL MÊS'!$B42,ENTRADAS!$I:$I,'PAINEL MÊS'!$AI$1,ENTRADAS!$F:$F,'PAINEL MÊS'!M$3)</f>
        <v>0</v>
      </c>
      <c r="N42" s="43">
        <f>SUMIFS(ENTRADAS!$D:$D,ENTRADAS!$B:$B,'PAINEL MÊS'!$B42,ENTRADAS!$I:$I,'PAINEL MÊS'!$AI$1,ENTRADAS!$F:$F,'PAINEL MÊS'!N$3)</f>
        <v>0</v>
      </c>
      <c r="O42" s="43">
        <f>SUMIFS(ENTRADAS!$D:$D,ENTRADAS!$B:$B,'PAINEL MÊS'!$B42,ENTRADAS!$I:$I,'PAINEL MÊS'!$AI$1,ENTRADAS!$F:$F,'PAINEL MÊS'!O$3)+SUMIFS(ENTRADAS!$D:$D,ENTRADAS!$B:$B,'PAINEL MÊS'!$B42,ENTRADAS!$I:$I,'PAINEL MÊS'!$AI$1,ENTRADAS!$F:$F,"SEMANA 6")</f>
        <v>0</v>
      </c>
      <c r="P42" s="44">
        <f t="shared" si="1"/>
        <v>0</v>
      </c>
      <c r="Q42" s="40">
        <f>C42+P42-J42+SUMIFS(AJUSTE!$D:$D,AJUSTE!$B:$B,'PAINEL MÊS'!B42,AJUSTE!$H:$H,'PAINEL MÊS'!$AI$1)</f>
        <v>0</v>
      </c>
      <c r="R42" s="45">
        <f t="shared" si="2"/>
        <v>0</v>
      </c>
      <c r="S42" s="15">
        <f>IFERROR(IF(INDEX(CADASTRO!$A$2:$Q$570,MATCH('PAINEL MÊS'!B42,CADASTRO!$B$2:$B$570,0),MATCH('PAINEL MÊS'!$AI$1,CADASTRO!$A$2:$Q$2,0))=0,IF(CADASTRO!R40=0,CADASTRO!E40,CADASTRO!R40),INDEX(CADASTRO!$A$2:$Q$570,MATCH('PAINEL MÊS'!B42,CADASTRO!$B$2:$B$570,0),MATCH('PAINEL MÊS'!$AI$1,CADASTRO!$A$2:$Q$2,0))),0)</f>
        <v>0</v>
      </c>
      <c r="T42" s="14">
        <f t="shared" si="3"/>
        <v>0</v>
      </c>
      <c r="U42" s="14">
        <f t="shared" si="4"/>
        <v>0</v>
      </c>
      <c r="V42" s="14">
        <f t="shared" si="5"/>
        <v>0</v>
      </c>
      <c r="W42" s="14">
        <f t="shared" si="6"/>
        <v>0</v>
      </c>
      <c r="X42" s="67">
        <f>IFERROR(IF(INDEX(CADASTRO!$A$2:$Q$570,MATCH('PAINEL MÊS'!B42,CADASTRO!$B$2:$B$570,0),MATCH('PAINEL MÊS'!$AJ$2,CADASTRO!$A$2:$Q$2,0))=0,IF(CADASTRO!R40=0,CADASTRO!E40,CADASTRO!R40),INDEX(CADASTRO!$A$2:$Q$570,MATCH('PAINEL MÊS'!B42,CADASTRO!$B$2:$B$570,0),MATCH('PAINEL MÊS'!$AJ$2,CADASTRO!$A$2:$Q$2,0))),0)*C42</f>
        <v>0</v>
      </c>
      <c r="Y42" s="14">
        <f t="shared" si="7"/>
        <v>0</v>
      </c>
      <c r="Z42" s="75">
        <f t="shared" si="12"/>
        <v>0</v>
      </c>
      <c r="AA42" s="75">
        <f t="shared" si="8"/>
        <v>0</v>
      </c>
      <c r="AB42" s="79">
        <f t="shared" si="9"/>
        <v>0</v>
      </c>
      <c r="AC42" s="77">
        <f t="shared" si="10"/>
        <v>0</v>
      </c>
      <c r="AD42" s="77">
        <f t="shared" si="11"/>
        <v>0</v>
      </c>
    </row>
    <row r="43" spans="1:30" ht="18.75" customHeight="1" x14ac:dyDescent="0.25">
      <c r="A43" s="7">
        <f>CADASTRO!A41</f>
        <v>0</v>
      </c>
      <c r="B43" s="7">
        <f>CADASTRO!B41</f>
        <v>0</v>
      </c>
      <c r="C43" s="40">
        <f>INDEX(Base!$A$40:$N$570,MATCH('PAINEL MÊS'!B43,Base!$B$40:$B$570,0),MATCH('PAINEL MÊS'!$C$2,Base!$A$40:$N$40,0))</f>
        <v>0</v>
      </c>
      <c r="D43" s="7">
        <f>CADASTRO!C41</f>
        <v>0</v>
      </c>
      <c r="E43" s="41">
        <f>SUMIFS(SAÍDAS!$D:$D,SAÍDAS!$B:$B,'PAINEL MÊS'!$B43,SAÍDAS!$H:$H,'PAINEL MÊS'!$AI$1,SAÍDAS!$F:$F,'PAINEL MÊS'!E$3)</f>
        <v>0</v>
      </c>
      <c r="F43" s="41">
        <f>SUMIFS(SAÍDAS!$D:$D,SAÍDAS!$B:$B,'PAINEL MÊS'!$B43,SAÍDAS!$H:$H,'PAINEL MÊS'!$AI$1,SAÍDAS!$F:$F,'PAINEL MÊS'!F$3)</f>
        <v>0</v>
      </c>
      <c r="G43" s="41">
        <f>SUMIFS(SAÍDAS!$D:$D,SAÍDAS!$B:$B,'PAINEL MÊS'!$B43,SAÍDAS!$H:$H,'PAINEL MÊS'!$AI$1,SAÍDAS!$F:$F,'PAINEL MÊS'!G$3)</f>
        <v>0</v>
      </c>
      <c r="H43" s="41">
        <f>SUMIFS(SAÍDAS!$D:$D,SAÍDAS!$B:$B,'PAINEL MÊS'!$B43,SAÍDAS!$H:$H,'PAINEL MÊS'!$AI$1,SAÍDAS!$F:$F,'PAINEL MÊS'!H$3)</f>
        <v>0</v>
      </c>
      <c r="I43" s="41">
        <f>SUMIFS(SAÍDAS!$D:$D,SAÍDAS!$B:$B,'PAINEL MÊS'!$B43,SAÍDAS!$H:$H,'PAINEL MÊS'!$AI$1,SAÍDAS!$F:$F,'PAINEL MÊS'!I$3)+SUMIFS(SAÍDAS!$D:$D,SAÍDAS!$B:$B,'PAINEL MÊS'!$B43,SAÍDAS!$H:$H,'PAINEL MÊS'!$AI$1,SAÍDAS!$F:$F,"SEMANA 6")</f>
        <v>0</v>
      </c>
      <c r="J43" s="42">
        <f t="shared" si="0"/>
        <v>0</v>
      </c>
      <c r="K43" s="43">
        <f>SUMIFS(ENTRADAS!$D:$D,ENTRADAS!$B:$B,'PAINEL MÊS'!$B43,ENTRADAS!$I:$I,'PAINEL MÊS'!$AI$1,ENTRADAS!$F:$F,'PAINEL MÊS'!K$3)</f>
        <v>0</v>
      </c>
      <c r="L43" s="43">
        <f>SUMIFS(ENTRADAS!$D:$D,ENTRADAS!$B:$B,'PAINEL MÊS'!$B43,ENTRADAS!$I:$I,'PAINEL MÊS'!$AI$1,ENTRADAS!$F:$F,'PAINEL MÊS'!L$3)</f>
        <v>0</v>
      </c>
      <c r="M43" s="43">
        <f>SUMIFS(ENTRADAS!$D:$D,ENTRADAS!$B:$B,'PAINEL MÊS'!$B43,ENTRADAS!$I:$I,'PAINEL MÊS'!$AI$1,ENTRADAS!$F:$F,'PAINEL MÊS'!M$3)</f>
        <v>0</v>
      </c>
      <c r="N43" s="43">
        <f>SUMIFS(ENTRADAS!$D:$D,ENTRADAS!$B:$B,'PAINEL MÊS'!$B43,ENTRADAS!$I:$I,'PAINEL MÊS'!$AI$1,ENTRADAS!$F:$F,'PAINEL MÊS'!N$3)</f>
        <v>0</v>
      </c>
      <c r="O43" s="43">
        <f>SUMIFS(ENTRADAS!$D:$D,ENTRADAS!$B:$B,'PAINEL MÊS'!$B43,ENTRADAS!$I:$I,'PAINEL MÊS'!$AI$1,ENTRADAS!$F:$F,'PAINEL MÊS'!O$3)+SUMIFS(ENTRADAS!$D:$D,ENTRADAS!$B:$B,'PAINEL MÊS'!$B43,ENTRADAS!$I:$I,'PAINEL MÊS'!$AI$1,ENTRADAS!$F:$F,"SEMANA 6")</f>
        <v>0</v>
      </c>
      <c r="P43" s="44">
        <f t="shared" si="1"/>
        <v>0</v>
      </c>
      <c r="Q43" s="40">
        <f>C43+P43-J43+SUMIFS(AJUSTE!$D:$D,AJUSTE!$B:$B,'PAINEL MÊS'!B43,AJUSTE!$H:$H,'PAINEL MÊS'!$AI$1)</f>
        <v>0</v>
      </c>
      <c r="R43" s="45">
        <f t="shared" si="2"/>
        <v>0</v>
      </c>
      <c r="S43" s="15">
        <f>IFERROR(IF(INDEX(CADASTRO!$A$2:$Q$570,MATCH('PAINEL MÊS'!B43,CADASTRO!$B$2:$B$570,0),MATCH('PAINEL MÊS'!$AI$1,CADASTRO!$A$2:$Q$2,0))=0,IF(CADASTRO!R41=0,CADASTRO!E41,CADASTRO!R41),INDEX(CADASTRO!$A$2:$Q$570,MATCH('PAINEL MÊS'!B43,CADASTRO!$B$2:$B$570,0),MATCH('PAINEL MÊS'!$AI$1,CADASTRO!$A$2:$Q$2,0))),0)</f>
        <v>0</v>
      </c>
      <c r="T43" s="14">
        <f t="shared" si="3"/>
        <v>0</v>
      </c>
      <c r="U43" s="14">
        <f t="shared" si="4"/>
        <v>0</v>
      </c>
      <c r="V43" s="14">
        <f t="shared" si="5"/>
        <v>0</v>
      </c>
      <c r="W43" s="14">
        <f t="shared" si="6"/>
        <v>0</v>
      </c>
      <c r="X43" s="67">
        <f>IFERROR(IF(INDEX(CADASTRO!$A$2:$Q$570,MATCH('PAINEL MÊS'!B43,CADASTRO!$B$2:$B$570,0),MATCH('PAINEL MÊS'!$AJ$2,CADASTRO!$A$2:$Q$2,0))=0,IF(CADASTRO!R41=0,CADASTRO!E41,CADASTRO!R41),INDEX(CADASTRO!$A$2:$Q$570,MATCH('PAINEL MÊS'!B43,CADASTRO!$B$2:$B$570,0),MATCH('PAINEL MÊS'!$AJ$2,CADASTRO!$A$2:$Q$2,0))),0)*C43</f>
        <v>0</v>
      </c>
      <c r="Y43" s="14">
        <f t="shared" si="7"/>
        <v>0</v>
      </c>
      <c r="Z43" s="75">
        <f t="shared" si="12"/>
        <v>0</v>
      </c>
      <c r="AA43" s="75">
        <f t="shared" si="8"/>
        <v>0</v>
      </c>
      <c r="AB43" s="79">
        <f t="shared" si="9"/>
        <v>0</v>
      </c>
      <c r="AC43" s="77">
        <f t="shared" si="10"/>
        <v>0</v>
      </c>
      <c r="AD43" s="77">
        <f t="shared" si="11"/>
        <v>0</v>
      </c>
    </row>
    <row r="44" spans="1:30" ht="18.75" customHeight="1" x14ac:dyDescent="0.25">
      <c r="A44" s="7">
        <f>CADASTRO!A42</f>
        <v>0</v>
      </c>
      <c r="B44" s="7">
        <f>CADASTRO!B42</f>
        <v>0</v>
      </c>
      <c r="C44" s="40">
        <f>INDEX(Base!$A$40:$N$570,MATCH('PAINEL MÊS'!B44,Base!$B$40:$B$570,0),MATCH('PAINEL MÊS'!$C$2,Base!$A$40:$N$40,0))</f>
        <v>0</v>
      </c>
      <c r="D44" s="7">
        <f>CADASTRO!C42</f>
        <v>0</v>
      </c>
      <c r="E44" s="41">
        <f>SUMIFS(SAÍDAS!$D:$D,SAÍDAS!$B:$B,'PAINEL MÊS'!$B44,SAÍDAS!$H:$H,'PAINEL MÊS'!$AI$1,SAÍDAS!$F:$F,'PAINEL MÊS'!E$3)</f>
        <v>0</v>
      </c>
      <c r="F44" s="41">
        <f>SUMIFS(SAÍDAS!$D:$D,SAÍDAS!$B:$B,'PAINEL MÊS'!$B44,SAÍDAS!$H:$H,'PAINEL MÊS'!$AI$1,SAÍDAS!$F:$F,'PAINEL MÊS'!F$3)</f>
        <v>0</v>
      </c>
      <c r="G44" s="41">
        <f>SUMIFS(SAÍDAS!$D:$D,SAÍDAS!$B:$B,'PAINEL MÊS'!$B44,SAÍDAS!$H:$H,'PAINEL MÊS'!$AI$1,SAÍDAS!$F:$F,'PAINEL MÊS'!G$3)</f>
        <v>0</v>
      </c>
      <c r="H44" s="41">
        <f>SUMIFS(SAÍDAS!$D:$D,SAÍDAS!$B:$B,'PAINEL MÊS'!$B44,SAÍDAS!$H:$H,'PAINEL MÊS'!$AI$1,SAÍDAS!$F:$F,'PAINEL MÊS'!H$3)</f>
        <v>0</v>
      </c>
      <c r="I44" s="41">
        <f>SUMIFS(SAÍDAS!$D:$D,SAÍDAS!$B:$B,'PAINEL MÊS'!$B44,SAÍDAS!$H:$H,'PAINEL MÊS'!$AI$1,SAÍDAS!$F:$F,'PAINEL MÊS'!I$3)+SUMIFS(SAÍDAS!$D:$D,SAÍDAS!$B:$B,'PAINEL MÊS'!$B44,SAÍDAS!$H:$H,'PAINEL MÊS'!$AI$1,SAÍDAS!$F:$F,"SEMANA 6")</f>
        <v>0</v>
      </c>
      <c r="J44" s="42">
        <f t="shared" si="0"/>
        <v>0</v>
      </c>
      <c r="K44" s="43">
        <f>SUMIFS(ENTRADAS!$D:$D,ENTRADAS!$B:$B,'PAINEL MÊS'!$B44,ENTRADAS!$I:$I,'PAINEL MÊS'!$AI$1,ENTRADAS!$F:$F,'PAINEL MÊS'!K$3)</f>
        <v>0</v>
      </c>
      <c r="L44" s="43">
        <f>SUMIFS(ENTRADAS!$D:$D,ENTRADAS!$B:$B,'PAINEL MÊS'!$B44,ENTRADAS!$I:$I,'PAINEL MÊS'!$AI$1,ENTRADAS!$F:$F,'PAINEL MÊS'!L$3)</f>
        <v>0</v>
      </c>
      <c r="M44" s="43">
        <f>SUMIFS(ENTRADAS!$D:$D,ENTRADAS!$B:$B,'PAINEL MÊS'!$B44,ENTRADAS!$I:$I,'PAINEL MÊS'!$AI$1,ENTRADAS!$F:$F,'PAINEL MÊS'!M$3)</f>
        <v>0</v>
      </c>
      <c r="N44" s="43">
        <f>SUMIFS(ENTRADAS!$D:$D,ENTRADAS!$B:$B,'PAINEL MÊS'!$B44,ENTRADAS!$I:$I,'PAINEL MÊS'!$AI$1,ENTRADAS!$F:$F,'PAINEL MÊS'!N$3)</f>
        <v>0</v>
      </c>
      <c r="O44" s="43">
        <f>SUMIFS(ENTRADAS!$D:$D,ENTRADAS!$B:$B,'PAINEL MÊS'!$B44,ENTRADAS!$I:$I,'PAINEL MÊS'!$AI$1,ENTRADAS!$F:$F,'PAINEL MÊS'!O$3)+SUMIFS(ENTRADAS!$D:$D,ENTRADAS!$B:$B,'PAINEL MÊS'!$B44,ENTRADAS!$I:$I,'PAINEL MÊS'!$AI$1,ENTRADAS!$F:$F,"SEMANA 6")</f>
        <v>0</v>
      </c>
      <c r="P44" s="44">
        <f t="shared" si="1"/>
        <v>0</v>
      </c>
      <c r="Q44" s="40">
        <f>C44+P44-J44+SUMIFS(AJUSTE!$D:$D,AJUSTE!$B:$B,'PAINEL MÊS'!B44,AJUSTE!$H:$H,'PAINEL MÊS'!$AI$1)</f>
        <v>0</v>
      </c>
      <c r="R44" s="45">
        <f t="shared" si="2"/>
        <v>0</v>
      </c>
      <c r="S44" s="15">
        <f>IFERROR(IF(INDEX(CADASTRO!$A$2:$Q$570,MATCH('PAINEL MÊS'!B44,CADASTRO!$B$2:$B$570,0),MATCH('PAINEL MÊS'!$AI$1,CADASTRO!$A$2:$Q$2,0))=0,IF(CADASTRO!R42=0,CADASTRO!E42,CADASTRO!R42),INDEX(CADASTRO!$A$2:$Q$570,MATCH('PAINEL MÊS'!B44,CADASTRO!$B$2:$B$570,0),MATCH('PAINEL MÊS'!$AI$1,CADASTRO!$A$2:$Q$2,0))),0)</f>
        <v>0</v>
      </c>
      <c r="T44" s="14">
        <f t="shared" si="3"/>
        <v>0</v>
      </c>
      <c r="U44" s="14">
        <f t="shared" si="4"/>
        <v>0</v>
      </c>
      <c r="V44" s="14">
        <f t="shared" si="5"/>
        <v>0</v>
      </c>
      <c r="W44" s="14">
        <f t="shared" si="6"/>
        <v>0</v>
      </c>
      <c r="X44" s="67">
        <f>IFERROR(IF(INDEX(CADASTRO!$A$2:$Q$570,MATCH('PAINEL MÊS'!B44,CADASTRO!$B$2:$B$570,0),MATCH('PAINEL MÊS'!$AJ$2,CADASTRO!$A$2:$Q$2,0))=0,IF(CADASTRO!R42=0,CADASTRO!E42,CADASTRO!R42),INDEX(CADASTRO!$A$2:$Q$570,MATCH('PAINEL MÊS'!B44,CADASTRO!$B$2:$B$570,0),MATCH('PAINEL MÊS'!$AJ$2,CADASTRO!$A$2:$Q$2,0))),0)*C44</f>
        <v>0</v>
      </c>
      <c r="Y44" s="14">
        <f t="shared" si="7"/>
        <v>0</v>
      </c>
      <c r="Z44" s="75">
        <f t="shared" si="12"/>
        <v>0</v>
      </c>
      <c r="AA44" s="75">
        <f t="shared" si="8"/>
        <v>0</v>
      </c>
      <c r="AB44" s="79">
        <f t="shared" si="9"/>
        <v>0</v>
      </c>
      <c r="AC44" s="77">
        <f t="shared" si="10"/>
        <v>0</v>
      </c>
      <c r="AD44" s="77">
        <f t="shared" si="11"/>
        <v>0</v>
      </c>
    </row>
    <row r="45" spans="1:30" ht="18.75" customHeight="1" x14ac:dyDescent="0.25">
      <c r="A45" s="7">
        <f>CADASTRO!A43</f>
        <v>0</v>
      </c>
      <c r="B45" s="7">
        <f>CADASTRO!B43</f>
        <v>0</v>
      </c>
      <c r="C45" s="40">
        <f>INDEX(Base!$A$40:$N$570,MATCH('PAINEL MÊS'!B45,Base!$B$40:$B$570,0),MATCH('PAINEL MÊS'!$C$2,Base!$A$40:$N$40,0))</f>
        <v>0</v>
      </c>
      <c r="D45" s="7">
        <f>CADASTRO!C43</f>
        <v>0</v>
      </c>
      <c r="E45" s="41">
        <f>SUMIFS(SAÍDAS!$D:$D,SAÍDAS!$B:$B,'PAINEL MÊS'!$B45,SAÍDAS!$H:$H,'PAINEL MÊS'!$AI$1,SAÍDAS!$F:$F,'PAINEL MÊS'!E$3)</f>
        <v>0</v>
      </c>
      <c r="F45" s="41">
        <f>SUMIFS(SAÍDAS!$D:$D,SAÍDAS!$B:$B,'PAINEL MÊS'!$B45,SAÍDAS!$H:$H,'PAINEL MÊS'!$AI$1,SAÍDAS!$F:$F,'PAINEL MÊS'!F$3)</f>
        <v>0</v>
      </c>
      <c r="G45" s="41">
        <f>SUMIFS(SAÍDAS!$D:$D,SAÍDAS!$B:$B,'PAINEL MÊS'!$B45,SAÍDAS!$H:$H,'PAINEL MÊS'!$AI$1,SAÍDAS!$F:$F,'PAINEL MÊS'!G$3)</f>
        <v>0</v>
      </c>
      <c r="H45" s="41">
        <f>SUMIFS(SAÍDAS!$D:$D,SAÍDAS!$B:$B,'PAINEL MÊS'!$B45,SAÍDAS!$H:$H,'PAINEL MÊS'!$AI$1,SAÍDAS!$F:$F,'PAINEL MÊS'!H$3)</f>
        <v>0</v>
      </c>
      <c r="I45" s="41">
        <f>SUMIFS(SAÍDAS!$D:$D,SAÍDAS!$B:$B,'PAINEL MÊS'!$B45,SAÍDAS!$H:$H,'PAINEL MÊS'!$AI$1,SAÍDAS!$F:$F,'PAINEL MÊS'!I$3)+SUMIFS(SAÍDAS!$D:$D,SAÍDAS!$B:$B,'PAINEL MÊS'!$B45,SAÍDAS!$H:$H,'PAINEL MÊS'!$AI$1,SAÍDAS!$F:$F,"SEMANA 6")</f>
        <v>0</v>
      </c>
      <c r="J45" s="42">
        <f t="shared" si="0"/>
        <v>0</v>
      </c>
      <c r="K45" s="43">
        <f>SUMIFS(ENTRADAS!$D:$D,ENTRADAS!$B:$B,'PAINEL MÊS'!$B45,ENTRADAS!$I:$I,'PAINEL MÊS'!$AI$1,ENTRADAS!$F:$F,'PAINEL MÊS'!K$3)</f>
        <v>0</v>
      </c>
      <c r="L45" s="43">
        <f>SUMIFS(ENTRADAS!$D:$D,ENTRADAS!$B:$B,'PAINEL MÊS'!$B45,ENTRADAS!$I:$I,'PAINEL MÊS'!$AI$1,ENTRADAS!$F:$F,'PAINEL MÊS'!L$3)</f>
        <v>0</v>
      </c>
      <c r="M45" s="43">
        <f>SUMIFS(ENTRADAS!$D:$D,ENTRADAS!$B:$B,'PAINEL MÊS'!$B45,ENTRADAS!$I:$I,'PAINEL MÊS'!$AI$1,ENTRADAS!$F:$F,'PAINEL MÊS'!M$3)</f>
        <v>0</v>
      </c>
      <c r="N45" s="43">
        <f>SUMIFS(ENTRADAS!$D:$D,ENTRADAS!$B:$B,'PAINEL MÊS'!$B45,ENTRADAS!$I:$I,'PAINEL MÊS'!$AI$1,ENTRADAS!$F:$F,'PAINEL MÊS'!N$3)</f>
        <v>0</v>
      </c>
      <c r="O45" s="43">
        <f>SUMIFS(ENTRADAS!$D:$D,ENTRADAS!$B:$B,'PAINEL MÊS'!$B45,ENTRADAS!$I:$I,'PAINEL MÊS'!$AI$1,ENTRADAS!$F:$F,'PAINEL MÊS'!O$3)+SUMIFS(ENTRADAS!$D:$D,ENTRADAS!$B:$B,'PAINEL MÊS'!$B45,ENTRADAS!$I:$I,'PAINEL MÊS'!$AI$1,ENTRADAS!$F:$F,"SEMANA 6")</f>
        <v>0</v>
      </c>
      <c r="P45" s="44">
        <f t="shared" si="1"/>
        <v>0</v>
      </c>
      <c r="Q45" s="40">
        <f>C45+P45-J45+SUMIFS(AJUSTE!$D:$D,AJUSTE!$B:$B,'PAINEL MÊS'!B45,AJUSTE!$H:$H,'PAINEL MÊS'!$AI$1)</f>
        <v>0</v>
      </c>
      <c r="R45" s="45">
        <f t="shared" si="2"/>
        <v>0</v>
      </c>
      <c r="S45" s="15">
        <f>IFERROR(IF(INDEX(CADASTRO!$A$2:$Q$570,MATCH('PAINEL MÊS'!B45,CADASTRO!$B$2:$B$570,0),MATCH('PAINEL MÊS'!$AI$1,CADASTRO!$A$2:$Q$2,0))=0,IF(CADASTRO!R43=0,CADASTRO!E43,CADASTRO!R43),INDEX(CADASTRO!$A$2:$Q$570,MATCH('PAINEL MÊS'!B45,CADASTRO!$B$2:$B$570,0),MATCH('PAINEL MÊS'!$AI$1,CADASTRO!$A$2:$Q$2,0))),0)</f>
        <v>0</v>
      </c>
      <c r="T45" s="14">
        <f t="shared" si="3"/>
        <v>0</v>
      </c>
      <c r="U45" s="14">
        <f t="shared" si="4"/>
        <v>0</v>
      </c>
      <c r="V45" s="14">
        <f t="shared" si="5"/>
        <v>0</v>
      </c>
      <c r="W45" s="14">
        <f t="shared" si="6"/>
        <v>0</v>
      </c>
      <c r="X45" s="67">
        <f>IFERROR(IF(INDEX(CADASTRO!$A$2:$Q$570,MATCH('PAINEL MÊS'!B45,CADASTRO!$B$2:$B$570,0),MATCH('PAINEL MÊS'!$AJ$2,CADASTRO!$A$2:$Q$2,0))=0,IF(CADASTRO!R43=0,CADASTRO!E43,CADASTRO!R43),INDEX(CADASTRO!$A$2:$Q$570,MATCH('PAINEL MÊS'!B45,CADASTRO!$B$2:$B$570,0),MATCH('PAINEL MÊS'!$AJ$2,CADASTRO!$A$2:$Q$2,0))),0)*C45</f>
        <v>0</v>
      </c>
      <c r="Y45" s="14">
        <f t="shared" si="7"/>
        <v>0</v>
      </c>
      <c r="Z45" s="75">
        <f t="shared" si="12"/>
        <v>0</v>
      </c>
      <c r="AA45" s="75">
        <f t="shared" si="8"/>
        <v>0</v>
      </c>
      <c r="AB45" s="79">
        <f t="shared" si="9"/>
        <v>0</v>
      </c>
      <c r="AC45" s="77">
        <f t="shared" si="10"/>
        <v>0</v>
      </c>
      <c r="AD45" s="77">
        <f t="shared" si="11"/>
        <v>0</v>
      </c>
    </row>
    <row r="46" spans="1:30" ht="18.75" customHeight="1" x14ac:dyDescent="0.25">
      <c r="A46" s="7">
        <f>CADASTRO!A44</f>
        <v>0</v>
      </c>
      <c r="B46" s="7">
        <f>CADASTRO!B44</f>
        <v>0</v>
      </c>
      <c r="C46" s="40">
        <f>INDEX(Base!$A$40:$N$570,MATCH('PAINEL MÊS'!B46,Base!$B$40:$B$570,0),MATCH('PAINEL MÊS'!$C$2,Base!$A$40:$N$40,0))</f>
        <v>0</v>
      </c>
      <c r="D46" s="7">
        <f>CADASTRO!C44</f>
        <v>0</v>
      </c>
      <c r="E46" s="41">
        <f>SUMIFS(SAÍDAS!$D:$D,SAÍDAS!$B:$B,'PAINEL MÊS'!$B46,SAÍDAS!$H:$H,'PAINEL MÊS'!$AI$1,SAÍDAS!$F:$F,'PAINEL MÊS'!E$3)</f>
        <v>0</v>
      </c>
      <c r="F46" s="41">
        <f>SUMIFS(SAÍDAS!$D:$D,SAÍDAS!$B:$B,'PAINEL MÊS'!$B46,SAÍDAS!$H:$H,'PAINEL MÊS'!$AI$1,SAÍDAS!$F:$F,'PAINEL MÊS'!F$3)</f>
        <v>0</v>
      </c>
      <c r="G46" s="41">
        <f>SUMIFS(SAÍDAS!$D:$D,SAÍDAS!$B:$B,'PAINEL MÊS'!$B46,SAÍDAS!$H:$H,'PAINEL MÊS'!$AI$1,SAÍDAS!$F:$F,'PAINEL MÊS'!G$3)</f>
        <v>0</v>
      </c>
      <c r="H46" s="41">
        <f>SUMIFS(SAÍDAS!$D:$D,SAÍDAS!$B:$B,'PAINEL MÊS'!$B46,SAÍDAS!$H:$H,'PAINEL MÊS'!$AI$1,SAÍDAS!$F:$F,'PAINEL MÊS'!H$3)</f>
        <v>0</v>
      </c>
      <c r="I46" s="41">
        <f>SUMIFS(SAÍDAS!$D:$D,SAÍDAS!$B:$B,'PAINEL MÊS'!$B46,SAÍDAS!$H:$H,'PAINEL MÊS'!$AI$1,SAÍDAS!$F:$F,'PAINEL MÊS'!I$3)+SUMIFS(SAÍDAS!$D:$D,SAÍDAS!$B:$B,'PAINEL MÊS'!$B46,SAÍDAS!$H:$H,'PAINEL MÊS'!$AI$1,SAÍDAS!$F:$F,"SEMANA 6")</f>
        <v>0</v>
      </c>
      <c r="J46" s="42">
        <f t="shared" si="0"/>
        <v>0</v>
      </c>
      <c r="K46" s="43">
        <f>SUMIFS(ENTRADAS!$D:$D,ENTRADAS!$B:$B,'PAINEL MÊS'!$B46,ENTRADAS!$I:$I,'PAINEL MÊS'!$AI$1,ENTRADAS!$F:$F,'PAINEL MÊS'!K$3)</f>
        <v>0</v>
      </c>
      <c r="L46" s="43">
        <f>SUMIFS(ENTRADAS!$D:$D,ENTRADAS!$B:$B,'PAINEL MÊS'!$B46,ENTRADAS!$I:$I,'PAINEL MÊS'!$AI$1,ENTRADAS!$F:$F,'PAINEL MÊS'!L$3)</f>
        <v>0</v>
      </c>
      <c r="M46" s="43">
        <f>SUMIFS(ENTRADAS!$D:$D,ENTRADAS!$B:$B,'PAINEL MÊS'!$B46,ENTRADAS!$I:$I,'PAINEL MÊS'!$AI$1,ENTRADAS!$F:$F,'PAINEL MÊS'!M$3)</f>
        <v>0</v>
      </c>
      <c r="N46" s="43">
        <f>SUMIFS(ENTRADAS!$D:$D,ENTRADAS!$B:$B,'PAINEL MÊS'!$B46,ENTRADAS!$I:$I,'PAINEL MÊS'!$AI$1,ENTRADAS!$F:$F,'PAINEL MÊS'!N$3)</f>
        <v>0</v>
      </c>
      <c r="O46" s="43">
        <f>SUMIFS(ENTRADAS!$D:$D,ENTRADAS!$B:$B,'PAINEL MÊS'!$B46,ENTRADAS!$I:$I,'PAINEL MÊS'!$AI$1,ENTRADAS!$F:$F,'PAINEL MÊS'!O$3)+SUMIFS(ENTRADAS!$D:$D,ENTRADAS!$B:$B,'PAINEL MÊS'!$B46,ENTRADAS!$I:$I,'PAINEL MÊS'!$AI$1,ENTRADAS!$F:$F,"SEMANA 6")</f>
        <v>0</v>
      </c>
      <c r="P46" s="44">
        <f t="shared" si="1"/>
        <v>0</v>
      </c>
      <c r="Q46" s="40">
        <f>C46+P46-J46+SUMIFS(AJUSTE!$D:$D,AJUSTE!$B:$B,'PAINEL MÊS'!B46,AJUSTE!$H:$H,'PAINEL MÊS'!$AI$1)</f>
        <v>0</v>
      </c>
      <c r="R46" s="45">
        <f t="shared" si="2"/>
        <v>0</v>
      </c>
      <c r="S46" s="15">
        <f>IFERROR(IF(INDEX(CADASTRO!$A$2:$Q$570,MATCH('PAINEL MÊS'!B46,CADASTRO!$B$2:$B$570,0),MATCH('PAINEL MÊS'!$AI$1,CADASTRO!$A$2:$Q$2,0))=0,IF(CADASTRO!R44=0,CADASTRO!E44,CADASTRO!R44),INDEX(CADASTRO!$A$2:$Q$570,MATCH('PAINEL MÊS'!B46,CADASTRO!$B$2:$B$570,0),MATCH('PAINEL MÊS'!$AI$1,CADASTRO!$A$2:$Q$2,0))),0)</f>
        <v>0</v>
      </c>
      <c r="T46" s="14">
        <f t="shared" si="3"/>
        <v>0</v>
      </c>
      <c r="U46" s="14">
        <f t="shared" si="4"/>
        <v>0</v>
      </c>
      <c r="V46" s="14">
        <f t="shared" si="5"/>
        <v>0</v>
      </c>
      <c r="W46" s="14">
        <f t="shared" si="6"/>
        <v>0</v>
      </c>
      <c r="X46" s="67">
        <f>IFERROR(IF(INDEX(CADASTRO!$A$2:$Q$570,MATCH('PAINEL MÊS'!B46,CADASTRO!$B$2:$B$570,0),MATCH('PAINEL MÊS'!$AJ$2,CADASTRO!$A$2:$Q$2,0))=0,IF(CADASTRO!R44=0,CADASTRO!E44,CADASTRO!R44),INDEX(CADASTRO!$A$2:$Q$570,MATCH('PAINEL MÊS'!B46,CADASTRO!$B$2:$B$570,0),MATCH('PAINEL MÊS'!$AJ$2,CADASTRO!$A$2:$Q$2,0))),0)*C46</f>
        <v>0</v>
      </c>
      <c r="Y46" s="14">
        <f t="shared" si="7"/>
        <v>0</v>
      </c>
      <c r="Z46" s="75">
        <f t="shared" si="12"/>
        <v>0</v>
      </c>
      <c r="AA46" s="75">
        <f t="shared" si="8"/>
        <v>0</v>
      </c>
      <c r="AB46" s="79">
        <f t="shared" si="9"/>
        <v>0</v>
      </c>
      <c r="AC46" s="77">
        <f t="shared" si="10"/>
        <v>0</v>
      </c>
      <c r="AD46" s="77">
        <f t="shared" si="11"/>
        <v>0</v>
      </c>
    </row>
    <row r="47" spans="1:30" ht="18.75" customHeight="1" x14ac:dyDescent="0.25">
      <c r="A47" s="7">
        <f>CADASTRO!A45</f>
        <v>0</v>
      </c>
      <c r="B47" s="7">
        <f>CADASTRO!B45</f>
        <v>0</v>
      </c>
      <c r="C47" s="40">
        <f>INDEX(Base!$A$40:$N$570,MATCH('PAINEL MÊS'!B47,Base!$B$40:$B$570,0),MATCH('PAINEL MÊS'!$C$2,Base!$A$40:$N$40,0))</f>
        <v>0</v>
      </c>
      <c r="D47" s="7">
        <f>CADASTRO!C45</f>
        <v>0</v>
      </c>
      <c r="E47" s="41">
        <f>SUMIFS(SAÍDAS!$D:$D,SAÍDAS!$B:$B,'PAINEL MÊS'!$B47,SAÍDAS!$H:$H,'PAINEL MÊS'!$AI$1,SAÍDAS!$F:$F,'PAINEL MÊS'!E$3)</f>
        <v>0</v>
      </c>
      <c r="F47" s="41">
        <f>SUMIFS(SAÍDAS!$D:$D,SAÍDAS!$B:$B,'PAINEL MÊS'!$B47,SAÍDAS!$H:$H,'PAINEL MÊS'!$AI$1,SAÍDAS!$F:$F,'PAINEL MÊS'!F$3)</f>
        <v>0</v>
      </c>
      <c r="G47" s="41">
        <f>SUMIFS(SAÍDAS!$D:$D,SAÍDAS!$B:$B,'PAINEL MÊS'!$B47,SAÍDAS!$H:$H,'PAINEL MÊS'!$AI$1,SAÍDAS!$F:$F,'PAINEL MÊS'!G$3)</f>
        <v>0</v>
      </c>
      <c r="H47" s="41">
        <f>SUMIFS(SAÍDAS!$D:$D,SAÍDAS!$B:$B,'PAINEL MÊS'!$B47,SAÍDAS!$H:$H,'PAINEL MÊS'!$AI$1,SAÍDAS!$F:$F,'PAINEL MÊS'!H$3)</f>
        <v>0</v>
      </c>
      <c r="I47" s="41">
        <f>SUMIFS(SAÍDAS!$D:$D,SAÍDAS!$B:$B,'PAINEL MÊS'!$B47,SAÍDAS!$H:$H,'PAINEL MÊS'!$AI$1,SAÍDAS!$F:$F,'PAINEL MÊS'!I$3)+SUMIFS(SAÍDAS!$D:$D,SAÍDAS!$B:$B,'PAINEL MÊS'!$B47,SAÍDAS!$H:$H,'PAINEL MÊS'!$AI$1,SAÍDAS!$F:$F,"SEMANA 6")</f>
        <v>0</v>
      </c>
      <c r="J47" s="42">
        <f t="shared" si="0"/>
        <v>0</v>
      </c>
      <c r="K47" s="43">
        <f>SUMIFS(ENTRADAS!$D:$D,ENTRADAS!$B:$B,'PAINEL MÊS'!$B47,ENTRADAS!$I:$I,'PAINEL MÊS'!$AI$1,ENTRADAS!$F:$F,'PAINEL MÊS'!K$3)</f>
        <v>0</v>
      </c>
      <c r="L47" s="43">
        <f>SUMIFS(ENTRADAS!$D:$D,ENTRADAS!$B:$B,'PAINEL MÊS'!$B47,ENTRADAS!$I:$I,'PAINEL MÊS'!$AI$1,ENTRADAS!$F:$F,'PAINEL MÊS'!L$3)</f>
        <v>0</v>
      </c>
      <c r="M47" s="43">
        <f>SUMIFS(ENTRADAS!$D:$D,ENTRADAS!$B:$B,'PAINEL MÊS'!$B47,ENTRADAS!$I:$I,'PAINEL MÊS'!$AI$1,ENTRADAS!$F:$F,'PAINEL MÊS'!M$3)</f>
        <v>0</v>
      </c>
      <c r="N47" s="43">
        <f>SUMIFS(ENTRADAS!$D:$D,ENTRADAS!$B:$B,'PAINEL MÊS'!$B47,ENTRADAS!$I:$I,'PAINEL MÊS'!$AI$1,ENTRADAS!$F:$F,'PAINEL MÊS'!N$3)</f>
        <v>0</v>
      </c>
      <c r="O47" s="43">
        <f>SUMIFS(ENTRADAS!$D:$D,ENTRADAS!$B:$B,'PAINEL MÊS'!$B47,ENTRADAS!$I:$I,'PAINEL MÊS'!$AI$1,ENTRADAS!$F:$F,'PAINEL MÊS'!O$3)+SUMIFS(ENTRADAS!$D:$D,ENTRADAS!$B:$B,'PAINEL MÊS'!$B47,ENTRADAS!$I:$I,'PAINEL MÊS'!$AI$1,ENTRADAS!$F:$F,"SEMANA 6")</f>
        <v>0</v>
      </c>
      <c r="P47" s="44">
        <f t="shared" si="1"/>
        <v>0</v>
      </c>
      <c r="Q47" s="40">
        <f>C47+P47-J47+SUMIFS(AJUSTE!$D:$D,AJUSTE!$B:$B,'PAINEL MÊS'!B47,AJUSTE!$H:$H,'PAINEL MÊS'!$AI$1)</f>
        <v>0</v>
      </c>
      <c r="R47" s="45">
        <f t="shared" si="2"/>
        <v>0</v>
      </c>
      <c r="S47" s="15">
        <f>IFERROR(IF(INDEX(CADASTRO!$A$2:$Q$570,MATCH('PAINEL MÊS'!B47,CADASTRO!$B$2:$B$570,0),MATCH('PAINEL MÊS'!$AI$1,CADASTRO!$A$2:$Q$2,0))=0,IF(CADASTRO!R45=0,CADASTRO!E45,CADASTRO!R45),INDEX(CADASTRO!$A$2:$Q$570,MATCH('PAINEL MÊS'!B47,CADASTRO!$B$2:$B$570,0),MATCH('PAINEL MÊS'!$AI$1,CADASTRO!$A$2:$Q$2,0))),0)</f>
        <v>0</v>
      </c>
      <c r="T47" s="14">
        <f t="shared" si="3"/>
        <v>0</v>
      </c>
      <c r="U47" s="14">
        <f t="shared" si="4"/>
        <v>0</v>
      </c>
      <c r="V47" s="14">
        <f t="shared" si="5"/>
        <v>0</v>
      </c>
      <c r="W47" s="14">
        <f t="shared" si="6"/>
        <v>0</v>
      </c>
      <c r="X47" s="67">
        <f>IFERROR(IF(INDEX(CADASTRO!$A$2:$Q$570,MATCH('PAINEL MÊS'!B47,CADASTRO!$B$2:$B$570,0),MATCH('PAINEL MÊS'!$AJ$2,CADASTRO!$A$2:$Q$2,0))=0,IF(CADASTRO!R45=0,CADASTRO!E45,CADASTRO!R45),INDEX(CADASTRO!$A$2:$Q$570,MATCH('PAINEL MÊS'!B47,CADASTRO!$B$2:$B$570,0),MATCH('PAINEL MÊS'!$AJ$2,CADASTRO!$A$2:$Q$2,0))),0)*C47</f>
        <v>0</v>
      </c>
      <c r="Y47" s="14">
        <f t="shared" si="7"/>
        <v>0</v>
      </c>
      <c r="Z47" s="75">
        <f t="shared" si="12"/>
        <v>0</v>
      </c>
      <c r="AA47" s="75">
        <f t="shared" si="8"/>
        <v>0</v>
      </c>
      <c r="AB47" s="79">
        <f t="shared" si="9"/>
        <v>0</v>
      </c>
      <c r="AC47" s="77">
        <f t="shared" si="10"/>
        <v>0</v>
      </c>
      <c r="AD47" s="77">
        <f t="shared" si="11"/>
        <v>0</v>
      </c>
    </row>
    <row r="48" spans="1:30" ht="18.75" customHeight="1" x14ac:dyDescent="0.25">
      <c r="A48" s="7">
        <f>CADASTRO!A46</f>
        <v>0</v>
      </c>
      <c r="B48" s="7">
        <f>CADASTRO!B46</f>
        <v>0</v>
      </c>
      <c r="C48" s="40">
        <f>INDEX(Base!$A$40:$N$570,MATCH('PAINEL MÊS'!B48,Base!$B$40:$B$570,0),MATCH('PAINEL MÊS'!$C$2,Base!$A$40:$N$40,0))</f>
        <v>0</v>
      </c>
      <c r="D48" s="7">
        <f>CADASTRO!C46</f>
        <v>0</v>
      </c>
      <c r="E48" s="41">
        <f>SUMIFS(SAÍDAS!$D:$D,SAÍDAS!$B:$B,'PAINEL MÊS'!$B48,SAÍDAS!$H:$H,'PAINEL MÊS'!$AI$1,SAÍDAS!$F:$F,'PAINEL MÊS'!E$3)</f>
        <v>0</v>
      </c>
      <c r="F48" s="41">
        <f>SUMIFS(SAÍDAS!$D:$D,SAÍDAS!$B:$B,'PAINEL MÊS'!$B48,SAÍDAS!$H:$H,'PAINEL MÊS'!$AI$1,SAÍDAS!$F:$F,'PAINEL MÊS'!F$3)</f>
        <v>0</v>
      </c>
      <c r="G48" s="41">
        <f>SUMIFS(SAÍDAS!$D:$D,SAÍDAS!$B:$B,'PAINEL MÊS'!$B48,SAÍDAS!$H:$H,'PAINEL MÊS'!$AI$1,SAÍDAS!$F:$F,'PAINEL MÊS'!G$3)</f>
        <v>0</v>
      </c>
      <c r="H48" s="41">
        <f>SUMIFS(SAÍDAS!$D:$D,SAÍDAS!$B:$B,'PAINEL MÊS'!$B48,SAÍDAS!$H:$H,'PAINEL MÊS'!$AI$1,SAÍDAS!$F:$F,'PAINEL MÊS'!H$3)</f>
        <v>0</v>
      </c>
      <c r="I48" s="41">
        <f>SUMIFS(SAÍDAS!$D:$D,SAÍDAS!$B:$B,'PAINEL MÊS'!$B48,SAÍDAS!$H:$H,'PAINEL MÊS'!$AI$1,SAÍDAS!$F:$F,'PAINEL MÊS'!I$3)+SUMIFS(SAÍDAS!$D:$D,SAÍDAS!$B:$B,'PAINEL MÊS'!$B48,SAÍDAS!$H:$H,'PAINEL MÊS'!$AI$1,SAÍDAS!$F:$F,"SEMANA 6")</f>
        <v>0</v>
      </c>
      <c r="J48" s="42">
        <f t="shared" si="0"/>
        <v>0</v>
      </c>
      <c r="K48" s="43">
        <f>SUMIFS(ENTRADAS!$D:$D,ENTRADAS!$B:$B,'PAINEL MÊS'!$B48,ENTRADAS!$I:$I,'PAINEL MÊS'!$AI$1,ENTRADAS!$F:$F,'PAINEL MÊS'!K$3)</f>
        <v>0</v>
      </c>
      <c r="L48" s="43">
        <f>SUMIFS(ENTRADAS!$D:$D,ENTRADAS!$B:$B,'PAINEL MÊS'!$B48,ENTRADAS!$I:$I,'PAINEL MÊS'!$AI$1,ENTRADAS!$F:$F,'PAINEL MÊS'!L$3)</f>
        <v>0</v>
      </c>
      <c r="M48" s="43">
        <f>SUMIFS(ENTRADAS!$D:$D,ENTRADAS!$B:$B,'PAINEL MÊS'!$B48,ENTRADAS!$I:$I,'PAINEL MÊS'!$AI$1,ENTRADAS!$F:$F,'PAINEL MÊS'!M$3)</f>
        <v>0</v>
      </c>
      <c r="N48" s="43">
        <f>SUMIFS(ENTRADAS!$D:$D,ENTRADAS!$B:$B,'PAINEL MÊS'!$B48,ENTRADAS!$I:$I,'PAINEL MÊS'!$AI$1,ENTRADAS!$F:$F,'PAINEL MÊS'!N$3)</f>
        <v>0</v>
      </c>
      <c r="O48" s="43">
        <f>SUMIFS(ENTRADAS!$D:$D,ENTRADAS!$B:$B,'PAINEL MÊS'!$B48,ENTRADAS!$I:$I,'PAINEL MÊS'!$AI$1,ENTRADAS!$F:$F,'PAINEL MÊS'!O$3)+SUMIFS(ENTRADAS!$D:$D,ENTRADAS!$B:$B,'PAINEL MÊS'!$B48,ENTRADAS!$I:$I,'PAINEL MÊS'!$AI$1,ENTRADAS!$F:$F,"SEMANA 6")</f>
        <v>0</v>
      </c>
      <c r="P48" s="44">
        <f t="shared" si="1"/>
        <v>0</v>
      </c>
      <c r="Q48" s="40">
        <f>C48+P48-J48+SUMIFS(AJUSTE!$D:$D,AJUSTE!$B:$B,'PAINEL MÊS'!B48,AJUSTE!$H:$H,'PAINEL MÊS'!$AI$1)</f>
        <v>0</v>
      </c>
      <c r="R48" s="45">
        <f t="shared" si="2"/>
        <v>0</v>
      </c>
      <c r="S48" s="15">
        <f>IFERROR(IF(INDEX(CADASTRO!$A$2:$Q$570,MATCH('PAINEL MÊS'!B48,CADASTRO!$B$2:$B$570,0),MATCH('PAINEL MÊS'!$AI$1,CADASTRO!$A$2:$Q$2,0))=0,IF(CADASTRO!R46=0,CADASTRO!E46,CADASTRO!R46),INDEX(CADASTRO!$A$2:$Q$570,MATCH('PAINEL MÊS'!B48,CADASTRO!$B$2:$B$570,0),MATCH('PAINEL MÊS'!$AI$1,CADASTRO!$A$2:$Q$2,0))),0)</f>
        <v>0</v>
      </c>
      <c r="T48" s="14">
        <f t="shared" si="3"/>
        <v>0</v>
      </c>
      <c r="U48" s="14">
        <f t="shared" si="4"/>
        <v>0</v>
      </c>
      <c r="V48" s="14">
        <f t="shared" si="5"/>
        <v>0</v>
      </c>
      <c r="W48" s="14">
        <f t="shared" si="6"/>
        <v>0</v>
      </c>
      <c r="X48" s="67">
        <f>IFERROR(IF(INDEX(CADASTRO!$A$2:$Q$570,MATCH('PAINEL MÊS'!B48,CADASTRO!$B$2:$B$570,0),MATCH('PAINEL MÊS'!$AJ$2,CADASTRO!$A$2:$Q$2,0))=0,IF(CADASTRO!R46=0,CADASTRO!E46,CADASTRO!R46),INDEX(CADASTRO!$A$2:$Q$570,MATCH('PAINEL MÊS'!B48,CADASTRO!$B$2:$B$570,0),MATCH('PAINEL MÊS'!$AJ$2,CADASTRO!$A$2:$Q$2,0))),0)*C48</f>
        <v>0</v>
      </c>
      <c r="Y48" s="14">
        <f t="shared" si="7"/>
        <v>0</v>
      </c>
      <c r="Z48" s="75">
        <f t="shared" si="12"/>
        <v>0</v>
      </c>
      <c r="AA48" s="75">
        <f t="shared" si="8"/>
        <v>0</v>
      </c>
      <c r="AB48" s="79">
        <f t="shared" si="9"/>
        <v>0</v>
      </c>
      <c r="AC48" s="77">
        <f t="shared" si="10"/>
        <v>0</v>
      </c>
      <c r="AD48" s="77">
        <f t="shared" si="11"/>
        <v>0</v>
      </c>
    </row>
    <row r="49" spans="1:30" ht="18.75" customHeight="1" x14ac:dyDescent="0.25">
      <c r="A49" s="7">
        <f>CADASTRO!A47</f>
        <v>0</v>
      </c>
      <c r="B49" s="7">
        <f>CADASTRO!B47</f>
        <v>0</v>
      </c>
      <c r="C49" s="40">
        <f>INDEX(Base!$A$40:$N$570,MATCH('PAINEL MÊS'!B49,Base!$B$40:$B$570,0),MATCH('PAINEL MÊS'!$C$2,Base!$A$40:$N$40,0))</f>
        <v>0</v>
      </c>
      <c r="D49" s="7">
        <f>CADASTRO!C47</f>
        <v>0</v>
      </c>
      <c r="E49" s="41">
        <f>SUMIFS(SAÍDAS!$D:$D,SAÍDAS!$B:$B,'PAINEL MÊS'!$B49,SAÍDAS!$H:$H,'PAINEL MÊS'!$AI$1,SAÍDAS!$F:$F,'PAINEL MÊS'!E$3)</f>
        <v>0</v>
      </c>
      <c r="F49" s="41">
        <f>SUMIFS(SAÍDAS!$D:$D,SAÍDAS!$B:$B,'PAINEL MÊS'!$B49,SAÍDAS!$H:$H,'PAINEL MÊS'!$AI$1,SAÍDAS!$F:$F,'PAINEL MÊS'!F$3)</f>
        <v>0</v>
      </c>
      <c r="G49" s="41">
        <f>SUMIFS(SAÍDAS!$D:$D,SAÍDAS!$B:$B,'PAINEL MÊS'!$B49,SAÍDAS!$H:$H,'PAINEL MÊS'!$AI$1,SAÍDAS!$F:$F,'PAINEL MÊS'!G$3)</f>
        <v>0</v>
      </c>
      <c r="H49" s="41">
        <f>SUMIFS(SAÍDAS!$D:$D,SAÍDAS!$B:$B,'PAINEL MÊS'!$B49,SAÍDAS!$H:$H,'PAINEL MÊS'!$AI$1,SAÍDAS!$F:$F,'PAINEL MÊS'!H$3)</f>
        <v>0</v>
      </c>
      <c r="I49" s="41">
        <f>SUMIFS(SAÍDAS!$D:$D,SAÍDAS!$B:$B,'PAINEL MÊS'!$B49,SAÍDAS!$H:$H,'PAINEL MÊS'!$AI$1,SAÍDAS!$F:$F,'PAINEL MÊS'!I$3)+SUMIFS(SAÍDAS!$D:$D,SAÍDAS!$B:$B,'PAINEL MÊS'!$B49,SAÍDAS!$H:$H,'PAINEL MÊS'!$AI$1,SAÍDAS!$F:$F,"SEMANA 6")</f>
        <v>0</v>
      </c>
      <c r="J49" s="42">
        <f t="shared" si="0"/>
        <v>0</v>
      </c>
      <c r="K49" s="43">
        <f>SUMIFS(ENTRADAS!$D:$D,ENTRADAS!$B:$B,'PAINEL MÊS'!$B49,ENTRADAS!$I:$I,'PAINEL MÊS'!$AI$1,ENTRADAS!$F:$F,'PAINEL MÊS'!K$3)</f>
        <v>0</v>
      </c>
      <c r="L49" s="43">
        <f>SUMIFS(ENTRADAS!$D:$D,ENTRADAS!$B:$B,'PAINEL MÊS'!$B49,ENTRADAS!$I:$I,'PAINEL MÊS'!$AI$1,ENTRADAS!$F:$F,'PAINEL MÊS'!L$3)</f>
        <v>0</v>
      </c>
      <c r="M49" s="43">
        <f>SUMIFS(ENTRADAS!$D:$D,ENTRADAS!$B:$B,'PAINEL MÊS'!$B49,ENTRADAS!$I:$I,'PAINEL MÊS'!$AI$1,ENTRADAS!$F:$F,'PAINEL MÊS'!M$3)</f>
        <v>0</v>
      </c>
      <c r="N49" s="43">
        <f>SUMIFS(ENTRADAS!$D:$D,ENTRADAS!$B:$B,'PAINEL MÊS'!$B49,ENTRADAS!$I:$I,'PAINEL MÊS'!$AI$1,ENTRADAS!$F:$F,'PAINEL MÊS'!N$3)</f>
        <v>0</v>
      </c>
      <c r="O49" s="43">
        <f>SUMIFS(ENTRADAS!$D:$D,ENTRADAS!$B:$B,'PAINEL MÊS'!$B49,ENTRADAS!$I:$I,'PAINEL MÊS'!$AI$1,ENTRADAS!$F:$F,'PAINEL MÊS'!O$3)+SUMIFS(ENTRADAS!$D:$D,ENTRADAS!$B:$B,'PAINEL MÊS'!$B49,ENTRADAS!$I:$I,'PAINEL MÊS'!$AI$1,ENTRADAS!$F:$F,"SEMANA 6")</f>
        <v>0</v>
      </c>
      <c r="P49" s="44">
        <f t="shared" si="1"/>
        <v>0</v>
      </c>
      <c r="Q49" s="40">
        <f>C49+P49-J49+SUMIFS(AJUSTE!$D:$D,AJUSTE!$B:$B,'PAINEL MÊS'!B49,AJUSTE!$H:$H,'PAINEL MÊS'!$AI$1)</f>
        <v>0</v>
      </c>
      <c r="R49" s="45">
        <f t="shared" si="2"/>
        <v>0</v>
      </c>
      <c r="S49" s="15">
        <f>IFERROR(IF(INDEX(CADASTRO!$A$2:$Q$570,MATCH('PAINEL MÊS'!B49,CADASTRO!$B$2:$B$570,0),MATCH('PAINEL MÊS'!$AI$1,CADASTRO!$A$2:$Q$2,0))=0,IF(CADASTRO!R47=0,CADASTRO!E47,CADASTRO!R47),INDEX(CADASTRO!$A$2:$Q$570,MATCH('PAINEL MÊS'!B49,CADASTRO!$B$2:$B$570,0),MATCH('PAINEL MÊS'!$AI$1,CADASTRO!$A$2:$Q$2,0))),0)</f>
        <v>0</v>
      </c>
      <c r="T49" s="14">
        <f t="shared" si="3"/>
        <v>0</v>
      </c>
      <c r="U49" s="14">
        <f t="shared" si="4"/>
        <v>0</v>
      </c>
      <c r="V49" s="14">
        <f t="shared" si="5"/>
        <v>0</v>
      </c>
      <c r="W49" s="14">
        <f t="shared" si="6"/>
        <v>0</v>
      </c>
      <c r="X49" s="67">
        <f>IFERROR(IF(INDEX(CADASTRO!$A$2:$Q$570,MATCH('PAINEL MÊS'!B49,CADASTRO!$B$2:$B$570,0),MATCH('PAINEL MÊS'!$AJ$2,CADASTRO!$A$2:$Q$2,0))=0,IF(CADASTRO!R47=0,CADASTRO!E47,CADASTRO!R47),INDEX(CADASTRO!$A$2:$Q$570,MATCH('PAINEL MÊS'!B49,CADASTRO!$B$2:$B$570,0),MATCH('PAINEL MÊS'!$AJ$2,CADASTRO!$A$2:$Q$2,0))),0)*C49</f>
        <v>0</v>
      </c>
      <c r="Y49" s="14">
        <f t="shared" si="7"/>
        <v>0</v>
      </c>
      <c r="Z49" s="75">
        <f t="shared" si="12"/>
        <v>0</v>
      </c>
      <c r="AA49" s="75">
        <f t="shared" si="8"/>
        <v>0</v>
      </c>
      <c r="AB49" s="79">
        <f t="shared" si="9"/>
        <v>0</v>
      </c>
      <c r="AC49" s="77">
        <f t="shared" si="10"/>
        <v>0</v>
      </c>
      <c r="AD49" s="77">
        <f t="shared" si="11"/>
        <v>0</v>
      </c>
    </row>
    <row r="50" spans="1:30" ht="18.75" customHeight="1" x14ac:dyDescent="0.25">
      <c r="A50" s="7">
        <f>CADASTRO!A48</f>
        <v>0</v>
      </c>
      <c r="B50" s="7">
        <f>CADASTRO!B48</f>
        <v>0</v>
      </c>
      <c r="C50" s="40">
        <f>INDEX(Base!$A$40:$N$570,MATCH('PAINEL MÊS'!B50,Base!$B$40:$B$570,0),MATCH('PAINEL MÊS'!$C$2,Base!$A$40:$N$40,0))</f>
        <v>0</v>
      </c>
      <c r="D50" s="7">
        <f>CADASTRO!C48</f>
        <v>0</v>
      </c>
      <c r="E50" s="41">
        <f>SUMIFS(SAÍDAS!$D:$D,SAÍDAS!$B:$B,'PAINEL MÊS'!$B50,SAÍDAS!$H:$H,'PAINEL MÊS'!$AI$1,SAÍDAS!$F:$F,'PAINEL MÊS'!E$3)</f>
        <v>0</v>
      </c>
      <c r="F50" s="41">
        <f>SUMIFS(SAÍDAS!$D:$D,SAÍDAS!$B:$B,'PAINEL MÊS'!$B50,SAÍDAS!$H:$H,'PAINEL MÊS'!$AI$1,SAÍDAS!$F:$F,'PAINEL MÊS'!F$3)</f>
        <v>0</v>
      </c>
      <c r="G50" s="41">
        <f>SUMIFS(SAÍDAS!$D:$D,SAÍDAS!$B:$B,'PAINEL MÊS'!$B50,SAÍDAS!$H:$H,'PAINEL MÊS'!$AI$1,SAÍDAS!$F:$F,'PAINEL MÊS'!G$3)</f>
        <v>0</v>
      </c>
      <c r="H50" s="41">
        <f>SUMIFS(SAÍDAS!$D:$D,SAÍDAS!$B:$B,'PAINEL MÊS'!$B50,SAÍDAS!$H:$H,'PAINEL MÊS'!$AI$1,SAÍDAS!$F:$F,'PAINEL MÊS'!H$3)</f>
        <v>0</v>
      </c>
      <c r="I50" s="41">
        <f>SUMIFS(SAÍDAS!$D:$D,SAÍDAS!$B:$B,'PAINEL MÊS'!$B50,SAÍDAS!$H:$H,'PAINEL MÊS'!$AI$1,SAÍDAS!$F:$F,'PAINEL MÊS'!I$3)+SUMIFS(SAÍDAS!$D:$D,SAÍDAS!$B:$B,'PAINEL MÊS'!$B50,SAÍDAS!$H:$H,'PAINEL MÊS'!$AI$1,SAÍDAS!$F:$F,"SEMANA 6")</f>
        <v>0</v>
      </c>
      <c r="J50" s="42">
        <f t="shared" si="0"/>
        <v>0</v>
      </c>
      <c r="K50" s="43">
        <f>SUMIFS(ENTRADAS!$D:$D,ENTRADAS!$B:$B,'PAINEL MÊS'!$B50,ENTRADAS!$I:$I,'PAINEL MÊS'!$AI$1,ENTRADAS!$F:$F,'PAINEL MÊS'!K$3)</f>
        <v>0</v>
      </c>
      <c r="L50" s="43">
        <f>SUMIFS(ENTRADAS!$D:$D,ENTRADAS!$B:$B,'PAINEL MÊS'!$B50,ENTRADAS!$I:$I,'PAINEL MÊS'!$AI$1,ENTRADAS!$F:$F,'PAINEL MÊS'!L$3)</f>
        <v>0</v>
      </c>
      <c r="M50" s="43">
        <f>SUMIFS(ENTRADAS!$D:$D,ENTRADAS!$B:$B,'PAINEL MÊS'!$B50,ENTRADAS!$I:$I,'PAINEL MÊS'!$AI$1,ENTRADAS!$F:$F,'PAINEL MÊS'!M$3)</f>
        <v>0</v>
      </c>
      <c r="N50" s="43">
        <f>SUMIFS(ENTRADAS!$D:$D,ENTRADAS!$B:$B,'PAINEL MÊS'!$B50,ENTRADAS!$I:$I,'PAINEL MÊS'!$AI$1,ENTRADAS!$F:$F,'PAINEL MÊS'!N$3)</f>
        <v>0</v>
      </c>
      <c r="O50" s="43">
        <f>SUMIFS(ENTRADAS!$D:$D,ENTRADAS!$B:$B,'PAINEL MÊS'!$B50,ENTRADAS!$I:$I,'PAINEL MÊS'!$AI$1,ENTRADAS!$F:$F,'PAINEL MÊS'!O$3)+SUMIFS(ENTRADAS!$D:$D,ENTRADAS!$B:$B,'PAINEL MÊS'!$B50,ENTRADAS!$I:$I,'PAINEL MÊS'!$AI$1,ENTRADAS!$F:$F,"SEMANA 6")</f>
        <v>0</v>
      </c>
      <c r="P50" s="44">
        <f t="shared" si="1"/>
        <v>0</v>
      </c>
      <c r="Q50" s="40">
        <f>C50+P50-J50+SUMIFS(AJUSTE!$D:$D,AJUSTE!$B:$B,'PAINEL MÊS'!B50,AJUSTE!$H:$H,'PAINEL MÊS'!$AI$1)</f>
        <v>0</v>
      </c>
      <c r="R50" s="45">
        <f t="shared" si="2"/>
        <v>0</v>
      </c>
      <c r="S50" s="15">
        <f>IFERROR(IF(INDEX(CADASTRO!$A$2:$Q$570,MATCH('PAINEL MÊS'!B50,CADASTRO!$B$2:$B$570,0),MATCH('PAINEL MÊS'!$AI$1,CADASTRO!$A$2:$Q$2,0))=0,IF(CADASTRO!R48=0,CADASTRO!E48,CADASTRO!R48),INDEX(CADASTRO!$A$2:$Q$570,MATCH('PAINEL MÊS'!B50,CADASTRO!$B$2:$B$570,0),MATCH('PAINEL MÊS'!$AI$1,CADASTRO!$A$2:$Q$2,0))),0)</f>
        <v>0</v>
      </c>
      <c r="T50" s="14">
        <f t="shared" si="3"/>
        <v>0</v>
      </c>
      <c r="U50" s="14">
        <f t="shared" si="4"/>
        <v>0</v>
      </c>
      <c r="V50" s="14">
        <f t="shared" si="5"/>
        <v>0</v>
      </c>
      <c r="W50" s="14">
        <f t="shared" si="6"/>
        <v>0</v>
      </c>
      <c r="X50" s="67">
        <f>IFERROR(IF(INDEX(CADASTRO!$A$2:$Q$570,MATCH('PAINEL MÊS'!B50,CADASTRO!$B$2:$B$570,0),MATCH('PAINEL MÊS'!$AJ$2,CADASTRO!$A$2:$Q$2,0))=0,IF(CADASTRO!R48=0,CADASTRO!E48,CADASTRO!R48),INDEX(CADASTRO!$A$2:$Q$570,MATCH('PAINEL MÊS'!B50,CADASTRO!$B$2:$B$570,0),MATCH('PAINEL MÊS'!$AJ$2,CADASTRO!$A$2:$Q$2,0))),0)*C50</f>
        <v>0</v>
      </c>
      <c r="Y50" s="14">
        <f t="shared" si="7"/>
        <v>0</v>
      </c>
      <c r="Z50" s="75">
        <f t="shared" si="12"/>
        <v>0</v>
      </c>
      <c r="AA50" s="75">
        <f t="shared" si="8"/>
        <v>0</v>
      </c>
      <c r="AB50" s="79">
        <f t="shared" si="9"/>
        <v>0</v>
      </c>
      <c r="AC50" s="77">
        <f t="shared" si="10"/>
        <v>0</v>
      </c>
      <c r="AD50" s="77">
        <f t="shared" si="11"/>
        <v>0</v>
      </c>
    </row>
    <row r="51" spans="1:30" ht="18.75" customHeight="1" x14ac:dyDescent="0.25">
      <c r="A51" s="7">
        <f>CADASTRO!A49</f>
        <v>0</v>
      </c>
      <c r="B51" s="7">
        <f>CADASTRO!B49</f>
        <v>0</v>
      </c>
      <c r="C51" s="40">
        <f>INDEX(Base!$A$40:$N$570,MATCH('PAINEL MÊS'!B51,Base!$B$40:$B$570,0),MATCH('PAINEL MÊS'!$C$2,Base!$A$40:$N$40,0))</f>
        <v>0</v>
      </c>
      <c r="D51" s="7">
        <f>CADASTRO!C49</f>
        <v>0</v>
      </c>
      <c r="E51" s="41">
        <f>SUMIFS(SAÍDAS!$D:$D,SAÍDAS!$B:$B,'PAINEL MÊS'!$B51,SAÍDAS!$H:$H,'PAINEL MÊS'!$AI$1,SAÍDAS!$F:$F,'PAINEL MÊS'!E$3)</f>
        <v>0</v>
      </c>
      <c r="F51" s="41">
        <f>SUMIFS(SAÍDAS!$D:$D,SAÍDAS!$B:$B,'PAINEL MÊS'!$B51,SAÍDAS!$H:$H,'PAINEL MÊS'!$AI$1,SAÍDAS!$F:$F,'PAINEL MÊS'!F$3)</f>
        <v>0</v>
      </c>
      <c r="G51" s="41">
        <f>SUMIFS(SAÍDAS!$D:$D,SAÍDAS!$B:$B,'PAINEL MÊS'!$B51,SAÍDAS!$H:$H,'PAINEL MÊS'!$AI$1,SAÍDAS!$F:$F,'PAINEL MÊS'!G$3)</f>
        <v>0</v>
      </c>
      <c r="H51" s="41">
        <f>SUMIFS(SAÍDAS!$D:$D,SAÍDAS!$B:$B,'PAINEL MÊS'!$B51,SAÍDAS!$H:$H,'PAINEL MÊS'!$AI$1,SAÍDAS!$F:$F,'PAINEL MÊS'!H$3)</f>
        <v>0</v>
      </c>
      <c r="I51" s="41">
        <f>SUMIFS(SAÍDAS!$D:$D,SAÍDAS!$B:$B,'PAINEL MÊS'!$B51,SAÍDAS!$H:$H,'PAINEL MÊS'!$AI$1,SAÍDAS!$F:$F,'PAINEL MÊS'!I$3)+SUMIFS(SAÍDAS!$D:$D,SAÍDAS!$B:$B,'PAINEL MÊS'!$B51,SAÍDAS!$H:$H,'PAINEL MÊS'!$AI$1,SAÍDAS!$F:$F,"SEMANA 6")</f>
        <v>0</v>
      </c>
      <c r="J51" s="42">
        <f t="shared" si="0"/>
        <v>0</v>
      </c>
      <c r="K51" s="43">
        <f>SUMIFS(ENTRADAS!$D:$D,ENTRADAS!$B:$B,'PAINEL MÊS'!$B51,ENTRADAS!$I:$I,'PAINEL MÊS'!$AI$1,ENTRADAS!$F:$F,'PAINEL MÊS'!K$3)</f>
        <v>0</v>
      </c>
      <c r="L51" s="43">
        <f>SUMIFS(ENTRADAS!$D:$D,ENTRADAS!$B:$B,'PAINEL MÊS'!$B51,ENTRADAS!$I:$I,'PAINEL MÊS'!$AI$1,ENTRADAS!$F:$F,'PAINEL MÊS'!L$3)</f>
        <v>0</v>
      </c>
      <c r="M51" s="43">
        <f>SUMIFS(ENTRADAS!$D:$D,ENTRADAS!$B:$B,'PAINEL MÊS'!$B51,ENTRADAS!$I:$I,'PAINEL MÊS'!$AI$1,ENTRADAS!$F:$F,'PAINEL MÊS'!M$3)</f>
        <v>0</v>
      </c>
      <c r="N51" s="43">
        <f>SUMIFS(ENTRADAS!$D:$D,ENTRADAS!$B:$B,'PAINEL MÊS'!$B51,ENTRADAS!$I:$I,'PAINEL MÊS'!$AI$1,ENTRADAS!$F:$F,'PAINEL MÊS'!N$3)</f>
        <v>0</v>
      </c>
      <c r="O51" s="43">
        <f>SUMIFS(ENTRADAS!$D:$D,ENTRADAS!$B:$B,'PAINEL MÊS'!$B51,ENTRADAS!$I:$I,'PAINEL MÊS'!$AI$1,ENTRADAS!$F:$F,'PAINEL MÊS'!O$3)+SUMIFS(ENTRADAS!$D:$D,ENTRADAS!$B:$B,'PAINEL MÊS'!$B51,ENTRADAS!$I:$I,'PAINEL MÊS'!$AI$1,ENTRADAS!$F:$F,"SEMANA 6")</f>
        <v>0</v>
      </c>
      <c r="P51" s="44">
        <f t="shared" si="1"/>
        <v>0</v>
      </c>
      <c r="Q51" s="40">
        <f>C51+P51-J51+SUMIFS(AJUSTE!$D:$D,AJUSTE!$B:$B,'PAINEL MÊS'!B51,AJUSTE!$H:$H,'PAINEL MÊS'!$AI$1)</f>
        <v>0</v>
      </c>
      <c r="R51" s="45">
        <f t="shared" si="2"/>
        <v>0</v>
      </c>
      <c r="S51" s="15">
        <f>IFERROR(IF(INDEX(CADASTRO!$A$2:$Q$570,MATCH('PAINEL MÊS'!B51,CADASTRO!$B$2:$B$570,0),MATCH('PAINEL MÊS'!$AI$1,CADASTRO!$A$2:$Q$2,0))=0,IF(CADASTRO!R49=0,CADASTRO!E49,CADASTRO!R49),INDEX(CADASTRO!$A$2:$Q$570,MATCH('PAINEL MÊS'!B51,CADASTRO!$B$2:$B$570,0),MATCH('PAINEL MÊS'!$AI$1,CADASTRO!$A$2:$Q$2,0))),0)</f>
        <v>0</v>
      </c>
      <c r="T51" s="14">
        <f t="shared" si="3"/>
        <v>0</v>
      </c>
      <c r="U51" s="14">
        <f t="shared" si="4"/>
        <v>0</v>
      </c>
      <c r="V51" s="14">
        <f t="shared" si="5"/>
        <v>0</v>
      </c>
      <c r="W51" s="14">
        <f t="shared" si="6"/>
        <v>0</v>
      </c>
      <c r="X51" s="67">
        <f>IFERROR(IF(INDEX(CADASTRO!$A$2:$Q$570,MATCH('PAINEL MÊS'!B51,CADASTRO!$B$2:$B$570,0),MATCH('PAINEL MÊS'!$AJ$2,CADASTRO!$A$2:$Q$2,0))=0,IF(CADASTRO!R49=0,CADASTRO!E49,CADASTRO!R49),INDEX(CADASTRO!$A$2:$Q$570,MATCH('PAINEL MÊS'!B51,CADASTRO!$B$2:$B$570,0),MATCH('PAINEL MÊS'!$AJ$2,CADASTRO!$A$2:$Q$2,0))),0)*C51</f>
        <v>0</v>
      </c>
      <c r="Y51" s="14">
        <f t="shared" si="7"/>
        <v>0</v>
      </c>
      <c r="Z51" s="75">
        <f t="shared" si="12"/>
        <v>0</v>
      </c>
      <c r="AA51" s="75">
        <f t="shared" si="8"/>
        <v>0</v>
      </c>
      <c r="AB51" s="79">
        <f t="shared" si="9"/>
        <v>0</v>
      </c>
      <c r="AC51" s="77">
        <f t="shared" si="10"/>
        <v>0</v>
      </c>
      <c r="AD51" s="77">
        <f t="shared" si="11"/>
        <v>0</v>
      </c>
    </row>
    <row r="52" spans="1:30" ht="18.75" customHeight="1" x14ac:dyDescent="0.25">
      <c r="A52" s="7">
        <f>CADASTRO!A50</f>
        <v>0</v>
      </c>
      <c r="B52" s="7">
        <f>CADASTRO!B50</f>
        <v>0</v>
      </c>
      <c r="C52" s="40">
        <f>INDEX(Base!$A$40:$N$570,MATCH('PAINEL MÊS'!B52,Base!$B$40:$B$570,0),MATCH('PAINEL MÊS'!$C$2,Base!$A$40:$N$40,0))</f>
        <v>0</v>
      </c>
      <c r="D52" s="7">
        <f>CADASTRO!C50</f>
        <v>0</v>
      </c>
      <c r="E52" s="41">
        <f>SUMIFS(SAÍDAS!$D:$D,SAÍDAS!$B:$B,'PAINEL MÊS'!$B52,SAÍDAS!$H:$H,'PAINEL MÊS'!$AI$1,SAÍDAS!$F:$F,'PAINEL MÊS'!E$3)</f>
        <v>0</v>
      </c>
      <c r="F52" s="41">
        <f>SUMIFS(SAÍDAS!$D:$D,SAÍDAS!$B:$B,'PAINEL MÊS'!$B52,SAÍDAS!$H:$H,'PAINEL MÊS'!$AI$1,SAÍDAS!$F:$F,'PAINEL MÊS'!F$3)</f>
        <v>0</v>
      </c>
      <c r="G52" s="41">
        <f>SUMIFS(SAÍDAS!$D:$D,SAÍDAS!$B:$B,'PAINEL MÊS'!$B52,SAÍDAS!$H:$H,'PAINEL MÊS'!$AI$1,SAÍDAS!$F:$F,'PAINEL MÊS'!G$3)</f>
        <v>0</v>
      </c>
      <c r="H52" s="41">
        <f>SUMIFS(SAÍDAS!$D:$D,SAÍDAS!$B:$B,'PAINEL MÊS'!$B52,SAÍDAS!$H:$H,'PAINEL MÊS'!$AI$1,SAÍDAS!$F:$F,'PAINEL MÊS'!H$3)</f>
        <v>0</v>
      </c>
      <c r="I52" s="41">
        <f>SUMIFS(SAÍDAS!$D:$D,SAÍDAS!$B:$B,'PAINEL MÊS'!$B52,SAÍDAS!$H:$H,'PAINEL MÊS'!$AI$1,SAÍDAS!$F:$F,'PAINEL MÊS'!I$3)+SUMIFS(SAÍDAS!$D:$D,SAÍDAS!$B:$B,'PAINEL MÊS'!$B52,SAÍDAS!$H:$H,'PAINEL MÊS'!$AI$1,SAÍDAS!$F:$F,"SEMANA 6")</f>
        <v>0</v>
      </c>
      <c r="J52" s="42">
        <f t="shared" si="0"/>
        <v>0</v>
      </c>
      <c r="K52" s="43">
        <f>SUMIFS(ENTRADAS!$D:$D,ENTRADAS!$B:$B,'PAINEL MÊS'!$B52,ENTRADAS!$I:$I,'PAINEL MÊS'!$AI$1,ENTRADAS!$F:$F,'PAINEL MÊS'!K$3)</f>
        <v>0</v>
      </c>
      <c r="L52" s="43">
        <f>SUMIFS(ENTRADAS!$D:$D,ENTRADAS!$B:$B,'PAINEL MÊS'!$B52,ENTRADAS!$I:$I,'PAINEL MÊS'!$AI$1,ENTRADAS!$F:$F,'PAINEL MÊS'!L$3)</f>
        <v>0</v>
      </c>
      <c r="M52" s="43">
        <f>SUMIFS(ENTRADAS!$D:$D,ENTRADAS!$B:$B,'PAINEL MÊS'!$B52,ENTRADAS!$I:$I,'PAINEL MÊS'!$AI$1,ENTRADAS!$F:$F,'PAINEL MÊS'!M$3)</f>
        <v>0</v>
      </c>
      <c r="N52" s="43">
        <f>SUMIFS(ENTRADAS!$D:$D,ENTRADAS!$B:$B,'PAINEL MÊS'!$B52,ENTRADAS!$I:$I,'PAINEL MÊS'!$AI$1,ENTRADAS!$F:$F,'PAINEL MÊS'!N$3)</f>
        <v>0</v>
      </c>
      <c r="O52" s="43">
        <f>SUMIFS(ENTRADAS!$D:$D,ENTRADAS!$B:$B,'PAINEL MÊS'!$B52,ENTRADAS!$I:$I,'PAINEL MÊS'!$AI$1,ENTRADAS!$F:$F,'PAINEL MÊS'!O$3)+SUMIFS(ENTRADAS!$D:$D,ENTRADAS!$B:$B,'PAINEL MÊS'!$B52,ENTRADAS!$I:$I,'PAINEL MÊS'!$AI$1,ENTRADAS!$F:$F,"SEMANA 6")</f>
        <v>0</v>
      </c>
      <c r="P52" s="44">
        <f t="shared" si="1"/>
        <v>0</v>
      </c>
      <c r="Q52" s="40">
        <f>C52+P52-J52+SUMIFS(AJUSTE!$D:$D,AJUSTE!$B:$B,'PAINEL MÊS'!B52,AJUSTE!$H:$H,'PAINEL MÊS'!$AI$1)</f>
        <v>0</v>
      </c>
      <c r="R52" s="45">
        <f t="shared" si="2"/>
        <v>0</v>
      </c>
      <c r="S52" s="15">
        <f>IFERROR(IF(INDEX(CADASTRO!$A$2:$Q$570,MATCH('PAINEL MÊS'!B52,CADASTRO!$B$2:$B$570,0),MATCH('PAINEL MÊS'!$AI$1,CADASTRO!$A$2:$Q$2,0))=0,IF(CADASTRO!R50=0,CADASTRO!E50,CADASTRO!R50),INDEX(CADASTRO!$A$2:$Q$570,MATCH('PAINEL MÊS'!B52,CADASTRO!$B$2:$B$570,0),MATCH('PAINEL MÊS'!$AI$1,CADASTRO!$A$2:$Q$2,0))),0)</f>
        <v>0</v>
      </c>
      <c r="T52" s="14">
        <f t="shared" si="3"/>
        <v>0</v>
      </c>
      <c r="U52" s="14">
        <f t="shared" si="4"/>
        <v>0</v>
      </c>
      <c r="V52" s="14">
        <f t="shared" si="5"/>
        <v>0</v>
      </c>
      <c r="W52" s="14">
        <f t="shared" si="6"/>
        <v>0</v>
      </c>
      <c r="X52" s="67">
        <f>IFERROR(IF(INDEX(CADASTRO!$A$2:$Q$570,MATCH('PAINEL MÊS'!B52,CADASTRO!$B$2:$B$570,0),MATCH('PAINEL MÊS'!$AJ$2,CADASTRO!$A$2:$Q$2,0))=0,IF(CADASTRO!R50=0,CADASTRO!E50,CADASTRO!R50),INDEX(CADASTRO!$A$2:$Q$570,MATCH('PAINEL MÊS'!B52,CADASTRO!$B$2:$B$570,0),MATCH('PAINEL MÊS'!$AJ$2,CADASTRO!$A$2:$Q$2,0))),0)*C52</f>
        <v>0</v>
      </c>
      <c r="Y52" s="14">
        <f t="shared" si="7"/>
        <v>0</v>
      </c>
      <c r="Z52" s="75">
        <f t="shared" si="12"/>
        <v>0</v>
      </c>
      <c r="AA52" s="75">
        <f t="shared" si="8"/>
        <v>0</v>
      </c>
      <c r="AB52" s="79">
        <f t="shared" si="9"/>
        <v>0</v>
      </c>
      <c r="AC52" s="77">
        <f t="shared" si="10"/>
        <v>0</v>
      </c>
      <c r="AD52" s="77">
        <f t="shared" si="11"/>
        <v>0</v>
      </c>
    </row>
    <row r="53" spans="1:30" ht="18.75" customHeight="1" x14ac:dyDescent="0.25">
      <c r="A53" s="7">
        <f>CADASTRO!A51</f>
        <v>0</v>
      </c>
      <c r="B53" s="7">
        <f>CADASTRO!B51</f>
        <v>0</v>
      </c>
      <c r="C53" s="40">
        <f>INDEX(Base!$A$40:$N$570,MATCH('PAINEL MÊS'!B53,Base!$B$40:$B$570,0),MATCH('PAINEL MÊS'!$C$2,Base!$A$40:$N$40,0))</f>
        <v>0</v>
      </c>
      <c r="D53" s="7">
        <f>CADASTRO!C51</f>
        <v>0</v>
      </c>
      <c r="E53" s="41">
        <f>SUMIFS(SAÍDAS!$D:$D,SAÍDAS!$B:$B,'PAINEL MÊS'!$B53,SAÍDAS!$H:$H,'PAINEL MÊS'!$AI$1,SAÍDAS!$F:$F,'PAINEL MÊS'!E$3)</f>
        <v>0</v>
      </c>
      <c r="F53" s="41">
        <f>SUMIFS(SAÍDAS!$D:$D,SAÍDAS!$B:$B,'PAINEL MÊS'!$B53,SAÍDAS!$H:$H,'PAINEL MÊS'!$AI$1,SAÍDAS!$F:$F,'PAINEL MÊS'!F$3)</f>
        <v>0</v>
      </c>
      <c r="G53" s="41">
        <f>SUMIFS(SAÍDAS!$D:$D,SAÍDAS!$B:$B,'PAINEL MÊS'!$B53,SAÍDAS!$H:$H,'PAINEL MÊS'!$AI$1,SAÍDAS!$F:$F,'PAINEL MÊS'!G$3)</f>
        <v>0</v>
      </c>
      <c r="H53" s="41">
        <f>SUMIFS(SAÍDAS!$D:$D,SAÍDAS!$B:$B,'PAINEL MÊS'!$B53,SAÍDAS!$H:$H,'PAINEL MÊS'!$AI$1,SAÍDAS!$F:$F,'PAINEL MÊS'!H$3)</f>
        <v>0</v>
      </c>
      <c r="I53" s="41">
        <f>SUMIFS(SAÍDAS!$D:$D,SAÍDAS!$B:$B,'PAINEL MÊS'!$B53,SAÍDAS!$H:$H,'PAINEL MÊS'!$AI$1,SAÍDAS!$F:$F,'PAINEL MÊS'!I$3)+SUMIFS(SAÍDAS!$D:$D,SAÍDAS!$B:$B,'PAINEL MÊS'!$B53,SAÍDAS!$H:$H,'PAINEL MÊS'!$AI$1,SAÍDAS!$F:$F,"SEMANA 6")</f>
        <v>0</v>
      </c>
      <c r="J53" s="42">
        <f t="shared" si="0"/>
        <v>0</v>
      </c>
      <c r="K53" s="43">
        <f>SUMIFS(ENTRADAS!$D:$D,ENTRADAS!$B:$B,'PAINEL MÊS'!$B53,ENTRADAS!$I:$I,'PAINEL MÊS'!$AI$1,ENTRADAS!$F:$F,'PAINEL MÊS'!K$3)</f>
        <v>0</v>
      </c>
      <c r="L53" s="43">
        <f>SUMIFS(ENTRADAS!$D:$D,ENTRADAS!$B:$B,'PAINEL MÊS'!$B53,ENTRADAS!$I:$I,'PAINEL MÊS'!$AI$1,ENTRADAS!$F:$F,'PAINEL MÊS'!L$3)</f>
        <v>0</v>
      </c>
      <c r="M53" s="43">
        <f>SUMIFS(ENTRADAS!$D:$D,ENTRADAS!$B:$B,'PAINEL MÊS'!$B53,ENTRADAS!$I:$I,'PAINEL MÊS'!$AI$1,ENTRADAS!$F:$F,'PAINEL MÊS'!M$3)</f>
        <v>0</v>
      </c>
      <c r="N53" s="43">
        <f>SUMIFS(ENTRADAS!$D:$D,ENTRADAS!$B:$B,'PAINEL MÊS'!$B53,ENTRADAS!$I:$I,'PAINEL MÊS'!$AI$1,ENTRADAS!$F:$F,'PAINEL MÊS'!N$3)</f>
        <v>0</v>
      </c>
      <c r="O53" s="43">
        <f>SUMIFS(ENTRADAS!$D:$D,ENTRADAS!$B:$B,'PAINEL MÊS'!$B53,ENTRADAS!$I:$I,'PAINEL MÊS'!$AI$1,ENTRADAS!$F:$F,'PAINEL MÊS'!O$3)+SUMIFS(ENTRADAS!$D:$D,ENTRADAS!$B:$B,'PAINEL MÊS'!$B53,ENTRADAS!$I:$I,'PAINEL MÊS'!$AI$1,ENTRADAS!$F:$F,"SEMANA 6")</f>
        <v>0</v>
      </c>
      <c r="P53" s="44">
        <f t="shared" si="1"/>
        <v>0</v>
      </c>
      <c r="Q53" s="40">
        <f>C53+P53-J53+SUMIFS(AJUSTE!$D:$D,AJUSTE!$B:$B,'PAINEL MÊS'!B53,AJUSTE!$H:$H,'PAINEL MÊS'!$AI$1)</f>
        <v>0</v>
      </c>
      <c r="R53" s="45">
        <f t="shared" si="2"/>
        <v>0</v>
      </c>
      <c r="S53" s="15">
        <f>IFERROR(IF(INDEX(CADASTRO!$A$2:$Q$570,MATCH('PAINEL MÊS'!B53,CADASTRO!$B$2:$B$570,0),MATCH('PAINEL MÊS'!$AI$1,CADASTRO!$A$2:$Q$2,0))=0,IF(CADASTRO!R51=0,CADASTRO!E51,CADASTRO!R51),INDEX(CADASTRO!$A$2:$Q$570,MATCH('PAINEL MÊS'!B53,CADASTRO!$B$2:$B$570,0),MATCH('PAINEL MÊS'!$AI$1,CADASTRO!$A$2:$Q$2,0))),0)</f>
        <v>0</v>
      </c>
      <c r="T53" s="14">
        <f t="shared" si="3"/>
        <v>0</v>
      </c>
      <c r="U53" s="14">
        <f t="shared" si="4"/>
        <v>0</v>
      </c>
      <c r="V53" s="14">
        <f t="shared" si="5"/>
        <v>0</v>
      </c>
      <c r="W53" s="14">
        <f t="shared" si="6"/>
        <v>0</v>
      </c>
      <c r="X53" s="67">
        <f>IFERROR(IF(INDEX(CADASTRO!$A$2:$Q$570,MATCH('PAINEL MÊS'!B53,CADASTRO!$B$2:$B$570,0),MATCH('PAINEL MÊS'!$AJ$2,CADASTRO!$A$2:$Q$2,0))=0,IF(CADASTRO!R51=0,CADASTRO!E51,CADASTRO!R51),INDEX(CADASTRO!$A$2:$Q$570,MATCH('PAINEL MÊS'!B53,CADASTRO!$B$2:$B$570,0),MATCH('PAINEL MÊS'!$AJ$2,CADASTRO!$A$2:$Q$2,0))),0)*C53</f>
        <v>0</v>
      </c>
      <c r="Y53" s="14">
        <f t="shared" si="7"/>
        <v>0</v>
      </c>
      <c r="Z53" s="75">
        <f t="shared" si="12"/>
        <v>0</v>
      </c>
      <c r="AA53" s="75">
        <f t="shared" si="8"/>
        <v>0</v>
      </c>
      <c r="AB53" s="79">
        <f t="shared" si="9"/>
        <v>0</v>
      </c>
      <c r="AC53" s="77">
        <f t="shared" si="10"/>
        <v>0</v>
      </c>
      <c r="AD53" s="77">
        <f t="shared" si="11"/>
        <v>0</v>
      </c>
    </row>
    <row r="54" spans="1:30" ht="18.75" customHeight="1" x14ac:dyDescent="0.25">
      <c r="A54" s="7">
        <f>CADASTRO!A52</f>
        <v>0</v>
      </c>
      <c r="B54" s="7">
        <f>CADASTRO!B52</f>
        <v>0</v>
      </c>
      <c r="C54" s="40">
        <f>INDEX(Base!$A$40:$N$570,MATCH('PAINEL MÊS'!B54,Base!$B$40:$B$570,0),MATCH('PAINEL MÊS'!$C$2,Base!$A$40:$N$40,0))</f>
        <v>0</v>
      </c>
      <c r="D54" s="7">
        <f>CADASTRO!C52</f>
        <v>0</v>
      </c>
      <c r="E54" s="41">
        <f>SUMIFS(SAÍDAS!$D:$D,SAÍDAS!$B:$B,'PAINEL MÊS'!$B54,SAÍDAS!$H:$H,'PAINEL MÊS'!$AI$1,SAÍDAS!$F:$F,'PAINEL MÊS'!E$3)</f>
        <v>0</v>
      </c>
      <c r="F54" s="41">
        <f>SUMIFS(SAÍDAS!$D:$D,SAÍDAS!$B:$B,'PAINEL MÊS'!$B54,SAÍDAS!$H:$H,'PAINEL MÊS'!$AI$1,SAÍDAS!$F:$F,'PAINEL MÊS'!F$3)</f>
        <v>0</v>
      </c>
      <c r="G54" s="41">
        <f>SUMIFS(SAÍDAS!$D:$D,SAÍDAS!$B:$B,'PAINEL MÊS'!$B54,SAÍDAS!$H:$H,'PAINEL MÊS'!$AI$1,SAÍDAS!$F:$F,'PAINEL MÊS'!G$3)</f>
        <v>0</v>
      </c>
      <c r="H54" s="41">
        <f>SUMIFS(SAÍDAS!$D:$D,SAÍDAS!$B:$B,'PAINEL MÊS'!$B54,SAÍDAS!$H:$H,'PAINEL MÊS'!$AI$1,SAÍDAS!$F:$F,'PAINEL MÊS'!H$3)</f>
        <v>0</v>
      </c>
      <c r="I54" s="41">
        <f>SUMIFS(SAÍDAS!$D:$D,SAÍDAS!$B:$B,'PAINEL MÊS'!$B54,SAÍDAS!$H:$H,'PAINEL MÊS'!$AI$1,SAÍDAS!$F:$F,'PAINEL MÊS'!I$3)+SUMIFS(SAÍDAS!$D:$D,SAÍDAS!$B:$B,'PAINEL MÊS'!$B54,SAÍDAS!$H:$H,'PAINEL MÊS'!$AI$1,SAÍDAS!$F:$F,"SEMANA 6")</f>
        <v>0</v>
      </c>
      <c r="J54" s="42">
        <f t="shared" si="0"/>
        <v>0</v>
      </c>
      <c r="K54" s="43">
        <f>SUMIFS(ENTRADAS!$D:$D,ENTRADAS!$B:$B,'PAINEL MÊS'!$B54,ENTRADAS!$I:$I,'PAINEL MÊS'!$AI$1,ENTRADAS!$F:$F,'PAINEL MÊS'!K$3)</f>
        <v>0</v>
      </c>
      <c r="L54" s="43">
        <f>SUMIFS(ENTRADAS!$D:$D,ENTRADAS!$B:$B,'PAINEL MÊS'!$B54,ENTRADAS!$I:$I,'PAINEL MÊS'!$AI$1,ENTRADAS!$F:$F,'PAINEL MÊS'!L$3)</f>
        <v>0</v>
      </c>
      <c r="M54" s="43">
        <f>SUMIFS(ENTRADAS!$D:$D,ENTRADAS!$B:$B,'PAINEL MÊS'!$B54,ENTRADAS!$I:$I,'PAINEL MÊS'!$AI$1,ENTRADAS!$F:$F,'PAINEL MÊS'!M$3)</f>
        <v>0</v>
      </c>
      <c r="N54" s="43">
        <f>SUMIFS(ENTRADAS!$D:$D,ENTRADAS!$B:$B,'PAINEL MÊS'!$B54,ENTRADAS!$I:$I,'PAINEL MÊS'!$AI$1,ENTRADAS!$F:$F,'PAINEL MÊS'!N$3)</f>
        <v>0</v>
      </c>
      <c r="O54" s="43">
        <f>SUMIFS(ENTRADAS!$D:$D,ENTRADAS!$B:$B,'PAINEL MÊS'!$B54,ENTRADAS!$I:$I,'PAINEL MÊS'!$AI$1,ENTRADAS!$F:$F,'PAINEL MÊS'!O$3)+SUMIFS(ENTRADAS!$D:$D,ENTRADAS!$B:$B,'PAINEL MÊS'!$B54,ENTRADAS!$I:$I,'PAINEL MÊS'!$AI$1,ENTRADAS!$F:$F,"SEMANA 6")</f>
        <v>0</v>
      </c>
      <c r="P54" s="44">
        <f t="shared" si="1"/>
        <v>0</v>
      </c>
      <c r="Q54" s="40">
        <f>C54+P54-J54+SUMIFS(AJUSTE!$D:$D,AJUSTE!$B:$B,'PAINEL MÊS'!B54,AJUSTE!$H:$H,'PAINEL MÊS'!$AI$1)</f>
        <v>0</v>
      </c>
      <c r="R54" s="45">
        <f t="shared" si="2"/>
        <v>0</v>
      </c>
      <c r="S54" s="15">
        <f>IFERROR(IF(INDEX(CADASTRO!$A$2:$Q$570,MATCH('PAINEL MÊS'!B54,CADASTRO!$B$2:$B$570,0),MATCH('PAINEL MÊS'!$AI$1,CADASTRO!$A$2:$Q$2,0))=0,IF(CADASTRO!R52=0,CADASTRO!E52,CADASTRO!R52),INDEX(CADASTRO!$A$2:$Q$570,MATCH('PAINEL MÊS'!B54,CADASTRO!$B$2:$B$570,0),MATCH('PAINEL MÊS'!$AI$1,CADASTRO!$A$2:$Q$2,0))),0)</f>
        <v>0</v>
      </c>
      <c r="T54" s="14">
        <f t="shared" si="3"/>
        <v>0</v>
      </c>
      <c r="U54" s="14">
        <f t="shared" si="4"/>
        <v>0</v>
      </c>
      <c r="V54" s="14">
        <f t="shared" si="5"/>
        <v>0</v>
      </c>
      <c r="W54" s="14">
        <f t="shared" si="6"/>
        <v>0</v>
      </c>
      <c r="X54" s="67">
        <f>IFERROR(IF(INDEX(CADASTRO!$A$2:$Q$570,MATCH('PAINEL MÊS'!B54,CADASTRO!$B$2:$B$570,0),MATCH('PAINEL MÊS'!$AJ$2,CADASTRO!$A$2:$Q$2,0))=0,IF(CADASTRO!R52=0,CADASTRO!E52,CADASTRO!R52),INDEX(CADASTRO!$A$2:$Q$570,MATCH('PAINEL MÊS'!B54,CADASTRO!$B$2:$B$570,0),MATCH('PAINEL MÊS'!$AJ$2,CADASTRO!$A$2:$Q$2,0))),0)*C54</f>
        <v>0</v>
      </c>
      <c r="Y54" s="14">
        <f t="shared" si="7"/>
        <v>0</v>
      </c>
      <c r="Z54" s="75">
        <f t="shared" si="12"/>
        <v>0</v>
      </c>
      <c r="AA54" s="75">
        <f t="shared" si="8"/>
        <v>0</v>
      </c>
      <c r="AB54" s="79">
        <f t="shared" si="9"/>
        <v>0</v>
      </c>
      <c r="AC54" s="77">
        <f t="shared" si="10"/>
        <v>0</v>
      </c>
      <c r="AD54" s="77">
        <f t="shared" si="11"/>
        <v>0</v>
      </c>
    </row>
    <row r="55" spans="1:30" ht="18.75" customHeight="1" x14ac:dyDescent="0.25">
      <c r="A55" s="7">
        <f>CADASTRO!A53</f>
        <v>0</v>
      </c>
      <c r="B55" s="7">
        <f>CADASTRO!B53</f>
        <v>0</v>
      </c>
      <c r="C55" s="40">
        <f>INDEX(Base!$A$40:$N$570,MATCH('PAINEL MÊS'!B55,Base!$B$40:$B$570,0),MATCH('PAINEL MÊS'!$C$2,Base!$A$40:$N$40,0))</f>
        <v>0</v>
      </c>
      <c r="D55" s="7">
        <f>CADASTRO!C53</f>
        <v>0</v>
      </c>
      <c r="E55" s="41">
        <f>SUMIFS(SAÍDAS!$D:$D,SAÍDAS!$B:$B,'PAINEL MÊS'!$B55,SAÍDAS!$H:$H,'PAINEL MÊS'!$AI$1,SAÍDAS!$F:$F,'PAINEL MÊS'!E$3)</f>
        <v>0</v>
      </c>
      <c r="F55" s="41">
        <f>SUMIFS(SAÍDAS!$D:$D,SAÍDAS!$B:$B,'PAINEL MÊS'!$B55,SAÍDAS!$H:$H,'PAINEL MÊS'!$AI$1,SAÍDAS!$F:$F,'PAINEL MÊS'!F$3)</f>
        <v>0</v>
      </c>
      <c r="G55" s="41">
        <f>SUMIFS(SAÍDAS!$D:$D,SAÍDAS!$B:$B,'PAINEL MÊS'!$B55,SAÍDAS!$H:$H,'PAINEL MÊS'!$AI$1,SAÍDAS!$F:$F,'PAINEL MÊS'!G$3)</f>
        <v>0</v>
      </c>
      <c r="H55" s="41">
        <f>SUMIFS(SAÍDAS!$D:$D,SAÍDAS!$B:$B,'PAINEL MÊS'!$B55,SAÍDAS!$H:$H,'PAINEL MÊS'!$AI$1,SAÍDAS!$F:$F,'PAINEL MÊS'!H$3)</f>
        <v>0</v>
      </c>
      <c r="I55" s="41">
        <f>SUMIFS(SAÍDAS!$D:$D,SAÍDAS!$B:$B,'PAINEL MÊS'!$B55,SAÍDAS!$H:$H,'PAINEL MÊS'!$AI$1,SAÍDAS!$F:$F,'PAINEL MÊS'!I$3)+SUMIFS(SAÍDAS!$D:$D,SAÍDAS!$B:$B,'PAINEL MÊS'!$B55,SAÍDAS!$H:$H,'PAINEL MÊS'!$AI$1,SAÍDAS!$F:$F,"SEMANA 6")</f>
        <v>0</v>
      </c>
      <c r="J55" s="42">
        <f t="shared" si="0"/>
        <v>0</v>
      </c>
      <c r="K55" s="43">
        <f>SUMIFS(ENTRADAS!$D:$D,ENTRADAS!$B:$B,'PAINEL MÊS'!$B55,ENTRADAS!$I:$I,'PAINEL MÊS'!$AI$1,ENTRADAS!$F:$F,'PAINEL MÊS'!K$3)</f>
        <v>0</v>
      </c>
      <c r="L55" s="43">
        <f>SUMIFS(ENTRADAS!$D:$D,ENTRADAS!$B:$B,'PAINEL MÊS'!$B55,ENTRADAS!$I:$I,'PAINEL MÊS'!$AI$1,ENTRADAS!$F:$F,'PAINEL MÊS'!L$3)</f>
        <v>0</v>
      </c>
      <c r="M55" s="43">
        <f>SUMIFS(ENTRADAS!$D:$D,ENTRADAS!$B:$B,'PAINEL MÊS'!$B55,ENTRADAS!$I:$I,'PAINEL MÊS'!$AI$1,ENTRADAS!$F:$F,'PAINEL MÊS'!M$3)</f>
        <v>0</v>
      </c>
      <c r="N55" s="43">
        <f>SUMIFS(ENTRADAS!$D:$D,ENTRADAS!$B:$B,'PAINEL MÊS'!$B55,ENTRADAS!$I:$I,'PAINEL MÊS'!$AI$1,ENTRADAS!$F:$F,'PAINEL MÊS'!N$3)</f>
        <v>0</v>
      </c>
      <c r="O55" s="43">
        <f>SUMIFS(ENTRADAS!$D:$D,ENTRADAS!$B:$B,'PAINEL MÊS'!$B55,ENTRADAS!$I:$I,'PAINEL MÊS'!$AI$1,ENTRADAS!$F:$F,'PAINEL MÊS'!O$3)+SUMIFS(ENTRADAS!$D:$D,ENTRADAS!$B:$B,'PAINEL MÊS'!$B55,ENTRADAS!$I:$I,'PAINEL MÊS'!$AI$1,ENTRADAS!$F:$F,"SEMANA 6")</f>
        <v>0</v>
      </c>
      <c r="P55" s="44">
        <f t="shared" si="1"/>
        <v>0</v>
      </c>
      <c r="Q55" s="40">
        <f>C55+P55-J55+SUMIFS(AJUSTE!$D:$D,AJUSTE!$B:$B,'PAINEL MÊS'!B55,AJUSTE!$H:$H,'PAINEL MÊS'!$AI$1)</f>
        <v>0</v>
      </c>
      <c r="R55" s="45">
        <f t="shared" si="2"/>
        <v>0</v>
      </c>
      <c r="S55" s="15">
        <f>IFERROR(IF(INDEX(CADASTRO!$A$2:$Q$570,MATCH('PAINEL MÊS'!B55,CADASTRO!$B$2:$B$570,0),MATCH('PAINEL MÊS'!$AI$1,CADASTRO!$A$2:$Q$2,0))=0,IF(CADASTRO!R53=0,CADASTRO!E53,CADASTRO!R53),INDEX(CADASTRO!$A$2:$Q$570,MATCH('PAINEL MÊS'!B55,CADASTRO!$B$2:$B$570,0),MATCH('PAINEL MÊS'!$AI$1,CADASTRO!$A$2:$Q$2,0))),0)</f>
        <v>0</v>
      </c>
      <c r="T55" s="14">
        <f t="shared" si="3"/>
        <v>0</v>
      </c>
      <c r="U55" s="14">
        <f t="shared" si="4"/>
        <v>0</v>
      </c>
      <c r="V55" s="14">
        <f t="shared" si="5"/>
        <v>0</v>
      </c>
      <c r="W55" s="14">
        <f t="shared" si="6"/>
        <v>0</v>
      </c>
      <c r="X55" s="67">
        <f>IFERROR(IF(INDEX(CADASTRO!$A$2:$Q$570,MATCH('PAINEL MÊS'!B55,CADASTRO!$B$2:$B$570,0),MATCH('PAINEL MÊS'!$AJ$2,CADASTRO!$A$2:$Q$2,0))=0,IF(CADASTRO!R53=0,CADASTRO!E53,CADASTRO!R53),INDEX(CADASTRO!$A$2:$Q$570,MATCH('PAINEL MÊS'!B55,CADASTRO!$B$2:$B$570,0),MATCH('PAINEL MÊS'!$AJ$2,CADASTRO!$A$2:$Q$2,0))),0)*C55</f>
        <v>0</v>
      </c>
      <c r="Y55" s="14">
        <f t="shared" si="7"/>
        <v>0</v>
      </c>
      <c r="Z55" s="75">
        <f t="shared" si="12"/>
        <v>0</v>
      </c>
      <c r="AA55" s="75">
        <f t="shared" si="8"/>
        <v>0</v>
      </c>
      <c r="AB55" s="79">
        <f t="shared" si="9"/>
        <v>0</v>
      </c>
      <c r="AC55" s="77">
        <f t="shared" si="10"/>
        <v>0</v>
      </c>
      <c r="AD55" s="77">
        <f t="shared" si="11"/>
        <v>0</v>
      </c>
    </row>
    <row r="56" spans="1:30" ht="18.75" customHeight="1" x14ac:dyDescent="0.25">
      <c r="A56" s="7">
        <f>CADASTRO!A54</f>
        <v>0</v>
      </c>
      <c r="B56" s="7">
        <f>CADASTRO!B54</f>
        <v>0</v>
      </c>
      <c r="C56" s="40">
        <f>INDEX(Base!$A$40:$N$570,MATCH('PAINEL MÊS'!B56,Base!$B$40:$B$570,0),MATCH('PAINEL MÊS'!$C$2,Base!$A$40:$N$40,0))</f>
        <v>0</v>
      </c>
      <c r="D56" s="7">
        <f>CADASTRO!C54</f>
        <v>0</v>
      </c>
      <c r="E56" s="41">
        <f>SUMIFS(SAÍDAS!$D:$D,SAÍDAS!$B:$B,'PAINEL MÊS'!$B56,SAÍDAS!$H:$H,'PAINEL MÊS'!$AI$1,SAÍDAS!$F:$F,'PAINEL MÊS'!E$3)</f>
        <v>0</v>
      </c>
      <c r="F56" s="41">
        <f>SUMIFS(SAÍDAS!$D:$D,SAÍDAS!$B:$B,'PAINEL MÊS'!$B56,SAÍDAS!$H:$H,'PAINEL MÊS'!$AI$1,SAÍDAS!$F:$F,'PAINEL MÊS'!F$3)</f>
        <v>0</v>
      </c>
      <c r="G56" s="41">
        <f>SUMIFS(SAÍDAS!$D:$D,SAÍDAS!$B:$B,'PAINEL MÊS'!$B56,SAÍDAS!$H:$H,'PAINEL MÊS'!$AI$1,SAÍDAS!$F:$F,'PAINEL MÊS'!G$3)</f>
        <v>0</v>
      </c>
      <c r="H56" s="41">
        <f>SUMIFS(SAÍDAS!$D:$D,SAÍDAS!$B:$B,'PAINEL MÊS'!$B56,SAÍDAS!$H:$H,'PAINEL MÊS'!$AI$1,SAÍDAS!$F:$F,'PAINEL MÊS'!H$3)</f>
        <v>0</v>
      </c>
      <c r="I56" s="41">
        <f>SUMIFS(SAÍDAS!$D:$D,SAÍDAS!$B:$B,'PAINEL MÊS'!$B56,SAÍDAS!$H:$H,'PAINEL MÊS'!$AI$1,SAÍDAS!$F:$F,'PAINEL MÊS'!I$3)+SUMIFS(SAÍDAS!$D:$D,SAÍDAS!$B:$B,'PAINEL MÊS'!$B56,SAÍDAS!$H:$H,'PAINEL MÊS'!$AI$1,SAÍDAS!$F:$F,"SEMANA 6")</f>
        <v>0</v>
      </c>
      <c r="J56" s="42">
        <f t="shared" si="0"/>
        <v>0</v>
      </c>
      <c r="K56" s="43">
        <f>SUMIFS(ENTRADAS!$D:$D,ENTRADAS!$B:$B,'PAINEL MÊS'!$B56,ENTRADAS!$I:$I,'PAINEL MÊS'!$AI$1,ENTRADAS!$F:$F,'PAINEL MÊS'!K$3)</f>
        <v>0</v>
      </c>
      <c r="L56" s="43">
        <f>SUMIFS(ENTRADAS!$D:$D,ENTRADAS!$B:$B,'PAINEL MÊS'!$B56,ENTRADAS!$I:$I,'PAINEL MÊS'!$AI$1,ENTRADAS!$F:$F,'PAINEL MÊS'!L$3)</f>
        <v>0</v>
      </c>
      <c r="M56" s="43">
        <f>SUMIFS(ENTRADAS!$D:$D,ENTRADAS!$B:$B,'PAINEL MÊS'!$B56,ENTRADAS!$I:$I,'PAINEL MÊS'!$AI$1,ENTRADAS!$F:$F,'PAINEL MÊS'!M$3)</f>
        <v>0</v>
      </c>
      <c r="N56" s="43">
        <f>SUMIFS(ENTRADAS!$D:$D,ENTRADAS!$B:$B,'PAINEL MÊS'!$B56,ENTRADAS!$I:$I,'PAINEL MÊS'!$AI$1,ENTRADAS!$F:$F,'PAINEL MÊS'!N$3)</f>
        <v>0</v>
      </c>
      <c r="O56" s="43">
        <f>SUMIFS(ENTRADAS!$D:$D,ENTRADAS!$B:$B,'PAINEL MÊS'!$B56,ENTRADAS!$I:$I,'PAINEL MÊS'!$AI$1,ENTRADAS!$F:$F,'PAINEL MÊS'!O$3)+SUMIFS(ENTRADAS!$D:$D,ENTRADAS!$B:$B,'PAINEL MÊS'!$B56,ENTRADAS!$I:$I,'PAINEL MÊS'!$AI$1,ENTRADAS!$F:$F,"SEMANA 6")</f>
        <v>0</v>
      </c>
      <c r="P56" s="44">
        <f t="shared" si="1"/>
        <v>0</v>
      </c>
      <c r="Q56" s="40">
        <f>C56+P56-J56+SUMIFS(AJUSTE!$D:$D,AJUSTE!$B:$B,'PAINEL MÊS'!B56,AJUSTE!$H:$H,'PAINEL MÊS'!$AI$1)</f>
        <v>0</v>
      </c>
      <c r="R56" s="45">
        <f t="shared" si="2"/>
        <v>0</v>
      </c>
      <c r="S56" s="15">
        <f>IFERROR(IF(INDEX(CADASTRO!$A$2:$Q$570,MATCH('PAINEL MÊS'!B56,CADASTRO!$B$2:$B$570,0),MATCH('PAINEL MÊS'!$AI$1,CADASTRO!$A$2:$Q$2,0))=0,IF(CADASTRO!R54=0,CADASTRO!E54,CADASTRO!R54),INDEX(CADASTRO!$A$2:$Q$570,MATCH('PAINEL MÊS'!B56,CADASTRO!$B$2:$B$570,0),MATCH('PAINEL MÊS'!$AI$1,CADASTRO!$A$2:$Q$2,0))),0)</f>
        <v>0</v>
      </c>
      <c r="T56" s="14">
        <f t="shared" si="3"/>
        <v>0</v>
      </c>
      <c r="U56" s="14">
        <f t="shared" si="4"/>
        <v>0</v>
      </c>
      <c r="V56" s="14">
        <f t="shared" si="5"/>
        <v>0</v>
      </c>
      <c r="W56" s="14">
        <f t="shared" si="6"/>
        <v>0</v>
      </c>
      <c r="X56" s="67">
        <f>IFERROR(IF(INDEX(CADASTRO!$A$2:$Q$570,MATCH('PAINEL MÊS'!B56,CADASTRO!$B$2:$B$570,0),MATCH('PAINEL MÊS'!$AJ$2,CADASTRO!$A$2:$Q$2,0))=0,IF(CADASTRO!R54=0,CADASTRO!E54,CADASTRO!R54),INDEX(CADASTRO!$A$2:$Q$570,MATCH('PAINEL MÊS'!B56,CADASTRO!$B$2:$B$570,0),MATCH('PAINEL MÊS'!$AJ$2,CADASTRO!$A$2:$Q$2,0))),0)*C56</f>
        <v>0</v>
      </c>
      <c r="Y56" s="14">
        <f t="shared" si="7"/>
        <v>0</v>
      </c>
      <c r="Z56" s="75">
        <f t="shared" si="12"/>
        <v>0</v>
      </c>
      <c r="AA56" s="75">
        <f t="shared" si="8"/>
        <v>0</v>
      </c>
      <c r="AB56" s="79">
        <f t="shared" si="9"/>
        <v>0</v>
      </c>
      <c r="AC56" s="77">
        <f t="shared" si="10"/>
        <v>0</v>
      </c>
      <c r="AD56" s="77">
        <f t="shared" si="11"/>
        <v>0</v>
      </c>
    </row>
    <row r="57" spans="1:30" ht="18.75" customHeight="1" x14ac:dyDescent="0.25">
      <c r="A57" s="7">
        <f>CADASTRO!A55</f>
        <v>0</v>
      </c>
      <c r="B57" s="7">
        <f>CADASTRO!B55</f>
        <v>0</v>
      </c>
      <c r="C57" s="40">
        <f>INDEX(Base!$A$40:$N$570,MATCH('PAINEL MÊS'!B57,Base!$B$40:$B$570,0),MATCH('PAINEL MÊS'!$C$2,Base!$A$40:$N$40,0))</f>
        <v>0</v>
      </c>
      <c r="D57" s="7">
        <f>CADASTRO!C55</f>
        <v>0</v>
      </c>
      <c r="E57" s="41">
        <f>SUMIFS(SAÍDAS!$D:$D,SAÍDAS!$B:$B,'PAINEL MÊS'!$B57,SAÍDAS!$H:$H,'PAINEL MÊS'!$AI$1,SAÍDAS!$F:$F,'PAINEL MÊS'!E$3)</f>
        <v>0</v>
      </c>
      <c r="F57" s="41">
        <f>SUMIFS(SAÍDAS!$D:$D,SAÍDAS!$B:$B,'PAINEL MÊS'!$B57,SAÍDAS!$H:$H,'PAINEL MÊS'!$AI$1,SAÍDAS!$F:$F,'PAINEL MÊS'!F$3)</f>
        <v>0</v>
      </c>
      <c r="G57" s="41">
        <f>SUMIFS(SAÍDAS!$D:$D,SAÍDAS!$B:$B,'PAINEL MÊS'!$B57,SAÍDAS!$H:$H,'PAINEL MÊS'!$AI$1,SAÍDAS!$F:$F,'PAINEL MÊS'!G$3)</f>
        <v>0</v>
      </c>
      <c r="H57" s="41">
        <f>SUMIFS(SAÍDAS!$D:$D,SAÍDAS!$B:$B,'PAINEL MÊS'!$B57,SAÍDAS!$H:$H,'PAINEL MÊS'!$AI$1,SAÍDAS!$F:$F,'PAINEL MÊS'!H$3)</f>
        <v>0</v>
      </c>
      <c r="I57" s="41">
        <f>SUMIFS(SAÍDAS!$D:$D,SAÍDAS!$B:$B,'PAINEL MÊS'!$B57,SAÍDAS!$H:$H,'PAINEL MÊS'!$AI$1,SAÍDAS!$F:$F,'PAINEL MÊS'!I$3)+SUMIFS(SAÍDAS!$D:$D,SAÍDAS!$B:$B,'PAINEL MÊS'!$B57,SAÍDAS!$H:$H,'PAINEL MÊS'!$AI$1,SAÍDAS!$F:$F,"SEMANA 6")</f>
        <v>0</v>
      </c>
      <c r="J57" s="42">
        <f t="shared" si="0"/>
        <v>0</v>
      </c>
      <c r="K57" s="43">
        <f>SUMIFS(ENTRADAS!$D:$D,ENTRADAS!$B:$B,'PAINEL MÊS'!$B57,ENTRADAS!$I:$I,'PAINEL MÊS'!$AI$1,ENTRADAS!$F:$F,'PAINEL MÊS'!K$3)</f>
        <v>0</v>
      </c>
      <c r="L57" s="43">
        <f>SUMIFS(ENTRADAS!$D:$D,ENTRADAS!$B:$B,'PAINEL MÊS'!$B57,ENTRADAS!$I:$I,'PAINEL MÊS'!$AI$1,ENTRADAS!$F:$F,'PAINEL MÊS'!L$3)</f>
        <v>0</v>
      </c>
      <c r="M57" s="43">
        <f>SUMIFS(ENTRADAS!$D:$D,ENTRADAS!$B:$B,'PAINEL MÊS'!$B57,ENTRADAS!$I:$I,'PAINEL MÊS'!$AI$1,ENTRADAS!$F:$F,'PAINEL MÊS'!M$3)</f>
        <v>0</v>
      </c>
      <c r="N57" s="43">
        <f>SUMIFS(ENTRADAS!$D:$D,ENTRADAS!$B:$B,'PAINEL MÊS'!$B57,ENTRADAS!$I:$I,'PAINEL MÊS'!$AI$1,ENTRADAS!$F:$F,'PAINEL MÊS'!N$3)</f>
        <v>0</v>
      </c>
      <c r="O57" s="43">
        <f>SUMIFS(ENTRADAS!$D:$D,ENTRADAS!$B:$B,'PAINEL MÊS'!$B57,ENTRADAS!$I:$I,'PAINEL MÊS'!$AI$1,ENTRADAS!$F:$F,'PAINEL MÊS'!O$3)+SUMIFS(ENTRADAS!$D:$D,ENTRADAS!$B:$B,'PAINEL MÊS'!$B57,ENTRADAS!$I:$I,'PAINEL MÊS'!$AI$1,ENTRADAS!$F:$F,"SEMANA 6")</f>
        <v>0</v>
      </c>
      <c r="P57" s="44">
        <f t="shared" si="1"/>
        <v>0</v>
      </c>
      <c r="Q57" s="40">
        <f>C57+P57-J57+SUMIFS(AJUSTE!$D:$D,AJUSTE!$B:$B,'PAINEL MÊS'!B57,AJUSTE!$H:$H,'PAINEL MÊS'!$AI$1)</f>
        <v>0</v>
      </c>
      <c r="R57" s="45">
        <f t="shared" si="2"/>
        <v>0</v>
      </c>
      <c r="S57" s="15">
        <f>IFERROR(IF(INDEX(CADASTRO!$A$2:$Q$570,MATCH('PAINEL MÊS'!B57,CADASTRO!$B$2:$B$570,0),MATCH('PAINEL MÊS'!$AI$1,CADASTRO!$A$2:$Q$2,0))=0,IF(CADASTRO!R55=0,CADASTRO!E55,CADASTRO!R55),INDEX(CADASTRO!$A$2:$Q$570,MATCH('PAINEL MÊS'!B57,CADASTRO!$B$2:$B$570,0),MATCH('PAINEL MÊS'!$AI$1,CADASTRO!$A$2:$Q$2,0))),0)</f>
        <v>0</v>
      </c>
      <c r="T57" s="14">
        <f t="shared" si="3"/>
        <v>0</v>
      </c>
      <c r="U57" s="14">
        <f t="shared" si="4"/>
        <v>0</v>
      </c>
      <c r="V57" s="14">
        <f t="shared" si="5"/>
        <v>0</v>
      </c>
      <c r="W57" s="14">
        <f t="shared" si="6"/>
        <v>0</v>
      </c>
      <c r="X57" s="67">
        <f>IFERROR(IF(INDEX(CADASTRO!$A$2:$Q$570,MATCH('PAINEL MÊS'!B57,CADASTRO!$B$2:$B$570,0),MATCH('PAINEL MÊS'!$AJ$2,CADASTRO!$A$2:$Q$2,0))=0,IF(CADASTRO!R55=0,CADASTRO!E55,CADASTRO!R55),INDEX(CADASTRO!$A$2:$Q$570,MATCH('PAINEL MÊS'!B57,CADASTRO!$B$2:$B$570,0),MATCH('PAINEL MÊS'!$AJ$2,CADASTRO!$A$2:$Q$2,0))),0)*C57</f>
        <v>0</v>
      </c>
      <c r="Y57" s="14">
        <f t="shared" si="7"/>
        <v>0</v>
      </c>
      <c r="Z57" s="75">
        <f t="shared" si="12"/>
        <v>0</v>
      </c>
      <c r="AA57" s="75">
        <f t="shared" si="8"/>
        <v>0</v>
      </c>
      <c r="AB57" s="79">
        <f t="shared" si="9"/>
        <v>0</v>
      </c>
      <c r="AC57" s="77">
        <f t="shared" si="10"/>
        <v>0</v>
      </c>
      <c r="AD57" s="77">
        <f t="shared" si="11"/>
        <v>0</v>
      </c>
    </row>
    <row r="58" spans="1:30" ht="18.75" customHeight="1" x14ac:dyDescent="0.25">
      <c r="A58" s="7">
        <f>CADASTRO!A56</f>
        <v>0</v>
      </c>
      <c r="B58" s="7">
        <f>CADASTRO!B56</f>
        <v>0</v>
      </c>
      <c r="C58" s="40">
        <f>INDEX(Base!$A$40:$N$570,MATCH('PAINEL MÊS'!B58,Base!$B$40:$B$570,0),MATCH('PAINEL MÊS'!$C$2,Base!$A$40:$N$40,0))</f>
        <v>0</v>
      </c>
      <c r="D58" s="7">
        <f>CADASTRO!C56</f>
        <v>0</v>
      </c>
      <c r="E58" s="41">
        <f>SUMIFS(SAÍDAS!$D:$D,SAÍDAS!$B:$B,'PAINEL MÊS'!$B58,SAÍDAS!$H:$H,'PAINEL MÊS'!$AI$1,SAÍDAS!$F:$F,'PAINEL MÊS'!E$3)</f>
        <v>0</v>
      </c>
      <c r="F58" s="41">
        <f>SUMIFS(SAÍDAS!$D:$D,SAÍDAS!$B:$B,'PAINEL MÊS'!$B58,SAÍDAS!$H:$H,'PAINEL MÊS'!$AI$1,SAÍDAS!$F:$F,'PAINEL MÊS'!F$3)</f>
        <v>0</v>
      </c>
      <c r="G58" s="41">
        <f>SUMIFS(SAÍDAS!$D:$D,SAÍDAS!$B:$B,'PAINEL MÊS'!$B58,SAÍDAS!$H:$H,'PAINEL MÊS'!$AI$1,SAÍDAS!$F:$F,'PAINEL MÊS'!G$3)</f>
        <v>0</v>
      </c>
      <c r="H58" s="41">
        <f>SUMIFS(SAÍDAS!$D:$D,SAÍDAS!$B:$B,'PAINEL MÊS'!$B58,SAÍDAS!$H:$H,'PAINEL MÊS'!$AI$1,SAÍDAS!$F:$F,'PAINEL MÊS'!H$3)</f>
        <v>0</v>
      </c>
      <c r="I58" s="41">
        <f>SUMIFS(SAÍDAS!$D:$D,SAÍDAS!$B:$B,'PAINEL MÊS'!$B58,SAÍDAS!$H:$H,'PAINEL MÊS'!$AI$1,SAÍDAS!$F:$F,'PAINEL MÊS'!I$3)+SUMIFS(SAÍDAS!$D:$D,SAÍDAS!$B:$B,'PAINEL MÊS'!$B58,SAÍDAS!$H:$H,'PAINEL MÊS'!$AI$1,SAÍDAS!$F:$F,"SEMANA 6")</f>
        <v>0</v>
      </c>
      <c r="J58" s="42">
        <f t="shared" si="0"/>
        <v>0</v>
      </c>
      <c r="K58" s="43">
        <f>SUMIFS(ENTRADAS!$D:$D,ENTRADAS!$B:$B,'PAINEL MÊS'!$B58,ENTRADAS!$I:$I,'PAINEL MÊS'!$AI$1,ENTRADAS!$F:$F,'PAINEL MÊS'!K$3)</f>
        <v>0</v>
      </c>
      <c r="L58" s="43">
        <f>SUMIFS(ENTRADAS!$D:$D,ENTRADAS!$B:$B,'PAINEL MÊS'!$B58,ENTRADAS!$I:$I,'PAINEL MÊS'!$AI$1,ENTRADAS!$F:$F,'PAINEL MÊS'!L$3)</f>
        <v>0</v>
      </c>
      <c r="M58" s="43">
        <f>SUMIFS(ENTRADAS!$D:$D,ENTRADAS!$B:$B,'PAINEL MÊS'!$B58,ENTRADAS!$I:$I,'PAINEL MÊS'!$AI$1,ENTRADAS!$F:$F,'PAINEL MÊS'!M$3)</f>
        <v>0</v>
      </c>
      <c r="N58" s="43">
        <f>SUMIFS(ENTRADAS!$D:$D,ENTRADAS!$B:$B,'PAINEL MÊS'!$B58,ENTRADAS!$I:$I,'PAINEL MÊS'!$AI$1,ENTRADAS!$F:$F,'PAINEL MÊS'!N$3)</f>
        <v>0</v>
      </c>
      <c r="O58" s="43">
        <f>SUMIFS(ENTRADAS!$D:$D,ENTRADAS!$B:$B,'PAINEL MÊS'!$B58,ENTRADAS!$I:$I,'PAINEL MÊS'!$AI$1,ENTRADAS!$F:$F,'PAINEL MÊS'!O$3)+SUMIFS(ENTRADAS!$D:$D,ENTRADAS!$B:$B,'PAINEL MÊS'!$B58,ENTRADAS!$I:$I,'PAINEL MÊS'!$AI$1,ENTRADAS!$F:$F,"SEMANA 6")</f>
        <v>0</v>
      </c>
      <c r="P58" s="44">
        <f t="shared" si="1"/>
        <v>0</v>
      </c>
      <c r="Q58" s="40">
        <f>C58+P58-J58+SUMIFS(AJUSTE!$D:$D,AJUSTE!$B:$B,'PAINEL MÊS'!B58,AJUSTE!$H:$H,'PAINEL MÊS'!$AI$1)</f>
        <v>0</v>
      </c>
      <c r="R58" s="45">
        <f t="shared" si="2"/>
        <v>0</v>
      </c>
      <c r="S58" s="15">
        <f>IFERROR(IF(INDEX(CADASTRO!$A$2:$Q$570,MATCH('PAINEL MÊS'!B58,CADASTRO!$B$2:$B$570,0),MATCH('PAINEL MÊS'!$AI$1,CADASTRO!$A$2:$Q$2,0))=0,IF(CADASTRO!R56=0,CADASTRO!E56,CADASTRO!R56),INDEX(CADASTRO!$A$2:$Q$570,MATCH('PAINEL MÊS'!B58,CADASTRO!$B$2:$B$570,0),MATCH('PAINEL MÊS'!$AI$1,CADASTRO!$A$2:$Q$2,0))),0)</f>
        <v>0</v>
      </c>
      <c r="T58" s="14">
        <f t="shared" si="3"/>
        <v>0</v>
      </c>
      <c r="U58" s="14">
        <f t="shared" si="4"/>
        <v>0</v>
      </c>
      <c r="V58" s="14">
        <f t="shared" si="5"/>
        <v>0</v>
      </c>
      <c r="W58" s="14">
        <f t="shared" si="6"/>
        <v>0</v>
      </c>
      <c r="X58" s="67">
        <f>IFERROR(IF(INDEX(CADASTRO!$A$2:$Q$570,MATCH('PAINEL MÊS'!B58,CADASTRO!$B$2:$B$570,0),MATCH('PAINEL MÊS'!$AJ$2,CADASTRO!$A$2:$Q$2,0))=0,IF(CADASTRO!R56=0,CADASTRO!E56,CADASTRO!R56),INDEX(CADASTRO!$A$2:$Q$570,MATCH('PAINEL MÊS'!B58,CADASTRO!$B$2:$B$570,0),MATCH('PAINEL MÊS'!$AJ$2,CADASTRO!$A$2:$Q$2,0))),0)*C58</f>
        <v>0</v>
      </c>
      <c r="Y58" s="14">
        <f t="shared" si="7"/>
        <v>0</v>
      </c>
      <c r="Z58" s="75">
        <f t="shared" si="12"/>
        <v>0</v>
      </c>
      <c r="AA58" s="75">
        <f t="shared" si="8"/>
        <v>0</v>
      </c>
      <c r="AB58" s="79">
        <f t="shared" si="9"/>
        <v>0</v>
      </c>
      <c r="AC58" s="77">
        <f t="shared" si="10"/>
        <v>0</v>
      </c>
      <c r="AD58" s="77">
        <f t="shared" si="11"/>
        <v>0</v>
      </c>
    </row>
    <row r="59" spans="1:30" ht="18.75" customHeight="1" x14ac:dyDescent="0.25">
      <c r="A59" s="7">
        <f>CADASTRO!A57</f>
        <v>0</v>
      </c>
      <c r="B59" s="7">
        <f>CADASTRO!B57</f>
        <v>0</v>
      </c>
      <c r="C59" s="40">
        <f>INDEX(Base!$A$40:$N$570,MATCH('PAINEL MÊS'!B59,Base!$B$40:$B$570,0),MATCH('PAINEL MÊS'!$C$2,Base!$A$40:$N$40,0))</f>
        <v>0</v>
      </c>
      <c r="D59" s="7">
        <f>CADASTRO!C57</f>
        <v>0</v>
      </c>
      <c r="E59" s="41">
        <f>SUMIFS(SAÍDAS!$D:$D,SAÍDAS!$B:$B,'PAINEL MÊS'!$B59,SAÍDAS!$H:$H,'PAINEL MÊS'!$AI$1,SAÍDAS!$F:$F,'PAINEL MÊS'!E$3)</f>
        <v>0</v>
      </c>
      <c r="F59" s="41">
        <f>SUMIFS(SAÍDAS!$D:$D,SAÍDAS!$B:$B,'PAINEL MÊS'!$B59,SAÍDAS!$H:$H,'PAINEL MÊS'!$AI$1,SAÍDAS!$F:$F,'PAINEL MÊS'!F$3)</f>
        <v>0</v>
      </c>
      <c r="G59" s="41">
        <f>SUMIFS(SAÍDAS!$D:$D,SAÍDAS!$B:$B,'PAINEL MÊS'!$B59,SAÍDAS!$H:$H,'PAINEL MÊS'!$AI$1,SAÍDAS!$F:$F,'PAINEL MÊS'!G$3)</f>
        <v>0</v>
      </c>
      <c r="H59" s="41">
        <f>SUMIFS(SAÍDAS!$D:$D,SAÍDAS!$B:$B,'PAINEL MÊS'!$B59,SAÍDAS!$H:$H,'PAINEL MÊS'!$AI$1,SAÍDAS!$F:$F,'PAINEL MÊS'!H$3)</f>
        <v>0</v>
      </c>
      <c r="I59" s="41">
        <f>SUMIFS(SAÍDAS!$D:$D,SAÍDAS!$B:$B,'PAINEL MÊS'!$B59,SAÍDAS!$H:$H,'PAINEL MÊS'!$AI$1,SAÍDAS!$F:$F,'PAINEL MÊS'!I$3)+SUMIFS(SAÍDAS!$D:$D,SAÍDAS!$B:$B,'PAINEL MÊS'!$B59,SAÍDAS!$H:$H,'PAINEL MÊS'!$AI$1,SAÍDAS!$F:$F,"SEMANA 6")</f>
        <v>0</v>
      </c>
      <c r="J59" s="42">
        <f t="shared" si="0"/>
        <v>0</v>
      </c>
      <c r="K59" s="43">
        <f>SUMIFS(ENTRADAS!$D:$D,ENTRADAS!$B:$B,'PAINEL MÊS'!$B59,ENTRADAS!$I:$I,'PAINEL MÊS'!$AI$1,ENTRADAS!$F:$F,'PAINEL MÊS'!K$3)</f>
        <v>0</v>
      </c>
      <c r="L59" s="43">
        <f>SUMIFS(ENTRADAS!$D:$D,ENTRADAS!$B:$B,'PAINEL MÊS'!$B59,ENTRADAS!$I:$I,'PAINEL MÊS'!$AI$1,ENTRADAS!$F:$F,'PAINEL MÊS'!L$3)</f>
        <v>0</v>
      </c>
      <c r="M59" s="43">
        <f>SUMIFS(ENTRADAS!$D:$D,ENTRADAS!$B:$B,'PAINEL MÊS'!$B59,ENTRADAS!$I:$I,'PAINEL MÊS'!$AI$1,ENTRADAS!$F:$F,'PAINEL MÊS'!M$3)</f>
        <v>0</v>
      </c>
      <c r="N59" s="43">
        <f>SUMIFS(ENTRADAS!$D:$D,ENTRADAS!$B:$B,'PAINEL MÊS'!$B59,ENTRADAS!$I:$I,'PAINEL MÊS'!$AI$1,ENTRADAS!$F:$F,'PAINEL MÊS'!N$3)</f>
        <v>0</v>
      </c>
      <c r="O59" s="43">
        <f>SUMIFS(ENTRADAS!$D:$D,ENTRADAS!$B:$B,'PAINEL MÊS'!$B59,ENTRADAS!$I:$I,'PAINEL MÊS'!$AI$1,ENTRADAS!$F:$F,'PAINEL MÊS'!O$3)+SUMIFS(ENTRADAS!$D:$D,ENTRADAS!$B:$B,'PAINEL MÊS'!$B59,ENTRADAS!$I:$I,'PAINEL MÊS'!$AI$1,ENTRADAS!$F:$F,"SEMANA 6")</f>
        <v>0</v>
      </c>
      <c r="P59" s="44">
        <f t="shared" si="1"/>
        <v>0</v>
      </c>
      <c r="Q59" s="40">
        <f>C59+P59-J59+SUMIFS(AJUSTE!$D:$D,AJUSTE!$B:$B,'PAINEL MÊS'!B59,AJUSTE!$H:$H,'PAINEL MÊS'!$AI$1)</f>
        <v>0</v>
      </c>
      <c r="R59" s="45">
        <f t="shared" si="2"/>
        <v>0</v>
      </c>
      <c r="S59" s="15">
        <f>IFERROR(IF(INDEX(CADASTRO!$A$2:$Q$570,MATCH('PAINEL MÊS'!B59,CADASTRO!$B$2:$B$570,0),MATCH('PAINEL MÊS'!$AI$1,CADASTRO!$A$2:$Q$2,0))=0,IF(CADASTRO!R57=0,CADASTRO!E57,CADASTRO!R57),INDEX(CADASTRO!$A$2:$Q$570,MATCH('PAINEL MÊS'!B59,CADASTRO!$B$2:$B$570,0),MATCH('PAINEL MÊS'!$AI$1,CADASTRO!$A$2:$Q$2,0))),0)</f>
        <v>0</v>
      </c>
      <c r="T59" s="14">
        <f t="shared" si="3"/>
        <v>0</v>
      </c>
      <c r="U59" s="14">
        <f t="shared" si="4"/>
        <v>0</v>
      </c>
      <c r="V59" s="14">
        <f t="shared" si="5"/>
        <v>0</v>
      </c>
      <c r="W59" s="14">
        <f t="shared" si="6"/>
        <v>0</v>
      </c>
      <c r="X59" s="67">
        <f>IFERROR(IF(INDEX(CADASTRO!$A$2:$Q$570,MATCH('PAINEL MÊS'!B59,CADASTRO!$B$2:$B$570,0),MATCH('PAINEL MÊS'!$AJ$2,CADASTRO!$A$2:$Q$2,0))=0,IF(CADASTRO!R57=0,CADASTRO!E57,CADASTRO!R57),INDEX(CADASTRO!$A$2:$Q$570,MATCH('PAINEL MÊS'!B59,CADASTRO!$B$2:$B$570,0),MATCH('PAINEL MÊS'!$AJ$2,CADASTRO!$A$2:$Q$2,0))),0)*C59</f>
        <v>0</v>
      </c>
      <c r="Y59" s="14">
        <f t="shared" si="7"/>
        <v>0</v>
      </c>
      <c r="Z59" s="75">
        <f t="shared" si="12"/>
        <v>0</v>
      </c>
      <c r="AA59" s="75">
        <f t="shared" si="8"/>
        <v>0</v>
      </c>
      <c r="AB59" s="79">
        <f t="shared" si="9"/>
        <v>0</v>
      </c>
      <c r="AC59" s="77">
        <f t="shared" si="10"/>
        <v>0</v>
      </c>
      <c r="AD59" s="77">
        <f t="shared" si="11"/>
        <v>0</v>
      </c>
    </row>
    <row r="60" spans="1:30" ht="18.75" customHeight="1" x14ac:dyDescent="0.25">
      <c r="A60" s="7">
        <f>CADASTRO!A58</f>
        <v>0</v>
      </c>
      <c r="B60" s="7">
        <f>CADASTRO!B58</f>
        <v>0</v>
      </c>
      <c r="C60" s="40">
        <f>INDEX(Base!$A$40:$N$570,MATCH('PAINEL MÊS'!B60,Base!$B$40:$B$570,0),MATCH('PAINEL MÊS'!$C$2,Base!$A$40:$N$40,0))</f>
        <v>0</v>
      </c>
      <c r="D60" s="7">
        <f>CADASTRO!C58</f>
        <v>0</v>
      </c>
      <c r="E60" s="41">
        <f>SUMIFS(SAÍDAS!$D:$D,SAÍDAS!$B:$B,'PAINEL MÊS'!$B60,SAÍDAS!$H:$H,'PAINEL MÊS'!$AI$1,SAÍDAS!$F:$F,'PAINEL MÊS'!E$3)</f>
        <v>0</v>
      </c>
      <c r="F60" s="41">
        <f>SUMIFS(SAÍDAS!$D:$D,SAÍDAS!$B:$B,'PAINEL MÊS'!$B60,SAÍDAS!$H:$H,'PAINEL MÊS'!$AI$1,SAÍDAS!$F:$F,'PAINEL MÊS'!F$3)</f>
        <v>0</v>
      </c>
      <c r="G60" s="41">
        <f>SUMIFS(SAÍDAS!$D:$D,SAÍDAS!$B:$B,'PAINEL MÊS'!$B60,SAÍDAS!$H:$H,'PAINEL MÊS'!$AI$1,SAÍDAS!$F:$F,'PAINEL MÊS'!G$3)</f>
        <v>0</v>
      </c>
      <c r="H60" s="41">
        <f>SUMIFS(SAÍDAS!$D:$D,SAÍDAS!$B:$B,'PAINEL MÊS'!$B60,SAÍDAS!$H:$H,'PAINEL MÊS'!$AI$1,SAÍDAS!$F:$F,'PAINEL MÊS'!H$3)</f>
        <v>0</v>
      </c>
      <c r="I60" s="41">
        <f>SUMIFS(SAÍDAS!$D:$D,SAÍDAS!$B:$B,'PAINEL MÊS'!$B60,SAÍDAS!$H:$H,'PAINEL MÊS'!$AI$1,SAÍDAS!$F:$F,'PAINEL MÊS'!I$3)+SUMIFS(SAÍDAS!$D:$D,SAÍDAS!$B:$B,'PAINEL MÊS'!$B60,SAÍDAS!$H:$H,'PAINEL MÊS'!$AI$1,SAÍDAS!$F:$F,"SEMANA 6")</f>
        <v>0</v>
      </c>
      <c r="J60" s="42">
        <f t="shared" si="0"/>
        <v>0</v>
      </c>
      <c r="K60" s="43">
        <f>SUMIFS(ENTRADAS!$D:$D,ENTRADAS!$B:$B,'PAINEL MÊS'!$B60,ENTRADAS!$I:$I,'PAINEL MÊS'!$AI$1,ENTRADAS!$F:$F,'PAINEL MÊS'!K$3)</f>
        <v>0</v>
      </c>
      <c r="L60" s="43">
        <f>SUMIFS(ENTRADAS!$D:$D,ENTRADAS!$B:$B,'PAINEL MÊS'!$B60,ENTRADAS!$I:$I,'PAINEL MÊS'!$AI$1,ENTRADAS!$F:$F,'PAINEL MÊS'!L$3)</f>
        <v>0</v>
      </c>
      <c r="M60" s="43">
        <f>SUMIFS(ENTRADAS!$D:$D,ENTRADAS!$B:$B,'PAINEL MÊS'!$B60,ENTRADAS!$I:$I,'PAINEL MÊS'!$AI$1,ENTRADAS!$F:$F,'PAINEL MÊS'!M$3)</f>
        <v>0</v>
      </c>
      <c r="N60" s="43">
        <f>SUMIFS(ENTRADAS!$D:$D,ENTRADAS!$B:$B,'PAINEL MÊS'!$B60,ENTRADAS!$I:$I,'PAINEL MÊS'!$AI$1,ENTRADAS!$F:$F,'PAINEL MÊS'!N$3)</f>
        <v>0</v>
      </c>
      <c r="O60" s="43">
        <f>SUMIFS(ENTRADAS!$D:$D,ENTRADAS!$B:$B,'PAINEL MÊS'!$B60,ENTRADAS!$I:$I,'PAINEL MÊS'!$AI$1,ENTRADAS!$F:$F,'PAINEL MÊS'!O$3)+SUMIFS(ENTRADAS!$D:$D,ENTRADAS!$B:$B,'PAINEL MÊS'!$B60,ENTRADAS!$I:$I,'PAINEL MÊS'!$AI$1,ENTRADAS!$F:$F,"SEMANA 6")</f>
        <v>0</v>
      </c>
      <c r="P60" s="44">
        <f t="shared" si="1"/>
        <v>0</v>
      </c>
      <c r="Q60" s="40">
        <f>C60+P60-J60+SUMIFS(AJUSTE!$D:$D,AJUSTE!$B:$B,'PAINEL MÊS'!B60,AJUSTE!$H:$H,'PAINEL MÊS'!$AI$1)</f>
        <v>0</v>
      </c>
      <c r="R60" s="45">
        <f t="shared" si="2"/>
        <v>0</v>
      </c>
      <c r="S60" s="15">
        <f>IFERROR(IF(INDEX(CADASTRO!$A$2:$Q$570,MATCH('PAINEL MÊS'!B60,CADASTRO!$B$2:$B$570,0),MATCH('PAINEL MÊS'!$AI$1,CADASTRO!$A$2:$Q$2,0))=0,IF(CADASTRO!R58=0,CADASTRO!E58,CADASTRO!R58),INDEX(CADASTRO!$A$2:$Q$570,MATCH('PAINEL MÊS'!B60,CADASTRO!$B$2:$B$570,0),MATCH('PAINEL MÊS'!$AI$1,CADASTRO!$A$2:$Q$2,0))),0)</f>
        <v>0</v>
      </c>
      <c r="T60" s="14">
        <f t="shared" si="3"/>
        <v>0</v>
      </c>
      <c r="U60" s="14">
        <f t="shared" si="4"/>
        <v>0</v>
      </c>
      <c r="V60" s="14">
        <f t="shared" si="5"/>
        <v>0</v>
      </c>
      <c r="W60" s="14">
        <f t="shared" si="6"/>
        <v>0</v>
      </c>
      <c r="X60" s="67">
        <f>IFERROR(IF(INDEX(CADASTRO!$A$2:$Q$570,MATCH('PAINEL MÊS'!B60,CADASTRO!$B$2:$B$570,0),MATCH('PAINEL MÊS'!$AJ$2,CADASTRO!$A$2:$Q$2,0))=0,IF(CADASTRO!R58=0,CADASTRO!E58,CADASTRO!R58),INDEX(CADASTRO!$A$2:$Q$570,MATCH('PAINEL MÊS'!B60,CADASTRO!$B$2:$B$570,0),MATCH('PAINEL MÊS'!$AJ$2,CADASTRO!$A$2:$Q$2,0))),0)*C60</f>
        <v>0</v>
      </c>
      <c r="Y60" s="14">
        <f t="shared" si="7"/>
        <v>0</v>
      </c>
      <c r="Z60" s="75">
        <f t="shared" si="12"/>
        <v>0</v>
      </c>
      <c r="AA60" s="75">
        <f t="shared" si="8"/>
        <v>0</v>
      </c>
      <c r="AB60" s="79">
        <f t="shared" si="9"/>
        <v>0</v>
      </c>
      <c r="AC60" s="77">
        <f t="shared" si="10"/>
        <v>0</v>
      </c>
      <c r="AD60" s="77">
        <f t="shared" si="11"/>
        <v>0</v>
      </c>
    </row>
    <row r="61" spans="1:30" ht="18.75" customHeight="1" x14ac:dyDescent="0.25">
      <c r="A61" s="7">
        <f>CADASTRO!A59</f>
        <v>0</v>
      </c>
      <c r="B61" s="7">
        <f>CADASTRO!B59</f>
        <v>0</v>
      </c>
      <c r="C61" s="40">
        <f>INDEX(Base!$A$40:$N$570,MATCH('PAINEL MÊS'!B61,Base!$B$40:$B$570,0),MATCH('PAINEL MÊS'!$C$2,Base!$A$40:$N$40,0))</f>
        <v>0</v>
      </c>
      <c r="D61" s="7">
        <f>CADASTRO!C59</f>
        <v>0</v>
      </c>
      <c r="E61" s="41">
        <f>SUMIFS(SAÍDAS!$D:$D,SAÍDAS!$B:$B,'PAINEL MÊS'!$B61,SAÍDAS!$H:$H,'PAINEL MÊS'!$AI$1,SAÍDAS!$F:$F,'PAINEL MÊS'!E$3)</f>
        <v>0</v>
      </c>
      <c r="F61" s="41">
        <f>SUMIFS(SAÍDAS!$D:$D,SAÍDAS!$B:$B,'PAINEL MÊS'!$B61,SAÍDAS!$H:$H,'PAINEL MÊS'!$AI$1,SAÍDAS!$F:$F,'PAINEL MÊS'!F$3)</f>
        <v>0</v>
      </c>
      <c r="G61" s="41">
        <f>SUMIFS(SAÍDAS!$D:$D,SAÍDAS!$B:$B,'PAINEL MÊS'!$B61,SAÍDAS!$H:$H,'PAINEL MÊS'!$AI$1,SAÍDAS!$F:$F,'PAINEL MÊS'!G$3)</f>
        <v>0</v>
      </c>
      <c r="H61" s="41">
        <f>SUMIFS(SAÍDAS!$D:$D,SAÍDAS!$B:$B,'PAINEL MÊS'!$B61,SAÍDAS!$H:$H,'PAINEL MÊS'!$AI$1,SAÍDAS!$F:$F,'PAINEL MÊS'!H$3)</f>
        <v>0</v>
      </c>
      <c r="I61" s="41">
        <f>SUMIFS(SAÍDAS!$D:$D,SAÍDAS!$B:$B,'PAINEL MÊS'!$B61,SAÍDAS!$H:$H,'PAINEL MÊS'!$AI$1,SAÍDAS!$F:$F,'PAINEL MÊS'!I$3)+SUMIFS(SAÍDAS!$D:$D,SAÍDAS!$B:$B,'PAINEL MÊS'!$B61,SAÍDAS!$H:$H,'PAINEL MÊS'!$AI$1,SAÍDAS!$F:$F,"SEMANA 6")</f>
        <v>0</v>
      </c>
      <c r="J61" s="42">
        <f t="shared" si="0"/>
        <v>0</v>
      </c>
      <c r="K61" s="43">
        <f>SUMIFS(ENTRADAS!$D:$D,ENTRADAS!$B:$B,'PAINEL MÊS'!$B61,ENTRADAS!$I:$I,'PAINEL MÊS'!$AI$1,ENTRADAS!$F:$F,'PAINEL MÊS'!K$3)</f>
        <v>0</v>
      </c>
      <c r="L61" s="43">
        <f>SUMIFS(ENTRADAS!$D:$D,ENTRADAS!$B:$B,'PAINEL MÊS'!$B61,ENTRADAS!$I:$I,'PAINEL MÊS'!$AI$1,ENTRADAS!$F:$F,'PAINEL MÊS'!L$3)</f>
        <v>0</v>
      </c>
      <c r="M61" s="43">
        <f>SUMIFS(ENTRADAS!$D:$D,ENTRADAS!$B:$B,'PAINEL MÊS'!$B61,ENTRADAS!$I:$I,'PAINEL MÊS'!$AI$1,ENTRADAS!$F:$F,'PAINEL MÊS'!M$3)</f>
        <v>0</v>
      </c>
      <c r="N61" s="43">
        <f>SUMIFS(ENTRADAS!$D:$D,ENTRADAS!$B:$B,'PAINEL MÊS'!$B61,ENTRADAS!$I:$I,'PAINEL MÊS'!$AI$1,ENTRADAS!$F:$F,'PAINEL MÊS'!N$3)</f>
        <v>0</v>
      </c>
      <c r="O61" s="43">
        <f>SUMIFS(ENTRADAS!$D:$D,ENTRADAS!$B:$B,'PAINEL MÊS'!$B61,ENTRADAS!$I:$I,'PAINEL MÊS'!$AI$1,ENTRADAS!$F:$F,'PAINEL MÊS'!O$3)+SUMIFS(ENTRADAS!$D:$D,ENTRADAS!$B:$B,'PAINEL MÊS'!$B61,ENTRADAS!$I:$I,'PAINEL MÊS'!$AI$1,ENTRADAS!$F:$F,"SEMANA 6")</f>
        <v>0</v>
      </c>
      <c r="P61" s="44">
        <f t="shared" si="1"/>
        <v>0</v>
      </c>
      <c r="Q61" s="40">
        <f>C61+P61-J61+SUMIFS(AJUSTE!$D:$D,AJUSTE!$B:$B,'PAINEL MÊS'!B61,AJUSTE!$H:$H,'PAINEL MÊS'!$AI$1)</f>
        <v>0</v>
      </c>
      <c r="R61" s="45">
        <f t="shared" si="2"/>
        <v>0</v>
      </c>
      <c r="S61" s="15">
        <f>IFERROR(IF(INDEX(CADASTRO!$A$2:$Q$570,MATCH('PAINEL MÊS'!B61,CADASTRO!$B$2:$B$570,0),MATCH('PAINEL MÊS'!$AI$1,CADASTRO!$A$2:$Q$2,0))=0,IF(CADASTRO!R59=0,CADASTRO!E59,CADASTRO!R59),INDEX(CADASTRO!$A$2:$Q$570,MATCH('PAINEL MÊS'!B61,CADASTRO!$B$2:$B$570,0),MATCH('PAINEL MÊS'!$AI$1,CADASTRO!$A$2:$Q$2,0))),0)</f>
        <v>0</v>
      </c>
      <c r="T61" s="14">
        <f t="shared" si="3"/>
        <v>0</v>
      </c>
      <c r="U61" s="14">
        <f t="shared" si="4"/>
        <v>0</v>
      </c>
      <c r="V61" s="14">
        <f t="shared" si="5"/>
        <v>0</v>
      </c>
      <c r="W61" s="14">
        <f t="shared" si="6"/>
        <v>0</v>
      </c>
      <c r="X61" s="67">
        <f>IFERROR(IF(INDEX(CADASTRO!$A$2:$Q$570,MATCH('PAINEL MÊS'!B61,CADASTRO!$B$2:$B$570,0),MATCH('PAINEL MÊS'!$AJ$2,CADASTRO!$A$2:$Q$2,0))=0,IF(CADASTRO!R59=0,CADASTRO!E59,CADASTRO!R59),INDEX(CADASTRO!$A$2:$Q$570,MATCH('PAINEL MÊS'!B61,CADASTRO!$B$2:$B$570,0),MATCH('PAINEL MÊS'!$AJ$2,CADASTRO!$A$2:$Q$2,0))),0)*C61</f>
        <v>0</v>
      </c>
      <c r="Y61" s="14">
        <f t="shared" si="7"/>
        <v>0</v>
      </c>
      <c r="Z61" s="75">
        <f t="shared" si="12"/>
        <v>0</v>
      </c>
      <c r="AA61" s="75">
        <f t="shared" si="8"/>
        <v>0</v>
      </c>
      <c r="AB61" s="79">
        <f t="shared" si="9"/>
        <v>0</v>
      </c>
      <c r="AC61" s="77">
        <f t="shared" si="10"/>
        <v>0</v>
      </c>
      <c r="AD61" s="77">
        <f t="shared" si="11"/>
        <v>0</v>
      </c>
    </row>
    <row r="62" spans="1:30" ht="18.75" customHeight="1" x14ac:dyDescent="0.25">
      <c r="A62" s="7">
        <f>CADASTRO!A60</f>
        <v>0</v>
      </c>
      <c r="B62" s="7">
        <f>CADASTRO!B60</f>
        <v>0</v>
      </c>
      <c r="C62" s="40">
        <f>INDEX(Base!$A$40:$N$570,MATCH('PAINEL MÊS'!B62,Base!$B$40:$B$570,0),MATCH('PAINEL MÊS'!$C$2,Base!$A$40:$N$40,0))</f>
        <v>0</v>
      </c>
      <c r="D62" s="7">
        <f>CADASTRO!C60</f>
        <v>0</v>
      </c>
      <c r="E62" s="41">
        <f>SUMIFS(SAÍDAS!$D:$D,SAÍDAS!$B:$B,'PAINEL MÊS'!$B62,SAÍDAS!$H:$H,'PAINEL MÊS'!$AI$1,SAÍDAS!$F:$F,'PAINEL MÊS'!E$3)</f>
        <v>0</v>
      </c>
      <c r="F62" s="41">
        <f>SUMIFS(SAÍDAS!$D:$D,SAÍDAS!$B:$B,'PAINEL MÊS'!$B62,SAÍDAS!$H:$H,'PAINEL MÊS'!$AI$1,SAÍDAS!$F:$F,'PAINEL MÊS'!F$3)</f>
        <v>0</v>
      </c>
      <c r="G62" s="41">
        <f>SUMIFS(SAÍDAS!$D:$D,SAÍDAS!$B:$B,'PAINEL MÊS'!$B62,SAÍDAS!$H:$H,'PAINEL MÊS'!$AI$1,SAÍDAS!$F:$F,'PAINEL MÊS'!G$3)</f>
        <v>0</v>
      </c>
      <c r="H62" s="41">
        <f>SUMIFS(SAÍDAS!$D:$D,SAÍDAS!$B:$B,'PAINEL MÊS'!$B62,SAÍDAS!$H:$H,'PAINEL MÊS'!$AI$1,SAÍDAS!$F:$F,'PAINEL MÊS'!H$3)</f>
        <v>0</v>
      </c>
      <c r="I62" s="41">
        <f>SUMIFS(SAÍDAS!$D:$D,SAÍDAS!$B:$B,'PAINEL MÊS'!$B62,SAÍDAS!$H:$H,'PAINEL MÊS'!$AI$1,SAÍDAS!$F:$F,'PAINEL MÊS'!I$3)+SUMIFS(SAÍDAS!$D:$D,SAÍDAS!$B:$B,'PAINEL MÊS'!$B62,SAÍDAS!$H:$H,'PAINEL MÊS'!$AI$1,SAÍDAS!$F:$F,"SEMANA 6")</f>
        <v>0</v>
      </c>
      <c r="J62" s="42">
        <f t="shared" si="0"/>
        <v>0</v>
      </c>
      <c r="K62" s="43">
        <f>SUMIFS(ENTRADAS!$D:$D,ENTRADAS!$B:$B,'PAINEL MÊS'!$B62,ENTRADAS!$I:$I,'PAINEL MÊS'!$AI$1,ENTRADAS!$F:$F,'PAINEL MÊS'!K$3)</f>
        <v>0</v>
      </c>
      <c r="L62" s="43">
        <f>SUMIFS(ENTRADAS!$D:$D,ENTRADAS!$B:$B,'PAINEL MÊS'!$B62,ENTRADAS!$I:$I,'PAINEL MÊS'!$AI$1,ENTRADAS!$F:$F,'PAINEL MÊS'!L$3)</f>
        <v>0</v>
      </c>
      <c r="M62" s="43">
        <f>SUMIFS(ENTRADAS!$D:$D,ENTRADAS!$B:$B,'PAINEL MÊS'!$B62,ENTRADAS!$I:$I,'PAINEL MÊS'!$AI$1,ENTRADAS!$F:$F,'PAINEL MÊS'!M$3)</f>
        <v>0</v>
      </c>
      <c r="N62" s="43">
        <f>SUMIFS(ENTRADAS!$D:$D,ENTRADAS!$B:$B,'PAINEL MÊS'!$B62,ENTRADAS!$I:$I,'PAINEL MÊS'!$AI$1,ENTRADAS!$F:$F,'PAINEL MÊS'!N$3)</f>
        <v>0</v>
      </c>
      <c r="O62" s="43">
        <f>SUMIFS(ENTRADAS!$D:$D,ENTRADAS!$B:$B,'PAINEL MÊS'!$B62,ENTRADAS!$I:$I,'PAINEL MÊS'!$AI$1,ENTRADAS!$F:$F,'PAINEL MÊS'!O$3)+SUMIFS(ENTRADAS!$D:$D,ENTRADAS!$B:$B,'PAINEL MÊS'!$B62,ENTRADAS!$I:$I,'PAINEL MÊS'!$AI$1,ENTRADAS!$F:$F,"SEMANA 6")</f>
        <v>0</v>
      </c>
      <c r="P62" s="44">
        <f t="shared" si="1"/>
        <v>0</v>
      </c>
      <c r="Q62" s="40">
        <f>C62+P62-J62+SUMIFS(AJUSTE!$D:$D,AJUSTE!$B:$B,'PAINEL MÊS'!B62,AJUSTE!$H:$H,'PAINEL MÊS'!$AI$1)</f>
        <v>0</v>
      </c>
      <c r="R62" s="45">
        <f t="shared" si="2"/>
        <v>0</v>
      </c>
      <c r="S62" s="15">
        <f>IFERROR(IF(INDEX(CADASTRO!$A$2:$Q$570,MATCH('PAINEL MÊS'!B62,CADASTRO!$B$2:$B$570,0),MATCH('PAINEL MÊS'!$AI$1,CADASTRO!$A$2:$Q$2,0))=0,IF(CADASTRO!R60=0,CADASTRO!E60,CADASTRO!R60),INDEX(CADASTRO!$A$2:$Q$570,MATCH('PAINEL MÊS'!B62,CADASTRO!$B$2:$B$570,0),MATCH('PAINEL MÊS'!$AI$1,CADASTRO!$A$2:$Q$2,0))),0)</f>
        <v>0</v>
      </c>
      <c r="T62" s="14">
        <f t="shared" si="3"/>
        <v>0</v>
      </c>
      <c r="U62" s="14">
        <f t="shared" si="4"/>
        <v>0</v>
      </c>
      <c r="V62" s="14">
        <f t="shared" si="5"/>
        <v>0</v>
      </c>
      <c r="W62" s="14">
        <f t="shared" si="6"/>
        <v>0</v>
      </c>
      <c r="X62" s="67">
        <f>IFERROR(IF(INDEX(CADASTRO!$A$2:$Q$570,MATCH('PAINEL MÊS'!B62,CADASTRO!$B$2:$B$570,0),MATCH('PAINEL MÊS'!$AJ$2,CADASTRO!$A$2:$Q$2,0))=0,IF(CADASTRO!R60=0,CADASTRO!E60,CADASTRO!R60),INDEX(CADASTRO!$A$2:$Q$570,MATCH('PAINEL MÊS'!B62,CADASTRO!$B$2:$B$570,0),MATCH('PAINEL MÊS'!$AJ$2,CADASTRO!$A$2:$Q$2,0))),0)*C62</f>
        <v>0</v>
      </c>
      <c r="Y62" s="14">
        <f t="shared" si="7"/>
        <v>0</v>
      </c>
      <c r="Z62" s="75">
        <f t="shared" si="12"/>
        <v>0</v>
      </c>
      <c r="AA62" s="75">
        <f t="shared" si="8"/>
        <v>0</v>
      </c>
      <c r="AB62" s="79">
        <f t="shared" si="9"/>
        <v>0</v>
      </c>
      <c r="AC62" s="77">
        <f t="shared" si="10"/>
        <v>0</v>
      </c>
      <c r="AD62" s="77">
        <f t="shared" si="11"/>
        <v>0</v>
      </c>
    </row>
    <row r="63" spans="1:30" ht="18.75" customHeight="1" x14ac:dyDescent="0.25">
      <c r="A63" s="7">
        <f>CADASTRO!A61</f>
        <v>0</v>
      </c>
      <c r="B63" s="7">
        <f>CADASTRO!B61</f>
        <v>0</v>
      </c>
      <c r="C63" s="40">
        <f>INDEX(Base!$A$40:$N$570,MATCH('PAINEL MÊS'!B63,Base!$B$40:$B$570,0),MATCH('PAINEL MÊS'!$C$2,Base!$A$40:$N$40,0))</f>
        <v>0</v>
      </c>
      <c r="D63" s="7">
        <f>CADASTRO!C61</f>
        <v>0</v>
      </c>
      <c r="E63" s="41">
        <f>SUMIFS(SAÍDAS!$D:$D,SAÍDAS!$B:$B,'PAINEL MÊS'!$B63,SAÍDAS!$H:$H,'PAINEL MÊS'!$AI$1,SAÍDAS!$F:$F,'PAINEL MÊS'!E$3)</f>
        <v>0</v>
      </c>
      <c r="F63" s="41">
        <f>SUMIFS(SAÍDAS!$D:$D,SAÍDAS!$B:$B,'PAINEL MÊS'!$B63,SAÍDAS!$H:$H,'PAINEL MÊS'!$AI$1,SAÍDAS!$F:$F,'PAINEL MÊS'!F$3)</f>
        <v>0</v>
      </c>
      <c r="G63" s="41">
        <f>SUMIFS(SAÍDAS!$D:$D,SAÍDAS!$B:$B,'PAINEL MÊS'!$B63,SAÍDAS!$H:$H,'PAINEL MÊS'!$AI$1,SAÍDAS!$F:$F,'PAINEL MÊS'!G$3)</f>
        <v>0</v>
      </c>
      <c r="H63" s="41">
        <f>SUMIFS(SAÍDAS!$D:$D,SAÍDAS!$B:$B,'PAINEL MÊS'!$B63,SAÍDAS!$H:$H,'PAINEL MÊS'!$AI$1,SAÍDAS!$F:$F,'PAINEL MÊS'!H$3)</f>
        <v>0</v>
      </c>
      <c r="I63" s="41">
        <f>SUMIFS(SAÍDAS!$D:$D,SAÍDAS!$B:$B,'PAINEL MÊS'!$B63,SAÍDAS!$H:$H,'PAINEL MÊS'!$AI$1,SAÍDAS!$F:$F,'PAINEL MÊS'!I$3)+SUMIFS(SAÍDAS!$D:$D,SAÍDAS!$B:$B,'PAINEL MÊS'!$B63,SAÍDAS!$H:$H,'PAINEL MÊS'!$AI$1,SAÍDAS!$F:$F,"SEMANA 6")</f>
        <v>0</v>
      </c>
      <c r="J63" s="42">
        <f t="shared" si="0"/>
        <v>0</v>
      </c>
      <c r="K63" s="43">
        <f>SUMIFS(ENTRADAS!$D:$D,ENTRADAS!$B:$B,'PAINEL MÊS'!$B63,ENTRADAS!$I:$I,'PAINEL MÊS'!$AI$1,ENTRADAS!$F:$F,'PAINEL MÊS'!K$3)</f>
        <v>0</v>
      </c>
      <c r="L63" s="43">
        <f>SUMIFS(ENTRADAS!$D:$D,ENTRADAS!$B:$B,'PAINEL MÊS'!$B63,ENTRADAS!$I:$I,'PAINEL MÊS'!$AI$1,ENTRADAS!$F:$F,'PAINEL MÊS'!L$3)</f>
        <v>0</v>
      </c>
      <c r="M63" s="43">
        <f>SUMIFS(ENTRADAS!$D:$D,ENTRADAS!$B:$B,'PAINEL MÊS'!$B63,ENTRADAS!$I:$I,'PAINEL MÊS'!$AI$1,ENTRADAS!$F:$F,'PAINEL MÊS'!M$3)</f>
        <v>0</v>
      </c>
      <c r="N63" s="43">
        <f>SUMIFS(ENTRADAS!$D:$D,ENTRADAS!$B:$B,'PAINEL MÊS'!$B63,ENTRADAS!$I:$I,'PAINEL MÊS'!$AI$1,ENTRADAS!$F:$F,'PAINEL MÊS'!N$3)</f>
        <v>0</v>
      </c>
      <c r="O63" s="43">
        <f>SUMIFS(ENTRADAS!$D:$D,ENTRADAS!$B:$B,'PAINEL MÊS'!$B63,ENTRADAS!$I:$I,'PAINEL MÊS'!$AI$1,ENTRADAS!$F:$F,'PAINEL MÊS'!O$3)+SUMIFS(ENTRADAS!$D:$D,ENTRADAS!$B:$B,'PAINEL MÊS'!$B63,ENTRADAS!$I:$I,'PAINEL MÊS'!$AI$1,ENTRADAS!$F:$F,"SEMANA 6")</f>
        <v>0</v>
      </c>
      <c r="P63" s="44">
        <f t="shared" si="1"/>
        <v>0</v>
      </c>
      <c r="Q63" s="40">
        <f>C63+P63-J63+SUMIFS(AJUSTE!$D:$D,AJUSTE!$B:$B,'PAINEL MÊS'!B63,AJUSTE!$H:$H,'PAINEL MÊS'!$AI$1)</f>
        <v>0</v>
      </c>
      <c r="R63" s="45">
        <f t="shared" si="2"/>
        <v>0</v>
      </c>
      <c r="S63" s="15">
        <f>IFERROR(IF(INDEX(CADASTRO!$A$2:$Q$570,MATCH('PAINEL MÊS'!B63,CADASTRO!$B$2:$B$570,0),MATCH('PAINEL MÊS'!$AI$1,CADASTRO!$A$2:$Q$2,0))=0,IF(CADASTRO!R61=0,CADASTRO!E61,CADASTRO!R61),INDEX(CADASTRO!$A$2:$Q$570,MATCH('PAINEL MÊS'!B63,CADASTRO!$B$2:$B$570,0),MATCH('PAINEL MÊS'!$AI$1,CADASTRO!$A$2:$Q$2,0))),0)</f>
        <v>0</v>
      </c>
      <c r="T63" s="14">
        <f t="shared" si="3"/>
        <v>0</v>
      </c>
      <c r="U63" s="14">
        <f t="shared" si="4"/>
        <v>0</v>
      </c>
      <c r="V63" s="14">
        <f t="shared" si="5"/>
        <v>0</v>
      </c>
      <c r="W63" s="14">
        <f t="shared" si="6"/>
        <v>0</v>
      </c>
      <c r="X63" s="67">
        <f>IFERROR(IF(INDEX(CADASTRO!$A$2:$Q$570,MATCH('PAINEL MÊS'!B63,CADASTRO!$B$2:$B$570,0),MATCH('PAINEL MÊS'!$AJ$2,CADASTRO!$A$2:$Q$2,0))=0,IF(CADASTRO!R61=0,CADASTRO!E61,CADASTRO!R61),INDEX(CADASTRO!$A$2:$Q$570,MATCH('PAINEL MÊS'!B63,CADASTRO!$B$2:$B$570,0),MATCH('PAINEL MÊS'!$AJ$2,CADASTRO!$A$2:$Q$2,0))),0)*C63</f>
        <v>0</v>
      </c>
      <c r="Y63" s="14">
        <f t="shared" si="7"/>
        <v>0</v>
      </c>
      <c r="Z63" s="75">
        <f t="shared" si="12"/>
        <v>0</v>
      </c>
      <c r="AA63" s="75">
        <f t="shared" si="8"/>
        <v>0</v>
      </c>
      <c r="AB63" s="79">
        <f t="shared" si="9"/>
        <v>0</v>
      </c>
      <c r="AC63" s="77">
        <f t="shared" si="10"/>
        <v>0</v>
      </c>
      <c r="AD63" s="77">
        <f t="shared" si="11"/>
        <v>0</v>
      </c>
    </row>
    <row r="64" spans="1:30" ht="18.75" customHeight="1" x14ac:dyDescent="0.25">
      <c r="A64" s="7">
        <f>CADASTRO!A62</f>
        <v>0</v>
      </c>
      <c r="B64" s="7">
        <f>CADASTRO!B62</f>
        <v>0</v>
      </c>
      <c r="C64" s="40">
        <f>INDEX(Base!$A$40:$N$570,MATCH('PAINEL MÊS'!B64,Base!$B$40:$B$570,0),MATCH('PAINEL MÊS'!$C$2,Base!$A$40:$N$40,0))</f>
        <v>0</v>
      </c>
      <c r="D64" s="7">
        <f>CADASTRO!C62</f>
        <v>0</v>
      </c>
      <c r="E64" s="41">
        <f>SUMIFS(SAÍDAS!$D:$D,SAÍDAS!$B:$B,'PAINEL MÊS'!$B64,SAÍDAS!$H:$H,'PAINEL MÊS'!$AI$1,SAÍDAS!$F:$F,'PAINEL MÊS'!E$3)</f>
        <v>0</v>
      </c>
      <c r="F64" s="41">
        <f>SUMIFS(SAÍDAS!$D:$D,SAÍDAS!$B:$B,'PAINEL MÊS'!$B64,SAÍDAS!$H:$H,'PAINEL MÊS'!$AI$1,SAÍDAS!$F:$F,'PAINEL MÊS'!F$3)</f>
        <v>0</v>
      </c>
      <c r="G64" s="41">
        <f>SUMIFS(SAÍDAS!$D:$D,SAÍDAS!$B:$B,'PAINEL MÊS'!$B64,SAÍDAS!$H:$H,'PAINEL MÊS'!$AI$1,SAÍDAS!$F:$F,'PAINEL MÊS'!G$3)</f>
        <v>0</v>
      </c>
      <c r="H64" s="41">
        <f>SUMIFS(SAÍDAS!$D:$D,SAÍDAS!$B:$B,'PAINEL MÊS'!$B64,SAÍDAS!$H:$H,'PAINEL MÊS'!$AI$1,SAÍDAS!$F:$F,'PAINEL MÊS'!H$3)</f>
        <v>0</v>
      </c>
      <c r="I64" s="41">
        <f>SUMIFS(SAÍDAS!$D:$D,SAÍDAS!$B:$B,'PAINEL MÊS'!$B64,SAÍDAS!$H:$H,'PAINEL MÊS'!$AI$1,SAÍDAS!$F:$F,'PAINEL MÊS'!I$3)+SUMIFS(SAÍDAS!$D:$D,SAÍDAS!$B:$B,'PAINEL MÊS'!$B64,SAÍDAS!$H:$H,'PAINEL MÊS'!$AI$1,SAÍDAS!$F:$F,"SEMANA 6")</f>
        <v>0</v>
      </c>
      <c r="J64" s="42">
        <f t="shared" si="0"/>
        <v>0</v>
      </c>
      <c r="K64" s="43">
        <f>SUMIFS(ENTRADAS!$D:$D,ENTRADAS!$B:$B,'PAINEL MÊS'!$B64,ENTRADAS!$I:$I,'PAINEL MÊS'!$AI$1,ENTRADAS!$F:$F,'PAINEL MÊS'!K$3)</f>
        <v>0</v>
      </c>
      <c r="L64" s="43">
        <f>SUMIFS(ENTRADAS!$D:$D,ENTRADAS!$B:$B,'PAINEL MÊS'!$B64,ENTRADAS!$I:$I,'PAINEL MÊS'!$AI$1,ENTRADAS!$F:$F,'PAINEL MÊS'!L$3)</f>
        <v>0</v>
      </c>
      <c r="M64" s="43">
        <f>SUMIFS(ENTRADAS!$D:$D,ENTRADAS!$B:$B,'PAINEL MÊS'!$B64,ENTRADAS!$I:$I,'PAINEL MÊS'!$AI$1,ENTRADAS!$F:$F,'PAINEL MÊS'!M$3)</f>
        <v>0</v>
      </c>
      <c r="N64" s="43">
        <f>SUMIFS(ENTRADAS!$D:$D,ENTRADAS!$B:$B,'PAINEL MÊS'!$B64,ENTRADAS!$I:$I,'PAINEL MÊS'!$AI$1,ENTRADAS!$F:$F,'PAINEL MÊS'!N$3)</f>
        <v>0</v>
      </c>
      <c r="O64" s="43">
        <f>SUMIFS(ENTRADAS!$D:$D,ENTRADAS!$B:$B,'PAINEL MÊS'!$B64,ENTRADAS!$I:$I,'PAINEL MÊS'!$AI$1,ENTRADAS!$F:$F,'PAINEL MÊS'!O$3)+SUMIFS(ENTRADAS!$D:$D,ENTRADAS!$B:$B,'PAINEL MÊS'!$B64,ENTRADAS!$I:$I,'PAINEL MÊS'!$AI$1,ENTRADAS!$F:$F,"SEMANA 6")</f>
        <v>0</v>
      </c>
      <c r="P64" s="44">
        <f t="shared" si="1"/>
        <v>0</v>
      </c>
      <c r="Q64" s="40">
        <f>C64+P64-J64+SUMIFS(AJUSTE!$D:$D,AJUSTE!$B:$B,'PAINEL MÊS'!B64,AJUSTE!$H:$H,'PAINEL MÊS'!$AI$1)</f>
        <v>0</v>
      </c>
      <c r="R64" s="45">
        <f t="shared" si="2"/>
        <v>0</v>
      </c>
      <c r="S64" s="15">
        <f>IFERROR(IF(INDEX(CADASTRO!$A$2:$Q$570,MATCH('PAINEL MÊS'!B64,CADASTRO!$B$2:$B$570,0),MATCH('PAINEL MÊS'!$AI$1,CADASTRO!$A$2:$Q$2,0))=0,IF(CADASTRO!R62=0,CADASTRO!E62,CADASTRO!R62),INDEX(CADASTRO!$A$2:$Q$570,MATCH('PAINEL MÊS'!B64,CADASTRO!$B$2:$B$570,0),MATCH('PAINEL MÊS'!$AI$1,CADASTRO!$A$2:$Q$2,0))),0)</f>
        <v>0</v>
      </c>
      <c r="T64" s="14">
        <f t="shared" si="3"/>
        <v>0</v>
      </c>
      <c r="U64" s="14">
        <f t="shared" si="4"/>
        <v>0</v>
      </c>
      <c r="V64" s="14">
        <f t="shared" si="5"/>
        <v>0</v>
      </c>
      <c r="W64" s="14">
        <f t="shared" si="6"/>
        <v>0</v>
      </c>
      <c r="X64" s="67">
        <f>IFERROR(IF(INDEX(CADASTRO!$A$2:$Q$570,MATCH('PAINEL MÊS'!B64,CADASTRO!$B$2:$B$570,0),MATCH('PAINEL MÊS'!$AJ$2,CADASTRO!$A$2:$Q$2,0))=0,IF(CADASTRO!R62=0,CADASTRO!E62,CADASTRO!R62),INDEX(CADASTRO!$A$2:$Q$570,MATCH('PAINEL MÊS'!B64,CADASTRO!$B$2:$B$570,0),MATCH('PAINEL MÊS'!$AJ$2,CADASTRO!$A$2:$Q$2,0))),0)*C64</f>
        <v>0</v>
      </c>
      <c r="Y64" s="14">
        <f t="shared" si="7"/>
        <v>0</v>
      </c>
      <c r="Z64" s="75">
        <f t="shared" si="12"/>
        <v>0</v>
      </c>
      <c r="AA64" s="75">
        <f t="shared" si="8"/>
        <v>0</v>
      </c>
      <c r="AB64" s="79">
        <f t="shared" si="9"/>
        <v>0</v>
      </c>
      <c r="AC64" s="77">
        <f t="shared" si="10"/>
        <v>0</v>
      </c>
      <c r="AD64" s="77">
        <f t="shared" si="11"/>
        <v>0</v>
      </c>
    </row>
    <row r="65" spans="1:30" ht="18.75" customHeight="1" x14ac:dyDescent="0.25">
      <c r="A65" s="7">
        <f>CADASTRO!A63</f>
        <v>0</v>
      </c>
      <c r="B65" s="7">
        <f>CADASTRO!B63</f>
        <v>0</v>
      </c>
      <c r="C65" s="40">
        <f>INDEX(Base!$A$40:$N$570,MATCH('PAINEL MÊS'!B65,Base!$B$40:$B$570,0),MATCH('PAINEL MÊS'!$C$2,Base!$A$40:$N$40,0))</f>
        <v>0</v>
      </c>
      <c r="D65" s="7">
        <f>CADASTRO!C63</f>
        <v>0</v>
      </c>
      <c r="E65" s="41">
        <f>SUMIFS(SAÍDAS!$D:$D,SAÍDAS!$B:$B,'PAINEL MÊS'!$B65,SAÍDAS!$H:$H,'PAINEL MÊS'!$AI$1,SAÍDAS!$F:$F,'PAINEL MÊS'!E$3)</f>
        <v>0</v>
      </c>
      <c r="F65" s="41">
        <f>SUMIFS(SAÍDAS!$D:$D,SAÍDAS!$B:$B,'PAINEL MÊS'!$B65,SAÍDAS!$H:$H,'PAINEL MÊS'!$AI$1,SAÍDAS!$F:$F,'PAINEL MÊS'!F$3)</f>
        <v>0</v>
      </c>
      <c r="G65" s="41">
        <f>SUMIFS(SAÍDAS!$D:$D,SAÍDAS!$B:$B,'PAINEL MÊS'!$B65,SAÍDAS!$H:$H,'PAINEL MÊS'!$AI$1,SAÍDAS!$F:$F,'PAINEL MÊS'!G$3)</f>
        <v>0</v>
      </c>
      <c r="H65" s="41">
        <f>SUMIFS(SAÍDAS!$D:$D,SAÍDAS!$B:$B,'PAINEL MÊS'!$B65,SAÍDAS!$H:$H,'PAINEL MÊS'!$AI$1,SAÍDAS!$F:$F,'PAINEL MÊS'!H$3)</f>
        <v>0</v>
      </c>
      <c r="I65" s="41">
        <f>SUMIFS(SAÍDAS!$D:$D,SAÍDAS!$B:$B,'PAINEL MÊS'!$B65,SAÍDAS!$H:$H,'PAINEL MÊS'!$AI$1,SAÍDAS!$F:$F,'PAINEL MÊS'!I$3)+SUMIFS(SAÍDAS!$D:$D,SAÍDAS!$B:$B,'PAINEL MÊS'!$B65,SAÍDAS!$H:$H,'PAINEL MÊS'!$AI$1,SAÍDAS!$F:$F,"SEMANA 6")</f>
        <v>0</v>
      </c>
      <c r="J65" s="42">
        <f t="shared" si="0"/>
        <v>0</v>
      </c>
      <c r="K65" s="43">
        <f>SUMIFS(ENTRADAS!$D:$D,ENTRADAS!$B:$B,'PAINEL MÊS'!$B65,ENTRADAS!$I:$I,'PAINEL MÊS'!$AI$1,ENTRADAS!$F:$F,'PAINEL MÊS'!K$3)</f>
        <v>0</v>
      </c>
      <c r="L65" s="43">
        <f>SUMIFS(ENTRADAS!$D:$D,ENTRADAS!$B:$B,'PAINEL MÊS'!$B65,ENTRADAS!$I:$I,'PAINEL MÊS'!$AI$1,ENTRADAS!$F:$F,'PAINEL MÊS'!L$3)</f>
        <v>0</v>
      </c>
      <c r="M65" s="43">
        <f>SUMIFS(ENTRADAS!$D:$D,ENTRADAS!$B:$B,'PAINEL MÊS'!$B65,ENTRADAS!$I:$I,'PAINEL MÊS'!$AI$1,ENTRADAS!$F:$F,'PAINEL MÊS'!M$3)</f>
        <v>0</v>
      </c>
      <c r="N65" s="43">
        <f>SUMIFS(ENTRADAS!$D:$D,ENTRADAS!$B:$B,'PAINEL MÊS'!$B65,ENTRADAS!$I:$I,'PAINEL MÊS'!$AI$1,ENTRADAS!$F:$F,'PAINEL MÊS'!N$3)</f>
        <v>0</v>
      </c>
      <c r="O65" s="43">
        <f>SUMIFS(ENTRADAS!$D:$D,ENTRADAS!$B:$B,'PAINEL MÊS'!$B65,ENTRADAS!$I:$I,'PAINEL MÊS'!$AI$1,ENTRADAS!$F:$F,'PAINEL MÊS'!O$3)+SUMIFS(ENTRADAS!$D:$D,ENTRADAS!$B:$B,'PAINEL MÊS'!$B65,ENTRADAS!$I:$I,'PAINEL MÊS'!$AI$1,ENTRADAS!$F:$F,"SEMANA 6")</f>
        <v>0</v>
      </c>
      <c r="P65" s="44">
        <f t="shared" si="1"/>
        <v>0</v>
      </c>
      <c r="Q65" s="40">
        <f>C65+P65-J65+SUMIFS(AJUSTE!$D:$D,AJUSTE!$B:$B,'PAINEL MÊS'!B65,AJUSTE!$H:$H,'PAINEL MÊS'!$AI$1)</f>
        <v>0</v>
      </c>
      <c r="R65" s="45">
        <f t="shared" si="2"/>
        <v>0</v>
      </c>
      <c r="S65" s="15">
        <f>IFERROR(IF(INDEX(CADASTRO!$A$2:$Q$570,MATCH('PAINEL MÊS'!B65,CADASTRO!$B$2:$B$570,0),MATCH('PAINEL MÊS'!$AI$1,CADASTRO!$A$2:$Q$2,0))=0,IF(CADASTRO!R63=0,CADASTRO!E63,CADASTRO!R63),INDEX(CADASTRO!$A$2:$Q$570,MATCH('PAINEL MÊS'!B65,CADASTRO!$B$2:$B$570,0),MATCH('PAINEL MÊS'!$AI$1,CADASTRO!$A$2:$Q$2,0))),0)</f>
        <v>0</v>
      </c>
      <c r="T65" s="14">
        <f t="shared" si="3"/>
        <v>0</v>
      </c>
      <c r="U65" s="14">
        <f t="shared" si="4"/>
        <v>0</v>
      </c>
      <c r="V65" s="14">
        <f t="shared" si="5"/>
        <v>0</v>
      </c>
      <c r="W65" s="14">
        <f t="shared" si="6"/>
        <v>0</v>
      </c>
      <c r="X65" s="67">
        <f>IFERROR(IF(INDEX(CADASTRO!$A$2:$Q$570,MATCH('PAINEL MÊS'!B65,CADASTRO!$B$2:$B$570,0),MATCH('PAINEL MÊS'!$AJ$2,CADASTRO!$A$2:$Q$2,0))=0,IF(CADASTRO!R63=0,CADASTRO!E63,CADASTRO!R63),INDEX(CADASTRO!$A$2:$Q$570,MATCH('PAINEL MÊS'!B65,CADASTRO!$B$2:$B$570,0),MATCH('PAINEL MÊS'!$AJ$2,CADASTRO!$A$2:$Q$2,0))),0)*C65</f>
        <v>0</v>
      </c>
      <c r="Y65" s="14">
        <f t="shared" si="7"/>
        <v>0</v>
      </c>
      <c r="Z65" s="75">
        <f t="shared" si="12"/>
        <v>0</v>
      </c>
      <c r="AA65" s="75">
        <f t="shared" si="8"/>
        <v>0</v>
      </c>
      <c r="AB65" s="79">
        <f t="shared" si="9"/>
        <v>0</v>
      </c>
      <c r="AC65" s="77">
        <f t="shared" si="10"/>
        <v>0</v>
      </c>
      <c r="AD65" s="77">
        <f t="shared" si="11"/>
        <v>0</v>
      </c>
    </row>
    <row r="66" spans="1:30" ht="18.75" customHeight="1" x14ac:dyDescent="0.25">
      <c r="A66" s="7">
        <f>CADASTRO!A64</f>
        <v>0</v>
      </c>
      <c r="B66" s="7">
        <f>CADASTRO!B64</f>
        <v>0</v>
      </c>
      <c r="C66" s="40">
        <f>INDEX(Base!$A$40:$N$570,MATCH('PAINEL MÊS'!B66,Base!$B$40:$B$570,0),MATCH('PAINEL MÊS'!$C$2,Base!$A$40:$N$40,0))</f>
        <v>0</v>
      </c>
      <c r="D66" s="7">
        <f>CADASTRO!C64</f>
        <v>0</v>
      </c>
      <c r="E66" s="41">
        <f>SUMIFS(SAÍDAS!$D:$D,SAÍDAS!$B:$B,'PAINEL MÊS'!$B66,SAÍDAS!$H:$H,'PAINEL MÊS'!$AI$1,SAÍDAS!$F:$F,'PAINEL MÊS'!E$3)</f>
        <v>0</v>
      </c>
      <c r="F66" s="41">
        <f>SUMIFS(SAÍDAS!$D:$D,SAÍDAS!$B:$B,'PAINEL MÊS'!$B66,SAÍDAS!$H:$H,'PAINEL MÊS'!$AI$1,SAÍDAS!$F:$F,'PAINEL MÊS'!F$3)</f>
        <v>0</v>
      </c>
      <c r="G66" s="41">
        <f>SUMIFS(SAÍDAS!$D:$D,SAÍDAS!$B:$B,'PAINEL MÊS'!$B66,SAÍDAS!$H:$H,'PAINEL MÊS'!$AI$1,SAÍDAS!$F:$F,'PAINEL MÊS'!G$3)</f>
        <v>0</v>
      </c>
      <c r="H66" s="41">
        <f>SUMIFS(SAÍDAS!$D:$D,SAÍDAS!$B:$B,'PAINEL MÊS'!$B66,SAÍDAS!$H:$H,'PAINEL MÊS'!$AI$1,SAÍDAS!$F:$F,'PAINEL MÊS'!H$3)</f>
        <v>0</v>
      </c>
      <c r="I66" s="41">
        <f>SUMIFS(SAÍDAS!$D:$D,SAÍDAS!$B:$B,'PAINEL MÊS'!$B66,SAÍDAS!$H:$H,'PAINEL MÊS'!$AI$1,SAÍDAS!$F:$F,'PAINEL MÊS'!I$3)+SUMIFS(SAÍDAS!$D:$D,SAÍDAS!$B:$B,'PAINEL MÊS'!$B66,SAÍDAS!$H:$H,'PAINEL MÊS'!$AI$1,SAÍDAS!$F:$F,"SEMANA 6")</f>
        <v>0</v>
      </c>
      <c r="J66" s="42">
        <f t="shared" si="0"/>
        <v>0</v>
      </c>
      <c r="K66" s="43">
        <f>SUMIFS(ENTRADAS!$D:$D,ENTRADAS!$B:$B,'PAINEL MÊS'!$B66,ENTRADAS!$I:$I,'PAINEL MÊS'!$AI$1,ENTRADAS!$F:$F,'PAINEL MÊS'!K$3)</f>
        <v>0</v>
      </c>
      <c r="L66" s="43">
        <f>SUMIFS(ENTRADAS!$D:$D,ENTRADAS!$B:$B,'PAINEL MÊS'!$B66,ENTRADAS!$I:$I,'PAINEL MÊS'!$AI$1,ENTRADAS!$F:$F,'PAINEL MÊS'!L$3)</f>
        <v>0</v>
      </c>
      <c r="M66" s="43">
        <f>SUMIFS(ENTRADAS!$D:$D,ENTRADAS!$B:$B,'PAINEL MÊS'!$B66,ENTRADAS!$I:$I,'PAINEL MÊS'!$AI$1,ENTRADAS!$F:$F,'PAINEL MÊS'!M$3)</f>
        <v>0</v>
      </c>
      <c r="N66" s="43">
        <f>SUMIFS(ENTRADAS!$D:$D,ENTRADAS!$B:$B,'PAINEL MÊS'!$B66,ENTRADAS!$I:$I,'PAINEL MÊS'!$AI$1,ENTRADAS!$F:$F,'PAINEL MÊS'!N$3)</f>
        <v>0</v>
      </c>
      <c r="O66" s="43">
        <f>SUMIFS(ENTRADAS!$D:$D,ENTRADAS!$B:$B,'PAINEL MÊS'!$B66,ENTRADAS!$I:$I,'PAINEL MÊS'!$AI$1,ENTRADAS!$F:$F,'PAINEL MÊS'!O$3)+SUMIFS(ENTRADAS!$D:$D,ENTRADAS!$B:$B,'PAINEL MÊS'!$B66,ENTRADAS!$I:$I,'PAINEL MÊS'!$AI$1,ENTRADAS!$F:$F,"SEMANA 6")</f>
        <v>0</v>
      </c>
      <c r="P66" s="44">
        <f t="shared" si="1"/>
        <v>0</v>
      </c>
      <c r="Q66" s="40">
        <f>C66+P66-J66+SUMIFS(AJUSTE!$D:$D,AJUSTE!$B:$B,'PAINEL MÊS'!B66,AJUSTE!$H:$H,'PAINEL MÊS'!$AI$1)</f>
        <v>0</v>
      </c>
      <c r="R66" s="45">
        <f t="shared" si="2"/>
        <v>0</v>
      </c>
      <c r="S66" s="15">
        <f>IFERROR(IF(INDEX(CADASTRO!$A$2:$Q$570,MATCH('PAINEL MÊS'!B66,CADASTRO!$B$2:$B$570,0),MATCH('PAINEL MÊS'!$AI$1,CADASTRO!$A$2:$Q$2,0))=0,IF(CADASTRO!R64=0,CADASTRO!E64,CADASTRO!R64),INDEX(CADASTRO!$A$2:$Q$570,MATCH('PAINEL MÊS'!B66,CADASTRO!$B$2:$B$570,0),MATCH('PAINEL MÊS'!$AI$1,CADASTRO!$A$2:$Q$2,0))),0)</f>
        <v>0</v>
      </c>
      <c r="T66" s="14">
        <f t="shared" si="3"/>
        <v>0</v>
      </c>
      <c r="U66" s="14">
        <f t="shared" si="4"/>
        <v>0</v>
      </c>
      <c r="V66" s="14">
        <f t="shared" si="5"/>
        <v>0</v>
      </c>
      <c r="W66" s="14">
        <f t="shared" si="6"/>
        <v>0</v>
      </c>
      <c r="X66" s="67">
        <f>IFERROR(IF(INDEX(CADASTRO!$A$2:$Q$570,MATCH('PAINEL MÊS'!B66,CADASTRO!$B$2:$B$570,0),MATCH('PAINEL MÊS'!$AJ$2,CADASTRO!$A$2:$Q$2,0))=0,IF(CADASTRO!R64=0,CADASTRO!E64,CADASTRO!R64),INDEX(CADASTRO!$A$2:$Q$570,MATCH('PAINEL MÊS'!B66,CADASTRO!$B$2:$B$570,0),MATCH('PAINEL MÊS'!$AJ$2,CADASTRO!$A$2:$Q$2,0))),0)*C66</f>
        <v>0</v>
      </c>
      <c r="Y66" s="14">
        <f t="shared" si="7"/>
        <v>0</v>
      </c>
      <c r="Z66" s="75">
        <f t="shared" si="12"/>
        <v>0</v>
      </c>
      <c r="AA66" s="75">
        <f t="shared" si="8"/>
        <v>0</v>
      </c>
      <c r="AB66" s="79">
        <f t="shared" si="9"/>
        <v>0</v>
      </c>
      <c r="AC66" s="77">
        <f t="shared" si="10"/>
        <v>0</v>
      </c>
      <c r="AD66" s="77">
        <f t="shared" si="11"/>
        <v>0</v>
      </c>
    </row>
    <row r="67" spans="1:30" ht="18.75" customHeight="1" x14ac:dyDescent="0.25">
      <c r="A67" s="7">
        <f>CADASTRO!A65</f>
        <v>0</v>
      </c>
      <c r="B67" s="7">
        <f>CADASTRO!B65</f>
        <v>0</v>
      </c>
      <c r="C67" s="40">
        <f>INDEX(Base!$A$40:$N$570,MATCH('PAINEL MÊS'!B67,Base!$B$40:$B$570,0),MATCH('PAINEL MÊS'!$C$2,Base!$A$40:$N$40,0))</f>
        <v>0</v>
      </c>
      <c r="D67" s="7">
        <f>CADASTRO!C65</f>
        <v>0</v>
      </c>
      <c r="E67" s="41">
        <f>SUMIFS(SAÍDAS!$D:$D,SAÍDAS!$B:$B,'PAINEL MÊS'!$B67,SAÍDAS!$H:$H,'PAINEL MÊS'!$AI$1,SAÍDAS!$F:$F,'PAINEL MÊS'!E$3)</f>
        <v>0</v>
      </c>
      <c r="F67" s="41">
        <f>SUMIFS(SAÍDAS!$D:$D,SAÍDAS!$B:$B,'PAINEL MÊS'!$B67,SAÍDAS!$H:$H,'PAINEL MÊS'!$AI$1,SAÍDAS!$F:$F,'PAINEL MÊS'!F$3)</f>
        <v>0</v>
      </c>
      <c r="G67" s="41">
        <f>SUMIFS(SAÍDAS!$D:$D,SAÍDAS!$B:$B,'PAINEL MÊS'!$B67,SAÍDAS!$H:$H,'PAINEL MÊS'!$AI$1,SAÍDAS!$F:$F,'PAINEL MÊS'!G$3)</f>
        <v>0</v>
      </c>
      <c r="H67" s="41">
        <f>SUMIFS(SAÍDAS!$D:$D,SAÍDAS!$B:$B,'PAINEL MÊS'!$B67,SAÍDAS!$H:$H,'PAINEL MÊS'!$AI$1,SAÍDAS!$F:$F,'PAINEL MÊS'!H$3)</f>
        <v>0</v>
      </c>
      <c r="I67" s="41">
        <f>SUMIFS(SAÍDAS!$D:$D,SAÍDAS!$B:$B,'PAINEL MÊS'!$B67,SAÍDAS!$H:$H,'PAINEL MÊS'!$AI$1,SAÍDAS!$F:$F,'PAINEL MÊS'!I$3)+SUMIFS(SAÍDAS!$D:$D,SAÍDAS!$B:$B,'PAINEL MÊS'!$B67,SAÍDAS!$H:$H,'PAINEL MÊS'!$AI$1,SAÍDAS!$F:$F,"SEMANA 6")</f>
        <v>0</v>
      </c>
      <c r="J67" s="42">
        <f t="shared" si="0"/>
        <v>0</v>
      </c>
      <c r="K67" s="43">
        <f>SUMIFS(ENTRADAS!$D:$D,ENTRADAS!$B:$B,'PAINEL MÊS'!$B67,ENTRADAS!$I:$I,'PAINEL MÊS'!$AI$1,ENTRADAS!$F:$F,'PAINEL MÊS'!K$3)</f>
        <v>0</v>
      </c>
      <c r="L67" s="43">
        <f>SUMIFS(ENTRADAS!$D:$D,ENTRADAS!$B:$B,'PAINEL MÊS'!$B67,ENTRADAS!$I:$I,'PAINEL MÊS'!$AI$1,ENTRADAS!$F:$F,'PAINEL MÊS'!L$3)</f>
        <v>0</v>
      </c>
      <c r="M67" s="43">
        <f>SUMIFS(ENTRADAS!$D:$D,ENTRADAS!$B:$B,'PAINEL MÊS'!$B67,ENTRADAS!$I:$I,'PAINEL MÊS'!$AI$1,ENTRADAS!$F:$F,'PAINEL MÊS'!M$3)</f>
        <v>0</v>
      </c>
      <c r="N67" s="43">
        <f>SUMIFS(ENTRADAS!$D:$D,ENTRADAS!$B:$B,'PAINEL MÊS'!$B67,ENTRADAS!$I:$I,'PAINEL MÊS'!$AI$1,ENTRADAS!$F:$F,'PAINEL MÊS'!N$3)</f>
        <v>0</v>
      </c>
      <c r="O67" s="43">
        <f>SUMIFS(ENTRADAS!$D:$D,ENTRADAS!$B:$B,'PAINEL MÊS'!$B67,ENTRADAS!$I:$I,'PAINEL MÊS'!$AI$1,ENTRADAS!$F:$F,'PAINEL MÊS'!O$3)+SUMIFS(ENTRADAS!$D:$D,ENTRADAS!$B:$B,'PAINEL MÊS'!$B67,ENTRADAS!$I:$I,'PAINEL MÊS'!$AI$1,ENTRADAS!$F:$F,"SEMANA 6")</f>
        <v>0</v>
      </c>
      <c r="P67" s="44">
        <f t="shared" si="1"/>
        <v>0</v>
      </c>
      <c r="Q67" s="40">
        <f>C67+P67-J67+SUMIFS(AJUSTE!$D:$D,AJUSTE!$B:$B,'PAINEL MÊS'!B67,AJUSTE!$H:$H,'PAINEL MÊS'!$AI$1)</f>
        <v>0</v>
      </c>
      <c r="R67" s="45">
        <f t="shared" si="2"/>
        <v>0</v>
      </c>
      <c r="S67" s="15">
        <f>IFERROR(IF(INDEX(CADASTRO!$A$2:$Q$570,MATCH('PAINEL MÊS'!B67,CADASTRO!$B$2:$B$570,0),MATCH('PAINEL MÊS'!$AI$1,CADASTRO!$A$2:$Q$2,0))=0,IF(CADASTRO!R65=0,CADASTRO!E65,CADASTRO!R65),INDEX(CADASTRO!$A$2:$Q$570,MATCH('PAINEL MÊS'!B67,CADASTRO!$B$2:$B$570,0),MATCH('PAINEL MÊS'!$AI$1,CADASTRO!$A$2:$Q$2,0))),0)</f>
        <v>0</v>
      </c>
      <c r="T67" s="14">
        <f t="shared" si="3"/>
        <v>0</v>
      </c>
      <c r="U67" s="14">
        <f t="shared" si="4"/>
        <v>0</v>
      </c>
      <c r="V67" s="14">
        <f t="shared" si="5"/>
        <v>0</v>
      </c>
      <c r="W67" s="14">
        <f t="shared" si="6"/>
        <v>0</v>
      </c>
      <c r="X67" s="67">
        <f>IFERROR(IF(INDEX(CADASTRO!$A$2:$Q$570,MATCH('PAINEL MÊS'!B67,CADASTRO!$B$2:$B$570,0),MATCH('PAINEL MÊS'!$AJ$2,CADASTRO!$A$2:$Q$2,0))=0,IF(CADASTRO!R65=0,CADASTRO!E65,CADASTRO!R65),INDEX(CADASTRO!$A$2:$Q$570,MATCH('PAINEL MÊS'!B67,CADASTRO!$B$2:$B$570,0),MATCH('PAINEL MÊS'!$AJ$2,CADASTRO!$A$2:$Q$2,0))),0)*C67</f>
        <v>0</v>
      </c>
      <c r="Y67" s="14">
        <f t="shared" si="7"/>
        <v>0</v>
      </c>
      <c r="Z67" s="75">
        <f t="shared" si="12"/>
        <v>0</v>
      </c>
      <c r="AA67" s="75">
        <f t="shared" si="8"/>
        <v>0</v>
      </c>
      <c r="AB67" s="79">
        <f t="shared" si="9"/>
        <v>0</v>
      </c>
      <c r="AC67" s="77">
        <f t="shared" si="10"/>
        <v>0</v>
      </c>
      <c r="AD67" s="77">
        <f t="shared" si="11"/>
        <v>0</v>
      </c>
    </row>
    <row r="68" spans="1:30" ht="18.75" customHeight="1" x14ac:dyDescent="0.25">
      <c r="A68" s="7">
        <f>CADASTRO!A66</f>
        <v>0</v>
      </c>
      <c r="B68" s="7">
        <f>CADASTRO!B66</f>
        <v>0</v>
      </c>
      <c r="C68" s="40">
        <f>INDEX(Base!$A$40:$N$570,MATCH('PAINEL MÊS'!B68,Base!$B$40:$B$570,0),MATCH('PAINEL MÊS'!$C$2,Base!$A$40:$N$40,0))</f>
        <v>0</v>
      </c>
      <c r="D68" s="7">
        <f>CADASTRO!C66</f>
        <v>0</v>
      </c>
      <c r="E68" s="41">
        <f>SUMIFS(SAÍDAS!$D:$D,SAÍDAS!$B:$B,'PAINEL MÊS'!$B68,SAÍDAS!$H:$H,'PAINEL MÊS'!$AI$1,SAÍDAS!$F:$F,'PAINEL MÊS'!E$3)</f>
        <v>0</v>
      </c>
      <c r="F68" s="41">
        <f>SUMIFS(SAÍDAS!$D:$D,SAÍDAS!$B:$B,'PAINEL MÊS'!$B68,SAÍDAS!$H:$H,'PAINEL MÊS'!$AI$1,SAÍDAS!$F:$F,'PAINEL MÊS'!F$3)</f>
        <v>0</v>
      </c>
      <c r="G68" s="41">
        <f>SUMIFS(SAÍDAS!$D:$D,SAÍDAS!$B:$B,'PAINEL MÊS'!$B68,SAÍDAS!$H:$H,'PAINEL MÊS'!$AI$1,SAÍDAS!$F:$F,'PAINEL MÊS'!G$3)</f>
        <v>0</v>
      </c>
      <c r="H68" s="41">
        <f>SUMIFS(SAÍDAS!$D:$D,SAÍDAS!$B:$B,'PAINEL MÊS'!$B68,SAÍDAS!$H:$H,'PAINEL MÊS'!$AI$1,SAÍDAS!$F:$F,'PAINEL MÊS'!H$3)</f>
        <v>0</v>
      </c>
      <c r="I68" s="41">
        <f>SUMIFS(SAÍDAS!$D:$D,SAÍDAS!$B:$B,'PAINEL MÊS'!$B68,SAÍDAS!$H:$H,'PAINEL MÊS'!$AI$1,SAÍDAS!$F:$F,'PAINEL MÊS'!I$3)+SUMIFS(SAÍDAS!$D:$D,SAÍDAS!$B:$B,'PAINEL MÊS'!$B68,SAÍDAS!$H:$H,'PAINEL MÊS'!$AI$1,SAÍDAS!$F:$F,"SEMANA 6")</f>
        <v>0</v>
      </c>
      <c r="J68" s="42">
        <f t="shared" si="0"/>
        <v>0</v>
      </c>
      <c r="K68" s="43">
        <f>SUMIFS(ENTRADAS!$D:$D,ENTRADAS!$B:$B,'PAINEL MÊS'!$B68,ENTRADAS!$I:$I,'PAINEL MÊS'!$AI$1,ENTRADAS!$F:$F,'PAINEL MÊS'!K$3)</f>
        <v>0</v>
      </c>
      <c r="L68" s="43">
        <f>SUMIFS(ENTRADAS!$D:$D,ENTRADAS!$B:$B,'PAINEL MÊS'!$B68,ENTRADAS!$I:$I,'PAINEL MÊS'!$AI$1,ENTRADAS!$F:$F,'PAINEL MÊS'!L$3)</f>
        <v>0</v>
      </c>
      <c r="M68" s="43">
        <f>SUMIFS(ENTRADAS!$D:$D,ENTRADAS!$B:$B,'PAINEL MÊS'!$B68,ENTRADAS!$I:$I,'PAINEL MÊS'!$AI$1,ENTRADAS!$F:$F,'PAINEL MÊS'!M$3)</f>
        <v>0</v>
      </c>
      <c r="N68" s="43">
        <f>SUMIFS(ENTRADAS!$D:$D,ENTRADAS!$B:$B,'PAINEL MÊS'!$B68,ENTRADAS!$I:$I,'PAINEL MÊS'!$AI$1,ENTRADAS!$F:$F,'PAINEL MÊS'!N$3)</f>
        <v>0</v>
      </c>
      <c r="O68" s="43">
        <f>SUMIFS(ENTRADAS!$D:$D,ENTRADAS!$B:$B,'PAINEL MÊS'!$B68,ENTRADAS!$I:$I,'PAINEL MÊS'!$AI$1,ENTRADAS!$F:$F,'PAINEL MÊS'!O$3)+SUMIFS(ENTRADAS!$D:$D,ENTRADAS!$B:$B,'PAINEL MÊS'!$B68,ENTRADAS!$I:$I,'PAINEL MÊS'!$AI$1,ENTRADAS!$F:$F,"SEMANA 6")</f>
        <v>0</v>
      </c>
      <c r="P68" s="44">
        <f t="shared" si="1"/>
        <v>0</v>
      </c>
      <c r="Q68" s="40">
        <f>C68+P68-J68+SUMIFS(AJUSTE!$D:$D,AJUSTE!$B:$B,'PAINEL MÊS'!B68,AJUSTE!$H:$H,'PAINEL MÊS'!$AI$1)</f>
        <v>0</v>
      </c>
      <c r="R68" s="45">
        <f t="shared" si="2"/>
        <v>0</v>
      </c>
      <c r="S68" s="15">
        <f>IFERROR(IF(INDEX(CADASTRO!$A$2:$Q$570,MATCH('PAINEL MÊS'!B68,CADASTRO!$B$2:$B$570,0),MATCH('PAINEL MÊS'!$AI$1,CADASTRO!$A$2:$Q$2,0))=0,IF(CADASTRO!R66=0,CADASTRO!E66,CADASTRO!R66),INDEX(CADASTRO!$A$2:$Q$570,MATCH('PAINEL MÊS'!B68,CADASTRO!$B$2:$B$570,0),MATCH('PAINEL MÊS'!$AI$1,CADASTRO!$A$2:$Q$2,0))),0)</f>
        <v>0</v>
      </c>
      <c r="T68" s="14">
        <f t="shared" ref="T68:T131" si="13">Q68*S68</f>
        <v>0</v>
      </c>
      <c r="U68" s="14">
        <f t="shared" ref="U68:U131" si="14">IF(A68="MTP",0,J68)</f>
        <v>0</v>
      </c>
      <c r="V68" s="14">
        <f t="shared" ref="V68:V131" si="15">D68</f>
        <v>0</v>
      </c>
      <c r="W68" s="14">
        <f t="shared" ref="W68:W131" si="16">U68*S68</f>
        <v>0</v>
      </c>
      <c r="X68" s="67">
        <f>IFERROR(IF(INDEX(CADASTRO!$A$2:$Q$570,MATCH('PAINEL MÊS'!B68,CADASTRO!$B$2:$B$570,0),MATCH('PAINEL MÊS'!$AJ$2,CADASTRO!$A$2:$Q$2,0))=0,IF(CADASTRO!R66=0,CADASTRO!E66,CADASTRO!R66),INDEX(CADASTRO!$A$2:$Q$570,MATCH('PAINEL MÊS'!B68,CADASTRO!$B$2:$B$570,0),MATCH('PAINEL MÊS'!$AJ$2,CADASTRO!$A$2:$Q$2,0))),0)*C68</f>
        <v>0</v>
      </c>
      <c r="Y68" s="14">
        <f t="shared" ref="Y68:Y131" si="17">P68*S68</f>
        <v>0</v>
      </c>
      <c r="Z68" s="75">
        <f t="shared" ref="Z68:Z131" si="18">IFERROR((T68/W68)*30,0)</f>
        <v>0</v>
      </c>
      <c r="AA68" s="75">
        <f t="shared" ref="AA68:AA131" si="19">IFERROR(30/Z68,0)</f>
        <v>0</v>
      </c>
      <c r="AB68" s="79">
        <f t="shared" ref="AB68:AB131" si="20">IFERROR((X68+T68)/2,0)</f>
        <v>0</v>
      </c>
      <c r="AC68" s="77">
        <f t="shared" ref="AC68:AC131" si="21">IFERROR((AB68/W68)*30,0)</f>
        <v>0</v>
      </c>
      <c r="AD68" s="77">
        <f t="shared" ref="AD68:AD131" si="22">IFERROR(30/AC68,0)</f>
        <v>0</v>
      </c>
    </row>
    <row r="69" spans="1:30" ht="18.75" customHeight="1" x14ac:dyDescent="0.25">
      <c r="A69" s="7">
        <f>CADASTRO!A67</f>
        <v>0</v>
      </c>
      <c r="B69" s="7">
        <f>CADASTRO!B67</f>
        <v>0</v>
      </c>
      <c r="C69" s="40">
        <f>INDEX(Base!$A$40:$N$570,MATCH('PAINEL MÊS'!B69,Base!$B$40:$B$570,0),MATCH('PAINEL MÊS'!$C$2,Base!$A$40:$N$40,0))</f>
        <v>0</v>
      </c>
      <c r="D69" s="7">
        <f>CADASTRO!C67</f>
        <v>0</v>
      </c>
      <c r="E69" s="41">
        <f>SUMIFS(SAÍDAS!$D:$D,SAÍDAS!$B:$B,'PAINEL MÊS'!$B69,SAÍDAS!$H:$H,'PAINEL MÊS'!$AI$1,SAÍDAS!$F:$F,'PAINEL MÊS'!E$3)</f>
        <v>0</v>
      </c>
      <c r="F69" s="41">
        <f>SUMIFS(SAÍDAS!$D:$D,SAÍDAS!$B:$B,'PAINEL MÊS'!$B69,SAÍDAS!$H:$H,'PAINEL MÊS'!$AI$1,SAÍDAS!$F:$F,'PAINEL MÊS'!F$3)</f>
        <v>0</v>
      </c>
      <c r="G69" s="41">
        <f>SUMIFS(SAÍDAS!$D:$D,SAÍDAS!$B:$B,'PAINEL MÊS'!$B69,SAÍDAS!$H:$H,'PAINEL MÊS'!$AI$1,SAÍDAS!$F:$F,'PAINEL MÊS'!G$3)</f>
        <v>0</v>
      </c>
      <c r="H69" s="41">
        <f>SUMIFS(SAÍDAS!$D:$D,SAÍDAS!$B:$B,'PAINEL MÊS'!$B69,SAÍDAS!$H:$H,'PAINEL MÊS'!$AI$1,SAÍDAS!$F:$F,'PAINEL MÊS'!H$3)</f>
        <v>0</v>
      </c>
      <c r="I69" s="41">
        <f>SUMIFS(SAÍDAS!$D:$D,SAÍDAS!$B:$B,'PAINEL MÊS'!$B69,SAÍDAS!$H:$H,'PAINEL MÊS'!$AI$1,SAÍDAS!$F:$F,'PAINEL MÊS'!I$3)+SUMIFS(SAÍDAS!$D:$D,SAÍDAS!$B:$B,'PAINEL MÊS'!$B69,SAÍDAS!$H:$H,'PAINEL MÊS'!$AI$1,SAÍDAS!$F:$F,"SEMANA 6")</f>
        <v>0</v>
      </c>
      <c r="J69" s="42">
        <f t="shared" si="0"/>
        <v>0</v>
      </c>
      <c r="K69" s="43">
        <f>SUMIFS(ENTRADAS!$D:$D,ENTRADAS!$B:$B,'PAINEL MÊS'!$B69,ENTRADAS!$I:$I,'PAINEL MÊS'!$AI$1,ENTRADAS!$F:$F,'PAINEL MÊS'!K$3)</f>
        <v>0</v>
      </c>
      <c r="L69" s="43">
        <f>SUMIFS(ENTRADAS!$D:$D,ENTRADAS!$B:$B,'PAINEL MÊS'!$B69,ENTRADAS!$I:$I,'PAINEL MÊS'!$AI$1,ENTRADAS!$F:$F,'PAINEL MÊS'!L$3)</f>
        <v>0</v>
      </c>
      <c r="M69" s="43">
        <f>SUMIFS(ENTRADAS!$D:$D,ENTRADAS!$B:$B,'PAINEL MÊS'!$B69,ENTRADAS!$I:$I,'PAINEL MÊS'!$AI$1,ENTRADAS!$F:$F,'PAINEL MÊS'!M$3)</f>
        <v>0</v>
      </c>
      <c r="N69" s="43">
        <f>SUMIFS(ENTRADAS!$D:$D,ENTRADAS!$B:$B,'PAINEL MÊS'!$B69,ENTRADAS!$I:$I,'PAINEL MÊS'!$AI$1,ENTRADAS!$F:$F,'PAINEL MÊS'!N$3)</f>
        <v>0</v>
      </c>
      <c r="O69" s="43">
        <f>SUMIFS(ENTRADAS!$D:$D,ENTRADAS!$B:$B,'PAINEL MÊS'!$B69,ENTRADAS!$I:$I,'PAINEL MÊS'!$AI$1,ENTRADAS!$F:$F,'PAINEL MÊS'!O$3)+SUMIFS(ENTRADAS!$D:$D,ENTRADAS!$B:$B,'PAINEL MÊS'!$B69,ENTRADAS!$I:$I,'PAINEL MÊS'!$AI$1,ENTRADAS!$F:$F,"SEMANA 6")</f>
        <v>0</v>
      </c>
      <c r="P69" s="44">
        <f t="shared" si="1"/>
        <v>0</v>
      </c>
      <c r="Q69" s="40">
        <f>C69+P69-J69+SUMIFS(AJUSTE!$D:$D,AJUSTE!$B:$B,'PAINEL MÊS'!B69,AJUSTE!$H:$H,'PAINEL MÊS'!$AI$1)</f>
        <v>0</v>
      </c>
      <c r="R69" s="45">
        <f t="shared" si="2"/>
        <v>0</v>
      </c>
      <c r="S69" s="15">
        <f>IFERROR(IF(INDEX(CADASTRO!$A$2:$Q$570,MATCH('PAINEL MÊS'!B69,CADASTRO!$B$2:$B$570,0),MATCH('PAINEL MÊS'!$AI$1,CADASTRO!$A$2:$Q$2,0))=0,IF(CADASTRO!R67=0,CADASTRO!E67,CADASTRO!R67),INDEX(CADASTRO!$A$2:$Q$570,MATCH('PAINEL MÊS'!B69,CADASTRO!$B$2:$B$570,0),MATCH('PAINEL MÊS'!$AI$1,CADASTRO!$A$2:$Q$2,0))),0)</f>
        <v>0</v>
      </c>
      <c r="T69" s="14">
        <f t="shared" si="13"/>
        <v>0</v>
      </c>
      <c r="U69" s="14">
        <f t="shared" si="14"/>
        <v>0</v>
      </c>
      <c r="V69" s="14">
        <f t="shared" si="15"/>
        <v>0</v>
      </c>
      <c r="W69" s="14">
        <f t="shared" si="16"/>
        <v>0</v>
      </c>
      <c r="X69" s="67">
        <f>IFERROR(IF(INDEX(CADASTRO!$A$2:$Q$570,MATCH('PAINEL MÊS'!B69,CADASTRO!$B$2:$B$570,0),MATCH('PAINEL MÊS'!$AJ$2,CADASTRO!$A$2:$Q$2,0))=0,IF(CADASTRO!R67=0,CADASTRO!E67,CADASTRO!R67),INDEX(CADASTRO!$A$2:$Q$570,MATCH('PAINEL MÊS'!B69,CADASTRO!$B$2:$B$570,0),MATCH('PAINEL MÊS'!$AJ$2,CADASTRO!$A$2:$Q$2,0))),0)*C69</f>
        <v>0</v>
      </c>
      <c r="Y69" s="14">
        <f t="shared" si="17"/>
        <v>0</v>
      </c>
      <c r="Z69" s="75">
        <f t="shared" si="18"/>
        <v>0</v>
      </c>
      <c r="AA69" s="75">
        <f t="shared" si="19"/>
        <v>0</v>
      </c>
      <c r="AB69" s="79">
        <f t="shared" si="20"/>
        <v>0</v>
      </c>
      <c r="AC69" s="77">
        <f t="shared" si="21"/>
        <v>0</v>
      </c>
      <c r="AD69" s="77">
        <f t="shared" si="22"/>
        <v>0</v>
      </c>
    </row>
    <row r="70" spans="1:30" ht="18.75" customHeight="1" x14ac:dyDescent="0.25">
      <c r="A70" s="7">
        <f>CADASTRO!A68</f>
        <v>0</v>
      </c>
      <c r="B70" s="7">
        <f>CADASTRO!B68</f>
        <v>0</v>
      </c>
      <c r="C70" s="40">
        <f>INDEX(Base!$A$40:$N$570,MATCH('PAINEL MÊS'!B70,Base!$B$40:$B$570,0),MATCH('PAINEL MÊS'!$C$2,Base!$A$40:$N$40,0))</f>
        <v>0</v>
      </c>
      <c r="D70" s="7">
        <f>CADASTRO!C68</f>
        <v>0</v>
      </c>
      <c r="E70" s="41">
        <f>SUMIFS(SAÍDAS!$D:$D,SAÍDAS!$B:$B,'PAINEL MÊS'!$B70,SAÍDAS!$H:$H,'PAINEL MÊS'!$AI$1,SAÍDAS!$F:$F,'PAINEL MÊS'!E$3)</f>
        <v>0</v>
      </c>
      <c r="F70" s="41">
        <f>SUMIFS(SAÍDAS!$D:$D,SAÍDAS!$B:$B,'PAINEL MÊS'!$B70,SAÍDAS!$H:$H,'PAINEL MÊS'!$AI$1,SAÍDAS!$F:$F,'PAINEL MÊS'!F$3)</f>
        <v>0</v>
      </c>
      <c r="G70" s="41">
        <f>SUMIFS(SAÍDAS!$D:$D,SAÍDAS!$B:$B,'PAINEL MÊS'!$B70,SAÍDAS!$H:$H,'PAINEL MÊS'!$AI$1,SAÍDAS!$F:$F,'PAINEL MÊS'!G$3)</f>
        <v>0</v>
      </c>
      <c r="H70" s="41">
        <f>SUMIFS(SAÍDAS!$D:$D,SAÍDAS!$B:$B,'PAINEL MÊS'!$B70,SAÍDAS!$H:$H,'PAINEL MÊS'!$AI$1,SAÍDAS!$F:$F,'PAINEL MÊS'!H$3)</f>
        <v>0</v>
      </c>
      <c r="I70" s="41">
        <f>SUMIFS(SAÍDAS!$D:$D,SAÍDAS!$B:$B,'PAINEL MÊS'!$B70,SAÍDAS!$H:$H,'PAINEL MÊS'!$AI$1,SAÍDAS!$F:$F,'PAINEL MÊS'!I$3)+SUMIFS(SAÍDAS!$D:$D,SAÍDAS!$B:$B,'PAINEL MÊS'!$B70,SAÍDAS!$H:$H,'PAINEL MÊS'!$AI$1,SAÍDAS!$F:$F,"SEMANA 6")</f>
        <v>0</v>
      </c>
      <c r="J70" s="42">
        <f t="shared" si="0"/>
        <v>0</v>
      </c>
      <c r="K70" s="43">
        <f>SUMIFS(ENTRADAS!$D:$D,ENTRADAS!$B:$B,'PAINEL MÊS'!$B70,ENTRADAS!$I:$I,'PAINEL MÊS'!$AI$1,ENTRADAS!$F:$F,'PAINEL MÊS'!K$3)</f>
        <v>0</v>
      </c>
      <c r="L70" s="43">
        <f>SUMIFS(ENTRADAS!$D:$D,ENTRADAS!$B:$B,'PAINEL MÊS'!$B70,ENTRADAS!$I:$I,'PAINEL MÊS'!$AI$1,ENTRADAS!$F:$F,'PAINEL MÊS'!L$3)</f>
        <v>0</v>
      </c>
      <c r="M70" s="43">
        <f>SUMIFS(ENTRADAS!$D:$D,ENTRADAS!$B:$B,'PAINEL MÊS'!$B70,ENTRADAS!$I:$I,'PAINEL MÊS'!$AI$1,ENTRADAS!$F:$F,'PAINEL MÊS'!M$3)</f>
        <v>0</v>
      </c>
      <c r="N70" s="43">
        <f>SUMIFS(ENTRADAS!$D:$D,ENTRADAS!$B:$B,'PAINEL MÊS'!$B70,ENTRADAS!$I:$I,'PAINEL MÊS'!$AI$1,ENTRADAS!$F:$F,'PAINEL MÊS'!N$3)</f>
        <v>0</v>
      </c>
      <c r="O70" s="43">
        <f>SUMIFS(ENTRADAS!$D:$D,ENTRADAS!$B:$B,'PAINEL MÊS'!$B70,ENTRADAS!$I:$I,'PAINEL MÊS'!$AI$1,ENTRADAS!$F:$F,'PAINEL MÊS'!O$3)+SUMIFS(ENTRADAS!$D:$D,ENTRADAS!$B:$B,'PAINEL MÊS'!$B70,ENTRADAS!$I:$I,'PAINEL MÊS'!$AI$1,ENTRADAS!$F:$F,"SEMANA 6")</f>
        <v>0</v>
      </c>
      <c r="P70" s="44">
        <f t="shared" si="1"/>
        <v>0</v>
      </c>
      <c r="Q70" s="40">
        <f>C70+P70-J70+SUMIFS(AJUSTE!$D:$D,AJUSTE!$B:$B,'PAINEL MÊS'!B70,AJUSTE!$H:$H,'PAINEL MÊS'!$AI$1)</f>
        <v>0</v>
      </c>
      <c r="R70" s="45">
        <f t="shared" si="2"/>
        <v>0</v>
      </c>
      <c r="S70" s="15">
        <f>IFERROR(IF(INDEX(CADASTRO!$A$2:$Q$570,MATCH('PAINEL MÊS'!B70,CADASTRO!$B$2:$B$570,0),MATCH('PAINEL MÊS'!$AI$1,CADASTRO!$A$2:$Q$2,0))=0,IF(CADASTRO!R68=0,CADASTRO!E68,CADASTRO!R68),INDEX(CADASTRO!$A$2:$Q$570,MATCH('PAINEL MÊS'!B70,CADASTRO!$B$2:$B$570,0),MATCH('PAINEL MÊS'!$AI$1,CADASTRO!$A$2:$Q$2,0))),0)</f>
        <v>0</v>
      </c>
      <c r="T70" s="14">
        <f t="shared" si="13"/>
        <v>0</v>
      </c>
      <c r="U70" s="14">
        <f t="shared" si="14"/>
        <v>0</v>
      </c>
      <c r="V70" s="14">
        <f t="shared" si="15"/>
        <v>0</v>
      </c>
      <c r="W70" s="14">
        <f t="shared" si="16"/>
        <v>0</v>
      </c>
      <c r="X70" s="67">
        <f>IFERROR(IF(INDEX(CADASTRO!$A$2:$Q$570,MATCH('PAINEL MÊS'!B70,CADASTRO!$B$2:$B$570,0),MATCH('PAINEL MÊS'!$AJ$2,CADASTRO!$A$2:$Q$2,0))=0,IF(CADASTRO!R68=0,CADASTRO!E68,CADASTRO!R68),INDEX(CADASTRO!$A$2:$Q$570,MATCH('PAINEL MÊS'!B70,CADASTRO!$B$2:$B$570,0),MATCH('PAINEL MÊS'!$AJ$2,CADASTRO!$A$2:$Q$2,0))),0)*C70</f>
        <v>0</v>
      </c>
      <c r="Y70" s="14">
        <f t="shared" si="17"/>
        <v>0</v>
      </c>
      <c r="Z70" s="75">
        <f t="shared" si="18"/>
        <v>0</v>
      </c>
      <c r="AA70" s="75">
        <f t="shared" si="19"/>
        <v>0</v>
      </c>
      <c r="AB70" s="79">
        <f t="shared" si="20"/>
        <v>0</v>
      </c>
      <c r="AC70" s="77">
        <f t="shared" si="21"/>
        <v>0</v>
      </c>
      <c r="AD70" s="77">
        <f t="shared" si="22"/>
        <v>0</v>
      </c>
    </row>
    <row r="71" spans="1:30" ht="18.75" customHeight="1" x14ac:dyDescent="0.25">
      <c r="A71" s="7">
        <f>CADASTRO!A69</f>
        <v>0</v>
      </c>
      <c r="B71" s="7">
        <f>CADASTRO!B69</f>
        <v>0</v>
      </c>
      <c r="C71" s="40">
        <f>INDEX(Base!$A$40:$N$570,MATCH('PAINEL MÊS'!B71,Base!$B$40:$B$570,0),MATCH('PAINEL MÊS'!$C$2,Base!$A$40:$N$40,0))</f>
        <v>0</v>
      </c>
      <c r="D71" s="7">
        <f>CADASTRO!C69</f>
        <v>0</v>
      </c>
      <c r="E71" s="41">
        <f>SUMIFS(SAÍDAS!$D:$D,SAÍDAS!$B:$B,'PAINEL MÊS'!$B71,SAÍDAS!$H:$H,'PAINEL MÊS'!$AI$1,SAÍDAS!$F:$F,'PAINEL MÊS'!E$3)</f>
        <v>0</v>
      </c>
      <c r="F71" s="41">
        <f>SUMIFS(SAÍDAS!$D:$D,SAÍDAS!$B:$B,'PAINEL MÊS'!$B71,SAÍDAS!$H:$H,'PAINEL MÊS'!$AI$1,SAÍDAS!$F:$F,'PAINEL MÊS'!F$3)</f>
        <v>0</v>
      </c>
      <c r="G71" s="41">
        <f>SUMIFS(SAÍDAS!$D:$D,SAÍDAS!$B:$B,'PAINEL MÊS'!$B71,SAÍDAS!$H:$H,'PAINEL MÊS'!$AI$1,SAÍDAS!$F:$F,'PAINEL MÊS'!G$3)</f>
        <v>0</v>
      </c>
      <c r="H71" s="41">
        <f>SUMIFS(SAÍDAS!$D:$D,SAÍDAS!$B:$B,'PAINEL MÊS'!$B71,SAÍDAS!$H:$H,'PAINEL MÊS'!$AI$1,SAÍDAS!$F:$F,'PAINEL MÊS'!H$3)</f>
        <v>0</v>
      </c>
      <c r="I71" s="41">
        <f>SUMIFS(SAÍDAS!$D:$D,SAÍDAS!$B:$B,'PAINEL MÊS'!$B71,SAÍDAS!$H:$H,'PAINEL MÊS'!$AI$1,SAÍDAS!$F:$F,'PAINEL MÊS'!I$3)+SUMIFS(SAÍDAS!$D:$D,SAÍDAS!$B:$B,'PAINEL MÊS'!$B71,SAÍDAS!$H:$H,'PAINEL MÊS'!$AI$1,SAÍDAS!$F:$F,"SEMANA 6")</f>
        <v>0</v>
      </c>
      <c r="J71" s="42">
        <f t="shared" si="0"/>
        <v>0</v>
      </c>
      <c r="K71" s="43">
        <f>SUMIFS(ENTRADAS!$D:$D,ENTRADAS!$B:$B,'PAINEL MÊS'!$B71,ENTRADAS!$I:$I,'PAINEL MÊS'!$AI$1,ENTRADAS!$F:$F,'PAINEL MÊS'!K$3)</f>
        <v>0</v>
      </c>
      <c r="L71" s="43">
        <f>SUMIFS(ENTRADAS!$D:$D,ENTRADAS!$B:$B,'PAINEL MÊS'!$B71,ENTRADAS!$I:$I,'PAINEL MÊS'!$AI$1,ENTRADAS!$F:$F,'PAINEL MÊS'!L$3)</f>
        <v>0</v>
      </c>
      <c r="M71" s="43">
        <f>SUMIFS(ENTRADAS!$D:$D,ENTRADAS!$B:$B,'PAINEL MÊS'!$B71,ENTRADAS!$I:$I,'PAINEL MÊS'!$AI$1,ENTRADAS!$F:$F,'PAINEL MÊS'!M$3)</f>
        <v>0</v>
      </c>
      <c r="N71" s="43">
        <f>SUMIFS(ENTRADAS!$D:$D,ENTRADAS!$B:$B,'PAINEL MÊS'!$B71,ENTRADAS!$I:$I,'PAINEL MÊS'!$AI$1,ENTRADAS!$F:$F,'PAINEL MÊS'!N$3)</f>
        <v>0</v>
      </c>
      <c r="O71" s="43">
        <f>SUMIFS(ENTRADAS!$D:$D,ENTRADAS!$B:$B,'PAINEL MÊS'!$B71,ENTRADAS!$I:$I,'PAINEL MÊS'!$AI$1,ENTRADAS!$F:$F,'PAINEL MÊS'!O$3)+SUMIFS(ENTRADAS!$D:$D,ENTRADAS!$B:$B,'PAINEL MÊS'!$B71,ENTRADAS!$I:$I,'PAINEL MÊS'!$AI$1,ENTRADAS!$F:$F,"SEMANA 6")</f>
        <v>0</v>
      </c>
      <c r="P71" s="44">
        <f t="shared" si="1"/>
        <v>0</v>
      </c>
      <c r="Q71" s="40">
        <f>C71+P71-J71+SUMIFS(AJUSTE!$D:$D,AJUSTE!$B:$B,'PAINEL MÊS'!B71,AJUSTE!$H:$H,'PAINEL MÊS'!$AI$1)</f>
        <v>0</v>
      </c>
      <c r="R71" s="45">
        <f t="shared" si="2"/>
        <v>0</v>
      </c>
      <c r="S71" s="15">
        <f>IFERROR(IF(INDEX(CADASTRO!$A$2:$Q$570,MATCH('PAINEL MÊS'!B71,CADASTRO!$B$2:$B$570,0),MATCH('PAINEL MÊS'!$AI$1,CADASTRO!$A$2:$Q$2,0))=0,IF(CADASTRO!R69=0,CADASTRO!E69,CADASTRO!R69),INDEX(CADASTRO!$A$2:$Q$570,MATCH('PAINEL MÊS'!B71,CADASTRO!$B$2:$B$570,0),MATCH('PAINEL MÊS'!$AI$1,CADASTRO!$A$2:$Q$2,0))),0)</f>
        <v>0</v>
      </c>
      <c r="T71" s="14">
        <f t="shared" si="13"/>
        <v>0</v>
      </c>
      <c r="U71" s="14">
        <f t="shared" si="14"/>
        <v>0</v>
      </c>
      <c r="V71" s="14">
        <f t="shared" si="15"/>
        <v>0</v>
      </c>
      <c r="W71" s="14">
        <f t="shared" si="16"/>
        <v>0</v>
      </c>
      <c r="X71" s="67">
        <f>IFERROR(IF(INDEX(CADASTRO!$A$2:$Q$570,MATCH('PAINEL MÊS'!B71,CADASTRO!$B$2:$B$570,0),MATCH('PAINEL MÊS'!$AJ$2,CADASTRO!$A$2:$Q$2,0))=0,IF(CADASTRO!R69=0,CADASTRO!E69,CADASTRO!R69),INDEX(CADASTRO!$A$2:$Q$570,MATCH('PAINEL MÊS'!B71,CADASTRO!$B$2:$B$570,0),MATCH('PAINEL MÊS'!$AJ$2,CADASTRO!$A$2:$Q$2,0))),0)*C71</f>
        <v>0</v>
      </c>
      <c r="Y71" s="14">
        <f t="shared" si="17"/>
        <v>0</v>
      </c>
      <c r="Z71" s="75">
        <f t="shared" si="18"/>
        <v>0</v>
      </c>
      <c r="AA71" s="75">
        <f t="shared" si="19"/>
        <v>0</v>
      </c>
      <c r="AB71" s="79">
        <f t="shared" si="20"/>
        <v>0</v>
      </c>
      <c r="AC71" s="77">
        <f t="shared" si="21"/>
        <v>0</v>
      </c>
      <c r="AD71" s="77">
        <f t="shared" si="22"/>
        <v>0</v>
      </c>
    </row>
    <row r="72" spans="1:30" ht="18.75" customHeight="1" x14ac:dyDescent="0.25">
      <c r="A72" s="7">
        <f>CADASTRO!A70</f>
        <v>0</v>
      </c>
      <c r="B72" s="7">
        <f>CADASTRO!B70</f>
        <v>0</v>
      </c>
      <c r="C72" s="40">
        <f>INDEX(Base!$A$40:$N$570,MATCH('PAINEL MÊS'!B72,Base!$B$40:$B$570,0),MATCH('PAINEL MÊS'!$C$2,Base!$A$40:$N$40,0))</f>
        <v>0</v>
      </c>
      <c r="D72" s="7">
        <f>CADASTRO!C70</f>
        <v>0</v>
      </c>
      <c r="E72" s="41">
        <f>SUMIFS(SAÍDAS!$D:$D,SAÍDAS!$B:$B,'PAINEL MÊS'!$B72,SAÍDAS!$H:$H,'PAINEL MÊS'!$AI$1,SAÍDAS!$F:$F,'PAINEL MÊS'!E$3)</f>
        <v>0</v>
      </c>
      <c r="F72" s="41">
        <f>SUMIFS(SAÍDAS!$D:$D,SAÍDAS!$B:$B,'PAINEL MÊS'!$B72,SAÍDAS!$H:$H,'PAINEL MÊS'!$AI$1,SAÍDAS!$F:$F,'PAINEL MÊS'!F$3)</f>
        <v>0</v>
      </c>
      <c r="G72" s="41">
        <f>SUMIFS(SAÍDAS!$D:$D,SAÍDAS!$B:$B,'PAINEL MÊS'!$B72,SAÍDAS!$H:$H,'PAINEL MÊS'!$AI$1,SAÍDAS!$F:$F,'PAINEL MÊS'!G$3)</f>
        <v>0</v>
      </c>
      <c r="H72" s="41">
        <f>SUMIFS(SAÍDAS!$D:$D,SAÍDAS!$B:$B,'PAINEL MÊS'!$B72,SAÍDAS!$H:$H,'PAINEL MÊS'!$AI$1,SAÍDAS!$F:$F,'PAINEL MÊS'!H$3)</f>
        <v>0</v>
      </c>
      <c r="I72" s="41">
        <f>SUMIFS(SAÍDAS!$D:$D,SAÍDAS!$B:$B,'PAINEL MÊS'!$B72,SAÍDAS!$H:$H,'PAINEL MÊS'!$AI$1,SAÍDAS!$F:$F,'PAINEL MÊS'!I$3)+SUMIFS(SAÍDAS!$D:$D,SAÍDAS!$B:$B,'PAINEL MÊS'!$B72,SAÍDAS!$H:$H,'PAINEL MÊS'!$AI$1,SAÍDAS!$F:$F,"SEMANA 6")</f>
        <v>0</v>
      </c>
      <c r="J72" s="42">
        <f t="shared" si="0"/>
        <v>0</v>
      </c>
      <c r="K72" s="43">
        <f>SUMIFS(ENTRADAS!$D:$D,ENTRADAS!$B:$B,'PAINEL MÊS'!$B72,ENTRADAS!$I:$I,'PAINEL MÊS'!$AI$1,ENTRADAS!$F:$F,'PAINEL MÊS'!K$3)</f>
        <v>0</v>
      </c>
      <c r="L72" s="43">
        <f>SUMIFS(ENTRADAS!$D:$D,ENTRADAS!$B:$B,'PAINEL MÊS'!$B72,ENTRADAS!$I:$I,'PAINEL MÊS'!$AI$1,ENTRADAS!$F:$F,'PAINEL MÊS'!L$3)</f>
        <v>0</v>
      </c>
      <c r="M72" s="43">
        <f>SUMIFS(ENTRADAS!$D:$D,ENTRADAS!$B:$B,'PAINEL MÊS'!$B72,ENTRADAS!$I:$I,'PAINEL MÊS'!$AI$1,ENTRADAS!$F:$F,'PAINEL MÊS'!M$3)</f>
        <v>0</v>
      </c>
      <c r="N72" s="43">
        <f>SUMIFS(ENTRADAS!$D:$D,ENTRADAS!$B:$B,'PAINEL MÊS'!$B72,ENTRADAS!$I:$I,'PAINEL MÊS'!$AI$1,ENTRADAS!$F:$F,'PAINEL MÊS'!N$3)</f>
        <v>0</v>
      </c>
      <c r="O72" s="43">
        <f>SUMIFS(ENTRADAS!$D:$D,ENTRADAS!$B:$B,'PAINEL MÊS'!$B72,ENTRADAS!$I:$I,'PAINEL MÊS'!$AI$1,ENTRADAS!$F:$F,'PAINEL MÊS'!O$3)+SUMIFS(ENTRADAS!$D:$D,ENTRADAS!$B:$B,'PAINEL MÊS'!$B72,ENTRADAS!$I:$I,'PAINEL MÊS'!$AI$1,ENTRADAS!$F:$F,"SEMANA 6")</f>
        <v>0</v>
      </c>
      <c r="P72" s="44">
        <f t="shared" si="1"/>
        <v>0</v>
      </c>
      <c r="Q72" s="40">
        <f>C72+P72-J72+SUMIFS(AJUSTE!$D:$D,AJUSTE!$B:$B,'PAINEL MÊS'!B72,AJUSTE!$H:$H,'PAINEL MÊS'!$AI$1)</f>
        <v>0</v>
      </c>
      <c r="R72" s="45">
        <f t="shared" si="2"/>
        <v>0</v>
      </c>
      <c r="S72" s="15">
        <f>IFERROR(IF(INDEX(CADASTRO!$A$2:$Q$570,MATCH('PAINEL MÊS'!B72,CADASTRO!$B$2:$B$570,0),MATCH('PAINEL MÊS'!$AI$1,CADASTRO!$A$2:$Q$2,0))=0,IF(CADASTRO!R70=0,CADASTRO!E70,CADASTRO!R70),INDEX(CADASTRO!$A$2:$Q$570,MATCH('PAINEL MÊS'!B72,CADASTRO!$B$2:$B$570,0),MATCH('PAINEL MÊS'!$AI$1,CADASTRO!$A$2:$Q$2,0))),0)</f>
        <v>0</v>
      </c>
      <c r="T72" s="14">
        <f t="shared" si="13"/>
        <v>0</v>
      </c>
      <c r="U72" s="14">
        <f t="shared" si="14"/>
        <v>0</v>
      </c>
      <c r="V72" s="14">
        <f t="shared" si="15"/>
        <v>0</v>
      </c>
      <c r="W72" s="14">
        <f t="shared" si="16"/>
        <v>0</v>
      </c>
      <c r="X72" s="67">
        <f>IFERROR(IF(INDEX(CADASTRO!$A$2:$Q$570,MATCH('PAINEL MÊS'!B72,CADASTRO!$B$2:$B$570,0),MATCH('PAINEL MÊS'!$AJ$2,CADASTRO!$A$2:$Q$2,0))=0,IF(CADASTRO!R70=0,CADASTRO!E70,CADASTRO!R70),INDEX(CADASTRO!$A$2:$Q$570,MATCH('PAINEL MÊS'!B72,CADASTRO!$B$2:$B$570,0),MATCH('PAINEL MÊS'!$AJ$2,CADASTRO!$A$2:$Q$2,0))),0)*C72</f>
        <v>0</v>
      </c>
      <c r="Y72" s="14">
        <f t="shared" si="17"/>
        <v>0</v>
      </c>
      <c r="Z72" s="75">
        <f t="shared" si="18"/>
        <v>0</v>
      </c>
      <c r="AA72" s="75">
        <f t="shared" si="19"/>
        <v>0</v>
      </c>
      <c r="AB72" s="79">
        <f t="shared" si="20"/>
        <v>0</v>
      </c>
      <c r="AC72" s="77">
        <f t="shared" si="21"/>
        <v>0</v>
      </c>
      <c r="AD72" s="77">
        <f t="shared" si="22"/>
        <v>0</v>
      </c>
    </row>
    <row r="73" spans="1:30" ht="18.75" customHeight="1" x14ac:dyDescent="0.25">
      <c r="A73" s="7">
        <f>CADASTRO!A71</f>
        <v>0</v>
      </c>
      <c r="B73" s="7">
        <f>CADASTRO!B71</f>
        <v>0</v>
      </c>
      <c r="C73" s="40">
        <f>INDEX(Base!$A$40:$N$570,MATCH('PAINEL MÊS'!B73,Base!$B$40:$B$570,0),MATCH('PAINEL MÊS'!$C$2,Base!$A$40:$N$40,0))</f>
        <v>0</v>
      </c>
      <c r="D73" s="7">
        <f>CADASTRO!C71</f>
        <v>0</v>
      </c>
      <c r="E73" s="41">
        <f>SUMIFS(SAÍDAS!$D:$D,SAÍDAS!$B:$B,'PAINEL MÊS'!$B73,SAÍDAS!$H:$H,'PAINEL MÊS'!$AI$1,SAÍDAS!$F:$F,'PAINEL MÊS'!E$3)</f>
        <v>0</v>
      </c>
      <c r="F73" s="41">
        <f>SUMIFS(SAÍDAS!$D:$D,SAÍDAS!$B:$B,'PAINEL MÊS'!$B73,SAÍDAS!$H:$H,'PAINEL MÊS'!$AI$1,SAÍDAS!$F:$F,'PAINEL MÊS'!F$3)</f>
        <v>0</v>
      </c>
      <c r="G73" s="41">
        <f>SUMIFS(SAÍDAS!$D:$D,SAÍDAS!$B:$B,'PAINEL MÊS'!$B73,SAÍDAS!$H:$H,'PAINEL MÊS'!$AI$1,SAÍDAS!$F:$F,'PAINEL MÊS'!G$3)</f>
        <v>0</v>
      </c>
      <c r="H73" s="41">
        <f>SUMIFS(SAÍDAS!$D:$D,SAÍDAS!$B:$B,'PAINEL MÊS'!$B73,SAÍDAS!$H:$H,'PAINEL MÊS'!$AI$1,SAÍDAS!$F:$F,'PAINEL MÊS'!H$3)</f>
        <v>0</v>
      </c>
      <c r="I73" s="41">
        <f>SUMIFS(SAÍDAS!$D:$D,SAÍDAS!$B:$B,'PAINEL MÊS'!$B73,SAÍDAS!$H:$H,'PAINEL MÊS'!$AI$1,SAÍDAS!$F:$F,'PAINEL MÊS'!I$3)+SUMIFS(SAÍDAS!$D:$D,SAÍDAS!$B:$B,'PAINEL MÊS'!$B73,SAÍDAS!$H:$H,'PAINEL MÊS'!$AI$1,SAÍDAS!$F:$F,"SEMANA 6")</f>
        <v>0</v>
      </c>
      <c r="J73" s="42">
        <f t="shared" si="0"/>
        <v>0</v>
      </c>
      <c r="K73" s="43">
        <f>SUMIFS(ENTRADAS!$D:$D,ENTRADAS!$B:$B,'PAINEL MÊS'!$B73,ENTRADAS!$I:$I,'PAINEL MÊS'!$AI$1,ENTRADAS!$F:$F,'PAINEL MÊS'!K$3)</f>
        <v>0</v>
      </c>
      <c r="L73" s="43">
        <f>SUMIFS(ENTRADAS!$D:$D,ENTRADAS!$B:$B,'PAINEL MÊS'!$B73,ENTRADAS!$I:$I,'PAINEL MÊS'!$AI$1,ENTRADAS!$F:$F,'PAINEL MÊS'!L$3)</f>
        <v>0</v>
      </c>
      <c r="M73" s="43">
        <f>SUMIFS(ENTRADAS!$D:$D,ENTRADAS!$B:$B,'PAINEL MÊS'!$B73,ENTRADAS!$I:$I,'PAINEL MÊS'!$AI$1,ENTRADAS!$F:$F,'PAINEL MÊS'!M$3)</f>
        <v>0</v>
      </c>
      <c r="N73" s="43">
        <f>SUMIFS(ENTRADAS!$D:$D,ENTRADAS!$B:$B,'PAINEL MÊS'!$B73,ENTRADAS!$I:$I,'PAINEL MÊS'!$AI$1,ENTRADAS!$F:$F,'PAINEL MÊS'!N$3)</f>
        <v>0</v>
      </c>
      <c r="O73" s="43">
        <f>SUMIFS(ENTRADAS!$D:$D,ENTRADAS!$B:$B,'PAINEL MÊS'!$B73,ENTRADAS!$I:$I,'PAINEL MÊS'!$AI$1,ENTRADAS!$F:$F,'PAINEL MÊS'!O$3)+SUMIFS(ENTRADAS!$D:$D,ENTRADAS!$B:$B,'PAINEL MÊS'!$B73,ENTRADAS!$I:$I,'PAINEL MÊS'!$AI$1,ENTRADAS!$F:$F,"SEMANA 6")</f>
        <v>0</v>
      </c>
      <c r="P73" s="44">
        <f t="shared" si="1"/>
        <v>0</v>
      </c>
      <c r="Q73" s="40">
        <f>C73+P73-J73+SUMIFS(AJUSTE!$D:$D,AJUSTE!$B:$B,'PAINEL MÊS'!B73,AJUSTE!$H:$H,'PAINEL MÊS'!$AI$1)</f>
        <v>0</v>
      </c>
      <c r="R73" s="45">
        <f t="shared" si="2"/>
        <v>0</v>
      </c>
      <c r="S73" s="15">
        <f>IFERROR(IF(INDEX(CADASTRO!$A$2:$Q$570,MATCH('PAINEL MÊS'!B73,CADASTRO!$B$2:$B$570,0),MATCH('PAINEL MÊS'!$AI$1,CADASTRO!$A$2:$Q$2,0))=0,IF(CADASTRO!R71=0,CADASTRO!E71,CADASTRO!R71),INDEX(CADASTRO!$A$2:$Q$570,MATCH('PAINEL MÊS'!B73,CADASTRO!$B$2:$B$570,0),MATCH('PAINEL MÊS'!$AI$1,CADASTRO!$A$2:$Q$2,0))),0)</f>
        <v>0</v>
      </c>
      <c r="T73" s="14">
        <f t="shared" si="13"/>
        <v>0</v>
      </c>
      <c r="U73" s="14">
        <f t="shared" si="14"/>
        <v>0</v>
      </c>
      <c r="V73" s="14">
        <f t="shared" si="15"/>
        <v>0</v>
      </c>
      <c r="W73" s="14">
        <f t="shared" si="16"/>
        <v>0</v>
      </c>
      <c r="X73" s="67">
        <f>IFERROR(IF(INDEX(CADASTRO!$A$2:$Q$570,MATCH('PAINEL MÊS'!B73,CADASTRO!$B$2:$B$570,0),MATCH('PAINEL MÊS'!$AJ$2,CADASTRO!$A$2:$Q$2,0))=0,IF(CADASTRO!R71=0,CADASTRO!E71,CADASTRO!R71),INDEX(CADASTRO!$A$2:$Q$570,MATCH('PAINEL MÊS'!B73,CADASTRO!$B$2:$B$570,0),MATCH('PAINEL MÊS'!$AJ$2,CADASTRO!$A$2:$Q$2,0))),0)*C73</f>
        <v>0</v>
      </c>
      <c r="Y73" s="14">
        <f t="shared" si="17"/>
        <v>0</v>
      </c>
      <c r="Z73" s="75">
        <f t="shared" si="18"/>
        <v>0</v>
      </c>
      <c r="AA73" s="75">
        <f t="shared" si="19"/>
        <v>0</v>
      </c>
      <c r="AB73" s="79">
        <f t="shared" si="20"/>
        <v>0</v>
      </c>
      <c r="AC73" s="77">
        <f t="shared" si="21"/>
        <v>0</v>
      </c>
      <c r="AD73" s="77">
        <f t="shared" si="22"/>
        <v>0</v>
      </c>
    </row>
    <row r="74" spans="1:30" ht="18.75" customHeight="1" x14ac:dyDescent="0.25">
      <c r="A74" s="7">
        <f>CADASTRO!A72</f>
        <v>0</v>
      </c>
      <c r="B74" s="7">
        <f>CADASTRO!B72</f>
        <v>0</v>
      </c>
      <c r="C74" s="40">
        <f>INDEX(Base!$A$40:$N$570,MATCH('PAINEL MÊS'!B74,Base!$B$40:$B$570,0),MATCH('PAINEL MÊS'!$C$2,Base!$A$40:$N$40,0))</f>
        <v>0</v>
      </c>
      <c r="D74" s="7">
        <f>CADASTRO!C72</f>
        <v>0</v>
      </c>
      <c r="E74" s="41">
        <f>SUMIFS(SAÍDAS!$D:$D,SAÍDAS!$B:$B,'PAINEL MÊS'!$B74,SAÍDAS!$H:$H,'PAINEL MÊS'!$AI$1,SAÍDAS!$F:$F,'PAINEL MÊS'!E$3)</f>
        <v>0</v>
      </c>
      <c r="F74" s="41">
        <f>SUMIFS(SAÍDAS!$D:$D,SAÍDAS!$B:$B,'PAINEL MÊS'!$B74,SAÍDAS!$H:$H,'PAINEL MÊS'!$AI$1,SAÍDAS!$F:$F,'PAINEL MÊS'!F$3)</f>
        <v>0</v>
      </c>
      <c r="G74" s="41">
        <f>SUMIFS(SAÍDAS!$D:$D,SAÍDAS!$B:$B,'PAINEL MÊS'!$B74,SAÍDAS!$H:$H,'PAINEL MÊS'!$AI$1,SAÍDAS!$F:$F,'PAINEL MÊS'!G$3)</f>
        <v>0</v>
      </c>
      <c r="H74" s="41">
        <f>SUMIFS(SAÍDAS!$D:$D,SAÍDAS!$B:$B,'PAINEL MÊS'!$B74,SAÍDAS!$H:$H,'PAINEL MÊS'!$AI$1,SAÍDAS!$F:$F,'PAINEL MÊS'!H$3)</f>
        <v>0</v>
      </c>
      <c r="I74" s="41">
        <f>SUMIFS(SAÍDAS!$D:$D,SAÍDAS!$B:$B,'PAINEL MÊS'!$B74,SAÍDAS!$H:$H,'PAINEL MÊS'!$AI$1,SAÍDAS!$F:$F,'PAINEL MÊS'!I$3)+SUMIFS(SAÍDAS!$D:$D,SAÍDAS!$B:$B,'PAINEL MÊS'!$B74,SAÍDAS!$H:$H,'PAINEL MÊS'!$AI$1,SAÍDAS!$F:$F,"SEMANA 6")</f>
        <v>0</v>
      </c>
      <c r="J74" s="42">
        <f t="shared" si="0"/>
        <v>0</v>
      </c>
      <c r="K74" s="43">
        <f>SUMIFS(ENTRADAS!$D:$D,ENTRADAS!$B:$B,'PAINEL MÊS'!$B74,ENTRADAS!$I:$I,'PAINEL MÊS'!$AI$1,ENTRADAS!$F:$F,'PAINEL MÊS'!K$3)</f>
        <v>0</v>
      </c>
      <c r="L74" s="43">
        <f>SUMIFS(ENTRADAS!$D:$D,ENTRADAS!$B:$B,'PAINEL MÊS'!$B74,ENTRADAS!$I:$I,'PAINEL MÊS'!$AI$1,ENTRADAS!$F:$F,'PAINEL MÊS'!L$3)</f>
        <v>0</v>
      </c>
      <c r="M74" s="43">
        <f>SUMIFS(ENTRADAS!$D:$D,ENTRADAS!$B:$B,'PAINEL MÊS'!$B74,ENTRADAS!$I:$I,'PAINEL MÊS'!$AI$1,ENTRADAS!$F:$F,'PAINEL MÊS'!M$3)</f>
        <v>0</v>
      </c>
      <c r="N74" s="43">
        <f>SUMIFS(ENTRADAS!$D:$D,ENTRADAS!$B:$B,'PAINEL MÊS'!$B74,ENTRADAS!$I:$I,'PAINEL MÊS'!$AI$1,ENTRADAS!$F:$F,'PAINEL MÊS'!N$3)</f>
        <v>0</v>
      </c>
      <c r="O74" s="43">
        <f>SUMIFS(ENTRADAS!$D:$D,ENTRADAS!$B:$B,'PAINEL MÊS'!$B74,ENTRADAS!$I:$I,'PAINEL MÊS'!$AI$1,ENTRADAS!$F:$F,'PAINEL MÊS'!O$3)+SUMIFS(ENTRADAS!$D:$D,ENTRADAS!$B:$B,'PAINEL MÊS'!$B74,ENTRADAS!$I:$I,'PAINEL MÊS'!$AI$1,ENTRADAS!$F:$F,"SEMANA 6")</f>
        <v>0</v>
      </c>
      <c r="P74" s="44">
        <f t="shared" si="1"/>
        <v>0</v>
      </c>
      <c r="Q74" s="40">
        <f>C74+P74-J74+SUMIFS(AJUSTE!$D:$D,AJUSTE!$B:$B,'PAINEL MÊS'!B74,AJUSTE!$H:$H,'PAINEL MÊS'!$AI$1)</f>
        <v>0</v>
      </c>
      <c r="R74" s="45">
        <f t="shared" si="2"/>
        <v>0</v>
      </c>
      <c r="S74" s="15">
        <f>IFERROR(IF(INDEX(CADASTRO!$A$2:$Q$570,MATCH('PAINEL MÊS'!B74,CADASTRO!$B$2:$B$570,0),MATCH('PAINEL MÊS'!$AI$1,CADASTRO!$A$2:$Q$2,0))=0,IF(CADASTRO!R72=0,CADASTRO!E72,CADASTRO!R72),INDEX(CADASTRO!$A$2:$Q$570,MATCH('PAINEL MÊS'!B74,CADASTRO!$B$2:$B$570,0),MATCH('PAINEL MÊS'!$AI$1,CADASTRO!$A$2:$Q$2,0))),0)</f>
        <v>0</v>
      </c>
      <c r="T74" s="14">
        <f t="shared" si="13"/>
        <v>0</v>
      </c>
      <c r="U74" s="14">
        <f t="shared" si="14"/>
        <v>0</v>
      </c>
      <c r="V74" s="14">
        <f t="shared" si="15"/>
        <v>0</v>
      </c>
      <c r="W74" s="14">
        <f t="shared" si="16"/>
        <v>0</v>
      </c>
      <c r="X74" s="67">
        <f>IFERROR(IF(INDEX(CADASTRO!$A$2:$Q$570,MATCH('PAINEL MÊS'!B74,CADASTRO!$B$2:$B$570,0),MATCH('PAINEL MÊS'!$AJ$2,CADASTRO!$A$2:$Q$2,0))=0,IF(CADASTRO!R72=0,CADASTRO!E72,CADASTRO!R72),INDEX(CADASTRO!$A$2:$Q$570,MATCH('PAINEL MÊS'!B74,CADASTRO!$B$2:$B$570,0),MATCH('PAINEL MÊS'!$AJ$2,CADASTRO!$A$2:$Q$2,0))),0)*C74</f>
        <v>0</v>
      </c>
      <c r="Y74" s="14">
        <f t="shared" si="17"/>
        <v>0</v>
      </c>
      <c r="Z74" s="75">
        <f t="shared" si="18"/>
        <v>0</v>
      </c>
      <c r="AA74" s="75">
        <f t="shared" si="19"/>
        <v>0</v>
      </c>
      <c r="AB74" s="79">
        <f t="shared" si="20"/>
        <v>0</v>
      </c>
      <c r="AC74" s="77">
        <f t="shared" si="21"/>
        <v>0</v>
      </c>
      <c r="AD74" s="77">
        <f t="shared" si="22"/>
        <v>0</v>
      </c>
    </row>
    <row r="75" spans="1:30" ht="18.75" customHeight="1" x14ac:dyDescent="0.25">
      <c r="A75" s="7">
        <f>CADASTRO!A73</f>
        <v>0</v>
      </c>
      <c r="B75" s="7">
        <f>CADASTRO!B73</f>
        <v>0</v>
      </c>
      <c r="C75" s="40">
        <f>INDEX(Base!$A$40:$N$570,MATCH('PAINEL MÊS'!B75,Base!$B$40:$B$570,0),MATCH('PAINEL MÊS'!$C$2,Base!$A$40:$N$40,0))</f>
        <v>0</v>
      </c>
      <c r="D75" s="7">
        <f>CADASTRO!C73</f>
        <v>0</v>
      </c>
      <c r="E75" s="41">
        <f>SUMIFS(SAÍDAS!$D:$D,SAÍDAS!$B:$B,'PAINEL MÊS'!$B75,SAÍDAS!$H:$H,'PAINEL MÊS'!$AI$1,SAÍDAS!$F:$F,'PAINEL MÊS'!E$3)</f>
        <v>0</v>
      </c>
      <c r="F75" s="41">
        <f>SUMIFS(SAÍDAS!$D:$D,SAÍDAS!$B:$B,'PAINEL MÊS'!$B75,SAÍDAS!$H:$H,'PAINEL MÊS'!$AI$1,SAÍDAS!$F:$F,'PAINEL MÊS'!F$3)</f>
        <v>0</v>
      </c>
      <c r="G75" s="41">
        <f>SUMIFS(SAÍDAS!$D:$D,SAÍDAS!$B:$B,'PAINEL MÊS'!$B75,SAÍDAS!$H:$H,'PAINEL MÊS'!$AI$1,SAÍDAS!$F:$F,'PAINEL MÊS'!G$3)</f>
        <v>0</v>
      </c>
      <c r="H75" s="41">
        <f>SUMIFS(SAÍDAS!$D:$D,SAÍDAS!$B:$B,'PAINEL MÊS'!$B75,SAÍDAS!$H:$H,'PAINEL MÊS'!$AI$1,SAÍDAS!$F:$F,'PAINEL MÊS'!H$3)</f>
        <v>0</v>
      </c>
      <c r="I75" s="41">
        <f>SUMIFS(SAÍDAS!$D:$D,SAÍDAS!$B:$B,'PAINEL MÊS'!$B75,SAÍDAS!$H:$H,'PAINEL MÊS'!$AI$1,SAÍDAS!$F:$F,'PAINEL MÊS'!I$3)+SUMIFS(SAÍDAS!$D:$D,SAÍDAS!$B:$B,'PAINEL MÊS'!$B75,SAÍDAS!$H:$H,'PAINEL MÊS'!$AI$1,SAÍDAS!$F:$F,"SEMANA 6")</f>
        <v>0</v>
      </c>
      <c r="J75" s="42">
        <f t="shared" si="0"/>
        <v>0</v>
      </c>
      <c r="K75" s="43">
        <f>SUMIFS(ENTRADAS!$D:$D,ENTRADAS!$B:$B,'PAINEL MÊS'!$B75,ENTRADAS!$I:$I,'PAINEL MÊS'!$AI$1,ENTRADAS!$F:$F,'PAINEL MÊS'!K$3)</f>
        <v>0</v>
      </c>
      <c r="L75" s="43">
        <f>SUMIFS(ENTRADAS!$D:$D,ENTRADAS!$B:$B,'PAINEL MÊS'!$B75,ENTRADAS!$I:$I,'PAINEL MÊS'!$AI$1,ENTRADAS!$F:$F,'PAINEL MÊS'!L$3)</f>
        <v>0</v>
      </c>
      <c r="M75" s="43">
        <f>SUMIFS(ENTRADAS!$D:$D,ENTRADAS!$B:$B,'PAINEL MÊS'!$B75,ENTRADAS!$I:$I,'PAINEL MÊS'!$AI$1,ENTRADAS!$F:$F,'PAINEL MÊS'!M$3)</f>
        <v>0</v>
      </c>
      <c r="N75" s="43">
        <f>SUMIFS(ENTRADAS!$D:$D,ENTRADAS!$B:$B,'PAINEL MÊS'!$B75,ENTRADAS!$I:$I,'PAINEL MÊS'!$AI$1,ENTRADAS!$F:$F,'PAINEL MÊS'!N$3)</f>
        <v>0</v>
      </c>
      <c r="O75" s="43">
        <f>SUMIFS(ENTRADAS!$D:$D,ENTRADAS!$B:$B,'PAINEL MÊS'!$B75,ENTRADAS!$I:$I,'PAINEL MÊS'!$AI$1,ENTRADAS!$F:$F,'PAINEL MÊS'!O$3)+SUMIFS(ENTRADAS!$D:$D,ENTRADAS!$B:$B,'PAINEL MÊS'!$B75,ENTRADAS!$I:$I,'PAINEL MÊS'!$AI$1,ENTRADAS!$F:$F,"SEMANA 6")</f>
        <v>0</v>
      </c>
      <c r="P75" s="44">
        <f t="shared" si="1"/>
        <v>0</v>
      </c>
      <c r="Q75" s="40">
        <f>C75+P75-J75+SUMIFS(AJUSTE!$D:$D,AJUSTE!$B:$B,'PAINEL MÊS'!B75,AJUSTE!$H:$H,'PAINEL MÊS'!$AI$1)</f>
        <v>0</v>
      </c>
      <c r="R75" s="45">
        <f t="shared" si="2"/>
        <v>0</v>
      </c>
      <c r="S75" s="15">
        <f>IFERROR(IF(INDEX(CADASTRO!$A$2:$Q$570,MATCH('PAINEL MÊS'!B75,CADASTRO!$B$2:$B$570,0),MATCH('PAINEL MÊS'!$AI$1,CADASTRO!$A$2:$Q$2,0))=0,IF(CADASTRO!R73=0,CADASTRO!E73,CADASTRO!R73),INDEX(CADASTRO!$A$2:$Q$570,MATCH('PAINEL MÊS'!B75,CADASTRO!$B$2:$B$570,0),MATCH('PAINEL MÊS'!$AI$1,CADASTRO!$A$2:$Q$2,0))),0)</f>
        <v>0</v>
      </c>
      <c r="T75" s="14">
        <f t="shared" si="13"/>
        <v>0</v>
      </c>
      <c r="U75" s="14">
        <f t="shared" si="14"/>
        <v>0</v>
      </c>
      <c r="V75" s="14">
        <f t="shared" si="15"/>
        <v>0</v>
      </c>
      <c r="W75" s="14">
        <f t="shared" si="16"/>
        <v>0</v>
      </c>
      <c r="X75" s="67">
        <f>IFERROR(IF(INDEX(CADASTRO!$A$2:$Q$570,MATCH('PAINEL MÊS'!B75,CADASTRO!$B$2:$B$570,0),MATCH('PAINEL MÊS'!$AJ$2,CADASTRO!$A$2:$Q$2,0))=0,IF(CADASTRO!R73=0,CADASTRO!E73,CADASTRO!R73),INDEX(CADASTRO!$A$2:$Q$570,MATCH('PAINEL MÊS'!B75,CADASTRO!$B$2:$B$570,0),MATCH('PAINEL MÊS'!$AJ$2,CADASTRO!$A$2:$Q$2,0))),0)*C75</f>
        <v>0</v>
      </c>
      <c r="Y75" s="14">
        <f t="shared" si="17"/>
        <v>0</v>
      </c>
      <c r="Z75" s="75">
        <f t="shared" si="18"/>
        <v>0</v>
      </c>
      <c r="AA75" s="75">
        <f t="shared" si="19"/>
        <v>0</v>
      </c>
      <c r="AB75" s="79">
        <f t="shared" si="20"/>
        <v>0</v>
      </c>
      <c r="AC75" s="77">
        <f t="shared" si="21"/>
        <v>0</v>
      </c>
      <c r="AD75" s="77">
        <f t="shared" si="22"/>
        <v>0</v>
      </c>
    </row>
    <row r="76" spans="1:30" ht="18.75" customHeight="1" x14ac:dyDescent="0.25">
      <c r="A76" s="7">
        <f>CADASTRO!A74</f>
        <v>0</v>
      </c>
      <c r="B76" s="7">
        <f>CADASTRO!B74</f>
        <v>0</v>
      </c>
      <c r="C76" s="40">
        <f>INDEX(Base!$A$40:$N$570,MATCH('PAINEL MÊS'!B76,Base!$B$40:$B$570,0),MATCH('PAINEL MÊS'!$C$2,Base!$A$40:$N$40,0))</f>
        <v>0</v>
      </c>
      <c r="D76" s="7">
        <f>CADASTRO!C74</f>
        <v>0</v>
      </c>
      <c r="E76" s="41">
        <f>SUMIFS(SAÍDAS!$D:$D,SAÍDAS!$B:$B,'PAINEL MÊS'!$B76,SAÍDAS!$H:$H,'PAINEL MÊS'!$AI$1,SAÍDAS!$F:$F,'PAINEL MÊS'!E$3)</f>
        <v>0</v>
      </c>
      <c r="F76" s="41">
        <f>SUMIFS(SAÍDAS!$D:$D,SAÍDAS!$B:$B,'PAINEL MÊS'!$B76,SAÍDAS!$H:$H,'PAINEL MÊS'!$AI$1,SAÍDAS!$F:$F,'PAINEL MÊS'!F$3)</f>
        <v>0</v>
      </c>
      <c r="G76" s="41">
        <f>SUMIFS(SAÍDAS!$D:$D,SAÍDAS!$B:$B,'PAINEL MÊS'!$B76,SAÍDAS!$H:$H,'PAINEL MÊS'!$AI$1,SAÍDAS!$F:$F,'PAINEL MÊS'!G$3)</f>
        <v>0</v>
      </c>
      <c r="H76" s="41">
        <f>SUMIFS(SAÍDAS!$D:$D,SAÍDAS!$B:$B,'PAINEL MÊS'!$B76,SAÍDAS!$H:$H,'PAINEL MÊS'!$AI$1,SAÍDAS!$F:$F,'PAINEL MÊS'!H$3)</f>
        <v>0</v>
      </c>
      <c r="I76" s="41">
        <f>SUMIFS(SAÍDAS!$D:$D,SAÍDAS!$B:$B,'PAINEL MÊS'!$B76,SAÍDAS!$H:$H,'PAINEL MÊS'!$AI$1,SAÍDAS!$F:$F,'PAINEL MÊS'!I$3)+SUMIFS(SAÍDAS!$D:$D,SAÍDAS!$B:$B,'PAINEL MÊS'!$B76,SAÍDAS!$H:$H,'PAINEL MÊS'!$AI$1,SAÍDAS!$F:$F,"SEMANA 6")</f>
        <v>0</v>
      </c>
      <c r="J76" s="42">
        <f t="shared" si="0"/>
        <v>0</v>
      </c>
      <c r="K76" s="43">
        <f>SUMIFS(ENTRADAS!$D:$D,ENTRADAS!$B:$B,'PAINEL MÊS'!$B76,ENTRADAS!$I:$I,'PAINEL MÊS'!$AI$1,ENTRADAS!$F:$F,'PAINEL MÊS'!K$3)</f>
        <v>0</v>
      </c>
      <c r="L76" s="43">
        <f>SUMIFS(ENTRADAS!$D:$D,ENTRADAS!$B:$B,'PAINEL MÊS'!$B76,ENTRADAS!$I:$I,'PAINEL MÊS'!$AI$1,ENTRADAS!$F:$F,'PAINEL MÊS'!L$3)</f>
        <v>0</v>
      </c>
      <c r="M76" s="43">
        <f>SUMIFS(ENTRADAS!$D:$D,ENTRADAS!$B:$B,'PAINEL MÊS'!$B76,ENTRADAS!$I:$I,'PAINEL MÊS'!$AI$1,ENTRADAS!$F:$F,'PAINEL MÊS'!M$3)</f>
        <v>0</v>
      </c>
      <c r="N76" s="43">
        <f>SUMIFS(ENTRADAS!$D:$D,ENTRADAS!$B:$B,'PAINEL MÊS'!$B76,ENTRADAS!$I:$I,'PAINEL MÊS'!$AI$1,ENTRADAS!$F:$F,'PAINEL MÊS'!N$3)</f>
        <v>0</v>
      </c>
      <c r="O76" s="43">
        <f>SUMIFS(ENTRADAS!$D:$D,ENTRADAS!$B:$B,'PAINEL MÊS'!$B76,ENTRADAS!$I:$I,'PAINEL MÊS'!$AI$1,ENTRADAS!$F:$F,'PAINEL MÊS'!O$3)+SUMIFS(ENTRADAS!$D:$D,ENTRADAS!$B:$B,'PAINEL MÊS'!$B76,ENTRADAS!$I:$I,'PAINEL MÊS'!$AI$1,ENTRADAS!$F:$F,"SEMANA 6")</f>
        <v>0</v>
      </c>
      <c r="P76" s="44">
        <f t="shared" si="1"/>
        <v>0</v>
      </c>
      <c r="Q76" s="40">
        <f>C76+P76-J76+SUMIFS(AJUSTE!$D:$D,AJUSTE!$B:$B,'PAINEL MÊS'!B76,AJUSTE!$H:$H,'PAINEL MÊS'!$AI$1)</f>
        <v>0</v>
      </c>
      <c r="R76" s="45">
        <f t="shared" si="2"/>
        <v>0</v>
      </c>
      <c r="S76" s="15">
        <f>IFERROR(IF(INDEX(CADASTRO!$A$2:$Q$570,MATCH('PAINEL MÊS'!B76,CADASTRO!$B$2:$B$570,0),MATCH('PAINEL MÊS'!$AI$1,CADASTRO!$A$2:$Q$2,0))=0,IF(CADASTRO!R74=0,CADASTRO!E74,CADASTRO!R74),INDEX(CADASTRO!$A$2:$Q$570,MATCH('PAINEL MÊS'!B76,CADASTRO!$B$2:$B$570,0),MATCH('PAINEL MÊS'!$AI$1,CADASTRO!$A$2:$Q$2,0))),0)</f>
        <v>0</v>
      </c>
      <c r="T76" s="14">
        <f t="shared" si="13"/>
        <v>0</v>
      </c>
      <c r="U76" s="14">
        <f t="shared" si="14"/>
        <v>0</v>
      </c>
      <c r="V76" s="14">
        <f t="shared" si="15"/>
        <v>0</v>
      </c>
      <c r="W76" s="14">
        <f t="shared" si="16"/>
        <v>0</v>
      </c>
      <c r="X76" s="67">
        <f>IFERROR(IF(INDEX(CADASTRO!$A$2:$Q$570,MATCH('PAINEL MÊS'!B76,CADASTRO!$B$2:$B$570,0),MATCH('PAINEL MÊS'!$AJ$2,CADASTRO!$A$2:$Q$2,0))=0,IF(CADASTRO!R74=0,CADASTRO!E74,CADASTRO!R74),INDEX(CADASTRO!$A$2:$Q$570,MATCH('PAINEL MÊS'!B76,CADASTRO!$B$2:$B$570,0),MATCH('PAINEL MÊS'!$AJ$2,CADASTRO!$A$2:$Q$2,0))),0)*C76</f>
        <v>0</v>
      </c>
      <c r="Y76" s="14">
        <f t="shared" si="17"/>
        <v>0</v>
      </c>
      <c r="Z76" s="75">
        <f t="shared" si="18"/>
        <v>0</v>
      </c>
      <c r="AA76" s="75">
        <f t="shared" si="19"/>
        <v>0</v>
      </c>
      <c r="AB76" s="79">
        <f t="shared" si="20"/>
        <v>0</v>
      </c>
      <c r="AC76" s="77">
        <f t="shared" si="21"/>
        <v>0</v>
      </c>
      <c r="AD76" s="77">
        <f t="shared" si="22"/>
        <v>0</v>
      </c>
    </row>
    <row r="77" spans="1:30" ht="18.75" customHeight="1" x14ac:dyDescent="0.25">
      <c r="A77" s="7">
        <f>CADASTRO!A75</f>
        <v>0</v>
      </c>
      <c r="B77" s="7">
        <f>CADASTRO!B75</f>
        <v>0</v>
      </c>
      <c r="C77" s="40">
        <f>INDEX(Base!$A$40:$N$570,MATCH('PAINEL MÊS'!B77,Base!$B$40:$B$570,0),MATCH('PAINEL MÊS'!$C$2,Base!$A$40:$N$40,0))</f>
        <v>0</v>
      </c>
      <c r="D77" s="7">
        <f>CADASTRO!C75</f>
        <v>0</v>
      </c>
      <c r="E77" s="41">
        <f>SUMIFS(SAÍDAS!$D:$D,SAÍDAS!$B:$B,'PAINEL MÊS'!$B77,SAÍDAS!$H:$H,'PAINEL MÊS'!$AI$1,SAÍDAS!$F:$F,'PAINEL MÊS'!E$3)</f>
        <v>0</v>
      </c>
      <c r="F77" s="41">
        <f>SUMIFS(SAÍDAS!$D:$D,SAÍDAS!$B:$B,'PAINEL MÊS'!$B77,SAÍDAS!$H:$H,'PAINEL MÊS'!$AI$1,SAÍDAS!$F:$F,'PAINEL MÊS'!F$3)</f>
        <v>0</v>
      </c>
      <c r="G77" s="41">
        <f>SUMIFS(SAÍDAS!$D:$D,SAÍDAS!$B:$B,'PAINEL MÊS'!$B77,SAÍDAS!$H:$H,'PAINEL MÊS'!$AI$1,SAÍDAS!$F:$F,'PAINEL MÊS'!G$3)</f>
        <v>0</v>
      </c>
      <c r="H77" s="41">
        <f>SUMIFS(SAÍDAS!$D:$D,SAÍDAS!$B:$B,'PAINEL MÊS'!$B77,SAÍDAS!$H:$H,'PAINEL MÊS'!$AI$1,SAÍDAS!$F:$F,'PAINEL MÊS'!H$3)</f>
        <v>0</v>
      </c>
      <c r="I77" s="41">
        <f>SUMIFS(SAÍDAS!$D:$D,SAÍDAS!$B:$B,'PAINEL MÊS'!$B77,SAÍDAS!$H:$H,'PAINEL MÊS'!$AI$1,SAÍDAS!$F:$F,'PAINEL MÊS'!I$3)+SUMIFS(SAÍDAS!$D:$D,SAÍDAS!$B:$B,'PAINEL MÊS'!$B77,SAÍDAS!$H:$H,'PAINEL MÊS'!$AI$1,SAÍDAS!$F:$F,"SEMANA 6")</f>
        <v>0</v>
      </c>
      <c r="J77" s="42">
        <f t="shared" si="0"/>
        <v>0</v>
      </c>
      <c r="K77" s="43">
        <f>SUMIFS(ENTRADAS!$D:$D,ENTRADAS!$B:$B,'PAINEL MÊS'!$B77,ENTRADAS!$I:$I,'PAINEL MÊS'!$AI$1,ENTRADAS!$F:$F,'PAINEL MÊS'!K$3)</f>
        <v>0</v>
      </c>
      <c r="L77" s="43">
        <f>SUMIFS(ENTRADAS!$D:$D,ENTRADAS!$B:$B,'PAINEL MÊS'!$B77,ENTRADAS!$I:$I,'PAINEL MÊS'!$AI$1,ENTRADAS!$F:$F,'PAINEL MÊS'!L$3)</f>
        <v>0</v>
      </c>
      <c r="M77" s="43">
        <f>SUMIFS(ENTRADAS!$D:$D,ENTRADAS!$B:$B,'PAINEL MÊS'!$B77,ENTRADAS!$I:$I,'PAINEL MÊS'!$AI$1,ENTRADAS!$F:$F,'PAINEL MÊS'!M$3)</f>
        <v>0</v>
      </c>
      <c r="N77" s="43">
        <f>SUMIFS(ENTRADAS!$D:$D,ENTRADAS!$B:$B,'PAINEL MÊS'!$B77,ENTRADAS!$I:$I,'PAINEL MÊS'!$AI$1,ENTRADAS!$F:$F,'PAINEL MÊS'!N$3)</f>
        <v>0</v>
      </c>
      <c r="O77" s="43">
        <f>SUMIFS(ENTRADAS!$D:$D,ENTRADAS!$B:$B,'PAINEL MÊS'!$B77,ENTRADAS!$I:$I,'PAINEL MÊS'!$AI$1,ENTRADAS!$F:$F,'PAINEL MÊS'!O$3)+SUMIFS(ENTRADAS!$D:$D,ENTRADAS!$B:$B,'PAINEL MÊS'!$B77,ENTRADAS!$I:$I,'PAINEL MÊS'!$AI$1,ENTRADAS!$F:$F,"SEMANA 6")</f>
        <v>0</v>
      </c>
      <c r="P77" s="44">
        <f t="shared" si="1"/>
        <v>0</v>
      </c>
      <c r="Q77" s="40">
        <f>C77+P77-J77+SUMIFS(AJUSTE!$D:$D,AJUSTE!$B:$B,'PAINEL MÊS'!B77,AJUSTE!$H:$H,'PAINEL MÊS'!$AI$1)</f>
        <v>0</v>
      </c>
      <c r="R77" s="45">
        <f t="shared" si="2"/>
        <v>0</v>
      </c>
      <c r="S77" s="15">
        <f>IFERROR(IF(INDEX(CADASTRO!$A$2:$Q$570,MATCH('PAINEL MÊS'!B77,CADASTRO!$B$2:$B$570,0),MATCH('PAINEL MÊS'!$AI$1,CADASTRO!$A$2:$Q$2,0))=0,IF(CADASTRO!R75=0,CADASTRO!E75,CADASTRO!R75),INDEX(CADASTRO!$A$2:$Q$570,MATCH('PAINEL MÊS'!B77,CADASTRO!$B$2:$B$570,0),MATCH('PAINEL MÊS'!$AI$1,CADASTRO!$A$2:$Q$2,0))),0)</f>
        <v>0</v>
      </c>
      <c r="T77" s="14">
        <f t="shared" si="13"/>
        <v>0</v>
      </c>
      <c r="U77" s="14">
        <f t="shared" si="14"/>
        <v>0</v>
      </c>
      <c r="V77" s="14">
        <f t="shared" si="15"/>
        <v>0</v>
      </c>
      <c r="W77" s="14">
        <f t="shared" si="16"/>
        <v>0</v>
      </c>
      <c r="X77" s="67">
        <f>IFERROR(IF(INDEX(CADASTRO!$A$2:$Q$570,MATCH('PAINEL MÊS'!B77,CADASTRO!$B$2:$B$570,0),MATCH('PAINEL MÊS'!$AJ$2,CADASTRO!$A$2:$Q$2,0))=0,IF(CADASTRO!R75=0,CADASTRO!E75,CADASTRO!R75),INDEX(CADASTRO!$A$2:$Q$570,MATCH('PAINEL MÊS'!B77,CADASTRO!$B$2:$B$570,0),MATCH('PAINEL MÊS'!$AJ$2,CADASTRO!$A$2:$Q$2,0))),0)*C77</f>
        <v>0</v>
      </c>
      <c r="Y77" s="14">
        <f t="shared" si="17"/>
        <v>0</v>
      </c>
      <c r="Z77" s="75">
        <f t="shared" si="18"/>
        <v>0</v>
      </c>
      <c r="AA77" s="75">
        <f t="shared" si="19"/>
        <v>0</v>
      </c>
      <c r="AB77" s="79">
        <f t="shared" si="20"/>
        <v>0</v>
      </c>
      <c r="AC77" s="77">
        <f t="shared" si="21"/>
        <v>0</v>
      </c>
      <c r="AD77" s="77">
        <f t="shared" si="22"/>
        <v>0</v>
      </c>
    </row>
    <row r="78" spans="1:30" ht="18.75" customHeight="1" x14ac:dyDescent="0.25">
      <c r="A78" s="7">
        <f>CADASTRO!A76</f>
        <v>0</v>
      </c>
      <c r="B78" s="7">
        <f>CADASTRO!B76</f>
        <v>0</v>
      </c>
      <c r="C78" s="40">
        <f>INDEX(Base!$A$40:$N$570,MATCH('PAINEL MÊS'!B78,Base!$B$40:$B$570,0),MATCH('PAINEL MÊS'!$C$2,Base!$A$40:$N$40,0))</f>
        <v>0</v>
      </c>
      <c r="D78" s="7">
        <f>CADASTRO!C76</f>
        <v>0</v>
      </c>
      <c r="E78" s="41">
        <f>SUMIFS(SAÍDAS!$D:$D,SAÍDAS!$B:$B,'PAINEL MÊS'!$B78,SAÍDAS!$H:$H,'PAINEL MÊS'!$AI$1,SAÍDAS!$F:$F,'PAINEL MÊS'!E$3)</f>
        <v>0</v>
      </c>
      <c r="F78" s="41">
        <f>SUMIFS(SAÍDAS!$D:$D,SAÍDAS!$B:$B,'PAINEL MÊS'!$B78,SAÍDAS!$H:$H,'PAINEL MÊS'!$AI$1,SAÍDAS!$F:$F,'PAINEL MÊS'!F$3)</f>
        <v>0</v>
      </c>
      <c r="G78" s="41">
        <f>SUMIFS(SAÍDAS!$D:$D,SAÍDAS!$B:$B,'PAINEL MÊS'!$B78,SAÍDAS!$H:$H,'PAINEL MÊS'!$AI$1,SAÍDAS!$F:$F,'PAINEL MÊS'!G$3)</f>
        <v>0</v>
      </c>
      <c r="H78" s="41">
        <f>SUMIFS(SAÍDAS!$D:$D,SAÍDAS!$B:$B,'PAINEL MÊS'!$B78,SAÍDAS!$H:$H,'PAINEL MÊS'!$AI$1,SAÍDAS!$F:$F,'PAINEL MÊS'!H$3)</f>
        <v>0</v>
      </c>
      <c r="I78" s="41">
        <f>SUMIFS(SAÍDAS!$D:$D,SAÍDAS!$B:$B,'PAINEL MÊS'!$B78,SAÍDAS!$H:$H,'PAINEL MÊS'!$AI$1,SAÍDAS!$F:$F,'PAINEL MÊS'!I$3)+SUMIFS(SAÍDAS!$D:$D,SAÍDAS!$B:$B,'PAINEL MÊS'!$B78,SAÍDAS!$H:$H,'PAINEL MÊS'!$AI$1,SAÍDAS!$F:$F,"SEMANA 6")</f>
        <v>0</v>
      </c>
      <c r="J78" s="42">
        <f t="shared" si="0"/>
        <v>0</v>
      </c>
      <c r="K78" s="43">
        <f>SUMIFS(ENTRADAS!$D:$D,ENTRADAS!$B:$B,'PAINEL MÊS'!$B78,ENTRADAS!$I:$I,'PAINEL MÊS'!$AI$1,ENTRADAS!$F:$F,'PAINEL MÊS'!K$3)</f>
        <v>0</v>
      </c>
      <c r="L78" s="43">
        <f>SUMIFS(ENTRADAS!$D:$D,ENTRADAS!$B:$B,'PAINEL MÊS'!$B78,ENTRADAS!$I:$I,'PAINEL MÊS'!$AI$1,ENTRADAS!$F:$F,'PAINEL MÊS'!L$3)</f>
        <v>0</v>
      </c>
      <c r="M78" s="43">
        <f>SUMIFS(ENTRADAS!$D:$D,ENTRADAS!$B:$B,'PAINEL MÊS'!$B78,ENTRADAS!$I:$I,'PAINEL MÊS'!$AI$1,ENTRADAS!$F:$F,'PAINEL MÊS'!M$3)</f>
        <v>0</v>
      </c>
      <c r="N78" s="43">
        <f>SUMIFS(ENTRADAS!$D:$D,ENTRADAS!$B:$B,'PAINEL MÊS'!$B78,ENTRADAS!$I:$I,'PAINEL MÊS'!$AI$1,ENTRADAS!$F:$F,'PAINEL MÊS'!N$3)</f>
        <v>0</v>
      </c>
      <c r="O78" s="43">
        <f>SUMIFS(ENTRADAS!$D:$D,ENTRADAS!$B:$B,'PAINEL MÊS'!$B78,ENTRADAS!$I:$I,'PAINEL MÊS'!$AI$1,ENTRADAS!$F:$F,'PAINEL MÊS'!O$3)+SUMIFS(ENTRADAS!$D:$D,ENTRADAS!$B:$B,'PAINEL MÊS'!$B78,ENTRADAS!$I:$I,'PAINEL MÊS'!$AI$1,ENTRADAS!$F:$F,"SEMANA 6")</f>
        <v>0</v>
      </c>
      <c r="P78" s="44">
        <f t="shared" si="1"/>
        <v>0</v>
      </c>
      <c r="Q78" s="40">
        <f>C78+P78-J78+SUMIFS(AJUSTE!$D:$D,AJUSTE!$B:$B,'PAINEL MÊS'!B78,AJUSTE!$H:$H,'PAINEL MÊS'!$AI$1)</f>
        <v>0</v>
      </c>
      <c r="R78" s="45">
        <f t="shared" si="2"/>
        <v>0</v>
      </c>
      <c r="S78" s="15">
        <f>IFERROR(IF(INDEX(CADASTRO!$A$2:$Q$570,MATCH('PAINEL MÊS'!B78,CADASTRO!$B$2:$B$570,0),MATCH('PAINEL MÊS'!$AI$1,CADASTRO!$A$2:$Q$2,0))=0,IF(CADASTRO!R76=0,CADASTRO!E76,CADASTRO!R76),INDEX(CADASTRO!$A$2:$Q$570,MATCH('PAINEL MÊS'!B78,CADASTRO!$B$2:$B$570,0),MATCH('PAINEL MÊS'!$AI$1,CADASTRO!$A$2:$Q$2,0))),0)</f>
        <v>0</v>
      </c>
      <c r="T78" s="14">
        <f t="shared" si="13"/>
        <v>0</v>
      </c>
      <c r="U78" s="14">
        <f t="shared" si="14"/>
        <v>0</v>
      </c>
      <c r="V78" s="14">
        <f t="shared" si="15"/>
        <v>0</v>
      </c>
      <c r="W78" s="14">
        <f t="shared" si="16"/>
        <v>0</v>
      </c>
      <c r="X78" s="67">
        <f>IFERROR(IF(INDEX(CADASTRO!$A$2:$Q$570,MATCH('PAINEL MÊS'!B78,CADASTRO!$B$2:$B$570,0),MATCH('PAINEL MÊS'!$AJ$2,CADASTRO!$A$2:$Q$2,0))=0,IF(CADASTRO!R76=0,CADASTRO!E76,CADASTRO!R76),INDEX(CADASTRO!$A$2:$Q$570,MATCH('PAINEL MÊS'!B78,CADASTRO!$B$2:$B$570,0),MATCH('PAINEL MÊS'!$AJ$2,CADASTRO!$A$2:$Q$2,0))),0)*C78</f>
        <v>0</v>
      </c>
      <c r="Y78" s="14">
        <f t="shared" si="17"/>
        <v>0</v>
      </c>
      <c r="Z78" s="75">
        <f t="shared" si="18"/>
        <v>0</v>
      </c>
      <c r="AA78" s="75">
        <f t="shared" si="19"/>
        <v>0</v>
      </c>
      <c r="AB78" s="79">
        <f t="shared" si="20"/>
        <v>0</v>
      </c>
      <c r="AC78" s="77">
        <f t="shared" si="21"/>
        <v>0</v>
      </c>
      <c r="AD78" s="77">
        <f t="shared" si="22"/>
        <v>0</v>
      </c>
    </row>
    <row r="79" spans="1:30" ht="18.75" customHeight="1" x14ac:dyDescent="0.25">
      <c r="A79" s="7">
        <f>CADASTRO!A77</f>
        <v>0</v>
      </c>
      <c r="B79" s="7">
        <f>CADASTRO!B77</f>
        <v>0</v>
      </c>
      <c r="C79" s="40">
        <f>INDEX(Base!$A$40:$N$570,MATCH('PAINEL MÊS'!B79,Base!$B$40:$B$570,0),MATCH('PAINEL MÊS'!$C$2,Base!$A$40:$N$40,0))</f>
        <v>0</v>
      </c>
      <c r="D79" s="7">
        <f>CADASTRO!C77</f>
        <v>0</v>
      </c>
      <c r="E79" s="41">
        <f>SUMIFS(SAÍDAS!$D:$D,SAÍDAS!$B:$B,'PAINEL MÊS'!$B79,SAÍDAS!$H:$H,'PAINEL MÊS'!$AI$1,SAÍDAS!$F:$F,'PAINEL MÊS'!E$3)</f>
        <v>0</v>
      </c>
      <c r="F79" s="41">
        <f>SUMIFS(SAÍDAS!$D:$D,SAÍDAS!$B:$B,'PAINEL MÊS'!$B79,SAÍDAS!$H:$H,'PAINEL MÊS'!$AI$1,SAÍDAS!$F:$F,'PAINEL MÊS'!F$3)</f>
        <v>0</v>
      </c>
      <c r="G79" s="41">
        <f>SUMIFS(SAÍDAS!$D:$D,SAÍDAS!$B:$B,'PAINEL MÊS'!$B79,SAÍDAS!$H:$H,'PAINEL MÊS'!$AI$1,SAÍDAS!$F:$F,'PAINEL MÊS'!G$3)</f>
        <v>0</v>
      </c>
      <c r="H79" s="41">
        <f>SUMIFS(SAÍDAS!$D:$D,SAÍDAS!$B:$B,'PAINEL MÊS'!$B79,SAÍDAS!$H:$H,'PAINEL MÊS'!$AI$1,SAÍDAS!$F:$F,'PAINEL MÊS'!H$3)</f>
        <v>0</v>
      </c>
      <c r="I79" s="41">
        <f>SUMIFS(SAÍDAS!$D:$D,SAÍDAS!$B:$B,'PAINEL MÊS'!$B79,SAÍDAS!$H:$H,'PAINEL MÊS'!$AI$1,SAÍDAS!$F:$F,'PAINEL MÊS'!I$3)+SUMIFS(SAÍDAS!$D:$D,SAÍDAS!$B:$B,'PAINEL MÊS'!$B79,SAÍDAS!$H:$H,'PAINEL MÊS'!$AI$1,SAÍDAS!$F:$F,"SEMANA 6")</f>
        <v>0</v>
      </c>
      <c r="J79" s="42">
        <f t="shared" si="0"/>
        <v>0</v>
      </c>
      <c r="K79" s="43">
        <f>SUMIFS(ENTRADAS!$D:$D,ENTRADAS!$B:$B,'PAINEL MÊS'!$B79,ENTRADAS!$I:$I,'PAINEL MÊS'!$AI$1,ENTRADAS!$F:$F,'PAINEL MÊS'!K$3)</f>
        <v>0</v>
      </c>
      <c r="L79" s="43">
        <f>SUMIFS(ENTRADAS!$D:$D,ENTRADAS!$B:$B,'PAINEL MÊS'!$B79,ENTRADAS!$I:$I,'PAINEL MÊS'!$AI$1,ENTRADAS!$F:$F,'PAINEL MÊS'!L$3)</f>
        <v>0</v>
      </c>
      <c r="M79" s="43">
        <f>SUMIFS(ENTRADAS!$D:$D,ENTRADAS!$B:$B,'PAINEL MÊS'!$B79,ENTRADAS!$I:$I,'PAINEL MÊS'!$AI$1,ENTRADAS!$F:$F,'PAINEL MÊS'!M$3)</f>
        <v>0</v>
      </c>
      <c r="N79" s="43">
        <f>SUMIFS(ENTRADAS!$D:$D,ENTRADAS!$B:$B,'PAINEL MÊS'!$B79,ENTRADAS!$I:$I,'PAINEL MÊS'!$AI$1,ENTRADAS!$F:$F,'PAINEL MÊS'!N$3)</f>
        <v>0</v>
      </c>
      <c r="O79" s="43">
        <f>SUMIFS(ENTRADAS!$D:$D,ENTRADAS!$B:$B,'PAINEL MÊS'!$B79,ENTRADAS!$I:$I,'PAINEL MÊS'!$AI$1,ENTRADAS!$F:$F,'PAINEL MÊS'!O$3)+SUMIFS(ENTRADAS!$D:$D,ENTRADAS!$B:$B,'PAINEL MÊS'!$B79,ENTRADAS!$I:$I,'PAINEL MÊS'!$AI$1,ENTRADAS!$F:$F,"SEMANA 6")</f>
        <v>0</v>
      </c>
      <c r="P79" s="44">
        <f t="shared" si="1"/>
        <v>0</v>
      </c>
      <c r="Q79" s="40">
        <f>C79+P79-J79+SUMIFS(AJUSTE!$D:$D,AJUSTE!$B:$B,'PAINEL MÊS'!B79,AJUSTE!$H:$H,'PAINEL MÊS'!$AI$1)</f>
        <v>0</v>
      </c>
      <c r="R79" s="45">
        <f t="shared" si="2"/>
        <v>0</v>
      </c>
      <c r="S79" s="15">
        <f>IFERROR(IF(INDEX(CADASTRO!$A$2:$Q$570,MATCH('PAINEL MÊS'!B79,CADASTRO!$B$2:$B$570,0),MATCH('PAINEL MÊS'!$AI$1,CADASTRO!$A$2:$Q$2,0))=0,IF(CADASTRO!R77=0,CADASTRO!E77,CADASTRO!R77),INDEX(CADASTRO!$A$2:$Q$570,MATCH('PAINEL MÊS'!B79,CADASTRO!$B$2:$B$570,0),MATCH('PAINEL MÊS'!$AI$1,CADASTRO!$A$2:$Q$2,0))),0)</f>
        <v>0</v>
      </c>
      <c r="T79" s="14">
        <f t="shared" si="13"/>
        <v>0</v>
      </c>
      <c r="U79" s="14">
        <f t="shared" si="14"/>
        <v>0</v>
      </c>
      <c r="V79" s="14">
        <f t="shared" si="15"/>
        <v>0</v>
      </c>
      <c r="W79" s="14">
        <f t="shared" si="16"/>
        <v>0</v>
      </c>
      <c r="X79" s="67">
        <f>IFERROR(IF(INDEX(CADASTRO!$A$2:$Q$570,MATCH('PAINEL MÊS'!B79,CADASTRO!$B$2:$B$570,0),MATCH('PAINEL MÊS'!$AJ$2,CADASTRO!$A$2:$Q$2,0))=0,IF(CADASTRO!R77=0,CADASTRO!E77,CADASTRO!R77),INDEX(CADASTRO!$A$2:$Q$570,MATCH('PAINEL MÊS'!B79,CADASTRO!$B$2:$B$570,0),MATCH('PAINEL MÊS'!$AJ$2,CADASTRO!$A$2:$Q$2,0))),0)*C79</f>
        <v>0</v>
      </c>
      <c r="Y79" s="14">
        <f t="shared" si="17"/>
        <v>0</v>
      </c>
      <c r="Z79" s="75">
        <f t="shared" si="18"/>
        <v>0</v>
      </c>
      <c r="AA79" s="75">
        <f t="shared" si="19"/>
        <v>0</v>
      </c>
      <c r="AB79" s="79">
        <f t="shared" si="20"/>
        <v>0</v>
      </c>
      <c r="AC79" s="77">
        <f t="shared" si="21"/>
        <v>0</v>
      </c>
      <c r="AD79" s="77">
        <f t="shared" si="22"/>
        <v>0</v>
      </c>
    </row>
    <row r="80" spans="1:30" ht="18.75" customHeight="1" x14ac:dyDescent="0.25">
      <c r="A80" s="7">
        <f>CADASTRO!A78</f>
        <v>0</v>
      </c>
      <c r="B80" s="7">
        <f>CADASTRO!B78</f>
        <v>0</v>
      </c>
      <c r="C80" s="40">
        <f>INDEX(Base!$A$40:$N$570,MATCH('PAINEL MÊS'!B80,Base!$B$40:$B$570,0),MATCH('PAINEL MÊS'!$C$2,Base!$A$40:$N$40,0))</f>
        <v>0</v>
      </c>
      <c r="D80" s="7">
        <f>CADASTRO!C78</f>
        <v>0</v>
      </c>
      <c r="E80" s="41">
        <f>SUMIFS(SAÍDAS!$D:$D,SAÍDAS!$B:$B,'PAINEL MÊS'!$B80,SAÍDAS!$H:$H,'PAINEL MÊS'!$AI$1,SAÍDAS!$F:$F,'PAINEL MÊS'!E$3)</f>
        <v>0</v>
      </c>
      <c r="F80" s="41">
        <f>SUMIFS(SAÍDAS!$D:$D,SAÍDAS!$B:$B,'PAINEL MÊS'!$B80,SAÍDAS!$H:$H,'PAINEL MÊS'!$AI$1,SAÍDAS!$F:$F,'PAINEL MÊS'!F$3)</f>
        <v>0</v>
      </c>
      <c r="G80" s="41">
        <f>SUMIFS(SAÍDAS!$D:$D,SAÍDAS!$B:$B,'PAINEL MÊS'!$B80,SAÍDAS!$H:$H,'PAINEL MÊS'!$AI$1,SAÍDAS!$F:$F,'PAINEL MÊS'!G$3)</f>
        <v>0</v>
      </c>
      <c r="H80" s="41">
        <f>SUMIFS(SAÍDAS!$D:$D,SAÍDAS!$B:$B,'PAINEL MÊS'!$B80,SAÍDAS!$H:$H,'PAINEL MÊS'!$AI$1,SAÍDAS!$F:$F,'PAINEL MÊS'!H$3)</f>
        <v>0</v>
      </c>
      <c r="I80" s="41">
        <f>SUMIFS(SAÍDAS!$D:$D,SAÍDAS!$B:$B,'PAINEL MÊS'!$B80,SAÍDAS!$H:$H,'PAINEL MÊS'!$AI$1,SAÍDAS!$F:$F,'PAINEL MÊS'!I$3)+SUMIFS(SAÍDAS!$D:$D,SAÍDAS!$B:$B,'PAINEL MÊS'!$B80,SAÍDAS!$H:$H,'PAINEL MÊS'!$AI$1,SAÍDAS!$F:$F,"SEMANA 6")</f>
        <v>0</v>
      </c>
      <c r="J80" s="42">
        <f t="shared" si="0"/>
        <v>0</v>
      </c>
      <c r="K80" s="43">
        <f>SUMIFS(ENTRADAS!$D:$D,ENTRADAS!$B:$B,'PAINEL MÊS'!$B80,ENTRADAS!$I:$I,'PAINEL MÊS'!$AI$1,ENTRADAS!$F:$F,'PAINEL MÊS'!K$3)</f>
        <v>0</v>
      </c>
      <c r="L80" s="43">
        <f>SUMIFS(ENTRADAS!$D:$D,ENTRADAS!$B:$B,'PAINEL MÊS'!$B80,ENTRADAS!$I:$I,'PAINEL MÊS'!$AI$1,ENTRADAS!$F:$F,'PAINEL MÊS'!L$3)</f>
        <v>0</v>
      </c>
      <c r="M80" s="43">
        <f>SUMIFS(ENTRADAS!$D:$D,ENTRADAS!$B:$B,'PAINEL MÊS'!$B80,ENTRADAS!$I:$I,'PAINEL MÊS'!$AI$1,ENTRADAS!$F:$F,'PAINEL MÊS'!M$3)</f>
        <v>0</v>
      </c>
      <c r="N80" s="43">
        <f>SUMIFS(ENTRADAS!$D:$D,ENTRADAS!$B:$B,'PAINEL MÊS'!$B80,ENTRADAS!$I:$I,'PAINEL MÊS'!$AI$1,ENTRADAS!$F:$F,'PAINEL MÊS'!N$3)</f>
        <v>0</v>
      </c>
      <c r="O80" s="43">
        <f>SUMIFS(ENTRADAS!$D:$D,ENTRADAS!$B:$B,'PAINEL MÊS'!$B80,ENTRADAS!$I:$I,'PAINEL MÊS'!$AI$1,ENTRADAS!$F:$F,'PAINEL MÊS'!O$3)+SUMIFS(ENTRADAS!$D:$D,ENTRADAS!$B:$B,'PAINEL MÊS'!$B80,ENTRADAS!$I:$I,'PAINEL MÊS'!$AI$1,ENTRADAS!$F:$F,"SEMANA 6")</f>
        <v>0</v>
      </c>
      <c r="P80" s="44">
        <f t="shared" si="1"/>
        <v>0</v>
      </c>
      <c r="Q80" s="40">
        <f>C80+P80-J80+SUMIFS(AJUSTE!$D:$D,AJUSTE!$B:$B,'PAINEL MÊS'!B80,AJUSTE!$H:$H,'PAINEL MÊS'!$AI$1)</f>
        <v>0</v>
      </c>
      <c r="R80" s="45">
        <f t="shared" si="2"/>
        <v>0</v>
      </c>
      <c r="S80" s="15">
        <f>IFERROR(IF(INDEX(CADASTRO!$A$2:$Q$570,MATCH('PAINEL MÊS'!B80,CADASTRO!$B$2:$B$570,0),MATCH('PAINEL MÊS'!$AI$1,CADASTRO!$A$2:$Q$2,0))=0,IF(CADASTRO!R78=0,CADASTRO!E78,CADASTRO!R78),INDEX(CADASTRO!$A$2:$Q$570,MATCH('PAINEL MÊS'!B80,CADASTRO!$B$2:$B$570,0),MATCH('PAINEL MÊS'!$AI$1,CADASTRO!$A$2:$Q$2,0))),0)</f>
        <v>0</v>
      </c>
      <c r="T80" s="14">
        <f t="shared" si="13"/>
        <v>0</v>
      </c>
      <c r="U80" s="14">
        <f t="shared" si="14"/>
        <v>0</v>
      </c>
      <c r="V80" s="14">
        <f t="shared" si="15"/>
        <v>0</v>
      </c>
      <c r="W80" s="14">
        <f t="shared" si="16"/>
        <v>0</v>
      </c>
      <c r="X80" s="67">
        <f>IFERROR(IF(INDEX(CADASTRO!$A$2:$Q$570,MATCH('PAINEL MÊS'!B80,CADASTRO!$B$2:$B$570,0),MATCH('PAINEL MÊS'!$AJ$2,CADASTRO!$A$2:$Q$2,0))=0,IF(CADASTRO!R78=0,CADASTRO!E78,CADASTRO!R78),INDEX(CADASTRO!$A$2:$Q$570,MATCH('PAINEL MÊS'!B80,CADASTRO!$B$2:$B$570,0),MATCH('PAINEL MÊS'!$AJ$2,CADASTRO!$A$2:$Q$2,0))),0)*C80</f>
        <v>0</v>
      </c>
      <c r="Y80" s="14">
        <f t="shared" si="17"/>
        <v>0</v>
      </c>
      <c r="Z80" s="75">
        <f t="shared" si="18"/>
        <v>0</v>
      </c>
      <c r="AA80" s="75">
        <f t="shared" si="19"/>
        <v>0</v>
      </c>
      <c r="AB80" s="79">
        <f t="shared" si="20"/>
        <v>0</v>
      </c>
      <c r="AC80" s="77">
        <f t="shared" si="21"/>
        <v>0</v>
      </c>
      <c r="AD80" s="77">
        <f t="shared" si="22"/>
        <v>0</v>
      </c>
    </row>
    <row r="81" spans="1:30" ht="18.75" customHeight="1" x14ac:dyDescent="0.25">
      <c r="A81" s="7">
        <f>CADASTRO!A79</f>
        <v>0</v>
      </c>
      <c r="B81" s="7">
        <f>CADASTRO!B79</f>
        <v>0</v>
      </c>
      <c r="C81" s="40">
        <f>INDEX(Base!$A$40:$N$570,MATCH('PAINEL MÊS'!B81,Base!$B$40:$B$570,0),MATCH('PAINEL MÊS'!$C$2,Base!$A$40:$N$40,0))</f>
        <v>0</v>
      </c>
      <c r="D81" s="7">
        <f>CADASTRO!C79</f>
        <v>0</v>
      </c>
      <c r="E81" s="41">
        <f>SUMIFS(SAÍDAS!$D:$D,SAÍDAS!$B:$B,'PAINEL MÊS'!$B81,SAÍDAS!$H:$H,'PAINEL MÊS'!$AI$1,SAÍDAS!$F:$F,'PAINEL MÊS'!E$3)</f>
        <v>0</v>
      </c>
      <c r="F81" s="41">
        <f>SUMIFS(SAÍDAS!$D:$D,SAÍDAS!$B:$B,'PAINEL MÊS'!$B81,SAÍDAS!$H:$H,'PAINEL MÊS'!$AI$1,SAÍDAS!$F:$F,'PAINEL MÊS'!F$3)</f>
        <v>0</v>
      </c>
      <c r="G81" s="41">
        <f>SUMIFS(SAÍDAS!$D:$D,SAÍDAS!$B:$B,'PAINEL MÊS'!$B81,SAÍDAS!$H:$H,'PAINEL MÊS'!$AI$1,SAÍDAS!$F:$F,'PAINEL MÊS'!G$3)</f>
        <v>0</v>
      </c>
      <c r="H81" s="41">
        <f>SUMIFS(SAÍDAS!$D:$D,SAÍDAS!$B:$B,'PAINEL MÊS'!$B81,SAÍDAS!$H:$H,'PAINEL MÊS'!$AI$1,SAÍDAS!$F:$F,'PAINEL MÊS'!H$3)</f>
        <v>0</v>
      </c>
      <c r="I81" s="41">
        <f>SUMIFS(SAÍDAS!$D:$D,SAÍDAS!$B:$B,'PAINEL MÊS'!$B81,SAÍDAS!$H:$H,'PAINEL MÊS'!$AI$1,SAÍDAS!$F:$F,'PAINEL MÊS'!I$3)+SUMIFS(SAÍDAS!$D:$D,SAÍDAS!$B:$B,'PAINEL MÊS'!$B81,SAÍDAS!$H:$H,'PAINEL MÊS'!$AI$1,SAÍDAS!$F:$F,"SEMANA 6")</f>
        <v>0</v>
      </c>
      <c r="J81" s="42">
        <f t="shared" si="0"/>
        <v>0</v>
      </c>
      <c r="K81" s="43">
        <f>SUMIFS(ENTRADAS!$D:$D,ENTRADAS!$B:$B,'PAINEL MÊS'!$B81,ENTRADAS!$I:$I,'PAINEL MÊS'!$AI$1,ENTRADAS!$F:$F,'PAINEL MÊS'!K$3)</f>
        <v>0</v>
      </c>
      <c r="L81" s="43">
        <f>SUMIFS(ENTRADAS!$D:$D,ENTRADAS!$B:$B,'PAINEL MÊS'!$B81,ENTRADAS!$I:$I,'PAINEL MÊS'!$AI$1,ENTRADAS!$F:$F,'PAINEL MÊS'!L$3)</f>
        <v>0</v>
      </c>
      <c r="M81" s="43">
        <f>SUMIFS(ENTRADAS!$D:$D,ENTRADAS!$B:$B,'PAINEL MÊS'!$B81,ENTRADAS!$I:$I,'PAINEL MÊS'!$AI$1,ENTRADAS!$F:$F,'PAINEL MÊS'!M$3)</f>
        <v>0</v>
      </c>
      <c r="N81" s="43">
        <f>SUMIFS(ENTRADAS!$D:$D,ENTRADAS!$B:$B,'PAINEL MÊS'!$B81,ENTRADAS!$I:$I,'PAINEL MÊS'!$AI$1,ENTRADAS!$F:$F,'PAINEL MÊS'!N$3)</f>
        <v>0</v>
      </c>
      <c r="O81" s="43">
        <f>SUMIFS(ENTRADAS!$D:$D,ENTRADAS!$B:$B,'PAINEL MÊS'!$B81,ENTRADAS!$I:$I,'PAINEL MÊS'!$AI$1,ENTRADAS!$F:$F,'PAINEL MÊS'!O$3)+SUMIFS(ENTRADAS!$D:$D,ENTRADAS!$B:$B,'PAINEL MÊS'!$B81,ENTRADAS!$I:$I,'PAINEL MÊS'!$AI$1,ENTRADAS!$F:$F,"SEMANA 6")</f>
        <v>0</v>
      </c>
      <c r="P81" s="44">
        <f t="shared" si="1"/>
        <v>0</v>
      </c>
      <c r="Q81" s="40">
        <f>C81+P81-J81+SUMIFS(AJUSTE!$D:$D,AJUSTE!$B:$B,'PAINEL MÊS'!B81,AJUSTE!$H:$H,'PAINEL MÊS'!$AI$1)</f>
        <v>0</v>
      </c>
      <c r="R81" s="45">
        <f t="shared" si="2"/>
        <v>0</v>
      </c>
      <c r="S81" s="15">
        <f>IFERROR(IF(INDEX(CADASTRO!$A$2:$Q$570,MATCH('PAINEL MÊS'!B81,CADASTRO!$B$2:$B$570,0),MATCH('PAINEL MÊS'!$AI$1,CADASTRO!$A$2:$Q$2,0))=0,IF(CADASTRO!R79=0,CADASTRO!E79,CADASTRO!R79),INDEX(CADASTRO!$A$2:$Q$570,MATCH('PAINEL MÊS'!B81,CADASTRO!$B$2:$B$570,0),MATCH('PAINEL MÊS'!$AI$1,CADASTRO!$A$2:$Q$2,0))),0)</f>
        <v>0</v>
      </c>
      <c r="T81" s="14">
        <f t="shared" si="13"/>
        <v>0</v>
      </c>
      <c r="U81" s="14">
        <f t="shared" si="14"/>
        <v>0</v>
      </c>
      <c r="V81" s="14">
        <f t="shared" si="15"/>
        <v>0</v>
      </c>
      <c r="W81" s="14">
        <f t="shared" si="16"/>
        <v>0</v>
      </c>
      <c r="X81" s="67">
        <f>IFERROR(IF(INDEX(CADASTRO!$A$2:$Q$570,MATCH('PAINEL MÊS'!B81,CADASTRO!$B$2:$B$570,0),MATCH('PAINEL MÊS'!$AJ$2,CADASTRO!$A$2:$Q$2,0))=0,IF(CADASTRO!R79=0,CADASTRO!E79,CADASTRO!R79),INDEX(CADASTRO!$A$2:$Q$570,MATCH('PAINEL MÊS'!B81,CADASTRO!$B$2:$B$570,0),MATCH('PAINEL MÊS'!$AJ$2,CADASTRO!$A$2:$Q$2,0))),0)*C81</f>
        <v>0</v>
      </c>
      <c r="Y81" s="14">
        <f t="shared" si="17"/>
        <v>0</v>
      </c>
      <c r="Z81" s="75">
        <f t="shared" si="18"/>
        <v>0</v>
      </c>
      <c r="AA81" s="75">
        <f t="shared" si="19"/>
        <v>0</v>
      </c>
      <c r="AB81" s="79">
        <f t="shared" si="20"/>
        <v>0</v>
      </c>
      <c r="AC81" s="77">
        <f t="shared" si="21"/>
        <v>0</v>
      </c>
      <c r="AD81" s="77">
        <f t="shared" si="22"/>
        <v>0</v>
      </c>
    </row>
    <row r="82" spans="1:30" ht="18.75" customHeight="1" x14ac:dyDescent="0.25">
      <c r="A82" s="7">
        <f>CADASTRO!A80</f>
        <v>0</v>
      </c>
      <c r="B82" s="7">
        <f>CADASTRO!B80</f>
        <v>0</v>
      </c>
      <c r="C82" s="40">
        <f>INDEX(Base!$A$40:$N$570,MATCH('PAINEL MÊS'!B82,Base!$B$40:$B$570,0),MATCH('PAINEL MÊS'!$C$2,Base!$A$40:$N$40,0))</f>
        <v>0</v>
      </c>
      <c r="D82" s="7">
        <f>CADASTRO!C80</f>
        <v>0</v>
      </c>
      <c r="E82" s="41">
        <f>SUMIFS(SAÍDAS!$D:$D,SAÍDAS!$B:$B,'PAINEL MÊS'!$B82,SAÍDAS!$H:$H,'PAINEL MÊS'!$AI$1,SAÍDAS!$F:$F,'PAINEL MÊS'!E$3)</f>
        <v>0</v>
      </c>
      <c r="F82" s="41">
        <f>SUMIFS(SAÍDAS!$D:$D,SAÍDAS!$B:$B,'PAINEL MÊS'!$B82,SAÍDAS!$H:$H,'PAINEL MÊS'!$AI$1,SAÍDAS!$F:$F,'PAINEL MÊS'!F$3)</f>
        <v>0</v>
      </c>
      <c r="G82" s="41">
        <f>SUMIFS(SAÍDAS!$D:$D,SAÍDAS!$B:$B,'PAINEL MÊS'!$B82,SAÍDAS!$H:$H,'PAINEL MÊS'!$AI$1,SAÍDAS!$F:$F,'PAINEL MÊS'!G$3)</f>
        <v>0</v>
      </c>
      <c r="H82" s="41">
        <f>SUMIFS(SAÍDAS!$D:$D,SAÍDAS!$B:$B,'PAINEL MÊS'!$B82,SAÍDAS!$H:$H,'PAINEL MÊS'!$AI$1,SAÍDAS!$F:$F,'PAINEL MÊS'!H$3)</f>
        <v>0</v>
      </c>
      <c r="I82" s="41">
        <f>SUMIFS(SAÍDAS!$D:$D,SAÍDAS!$B:$B,'PAINEL MÊS'!$B82,SAÍDAS!$H:$H,'PAINEL MÊS'!$AI$1,SAÍDAS!$F:$F,'PAINEL MÊS'!I$3)+SUMIFS(SAÍDAS!$D:$D,SAÍDAS!$B:$B,'PAINEL MÊS'!$B82,SAÍDAS!$H:$H,'PAINEL MÊS'!$AI$1,SAÍDAS!$F:$F,"SEMANA 6")</f>
        <v>0</v>
      </c>
      <c r="J82" s="42">
        <f t="shared" si="0"/>
        <v>0</v>
      </c>
      <c r="K82" s="43">
        <f>SUMIFS(ENTRADAS!$D:$D,ENTRADAS!$B:$B,'PAINEL MÊS'!$B82,ENTRADAS!$I:$I,'PAINEL MÊS'!$AI$1,ENTRADAS!$F:$F,'PAINEL MÊS'!K$3)</f>
        <v>0</v>
      </c>
      <c r="L82" s="43">
        <f>SUMIFS(ENTRADAS!$D:$D,ENTRADAS!$B:$B,'PAINEL MÊS'!$B82,ENTRADAS!$I:$I,'PAINEL MÊS'!$AI$1,ENTRADAS!$F:$F,'PAINEL MÊS'!L$3)</f>
        <v>0</v>
      </c>
      <c r="M82" s="43">
        <f>SUMIFS(ENTRADAS!$D:$D,ENTRADAS!$B:$B,'PAINEL MÊS'!$B82,ENTRADAS!$I:$I,'PAINEL MÊS'!$AI$1,ENTRADAS!$F:$F,'PAINEL MÊS'!M$3)</f>
        <v>0</v>
      </c>
      <c r="N82" s="43">
        <f>SUMIFS(ENTRADAS!$D:$D,ENTRADAS!$B:$B,'PAINEL MÊS'!$B82,ENTRADAS!$I:$I,'PAINEL MÊS'!$AI$1,ENTRADAS!$F:$F,'PAINEL MÊS'!N$3)</f>
        <v>0</v>
      </c>
      <c r="O82" s="43">
        <f>SUMIFS(ENTRADAS!$D:$D,ENTRADAS!$B:$B,'PAINEL MÊS'!$B82,ENTRADAS!$I:$I,'PAINEL MÊS'!$AI$1,ENTRADAS!$F:$F,'PAINEL MÊS'!O$3)+SUMIFS(ENTRADAS!$D:$D,ENTRADAS!$B:$B,'PAINEL MÊS'!$B82,ENTRADAS!$I:$I,'PAINEL MÊS'!$AI$1,ENTRADAS!$F:$F,"SEMANA 6")</f>
        <v>0</v>
      </c>
      <c r="P82" s="44">
        <f t="shared" si="1"/>
        <v>0</v>
      </c>
      <c r="Q82" s="40">
        <f>C82+P82-J82+SUMIFS(AJUSTE!$D:$D,AJUSTE!$B:$B,'PAINEL MÊS'!B82,AJUSTE!$H:$H,'PAINEL MÊS'!$AI$1)</f>
        <v>0</v>
      </c>
      <c r="R82" s="45">
        <f t="shared" si="2"/>
        <v>0</v>
      </c>
      <c r="S82" s="15">
        <f>IFERROR(IF(INDEX(CADASTRO!$A$2:$Q$570,MATCH('PAINEL MÊS'!B82,CADASTRO!$B$2:$B$570,0),MATCH('PAINEL MÊS'!$AI$1,CADASTRO!$A$2:$Q$2,0))=0,IF(CADASTRO!R80=0,CADASTRO!E80,CADASTRO!R80),INDEX(CADASTRO!$A$2:$Q$570,MATCH('PAINEL MÊS'!B82,CADASTRO!$B$2:$B$570,0),MATCH('PAINEL MÊS'!$AI$1,CADASTRO!$A$2:$Q$2,0))),0)</f>
        <v>0</v>
      </c>
      <c r="T82" s="14">
        <f t="shared" si="13"/>
        <v>0</v>
      </c>
      <c r="U82" s="14">
        <f t="shared" si="14"/>
        <v>0</v>
      </c>
      <c r="V82" s="14">
        <f t="shared" si="15"/>
        <v>0</v>
      </c>
      <c r="W82" s="14">
        <f t="shared" si="16"/>
        <v>0</v>
      </c>
      <c r="X82" s="67">
        <f>IFERROR(IF(INDEX(CADASTRO!$A$2:$Q$570,MATCH('PAINEL MÊS'!B82,CADASTRO!$B$2:$B$570,0),MATCH('PAINEL MÊS'!$AJ$2,CADASTRO!$A$2:$Q$2,0))=0,IF(CADASTRO!R80=0,CADASTRO!E80,CADASTRO!R80),INDEX(CADASTRO!$A$2:$Q$570,MATCH('PAINEL MÊS'!B82,CADASTRO!$B$2:$B$570,0),MATCH('PAINEL MÊS'!$AJ$2,CADASTRO!$A$2:$Q$2,0))),0)*C82</f>
        <v>0</v>
      </c>
      <c r="Y82" s="14">
        <f t="shared" si="17"/>
        <v>0</v>
      </c>
      <c r="Z82" s="75">
        <f t="shared" si="18"/>
        <v>0</v>
      </c>
      <c r="AA82" s="75">
        <f t="shared" si="19"/>
        <v>0</v>
      </c>
      <c r="AB82" s="79">
        <f t="shared" si="20"/>
        <v>0</v>
      </c>
      <c r="AC82" s="77">
        <f t="shared" si="21"/>
        <v>0</v>
      </c>
      <c r="AD82" s="77">
        <f t="shared" si="22"/>
        <v>0</v>
      </c>
    </row>
    <row r="83" spans="1:30" ht="18.75" customHeight="1" x14ac:dyDescent="0.25">
      <c r="A83" s="7">
        <f>CADASTRO!A81</f>
        <v>0</v>
      </c>
      <c r="B83" s="7">
        <f>CADASTRO!B81</f>
        <v>0</v>
      </c>
      <c r="C83" s="40">
        <f>INDEX(Base!$A$40:$N$570,MATCH('PAINEL MÊS'!B83,Base!$B$40:$B$570,0),MATCH('PAINEL MÊS'!$C$2,Base!$A$40:$N$40,0))</f>
        <v>0</v>
      </c>
      <c r="D83" s="7">
        <f>CADASTRO!C81</f>
        <v>0</v>
      </c>
      <c r="E83" s="41">
        <f>SUMIFS(SAÍDAS!$D:$D,SAÍDAS!$B:$B,'PAINEL MÊS'!$B83,SAÍDAS!$H:$H,'PAINEL MÊS'!$AI$1,SAÍDAS!$F:$F,'PAINEL MÊS'!E$3)</f>
        <v>0</v>
      </c>
      <c r="F83" s="41">
        <f>SUMIFS(SAÍDAS!$D:$D,SAÍDAS!$B:$B,'PAINEL MÊS'!$B83,SAÍDAS!$H:$H,'PAINEL MÊS'!$AI$1,SAÍDAS!$F:$F,'PAINEL MÊS'!F$3)</f>
        <v>0</v>
      </c>
      <c r="G83" s="41">
        <f>SUMIFS(SAÍDAS!$D:$D,SAÍDAS!$B:$B,'PAINEL MÊS'!$B83,SAÍDAS!$H:$H,'PAINEL MÊS'!$AI$1,SAÍDAS!$F:$F,'PAINEL MÊS'!G$3)</f>
        <v>0</v>
      </c>
      <c r="H83" s="41">
        <f>SUMIFS(SAÍDAS!$D:$D,SAÍDAS!$B:$B,'PAINEL MÊS'!$B83,SAÍDAS!$H:$H,'PAINEL MÊS'!$AI$1,SAÍDAS!$F:$F,'PAINEL MÊS'!H$3)</f>
        <v>0</v>
      </c>
      <c r="I83" s="41">
        <f>SUMIFS(SAÍDAS!$D:$D,SAÍDAS!$B:$B,'PAINEL MÊS'!$B83,SAÍDAS!$H:$H,'PAINEL MÊS'!$AI$1,SAÍDAS!$F:$F,'PAINEL MÊS'!I$3)+SUMIFS(SAÍDAS!$D:$D,SAÍDAS!$B:$B,'PAINEL MÊS'!$B83,SAÍDAS!$H:$H,'PAINEL MÊS'!$AI$1,SAÍDAS!$F:$F,"SEMANA 6")</f>
        <v>0</v>
      </c>
      <c r="J83" s="42">
        <f t="shared" si="0"/>
        <v>0</v>
      </c>
      <c r="K83" s="43">
        <f>SUMIFS(ENTRADAS!$D:$D,ENTRADAS!$B:$B,'PAINEL MÊS'!$B83,ENTRADAS!$I:$I,'PAINEL MÊS'!$AI$1,ENTRADAS!$F:$F,'PAINEL MÊS'!K$3)</f>
        <v>0</v>
      </c>
      <c r="L83" s="43">
        <f>SUMIFS(ENTRADAS!$D:$D,ENTRADAS!$B:$B,'PAINEL MÊS'!$B83,ENTRADAS!$I:$I,'PAINEL MÊS'!$AI$1,ENTRADAS!$F:$F,'PAINEL MÊS'!L$3)</f>
        <v>0</v>
      </c>
      <c r="M83" s="43">
        <f>SUMIFS(ENTRADAS!$D:$D,ENTRADAS!$B:$B,'PAINEL MÊS'!$B83,ENTRADAS!$I:$I,'PAINEL MÊS'!$AI$1,ENTRADAS!$F:$F,'PAINEL MÊS'!M$3)</f>
        <v>0</v>
      </c>
      <c r="N83" s="43">
        <f>SUMIFS(ENTRADAS!$D:$D,ENTRADAS!$B:$B,'PAINEL MÊS'!$B83,ENTRADAS!$I:$I,'PAINEL MÊS'!$AI$1,ENTRADAS!$F:$F,'PAINEL MÊS'!N$3)</f>
        <v>0</v>
      </c>
      <c r="O83" s="43">
        <f>SUMIFS(ENTRADAS!$D:$D,ENTRADAS!$B:$B,'PAINEL MÊS'!$B83,ENTRADAS!$I:$I,'PAINEL MÊS'!$AI$1,ENTRADAS!$F:$F,'PAINEL MÊS'!O$3)+SUMIFS(ENTRADAS!$D:$D,ENTRADAS!$B:$B,'PAINEL MÊS'!$B83,ENTRADAS!$I:$I,'PAINEL MÊS'!$AI$1,ENTRADAS!$F:$F,"SEMANA 6")</f>
        <v>0</v>
      </c>
      <c r="P83" s="44">
        <f t="shared" si="1"/>
        <v>0</v>
      </c>
      <c r="Q83" s="40">
        <f>C83+P83-J83+SUMIFS(AJUSTE!$D:$D,AJUSTE!$B:$B,'PAINEL MÊS'!B83,AJUSTE!$H:$H,'PAINEL MÊS'!$AI$1)</f>
        <v>0</v>
      </c>
      <c r="R83" s="45">
        <f t="shared" si="2"/>
        <v>0</v>
      </c>
      <c r="S83" s="15">
        <f>IFERROR(IF(INDEX(CADASTRO!$A$2:$Q$570,MATCH('PAINEL MÊS'!B83,CADASTRO!$B$2:$B$570,0),MATCH('PAINEL MÊS'!$AI$1,CADASTRO!$A$2:$Q$2,0))=0,IF(CADASTRO!R81=0,CADASTRO!E81,CADASTRO!R81),INDEX(CADASTRO!$A$2:$Q$570,MATCH('PAINEL MÊS'!B83,CADASTRO!$B$2:$B$570,0),MATCH('PAINEL MÊS'!$AI$1,CADASTRO!$A$2:$Q$2,0))),0)</f>
        <v>0</v>
      </c>
      <c r="T83" s="14">
        <f t="shared" si="13"/>
        <v>0</v>
      </c>
      <c r="U83" s="14">
        <f t="shared" si="14"/>
        <v>0</v>
      </c>
      <c r="V83" s="14">
        <f t="shared" si="15"/>
        <v>0</v>
      </c>
      <c r="W83" s="14">
        <f t="shared" si="16"/>
        <v>0</v>
      </c>
      <c r="X83" s="67">
        <f>IFERROR(IF(INDEX(CADASTRO!$A$2:$Q$570,MATCH('PAINEL MÊS'!B83,CADASTRO!$B$2:$B$570,0),MATCH('PAINEL MÊS'!$AJ$2,CADASTRO!$A$2:$Q$2,0))=0,IF(CADASTRO!R81=0,CADASTRO!E81,CADASTRO!R81),INDEX(CADASTRO!$A$2:$Q$570,MATCH('PAINEL MÊS'!B83,CADASTRO!$B$2:$B$570,0),MATCH('PAINEL MÊS'!$AJ$2,CADASTRO!$A$2:$Q$2,0))),0)*C83</f>
        <v>0</v>
      </c>
      <c r="Y83" s="14">
        <f t="shared" si="17"/>
        <v>0</v>
      </c>
      <c r="Z83" s="75">
        <f t="shared" si="18"/>
        <v>0</v>
      </c>
      <c r="AA83" s="75">
        <f t="shared" si="19"/>
        <v>0</v>
      </c>
      <c r="AB83" s="79">
        <f t="shared" si="20"/>
        <v>0</v>
      </c>
      <c r="AC83" s="77">
        <f t="shared" si="21"/>
        <v>0</v>
      </c>
      <c r="AD83" s="77">
        <f t="shared" si="22"/>
        <v>0</v>
      </c>
    </row>
    <row r="84" spans="1:30" ht="18.75" customHeight="1" x14ac:dyDescent="0.25">
      <c r="A84" s="7">
        <f>CADASTRO!A82</f>
        <v>0</v>
      </c>
      <c r="B84" s="7">
        <f>CADASTRO!B82</f>
        <v>0</v>
      </c>
      <c r="C84" s="40">
        <f>INDEX(Base!$A$40:$N$570,MATCH('PAINEL MÊS'!B84,Base!$B$40:$B$570,0),MATCH('PAINEL MÊS'!$C$2,Base!$A$40:$N$40,0))</f>
        <v>0</v>
      </c>
      <c r="D84" s="7">
        <f>CADASTRO!C82</f>
        <v>0</v>
      </c>
      <c r="E84" s="41">
        <f>SUMIFS(SAÍDAS!$D:$D,SAÍDAS!$B:$B,'PAINEL MÊS'!$B84,SAÍDAS!$H:$H,'PAINEL MÊS'!$AI$1,SAÍDAS!$F:$F,'PAINEL MÊS'!E$3)</f>
        <v>0</v>
      </c>
      <c r="F84" s="41">
        <f>SUMIFS(SAÍDAS!$D:$D,SAÍDAS!$B:$B,'PAINEL MÊS'!$B84,SAÍDAS!$H:$H,'PAINEL MÊS'!$AI$1,SAÍDAS!$F:$F,'PAINEL MÊS'!F$3)</f>
        <v>0</v>
      </c>
      <c r="G84" s="41">
        <f>SUMIFS(SAÍDAS!$D:$D,SAÍDAS!$B:$B,'PAINEL MÊS'!$B84,SAÍDAS!$H:$H,'PAINEL MÊS'!$AI$1,SAÍDAS!$F:$F,'PAINEL MÊS'!G$3)</f>
        <v>0</v>
      </c>
      <c r="H84" s="41">
        <f>SUMIFS(SAÍDAS!$D:$D,SAÍDAS!$B:$B,'PAINEL MÊS'!$B84,SAÍDAS!$H:$H,'PAINEL MÊS'!$AI$1,SAÍDAS!$F:$F,'PAINEL MÊS'!H$3)</f>
        <v>0</v>
      </c>
      <c r="I84" s="41">
        <f>SUMIFS(SAÍDAS!$D:$D,SAÍDAS!$B:$B,'PAINEL MÊS'!$B84,SAÍDAS!$H:$H,'PAINEL MÊS'!$AI$1,SAÍDAS!$F:$F,'PAINEL MÊS'!I$3)+SUMIFS(SAÍDAS!$D:$D,SAÍDAS!$B:$B,'PAINEL MÊS'!$B84,SAÍDAS!$H:$H,'PAINEL MÊS'!$AI$1,SAÍDAS!$F:$F,"SEMANA 6")</f>
        <v>0</v>
      </c>
      <c r="J84" s="42">
        <f t="shared" si="0"/>
        <v>0</v>
      </c>
      <c r="K84" s="43">
        <f>SUMIFS(ENTRADAS!$D:$D,ENTRADAS!$B:$B,'PAINEL MÊS'!$B84,ENTRADAS!$I:$I,'PAINEL MÊS'!$AI$1,ENTRADAS!$F:$F,'PAINEL MÊS'!K$3)</f>
        <v>0</v>
      </c>
      <c r="L84" s="43">
        <f>SUMIFS(ENTRADAS!$D:$D,ENTRADAS!$B:$B,'PAINEL MÊS'!$B84,ENTRADAS!$I:$I,'PAINEL MÊS'!$AI$1,ENTRADAS!$F:$F,'PAINEL MÊS'!L$3)</f>
        <v>0</v>
      </c>
      <c r="M84" s="43">
        <f>SUMIFS(ENTRADAS!$D:$D,ENTRADAS!$B:$B,'PAINEL MÊS'!$B84,ENTRADAS!$I:$I,'PAINEL MÊS'!$AI$1,ENTRADAS!$F:$F,'PAINEL MÊS'!M$3)</f>
        <v>0</v>
      </c>
      <c r="N84" s="43">
        <f>SUMIFS(ENTRADAS!$D:$D,ENTRADAS!$B:$B,'PAINEL MÊS'!$B84,ENTRADAS!$I:$I,'PAINEL MÊS'!$AI$1,ENTRADAS!$F:$F,'PAINEL MÊS'!N$3)</f>
        <v>0</v>
      </c>
      <c r="O84" s="43">
        <f>SUMIFS(ENTRADAS!$D:$D,ENTRADAS!$B:$B,'PAINEL MÊS'!$B84,ENTRADAS!$I:$I,'PAINEL MÊS'!$AI$1,ENTRADAS!$F:$F,'PAINEL MÊS'!O$3)+SUMIFS(ENTRADAS!$D:$D,ENTRADAS!$B:$B,'PAINEL MÊS'!$B84,ENTRADAS!$I:$I,'PAINEL MÊS'!$AI$1,ENTRADAS!$F:$F,"SEMANA 6")</f>
        <v>0</v>
      </c>
      <c r="P84" s="44">
        <f t="shared" si="1"/>
        <v>0</v>
      </c>
      <c r="Q84" s="40">
        <f>C84+P84-J84+SUMIFS(AJUSTE!$D:$D,AJUSTE!$B:$B,'PAINEL MÊS'!B84,AJUSTE!$H:$H,'PAINEL MÊS'!$AI$1)</f>
        <v>0</v>
      </c>
      <c r="R84" s="45">
        <f t="shared" si="2"/>
        <v>0</v>
      </c>
      <c r="S84" s="15">
        <f>IFERROR(IF(INDEX(CADASTRO!$A$2:$Q$570,MATCH('PAINEL MÊS'!B84,CADASTRO!$B$2:$B$570,0),MATCH('PAINEL MÊS'!$AI$1,CADASTRO!$A$2:$Q$2,0))=0,IF(CADASTRO!R82=0,CADASTRO!E82,CADASTRO!R82),INDEX(CADASTRO!$A$2:$Q$570,MATCH('PAINEL MÊS'!B84,CADASTRO!$B$2:$B$570,0),MATCH('PAINEL MÊS'!$AI$1,CADASTRO!$A$2:$Q$2,0))),0)</f>
        <v>0</v>
      </c>
      <c r="T84" s="14">
        <f t="shared" si="13"/>
        <v>0</v>
      </c>
      <c r="U84" s="14">
        <f t="shared" si="14"/>
        <v>0</v>
      </c>
      <c r="V84" s="14">
        <f t="shared" si="15"/>
        <v>0</v>
      </c>
      <c r="W84" s="14">
        <f t="shared" si="16"/>
        <v>0</v>
      </c>
      <c r="X84" s="67">
        <f>IFERROR(IF(INDEX(CADASTRO!$A$2:$Q$570,MATCH('PAINEL MÊS'!B84,CADASTRO!$B$2:$B$570,0),MATCH('PAINEL MÊS'!$AJ$2,CADASTRO!$A$2:$Q$2,0))=0,IF(CADASTRO!R82=0,CADASTRO!E82,CADASTRO!R82),INDEX(CADASTRO!$A$2:$Q$570,MATCH('PAINEL MÊS'!B84,CADASTRO!$B$2:$B$570,0),MATCH('PAINEL MÊS'!$AJ$2,CADASTRO!$A$2:$Q$2,0))),0)*C84</f>
        <v>0</v>
      </c>
      <c r="Y84" s="14">
        <f t="shared" si="17"/>
        <v>0</v>
      </c>
      <c r="Z84" s="75">
        <f t="shared" si="18"/>
        <v>0</v>
      </c>
      <c r="AA84" s="75">
        <f t="shared" si="19"/>
        <v>0</v>
      </c>
      <c r="AB84" s="79">
        <f t="shared" si="20"/>
        <v>0</v>
      </c>
      <c r="AC84" s="77">
        <f t="shared" si="21"/>
        <v>0</v>
      </c>
      <c r="AD84" s="77">
        <f t="shared" si="22"/>
        <v>0</v>
      </c>
    </row>
    <row r="85" spans="1:30" ht="18.75" customHeight="1" x14ac:dyDescent="0.25">
      <c r="A85" s="7">
        <f>CADASTRO!A83</f>
        <v>0</v>
      </c>
      <c r="B85" s="7">
        <f>CADASTRO!B83</f>
        <v>0</v>
      </c>
      <c r="C85" s="40">
        <f>INDEX(Base!$A$40:$N$570,MATCH('PAINEL MÊS'!B85,Base!$B$40:$B$570,0),MATCH('PAINEL MÊS'!$C$2,Base!$A$40:$N$40,0))</f>
        <v>0</v>
      </c>
      <c r="D85" s="7">
        <f>CADASTRO!C83</f>
        <v>0</v>
      </c>
      <c r="E85" s="41">
        <f>SUMIFS(SAÍDAS!$D:$D,SAÍDAS!$B:$B,'PAINEL MÊS'!$B85,SAÍDAS!$H:$H,'PAINEL MÊS'!$AI$1,SAÍDAS!$F:$F,'PAINEL MÊS'!E$3)</f>
        <v>0</v>
      </c>
      <c r="F85" s="41">
        <f>SUMIFS(SAÍDAS!$D:$D,SAÍDAS!$B:$B,'PAINEL MÊS'!$B85,SAÍDAS!$H:$H,'PAINEL MÊS'!$AI$1,SAÍDAS!$F:$F,'PAINEL MÊS'!F$3)</f>
        <v>0</v>
      </c>
      <c r="G85" s="41">
        <f>SUMIFS(SAÍDAS!$D:$D,SAÍDAS!$B:$B,'PAINEL MÊS'!$B85,SAÍDAS!$H:$H,'PAINEL MÊS'!$AI$1,SAÍDAS!$F:$F,'PAINEL MÊS'!G$3)</f>
        <v>0</v>
      </c>
      <c r="H85" s="41">
        <f>SUMIFS(SAÍDAS!$D:$D,SAÍDAS!$B:$B,'PAINEL MÊS'!$B85,SAÍDAS!$H:$H,'PAINEL MÊS'!$AI$1,SAÍDAS!$F:$F,'PAINEL MÊS'!H$3)</f>
        <v>0</v>
      </c>
      <c r="I85" s="41">
        <f>SUMIFS(SAÍDAS!$D:$D,SAÍDAS!$B:$B,'PAINEL MÊS'!$B85,SAÍDAS!$H:$H,'PAINEL MÊS'!$AI$1,SAÍDAS!$F:$F,'PAINEL MÊS'!I$3)+SUMIFS(SAÍDAS!$D:$D,SAÍDAS!$B:$B,'PAINEL MÊS'!$B85,SAÍDAS!$H:$H,'PAINEL MÊS'!$AI$1,SAÍDAS!$F:$F,"SEMANA 6")</f>
        <v>0</v>
      </c>
      <c r="J85" s="42">
        <f t="shared" si="0"/>
        <v>0</v>
      </c>
      <c r="K85" s="43">
        <f>SUMIFS(ENTRADAS!$D:$D,ENTRADAS!$B:$B,'PAINEL MÊS'!$B85,ENTRADAS!$I:$I,'PAINEL MÊS'!$AI$1,ENTRADAS!$F:$F,'PAINEL MÊS'!K$3)</f>
        <v>0</v>
      </c>
      <c r="L85" s="43">
        <f>SUMIFS(ENTRADAS!$D:$D,ENTRADAS!$B:$B,'PAINEL MÊS'!$B85,ENTRADAS!$I:$I,'PAINEL MÊS'!$AI$1,ENTRADAS!$F:$F,'PAINEL MÊS'!L$3)</f>
        <v>0</v>
      </c>
      <c r="M85" s="43">
        <f>SUMIFS(ENTRADAS!$D:$D,ENTRADAS!$B:$B,'PAINEL MÊS'!$B85,ENTRADAS!$I:$I,'PAINEL MÊS'!$AI$1,ENTRADAS!$F:$F,'PAINEL MÊS'!M$3)</f>
        <v>0</v>
      </c>
      <c r="N85" s="43">
        <f>SUMIFS(ENTRADAS!$D:$D,ENTRADAS!$B:$B,'PAINEL MÊS'!$B85,ENTRADAS!$I:$I,'PAINEL MÊS'!$AI$1,ENTRADAS!$F:$F,'PAINEL MÊS'!N$3)</f>
        <v>0</v>
      </c>
      <c r="O85" s="43">
        <f>SUMIFS(ENTRADAS!$D:$D,ENTRADAS!$B:$B,'PAINEL MÊS'!$B85,ENTRADAS!$I:$I,'PAINEL MÊS'!$AI$1,ENTRADAS!$F:$F,'PAINEL MÊS'!O$3)+SUMIFS(ENTRADAS!$D:$D,ENTRADAS!$B:$B,'PAINEL MÊS'!$B85,ENTRADAS!$I:$I,'PAINEL MÊS'!$AI$1,ENTRADAS!$F:$F,"SEMANA 6")</f>
        <v>0</v>
      </c>
      <c r="P85" s="44">
        <f t="shared" si="1"/>
        <v>0</v>
      </c>
      <c r="Q85" s="40">
        <f>C85+P85-J85+SUMIFS(AJUSTE!$D:$D,AJUSTE!$B:$B,'PAINEL MÊS'!B85,AJUSTE!$H:$H,'PAINEL MÊS'!$AI$1)</f>
        <v>0</v>
      </c>
      <c r="R85" s="45">
        <f t="shared" si="2"/>
        <v>0</v>
      </c>
      <c r="S85" s="15">
        <f>IFERROR(IF(INDEX(CADASTRO!$A$2:$Q$570,MATCH('PAINEL MÊS'!B85,CADASTRO!$B$2:$B$570,0),MATCH('PAINEL MÊS'!$AI$1,CADASTRO!$A$2:$Q$2,0))=0,IF(CADASTRO!R83=0,CADASTRO!E83,CADASTRO!R83),INDEX(CADASTRO!$A$2:$Q$570,MATCH('PAINEL MÊS'!B85,CADASTRO!$B$2:$B$570,0),MATCH('PAINEL MÊS'!$AI$1,CADASTRO!$A$2:$Q$2,0))),0)</f>
        <v>0</v>
      </c>
      <c r="T85" s="14">
        <f t="shared" si="13"/>
        <v>0</v>
      </c>
      <c r="U85" s="14">
        <f t="shared" si="14"/>
        <v>0</v>
      </c>
      <c r="V85" s="14">
        <f t="shared" si="15"/>
        <v>0</v>
      </c>
      <c r="W85" s="14">
        <f t="shared" si="16"/>
        <v>0</v>
      </c>
      <c r="X85" s="67">
        <f>IFERROR(IF(INDEX(CADASTRO!$A$2:$Q$570,MATCH('PAINEL MÊS'!B85,CADASTRO!$B$2:$B$570,0),MATCH('PAINEL MÊS'!$AJ$2,CADASTRO!$A$2:$Q$2,0))=0,IF(CADASTRO!R83=0,CADASTRO!E83,CADASTRO!R83),INDEX(CADASTRO!$A$2:$Q$570,MATCH('PAINEL MÊS'!B85,CADASTRO!$B$2:$B$570,0),MATCH('PAINEL MÊS'!$AJ$2,CADASTRO!$A$2:$Q$2,0))),0)*C85</f>
        <v>0</v>
      </c>
      <c r="Y85" s="14">
        <f t="shared" si="17"/>
        <v>0</v>
      </c>
      <c r="Z85" s="75">
        <f t="shared" si="18"/>
        <v>0</v>
      </c>
      <c r="AA85" s="75">
        <f t="shared" si="19"/>
        <v>0</v>
      </c>
      <c r="AB85" s="79">
        <f t="shared" si="20"/>
        <v>0</v>
      </c>
      <c r="AC85" s="77">
        <f t="shared" si="21"/>
        <v>0</v>
      </c>
      <c r="AD85" s="77">
        <f t="shared" si="22"/>
        <v>0</v>
      </c>
    </row>
    <row r="86" spans="1:30" ht="18.75" customHeight="1" x14ac:dyDescent="0.25">
      <c r="A86" s="7">
        <f>CADASTRO!A84</f>
        <v>0</v>
      </c>
      <c r="B86" s="7">
        <f>CADASTRO!B84</f>
        <v>0</v>
      </c>
      <c r="C86" s="40">
        <f>INDEX(Base!$A$40:$N$570,MATCH('PAINEL MÊS'!B86,Base!$B$40:$B$570,0),MATCH('PAINEL MÊS'!$C$2,Base!$A$40:$N$40,0))</f>
        <v>0</v>
      </c>
      <c r="D86" s="7">
        <f>CADASTRO!C84</f>
        <v>0</v>
      </c>
      <c r="E86" s="41">
        <f>SUMIFS(SAÍDAS!$D:$D,SAÍDAS!$B:$B,'PAINEL MÊS'!$B86,SAÍDAS!$H:$H,'PAINEL MÊS'!$AI$1,SAÍDAS!$F:$F,'PAINEL MÊS'!E$3)</f>
        <v>0</v>
      </c>
      <c r="F86" s="41">
        <f>SUMIFS(SAÍDAS!$D:$D,SAÍDAS!$B:$B,'PAINEL MÊS'!$B86,SAÍDAS!$H:$H,'PAINEL MÊS'!$AI$1,SAÍDAS!$F:$F,'PAINEL MÊS'!F$3)</f>
        <v>0</v>
      </c>
      <c r="G86" s="41">
        <f>SUMIFS(SAÍDAS!$D:$D,SAÍDAS!$B:$B,'PAINEL MÊS'!$B86,SAÍDAS!$H:$H,'PAINEL MÊS'!$AI$1,SAÍDAS!$F:$F,'PAINEL MÊS'!G$3)</f>
        <v>0</v>
      </c>
      <c r="H86" s="41">
        <f>SUMIFS(SAÍDAS!$D:$D,SAÍDAS!$B:$B,'PAINEL MÊS'!$B86,SAÍDAS!$H:$H,'PAINEL MÊS'!$AI$1,SAÍDAS!$F:$F,'PAINEL MÊS'!H$3)</f>
        <v>0</v>
      </c>
      <c r="I86" s="41">
        <f>SUMIFS(SAÍDAS!$D:$D,SAÍDAS!$B:$B,'PAINEL MÊS'!$B86,SAÍDAS!$H:$H,'PAINEL MÊS'!$AI$1,SAÍDAS!$F:$F,'PAINEL MÊS'!I$3)+SUMIFS(SAÍDAS!$D:$D,SAÍDAS!$B:$B,'PAINEL MÊS'!$B86,SAÍDAS!$H:$H,'PAINEL MÊS'!$AI$1,SAÍDAS!$F:$F,"SEMANA 6")</f>
        <v>0</v>
      </c>
      <c r="J86" s="42">
        <f t="shared" si="0"/>
        <v>0</v>
      </c>
      <c r="K86" s="43">
        <f>SUMIFS(ENTRADAS!$D:$D,ENTRADAS!$B:$B,'PAINEL MÊS'!$B86,ENTRADAS!$I:$I,'PAINEL MÊS'!$AI$1,ENTRADAS!$F:$F,'PAINEL MÊS'!K$3)</f>
        <v>0</v>
      </c>
      <c r="L86" s="43">
        <f>SUMIFS(ENTRADAS!$D:$D,ENTRADAS!$B:$B,'PAINEL MÊS'!$B86,ENTRADAS!$I:$I,'PAINEL MÊS'!$AI$1,ENTRADAS!$F:$F,'PAINEL MÊS'!L$3)</f>
        <v>0</v>
      </c>
      <c r="M86" s="43">
        <f>SUMIFS(ENTRADAS!$D:$D,ENTRADAS!$B:$B,'PAINEL MÊS'!$B86,ENTRADAS!$I:$I,'PAINEL MÊS'!$AI$1,ENTRADAS!$F:$F,'PAINEL MÊS'!M$3)</f>
        <v>0</v>
      </c>
      <c r="N86" s="43">
        <f>SUMIFS(ENTRADAS!$D:$D,ENTRADAS!$B:$B,'PAINEL MÊS'!$B86,ENTRADAS!$I:$I,'PAINEL MÊS'!$AI$1,ENTRADAS!$F:$F,'PAINEL MÊS'!N$3)</f>
        <v>0</v>
      </c>
      <c r="O86" s="43">
        <f>SUMIFS(ENTRADAS!$D:$D,ENTRADAS!$B:$B,'PAINEL MÊS'!$B86,ENTRADAS!$I:$I,'PAINEL MÊS'!$AI$1,ENTRADAS!$F:$F,'PAINEL MÊS'!O$3)+SUMIFS(ENTRADAS!$D:$D,ENTRADAS!$B:$B,'PAINEL MÊS'!$B86,ENTRADAS!$I:$I,'PAINEL MÊS'!$AI$1,ENTRADAS!$F:$F,"SEMANA 6")</f>
        <v>0</v>
      </c>
      <c r="P86" s="44">
        <f t="shared" si="1"/>
        <v>0</v>
      </c>
      <c r="Q86" s="40">
        <f>C86+P86-J86+SUMIFS(AJUSTE!$D:$D,AJUSTE!$B:$B,'PAINEL MÊS'!B86,AJUSTE!$H:$H,'PAINEL MÊS'!$AI$1)</f>
        <v>0</v>
      </c>
      <c r="R86" s="45">
        <f t="shared" si="2"/>
        <v>0</v>
      </c>
      <c r="S86" s="15">
        <f>IFERROR(IF(INDEX(CADASTRO!$A$2:$Q$570,MATCH('PAINEL MÊS'!B86,CADASTRO!$B$2:$B$570,0),MATCH('PAINEL MÊS'!$AI$1,CADASTRO!$A$2:$Q$2,0))=0,IF(CADASTRO!R84=0,CADASTRO!E84,CADASTRO!R84),INDEX(CADASTRO!$A$2:$Q$570,MATCH('PAINEL MÊS'!B86,CADASTRO!$B$2:$B$570,0),MATCH('PAINEL MÊS'!$AI$1,CADASTRO!$A$2:$Q$2,0))),0)</f>
        <v>0</v>
      </c>
      <c r="T86" s="14">
        <f t="shared" si="13"/>
        <v>0</v>
      </c>
      <c r="U86" s="14">
        <f t="shared" si="14"/>
        <v>0</v>
      </c>
      <c r="V86" s="14">
        <f t="shared" si="15"/>
        <v>0</v>
      </c>
      <c r="W86" s="14">
        <f t="shared" si="16"/>
        <v>0</v>
      </c>
      <c r="X86" s="67">
        <f>IFERROR(IF(INDEX(CADASTRO!$A$2:$Q$570,MATCH('PAINEL MÊS'!B86,CADASTRO!$B$2:$B$570,0),MATCH('PAINEL MÊS'!$AJ$2,CADASTRO!$A$2:$Q$2,0))=0,IF(CADASTRO!R84=0,CADASTRO!E84,CADASTRO!R84),INDEX(CADASTRO!$A$2:$Q$570,MATCH('PAINEL MÊS'!B86,CADASTRO!$B$2:$B$570,0),MATCH('PAINEL MÊS'!$AJ$2,CADASTRO!$A$2:$Q$2,0))),0)*C86</f>
        <v>0</v>
      </c>
      <c r="Y86" s="14">
        <f t="shared" si="17"/>
        <v>0</v>
      </c>
      <c r="Z86" s="75">
        <f t="shared" si="18"/>
        <v>0</v>
      </c>
      <c r="AA86" s="75">
        <f t="shared" si="19"/>
        <v>0</v>
      </c>
      <c r="AB86" s="79">
        <f t="shared" si="20"/>
        <v>0</v>
      </c>
      <c r="AC86" s="77">
        <f t="shared" si="21"/>
        <v>0</v>
      </c>
      <c r="AD86" s="77">
        <f t="shared" si="22"/>
        <v>0</v>
      </c>
    </row>
    <row r="87" spans="1:30" ht="18.75" customHeight="1" x14ac:dyDescent="0.25">
      <c r="A87" s="7">
        <f>CADASTRO!A85</f>
        <v>0</v>
      </c>
      <c r="B87" s="7">
        <f>CADASTRO!B85</f>
        <v>0</v>
      </c>
      <c r="C87" s="40">
        <f>INDEX(Base!$A$40:$N$570,MATCH('PAINEL MÊS'!B87,Base!$B$40:$B$570,0),MATCH('PAINEL MÊS'!$C$2,Base!$A$40:$N$40,0))</f>
        <v>0</v>
      </c>
      <c r="D87" s="7">
        <f>CADASTRO!C85</f>
        <v>0</v>
      </c>
      <c r="E87" s="41">
        <f>SUMIFS(SAÍDAS!$D:$D,SAÍDAS!$B:$B,'PAINEL MÊS'!$B87,SAÍDAS!$H:$H,'PAINEL MÊS'!$AI$1,SAÍDAS!$F:$F,'PAINEL MÊS'!E$3)</f>
        <v>0</v>
      </c>
      <c r="F87" s="41">
        <f>SUMIFS(SAÍDAS!$D:$D,SAÍDAS!$B:$B,'PAINEL MÊS'!$B87,SAÍDAS!$H:$H,'PAINEL MÊS'!$AI$1,SAÍDAS!$F:$F,'PAINEL MÊS'!F$3)</f>
        <v>0</v>
      </c>
      <c r="G87" s="41">
        <f>SUMIFS(SAÍDAS!$D:$D,SAÍDAS!$B:$B,'PAINEL MÊS'!$B87,SAÍDAS!$H:$H,'PAINEL MÊS'!$AI$1,SAÍDAS!$F:$F,'PAINEL MÊS'!G$3)</f>
        <v>0</v>
      </c>
      <c r="H87" s="41">
        <f>SUMIFS(SAÍDAS!$D:$D,SAÍDAS!$B:$B,'PAINEL MÊS'!$B87,SAÍDAS!$H:$H,'PAINEL MÊS'!$AI$1,SAÍDAS!$F:$F,'PAINEL MÊS'!H$3)</f>
        <v>0</v>
      </c>
      <c r="I87" s="41">
        <f>SUMIFS(SAÍDAS!$D:$D,SAÍDAS!$B:$B,'PAINEL MÊS'!$B87,SAÍDAS!$H:$H,'PAINEL MÊS'!$AI$1,SAÍDAS!$F:$F,'PAINEL MÊS'!I$3)+SUMIFS(SAÍDAS!$D:$D,SAÍDAS!$B:$B,'PAINEL MÊS'!$B87,SAÍDAS!$H:$H,'PAINEL MÊS'!$AI$1,SAÍDAS!$F:$F,"SEMANA 6")</f>
        <v>0</v>
      </c>
      <c r="J87" s="42">
        <f t="shared" si="0"/>
        <v>0</v>
      </c>
      <c r="K87" s="43">
        <f>SUMIFS(ENTRADAS!$D:$D,ENTRADAS!$B:$B,'PAINEL MÊS'!$B87,ENTRADAS!$I:$I,'PAINEL MÊS'!$AI$1,ENTRADAS!$F:$F,'PAINEL MÊS'!K$3)</f>
        <v>0</v>
      </c>
      <c r="L87" s="43">
        <f>SUMIFS(ENTRADAS!$D:$D,ENTRADAS!$B:$B,'PAINEL MÊS'!$B87,ENTRADAS!$I:$I,'PAINEL MÊS'!$AI$1,ENTRADAS!$F:$F,'PAINEL MÊS'!L$3)</f>
        <v>0</v>
      </c>
      <c r="M87" s="43">
        <f>SUMIFS(ENTRADAS!$D:$D,ENTRADAS!$B:$B,'PAINEL MÊS'!$B87,ENTRADAS!$I:$I,'PAINEL MÊS'!$AI$1,ENTRADAS!$F:$F,'PAINEL MÊS'!M$3)</f>
        <v>0</v>
      </c>
      <c r="N87" s="43">
        <f>SUMIFS(ENTRADAS!$D:$D,ENTRADAS!$B:$B,'PAINEL MÊS'!$B87,ENTRADAS!$I:$I,'PAINEL MÊS'!$AI$1,ENTRADAS!$F:$F,'PAINEL MÊS'!N$3)</f>
        <v>0</v>
      </c>
      <c r="O87" s="43">
        <f>SUMIFS(ENTRADAS!$D:$D,ENTRADAS!$B:$B,'PAINEL MÊS'!$B87,ENTRADAS!$I:$I,'PAINEL MÊS'!$AI$1,ENTRADAS!$F:$F,'PAINEL MÊS'!O$3)+SUMIFS(ENTRADAS!$D:$D,ENTRADAS!$B:$B,'PAINEL MÊS'!$B87,ENTRADAS!$I:$I,'PAINEL MÊS'!$AI$1,ENTRADAS!$F:$F,"SEMANA 6")</f>
        <v>0</v>
      </c>
      <c r="P87" s="44">
        <f t="shared" si="1"/>
        <v>0</v>
      </c>
      <c r="Q87" s="40">
        <f>C87+P87-J87+SUMIFS(AJUSTE!$D:$D,AJUSTE!$B:$B,'PAINEL MÊS'!B87,AJUSTE!$H:$H,'PAINEL MÊS'!$AI$1)</f>
        <v>0</v>
      </c>
      <c r="R87" s="45">
        <f t="shared" si="2"/>
        <v>0</v>
      </c>
      <c r="S87" s="15">
        <f>IFERROR(IF(INDEX(CADASTRO!$A$2:$Q$570,MATCH('PAINEL MÊS'!B87,CADASTRO!$B$2:$B$570,0),MATCH('PAINEL MÊS'!$AI$1,CADASTRO!$A$2:$Q$2,0))=0,IF(CADASTRO!R85=0,CADASTRO!E85,CADASTRO!R85),INDEX(CADASTRO!$A$2:$Q$570,MATCH('PAINEL MÊS'!B87,CADASTRO!$B$2:$B$570,0),MATCH('PAINEL MÊS'!$AI$1,CADASTRO!$A$2:$Q$2,0))),0)</f>
        <v>0</v>
      </c>
      <c r="T87" s="14">
        <f t="shared" si="13"/>
        <v>0</v>
      </c>
      <c r="U87" s="14">
        <f t="shared" si="14"/>
        <v>0</v>
      </c>
      <c r="V87" s="14">
        <f t="shared" si="15"/>
        <v>0</v>
      </c>
      <c r="W87" s="14">
        <f t="shared" si="16"/>
        <v>0</v>
      </c>
      <c r="X87" s="67">
        <f>IFERROR(IF(INDEX(CADASTRO!$A$2:$Q$570,MATCH('PAINEL MÊS'!B87,CADASTRO!$B$2:$B$570,0),MATCH('PAINEL MÊS'!$AJ$2,CADASTRO!$A$2:$Q$2,0))=0,IF(CADASTRO!R85=0,CADASTRO!E85,CADASTRO!R85),INDEX(CADASTRO!$A$2:$Q$570,MATCH('PAINEL MÊS'!B87,CADASTRO!$B$2:$B$570,0),MATCH('PAINEL MÊS'!$AJ$2,CADASTRO!$A$2:$Q$2,0))),0)*C87</f>
        <v>0</v>
      </c>
      <c r="Y87" s="14">
        <f t="shared" si="17"/>
        <v>0</v>
      </c>
      <c r="Z87" s="75">
        <f t="shared" si="18"/>
        <v>0</v>
      </c>
      <c r="AA87" s="75">
        <f t="shared" si="19"/>
        <v>0</v>
      </c>
      <c r="AB87" s="79">
        <f t="shared" si="20"/>
        <v>0</v>
      </c>
      <c r="AC87" s="77">
        <f t="shared" si="21"/>
        <v>0</v>
      </c>
      <c r="AD87" s="77">
        <f t="shared" si="22"/>
        <v>0</v>
      </c>
    </row>
    <row r="88" spans="1:30" ht="18.75" customHeight="1" x14ac:dyDescent="0.25">
      <c r="A88" s="7">
        <f>CADASTRO!A86</f>
        <v>0</v>
      </c>
      <c r="B88" s="7">
        <f>CADASTRO!B86</f>
        <v>0</v>
      </c>
      <c r="C88" s="40">
        <f>INDEX(Base!$A$40:$N$570,MATCH('PAINEL MÊS'!B88,Base!$B$40:$B$570,0),MATCH('PAINEL MÊS'!$C$2,Base!$A$40:$N$40,0))</f>
        <v>0</v>
      </c>
      <c r="D88" s="7">
        <f>CADASTRO!C86</f>
        <v>0</v>
      </c>
      <c r="E88" s="41">
        <f>SUMIFS(SAÍDAS!$D:$D,SAÍDAS!$B:$B,'PAINEL MÊS'!$B88,SAÍDAS!$H:$H,'PAINEL MÊS'!$AI$1,SAÍDAS!$F:$F,'PAINEL MÊS'!E$3)</f>
        <v>0</v>
      </c>
      <c r="F88" s="41">
        <f>SUMIFS(SAÍDAS!$D:$D,SAÍDAS!$B:$B,'PAINEL MÊS'!$B88,SAÍDAS!$H:$H,'PAINEL MÊS'!$AI$1,SAÍDAS!$F:$F,'PAINEL MÊS'!F$3)</f>
        <v>0</v>
      </c>
      <c r="G88" s="41">
        <f>SUMIFS(SAÍDAS!$D:$D,SAÍDAS!$B:$B,'PAINEL MÊS'!$B88,SAÍDAS!$H:$H,'PAINEL MÊS'!$AI$1,SAÍDAS!$F:$F,'PAINEL MÊS'!G$3)</f>
        <v>0</v>
      </c>
      <c r="H88" s="41">
        <f>SUMIFS(SAÍDAS!$D:$D,SAÍDAS!$B:$B,'PAINEL MÊS'!$B88,SAÍDAS!$H:$H,'PAINEL MÊS'!$AI$1,SAÍDAS!$F:$F,'PAINEL MÊS'!H$3)</f>
        <v>0</v>
      </c>
      <c r="I88" s="41">
        <f>SUMIFS(SAÍDAS!$D:$D,SAÍDAS!$B:$B,'PAINEL MÊS'!$B88,SAÍDAS!$H:$H,'PAINEL MÊS'!$AI$1,SAÍDAS!$F:$F,'PAINEL MÊS'!I$3)+SUMIFS(SAÍDAS!$D:$D,SAÍDAS!$B:$B,'PAINEL MÊS'!$B88,SAÍDAS!$H:$H,'PAINEL MÊS'!$AI$1,SAÍDAS!$F:$F,"SEMANA 6")</f>
        <v>0</v>
      </c>
      <c r="J88" s="42">
        <f t="shared" si="0"/>
        <v>0</v>
      </c>
      <c r="K88" s="43">
        <f>SUMIFS(ENTRADAS!$D:$D,ENTRADAS!$B:$B,'PAINEL MÊS'!$B88,ENTRADAS!$I:$I,'PAINEL MÊS'!$AI$1,ENTRADAS!$F:$F,'PAINEL MÊS'!K$3)</f>
        <v>0</v>
      </c>
      <c r="L88" s="43">
        <f>SUMIFS(ENTRADAS!$D:$D,ENTRADAS!$B:$B,'PAINEL MÊS'!$B88,ENTRADAS!$I:$I,'PAINEL MÊS'!$AI$1,ENTRADAS!$F:$F,'PAINEL MÊS'!L$3)</f>
        <v>0</v>
      </c>
      <c r="M88" s="43">
        <f>SUMIFS(ENTRADAS!$D:$D,ENTRADAS!$B:$B,'PAINEL MÊS'!$B88,ENTRADAS!$I:$I,'PAINEL MÊS'!$AI$1,ENTRADAS!$F:$F,'PAINEL MÊS'!M$3)</f>
        <v>0</v>
      </c>
      <c r="N88" s="43">
        <f>SUMIFS(ENTRADAS!$D:$D,ENTRADAS!$B:$B,'PAINEL MÊS'!$B88,ENTRADAS!$I:$I,'PAINEL MÊS'!$AI$1,ENTRADAS!$F:$F,'PAINEL MÊS'!N$3)</f>
        <v>0</v>
      </c>
      <c r="O88" s="43">
        <f>SUMIFS(ENTRADAS!$D:$D,ENTRADAS!$B:$B,'PAINEL MÊS'!$B88,ENTRADAS!$I:$I,'PAINEL MÊS'!$AI$1,ENTRADAS!$F:$F,'PAINEL MÊS'!O$3)+SUMIFS(ENTRADAS!$D:$D,ENTRADAS!$B:$B,'PAINEL MÊS'!$B88,ENTRADAS!$I:$I,'PAINEL MÊS'!$AI$1,ENTRADAS!$F:$F,"SEMANA 6")</f>
        <v>0</v>
      </c>
      <c r="P88" s="44">
        <f t="shared" si="1"/>
        <v>0</v>
      </c>
      <c r="Q88" s="40">
        <f>C88+P88-J88+SUMIFS(AJUSTE!$D:$D,AJUSTE!$B:$B,'PAINEL MÊS'!B88,AJUSTE!$H:$H,'PAINEL MÊS'!$AI$1)</f>
        <v>0</v>
      </c>
      <c r="R88" s="45">
        <f t="shared" si="2"/>
        <v>0</v>
      </c>
      <c r="S88" s="15">
        <f>IFERROR(IF(INDEX(CADASTRO!$A$2:$Q$570,MATCH('PAINEL MÊS'!B88,CADASTRO!$B$2:$B$570,0),MATCH('PAINEL MÊS'!$AI$1,CADASTRO!$A$2:$Q$2,0))=0,IF(CADASTRO!R86=0,CADASTRO!E86,CADASTRO!R86),INDEX(CADASTRO!$A$2:$Q$570,MATCH('PAINEL MÊS'!B88,CADASTRO!$B$2:$B$570,0),MATCH('PAINEL MÊS'!$AI$1,CADASTRO!$A$2:$Q$2,0))),0)</f>
        <v>0</v>
      </c>
      <c r="T88" s="14">
        <f t="shared" si="13"/>
        <v>0</v>
      </c>
      <c r="U88" s="14">
        <f t="shared" si="14"/>
        <v>0</v>
      </c>
      <c r="V88" s="14">
        <f t="shared" si="15"/>
        <v>0</v>
      </c>
      <c r="W88" s="14">
        <f t="shared" si="16"/>
        <v>0</v>
      </c>
      <c r="X88" s="67">
        <f>IFERROR(IF(INDEX(CADASTRO!$A$2:$Q$570,MATCH('PAINEL MÊS'!B88,CADASTRO!$B$2:$B$570,0),MATCH('PAINEL MÊS'!$AJ$2,CADASTRO!$A$2:$Q$2,0))=0,IF(CADASTRO!R86=0,CADASTRO!E86,CADASTRO!R86),INDEX(CADASTRO!$A$2:$Q$570,MATCH('PAINEL MÊS'!B88,CADASTRO!$B$2:$B$570,0),MATCH('PAINEL MÊS'!$AJ$2,CADASTRO!$A$2:$Q$2,0))),0)*C88</f>
        <v>0</v>
      </c>
      <c r="Y88" s="14">
        <f t="shared" si="17"/>
        <v>0</v>
      </c>
      <c r="Z88" s="75">
        <f t="shared" si="18"/>
        <v>0</v>
      </c>
      <c r="AA88" s="75">
        <f t="shared" si="19"/>
        <v>0</v>
      </c>
      <c r="AB88" s="79">
        <f t="shared" si="20"/>
        <v>0</v>
      </c>
      <c r="AC88" s="77">
        <f t="shared" si="21"/>
        <v>0</v>
      </c>
      <c r="AD88" s="77">
        <f t="shared" si="22"/>
        <v>0</v>
      </c>
    </row>
    <row r="89" spans="1:30" ht="18.75" customHeight="1" x14ac:dyDescent="0.25">
      <c r="A89" s="7">
        <f>CADASTRO!A87</f>
        <v>0</v>
      </c>
      <c r="B89" s="7">
        <f>CADASTRO!B87</f>
        <v>0</v>
      </c>
      <c r="C89" s="40">
        <f>INDEX(Base!$A$40:$N$570,MATCH('PAINEL MÊS'!B89,Base!$B$40:$B$570,0),MATCH('PAINEL MÊS'!$C$2,Base!$A$40:$N$40,0))</f>
        <v>0</v>
      </c>
      <c r="D89" s="7">
        <f>CADASTRO!C87</f>
        <v>0</v>
      </c>
      <c r="E89" s="41">
        <f>SUMIFS(SAÍDAS!$D:$D,SAÍDAS!$B:$B,'PAINEL MÊS'!$B89,SAÍDAS!$H:$H,'PAINEL MÊS'!$AI$1,SAÍDAS!$F:$F,'PAINEL MÊS'!E$3)</f>
        <v>0</v>
      </c>
      <c r="F89" s="41">
        <f>SUMIFS(SAÍDAS!$D:$D,SAÍDAS!$B:$B,'PAINEL MÊS'!$B89,SAÍDAS!$H:$H,'PAINEL MÊS'!$AI$1,SAÍDAS!$F:$F,'PAINEL MÊS'!F$3)</f>
        <v>0</v>
      </c>
      <c r="G89" s="41">
        <f>SUMIFS(SAÍDAS!$D:$D,SAÍDAS!$B:$B,'PAINEL MÊS'!$B89,SAÍDAS!$H:$H,'PAINEL MÊS'!$AI$1,SAÍDAS!$F:$F,'PAINEL MÊS'!G$3)</f>
        <v>0</v>
      </c>
      <c r="H89" s="41">
        <f>SUMIFS(SAÍDAS!$D:$D,SAÍDAS!$B:$B,'PAINEL MÊS'!$B89,SAÍDAS!$H:$H,'PAINEL MÊS'!$AI$1,SAÍDAS!$F:$F,'PAINEL MÊS'!H$3)</f>
        <v>0</v>
      </c>
      <c r="I89" s="41">
        <f>SUMIFS(SAÍDAS!$D:$D,SAÍDAS!$B:$B,'PAINEL MÊS'!$B89,SAÍDAS!$H:$H,'PAINEL MÊS'!$AI$1,SAÍDAS!$F:$F,'PAINEL MÊS'!I$3)+SUMIFS(SAÍDAS!$D:$D,SAÍDAS!$B:$B,'PAINEL MÊS'!$B89,SAÍDAS!$H:$H,'PAINEL MÊS'!$AI$1,SAÍDAS!$F:$F,"SEMANA 6")</f>
        <v>0</v>
      </c>
      <c r="J89" s="42">
        <f t="shared" si="0"/>
        <v>0</v>
      </c>
      <c r="K89" s="43">
        <f>SUMIFS(ENTRADAS!$D:$D,ENTRADAS!$B:$B,'PAINEL MÊS'!$B89,ENTRADAS!$I:$I,'PAINEL MÊS'!$AI$1,ENTRADAS!$F:$F,'PAINEL MÊS'!K$3)</f>
        <v>0</v>
      </c>
      <c r="L89" s="43">
        <f>SUMIFS(ENTRADAS!$D:$D,ENTRADAS!$B:$B,'PAINEL MÊS'!$B89,ENTRADAS!$I:$I,'PAINEL MÊS'!$AI$1,ENTRADAS!$F:$F,'PAINEL MÊS'!L$3)</f>
        <v>0</v>
      </c>
      <c r="M89" s="43">
        <f>SUMIFS(ENTRADAS!$D:$D,ENTRADAS!$B:$B,'PAINEL MÊS'!$B89,ENTRADAS!$I:$I,'PAINEL MÊS'!$AI$1,ENTRADAS!$F:$F,'PAINEL MÊS'!M$3)</f>
        <v>0</v>
      </c>
      <c r="N89" s="43">
        <f>SUMIFS(ENTRADAS!$D:$D,ENTRADAS!$B:$B,'PAINEL MÊS'!$B89,ENTRADAS!$I:$I,'PAINEL MÊS'!$AI$1,ENTRADAS!$F:$F,'PAINEL MÊS'!N$3)</f>
        <v>0</v>
      </c>
      <c r="O89" s="43">
        <f>SUMIFS(ENTRADAS!$D:$D,ENTRADAS!$B:$B,'PAINEL MÊS'!$B89,ENTRADAS!$I:$I,'PAINEL MÊS'!$AI$1,ENTRADAS!$F:$F,'PAINEL MÊS'!O$3)+SUMIFS(ENTRADAS!$D:$D,ENTRADAS!$B:$B,'PAINEL MÊS'!$B89,ENTRADAS!$I:$I,'PAINEL MÊS'!$AI$1,ENTRADAS!$F:$F,"SEMANA 6")</f>
        <v>0</v>
      </c>
      <c r="P89" s="44">
        <f t="shared" si="1"/>
        <v>0</v>
      </c>
      <c r="Q89" s="40">
        <f>C89+P89-J89+SUMIFS(AJUSTE!$D:$D,AJUSTE!$B:$B,'PAINEL MÊS'!B89,AJUSTE!$H:$H,'PAINEL MÊS'!$AI$1)</f>
        <v>0</v>
      </c>
      <c r="R89" s="45">
        <f t="shared" si="2"/>
        <v>0</v>
      </c>
      <c r="S89" s="15">
        <f>IFERROR(IF(INDEX(CADASTRO!$A$2:$Q$570,MATCH('PAINEL MÊS'!B89,CADASTRO!$B$2:$B$570,0),MATCH('PAINEL MÊS'!$AI$1,CADASTRO!$A$2:$Q$2,0))=0,IF(CADASTRO!R87=0,CADASTRO!E87,CADASTRO!R87),INDEX(CADASTRO!$A$2:$Q$570,MATCH('PAINEL MÊS'!B89,CADASTRO!$B$2:$B$570,0),MATCH('PAINEL MÊS'!$AI$1,CADASTRO!$A$2:$Q$2,0))),0)</f>
        <v>0</v>
      </c>
      <c r="T89" s="14">
        <f t="shared" si="13"/>
        <v>0</v>
      </c>
      <c r="U89" s="14">
        <f t="shared" si="14"/>
        <v>0</v>
      </c>
      <c r="V89" s="14">
        <f t="shared" si="15"/>
        <v>0</v>
      </c>
      <c r="W89" s="14">
        <f t="shared" si="16"/>
        <v>0</v>
      </c>
      <c r="X89" s="67">
        <f>IFERROR(IF(INDEX(CADASTRO!$A$2:$Q$570,MATCH('PAINEL MÊS'!B89,CADASTRO!$B$2:$B$570,0),MATCH('PAINEL MÊS'!$AJ$2,CADASTRO!$A$2:$Q$2,0))=0,IF(CADASTRO!R87=0,CADASTRO!E87,CADASTRO!R87),INDEX(CADASTRO!$A$2:$Q$570,MATCH('PAINEL MÊS'!B89,CADASTRO!$B$2:$B$570,0),MATCH('PAINEL MÊS'!$AJ$2,CADASTRO!$A$2:$Q$2,0))),0)*C89</f>
        <v>0</v>
      </c>
      <c r="Y89" s="14">
        <f t="shared" si="17"/>
        <v>0</v>
      </c>
      <c r="Z89" s="75">
        <f t="shared" si="18"/>
        <v>0</v>
      </c>
      <c r="AA89" s="75">
        <f t="shared" si="19"/>
        <v>0</v>
      </c>
      <c r="AB89" s="79">
        <f t="shared" si="20"/>
        <v>0</v>
      </c>
      <c r="AC89" s="77">
        <f t="shared" si="21"/>
        <v>0</v>
      </c>
      <c r="AD89" s="77">
        <f t="shared" si="22"/>
        <v>0</v>
      </c>
    </row>
    <row r="90" spans="1:30" ht="18.75" customHeight="1" x14ac:dyDescent="0.25">
      <c r="A90" s="7">
        <f>CADASTRO!A88</f>
        <v>0</v>
      </c>
      <c r="B90" s="7">
        <f>CADASTRO!B88</f>
        <v>0</v>
      </c>
      <c r="C90" s="40">
        <f>INDEX(Base!$A$40:$N$570,MATCH('PAINEL MÊS'!B90,Base!$B$40:$B$570,0),MATCH('PAINEL MÊS'!$C$2,Base!$A$40:$N$40,0))</f>
        <v>0</v>
      </c>
      <c r="D90" s="7">
        <f>CADASTRO!C88</f>
        <v>0</v>
      </c>
      <c r="E90" s="41">
        <f>SUMIFS(SAÍDAS!$D:$D,SAÍDAS!$B:$B,'PAINEL MÊS'!$B90,SAÍDAS!$H:$H,'PAINEL MÊS'!$AI$1,SAÍDAS!$F:$F,'PAINEL MÊS'!E$3)</f>
        <v>0</v>
      </c>
      <c r="F90" s="41">
        <f>SUMIFS(SAÍDAS!$D:$D,SAÍDAS!$B:$B,'PAINEL MÊS'!$B90,SAÍDAS!$H:$H,'PAINEL MÊS'!$AI$1,SAÍDAS!$F:$F,'PAINEL MÊS'!F$3)</f>
        <v>0</v>
      </c>
      <c r="G90" s="41">
        <f>SUMIFS(SAÍDAS!$D:$D,SAÍDAS!$B:$B,'PAINEL MÊS'!$B90,SAÍDAS!$H:$H,'PAINEL MÊS'!$AI$1,SAÍDAS!$F:$F,'PAINEL MÊS'!G$3)</f>
        <v>0</v>
      </c>
      <c r="H90" s="41">
        <f>SUMIFS(SAÍDAS!$D:$D,SAÍDAS!$B:$B,'PAINEL MÊS'!$B90,SAÍDAS!$H:$H,'PAINEL MÊS'!$AI$1,SAÍDAS!$F:$F,'PAINEL MÊS'!H$3)</f>
        <v>0</v>
      </c>
      <c r="I90" s="41">
        <f>SUMIFS(SAÍDAS!$D:$D,SAÍDAS!$B:$B,'PAINEL MÊS'!$B90,SAÍDAS!$H:$H,'PAINEL MÊS'!$AI$1,SAÍDAS!$F:$F,'PAINEL MÊS'!I$3)+SUMIFS(SAÍDAS!$D:$D,SAÍDAS!$B:$B,'PAINEL MÊS'!$B90,SAÍDAS!$H:$H,'PAINEL MÊS'!$AI$1,SAÍDAS!$F:$F,"SEMANA 6")</f>
        <v>0</v>
      </c>
      <c r="J90" s="42">
        <f t="shared" si="0"/>
        <v>0</v>
      </c>
      <c r="K90" s="43">
        <f>SUMIFS(ENTRADAS!$D:$D,ENTRADAS!$B:$B,'PAINEL MÊS'!$B90,ENTRADAS!$I:$I,'PAINEL MÊS'!$AI$1,ENTRADAS!$F:$F,'PAINEL MÊS'!K$3)</f>
        <v>0</v>
      </c>
      <c r="L90" s="43">
        <f>SUMIFS(ENTRADAS!$D:$D,ENTRADAS!$B:$B,'PAINEL MÊS'!$B90,ENTRADAS!$I:$I,'PAINEL MÊS'!$AI$1,ENTRADAS!$F:$F,'PAINEL MÊS'!L$3)</f>
        <v>0</v>
      </c>
      <c r="M90" s="43">
        <f>SUMIFS(ENTRADAS!$D:$D,ENTRADAS!$B:$B,'PAINEL MÊS'!$B90,ENTRADAS!$I:$I,'PAINEL MÊS'!$AI$1,ENTRADAS!$F:$F,'PAINEL MÊS'!M$3)</f>
        <v>0</v>
      </c>
      <c r="N90" s="43">
        <f>SUMIFS(ENTRADAS!$D:$D,ENTRADAS!$B:$B,'PAINEL MÊS'!$B90,ENTRADAS!$I:$I,'PAINEL MÊS'!$AI$1,ENTRADAS!$F:$F,'PAINEL MÊS'!N$3)</f>
        <v>0</v>
      </c>
      <c r="O90" s="43">
        <f>SUMIFS(ENTRADAS!$D:$D,ENTRADAS!$B:$B,'PAINEL MÊS'!$B90,ENTRADAS!$I:$I,'PAINEL MÊS'!$AI$1,ENTRADAS!$F:$F,'PAINEL MÊS'!O$3)+SUMIFS(ENTRADAS!$D:$D,ENTRADAS!$B:$B,'PAINEL MÊS'!$B90,ENTRADAS!$I:$I,'PAINEL MÊS'!$AI$1,ENTRADAS!$F:$F,"SEMANA 6")</f>
        <v>0</v>
      </c>
      <c r="P90" s="44">
        <f t="shared" si="1"/>
        <v>0</v>
      </c>
      <c r="Q90" s="40">
        <f>C90+P90-J90+SUMIFS(AJUSTE!$D:$D,AJUSTE!$B:$B,'PAINEL MÊS'!B90,AJUSTE!$H:$H,'PAINEL MÊS'!$AI$1)</f>
        <v>0</v>
      </c>
      <c r="R90" s="45">
        <f t="shared" si="2"/>
        <v>0</v>
      </c>
      <c r="S90" s="15">
        <f>IFERROR(IF(INDEX(CADASTRO!$A$2:$Q$570,MATCH('PAINEL MÊS'!B90,CADASTRO!$B$2:$B$570,0),MATCH('PAINEL MÊS'!$AI$1,CADASTRO!$A$2:$Q$2,0))=0,IF(CADASTRO!R88=0,CADASTRO!E88,CADASTRO!R88),INDEX(CADASTRO!$A$2:$Q$570,MATCH('PAINEL MÊS'!B90,CADASTRO!$B$2:$B$570,0),MATCH('PAINEL MÊS'!$AI$1,CADASTRO!$A$2:$Q$2,0))),0)</f>
        <v>0</v>
      </c>
      <c r="T90" s="14">
        <f t="shared" si="13"/>
        <v>0</v>
      </c>
      <c r="U90" s="14">
        <f t="shared" si="14"/>
        <v>0</v>
      </c>
      <c r="V90" s="14">
        <f t="shared" si="15"/>
        <v>0</v>
      </c>
      <c r="W90" s="14">
        <f t="shared" si="16"/>
        <v>0</v>
      </c>
      <c r="X90" s="67">
        <f>IFERROR(IF(INDEX(CADASTRO!$A$2:$Q$570,MATCH('PAINEL MÊS'!B90,CADASTRO!$B$2:$B$570,0),MATCH('PAINEL MÊS'!$AJ$2,CADASTRO!$A$2:$Q$2,0))=0,IF(CADASTRO!R88=0,CADASTRO!E88,CADASTRO!R88),INDEX(CADASTRO!$A$2:$Q$570,MATCH('PAINEL MÊS'!B90,CADASTRO!$B$2:$B$570,0),MATCH('PAINEL MÊS'!$AJ$2,CADASTRO!$A$2:$Q$2,0))),0)*C90</f>
        <v>0</v>
      </c>
      <c r="Y90" s="14">
        <f t="shared" si="17"/>
        <v>0</v>
      </c>
      <c r="Z90" s="75">
        <f t="shared" si="18"/>
        <v>0</v>
      </c>
      <c r="AA90" s="75">
        <f t="shared" si="19"/>
        <v>0</v>
      </c>
      <c r="AB90" s="79">
        <f t="shared" si="20"/>
        <v>0</v>
      </c>
      <c r="AC90" s="77">
        <f t="shared" si="21"/>
        <v>0</v>
      </c>
      <c r="AD90" s="77">
        <f t="shared" si="22"/>
        <v>0</v>
      </c>
    </row>
    <row r="91" spans="1:30" ht="18.75" customHeight="1" x14ac:dyDescent="0.25">
      <c r="A91" s="7">
        <f>CADASTRO!A89</f>
        <v>0</v>
      </c>
      <c r="B91" s="7">
        <f>CADASTRO!B89</f>
        <v>0</v>
      </c>
      <c r="C91" s="40">
        <f>INDEX(Base!$A$40:$N$570,MATCH('PAINEL MÊS'!B91,Base!$B$40:$B$570,0),MATCH('PAINEL MÊS'!$C$2,Base!$A$40:$N$40,0))</f>
        <v>0</v>
      </c>
      <c r="D91" s="7">
        <f>CADASTRO!C89</f>
        <v>0</v>
      </c>
      <c r="E91" s="41">
        <f>SUMIFS(SAÍDAS!$D:$D,SAÍDAS!$B:$B,'PAINEL MÊS'!$B91,SAÍDAS!$H:$H,'PAINEL MÊS'!$AI$1,SAÍDAS!$F:$F,'PAINEL MÊS'!E$3)</f>
        <v>0</v>
      </c>
      <c r="F91" s="41">
        <f>SUMIFS(SAÍDAS!$D:$D,SAÍDAS!$B:$B,'PAINEL MÊS'!$B91,SAÍDAS!$H:$H,'PAINEL MÊS'!$AI$1,SAÍDAS!$F:$F,'PAINEL MÊS'!F$3)</f>
        <v>0</v>
      </c>
      <c r="G91" s="41">
        <f>SUMIFS(SAÍDAS!$D:$D,SAÍDAS!$B:$B,'PAINEL MÊS'!$B91,SAÍDAS!$H:$H,'PAINEL MÊS'!$AI$1,SAÍDAS!$F:$F,'PAINEL MÊS'!G$3)</f>
        <v>0</v>
      </c>
      <c r="H91" s="41">
        <f>SUMIFS(SAÍDAS!$D:$D,SAÍDAS!$B:$B,'PAINEL MÊS'!$B91,SAÍDAS!$H:$H,'PAINEL MÊS'!$AI$1,SAÍDAS!$F:$F,'PAINEL MÊS'!H$3)</f>
        <v>0</v>
      </c>
      <c r="I91" s="41">
        <f>SUMIFS(SAÍDAS!$D:$D,SAÍDAS!$B:$B,'PAINEL MÊS'!$B91,SAÍDAS!$H:$H,'PAINEL MÊS'!$AI$1,SAÍDAS!$F:$F,'PAINEL MÊS'!I$3)+SUMIFS(SAÍDAS!$D:$D,SAÍDAS!$B:$B,'PAINEL MÊS'!$B91,SAÍDAS!$H:$H,'PAINEL MÊS'!$AI$1,SAÍDAS!$F:$F,"SEMANA 6")</f>
        <v>0</v>
      </c>
      <c r="J91" s="42">
        <f t="shared" si="0"/>
        <v>0</v>
      </c>
      <c r="K91" s="43">
        <f>SUMIFS(ENTRADAS!$D:$D,ENTRADAS!$B:$B,'PAINEL MÊS'!$B91,ENTRADAS!$I:$I,'PAINEL MÊS'!$AI$1,ENTRADAS!$F:$F,'PAINEL MÊS'!K$3)</f>
        <v>0</v>
      </c>
      <c r="L91" s="43">
        <f>SUMIFS(ENTRADAS!$D:$D,ENTRADAS!$B:$B,'PAINEL MÊS'!$B91,ENTRADAS!$I:$I,'PAINEL MÊS'!$AI$1,ENTRADAS!$F:$F,'PAINEL MÊS'!L$3)</f>
        <v>0</v>
      </c>
      <c r="M91" s="43">
        <f>SUMIFS(ENTRADAS!$D:$D,ENTRADAS!$B:$B,'PAINEL MÊS'!$B91,ENTRADAS!$I:$I,'PAINEL MÊS'!$AI$1,ENTRADAS!$F:$F,'PAINEL MÊS'!M$3)</f>
        <v>0</v>
      </c>
      <c r="N91" s="43">
        <f>SUMIFS(ENTRADAS!$D:$D,ENTRADAS!$B:$B,'PAINEL MÊS'!$B91,ENTRADAS!$I:$I,'PAINEL MÊS'!$AI$1,ENTRADAS!$F:$F,'PAINEL MÊS'!N$3)</f>
        <v>0</v>
      </c>
      <c r="O91" s="43">
        <f>SUMIFS(ENTRADAS!$D:$D,ENTRADAS!$B:$B,'PAINEL MÊS'!$B91,ENTRADAS!$I:$I,'PAINEL MÊS'!$AI$1,ENTRADAS!$F:$F,'PAINEL MÊS'!O$3)+SUMIFS(ENTRADAS!$D:$D,ENTRADAS!$B:$B,'PAINEL MÊS'!$B91,ENTRADAS!$I:$I,'PAINEL MÊS'!$AI$1,ENTRADAS!$F:$F,"SEMANA 6")</f>
        <v>0</v>
      </c>
      <c r="P91" s="44">
        <f t="shared" si="1"/>
        <v>0</v>
      </c>
      <c r="Q91" s="40">
        <f>C91+P91-J91+SUMIFS(AJUSTE!$D:$D,AJUSTE!$B:$B,'PAINEL MÊS'!B91,AJUSTE!$H:$H,'PAINEL MÊS'!$AI$1)</f>
        <v>0</v>
      </c>
      <c r="R91" s="45">
        <f t="shared" si="2"/>
        <v>0</v>
      </c>
      <c r="S91" s="15">
        <f>IFERROR(IF(INDEX(CADASTRO!$A$2:$Q$570,MATCH('PAINEL MÊS'!B91,CADASTRO!$B$2:$B$570,0),MATCH('PAINEL MÊS'!$AI$1,CADASTRO!$A$2:$Q$2,0))=0,IF(CADASTRO!R89=0,CADASTRO!E89,CADASTRO!R89),INDEX(CADASTRO!$A$2:$Q$570,MATCH('PAINEL MÊS'!B91,CADASTRO!$B$2:$B$570,0),MATCH('PAINEL MÊS'!$AI$1,CADASTRO!$A$2:$Q$2,0))),0)</f>
        <v>0</v>
      </c>
      <c r="T91" s="14">
        <f t="shared" si="13"/>
        <v>0</v>
      </c>
      <c r="U91" s="14">
        <f t="shared" si="14"/>
        <v>0</v>
      </c>
      <c r="V91" s="14">
        <f t="shared" si="15"/>
        <v>0</v>
      </c>
      <c r="W91" s="14">
        <f t="shared" si="16"/>
        <v>0</v>
      </c>
      <c r="X91" s="67">
        <f>IFERROR(IF(INDEX(CADASTRO!$A$2:$Q$570,MATCH('PAINEL MÊS'!B91,CADASTRO!$B$2:$B$570,0),MATCH('PAINEL MÊS'!$AJ$2,CADASTRO!$A$2:$Q$2,0))=0,IF(CADASTRO!R89=0,CADASTRO!E89,CADASTRO!R89),INDEX(CADASTRO!$A$2:$Q$570,MATCH('PAINEL MÊS'!B91,CADASTRO!$B$2:$B$570,0),MATCH('PAINEL MÊS'!$AJ$2,CADASTRO!$A$2:$Q$2,0))),0)*C91</f>
        <v>0</v>
      </c>
      <c r="Y91" s="14">
        <f t="shared" si="17"/>
        <v>0</v>
      </c>
      <c r="Z91" s="75">
        <f t="shared" si="18"/>
        <v>0</v>
      </c>
      <c r="AA91" s="75">
        <f t="shared" si="19"/>
        <v>0</v>
      </c>
      <c r="AB91" s="79">
        <f t="shared" si="20"/>
        <v>0</v>
      </c>
      <c r="AC91" s="77">
        <f t="shared" si="21"/>
        <v>0</v>
      </c>
      <c r="AD91" s="77">
        <f t="shared" si="22"/>
        <v>0</v>
      </c>
    </row>
    <row r="92" spans="1:30" ht="18.75" customHeight="1" x14ac:dyDescent="0.25">
      <c r="A92" s="7">
        <f>CADASTRO!A90</f>
        <v>0</v>
      </c>
      <c r="B92" s="7">
        <f>CADASTRO!B90</f>
        <v>0</v>
      </c>
      <c r="C92" s="40">
        <f>INDEX(Base!$A$40:$N$570,MATCH('PAINEL MÊS'!B92,Base!$B$40:$B$570,0),MATCH('PAINEL MÊS'!$C$2,Base!$A$40:$N$40,0))</f>
        <v>0</v>
      </c>
      <c r="D92" s="7">
        <f>CADASTRO!C90</f>
        <v>0</v>
      </c>
      <c r="E92" s="41">
        <f>SUMIFS(SAÍDAS!$D:$D,SAÍDAS!$B:$B,'PAINEL MÊS'!$B92,SAÍDAS!$H:$H,'PAINEL MÊS'!$AI$1,SAÍDAS!$F:$F,'PAINEL MÊS'!E$3)</f>
        <v>0</v>
      </c>
      <c r="F92" s="41">
        <f>SUMIFS(SAÍDAS!$D:$D,SAÍDAS!$B:$B,'PAINEL MÊS'!$B92,SAÍDAS!$H:$H,'PAINEL MÊS'!$AI$1,SAÍDAS!$F:$F,'PAINEL MÊS'!F$3)</f>
        <v>0</v>
      </c>
      <c r="G92" s="41">
        <f>SUMIFS(SAÍDAS!$D:$D,SAÍDAS!$B:$B,'PAINEL MÊS'!$B92,SAÍDAS!$H:$H,'PAINEL MÊS'!$AI$1,SAÍDAS!$F:$F,'PAINEL MÊS'!G$3)</f>
        <v>0</v>
      </c>
      <c r="H92" s="41">
        <f>SUMIFS(SAÍDAS!$D:$D,SAÍDAS!$B:$B,'PAINEL MÊS'!$B92,SAÍDAS!$H:$H,'PAINEL MÊS'!$AI$1,SAÍDAS!$F:$F,'PAINEL MÊS'!H$3)</f>
        <v>0</v>
      </c>
      <c r="I92" s="41">
        <f>SUMIFS(SAÍDAS!$D:$D,SAÍDAS!$B:$B,'PAINEL MÊS'!$B92,SAÍDAS!$H:$H,'PAINEL MÊS'!$AI$1,SAÍDAS!$F:$F,'PAINEL MÊS'!I$3)+SUMIFS(SAÍDAS!$D:$D,SAÍDAS!$B:$B,'PAINEL MÊS'!$B92,SAÍDAS!$H:$H,'PAINEL MÊS'!$AI$1,SAÍDAS!$F:$F,"SEMANA 6")</f>
        <v>0</v>
      </c>
      <c r="J92" s="42">
        <f t="shared" si="0"/>
        <v>0</v>
      </c>
      <c r="K92" s="43">
        <f>SUMIFS(ENTRADAS!$D:$D,ENTRADAS!$B:$B,'PAINEL MÊS'!$B92,ENTRADAS!$I:$I,'PAINEL MÊS'!$AI$1,ENTRADAS!$F:$F,'PAINEL MÊS'!K$3)</f>
        <v>0</v>
      </c>
      <c r="L92" s="43">
        <f>SUMIFS(ENTRADAS!$D:$D,ENTRADAS!$B:$B,'PAINEL MÊS'!$B92,ENTRADAS!$I:$I,'PAINEL MÊS'!$AI$1,ENTRADAS!$F:$F,'PAINEL MÊS'!L$3)</f>
        <v>0</v>
      </c>
      <c r="M92" s="43">
        <f>SUMIFS(ENTRADAS!$D:$D,ENTRADAS!$B:$B,'PAINEL MÊS'!$B92,ENTRADAS!$I:$I,'PAINEL MÊS'!$AI$1,ENTRADAS!$F:$F,'PAINEL MÊS'!M$3)</f>
        <v>0</v>
      </c>
      <c r="N92" s="43">
        <f>SUMIFS(ENTRADAS!$D:$D,ENTRADAS!$B:$B,'PAINEL MÊS'!$B92,ENTRADAS!$I:$I,'PAINEL MÊS'!$AI$1,ENTRADAS!$F:$F,'PAINEL MÊS'!N$3)</f>
        <v>0</v>
      </c>
      <c r="O92" s="43">
        <f>SUMIFS(ENTRADAS!$D:$D,ENTRADAS!$B:$B,'PAINEL MÊS'!$B92,ENTRADAS!$I:$I,'PAINEL MÊS'!$AI$1,ENTRADAS!$F:$F,'PAINEL MÊS'!O$3)+SUMIFS(ENTRADAS!$D:$D,ENTRADAS!$B:$B,'PAINEL MÊS'!$B92,ENTRADAS!$I:$I,'PAINEL MÊS'!$AI$1,ENTRADAS!$F:$F,"SEMANA 6")</f>
        <v>0</v>
      </c>
      <c r="P92" s="44">
        <f t="shared" si="1"/>
        <v>0</v>
      </c>
      <c r="Q92" s="40">
        <f>C92+P92-J92+SUMIFS(AJUSTE!$D:$D,AJUSTE!$B:$B,'PAINEL MÊS'!B92,AJUSTE!$H:$H,'PAINEL MÊS'!$AI$1)</f>
        <v>0</v>
      </c>
      <c r="R92" s="45">
        <f t="shared" si="2"/>
        <v>0</v>
      </c>
      <c r="S92" s="15">
        <f>IFERROR(IF(INDEX(CADASTRO!$A$2:$Q$570,MATCH('PAINEL MÊS'!B92,CADASTRO!$B$2:$B$570,0),MATCH('PAINEL MÊS'!$AI$1,CADASTRO!$A$2:$Q$2,0))=0,IF(CADASTRO!R90=0,CADASTRO!E90,CADASTRO!R90),INDEX(CADASTRO!$A$2:$Q$570,MATCH('PAINEL MÊS'!B92,CADASTRO!$B$2:$B$570,0),MATCH('PAINEL MÊS'!$AI$1,CADASTRO!$A$2:$Q$2,0))),0)</f>
        <v>0</v>
      </c>
      <c r="T92" s="14">
        <f t="shared" si="13"/>
        <v>0</v>
      </c>
      <c r="U92" s="14">
        <f t="shared" si="14"/>
        <v>0</v>
      </c>
      <c r="V92" s="14">
        <f t="shared" si="15"/>
        <v>0</v>
      </c>
      <c r="W92" s="14">
        <f t="shared" si="16"/>
        <v>0</v>
      </c>
      <c r="X92" s="67">
        <f>IFERROR(IF(INDEX(CADASTRO!$A$2:$Q$570,MATCH('PAINEL MÊS'!B92,CADASTRO!$B$2:$B$570,0),MATCH('PAINEL MÊS'!$AJ$2,CADASTRO!$A$2:$Q$2,0))=0,IF(CADASTRO!R90=0,CADASTRO!E90,CADASTRO!R90),INDEX(CADASTRO!$A$2:$Q$570,MATCH('PAINEL MÊS'!B92,CADASTRO!$B$2:$B$570,0),MATCH('PAINEL MÊS'!$AJ$2,CADASTRO!$A$2:$Q$2,0))),0)*C92</f>
        <v>0</v>
      </c>
      <c r="Y92" s="14">
        <f t="shared" si="17"/>
        <v>0</v>
      </c>
      <c r="Z92" s="75">
        <f t="shared" si="18"/>
        <v>0</v>
      </c>
      <c r="AA92" s="75">
        <f t="shared" si="19"/>
        <v>0</v>
      </c>
      <c r="AB92" s="79">
        <f t="shared" si="20"/>
        <v>0</v>
      </c>
      <c r="AC92" s="77">
        <f t="shared" si="21"/>
        <v>0</v>
      </c>
      <c r="AD92" s="77">
        <f t="shared" si="22"/>
        <v>0</v>
      </c>
    </row>
    <row r="93" spans="1:30" ht="18.75" customHeight="1" x14ac:dyDescent="0.25">
      <c r="A93" s="7">
        <f>CADASTRO!A91</f>
        <v>0</v>
      </c>
      <c r="B93" s="7">
        <f>CADASTRO!B91</f>
        <v>0</v>
      </c>
      <c r="C93" s="40">
        <f>INDEX(Base!$A$40:$N$570,MATCH('PAINEL MÊS'!B93,Base!$B$40:$B$570,0),MATCH('PAINEL MÊS'!$C$2,Base!$A$40:$N$40,0))</f>
        <v>0</v>
      </c>
      <c r="D93" s="7">
        <f>CADASTRO!C91</f>
        <v>0</v>
      </c>
      <c r="E93" s="41">
        <f>SUMIFS(SAÍDAS!$D:$D,SAÍDAS!$B:$B,'PAINEL MÊS'!$B93,SAÍDAS!$H:$H,'PAINEL MÊS'!$AI$1,SAÍDAS!$F:$F,'PAINEL MÊS'!E$3)</f>
        <v>0</v>
      </c>
      <c r="F93" s="41">
        <f>SUMIFS(SAÍDAS!$D:$D,SAÍDAS!$B:$B,'PAINEL MÊS'!$B93,SAÍDAS!$H:$H,'PAINEL MÊS'!$AI$1,SAÍDAS!$F:$F,'PAINEL MÊS'!F$3)</f>
        <v>0</v>
      </c>
      <c r="G93" s="41">
        <f>SUMIFS(SAÍDAS!$D:$D,SAÍDAS!$B:$B,'PAINEL MÊS'!$B93,SAÍDAS!$H:$H,'PAINEL MÊS'!$AI$1,SAÍDAS!$F:$F,'PAINEL MÊS'!G$3)</f>
        <v>0</v>
      </c>
      <c r="H93" s="41">
        <f>SUMIFS(SAÍDAS!$D:$D,SAÍDAS!$B:$B,'PAINEL MÊS'!$B93,SAÍDAS!$H:$H,'PAINEL MÊS'!$AI$1,SAÍDAS!$F:$F,'PAINEL MÊS'!H$3)</f>
        <v>0</v>
      </c>
      <c r="I93" s="41">
        <f>SUMIFS(SAÍDAS!$D:$D,SAÍDAS!$B:$B,'PAINEL MÊS'!$B93,SAÍDAS!$H:$H,'PAINEL MÊS'!$AI$1,SAÍDAS!$F:$F,'PAINEL MÊS'!I$3)+SUMIFS(SAÍDAS!$D:$D,SAÍDAS!$B:$B,'PAINEL MÊS'!$B93,SAÍDAS!$H:$H,'PAINEL MÊS'!$AI$1,SAÍDAS!$F:$F,"SEMANA 6")</f>
        <v>0</v>
      </c>
      <c r="J93" s="42">
        <f t="shared" si="0"/>
        <v>0</v>
      </c>
      <c r="K93" s="43">
        <f>SUMIFS(ENTRADAS!$D:$D,ENTRADAS!$B:$B,'PAINEL MÊS'!$B93,ENTRADAS!$I:$I,'PAINEL MÊS'!$AI$1,ENTRADAS!$F:$F,'PAINEL MÊS'!K$3)</f>
        <v>0</v>
      </c>
      <c r="L93" s="43">
        <f>SUMIFS(ENTRADAS!$D:$D,ENTRADAS!$B:$B,'PAINEL MÊS'!$B93,ENTRADAS!$I:$I,'PAINEL MÊS'!$AI$1,ENTRADAS!$F:$F,'PAINEL MÊS'!L$3)</f>
        <v>0</v>
      </c>
      <c r="M93" s="43">
        <f>SUMIFS(ENTRADAS!$D:$D,ENTRADAS!$B:$B,'PAINEL MÊS'!$B93,ENTRADAS!$I:$I,'PAINEL MÊS'!$AI$1,ENTRADAS!$F:$F,'PAINEL MÊS'!M$3)</f>
        <v>0</v>
      </c>
      <c r="N93" s="43">
        <f>SUMIFS(ENTRADAS!$D:$D,ENTRADAS!$B:$B,'PAINEL MÊS'!$B93,ENTRADAS!$I:$I,'PAINEL MÊS'!$AI$1,ENTRADAS!$F:$F,'PAINEL MÊS'!N$3)</f>
        <v>0</v>
      </c>
      <c r="O93" s="43">
        <f>SUMIFS(ENTRADAS!$D:$D,ENTRADAS!$B:$B,'PAINEL MÊS'!$B93,ENTRADAS!$I:$I,'PAINEL MÊS'!$AI$1,ENTRADAS!$F:$F,'PAINEL MÊS'!O$3)+SUMIFS(ENTRADAS!$D:$D,ENTRADAS!$B:$B,'PAINEL MÊS'!$B93,ENTRADAS!$I:$I,'PAINEL MÊS'!$AI$1,ENTRADAS!$F:$F,"SEMANA 6")</f>
        <v>0</v>
      </c>
      <c r="P93" s="44">
        <f t="shared" si="1"/>
        <v>0</v>
      </c>
      <c r="Q93" s="40">
        <f>C93+P93-J93+SUMIFS(AJUSTE!$D:$D,AJUSTE!$B:$B,'PAINEL MÊS'!B93,AJUSTE!$H:$H,'PAINEL MÊS'!$AI$1)</f>
        <v>0</v>
      </c>
      <c r="R93" s="45">
        <f t="shared" si="2"/>
        <v>0</v>
      </c>
      <c r="S93" s="15">
        <f>IFERROR(IF(INDEX(CADASTRO!$A$2:$Q$570,MATCH('PAINEL MÊS'!B93,CADASTRO!$B$2:$B$570,0),MATCH('PAINEL MÊS'!$AI$1,CADASTRO!$A$2:$Q$2,0))=0,IF(CADASTRO!R91=0,CADASTRO!E91,CADASTRO!R91),INDEX(CADASTRO!$A$2:$Q$570,MATCH('PAINEL MÊS'!B93,CADASTRO!$B$2:$B$570,0),MATCH('PAINEL MÊS'!$AI$1,CADASTRO!$A$2:$Q$2,0))),0)</f>
        <v>0</v>
      </c>
      <c r="T93" s="14">
        <f t="shared" si="13"/>
        <v>0</v>
      </c>
      <c r="U93" s="14">
        <f t="shared" si="14"/>
        <v>0</v>
      </c>
      <c r="V93" s="14">
        <f t="shared" si="15"/>
        <v>0</v>
      </c>
      <c r="W93" s="14">
        <f t="shared" si="16"/>
        <v>0</v>
      </c>
      <c r="X93" s="67">
        <f>IFERROR(IF(INDEX(CADASTRO!$A$2:$Q$570,MATCH('PAINEL MÊS'!B93,CADASTRO!$B$2:$B$570,0),MATCH('PAINEL MÊS'!$AJ$2,CADASTRO!$A$2:$Q$2,0))=0,IF(CADASTRO!R91=0,CADASTRO!E91,CADASTRO!R91),INDEX(CADASTRO!$A$2:$Q$570,MATCH('PAINEL MÊS'!B93,CADASTRO!$B$2:$B$570,0),MATCH('PAINEL MÊS'!$AJ$2,CADASTRO!$A$2:$Q$2,0))),0)*C93</f>
        <v>0</v>
      </c>
      <c r="Y93" s="14">
        <f t="shared" si="17"/>
        <v>0</v>
      </c>
      <c r="Z93" s="75">
        <f t="shared" si="18"/>
        <v>0</v>
      </c>
      <c r="AA93" s="75">
        <f t="shared" si="19"/>
        <v>0</v>
      </c>
      <c r="AB93" s="79">
        <f t="shared" si="20"/>
        <v>0</v>
      </c>
      <c r="AC93" s="77">
        <f t="shared" si="21"/>
        <v>0</v>
      </c>
      <c r="AD93" s="77">
        <f t="shared" si="22"/>
        <v>0</v>
      </c>
    </row>
    <row r="94" spans="1:30" ht="18.75" customHeight="1" x14ac:dyDescent="0.25">
      <c r="A94" s="7">
        <f>CADASTRO!A92</f>
        <v>0</v>
      </c>
      <c r="B94" s="7">
        <f>CADASTRO!B92</f>
        <v>0</v>
      </c>
      <c r="C94" s="40">
        <f>INDEX(Base!$A$40:$N$570,MATCH('PAINEL MÊS'!B94,Base!$B$40:$B$570,0),MATCH('PAINEL MÊS'!$C$2,Base!$A$40:$N$40,0))</f>
        <v>0</v>
      </c>
      <c r="D94" s="7">
        <f>CADASTRO!C92</f>
        <v>0</v>
      </c>
      <c r="E94" s="41">
        <f>SUMIFS(SAÍDAS!$D:$D,SAÍDAS!$B:$B,'PAINEL MÊS'!$B94,SAÍDAS!$H:$H,'PAINEL MÊS'!$AI$1,SAÍDAS!$F:$F,'PAINEL MÊS'!E$3)</f>
        <v>0</v>
      </c>
      <c r="F94" s="41">
        <f>SUMIFS(SAÍDAS!$D:$D,SAÍDAS!$B:$B,'PAINEL MÊS'!$B94,SAÍDAS!$H:$H,'PAINEL MÊS'!$AI$1,SAÍDAS!$F:$F,'PAINEL MÊS'!F$3)</f>
        <v>0</v>
      </c>
      <c r="G94" s="41">
        <f>SUMIFS(SAÍDAS!$D:$D,SAÍDAS!$B:$B,'PAINEL MÊS'!$B94,SAÍDAS!$H:$H,'PAINEL MÊS'!$AI$1,SAÍDAS!$F:$F,'PAINEL MÊS'!G$3)</f>
        <v>0</v>
      </c>
      <c r="H94" s="41">
        <f>SUMIFS(SAÍDAS!$D:$D,SAÍDAS!$B:$B,'PAINEL MÊS'!$B94,SAÍDAS!$H:$H,'PAINEL MÊS'!$AI$1,SAÍDAS!$F:$F,'PAINEL MÊS'!H$3)</f>
        <v>0</v>
      </c>
      <c r="I94" s="41">
        <f>SUMIFS(SAÍDAS!$D:$D,SAÍDAS!$B:$B,'PAINEL MÊS'!$B94,SAÍDAS!$H:$H,'PAINEL MÊS'!$AI$1,SAÍDAS!$F:$F,'PAINEL MÊS'!I$3)+SUMIFS(SAÍDAS!$D:$D,SAÍDAS!$B:$B,'PAINEL MÊS'!$B94,SAÍDAS!$H:$H,'PAINEL MÊS'!$AI$1,SAÍDAS!$F:$F,"SEMANA 6")</f>
        <v>0</v>
      </c>
      <c r="J94" s="42">
        <f t="shared" si="0"/>
        <v>0</v>
      </c>
      <c r="K94" s="43">
        <f>SUMIFS(ENTRADAS!$D:$D,ENTRADAS!$B:$B,'PAINEL MÊS'!$B94,ENTRADAS!$I:$I,'PAINEL MÊS'!$AI$1,ENTRADAS!$F:$F,'PAINEL MÊS'!K$3)</f>
        <v>0</v>
      </c>
      <c r="L94" s="43">
        <f>SUMIFS(ENTRADAS!$D:$D,ENTRADAS!$B:$B,'PAINEL MÊS'!$B94,ENTRADAS!$I:$I,'PAINEL MÊS'!$AI$1,ENTRADAS!$F:$F,'PAINEL MÊS'!L$3)</f>
        <v>0</v>
      </c>
      <c r="M94" s="43">
        <f>SUMIFS(ENTRADAS!$D:$D,ENTRADAS!$B:$B,'PAINEL MÊS'!$B94,ENTRADAS!$I:$I,'PAINEL MÊS'!$AI$1,ENTRADAS!$F:$F,'PAINEL MÊS'!M$3)</f>
        <v>0</v>
      </c>
      <c r="N94" s="43">
        <f>SUMIFS(ENTRADAS!$D:$D,ENTRADAS!$B:$B,'PAINEL MÊS'!$B94,ENTRADAS!$I:$I,'PAINEL MÊS'!$AI$1,ENTRADAS!$F:$F,'PAINEL MÊS'!N$3)</f>
        <v>0</v>
      </c>
      <c r="O94" s="43">
        <f>SUMIFS(ENTRADAS!$D:$D,ENTRADAS!$B:$B,'PAINEL MÊS'!$B94,ENTRADAS!$I:$I,'PAINEL MÊS'!$AI$1,ENTRADAS!$F:$F,'PAINEL MÊS'!O$3)+SUMIFS(ENTRADAS!$D:$D,ENTRADAS!$B:$B,'PAINEL MÊS'!$B94,ENTRADAS!$I:$I,'PAINEL MÊS'!$AI$1,ENTRADAS!$F:$F,"SEMANA 6")</f>
        <v>0</v>
      </c>
      <c r="P94" s="44">
        <f t="shared" si="1"/>
        <v>0</v>
      </c>
      <c r="Q94" s="40">
        <f>C94+P94-J94+SUMIFS(AJUSTE!$D:$D,AJUSTE!$B:$B,'PAINEL MÊS'!B94,AJUSTE!$H:$H,'PAINEL MÊS'!$AI$1)</f>
        <v>0</v>
      </c>
      <c r="R94" s="45">
        <f t="shared" si="2"/>
        <v>0</v>
      </c>
      <c r="S94" s="15">
        <f>IFERROR(IF(INDEX(CADASTRO!$A$2:$Q$570,MATCH('PAINEL MÊS'!B94,CADASTRO!$B$2:$B$570,0),MATCH('PAINEL MÊS'!$AI$1,CADASTRO!$A$2:$Q$2,0))=0,IF(CADASTRO!R92=0,CADASTRO!E92,CADASTRO!R92),INDEX(CADASTRO!$A$2:$Q$570,MATCH('PAINEL MÊS'!B94,CADASTRO!$B$2:$B$570,0),MATCH('PAINEL MÊS'!$AI$1,CADASTRO!$A$2:$Q$2,0))),0)</f>
        <v>0</v>
      </c>
      <c r="T94" s="14">
        <f t="shared" si="13"/>
        <v>0</v>
      </c>
      <c r="U94" s="14">
        <f t="shared" si="14"/>
        <v>0</v>
      </c>
      <c r="V94" s="14">
        <f t="shared" si="15"/>
        <v>0</v>
      </c>
      <c r="W94" s="14">
        <f t="shared" si="16"/>
        <v>0</v>
      </c>
      <c r="X94" s="67">
        <f>IFERROR(IF(INDEX(CADASTRO!$A$2:$Q$570,MATCH('PAINEL MÊS'!B94,CADASTRO!$B$2:$B$570,0),MATCH('PAINEL MÊS'!$AJ$2,CADASTRO!$A$2:$Q$2,0))=0,IF(CADASTRO!R92=0,CADASTRO!E92,CADASTRO!R92),INDEX(CADASTRO!$A$2:$Q$570,MATCH('PAINEL MÊS'!B94,CADASTRO!$B$2:$B$570,0),MATCH('PAINEL MÊS'!$AJ$2,CADASTRO!$A$2:$Q$2,0))),0)*C94</f>
        <v>0</v>
      </c>
      <c r="Y94" s="14">
        <f t="shared" si="17"/>
        <v>0</v>
      </c>
      <c r="Z94" s="75">
        <f t="shared" si="18"/>
        <v>0</v>
      </c>
      <c r="AA94" s="75">
        <f t="shared" si="19"/>
        <v>0</v>
      </c>
      <c r="AB94" s="79">
        <f t="shared" si="20"/>
        <v>0</v>
      </c>
      <c r="AC94" s="77">
        <f t="shared" si="21"/>
        <v>0</v>
      </c>
      <c r="AD94" s="77">
        <f t="shared" si="22"/>
        <v>0</v>
      </c>
    </row>
    <row r="95" spans="1:30" ht="18.75" customHeight="1" x14ac:dyDescent="0.25">
      <c r="A95" s="7">
        <f>CADASTRO!A93</f>
        <v>0</v>
      </c>
      <c r="B95" s="7">
        <f>CADASTRO!B93</f>
        <v>0</v>
      </c>
      <c r="C95" s="40">
        <f>INDEX(Base!$A$40:$N$570,MATCH('PAINEL MÊS'!B95,Base!$B$40:$B$570,0),MATCH('PAINEL MÊS'!$C$2,Base!$A$40:$N$40,0))</f>
        <v>0</v>
      </c>
      <c r="D95" s="7">
        <f>CADASTRO!C93</f>
        <v>0</v>
      </c>
      <c r="E95" s="41">
        <f>SUMIFS(SAÍDAS!$D:$D,SAÍDAS!$B:$B,'PAINEL MÊS'!$B95,SAÍDAS!$H:$H,'PAINEL MÊS'!$AI$1,SAÍDAS!$F:$F,'PAINEL MÊS'!E$3)</f>
        <v>0</v>
      </c>
      <c r="F95" s="41">
        <f>SUMIFS(SAÍDAS!$D:$D,SAÍDAS!$B:$B,'PAINEL MÊS'!$B95,SAÍDAS!$H:$H,'PAINEL MÊS'!$AI$1,SAÍDAS!$F:$F,'PAINEL MÊS'!F$3)</f>
        <v>0</v>
      </c>
      <c r="G95" s="41">
        <f>SUMIFS(SAÍDAS!$D:$D,SAÍDAS!$B:$B,'PAINEL MÊS'!$B95,SAÍDAS!$H:$H,'PAINEL MÊS'!$AI$1,SAÍDAS!$F:$F,'PAINEL MÊS'!G$3)</f>
        <v>0</v>
      </c>
      <c r="H95" s="41">
        <f>SUMIFS(SAÍDAS!$D:$D,SAÍDAS!$B:$B,'PAINEL MÊS'!$B95,SAÍDAS!$H:$H,'PAINEL MÊS'!$AI$1,SAÍDAS!$F:$F,'PAINEL MÊS'!H$3)</f>
        <v>0</v>
      </c>
      <c r="I95" s="41">
        <f>SUMIFS(SAÍDAS!$D:$D,SAÍDAS!$B:$B,'PAINEL MÊS'!$B95,SAÍDAS!$H:$H,'PAINEL MÊS'!$AI$1,SAÍDAS!$F:$F,'PAINEL MÊS'!I$3)+SUMIFS(SAÍDAS!$D:$D,SAÍDAS!$B:$B,'PAINEL MÊS'!$B95,SAÍDAS!$H:$H,'PAINEL MÊS'!$AI$1,SAÍDAS!$F:$F,"SEMANA 6")</f>
        <v>0</v>
      </c>
      <c r="J95" s="42">
        <f t="shared" si="0"/>
        <v>0</v>
      </c>
      <c r="K95" s="43">
        <f>SUMIFS(ENTRADAS!$D:$D,ENTRADAS!$B:$B,'PAINEL MÊS'!$B95,ENTRADAS!$I:$I,'PAINEL MÊS'!$AI$1,ENTRADAS!$F:$F,'PAINEL MÊS'!K$3)</f>
        <v>0</v>
      </c>
      <c r="L95" s="43">
        <f>SUMIFS(ENTRADAS!$D:$D,ENTRADAS!$B:$B,'PAINEL MÊS'!$B95,ENTRADAS!$I:$I,'PAINEL MÊS'!$AI$1,ENTRADAS!$F:$F,'PAINEL MÊS'!L$3)</f>
        <v>0</v>
      </c>
      <c r="M95" s="43">
        <f>SUMIFS(ENTRADAS!$D:$D,ENTRADAS!$B:$B,'PAINEL MÊS'!$B95,ENTRADAS!$I:$I,'PAINEL MÊS'!$AI$1,ENTRADAS!$F:$F,'PAINEL MÊS'!M$3)</f>
        <v>0</v>
      </c>
      <c r="N95" s="43">
        <f>SUMIFS(ENTRADAS!$D:$D,ENTRADAS!$B:$B,'PAINEL MÊS'!$B95,ENTRADAS!$I:$I,'PAINEL MÊS'!$AI$1,ENTRADAS!$F:$F,'PAINEL MÊS'!N$3)</f>
        <v>0</v>
      </c>
      <c r="O95" s="43">
        <f>SUMIFS(ENTRADAS!$D:$D,ENTRADAS!$B:$B,'PAINEL MÊS'!$B95,ENTRADAS!$I:$I,'PAINEL MÊS'!$AI$1,ENTRADAS!$F:$F,'PAINEL MÊS'!O$3)+SUMIFS(ENTRADAS!$D:$D,ENTRADAS!$B:$B,'PAINEL MÊS'!$B95,ENTRADAS!$I:$I,'PAINEL MÊS'!$AI$1,ENTRADAS!$F:$F,"SEMANA 6")</f>
        <v>0</v>
      </c>
      <c r="P95" s="44">
        <f t="shared" si="1"/>
        <v>0</v>
      </c>
      <c r="Q95" s="40">
        <f>C95+P95-J95+SUMIFS(AJUSTE!$D:$D,AJUSTE!$B:$B,'PAINEL MÊS'!B95,AJUSTE!$H:$H,'PAINEL MÊS'!$AI$1)</f>
        <v>0</v>
      </c>
      <c r="R95" s="45">
        <f t="shared" si="2"/>
        <v>0</v>
      </c>
      <c r="S95" s="15">
        <f>IFERROR(IF(INDEX(CADASTRO!$A$2:$Q$570,MATCH('PAINEL MÊS'!B95,CADASTRO!$B$2:$B$570,0),MATCH('PAINEL MÊS'!$AI$1,CADASTRO!$A$2:$Q$2,0))=0,IF(CADASTRO!R93=0,CADASTRO!E93,CADASTRO!R93),INDEX(CADASTRO!$A$2:$Q$570,MATCH('PAINEL MÊS'!B95,CADASTRO!$B$2:$B$570,0),MATCH('PAINEL MÊS'!$AI$1,CADASTRO!$A$2:$Q$2,0))),0)</f>
        <v>0</v>
      </c>
      <c r="T95" s="14">
        <f t="shared" si="13"/>
        <v>0</v>
      </c>
      <c r="U95" s="14">
        <f t="shared" si="14"/>
        <v>0</v>
      </c>
      <c r="V95" s="14">
        <f t="shared" si="15"/>
        <v>0</v>
      </c>
      <c r="W95" s="14">
        <f t="shared" si="16"/>
        <v>0</v>
      </c>
      <c r="X95" s="67">
        <f>IFERROR(IF(INDEX(CADASTRO!$A$2:$Q$570,MATCH('PAINEL MÊS'!B95,CADASTRO!$B$2:$B$570,0),MATCH('PAINEL MÊS'!$AJ$2,CADASTRO!$A$2:$Q$2,0))=0,IF(CADASTRO!R93=0,CADASTRO!E93,CADASTRO!R93),INDEX(CADASTRO!$A$2:$Q$570,MATCH('PAINEL MÊS'!B95,CADASTRO!$B$2:$B$570,0),MATCH('PAINEL MÊS'!$AJ$2,CADASTRO!$A$2:$Q$2,0))),0)*C95</f>
        <v>0</v>
      </c>
      <c r="Y95" s="14">
        <f t="shared" si="17"/>
        <v>0</v>
      </c>
      <c r="Z95" s="75">
        <f t="shared" si="18"/>
        <v>0</v>
      </c>
      <c r="AA95" s="75">
        <f t="shared" si="19"/>
        <v>0</v>
      </c>
      <c r="AB95" s="79">
        <f t="shared" si="20"/>
        <v>0</v>
      </c>
      <c r="AC95" s="77">
        <f t="shared" si="21"/>
        <v>0</v>
      </c>
      <c r="AD95" s="77">
        <f t="shared" si="22"/>
        <v>0</v>
      </c>
    </row>
    <row r="96" spans="1:30" ht="18.75" customHeight="1" x14ac:dyDescent="0.25">
      <c r="A96" s="7">
        <f>CADASTRO!A94</f>
        <v>0</v>
      </c>
      <c r="B96" s="7">
        <f>CADASTRO!B94</f>
        <v>0</v>
      </c>
      <c r="C96" s="40">
        <f>INDEX(Base!$A$40:$N$570,MATCH('PAINEL MÊS'!B96,Base!$B$40:$B$570,0),MATCH('PAINEL MÊS'!$C$2,Base!$A$40:$N$40,0))</f>
        <v>0</v>
      </c>
      <c r="D96" s="7">
        <f>CADASTRO!C94</f>
        <v>0</v>
      </c>
      <c r="E96" s="41">
        <f>SUMIFS(SAÍDAS!$D:$D,SAÍDAS!$B:$B,'PAINEL MÊS'!$B96,SAÍDAS!$H:$H,'PAINEL MÊS'!$AI$1,SAÍDAS!$F:$F,'PAINEL MÊS'!E$3)</f>
        <v>0</v>
      </c>
      <c r="F96" s="41">
        <f>SUMIFS(SAÍDAS!$D:$D,SAÍDAS!$B:$B,'PAINEL MÊS'!$B96,SAÍDAS!$H:$H,'PAINEL MÊS'!$AI$1,SAÍDAS!$F:$F,'PAINEL MÊS'!F$3)</f>
        <v>0</v>
      </c>
      <c r="G96" s="41">
        <f>SUMIFS(SAÍDAS!$D:$D,SAÍDAS!$B:$B,'PAINEL MÊS'!$B96,SAÍDAS!$H:$H,'PAINEL MÊS'!$AI$1,SAÍDAS!$F:$F,'PAINEL MÊS'!G$3)</f>
        <v>0</v>
      </c>
      <c r="H96" s="41">
        <f>SUMIFS(SAÍDAS!$D:$D,SAÍDAS!$B:$B,'PAINEL MÊS'!$B96,SAÍDAS!$H:$H,'PAINEL MÊS'!$AI$1,SAÍDAS!$F:$F,'PAINEL MÊS'!H$3)</f>
        <v>0</v>
      </c>
      <c r="I96" s="41">
        <f>SUMIFS(SAÍDAS!$D:$D,SAÍDAS!$B:$B,'PAINEL MÊS'!$B96,SAÍDAS!$H:$H,'PAINEL MÊS'!$AI$1,SAÍDAS!$F:$F,'PAINEL MÊS'!I$3)+SUMIFS(SAÍDAS!$D:$D,SAÍDAS!$B:$B,'PAINEL MÊS'!$B96,SAÍDAS!$H:$H,'PAINEL MÊS'!$AI$1,SAÍDAS!$F:$F,"SEMANA 6")</f>
        <v>0</v>
      </c>
      <c r="J96" s="42">
        <f t="shared" si="0"/>
        <v>0</v>
      </c>
      <c r="K96" s="43">
        <f>SUMIFS(ENTRADAS!$D:$D,ENTRADAS!$B:$B,'PAINEL MÊS'!$B96,ENTRADAS!$I:$I,'PAINEL MÊS'!$AI$1,ENTRADAS!$F:$F,'PAINEL MÊS'!K$3)</f>
        <v>0</v>
      </c>
      <c r="L96" s="43">
        <f>SUMIFS(ENTRADAS!$D:$D,ENTRADAS!$B:$B,'PAINEL MÊS'!$B96,ENTRADAS!$I:$I,'PAINEL MÊS'!$AI$1,ENTRADAS!$F:$F,'PAINEL MÊS'!L$3)</f>
        <v>0</v>
      </c>
      <c r="M96" s="43">
        <f>SUMIFS(ENTRADAS!$D:$D,ENTRADAS!$B:$B,'PAINEL MÊS'!$B96,ENTRADAS!$I:$I,'PAINEL MÊS'!$AI$1,ENTRADAS!$F:$F,'PAINEL MÊS'!M$3)</f>
        <v>0</v>
      </c>
      <c r="N96" s="43">
        <f>SUMIFS(ENTRADAS!$D:$D,ENTRADAS!$B:$B,'PAINEL MÊS'!$B96,ENTRADAS!$I:$I,'PAINEL MÊS'!$AI$1,ENTRADAS!$F:$F,'PAINEL MÊS'!N$3)</f>
        <v>0</v>
      </c>
      <c r="O96" s="43">
        <f>SUMIFS(ENTRADAS!$D:$D,ENTRADAS!$B:$B,'PAINEL MÊS'!$B96,ENTRADAS!$I:$I,'PAINEL MÊS'!$AI$1,ENTRADAS!$F:$F,'PAINEL MÊS'!O$3)+SUMIFS(ENTRADAS!$D:$D,ENTRADAS!$B:$B,'PAINEL MÊS'!$B96,ENTRADAS!$I:$I,'PAINEL MÊS'!$AI$1,ENTRADAS!$F:$F,"SEMANA 6")</f>
        <v>0</v>
      </c>
      <c r="P96" s="44">
        <f t="shared" si="1"/>
        <v>0</v>
      </c>
      <c r="Q96" s="40">
        <f>C96+P96-J96+SUMIFS(AJUSTE!$D:$D,AJUSTE!$B:$B,'PAINEL MÊS'!B96,AJUSTE!$H:$H,'PAINEL MÊS'!$AI$1)</f>
        <v>0</v>
      </c>
      <c r="R96" s="45">
        <f t="shared" si="2"/>
        <v>0</v>
      </c>
      <c r="S96" s="15">
        <f>IFERROR(IF(INDEX(CADASTRO!$A$2:$Q$570,MATCH('PAINEL MÊS'!B96,CADASTRO!$B$2:$B$570,0),MATCH('PAINEL MÊS'!$AI$1,CADASTRO!$A$2:$Q$2,0))=0,IF(CADASTRO!R94=0,CADASTRO!E94,CADASTRO!R94),INDEX(CADASTRO!$A$2:$Q$570,MATCH('PAINEL MÊS'!B96,CADASTRO!$B$2:$B$570,0),MATCH('PAINEL MÊS'!$AI$1,CADASTRO!$A$2:$Q$2,0))),0)</f>
        <v>0</v>
      </c>
      <c r="T96" s="14">
        <f t="shared" si="13"/>
        <v>0</v>
      </c>
      <c r="U96" s="14">
        <f t="shared" si="14"/>
        <v>0</v>
      </c>
      <c r="V96" s="14">
        <f t="shared" si="15"/>
        <v>0</v>
      </c>
      <c r="W96" s="14">
        <f t="shared" si="16"/>
        <v>0</v>
      </c>
      <c r="X96" s="67">
        <f>IFERROR(IF(INDEX(CADASTRO!$A$2:$Q$570,MATCH('PAINEL MÊS'!B96,CADASTRO!$B$2:$B$570,0),MATCH('PAINEL MÊS'!$AJ$2,CADASTRO!$A$2:$Q$2,0))=0,IF(CADASTRO!R94=0,CADASTRO!E94,CADASTRO!R94),INDEX(CADASTRO!$A$2:$Q$570,MATCH('PAINEL MÊS'!B96,CADASTRO!$B$2:$B$570,0),MATCH('PAINEL MÊS'!$AJ$2,CADASTRO!$A$2:$Q$2,0))),0)*C96</f>
        <v>0</v>
      </c>
      <c r="Y96" s="14">
        <f t="shared" si="17"/>
        <v>0</v>
      </c>
      <c r="Z96" s="75">
        <f t="shared" si="18"/>
        <v>0</v>
      </c>
      <c r="AA96" s="75">
        <f t="shared" si="19"/>
        <v>0</v>
      </c>
      <c r="AB96" s="79">
        <f t="shared" si="20"/>
        <v>0</v>
      </c>
      <c r="AC96" s="77">
        <f t="shared" si="21"/>
        <v>0</v>
      </c>
      <c r="AD96" s="77">
        <f t="shared" si="22"/>
        <v>0</v>
      </c>
    </row>
    <row r="97" spans="1:30" ht="18.75" customHeight="1" x14ac:dyDescent="0.25">
      <c r="A97" s="7">
        <f>CADASTRO!A95</f>
        <v>0</v>
      </c>
      <c r="B97" s="7">
        <f>CADASTRO!B95</f>
        <v>0</v>
      </c>
      <c r="C97" s="40">
        <f>INDEX(Base!$A$40:$N$570,MATCH('PAINEL MÊS'!B97,Base!$B$40:$B$570,0),MATCH('PAINEL MÊS'!$C$2,Base!$A$40:$N$40,0))</f>
        <v>0</v>
      </c>
      <c r="D97" s="7">
        <f>CADASTRO!C95</f>
        <v>0</v>
      </c>
      <c r="E97" s="41">
        <f>SUMIFS(SAÍDAS!$D:$D,SAÍDAS!$B:$B,'PAINEL MÊS'!$B97,SAÍDAS!$H:$H,'PAINEL MÊS'!$AI$1,SAÍDAS!$F:$F,'PAINEL MÊS'!E$3)</f>
        <v>0</v>
      </c>
      <c r="F97" s="41">
        <f>SUMIFS(SAÍDAS!$D:$D,SAÍDAS!$B:$B,'PAINEL MÊS'!$B97,SAÍDAS!$H:$H,'PAINEL MÊS'!$AI$1,SAÍDAS!$F:$F,'PAINEL MÊS'!F$3)</f>
        <v>0</v>
      </c>
      <c r="G97" s="41">
        <f>SUMIFS(SAÍDAS!$D:$D,SAÍDAS!$B:$B,'PAINEL MÊS'!$B97,SAÍDAS!$H:$H,'PAINEL MÊS'!$AI$1,SAÍDAS!$F:$F,'PAINEL MÊS'!G$3)</f>
        <v>0</v>
      </c>
      <c r="H97" s="41">
        <f>SUMIFS(SAÍDAS!$D:$D,SAÍDAS!$B:$B,'PAINEL MÊS'!$B97,SAÍDAS!$H:$H,'PAINEL MÊS'!$AI$1,SAÍDAS!$F:$F,'PAINEL MÊS'!H$3)</f>
        <v>0</v>
      </c>
      <c r="I97" s="41">
        <f>SUMIFS(SAÍDAS!$D:$D,SAÍDAS!$B:$B,'PAINEL MÊS'!$B97,SAÍDAS!$H:$H,'PAINEL MÊS'!$AI$1,SAÍDAS!$F:$F,'PAINEL MÊS'!I$3)+SUMIFS(SAÍDAS!$D:$D,SAÍDAS!$B:$B,'PAINEL MÊS'!$B97,SAÍDAS!$H:$H,'PAINEL MÊS'!$AI$1,SAÍDAS!$F:$F,"SEMANA 6")</f>
        <v>0</v>
      </c>
      <c r="J97" s="42">
        <f t="shared" si="0"/>
        <v>0</v>
      </c>
      <c r="K97" s="43">
        <f>SUMIFS(ENTRADAS!$D:$D,ENTRADAS!$B:$B,'PAINEL MÊS'!$B97,ENTRADAS!$I:$I,'PAINEL MÊS'!$AI$1,ENTRADAS!$F:$F,'PAINEL MÊS'!K$3)</f>
        <v>0</v>
      </c>
      <c r="L97" s="43">
        <f>SUMIFS(ENTRADAS!$D:$D,ENTRADAS!$B:$B,'PAINEL MÊS'!$B97,ENTRADAS!$I:$I,'PAINEL MÊS'!$AI$1,ENTRADAS!$F:$F,'PAINEL MÊS'!L$3)</f>
        <v>0</v>
      </c>
      <c r="M97" s="43">
        <f>SUMIFS(ENTRADAS!$D:$D,ENTRADAS!$B:$B,'PAINEL MÊS'!$B97,ENTRADAS!$I:$I,'PAINEL MÊS'!$AI$1,ENTRADAS!$F:$F,'PAINEL MÊS'!M$3)</f>
        <v>0</v>
      </c>
      <c r="N97" s="43">
        <f>SUMIFS(ENTRADAS!$D:$D,ENTRADAS!$B:$B,'PAINEL MÊS'!$B97,ENTRADAS!$I:$I,'PAINEL MÊS'!$AI$1,ENTRADAS!$F:$F,'PAINEL MÊS'!N$3)</f>
        <v>0</v>
      </c>
      <c r="O97" s="43">
        <f>SUMIFS(ENTRADAS!$D:$D,ENTRADAS!$B:$B,'PAINEL MÊS'!$B97,ENTRADAS!$I:$I,'PAINEL MÊS'!$AI$1,ENTRADAS!$F:$F,'PAINEL MÊS'!O$3)+SUMIFS(ENTRADAS!$D:$D,ENTRADAS!$B:$B,'PAINEL MÊS'!$B97,ENTRADAS!$I:$I,'PAINEL MÊS'!$AI$1,ENTRADAS!$F:$F,"SEMANA 6")</f>
        <v>0</v>
      </c>
      <c r="P97" s="44">
        <f t="shared" si="1"/>
        <v>0</v>
      </c>
      <c r="Q97" s="40">
        <f>C97+P97-J97+SUMIFS(AJUSTE!$D:$D,AJUSTE!$B:$B,'PAINEL MÊS'!B97,AJUSTE!$H:$H,'PAINEL MÊS'!$AI$1)</f>
        <v>0</v>
      </c>
      <c r="R97" s="45">
        <f t="shared" si="2"/>
        <v>0</v>
      </c>
      <c r="S97" s="15">
        <f>IFERROR(IF(INDEX(CADASTRO!$A$2:$Q$570,MATCH('PAINEL MÊS'!B97,CADASTRO!$B$2:$B$570,0),MATCH('PAINEL MÊS'!$AI$1,CADASTRO!$A$2:$Q$2,0))=0,IF(CADASTRO!R95=0,CADASTRO!E95,CADASTRO!R95),INDEX(CADASTRO!$A$2:$Q$570,MATCH('PAINEL MÊS'!B97,CADASTRO!$B$2:$B$570,0),MATCH('PAINEL MÊS'!$AI$1,CADASTRO!$A$2:$Q$2,0))),0)</f>
        <v>0</v>
      </c>
      <c r="T97" s="14">
        <f t="shared" si="13"/>
        <v>0</v>
      </c>
      <c r="U97" s="14">
        <f t="shared" si="14"/>
        <v>0</v>
      </c>
      <c r="V97" s="14">
        <f t="shared" si="15"/>
        <v>0</v>
      </c>
      <c r="W97" s="14">
        <f t="shared" si="16"/>
        <v>0</v>
      </c>
      <c r="X97" s="67">
        <f>IFERROR(IF(INDEX(CADASTRO!$A$2:$Q$570,MATCH('PAINEL MÊS'!B97,CADASTRO!$B$2:$B$570,0),MATCH('PAINEL MÊS'!$AJ$2,CADASTRO!$A$2:$Q$2,0))=0,IF(CADASTRO!R95=0,CADASTRO!E95,CADASTRO!R95),INDEX(CADASTRO!$A$2:$Q$570,MATCH('PAINEL MÊS'!B97,CADASTRO!$B$2:$B$570,0),MATCH('PAINEL MÊS'!$AJ$2,CADASTRO!$A$2:$Q$2,0))),0)*C97</f>
        <v>0</v>
      </c>
      <c r="Y97" s="14">
        <f t="shared" si="17"/>
        <v>0</v>
      </c>
      <c r="Z97" s="75">
        <f t="shared" si="18"/>
        <v>0</v>
      </c>
      <c r="AA97" s="75">
        <f t="shared" si="19"/>
        <v>0</v>
      </c>
      <c r="AB97" s="79">
        <f t="shared" si="20"/>
        <v>0</v>
      </c>
      <c r="AC97" s="77">
        <f t="shared" si="21"/>
        <v>0</v>
      </c>
      <c r="AD97" s="77">
        <f t="shared" si="22"/>
        <v>0</v>
      </c>
    </row>
    <row r="98" spans="1:30" ht="18.75" customHeight="1" x14ac:dyDescent="0.25">
      <c r="A98" s="7">
        <f>CADASTRO!A96</f>
        <v>0</v>
      </c>
      <c r="B98" s="7">
        <f>CADASTRO!B96</f>
        <v>0</v>
      </c>
      <c r="C98" s="40">
        <f>INDEX(Base!$A$40:$N$570,MATCH('PAINEL MÊS'!B98,Base!$B$40:$B$570,0),MATCH('PAINEL MÊS'!$C$2,Base!$A$40:$N$40,0))</f>
        <v>0</v>
      </c>
      <c r="D98" s="7">
        <f>CADASTRO!C96</f>
        <v>0</v>
      </c>
      <c r="E98" s="41">
        <f>SUMIFS(SAÍDAS!$D:$D,SAÍDAS!$B:$B,'PAINEL MÊS'!$B98,SAÍDAS!$H:$H,'PAINEL MÊS'!$AI$1,SAÍDAS!$F:$F,'PAINEL MÊS'!E$3)</f>
        <v>0</v>
      </c>
      <c r="F98" s="41">
        <f>SUMIFS(SAÍDAS!$D:$D,SAÍDAS!$B:$B,'PAINEL MÊS'!$B98,SAÍDAS!$H:$H,'PAINEL MÊS'!$AI$1,SAÍDAS!$F:$F,'PAINEL MÊS'!F$3)</f>
        <v>0</v>
      </c>
      <c r="G98" s="41">
        <f>SUMIFS(SAÍDAS!$D:$D,SAÍDAS!$B:$B,'PAINEL MÊS'!$B98,SAÍDAS!$H:$H,'PAINEL MÊS'!$AI$1,SAÍDAS!$F:$F,'PAINEL MÊS'!G$3)</f>
        <v>0</v>
      </c>
      <c r="H98" s="41">
        <f>SUMIFS(SAÍDAS!$D:$D,SAÍDAS!$B:$B,'PAINEL MÊS'!$B98,SAÍDAS!$H:$H,'PAINEL MÊS'!$AI$1,SAÍDAS!$F:$F,'PAINEL MÊS'!H$3)</f>
        <v>0</v>
      </c>
      <c r="I98" s="41">
        <f>SUMIFS(SAÍDAS!$D:$D,SAÍDAS!$B:$B,'PAINEL MÊS'!$B98,SAÍDAS!$H:$H,'PAINEL MÊS'!$AI$1,SAÍDAS!$F:$F,'PAINEL MÊS'!I$3)+SUMIFS(SAÍDAS!$D:$D,SAÍDAS!$B:$B,'PAINEL MÊS'!$B98,SAÍDAS!$H:$H,'PAINEL MÊS'!$AI$1,SAÍDAS!$F:$F,"SEMANA 6")</f>
        <v>0</v>
      </c>
      <c r="J98" s="42">
        <f t="shared" si="0"/>
        <v>0</v>
      </c>
      <c r="K98" s="43">
        <f>SUMIFS(ENTRADAS!$D:$D,ENTRADAS!$B:$B,'PAINEL MÊS'!$B98,ENTRADAS!$I:$I,'PAINEL MÊS'!$AI$1,ENTRADAS!$F:$F,'PAINEL MÊS'!K$3)</f>
        <v>0</v>
      </c>
      <c r="L98" s="43">
        <f>SUMIFS(ENTRADAS!$D:$D,ENTRADAS!$B:$B,'PAINEL MÊS'!$B98,ENTRADAS!$I:$I,'PAINEL MÊS'!$AI$1,ENTRADAS!$F:$F,'PAINEL MÊS'!L$3)</f>
        <v>0</v>
      </c>
      <c r="M98" s="43">
        <f>SUMIFS(ENTRADAS!$D:$D,ENTRADAS!$B:$B,'PAINEL MÊS'!$B98,ENTRADAS!$I:$I,'PAINEL MÊS'!$AI$1,ENTRADAS!$F:$F,'PAINEL MÊS'!M$3)</f>
        <v>0</v>
      </c>
      <c r="N98" s="43">
        <f>SUMIFS(ENTRADAS!$D:$D,ENTRADAS!$B:$B,'PAINEL MÊS'!$B98,ENTRADAS!$I:$I,'PAINEL MÊS'!$AI$1,ENTRADAS!$F:$F,'PAINEL MÊS'!N$3)</f>
        <v>0</v>
      </c>
      <c r="O98" s="43">
        <f>SUMIFS(ENTRADAS!$D:$D,ENTRADAS!$B:$B,'PAINEL MÊS'!$B98,ENTRADAS!$I:$I,'PAINEL MÊS'!$AI$1,ENTRADAS!$F:$F,'PAINEL MÊS'!O$3)+SUMIFS(ENTRADAS!$D:$D,ENTRADAS!$B:$B,'PAINEL MÊS'!$B98,ENTRADAS!$I:$I,'PAINEL MÊS'!$AI$1,ENTRADAS!$F:$F,"SEMANA 6")</f>
        <v>0</v>
      </c>
      <c r="P98" s="44">
        <f t="shared" si="1"/>
        <v>0</v>
      </c>
      <c r="Q98" s="40">
        <f>C98+P98-J98+SUMIFS(AJUSTE!$D:$D,AJUSTE!$B:$B,'PAINEL MÊS'!B98,AJUSTE!$H:$H,'PAINEL MÊS'!$AI$1)</f>
        <v>0</v>
      </c>
      <c r="R98" s="45">
        <f t="shared" si="2"/>
        <v>0</v>
      </c>
      <c r="S98" s="15">
        <f>IFERROR(IF(INDEX(CADASTRO!$A$2:$Q$570,MATCH('PAINEL MÊS'!B98,CADASTRO!$B$2:$B$570,0),MATCH('PAINEL MÊS'!$AI$1,CADASTRO!$A$2:$Q$2,0))=0,IF(CADASTRO!R96=0,CADASTRO!E96,CADASTRO!R96),INDEX(CADASTRO!$A$2:$Q$570,MATCH('PAINEL MÊS'!B98,CADASTRO!$B$2:$B$570,0),MATCH('PAINEL MÊS'!$AI$1,CADASTRO!$A$2:$Q$2,0))),0)</f>
        <v>0</v>
      </c>
      <c r="T98" s="14">
        <f t="shared" si="13"/>
        <v>0</v>
      </c>
      <c r="U98" s="14">
        <f t="shared" si="14"/>
        <v>0</v>
      </c>
      <c r="V98" s="14">
        <f t="shared" si="15"/>
        <v>0</v>
      </c>
      <c r="W98" s="14">
        <f t="shared" si="16"/>
        <v>0</v>
      </c>
      <c r="X98" s="67">
        <f>IFERROR(IF(INDEX(CADASTRO!$A$2:$Q$570,MATCH('PAINEL MÊS'!B98,CADASTRO!$B$2:$B$570,0),MATCH('PAINEL MÊS'!$AJ$2,CADASTRO!$A$2:$Q$2,0))=0,IF(CADASTRO!R96=0,CADASTRO!E96,CADASTRO!R96),INDEX(CADASTRO!$A$2:$Q$570,MATCH('PAINEL MÊS'!B98,CADASTRO!$B$2:$B$570,0),MATCH('PAINEL MÊS'!$AJ$2,CADASTRO!$A$2:$Q$2,0))),0)*C98</f>
        <v>0</v>
      </c>
      <c r="Y98" s="14">
        <f t="shared" si="17"/>
        <v>0</v>
      </c>
      <c r="Z98" s="75">
        <f t="shared" si="18"/>
        <v>0</v>
      </c>
      <c r="AA98" s="75">
        <f t="shared" si="19"/>
        <v>0</v>
      </c>
      <c r="AB98" s="79">
        <f t="shared" si="20"/>
        <v>0</v>
      </c>
      <c r="AC98" s="77">
        <f t="shared" si="21"/>
        <v>0</v>
      </c>
      <c r="AD98" s="77">
        <f t="shared" si="22"/>
        <v>0</v>
      </c>
    </row>
    <row r="99" spans="1:30" ht="18.75" customHeight="1" x14ac:dyDescent="0.25">
      <c r="A99" s="7">
        <f>CADASTRO!A97</f>
        <v>0</v>
      </c>
      <c r="B99" s="7">
        <f>CADASTRO!B97</f>
        <v>0</v>
      </c>
      <c r="C99" s="40">
        <f>INDEX(Base!$A$40:$N$570,MATCH('PAINEL MÊS'!B99,Base!$B$40:$B$570,0),MATCH('PAINEL MÊS'!$C$2,Base!$A$40:$N$40,0))</f>
        <v>0</v>
      </c>
      <c r="D99" s="7">
        <f>CADASTRO!C97</f>
        <v>0</v>
      </c>
      <c r="E99" s="41">
        <f>SUMIFS(SAÍDAS!$D:$D,SAÍDAS!$B:$B,'PAINEL MÊS'!$B99,SAÍDAS!$H:$H,'PAINEL MÊS'!$AI$1,SAÍDAS!$F:$F,'PAINEL MÊS'!E$3)</f>
        <v>0</v>
      </c>
      <c r="F99" s="41">
        <f>SUMIFS(SAÍDAS!$D:$D,SAÍDAS!$B:$B,'PAINEL MÊS'!$B99,SAÍDAS!$H:$H,'PAINEL MÊS'!$AI$1,SAÍDAS!$F:$F,'PAINEL MÊS'!F$3)</f>
        <v>0</v>
      </c>
      <c r="G99" s="41">
        <f>SUMIFS(SAÍDAS!$D:$D,SAÍDAS!$B:$B,'PAINEL MÊS'!$B99,SAÍDAS!$H:$H,'PAINEL MÊS'!$AI$1,SAÍDAS!$F:$F,'PAINEL MÊS'!G$3)</f>
        <v>0</v>
      </c>
      <c r="H99" s="41">
        <f>SUMIFS(SAÍDAS!$D:$D,SAÍDAS!$B:$B,'PAINEL MÊS'!$B99,SAÍDAS!$H:$H,'PAINEL MÊS'!$AI$1,SAÍDAS!$F:$F,'PAINEL MÊS'!H$3)</f>
        <v>0</v>
      </c>
      <c r="I99" s="41">
        <f>SUMIFS(SAÍDAS!$D:$D,SAÍDAS!$B:$B,'PAINEL MÊS'!$B99,SAÍDAS!$H:$H,'PAINEL MÊS'!$AI$1,SAÍDAS!$F:$F,'PAINEL MÊS'!I$3)+SUMIFS(SAÍDAS!$D:$D,SAÍDAS!$B:$B,'PAINEL MÊS'!$B99,SAÍDAS!$H:$H,'PAINEL MÊS'!$AI$1,SAÍDAS!$F:$F,"SEMANA 6")</f>
        <v>0</v>
      </c>
      <c r="J99" s="42">
        <f t="shared" si="0"/>
        <v>0</v>
      </c>
      <c r="K99" s="43">
        <f>SUMIFS(ENTRADAS!$D:$D,ENTRADAS!$B:$B,'PAINEL MÊS'!$B99,ENTRADAS!$I:$I,'PAINEL MÊS'!$AI$1,ENTRADAS!$F:$F,'PAINEL MÊS'!K$3)</f>
        <v>0</v>
      </c>
      <c r="L99" s="43">
        <f>SUMIFS(ENTRADAS!$D:$D,ENTRADAS!$B:$B,'PAINEL MÊS'!$B99,ENTRADAS!$I:$I,'PAINEL MÊS'!$AI$1,ENTRADAS!$F:$F,'PAINEL MÊS'!L$3)</f>
        <v>0</v>
      </c>
      <c r="M99" s="43">
        <f>SUMIFS(ENTRADAS!$D:$D,ENTRADAS!$B:$B,'PAINEL MÊS'!$B99,ENTRADAS!$I:$I,'PAINEL MÊS'!$AI$1,ENTRADAS!$F:$F,'PAINEL MÊS'!M$3)</f>
        <v>0</v>
      </c>
      <c r="N99" s="43">
        <f>SUMIFS(ENTRADAS!$D:$D,ENTRADAS!$B:$B,'PAINEL MÊS'!$B99,ENTRADAS!$I:$I,'PAINEL MÊS'!$AI$1,ENTRADAS!$F:$F,'PAINEL MÊS'!N$3)</f>
        <v>0</v>
      </c>
      <c r="O99" s="43">
        <f>SUMIFS(ENTRADAS!$D:$D,ENTRADAS!$B:$B,'PAINEL MÊS'!$B99,ENTRADAS!$I:$I,'PAINEL MÊS'!$AI$1,ENTRADAS!$F:$F,'PAINEL MÊS'!O$3)+SUMIFS(ENTRADAS!$D:$D,ENTRADAS!$B:$B,'PAINEL MÊS'!$B99,ENTRADAS!$I:$I,'PAINEL MÊS'!$AI$1,ENTRADAS!$F:$F,"SEMANA 6")</f>
        <v>0</v>
      </c>
      <c r="P99" s="44">
        <f t="shared" si="1"/>
        <v>0</v>
      </c>
      <c r="Q99" s="40">
        <f>C99+P99-J99+SUMIFS(AJUSTE!$D:$D,AJUSTE!$B:$B,'PAINEL MÊS'!B99,AJUSTE!$H:$H,'PAINEL MÊS'!$AI$1)</f>
        <v>0</v>
      </c>
      <c r="R99" s="45">
        <f t="shared" si="2"/>
        <v>0</v>
      </c>
      <c r="S99" s="15">
        <f>IFERROR(IF(INDEX(CADASTRO!$A$2:$Q$570,MATCH('PAINEL MÊS'!B99,CADASTRO!$B$2:$B$570,0),MATCH('PAINEL MÊS'!$AI$1,CADASTRO!$A$2:$Q$2,0))=0,IF(CADASTRO!R97=0,CADASTRO!E97,CADASTRO!R97),INDEX(CADASTRO!$A$2:$Q$570,MATCH('PAINEL MÊS'!B99,CADASTRO!$B$2:$B$570,0),MATCH('PAINEL MÊS'!$AI$1,CADASTRO!$A$2:$Q$2,0))),0)</f>
        <v>0</v>
      </c>
      <c r="T99" s="14">
        <f t="shared" si="13"/>
        <v>0</v>
      </c>
      <c r="U99" s="14">
        <f t="shared" si="14"/>
        <v>0</v>
      </c>
      <c r="V99" s="14">
        <f t="shared" si="15"/>
        <v>0</v>
      </c>
      <c r="W99" s="14">
        <f t="shared" si="16"/>
        <v>0</v>
      </c>
      <c r="X99" s="67">
        <f>IFERROR(IF(INDEX(CADASTRO!$A$2:$Q$570,MATCH('PAINEL MÊS'!B99,CADASTRO!$B$2:$B$570,0),MATCH('PAINEL MÊS'!$AJ$2,CADASTRO!$A$2:$Q$2,0))=0,IF(CADASTRO!R97=0,CADASTRO!E97,CADASTRO!R97),INDEX(CADASTRO!$A$2:$Q$570,MATCH('PAINEL MÊS'!B99,CADASTRO!$B$2:$B$570,0),MATCH('PAINEL MÊS'!$AJ$2,CADASTRO!$A$2:$Q$2,0))),0)*C99</f>
        <v>0</v>
      </c>
      <c r="Y99" s="14">
        <f t="shared" si="17"/>
        <v>0</v>
      </c>
      <c r="Z99" s="75">
        <f t="shared" si="18"/>
        <v>0</v>
      </c>
      <c r="AA99" s="75">
        <f t="shared" si="19"/>
        <v>0</v>
      </c>
      <c r="AB99" s="79">
        <f t="shared" si="20"/>
        <v>0</v>
      </c>
      <c r="AC99" s="77">
        <f t="shared" si="21"/>
        <v>0</v>
      </c>
      <c r="AD99" s="77">
        <f t="shared" si="22"/>
        <v>0</v>
      </c>
    </row>
    <row r="100" spans="1:30" ht="18.75" customHeight="1" x14ac:dyDescent="0.25">
      <c r="A100" s="7">
        <f>CADASTRO!A98</f>
        <v>0</v>
      </c>
      <c r="B100" s="7">
        <f>CADASTRO!B98</f>
        <v>0</v>
      </c>
      <c r="C100" s="40">
        <f>INDEX(Base!$A$40:$N$570,MATCH('PAINEL MÊS'!B100,Base!$B$40:$B$570,0),MATCH('PAINEL MÊS'!$C$2,Base!$A$40:$N$40,0))</f>
        <v>0</v>
      </c>
      <c r="D100" s="7">
        <f>CADASTRO!C98</f>
        <v>0</v>
      </c>
      <c r="E100" s="41">
        <f>SUMIFS(SAÍDAS!$D:$D,SAÍDAS!$B:$B,'PAINEL MÊS'!$B100,SAÍDAS!$H:$H,'PAINEL MÊS'!$AI$1,SAÍDAS!$F:$F,'PAINEL MÊS'!E$3)</f>
        <v>0</v>
      </c>
      <c r="F100" s="41">
        <f>SUMIFS(SAÍDAS!$D:$D,SAÍDAS!$B:$B,'PAINEL MÊS'!$B100,SAÍDAS!$H:$H,'PAINEL MÊS'!$AI$1,SAÍDAS!$F:$F,'PAINEL MÊS'!F$3)</f>
        <v>0</v>
      </c>
      <c r="G100" s="41">
        <f>SUMIFS(SAÍDAS!$D:$D,SAÍDAS!$B:$B,'PAINEL MÊS'!$B100,SAÍDAS!$H:$H,'PAINEL MÊS'!$AI$1,SAÍDAS!$F:$F,'PAINEL MÊS'!G$3)</f>
        <v>0</v>
      </c>
      <c r="H100" s="41">
        <f>SUMIFS(SAÍDAS!$D:$D,SAÍDAS!$B:$B,'PAINEL MÊS'!$B100,SAÍDAS!$H:$H,'PAINEL MÊS'!$AI$1,SAÍDAS!$F:$F,'PAINEL MÊS'!H$3)</f>
        <v>0</v>
      </c>
      <c r="I100" s="41">
        <f>SUMIFS(SAÍDAS!$D:$D,SAÍDAS!$B:$B,'PAINEL MÊS'!$B100,SAÍDAS!$H:$H,'PAINEL MÊS'!$AI$1,SAÍDAS!$F:$F,'PAINEL MÊS'!I$3)+SUMIFS(SAÍDAS!$D:$D,SAÍDAS!$B:$B,'PAINEL MÊS'!$B100,SAÍDAS!$H:$H,'PAINEL MÊS'!$AI$1,SAÍDAS!$F:$F,"SEMANA 6")</f>
        <v>0</v>
      </c>
      <c r="J100" s="42">
        <f t="shared" si="0"/>
        <v>0</v>
      </c>
      <c r="K100" s="43">
        <f>SUMIFS(ENTRADAS!$D:$D,ENTRADAS!$B:$B,'PAINEL MÊS'!$B100,ENTRADAS!$I:$I,'PAINEL MÊS'!$AI$1,ENTRADAS!$F:$F,'PAINEL MÊS'!K$3)</f>
        <v>0</v>
      </c>
      <c r="L100" s="43">
        <f>SUMIFS(ENTRADAS!$D:$D,ENTRADAS!$B:$B,'PAINEL MÊS'!$B100,ENTRADAS!$I:$I,'PAINEL MÊS'!$AI$1,ENTRADAS!$F:$F,'PAINEL MÊS'!L$3)</f>
        <v>0</v>
      </c>
      <c r="M100" s="43">
        <f>SUMIFS(ENTRADAS!$D:$D,ENTRADAS!$B:$B,'PAINEL MÊS'!$B100,ENTRADAS!$I:$I,'PAINEL MÊS'!$AI$1,ENTRADAS!$F:$F,'PAINEL MÊS'!M$3)</f>
        <v>0</v>
      </c>
      <c r="N100" s="43">
        <f>SUMIFS(ENTRADAS!$D:$D,ENTRADAS!$B:$B,'PAINEL MÊS'!$B100,ENTRADAS!$I:$I,'PAINEL MÊS'!$AI$1,ENTRADAS!$F:$F,'PAINEL MÊS'!N$3)</f>
        <v>0</v>
      </c>
      <c r="O100" s="43">
        <f>SUMIFS(ENTRADAS!$D:$D,ENTRADAS!$B:$B,'PAINEL MÊS'!$B100,ENTRADAS!$I:$I,'PAINEL MÊS'!$AI$1,ENTRADAS!$F:$F,'PAINEL MÊS'!O$3)+SUMIFS(ENTRADAS!$D:$D,ENTRADAS!$B:$B,'PAINEL MÊS'!$B100,ENTRADAS!$I:$I,'PAINEL MÊS'!$AI$1,ENTRADAS!$F:$F,"SEMANA 6")</f>
        <v>0</v>
      </c>
      <c r="P100" s="44">
        <f t="shared" si="1"/>
        <v>0</v>
      </c>
      <c r="Q100" s="40">
        <f>C100+P100-J100+SUMIFS(AJUSTE!$D:$D,AJUSTE!$B:$B,'PAINEL MÊS'!B100,AJUSTE!$H:$H,'PAINEL MÊS'!$AI$1)</f>
        <v>0</v>
      </c>
      <c r="R100" s="45">
        <f t="shared" si="2"/>
        <v>0</v>
      </c>
      <c r="S100" s="15">
        <f>IFERROR(IF(INDEX(CADASTRO!$A$2:$Q$570,MATCH('PAINEL MÊS'!B100,CADASTRO!$B$2:$B$570,0),MATCH('PAINEL MÊS'!$AI$1,CADASTRO!$A$2:$Q$2,0))=0,IF(CADASTRO!R98=0,CADASTRO!E98,CADASTRO!R98),INDEX(CADASTRO!$A$2:$Q$570,MATCH('PAINEL MÊS'!B100,CADASTRO!$B$2:$B$570,0),MATCH('PAINEL MÊS'!$AI$1,CADASTRO!$A$2:$Q$2,0))),0)</f>
        <v>0</v>
      </c>
      <c r="T100" s="14">
        <f t="shared" si="13"/>
        <v>0</v>
      </c>
      <c r="U100" s="14">
        <f t="shared" si="14"/>
        <v>0</v>
      </c>
      <c r="V100" s="14">
        <f t="shared" si="15"/>
        <v>0</v>
      </c>
      <c r="W100" s="14">
        <f t="shared" si="16"/>
        <v>0</v>
      </c>
      <c r="X100" s="67">
        <f>IFERROR(IF(INDEX(CADASTRO!$A$2:$Q$570,MATCH('PAINEL MÊS'!B100,CADASTRO!$B$2:$B$570,0),MATCH('PAINEL MÊS'!$AJ$2,CADASTRO!$A$2:$Q$2,0))=0,IF(CADASTRO!R98=0,CADASTRO!E98,CADASTRO!R98),INDEX(CADASTRO!$A$2:$Q$570,MATCH('PAINEL MÊS'!B100,CADASTRO!$B$2:$B$570,0),MATCH('PAINEL MÊS'!$AJ$2,CADASTRO!$A$2:$Q$2,0))),0)*C100</f>
        <v>0</v>
      </c>
      <c r="Y100" s="14">
        <f t="shared" si="17"/>
        <v>0</v>
      </c>
      <c r="Z100" s="75">
        <f t="shared" si="18"/>
        <v>0</v>
      </c>
      <c r="AA100" s="75">
        <f t="shared" si="19"/>
        <v>0</v>
      </c>
      <c r="AB100" s="79">
        <f t="shared" si="20"/>
        <v>0</v>
      </c>
      <c r="AC100" s="77">
        <f t="shared" si="21"/>
        <v>0</v>
      </c>
      <c r="AD100" s="77">
        <f t="shared" si="22"/>
        <v>0</v>
      </c>
    </row>
    <row r="101" spans="1:30" ht="18.75" customHeight="1" x14ac:dyDescent="0.25">
      <c r="A101" s="7">
        <f>CADASTRO!A99</f>
        <v>0</v>
      </c>
      <c r="B101" s="7">
        <f>CADASTRO!B99</f>
        <v>0</v>
      </c>
      <c r="C101" s="40">
        <f>INDEX(Base!$A$40:$N$570,MATCH('PAINEL MÊS'!B101,Base!$B$40:$B$570,0),MATCH('PAINEL MÊS'!$C$2,Base!$A$40:$N$40,0))</f>
        <v>0</v>
      </c>
      <c r="D101" s="7">
        <f>CADASTRO!C99</f>
        <v>0</v>
      </c>
      <c r="E101" s="41">
        <f>SUMIFS(SAÍDAS!$D:$D,SAÍDAS!$B:$B,'PAINEL MÊS'!$B101,SAÍDAS!$H:$H,'PAINEL MÊS'!$AI$1,SAÍDAS!$F:$F,'PAINEL MÊS'!E$3)</f>
        <v>0</v>
      </c>
      <c r="F101" s="41">
        <f>SUMIFS(SAÍDAS!$D:$D,SAÍDAS!$B:$B,'PAINEL MÊS'!$B101,SAÍDAS!$H:$H,'PAINEL MÊS'!$AI$1,SAÍDAS!$F:$F,'PAINEL MÊS'!F$3)</f>
        <v>0</v>
      </c>
      <c r="G101" s="41">
        <f>SUMIFS(SAÍDAS!$D:$D,SAÍDAS!$B:$B,'PAINEL MÊS'!$B101,SAÍDAS!$H:$H,'PAINEL MÊS'!$AI$1,SAÍDAS!$F:$F,'PAINEL MÊS'!G$3)</f>
        <v>0</v>
      </c>
      <c r="H101" s="41">
        <f>SUMIFS(SAÍDAS!$D:$D,SAÍDAS!$B:$B,'PAINEL MÊS'!$B101,SAÍDAS!$H:$H,'PAINEL MÊS'!$AI$1,SAÍDAS!$F:$F,'PAINEL MÊS'!H$3)</f>
        <v>0</v>
      </c>
      <c r="I101" s="41">
        <f>SUMIFS(SAÍDAS!$D:$D,SAÍDAS!$B:$B,'PAINEL MÊS'!$B101,SAÍDAS!$H:$H,'PAINEL MÊS'!$AI$1,SAÍDAS!$F:$F,'PAINEL MÊS'!I$3)+SUMIFS(SAÍDAS!$D:$D,SAÍDAS!$B:$B,'PAINEL MÊS'!$B101,SAÍDAS!$H:$H,'PAINEL MÊS'!$AI$1,SAÍDAS!$F:$F,"SEMANA 6")</f>
        <v>0</v>
      </c>
      <c r="J101" s="42">
        <f t="shared" si="0"/>
        <v>0</v>
      </c>
      <c r="K101" s="43">
        <f>SUMIFS(ENTRADAS!$D:$D,ENTRADAS!$B:$B,'PAINEL MÊS'!$B101,ENTRADAS!$I:$I,'PAINEL MÊS'!$AI$1,ENTRADAS!$F:$F,'PAINEL MÊS'!K$3)</f>
        <v>0</v>
      </c>
      <c r="L101" s="43">
        <f>SUMIFS(ENTRADAS!$D:$D,ENTRADAS!$B:$B,'PAINEL MÊS'!$B101,ENTRADAS!$I:$I,'PAINEL MÊS'!$AI$1,ENTRADAS!$F:$F,'PAINEL MÊS'!L$3)</f>
        <v>0</v>
      </c>
      <c r="M101" s="43">
        <f>SUMIFS(ENTRADAS!$D:$D,ENTRADAS!$B:$B,'PAINEL MÊS'!$B101,ENTRADAS!$I:$I,'PAINEL MÊS'!$AI$1,ENTRADAS!$F:$F,'PAINEL MÊS'!M$3)</f>
        <v>0</v>
      </c>
      <c r="N101" s="43">
        <f>SUMIFS(ENTRADAS!$D:$D,ENTRADAS!$B:$B,'PAINEL MÊS'!$B101,ENTRADAS!$I:$I,'PAINEL MÊS'!$AI$1,ENTRADAS!$F:$F,'PAINEL MÊS'!N$3)</f>
        <v>0</v>
      </c>
      <c r="O101" s="43">
        <f>SUMIFS(ENTRADAS!$D:$D,ENTRADAS!$B:$B,'PAINEL MÊS'!$B101,ENTRADAS!$I:$I,'PAINEL MÊS'!$AI$1,ENTRADAS!$F:$F,'PAINEL MÊS'!O$3)+SUMIFS(ENTRADAS!$D:$D,ENTRADAS!$B:$B,'PAINEL MÊS'!$B101,ENTRADAS!$I:$I,'PAINEL MÊS'!$AI$1,ENTRADAS!$F:$F,"SEMANA 6")</f>
        <v>0</v>
      </c>
      <c r="P101" s="44">
        <f t="shared" si="1"/>
        <v>0</v>
      </c>
      <c r="Q101" s="40">
        <f>C101+P101-J101+SUMIFS(AJUSTE!$D:$D,AJUSTE!$B:$B,'PAINEL MÊS'!B101,AJUSTE!$H:$H,'PAINEL MÊS'!$AI$1)</f>
        <v>0</v>
      </c>
      <c r="R101" s="45">
        <f t="shared" si="2"/>
        <v>0</v>
      </c>
      <c r="S101" s="15">
        <f>IFERROR(IF(INDEX(CADASTRO!$A$2:$Q$570,MATCH('PAINEL MÊS'!B101,CADASTRO!$B$2:$B$570,0),MATCH('PAINEL MÊS'!$AI$1,CADASTRO!$A$2:$Q$2,0))=0,IF(CADASTRO!R99=0,CADASTRO!E99,CADASTRO!R99),INDEX(CADASTRO!$A$2:$Q$570,MATCH('PAINEL MÊS'!B101,CADASTRO!$B$2:$B$570,0),MATCH('PAINEL MÊS'!$AI$1,CADASTRO!$A$2:$Q$2,0))),0)</f>
        <v>0</v>
      </c>
      <c r="T101" s="14">
        <f t="shared" si="13"/>
        <v>0</v>
      </c>
      <c r="U101" s="14">
        <f t="shared" si="14"/>
        <v>0</v>
      </c>
      <c r="V101" s="14">
        <f t="shared" si="15"/>
        <v>0</v>
      </c>
      <c r="W101" s="14">
        <f t="shared" si="16"/>
        <v>0</v>
      </c>
      <c r="X101" s="67">
        <f>IFERROR(IF(INDEX(CADASTRO!$A$2:$Q$570,MATCH('PAINEL MÊS'!B101,CADASTRO!$B$2:$B$570,0),MATCH('PAINEL MÊS'!$AJ$2,CADASTRO!$A$2:$Q$2,0))=0,IF(CADASTRO!R99=0,CADASTRO!E99,CADASTRO!R99),INDEX(CADASTRO!$A$2:$Q$570,MATCH('PAINEL MÊS'!B101,CADASTRO!$B$2:$B$570,0),MATCH('PAINEL MÊS'!$AJ$2,CADASTRO!$A$2:$Q$2,0))),0)*C101</f>
        <v>0</v>
      </c>
      <c r="Y101" s="14">
        <f t="shared" si="17"/>
        <v>0</v>
      </c>
      <c r="Z101" s="75">
        <f t="shared" si="18"/>
        <v>0</v>
      </c>
      <c r="AA101" s="75">
        <f t="shared" si="19"/>
        <v>0</v>
      </c>
      <c r="AB101" s="79">
        <f t="shared" si="20"/>
        <v>0</v>
      </c>
      <c r="AC101" s="77">
        <f t="shared" si="21"/>
        <v>0</v>
      </c>
      <c r="AD101" s="77">
        <f t="shared" si="22"/>
        <v>0</v>
      </c>
    </row>
    <row r="102" spans="1:30" ht="18.75" customHeight="1" x14ac:dyDescent="0.25">
      <c r="A102" s="7">
        <f>CADASTRO!A100</f>
        <v>0</v>
      </c>
      <c r="B102" s="7">
        <f>CADASTRO!B100</f>
        <v>0</v>
      </c>
      <c r="C102" s="40">
        <f>INDEX(Base!$A$40:$N$570,MATCH('PAINEL MÊS'!B102,Base!$B$40:$B$570,0),MATCH('PAINEL MÊS'!$C$2,Base!$A$40:$N$40,0))</f>
        <v>0</v>
      </c>
      <c r="D102" s="7">
        <f>CADASTRO!C100</f>
        <v>0</v>
      </c>
      <c r="E102" s="41">
        <f>SUMIFS(SAÍDAS!$D:$D,SAÍDAS!$B:$B,'PAINEL MÊS'!$B102,SAÍDAS!$H:$H,'PAINEL MÊS'!$AI$1,SAÍDAS!$F:$F,'PAINEL MÊS'!E$3)</f>
        <v>0</v>
      </c>
      <c r="F102" s="41">
        <f>SUMIFS(SAÍDAS!$D:$D,SAÍDAS!$B:$B,'PAINEL MÊS'!$B102,SAÍDAS!$H:$H,'PAINEL MÊS'!$AI$1,SAÍDAS!$F:$F,'PAINEL MÊS'!F$3)</f>
        <v>0</v>
      </c>
      <c r="G102" s="41">
        <f>SUMIFS(SAÍDAS!$D:$D,SAÍDAS!$B:$B,'PAINEL MÊS'!$B102,SAÍDAS!$H:$H,'PAINEL MÊS'!$AI$1,SAÍDAS!$F:$F,'PAINEL MÊS'!G$3)</f>
        <v>0</v>
      </c>
      <c r="H102" s="41">
        <f>SUMIFS(SAÍDAS!$D:$D,SAÍDAS!$B:$B,'PAINEL MÊS'!$B102,SAÍDAS!$H:$H,'PAINEL MÊS'!$AI$1,SAÍDAS!$F:$F,'PAINEL MÊS'!H$3)</f>
        <v>0</v>
      </c>
      <c r="I102" s="41">
        <f>SUMIFS(SAÍDAS!$D:$D,SAÍDAS!$B:$B,'PAINEL MÊS'!$B102,SAÍDAS!$H:$H,'PAINEL MÊS'!$AI$1,SAÍDAS!$F:$F,'PAINEL MÊS'!I$3)+SUMIFS(SAÍDAS!$D:$D,SAÍDAS!$B:$B,'PAINEL MÊS'!$B102,SAÍDAS!$H:$H,'PAINEL MÊS'!$AI$1,SAÍDAS!$F:$F,"SEMANA 6")</f>
        <v>0</v>
      </c>
      <c r="J102" s="42">
        <f t="shared" si="0"/>
        <v>0</v>
      </c>
      <c r="K102" s="43">
        <f>SUMIFS(ENTRADAS!$D:$D,ENTRADAS!$B:$B,'PAINEL MÊS'!$B102,ENTRADAS!$I:$I,'PAINEL MÊS'!$AI$1,ENTRADAS!$F:$F,'PAINEL MÊS'!K$3)</f>
        <v>0</v>
      </c>
      <c r="L102" s="43">
        <f>SUMIFS(ENTRADAS!$D:$D,ENTRADAS!$B:$B,'PAINEL MÊS'!$B102,ENTRADAS!$I:$I,'PAINEL MÊS'!$AI$1,ENTRADAS!$F:$F,'PAINEL MÊS'!L$3)</f>
        <v>0</v>
      </c>
      <c r="M102" s="43">
        <f>SUMIFS(ENTRADAS!$D:$D,ENTRADAS!$B:$B,'PAINEL MÊS'!$B102,ENTRADAS!$I:$I,'PAINEL MÊS'!$AI$1,ENTRADAS!$F:$F,'PAINEL MÊS'!M$3)</f>
        <v>0</v>
      </c>
      <c r="N102" s="43">
        <f>SUMIFS(ENTRADAS!$D:$D,ENTRADAS!$B:$B,'PAINEL MÊS'!$B102,ENTRADAS!$I:$I,'PAINEL MÊS'!$AI$1,ENTRADAS!$F:$F,'PAINEL MÊS'!N$3)</f>
        <v>0</v>
      </c>
      <c r="O102" s="43">
        <f>SUMIFS(ENTRADAS!$D:$D,ENTRADAS!$B:$B,'PAINEL MÊS'!$B102,ENTRADAS!$I:$I,'PAINEL MÊS'!$AI$1,ENTRADAS!$F:$F,'PAINEL MÊS'!O$3)+SUMIFS(ENTRADAS!$D:$D,ENTRADAS!$B:$B,'PAINEL MÊS'!$B102,ENTRADAS!$I:$I,'PAINEL MÊS'!$AI$1,ENTRADAS!$F:$F,"SEMANA 6")</f>
        <v>0</v>
      </c>
      <c r="P102" s="44">
        <f t="shared" si="1"/>
        <v>0</v>
      </c>
      <c r="Q102" s="40">
        <f>C102+P102-J102+SUMIFS(AJUSTE!$D:$D,AJUSTE!$B:$B,'PAINEL MÊS'!B102,AJUSTE!$H:$H,'PAINEL MÊS'!$AI$1)</f>
        <v>0</v>
      </c>
      <c r="R102" s="45">
        <f t="shared" si="2"/>
        <v>0</v>
      </c>
      <c r="S102" s="15">
        <f>IFERROR(IF(INDEX(CADASTRO!$A$2:$Q$570,MATCH('PAINEL MÊS'!B102,CADASTRO!$B$2:$B$570,0),MATCH('PAINEL MÊS'!$AI$1,CADASTRO!$A$2:$Q$2,0))=0,IF(CADASTRO!R100=0,CADASTRO!E100,CADASTRO!R100),INDEX(CADASTRO!$A$2:$Q$570,MATCH('PAINEL MÊS'!B102,CADASTRO!$B$2:$B$570,0),MATCH('PAINEL MÊS'!$AI$1,CADASTRO!$A$2:$Q$2,0))),0)</f>
        <v>0</v>
      </c>
      <c r="T102" s="14">
        <f t="shared" si="13"/>
        <v>0</v>
      </c>
      <c r="U102" s="14">
        <f t="shared" si="14"/>
        <v>0</v>
      </c>
      <c r="V102" s="14">
        <f t="shared" si="15"/>
        <v>0</v>
      </c>
      <c r="W102" s="14">
        <f t="shared" si="16"/>
        <v>0</v>
      </c>
      <c r="X102" s="67">
        <f>IFERROR(IF(INDEX(CADASTRO!$A$2:$Q$570,MATCH('PAINEL MÊS'!B102,CADASTRO!$B$2:$B$570,0),MATCH('PAINEL MÊS'!$AJ$2,CADASTRO!$A$2:$Q$2,0))=0,IF(CADASTRO!R100=0,CADASTRO!E100,CADASTRO!R100),INDEX(CADASTRO!$A$2:$Q$570,MATCH('PAINEL MÊS'!B102,CADASTRO!$B$2:$B$570,0),MATCH('PAINEL MÊS'!$AJ$2,CADASTRO!$A$2:$Q$2,0))),0)*C102</f>
        <v>0</v>
      </c>
      <c r="Y102" s="14">
        <f t="shared" si="17"/>
        <v>0</v>
      </c>
      <c r="Z102" s="75">
        <f t="shared" si="18"/>
        <v>0</v>
      </c>
      <c r="AA102" s="75">
        <f t="shared" si="19"/>
        <v>0</v>
      </c>
      <c r="AB102" s="79">
        <f t="shared" si="20"/>
        <v>0</v>
      </c>
      <c r="AC102" s="77">
        <f t="shared" si="21"/>
        <v>0</v>
      </c>
      <c r="AD102" s="77">
        <f t="shared" si="22"/>
        <v>0</v>
      </c>
    </row>
    <row r="103" spans="1:30" ht="18.75" customHeight="1" x14ac:dyDescent="0.25">
      <c r="A103" s="7">
        <f>CADASTRO!A101</f>
        <v>0</v>
      </c>
      <c r="B103" s="7">
        <f>CADASTRO!B101</f>
        <v>0</v>
      </c>
      <c r="C103" s="40">
        <f>INDEX(Base!$A$40:$N$570,MATCH('PAINEL MÊS'!B103,Base!$B$40:$B$570,0),MATCH('PAINEL MÊS'!$C$2,Base!$A$40:$N$40,0))</f>
        <v>0</v>
      </c>
      <c r="D103" s="7">
        <f>CADASTRO!C101</f>
        <v>0</v>
      </c>
      <c r="E103" s="41">
        <f>SUMIFS(SAÍDAS!$D:$D,SAÍDAS!$B:$B,'PAINEL MÊS'!$B103,SAÍDAS!$H:$H,'PAINEL MÊS'!$AI$1,SAÍDAS!$F:$F,'PAINEL MÊS'!E$3)</f>
        <v>0</v>
      </c>
      <c r="F103" s="41">
        <f>SUMIFS(SAÍDAS!$D:$D,SAÍDAS!$B:$B,'PAINEL MÊS'!$B103,SAÍDAS!$H:$H,'PAINEL MÊS'!$AI$1,SAÍDAS!$F:$F,'PAINEL MÊS'!F$3)</f>
        <v>0</v>
      </c>
      <c r="G103" s="41">
        <f>SUMIFS(SAÍDAS!$D:$D,SAÍDAS!$B:$B,'PAINEL MÊS'!$B103,SAÍDAS!$H:$H,'PAINEL MÊS'!$AI$1,SAÍDAS!$F:$F,'PAINEL MÊS'!G$3)</f>
        <v>0</v>
      </c>
      <c r="H103" s="41">
        <f>SUMIFS(SAÍDAS!$D:$D,SAÍDAS!$B:$B,'PAINEL MÊS'!$B103,SAÍDAS!$H:$H,'PAINEL MÊS'!$AI$1,SAÍDAS!$F:$F,'PAINEL MÊS'!H$3)</f>
        <v>0</v>
      </c>
      <c r="I103" s="41">
        <f>SUMIFS(SAÍDAS!$D:$D,SAÍDAS!$B:$B,'PAINEL MÊS'!$B103,SAÍDAS!$H:$H,'PAINEL MÊS'!$AI$1,SAÍDAS!$F:$F,'PAINEL MÊS'!I$3)+SUMIFS(SAÍDAS!$D:$D,SAÍDAS!$B:$B,'PAINEL MÊS'!$B103,SAÍDAS!$H:$H,'PAINEL MÊS'!$AI$1,SAÍDAS!$F:$F,"SEMANA 6")</f>
        <v>0</v>
      </c>
      <c r="J103" s="42">
        <f t="shared" si="0"/>
        <v>0</v>
      </c>
      <c r="K103" s="43">
        <f>SUMIFS(ENTRADAS!$D:$D,ENTRADAS!$B:$B,'PAINEL MÊS'!$B103,ENTRADAS!$I:$I,'PAINEL MÊS'!$AI$1,ENTRADAS!$F:$F,'PAINEL MÊS'!K$3)</f>
        <v>0</v>
      </c>
      <c r="L103" s="43">
        <f>SUMIFS(ENTRADAS!$D:$D,ENTRADAS!$B:$B,'PAINEL MÊS'!$B103,ENTRADAS!$I:$I,'PAINEL MÊS'!$AI$1,ENTRADAS!$F:$F,'PAINEL MÊS'!L$3)</f>
        <v>0</v>
      </c>
      <c r="M103" s="43">
        <f>SUMIFS(ENTRADAS!$D:$D,ENTRADAS!$B:$B,'PAINEL MÊS'!$B103,ENTRADAS!$I:$I,'PAINEL MÊS'!$AI$1,ENTRADAS!$F:$F,'PAINEL MÊS'!M$3)</f>
        <v>0</v>
      </c>
      <c r="N103" s="43">
        <f>SUMIFS(ENTRADAS!$D:$D,ENTRADAS!$B:$B,'PAINEL MÊS'!$B103,ENTRADAS!$I:$I,'PAINEL MÊS'!$AI$1,ENTRADAS!$F:$F,'PAINEL MÊS'!N$3)</f>
        <v>0</v>
      </c>
      <c r="O103" s="43">
        <f>SUMIFS(ENTRADAS!$D:$D,ENTRADAS!$B:$B,'PAINEL MÊS'!$B103,ENTRADAS!$I:$I,'PAINEL MÊS'!$AI$1,ENTRADAS!$F:$F,'PAINEL MÊS'!O$3)+SUMIFS(ENTRADAS!$D:$D,ENTRADAS!$B:$B,'PAINEL MÊS'!$B103,ENTRADAS!$I:$I,'PAINEL MÊS'!$AI$1,ENTRADAS!$F:$F,"SEMANA 6")</f>
        <v>0</v>
      </c>
      <c r="P103" s="44">
        <f t="shared" si="1"/>
        <v>0</v>
      </c>
      <c r="Q103" s="40">
        <f>C103+P103-J103+SUMIFS(AJUSTE!$D:$D,AJUSTE!$B:$B,'PAINEL MÊS'!B103,AJUSTE!$H:$H,'PAINEL MÊS'!$AI$1)</f>
        <v>0</v>
      </c>
      <c r="R103" s="45">
        <f t="shared" si="2"/>
        <v>0</v>
      </c>
      <c r="S103" s="15">
        <f>IFERROR(IF(INDEX(CADASTRO!$A$2:$Q$570,MATCH('PAINEL MÊS'!B103,CADASTRO!$B$2:$B$570,0),MATCH('PAINEL MÊS'!$AI$1,CADASTRO!$A$2:$Q$2,0))=0,IF(CADASTRO!R101=0,CADASTRO!E101,CADASTRO!R101),INDEX(CADASTRO!$A$2:$Q$570,MATCH('PAINEL MÊS'!B103,CADASTRO!$B$2:$B$570,0),MATCH('PAINEL MÊS'!$AI$1,CADASTRO!$A$2:$Q$2,0))),0)</f>
        <v>0</v>
      </c>
      <c r="T103" s="14">
        <f t="shared" si="13"/>
        <v>0</v>
      </c>
      <c r="U103" s="14">
        <f t="shared" si="14"/>
        <v>0</v>
      </c>
      <c r="V103" s="14">
        <f t="shared" si="15"/>
        <v>0</v>
      </c>
      <c r="W103" s="14">
        <f t="shared" si="16"/>
        <v>0</v>
      </c>
      <c r="X103" s="67">
        <f>IFERROR(IF(INDEX(CADASTRO!$A$2:$Q$570,MATCH('PAINEL MÊS'!B103,CADASTRO!$B$2:$B$570,0),MATCH('PAINEL MÊS'!$AJ$2,CADASTRO!$A$2:$Q$2,0))=0,IF(CADASTRO!R101=0,CADASTRO!E101,CADASTRO!R101),INDEX(CADASTRO!$A$2:$Q$570,MATCH('PAINEL MÊS'!B103,CADASTRO!$B$2:$B$570,0),MATCH('PAINEL MÊS'!$AJ$2,CADASTRO!$A$2:$Q$2,0))),0)*C103</f>
        <v>0</v>
      </c>
      <c r="Y103" s="14">
        <f t="shared" si="17"/>
        <v>0</v>
      </c>
      <c r="Z103" s="75">
        <f t="shared" si="18"/>
        <v>0</v>
      </c>
      <c r="AA103" s="75">
        <f t="shared" si="19"/>
        <v>0</v>
      </c>
      <c r="AB103" s="79">
        <f t="shared" si="20"/>
        <v>0</v>
      </c>
      <c r="AC103" s="77">
        <f t="shared" si="21"/>
        <v>0</v>
      </c>
      <c r="AD103" s="77">
        <f t="shared" si="22"/>
        <v>0</v>
      </c>
    </row>
    <row r="104" spans="1:30" ht="18.75" customHeight="1" x14ac:dyDescent="0.25">
      <c r="A104" s="7">
        <f>CADASTRO!A102</f>
        <v>0</v>
      </c>
      <c r="B104" s="7">
        <f>CADASTRO!B102</f>
        <v>0</v>
      </c>
      <c r="C104" s="40">
        <f>INDEX(Base!$A$40:$N$570,MATCH('PAINEL MÊS'!B104,Base!$B$40:$B$570,0),MATCH('PAINEL MÊS'!$C$2,Base!$A$40:$N$40,0))</f>
        <v>0</v>
      </c>
      <c r="D104" s="7">
        <f>CADASTRO!C102</f>
        <v>0</v>
      </c>
      <c r="E104" s="41">
        <f>SUMIFS(SAÍDAS!$D:$D,SAÍDAS!$B:$B,'PAINEL MÊS'!$B104,SAÍDAS!$H:$H,'PAINEL MÊS'!$AI$1,SAÍDAS!$F:$F,'PAINEL MÊS'!E$3)</f>
        <v>0</v>
      </c>
      <c r="F104" s="41">
        <f>SUMIFS(SAÍDAS!$D:$D,SAÍDAS!$B:$B,'PAINEL MÊS'!$B104,SAÍDAS!$H:$H,'PAINEL MÊS'!$AI$1,SAÍDAS!$F:$F,'PAINEL MÊS'!F$3)</f>
        <v>0</v>
      </c>
      <c r="G104" s="41">
        <f>SUMIFS(SAÍDAS!$D:$D,SAÍDAS!$B:$B,'PAINEL MÊS'!$B104,SAÍDAS!$H:$H,'PAINEL MÊS'!$AI$1,SAÍDAS!$F:$F,'PAINEL MÊS'!G$3)</f>
        <v>0</v>
      </c>
      <c r="H104" s="41">
        <f>SUMIFS(SAÍDAS!$D:$D,SAÍDAS!$B:$B,'PAINEL MÊS'!$B104,SAÍDAS!$H:$H,'PAINEL MÊS'!$AI$1,SAÍDAS!$F:$F,'PAINEL MÊS'!H$3)</f>
        <v>0</v>
      </c>
      <c r="I104" s="41">
        <f>SUMIFS(SAÍDAS!$D:$D,SAÍDAS!$B:$B,'PAINEL MÊS'!$B104,SAÍDAS!$H:$H,'PAINEL MÊS'!$AI$1,SAÍDAS!$F:$F,'PAINEL MÊS'!I$3)+SUMIFS(SAÍDAS!$D:$D,SAÍDAS!$B:$B,'PAINEL MÊS'!$B104,SAÍDAS!$H:$H,'PAINEL MÊS'!$AI$1,SAÍDAS!$F:$F,"SEMANA 6")</f>
        <v>0</v>
      </c>
      <c r="J104" s="42">
        <f t="shared" si="0"/>
        <v>0</v>
      </c>
      <c r="K104" s="43">
        <f>SUMIFS(ENTRADAS!$D:$D,ENTRADAS!$B:$B,'PAINEL MÊS'!$B104,ENTRADAS!$I:$I,'PAINEL MÊS'!$AI$1,ENTRADAS!$F:$F,'PAINEL MÊS'!K$3)</f>
        <v>0</v>
      </c>
      <c r="L104" s="43">
        <f>SUMIFS(ENTRADAS!$D:$D,ENTRADAS!$B:$B,'PAINEL MÊS'!$B104,ENTRADAS!$I:$I,'PAINEL MÊS'!$AI$1,ENTRADAS!$F:$F,'PAINEL MÊS'!L$3)</f>
        <v>0</v>
      </c>
      <c r="M104" s="43">
        <f>SUMIFS(ENTRADAS!$D:$D,ENTRADAS!$B:$B,'PAINEL MÊS'!$B104,ENTRADAS!$I:$I,'PAINEL MÊS'!$AI$1,ENTRADAS!$F:$F,'PAINEL MÊS'!M$3)</f>
        <v>0</v>
      </c>
      <c r="N104" s="43">
        <f>SUMIFS(ENTRADAS!$D:$D,ENTRADAS!$B:$B,'PAINEL MÊS'!$B104,ENTRADAS!$I:$I,'PAINEL MÊS'!$AI$1,ENTRADAS!$F:$F,'PAINEL MÊS'!N$3)</f>
        <v>0</v>
      </c>
      <c r="O104" s="43">
        <f>SUMIFS(ENTRADAS!$D:$D,ENTRADAS!$B:$B,'PAINEL MÊS'!$B104,ENTRADAS!$I:$I,'PAINEL MÊS'!$AI$1,ENTRADAS!$F:$F,'PAINEL MÊS'!O$3)+SUMIFS(ENTRADAS!$D:$D,ENTRADAS!$B:$B,'PAINEL MÊS'!$B104,ENTRADAS!$I:$I,'PAINEL MÊS'!$AI$1,ENTRADAS!$F:$F,"SEMANA 6")</f>
        <v>0</v>
      </c>
      <c r="P104" s="44">
        <f t="shared" si="1"/>
        <v>0</v>
      </c>
      <c r="Q104" s="40">
        <f>C104+P104-J104+SUMIFS(AJUSTE!$D:$D,AJUSTE!$B:$B,'PAINEL MÊS'!B104,AJUSTE!$H:$H,'PAINEL MÊS'!$AI$1)</f>
        <v>0</v>
      </c>
      <c r="R104" s="45">
        <f t="shared" si="2"/>
        <v>0</v>
      </c>
      <c r="S104" s="15">
        <f>IFERROR(IF(INDEX(CADASTRO!$A$2:$Q$570,MATCH('PAINEL MÊS'!B104,CADASTRO!$B$2:$B$570,0),MATCH('PAINEL MÊS'!$AI$1,CADASTRO!$A$2:$Q$2,0))=0,IF(CADASTRO!R102=0,CADASTRO!E102,CADASTRO!R102),INDEX(CADASTRO!$A$2:$Q$570,MATCH('PAINEL MÊS'!B104,CADASTRO!$B$2:$B$570,0),MATCH('PAINEL MÊS'!$AI$1,CADASTRO!$A$2:$Q$2,0))),0)</f>
        <v>0</v>
      </c>
      <c r="T104" s="14">
        <f t="shared" si="13"/>
        <v>0</v>
      </c>
      <c r="U104" s="14">
        <f t="shared" si="14"/>
        <v>0</v>
      </c>
      <c r="V104" s="14">
        <f t="shared" si="15"/>
        <v>0</v>
      </c>
      <c r="W104" s="14">
        <f t="shared" si="16"/>
        <v>0</v>
      </c>
      <c r="X104" s="67">
        <f>IFERROR(IF(INDEX(CADASTRO!$A$2:$Q$570,MATCH('PAINEL MÊS'!B104,CADASTRO!$B$2:$B$570,0),MATCH('PAINEL MÊS'!$AJ$2,CADASTRO!$A$2:$Q$2,0))=0,IF(CADASTRO!R102=0,CADASTRO!E102,CADASTRO!R102),INDEX(CADASTRO!$A$2:$Q$570,MATCH('PAINEL MÊS'!B104,CADASTRO!$B$2:$B$570,0),MATCH('PAINEL MÊS'!$AJ$2,CADASTRO!$A$2:$Q$2,0))),0)*C104</f>
        <v>0</v>
      </c>
      <c r="Y104" s="14">
        <f t="shared" si="17"/>
        <v>0</v>
      </c>
      <c r="Z104" s="75">
        <f t="shared" si="18"/>
        <v>0</v>
      </c>
      <c r="AA104" s="75">
        <f t="shared" si="19"/>
        <v>0</v>
      </c>
      <c r="AB104" s="79">
        <f t="shared" si="20"/>
        <v>0</v>
      </c>
      <c r="AC104" s="77">
        <f t="shared" si="21"/>
        <v>0</v>
      </c>
      <c r="AD104" s="77">
        <f t="shared" si="22"/>
        <v>0</v>
      </c>
    </row>
    <row r="105" spans="1:30" ht="18.75" customHeight="1" x14ac:dyDescent="0.25">
      <c r="A105" s="7">
        <f>CADASTRO!A103</f>
        <v>0</v>
      </c>
      <c r="B105" s="7">
        <f>CADASTRO!B103</f>
        <v>0</v>
      </c>
      <c r="C105" s="40">
        <f>INDEX(Base!$A$40:$N$570,MATCH('PAINEL MÊS'!B105,Base!$B$40:$B$570,0),MATCH('PAINEL MÊS'!$C$2,Base!$A$40:$N$40,0))</f>
        <v>0</v>
      </c>
      <c r="D105" s="7">
        <f>CADASTRO!C103</f>
        <v>0</v>
      </c>
      <c r="E105" s="41">
        <f>SUMIFS(SAÍDAS!$D:$D,SAÍDAS!$B:$B,'PAINEL MÊS'!$B105,SAÍDAS!$H:$H,'PAINEL MÊS'!$AI$1,SAÍDAS!$F:$F,'PAINEL MÊS'!E$3)</f>
        <v>0</v>
      </c>
      <c r="F105" s="41">
        <f>SUMIFS(SAÍDAS!$D:$D,SAÍDAS!$B:$B,'PAINEL MÊS'!$B105,SAÍDAS!$H:$H,'PAINEL MÊS'!$AI$1,SAÍDAS!$F:$F,'PAINEL MÊS'!F$3)</f>
        <v>0</v>
      </c>
      <c r="G105" s="41">
        <f>SUMIFS(SAÍDAS!$D:$D,SAÍDAS!$B:$B,'PAINEL MÊS'!$B105,SAÍDAS!$H:$H,'PAINEL MÊS'!$AI$1,SAÍDAS!$F:$F,'PAINEL MÊS'!G$3)</f>
        <v>0</v>
      </c>
      <c r="H105" s="41">
        <f>SUMIFS(SAÍDAS!$D:$D,SAÍDAS!$B:$B,'PAINEL MÊS'!$B105,SAÍDAS!$H:$H,'PAINEL MÊS'!$AI$1,SAÍDAS!$F:$F,'PAINEL MÊS'!H$3)</f>
        <v>0</v>
      </c>
      <c r="I105" s="41">
        <f>SUMIFS(SAÍDAS!$D:$D,SAÍDAS!$B:$B,'PAINEL MÊS'!$B105,SAÍDAS!$H:$H,'PAINEL MÊS'!$AI$1,SAÍDAS!$F:$F,'PAINEL MÊS'!I$3)+SUMIFS(SAÍDAS!$D:$D,SAÍDAS!$B:$B,'PAINEL MÊS'!$B105,SAÍDAS!$H:$H,'PAINEL MÊS'!$AI$1,SAÍDAS!$F:$F,"SEMANA 6")</f>
        <v>0</v>
      </c>
      <c r="J105" s="42">
        <f t="shared" si="0"/>
        <v>0</v>
      </c>
      <c r="K105" s="43">
        <f>SUMIFS(ENTRADAS!$D:$D,ENTRADAS!$B:$B,'PAINEL MÊS'!$B105,ENTRADAS!$I:$I,'PAINEL MÊS'!$AI$1,ENTRADAS!$F:$F,'PAINEL MÊS'!K$3)</f>
        <v>0</v>
      </c>
      <c r="L105" s="43">
        <f>SUMIFS(ENTRADAS!$D:$D,ENTRADAS!$B:$B,'PAINEL MÊS'!$B105,ENTRADAS!$I:$I,'PAINEL MÊS'!$AI$1,ENTRADAS!$F:$F,'PAINEL MÊS'!L$3)</f>
        <v>0</v>
      </c>
      <c r="M105" s="43">
        <f>SUMIFS(ENTRADAS!$D:$D,ENTRADAS!$B:$B,'PAINEL MÊS'!$B105,ENTRADAS!$I:$I,'PAINEL MÊS'!$AI$1,ENTRADAS!$F:$F,'PAINEL MÊS'!M$3)</f>
        <v>0</v>
      </c>
      <c r="N105" s="43">
        <f>SUMIFS(ENTRADAS!$D:$D,ENTRADAS!$B:$B,'PAINEL MÊS'!$B105,ENTRADAS!$I:$I,'PAINEL MÊS'!$AI$1,ENTRADAS!$F:$F,'PAINEL MÊS'!N$3)</f>
        <v>0</v>
      </c>
      <c r="O105" s="43">
        <f>SUMIFS(ENTRADAS!$D:$D,ENTRADAS!$B:$B,'PAINEL MÊS'!$B105,ENTRADAS!$I:$I,'PAINEL MÊS'!$AI$1,ENTRADAS!$F:$F,'PAINEL MÊS'!O$3)+SUMIFS(ENTRADAS!$D:$D,ENTRADAS!$B:$B,'PAINEL MÊS'!$B105,ENTRADAS!$I:$I,'PAINEL MÊS'!$AI$1,ENTRADAS!$F:$F,"SEMANA 6")</f>
        <v>0</v>
      </c>
      <c r="P105" s="44">
        <f t="shared" si="1"/>
        <v>0</v>
      </c>
      <c r="Q105" s="40">
        <f>C105+P105-J105+SUMIFS(AJUSTE!$D:$D,AJUSTE!$B:$B,'PAINEL MÊS'!B105,AJUSTE!$H:$H,'PAINEL MÊS'!$AI$1)</f>
        <v>0</v>
      </c>
      <c r="R105" s="45">
        <f t="shared" si="2"/>
        <v>0</v>
      </c>
      <c r="S105" s="15">
        <f>IFERROR(IF(INDEX(CADASTRO!$A$2:$Q$570,MATCH('PAINEL MÊS'!B105,CADASTRO!$B$2:$B$570,0),MATCH('PAINEL MÊS'!$AI$1,CADASTRO!$A$2:$Q$2,0))=0,IF(CADASTRO!R103=0,CADASTRO!E103,CADASTRO!R103),INDEX(CADASTRO!$A$2:$Q$570,MATCH('PAINEL MÊS'!B105,CADASTRO!$B$2:$B$570,0),MATCH('PAINEL MÊS'!$AI$1,CADASTRO!$A$2:$Q$2,0))),0)</f>
        <v>0</v>
      </c>
      <c r="T105" s="14">
        <f t="shared" si="13"/>
        <v>0</v>
      </c>
      <c r="U105" s="14">
        <f t="shared" si="14"/>
        <v>0</v>
      </c>
      <c r="V105" s="14">
        <f t="shared" si="15"/>
        <v>0</v>
      </c>
      <c r="W105" s="14">
        <f t="shared" si="16"/>
        <v>0</v>
      </c>
      <c r="X105" s="67">
        <f>IFERROR(IF(INDEX(CADASTRO!$A$2:$Q$570,MATCH('PAINEL MÊS'!B105,CADASTRO!$B$2:$B$570,0),MATCH('PAINEL MÊS'!$AJ$2,CADASTRO!$A$2:$Q$2,0))=0,IF(CADASTRO!R103=0,CADASTRO!E103,CADASTRO!R103),INDEX(CADASTRO!$A$2:$Q$570,MATCH('PAINEL MÊS'!B105,CADASTRO!$B$2:$B$570,0),MATCH('PAINEL MÊS'!$AJ$2,CADASTRO!$A$2:$Q$2,0))),0)*C105</f>
        <v>0</v>
      </c>
      <c r="Y105" s="14">
        <f t="shared" si="17"/>
        <v>0</v>
      </c>
      <c r="Z105" s="75">
        <f t="shared" si="18"/>
        <v>0</v>
      </c>
      <c r="AA105" s="75">
        <f t="shared" si="19"/>
        <v>0</v>
      </c>
      <c r="AB105" s="79">
        <f t="shared" si="20"/>
        <v>0</v>
      </c>
      <c r="AC105" s="77">
        <f t="shared" si="21"/>
        <v>0</v>
      </c>
      <c r="AD105" s="77">
        <f t="shared" si="22"/>
        <v>0</v>
      </c>
    </row>
    <row r="106" spans="1:30" ht="18.75" customHeight="1" x14ac:dyDescent="0.25">
      <c r="A106" s="7">
        <f>CADASTRO!A104</f>
        <v>0</v>
      </c>
      <c r="B106" s="7">
        <f>CADASTRO!B104</f>
        <v>0</v>
      </c>
      <c r="C106" s="40">
        <f>INDEX(Base!$A$40:$N$570,MATCH('PAINEL MÊS'!B106,Base!$B$40:$B$570,0),MATCH('PAINEL MÊS'!$C$2,Base!$A$40:$N$40,0))</f>
        <v>0</v>
      </c>
      <c r="D106" s="7">
        <f>CADASTRO!C104</f>
        <v>0</v>
      </c>
      <c r="E106" s="41">
        <f>SUMIFS(SAÍDAS!$D:$D,SAÍDAS!$B:$B,'PAINEL MÊS'!$B106,SAÍDAS!$H:$H,'PAINEL MÊS'!$AI$1,SAÍDAS!$F:$F,'PAINEL MÊS'!E$3)</f>
        <v>0</v>
      </c>
      <c r="F106" s="41">
        <f>SUMIFS(SAÍDAS!$D:$D,SAÍDAS!$B:$B,'PAINEL MÊS'!$B106,SAÍDAS!$H:$H,'PAINEL MÊS'!$AI$1,SAÍDAS!$F:$F,'PAINEL MÊS'!F$3)</f>
        <v>0</v>
      </c>
      <c r="G106" s="41">
        <f>SUMIFS(SAÍDAS!$D:$D,SAÍDAS!$B:$B,'PAINEL MÊS'!$B106,SAÍDAS!$H:$H,'PAINEL MÊS'!$AI$1,SAÍDAS!$F:$F,'PAINEL MÊS'!G$3)</f>
        <v>0</v>
      </c>
      <c r="H106" s="41">
        <f>SUMIFS(SAÍDAS!$D:$D,SAÍDAS!$B:$B,'PAINEL MÊS'!$B106,SAÍDAS!$H:$H,'PAINEL MÊS'!$AI$1,SAÍDAS!$F:$F,'PAINEL MÊS'!H$3)</f>
        <v>0</v>
      </c>
      <c r="I106" s="41">
        <f>SUMIFS(SAÍDAS!$D:$D,SAÍDAS!$B:$B,'PAINEL MÊS'!$B106,SAÍDAS!$H:$H,'PAINEL MÊS'!$AI$1,SAÍDAS!$F:$F,'PAINEL MÊS'!I$3)+SUMIFS(SAÍDAS!$D:$D,SAÍDAS!$B:$B,'PAINEL MÊS'!$B106,SAÍDAS!$H:$H,'PAINEL MÊS'!$AI$1,SAÍDAS!$F:$F,"SEMANA 6")</f>
        <v>0</v>
      </c>
      <c r="J106" s="42">
        <f t="shared" si="0"/>
        <v>0</v>
      </c>
      <c r="K106" s="43">
        <f>SUMIFS(ENTRADAS!$D:$D,ENTRADAS!$B:$B,'PAINEL MÊS'!$B106,ENTRADAS!$I:$I,'PAINEL MÊS'!$AI$1,ENTRADAS!$F:$F,'PAINEL MÊS'!K$3)</f>
        <v>0</v>
      </c>
      <c r="L106" s="43">
        <f>SUMIFS(ENTRADAS!$D:$D,ENTRADAS!$B:$B,'PAINEL MÊS'!$B106,ENTRADAS!$I:$I,'PAINEL MÊS'!$AI$1,ENTRADAS!$F:$F,'PAINEL MÊS'!L$3)</f>
        <v>0</v>
      </c>
      <c r="M106" s="43">
        <f>SUMIFS(ENTRADAS!$D:$D,ENTRADAS!$B:$B,'PAINEL MÊS'!$B106,ENTRADAS!$I:$I,'PAINEL MÊS'!$AI$1,ENTRADAS!$F:$F,'PAINEL MÊS'!M$3)</f>
        <v>0</v>
      </c>
      <c r="N106" s="43">
        <f>SUMIFS(ENTRADAS!$D:$D,ENTRADAS!$B:$B,'PAINEL MÊS'!$B106,ENTRADAS!$I:$I,'PAINEL MÊS'!$AI$1,ENTRADAS!$F:$F,'PAINEL MÊS'!N$3)</f>
        <v>0</v>
      </c>
      <c r="O106" s="43">
        <f>SUMIFS(ENTRADAS!$D:$D,ENTRADAS!$B:$B,'PAINEL MÊS'!$B106,ENTRADAS!$I:$I,'PAINEL MÊS'!$AI$1,ENTRADAS!$F:$F,'PAINEL MÊS'!O$3)+SUMIFS(ENTRADAS!$D:$D,ENTRADAS!$B:$B,'PAINEL MÊS'!$B106,ENTRADAS!$I:$I,'PAINEL MÊS'!$AI$1,ENTRADAS!$F:$F,"SEMANA 6")</f>
        <v>0</v>
      </c>
      <c r="P106" s="44">
        <f t="shared" si="1"/>
        <v>0</v>
      </c>
      <c r="Q106" s="40">
        <f>C106+P106-J106+SUMIFS(AJUSTE!$D:$D,AJUSTE!$B:$B,'PAINEL MÊS'!B106,AJUSTE!$H:$H,'PAINEL MÊS'!$AI$1)</f>
        <v>0</v>
      </c>
      <c r="R106" s="45">
        <f t="shared" si="2"/>
        <v>0</v>
      </c>
      <c r="S106" s="15">
        <f>IFERROR(IF(INDEX(CADASTRO!$A$2:$Q$570,MATCH('PAINEL MÊS'!B106,CADASTRO!$B$2:$B$570,0),MATCH('PAINEL MÊS'!$AI$1,CADASTRO!$A$2:$Q$2,0))=0,IF(CADASTRO!R104=0,CADASTRO!E104,CADASTRO!R104),INDEX(CADASTRO!$A$2:$Q$570,MATCH('PAINEL MÊS'!B106,CADASTRO!$B$2:$B$570,0),MATCH('PAINEL MÊS'!$AI$1,CADASTRO!$A$2:$Q$2,0))),0)</f>
        <v>0</v>
      </c>
      <c r="T106" s="14">
        <f t="shared" si="13"/>
        <v>0</v>
      </c>
      <c r="U106" s="14">
        <f t="shared" si="14"/>
        <v>0</v>
      </c>
      <c r="V106" s="14">
        <f t="shared" si="15"/>
        <v>0</v>
      </c>
      <c r="W106" s="14">
        <f t="shared" si="16"/>
        <v>0</v>
      </c>
      <c r="X106" s="67">
        <f>IFERROR(IF(INDEX(CADASTRO!$A$2:$Q$570,MATCH('PAINEL MÊS'!B106,CADASTRO!$B$2:$B$570,0),MATCH('PAINEL MÊS'!$AJ$2,CADASTRO!$A$2:$Q$2,0))=0,IF(CADASTRO!R104=0,CADASTRO!E104,CADASTRO!R104),INDEX(CADASTRO!$A$2:$Q$570,MATCH('PAINEL MÊS'!B106,CADASTRO!$B$2:$B$570,0),MATCH('PAINEL MÊS'!$AJ$2,CADASTRO!$A$2:$Q$2,0))),0)*C106</f>
        <v>0</v>
      </c>
      <c r="Y106" s="14">
        <f t="shared" si="17"/>
        <v>0</v>
      </c>
      <c r="Z106" s="75">
        <f t="shared" si="18"/>
        <v>0</v>
      </c>
      <c r="AA106" s="75">
        <f t="shared" si="19"/>
        <v>0</v>
      </c>
      <c r="AB106" s="79">
        <f t="shared" si="20"/>
        <v>0</v>
      </c>
      <c r="AC106" s="77">
        <f t="shared" si="21"/>
        <v>0</v>
      </c>
      <c r="AD106" s="77">
        <f t="shared" si="22"/>
        <v>0</v>
      </c>
    </row>
    <row r="107" spans="1:30" ht="18.75" customHeight="1" x14ac:dyDescent="0.25">
      <c r="A107" s="7">
        <f>CADASTRO!A105</f>
        <v>0</v>
      </c>
      <c r="B107" s="7">
        <f>CADASTRO!B105</f>
        <v>0</v>
      </c>
      <c r="C107" s="40">
        <f>INDEX(Base!$A$40:$N$570,MATCH('PAINEL MÊS'!B107,Base!$B$40:$B$570,0),MATCH('PAINEL MÊS'!$C$2,Base!$A$40:$N$40,0))</f>
        <v>0</v>
      </c>
      <c r="D107" s="7">
        <f>CADASTRO!C105</f>
        <v>0</v>
      </c>
      <c r="E107" s="41">
        <f>SUMIFS(SAÍDAS!$D:$D,SAÍDAS!$B:$B,'PAINEL MÊS'!$B107,SAÍDAS!$H:$H,'PAINEL MÊS'!$AI$1,SAÍDAS!$F:$F,'PAINEL MÊS'!E$3)</f>
        <v>0</v>
      </c>
      <c r="F107" s="41">
        <f>SUMIFS(SAÍDAS!$D:$D,SAÍDAS!$B:$B,'PAINEL MÊS'!$B107,SAÍDAS!$H:$H,'PAINEL MÊS'!$AI$1,SAÍDAS!$F:$F,'PAINEL MÊS'!F$3)</f>
        <v>0</v>
      </c>
      <c r="G107" s="41">
        <f>SUMIFS(SAÍDAS!$D:$D,SAÍDAS!$B:$B,'PAINEL MÊS'!$B107,SAÍDAS!$H:$H,'PAINEL MÊS'!$AI$1,SAÍDAS!$F:$F,'PAINEL MÊS'!G$3)</f>
        <v>0</v>
      </c>
      <c r="H107" s="41">
        <f>SUMIFS(SAÍDAS!$D:$D,SAÍDAS!$B:$B,'PAINEL MÊS'!$B107,SAÍDAS!$H:$H,'PAINEL MÊS'!$AI$1,SAÍDAS!$F:$F,'PAINEL MÊS'!H$3)</f>
        <v>0</v>
      </c>
      <c r="I107" s="41">
        <f>SUMIFS(SAÍDAS!$D:$D,SAÍDAS!$B:$B,'PAINEL MÊS'!$B107,SAÍDAS!$H:$H,'PAINEL MÊS'!$AI$1,SAÍDAS!$F:$F,'PAINEL MÊS'!I$3)+SUMIFS(SAÍDAS!$D:$D,SAÍDAS!$B:$B,'PAINEL MÊS'!$B107,SAÍDAS!$H:$H,'PAINEL MÊS'!$AI$1,SAÍDAS!$F:$F,"SEMANA 6")</f>
        <v>0</v>
      </c>
      <c r="J107" s="42">
        <f t="shared" si="0"/>
        <v>0</v>
      </c>
      <c r="K107" s="43">
        <f>SUMIFS(ENTRADAS!$D:$D,ENTRADAS!$B:$B,'PAINEL MÊS'!$B107,ENTRADAS!$I:$I,'PAINEL MÊS'!$AI$1,ENTRADAS!$F:$F,'PAINEL MÊS'!K$3)</f>
        <v>0</v>
      </c>
      <c r="L107" s="43">
        <f>SUMIFS(ENTRADAS!$D:$D,ENTRADAS!$B:$B,'PAINEL MÊS'!$B107,ENTRADAS!$I:$I,'PAINEL MÊS'!$AI$1,ENTRADAS!$F:$F,'PAINEL MÊS'!L$3)</f>
        <v>0</v>
      </c>
      <c r="M107" s="43">
        <f>SUMIFS(ENTRADAS!$D:$D,ENTRADAS!$B:$B,'PAINEL MÊS'!$B107,ENTRADAS!$I:$I,'PAINEL MÊS'!$AI$1,ENTRADAS!$F:$F,'PAINEL MÊS'!M$3)</f>
        <v>0</v>
      </c>
      <c r="N107" s="43">
        <f>SUMIFS(ENTRADAS!$D:$D,ENTRADAS!$B:$B,'PAINEL MÊS'!$B107,ENTRADAS!$I:$I,'PAINEL MÊS'!$AI$1,ENTRADAS!$F:$F,'PAINEL MÊS'!N$3)</f>
        <v>0</v>
      </c>
      <c r="O107" s="43">
        <f>SUMIFS(ENTRADAS!$D:$D,ENTRADAS!$B:$B,'PAINEL MÊS'!$B107,ENTRADAS!$I:$I,'PAINEL MÊS'!$AI$1,ENTRADAS!$F:$F,'PAINEL MÊS'!O$3)+SUMIFS(ENTRADAS!$D:$D,ENTRADAS!$B:$B,'PAINEL MÊS'!$B107,ENTRADAS!$I:$I,'PAINEL MÊS'!$AI$1,ENTRADAS!$F:$F,"SEMANA 6")</f>
        <v>0</v>
      </c>
      <c r="P107" s="44">
        <f t="shared" si="1"/>
        <v>0</v>
      </c>
      <c r="Q107" s="40">
        <f>C107+P107-J107+SUMIFS(AJUSTE!$D:$D,AJUSTE!$B:$B,'PAINEL MÊS'!B107,AJUSTE!$H:$H,'PAINEL MÊS'!$AI$1)</f>
        <v>0</v>
      </c>
      <c r="R107" s="45">
        <f t="shared" si="2"/>
        <v>0</v>
      </c>
      <c r="S107" s="15">
        <f>IFERROR(IF(INDEX(CADASTRO!$A$2:$Q$570,MATCH('PAINEL MÊS'!B107,CADASTRO!$B$2:$B$570,0),MATCH('PAINEL MÊS'!$AI$1,CADASTRO!$A$2:$Q$2,0))=0,IF(CADASTRO!R105=0,CADASTRO!E105,CADASTRO!R105),INDEX(CADASTRO!$A$2:$Q$570,MATCH('PAINEL MÊS'!B107,CADASTRO!$B$2:$B$570,0),MATCH('PAINEL MÊS'!$AI$1,CADASTRO!$A$2:$Q$2,0))),0)</f>
        <v>0</v>
      </c>
      <c r="T107" s="14">
        <f t="shared" si="13"/>
        <v>0</v>
      </c>
      <c r="U107" s="14">
        <f t="shared" si="14"/>
        <v>0</v>
      </c>
      <c r="V107" s="14">
        <f t="shared" si="15"/>
        <v>0</v>
      </c>
      <c r="W107" s="14">
        <f t="shared" si="16"/>
        <v>0</v>
      </c>
      <c r="X107" s="67">
        <f>IFERROR(IF(INDEX(CADASTRO!$A$2:$Q$570,MATCH('PAINEL MÊS'!B107,CADASTRO!$B$2:$B$570,0),MATCH('PAINEL MÊS'!$AJ$2,CADASTRO!$A$2:$Q$2,0))=0,IF(CADASTRO!R105=0,CADASTRO!E105,CADASTRO!R105),INDEX(CADASTRO!$A$2:$Q$570,MATCH('PAINEL MÊS'!B107,CADASTRO!$B$2:$B$570,0),MATCH('PAINEL MÊS'!$AJ$2,CADASTRO!$A$2:$Q$2,0))),0)*C107</f>
        <v>0</v>
      </c>
      <c r="Y107" s="14">
        <f t="shared" si="17"/>
        <v>0</v>
      </c>
      <c r="Z107" s="75">
        <f t="shared" si="18"/>
        <v>0</v>
      </c>
      <c r="AA107" s="75">
        <f t="shared" si="19"/>
        <v>0</v>
      </c>
      <c r="AB107" s="79">
        <f t="shared" si="20"/>
        <v>0</v>
      </c>
      <c r="AC107" s="77">
        <f t="shared" si="21"/>
        <v>0</v>
      </c>
      <c r="AD107" s="77">
        <f t="shared" si="22"/>
        <v>0</v>
      </c>
    </row>
    <row r="108" spans="1:30" ht="18.75" customHeight="1" x14ac:dyDescent="0.25">
      <c r="A108" s="7">
        <f>CADASTRO!A106</f>
        <v>0</v>
      </c>
      <c r="B108" s="7">
        <f>CADASTRO!B106</f>
        <v>0</v>
      </c>
      <c r="C108" s="40">
        <f>INDEX(Base!$A$40:$N$570,MATCH('PAINEL MÊS'!B108,Base!$B$40:$B$570,0),MATCH('PAINEL MÊS'!$C$2,Base!$A$40:$N$40,0))</f>
        <v>0</v>
      </c>
      <c r="D108" s="7">
        <f>CADASTRO!C106</f>
        <v>0</v>
      </c>
      <c r="E108" s="41">
        <f>SUMIFS(SAÍDAS!$D:$D,SAÍDAS!$B:$B,'PAINEL MÊS'!$B108,SAÍDAS!$H:$H,'PAINEL MÊS'!$AI$1,SAÍDAS!$F:$F,'PAINEL MÊS'!E$3)</f>
        <v>0</v>
      </c>
      <c r="F108" s="41">
        <f>SUMIFS(SAÍDAS!$D:$D,SAÍDAS!$B:$B,'PAINEL MÊS'!$B108,SAÍDAS!$H:$H,'PAINEL MÊS'!$AI$1,SAÍDAS!$F:$F,'PAINEL MÊS'!F$3)</f>
        <v>0</v>
      </c>
      <c r="G108" s="41">
        <f>SUMIFS(SAÍDAS!$D:$D,SAÍDAS!$B:$B,'PAINEL MÊS'!$B108,SAÍDAS!$H:$H,'PAINEL MÊS'!$AI$1,SAÍDAS!$F:$F,'PAINEL MÊS'!G$3)</f>
        <v>0</v>
      </c>
      <c r="H108" s="41">
        <f>SUMIFS(SAÍDAS!$D:$D,SAÍDAS!$B:$B,'PAINEL MÊS'!$B108,SAÍDAS!$H:$H,'PAINEL MÊS'!$AI$1,SAÍDAS!$F:$F,'PAINEL MÊS'!H$3)</f>
        <v>0</v>
      </c>
      <c r="I108" s="41">
        <f>SUMIFS(SAÍDAS!$D:$D,SAÍDAS!$B:$B,'PAINEL MÊS'!$B108,SAÍDAS!$H:$H,'PAINEL MÊS'!$AI$1,SAÍDAS!$F:$F,'PAINEL MÊS'!I$3)+SUMIFS(SAÍDAS!$D:$D,SAÍDAS!$B:$B,'PAINEL MÊS'!$B108,SAÍDAS!$H:$H,'PAINEL MÊS'!$AI$1,SAÍDAS!$F:$F,"SEMANA 6")</f>
        <v>0</v>
      </c>
      <c r="J108" s="42">
        <f t="shared" si="0"/>
        <v>0</v>
      </c>
      <c r="K108" s="43">
        <f>SUMIFS(ENTRADAS!$D:$D,ENTRADAS!$B:$B,'PAINEL MÊS'!$B108,ENTRADAS!$I:$I,'PAINEL MÊS'!$AI$1,ENTRADAS!$F:$F,'PAINEL MÊS'!K$3)</f>
        <v>0</v>
      </c>
      <c r="L108" s="43">
        <f>SUMIFS(ENTRADAS!$D:$D,ENTRADAS!$B:$B,'PAINEL MÊS'!$B108,ENTRADAS!$I:$I,'PAINEL MÊS'!$AI$1,ENTRADAS!$F:$F,'PAINEL MÊS'!L$3)</f>
        <v>0</v>
      </c>
      <c r="M108" s="43">
        <f>SUMIFS(ENTRADAS!$D:$D,ENTRADAS!$B:$B,'PAINEL MÊS'!$B108,ENTRADAS!$I:$I,'PAINEL MÊS'!$AI$1,ENTRADAS!$F:$F,'PAINEL MÊS'!M$3)</f>
        <v>0</v>
      </c>
      <c r="N108" s="43">
        <f>SUMIFS(ENTRADAS!$D:$D,ENTRADAS!$B:$B,'PAINEL MÊS'!$B108,ENTRADAS!$I:$I,'PAINEL MÊS'!$AI$1,ENTRADAS!$F:$F,'PAINEL MÊS'!N$3)</f>
        <v>0</v>
      </c>
      <c r="O108" s="43">
        <f>SUMIFS(ENTRADAS!$D:$D,ENTRADAS!$B:$B,'PAINEL MÊS'!$B108,ENTRADAS!$I:$I,'PAINEL MÊS'!$AI$1,ENTRADAS!$F:$F,'PAINEL MÊS'!O$3)+SUMIFS(ENTRADAS!$D:$D,ENTRADAS!$B:$B,'PAINEL MÊS'!$B108,ENTRADAS!$I:$I,'PAINEL MÊS'!$AI$1,ENTRADAS!$F:$F,"SEMANA 6")</f>
        <v>0</v>
      </c>
      <c r="P108" s="44">
        <f t="shared" si="1"/>
        <v>0</v>
      </c>
      <c r="Q108" s="40">
        <f>C108+P108-J108+SUMIFS(AJUSTE!$D:$D,AJUSTE!$B:$B,'PAINEL MÊS'!B108,AJUSTE!$H:$H,'PAINEL MÊS'!$AI$1)</f>
        <v>0</v>
      </c>
      <c r="R108" s="45">
        <f t="shared" si="2"/>
        <v>0</v>
      </c>
      <c r="S108" s="15">
        <f>IFERROR(IF(INDEX(CADASTRO!$A$2:$Q$570,MATCH('PAINEL MÊS'!B108,CADASTRO!$B$2:$B$570,0),MATCH('PAINEL MÊS'!$AI$1,CADASTRO!$A$2:$Q$2,0))=0,IF(CADASTRO!R106=0,CADASTRO!E106,CADASTRO!R106),INDEX(CADASTRO!$A$2:$Q$570,MATCH('PAINEL MÊS'!B108,CADASTRO!$B$2:$B$570,0),MATCH('PAINEL MÊS'!$AI$1,CADASTRO!$A$2:$Q$2,0))),0)</f>
        <v>0</v>
      </c>
      <c r="T108" s="14">
        <f t="shared" si="13"/>
        <v>0</v>
      </c>
      <c r="U108" s="14">
        <f t="shared" si="14"/>
        <v>0</v>
      </c>
      <c r="V108" s="14">
        <f t="shared" si="15"/>
        <v>0</v>
      </c>
      <c r="W108" s="14">
        <f t="shared" si="16"/>
        <v>0</v>
      </c>
      <c r="X108" s="67">
        <f>IFERROR(IF(INDEX(CADASTRO!$A$2:$Q$570,MATCH('PAINEL MÊS'!B108,CADASTRO!$B$2:$B$570,0),MATCH('PAINEL MÊS'!$AJ$2,CADASTRO!$A$2:$Q$2,0))=0,IF(CADASTRO!R106=0,CADASTRO!E106,CADASTRO!R106),INDEX(CADASTRO!$A$2:$Q$570,MATCH('PAINEL MÊS'!B108,CADASTRO!$B$2:$B$570,0),MATCH('PAINEL MÊS'!$AJ$2,CADASTRO!$A$2:$Q$2,0))),0)*C108</f>
        <v>0</v>
      </c>
      <c r="Y108" s="14">
        <f t="shared" si="17"/>
        <v>0</v>
      </c>
      <c r="Z108" s="75">
        <f t="shared" si="18"/>
        <v>0</v>
      </c>
      <c r="AA108" s="75">
        <f t="shared" si="19"/>
        <v>0</v>
      </c>
      <c r="AB108" s="79">
        <f t="shared" si="20"/>
        <v>0</v>
      </c>
      <c r="AC108" s="77">
        <f t="shared" si="21"/>
        <v>0</v>
      </c>
      <c r="AD108" s="77">
        <f t="shared" si="22"/>
        <v>0</v>
      </c>
    </row>
    <row r="109" spans="1:30" ht="18.75" customHeight="1" x14ac:dyDescent="0.25">
      <c r="A109" s="7">
        <f>CADASTRO!A107</f>
        <v>0</v>
      </c>
      <c r="B109" s="7">
        <f>CADASTRO!B107</f>
        <v>0</v>
      </c>
      <c r="C109" s="40">
        <f>INDEX(Base!$A$40:$N$570,MATCH('PAINEL MÊS'!B109,Base!$B$40:$B$570,0),MATCH('PAINEL MÊS'!$C$2,Base!$A$40:$N$40,0))</f>
        <v>0</v>
      </c>
      <c r="D109" s="7">
        <f>CADASTRO!C107</f>
        <v>0</v>
      </c>
      <c r="E109" s="41">
        <f>SUMIFS(SAÍDAS!$D:$D,SAÍDAS!$B:$B,'PAINEL MÊS'!$B109,SAÍDAS!$H:$H,'PAINEL MÊS'!$AI$1,SAÍDAS!$F:$F,'PAINEL MÊS'!E$3)</f>
        <v>0</v>
      </c>
      <c r="F109" s="41">
        <f>SUMIFS(SAÍDAS!$D:$D,SAÍDAS!$B:$B,'PAINEL MÊS'!$B109,SAÍDAS!$H:$H,'PAINEL MÊS'!$AI$1,SAÍDAS!$F:$F,'PAINEL MÊS'!F$3)</f>
        <v>0</v>
      </c>
      <c r="G109" s="41">
        <f>SUMIFS(SAÍDAS!$D:$D,SAÍDAS!$B:$B,'PAINEL MÊS'!$B109,SAÍDAS!$H:$H,'PAINEL MÊS'!$AI$1,SAÍDAS!$F:$F,'PAINEL MÊS'!G$3)</f>
        <v>0</v>
      </c>
      <c r="H109" s="41">
        <f>SUMIFS(SAÍDAS!$D:$D,SAÍDAS!$B:$B,'PAINEL MÊS'!$B109,SAÍDAS!$H:$H,'PAINEL MÊS'!$AI$1,SAÍDAS!$F:$F,'PAINEL MÊS'!H$3)</f>
        <v>0</v>
      </c>
      <c r="I109" s="41">
        <f>SUMIFS(SAÍDAS!$D:$D,SAÍDAS!$B:$B,'PAINEL MÊS'!$B109,SAÍDAS!$H:$H,'PAINEL MÊS'!$AI$1,SAÍDAS!$F:$F,'PAINEL MÊS'!I$3)+SUMIFS(SAÍDAS!$D:$D,SAÍDAS!$B:$B,'PAINEL MÊS'!$B109,SAÍDAS!$H:$H,'PAINEL MÊS'!$AI$1,SAÍDAS!$F:$F,"SEMANA 6")</f>
        <v>0</v>
      </c>
      <c r="J109" s="42">
        <f t="shared" si="0"/>
        <v>0</v>
      </c>
      <c r="K109" s="43">
        <f>SUMIFS(ENTRADAS!$D:$D,ENTRADAS!$B:$B,'PAINEL MÊS'!$B109,ENTRADAS!$I:$I,'PAINEL MÊS'!$AI$1,ENTRADAS!$F:$F,'PAINEL MÊS'!K$3)</f>
        <v>0</v>
      </c>
      <c r="L109" s="43">
        <f>SUMIFS(ENTRADAS!$D:$D,ENTRADAS!$B:$B,'PAINEL MÊS'!$B109,ENTRADAS!$I:$I,'PAINEL MÊS'!$AI$1,ENTRADAS!$F:$F,'PAINEL MÊS'!L$3)</f>
        <v>0</v>
      </c>
      <c r="M109" s="43">
        <f>SUMIFS(ENTRADAS!$D:$D,ENTRADAS!$B:$B,'PAINEL MÊS'!$B109,ENTRADAS!$I:$I,'PAINEL MÊS'!$AI$1,ENTRADAS!$F:$F,'PAINEL MÊS'!M$3)</f>
        <v>0</v>
      </c>
      <c r="N109" s="43">
        <f>SUMIFS(ENTRADAS!$D:$D,ENTRADAS!$B:$B,'PAINEL MÊS'!$B109,ENTRADAS!$I:$I,'PAINEL MÊS'!$AI$1,ENTRADAS!$F:$F,'PAINEL MÊS'!N$3)</f>
        <v>0</v>
      </c>
      <c r="O109" s="43">
        <f>SUMIFS(ENTRADAS!$D:$D,ENTRADAS!$B:$B,'PAINEL MÊS'!$B109,ENTRADAS!$I:$I,'PAINEL MÊS'!$AI$1,ENTRADAS!$F:$F,'PAINEL MÊS'!O$3)+SUMIFS(ENTRADAS!$D:$D,ENTRADAS!$B:$B,'PAINEL MÊS'!$B109,ENTRADAS!$I:$I,'PAINEL MÊS'!$AI$1,ENTRADAS!$F:$F,"SEMANA 6")</f>
        <v>0</v>
      </c>
      <c r="P109" s="44">
        <f t="shared" si="1"/>
        <v>0</v>
      </c>
      <c r="Q109" s="40">
        <f>C109+P109-J109+SUMIFS(AJUSTE!$D:$D,AJUSTE!$B:$B,'PAINEL MÊS'!B109,AJUSTE!$H:$H,'PAINEL MÊS'!$AI$1)</f>
        <v>0</v>
      </c>
      <c r="R109" s="45">
        <f t="shared" si="2"/>
        <v>0</v>
      </c>
      <c r="S109" s="15">
        <f>IFERROR(IF(INDEX(CADASTRO!$A$2:$Q$570,MATCH('PAINEL MÊS'!B109,CADASTRO!$B$2:$B$570,0),MATCH('PAINEL MÊS'!$AI$1,CADASTRO!$A$2:$Q$2,0))=0,IF(CADASTRO!R107=0,CADASTRO!E107,CADASTRO!R107),INDEX(CADASTRO!$A$2:$Q$570,MATCH('PAINEL MÊS'!B109,CADASTRO!$B$2:$B$570,0),MATCH('PAINEL MÊS'!$AI$1,CADASTRO!$A$2:$Q$2,0))),0)</f>
        <v>0</v>
      </c>
      <c r="T109" s="14">
        <f t="shared" si="13"/>
        <v>0</v>
      </c>
      <c r="U109" s="14">
        <f t="shared" si="14"/>
        <v>0</v>
      </c>
      <c r="V109" s="14">
        <f t="shared" si="15"/>
        <v>0</v>
      </c>
      <c r="W109" s="14">
        <f t="shared" si="16"/>
        <v>0</v>
      </c>
      <c r="X109" s="67">
        <f>IFERROR(IF(INDEX(CADASTRO!$A$2:$Q$570,MATCH('PAINEL MÊS'!B109,CADASTRO!$B$2:$B$570,0),MATCH('PAINEL MÊS'!$AJ$2,CADASTRO!$A$2:$Q$2,0))=0,IF(CADASTRO!R107=0,CADASTRO!E107,CADASTRO!R107),INDEX(CADASTRO!$A$2:$Q$570,MATCH('PAINEL MÊS'!B109,CADASTRO!$B$2:$B$570,0),MATCH('PAINEL MÊS'!$AJ$2,CADASTRO!$A$2:$Q$2,0))),0)*C109</f>
        <v>0</v>
      </c>
      <c r="Y109" s="14">
        <f t="shared" si="17"/>
        <v>0</v>
      </c>
      <c r="Z109" s="75">
        <f t="shared" si="18"/>
        <v>0</v>
      </c>
      <c r="AA109" s="75">
        <f t="shared" si="19"/>
        <v>0</v>
      </c>
      <c r="AB109" s="79">
        <f t="shared" si="20"/>
        <v>0</v>
      </c>
      <c r="AC109" s="77">
        <f t="shared" si="21"/>
        <v>0</v>
      </c>
      <c r="AD109" s="77">
        <f t="shared" si="22"/>
        <v>0</v>
      </c>
    </row>
    <row r="110" spans="1:30" ht="18.75" customHeight="1" x14ac:dyDescent="0.25">
      <c r="A110" s="7">
        <f>CADASTRO!A108</f>
        <v>0</v>
      </c>
      <c r="B110" s="7">
        <f>CADASTRO!B108</f>
        <v>0</v>
      </c>
      <c r="C110" s="40">
        <f>INDEX(Base!$A$40:$N$570,MATCH('PAINEL MÊS'!B110,Base!$B$40:$B$570,0),MATCH('PAINEL MÊS'!$C$2,Base!$A$40:$N$40,0))</f>
        <v>0</v>
      </c>
      <c r="D110" s="7">
        <f>CADASTRO!C108</f>
        <v>0</v>
      </c>
      <c r="E110" s="41">
        <f>SUMIFS(SAÍDAS!$D:$D,SAÍDAS!$B:$B,'PAINEL MÊS'!$B110,SAÍDAS!$H:$H,'PAINEL MÊS'!$AI$1,SAÍDAS!$F:$F,'PAINEL MÊS'!E$3)</f>
        <v>0</v>
      </c>
      <c r="F110" s="41">
        <f>SUMIFS(SAÍDAS!$D:$D,SAÍDAS!$B:$B,'PAINEL MÊS'!$B110,SAÍDAS!$H:$H,'PAINEL MÊS'!$AI$1,SAÍDAS!$F:$F,'PAINEL MÊS'!F$3)</f>
        <v>0</v>
      </c>
      <c r="G110" s="41">
        <f>SUMIFS(SAÍDAS!$D:$D,SAÍDAS!$B:$B,'PAINEL MÊS'!$B110,SAÍDAS!$H:$H,'PAINEL MÊS'!$AI$1,SAÍDAS!$F:$F,'PAINEL MÊS'!G$3)</f>
        <v>0</v>
      </c>
      <c r="H110" s="41">
        <f>SUMIFS(SAÍDAS!$D:$D,SAÍDAS!$B:$B,'PAINEL MÊS'!$B110,SAÍDAS!$H:$H,'PAINEL MÊS'!$AI$1,SAÍDAS!$F:$F,'PAINEL MÊS'!H$3)</f>
        <v>0</v>
      </c>
      <c r="I110" s="41">
        <f>SUMIFS(SAÍDAS!$D:$D,SAÍDAS!$B:$B,'PAINEL MÊS'!$B110,SAÍDAS!$H:$H,'PAINEL MÊS'!$AI$1,SAÍDAS!$F:$F,'PAINEL MÊS'!I$3)+SUMIFS(SAÍDAS!$D:$D,SAÍDAS!$B:$B,'PAINEL MÊS'!$B110,SAÍDAS!$H:$H,'PAINEL MÊS'!$AI$1,SAÍDAS!$F:$F,"SEMANA 6")</f>
        <v>0</v>
      </c>
      <c r="J110" s="42">
        <f t="shared" si="0"/>
        <v>0</v>
      </c>
      <c r="K110" s="43">
        <f>SUMIFS(ENTRADAS!$D:$D,ENTRADAS!$B:$B,'PAINEL MÊS'!$B110,ENTRADAS!$I:$I,'PAINEL MÊS'!$AI$1,ENTRADAS!$F:$F,'PAINEL MÊS'!K$3)</f>
        <v>0</v>
      </c>
      <c r="L110" s="43">
        <f>SUMIFS(ENTRADAS!$D:$D,ENTRADAS!$B:$B,'PAINEL MÊS'!$B110,ENTRADAS!$I:$I,'PAINEL MÊS'!$AI$1,ENTRADAS!$F:$F,'PAINEL MÊS'!L$3)</f>
        <v>0</v>
      </c>
      <c r="M110" s="43">
        <f>SUMIFS(ENTRADAS!$D:$D,ENTRADAS!$B:$B,'PAINEL MÊS'!$B110,ENTRADAS!$I:$I,'PAINEL MÊS'!$AI$1,ENTRADAS!$F:$F,'PAINEL MÊS'!M$3)</f>
        <v>0</v>
      </c>
      <c r="N110" s="43">
        <f>SUMIFS(ENTRADAS!$D:$D,ENTRADAS!$B:$B,'PAINEL MÊS'!$B110,ENTRADAS!$I:$I,'PAINEL MÊS'!$AI$1,ENTRADAS!$F:$F,'PAINEL MÊS'!N$3)</f>
        <v>0</v>
      </c>
      <c r="O110" s="43">
        <f>SUMIFS(ENTRADAS!$D:$D,ENTRADAS!$B:$B,'PAINEL MÊS'!$B110,ENTRADAS!$I:$I,'PAINEL MÊS'!$AI$1,ENTRADAS!$F:$F,'PAINEL MÊS'!O$3)+SUMIFS(ENTRADAS!$D:$D,ENTRADAS!$B:$B,'PAINEL MÊS'!$B110,ENTRADAS!$I:$I,'PAINEL MÊS'!$AI$1,ENTRADAS!$F:$F,"SEMANA 6")</f>
        <v>0</v>
      </c>
      <c r="P110" s="44">
        <f t="shared" si="1"/>
        <v>0</v>
      </c>
      <c r="Q110" s="40">
        <f>C110+P110-J110+SUMIFS(AJUSTE!$D:$D,AJUSTE!$B:$B,'PAINEL MÊS'!B110,AJUSTE!$H:$H,'PAINEL MÊS'!$AI$1)</f>
        <v>0</v>
      </c>
      <c r="R110" s="45">
        <f t="shared" si="2"/>
        <v>0</v>
      </c>
      <c r="S110" s="15">
        <f>IFERROR(IF(INDEX(CADASTRO!$A$2:$Q$570,MATCH('PAINEL MÊS'!B110,CADASTRO!$B$2:$B$570,0),MATCH('PAINEL MÊS'!$AI$1,CADASTRO!$A$2:$Q$2,0))=0,IF(CADASTRO!R108=0,CADASTRO!E108,CADASTRO!R108),INDEX(CADASTRO!$A$2:$Q$570,MATCH('PAINEL MÊS'!B110,CADASTRO!$B$2:$B$570,0),MATCH('PAINEL MÊS'!$AI$1,CADASTRO!$A$2:$Q$2,0))),0)</f>
        <v>0</v>
      </c>
      <c r="T110" s="14">
        <f t="shared" si="13"/>
        <v>0</v>
      </c>
      <c r="U110" s="14">
        <f t="shared" si="14"/>
        <v>0</v>
      </c>
      <c r="V110" s="14">
        <f t="shared" si="15"/>
        <v>0</v>
      </c>
      <c r="W110" s="14">
        <f t="shared" si="16"/>
        <v>0</v>
      </c>
      <c r="X110" s="67">
        <f>IFERROR(IF(INDEX(CADASTRO!$A$2:$Q$570,MATCH('PAINEL MÊS'!B110,CADASTRO!$B$2:$B$570,0),MATCH('PAINEL MÊS'!$AJ$2,CADASTRO!$A$2:$Q$2,0))=0,IF(CADASTRO!R108=0,CADASTRO!E108,CADASTRO!R108),INDEX(CADASTRO!$A$2:$Q$570,MATCH('PAINEL MÊS'!B110,CADASTRO!$B$2:$B$570,0),MATCH('PAINEL MÊS'!$AJ$2,CADASTRO!$A$2:$Q$2,0))),0)*C110</f>
        <v>0</v>
      </c>
      <c r="Y110" s="14">
        <f t="shared" si="17"/>
        <v>0</v>
      </c>
      <c r="Z110" s="75">
        <f t="shared" si="18"/>
        <v>0</v>
      </c>
      <c r="AA110" s="75">
        <f t="shared" si="19"/>
        <v>0</v>
      </c>
      <c r="AB110" s="79">
        <f t="shared" si="20"/>
        <v>0</v>
      </c>
      <c r="AC110" s="77">
        <f t="shared" si="21"/>
        <v>0</v>
      </c>
      <c r="AD110" s="77">
        <f t="shared" si="22"/>
        <v>0</v>
      </c>
    </row>
    <row r="111" spans="1:30" ht="18.75" customHeight="1" x14ac:dyDescent="0.25">
      <c r="A111" s="7">
        <f>CADASTRO!A109</f>
        <v>0</v>
      </c>
      <c r="B111" s="7">
        <f>CADASTRO!B109</f>
        <v>0</v>
      </c>
      <c r="C111" s="40">
        <f>INDEX(Base!$A$40:$N$570,MATCH('PAINEL MÊS'!B111,Base!$B$40:$B$570,0),MATCH('PAINEL MÊS'!$C$2,Base!$A$40:$N$40,0))</f>
        <v>0</v>
      </c>
      <c r="D111" s="7">
        <f>CADASTRO!C109</f>
        <v>0</v>
      </c>
      <c r="E111" s="41">
        <f>SUMIFS(SAÍDAS!$D:$D,SAÍDAS!$B:$B,'PAINEL MÊS'!$B111,SAÍDAS!$H:$H,'PAINEL MÊS'!$AI$1,SAÍDAS!$F:$F,'PAINEL MÊS'!E$3)</f>
        <v>0</v>
      </c>
      <c r="F111" s="41">
        <f>SUMIFS(SAÍDAS!$D:$D,SAÍDAS!$B:$B,'PAINEL MÊS'!$B111,SAÍDAS!$H:$H,'PAINEL MÊS'!$AI$1,SAÍDAS!$F:$F,'PAINEL MÊS'!F$3)</f>
        <v>0</v>
      </c>
      <c r="G111" s="41">
        <f>SUMIFS(SAÍDAS!$D:$D,SAÍDAS!$B:$B,'PAINEL MÊS'!$B111,SAÍDAS!$H:$H,'PAINEL MÊS'!$AI$1,SAÍDAS!$F:$F,'PAINEL MÊS'!G$3)</f>
        <v>0</v>
      </c>
      <c r="H111" s="41">
        <f>SUMIFS(SAÍDAS!$D:$D,SAÍDAS!$B:$B,'PAINEL MÊS'!$B111,SAÍDAS!$H:$H,'PAINEL MÊS'!$AI$1,SAÍDAS!$F:$F,'PAINEL MÊS'!H$3)</f>
        <v>0</v>
      </c>
      <c r="I111" s="41">
        <f>SUMIFS(SAÍDAS!$D:$D,SAÍDAS!$B:$B,'PAINEL MÊS'!$B111,SAÍDAS!$H:$H,'PAINEL MÊS'!$AI$1,SAÍDAS!$F:$F,'PAINEL MÊS'!I$3)+SUMIFS(SAÍDAS!$D:$D,SAÍDAS!$B:$B,'PAINEL MÊS'!$B111,SAÍDAS!$H:$H,'PAINEL MÊS'!$AI$1,SAÍDAS!$F:$F,"SEMANA 6")</f>
        <v>0</v>
      </c>
      <c r="J111" s="42">
        <f t="shared" si="0"/>
        <v>0</v>
      </c>
      <c r="K111" s="43">
        <f>SUMIFS(ENTRADAS!$D:$D,ENTRADAS!$B:$B,'PAINEL MÊS'!$B111,ENTRADAS!$I:$I,'PAINEL MÊS'!$AI$1,ENTRADAS!$F:$F,'PAINEL MÊS'!K$3)</f>
        <v>0</v>
      </c>
      <c r="L111" s="43">
        <f>SUMIFS(ENTRADAS!$D:$D,ENTRADAS!$B:$B,'PAINEL MÊS'!$B111,ENTRADAS!$I:$I,'PAINEL MÊS'!$AI$1,ENTRADAS!$F:$F,'PAINEL MÊS'!L$3)</f>
        <v>0</v>
      </c>
      <c r="M111" s="43">
        <f>SUMIFS(ENTRADAS!$D:$D,ENTRADAS!$B:$B,'PAINEL MÊS'!$B111,ENTRADAS!$I:$I,'PAINEL MÊS'!$AI$1,ENTRADAS!$F:$F,'PAINEL MÊS'!M$3)</f>
        <v>0</v>
      </c>
      <c r="N111" s="43">
        <f>SUMIFS(ENTRADAS!$D:$D,ENTRADAS!$B:$B,'PAINEL MÊS'!$B111,ENTRADAS!$I:$I,'PAINEL MÊS'!$AI$1,ENTRADAS!$F:$F,'PAINEL MÊS'!N$3)</f>
        <v>0</v>
      </c>
      <c r="O111" s="43">
        <f>SUMIFS(ENTRADAS!$D:$D,ENTRADAS!$B:$B,'PAINEL MÊS'!$B111,ENTRADAS!$I:$I,'PAINEL MÊS'!$AI$1,ENTRADAS!$F:$F,'PAINEL MÊS'!O$3)+SUMIFS(ENTRADAS!$D:$D,ENTRADAS!$B:$B,'PAINEL MÊS'!$B111,ENTRADAS!$I:$I,'PAINEL MÊS'!$AI$1,ENTRADAS!$F:$F,"SEMANA 6")</f>
        <v>0</v>
      </c>
      <c r="P111" s="44">
        <f t="shared" si="1"/>
        <v>0</v>
      </c>
      <c r="Q111" s="40">
        <f>C111+P111-J111+SUMIFS(AJUSTE!$D:$D,AJUSTE!$B:$B,'PAINEL MÊS'!B111,AJUSTE!$H:$H,'PAINEL MÊS'!$AI$1)</f>
        <v>0</v>
      </c>
      <c r="R111" s="45">
        <f t="shared" si="2"/>
        <v>0</v>
      </c>
      <c r="S111" s="15">
        <f>IFERROR(IF(INDEX(CADASTRO!$A$2:$Q$570,MATCH('PAINEL MÊS'!B111,CADASTRO!$B$2:$B$570,0),MATCH('PAINEL MÊS'!$AI$1,CADASTRO!$A$2:$Q$2,0))=0,IF(CADASTRO!R109=0,CADASTRO!E109,CADASTRO!R109),INDEX(CADASTRO!$A$2:$Q$570,MATCH('PAINEL MÊS'!B111,CADASTRO!$B$2:$B$570,0),MATCH('PAINEL MÊS'!$AI$1,CADASTRO!$A$2:$Q$2,0))),0)</f>
        <v>0</v>
      </c>
      <c r="T111" s="14">
        <f t="shared" si="13"/>
        <v>0</v>
      </c>
      <c r="U111" s="14">
        <f t="shared" si="14"/>
        <v>0</v>
      </c>
      <c r="V111" s="14">
        <f t="shared" si="15"/>
        <v>0</v>
      </c>
      <c r="W111" s="14">
        <f t="shared" si="16"/>
        <v>0</v>
      </c>
      <c r="X111" s="67">
        <f>IFERROR(IF(INDEX(CADASTRO!$A$2:$Q$570,MATCH('PAINEL MÊS'!B111,CADASTRO!$B$2:$B$570,0),MATCH('PAINEL MÊS'!$AJ$2,CADASTRO!$A$2:$Q$2,0))=0,IF(CADASTRO!R109=0,CADASTRO!E109,CADASTRO!R109),INDEX(CADASTRO!$A$2:$Q$570,MATCH('PAINEL MÊS'!B111,CADASTRO!$B$2:$B$570,0),MATCH('PAINEL MÊS'!$AJ$2,CADASTRO!$A$2:$Q$2,0))),0)*C111</f>
        <v>0</v>
      </c>
      <c r="Y111" s="14">
        <f t="shared" si="17"/>
        <v>0</v>
      </c>
      <c r="Z111" s="75">
        <f t="shared" si="18"/>
        <v>0</v>
      </c>
      <c r="AA111" s="75">
        <f t="shared" si="19"/>
        <v>0</v>
      </c>
      <c r="AB111" s="79">
        <f t="shared" si="20"/>
        <v>0</v>
      </c>
      <c r="AC111" s="77">
        <f t="shared" si="21"/>
        <v>0</v>
      </c>
      <c r="AD111" s="77">
        <f t="shared" si="22"/>
        <v>0</v>
      </c>
    </row>
    <row r="112" spans="1:30" ht="18.75" customHeight="1" x14ac:dyDescent="0.25">
      <c r="A112" s="7">
        <f>CADASTRO!A110</f>
        <v>0</v>
      </c>
      <c r="B112" s="7">
        <f>CADASTRO!B110</f>
        <v>0</v>
      </c>
      <c r="C112" s="40">
        <f>INDEX(Base!$A$40:$N$570,MATCH('PAINEL MÊS'!B112,Base!$B$40:$B$570,0),MATCH('PAINEL MÊS'!$C$2,Base!$A$40:$N$40,0))</f>
        <v>0</v>
      </c>
      <c r="D112" s="7">
        <f>CADASTRO!C110</f>
        <v>0</v>
      </c>
      <c r="E112" s="41">
        <f>SUMIFS(SAÍDAS!$D:$D,SAÍDAS!$B:$B,'PAINEL MÊS'!$B112,SAÍDAS!$H:$H,'PAINEL MÊS'!$AI$1,SAÍDAS!$F:$F,'PAINEL MÊS'!E$3)</f>
        <v>0</v>
      </c>
      <c r="F112" s="41">
        <f>SUMIFS(SAÍDAS!$D:$D,SAÍDAS!$B:$B,'PAINEL MÊS'!$B112,SAÍDAS!$H:$H,'PAINEL MÊS'!$AI$1,SAÍDAS!$F:$F,'PAINEL MÊS'!F$3)</f>
        <v>0</v>
      </c>
      <c r="G112" s="41">
        <f>SUMIFS(SAÍDAS!$D:$D,SAÍDAS!$B:$B,'PAINEL MÊS'!$B112,SAÍDAS!$H:$H,'PAINEL MÊS'!$AI$1,SAÍDAS!$F:$F,'PAINEL MÊS'!G$3)</f>
        <v>0</v>
      </c>
      <c r="H112" s="41">
        <f>SUMIFS(SAÍDAS!$D:$D,SAÍDAS!$B:$B,'PAINEL MÊS'!$B112,SAÍDAS!$H:$H,'PAINEL MÊS'!$AI$1,SAÍDAS!$F:$F,'PAINEL MÊS'!H$3)</f>
        <v>0</v>
      </c>
      <c r="I112" s="41">
        <f>SUMIFS(SAÍDAS!$D:$D,SAÍDAS!$B:$B,'PAINEL MÊS'!$B112,SAÍDAS!$H:$H,'PAINEL MÊS'!$AI$1,SAÍDAS!$F:$F,'PAINEL MÊS'!I$3)+SUMIFS(SAÍDAS!$D:$D,SAÍDAS!$B:$B,'PAINEL MÊS'!$B112,SAÍDAS!$H:$H,'PAINEL MÊS'!$AI$1,SAÍDAS!$F:$F,"SEMANA 6")</f>
        <v>0</v>
      </c>
      <c r="J112" s="42">
        <f t="shared" si="0"/>
        <v>0</v>
      </c>
      <c r="K112" s="43">
        <f>SUMIFS(ENTRADAS!$D:$D,ENTRADAS!$B:$B,'PAINEL MÊS'!$B112,ENTRADAS!$I:$I,'PAINEL MÊS'!$AI$1,ENTRADAS!$F:$F,'PAINEL MÊS'!K$3)</f>
        <v>0</v>
      </c>
      <c r="L112" s="43">
        <f>SUMIFS(ENTRADAS!$D:$D,ENTRADAS!$B:$B,'PAINEL MÊS'!$B112,ENTRADAS!$I:$I,'PAINEL MÊS'!$AI$1,ENTRADAS!$F:$F,'PAINEL MÊS'!L$3)</f>
        <v>0</v>
      </c>
      <c r="M112" s="43">
        <f>SUMIFS(ENTRADAS!$D:$D,ENTRADAS!$B:$B,'PAINEL MÊS'!$B112,ENTRADAS!$I:$I,'PAINEL MÊS'!$AI$1,ENTRADAS!$F:$F,'PAINEL MÊS'!M$3)</f>
        <v>0</v>
      </c>
      <c r="N112" s="43">
        <f>SUMIFS(ENTRADAS!$D:$D,ENTRADAS!$B:$B,'PAINEL MÊS'!$B112,ENTRADAS!$I:$I,'PAINEL MÊS'!$AI$1,ENTRADAS!$F:$F,'PAINEL MÊS'!N$3)</f>
        <v>0</v>
      </c>
      <c r="O112" s="43">
        <f>SUMIFS(ENTRADAS!$D:$D,ENTRADAS!$B:$B,'PAINEL MÊS'!$B112,ENTRADAS!$I:$I,'PAINEL MÊS'!$AI$1,ENTRADAS!$F:$F,'PAINEL MÊS'!O$3)+SUMIFS(ENTRADAS!$D:$D,ENTRADAS!$B:$B,'PAINEL MÊS'!$B112,ENTRADAS!$I:$I,'PAINEL MÊS'!$AI$1,ENTRADAS!$F:$F,"SEMANA 6")</f>
        <v>0</v>
      </c>
      <c r="P112" s="44">
        <f t="shared" si="1"/>
        <v>0</v>
      </c>
      <c r="Q112" s="40">
        <f>C112+P112-J112+SUMIFS(AJUSTE!$D:$D,AJUSTE!$B:$B,'PAINEL MÊS'!B112,AJUSTE!$H:$H,'PAINEL MÊS'!$AI$1)</f>
        <v>0</v>
      </c>
      <c r="R112" s="45">
        <f t="shared" si="2"/>
        <v>0</v>
      </c>
      <c r="S112" s="15">
        <f>IFERROR(IF(INDEX(CADASTRO!$A$2:$Q$570,MATCH('PAINEL MÊS'!B112,CADASTRO!$B$2:$B$570,0),MATCH('PAINEL MÊS'!$AI$1,CADASTRO!$A$2:$Q$2,0))=0,IF(CADASTRO!R110=0,CADASTRO!E110,CADASTRO!R110),INDEX(CADASTRO!$A$2:$Q$570,MATCH('PAINEL MÊS'!B112,CADASTRO!$B$2:$B$570,0),MATCH('PAINEL MÊS'!$AI$1,CADASTRO!$A$2:$Q$2,0))),0)</f>
        <v>0</v>
      </c>
      <c r="T112" s="14">
        <f t="shared" si="13"/>
        <v>0</v>
      </c>
      <c r="U112" s="14">
        <f t="shared" si="14"/>
        <v>0</v>
      </c>
      <c r="V112" s="14">
        <f t="shared" si="15"/>
        <v>0</v>
      </c>
      <c r="W112" s="14">
        <f t="shared" si="16"/>
        <v>0</v>
      </c>
      <c r="X112" s="67">
        <f>IFERROR(IF(INDEX(CADASTRO!$A$2:$Q$570,MATCH('PAINEL MÊS'!B112,CADASTRO!$B$2:$B$570,0),MATCH('PAINEL MÊS'!$AJ$2,CADASTRO!$A$2:$Q$2,0))=0,IF(CADASTRO!R110=0,CADASTRO!E110,CADASTRO!R110),INDEX(CADASTRO!$A$2:$Q$570,MATCH('PAINEL MÊS'!B112,CADASTRO!$B$2:$B$570,0),MATCH('PAINEL MÊS'!$AJ$2,CADASTRO!$A$2:$Q$2,0))),0)*C112</f>
        <v>0</v>
      </c>
      <c r="Y112" s="14">
        <f t="shared" si="17"/>
        <v>0</v>
      </c>
      <c r="Z112" s="75">
        <f t="shared" si="18"/>
        <v>0</v>
      </c>
      <c r="AA112" s="75">
        <f t="shared" si="19"/>
        <v>0</v>
      </c>
      <c r="AB112" s="79">
        <f t="shared" si="20"/>
        <v>0</v>
      </c>
      <c r="AC112" s="77">
        <f t="shared" si="21"/>
        <v>0</v>
      </c>
      <c r="AD112" s="77">
        <f t="shared" si="22"/>
        <v>0</v>
      </c>
    </row>
    <row r="113" spans="1:30" ht="18.75" customHeight="1" x14ac:dyDescent="0.25">
      <c r="A113" s="7">
        <f>CADASTRO!A111</f>
        <v>0</v>
      </c>
      <c r="B113" s="7">
        <f>CADASTRO!B111</f>
        <v>0</v>
      </c>
      <c r="C113" s="40">
        <f>INDEX(Base!$A$40:$N$570,MATCH('PAINEL MÊS'!B113,Base!$B$40:$B$570,0),MATCH('PAINEL MÊS'!$C$2,Base!$A$40:$N$40,0))</f>
        <v>0</v>
      </c>
      <c r="D113" s="7">
        <f>CADASTRO!C111</f>
        <v>0</v>
      </c>
      <c r="E113" s="41">
        <f>SUMIFS(SAÍDAS!$D:$D,SAÍDAS!$B:$B,'PAINEL MÊS'!$B113,SAÍDAS!$H:$H,'PAINEL MÊS'!$AI$1,SAÍDAS!$F:$F,'PAINEL MÊS'!E$3)</f>
        <v>0</v>
      </c>
      <c r="F113" s="41">
        <f>SUMIFS(SAÍDAS!$D:$D,SAÍDAS!$B:$B,'PAINEL MÊS'!$B113,SAÍDAS!$H:$H,'PAINEL MÊS'!$AI$1,SAÍDAS!$F:$F,'PAINEL MÊS'!F$3)</f>
        <v>0</v>
      </c>
      <c r="G113" s="41">
        <f>SUMIFS(SAÍDAS!$D:$D,SAÍDAS!$B:$B,'PAINEL MÊS'!$B113,SAÍDAS!$H:$H,'PAINEL MÊS'!$AI$1,SAÍDAS!$F:$F,'PAINEL MÊS'!G$3)</f>
        <v>0</v>
      </c>
      <c r="H113" s="41">
        <f>SUMIFS(SAÍDAS!$D:$D,SAÍDAS!$B:$B,'PAINEL MÊS'!$B113,SAÍDAS!$H:$H,'PAINEL MÊS'!$AI$1,SAÍDAS!$F:$F,'PAINEL MÊS'!H$3)</f>
        <v>0</v>
      </c>
      <c r="I113" s="41">
        <f>SUMIFS(SAÍDAS!$D:$D,SAÍDAS!$B:$B,'PAINEL MÊS'!$B113,SAÍDAS!$H:$H,'PAINEL MÊS'!$AI$1,SAÍDAS!$F:$F,'PAINEL MÊS'!I$3)+SUMIFS(SAÍDAS!$D:$D,SAÍDAS!$B:$B,'PAINEL MÊS'!$B113,SAÍDAS!$H:$H,'PAINEL MÊS'!$AI$1,SAÍDAS!$F:$F,"SEMANA 6")</f>
        <v>0</v>
      </c>
      <c r="J113" s="42">
        <f t="shared" si="0"/>
        <v>0</v>
      </c>
      <c r="K113" s="43">
        <f>SUMIFS(ENTRADAS!$D:$D,ENTRADAS!$B:$B,'PAINEL MÊS'!$B113,ENTRADAS!$I:$I,'PAINEL MÊS'!$AI$1,ENTRADAS!$F:$F,'PAINEL MÊS'!K$3)</f>
        <v>0</v>
      </c>
      <c r="L113" s="43">
        <f>SUMIFS(ENTRADAS!$D:$D,ENTRADAS!$B:$B,'PAINEL MÊS'!$B113,ENTRADAS!$I:$I,'PAINEL MÊS'!$AI$1,ENTRADAS!$F:$F,'PAINEL MÊS'!L$3)</f>
        <v>0</v>
      </c>
      <c r="M113" s="43">
        <f>SUMIFS(ENTRADAS!$D:$D,ENTRADAS!$B:$B,'PAINEL MÊS'!$B113,ENTRADAS!$I:$I,'PAINEL MÊS'!$AI$1,ENTRADAS!$F:$F,'PAINEL MÊS'!M$3)</f>
        <v>0</v>
      </c>
      <c r="N113" s="43">
        <f>SUMIFS(ENTRADAS!$D:$D,ENTRADAS!$B:$B,'PAINEL MÊS'!$B113,ENTRADAS!$I:$I,'PAINEL MÊS'!$AI$1,ENTRADAS!$F:$F,'PAINEL MÊS'!N$3)</f>
        <v>0</v>
      </c>
      <c r="O113" s="43">
        <f>SUMIFS(ENTRADAS!$D:$D,ENTRADAS!$B:$B,'PAINEL MÊS'!$B113,ENTRADAS!$I:$I,'PAINEL MÊS'!$AI$1,ENTRADAS!$F:$F,'PAINEL MÊS'!O$3)+SUMIFS(ENTRADAS!$D:$D,ENTRADAS!$B:$B,'PAINEL MÊS'!$B113,ENTRADAS!$I:$I,'PAINEL MÊS'!$AI$1,ENTRADAS!$F:$F,"SEMANA 6")</f>
        <v>0</v>
      </c>
      <c r="P113" s="44">
        <f t="shared" si="1"/>
        <v>0</v>
      </c>
      <c r="Q113" s="40">
        <f>C113+P113-J113+SUMIFS(AJUSTE!$D:$D,AJUSTE!$B:$B,'PAINEL MÊS'!B113,AJUSTE!$H:$H,'PAINEL MÊS'!$AI$1)</f>
        <v>0</v>
      </c>
      <c r="R113" s="45">
        <f t="shared" si="2"/>
        <v>0</v>
      </c>
      <c r="S113" s="15">
        <f>IFERROR(IF(INDEX(CADASTRO!$A$2:$Q$570,MATCH('PAINEL MÊS'!B113,CADASTRO!$B$2:$B$570,0),MATCH('PAINEL MÊS'!$AI$1,CADASTRO!$A$2:$Q$2,0))=0,IF(CADASTRO!R111=0,CADASTRO!E111,CADASTRO!R111),INDEX(CADASTRO!$A$2:$Q$570,MATCH('PAINEL MÊS'!B113,CADASTRO!$B$2:$B$570,0),MATCH('PAINEL MÊS'!$AI$1,CADASTRO!$A$2:$Q$2,0))),0)</f>
        <v>0</v>
      </c>
      <c r="T113" s="14">
        <f t="shared" si="13"/>
        <v>0</v>
      </c>
      <c r="U113" s="14">
        <f t="shared" si="14"/>
        <v>0</v>
      </c>
      <c r="V113" s="14">
        <f t="shared" si="15"/>
        <v>0</v>
      </c>
      <c r="W113" s="14">
        <f t="shared" si="16"/>
        <v>0</v>
      </c>
      <c r="X113" s="67">
        <f>IFERROR(IF(INDEX(CADASTRO!$A$2:$Q$570,MATCH('PAINEL MÊS'!B113,CADASTRO!$B$2:$B$570,0),MATCH('PAINEL MÊS'!$AJ$2,CADASTRO!$A$2:$Q$2,0))=0,IF(CADASTRO!R111=0,CADASTRO!E111,CADASTRO!R111),INDEX(CADASTRO!$A$2:$Q$570,MATCH('PAINEL MÊS'!B113,CADASTRO!$B$2:$B$570,0),MATCH('PAINEL MÊS'!$AJ$2,CADASTRO!$A$2:$Q$2,0))),0)*C113</f>
        <v>0</v>
      </c>
      <c r="Y113" s="14">
        <f t="shared" si="17"/>
        <v>0</v>
      </c>
      <c r="Z113" s="75">
        <f t="shared" si="18"/>
        <v>0</v>
      </c>
      <c r="AA113" s="75">
        <f t="shared" si="19"/>
        <v>0</v>
      </c>
      <c r="AB113" s="79">
        <f t="shared" si="20"/>
        <v>0</v>
      </c>
      <c r="AC113" s="77">
        <f t="shared" si="21"/>
        <v>0</v>
      </c>
      <c r="AD113" s="77">
        <f t="shared" si="22"/>
        <v>0</v>
      </c>
    </row>
    <row r="114" spans="1:30" ht="18.75" customHeight="1" x14ac:dyDescent="0.25">
      <c r="A114" s="7">
        <f>CADASTRO!A112</f>
        <v>0</v>
      </c>
      <c r="B114" s="7">
        <f>CADASTRO!B112</f>
        <v>0</v>
      </c>
      <c r="C114" s="40">
        <f>INDEX(Base!$A$40:$N$570,MATCH('PAINEL MÊS'!B114,Base!$B$40:$B$570,0),MATCH('PAINEL MÊS'!$C$2,Base!$A$40:$N$40,0))</f>
        <v>0</v>
      </c>
      <c r="D114" s="7">
        <f>CADASTRO!C112</f>
        <v>0</v>
      </c>
      <c r="E114" s="41">
        <f>SUMIFS(SAÍDAS!$D:$D,SAÍDAS!$B:$B,'PAINEL MÊS'!$B114,SAÍDAS!$H:$H,'PAINEL MÊS'!$AI$1,SAÍDAS!$F:$F,'PAINEL MÊS'!E$3)</f>
        <v>0</v>
      </c>
      <c r="F114" s="41">
        <f>SUMIFS(SAÍDAS!$D:$D,SAÍDAS!$B:$B,'PAINEL MÊS'!$B114,SAÍDAS!$H:$H,'PAINEL MÊS'!$AI$1,SAÍDAS!$F:$F,'PAINEL MÊS'!F$3)</f>
        <v>0</v>
      </c>
      <c r="G114" s="41">
        <f>SUMIFS(SAÍDAS!$D:$D,SAÍDAS!$B:$B,'PAINEL MÊS'!$B114,SAÍDAS!$H:$H,'PAINEL MÊS'!$AI$1,SAÍDAS!$F:$F,'PAINEL MÊS'!G$3)</f>
        <v>0</v>
      </c>
      <c r="H114" s="41">
        <f>SUMIFS(SAÍDAS!$D:$D,SAÍDAS!$B:$B,'PAINEL MÊS'!$B114,SAÍDAS!$H:$H,'PAINEL MÊS'!$AI$1,SAÍDAS!$F:$F,'PAINEL MÊS'!H$3)</f>
        <v>0</v>
      </c>
      <c r="I114" s="41">
        <f>SUMIFS(SAÍDAS!$D:$D,SAÍDAS!$B:$B,'PAINEL MÊS'!$B114,SAÍDAS!$H:$H,'PAINEL MÊS'!$AI$1,SAÍDAS!$F:$F,'PAINEL MÊS'!I$3)+SUMIFS(SAÍDAS!$D:$D,SAÍDAS!$B:$B,'PAINEL MÊS'!$B114,SAÍDAS!$H:$H,'PAINEL MÊS'!$AI$1,SAÍDAS!$F:$F,"SEMANA 6")</f>
        <v>0</v>
      </c>
      <c r="J114" s="42">
        <f t="shared" si="0"/>
        <v>0</v>
      </c>
      <c r="K114" s="43">
        <f>SUMIFS(ENTRADAS!$D:$D,ENTRADAS!$B:$B,'PAINEL MÊS'!$B114,ENTRADAS!$I:$I,'PAINEL MÊS'!$AI$1,ENTRADAS!$F:$F,'PAINEL MÊS'!K$3)</f>
        <v>0</v>
      </c>
      <c r="L114" s="43">
        <f>SUMIFS(ENTRADAS!$D:$D,ENTRADAS!$B:$B,'PAINEL MÊS'!$B114,ENTRADAS!$I:$I,'PAINEL MÊS'!$AI$1,ENTRADAS!$F:$F,'PAINEL MÊS'!L$3)</f>
        <v>0</v>
      </c>
      <c r="M114" s="43">
        <f>SUMIFS(ENTRADAS!$D:$D,ENTRADAS!$B:$B,'PAINEL MÊS'!$B114,ENTRADAS!$I:$I,'PAINEL MÊS'!$AI$1,ENTRADAS!$F:$F,'PAINEL MÊS'!M$3)</f>
        <v>0</v>
      </c>
      <c r="N114" s="43">
        <f>SUMIFS(ENTRADAS!$D:$D,ENTRADAS!$B:$B,'PAINEL MÊS'!$B114,ENTRADAS!$I:$I,'PAINEL MÊS'!$AI$1,ENTRADAS!$F:$F,'PAINEL MÊS'!N$3)</f>
        <v>0</v>
      </c>
      <c r="O114" s="43">
        <f>SUMIFS(ENTRADAS!$D:$D,ENTRADAS!$B:$B,'PAINEL MÊS'!$B114,ENTRADAS!$I:$I,'PAINEL MÊS'!$AI$1,ENTRADAS!$F:$F,'PAINEL MÊS'!O$3)+SUMIFS(ENTRADAS!$D:$D,ENTRADAS!$B:$B,'PAINEL MÊS'!$B114,ENTRADAS!$I:$I,'PAINEL MÊS'!$AI$1,ENTRADAS!$F:$F,"SEMANA 6")</f>
        <v>0</v>
      </c>
      <c r="P114" s="44">
        <f t="shared" si="1"/>
        <v>0</v>
      </c>
      <c r="Q114" s="40">
        <f>C114+P114-J114+SUMIFS(AJUSTE!$D:$D,AJUSTE!$B:$B,'PAINEL MÊS'!B114,AJUSTE!$H:$H,'PAINEL MÊS'!$AI$1)</f>
        <v>0</v>
      </c>
      <c r="R114" s="45">
        <f t="shared" si="2"/>
        <v>0</v>
      </c>
      <c r="S114" s="15">
        <f>IFERROR(IF(INDEX(CADASTRO!$A$2:$Q$570,MATCH('PAINEL MÊS'!B114,CADASTRO!$B$2:$B$570,0),MATCH('PAINEL MÊS'!$AI$1,CADASTRO!$A$2:$Q$2,0))=0,IF(CADASTRO!R112=0,CADASTRO!E112,CADASTRO!R112),INDEX(CADASTRO!$A$2:$Q$570,MATCH('PAINEL MÊS'!B114,CADASTRO!$B$2:$B$570,0),MATCH('PAINEL MÊS'!$AI$1,CADASTRO!$A$2:$Q$2,0))),0)</f>
        <v>0</v>
      </c>
      <c r="T114" s="14">
        <f t="shared" si="13"/>
        <v>0</v>
      </c>
      <c r="U114" s="14">
        <f t="shared" si="14"/>
        <v>0</v>
      </c>
      <c r="V114" s="14">
        <f t="shared" si="15"/>
        <v>0</v>
      </c>
      <c r="W114" s="14">
        <f t="shared" si="16"/>
        <v>0</v>
      </c>
      <c r="X114" s="67">
        <f>IFERROR(IF(INDEX(CADASTRO!$A$2:$Q$570,MATCH('PAINEL MÊS'!B114,CADASTRO!$B$2:$B$570,0),MATCH('PAINEL MÊS'!$AJ$2,CADASTRO!$A$2:$Q$2,0))=0,IF(CADASTRO!R112=0,CADASTRO!E112,CADASTRO!R112),INDEX(CADASTRO!$A$2:$Q$570,MATCH('PAINEL MÊS'!B114,CADASTRO!$B$2:$B$570,0),MATCH('PAINEL MÊS'!$AJ$2,CADASTRO!$A$2:$Q$2,0))),0)*C114</f>
        <v>0</v>
      </c>
      <c r="Y114" s="14">
        <f t="shared" si="17"/>
        <v>0</v>
      </c>
      <c r="Z114" s="75">
        <f t="shared" si="18"/>
        <v>0</v>
      </c>
      <c r="AA114" s="75">
        <f t="shared" si="19"/>
        <v>0</v>
      </c>
      <c r="AB114" s="79">
        <f t="shared" si="20"/>
        <v>0</v>
      </c>
      <c r="AC114" s="77">
        <f t="shared" si="21"/>
        <v>0</v>
      </c>
      <c r="AD114" s="77">
        <f t="shared" si="22"/>
        <v>0</v>
      </c>
    </row>
    <row r="115" spans="1:30" ht="18.75" customHeight="1" x14ac:dyDescent="0.25">
      <c r="A115" s="7">
        <f>CADASTRO!A113</f>
        <v>0</v>
      </c>
      <c r="B115" s="7">
        <f>CADASTRO!B113</f>
        <v>0</v>
      </c>
      <c r="C115" s="40">
        <f>INDEX(Base!$A$40:$N$570,MATCH('PAINEL MÊS'!B115,Base!$B$40:$B$570,0),MATCH('PAINEL MÊS'!$C$2,Base!$A$40:$N$40,0))</f>
        <v>0</v>
      </c>
      <c r="D115" s="7">
        <f>CADASTRO!C113</f>
        <v>0</v>
      </c>
      <c r="E115" s="41">
        <f>SUMIFS(SAÍDAS!$D:$D,SAÍDAS!$B:$B,'PAINEL MÊS'!$B115,SAÍDAS!$H:$H,'PAINEL MÊS'!$AI$1,SAÍDAS!$F:$F,'PAINEL MÊS'!E$3)</f>
        <v>0</v>
      </c>
      <c r="F115" s="41">
        <f>SUMIFS(SAÍDAS!$D:$D,SAÍDAS!$B:$B,'PAINEL MÊS'!$B115,SAÍDAS!$H:$H,'PAINEL MÊS'!$AI$1,SAÍDAS!$F:$F,'PAINEL MÊS'!F$3)</f>
        <v>0</v>
      </c>
      <c r="G115" s="41">
        <f>SUMIFS(SAÍDAS!$D:$D,SAÍDAS!$B:$B,'PAINEL MÊS'!$B115,SAÍDAS!$H:$H,'PAINEL MÊS'!$AI$1,SAÍDAS!$F:$F,'PAINEL MÊS'!G$3)</f>
        <v>0</v>
      </c>
      <c r="H115" s="41">
        <f>SUMIFS(SAÍDAS!$D:$D,SAÍDAS!$B:$B,'PAINEL MÊS'!$B115,SAÍDAS!$H:$H,'PAINEL MÊS'!$AI$1,SAÍDAS!$F:$F,'PAINEL MÊS'!H$3)</f>
        <v>0</v>
      </c>
      <c r="I115" s="41">
        <f>SUMIFS(SAÍDAS!$D:$D,SAÍDAS!$B:$B,'PAINEL MÊS'!$B115,SAÍDAS!$H:$H,'PAINEL MÊS'!$AI$1,SAÍDAS!$F:$F,'PAINEL MÊS'!I$3)+SUMIFS(SAÍDAS!$D:$D,SAÍDAS!$B:$B,'PAINEL MÊS'!$B115,SAÍDAS!$H:$H,'PAINEL MÊS'!$AI$1,SAÍDAS!$F:$F,"SEMANA 6")</f>
        <v>0</v>
      </c>
      <c r="J115" s="42">
        <f t="shared" si="0"/>
        <v>0</v>
      </c>
      <c r="K115" s="43">
        <f>SUMIFS(ENTRADAS!$D:$D,ENTRADAS!$B:$B,'PAINEL MÊS'!$B115,ENTRADAS!$I:$I,'PAINEL MÊS'!$AI$1,ENTRADAS!$F:$F,'PAINEL MÊS'!K$3)</f>
        <v>0</v>
      </c>
      <c r="L115" s="43">
        <f>SUMIFS(ENTRADAS!$D:$D,ENTRADAS!$B:$B,'PAINEL MÊS'!$B115,ENTRADAS!$I:$I,'PAINEL MÊS'!$AI$1,ENTRADAS!$F:$F,'PAINEL MÊS'!L$3)</f>
        <v>0</v>
      </c>
      <c r="M115" s="43">
        <f>SUMIFS(ENTRADAS!$D:$D,ENTRADAS!$B:$B,'PAINEL MÊS'!$B115,ENTRADAS!$I:$I,'PAINEL MÊS'!$AI$1,ENTRADAS!$F:$F,'PAINEL MÊS'!M$3)</f>
        <v>0</v>
      </c>
      <c r="N115" s="43">
        <f>SUMIFS(ENTRADAS!$D:$D,ENTRADAS!$B:$B,'PAINEL MÊS'!$B115,ENTRADAS!$I:$I,'PAINEL MÊS'!$AI$1,ENTRADAS!$F:$F,'PAINEL MÊS'!N$3)</f>
        <v>0</v>
      </c>
      <c r="O115" s="43">
        <f>SUMIFS(ENTRADAS!$D:$D,ENTRADAS!$B:$B,'PAINEL MÊS'!$B115,ENTRADAS!$I:$I,'PAINEL MÊS'!$AI$1,ENTRADAS!$F:$F,'PAINEL MÊS'!O$3)+SUMIFS(ENTRADAS!$D:$D,ENTRADAS!$B:$B,'PAINEL MÊS'!$B115,ENTRADAS!$I:$I,'PAINEL MÊS'!$AI$1,ENTRADAS!$F:$F,"SEMANA 6")</f>
        <v>0</v>
      </c>
      <c r="P115" s="44">
        <f t="shared" si="1"/>
        <v>0</v>
      </c>
      <c r="Q115" s="40">
        <f>C115+P115-J115+SUMIFS(AJUSTE!$D:$D,AJUSTE!$B:$B,'PAINEL MÊS'!B115,AJUSTE!$H:$H,'PAINEL MÊS'!$AI$1)</f>
        <v>0</v>
      </c>
      <c r="R115" s="45">
        <f t="shared" ref="R115:R178" si="23">D115</f>
        <v>0</v>
      </c>
      <c r="S115" s="15">
        <f>IFERROR(IF(INDEX(CADASTRO!$A$2:$Q$570,MATCH('PAINEL MÊS'!B115,CADASTRO!$B$2:$B$570,0),MATCH('PAINEL MÊS'!$AI$1,CADASTRO!$A$2:$Q$2,0))=0,IF(CADASTRO!R113=0,CADASTRO!E113,CADASTRO!R113),INDEX(CADASTRO!$A$2:$Q$570,MATCH('PAINEL MÊS'!B115,CADASTRO!$B$2:$B$570,0),MATCH('PAINEL MÊS'!$AI$1,CADASTRO!$A$2:$Q$2,0))),0)</f>
        <v>0</v>
      </c>
      <c r="T115" s="14">
        <f t="shared" si="13"/>
        <v>0</v>
      </c>
      <c r="U115" s="14">
        <f t="shared" si="14"/>
        <v>0</v>
      </c>
      <c r="V115" s="14">
        <f t="shared" si="15"/>
        <v>0</v>
      </c>
      <c r="W115" s="14">
        <f t="shared" si="16"/>
        <v>0</v>
      </c>
      <c r="X115" s="67">
        <f>IFERROR(IF(INDEX(CADASTRO!$A$2:$Q$570,MATCH('PAINEL MÊS'!B115,CADASTRO!$B$2:$B$570,0),MATCH('PAINEL MÊS'!$AJ$2,CADASTRO!$A$2:$Q$2,0))=0,IF(CADASTRO!R113=0,CADASTRO!E113,CADASTRO!R113),INDEX(CADASTRO!$A$2:$Q$570,MATCH('PAINEL MÊS'!B115,CADASTRO!$B$2:$B$570,0),MATCH('PAINEL MÊS'!$AJ$2,CADASTRO!$A$2:$Q$2,0))),0)*C115</f>
        <v>0</v>
      </c>
      <c r="Y115" s="14">
        <f t="shared" si="17"/>
        <v>0</v>
      </c>
      <c r="Z115" s="75">
        <f t="shared" si="18"/>
        <v>0</v>
      </c>
      <c r="AA115" s="75">
        <f t="shared" si="19"/>
        <v>0</v>
      </c>
      <c r="AB115" s="79">
        <f t="shared" si="20"/>
        <v>0</v>
      </c>
      <c r="AC115" s="77">
        <f t="shared" si="21"/>
        <v>0</v>
      </c>
      <c r="AD115" s="77">
        <f t="shared" si="22"/>
        <v>0</v>
      </c>
    </row>
    <row r="116" spans="1:30" ht="18.75" customHeight="1" x14ac:dyDescent="0.25">
      <c r="A116" s="7">
        <f>CADASTRO!A114</f>
        <v>0</v>
      </c>
      <c r="B116" s="7">
        <f>CADASTRO!B114</f>
        <v>0</v>
      </c>
      <c r="C116" s="40">
        <f>INDEX(Base!$A$40:$N$570,MATCH('PAINEL MÊS'!B116,Base!$B$40:$B$570,0),MATCH('PAINEL MÊS'!$C$2,Base!$A$40:$N$40,0))</f>
        <v>0</v>
      </c>
      <c r="D116" s="7">
        <f>CADASTRO!C114</f>
        <v>0</v>
      </c>
      <c r="E116" s="41">
        <f>SUMIFS(SAÍDAS!$D:$D,SAÍDAS!$B:$B,'PAINEL MÊS'!$B116,SAÍDAS!$H:$H,'PAINEL MÊS'!$AI$1,SAÍDAS!$F:$F,'PAINEL MÊS'!E$3)</f>
        <v>0</v>
      </c>
      <c r="F116" s="41">
        <f>SUMIFS(SAÍDAS!$D:$D,SAÍDAS!$B:$B,'PAINEL MÊS'!$B116,SAÍDAS!$H:$H,'PAINEL MÊS'!$AI$1,SAÍDAS!$F:$F,'PAINEL MÊS'!F$3)</f>
        <v>0</v>
      </c>
      <c r="G116" s="41">
        <f>SUMIFS(SAÍDAS!$D:$D,SAÍDAS!$B:$B,'PAINEL MÊS'!$B116,SAÍDAS!$H:$H,'PAINEL MÊS'!$AI$1,SAÍDAS!$F:$F,'PAINEL MÊS'!G$3)</f>
        <v>0</v>
      </c>
      <c r="H116" s="41">
        <f>SUMIFS(SAÍDAS!$D:$D,SAÍDAS!$B:$B,'PAINEL MÊS'!$B116,SAÍDAS!$H:$H,'PAINEL MÊS'!$AI$1,SAÍDAS!$F:$F,'PAINEL MÊS'!H$3)</f>
        <v>0</v>
      </c>
      <c r="I116" s="41">
        <f>SUMIFS(SAÍDAS!$D:$D,SAÍDAS!$B:$B,'PAINEL MÊS'!$B116,SAÍDAS!$H:$H,'PAINEL MÊS'!$AI$1,SAÍDAS!$F:$F,'PAINEL MÊS'!I$3)+SUMIFS(SAÍDAS!$D:$D,SAÍDAS!$B:$B,'PAINEL MÊS'!$B116,SAÍDAS!$H:$H,'PAINEL MÊS'!$AI$1,SAÍDAS!$F:$F,"SEMANA 6")</f>
        <v>0</v>
      </c>
      <c r="J116" s="42">
        <f t="shared" si="0"/>
        <v>0</v>
      </c>
      <c r="K116" s="43">
        <f>SUMIFS(ENTRADAS!$D:$D,ENTRADAS!$B:$B,'PAINEL MÊS'!$B116,ENTRADAS!$I:$I,'PAINEL MÊS'!$AI$1,ENTRADAS!$F:$F,'PAINEL MÊS'!K$3)</f>
        <v>0</v>
      </c>
      <c r="L116" s="43">
        <f>SUMIFS(ENTRADAS!$D:$D,ENTRADAS!$B:$B,'PAINEL MÊS'!$B116,ENTRADAS!$I:$I,'PAINEL MÊS'!$AI$1,ENTRADAS!$F:$F,'PAINEL MÊS'!L$3)</f>
        <v>0</v>
      </c>
      <c r="M116" s="43">
        <f>SUMIFS(ENTRADAS!$D:$D,ENTRADAS!$B:$B,'PAINEL MÊS'!$B116,ENTRADAS!$I:$I,'PAINEL MÊS'!$AI$1,ENTRADAS!$F:$F,'PAINEL MÊS'!M$3)</f>
        <v>0</v>
      </c>
      <c r="N116" s="43">
        <f>SUMIFS(ENTRADAS!$D:$D,ENTRADAS!$B:$B,'PAINEL MÊS'!$B116,ENTRADAS!$I:$I,'PAINEL MÊS'!$AI$1,ENTRADAS!$F:$F,'PAINEL MÊS'!N$3)</f>
        <v>0</v>
      </c>
      <c r="O116" s="43">
        <f>SUMIFS(ENTRADAS!$D:$D,ENTRADAS!$B:$B,'PAINEL MÊS'!$B116,ENTRADAS!$I:$I,'PAINEL MÊS'!$AI$1,ENTRADAS!$F:$F,'PAINEL MÊS'!O$3)+SUMIFS(ENTRADAS!$D:$D,ENTRADAS!$B:$B,'PAINEL MÊS'!$B116,ENTRADAS!$I:$I,'PAINEL MÊS'!$AI$1,ENTRADAS!$F:$F,"SEMANA 6")</f>
        <v>0</v>
      </c>
      <c r="P116" s="44">
        <f t="shared" si="1"/>
        <v>0</v>
      </c>
      <c r="Q116" s="40">
        <f>C116+P116-J116+SUMIFS(AJUSTE!$D:$D,AJUSTE!$B:$B,'PAINEL MÊS'!B116,AJUSTE!$H:$H,'PAINEL MÊS'!$AI$1)</f>
        <v>0</v>
      </c>
      <c r="R116" s="45">
        <f t="shared" si="23"/>
        <v>0</v>
      </c>
      <c r="S116" s="15">
        <f>IFERROR(IF(INDEX(CADASTRO!$A$2:$Q$570,MATCH('PAINEL MÊS'!B116,CADASTRO!$B$2:$B$570,0),MATCH('PAINEL MÊS'!$AI$1,CADASTRO!$A$2:$Q$2,0))=0,IF(CADASTRO!R114=0,CADASTRO!E114,CADASTRO!R114),INDEX(CADASTRO!$A$2:$Q$570,MATCH('PAINEL MÊS'!B116,CADASTRO!$B$2:$B$570,0),MATCH('PAINEL MÊS'!$AI$1,CADASTRO!$A$2:$Q$2,0))),0)</f>
        <v>0</v>
      </c>
      <c r="T116" s="14">
        <f t="shared" si="13"/>
        <v>0</v>
      </c>
      <c r="U116" s="14">
        <f t="shared" si="14"/>
        <v>0</v>
      </c>
      <c r="V116" s="14">
        <f t="shared" si="15"/>
        <v>0</v>
      </c>
      <c r="W116" s="14">
        <f t="shared" si="16"/>
        <v>0</v>
      </c>
      <c r="X116" s="67">
        <f>IFERROR(IF(INDEX(CADASTRO!$A$2:$Q$570,MATCH('PAINEL MÊS'!B116,CADASTRO!$B$2:$B$570,0),MATCH('PAINEL MÊS'!$AJ$2,CADASTRO!$A$2:$Q$2,0))=0,IF(CADASTRO!R114=0,CADASTRO!E114,CADASTRO!R114),INDEX(CADASTRO!$A$2:$Q$570,MATCH('PAINEL MÊS'!B116,CADASTRO!$B$2:$B$570,0),MATCH('PAINEL MÊS'!$AJ$2,CADASTRO!$A$2:$Q$2,0))),0)*C116</f>
        <v>0</v>
      </c>
      <c r="Y116" s="14">
        <f t="shared" si="17"/>
        <v>0</v>
      </c>
      <c r="Z116" s="75">
        <f t="shared" si="18"/>
        <v>0</v>
      </c>
      <c r="AA116" s="75">
        <f t="shared" si="19"/>
        <v>0</v>
      </c>
      <c r="AB116" s="79">
        <f t="shared" si="20"/>
        <v>0</v>
      </c>
      <c r="AC116" s="77">
        <f t="shared" si="21"/>
        <v>0</v>
      </c>
      <c r="AD116" s="77">
        <f t="shared" si="22"/>
        <v>0</v>
      </c>
    </row>
    <row r="117" spans="1:30" ht="18.75" customHeight="1" x14ac:dyDescent="0.25">
      <c r="A117" s="7">
        <f>CADASTRO!A115</f>
        <v>0</v>
      </c>
      <c r="B117" s="7">
        <f>CADASTRO!B115</f>
        <v>0</v>
      </c>
      <c r="C117" s="40">
        <f>INDEX(Base!$A$40:$N$570,MATCH('PAINEL MÊS'!B117,Base!$B$40:$B$570,0),MATCH('PAINEL MÊS'!$C$2,Base!$A$40:$N$40,0))</f>
        <v>0</v>
      </c>
      <c r="D117" s="7">
        <f>CADASTRO!C115</f>
        <v>0</v>
      </c>
      <c r="E117" s="41">
        <f>SUMIFS(SAÍDAS!$D:$D,SAÍDAS!$B:$B,'PAINEL MÊS'!$B117,SAÍDAS!$H:$H,'PAINEL MÊS'!$AI$1,SAÍDAS!$F:$F,'PAINEL MÊS'!E$3)</f>
        <v>0</v>
      </c>
      <c r="F117" s="41">
        <f>SUMIFS(SAÍDAS!$D:$D,SAÍDAS!$B:$B,'PAINEL MÊS'!$B117,SAÍDAS!$H:$H,'PAINEL MÊS'!$AI$1,SAÍDAS!$F:$F,'PAINEL MÊS'!F$3)</f>
        <v>0</v>
      </c>
      <c r="G117" s="41">
        <f>SUMIFS(SAÍDAS!$D:$D,SAÍDAS!$B:$B,'PAINEL MÊS'!$B117,SAÍDAS!$H:$H,'PAINEL MÊS'!$AI$1,SAÍDAS!$F:$F,'PAINEL MÊS'!G$3)</f>
        <v>0</v>
      </c>
      <c r="H117" s="41">
        <f>SUMIFS(SAÍDAS!$D:$D,SAÍDAS!$B:$B,'PAINEL MÊS'!$B117,SAÍDAS!$H:$H,'PAINEL MÊS'!$AI$1,SAÍDAS!$F:$F,'PAINEL MÊS'!H$3)</f>
        <v>0</v>
      </c>
      <c r="I117" s="41">
        <f>SUMIFS(SAÍDAS!$D:$D,SAÍDAS!$B:$B,'PAINEL MÊS'!$B117,SAÍDAS!$H:$H,'PAINEL MÊS'!$AI$1,SAÍDAS!$F:$F,'PAINEL MÊS'!I$3)+SUMIFS(SAÍDAS!$D:$D,SAÍDAS!$B:$B,'PAINEL MÊS'!$B117,SAÍDAS!$H:$H,'PAINEL MÊS'!$AI$1,SAÍDAS!$F:$F,"SEMANA 6")</f>
        <v>0</v>
      </c>
      <c r="J117" s="42">
        <f t="shared" si="0"/>
        <v>0</v>
      </c>
      <c r="K117" s="43">
        <f>SUMIFS(ENTRADAS!$D:$D,ENTRADAS!$B:$B,'PAINEL MÊS'!$B117,ENTRADAS!$I:$I,'PAINEL MÊS'!$AI$1,ENTRADAS!$F:$F,'PAINEL MÊS'!K$3)</f>
        <v>0</v>
      </c>
      <c r="L117" s="43">
        <f>SUMIFS(ENTRADAS!$D:$D,ENTRADAS!$B:$B,'PAINEL MÊS'!$B117,ENTRADAS!$I:$I,'PAINEL MÊS'!$AI$1,ENTRADAS!$F:$F,'PAINEL MÊS'!L$3)</f>
        <v>0</v>
      </c>
      <c r="M117" s="43">
        <f>SUMIFS(ENTRADAS!$D:$D,ENTRADAS!$B:$B,'PAINEL MÊS'!$B117,ENTRADAS!$I:$I,'PAINEL MÊS'!$AI$1,ENTRADAS!$F:$F,'PAINEL MÊS'!M$3)</f>
        <v>0</v>
      </c>
      <c r="N117" s="43">
        <f>SUMIFS(ENTRADAS!$D:$D,ENTRADAS!$B:$B,'PAINEL MÊS'!$B117,ENTRADAS!$I:$I,'PAINEL MÊS'!$AI$1,ENTRADAS!$F:$F,'PAINEL MÊS'!N$3)</f>
        <v>0</v>
      </c>
      <c r="O117" s="43">
        <f>SUMIFS(ENTRADAS!$D:$D,ENTRADAS!$B:$B,'PAINEL MÊS'!$B117,ENTRADAS!$I:$I,'PAINEL MÊS'!$AI$1,ENTRADAS!$F:$F,'PAINEL MÊS'!O$3)+SUMIFS(ENTRADAS!$D:$D,ENTRADAS!$B:$B,'PAINEL MÊS'!$B117,ENTRADAS!$I:$I,'PAINEL MÊS'!$AI$1,ENTRADAS!$F:$F,"SEMANA 6")</f>
        <v>0</v>
      </c>
      <c r="P117" s="44">
        <f t="shared" si="1"/>
        <v>0</v>
      </c>
      <c r="Q117" s="40">
        <f>C117+P117-J117+SUMIFS(AJUSTE!$D:$D,AJUSTE!$B:$B,'PAINEL MÊS'!B117,AJUSTE!$H:$H,'PAINEL MÊS'!$AI$1)</f>
        <v>0</v>
      </c>
      <c r="R117" s="45">
        <f t="shared" si="23"/>
        <v>0</v>
      </c>
      <c r="S117" s="15">
        <f>IFERROR(IF(INDEX(CADASTRO!$A$2:$Q$570,MATCH('PAINEL MÊS'!B117,CADASTRO!$B$2:$B$570,0),MATCH('PAINEL MÊS'!$AI$1,CADASTRO!$A$2:$Q$2,0))=0,IF(CADASTRO!R115=0,CADASTRO!E115,CADASTRO!R115),INDEX(CADASTRO!$A$2:$Q$570,MATCH('PAINEL MÊS'!B117,CADASTRO!$B$2:$B$570,0),MATCH('PAINEL MÊS'!$AI$1,CADASTRO!$A$2:$Q$2,0))),0)</f>
        <v>0</v>
      </c>
      <c r="T117" s="14">
        <f t="shared" si="13"/>
        <v>0</v>
      </c>
      <c r="U117" s="14">
        <f t="shared" si="14"/>
        <v>0</v>
      </c>
      <c r="V117" s="14">
        <f t="shared" si="15"/>
        <v>0</v>
      </c>
      <c r="W117" s="14">
        <f t="shared" si="16"/>
        <v>0</v>
      </c>
      <c r="X117" s="67">
        <f>IFERROR(IF(INDEX(CADASTRO!$A$2:$Q$570,MATCH('PAINEL MÊS'!B117,CADASTRO!$B$2:$B$570,0),MATCH('PAINEL MÊS'!$AJ$2,CADASTRO!$A$2:$Q$2,0))=0,IF(CADASTRO!R115=0,CADASTRO!E115,CADASTRO!R115),INDEX(CADASTRO!$A$2:$Q$570,MATCH('PAINEL MÊS'!B117,CADASTRO!$B$2:$B$570,0),MATCH('PAINEL MÊS'!$AJ$2,CADASTRO!$A$2:$Q$2,0))),0)*C117</f>
        <v>0</v>
      </c>
      <c r="Y117" s="14">
        <f t="shared" si="17"/>
        <v>0</v>
      </c>
      <c r="Z117" s="75">
        <f t="shared" si="18"/>
        <v>0</v>
      </c>
      <c r="AA117" s="75">
        <f t="shared" si="19"/>
        <v>0</v>
      </c>
      <c r="AB117" s="79">
        <f t="shared" si="20"/>
        <v>0</v>
      </c>
      <c r="AC117" s="77">
        <f t="shared" si="21"/>
        <v>0</v>
      </c>
      <c r="AD117" s="77">
        <f t="shared" si="22"/>
        <v>0</v>
      </c>
    </row>
    <row r="118" spans="1:30" ht="18.75" customHeight="1" x14ac:dyDescent="0.25">
      <c r="A118" s="7">
        <f>CADASTRO!A116</f>
        <v>0</v>
      </c>
      <c r="B118" s="7">
        <f>CADASTRO!B116</f>
        <v>0</v>
      </c>
      <c r="C118" s="40">
        <f>INDEX(Base!$A$40:$N$570,MATCH('PAINEL MÊS'!B118,Base!$B$40:$B$570,0),MATCH('PAINEL MÊS'!$C$2,Base!$A$40:$N$40,0))</f>
        <v>0</v>
      </c>
      <c r="D118" s="7">
        <f>CADASTRO!C116</f>
        <v>0</v>
      </c>
      <c r="E118" s="41">
        <f>SUMIFS(SAÍDAS!$D:$D,SAÍDAS!$B:$B,'PAINEL MÊS'!$B118,SAÍDAS!$H:$H,'PAINEL MÊS'!$AI$1,SAÍDAS!$F:$F,'PAINEL MÊS'!E$3)</f>
        <v>0</v>
      </c>
      <c r="F118" s="41">
        <f>SUMIFS(SAÍDAS!$D:$D,SAÍDAS!$B:$B,'PAINEL MÊS'!$B118,SAÍDAS!$H:$H,'PAINEL MÊS'!$AI$1,SAÍDAS!$F:$F,'PAINEL MÊS'!F$3)</f>
        <v>0</v>
      </c>
      <c r="G118" s="41">
        <f>SUMIFS(SAÍDAS!$D:$D,SAÍDAS!$B:$B,'PAINEL MÊS'!$B118,SAÍDAS!$H:$H,'PAINEL MÊS'!$AI$1,SAÍDAS!$F:$F,'PAINEL MÊS'!G$3)</f>
        <v>0</v>
      </c>
      <c r="H118" s="41">
        <f>SUMIFS(SAÍDAS!$D:$D,SAÍDAS!$B:$B,'PAINEL MÊS'!$B118,SAÍDAS!$H:$H,'PAINEL MÊS'!$AI$1,SAÍDAS!$F:$F,'PAINEL MÊS'!H$3)</f>
        <v>0</v>
      </c>
      <c r="I118" s="41">
        <f>SUMIFS(SAÍDAS!$D:$D,SAÍDAS!$B:$B,'PAINEL MÊS'!$B118,SAÍDAS!$H:$H,'PAINEL MÊS'!$AI$1,SAÍDAS!$F:$F,'PAINEL MÊS'!I$3)+SUMIFS(SAÍDAS!$D:$D,SAÍDAS!$B:$B,'PAINEL MÊS'!$B118,SAÍDAS!$H:$H,'PAINEL MÊS'!$AI$1,SAÍDAS!$F:$F,"SEMANA 6")</f>
        <v>0</v>
      </c>
      <c r="J118" s="42">
        <f t="shared" si="0"/>
        <v>0</v>
      </c>
      <c r="K118" s="43">
        <f>SUMIFS(ENTRADAS!$D:$D,ENTRADAS!$B:$B,'PAINEL MÊS'!$B118,ENTRADAS!$I:$I,'PAINEL MÊS'!$AI$1,ENTRADAS!$F:$F,'PAINEL MÊS'!K$3)</f>
        <v>0</v>
      </c>
      <c r="L118" s="43">
        <f>SUMIFS(ENTRADAS!$D:$D,ENTRADAS!$B:$B,'PAINEL MÊS'!$B118,ENTRADAS!$I:$I,'PAINEL MÊS'!$AI$1,ENTRADAS!$F:$F,'PAINEL MÊS'!L$3)</f>
        <v>0</v>
      </c>
      <c r="M118" s="43">
        <f>SUMIFS(ENTRADAS!$D:$D,ENTRADAS!$B:$B,'PAINEL MÊS'!$B118,ENTRADAS!$I:$I,'PAINEL MÊS'!$AI$1,ENTRADAS!$F:$F,'PAINEL MÊS'!M$3)</f>
        <v>0</v>
      </c>
      <c r="N118" s="43">
        <f>SUMIFS(ENTRADAS!$D:$D,ENTRADAS!$B:$B,'PAINEL MÊS'!$B118,ENTRADAS!$I:$I,'PAINEL MÊS'!$AI$1,ENTRADAS!$F:$F,'PAINEL MÊS'!N$3)</f>
        <v>0</v>
      </c>
      <c r="O118" s="43">
        <f>SUMIFS(ENTRADAS!$D:$D,ENTRADAS!$B:$B,'PAINEL MÊS'!$B118,ENTRADAS!$I:$I,'PAINEL MÊS'!$AI$1,ENTRADAS!$F:$F,'PAINEL MÊS'!O$3)+SUMIFS(ENTRADAS!$D:$D,ENTRADAS!$B:$B,'PAINEL MÊS'!$B118,ENTRADAS!$I:$I,'PAINEL MÊS'!$AI$1,ENTRADAS!$F:$F,"SEMANA 6")</f>
        <v>0</v>
      </c>
      <c r="P118" s="44">
        <f t="shared" si="1"/>
        <v>0</v>
      </c>
      <c r="Q118" s="40">
        <f>C118+P118-J118+SUMIFS(AJUSTE!$D:$D,AJUSTE!$B:$B,'PAINEL MÊS'!B118,AJUSTE!$H:$H,'PAINEL MÊS'!$AI$1)</f>
        <v>0</v>
      </c>
      <c r="R118" s="45">
        <f t="shared" si="23"/>
        <v>0</v>
      </c>
      <c r="S118" s="15">
        <f>IFERROR(IF(INDEX(CADASTRO!$A$2:$Q$570,MATCH('PAINEL MÊS'!B118,CADASTRO!$B$2:$B$570,0),MATCH('PAINEL MÊS'!$AI$1,CADASTRO!$A$2:$Q$2,0))=0,IF(CADASTRO!R116=0,CADASTRO!E116,CADASTRO!R116),INDEX(CADASTRO!$A$2:$Q$570,MATCH('PAINEL MÊS'!B118,CADASTRO!$B$2:$B$570,0),MATCH('PAINEL MÊS'!$AI$1,CADASTRO!$A$2:$Q$2,0))),0)</f>
        <v>0</v>
      </c>
      <c r="T118" s="14">
        <f t="shared" si="13"/>
        <v>0</v>
      </c>
      <c r="U118" s="14">
        <f t="shared" si="14"/>
        <v>0</v>
      </c>
      <c r="V118" s="14">
        <f t="shared" si="15"/>
        <v>0</v>
      </c>
      <c r="W118" s="14">
        <f t="shared" si="16"/>
        <v>0</v>
      </c>
      <c r="X118" s="67">
        <f>IFERROR(IF(INDEX(CADASTRO!$A$2:$Q$570,MATCH('PAINEL MÊS'!B118,CADASTRO!$B$2:$B$570,0),MATCH('PAINEL MÊS'!$AJ$2,CADASTRO!$A$2:$Q$2,0))=0,IF(CADASTRO!R116=0,CADASTRO!E116,CADASTRO!R116),INDEX(CADASTRO!$A$2:$Q$570,MATCH('PAINEL MÊS'!B118,CADASTRO!$B$2:$B$570,0),MATCH('PAINEL MÊS'!$AJ$2,CADASTRO!$A$2:$Q$2,0))),0)*C118</f>
        <v>0</v>
      </c>
      <c r="Y118" s="14">
        <f t="shared" si="17"/>
        <v>0</v>
      </c>
      <c r="Z118" s="75">
        <f t="shared" si="18"/>
        <v>0</v>
      </c>
      <c r="AA118" s="75">
        <f t="shared" si="19"/>
        <v>0</v>
      </c>
      <c r="AB118" s="79">
        <f t="shared" si="20"/>
        <v>0</v>
      </c>
      <c r="AC118" s="77">
        <f t="shared" si="21"/>
        <v>0</v>
      </c>
      <c r="AD118" s="77">
        <f t="shared" si="22"/>
        <v>0</v>
      </c>
    </row>
    <row r="119" spans="1:30" ht="18.75" customHeight="1" x14ac:dyDescent="0.25">
      <c r="A119" s="7">
        <f>CADASTRO!A117</f>
        <v>0</v>
      </c>
      <c r="B119" s="7">
        <f>CADASTRO!B117</f>
        <v>0</v>
      </c>
      <c r="C119" s="40">
        <f>INDEX(Base!$A$40:$N$570,MATCH('PAINEL MÊS'!B119,Base!$B$40:$B$570,0),MATCH('PAINEL MÊS'!$C$2,Base!$A$40:$N$40,0))</f>
        <v>0</v>
      </c>
      <c r="D119" s="7">
        <f>CADASTRO!C117</f>
        <v>0</v>
      </c>
      <c r="E119" s="41">
        <f>SUMIFS(SAÍDAS!$D:$D,SAÍDAS!$B:$B,'PAINEL MÊS'!$B119,SAÍDAS!$H:$H,'PAINEL MÊS'!$AI$1,SAÍDAS!$F:$F,'PAINEL MÊS'!E$3)</f>
        <v>0</v>
      </c>
      <c r="F119" s="41">
        <f>SUMIFS(SAÍDAS!$D:$D,SAÍDAS!$B:$B,'PAINEL MÊS'!$B119,SAÍDAS!$H:$H,'PAINEL MÊS'!$AI$1,SAÍDAS!$F:$F,'PAINEL MÊS'!F$3)</f>
        <v>0</v>
      </c>
      <c r="G119" s="41">
        <f>SUMIFS(SAÍDAS!$D:$D,SAÍDAS!$B:$B,'PAINEL MÊS'!$B119,SAÍDAS!$H:$H,'PAINEL MÊS'!$AI$1,SAÍDAS!$F:$F,'PAINEL MÊS'!G$3)</f>
        <v>0</v>
      </c>
      <c r="H119" s="41">
        <f>SUMIFS(SAÍDAS!$D:$D,SAÍDAS!$B:$B,'PAINEL MÊS'!$B119,SAÍDAS!$H:$H,'PAINEL MÊS'!$AI$1,SAÍDAS!$F:$F,'PAINEL MÊS'!H$3)</f>
        <v>0</v>
      </c>
      <c r="I119" s="41">
        <f>SUMIFS(SAÍDAS!$D:$D,SAÍDAS!$B:$B,'PAINEL MÊS'!$B119,SAÍDAS!$H:$H,'PAINEL MÊS'!$AI$1,SAÍDAS!$F:$F,'PAINEL MÊS'!I$3)+SUMIFS(SAÍDAS!$D:$D,SAÍDAS!$B:$B,'PAINEL MÊS'!$B119,SAÍDAS!$H:$H,'PAINEL MÊS'!$AI$1,SAÍDAS!$F:$F,"SEMANA 6")</f>
        <v>0</v>
      </c>
      <c r="J119" s="42">
        <f t="shared" si="0"/>
        <v>0</v>
      </c>
      <c r="K119" s="43">
        <f>SUMIFS(ENTRADAS!$D:$D,ENTRADAS!$B:$B,'PAINEL MÊS'!$B119,ENTRADAS!$I:$I,'PAINEL MÊS'!$AI$1,ENTRADAS!$F:$F,'PAINEL MÊS'!K$3)</f>
        <v>0</v>
      </c>
      <c r="L119" s="43">
        <f>SUMIFS(ENTRADAS!$D:$D,ENTRADAS!$B:$B,'PAINEL MÊS'!$B119,ENTRADAS!$I:$I,'PAINEL MÊS'!$AI$1,ENTRADAS!$F:$F,'PAINEL MÊS'!L$3)</f>
        <v>0</v>
      </c>
      <c r="M119" s="43">
        <f>SUMIFS(ENTRADAS!$D:$D,ENTRADAS!$B:$B,'PAINEL MÊS'!$B119,ENTRADAS!$I:$I,'PAINEL MÊS'!$AI$1,ENTRADAS!$F:$F,'PAINEL MÊS'!M$3)</f>
        <v>0</v>
      </c>
      <c r="N119" s="43">
        <f>SUMIFS(ENTRADAS!$D:$D,ENTRADAS!$B:$B,'PAINEL MÊS'!$B119,ENTRADAS!$I:$I,'PAINEL MÊS'!$AI$1,ENTRADAS!$F:$F,'PAINEL MÊS'!N$3)</f>
        <v>0</v>
      </c>
      <c r="O119" s="43">
        <f>SUMIFS(ENTRADAS!$D:$D,ENTRADAS!$B:$B,'PAINEL MÊS'!$B119,ENTRADAS!$I:$I,'PAINEL MÊS'!$AI$1,ENTRADAS!$F:$F,'PAINEL MÊS'!O$3)+SUMIFS(ENTRADAS!$D:$D,ENTRADAS!$B:$B,'PAINEL MÊS'!$B119,ENTRADAS!$I:$I,'PAINEL MÊS'!$AI$1,ENTRADAS!$F:$F,"SEMANA 6")</f>
        <v>0</v>
      </c>
      <c r="P119" s="44">
        <f t="shared" si="1"/>
        <v>0</v>
      </c>
      <c r="Q119" s="40">
        <f>C119+P119-J119+SUMIFS(AJUSTE!$D:$D,AJUSTE!$B:$B,'PAINEL MÊS'!B119,AJUSTE!$H:$H,'PAINEL MÊS'!$AI$1)</f>
        <v>0</v>
      </c>
      <c r="R119" s="45">
        <f t="shared" si="23"/>
        <v>0</v>
      </c>
      <c r="S119" s="15">
        <f>IFERROR(IF(INDEX(CADASTRO!$A$2:$Q$570,MATCH('PAINEL MÊS'!B119,CADASTRO!$B$2:$B$570,0),MATCH('PAINEL MÊS'!$AI$1,CADASTRO!$A$2:$Q$2,0))=0,IF(CADASTRO!R117=0,CADASTRO!E117,CADASTRO!R117),INDEX(CADASTRO!$A$2:$Q$570,MATCH('PAINEL MÊS'!B119,CADASTRO!$B$2:$B$570,0),MATCH('PAINEL MÊS'!$AI$1,CADASTRO!$A$2:$Q$2,0))),0)</f>
        <v>0</v>
      </c>
      <c r="T119" s="14">
        <f t="shared" si="13"/>
        <v>0</v>
      </c>
      <c r="U119" s="14">
        <f t="shared" si="14"/>
        <v>0</v>
      </c>
      <c r="V119" s="14">
        <f t="shared" si="15"/>
        <v>0</v>
      </c>
      <c r="W119" s="14">
        <f t="shared" si="16"/>
        <v>0</v>
      </c>
      <c r="X119" s="67">
        <f>IFERROR(IF(INDEX(CADASTRO!$A$2:$Q$570,MATCH('PAINEL MÊS'!B119,CADASTRO!$B$2:$B$570,0),MATCH('PAINEL MÊS'!$AJ$2,CADASTRO!$A$2:$Q$2,0))=0,IF(CADASTRO!R117=0,CADASTRO!E117,CADASTRO!R117),INDEX(CADASTRO!$A$2:$Q$570,MATCH('PAINEL MÊS'!B119,CADASTRO!$B$2:$B$570,0),MATCH('PAINEL MÊS'!$AJ$2,CADASTRO!$A$2:$Q$2,0))),0)*C119</f>
        <v>0</v>
      </c>
      <c r="Y119" s="14">
        <f t="shared" si="17"/>
        <v>0</v>
      </c>
      <c r="Z119" s="75">
        <f t="shared" si="18"/>
        <v>0</v>
      </c>
      <c r="AA119" s="75">
        <f t="shared" si="19"/>
        <v>0</v>
      </c>
      <c r="AB119" s="79">
        <f t="shared" si="20"/>
        <v>0</v>
      </c>
      <c r="AC119" s="77">
        <f t="shared" si="21"/>
        <v>0</v>
      </c>
      <c r="AD119" s="77">
        <f t="shared" si="22"/>
        <v>0</v>
      </c>
    </row>
    <row r="120" spans="1:30" ht="18.75" customHeight="1" x14ac:dyDescent="0.25">
      <c r="A120" s="7">
        <f>CADASTRO!A118</f>
        <v>0</v>
      </c>
      <c r="B120" s="7">
        <f>CADASTRO!B118</f>
        <v>0</v>
      </c>
      <c r="C120" s="40">
        <f>INDEX(Base!$A$40:$N$570,MATCH('PAINEL MÊS'!B120,Base!$B$40:$B$570,0),MATCH('PAINEL MÊS'!$C$2,Base!$A$40:$N$40,0))</f>
        <v>0</v>
      </c>
      <c r="D120" s="7">
        <f>CADASTRO!C118</f>
        <v>0</v>
      </c>
      <c r="E120" s="41">
        <f>SUMIFS(SAÍDAS!$D:$D,SAÍDAS!$B:$B,'PAINEL MÊS'!$B120,SAÍDAS!$H:$H,'PAINEL MÊS'!$AI$1,SAÍDAS!$F:$F,'PAINEL MÊS'!E$3)</f>
        <v>0</v>
      </c>
      <c r="F120" s="41">
        <f>SUMIFS(SAÍDAS!$D:$D,SAÍDAS!$B:$B,'PAINEL MÊS'!$B120,SAÍDAS!$H:$H,'PAINEL MÊS'!$AI$1,SAÍDAS!$F:$F,'PAINEL MÊS'!F$3)</f>
        <v>0</v>
      </c>
      <c r="G120" s="41">
        <f>SUMIFS(SAÍDAS!$D:$D,SAÍDAS!$B:$B,'PAINEL MÊS'!$B120,SAÍDAS!$H:$H,'PAINEL MÊS'!$AI$1,SAÍDAS!$F:$F,'PAINEL MÊS'!G$3)</f>
        <v>0</v>
      </c>
      <c r="H120" s="41">
        <f>SUMIFS(SAÍDAS!$D:$D,SAÍDAS!$B:$B,'PAINEL MÊS'!$B120,SAÍDAS!$H:$H,'PAINEL MÊS'!$AI$1,SAÍDAS!$F:$F,'PAINEL MÊS'!H$3)</f>
        <v>0</v>
      </c>
      <c r="I120" s="41">
        <f>SUMIFS(SAÍDAS!$D:$D,SAÍDAS!$B:$B,'PAINEL MÊS'!$B120,SAÍDAS!$H:$H,'PAINEL MÊS'!$AI$1,SAÍDAS!$F:$F,'PAINEL MÊS'!I$3)+SUMIFS(SAÍDAS!$D:$D,SAÍDAS!$B:$B,'PAINEL MÊS'!$B120,SAÍDAS!$H:$H,'PAINEL MÊS'!$AI$1,SAÍDAS!$F:$F,"SEMANA 6")</f>
        <v>0</v>
      </c>
      <c r="J120" s="42">
        <f t="shared" si="0"/>
        <v>0</v>
      </c>
      <c r="K120" s="43">
        <f>SUMIFS(ENTRADAS!$D:$D,ENTRADAS!$B:$B,'PAINEL MÊS'!$B120,ENTRADAS!$I:$I,'PAINEL MÊS'!$AI$1,ENTRADAS!$F:$F,'PAINEL MÊS'!K$3)</f>
        <v>0</v>
      </c>
      <c r="L120" s="43">
        <f>SUMIFS(ENTRADAS!$D:$D,ENTRADAS!$B:$B,'PAINEL MÊS'!$B120,ENTRADAS!$I:$I,'PAINEL MÊS'!$AI$1,ENTRADAS!$F:$F,'PAINEL MÊS'!L$3)</f>
        <v>0</v>
      </c>
      <c r="M120" s="43">
        <f>SUMIFS(ENTRADAS!$D:$D,ENTRADAS!$B:$B,'PAINEL MÊS'!$B120,ENTRADAS!$I:$I,'PAINEL MÊS'!$AI$1,ENTRADAS!$F:$F,'PAINEL MÊS'!M$3)</f>
        <v>0</v>
      </c>
      <c r="N120" s="43">
        <f>SUMIFS(ENTRADAS!$D:$D,ENTRADAS!$B:$B,'PAINEL MÊS'!$B120,ENTRADAS!$I:$I,'PAINEL MÊS'!$AI$1,ENTRADAS!$F:$F,'PAINEL MÊS'!N$3)</f>
        <v>0</v>
      </c>
      <c r="O120" s="43">
        <f>SUMIFS(ENTRADAS!$D:$D,ENTRADAS!$B:$B,'PAINEL MÊS'!$B120,ENTRADAS!$I:$I,'PAINEL MÊS'!$AI$1,ENTRADAS!$F:$F,'PAINEL MÊS'!O$3)+SUMIFS(ENTRADAS!$D:$D,ENTRADAS!$B:$B,'PAINEL MÊS'!$B120,ENTRADAS!$I:$I,'PAINEL MÊS'!$AI$1,ENTRADAS!$F:$F,"SEMANA 6")</f>
        <v>0</v>
      </c>
      <c r="P120" s="44">
        <f t="shared" si="1"/>
        <v>0</v>
      </c>
      <c r="Q120" s="40">
        <f>C120+P120-J120+SUMIFS(AJUSTE!$D:$D,AJUSTE!$B:$B,'PAINEL MÊS'!B120,AJUSTE!$H:$H,'PAINEL MÊS'!$AI$1)</f>
        <v>0</v>
      </c>
      <c r="R120" s="45">
        <f t="shared" si="23"/>
        <v>0</v>
      </c>
      <c r="S120" s="15">
        <f>IFERROR(IF(INDEX(CADASTRO!$A$2:$Q$570,MATCH('PAINEL MÊS'!B120,CADASTRO!$B$2:$B$570,0),MATCH('PAINEL MÊS'!$AI$1,CADASTRO!$A$2:$Q$2,0))=0,IF(CADASTRO!R118=0,CADASTRO!E118,CADASTRO!R118),INDEX(CADASTRO!$A$2:$Q$570,MATCH('PAINEL MÊS'!B120,CADASTRO!$B$2:$B$570,0),MATCH('PAINEL MÊS'!$AI$1,CADASTRO!$A$2:$Q$2,0))),0)</f>
        <v>0</v>
      </c>
      <c r="T120" s="14">
        <f t="shared" si="13"/>
        <v>0</v>
      </c>
      <c r="U120" s="14">
        <f t="shared" si="14"/>
        <v>0</v>
      </c>
      <c r="V120" s="14">
        <f t="shared" si="15"/>
        <v>0</v>
      </c>
      <c r="W120" s="14">
        <f t="shared" si="16"/>
        <v>0</v>
      </c>
      <c r="X120" s="67">
        <f>IFERROR(IF(INDEX(CADASTRO!$A$2:$Q$570,MATCH('PAINEL MÊS'!B120,CADASTRO!$B$2:$B$570,0),MATCH('PAINEL MÊS'!$AJ$2,CADASTRO!$A$2:$Q$2,0))=0,IF(CADASTRO!R118=0,CADASTRO!E118,CADASTRO!R118),INDEX(CADASTRO!$A$2:$Q$570,MATCH('PAINEL MÊS'!B120,CADASTRO!$B$2:$B$570,0),MATCH('PAINEL MÊS'!$AJ$2,CADASTRO!$A$2:$Q$2,0))),0)*C120</f>
        <v>0</v>
      </c>
      <c r="Y120" s="14">
        <f t="shared" si="17"/>
        <v>0</v>
      </c>
      <c r="Z120" s="75">
        <f t="shared" si="18"/>
        <v>0</v>
      </c>
      <c r="AA120" s="75">
        <f t="shared" si="19"/>
        <v>0</v>
      </c>
      <c r="AB120" s="79">
        <f t="shared" si="20"/>
        <v>0</v>
      </c>
      <c r="AC120" s="77">
        <f t="shared" si="21"/>
        <v>0</v>
      </c>
      <c r="AD120" s="77">
        <f t="shared" si="22"/>
        <v>0</v>
      </c>
    </row>
    <row r="121" spans="1:30" ht="18.75" customHeight="1" x14ac:dyDescent="0.25">
      <c r="A121" s="7">
        <f>CADASTRO!A119</f>
        <v>0</v>
      </c>
      <c r="B121" s="7">
        <f>CADASTRO!B119</f>
        <v>0</v>
      </c>
      <c r="C121" s="40">
        <f>INDEX(Base!$A$40:$N$570,MATCH('PAINEL MÊS'!B121,Base!$B$40:$B$570,0),MATCH('PAINEL MÊS'!$C$2,Base!$A$40:$N$40,0))</f>
        <v>0</v>
      </c>
      <c r="D121" s="7">
        <f>CADASTRO!C119</f>
        <v>0</v>
      </c>
      <c r="E121" s="41">
        <f>SUMIFS(SAÍDAS!$D:$D,SAÍDAS!$B:$B,'PAINEL MÊS'!$B121,SAÍDAS!$H:$H,'PAINEL MÊS'!$AI$1,SAÍDAS!$F:$F,'PAINEL MÊS'!E$3)</f>
        <v>0</v>
      </c>
      <c r="F121" s="41">
        <f>SUMIFS(SAÍDAS!$D:$D,SAÍDAS!$B:$B,'PAINEL MÊS'!$B121,SAÍDAS!$H:$H,'PAINEL MÊS'!$AI$1,SAÍDAS!$F:$F,'PAINEL MÊS'!F$3)</f>
        <v>0</v>
      </c>
      <c r="G121" s="41">
        <f>SUMIFS(SAÍDAS!$D:$D,SAÍDAS!$B:$B,'PAINEL MÊS'!$B121,SAÍDAS!$H:$H,'PAINEL MÊS'!$AI$1,SAÍDAS!$F:$F,'PAINEL MÊS'!G$3)</f>
        <v>0</v>
      </c>
      <c r="H121" s="41">
        <f>SUMIFS(SAÍDAS!$D:$D,SAÍDAS!$B:$B,'PAINEL MÊS'!$B121,SAÍDAS!$H:$H,'PAINEL MÊS'!$AI$1,SAÍDAS!$F:$F,'PAINEL MÊS'!H$3)</f>
        <v>0</v>
      </c>
      <c r="I121" s="41">
        <f>SUMIFS(SAÍDAS!$D:$D,SAÍDAS!$B:$B,'PAINEL MÊS'!$B121,SAÍDAS!$H:$H,'PAINEL MÊS'!$AI$1,SAÍDAS!$F:$F,'PAINEL MÊS'!I$3)+SUMIFS(SAÍDAS!$D:$D,SAÍDAS!$B:$B,'PAINEL MÊS'!$B121,SAÍDAS!$H:$H,'PAINEL MÊS'!$AI$1,SAÍDAS!$F:$F,"SEMANA 6")</f>
        <v>0</v>
      </c>
      <c r="J121" s="42">
        <f t="shared" si="0"/>
        <v>0</v>
      </c>
      <c r="K121" s="43">
        <f>SUMIFS(ENTRADAS!$D:$D,ENTRADAS!$B:$B,'PAINEL MÊS'!$B121,ENTRADAS!$I:$I,'PAINEL MÊS'!$AI$1,ENTRADAS!$F:$F,'PAINEL MÊS'!K$3)</f>
        <v>0</v>
      </c>
      <c r="L121" s="43">
        <f>SUMIFS(ENTRADAS!$D:$D,ENTRADAS!$B:$B,'PAINEL MÊS'!$B121,ENTRADAS!$I:$I,'PAINEL MÊS'!$AI$1,ENTRADAS!$F:$F,'PAINEL MÊS'!L$3)</f>
        <v>0</v>
      </c>
      <c r="M121" s="43">
        <f>SUMIFS(ENTRADAS!$D:$D,ENTRADAS!$B:$B,'PAINEL MÊS'!$B121,ENTRADAS!$I:$I,'PAINEL MÊS'!$AI$1,ENTRADAS!$F:$F,'PAINEL MÊS'!M$3)</f>
        <v>0</v>
      </c>
      <c r="N121" s="43">
        <f>SUMIFS(ENTRADAS!$D:$D,ENTRADAS!$B:$B,'PAINEL MÊS'!$B121,ENTRADAS!$I:$I,'PAINEL MÊS'!$AI$1,ENTRADAS!$F:$F,'PAINEL MÊS'!N$3)</f>
        <v>0</v>
      </c>
      <c r="O121" s="43">
        <f>SUMIFS(ENTRADAS!$D:$D,ENTRADAS!$B:$B,'PAINEL MÊS'!$B121,ENTRADAS!$I:$I,'PAINEL MÊS'!$AI$1,ENTRADAS!$F:$F,'PAINEL MÊS'!O$3)+SUMIFS(ENTRADAS!$D:$D,ENTRADAS!$B:$B,'PAINEL MÊS'!$B121,ENTRADAS!$I:$I,'PAINEL MÊS'!$AI$1,ENTRADAS!$F:$F,"SEMANA 6")</f>
        <v>0</v>
      </c>
      <c r="P121" s="44">
        <f t="shared" si="1"/>
        <v>0</v>
      </c>
      <c r="Q121" s="40">
        <f>C121+P121-J121+SUMIFS(AJUSTE!$D:$D,AJUSTE!$B:$B,'PAINEL MÊS'!B121,AJUSTE!$H:$H,'PAINEL MÊS'!$AI$1)</f>
        <v>0</v>
      </c>
      <c r="R121" s="45">
        <f t="shared" si="23"/>
        <v>0</v>
      </c>
      <c r="S121" s="15">
        <f>IFERROR(IF(INDEX(CADASTRO!$A$2:$Q$570,MATCH('PAINEL MÊS'!B121,CADASTRO!$B$2:$B$570,0),MATCH('PAINEL MÊS'!$AI$1,CADASTRO!$A$2:$Q$2,0))=0,IF(CADASTRO!R119=0,CADASTRO!E119,CADASTRO!R119),INDEX(CADASTRO!$A$2:$Q$570,MATCH('PAINEL MÊS'!B121,CADASTRO!$B$2:$B$570,0),MATCH('PAINEL MÊS'!$AI$1,CADASTRO!$A$2:$Q$2,0))),0)</f>
        <v>0</v>
      </c>
      <c r="T121" s="14">
        <f t="shared" si="13"/>
        <v>0</v>
      </c>
      <c r="U121" s="14">
        <f t="shared" si="14"/>
        <v>0</v>
      </c>
      <c r="V121" s="14">
        <f t="shared" si="15"/>
        <v>0</v>
      </c>
      <c r="W121" s="14">
        <f t="shared" si="16"/>
        <v>0</v>
      </c>
      <c r="X121" s="67">
        <f>IFERROR(IF(INDEX(CADASTRO!$A$2:$Q$570,MATCH('PAINEL MÊS'!B121,CADASTRO!$B$2:$B$570,0),MATCH('PAINEL MÊS'!$AJ$2,CADASTRO!$A$2:$Q$2,0))=0,IF(CADASTRO!R119=0,CADASTRO!E119,CADASTRO!R119),INDEX(CADASTRO!$A$2:$Q$570,MATCH('PAINEL MÊS'!B121,CADASTRO!$B$2:$B$570,0),MATCH('PAINEL MÊS'!$AJ$2,CADASTRO!$A$2:$Q$2,0))),0)*C121</f>
        <v>0</v>
      </c>
      <c r="Y121" s="14">
        <f t="shared" si="17"/>
        <v>0</v>
      </c>
      <c r="Z121" s="75">
        <f t="shared" si="18"/>
        <v>0</v>
      </c>
      <c r="AA121" s="75">
        <f t="shared" si="19"/>
        <v>0</v>
      </c>
      <c r="AB121" s="79">
        <f t="shared" si="20"/>
        <v>0</v>
      </c>
      <c r="AC121" s="77">
        <f t="shared" si="21"/>
        <v>0</v>
      </c>
      <c r="AD121" s="77">
        <f t="shared" si="22"/>
        <v>0</v>
      </c>
    </row>
    <row r="122" spans="1:30" ht="18.75" customHeight="1" x14ac:dyDescent="0.25">
      <c r="A122" s="7">
        <f>CADASTRO!A120</f>
        <v>0</v>
      </c>
      <c r="B122" s="7">
        <f>CADASTRO!B120</f>
        <v>0</v>
      </c>
      <c r="C122" s="40">
        <f>INDEX(Base!$A$40:$N$570,MATCH('PAINEL MÊS'!B122,Base!$B$40:$B$570,0),MATCH('PAINEL MÊS'!$C$2,Base!$A$40:$N$40,0))</f>
        <v>0</v>
      </c>
      <c r="D122" s="7">
        <f>CADASTRO!C120</f>
        <v>0</v>
      </c>
      <c r="E122" s="41">
        <f>SUMIFS(SAÍDAS!$D:$D,SAÍDAS!$B:$B,'PAINEL MÊS'!$B122,SAÍDAS!$H:$H,'PAINEL MÊS'!$AI$1,SAÍDAS!$F:$F,'PAINEL MÊS'!E$3)</f>
        <v>0</v>
      </c>
      <c r="F122" s="41">
        <f>SUMIFS(SAÍDAS!$D:$D,SAÍDAS!$B:$B,'PAINEL MÊS'!$B122,SAÍDAS!$H:$H,'PAINEL MÊS'!$AI$1,SAÍDAS!$F:$F,'PAINEL MÊS'!F$3)</f>
        <v>0</v>
      </c>
      <c r="G122" s="41">
        <f>SUMIFS(SAÍDAS!$D:$D,SAÍDAS!$B:$B,'PAINEL MÊS'!$B122,SAÍDAS!$H:$H,'PAINEL MÊS'!$AI$1,SAÍDAS!$F:$F,'PAINEL MÊS'!G$3)</f>
        <v>0</v>
      </c>
      <c r="H122" s="41">
        <f>SUMIFS(SAÍDAS!$D:$D,SAÍDAS!$B:$B,'PAINEL MÊS'!$B122,SAÍDAS!$H:$H,'PAINEL MÊS'!$AI$1,SAÍDAS!$F:$F,'PAINEL MÊS'!H$3)</f>
        <v>0</v>
      </c>
      <c r="I122" s="41">
        <f>SUMIFS(SAÍDAS!$D:$D,SAÍDAS!$B:$B,'PAINEL MÊS'!$B122,SAÍDAS!$H:$H,'PAINEL MÊS'!$AI$1,SAÍDAS!$F:$F,'PAINEL MÊS'!I$3)+SUMIFS(SAÍDAS!$D:$D,SAÍDAS!$B:$B,'PAINEL MÊS'!$B122,SAÍDAS!$H:$H,'PAINEL MÊS'!$AI$1,SAÍDAS!$F:$F,"SEMANA 6")</f>
        <v>0</v>
      </c>
      <c r="J122" s="42">
        <f t="shared" si="0"/>
        <v>0</v>
      </c>
      <c r="K122" s="43">
        <f>SUMIFS(ENTRADAS!$D:$D,ENTRADAS!$B:$B,'PAINEL MÊS'!$B122,ENTRADAS!$I:$I,'PAINEL MÊS'!$AI$1,ENTRADAS!$F:$F,'PAINEL MÊS'!K$3)</f>
        <v>0</v>
      </c>
      <c r="L122" s="43">
        <f>SUMIFS(ENTRADAS!$D:$D,ENTRADAS!$B:$B,'PAINEL MÊS'!$B122,ENTRADAS!$I:$I,'PAINEL MÊS'!$AI$1,ENTRADAS!$F:$F,'PAINEL MÊS'!L$3)</f>
        <v>0</v>
      </c>
      <c r="M122" s="43">
        <f>SUMIFS(ENTRADAS!$D:$D,ENTRADAS!$B:$B,'PAINEL MÊS'!$B122,ENTRADAS!$I:$I,'PAINEL MÊS'!$AI$1,ENTRADAS!$F:$F,'PAINEL MÊS'!M$3)</f>
        <v>0</v>
      </c>
      <c r="N122" s="43">
        <f>SUMIFS(ENTRADAS!$D:$D,ENTRADAS!$B:$B,'PAINEL MÊS'!$B122,ENTRADAS!$I:$I,'PAINEL MÊS'!$AI$1,ENTRADAS!$F:$F,'PAINEL MÊS'!N$3)</f>
        <v>0</v>
      </c>
      <c r="O122" s="43">
        <f>SUMIFS(ENTRADAS!$D:$D,ENTRADAS!$B:$B,'PAINEL MÊS'!$B122,ENTRADAS!$I:$I,'PAINEL MÊS'!$AI$1,ENTRADAS!$F:$F,'PAINEL MÊS'!O$3)+SUMIFS(ENTRADAS!$D:$D,ENTRADAS!$B:$B,'PAINEL MÊS'!$B122,ENTRADAS!$I:$I,'PAINEL MÊS'!$AI$1,ENTRADAS!$F:$F,"SEMANA 6")</f>
        <v>0</v>
      </c>
      <c r="P122" s="44">
        <f t="shared" si="1"/>
        <v>0</v>
      </c>
      <c r="Q122" s="40">
        <f>C122+P122-J122+SUMIFS(AJUSTE!$D:$D,AJUSTE!$B:$B,'PAINEL MÊS'!B122,AJUSTE!$H:$H,'PAINEL MÊS'!$AI$1)</f>
        <v>0</v>
      </c>
      <c r="R122" s="45">
        <f t="shared" si="23"/>
        <v>0</v>
      </c>
      <c r="S122" s="15">
        <f>IFERROR(IF(INDEX(CADASTRO!$A$2:$Q$570,MATCH('PAINEL MÊS'!B122,CADASTRO!$B$2:$B$570,0),MATCH('PAINEL MÊS'!$AI$1,CADASTRO!$A$2:$Q$2,0))=0,IF(CADASTRO!R120=0,CADASTRO!E120,CADASTRO!R120),INDEX(CADASTRO!$A$2:$Q$570,MATCH('PAINEL MÊS'!B122,CADASTRO!$B$2:$B$570,0),MATCH('PAINEL MÊS'!$AI$1,CADASTRO!$A$2:$Q$2,0))),0)</f>
        <v>0</v>
      </c>
      <c r="T122" s="14">
        <f t="shared" si="13"/>
        <v>0</v>
      </c>
      <c r="U122" s="14">
        <f t="shared" si="14"/>
        <v>0</v>
      </c>
      <c r="V122" s="14">
        <f t="shared" si="15"/>
        <v>0</v>
      </c>
      <c r="W122" s="14">
        <f t="shared" si="16"/>
        <v>0</v>
      </c>
      <c r="X122" s="67">
        <f>IFERROR(IF(INDEX(CADASTRO!$A$2:$Q$570,MATCH('PAINEL MÊS'!B122,CADASTRO!$B$2:$B$570,0),MATCH('PAINEL MÊS'!$AJ$2,CADASTRO!$A$2:$Q$2,0))=0,IF(CADASTRO!R120=0,CADASTRO!E120,CADASTRO!R120),INDEX(CADASTRO!$A$2:$Q$570,MATCH('PAINEL MÊS'!B122,CADASTRO!$B$2:$B$570,0),MATCH('PAINEL MÊS'!$AJ$2,CADASTRO!$A$2:$Q$2,0))),0)*C122</f>
        <v>0</v>
      </c>
      <c r="Y122" s="14">
        <f t="shared" si="17"/>
        <v>0</v>
      </c>
      <c r="Z122" s="75">
        <f t="shared" si="18"/>
        <v>0</v>
      </c>
      <c r="AA122" s="75">
        <f t="shared" si="19"/>
        <v>0</v>
      </c>
      <c r="AB122" s="79">
        <f t="shared" si="20"/>
        <v>0</v>
      </c>
      <c r="AC122" s="77">
        <f t="shared" si="21"/>
        <v>0</v>
      </c>
      <c r="AD122" s="77">
        <f t="shared" si="22"/>
        <v>0</v>
      </c>
    </row>
    <row r="123" spans="1:30" ht="18.75" customHeight="1" x14ac:dyDescent="0.25">
      <c r="A123" s="7">
        <f>CADASTRO!A121</f>
        <v>0</v>
      </c>
      <c r="B123" s="7">
        <f>CADASTRO!B121</f>
        <v>0</v>
      </c>
      <c r="C123" s="40">
        <f>INDEX(Base!$A$40:$N$570,MATCH('PAINEL MÊS'!B123,Base!$B$40:$B$570,0),MATCH('PAINEL MÊS'!$C$2,Base!$A$40:$N$40,0))</f>
        <v>0</v>
      </c>
      <c r="D123" s="7">
        <f>CADASTRO!C121</f>
        <v>0</v>
      </c>
      <c r="E123" s="41">
        <f>SUMIFS(SAÍDAS!$D:$D,SAÍDAS!$B:$B,'PAINEL MÊS'!$B123,SAÍDAS!$H:$H,'PAINEL MÊS'!$AI$1,SAÍDAS!$F:$F,'PAINEL MÊS'!E$3)</f>
        <v>0</v>
      </c>
      <c r="F123" s="41">
        <f>SUMIFS(SAÍDAS!$D:$D,SAÍDAS!$B:$B,'PAINEL MÊS'!$B123,SAÍDAS!$H:$H,'PAINEL MÊS'!$AI$1,SAÍDAS!$F:$F,'PAINEL MÊS'!F$3)</f>
        <v>0</v>
      </c>
      <c r="G123" s="41">
        <f>SUMIFS(SAÍDAS!$D:$D,SAÍDAS!$B:$B,'PAINEL MÊS'!$B123,SAÍDAS!$H:$H,'PAINEL MÊS'!$AI$1,SAÍDAS!$F:$F,'PAINEL MÊS'!G$3)</f>
        <v>0</v>
      </c>
      <c r="H123" s="41">
        <f>SUMIFS(SAÍDAS!$D:$D,SAÍDAS!$B:$B,'PAINEL MÊS'!$B123,SAÍDAS!$H:$H,'PAINEL MÊS'!$AI$1,SAÍDAS!$F:$F,'PAINEL MÊS'!H$3)</f>
        <v>0</v>
      </c>
      <c r="I123" s="41">
        <f>SUMIFS(SAÍDAS!$D:$D,SAÍDAS!$B:$B,'PAINEL MÊS'!$B123,SAÍDAS!$H:$H,'PAINEL MÊS'!$AI$1,SAÍDAS!$F:$F,'PAINEL MÊS'!I$3)+SUMIFS(SAÍDAS!$D:$D,SAÍDAS!$B:$B,'PAINEL MÊS'!$B123,SAÍDAS!$H:$H,'PAINEL MÊS'!$AI$1,SAÍDAS!$F:$F,"SEMANA 6")</f>
        <v>0</v>
      </c>
      <c r="J123" s="42">
        <f t="shared" si="0"/>
        <v>0</v>
      </c>
      <c r="K123" s="43">
        <f>SUMIFS(ENTRADAS!$D:$D,ENTRADAS!$B:$B,'PAINEL MÊS'!$B123,ENTRADAS!$I:$I,'PAINEL MÊS'!$AI$1,ENTRADAS!$F:$F,'PAINEL MÊS'!K$3)</f>
        <v>0</v>
      </c>
      <c r="L123" s="43">
        <f>SUMIFS(ENTRADAS!$D:$D,ENTRADAS!$B:$B,'PAINEL MÊS'!$B123,ENTRADAS!$I:$I,'PAINEL MÊS'!$AI$1,ENTRADAS!$F:$F,'PAINEL MÊS'!L$3)</f>
        <v>0</v>
      </c>
      <c r="M123" s="43">
        <f>SUMIFS(ENTRADAS!$D:$D,ENTRADAS!$B:$B,'PAINEL MÊS'!$B123,ENTRADAS!$I:$I,'PAINEL MÊS'!$AI$1,ENTRADAS!$F:$F,'PAINEL MÊS'!M$3)</f>
        <v>0</v>
      </c>
      <c r="N123" s="43">
        <f>SUMIFS(ENTRADAS!$D:$D,ENTRADAS!$B:$B,'PAINEL MÊS'!$B123,ENTRADAS!$I:$I,'PAINEL MÊS'!$AI$1,ENTRADAS!$F:$F,'PAINEL MÊS'!N$3)</f>
        <v>0</v>
      </c>
      <c r="O123" s="43">
        <f>SUMIFS(ENTRADAS!$D:$D,ENTRADAS!$B:$B,'PAINEL MÊS'!$B123,ENTRADAS!$I:$I,'PAINEL MÊS'!$AI$1,ENTRADAS!$F:$F,'PAINEL MÊS'!O$3)+SUMIFS(ENTRADAS!$D:$D,ENTRADAS!$B:$B,'PAINEL MÊS'!$B123,ENTRADAS!$I:$I,'PAINEL MÊS'!$AI$1,ENTRADAS!$F:$F,"SEMANA 6")</f>
        <v>0</v>
      </c>
      <c r="P123" s="44">
        <f t="shared" si="1"/>
        <v>0</v>
      </c>
      <c r="Q123" s="40">
        <f>C123+P123-J123+SUMIFS(AJUSTE!$D:$D,AJUSTE!$B:$B,'PAINEL MÊS'!B123,AJUSTE!$H:$H,'PAINEL MÊS'!$AI$1)</f>
        <v>0</v>
      </c>
      <c r="R123" s="45">
        <f t="shared" si="23"/>
        <v>0</v>
      </c>
      <c r="S123" s="15">
        <f>IFERROR(IF(INDEX(CADASTRO!$A$2:$Q$570,MATCH('PAINEL MÊS'!B123,CADASTRO!$B$2:$B$570,0),MATCH('PAINEL MÊS'!$AI$1,CADASTRO!$A$2:$Q$2,0))=0,IF(CADASTRO!R121=0,CADASTRO!E121,CADASTRO!R121),INDEX(CADASTRO!$A$2:$Q$570,MATCH('PAINEL MÊS'!B123,CADASTRO!$B$2:$B$570,0),MATCH('PAINEL MÊS'!$AI$1,CADASTRO!$A$2:$Q$2,0))),0)</f>
        <v>0</v>
      </c>
      <c r="T123" s="14">
        <f t="shared" si="13"/>
        <v>0</v>
      </c>
      <c r="U123" s="14">
        <f t="shared" si="14"/>
        <v>0</v>
      </c>
      <c r="V123" s="14">
        <f t="shared" si="15"/>
        <v>0</v>
      </c>
      <c r="W123" s="14">
        <f t="shared" si="16"/>
        <v>0</v>
      </c>
      <c r="X123" s="67">
        <f>IFERROR(IF(INDEX(CADASTRO!$A$2:$Q$570,MATCH('PAINEL MÊS'!B123,CADASTRO!$B$2:$B$570,0),MATCH('PAINEL MÊS'!$AJ$2,CADASTRO!$A$2:$Q$2,0))=0,IF(CADASTRO!R121=0,CADASTRO!E121,CADASTRO!R121),INDEX(CADASTRO!$A$2:$Q$570,MATCH('PAINEL MÊS'!B123,CADASTRO!$B$2:$B$570,0),MATCH('PAINEL MÊS'!$AJ$2,CADASTRO!$A$2:$Q$2,0))),0)*C123</f>
        <v>0</v>
      </c>
      <c r="Y123" s="14">
        <f t="shared" si="17"/>
        <v>0</v>
      </c>
      <c r="Z123" s="75">
        <f t="shared" si="18"/>
        <v>0</v>
      </c>
      <c r="AA123" s="75">
        <f t="shared" si="19"/>
        <v>0</v>
      </c>
      <c r="AB123" s="79">
        <f t="shared" si="20"/>
        <v>0</v>
      </c>
      <c r="AC123" s="77">
        <f t="shared" si="21"/>
        <v>0</v>
      </c>
      <c r="AD123" s="77">
        <f t="shared" si="22"/>
        <v>0</v>
      </c>
    </row>
    <row r="124" spans="1:30" ht="18.75" customHeight="1" x14ac:dyDescent="0.25">
      <c r="A124" s="7">
        <f>CADASTRO!A122</f>
        <v>0</v>
      </c>
      <c r="B124" s="7">
        <f>CADASTRO!B122</f>
        <v>0</v>
      </c>
      <c r="C124" s="40">
        <f>INDEX(Base!$A$40:$N$570,MATCH('PAINEL MÊS'!B124,Base!$B$40:$B$570,0),MATCH('PAINEL MÊS'!$C$2,Base!$A$40:$N$40,0))</f>
        <v>0</v>
      </c>
      <c r="D124" s="7">
        <f>CADASTRO!C122</f>
        <v>0</v>
      </c>
      <c r="E124" s="41">
        <f>SUMIFS(SAÍDAS!$D:$D,SAÍDAS!$B:$B,'PAINEL MÊS'!$B124,SAÍDAS!$H:$H,'PAINEL MÊS'!$AI$1,SAÍDAS!$F:$F,'PAINEL MÊS'!E$3)</f>
        <v>0</v>
      </c>
      <c r="F124" s="41">
        <f>SUMIFS(SAÍDAS!$D:$D,SAÍDAS!$B:$B,'PAINEL MÊS'!$B124,SAÍDAS!$H:$H,'PAINEL MÊS'!$AI$1,SAÍDAS!$F:$F,'PAINEL MÊS'!F$3)</f>
        <v>0</v>
      </c>
      <c r="G124" s="41">
        <f>SUMIFS(SAÍDAS!$D:$D,SAÍDAS!$B:$B,'PAINEL MÊS'!$B124,SAÍDAS!$H:$H,'PAINEL MÊS'!$AI$1,SAÍDAS!$F:$F,'PAINEL MÊS'!G$3)</f>
        <v>0</v>
      </c>
      <c r="H124" s="41">
        <f>SUMIFS(SAÍDAS!$D:$D,SAÍDAS!$B:$B,'PAINEL MÊS'!$B124,SAÍDAS!$H:$H,'PAINEL MÊS'!$AI$1,SAÍDAS!$F:$F,'PAINEL MÊS'!H$3)</f>
        <v>0</v>
      </c>
      <c r="I124" s="41">
        <f>SUMIFS(SAÍDAS!$D:$D,SAÍDAS!$B:$B,'PAINEL MÊS'!$B124,SAÍDAS!$H:$H,'PAINEL MÊS'!$AI$1,SAÍDAS!$F:$F,'PAINEL MÊS'!I$3)+SUMIFS(SAÍDAS!$D:$D,SAÍDAS!$B:$B,'PAINEL MÊS'!$B124,SAÍDAS!$H:$H,'PAINEL MÊS'!$AI$1,SAÍDAS!$F:$F,"SEMANA 6")</f>
        <v>0</v>
      </c>
      <c r="J124" s="42">
        <f t="shared" si="0"/>
        <v>0</v>
      </c>
      <c r="K124" s="43">
        <f>SUMIFS(ENTRADAS!$D:$D,ENTRADAS!$B:$B,'PAINEL MÊS'!$B124,ENTRADAS!$I:$I,'PAINEL MÊS'!$AI$1,ENTRADAS!$F:$F,'PAINEL MÊS'!K$3)</f>
        <v>0</v>
      </c>
      <c r="L124" s="43">
        <f>SUMIFS(ENTRADAS!$D:$D,ENTRADAS!$B:$B,'PAINEL MÊS'!$B124,ENTRADAS!$I:$I,'PAINEL MÊS'!$AI$1,ENTRADAS!$F:$F,'PAINEL MÊS'!L$3)</f>
        <v>0</v>
      </c>
      <c r="M124" s="43">
        <f>SUMIFS(ENTRADAS!$D:$D,ENTRADAS!$B:$B,'PAINEL MÊS'!$B124,ENTRADAS!$I:$I,'PAINEL MÊS'!$AI$1,ENTRADAS!$F:$F,'PAINEL MÊS'!M$3)</f>
        <v>0</v>
      </c>
      <c r="N124" s="43">
        <f>SUMIFS(ENTRADAS!$D:$D,ENTRADAS!$B:$B,'PAINEL MÊS'!$B124,ENTRADAS!$I:$I,'PAINEL MÊS'!$AI$1,ENTRADAS!$F:$F,'PAINEL MÊS'!N$3)</f>
        <v>0</v>
      </c>
      <c r="O124" s="43">
        <f>SUMIFS(ENTRADAS!$D:$D,ENTRADAS!$B:$B,'PAINEL MÊS'!$B124,ENTRADAS!$I:$I,'PAINEL MÊS'!$AI$1,ENTRADAS!$F:$F,'PAINEL MÊS'!O$3)+SUMIFS(ENTRADAS!$D:$D,ENTRADAS!$B:$B,'PAINEL MÊS'!$B124,ENTRADAS!$I:$I,'PAINEL MÊS'!$AI$1,ENTRADAS!$F:$F,"SEMANA 6")</f>
        <v>0</v>
      </c>
      <c r="P124" s="44">
        <f t="shared" si="1"/>
        <v>0</v>
      </c>
      <c r="Q124" s="40">
        <f>C124+P124-J124+SUMIFS(AJUSTE!$D:$D,AJUSTE!$B:$B,'PAINEL MÊS'!B124,AJUSTE!$H:$H,'PAINEL MÊS'!$AI$1)</f>
        <v>0</v>
      </c>
      <c r="R124" s="45">
        <f t="shared" si="23"/>
        <v>0</v>
      </c>
      <c r="S124" s="15">
        <f>IFERROR(IF(INDEX(CADASTRO!$A$2:$Q$570,MATCH('PAINEL MÊS'!B124,CADASTRO!$B$2:$B$570,0),MATCH('PAINEL MÊS'!$AI$1,CADASTRO!$A$2:$Q$2,0))=0,IF(CADASTRO!R122=0,CADASTRO!E122,CADASTRO!R122),INDEX(CADASTRO!$A$2:$Q$570,MATCH('PAINEL MÊS'!B124,CADASTRO!$B$2:$B$570,0),MATCH('PAINEL MÊS'!$AI$1,CADASTRO!$A$2:$Q$2,0))),0)</f>
        <v>0</v>
      </c>
      <c r="T124" s="14">
        <f t="shared" si="13"/>
        <v>0</v>
      </c>
      <c r="U124" s="14">
        <f t="shared" si="14"/>
        <v>0</v>
      </c>
      <c r="V124" s="14">
        <f t="shared" si="15"/>
        <v>0</v>
      </c>
      <c r="W124" s="14">
        <f t="shared" si="16"/>
        <v>0</v>
      </c>
      <c r="X124" s="67">
        <f>IFERROR(IF(INDEX(CADASTRO!$A$2:$Q$570,MATCH('PAINEL MÊS'!B124,CADASTRO!$B$2:$B$570,0),MATCH('PAINEL MÊS'!$AJ$2,CADASTRO!$A$2:$Q$2,0))=0,IF(CADASTRO!R122=0,CADASTRO!E122,CADASTRO!R122),INDEX(CADASTRO!$A$2:$Q$570,MATCH('PAINEL MÊS'!B124,CADASTRO!$B$2:$B$570,0),MATCH('PAINEL MÊS'!$AJ$2,CADASTRO!$A$2:$Q$2,0))),0)*C124</f>
        <v>0</v>
      </c>
      <c r="Y124" s="14">
        <f t="shared" si="17"/>
        <v>0</v>
      </c>
      <c r="Z124" s="75">
        <f t="shared" si="18"/>
        <v>0</v>
      </c>
      <c r="AA124" s="75">
        <f t="shared" si="19"/>
        <v>0</v>
      </c>
      <c r="AB124" s="79">
        <f t="shared" si="20"/>
        <v>0</v>
      </c>
      <c r="AC124" s="77">
        <f t="shared" si="21"/>
        <v>0</v>
      </c>
      <c r="AD124" s="77">
        <f t="shared" si="22"/>
        <v>0</v>
      </c>
    </row>
    <row r="125" spans="1:30" ht="18.75" customHeight="1" x14ac:dyDescent="0.25">
      <c r="A125" s="7">
        <f>CADASTRO!A123</f>
        <v>0</v>
      </c>
      <c r="B125" s="7">
        <f>CADASTRO!B123</f>
        <v>0</v>
      </c>
      <c r="C125" s="40">
        <f>INDEX(Base!$A$40:$N$570,MATCH('PAINEL MÊS'!B125,Base!$B$40:$B$570,0),MATCH('PAINEL MÊS'!$C$2,Base!$A$40:$N$40,0))</f>
        <v>0</v>
      </c>
      <c r="D125" s="7">
        <f>CADASTRO!C123</f>
        <v>0</v>
      </c>
      <c r="E125" s="41">
        <f>SUMIFS(SAÍDAS!$D:$D,SAÍDAS!$B:$B,'PAINEL MÊS'!$B125,SAÍDAS!$H:$H,'PAINEL MÊS'!$AI$1,SAÍDAS!$F:$F,'PAINEL MÊS'!E$3)</f>
        <v>0</v>
      </c>
      <c r="F125" s="41">
        <f>SUMIFS(SAÍDAS!$D:$D,SAÍDAS!$B:$B,'PAINEL MÊS'!$B125,SAÍDAS!$H:$H,'PAINEL MÊS'!$AI$1,SAÍDAS!$F:$F,'PAINEL MÊS'!F$3)</f>
        <v>0</v>
      </c>
      <c r="G125" s="41">
        <f>SUMIFS(SAÍDAS!$D:$D,SAÍDAS!$B:$B,'PAINEL MÊS'!$B125,SAÍDAS!$H:$H,'PAINEL MÊS'!$AI$1,SAÍDAS!$F:$F,'PAINEL MÊS'!G$3)</f>
        <v>0</v>
      </c>
      <c r="H125" s="41">
        <f>SUMIFS(SAÍDAS!$D:$D,SAÍDAS!$B:$B,'PAINEL MÊS'!$B125,SAÍDAS!$H:$H,'PAINEL MÊS'!$AI$1,SAÍDAS!$F:$F,'PAINEL MÊS'!H$3)</f>
        <v>0</v>
      </c>
      <c r="I125" s="41">
        <f>SUMIFS(SAÍDAS!$D:$D,SAÍDAS!$B:$B,'PAINEL MÊS'!$B125,SAÍDAS!$H:$H,'PAINEL MÊS'!$AI$1,SAÍDAS!$F:$F,'PAINEL MÊS'!I$3)+SUMIFS(SAÍDAS!$D:$D,SAÍDAS!$B:$B,'PAINEL MÊS'!$B125,SAÍDAS!$H:$H,'PAINEL MÊS'!$AI$1,SAÍDAS!$F:$F,"SEMANA 6")</f>
        <v>0</v>
      </c>
      <c r="J125" s="42">
        <f t="shared" si="0"/>
        <v>0</v>
      </c>
      <c r="K125" s="43">
        <f>SUMIFS(ENTRADAS!$D:$D,ENTRADAS!$B:$B,'PAINEL MÊS'!$B125,ENTRADAS!$I:$I,'PAINEL MÊS'!$AI$1,ENTRADAS!$F:$F,'PAINEL MÊS'!K$3)</f>
        <v>0</v>
      </c>
      <c r="L125" s="43">
        <f>SUMIFS(ENTRADAS!$D:$D,ENTRADAS!$B:$B,'PAINEL MÊS'!$B125,ENTRADAS!$I:$I,'PAINEL MÊS'!$AI$1,ENTRADAS!$F:$F,'PAINEL MÊS'!L$3)</f>
        <v>0</v>
      </c>
      <c r="M125" s="43">
        <f>SUMIFS(ENTRADAS!$D:$D,ENTRADAS!$B:$B,'PAINEL MÊS'!$B125,ENTRADAS!$I:$I,'PAINEL MÊS'!$AI$1,ENTRADAS!$F:$F,'PAINEL MÊS'!M$3)</f>
        <v>0</v>
      </c>
      <c r="N125" s="43">
        <f>SUMIFS(ENTRADAS!$D:$D,ENTRADAS!$B:$B,'PAINEL MÊS'!$B125,ENTRADAS!$I:$I,'PAINEL MÊS'!$AI$1,ENTRADAS!$F:$F,'PAINEL MÊS'!N$3)</f>
        <v>0</v>
      </c>
      <c r="O125" s="43">
        <f>SUMIFS(ENTRADAS!$D:$D,ENTRADAS!$B:$B,'PAINEL MÊS'!$B125,ENTRADAS!$I:$I,'PAINEL MÊS'!$AI$1,ENTRADAS!$F:$F,'PAINEL MÊS'!O$3)+SUMIFS(ENTRADAS!$D:$D,ENTRADAS!$B:$B,'PAINEL MÊS'!$B125,ENTRADAS!$I:$I,'PAINEL MÊS'!$AI$1,ENTRADAS!$F:$F,"SEMANA 6")</f>
        <v>0</v>
      </c>
      <c r="P125" s="44">
        <f t="shared" si="1"/>
        <v>0</v>
      </c>
      <c r="Q125" s="40">
        <f>C125+P125-J125+SUMIFS(AJUSTE!$D:$D,AJUSTE!$B:$B,'PAINEL MÊS'!B125,AJUSTE!$H:$H,'PAINEL MÊS'!$AI$1)</f>
        <v>0</v>
      </c>
      <c r="R125" s="45">
        <f t="shared" si="23"/>
        <v>0</v>
      </c>
      <c r="S125" s="15">
        <f>IFERROR(IF(INDEX(CADASTRO!$A$2:$Q$570,MATCH('PAINEL MÊS'!B125,CADASTRO!$B$2:$B$570,0),MATCH('PAINEL MÊS'!$AI$1,CADASTRO!$A$2:$Q$2,0))=0,IF(CADASTRO!R123=0,CADASTRO!E123,CADASTRO!R123),INDEX(CADASTRO!$A$2:$Q$570,MATCH('PAINEL MÊS'!B125,CADASTRO!$B$2:$B$570,0),MATCH('PAINEL MÊS'!$AI$1,CADASTRO!$A$2:$Q$2,0))),0)</f>
        <v>0</v>
      </c>
      <c r="T125" s="14">
        <f t="shared" si="13"/>
        <v>0</v>
      </c>
      <c r="U125" s="14">
        <f t="shared" si="14"/>
        <v>0</v>
      </c>
      <c r="V125" s="14">
        <f t="shared" si="15"/>
        <v>0</v>
      </c>
      <c r="W125" s="14">
        <f t="shared" si="16"/>
        <v>0</v>
      </c>
      <c r="X125" s="67">
        <f>IFERROR(IF(INDEX(CADASTRO!$A$2:$Q$570,MATCH('PAINEL MÊS'!B125,CADASTRO!$B$2:$B$570,0),MATCH('PAINEL MÊS'!$AJ$2,CADASTRO!$A$2:$Q$2,0))=0,IF(CADASTRO!R123=0,CADASTRO!E123,CADASTRO!R123),INDEX(CADASTRO!$A$2:$Q$570,MATCH('PAINEL MÊS'!B125,CADASTRO!$B$2:$B$570,0),MATCH('PAINEL MÊS'!$AJ$2,CADASTRO!$A$2:$Q$2,0))),0)*C125</f>
        <v>0</v>
      </c>
      <c r="Y125" s="14">
        <f t="shared" si="17"/>
        <v>0</v>
      </c>
      <c r="Z125" s="75">
        <f>IF(A125="MTP",(T125/(J125*S125)*30),IFERROR((T125/W125)*30,0))</f>
        <v>0</v>
      </c>
      <c r="AA125" s="75">
        <f t="shared" si="19"/>
        <v>0</v>
      </c>
      <c r="AB125" s="79">
        <f t="shared" si="20"/>
        <v>0</v>
      </c>
      <c r="AC125" s="77">
        <f t="shared" si="21"/>
        <v>0</v>
      </c>
      <c r="AD125" s="77">
        <f t="shared" si="22"/>
        <v>0</v>
      </c>
    </row>
    <row r="126" spans="1:30" ht="18.75" customHeight="1" x14ac:dyDescent="0.25">
      <c r="A126" s="7">
        <f>CADASTRO!A124</f>
        <v>0</v>
      </c>
      <c r="B126" s="7">
        <f>CADASTRO!B124</f>
        <v>0</v>
      </c>
      <c r="C126" s="40">
        <f>INDEX(Base!$A$40:$N$570,MATCH('PAINEL MÊS'!B126,Base!$B$40:$B$570,0),MATCH('PAINEL MÊS'!$C$2,Base!$A$40:$N$40,0))</f>
        <v>0</v>
      </c>
      <c r="D126" s="7">
        <f>CADASTRO!C124</f>
        <v>0</v>
      </c>
      <c r="E126" s="41">
        <f>SUMIFS(SAÍDAS!$D:$D,SAÍDAS!$B:$B,'PAINEL MÊS'!$B126,SAÍDAS!$H:$H,'PAINEL MÊS'!$AI$1,SAÍDAS!$F:$F,'PAINEL MÊS'!E$3)</f>
        <v>0</v>
      </c>
      <c r="F126" s="41">
        <f>SUMIFS(SAÍDAS!$D:$D,SAÍDAS!$B:$B,'PAINEL MÊS'!$B126,SAÍDAS!$H:$H,'PAINEL MÊS'!$AI$1,SAÍDAS!$F:$F,'PAINEL MÊS'!F$3)</f>
        <v>0</v>
      </c>
      <c r="G126" s="41">
        <f>SUMIFS(SAÍDAS!$D:$D,SAÍDAS!$B:$B,'PAINEL MÊS'!$B126,SAÍDAS!$H:$H,'PAINEL MÊS'!$AI$1,SAÍDAS!$F:$F,'PAINEL MÊS'!G$3)</f>
        <v>0</v>
      </c>
      <c r="H126" s="41">
        <f>SUMIFS(SAÍDAS!$D:$D,SAÍDAS!$B:$B,'PAINEL MÊS'!$B126,SAÍDAS!$H:$H,'PAINEL MÊS'!$AI$1,SAÍDAS!$F:$F,'PAINEL MÊS'!H$3)</f>
        <v>0</v>
      </c>
      <c r="I126" s="41">
        <f>SUMIFS(SAÍDAS!$D:$D,SAÍDAS!$B:$B,'PAINEL MÊS'!$B126,SAÍDAS!$H:$H,'PAINEL MÊS'!$AI$1,SAÍDAS!$F:$F,'PAINEL MÊS'!I$3)+SUMIFS(SAÍDAS!$D:$D,SAÍDAS!$B:$B,'PAINEL MÊS'!$B126,SAÍDAS!$H:$H,'PAINEL MÊS'!$AI$1,SAÍDAS!$F:$F,"SEMANA 6")</f>
        <v>0</v>
      </c>
      <c r="J126" s="42">
        <f t="shared" si="0"/>
        <v>0</v>
      </c>
      <c r="K126" s="43">
        <f>SUMIFS(ENTRADAS!$D:$D,ENTRADAS!$B:$B,'PAINEL MÊS'!$B126,ENTRADAS!$I:$I,'PAINEL MÊS'!$AI$1,ENTRADAS!$F:$F,'PAINEL MÊS'!K$3)</f>
        <v>0</v>
      </c>
      <c r="L126" s="43">
        <f>SUMIFS(ENTRADAS!$D:$D,ENTRADAS!$B:$B,'PAINEL MÊS'!$B126,ENTRADAS!$I:$I,'PAINEL MÊS'!$AI$1,ENTRADAS!$F:$F,'PAINEL MÊS'!L$3)</f>
        <v>0</v>
      </c>
      <c r="M126" s="43">
        <f>SUMIFS(ENTRADAS!$D:$D,ENTRADAS!$B:$B,'PAINEL MÊS'!$B126,ENTRADAS!$I:$I,'PAINEL MÊS'!$AI$1,ENTRADAS!$F:$F,'PAINEL MÊS'!M$3)</f>
        <v>0</v>
      </c>
      <c r="N126" s="43">
        <f>SUMIFS(ENTRADAS!$D:$D,ENTRADAS!$B:$B,'PAINEL MÊS'!$B126,ENTRADAS!$I:$I,'PAINEL MÊS'!$AI$1,ENTRADAS!$F:$F,'PAINEL MÊS'!N$3)</f>
        <v>0</v>
      </c>
      <c r="O126" s="43">
        <f>SUMIFS(ENTRADAS!$D:$D,ENTRADAS!$B:$B,'PAINEL MÊS'!$B126,ENTRADAS!$I:$I,'PAINEL MÊS'!$AI$1,ENTRADAS!$F:$F,'PAINEL MÊS'!O$3)+SUMIFS(ENTRADAS!$D:$D,ENTRADAS!$B:$B,'PAINEL MÊS'!$B126,ENTRADAS!$I:$I,'PAINEL MÊS'!$AI$1,ENTRADAS!$F:$F,"SEMANA 6")</f>
        <v>0</v>
      </c>
      <c r="P126" s="44">
        <f t="shared" si="1"/>
        <v>0</v>
      </c>
      <c r="Q126" s="40">
        <f>C126+P126-J126+SUMIFS(AJUSTE!$D:$D,AJUSTE!$B:$B,'PAINEL MÊS'!B126,AJUSTE!$H:$H,'PAINEL MÊS'!$AI$1)</f>
        <v>0</v>
      </c>
      <c r="R126" s="45">
        <f t="shared" si="23"/>
        <v>0</v>
      </c>
      <c r="S126" s="15">
        <f>IFERROR(IF(INDEX(CADASTRO!$A$2:$Q$570,MATCH('PAINEL MÊS'!B126,CADASTRO!$B$2:$B$570,0),MATCH('PAINEL MÊS'!$AI$1,CADASTRO!$A$2:$Q$2,0))=0,IF(CADASTRO!R124=0,CADASTRO!E124,CADASTRO!R124),INDEX(CADASTRO!$A$2:$Q$570,MATCH('PAINEL MÊS'!B126,CADASTRO!$B$2:$B$570,0),MATCH('PAINEL MÊS'!$AI$1,CADASTRO!$A$2:$Q$2,0))),0)</f>
        <v>0</v>
      </c>
      <c r="T126" s="14">
        <f t="shared" si="13"/>
        <v>0</v>
      </c>
      <c r="U126" s="14">
        <f t="shared" si="14"/>
        <v>0</v>
      </c>
      <c r="V126" s="14">
        <f t="shared" si="15"/>
        <v>0</v>
      </c>
      <c r="W126" s="14">
        <f t="shared" si="16"/>
        <v>0</v>
      </c>
      <c r="X126" s="67">
        <f>IFERROR(IF(INDEX(CADASTRO!$A$2:$Q$570,MATCH('PAINEL MÊS'!B126,CADASTRO!$B$2:$B$570,0),MATCH('PAINEL MÊS'!$AJ$2,CADASTRO!$A$2:$Q$2,0))=0,IF(CADASTRO!R124=0,CADASTRO!E124,CADASTRO!R124),INDEX(CADASTRO!$A$2:$Q$570,MATCH('PAINEL MÊS'!B126,CADASTRO!$B$2:$B$570,0),MATCH('PAINEL MÊS'!$AJ$2,CADASTRO!$A$2:$Q$2,0))),0)*C126</f>
        <v>0</v>
      </c>
      <c r="Y126" s="14">
        <f t="shared" si="17"/>
        <v>0</v>
      </c>
      <c r="Z126" s="75">
        <f t="shared" si="18"/>
        <v>0</v>
      </c>
      <c r="AA126" s="75">
        <f t="shared" si="19"/>
        <v>0</v>
      </c>
      <c r="AB126" s="79">
        <f t="shared" si="20"/>
        <v>0</v>
      </c>
      <c r="AC126" s="77">
        <f t="shared" si="21"/>
        <v>0</v>
      </c>
      <c r="AD126" s="77">
        <f t="shared" si="22"/>
        <v>0</v>
      </c>
    </row>
    <row r="127" spans="1:30" ht="18.75" customHeight="1" x14ac:dyDescent="0.25">
      <c r="A127" s="7">
        <f>CADASTRO!A125</f>
        <v>0</v>
      </c>
      <c r="B127" s="7">
        <f>CADASTRO!B125</f>
        <v>0</v>
      </c>
      <c r="C127" s="40">
        <f>INDEX(Base!$A$40:$N$570,MATCH('PAINEL MÊS'!B127,Base!$B$40:$B$570,0),MATCH('PAINEL MÊS'!$C$2,Base!$A$40:$N$40,0))</f>
        <v>0</v>
      </c>
      <c r="D127" s="7">
        <f>CADASTRO!C125</f>
        <v>0</v>
      </c>
      <c r="E127" s="41">
        <f>SUMIFS(SAÍDAS!$D:$D,SAÍDAS!$B:$B,'PAINEL MÊS'!$B127,SAÍDAS!$H:$H,'PAINEL MÊS'!$AI$1,SAÍDAS!$F:$F,'PAINEL MÊS'!E$3)</f>
        <v>0</v>
      </c>
      <c r="F127" s="41">
        <f>SUMIFS(SAÍDAS!$D:$D,SAÍDAS!$B:$B,'PAINEL MÊS'!$B127,SAÍDAS!$H:$H,'PAINEL MÊS'!$AI$1,SAÍDAS!$F:$F,'PAINEL MÊS'!F$3)</f>
        <v>0</v>
      </c>
      <c r="G127" s="41">
        <f>SUMIFS(SAÍDAS!$D:$D,SAÍDAS!$B:$B,'PAINEL MÊS'!$B127,SAÍDAS!$H:$H,'PAINEL MÊS'!$AI$1,SAÍDAS!$F:$F,'PAINEL MÊS'!G$3)</f>
        <v>0</v>
      </c>
      <c r="H127" s="41">
        <f>SUMIFS(SAÍDAS!$D:$D,SAÍDAS!$B:$B,'PAINEL MÊS'!$B127,SAÍDAS!$H:$H,'PAINEL MÊS'!$AI$1,SAÍDAS!$F:$F,'PAINEL MÊS'!H$3)</f>
        <v>0</v>
      </c>
      <c r="I127" s="41">
        <f>SUMIFS(SAÍDAS!$D:$D,SAÍDAS!$B:$B,'PAINEL MÊS'!$B127,SAÍDAS!$H:$H,'PAINEL MÊS'!$AI$1,SAÍDAS!$F:$F,'PAINEL MÊS'!I$3)+SUMIFS(SAÍDAS!$D:$D,SAÍDAS!$B:$B,'PAINEL MÊS'!$B127,SAÍDAS!$H:$H,'PAINEL MÊS'!$AI$1,SAÍDAS!$F:$F,"SEMANA 6")</f>
        <v>0</v>
      </c>
      <c r="J127" s="42">
        <f t="shared" si="0"/>
        <v>0</v>
      </c>
      <c r="K127" s="43">
        <f>SUMIFS(ENTRADAS!$D:$D,ENTRADAS!$B:$B,'PAINEL MÊS'!$B127,ENTRADAS!$I:$I,'PAINEL MÊS'!$AI$1,ENTRADAS!$F:$F,'PAINEL MÊS'!K$3)</f>
        <v>0</v>
      </c>
      <c r="L127" s="43">
        <f>SUMIFS(ENTRADAS!$D:$D,ENTRADAS!$B:$B,'PAINEL MÊS'!$B127,ENTRADAS!$I:$I,'PAINEL MÊS'!$AI$1,ENTRADAS!$F:$F,'PAINEL MÊS'!L$3)</f>
        <v>0</v>
      </c>
      <c r="M127" s="43">
        <f>SUMIFS(ENTRADAS!$D:$D,ENTRADAS!$B:$B,'PAINEL MÊS'!$B127,ENTRADAS!$I:$I,'PAINEL MÊS'!$AI$1,ENTRADAS!$F:$F,'PAINEL MÊS'!M$3)</f>
        <v>0</v>
      </c>
      <c r="N127" s="43">
        <f>SUMIFS(ENTRADAS!$D:$D,ENTRADAS!$B:$B,'PAINEL MÊS'!$B127,ENTRADAS!$I:$I,'PAINEL MÊS'!$AI$1,ENTRADAS!$F:$F,'PAINEL MÊS'!N$3)</f>
        <v>0</v>
      </c>
      <c r="O127" s="43">
        <f>SUMIFS(ENTRADAS!$D:$D,ENTRADAS!$B:$B,'PAINEL MÊS'!$B127,ENTRADAS!$I:$I,'PAINEL MÊS'!$AI$1,ENTRADAS!$F:$F,'PAINEL MÊS'!O$3)+SUMIFS(ENTRADAS!$D:$D,ENTRADAS!$B:$B,'PAINEL MÊS'!$B127,ENTRADAS!$I:$I,'PAINEL MÊS'!$AI$1,ENTRADAS!$F:$F,"SEMANA 6")</f>
        <v>0</v>
      </c>
      <c r="P127" s="44">
        <f t="shared" si="1"/>
        <v>0</v>
      </c>
      <c r="Q127" s="40">
        <f>C127+P127-J127+SUMIFS(AJUSTE!$D:$D,AJUSTE!$B:$B,'PAINEL MÊS'!B127,AJUSTE!$H:$H,'PAINEL MÊS'!$AI$1)</f>
        <v>0</v>
      </c>
      <c r="R127" s="45">
        <f t="shared" si="23"/>
        <v>0</v>
      </c>
      <c r="S127" s="15">
        <f>IFERROR(IF(INDEX(CADASTRO!$A$2:$Q$570,MATCH('PAINEL MÊS'!B127,CADASTRO!$B$2:$B$570,0),MATCH('PAINEL MÊS'!$AI$1,CADASTRO!$A$2:$Q$2,0))=0,IF(CADASTRO!R125=0,CADASTRO!E125,CADASTRO!R125),INDEX(CADASTRO!$A$2:$Q$570,MATCH('PAINEL MÊS'!B127,CADASTRO!$B$2:$B$570,0),MATCH('PAINEL MÊS'!$AI$1,CADASTRO!$A$2:$Q$2,0))),0)</f>
        <v>0</v>
      </c>
      <c r="T127" s="14">
        <f t="shared" si="13"/>
        <v>0</v>
      </c>
      <c r="U127" s="14">
        <f t="shared" si="14"/>
        <v>0</v>
      </c>
      <c r="V127" s="14">
        <f t="shared" si="15"/>
        <v>0</v>
      </c>
      <c r="W127" s="14">
        <f t="shared" si="16"/>
        <v>0</v>
      </c>
      <c r="X127" s="67">
        <f>IFERROR(IF(INDEX(CADASTRO!$A$2:$Q$570,MATCH('PAINEL MÊS'!B127,CADASTRO!$B$2:$B$570,0),MATCH('PAINEL MÊS'!$AJ$2,CADASTRO!$A$2:$Q$2,0))=0,IF(CADASTRO!R125=0,CADASTRO!E125,CADASTRO!R125),INDEX(CADASTRO!$A$2:$Q$570,MATCH('PAINEL MÊS'!B127,CADASTRO!$B$2:$B$570,0),MATCH('PAINEL MÊS'!$AJ$2,CADASTRO!$A$2:$Q$2,0))),0)*C127</f>
        <v>0</v>
      </c>
      <c r="Y127" s="14">
        <f t="shared" si="17"/>
        <v>0</v>
      </c>
      <c r="Z127" s="75">
        <f t="shared" si="18"/>
        <v>0</v>
      </c>
      <c r="AA127" s="75">
        <f t="shared" si="19"/>
        <v>0</v>
      </c>
      <c r="AB127" s="79">
        <f t="shared" si="20"/>
        <v>0</v>
      </c>
      <c r="AC127" s="77">
        <f t="shared" si="21"/>
        <v>0</v>
      </c>
      <c r="AD127" s="77">
        <f t="shared" si="22"/>
        <v>0</v>
      </c>
    </row>
    <row r="128" spans="1:30" ht="18.75" customHeight="1" x14ac:dyDescent="0.25">
      <c r="A128" s="7">
        <f>CADASTRO!A126</f>
        <v>0</v>
      </c>
      <c r="B128" s="7">
        <f>CADASTRO!B126</f>
        <v>0</v>
      </c>
      <c r="C128" s="40">
        <f>INDEX(Base!$A$40:$N$570,MATCH('PAINEL MÊS'!B128,Base!$B$40:$B$570,0),MATCH('PAINEL MÊS'!$C$2,Base!$A$40:$N$40,0))</f>
        <v>0</v>
      </c>
      <c r="D128" s="7">
        <f>CADASTRO!C126</f>
        <v>0</v>
      </c>
      <c r="E128" s="41">
        <f>SUMIFS(SAÍDAS!$D:$D,SAÍDAS!$B:$B,'PAINEL MÊS'!$B128,SAÍDAS!$H:$H,'PAINEL MÊS'!$AI$1,SAÍDAS!$F:$F,'PAINEL MÊS'!E$3)</f>
        <v>0</v>
      </c>
      <c r="F128" s="41">
        <f>SUMIFS(SAÍDAS!$D:$D,SAÍDAS!$B:$B,'PAINEL MÊS'!$B128,SAÍDAS!$H:$H,'PAINEL MÊS'!$AI$1,SAÍDAS!$F:$F,'PAINEL MÊS'!F$3)</f>
        <v>0</v>
      </c>
      <c r="G128" s="41">
        <f>SUMIFS(SAÍDAS!$D:$D,SAÍDAS!$B:$B,'PAINEL MÊS'!$B128,SAÍDAS!$H:$H,'PAINEL MÊS'!$AI$1,SAÍDAS!$F:$F,'PAINEL MÊS'!G$3)</f>
        <v>0</v>
      </c>
      <c r="H128" s="41">
        <f>SUMIFS(SAÍDAS!$D:$D,SAÍDAS!$B:$B,'PAINEL MÊS'!$B128,SAÍDAS!$H:$H,'PAINEL MÊS'!$AI$1,SAÍDAS!$F:$F,'PAINEL MÊS'!H$3)</f>
        <v>0</v>
      </c>
      <c r="I128" s="41">
        <f>SUMIFS(SAÍDAS!$D:$D,SAÍDAS!$B:$B,'PAINEL MÊS'!$B128,SAÍDAS!$H:$H,'PAINEL MÊS'!$AI$1,SAÍDAS!$F:$F,'PAINEL MÊS'!I$3)+SUMIFS(SAÍDAS!$D:$D,SAÍDAS!$B:$B,'PAINEL MÊS'!$B128,SAÍDAS!$H:$H,'PAINEL MÊS'!$AI$1,SAÍDAS!$F:$F,"SEMANA 6")</f>
        <v>0</v>
      </c>
      <c r="J128" s="42">
        <f t="shared" si="0"/>
        <v>0</v>
      </c>
      <c r="K128" s="43">
        <f>SUMIFS(ENTRADAS!$D:$D,ENTRADAS!$B:$B,'PAINEL MÊS'!$B128,ENTRADAS!$I:$I,'PAINEL MÊS'!$AI$1,ENTRADAS!$F:$F,'PAINEL MÊS'!K$3)</f>
        <v>0</v>
      </c>
      <c r="L128" s="43">
        <f>SUMIFS(ENTRADAS!$D:$D,ENTRADAS!$B:$B,'PAINEL MÊS'!$B128,ENTRADAS!$I:$I,'PAINEL MÊS'!$AI$1,ENTRADAS!$F:$F,'PAINEL MÊS'!L$3)</f>
        <v>0</v>
      </c>
      <c r="M128" s="43">
        <f>SUMIFS(ENTRADAS!$D:$D,ENTRADAS!$B:$B,'PAINEL MÊS'!$B128,ENTRADAS!$I:$I,'PAINEL MÊS'!$AI$1,ENTRADAS!$F:$F,'PAINEL MÊS'!M$3)</f>
        <v>0</v>
      </c>
      <c r="N128" s="43">
        <f>SUMIFS(ENTRADAS!$D:$D,ENTRADAS!$B:$B,'PAINEL MÊS'!$B128,ENTRADAS!$I:$I,'PAINEL MÊS'!$AI$1,ENTRADAS!$F:$F,'PAINEL MÊS'!N$3)</f>
        <v>0</v>
      </c>
      <c r="O128" s="43">
        <f>SUMIFS(ENTRADAS!$D:$D,ENTRADAS!$B:$B,'PAINEL MÊS'!$B128,ENTRADAS!$I:$I,'PAINEL MÊS'!$AI$1,ENTRADAS!$F:$F,'PAINEL MÊS'!O$3)+SUMIFS(ENTRADAS!$D:$D,ENTRADAS!$B:$B,'PAINEL MÊS'!$B128,ENTRADAS!$I:$I,'PAINEL MÊS'!$AI$1,ENTRADAS!$F:$F,"SEMANA 6")</f>
        <v>0</v>
      </c>
      <c r="P128" s="44">
        <f t="shared" si="1"/>
        <v>0</v>
      </c>
      <c r="Q128" s="40">
        <f>C128+P128-J128+SUMIFS(AJUSTE!$D:$D,AJUSTE!$B:$B,'PAINEL MÊS'!B128,AJUSTE!$H:$H,'PAINEL MÊS'!$AI$1)</f>
        <v>0</v>
      </c>
      <c r="R128" s="45">
        <f t="shared" si="23"/>
        <v>0</v>
      </c>
      <c r="S128" s="15">
        <f>IFERROR(IF(INDEX(CADASTRO!$A$2:$Q$570,MATCH('PAINEL MÊS'!B128,CADASTRO!$B$2:$B$570,0),MATCH('PAINEL MÊS'!$AI$1,CADASTRO!$A$2:$Q$2,0))=0,IF(CADASTRO!R126=0,CADASTRO!E126,CADASTRO!R126),INDEX(CADASTRO!$A$2:$Q$570,MATCH('PAINEL MÊS'!B128,CADASTRO!$B$2:$B$570,0),MATCH('PAINEL MÊS'!$AI$1,CADASTRO!$A$2:$Q$2,0))),0)</f>
        <v>0</v>
      </c>
      <c r="T128" s="14">
        <f t="shared" si="13"/>
        <v>0</v>
      </c>
      <c r="U128" s="14">
        <f t="shared" si="14"/>
        <v>0</v>
      </c>
      <c r="V128" s="14">
        <f t="shared" si="15"/>
        <v>0</v>
      </c>
      <c r="W128" s="14">
        <f t="shared" si="16"/>
        <v>0</v>
      </c>
      <c r="X128" s="67">
        <f>IFERROR(IF(INDEX(CADASTRO!$A$2:$Q$570,MATCH('PAINEL MÊS'!B128,CADASTRO!$B$2:$B$570,0),MATCH('PAINEL MÊS'!$AJ$2,CADASTRO!$A$2:$Q$2,0))=0,IF(CADASTRO!R126=0,CADASTRO!E126,CADASTRO!R126),INDEX(CADASTRO!$A$2:$Q$570,MATCH('PAINEL MÊS'!B128,CADASTRO!$B$2:$B$570,0),MATCH('PAINEL MÊS'!$AJ$2,CADASTRO!$A$2:$Q$2,0))),0)*C128</f>
        <v>0</v>
      </c>
      <c r="Y128" s="14">
        <f t="shared" si="17"/>
        <v>0</v>
      </c>
      <c r="Z128" s="75">
        <f t="shared" si="18"/>
        <v>0</v>
      </c>
      <c r="AA128" s="75">
        <f t="shared" si="19"/>
        <v>0</v>
      </c>
      <c r="AB128" s="79">
        <f t="shared" si="20"/>
        <v>0</v>
      </c>
      <c r="AC128" s="77">
        <f t="shared" si="21"/>
        <v>0</v>
      </c>
      <c r="AD128" s="77">
        <f t="shared" si="22"/>
        <v>0</v>
      </c>
    </row>
    <row r="129" spans="1:30" ht="18.75" customHeight="1" x14ac:dyDescent="0.25">
      <c r="A129" s="7">
        <f>CADASTRO!A127</f>
        <v>0</v>
      </c>
      <c r="B129" s="7">
        <f>CADASTRO!B127</f>
        <v>0</v>
      </c>
      <c r="C129" s="40">
        <f>INDEX(Base!$A$40:$N$570,MATCH('PAINEL MÊS'!B129,Base!$B$40:$B$570,0),MATCH('PAINEL MÊS'!$C$2,Base!$A$40:$N$40,0))</f>
        <v>0</v>
      </c>
      <c r="D129" s="7">
        <f>CADASTRO!C127</f>
        <v>0</v>
      </c>
      <c r="E129" s="41">
        <f>SUMIFS(SAÍDAS!$D:$D,SAÍDAS!$B:$B,'PAINEL MÊS'!$B129,SAÍDAS!$H:$H,'PAINEL MÊS'!$AI$1,SAÍDAS!$F:$F,'PAINEL MÊS'!E$3)</f>
        <v>0</v>
      </c>
      <c r="F129" s="41">
        <f>SUMIFS(SAÍDAS!$D:$D,SAÍDAS!$B:$B,'PAINEL MÊS'!$B129,SAÍDAS!$H:$H,'PAINEL MÊS'!$AI$1,SAÍDAS!$F:$F,'PAINEL MÊS'!F$3)</f>
        <v>0</v>
      </c>
      <c r="G129" s="41">
        <f>SUMIFS(SAÍDAS!$D:$D,SAÍDAS!$B:$B,'PAINEL MÊS'!$B129,SAÍDAS!$H:$H,'PAINEL MÊS'!$AI$1,SAÍDAS!$F:$F,'PAINEL MÊS'!G$3)</f>
        <v>0</v>
      </c>
      <c r="H129" s="41">
        <f>SUMIFS(SAÍDAS!$D:$D,SAÍDAS!$B:$B,'PAINEL MÊS'!$B129,SAÍDAS!$H:$H,'PAINEL MÊS'!$AI$1,SAÍDAS!$F:$F,'PAINEL MÊS'!H$3)</f>
        <v>0</v>
      </c>
      <c r="I129" s="41">
        <f>SUMIFS(SAÍDAS!$D:$D,SAÍDAS!$B:$B,'PAINEL MÊS'!$B129,SAÍDAS!$H:$H,'PAINEL MÊS'!$AI$1,SAÍDAS!$F:$F,'PAINEL MÊS'!I$3)+SUMIFS(SAÍDAS!$D:$D,SAÍDAS!$B:$B,'PAINEL MÊS'!$B129,SAÍDAS!$H:$H,'PAINEL MÊS'!$AI$1,SAÍDAS!$F:$F,"SEMANA 6")</f>
        <v>0</v>
      </c>
      <c r="J129" s="42">
        <f t="shared" si="0"/>
        <v>0</v>
      </c>
      <c r="K129" s="43">
        <f>SUMIFS(ENTRADAS!$D:$D,ENTRADAS!$B:$B,'PAINEL MÊS'!$B129,ENTRADAS!$I:$I,'PAINEL MÊS'!$AI$1,ENTRADAS!$F:$F,'PAINEL MÊS'!K$3)</f>
        <v>0</v>
      </c>
      <c r="L129" s="43">
        <f>SUMIFS(ENTRADAS!$D:$D,ENTRADAS!$B:$B,'PAINEL MÊS'!$B129,ENTRADAS!$I:$I,'PAINEL MÊS'!$AI$1,ENTRADAS!$F:$F,'PAINEL MÊS'!L$3)</f>
        <v>0</v>
      </c>
      <c r="M129" s="43">
        <f>SUMIFS(ENTRADAS!$D:$D,ENTRADAS!$B:$B,'PAINEL MÊS'!$B129,ENTRADAS!$I:$I,'PAINEL MÊS'!$AI$1,ENTRADAS!$F:$F,'PAINEL MÊS'!M$3)</f>
        <v>0</v>
      </c>
      <c r="N129" s="43">
        <f>SUMIFS(ENTRADAS!$D:$D,ENTRADAS!$B:$B,'PAINEL MÊS'!$B129,ENTRADAS!$I:$I,'PAINEL MÊS'!$AI$1,ENTRADAS!$F:$F,'PAINEL MÊS'!N$3)</f>
        <v>0</v>
      </c>
      <c r="O129" s="43">
        <f>SUMIFS(ENTRADAS!$D:$D,ENTRADAS!$B:$B,'PAINEL MÊS'!$B129,ENTRADAS!$I:$I,'PAINEL MÊS'!$AI$1,ENTRADAS!$F:$F,'PAINEL MÊS'!O$3)+SUMIFS(ENTRADAS!$D:$D,ENTRADAS!$B:$B,'PAINEL MÊS'!$B129,ENTRADAS!$I:$I,'PAINEL MÊS'!$AI$1,ENTRADAS!$F:$F,"SEMANA 6")</f>
        <v>0</v>
      </c>
      <c r="P129" s="44">
        <f t="shared" si="1"/>
        <v>0</v>
      </c>
      <c r="Q129" s="40">
        <f>C129+P129-J129+SUMIFS(AJUSTE!$D:$D,AJUSTE!$B:$B,'PAINEL MÊS'!B129,AJUSTE!$H:$H,'PAINEL MÊS'!$AI$1)</f>
        <v>0</v>
      </c>
      <c r="R129" s="45">
        <f t="shared" si="23"/>
        <v>0</v>
      </c>
      <c r="S129" s="15">
        <f>IFERROR(IF(INDEX(CADASTRO!$A$2:$Q$570,MATCH('PAINEL MÊS'!B129,CADASTRO!$B$2:$B$570,0),MATCH('PAINEL MÊS'!$AI$1,CADASTRO!$A$2:$Q$2,0))=0,IF(CADASTRO!R127=0,CADASTRO!E127,CADASTRO!R127),INDEX(CADASTRO!$A$2:$Q$570,MATCH('PAINEL MÊS'!B129,CADASTRO!$B$2:$B$570,0),MATCH('PAINEL MÊS'!$AI$1,CADASTRO!$A$2:$Q$2,0))),0)</f>
        <v>0</v>
      </c>
      <c r="T129" s="14">
        <f t="shared" si="13"/>
        <v>0</v>
      </c>
      <c r="U129" s="14">
        <f t="shared" si="14"/>
        <v>0</v>
      </c>
      <c r="V129" s="14">
        <f t="shared" si="15"/>
        <v>0</v>
      </c>
      <c r="W129" s="14">
        <f t="shared" si="16"/>
        <v>0</v>
      </c>
      <c r="X129" s="67">
        <f>IFERROR(IF(INDEX(CADASTRO!$A$2:$Q$570,MATCH('PAINEL MÊS'!B129,CADASTRO!$B$2:$B$570,0),MATCH('PAINEL MÊS'!$AJ$2,CADASTRO!$A$2:$Q$2,0))=0,IF(CADASTRO!R127=0,CADASTRO!E127,CADASTRO!R127),INDEX(CADASTRO!$A$2:$Q$570,MATCH('PAINEL MÊS'!B129,CADASTRO!$B$2:$B$570,0),MATCH('PAINEL MÊS'!$AJ$2,CADASTRO!$A$2:$Q$2,0))),0)*C129</f>
        <v>0</v>
      </c>
      <c r="Y129" s="14">
        <f t="shared" si="17"/>
        <v>0</v>
      </c>
      <c r="Z129" s="75">
        <f t="shared" si="18"/>
        <v>0</v>
      </c>
      <c r="AA129" s="75">
        <f t="shared" si="19"/>
        <v>0</v>
      </c>
      <c r="AB129" s="79">
        <f t="shared" si="20"/>
        <v>0</v>
      </c>
      <c r="AC129" s="77">
        <f t="shared" si="21"/>
        <v>0</v>
      </c>
      <c r="AD129" s="77">
        <f t="shared" si="22"/>
        <v>0</v>
      </c>
    </row>
    <row r="130" spans="1:30" ht="18.75" customHeight="1" x14ac:dyDescent="0.25">
      <c r="A130" s="7">
        <f>CADASTRO!A128</f>
        <v>0</v>
      </c>
      <c r="B130" s="7">
        <f>CADASTRO!B128</f>
        <v>0</v>
      </c>
      <c r="C130" s="40">
        <f>INDEX(Base!$A$40:$N$570,MATCH('PAINEL MÊS'!B130,Base!$B$40:$B$570,0),MATCH('PAINEL MÊS'!$C$2,Base!$A$40:$N$40,0))</f>
        <v>0</v>
      </c>
      <c r="D130" s="7">
        <f>CADASTRO!C128</f>
        <v>0</v>
      </c>
      <c r="E130" s="41">
        <f>SUMIFS(SAÍDAS!$D:$D,SAÍDAS!$B:$B,'PAINEL MÊS'!$B130,SAÍDAS!$H:$H,'PAINEL MÊS'!$AI$1,SAÍDAS!$F:$F,'PAINEL MÊS'!E$3)</f>
        <v>0</v>
      </c>
      <c r="F130" s="41">
        <f>SUMIFS(SAÍDAS!$D:$D,SAÍDAS!$B:$B,'PAINEL MÊS'!$B130,SAÍDAS!$H:$H,'PAINEL MÊS'!$AI$1,SAÍDAS!$F:$F,'PAINEL MÊS'!F$3)</f>
        <v>0</v>
      </c>
      <c r="G130" s="41">
        <f>SUMIFS(SAÍDAS!$D:$D,SAÍDAS!$B:$B,'PAINEL MÊS'!$B130,SAÍDAS!$H:$H,'PAINEL MÊS'!$AI$1,SAÍDAS!$F:$F,'PAINEL MÊS'!G$3)</f>
        <v>0</v>
      </c>
      <c r="H130" s="41">
        <f>SUMIFS(SAÍDAS!$D:$D,SAÍDAS!$B:$B,'PAINEL MÊS'!$B130,SAÍDAS!$H:$H,'PAINEL MÊS'!$AI$1,SAÍDAS!$F:$F,'PAINEL MÊS'!H$3)</f>
        <v>0</v>
      </c>
      <c r="I130" s="41">
        <f>SUMIFS(SAÍDAS!$D:$D,SAÍDAS!$B:$B,'PAINEL MÊS'!$B130,SAÍDAS!$H:$H,'PAINEL MÊS'!$AI$1,SAÍDAS!$F:$F,'PAINEL MÊS'!I$3)+SUMIFS(SAÍDAS!$D:$D,SAÍDAS!$B:$B,'PAINEL MÊS'!$B130,SAÍDAS!$H:$H,'PAINEL MÊS'!$AI$1,SAÍDAS!$F:$F,"SEMANA 6")</f>
        <v>0</v>
      </c>
      <c r="J130" s="42">
        <f t="shared" si="0"/>
        <v>0</v>
      </c>
      <c r="K130" s="43">
        <f>SUMIFS(ENTRADAS!$D:$D,ENTRADAS!$B:$B,'PAINEL MÊS'!$B130,ENTRADAS!$I:$I,'PAINEL MÊS'!$AI$1,ENTRADAS!$F:$F,'PAINEL MÊS'!K$3)</f>
        <v>0</v>
      </c>
      <c r="L130" s="43">
        <f>SUMIFS(ENTRADAS!$D:$D,ENTRADAS!$B:$B,'PAINEL MÊS'!$B130,ENTRADAS!$I:$I,'PAINEL MÊS'!$AI$1,ENTRADAS!$F:$F,'PAINEL MÊS'!L$3)</f>
        <v>0</v>
      </c>
      <c r="M130" s="43">
        <f>SUMIFS(ENTRADAS!$D:$D,ENTRADAS!$B:$B,'PAINEL MÊS'!$B130,ENTRADAS!$I:$I,'PAINEL MÊS'!$AI$1,ENTRADAS!$F:$F,'PAINEL MÊS'!M$3)</f>
        <v>0</v>
      </c>
      <c r="N130" s="43">
        <f>SUMIFS(ENTRADAS!$D:$D,ENTRADAS!$B:$B,'PAINEL MÊS'!$B130,ENTRADAS!$I:$I,'PAINEL MÊS'!$AI$1,ENTRADAS!$F:$F,'PAINEL MÊS'!N$3)</f>
        <v>0</v>
      </c>
      <c r="O130" s="43">
        <f>SUMIFS(ENTRADAS!$D:$D,ENTRADAS!$B:$B,'PAINEL MÊS'!$B130,ENTRADAS!$I:$I,'PAINEL MÊS'!$AI$1,ENTRADAS!$F:$F,'PAINEL MÊS'!O$3)+SUMIFS(ENTRADAS!$D:$D,ENTRADAS!$B:$B,'PAINEL MÊS'!$B130,ENTRADAS!$I:$I,'PAINEL MÊS'!$AI$1,ENTRADAS!$F:$F,"SEMANA 6")</f>
        <v>0</v>
      </c>
      <c r="P130" s="44">
        <f t="shared" si="1"/>
        <v>0</v>
      </c>
      <c r="Q130" s="40">
        <f>C130+P130-J130+SUMIFS(AJUSTE!$D:$D,AJUSTE!$B:$B,'PAINEL MÊS'!B130,AJUSTE!$H:$H,'PAINEL MÊS'!$AI$1)</f>
        <v>0</v>
      </c>
      <c r="R130" s="45">
        <f t="shared" si="23"/>
        <v>0</v>
      </c>
      <c r="S130" s="15">
        <f>IFERROR(IF(INDEX(CADASTRO!$A$2:$Q$570,MATCH('PAINEL MÊS'!B130,CADASTRO!$B$2:$B$570,0),MATCH('PAINEL MÊS'!$AI$1,CADASTRO!$A$2:$Q$2,0))=0,IF(CADASTRO!R128=0,CADASTRO!E128,CADASTRO!R128),INDEX(CADASTRO!$A$2:$Q$570,MATCH('PAINEL MÊS'!B130,CADASTRO!$B$2:$B$570,0),MATCH('PAINEL MÊS'!$AI$1,CADASTRO!$A$2:$Q$2,0))),0)</f>
        <v>0</v>
      </c>
      <c r="T130" s="14">
        <f t="shared" si="13"/>
        <v>0</v>
      </c>
      <c r="U130" s="14">
        <f t="shared" si="14"/>
        <v>0</v>
      </c>
      <c r="V130" s="14">
        <f t="shared" si="15"/>
        <v>0</v>
      </c>
      <c r="W130" s="14">
        <f t="shared" si="16"/>
        <v>0</v>
      </c>
      <c r="X130" s="67">
        <f>IFERROR(IF(INDEX(CADASTRO!$A$2:$Q$570,MATCH('PAINEL MÊS'!B130,CADASTRO!$B$2:$B$570,0),MATCH('PAINEL MÊS'!$AJ$2,CADASTRO!$A$2:$Q$2,0))=0,IF(CADASTRO!R128=0,CADASTRO!E128,CADASTRO!R128),INDEX(CADASTRO!$A$2:$Q$570,MATCH('PAINEL MÊS'!B130,CADASTRO!$B$2:$B$570,0),MATCH('PAINEL MÊS'!$AJ$2,CADASTRO!$A$2:$Q$2,0))),0)*C130</f>
        <v>0</v>
      </c>
      <c r="Y130" s="14">
        <f t="shared" si="17"/>
        <v>0</v>
      </c>
      <c r="Z130" s="75">
        <f t="shared" si="18"/>
        <v>0</v>
      </c>
      <c r="AA130" s="75">
        <f t="shared" si="19"/>
        <v>0</v>
      </c>
      <c r="AB130" s="79">
        <f t="shared" si="20"/>
        <v>0</v>
      </c>
      <c r="AC130" s="77">
        <f t="shared" si="21"/>
        <v>0</v>
      </c>
      <c r="AD130" s="77">
        <f t="shared" si="22"/>
        <v>0</v>
      </c>
    </row>
    <row r="131" spans="1:30" ht="18.75" customHeight="1" x14ac:dyDescent="0.25">
      <c r="A131" s="7">
        <f>CADASTRO!A129</f>
        <v>0</v>
      </c>
      <c r="B131" s="7">
        <f>CADASTRO!B129</f>
        <v>0</v>
      </c>
      <c r="C131" s="40">
        <f>INDEX(Base!$A$40:$N$570,MATCH('PAINEL MÊS'!B131,Base!$B$40:$B$570,0),MATCH('PAINEL MÊS'!$C$2,Base!$A$40:$N$40,0))</f>
        <v>0</v>
      </c>
      <c r="D131" s="7">
        <f>CADASTRO!C129</f>
        <v>0</v>
      </c>
      <c r="E131" s="41">
        <f>SUMIFS(SAÍDAS!$D:$D,SAÍDAS!$B:$B,'PAINEL MÊS'!$B131,SAÍDAS!$H:$H,'PAINEL MÊS'!$AI$1,SAÍDAS!$F:$F,'PAINEL MÊS'!E$3)</f>
        <v>0</v>
      </c>
      <c r="F131" s="41">
        <f>SUMIFS(SAÍDAS!$D:$D,SAÍDAS!$B:$B,'PAINEL MÊS'!$B131,SAÍDAS!$H:$H,'PAINEL MÊS'!$AI$1,SAÍDAS!$F:$F,'PAINEL MÊS'!F$3)</f>
        <v>0</v>
      </c>
      <c r="G131" s="41">
        <f>SUMIFS(SAÍDAS!$D:$D,SAÍDAS!$B:$B,'PAINEL MÊS'!$B131,SAÍDAS!$H:$H,'PAINEL MÊS'!$AI$1,SAÍDAS!$F:$F,'PAINEL MÊS'!G$3)</f>
        <v>0</v>
      </c>
      <c r="H131" s="41">
        <f>SUMIFS(SAÍDAS!$D:$D,SAÍDAS!$B:$B,'PAINEL MÊS'!$B131,SAÍDAS!$H:$H,'PAINEL MÊS'!$AI$1,SAÍDAS!$F:$F,'PAINEL MÊS'!H$3)</f>
        <v>0</v>
      </c>
      <c r="I131" s="41">
        <f>SUMIFS(SAÍDAS!$D:$D,SAÍDAS!$B:$B,'PAINEL MÊS'!$B131,SAÍDAS!$H:$H,'PAINEL MÊS'!$AI$1,SAÍDAS!$F:$F,'PAINEL MÊS'!I$3)+SUMIFS(SAÍDAS!$D:$D,SAÍDAS!$B:$B,'PAINEL MÊS'!$B131,SAÍDAS!$H:$H,'PAINEL MÊS'!$AI$1,SAÍDAS!$F:$F,"SEMANA 6")</f>
        <v>0</v>
      </c>
      <c r="J131" s="42">
        <f t="shared" si="0"/>
        <v>0</v>
      </c>
      <c r="K131" s="43">
        <f>SUMIFS(ENTRADAS!$D:$D,ENTRADAS!$B:$B,'PAINEL MÊS'!$B131,ENTRADAS!$I:$I,'PAINEL MÊS'!$AI$1,ENTRADAS!$F:$F,'PAINEL MÊS'!K$3)</f>
        <v>0</v>
      </c>
      <c r="L131" s="43">
        <f>SUMIFS(ENTRADAS!$D:$D,ENTRADAS!$B:$B,'PAINEL MÊS'!$B131,ENTRADAS!$I:$I,'PAINEL MÊS'!$AI$1,ENTRADAS!$F:$F,'PAINEL MÊS'!L$3)</f>
        <v>0</v>
      </c>
      <c r="M131" s="43">
        <f>SUMIFS(ENTRADAS!$D:$D,ENTRADAS!$B:$B,'PAINEL MÊS'!$B131,ENTRADAS!$I:$I,'PAINEL MÊS'!$AI$1,ENTRADAS!$F:$F,'PAINEL MÊS'!M$3)</f>
        <v>0</v>
      </c>
      <c r="N131" s="43">
        <f>SUMIFS(ENTRADAS!$D:$D,ENTRADAS!$B:$B,'PAINEL MÊS'!$B131,ENTRADAS!$I:$I,'PAINEL MÊS'!$AI$1,ENTRADAS!$F:$F,'PAINEL MÊS'!N$3)</f>
        <v>0</v>
      </c>
      <c r="O131" s="43">
        <f>SUMIFS(ENTRADAS!$D:$D,ENTRADAS!$B:$B,'PAINEL MÊS'!$B131,ENTRADAS!$I:$I,'PAINEL MÊS'!$AI$1,ENTRADAS!$F:$F,'PAINEL MÊS'!O$3)+SUMIFS(ENTRADAS!$D:$D,ENTRADAS!$B:$B,'PAINEL MÊS'!$B131,ENTRADAS!$I:$I,'PAINEL MÊS'!$AI$1,ENTRADAS!$F:$F,"SEMANA 6")</f>
        <v>0</v>
      </c>
      <c r="P131" s="44">
        <f t="shared" si="1"/>
        <v>0</v>
      </c>
      <c r="Q131" s="40">
        <f>C131+P131-J131+SUMIFS(AJUSTE!$D:$D,AJUSTE!$B:$B,'PAINEL MÊS'!B131,AJUSTE!$H:$H,'PAINEL MÊS'!$AI$1)</f>
        <v>0</v>
      </c>
      <c r="R131" s="45">
        <f t="shared" si="23"/>
        <v>0</v>
      </c>
      <c r="S131" s="15">
        <f>IFERROR(IF(INDEX(CADASTRO!$A$2:$Q$570,MATCH('PAINEL MÊS'!B131,CADASTRO!$B$2:$B$570,0),MATCH('PAINEL MÊS'!$AI$1,CADASTRO!$A$2:$Q$2,0))=0,IF(CADASTRO!R129=0,CADASTRO!E129,CADASTRO!R129),INDEX(CADASTRO!$A$2:$Q$570,MATCH('PAINEL MÊS'!B131,CADASTRO!$B$2:$B$570,0),MATCH('PAINEL MÊS'!$AI$1,CADASTRO!$A$2:$Q$2,0))),0)</f>
        <v>0</v>
      </c>
      <c r="T131" s="14">
        <f t="shared" si="13"/>
        <v>0</v>
      </c>
      <c r="U131" s="14">
        <f t="shared" si="14"/>
        <v>0</v>
      </c>
      <c r="V131" s="14">
        <f t="shared" si="15"/>
        <v>0</v>
      </c>
      <c r="W131" s="14">
        <f t="shared" si="16"/>
        <v>0</v>
      </c>
      <c r="X131" s="67">
        <f>IFERROR(IF(INDEX(CADASTRO!$A$2:$Q$570,MATCH('PAINEL MÊS'!B131,CADASTRO!$B$2:$B$570,0),MATCH('PAINEL MÊS'!$AJ$2,CADASTRO!$A$2:$Q$2,0))=0,IF(CADASTRO!R129=0,CADASTRO!E129,CADASTRO!R129),INDEX(CADASTRO!$A$2:$Q$570,MATCH('PAINEL MÊS'!B131,CADASTRO!$B$2:$B$570,0),MATCH('PAINEL MÊS'!$AJ$2,CADASTRO!$A$2:$Q$2,0))),0)*C131</f>
        <v>0</v>
      </c>
      <c r="Y131" s="14">
        <f t="shared" si="17"/>
        <v>0</v>
      </c>
      <c r="Z131" s="75">
        <f t="shared" si="18"/>
        <v>0</v>
      </c>
      <c r="AA131" s="75">
        <f t="shared" si="19"/>
        <v>0</v>
      </c>
      <c r="AB131" s="79">
        <f t="shared" si="20"/>
        <v>0</v>
      </c>
      <c r="AC131" s="77">
        <f t="shared" si="21"/>
        <v>0</v>
      </c>
      <c r="AD131" s="77">
        <f t="shared" si="22"/>
        <v>0</v>
      </c>
    </row>
    <row r="132" spans="1:30" ht="18.75" customHeight="1" x14ac:dyDescent="0.25">
      <c r="A132" s="7">
        <f>CADASTRO!A130</f>
        <v>0</v>
      </c>
      <c r="B132" s="7">
        <f>CADASTRO!B130</f>
        <v>0</v>
      </c>
      <c r="C132" s="40">
        <f>INDEX(Base!$A$40:$N$570,MATCH('PAINEL MÊS'!B132,Base!$B$40:$B$570,0),MATCH('PAINEL MÊS'!$C$2,Base!$A$40:$N$40,0))</f>
        <v>0</v>
      </c>
      <c r="D132" s="7">
        <f>CADASTRO!C130</f>
        <v>0</v>
      </c>
      <c r="E132" s="41">
        <f>SUMIFS(SAÍDAS!$D:$D,SAÍDAS!$B:$B,'PAINEL MÊS'!$B132,SAÍDAS!$H:$H,'PAINEL MÊS'!$AI$1,SAÍDAS!$F:$F,'PAINEL MÊS'!E$3)</f>
        <v>0</v>
      </c>
      <c r="F132" s="41">
        <f>SUMIFS(SAÍDAS!$D:$D,SAÍDAS!$B:$B,'PAINEL MÊS'!$B132,SAÍDAS!$H:$H,'PAINEL MÊS'!$AI$1,SAÍDAS!$F:$F,'PAINEL MÊS'!F$3)</f>
        <v>0</v>
      </c>
      <c r="G132" s="41">
        <f>SUMIFS(SAÍDAS!$D:$D,SAÍDAS!$B:$B,'PAINEL MÊS'!$B132,SAÍDAS!$H:$H,'PAINEL MÊS'!$AI$1,SAÍDAS!$F:$F,'PAINEL MÊS'!G$3)</f>
        <v>0</v>
      </c>
      <c r="H132" s="41">
        <f>SUMIFS(SAÍDAS!$D:$D,SAÍDAS!$B:$B,'PAINEL MÊS'!$B132,SAÍDAS!$H:$H,'PAINEL MÊS'!$AI$1,SAÍDAS!$F:$F,'PAINEL MÊS'!H$3)</f>
        <v>0</v>
      </c>
      <c r="I132" s="41">
        <f>SUMIFS(SAÍDAS!$D:$D,SAÍDAS!$B:$B,'PAINEL MÊS'!$B132,SAÍDAS!$H:$H,'PAINEL MÊS'!$AI$1,SAÍDAS!$F:$F,'PAINEL MÊS'!I$3)+SUMIFS(SAÍDAS!$D:$D,SAÍDAS!$B:$B,'PAINEL MÊS'!$B132,SAÍDAS!$H:$H,'PAINEL MÊS'!$AI$1,SAÍDAS!$F:$F,"SEMANA 6")</f>
        <v>0</v>
      </c>
      <c r="J132" s="42">
        <f t="shared" si="0"/>
        <v>0</v>
      </c>
      <c r="K132" s="43">
        <f>SUMIFS(ENTRADAS!$D:$D,ENTRADAS!$B:$B,'PAINEL MÊS'!$B132,ENTRADAS!$I:$I,'PAINEL MÊS'!$AI$1,ENTRADAS!$F:$F,'PAINEL MÊS'!K$3)</f>
        <v>0</v>
      </c>
      <c r="L132" s="43">
        <f>SUMIFS(ENTRADAS!$D:$D,ENTRADAS!$B:$B,'PAINEL MÊS'!$B132,ENTRADAS!$I:$I,'PAINEL MÊS'!$AI$1,ENTRADAS!$F:$F,'PAINEL MÊS'!L$3)</f>
        <v>0</v>
      </c>
      <c r="M132" s="43">
        <f>SUMIFS(ENTRADAS!$D:$D,ENTRADAS!$B:$B,'PAINEL MÊS'!$B132,ENTRADAS!$I:$I,'PAINEL MÊS'!$AI$1,ENTRADAS!$F:$F,'PAINEL MÊS'!M$3)</f>
        <v>0</v>
      </c>
      <c r="N132" s="43">
        <f>SUMIFS(ENTRADAS!$D:$D,ENTRADAS!$B:$B,'PAINEL MÊS'!$B132,ENTRADAS!$I:$I,'PAINEL MÊS'!$AI$1,ENTRADAS!$F:$F,'PAINEL MÊS'!N$3)</f>
        <v>0</v>
      </c>
      <c r="O132" s="43">
        <f>SUMIFS(ENTRADAS!$D:$D,ENTRADAS!$B:$B,'PAINEL MÊS'!$B132,ENTRADAS!$I:$I,'PAINEL MÊS'!$AI$1,ENTRADAS!$F:$F,'PAINEL MÊS'!O$3)+SUMIFS(ENTRADAS!$D:$D,ENTRADAS!$B:$B,'PAINEL MÊS'!$B132,ENTRADAS!$I:$I,'PAINEL MÊS'!$AI$1,ENTRADAS!$F:$F,"SEMANA 6")</f>
        <v>0</v>
      </c>
      <c r="P132" s="44">
        <f t="shared" si="1"/>
        <v>0</v>
      </c>
      <c r="Q132" s="40">
        <f>C132+P132-J132+SUMIFS(AJUSTE!$D:$D,AJUSTE!$B:$B,'PAINEL MÊS'!B132,AJUSTE!$H:$H,'PAINEL MÊS'!$AI$1)</f>
        <v>0</v>
      </c>
      <c r="R132" s="45">
        <f t="shared" si="23"/>
        <v>0</v>
      </c>
      <c r="S132" s="15">
        <f>IFERROR(IF(INDEX(CADASTRO!$A$2:$Q$570,MATCH('PAINEL MÊS'!B132,CADASTRO!$B$2:$B$570,0),MATCH('PAINEL MÊS'!$AI$1,CADASTRO!$A$2:$Q$2,0))=0,IF(CADASTRO!R130=0,CADASTRO!E130,CADASTRO!R130),INDEX(CADASTRO!$A$2:$Q$570,MATCH('PAINEL MÊS'!B132,CADASTRO!$B$2:$B$570,0),MATCH('PAINEL MÊS'!$AI$1,CADASTRO!$A$2:$Q$2,0))),0)</f>
        <v>0</v>
      </c>
      <c r="T132" s="14">
        <f t="shared" ref="T132:T195" si="24">Q132*S132</f>
        <v>0</v>
      </c>
      <c r="U132" s="14">
        <f t="shared" ref="U132:U195" si="25">IF(A132="MTP",0,J132)</f>
        <v>0</v>
      </c>
      <c r="V132" s="14">
        <f t="shared" ref="V132:V195" si="26">D132</f>
        <v>0</v>
      </c>
      <c r="W132" s="14">
        <f t="shared" ref="W132:W195" si="27">U132*S132</f>
        <v>0</v>
      </c>
      <c r="X132" s="67">
        <f>IFERROR(IF(INDEX(CADASTRO!$A$2:$Q$570,MATCH('PAINEL MÊS'!B132,CADASTRO!$B$2:$B$570,0),MATCH('PAINEL MÊS'!$AJ$2,CADASTRO!$A$2:$Q$2,0))=0,IF(CADASTRO!R130=0,CADASTRO!E130,CADASTRO!R130),INDEX(CADASTRO!$A$2:$Q$570,MATCH('PAINEL MÊS'!B132,CADASTRO!$B$2:$B$570,0),MATCH('PAINEL MÊS'!$AJ$2,CADASTRO!$A$2:$Q$2,0))),0)*C132</f>
        <v>0</v>
      </c>
      <c r="Y132" s="14">
        <f t="shared" ref="Y132:Y195" si="28">P132*S132</f>
        <v>0</v>
      </c>
      <c r="Z132" s="75">
        <f t="shared" ref="Z132:Z195" si="29">IFERROR((T132/W132)*30,0)</f>
        <v>0</v>
      </c>
      <c r="AA132" s="75">
        <f t="shared" ref="AA132:AA195" si="30">IFERROR(30/Z132,0)</f>
        <v>0</v>
      </c>
      <c r="AB132" s="79">
        <f t="shared" ref="AB132:AB195" si="31">IFERROR((X132+T132)/2,0)</f>
        <v>0</v>
      </c>
      <c r="AC132" s="77">
        <f t="shared" ref="AC132:AC195" si="32">IFERROR((AB132/W132)*30,0)</f>
        <v>0</v>
      </c>
      <c r="AD132" s="77">
        <f t="shared" ref="AD132:AD195" si="33">IFERROR(30/AC132,0)</f>
        <v>0</v>
      </c>
    </row>
    <row r="133" spans="1:30" ht="18.75" customHeight="1" x14ac:dyDescent="0.25">
      <c r="A133" s="7">
        <f>CADASTRO!A131</f>
        <v>0</v>
      </c>
      <c r="B133" s="7">
        <f>CADASTRO!B131</f>
        <v>0</v>
      </c>
      <c r="C133" s="40">
        <f>INDEX(Base!$A$40:$N$570,MATCH('PAINEL MÊS'!B133,Base!$B$40:$B$570,0),MATCH('PAINEL MÊS'!$C$2,Base!$A$40:$N$40,0))</f>
        <v>0</v>
      </c>
      <c r="D133" s="7">
        <f>CADASTRO!C131</f>
        <v>0</v>
      </c>
      <c r="E133" s="41">
        <f>SUMIFS(SAÍDAS!$D:$D,SAÍDAS!$B:$B,'PAINEL MÊS'!$B133,SAÍDAS!$H:$H,'PAINEL MÊS'!$AI$1,SAÍDAS!$F:$F,'PAINEL MÊS'!E$3)</f>
        <v>0</v>
      </c>
      <c r="F133" s="41">
        <f>SUMIFS(SAÍDAS!$D:$D,SAÍDAS!$B:$B,'PAINEL MÊS'!$B133,SAÍDAS!$H:$H,'PAINEL MÊS'!$AI$1,SAÍDAS!$F:$F,'PAINEL MÊS'!F$3)</f>
        <v>0</v>
      </c>
      <c r="G133" s="41">
        <f>SUMIFS(SAÍDAS!$D:$D,SAÍDAS!$B:$B,'PAINEL MÊS'!$B133,SAÍDAS!$H:$H,'PAINEL MÊS'!$AI$1,SAÍDAS!$F:$F,'PAINEL MÊS'!G$3)</f>
        <v>0</v>
      </c>
      <c r="H133" s="41">
        <f>SUMIFS(SAÍDAS!$D:$D,SAÍDAS!$B:$B,'PAINEL MÊS'!$B133,SAÍDAS!$H:$H,'PAINEL MÊS'!$AI$1,SAÍDAS!$F:$F,'PAINEL MÊS'!H$3)</f>
        <v>0</v>
      </c>
      <c r="I133" s="41">
        <f>SUMIFS(SAÍDAS!$D:$D,SAÍDAS!$B:$B,'PAINEL MÊS'!$B133,SAÍDAS!$H:$H,'PAINEL MÊS'!$AI$1,SAÍDAS!$F:$F,'PAINEL MÊS'!I$3)+SUMIFS(SAÍDAS!$D:$D,SAÍDAS!$B:$B,'PAINEL MÊS'!$B133,SAÍDAS!$H:$H,'PAINEL MÊS'!$AI$1,SAÍDAS!$F:$F,"SEMANA 6")</f>
        <v>0</v>
      </c>
      <c r="J133" s="42">
        <f t="shared" si="0"/>
        <v>0</v>
      </c>
      <c r="K133" s="43">
        <f>SUMIFS(ENTRADAS!$D:$D,ENTRADAS!$B:$B,'PAINEL MÊS'!$B133,ENTRADAS!$I:$I,'PAINEL MÊS'!$AI$1,ENTRADAS!$F:$F,'PAINEL MÊS'!K$3)</f>
        <v>0</v>
      </c>
      <c r="L133" s="43">
        <f>SUMIFS(ENTRADAS!$D:$D,ENTRADAS!$B:$B,'PAINEL MÊS'!$B133,ENTRADAS!$I:$I,'PAINEL MÊS'!$AI$1,ENTRADAS!$F:$F,'PAINEL MÊS'!L$3)</f>
        <v>0</v>
      </c>
      <c r="M133" s="43">
        <f>SUMIFS(ENTRADAS!$D:$D,ENTRADAS!$B:$B,'PAINEL MÊS'!$B133,ENTRADAS!$I:$I,'PAINEL MÊS'!$AI$1,ENTRADAS!$F:$F,'PAINEL MÊS'!M$3)</f>
        <v>0</v>
      </c>
      <c r="N133" s="43">
        <f>SUMIFS(ENTRADAS!$D:$D,ENTRADAS!$B:$B,'PAINEL MÊS'!$B133,ENTRADAS!$I:$I,'PAINEL MÊS'!$AI$1,ENTRADAS!$F:$F,'PAINEL MÊS'!N$3)</f>
        <v>0</v>
      </c>
      <c r="O133" s="43">
        <f>SUMIFS(ENTRADAS!$D:$D,ENTRADAS!$B:$B,'PAINEL MÊS'!$B133,ENTRADAS!$I:$I,'PAINEL MÊS'!$AI$1,ENTRADAS!$F:$F,'PAINEL MÊS'!O$3)+SUMIFS(ENTRADAS!$D:$D,ENTRADAS!$B:$B,'PAINEL MÊS'!$B133,ENTRADAS!$I:$I,'PAINEL MÊS'!$AI$1,ENTRADAS!$F:$F,"SEMANA 6")</f>
        <v>0</v>
      </c>
      <c r="P133" s="44">
        <f t="shared" si="1"/>
        <v>0</v>
      </c>
      <c r="Q133" s="40">
        <f>C133+P133-J133+SUMIFS(AJUSTE!$D:$D,AJUSTE!$B:$B,'PAINEL MÊS'!B133,AJUSTE!$H:$H,'PAINEL MÊS'!$AI$1)</f>
        <v>0</v>
      </c>
      <c r="R133" s="45">
        <f t="shared" si="23"/>
        <v>0</v>
      </c>
      <c r="S133" s="15">
        <f>IFERROR(IF(INDEX(CADASTRO!$A$2:$Q$570,MATCH('PAINEL MÊS'!B133,CADASTRO!$B$2:$B$570,0),MATCH('PAINEL MÊS'!$AI$1,CADASTRO!$A$2:$Q$2,0))=0,IF(CADASTRO!R131=0,CADASTRO!E131,CADASTRO!R131),INDEX(CADASTRO!$A$2:$Q$570,MATCH('PAINEL MÊS'!B133,CADASTRO!$B$2:$B$570,0),MATCH('PAINEL MÊS'!$AI$1,CADASTRO!$A$2:$Q$2,0))),0)</f>
        <v>0</v>
      </c>
      <c r="T133" s="14">
        <f t="shared" si="24"/>
        <v>0</v>
      </c>
      <c r="U133" s="14">
        <f t="shared" si="25"/>
        <v>0</v>
      </c>
      <c r="V133" s="14">
        <f t="shared" si="26"/>
        <v>0</v>
      </c>
      <c r="W133" s="14">
        <f t="shared" si="27"/>
        <v>0</v>
      </c>
      <c r="X133" s="67">
        <f>IFERROR(IF(INDEX(CADASTRO!$A$2:$Q$570,MATCH('PAINEL MÊS'!B133,CADASTRO!$B$2:$B$570,0),MATCH('PAINEL MÊS'!$AJ$2,CADASTRO!$A$2:$Q$2,0))=0,IF(CADASTRO!R131=0,CADASTRO!E131,CADASTRO!R131),INDEX(CADASTRO!$A$2:$Q$570,MATCH('PAINEL MÊS'!B133,CADASTRO!$B$2:$B$570,0),MATCH('PAINEL MÊS'!$AJ$2,CADASTRO!$A$2:$Q$2,0))),0)*C133</f>
        <v>0</v>
      </c>
      <c r="Y133" s="14">
        <f t="shared" si="28"/>
        <v>0</v>
      </c>
      <c r="Z133" s="75">
        <f t="shared" si="29"/>
        <v>0</v>
      </c>
      <c r="AA133" s="75">
        <f t="shared" si="30"/>
        <v>0</v>
      </c>
      <c r="AB133" s="79">
        <f t="shared" si="31"/>
        <v>0</v>
      </c>
      <c r="AC133" s="77">
        <f t="shared" si="32"/>
        <v>0</v>
      </c>
      <c r="AD133" s="77">
        <f t="shared" si="33"/>
        <v>0</v>
      </c>
    </row>
    <row r="134" spans="1:30" ht="18.75" customHeight="1" x14ac:dyDescent="0.25">
      <c r="A134" s="7">
        <f>CADASTRO!A132</f>
        <v>0</v>
      </c>
      <c r="B134" s="7">
        <f>CADASTRO!B132</f>
        <v>0</v>
      </c>
      <c r="C134" s="40">
        <f>INDEX(Base!$A$40:$N$570,MATCH('PAINEL MÊS'!B134,Base!$B$40:$B$570,0),MATCH('PAINEL MÊS'!$C$2,Base!$A$40:$N$40,0))</f>
        <v>0</v>
      </c>
      <c r="D134" s="7">
        <f>CADASTRO!C132</f>
        <v>0</v>
      </c>
      <c r="E134" s="41">
        <f>SUMIFS(SAÍDAS!$D:$D,SAÍDAS!$B:$B,'PAINEL MÊS'!$B134,SAÍDAS!$H:$H,'PAINEL MÊS'!$AI$1,SAÍDAS!$F:$F,'PAINEL MÊS'!E$3)</f>
        <v>0</v>
      </c>
      <c r="F134" s="41">
        <f>SUMIFS(SAÍDAS!$D:$D,SAÍDAS!$B:$B,'PAINEL MÊS'!$B134,SAÍDAS!$H:$H,'PAINEL MÊS'!$AI$1,SAÍDAS!$F:$F,'PAINEL MÊS'!F$3)</f>
        <v>0</v>
      </c>
      <c r="G134" s="41">
        <f>SUMIFS(SAÍDAS!$D:$D,SAÍDAS!$B:$B,'PAINEL MÊS'!$B134,SAÍDAS!$H:$H,'PAINEL MÊS'!$AI$1,SAÍDAS!$F:$F,'PAINEL MÊS'!G$3)</f>
        <v>0</v>
      </c>
      <c r="H134" s="41">
        <f>SUMIFS(SAÍDAS!$D:$D,SAÍDAS!$B:$B,'PAINEL MÊS'!$B134,SAÍDAS!$H:$H,'PAINEL MÊS'!$AI$1,SAÍDAS!$F:$F,'PAINEL MÊS'!H$3)</f>
        <v>0</v>
      </c>
      <c r="I134" s="41">
        <f>SUMIFS(SAÍDAS!$D:$D,SAÍDAS!$B:$B,'PAINEL MÊS'!$B134,SAÍDAS!$H:$H,'PAINEL MÊS'!$AI$1,SAÍDAS!$F:$F,'PAINEL MÊS'!I$3)+SUMIFS(SAÍDAS!$D:$D,SAÍDAS!$B:$B,'PAINEL MÊS'!$B134,SAÍDAS!$H:$H,'PAINEL MÊS'!$AI$1,SAÍDAS!$F:$F,"SEMANA 6")</f>
        <v>0</v>
      </c>
      <c r="J134" s="42">
        <f t="shared" si="0"/>
        <v>0</v>
      </c>
      <c r="K134" s="43">
        <f>SUMIFS(ENTRADAS!$D:$D,ENTRADAS!$B:$B,'PAINEL MÊS'!$B134,ENTRADAS!$I:$I,'PAINEL MÊS'!$AI$1,ENTRADAS!$F:$F,'PAINEL MÊS'!K$3)</f>
        <v>0</v>
      </c>
      <c r="L134" s="43">
        <f>SUMIFS(ENTRADAS!$D:$D,ENTRADAS!$B:$B,'PAINEL MÊS'!$B134,ENTRADAS!$I:$I,'PAINEL MÊS'!$AI$1,ENTRADAS!$F:$F,'PAINEL MÊS'!L$3)</f>
        <v>0</v>
      </c>
      <c r="M134" s="43">
        <f>SUMIFS(ENTRADAS!$D:$D,ENTRADAS!$B:$B,'PAINEL MÊS'!$B134,ENTRADAS!$I:$I,'PAINEL MÊS'!$AI$1,ENTRADAS!$F:$F,'PAINEL MÊS'!M$3)</f>
        <v>0</v>
      </c>
      <c r="N134" s="43">
        <f>SUMIFS(ENTRADAS!$D:$D,ENTRADAS!$B:$B,'PAINEL MÊS'!$B134,ENTRADAS!$I:$I,'PAINEL MÊS'!$AI$1,ENTRADAS!$F:$F,'PAINEL MÊS'!N$3)</f>
        <v>0</v>
      </c>
      <c r="O134" s="43">
        <f>SUMIFS(ENTRADAS!$D:$D,ENTRADAS!$B:$B,'PAINEL MÊS'!$B134,ENTRADAS!$I:$I,'PAINEL MÊS'!$AI$1,ENTRADAS!$F:$F,'PAINEL MÊS'!O$3)+SUMIFS(ENTRADAS!$D:$D,ENTRADAS!$B:$B,'PAINEL MÊS'!$B134,ENTRADAS!$I:$I,'PAINEL MÊS'!$AI$1,ENTRADAS!$F:$F,"SEMANA 6")</f>
        <v>0</v>
      </c>
      <c r="P134" s="44">
        <f t="shared" si="1"/>
        <v>0</v>
      </c>
      <c r="Q134" s="40">
        <f>C134+P134-J134+SUMIFS(AJUSTE!$D:$D,AJUSTE!$B:$B,'PAINEL MÊS'!B134,AJUSTE!$H:$H,'PAINEL MÊS'!$AI$1)</f>
        <v>0</v>
      </c>
      <c r="R134" s="45">
        <f t="shared" si="23"/>
        <v>0</v>
      </c>
      <c r="S134" s="15">
        <f>IFERROR(IF(INDEX(CADASTRO!$A$2:$Q$570,MATCH('PAINEL MÊS'!B134,CADASTRO!$B$2:$B$570,0),MATCH('PAINEL MÊS'!$AI$1,CADASTRO!$A$2:$Q$2,0))=0,IF(CADASTRO!R132=0,CADASTRO!E132,CADASTRO!R132),INDEX(CADASTRO!$A$2:$Q$570,MATCH('PAINEL MÊS'!B134,CADASTRO!$B$2:$B$570,0),MATCH('PAINEL MÊS'!$AI$1,CADASTRO!$A$2:$Q$2,0))),0)</f>
        <v>0</v>
      </c>
      <c r="T134" s="14">
        <f t="shared" si="24"/>
        <v>0</v>
      </c>
      <c r="U134" s="14">
        <f t="shared" si="25"/>
        <v>0</v>
      </c>
      <c r="V134" s="14">
        <f t="shared" si="26"/>
        <v>0</v>
      </c>
      <c r="W134" s="14">
        <f t="shared" si="27"/>
        <v>0</v>
      </c>
      <c r="X134" s="67">
        <f>IFERROR(IF(INDEX(CADASTRO!$A$2:$Q$570,MATCH('PAINEL MÊS'!B134,CADASTRO!$B$2:$B$570,0),MATCH('PAINEL MÊS'!$AJ$2,CADASTRO!$A$2:$Q$2,0))=0,IF(CADASTRO!R132=0,CADASTRO!E132,CADASTRO!R132),INDEX(CADASTRO!$A$2:$Q$570,MATCH('PAINEL MÊS'!B134,CADASTRO!$B$2:$B$570,0),MATCH('PAINEL MÊS'!$AJ$2,CADASTRO!$A$2:$Q$2,0))),0)*C134</f>
        <v>0</v>
      </c>
      <c r="Y134" s="14">
        <f t="shared" si="28"/>
        <v>0</v>
      </c>
      <c r="Z134" s="75">
        <f t="shared" si="29"/>
        <v>0</v>
      </c>
      <c r="AA134" s="75">
        <f t="shared" si="30"/>
        <v>0</v>
      </c>
      <c r="AB134" s="79">
        <f t="shared" si="31"/>
        <v>0</v>
      </c>
      <c r="AC134" s="77">
        <f t="shared" si="32"/>
        <v>0</v>
      </c>
      <c r="AD134" s="77">
        <f t="shared" si="33"/>
        <v>0</v>
      </c>
    </row>
    <row r="135" spans="1:30" ht="18.75" customHeight="1" x14ac:dyDescent="0.25">
      <c r="A135" s="7">
        <f>CADASTRO!A133</f>
        <v>0</v>
      </c>
      <c r="B135" s="7">
        <f>CADASTRO!B133</f>
        <v>0</v>
      </c>
      <c r="C135" s="40">
        <f>INDEX(Base!$A$40:$N$570,MATCH('PAINEL MÊS'!B135,Base!$B$40:$B$570,0),MATCH('PAINEL MÊS'!$C$2,Base!$A$40:$N$40,0))</f>
        <v>0</v>
      </c>
      <c r="D135" s="7">
        <f>CADASTRO!C133</f>
        <v>0</v>
      </c>
      <c r="E135" s="41">
        <f>SUMIFS(SAÍDAS!$D:$D,SAÍDAS!$B:$B,'PAINEL MÊS'!$B135,SAÍDAS!$H:$H,'PAINEL MÊS'!$AI$1,SAÍDAS!$F:$F,'PAINEL MÊS'!E$3)</f>
        <v>0</v>
      </c>
      <c r="F135" s="41">
        <f>SUMIFS(SAÍDAS!$D:$D,SAÍDAS!$B:$B,'PAINEL MÊS'!$B135,SAÍDAS!$H:$H,'PAINEL MÊS'!$AI$1,SAÍDAS!$F:$F,'PAINEL MÊS'!F$3)</f>
        <v>0</v>
      </c>
      <c r="G135" s="41">
        <f>SUMIFS(SAÍDAS!$D:$D,SAÍDAS!$B:$B,'PAINEL MÊS'!$B135,SAÍDAS!$H:$H,'PAINEL MÊS'!$AI$1,SAÍDAS!$F:$F,'PAINEL MÊS'!G$3)</f>
        <v>0</v>
      </c>
      <c r="H135" s="41">
        <f>SUMIFS(SAÍDAS!$D:$D,SAÍDAS!$B:$B,'PAINEL MÊS'!$B135,SAÍDAS!$H:$H,'PAINEL MÊS'!$AI$1,SAÍDAS!$F:$F,'PAINEL MÊS'!H$3)</f>
        <v>0</v>
      </c>
      <c r="I135" s="41">
        <f>SUMIFS(SAÍDAS!$D:$D,SAÍDAS!$B:$B,'PAINEL MÊS'!$B135,SAÍDAS!$H:$H,'PAINEL MÊS'!$AI$1,SAÍDAS!$F:$F,'PAINEL MÊS'!I$3)+SUMIFS(SAÍDAS!$D:$D,SAÍDAS!$B:$B,'PAINEL MÊS'!$B135,SAÍDAS!$H:$H,'PAINEL MÊS'!$AI$1,SAÍDAS!$F:$F,"SEMANA 6")</f>
        <v>0</v>
      </c>
      <c r="J135" s="42">
        <f t="shared" si="0"/>
        <v>0</v>
      </c>
      <c r="K135" s="43">
        <f>SUMIFS(ENTRADAS!$D:$D,ENTRADAS!$B:$B,'PAINEL MÊS'!$B135,ENTRADAS!$I:$I,'PAINEL MÊS'!$AI$1,ENTRADAS!$F:$F,'PAINEL MÊS'!K$3)</f>
        <v>0</v>
      </c>
      <c r="L135" s="43">
        <f>SUMIFS(ENTRADAS!$D:$D,ENTRADAS!$B:$B,'PAINEL MÊS'!$B135,ENTRADAS!$I:$I,'PAINEL MÊS'!$AI$1,ENTRADAS!$F:$F,'PAINEL MÊS'!L$3)</f>
        <v>0</v>
      </c>
      <c r="M135" s="43">
        <f>SUMIFS(ENTRADAS!$D:$D,ENTRADAS!$B:$B,'PAINEL MÊS'!$B135,ENTRADAS!$I:$I,'PAINEL MÊS'!$AI$1,ENTRADAS!$F:$F,'PAINEL MÊS'!M$3)</f>
        <v>0</v>
      </c>
      <c r="N135" s="43">
        <f>SUMIFS(ENTRADAS!$D:$D,ENTRADAS!$B:$B,'PAINEL MÊS'!$B135,ENTRADAS!$I:$I,'PAINEL MÊS'!$AI$1,ENTRADAS!$F:$F,'PAINEL MÊS'!N$3)</f>
        <v>0</v>
      </c>
      <c r="O135" s="43">
        <f>SUMIFS(ENTRADAS!$D:$D,ENTRADAS!$B:$B,'PAINEL MÊS'!$B135,ENTRADAS!$I:$I,'PAINEL MÊS'!$AI$1,ENTRADAS!$F:$F,'PAINEL MÊS'!O$3)+SUMIFS(ENTRADAS!$D:$D,ENTRADAS!$B:$B,'PAINEL MÊS'!$B135,ENTRADAS!$I:$I,'PAINEL MÊS'!$AI$1,ENTRADAS!$F:$F,"SEMANA 6")</f>
        <v>0</v>
      </c>
      <c r="P135" s="44">
        <f t="shared" si="1"/>
        <v>0</v>
      </c>
      <c r="Q135" s="40">
        <f>C135+P135-J135+SUMIFS(AJUSTE!$D:$D,AJUSTE!$B:$B,'PAINEL MÊS'!B135,AJUSTE!$H:$H,'PAINEL MÊS'!$AI$1)</f>
        <v>0</v>
      </c>
      <c r="R135" s="45">
        <f t="shared" si="23"/>
        <v>0</v>
      </c>
      <c r="S135" s="15">
        <f>IFERROR(IF(INDEX(CADASTRO!$A$2:$Q$570,MATCH('PAINEL MÊS'!B135,CADASTRO!$B$2:$B$570,0),MATCH('PAINEL MÊS'!$AI$1,CADASTRO!$A$2:$Q$2,0))=0,IF(CADASTRO!R133=0,CADASTRO!E133,CADASTRO!R133),INDEX(CADASTRO!$A$2:$Q$570,MATCH('PAINEL MÊS'!B135,CADASTRO!$B$2:$B$570,0),MATCH('PAINEL MÊS'!$AI$1,CADASTRO!$A$2:$Q$2,0))),0)</f>
        <v>0</v>
      </c>
      <c r="T135" s="14">
        <f t="shared" si="24"/>
        <v>0</v>
      </c>
      <c r="U135" s="14">
        <f t="shared" si="25"/>
        <v>0</v>
      </c>
      <c r="V135" s="14">
        <f t="shared" si="26"/>
        <v>0</v>
      </c>
      <c r="W135" s="14">
        <f t="shared" si="27"/>
        <v>0</v>
      </c>
      <c r="X135" s="67">
        <f>IFERROR(IF(INDEX(CADASTRO!$A$2:$Q$570,MATCH('PAINEL MÊS'!B135,CADASTRO!$B$2:$B$570,0),MATCH('PAINEL MÊS'!$AJ$2,CADASTRO!$A$2:$Q$2,0))=0,IF(CADASTRO!R133=0,CADASTRO!E133,CADASTRO!R133),INDEX(CADASTRO!$A$2:$Q$570,MATCH('PAINEL MÊS'!B135,CADASTRO!$B$2:$B$570,0),MATCH('PAINEL MÊS'!$AJ$2,CADASTRO!$A$2:$Q$2,0))),0)*C135</f>
        <v>0</v>
      </c>
      <c r="Y135" s="14">
        <f t="shared" si="28"/>
        <v>0</v>
      </c>
      <c r="Z135" s="75">
        <f t="shared" si="29"/>
        <v>0</v>
      </c>
      <c r="AA135" s="75">
        <f t="shared" si="30"/>
        <v>0</v>
      </c>
      <c r="AB135" s="79">
        <f t="shared" si="31"/>
        <v>0</v>
      </c>
      <c r="AC135" s="77">
        <f t="shared" si="32"/>
        <v>0</v>
      </c>
      <c r="AD135" s="77">
        <f t="shared" si="33"/>
        <v>0</v>
      </c>
    </row>
    <row r="136" spans="1:30" ht="18.75" customHeight="1" x14ac:dyDescent="0.25">
      <c r="A136" s="7">
        <f>CADASTRO!A134</f>
        <v>0</v>
      </c>
      <c r="B136" s="7">
        <f>CADASTRO!B134</f>
        <v>0</v>
      </c>
      <c r="C136" s="40">
        <f>INDEX(Base!$A$40:$N$570,MATCH('PAINEL MÊS'!B136,Base!$B$40:$B$570,0),MATCH('PAINEL MÊS'!$C$2,Base!$A$40:$N$40,0))</f>
        <v>0</v>
      </c>
      <c r="D136" s="7">
        <f>CADASTRO!C134</f>
        <v>0</v>
      </c>
      <c r="E136" s="41">
        <f>SUMIFS(SAÍDAS!$D:$D,SAÍDAS!$B:$B,'PAINEL MÊS'!$B136,SAÍDAS!$H:$H,'PAINEL MÊS'!$AI$1,SAÍDAS!$F:$F,'PAINEL MÊS'!E$3)</f>
        <v>0</v>
      </c>
      <c r="F136" s="41">
        <f>SUMIFS(SAÍDAS!$D:$D,SAÍDAS!$B:$B,'PAINEL MÊS'!$B136,SAÍDAS!$H:$H,'PAINEL MÊS'!$AI$1,SAÍDAS!$F:$F,'PAINEL MÊS'!F$3)</f>
        <v>0</v>
      </c>
      <c r="G136" s="41">
        <f>SUMIFS(SAÍDAS!$D:$D,SAÍDAS!$B:$B,'PAINEL MÊS'!$B136,SAÍDAS!$H:$H,'PAINEL MÊS'!$AI$1,SAÍDAS!$F:$F,'PAINEL MÊS'!G$3)</f>
        <v>0</v>
      </c>
      <c r="H136" s="41">
        <f>SUMIFS(SAÍDAS!$D:$D,SAÍDAS!$B:$B,'PAINEL MÊS'!$B136,SAÍDAS!$H:$H,'PAINEL MÊS'!$AI$1,SAÍDAS!$F:$F,'PAINEL MÊS'!H$3)</f>
        <v>0</v>
      </c>
      <c r="I136" s="41">
        <f>SUMIFS(SAÍDAS!$D:$D,SAÍDAS!$B:$B,'PAINEL MÊS'!$B136,SAÍDAS!$H:$H,'PAINEL MÊS'!$AI$1,SAÍDAS!$F:$F,'PAINEL MÊS'!I$3)+SUMIFS(SAÍDAS!$D:$D,SAÍDAS!$B:$B,'PAINEL MÊS'!$B136,SAÍDAS!$H:$H,'PAINEL MÊS'!$AI$1,SAÍDAS!$F:$F,"SEMANA 6")</f>
        <v>0</v>
      </c>
      <c r="J136" s="42">
        <f t="shared" si="0"/>
        <v>0</v>
      </c>
      <c r="K136" s="43">
        <f>SUMIFS(ENTRADAS!$D:$D,ENTRADAS!$B:$B,'PAINEL MÊS'!$B136,ENTRADAS!$I:$I,'PAINEL MÊS'!$AI$1,ENTRADAS!$F:$F,'PAINEL MÊS'!K$3)</f>
        <v>0</v>
      </c>
      <c r="L136" s="43">
        <f>SUMIFS(ENTRADAS!$D:$D,ENTRADAS!$B:$B,'PAINEL MÊS'!$B136,ENTRADAS!$I:$I,'PAINEL MÊS'!$AI$1,ENTRADAS!$F:$F,'PAINEL MÊS'!L$3)</f>
        <v>0</v>
      </c>
      <c r="M136" s="43">
        <f>SUMIFS(ENTRADAS!$D:$D,ENTRADAS!$B:$B,'PAINEL MÊS'!$B136,ENTRADAS!$I:$I,'PAINEL MÊS'!$AI$1,ENTRADAS!$F:$F,'PAINEL MÊS'!M$3)</f>
        <v>0</v>
      </c>
      <c r="N136" s="43">
        <f>SUMIFS(ENTRADAS!$D:$D,ENTRADAS!$B:$B,'PAINEL MÊS'!$B136,ENTRADAS!$I:$I,'PAINEL MÊS'!$AI$1,ENTRADAS!$F:$F,'PAINEL MÊS'!N$3)</f>
        <v>0</v>
      </c>
      <c r="O136" s="43">
        <f>SUMIFS(ENTRADAS!$D:$D,ENTRADAS!$B:$B,'PAINEL MÊS'!$B136,ENTRADAS!$I:$I,'PAINEL MÊS'!$AI$1,ENTRADAS!$F:$F,'PAINEL MÊS'!O$3)+SUMIFS(ENTRADAS!$D:$D,ENTRADAS!$B:$B,'PAINEL MÊS'!$B136,ENTRADAS!$I:$I,'PAINEL MÊS'!$AI$1,ENTRADAS!$F:$F,"SEMANA 6")</f>
        <v>0</v>
      </c>
      <c r="P136" s="44">
        <f t="shared" si="1"/>
        <v>0</v>
      </c>
      <c r="Q136" s="40">
        <f>C136+P136-J136+SUMIFS(AJUSTE!$D:$D,AJUSTE!$B:$B,'PAINEL MÊS'!B136,AJUSTE!$H:$H,'PAINEL MÊS'!$AI$1)</f>
        <v>0</v>
      </c>
      <c r="R136" s="45">
        <f t="shared" si="23"/>
        <v>0</v>
      </c>
      <c r="S136" s="15">
        <f>IFERROR(IF(INDEX(CADASTRO!$A$2:$Q$570,MATCH('PAINEL MÊS'!B136,CADASTRO!$B$2:$B$570,0),MATCH('PAINEL MÊS'!$AI$1,CADASTRO!$A$2:$Q$2,0))=0,IF(CADASTRO!R134=0,CADASTRO!E134,CADASTRO!R134),INDEX(CADASTRO!$A$2:$Q$570,MATCH('PAINEL MÊS'!B136,CADASTRO!$B$2:$B$570,0),MATCH('PAINEL MÊS'!$AI$1,CADASTRO!$A$2:$Q$2,0))),0)</f>
        <v>0</v>
      </c>
      <c r="T136" s="14">
        <f t="shared" si="24"/>
        <v>0</v>
      </c>
      <c r="U136" s="14">
        <f t="shared" si="25"/>
        <v>0</v>
      </c>
      <c r="V136" s="14">
        <f t="shared" si="26"/>
        <v>0</v>
      </c>
      <c r="W136" s="14">
        <f t="shared" si="27"/>
        <v>0</v>
      </c>
      <c r="X136" s="67">
        <f>IFERROR(IF(INDEX(CADASTRO!$A$2:$Q$570,MATCH('PAINEL MÊS'!B136,CADASTRO!$B$2:$B$570,0),MATCH('PAINEL MÊS'!$AJ$2,CADASTRO!$A$2:$Q$2,0))=0,IF(CADASTRO!R134=0,CADASTRO!E134,CADASTRO!R134),INDEX(CADASTRO!$A$2:$Q$570,MATCH('PAINEL MÊS'!B136,CADASTRO!$B$2:$B$570,0),MATCH('PAINEL MÊS'!$AJ$2,CADASTRO!$A$2:$Q$2,0))),0)*C136</f>
        <v>0</v>
      </c>
      <c r="Y136" s="14">
        <f t="shared" si="28"/>
        <v>0</v>
      </c>
      <c r="Z136" s="75">
        <f t="shared" si="29"/>
        <v>0</v>
      </c>
      <c r="AA136" s="75">
        <f t="shared" si="30"/>
        <v>0</v>
      </c>
      <c r="AB136" s="79">
        <f t="shared" si="31"/>
        <v>0</v>
      </c>
      <c r="AC136" s="77">
        <f t="shared" si="32"/>
        <v>0</v>
      </c>
      <c r="AD136" s="77">
        <f t="shared" si="33"/>
        <v>0</v>
      </c>
    </row>
    <row r="137" spans="1:30" ht="18.75" customHeight="1" x14ac:dyDescent="0.25">
      <c r="A137" s="7">
        <f>CADASTRO!A135</f>
        <v>0</v>
      </c>
      <c r="B137" s="7">
        <f>CADASTRO!B135</f>
        <v>0</v>
      </c>
      <c r="C137" s="40">
        <f>INDEX(Base!$A$40:$N$570,MATCH('PAINEL MÊS'!B137,Base!$B$40:$B$570,0),MATCH('PAINEL MÊS'!$C$2,Base!$A$40:$N$40,0))</f>
        <v>0</v>
      </c>
      <c r="D137" s="7">
        <f>CADASTRO!C135</f>
        <v>0</v>
      </c>
      <c r="E137" s="41">
        <f>SUMIFS(SAÍDAS!$D:$D,SAÍDAS!$B:$B,'PAINEL MÊS'!$B137,SAÍDAS!$H:$H,'PAINEL MÊS'!$AI$1,SAÍDAS!$F:$F,'PAINEL MÊS'!E$3)</f>
        <v>0</v>
      </c>
      <c r="F137" s="41">
        <f>SUMIFS(SAÍDAS!$D:$D,SAÍDAS!$B:$B,'PAINEL MÊS'!$B137,SAÍDAS!$H:$H,'PAINEL MÊS'!$AI$1,SAÍDAS!$F:$F,'PAINEL MÊS'!F$3)</f>
        <v>0</v>
      </c>
      <c r="G137" s="41">
        <f>SUMIFS(SAÍDAS!$D:$D,SAÍDAS!$B:$B,'PAINEL MÊS'!$B137,SAÍDAS!$H:$H,'PAINEL MÊS'!$AI$1,SAÍDAS!$F:$F,'PAINEL MÊS'!G$3)</f>
        <v>0</v>
      </c>
      <c r="H137" s="41">
        <f>SUMIFS(SAÍDAS!$D:$D,SAÍDAS!$B:$B,'PAINEL MÊS'!$B137,SAÍDAS!$H:$H,'PAINEL MÊS'!$AI$1,SAÍDAS!$F:$F,'PAINEL MÊS'!H$3)</f>
        <v>0</v>
      </c>
      <c r="I137" s="41">
        <f>SUMIFS(SAÍDAS!$D:$D,SAÍDAS!$B:$B,'PAINEL MÊS'!$B137,SAÍDAS!$H:$H,'PAINEL MÊS'!$AI$1,SAÍDAS!$F:$F,'PAINEL MÊS'!I$3)+SUMIFS(SAÍDAS!$D:$D,SAÍDAS!$B:$B,'PAINEL MÊS'!$B137,SAÍDAS!$H:$H,'PAINEL MÊS'!$AI$1,SAÍDAS!$F:$F,"SEMANA 6")</f>
        <v>0</v>
      </c>
      <c r="J137" s="42">
        <f t="shared" si="0"/>
        <v>0</v>
      </c>
      <c r="K137" s="43">
        <f>SUMIFS(ENTRADAS!$D:$D,ENTRADAS!$B:$B,'PAINEL MÊS'!$B137,ENTRADAS!$I:$I,'PAINEL MÊS'!$AI$1,ENTRADAS!$F:$F,'PAINEL MÊS'!K$3)</f>
        <v>0</v>
      </c>
      <c r="L137" s="43">
        <f>SUMIFS(ENTRADAS!$D:$D,ENTRADAS!$B:$B,'PAINEL MÊS'!$B137,ENTRADAS!$I:$I,'PAINEL MÊS'!$AI$1,ENTRADAS!$F:$F,'PAINEL MÊS'!L$3)</f>
        <v>0</v>
      </c>
      <c r="M137" s="43">
        <f>SUMIFS(ENTRADAS!$D:$D,ENTRADAS!$B:$B,'PAINEL MÊS'!$B137,ENTRADAS!$I:$I,'PAINEL MÊS'!$AI$1,ENTRADAS!$F:$F,'PAINEL MÊS'!M$3)</f>
        <v>0</v>
      </c>
      <c r="N137" s="43">
        <f>SUMIFS(ENTRADAS!$D:$D,ENTRADAS!$B:$B,'PAINEL MÊS'!$B137,ENTRADAS!$I:$I,'PAINEL MÊS'!$AI$1,ENTRADAS!$F:$F,'PAINEL MÊS'!N$3)</f>
        <v>0</v>
      </c>
      <c r="O137" s="43">
        <f>SUMIFS(ENTRADAS!$D:$D,ENTRADAS!$B:$B,'PAINEL MÊS'!$B137,ENTRADAS!$I:$I,'PAINEL MÊS'!$AI$1,ENTRADAS!$F:$F,'PAINEL MÊS'!O$3)+SUMIFS(ENTRADAS!$D:$D,ENTRADAS!$B:$B,'PAINEL MÊS'!$B137,ENTRADAS!$I:$I,'PAINEL MÊS'!$AI$1,ENTRADAS!$F:$F,"SEMANA 6")</f>
        <v>0</v>
      </c>
      <c r="P137" s="44">
        <f t="shared" si="1"/>
        <v>0</v>
      </c>
      <c r="Q137" s="40">
        <f>C137+P137-J137+SUMIFS(AJUSTE!$D:$D,AJUSTE!$B:$B,'PAINEL MÊS'!B137,AJUSTE!$H:$H,'PAINEL MÊS'!$AI$1)</f>
        <v>0</v>
      </c>
      <c r="R137" s="45">
        <f t="shared" si="23"/>
        <v>0</v>
      </c>
      <c r="S137" s="15">
        <f>IFERROR(IF(INDEX(CADASTRO!$A$2:$Q$570,MATCH('PAINEL MÊS'!B137,CADASTRO!$B$2:$B$570,0),MATCH('PAINEL MÊS'!$AI$1,CADASTRO!$A$2:$Q$2,0))=0,IF(CADASTRO!R135=0,CADASTRO!E135,CADASTRO!R135),INDEX(CADASTRO!$A$2:$Q$570,MATCH('PAINEL MÊS'!B137,CADASTRO!$B$2:$B$570,0),MATCH('PAINEL MÊS'!$AI$1,CADASTRO!$A$2:$Q$2,0))),0)</f>
        <v>0</v>
      </c>
      <c r="T137" s="14">
        <f t="shared" si="24"/>
        <v>0</v>
      </c>
      <c r="U137" s="14">
        <f t="shared" si="25"/>
        <v>0</v>
      </c>
      <c r="V137" s="14">
        <f t="shared" si="26"/>
        <v>0</v>
      </c>
      <c r="W137" s="14">
        <f t="shared" si="27"/>
        <v>0</v>
      </c>
      <c r="X137" s="67">
        <f>IFERROR(IF(INDEX(CADASTRO!$A$2:$Q$570,MATCH('PAINEL MÊS'!B137,CADASTRO!$B$2:$B$570,0),MATCH('PAINEL MÊS'!$AJ$2,CADASTRO!$A$2:$Q$2,0))=0,IF(CADASTRO!R135=0,CADASTRO!E135,CADASTRO!R135),INDEX(CADASTRO!$A$2:$Q$570,MATCH('PAINEL MÊS'!B137,CADASTRO!$B$2:$B$570,0),MATCH('PAINEL MÊS'!$AJ$2,CADASTRO!$A$2:$Q$2,0))),0)*C137</f>
        <v>0</v>
      </c>
      <c r="Y137" s="14">
        <f t="shared" si="28"/>
        <v>0</v>
      </c>
      <c r="Z137" s="75">
        <f t="shared" si="29"/>
        <v>0</v>
      </c>
      <c r="AA137" s="75">
        <f t="shared" si="30"/>
        <v>0</v>
      </c>
      <c r="AB137" s="79">
        <f t="shared" si="31"/>
        <v>0</v>
      </c>
      <c r="AC137" s="77">
        <f t="shared" si="32"/>
        <v>0</v>
      </c>
      <c r="AD137" s="77">
        <f t="shared" si="33"/>
        <v>0</v>
      </c>
    </row>
    <row r="138" spans="1:30" ht="18.75" customHeight="1" x14ac:dyDescent="0.25">
      <c r="A138" s="7">
        <f>CADASTRO!A136</f>
        <v>0</v>
      </c>
      <c r="B138" s="7">
        <f>CADASTRO!B136</f>
        <v>0</v>
      </c>
      <c r="C138" s="40">
        <f>INDEX(Base!$A$40:$N$570,MATCH('PAINEL MÊS'!B138,Base!$B$40:$B$570,0),MATCH('PAINEL MÊS'!$C$2,Base!$A$40:$N$40,0))</f>
        <v>0</v>
      </c>
      <c r="D138" s="7">
        <f>CADASTRO!C136</f>
        <v>0</v>
      </c>
      <c r="E138" s="41">
        <f>SUMIFS(SAÍDAS!$D:$D,SAÍDAS!$B:$B,'PAINEL MÊS'!$B138,SAÍDAS!$H:$H,'PAINEL MÊS'!$AI$1,SAÍDAS!$F:$F,'PAINEL MÊS'!E$3)</f>
        <v>0</v>
      </c>
      <c r="F138" s="41">
        <f>SUMIFS(SAÍDAS!$D:$D,SAÍDAS!$B:$B,'PAINEL MÊS'!$B138,SAÍDAS!$H:$H,'PAINEL MÊS'!$AI$1,SAÍDAS!$F:$F,'PAINEL MÊS'!F$3)</f>
        <v>0</v>
      </c>
      <c r="G138" s="41">
        <f>SUMIFS(SAÍDAS!$D:$D,SAÍDAS!$B:$B,'PAINEL MÊS'!$B138,SAÍDAS!$H:$H,'PAINEL MÊS'!$AI$1,SAÍDAS!$F:$F,'PAINEL MÊS'!G$3)</f>
        <v>0</v>
      </c>
      <c r="H138" s="41">
        <f>SUMIFS(SAÍDAS!$D:$D,SAÍDAS!$B:$B,'PAINEL MÊS'!$B138,SAÍDAS!$H:$H,'PAINEL MÊS'!$AI$1,SAÍDAS!$F:$F,'PAINEL MÊS'!H$3)</f>
        <v>0</v>
      </c>
      <c r="I138" s="41">
        <f>SUMIFS(SAÍDAS!$D:$D,SAÍDAS!$B:$B,'PAINEL MÊS'!$B138,SAÍDAS!$H:$H,'PAINEL MÊS'!$AI$1,SAÍDAS!$F:$F,'PAINEL MÊS'!I$3)+SUMIFS(SAÍDAS!$D:$D,SAÍDAS!$B:$B,'PAINEL MÊS'!$B138,SAÍDAS!$H:$H,'PAINEL MÊS'!$AI$1,SAÍDAS!$F:$F,"SEMANA 6")</f>
        <v>0</v>
      </c>
      <c r="J138" s="42">
        <f t="shared" si="0"/>
        <v>0</v>
      </c>
      <c r="K138" s="43">
        <f>SUMIFS(ENTRADAS!$D:$D,ENTRADAS!$B:$B,'PAINEL MÊS'!$B138,ENTRADAS!$I:$I,'PAINEL MÊS'!$AI$1,ENTRADAS!$F:$F,'PAINEL MÊS'!K$3)</f>
        <v>0</v>
      </c>
      <c r="L138" s="43">
        <f>SUMIFS(ENTRADAS!$D:$D,ENTRADAS!$B:$B,'PAINEL MÊS'!$B138,ENTRADAS!$I:$I,'PAINEL MÊS'!$AI$1,ENTRADAS!$F:$F,'PAINEL MÊS'!L$3)</f>
        <v>0</v>
      </c>
      <c r="M138" s="43">
        <f>SUMIFS(ENTRADAS!$D:$D,ENTRADAS!$B:$B,'PAINEL MÊS'!$B138,ENTRADAS!$I:$I,'PAINEL MÊS'!$AI$1,ENTRADAS!$F:$F,'PAINEL MÊS'!M$3)</f>
        <v>0</v>
      </c>
      <c r="N138" s="43">
        <f>SUMIFS(ENTRADAS!$D:$D,ENTRADAS!$B:$B,'PAINEL MÊS'!$B138,ENTRADAS!$I:$I,'PAINEL MÊS'!$AI$1,ENTRADAS!$F:$F,'PAINEL MÊS'!N$3)</f>
        <v>0</v>
      </c>
      <c r="O138" s="43">
        <f>SUMIFS(ENTRADAS!$D:$D,ENTRADAS!$B:$B,'PAINEL MÊS'!$B138,ENTRADAS!$I:$I,'PAINEL MÊS'!$AI$1,ENTRADAS!$F:$F,'PAINEL MÊS'!O$3)+SUMIFS(ENTRADAS!$D:$D,ENTRADAS!$B:$B,'PAINEL MÊS'!$B138,ENTRADAS!$I:$I,'PAINEL MÊS'!$AI$1,ENTRADAS!$F:$F,"SEMANA 6")</f>
        <v>0</v>
      </c>
      <c r="P138" s="44">
        <f t="shared" si="1"/>
        <v>0</v>
      </c>
      <c r="Q138" s="40">
        <f>C138+P138-J138+SUMIFS(AJUSTE!$D:$D,AJUSTE!$B:$B,'PAINEL MÊS'!B138,AJUSTE!$H:$H,'PAINEL MÊS'!$AI$1)</f>
        <v>0</v>
      </c>
      <c r="R138" s="45">
        <f t="shared" si="23"/>
        <v>0</v>
      </c>
      <c r="S138" s="15">
        <f>IFERROR(IF(INDEX(CADASTRO!$A$2:$Q$570,MATCH('PAINEL MÊS'!B138,CADASTRO!$B$2:$B$570,0),MATCH('PAINEL MÊS'!$AI$1,CADASTRO!$A$2:$Q$2,0))=0,IF(CADASTRO!R136=0,CADASTRO!E136,CADASTRO!R136),INDEX(CADASTRO!$A$2:$Q$570,MATCH('PAINEL MÊS'!B138,CADASTRO!$B$2:$B$570,0),MATCH('PAINEL MÊS'!$AI$1,CADASTRO!$A$2:$Q$2,0))),0)</f>
        <v>0</v>
      </c>
      <c r="T138" s="14">
        <f t="shared" si="24"/>
        <v>0</v>
      </c>
      <c r="U138" s="14">
        <f t="shared" si="25"/>
        <v>0</v>
      </c>
      <c r="V138" s="14">
        <f t="shared" si="26"/>
        <v>0</v>
      </c>
      <c r="W138" s="14">
        <f t="shared" si="27"/>
        <v>0</v>
      </c>
      <c r="X138" s="67">
        <f>IFERROR(IF(INDEX(CADASTRO!$A$2:$Q$570,MATCH('PAINEL MÊS'!B138,CADASTRO!$B$2:$B$570,0),MATCH('PAINEL MÊS'!$AJ$2,CADASTRO!$A$2:$Q$2,0))=0,IF(CADASTRO!R136=0,CADASTRO!E136,CADASTRO!R136),INDEX(CADASTRO!$A$2:$Q$570,MATCH('PAINEL MÊS'!B138,CADASTRO!$B$2:$B$570,0),MATCH('PAINEL MÊS'!$AJ$2,CADASTRO!$A$2:$Q$2,0))),0)*C138</f>
        <v>0</v>
      </c>
      <c r="Y138" s="14">
        <f t="shared" si="28"/>
        <v>0</v>
      </c>
      <c r="Z138" s="75">
        <f t="shared" si="29"/>
        <v>0</v>
      </c>
      <c r="AA138" s="75">
        <f t="shared" si="30"/>
        <v>0</v>
      </c>
      <c r="AB138" s="79">
        <f t="shared" si="31"/>
        <v>0</v>
      </c>
      <c r="AC138" s="77">
        <f t="shared" si="32"/>
        <v>0</v>
      </c>
      <c r="AD138" s="77">
        <f t="shared" si="33"/>
        <v>0</v>
      </c>
    </row>
    <row r="139" spans="1:30" ht="18.75" customHeight="1" x14ac:dyDescent="0.25">
      <c r="A139" s="7">
        <f>CADASTRO!A137</f>
        <v>0</v>
      </c>
      <c r="B139" s="7">
        <f>CADASTRO!B137</f>
        <v>0</v>
      </c>
      <c r="C139" s="40">
        <f>INDEX(Base!$A$40:$N$570,MATCH('PAINEL MÊS'!B139,Base!$B$40:$B$570,0),MATCH('PAINEL MÊS'!$C$2,Base!$A$40:$N$40,0))</f>
        <v>0</v>
      </c>
      <c r="D139" s="7">
        <f>CADASTRO!C137</f>
        <v>0</v>
      </c>
      <c r="E139" s="41">
        <f>SUMIFS(SAÍDAS!$D:$D,SAÍDAS!$B:$B,'PAINEL MÊS'!$B139,SAÍDAS!$H:$H,'PAINEL MÊS'!$AI$1,SAÍDAS!$F:$F,'PAINEL MÊS'!E$3)</f>
        <v>0</v>
      </c>
      <c r="F139" s="41">
        <f>SUMIFS(SAÍDAS!$D:$D,SAÍDAS!$B:$B,'PAINEL MÊS'!$B139,SAÍDAS!$H:$H,'PAINEL MÊS'!$AI$1,SAÍDAS!$F:$F,'PAINEL MÊS'!F$3)</f>
        <v>0</v>
      </c>
      <c r="G139" s="41">
        <f>SUMIFS(SAÍDAS!$D:$D,SAÍDAS!$B:$B,'PAINEL MÊS'!$B139,SAÍDAS!$H:$H,'PAINEL MÊS'!$AI$1,SAÍDAS!$F:$F,'PAINEL MÊS'!G$3)</f>
        <v>0</v>
      </c>
      <c r="H139" s="41">
        <f>SUMIFS(SAÍDAS!$D:$D,SAÍDAS!$B:$B,'PAINEL MÊS'!$B139,SAÍDAS!$H:$H,'PAINEL MÊS'!$AI$1,SAÍDAS!$F:$F,'PAINEL MÊS'!H$3)</f>
        <v>0</v>
      </c>
      <c r="I139" s="41">
        <f>SUMIFS(SAÍDAS!$D:$D,SAÍDAS!$B:$B,'PAINEL MÊS'!$B139,SAÍDAS!$H:$H,'PAINEL MÊS'!$AI$1,SAÍDAS!$F:$F,'PAINEL MÊS'!I$3)+SUMIFS(SAÍDAS!$D:$D,SAÍDAS!$B:$B,'PAINEL MÊS'!$B139,SAÍDAS!$H:$H,'PAINEL MÊS'!$AI$1,SAÍDAS!$F:$F,"SEMANA 6")</f>
        <v>0</v>
      </c>
      <c r="J139" s="42">
        <f t="shared" si="0"/>
        <v>0</v>
      </c>
      <c r="K139" s="43">
        <f>SUMIFS(ENTRADAS!$D:$D,ENTRADAS!$B:$B,'PAINEL MÊS'!$B139,ENTRADAS!$I:$I,'PAINEL MÊS'!$AI$1,ENTRADAS!$F:$F,'PAINEL MÊS'!K$3)</f>
        <v>0</v>
      </c>
      <c r="L139" s="43">
        <f>SUMIFS(ENTRADAS!$D:$D,ENTRADAS!$B:$B,'PAINEL MÊS'!$B139,ENTRADAS!$I:$I,'PAINEL MÊS'!$AI$1,ENTRADAS!$F:$F,'PAINEL MÊS'!L$3)</f>
        <v>0</v>
      </c>
      <c r="M139" s="43">
        <f>SUMIFS(ENTRADAS!$D:$D,ENTRADAS!$B:$B,'PAINEL MÊS'!$B139,ENTRADAS!$I:$I,'PAINEL MÊS'!$AI$1,ENTRADAS!$F:$F,'PAINEL MÊS'!M$3)</f>
        <v>0</v>
      </c>
      <c r="N139" s="43">
        <f>SUMIFS(ENTRADAS!$D:$D,ENTRADAS!$B:$B,'PAINEL MÊS'!$B139,ENTRADAS!$I:$I,'PAINEL MÊS'!$AI$1,ENTRADAS!$F:$F,'PAINEL MÊS'!N$3)</f>
        <v>0</v>
      </c>
      <c r="O139" s="43">
        <f>SUMIFS(ENTRADAS!$D:$D,ENTRADAS!$B:$B,'PAINEL MÊS'!$B139,ENTRADAS!$I:$I,'PAINEL MÊS'!$AI$1,ENTRADAS!$F:$F,'PAINEL MÊS'!O$3)+SUMIFS(ENTRADAS!$D:$D,ENTRADAS!$B:$B,'PAINEL MÊS'!$B139,ENTRADAS!$I:$I,'PAINEL MÊS'!$AI$1,ENTRADAS!$F:$F,"SEMANA 6")</f>
        <v>0</v>
      </c>
      <c r="P139" s="44">
        <f t="shared" si="1"/>
        <v>0</v>
      </c>
      <c r="Q139" s="40">
        <f>C139+P139-J139+SUMIFS(AJUSTE!$D:$D,AJUSTE!$B:$B,'PAINEL MÊS'!B139,AJUSTE!$H:$H,'PAINEL MÊS'!$AI$1)</f>
        <v>0</v>
      </c>
      <c r="R139" s="45">
        <f t="shared" si="23"/>
        <v>0</v>
      </c>
      <c r="S139" s="15">
        <f>IFERROR(IF(INDEX(CADASTRO!$A$2:$Q$570,MATCH('PAINEL MÊS'!B139,CADASTRO!$B$2:$B$570,0),MATCH('PAINEL MÊS'!$AI$1,CADASTRO!$A$2:$Q$2,0))=0,IF(CADASTRO!R137=0,CADASTRO!E137,CADASTRO!R137),INDEX(CADASTRO!$A$2:$Q$570,MATCH('PAINEL MÊS'!B139,CADASTRO!$B$2:$B$570,0),MATCH('PAINEL MÊS'!$AI$1,CADASTRO!$A$2:$Q$2,0))),0)</f>
        <v>0</v>
      </c>
      <c r="T139" s="14">
        <f t="shared" si="24"/>
        <v>0</v>
      </c>
      <c r="U139" s="14">
        <f t="shared" si="25"/>
        <v>0</v>
      </c>
      <c r="V139" s="14">
        <f t="shared" si="26"/>
        <v>0</v>
      </c>
      <c r="W139" s="14">
        <f t="shared" si="27"/>
        <v>0</v>
      </c>
      <c r="X139" s="67">
        <f>IFERROR(IF(INDEX(CADASTRO!$A$2:$Q$570,MATCH('PAINEL MÊS'!B139,CADASTRO!$B$2:$B$570,0),MATCH('PAINEL MÊS'!$AJ$2,CADASTRO!$A$2:$Q$2,0))=0,IF(CADASTRO!R137=0,CADASTRO!E137,CADASTRO!R137),INDEX(CADASTRO!$A$2:$Q$570,MATCH('PAINEL MÊS'!B139,CADASTRO!$B$2:$B$570,0),MATCH('PAINEL MÊS'!$AJ$2,CADASTRO!$A$2:$Q$2,0))),0)*C139</f>
        <v>0</v>
      </c>
      <c r="Y139" s="14">
        <f t="shared" si="28"/>
        <v>0</v>
      </c>
      <c r="Z139" s="75">
        <f t="shared" si="29"/>
        <v>0</v>
      </c>
      <c r="AA139" s="75">
        <f t="shared" si="30"/>
        <v>0</v>
      </c>
      <c r="AB139" s="79">
        <f t="shared" si="31"/>
        <v>0</v>
      </c>
      <c r="AC139" s="77">
        <f t="shared" si="32"/>
        <v>0</v>
      </c>
      <c r="AD139" s="77">
        <f t="shared" si="33"/>
        <v>0</v>
      </c>
    </row>
    <row r="140" spans="1:30" ht="18.75" customHeight="1" x14ac:dyDescent="0.25">
      <c r="A140" s="7">
        <f>CADASTRO!A138</f>
        <v>0</v>
      </c>
      <c r="B140" s="7">
        <f>CADASTRO!B138</f>
        <v>0</v>
      </c>
      <c r="C140" s="40">
        <f>INDEX(Base!$A$40:$N$570,MATCH('PAINEL MÊS'!B140,Base!$B$40:$B$570,0),MATCH('PAINEL MÊS'!$C$2,Base!$A$40:$N$40,0))</f>
        <v>0</v>
      </c>
      <c r="D140" s="7">
        <f>CADASTRO!C138</f>
        <v>0</v>
      </c>
      <c r="E140" s="41">
        <f>SUMIFS(SAÍDAS!$D:$D,SAÍDAS!$B:$B,'PAINEL MÊS'!$B140,SAÍDAS!$H:$H,'PAINEL MÊS'!$AI$1,SAÍDAS!$F:$F,'PAINEL MÊS'!E$3)</f>
        <v>0</v>
      </c>
      <c r="F140" s="41">
        <f>SUMIFS(SAÍDAS!$D:$D,SAÍDAS!$B:$B,'PAINEL MÊS'!$B140,SAÍDAS!$H:$H,'PAINEL MÊS'!$AI$1,SAÍDAS!$F:$F,'PAINEL MÊS'!F$3)</f>
        <v>0</v>
      </c>
      <c r="G140" s="41">
        <f>SUMIFS(SAÍDAS!$D:$D,SAÍDAS!$B:$B,'PAINEL MÊS'!$B140,SAÍDAS!$H:$H,'PAINEL MÊS'!$AI$1,SAÍDAS!$F:$F,'PAINEL MÊS'!G$3)</f>
        <v>0</v>
      </c>
      <c r="H140" s="41">
        <f>SUMIFS(SAÍDAS!$D:$D,SAÍDAS!$B:$B,'PAINEL MÊS'!$B140,SAÍDAS!$H:$H,'PAINEL MÊS'!$AI$1,SAÍDAS!$F:$F,'PAINEL MÊS'!H$3)</f>
        <v>0</v>
      </c>
      <c r="I140" s="41">
        <f>SUMIFS(SAÍDAS!$D:$D,SAÍDAS!$B:$B,'PAINEL MÊS'!$B140,SAÍDAS!$H:$H,'PAINEL MÊS'!$AI$1,SAÍDAS!$F:$F,'PAINEL MÊS'!I$3)+SUMIFS(SAÍDAS!$D:$D,SAÍDAS!$B:$B,'PAINEL MÊS'!$B140,SAÍDAS!$H:$H,'PAINEL MÊS'!$AI$1,SAÍDAS!$F:$F,"SEMANA 6")</f>
        <v>0</v>
      </c>
      <c r="J140" s="42">
        <f t="shared" si="0"/>
        <v>0</v>
      </c>
      <c r="K140" s="43">
        <f>SUMIFS(ENTRADAS!$D:$D,ENTRADAS!$B:$B,'PAINEL MÊS'!$B140,ENTRADAS!$I:$I,'PAINEL MÊS'!$AI$1,ENTRADAS!$F:$F,'PAINEL MÊS'!K$3)</f>
        <v>0</v>
      </c>
      <c r="L140" s="43">
        <f>SUMIFS(ENTRADAS!$D:$D,ENTRADAS!$B:$B,'PAINEL MÊS'!$B140,ENTRADAS!$I:$I,'PAINEL MÊS'!$AI$1,ENTRADAS!$F:$F,'PAINEL MÊS'!L$3)</f>
        <v>0</v>
      </c>
      <c r="M140" s="43">
        <f>SUMIFS(ENTRADAS!$D:$D,ENTRADAS!$B:$B,'PAINEL MÊS'!$B140,ENTRADAS!$I:$I,'PAINEL MÊS'!$AI$1,ENTRADAS!$F:$F,'PAINEL MÊS'!M$3)</f>
        <v>0</v>
      </c>
      <c r="N140" s="43">
        <f>SUMIFS(ENTRADAS!$D:$D,ENTRADAS!$B:$B,'PAINEL MÊS'!$B140,ENTRADAS!$I:$I,'PAINEL MÊS'!$AI$1,ENTRADAS!$F:$F,'PAINEL MÊS'!N$3)</f>
        <v>0</v>
      </c>
      <c r="O140" s="43">
        <f>SUMIFS(ENTRADAS!$D:$D,ENTRADAS!$B:$B,'PAINEL MÊS'!$B140,ENTRADAS!$I:$I,'PAINEL MÊS'!$AI$1,ENTRADAS!$F:$F,'PAINEL MÊS'!O$3)+SUMIFS(ENTRADAS!$D:$D,ENTRADAS!$B:$B,'PAINEL MÊS'!$B140,ENTRADAS!$I:$I,'PAINEL MÊS'!$AI$1,ENTRADAS!$F:$F,"SEMANA 6")</f>
        <v>0</v>
      </c>
      <c r="P140" s="44">
        <f t="shared" si="1"/>
        <v>0</v>
      </c>
      <c r="Q140" s="40">
        <f>C140+P140-J140+SUMIFS(AJUSTE!$D:$D,AJUSTE!$B:$B,'PAINEL MÊS'!B140,AJUSTE!$H:$H,'PAINEL MÊS'!$AI$1)</f>
        <v>0</v>
      </c>
      <c r="R140" s="45">
        <f t="shared" si="23"/>
        <v>0</v>
      </c>
      <c r="S140" s="15">
        <f>IFERROR(IF(INDEX(CADASTRO!$A$2:$Q$570,MATCH('PAINEL MÊS'!B140,CADASTRO!$B$2:$B$570,0),MATCH('PAINEL MÊS'!$AI$1,CADASTRO!$A$2:$Q$2,0))=0,IF(CADASTRO!R138=0,CADASTRO!E138,CADASTRO!R138),INDEX(CADASTRO!$A$2:$Q$570,MATCH('PAINEL MÊS'!B140,CADASTRO!$B$2:$B$570,0),MATCH('PAINEL MÊS'!$AI$1,CADASTRO!$A$2:$Q$2,0))),0)</f>
        <v>0</v>
      </c>
      <c r="T140" s="14">
        <f t="shared" si="24"/>
        <v>0</v>
      </c>
      <c r="U140" s="14">
        <f t="shared" si="25"/>
        <v>0</v>
      </c>
      <c r="V140" s="14">
        <f t="shared" si="26"/>
        <v>0</v>
      </c>
      <c r="W140" s="14">
        <f t="shared" si="27"/>
        <v>0</v>
      </c>
      <c r="X140" s="67">
        <f>IFERROR(IF(INDEX(CADASTRO!$A$2:$Q$570,MATCH('PAINEL MÊS'!B140,CADASTRO!$B$2:$B$570,0),MATCH('PAINEL MÊS'!$AJ$2,CADASTRO!$A$2:$Q$2,0))=0,IF(CADASTRO!R138=0,CADASTRO!E138,CADASTRO!R138),INDEX(CADASTRO!$A$2:$Q$570,MATCH('PAINEL MÊS'!B140,CADASTRO!$B$2:$B$570,0),MATCH('PAINEL MÊS'!$AJ$2,CADASTRO!$A$2:$Q$2,0))),0)*C140</f>
        <v>0</v>
      </c>
      <c r="Y140" s="14">
        <f t="shared" si="28"/>
        <v>0</v>
      </c>
      <c r="Z140" s="75">
        <f t="shared" si="29"/>
        <v>0</v>
      </c>
      <c r="AA140" s="75">
        <f t="shared" si="30"/>
        <v>0</v>
      </c>
      <c r="AB140" s="79">
        <f t="shared" si="31"/>
        <v>0</v>
      </c>
      <c r="AC140" s="77">
        <f t="shared" si="32"/>
        <v>0</v>
      </c>
      <c r="AD140" s="77">
        <f t="shared" si="33"/>
        <v>0</v>
      </c>
    </row>
    <row r="141" spans="1:30" ht="18.75" customHeight="1" x14ac:dyDescent="0.25">
      <c r="A141" s="7">
        <f>CADASTRO!A139</f>
        <v>0</v>
      </c>
      <c r="B141" s="7">
        <f>CADASTRO!B139</f>
        <v>0</v>
      </c>
      <c r="C141" s="40">
        <f>INDEX(Base!$A$40:$N$570,MATCH('PAINEL MÊS'!B141,Base!$B$40:$B$570,0),MATCH('PAINEL MÊS'!$C$2,Base!$A$40:$N$40,0))</f>
        <v>0</v>
      </c>
      <c r="D141" s="7">
        <f>CADASTRO!C139</f>
        <v>0</v>
      </c>
      <c r="E141" s="41">
        <f>SUMIFS(SAÍDAS!$D:$D,SAÍDAS!$B:$B,'PAINEL MÊS'!$B141,SAÍDAS!$H:$H,'PAINEL MÊS'!$AI$1,SAÍDAS!$F:$F,'PAINEL MÊS'!E$3)</f>
        <v>0</v>
      </c>
      <c r="F141" s="41">
        <f>SUMIFS(SAÍDAS!$D:$D,SAÍDAS!$B:$B,'PAINEL MÊS'!$B141,SAÍDAS!$H:$H,'PAINEL MÊS'!$AI$1,SAÍDAS!$F:$F,'PAINEL MÊS'!F$3)</f>
        <v>0</v>
      </c>
      <c r="G141" s="41">
        <f>SUMIFS(SAÍDAS!$D:$D,SAÍDAS!$B:$B,'PAINEL MÊS'!$B141,SAÍDAS!$H:$H,'PAINEL MÊS'!$AI$1,SAÍDAS!$F:$F,'PAINEL MÊS'!G$3)</f>
        <v>0</v>
      </c>
      <c r="H141" s="41">
        <f>SUMIFS(SAÍDAS!$D:$D,SAÍDAS!$B:$B,'PAINEL MÊS'!$B141,SAÍDAS!$H:$H,'PAINEL MÊS'!$AI$1,SAÍDAS!$F:$F,'PAINEL MÊS'!H$3)</f>
        <v>0</v>
      </c>
      <c r="I141" s="41">
        <f>SUMIFS(SAÍDAS!$D:$D,SAÍDAS!$B:$B,'PAINEL MÊS'!$B141,SAÍDAS!$H:$H,'PAINEL MÊS'!$AI$1,SAÍDAS!$F:$F,'PAINEL MÊS'!I$3)+SUMIFS(SAÍDAS!$D:$D,SAÍDAS!$B:$B,'PAINEL MÊS'!$B141,SAÍDAS!$H:$H,'PAINEL MÊS'!$AI$1,SAÍDAS!$F:$F,"SEMANA 6")</f>
        <v>0</v>
      </c>
      <c r="J141" s="42">
        <f t="shared" si="0"/>
        <v>0</v>
      </c>
      <c r="K141" s="43">
        <f>SUMIFS(ENTRADAS!$D:$D,ENTRADAS!$B:$B,'PAINEL MÊS'!$B141,ENTRADAS!$I:$I,'PAINEL MÊS'!$AI$1,ENTRADAS!$F:$F,'PAINEL MÊS'!K$3)</f>
        <v>0</v>
      </c>
      <c r="L141" s="43">
        <f>SUMIFS(ENTRADAS!$D:$D,ENTRADAS!$B:$B,'PAINEL MÊS'!$B141,ENTRADAS!$I:$I,'PAINEL MÊS'!$AI$1,ENTRADAS!$F:$F,'PAINEL MÊS'!L$3)</f>
        <v>0</v>
      </c>
      <c r="M141" s="43">
        <f>SUMIFS(ENTRADAS!$D:$D,ENTRADAS!$B:$B,'PAINEL MÊS'!$B141,ENTRADAS!$I:$I,'PAINEL MÊS'!$AI$1,ENTRADAS!$F:$F,'PAINEL MÊS'!M$3)</f>
        <v>0</v>
      </c>
      <c r="N141" s="43">
        <f>SUMIFS(ENTRADAS!$D:$D,ENTRADAS!$B:$B,'PAINEL MÊS'!$B141,ENTRADAS!$I:$I,'PAINEL MÊS'!$AI$1,ENTRADAS!$F:$F,'PAINEL MÊS'!N$3)</f>
        <v>0</v>
      </c>
      <c r="O141" s="43">
        <f>SUMIFS(ENTRADAS!$D:$D,ENTRADAS!$B:$B,'PAINEL MÊS'!$B141,ENTRADAS!$I:$I,'PAINEL MÊS'!$AI$1,ENTRADAS!$F:$F,'PAINEL MÊS'!O$3)+SUMIFS(ENTRADAS!$D:$D,ENTRADAS!$B:$B,'PAINEL MÊS'!$B141,ENTRADAS!$I:$I,'PAINEL MÊS'!$AI$1,ENTRADAS!$F:$F,"SEMANA 6")</f>
        <v>0</v>
      </c>
      <c r="P141" s="44">
        <f t="shared" si="1"/>
        <v>0</v>
      </c>
      <c r="Q141" s="40">
        <f>C141+P141-J141+SUMIFS(AJUSTE!$D:$D,AJUSTE!$B:$B,'PAINEL MÊS'!B141,AJUSTE!$H:$H,'PAINEL MÊS'!$AI$1)</f>
        <v>0</v>
      </c>
      <c r="R141" s="45">
        <f t="shared" si="23"/>
        <v>0</v>
      </c>
      <c r="S141" s="15">
        <f>IFERROR(IF(INDEX(CADASTRO!$A$2:$Q$570,MATCH('PAINEL MÊS'!B141,CADASTRO!$B$2:$B$570,0),MATCH('PAINEL MÊS'!$AI$1,CADASTRO!$A$2:$Q$2,0))=0,IF(CADASTRO!R139=0,CADASTRO!E139,CADASTRO!R139),INDEX(CADASTRO!$A$2:$Q$570,MATCH('PAINEL MÊS'!B141,CADASTRO!$B$2:$B$570,0),MATCH('PAINEL MÊS'!$AI$1,CADASTRO!$A$2:$Q$2,0))),0)</f>
        <v>0</v>
      </c>
      <c r="T141" s="14">
        <f t="shared" si="24"/>
        <v>0</v>
      </c>
      <c r="U141" s="14">
        <f t="shared" si="25"/>
        <v>0</v>
      </c>
      <c r="V141" s="14">
        <f t="shared" si="26"/>
        <v>0</v>
      </c>
      <c r="W141" s="14">
        <f t="shared" si="27"/>
        <v>0</v>
      </c>
      <c r="X141" s="67">
        <f>IFERROR(IF(INDEX(CADASTRO!$A$2:$Q$570,MATCH('PAINEL MÊS'!B141,CADASTRO!$B$2:$B$570,0),MATCH('PAINEL MÊS'!$AJ$2,CADASTRO!$A$2:$Q$2,0))=0,IF(CADASTRO!R139=0,CADASTRO!E139,CADASTRO!R139),INDEX(CADASTRO!$A$2:$Q$570,MATCH('PAINEL MÊS'!B141,CADASTRO!$B$2:$B$570,0),MATCH('PAINEL MÊS'!$AJ$2,CADASTRO!$A$2:$Q$2,0))),0)*C141</f>
        <v>0</v>
      </c>
      <c r="Y141" s="14">
        <f t="shared" si="28"/>
        <v>0</v>
      </c>
      <c r="Z141" s="75">
        <f t="shared" si="29"/>
        <v>0</v>
      </c>
      <c r="AA141" s="75">
        <f t="shared" si="30"/>
        <v>0</v>
      </c>
      <c r="AB141" s="79">
        <f t="shared" si="31"/>
        <v>0</v>
      </c>
      <c r="AC141" s="77">
        <f t="shared" si="32"/>
        <v>0</v>
      </c>
      <c r="AD141" s="77">
        <f t="shared" si="33"/>
        <v>0</v>
      </c>
    </row>
    <row r="142" spans="1:30" ht="18.75" customHeight="1" x14ac:dyDescent="0.25">
      <c r="A142" s="7">
        <f>CADASTRO!A140</f>
        <v>0</v>
      </c>
      <c r="B142" s="7">
        <f>CADASTRO!B140</f>
        <v>0</v>
      </c>
      <c r="C142" s="40">
        <f>INDEX(Base!$A$40:$N$570,MATCH('PAINEL MÊS'!B142,Base!$B$40:$B$570,0),MATCH('PAINEL MÊS'!$C$2,Base!$A$40:$N$40,0))</f>
        <v>0</v>
      </c>
      <c r="D142" s="7">
        <f>CADASTRO!C140</f>
        <v>0</v>
      </c>
      <c r="E142" s="41">
        <f>SUMIFS(SAÍDAS!$D:$D,SAÍDAS!$B:$B,'PAINEL MÊS'!$B142,SAÍDAS!$H:$H,'PAINEL MÊS'!$AI$1,SAÍDAS!$F:$F,'PAINEL MÊS'!E$3)</f>
        <v>0</v>
      </c>
      <c r="F142" s="41">
        <f>SUMIFS(SAÍDAS!$D:$D,SAÍDAS!$B:$B,'PAINEL MÊS'!$B142,SAÍDAS!$H:$H,'PAINEL MÊS'!$AI$1,SAÍDAS!$F:$F,'PAINEL MÊS'!F$3)</f>
        <v>0</v>
      </c>
      <c r="G142" s="41">
        <f>SUMIFS(SAÍDAS!$D:$D,SAÍDAS!$B:$B,'PAINEL MÊS'!$B142,SAÍDAS!$H:$H,'PAINEL MÊS'!$AI$1,SAÍDAS!$F:$F,'PAINEL MÊS'!G$3)</f>
        <v>0</v>
      </c>
      <c r="H142" s="41">
        <f>SUMIFS(SAÍDAS!$D:$D,SAÍDAS!$B:$B,'PAINEL MÊS'!$B142,SAÍDAS!$H:$H,'PAINEL MÊS'!$AI$1,SAÍDAS!$F:$F,'PAINEL MÊS'!H$3)</f>
        <v>0</v>
      </c>
      <c r="I142" s="41">
        <f>SUMIFS(SAÍDAS!$D:$D,SAÍDAS!$B:$B,'PAINEL MÊS'!$B142,SAÍDAS!$H:$H,'PAINEL MÊS'!$AI$1,SAÍDAS!$F:$F,'PAINEL MÊS'!I$3)+SUMIFS(SAÍDAS!$D:$D,SAÍDAS!$B:$B,'PAINEL MÊS'!$B142,SAÍDAS!$H:$H,'PAINEL MÊS'!$AI$1,SAÍDAS!$F:$F,"SEMANA 6")</f>
        <v>0</v>
      </c>
      <c r="J142" s="42">
        <f t="shared" si="0"/>
        <v>0</v>
      </c>
      <c r="K142" s="43">
        <f>SUMIFS(ENTRADAS!$D:$D,ENTRADAS!$B:$B,'PAINEL MÊS'!$B142,ENTRADAS!$I:$I,'PAINEL MÊS'!$AI$1,ENTRADAS!$F:$F,'PAINEL MÊS'!K$3)</f>
        <v>0</v>
      </c>
      <c r="L142" s="43">
        <f>SUMIFS(ENTRADAS!$D:$D,ENTRADAS!$B:$B,'PAINEL MÊS'!$B142,ENTRADAS!$I:$I,'PAINEL MÊS'!$AI$1,ENTRADAS!$F:$F,'PAINEL MÊS'!L$3)</f>
        <v>0</v>
      </c>
      <c r="M142" s="43">
        <f>SUMIFS(ENTRADAS!$D:$D,ENTRADAS!$B:$B,'PAINEL MÊS'!$B142,ENTRADAS!$I:$I,'PAINEL MÊS'!$AI$1,ENTRADAS!$F:$F,'PAINEL MÊS'!M$3)</f>
        <v>0</v>
      </c>
      <c r="N142" s="43">
        <f>SUMIFS(ENTRADAS!$D:$D,ENTRADAS!$B:$B,'PAINEL MÊS'!$B142,ENTRADAS!$I:$I,'PAINEL MÊS'!$AI$1,ENTRADAS!$F:$F,'PAINEL MÊS'!N$3)</f>
        <v>0</v>
      </c>
      <c r="O142" s="43">
        <f>SUMIFS(ENTRADAS!$D:$D,ENTRADAS!$B:$B,'PAINEL MÊS'!$B142,ENTRADAS!$I:$I,'PAINEL MÊS'!$AI$1,ENTRADAS!$F:$F,'PAINEL MÊS'!O$3)+SUMIFS(ENTRADAS!$D:$D,ENTRADAS!$B:$B,'PAINEL MÊS'!$B142,ENTRADAS!$I:$I,'PAINEL MÊS'!$AI$1,ENTRADAS!$F:$F,"SEMANA 6")</f>
        <v>0</v>
      </c>
      <c r="P142" s="44">
        <f t="shared" si="1"/>
        <v>0</v>
      </c>
      <c r="Q142" s="40">
        <f>C142+P142-J142+SUMIFS(AJUSTE!$D:$D,AJUSTE!$B:$B,'PAINEL MÊS'!B142,AJUSTE!$H:$H,'PAINEL MÊS'!$AI$1)</f>
        <v>0</v>
      </c>
      <c r="R142" s="45">
        <f t="shared" si="23"/>
        <v>0</v>
      </c>
      <c r="S142" s="15">
        <f>IFERROR(IF(INDEX(CADASTRO!$A$2:$Q$570,MATCH('PAINEL MÊS'!B142,CADASTRO!$B$2:$B$570,0),MATCH('PAINEL MÊS'!$AI$1,CADASTRO!$A$2:$Q$2,0))=0,IF(CADASTRO!R140=0,CADASTRO!E140,CADASTRO!R140),INDEX(CADASTRO!$A$2:$Q$570,MATCH('PAINEL MÊS'!B142,CADASTRO!$B$2:$B$570,0),MATCH('PAINEL MÊS'!$AI$1,CADASTRO!$A$2:$Q$2,0))),0)</f>
        <v>0</v>
      </c>
      <c r="T142" s="14">
        <f t="shared" si="24"/>
        <v>0</v>
      </c>
      <c r="U142" s="14">
        <f t="shared" si="25"/>
        <v>0</v>
      </c>
      <c r="V142" s="14">
        <f t="shared" si="26"/>
        <v>0</v>
      </c>
      <c r="W142" s="14">
        <f t="shared" si="27"/>
        <v>0</v>
      </c>
      <c r="X142" s="67">
        <f>IFERROR(IF(INDEX(CADASTRO!$A$2:$Q$570,MATCH('PAINEL MÊS'!B142,CADASTRO!$B$2:$B$570,0),MATCH('PAINEL MÊS'!$AJ$2,CADASTRO!$A$2:$Q$2,0))=0,IF(CADASTRO!R140=0,CADASTRO!E140,CADASTRO!R140),INDEX(CADASTRO!$A$2:$Q$570,MATCH('PAINEL MÊS'!B142,CADASTRO!$B$2:$B$570,0),MATCH('PAINEL MÊS'!$AJ$2,CADASTRO!$A$2:$Q$2,0))),0)*C142</f>
        <v>0</v>
      </c>
      <c r="Y142" s="14">
        <f t="shared" si="28"/>
        <v>0</v>
      </c>
      <c r="Z142" s="75">
        <f t="shared" si="29"/>
        <v>0</v>
      </c>
      <c r="AA142" s="75">
        <f t="shared" si="30"/>
        <v>0</v>
      </c>
      <c r="AB142" s="79">
        <f t="shared" si="31"/>
        <v>0</v>
      </c>
      <c r="AC142" s="77">
        <f t="shared" si="32"/>
        <v>0</v>
      </c>
      <c r="AD142" s="77">
        <f t="shared" si="33"/>
        <v>0</v>
      </c>
    </row>
    <row r="143" spans="1:30" ht="18.75" customHeight="1" x14ac:dyDescent="0.25">
      <c r="A143" s="7">
        <f>CADASTRO!A141</f>
        <v>0</v>
      </c>
      <c r="B143" s="7">
        <f>CADASTRO!B141</f>
        <v>0</v>
      </c>
      <c r="C143" s="40">
        <f>INDEX(Base!$A$40:$N$570,MATCH('PAINEL MÊS'!B143,Base!$B$40:$B$570,0),MATCH('PAINEL MÊS'!$C$2,Base!$A$40:$N$40,0))</f>
        <v>0</v>
      </c>
      <c r="D143" s="7">
        <f>CADASTRO!C141</f>
        <v>0</v>
      </c>
      <c r="E143" s="41">
        <f>SUMIFS(SAÍDAS!$D:$D,SAÍDAS!$B:$B,'PAINEL MÊS'!$B143,SAÍDAS!$H:$H,'PAINEL MÊS'!$AI$1,SAÍDAS!$F:$F,'PAINEL MÊS'!E$3)</f>
        <v>0</v>
      </c>
      <c r="F143" s="41">
        <f>SUMIFS(SAÍDAS!$D:$D,SAÍDAS!$B:$B,'PAINEL MÊS'!$B143,SAÍDAS!$H:$H,'PAINEL MÊS'!$AI$1,SAÍDAS!$F:$F,'PAINEL MÊS'!F$3)</f>
        <v>0</v>
      </c>
      <c r="G143" s="41">
        <f>SUMIFS(SAÍDAS!$D:$D,SAÍDAS!$B:$B,'PAINEL MÊS'!$B143,SAÍDAS!$H:$H,'PAINEL MÊS'!$AI$1,SAÍDAS!$F:$F,'PAINEL MÊS'!G$3)</f>
        <v>0</v>
      </c>
      <c r="H143" s="41">
        <f>SUMIFS(SAÍDAS!$D:$D,SAÍDAS!$B:$B,'PAINEL MÊS'!$B143,SAÍDAS!$H:$H,'PAINEL MÊS'!$AI$1,SAÍDAS!$F:$F,'PAINEL MÊS'!H$3)</f>
        <v>0</v>
      </c>
      <c r="I143" s="41">
        <f>SUMIFS(SAÍDAS!$D:$D,SAÍDAS!$B:$B,'PAINEL MÊS'!$B143,SAÍDAS!$H:$H,'PAINEL MÊS'!$AI$1,SAÍDAS!$F:$F,'PAINEL MÊS'!I$3)+SUMIFS(SAÍDAS!$D:$D,SAÍDAS!$B:$B,'PAINEL MÊS'!$B143,SAÍDAS!$H:$H,'PAINEL MÊS'!$AI$1,SAÍDAS!$F:$F,"SEMANA 6")</f>
        <v>0</v>
      </c>
      <c r="J143" s="42">
        <f t="shared" si="0"/>
        <v>0</v>
      </c>
      <c r="K143" s="43">
        <f>SUMIFS(ENTRADAS!$D:$D,ENTRADAS!$B:$B,'PAINEL MÊS'!$B143,ENTRADAS!$I:$I,'PAINEL MÊS'!$AI$1,ENTRADAS!$F:$F,'PAINEL MÊS'!K$3)</f>
        <v>0</v>
      </c>
      <c r="L143" s="43">
        <f>SUMIFS(ENTRADAS!$D:$D,ENTRADAS!$B:$B,'PAINEL MÊS'!$B143,ENTRADAS!$I:$I,'PAINEL MÊS'!$AI$1,ENTRADAS!$F:$F,'PAINEL MÊS'!L$3)</f>
        <v>0</v>
      </c>
      <c r="M143" s="43">
        <f>SUMIFS(ENTRADAS!$D:$D,ENTRADAS!$B:$B,'PAINEL MÊS'!$B143,ENTRADAS!$I:$I,'PAINEL MÊS'!$AI$1,ENTRADAS!$F:$F,'PAINEL MÊS'!M$3)</f>
        <v>0</v>
      </c>
      <c r="N143" s="43">
        <f>SUMIFS(ENTRADAS!$D:$D,ENTRADAS!$B:$B,'PAINEL MÊS'!$B143,ENTRADAS!$I:$I,'PAINEL MÊS'!$AI$1,ENTRADAS!$F:$F,'PAINEL MÊS'!N$3)</f>
        <v>0</v>
      </c>
      <c r="O143" s="43">
        <f>SUMIFS(ENTRADAS!$D:$D,ENTRADAS!$B:$B,'PAINEL MÊS'!$B143,ENTRADAS!$I:$I,'PAINEL MÊS'!$AI$1,ENTRADAS!$F:$F,'PAINEL MÊS'!O$3)+SUMIFS(ENTRADAS!$D:$D,ENTRADAS!$B:$B,'PAINEL MÊS'!$B143,ENTRADAS!$I:$I,'PAINEL MÊS'!$AI$1,ENTRADAS!$F:$F,"SEMANA 6")</f>
        <v>0</v>
      </c>
      <c r="P143" s="44">
        <f t="shared" si="1"/>
        <v>0</v>
      </c>
      <c r="Q143" s="40">
        <f>C143+P143-J143+SUMIFS(AJUSTE!$D:$D,AJUSTE!$B:$B,'PAINEL MÊS'!B143,AJUSTE!$H:$H,'PAINEL MÊS'!$AI$1)</f>
        <v>0</v>
      </c>
      <c r="R143" s="45">
        <f t="shared" si="23"/>
        <v>0</v>
      </c>
      <c r="S143" s="15">
        <f>IFERROR(IF(INDEX(CADASTRO!$A$2:$Q$570,MATCH('PAINEL MÊS'!B143,CADASTRO!$B$2:$B$570,0),MATCH('PAINEL MÊS'!$AI$1,CADASTRO!$A$2:$Q$2,0))=0,IF(CADASTRO!R141=0,CADASTRO!E141,CADASTRO!R141),INDEX(CADASTRO!$A$2:$Q$570,MATCH('PAINEL MÊS'!B143,CADASTRO!$B$2:$B$570,0),MATCH('PAINEL MÊS'!$AI$1,CADASTRO!$A$2:$Q$2,0))),0)</f>
        <v>0</v>
      </c>
      <c r="T143" s="14">
        <f t="shared" si="24"/>
        <v>0</v>
      </c>
      <c r="U143" s="14">
        <f t="shared" si="25"/>
        <v>0</v>
      </c>
      <c r="V143" s="14">
        <f t="shared" si="26"/>
        <v>0</v>
      </c>
      <c r="W143" s="14">
        <f t="shared" si="27"/>
        <v>0</v>
      </c>
      <c r="X143" s="67">
        <f>IFERROR(IF(INDEX(CADASTRO!$A$2:$Q$570,MATCH('PAINEL MÊS'!B143,CADASTRO!$B$2:$B$570,0),MATCH('PAINEL MÊS'!$AJ$2,CADASTRO!$A$2:$Q$2,0))=0,IF(CADASTRO!R141=0,CADASTRO!E141,CADASTRO!R141),INDEX(CADASTRO!$A$2:$Q$570,MATCH('PAINEL MÊS'!B143,CADASTRO!$B$2:$B$570,0),MATCH('PAINEL MÊS'!$AJ$2,CADASTRO!$A$2:$Q$2,0))),0)*C143</f>
        <v>0</v>
      </c>
      <c r="Y143" s="14">
        <f t="shared" si="28"/>
        <v>0</v>
      </c>
      <c r="Z143" s="75">
        <f t="shared" si="29"/>
        <v>0</v>
      </c>
      <c r="AA143" s="75">
        <f t="shared" si="30"/>
        <v>0</v>
      </c>
      <c r="AB143" s="79">
        <f t="shared" si="31"/>
        <v>0</v>
      </c>
      <c r="AC143" s="77">
        <f t="shared" si="32"/>
        <v>0</v>
      </c>
      <c r="AD143" s="77">
        <f t="shared" si="33"/>
        <v>0</v>
      </c>
    </row>
    <row r="144" spans="1:30" ht="18.75" customHeight="1" x14ac:dyDescent="0.25">
      <c r="A144" s="7">
        <f>CADASTRO!A142</f>
        <v>0</v>
      </c>
      <c r="B144" s="7">
        <f>CADASTRO!B142</f>
        <v>0</v>
      </c>
      <c r="C144" s="40">
        <f>INDEX(Base!$A$40:$N$570,MATCH('PAINEL MÊS'!B144,Base!$B$40:$B$570,0),MATCH('PAINEL MÊS'!$C$2,Base!$A$40:$N$40,0))</f>
        <v>0</v>
      </c>
      <c r="D144" s="7">
        <f>CADASTRO!C142</f>
        <v>0</v>
      </c>
      <c r="E144" s="41">
        <f>SUMIFS(SAÍDAS!$D:$D,SAÍDAS!$B:$B,'PAINEL MÊS'!$B144,SAÍDAS!$H:$H,'PAINEL MÊS'!$AI$1,SAÍDAS!$F:$F,'PAINEL MÊS'!E$3)</f>
        <v>0</v>
      </c>
      <c r="F144" s="41">
        <f>SUMIFS(SAÍDAS!$D:$D,SAÍDAS!$B:$B,'PAINEL MÊS'!$B144,SAÍDAS!$H:$H,'PAINEL MÊS'!$AI$1,SAÍDAS!$F:$F,'PAINEL MÊS'!F$3)</f>
        <v>0</v>
      </c>
      <c r="G144" s="41">
        <f>SUMIFS(SAÍDAS!$D:$D,SAÍDAS!$B:$B,'PAINEL MÊS'!$B144,SAÍDAS!$H:$H,'PAINEL MÊS'!$AI$1,SAÍDAS!$F:$F,'PAINEL MÊS'!G$3)</f>
        <v>0</v>
      </c>
      <c r="H144" s="41">
        <f>SUMIFS(SAÍDAS!$D:$D,SAÍDAS!$B:$B,'PAINEL MÊS'!$B144,SAÍDAS!$H:$H,'PAINEL MÊS'!$AI$1,SAÍDAS!$F:$F,'PAINEL MÊS'!H$3)</f>
        <v>0</v>
      </c>
      <c r="I144" s="41">
        <f>SUMIFS(SAÍDAS!$D:$D,SAÍDAS!$B:$B,'PAINEL MÊS'!$B144,SAÍDAS!$H:$H,'PAINEL MÊS'!$AI$1,SAÍDAS!$F:$F,'PAINEL MÊS'!I$3)+SUMIFS(SAÍDAS!$D:$D,SAÍDAS!$B:$B,'PAINEL MÊS'!$B144,SAÍDAS!$H:$H,'PAINEL MÊS'!$AI$1,SAÍDAS!$F:$F,"SEMANA 6")</f>
        <v>0</v>
      </c>
      <c r="J144" s="42">
        <f t="shared" si="0"/>
        <v>0</v>
      </c>
      <c r="K144" s="43">
        <f>SUMIFS(ENTRADAS!$D:$D,ENTRADAS!$B:$B,'PAINEL MÊS'!$B144,ENTRADAS!$I:$I,'PAINEL MÊS'!$AI$1,ENTRADAS!$F:$F,'PAINEL MÊS'!K$3)</f>
        <v>0</v>
      </c>
      <c r="L144" s="43">
        <f>SUMIFS(ENTRADAS!$D:$D,ENTRADAS!$B:$B,'PAINEL MÊS'!$B144,ENTRADAS!$I:$I,'PAINEL MÊS'!$AI$1,ENTRADAS!$F:$F,'PAINEL MÊS'!L$3)</f>
        <v>0</v>
      </c>
      <c r="M144" s="43">
        <f>SUMIFS(ENTRADAS!$D:$D,ENTRADAS!$B:$B,'PAINEL MÊS'!$B144,ENTRADAS!$I:$I,'PAINEL MÊS'!$AI$1,ENTRADAS!$F:$F,'PAINEL MÊS'!M$3)</f>
        <v>0</v>
      </c>
      <c r="N144" s="43">
        <f>SUMIFS(ENTRADAS!$D:$D,ENTRADAS!$B:$B,'PAINEL MÊS'!$B144,ENTRADAS!$I:$I,'PAINEL MÊS'!$AI$1,ENTRADAS!$F:$F,'PAINEL MÊS'!N$3)</f>
        <v>0</v>
      </c>
      <c r="O144" s="43">
        <f>SUMIFS(ENTRADAS!$D:$D,ENTRADAS!$B:$B,'PAINEL MÊS'!$B144,ENTRADAS!$I:$I,'PAINEL MÊS'!$AI$1,ENTRADAS!$F:$F,'PAINEL MÊS'!O$3)+SUMIFS(ENTRADAS!$D:$D,ENTRADAS!$B:$B,'PAINEL MÊS'!$B144,ENTRADAS!$I:$I,'PAINEL MÊS'!$AI$1,ENTRADAS!$F:$F,"SEMANA 6")</f>
        <v>0</v>
      </c>
      <c r="P144" s="44">
        <f t="shared" si="1"/>
        <v>0</v>
      </c>
      <c r="Q144" s="40">
        <f>C144+P144-J144+SUMIFS(AJUSTE!$D:$D,AJUSTE!$B:$B,'PAINEL MÊS'!B144,AJUSTE!$H:$H,'PAINEL MÊS'!$AI$1)</f>
        <v>0</v>
      </c>
      <c r="R144" s="45">
        <f t="shared" si="23"/>
        <v>0</v>
      </c>
      <c r="S144" s="15">
        <f>IFERROR(IF(INDEX(CADASTRO!$A$2:$Q$570,MATCH('PAINEL MÊS'!B144,CADASTRO!$B$2:$B$570,0),MATCH('PAINEL MÊS'!$AI$1,CADASTRO!$A$2:$Q$2,0))=0,IF(CADASTRO!R142=0,CADASTRO!E142,CADASTRO!R142),INDEX(CADASTRO!$A$2:$Q$570,MATCH('PAINEL MÊS'!B144,CADASTRO!$B$2:$B$570,0),MATCH('PAINEL MÊS'!$AI$1,CADASTRO!$A$2:$Q$2,0))),0)</f>
        <v>0</v>
      </c>
      <c r="T144" s="14">
        <f t="shared" si="24"/>
        <v>0</v>
      </c>
      <c r="U144" s="14">
        <f t="shared" si="25"/>
        <v>0</v>
      </c>
      <c r="V144" s="14">
        <f t="shared" si="26"/>
        <v>0</v>
      </c>
      <c r="W144" s="14">
        <f t="shared" si="27"/>
        <v>0</v>
      </c>
      <c r="X144" s="67">
        <f>IFERROR(IF(INDEX(CADASTRO!$A$2:$Q$570,MATCH('PAINEL MÊS'!B144,CADASTRO!$B$2:$B$570,0),MATCH('PAINEL MÊS'!$AJ$2,CADASTRO!$A$2:$Q$2,0))=0,IF(CADASTRO!R142=0,CADASTRO!E142,CADASTRO!R142),INDEX(CADASTRO!$A$2:$Q$570,MATCH('PAINEL MÊS'!B144,CADASTRO!$B$2:$B$570,0),MATCH('PAINEL MÊS'!$AJ$2,CADASTRO!$A$2:$Q$2,0))),0)*C144</f>
        <v>0</v>
      </c>
      <c r="Y144" s="14">
        <f t="shared" si="28"/>
        <v>0</v>
      </c>
      <c r="Z144" s="75">
        <f t="shared" si="29"/>
        <v>0</v>
      </c>
      <c r="AA144" s="75">
        <f t="shared" si="30"/>
        <v>0</v>
      </c>
      <c r="AB144" s="79">
        <f t="shared" si="31"/>
        <v>0</v>
      </c>
      <c r="AC144" s="77">
        <f t="shared" si="32"/>
        <v>0</v>
      </c>
      <c r="AD144" s="77">
        <f t="shared" si="33"/>
        <v>0</v>
      </c>
    </row>
    <row r="145" spans="1:30" ht="18.75" customHeight="1" x14ac:dyDescent="0.25">
      <c r="A145" s="7">
        <f>CADASTRO!A143</f>
        <v>0</v>
      </c>
      <c r="B145" s="7">
        <f>CADASTRO!B143</f>
        <v>0</v>
      </c>
      <c r="C145" s="40">
        <f>INDEX(Base!$A$40:$N$570,MATCH('PAINEL MÊS'!B145,Base!$B$40:$B$570,0),MATCH('PAINEL MÊS'!$C$2,Base!$A$40:$N$40,0))</f>
        <v>0</v>
      </c>
      <c r="D145" s="7">
        <f>CADASTRO!C143</f>
        <v>0</v>
      </c>
      <c r="E145" s="41">
        <f>SUMIFS(SAÍDAS!$D:$D,SAÍDAS!$B:$B,'PAINEL MÊS'!$B145,SAÍDAS!$H:$H,'PAINEL MÊS'!$AI$1,SAÍDAS!$F:$F,'PAINEL MÊS'!E$3)</f>
        <v>0</v>
      </c>
      <c r="F145" s="41">
        <f>SUMIFS(SAÍDAS!$D:$D,SAÍDAS!$B:$B,'PAINEL MÊS'!$B145,SAÍDAS!$H:$H,'PAINEL MÊS'!$AI$1,SAÍDAS!$F:$F,'PAINEL MÊS'!F$3)</f>
        <v>0</v>
      </c>
      <c r="G145" s="41">
        <f>SUMIFS(SAÍDAS!$D:$D,SAÍDAS!$B:$B,'PAINEL MÊS'!$B145,SAÍDAS!$H:$H,'PAINEL MÊS'!$AI$1,SAÍDAS!$F:$F,'PAINEL MÊS'!G$3)</f>
        <v>0</v>
      </c>
      <c r="H145" s="41">
        <f>SUMIFS(SAÍDAS!$D:$D,SAÍDAS!$B:$B,'PAINEL MÊS'!$B145,SAÍDAS!$H:$H,'PAINEL MÊS'!$AI$1,SAÍDAS!$F:$F,'PAINEL MÊS'!H$3)</f>
        <v>0</v>
      </c>
      <c r="I145" s="41">
        <f>SUMIFS(SAÍDAS!$D:$D,SAÍDAS!$B:$B,'PAINEL MÊS'!$B145,SAÍDAS!$H:$H,'PAINEL MÊS'!$AI$1,SAÍDAS!$F:$F,'PAINEL MÊS'!I$3)+SUMIFS(SAÍDAS!$D:$D,SAÍDAS!$B:$B,'PAINEL MÊS'!$B145,SAÍDAS!$H:$H,'PAINEL MÊS'!$AI$1,SAÍDAS!$F:$F,"SEMANA 6")</f>
        <v>0</v>
      </c>
      <c r="J145" s="42">
        <f t="shared" si="0"/>
        <v>0</v>
      </c>
      <c r="K145" s="43">
        <f>SUMIFS(ENTRADAS!$D:$D,ENTRADAS!$B:$B,'PAINEL MÊS'!$B145,ENTRADAS!$I:$I,'PAINEL MÊS'!$AI$1,ENTRADAS!$F:$F,'PAINEL MÊS'!K$3)</f>
        <v>0</v>
      </c>
      <c r="L145" s="43">
        <f>SUMIFS(ENTRADAS!$D:$D,ENTRADAS!$B:$B,'PAINEL MÊS'!$B145,ENTRADAS!$I:$I,'PAINEL MÊS'!$AI$1,ENTRADAS!$F:$F,'PAINEL MÊS'!L$3)</f>
        <v>0</v>
      </c>
      <c r="M145" s="43">
        <f>SUMIFS(ENTRADAS!$D:$D,ENTRADAS!$B:$B,'PAINEL MÊS'!$B145,ENTRADAS!$I:$I,'PAINEL MÊS'!$AI$1,ENTRADAS!$F:$F,'PAINEL MÊS'!M$3)</f>
        <v>0</v>
      </c>
      <c r="N145" s="43">
        <f>SUMIFS(ENTRADAS!$D:$D,ENTRADAS!$B:$B,'PAINEL MÊS'!$B145,ENTRADAS!$I:$I,'PAINEL MÊS'!$AI$1,ENTRADAS!$F:$F,'PAINEL MÊS'!N$3)</f>
        <v>0</v>
      </c>
      <c r="O145" s="43">
        <f>SUMIFS(ENTRADAS!$D:$D,ENTRADAS!$B:$B,'PAINEL MÊS'!$B145,ENTRADAS!$I:$I,'PAINEL MÊS'!$AI$1,ENTRADAS!$F:$F,'PAINEL MÊS'!O$3)+SUMIFS(ENTRADAS!$D:$D,ENTRADAS!$B:$B,'PAINEL MÊS'!$B145,ENTRADAS!$I:$I,'PAINEL MÊS'!$AI$1,ENTRADAS!$F:$F,"SEMANA 6")</f>
        <v>0</v>
      </c>
      <c r="P145" s="44">
        <f t="shared" si="1"/>
        <v>0</v>
      </c>
      <c r="Q145" s="40">
        <f>C145+P145-J145+SUMIFS(AJUSTE!$D:$D,AJUSTE!$B:$B,'PAINEL MÊS'!B145,AJUSTE!$H:$H,'PAINEL MÊS'!$AI$1)</f>
        <v>0</v>
      </c>
      <c r="R145" s="45">
        <f t="shared" si="23"/>
        <v>0</v>
      </c>
      <c r="S145" s="15">
        <f>IFERROR(IF(INDEX(CADASTRO!$A$2:$Q$570,MATCH('PAINEL MÊS'!B145,CADASTRO!$B$2:$B$570,0),MATCH('PAINEL MÊS'!$AI$1,CADASTRO!$A$2:$Q$2,0))=0,IF(CADASTRO!R143=0,CADASTRO!E143,CADASTRO!R143),INDEX(CADASTRO!$A$2:$Q$570,MATCH('PAINEL MÊS'!B145,CADASTRO!$B$2:$B$570,0),MATCH('PAINEL MÊS'!$AI$1,CADASTRO!$A$2:$Q$2,0))),0)</f>
        <v>0</v>
      </c>
      <c r="T145" s="14">
        <f t="shared" si="24"/>
        <v>0</v>
      </c>
      <c r="U145" s="14">
        <f t="shared" si="25"/>
        <v>0</v>
      </c>
      <c r="V145" s="14">
        <f t="shared" si="26"/>
        <v>0</v>
      </c>
      <c r="W145" s="14">
        <f t="shared" si="27"/>
        <v>0</v>
      </c>
      <c r="X145" s="67">
        <f>IFERROR(IF(INDEX(CADASTRO!$A$2:$Q$570,MATCH('PAINEL MÊS'!B145,CADASTRO!$B$2:$B$570,0),MATCH('PAINEL MÊS'!$AJ$2,CADASTRO!$A$2:$Q$2,0))=0,IF(CADASTRO!R143=0,CADASTRO!E143,CADASTRO!R143),INDEX(CADASTRO!$A$2:$Q$570,MATCH('PAINEL MÊS'!B145,CADASTRO!$B$2:$B$570,0),MATCH('PAINEL MÊS'!$AJ$2,CADASTRO!$A$2:$Q$2,0))),0)*C145</f>
        <v>0</v>
      </c>
      <c r="Y145" s="14">
        <f t="shared" si="28"/>
        <v>0</v>
      </c>
      <c r="Z145" s="75">
        <f t="shared" si="29"/>
        <v>0</v>
      </c>
      <c r="AA145" s="75">
        <f t="shared" si="30"/>
        <v>0</v>
      </c>
      <c r="AB145" s="79">
        <f t="shared" si="31"/>
        <v>0</v>
      </c>
      <c r="AC145" s="77">
        <f t="shared" si="32"/>
        <v>0</v>
      </c>
      <c r="AD145" s="77">
        <f t="shared" si="33"/>
        <v>0</v>
      </c>
    </row>
    <row r="146" spans="1:30" ht="18.75" customHeight="1" x14ac:dyDescent="0.25">
      <c r="A146" s="7">
        <f>CADASTRO!A144</f>
        <v>0</v>
      </c>
      <c r="B146" s="7">
        <f>CADASTRO!B144</f>
        <v>0</v>
      </c>
      <c r="C146" s="40">
        <f>INDEX(Base!$A$40:$N$570,MATCH('PAINEL MÊS'!B146,Base!$B$40:$B$570,0),MATCH('PAINEL MÊS'!$C$2,Base!$A$40:$N$40,0))</f>
        <v>0</v>
      </c>
      <c r="D146" s="7">
        <f>CADASTRO!C144</f>
        <v>0</v>
      </c>
      <c r="E146" s="41">
        <f>SUMIFS(SAÍDAS!$D:$D,SAÍDAS!$B:$B,'PAINEL MÊS'!$B146,SAÍDAS!$H:$H,'PAINEL MÊS'!$AI$1,SAÍDAS!$F:$F,'PAINEL MÊS'!E$3)</f>
        <v>0</v>
      </c>
      <c r="F146" s="41">
        <f>SUMIFS(SAÍDAS!$D:$D,SAÍDAS!$B:$B,'PAINEL MÊS'!$B146,SAÍDAS!$H:$H,'PAINEL MÊS'!$AI$1,SAÍDAS!$F:$F,'PAINEL MÊS'!F$3)</f>
        <v>0</v>
      </c>
      <c r="G146" s="41">
        <f>SUMIFS(SAÍDAS!$D:$D,SAÍDAS!$B:$B,'PAINEL MÊS'!$B146,SAÍDAS!$H:$H,'PAINEL MÊS'!$AI$1,SAÍDAS!$F:$F,'PAINEL MÊS'!G$3)</f>
        <v>0</v>
      </c>
      <c r="H146" s="41">
        <f>SUMIFS(SAÍDAS!$D:$D,SAÍDAS!$B:$B,'PAINEL MÊS'!$B146,SAÍDAS!$H:$H,'PAINEL MÊS'!$AI$1,SAÍDAS!$F:$F,'PAINEL MÊS'!H$3)</f>
        <v>0</v>
      </c>
      <c r="I146" s="41">
        <f>SUMIFS(SAÍDAS!$D:$D,SAÍDAS!$B:$B,'PAINEL MÊS'!$B146,SAÍDAS!$H:$H,'PAINEL MÊS'!$AI$1,SAÍDAS!$F:$F,'PAINEL MÊS'!I$3)+SUMIFS(SAÍDAS!$D:$D,SAÍDAS!$B:$B,'PAINEL MÊS'!$B146,SAÍDAS!$H:$H,'PAINEL MÊS'!$AI$1,SAÍDAS!$F:$F,"SEMANA 6")</f>
        <v>0</v>
      </c>
      <c r="J146" s="42">
        <f t="shared" si="0"/>
        <v>0</v>
      </c>
      <c r="K146" s="43">
        <f>SUMIFS(ENTRADAS!$D:$D,ENTRADAS!$B:$B,'PAINEL MÊS'!$B146,ENTRADAS!$I:$I,'PAINEL MÊS'!$AI$1,ENTRADAS!$F:$F,'PAINEL MÊS'!K$3)</f>
        <v>0</v>
      </c>
      <c r="L146" s="43">
        <f>SUMIFS(ENTRADAS!$D:$D,ENTRADAS!$B:$B,'PAINEL MÊS'!$B146,ENTRADAS!$I:$I,'PAINEL MÊS'!$AI$1,ENTRADAS!$F:$F,'PAINEL MÊS'!L$3)</f>
        <v>0</v>
      </c>
      <c r="M146" s="43">
        <f>SUMIFS(ENTRADAS!$D:$D,ENTRADAS!$B:$B,'PAINEL MÊS'!$B146,ENTRADAS!$I:$I,'PAINEL MÊS'!$AI$1,ENTRADAS!$F:$F,'PAINEL MÊS'!M$3)</f>
        <v>0</v>
      </c>
      <c r="N146" s="43">
        <f>SUMIFS(ENTRADAS!$D:$D,ENTRADAS!$B:$B,'PAINEL MÊS'!$B146,ENTRADAS!$I:$I,'PAINEL MÊS'!$AI$1,ENTRADAS!$F:$F,'PAINEL MÊS'!N$3)</f>
        <v>0</v>
      </c>
      <c r="O146" s="43">
        <f>SUMIFS(ENTRADAS!$D:$D,ENTRADAS!$B:$B,'PAINEL MÊS'!$B146,ENTRADAS!$I:$I,'PAINEL MÊS'!$AI$1,ENTRADAS!$F:$F,'PAINEL MÊS'!O$3)+SUMIFS(ENTRADAS!$D:$D,ENTRADAS!$B:$B,'PAINEL MÊS'!$B146,ENTRADAS!$I:$I,'PAINEL MÊS'!$AI$1,ENTRADAS!$F:$F,"SEMANA 6")</f>
        <v>0</v>
      </c>
      <c r="P146" s="44">
        <f t="shared" si="1"/>
        <v>0</v>
      </c>
      <c r="Q146" s="40">
        <f>C146+P146-J146+SUMIFS(AJUSTE!$D:$D,AJUSTE!$B:$B,'PAINEL MÊS'!B146,AJUSTE!$H:$H,'PAINEL MÊS'!$AI$1)</f>
        <v>0</v>
      </c>
      <c r="R146" s="45">
        <f t="shared" si="23"/>
        <v>0</v>
      </c>
      <c r="S146" s="15">
        <f>IFERROR(IF(INDEX(CADASTRO!$A$2:$Q$570,MATCH('PAINEL MÊS'!B146,CADASTRO!$B$2:$B$570,0),MATCH('PAINEL MÊS'!$AI$1,CADASTRO!$A$2:$Q$2,0))=0,IF(CADASTRO!R144=0,CADASTRO!E144,CADASTRO!R144),INDEX(CADASTRO!$A$2:$Q$570,MATCH('PAINEL MÊS'!B146,CADASTRO!$B$2:$B$570,0),MATCH('PAINEL MÊS'!$AI$1,CADASTRO!$A$2:$Q$2,0))),0)</f>
        <v>0</v>
      </c>
      <c r="T146" s="14">
        <f t="shared" si="24"/>
        <v>0</v>
      </c>
      <c r="U146" s="14">
        <f t="shared" si="25"/>
        <v>0</v>
      </c>
      <c r="V146" s="14">
        <f t="shared" si="26"/>
        <v>0</v>
      </c>
      <c r="W146" s="14">
        <f t="shared" si="27"/>
        <v>0</v>
      </c>
      <c r="X146" s="67">
        <f>IFERROR(IF(INDEX(CADASTRO!$A$2:$Q$570,MATCH('PAINEL MÊS'!B146,CADASTRO!$B$2:$B$570,0),MATCH('PAINEL MÊS'!$AJ$2,CADASTRO!$A$2:$Q$2,0))=0,IF(CADASTRO!R144=0,CADASTRO!E144,CADASTRO!R144),INDEX(CADASTRO!$A$2:$Q$570,MATCH('PAINEL MÊS'!B146,CADASTRO!$B$2:$B$570,0),MATCH('PAINEL MÊS'!$AJ$2,CADASTRO!$A$2:$Q$2,0))),0)*C146</f>
        <v>0</v>
      </c>
      <c r="Y146" s="14">
        <f t="shared" si="28"/>
        <v>0</v>
      </c>
      <c r="Z146" s="75">
        <f t="shared" si="29"/>
        <v>0</v>
      </c>
      <c r="AA146" s="75">
        <f t="shared" si="30"/>
        <v>0</v>
      </c>
      <c r="AB146" s="79">
        <f t="shared" si="31"/>
        <v>0</v>
      </c>
      <c r="AC146" s="77">
        <f t="shared" si="32"/>
        <v>0</v>
      </c>
      <c r="AD146" s="77">
        <f t="shared" si="33"/>
        <v>0</v>
      </c>
    </row>
    <row r="147" spans="1:30" ht="18.75" customHeight="1" x14ac:dyDescent="0.25">
      <c r="A147" s="7">
        <f>CADASTRO!A145</f>
        <v>0</v>
      </c>
      <c r="B147" s="7">
        <f>CADASTRO!B145</f>
        <v>0</v>
      </c>
      <c r="C147" s="40">
        <f>INDEX(Base!$A$40:$N$570,MATCH('PAINEL MÊS'!B147,Base!$B$40:$B$570,0),MATCH('PAINEL MÊS'!$C$2,Base!$A$40:$N$40,0))</f>
        <v>0</v>
      </c>
      <c r="D147" s="7">
        <f>CADASTRO!C145</f>
        <v>0</v>
      </c>
      <c r="E147" s="41">
        <f>SUMIFS(SAÍDAS!$D:$D,SAÍDAS!$B:$B,'PAINEL MÊS'!$B147,SAÍDAS!$H:$H,'PAINEL MÊS'!$AI$1,SAÍDAS!$F:$F,'PAINEL MÊS'!E$3)</f>
        <v>0</v>
      </c>
      <c r="F147" s="41">
        <f>SUMIFS(SAÍDAS!$D:$D,SAÍDAS!$B:$B,'PAINEL MÊS'!$B147,SAÍDAS!$H:$H,'PAINEL MÊS'!$AI$1,SAÍDAS!$F:$F,'PAINEL MÊS'!F$3)</f>
        <v>0</v>
      </c>
      <c r="G147" s="41">
        <f>SUMIFS(SAÍDAS!$D:$D,SAÍDAS!$B:$B,'PAINEL MÊS'!$B147,SAÍDAS!$H:$H,'PAINEL MÊS'!$AI$1,SAÍDAS!$F:$F,'PAINEL MÊS'!G$3)</f>
        <v>0</v>
      </c>
      <c r="H147" s="41">
        <f>SUMIFS(SAÍDAS!$D:$D,SAÍDAS!$B:$B,'PAINEL MÊS'!$B147,SAÍDAS!$H:$H,'PAINEL MÊS'!$AI$1,SAÍDAS!$F:$F,'PAINEL MÊS'!H$3)</f>
        <v>0</v>
      </c>
      <c r="I147" s="41">
        <f>SUMIFS(SAÍDAS!$D:$D,SAÍDAS!$B:$B,'PAINEL MÊS'!$B147,SAÍDAS!$H:$H,'PAINEL MÊS'!$AI$1,SAÍDAS!$F:$F,'PAINEL MÊS'!I$3)+SUMIFS(SAÍDAS!$D:$D,SAÍDAS!$B:$B,'PAINEL MÊS'!$B147,SAÍDAS!$H:$H,'PAINEL MÊS'!$AI$1,SAÍDAS!$F:$F,"SEMANA 6")</f>
        <v>0</v>
      </c>
      <c r="J147" s="42">
        <f t="shared" si="0"/>
        <v>0</v>
      </c>
      <c r="K147" s="43">
        <f>SUMIFS(ENTRADAS!$D:$D,ENTRADAS!$B:$B,'PAINEL MÊS'!$B147,ENTRADAS!$I:$I,'PAINEL MÊS'!$AI$1,ENTRADAS!$F:$F,'PAINEL MÊS'!K$3)</f>
        <v>0</v>
      </c>
      <c r="L147" s="43">
        <f>SUMIFS(ENTRADAS!$D:$D,ENTRADAS!$B:$B,'PAINEL MÊS'!$B147,ENTRADAS!$I:$I,'PAINEL MÊS'!$AI$1,ENTRADAS!$F:$F,'PAINEL MÊS'!L$3)</f>
        <v>0</v>
      </c>
      <c r="M147" s="43">
        <f>SUMIFS(ENTRADAS!$D:$D,ENTRADAS!$B:$B,'PAINEL MÊS'!$B147,ENTRADAS!$I:$I,'PAINEL MÊS'!$AI$1,ENTRADAS!$F:$F,'PAINEL MÊS'!M$3)</f>
        <v>0</v>
      </c>
      <c r="N147" s="43">
        <f>SUMIFS(ENTRADAS!$D:$D,ENTRADAS!$B:$B,'PAINEL MÊS'!$B147,ENTRADAS!$I:$I,'PAINEL MÊS'!$AI$1,ENTRADAS!$F:$F,'PAINEL MÊS'!N$3)</f>
        <v>0</v>
      </c>
      <c r="O147" s="43">
        <f>SUMIFS(ENTRADAS!$D:$D,ENTRADAS!$B:$B,'PAINEL MÊS'!$B147,ENTRADAS!$I:$I,'PAINEL MÊS'!$AI$1,ENTRADAS!$F:$F,'PAINEL MÊS'!O$3)+SUMIFS(ENTRADAS!$D:$D,ENTRADAS!$B:$B,'PAINEL MÊS'!$B147,ENTRADAS!$I:$I,'PAINEL MÊS'!$AI$1,ENTRADAS!$F:$F,"SEMANA 6")</f>
        <v>0</v>
      </c>
      <c r="P147" s="44">
        <f t="shared" si="1"/>
        <v>0</v>
      </c>
      <c r="Q147" s="40">
        <f>C147+P147-J147+SUMIFS(AJUSTE!$D:$D,AJUSTE!$B:$B,'PAINEL MÊS'!B147,AJUSTE!$H:$H,'PAINEL MÊS'!$AI$1)</f>
        <v>0</v>
      </c>
      <c r="R147" s="45">
        <f t="shared" si="23"/>
        <v>0</v>
      </c>
      <c r="S147" s="15">
        <f>IFERROR(IF(INDEX(CADASTRO!$A$2:$Q$570,MATCH('PAINEL MÊS'!B147,CADASTRO!$B$2:$B$570,0),MATCH('PAINEL MÊS'!$AI$1,CADASTRO!$A$2:$Q$2,0))=0,IF(CADASTRO!R145=0,CADASTRO!E145,CADASTRO!R145),INDEX(CADASTRO!$A$2:$Q$570,MATCH('PAINEL MÊS'!B147,CADASTRO!$B$2:$B$570,0),MATCH('PAINEL MÊS'!$AI$1,CADASTRO!$A$2:$Q$2,0))),0)</f>
        <v>0</v>
      </c>
      <c r="T147" s="14">
        <f t="shared" si="24"/>
        <v>0</v>
      </c>
      <c r="U147" s="14">
        <f t="shared" si="25"/>
        <v>0</v>
      </c>
      <c r="V147" s="14">
        <f t="shared" si="26"/>
        <v>0</v>
      </c>
      <c r="W147" s="14">
        <f t="shared" si="27"/>
        <v>0</v>
      </c>
      <c r="X147" s="67">
        <f>IFERROR(IF(INDEX(CADASTRO!$A$2:$Q$570,MATCH('PAINEL MÊS'!B147,CADASTRO!$B$2:$B$570,0),MATCH('PAINEL MÊS'!$AJ$2,CADASTRO!$A$2:$Q$2,0))=0,IF(CADASTRO!R145=0,CADASTRO!E145,CADASTRO!R145),INDEX(CADASTRO!$A$2:$Q$570,MATCH('PAINEL MÊS'!B147,CADASTRO!$B$2:$B$570,0),MATCH('PAINEL MÊS'!$AJ$2,CADASTRO!$A$2:$Q$2,0))),0)*C147</f>
        <v>0</v>
      </c>
      <c r="Y147" s="14">
        <f t="shared" si="28"/>
        <v>0</v>
      </c>
      <c r="Z147" s="75">
        <f t="shared" si="29"/>
        <v>0</v>
      </c>
      <c r="AA147" s="75">
        <f t="shared" si="30"/>
        <v>0</v>
      </c>
      <c r="AB147" s="79">
        <f t="shared" si="31"/>
        <v>0</v>
      </c>
      <c r="AC147" s="77">
        <f t="shared" si="32"/>
        <v>0</v>
      </c>
      <c r="AD147" s="77">
        <f t="shared" si="33"/>
        <v>0</v>
      </c>
    </row>
    <row r="148" spans="1:30" ht="18.75" customHeight="1" x14ac:dyDescent="0.25">
      <c r="A148" s="7">
        <f>CADASTRO!A146</f>
        <v>0</v>
      </c>
      <c r="B148" s="7">
        <f>CADASTRO!B146</f>
        <v>0</v>
      </c>
      <c r="C148" s="40">
        <f>INDEX(Base!$A$40:$N$570,MATCH('PAINEL MÊS'!B148,Base!$B$40:$B$570,0),MATCH('PAINEL MÊS'!$C$2,Base!$A$40:$N$40,0))</f>
        <v>0</v>
      </c>
      <c r="D148" s="7">
        <f>CADASTRO!C146</f>
        <v>0</v>
      </c>
      <c r="E148" s="41">
        <f>SUMIFS(SAÍDAS!$D:$D,SAÍDAS!$B:$B,'PAINEL MÊS'!$B148,SAÍDAS!$H:$H,'PAINEL MÊS'!$AI$1,SAÍDAS!$F:$F,'PAINEL MÊS'!E$3)</f>
        <v>0</v>
      </c>
      <c r="F148" s="41">
        <f>SUMIFS(SAÍDAS!$D:$D,SAÍDAS!$B:$B,'PAINEL MÊS'!$B148,SAÍDAS!$H:$H,'PAINEL MÊS'!$AI$1,SAÍDAS!$F:$F,'PAINEL MÊS'!F$3)</f>
        <v>0</v>
      </c>
      <c r="G148" s="41">
        <f>SUMIFS(SAÍDAS!$D:$D,SAÍDAS!$B:$B,'PAINEL MÊS'!$B148,SAÍDAS!$H:$H,'PAINEL MÊS'!$AI$1,SAÍDAS!$F:$F,'PAINEL MÊS'!G$3)</f>
        <v>0</v>
      </c>
      <c r="H148" s="41">
        <f>SUMIFS(SAÍDAS!$D:$D,SAÍDAS!$B:$B,'PAINEL MÊS'!$B148,SAÍDAS!$H:$H,'PAINEL MÊS'!$AI$1,SAÍDAS!$F:$F,'PAINEL MÊS'!H$3)</f>
        <v>0</v>
      </c>
      <c r="I148" s="41">
        <f>SUMIFS(SAÍDAS!$D:$D,SAÍDAS!$B:$B,'PAINEL MÊS'!$B148,SAÍDAS!$H:$H,'PAINEL MÊS'!$AI$1,SAÍDAS!$F:$F,'PAINEL MÊS'!I$3)+SUMIFS(SAÍDAS!$D:$D,SAÍDAS!$B:$B,'PAINEL MÊS'!$B148,SAÍDAS!$H:$H,'PAINEL MÊS'!$AI$1,SAÍDAS!$F:$F,"SEMANA 6")</f>
        <v>0</v>
      </c>
      <c r="J148" s="42">
        <f t="shared" si="0"/>
        <v>0</v>
      </c>
      <c r="K148" s="43">
        <f>SUMIFS(ENTRADAS!$D:$D,ENTRADAS!$B:$B,'PAINEL MÊS'!$B148,ENTRADAS!$I:$I,'PAINEL MÊS'!$AI$1,ENTRADAS!$F:$F,'PAINEL MÊS'!K$3)</f>
        <v>0</v>
      </c>
      <c r="L148" s="43">
        <f>SUMIFS(ENTRADAS!$D:$D,ENTRADAS!$B:$B,'PAINEL MÊS'!$B148,ENTRADAS!$I:$I,'PAINEL MÊS'!$AI$1,ENTRADAS!$F:$F,'PAINEL MÊS'!L$3)</f>
        <v>0</v>
      </c>
      <c r="M148" s="43">
        <f>SUMIFS(ENTRADAS!$D:$D,ENTRADAS!$B:$B,'PAINEL MÊS'!$B148,ENTRADAS!$I:$I,'PAINEL MÊS'!$AI$1,ENTRADAS!$F:$F,'PAINEL MÊS'!M$3)</f>
        <v>0</v>
      </c>
      <c r="N148" s="43">
        <f>SUMIFS(ENTRADAS!$D:$D,ENTRADAS!$B:$B,'PAINEL MÊS'!$B148,ENTRADAS!$I:$I,'PAINEL MÊS'!$AI$1,ENTRADAS!$F:$F,'PAINEL MÊS'!N$3)</f>
        <v>0</v>
      </c>
      <c r="O148" s="43">
        <f>SUMIFS(ENTRADAS!$D:$D,ENTRADAS!$B:$B,'PAINEL MÊS'!$B148,ENTRADAS!$I:$I,'PAINEL MÊS'!$AI$1,ENTRADAS!$F:$F,'PAINEL MÊS'!O$3)+SUMIFS(ENTRADAS!$D:$D,ENTRADAS!$B:$B,'PAINEL MÊS'!$B148,ENTRADAS!$I:$I,'PAINEL MÊS'!$AI$1,ENTRADAS!$F:$F,"SEMANA 6")</f>
        <v>0</v>
      </c>
      <c r="P148" s="44">
        <f t="shared" si="1"/>
        <v>0</v>
      </c>
      <c r="Q148" s="40">
        <f>C148+P148-J148+SUMIFS(AJUSTE!$D:$D,AJUSTE!$B:$B,'PAINEL MÊS'!B148,AJUSTE!$H:$H,'PAINEL MÊS'!$AI$1)</f>
        <v>0</v>
      </c>
      <c r="R148" s="45">
        <f t="shared" si="23"/>
        <v>0</v>
      </c>
      <c r="S148" s="15">
        <f>IFERROR(IF(INDEX(CADASTRO!$A$2:$Q$570,MATCH('PAINEL MÊS'!B148,CADASTRO!$B$2:$B$570,0),MATCH('PAINEL MÊS'!$AI$1,CADASTRO!$A$2:$Q$2,0))=0,IF(CADASTRO!R146=0,CADASTRO!E146,CADASTRO!R146),INDEX(CADASTRO!$A$2:$Q$570,MATCH('PAINEL MÊS'!B148,CADASTRO!$B$2:$B$570,0),MATCH('PAINEL MÊS'!$AI$1,CADASTRO!$A$2:$Q$2,0))),0)</f>
        <v>0</v>
      </c>
      <c r="T148" s="14">
        <f t="shared" si="24"/>
        <v>0</v>
      </c>
      <c r="U148" s="14">
        <f t="shared" si="25"/>
        <v>0</v>
      </c>
      <c r="V148" s="14">
        <f t="shared" si="26"/>
        <v>0</v>
      </c>
      <c r="W148" s="14">
        <f t="shared" si="27"/>
        <v>0</v>
      </c>
      <c r="X148" s="67">
        <f>IFERROR(IF(INDEX(CADASTRO!$A$2:$Q$570,MATCH('PAINEL MÊS'!B148,CADASTRO!$B$2:$B$570,0),MATCH('PAINEL MÊS'!$AJ$2,CADASTRO!$A$2:$Q$2,0))=0,IF(CADASTRO!R146=0,CADASTRO!E146,CADASTRO!R146),INDEX(CADASTRO!$A$2:$Q$570,MATCH('PAINEL MÊS'!B148,CADASTRO!$B$2:$B$570,0),MATCH('PAINEL MÊS'!$AJ$2,CADASTRO!$A$2:$Q$2,0))),0)*C148</f>
        <v>0</v>
      </c>
      <c r="Y148" s="14">
        <f t="shared" si="28"/>
        <v>0</v>
      </c>
      <c r="Z148" s="75">
        <f t="shared" si="29"/>
        <v>0</v>
      </c>
      <c r="AA148" s="75">
        <f t="shared" si="30"/>
        <v>0</v>
      </c>
      <c r="AB148" s="79">
        <f t="shared" si="31"/>
        <v>0</v>
      </c>
      <c r="AC148" s="77">
        <f t="shared" si="32"/>
        <v>0</v>
      </c>
      <c r="AD148" s="77">
        <f t="shared" si="33"/>
        <v>0</v>
      </c>
    </row>
    <row r="149" spans="1:30" ht="18.75" customHeight="1" x14ac:dyDescent="0.25">
      <c r="A149" s="7">
        <f>CADASTRO!A147</f>
        <v>0</v>
      </c>
      <c r="B149" s="7">
        <f>CADASTRO!B147</f>
        <v>0</v>
      </c>
      <c r="C149" s="40">
        <f>INDEX(Base!$A$40:$N$570,MATCH('PAINEL MÊS'!B149,Base!$B$40:$B$570,0),MATCH('PAINEL MÊS'!$C$2,Base!$A$40:$N$40,0))</f>
        <v>0</v>
      </c>
      <c r="D149" s="7">
        <f>CADASTRO!C147</f>
        <v>0</v>
      </c>
      <c r="E149" s="41">
        <f>SUMIFS(SAÍDAS!$D:$D,SAÍDAS!$B:$B,'PAINEL MÊS'!$B149,SAÍDAS!$H:$H,'PAINEL MÊS'!$AI$1,SAÍDAS!$F:$F,'PAINEL MÊS'!E$3)</f>
        <v>0</v>
      </c>
      <c r="F149" s="41">
        <f>SUMIFS(SAÍDAS!$D:$D,SAÍDAS!$B:$B,'PAINEL MÊS'!$B149,SAÍDAS!$H:$H,'PAINEL MÊS'!$AI$1,SAÍDAS!$F:$F,'PAINEL MÊS'!F$3)</f>
        <v>0</v>
      </c>
      <c r="G149" s="41">
        <f>SUMIFS(SAÍDAS!$D:$D,SAÍDAS!$B:$B,'PAINEL MÊS'!$B149,SAÍDAS!$H:$H,'PAINEL MÊS'!$AI$1,SAÍDAS!$F:$F,'PAINEL MÊS'!G$3)</f>
        <v>0</v>
      </c>
      <c r="H149" s="41">
        <f>SUMIFS(SAÍDAS!$D:$D,SAÍDAS!$B:$B,'PAINEL MÊS'!$B149,SAÍDAS!$H:$H,'PAINEL MÊS'!$AI$1,SAÍDAS!$F:$F,'PAINEL MÊS'!H$3)</f>
        <v>0</v>
      </c>
      <c r="I149" s="41">
        <f>SUMIFS(SAÍDAS!$D:$D,SAÍDAS!$B:$B,'PAINEL MÊS'!$B149,SAÍDAS!$H:$H,'PAINEL MÊS'!$AI$1,SAÍDAS!$F:$F,'PAINEL MÊS'!I$3)+SUMIFS(SAÍDAS!$D:$D,SAÍDAS!$B:$B,'PAINEL MÊS'!$B149,SAÍDAS!$H:$H,'PAINEL MÊS'!$AI$1,SAÍDAS!$F:$F,"SEMANA 6")</f>
        <v>0</v>
      </c>
      <c r="J149" s="42">
        <f t="shared" si="0"/>
        <v>0</v>
      </c>
      <c r="K149" s="43">
        <f>SUMIFS(ENTRADAS!$D:$D,ENTRADAS!$B:$B,'PAINEL MÊS'!$B149,ENTRADAS!$I:$I,'PAINEL MÊS'!$AI$1,ENTRADAS!$F:$F,'PAINEL MÊS'!K$3)</f>
        <v>0</v>
      </c>
      <c r="L149" s="43">
        <f>SUMIFS(ENTRADAS!$D:$D,ENTRADAS!$B:$B,'PAINEL MÊS'!$B149,ENTRADAS!$I:$I,'PAINEL MÊS'!$AI$1,ENTRADAS!$F:$F,'PAINEL MÊS'!L$3)</f>
        <v>0</v>
      </c>
      <c r="M149" s="43">
        <f>SUMIFS(ENTRADAS!$D:$D,ENTRADAS!$B:$B,'PAINEL MÊS'!$B149,ENTRADAS!$I:$I,'PAINEL MÊS'!$AI$1,ENTRADAS!$F:$F,'PAINEL MÊS'!M$3)</f>
        <v>0</v>
      </c>
      <c r="N149" s="43">
        <f>SUMIFS(ENTRADAS!$D:$D,ENTRADAS!$B:$B,'PAINEL MÊS'!$B149,ENTRADAS!$I:$I,'PAINEL MÊS'!$AI$1,ENTRADAS!$F:$F,'PAINEL MÊS'!N$3)</f>
        <v>0</v>
      </c>
      <c r="O149" s="43">
        <f>SUMIFS(ENTRADAS!$D:$D,ENTRADAS!$B:$B,'PAINEL MÊS'!$B149,ENTRADAS!$I:$I,'PAINEL MÊS'!$AI$1,ENTRADAS!$F:$F,'PAINEL MÊS'!O$3)+SUMIFS(ENTRADAS!$D:$D,ENTRADAS!$B:$B,'PAINEL MÊS'!$B149,ENTRADAS!$I:$I,'PAINEL MÊS'!$AI$1,ENTRADAS!$F:$F,"SEMANA 6")</f>
        <v>0</v>
      </c>
      <c r="P149" s="44">
        <f t="shared" si="1"/>
        <v>0</v>
      </c>
      <c r="Q149" s="40">
        <f>C149+P149-J149+SUMIFS(AJUSTE!$D:$D,AJUSTE!$B:$B,'PAINEL MÊS'!B149,AJUSTE!$H:$H,'PAINEL MÊS'!$AI$1)</f>
        <v>0</v>
      </c>
      <c r="R149" s="45">
        <f t="shared" si="23"/>
        <v>0</v>
      </c>
      <c r="S149" s="15">
        <f>IFERROR(IF(INDEX(CADASTRO!$A$2:$Q$570,MATCH('PAINEL MÊS'!B149,CADASTRO!$B$2:$B$570,0),MATCH('PAINEL MÊS'!$AI$1,CADASTRO!$A$2:$Q$2,0))=0,IF(CADASTRO!R147=0,CADASTRO!E147,CADASTRO!R147),INDEX(CADASTRO!$A$2:$Q$570,MATCH('PAINEL MÊS'!B149,CADASTRO!$B$2:$B$570,0),MATCH('PAINEL MÊS'!$AI$1,CADASTRO!$A$2:$Q$2,0))),0)</f>
        <v>0</v>
      </c>
      <c r="T149" s="14">
        <f t="shared" si="24"/>
        <v>0</v>
      </c>
      <c r="U149" s="14">
        <f t="shared" si="25"/>
        <v>0</v>
      </c>
      <c r="V149" s="14">
        <f t="shared" si="26"/>
        <v>0</v>
      </c>
      <c r="W149" s="14">
        <f t="shared" si="27"/>
        <v>0</v>
      </c>
      <c r="X149" s="67">
        <f>IFERROR(IF(INDEX(CADASTRO!$A$2:$Q$570,MATCH('PAINEL MÊS'!B149,CADASTRO!$B$2:$B$570,0),MATCH('PAINEL MÊS'!$AJ$2,CADASTRO!$A$2:$Q$2,0))=0,IF(CADASTRO!R147=0,CADASTRO!E147,CADASTRO!R147),INDEX(CADASTRO!$A$2:$Q$570,MATCH('PAINEL MÊS'!B149,CADASTRO!$B$2:$B$570,0),MATCH('PAINEL MÊS'!$AJ$2,CADASTRO!$A$2:$Q$2,0))),0)*C149</f>
        <v>0</v>
      </c>
      <c r="Y149" s="14">
        <f t="shared" si="28"/>
        <v>0</v>
      </c>
      <c r="Z149" s="75">
        <f t="shared" si="29"/>
        <v>0</v>
      </c>
      <c r="AA149" s="75">
        <f t="shared" si="30"/>
        <v>0</v>
      </c>
      <c r="AB149" s="79">
        <f t="shared" si="31"/>
        <v>0</v>
      </c>
      <c r="AC149" s="77">
        <f t="shared" si="32"/>
        <v>0</v>
      </c>
      <c r="AD149" s="77">
        <f t="shared" si="33"/>
        <v>0</v>
      </c>
    </row>
    <row r="150" spans="1:30" ht="18.75" customHeight="1" x14ac:dyDescent="0.25">
      <c r="A150" s="7">
        <f>CADASTRO!A148</f>
        <v>0</v>
      </c>
      <c r="B150" s="7">
        <f>CADASTRO!B148</f>
        <v>0</v>
      </c>
      <c r="C150" s="40">
        <f>INDEX(Base!$A$40:$N$570,MATCH('PAINEL MÊS'!B150,Base!$B$40:$B$570,0),MATCH('PAINEL MÊS'!$C$2,Base!$A$40:$N$40,0))</f>
        <v>0</v>
      </c>
      <c r="D150" s="7">
        <f>CADASTRO!C148</f>
        <v>0</v>
      </c>
      <c r="E150" s="41">
        <f>SUMIFS(SAÍDAS!$D:$D,SAÍDAS!$B:$B,'PAINEL MÊS'!$B150,SAÍDAS!$H:$H,'PAINEL MÊS'!$AI$1,SAÍDAS!$F:$F,'PAINEL MÊS'!E$3)</f>
        <v>0</v>
      </c>
      <c r="F150" s="41">
        <f>SUMIFS(SAÍDAS!$D:$D,SAÍDAS!$B:$B,'PAINEL MÊS'!$B150,SAÍDAS!$H:$H,'PAINEL MÊS'!$AI$1,SAÍDAS!$F:$F,'PAINEL MÊS'!F$3)</f>
        <v>0</v>
      </c>
      <c r="G150" s="41">
        <f>SUMIFS(SAÍDAS!$D:$D,SAÍDAS!$B:$B,'PAINEL MÊS'!$B150,SAÍDAS!$H:$H,'PAINEL MÊS'!$AI$1,SAÍDAS!$F:$F,'PAINEL MÊS'!G$3)</f>
        <v>0</v>
      </c>
      <c r="H150" s="41">
        <f>SUMIFS(SAÍDAS!$D:$D,SAÍDAS!$B:$B,'PAINEL MÊS'!$B150,SAÍDAS!$H:$H,'PAINEL MÊS'!$AI$1,SAÍDAS!$F:$F,'PAINEL MÊS'!H$3)</f>
        <v>0</v>
      </c>
      <c r="I150" s="41">
        <f>SUMIFS(SAÍDAS!$D:$D,SAÍDAS!$B:$B,'PAINEL MÊS'!$B150,SAÍDAS!$H:$H,'PAINEL MÊS'!$AI$1,SAÍDAS!$F:$F,'PAINEL MÊS'!I$3)+SUMIFS(SAÍDAS!$D:$D,SAÍDAS!$B:$B,'PAINEL MÊS'!$B150,SAÍDAS!$H:$H,'PAINEL MÊS'!$AI$1,SAÍDAS!$F:$F,"SEMANA 6")</f>
        <v>0</v>
      </c>
      <c r="J150" s="42">
        <f t="shared" si="0"/>
        <v>0</v>
      </c>
      <c r="K150" s="43">
        <f>SUMIFS(ENTRADAS!$D:$D,ENTRADAS!$B:$B,'PAINEL MÊS'!$B150,ENTRADAS!$I:$I,'PAINEL MÊS'!$AI$1,ENTRADAS!$F:$F,'PAINEL MÊS'!K$3)</f>
        <v>0</v>
      </c>
      <c r="L150" s="43">
        <f>SUMIFS(ENTRADAS!$D:$D,ENTRADAS!$B:$B,'PAINEL MÊS'!$B150,ENTRADAS!$I:$I,'PAINEL MÊS'!$AI$1,ENTRADAS!$F:$F,'PAINEL MÊS'!L$3)</f>
        <v>0</v>
      </c>
      <c r="M150" s="43">
        <f>SUMIFS(ENTRADAS!$D:$D,ENTRADAS!$B:$B,'PAINEL MÊS'!$B150,ENTRADAS!$I:$I,'PAINEL MÊS'!$AI$1,ENTRADAS!$F:$F,'PAINEL MÊS'!M$3)</f>
        <v>0</v>
      </c>
      <c r="N150" s="43">
        <f>SUMIFS(ENTRADAS!$D:$D,ENTRADAS!$B:$B,'PAINEL MÊS'!$B150,ENTRADAS!$I:$I,'PAINEL MÊS'!$AI$1,ENTRADAS!$F:$F,'PAINEL MÊS'!N$3)</f>
        <v>0</v>
      </c>
      <c r="O150" s="43">
        <f>SUMIFS(ENTRADAS!$D:$D,ENTRADAS!$B:$B,'PAINEL MÊS'!$B150,ENTRADAS!$I:$I,'PAINEL MÊS'!$AI$1,ENTRADAS!$F:$F,'PAINEL MÊS'!O$3)+SUMIFS(ENTRADAS!$D:$D,ENTRADAS!$B:$B,'PAINEL MÊS'!$B150,ENTRADAS!$I:$I,'PAINEL MÊS'!$AI$1,ENTRADAS!$F:$F,"SEMANA 6")</f>
        <v>0</v>
      </c>
      <c r="P150" s="44">
        <f t="shared" si="1"/>
        <v>0</v>
      </c>
      <c r="Q150" s="40">
        <f>C150+P150-J150+SUMIFS(AJUSTE!$D:$D,AJUSTE!$B:$B,'PAINEL MÊS'!B150,AJUSTE!$H:$H,'PAINEL MÊS'!$AI$1)</f>
        <v>0</v>
      </c>
      <c r="R150" s="45">
        <f t="shared" si="23"/>
        <v>0</v>
      </c>
      <c r="S150" s="15">
        <f>IFERROR(IF(INDEX(CADASTRO!$A$2:$Q$570,MATCH('PAINEL MÊS'!B150,CADASTRO!$B$2:$B$570,0),MATCH('PAINEL MÊS'!$AI$1,CADASTRO!$A$2:$Q$2,0))=0,IF(CADASTRO!R148=0,CADASTRO!E148,CADASTRO!R148),INDEX(CADASTRO!$A$2:$Q$570,MATCH('PAINEL MÊS'!B150,CADASTRO!$B$2:$B$570,0),MATCH('PAINEL MÊS'!$AI$1,CADASTRO!$A$2:$Q$2,0))),0)</f>
        <v>0</v>
      </c>
      <c r="T150" s="14">
        <f t="shared" si="24"/>
        <v>0</v>
      </c>
      <c r="U150" s="14">
        <f t="shared" si="25"/>
        <v>0</v>
      </c>
      <c r="V150" s="14">
        <f t="shared" si="26"/>
        <v>0</v>
      </c>
      <c r="W150" s="14">
        <f t="shared" si="27"/>
        <v>0</v>
      </c>
      <c r="X150" s="67">
        <f>IFERROR(IF(INDEX(CADASTRO!$A$2:$Q$570,MATCH('PAINEL MÊS'!B150,CADASTRO!$B$2:$B$570,0),MATCH('PAINEL MÊS'!$AJ$2,CADASTRO!$A$2:$Q$2,0))=0,IF(CADASTRO!R148=0,CADASTRO!E148,CADASTRO!R148),INDEX(CADASTRO!$A$2:$Q$570,MATCH('PAINEL MÊS'!B150,CADASTRO!$B$2:$B$570,0),MATCH('PAINEL MÊS'!$AJ$2,CADASTRO!$A$2:$Q$2,0))),0)*C150</f>
        <v>0</v>
      </c>
      <c r="Y150" s="14">
        <f t="shared" si="28"/>
        <v>0</v>
      </c>
      <c r="Z150" s="75">
        <f t="shared" si="29"/>
        <v>0</v>
      </c>
      <c r="AA150" s="75">
        <f t="shared" si="30"/>
        <v>0</v>
      </c>
      <c r="AB150" s="79">
        <f t="shared" si="31"/>
        <v>0</v>
      </c>
      <c r="AC150" s="77">
        <f t="shared" si="32"/>
        <v>0</v>
      </c>
      <c r="AD150" s="77">
        <f t="shared" si="33"/>
        <v>0</v>
      </c>
    </row>
    <row r="151" spans="1:30" ht="18.75" customHeight="1" x14ac:dyDescent="0.25">
      <c r="A151" s="7">
        <f>CADASTRO!A149</f>
        <v>0</v>
      </c>
      <c r="B151" s="7">
        <f>CADASTRO!B149</f>
        <v>0</v>
      </c>
      <c r="C151" s="40">
        <f>INDEX(Base!$A$40:$N$570,MATCH('PAINEL MÊS'!B151,Base!$B$40:$B$570,0),MATCH('PAINEL MÊS'!$C$2,Base!$A$40:$N$40,0))</f>
        <v>0</v>
      </c>
      <c r="D151" s="7">
        <f>CADASTRO!C149</f>
        <v>0</v>
      </c>
      <c r="E151" s="41">
        <f>SUMIFS(SAÍDAS!$D:$D,SAÍDAS!$B:$B,'PAINEL MÊS'!$B151,SAÍDAS!$H:$H,'PAINEL MÊS'!$AI$1,SAÍDAS!$F:$F,'PAINEL MÊS'!E$3)</f>
        <v>0</v>
      </c>
      <c r="F151" s="41">
        <f>SUMIFS(SAÍDAS!$D:$D,SAÍDAS!$B:$B,'PAINEL MÊS'!$B151,SAÍDAS!$H:$H,'PAINEL MÊS'!$AI$1,SAÍDAS!$F:$F,'PAINEL MÊS'!F$3)</f>
        <v>0</v>
      </c>
      <c r="G151" s="41">
        <f>SUMIFS(SAÍDAS!$D:$D,SAÍDAS!$B:$B,'PAINEL MÊS'!$B151,SAÍDAS!$H:$H,'PAINEL MÊS'!$AI$1,SAÍDAS!$F:$F,'PAINEL MÊS'!G$3)</f>
        <v>0</v>
      </c>
      <c r="H151" s="41">
        <f>SUMIFS(SAÍDAS!$D:$D,SAÍDAS!$B:$B,'PAINEL MÊS'!$B151,SAÍDAS!$H:$H,'PAINEL MÊS'!$AI$1,SAÍDAS!$F:$F,'PAINEL MÊS'!H$3)</f>
        <v>0</v>
      </c>
      <c r="I151" s="41">
        <f>SUMIFS(SAÍDAS!$D:$D,SAÍDAS!$B:$B,'PAINEL MÊS'!$B151,SAÍDAS!$H:$H,'PAINEL MÊS'!$AI$1,SAÍDAS!$F:$F,'PAINEL MÊS'!I$3)+SUMIFS(SAÍDAS!$D:$D,SAÍDAS!$B:$B,'PAINEL MÊS'!$B151,SAÍDAS!$H:$H,'PAINEL MÊS'!$AI$1,SAÍDAS!$F:$F,"SEMANA 6")</f>
        <v>0</v>
      </c>
      <c r="J151" s="42">
        <f t="shared" si="0"/>
        <v>0</v>
      </c>
      <c r="K151" s="43">
        <f>SUMIFS(ENTRADAS!$D:$D,ENTRADAS!$B:$B,'PAINEL MÊS'!$B151,ENTRADAS!$I:$I,'PAINEL MÊS'!$AI$1,ENTRADAS!$F:$F,'PAINEL MÊS'!K$3)</f>
        <v>0</v>
      </c>
      <c r="L151" s="43">
        <f>SUMIFS(ENTRADAS!$D:$D,ENTRADAS!$B:$B,'PAINEL MÊS'!$B151,ENTRADAS!$I:$I,'PAINEL MÊS'!$AI$1,ENTRADAS!$F:$F,'PAINEL MÊS'!L$3)</f>
        <v>0</v>
      </c>
      <c r="M151" s="43">
        <f>SUMIFS(ENTRADAS!$D:$D,ENTRADAS!$B:$B,'PAINEL MÊS'!$B151,ENTRADAS!$I:$I,'PAINEL MÊS'!$AI$1,ENTRADAS!$F:$F,'PAINEL MÊS'!M$3)</f>
        <v>0</v>
      </c>
      <c r="N151" s="43">
        <f>SUMIFS(ENTRADAS!$D:$D,ENTRADAS!$B:$B,'PAINEL MÊS'!$B151,ENTRADAS!$I:$I,'PAINEL MÊS'!$AI$1,ENTRADAS!$F:$F,'PAINEL MÊS'!N$3)</f>
        <v>0</v>
      </c>
      <c r="O151" s="43">
        <f>SUMIFS(ENTRADAS!$D:$D,ENTRADAS!$B:$B,'PAINEL MÊS'!$B151,ENTRADAS!$I:$I,'PAINEL MÊS'!$AI$1,ENTRADAS!$F:$F,'PAINEL MÊS'!O$3)+SUMIFS(ENTRADAS!$D:$D,ENTRADAS!$B:$B,'PAINEL MÊS'!$B151,ENTRADAS!$I:$I,'PAINEL MÊS'!$AI$1,ENTRADAS!$F:$F,"SEMANA 6")</f>
        <v>0</v>
      </c>
      <c r="P151" s="44">
        <f t="shared" si="1"/>
        <v>0</v>
      </c>
      <c r="Q151" s="40">
        <f>C151+P151-J151+SUMIFS(AJUSTE!$D:$D,AJUSTE!$B:$B,'PAINEL MÊS'!B151,AJUSTE!$H:$H,'PAINEL MÊS'!$AI$1)</f>
        <v>0</v>
      </c>
      <c r="R151" s="45">
        <f t="shared" si="23"/>
        <v>0</v>
      </c>
      <c r="S151" s="15">
        <f>IFERROR(IF(INDEX(CADASTRO!$A$2:$Q$570,MATCH('PAINEL MÊS'!B151,CADASTRO!$B$2:$B$570,0),MATCH('PAINEL MÊS'!$AI$1,CADASTRO!$A$2:$Q$2,0))=0,IF(CADASTRO!R149=0,CADASTRO!E149,CADASTRO!R149),INDEX(CADASTRO!$A$2:$Q$570,MATCH('PAINEL MÊS'!B151,CADASTRO!$B$2:$B$570,0),MATCH('PAINEL MÊS'!$AI$1,CADASTRO!$A$2:$Q$2,0))),0)</f>
        <v>0</v>
      </c>
      <c r="T151" s="14">
        <f t="shared" si="24"/>
        <v>0</v>
      </c>
      <c r="U151" s="14">
        <f t="shared" si="25"/>
        <v>0</v>
      </c>
      <c r="V151" s="14">
        <f t="shared" si="26"/>
        <v>0</v>
      </c>
      <c r="W151" s="14">
        <f t="shared" si="27"/>
        <v>0</v>
      </c>
      <c r="X151" s="67">
        <f>IFERROR(IF(INDEX(CADASTRO!$A$2:$Q$570,MATCH('PAINEL MÊS'!B151,CADASTRO!$B$2:$B$570,0),MATCH('PAINEL MÊS'!$AJ$2,CADASTRO!$A$2:$Q$2,0))=0,IF(CADASTRO!R149=0,CADASTRO!E149,CADASTRO!R149),INDEX(CADASTRO!$A$2:$Q$570,MATCH('PAINEL MÊS'!B151,CADASTRO!$B$2:$B$570,0),MATCH('PAINEL MÊS'!$AJ$2,CADASTRO!$A$2:$Q$2,0))),0)*C151</f>
        <v>0</v>
      </c>
      <c r="Y151" s="14">
        <f t="shared" si="28"/>
        <v>0</v>
      </c>
      <c r="Z151" s="75">
        <f t="shared" si="29"/>
        <v>0</v>
      </c>
      <c r="AA151" s="75">
        <f t="shared" si="30"/>
        <v>0</v>
      </c>
      <c r="AB151" s="79">
        <f t="shared" si="31"/>
        <v>0</v>
      </c>
      <c r="AC151" s="77">
        <f t="shared" si="32"/>
        <v>0</v>
      </c>
      <c r="AD151" s="77">
        <f t="shared" si="33"/>
        <v>0</v>
      </c>
    </row>
    <row r="152" spans="1:30" ht="18.75" customHeight="1" x14ac:dyDescent="0.25">
      <c r="A152" s="7">
        <f>CADASTRO!A150</f>
        <v>0</v>
      </c>
      <c r="B152" s="7">
        <f>CADASTRO!B150</f>
        <v>0</v>
      </c>
      <c r="C152" s="40">
        <f>INDEX(Base!$A$40:$N$570,MATCH('PAINEL MÊS'!B152,Base!$B$40:$B$570,0),MATCH('PAINEL MÊS'!$C$2,Base!$A$40:$N$40,0))</f>
        <v>0</v>
      </c>
      <c r="D152" s="7">
        <f>CADASTRO!C150</f>
        <v>0</v>
      </c>
      <c r="E152" s="41">
        <f>SUMIFS(SAÍDAS!$D:$D,SAÍDAS!$B:$B,'PAINEL MÊS'!$B152,SAÍDAS!$H:$H,'PAINEL MÊS'!$AI$1,SAÍDAS!$F:$F,'PAINEL MÊS'!E$3)</f>
        <v>0</v>
      </c>
      <c r="F152" s="41">
        <f>SUMIFS(SAÍDAS!$D:$D,SAÍDAS!$B:$B,'PAINEL MÊS'!$B152,SAÍDAS!$H:$H,'PAINEL MÊS'!$AI$1,SAÍDAS!$F:$F,'PAINEL MÊS'!F$3)</f>
        <v>0</v>
      </c>
      <c r="G152" s="41">
        <f>SUMIFS(SAÍDAS!$D:$D,SAÍDAS!$B:$B,'PAINEL MÊS'!$B152,SAÍDAS!$H:$H,'PAINEL MÊS'!$AI$1,SAÍDAS!$F:$F,'PAINEL MÊS'!G$3)</f>
        <v>0</v>
      </c>
      <c r="H152" s="41">
        <f>SUMIFS(SAÍDAS!$D:$D,SAÍDAS!$B:$B,'PAINEL MÊS'!$B152,SAÍDAS!$H:$H,'PAINEL MÊS'!$AI$1,SAÍDAS!$F:$F,'PAINEL MÊS'!H$3)</f>
        <v>0</v>
      </c>
      <c r="I152" s="41">
        <f>SUMIFS(SAÍDAS!$D:$D,SAÍDAS!$B:$B,'PAINEL MÊS'!$B152,SAÍDAS!$H:$H,'PAINEL MÊS'!$AI$1,SAÍDAS!$F:$F,'PAINEL MÊS'!I$3)+SUMIFS(SAÍDAS!$D:$D,SAÍDAS!$B:$B,'PAINEL MÊS'!$B152,SAÍDAS!$H:$H,'PAINEL MÊS'!$AI$1,SAÍDAS!$F:$F,"SEMANA 6")</f>
        <v>0</v>
      </c>
      <c r="J152" s="42">
        <f t="shared" si="0"/>
        <v>0</v>
      </c>
      <c r="K152" s="43">
        <f>SUMIFS(ENTRADAS!$D:$D,ENTRADAS!$B:$B,'PAINEL MÊS'!$B152,ENTRADAS!$I:$I,'PAINEL MÊS'!$AI$1,ENTRADAS!$F:$F,'PAINEL MÊS'!K$3)</f>
        <v>0</v>
      </c>
      <c r="L152" s="43">
        <f>SUMIFS(ENTRADAS!$D:$D,ENTRADAS!$B:$B,'PAINEL MÊS'!$B152,ENTRADAS!$I:$I,'PAINEL MÊS'!$AI$1,ENTRADAS!$F:$F,'PAINEL MÊS'!L$3)</f>
        <v>0</v>
      </c>
      <c r="M152" s="43">
        <f>SUMIFS(ENTRADAS!$D:$D,ENTRADAS!$B:$B,'PAINEL MÊS'!$B152,ENTRADAS!$I:$I,'PAINEL MÊS'!$AI$1,ENTRADAS!$F:$F,'PAINEL MÊS'!M$3)</f>
        <v>0</v>
      </c>
      <c r="N152" s="43">
        <f>SUMIFS(ENTRADAS!$D:$D,ENTRADAS!$B:$B,'PAINEL MÊS'!$B152,ENTRADAS!$I:$I,'PAINEL MÊS'!$AI$1,ENTRADAS!$F:$F,'PAINEL MÊS'!N$3)</f>
        <v>0</v>
      </c>
      <c r="O152" s="43">
        <f>SUMIFS(ENTRADAS!$D:$D,ENTRADAS!$B:$B,'PAINEL MÊS'!$B152,ENTRADAS!$I:$I,'PAINEL MÊS'!$AI$1,ENTRADAS!$F:$F,'PAINEL MÊS'!O$3)+SUMIFS(ENTRADAS!$D:$D,ENTRADAS!$B:$B,'PAINEL MÊS'!$B152,ENTRADAS!$I:$I,'PAINEL MÊS'!$AI$1,ENTRADAS!$F:$F,"SEMANA 6")</f>
        <v>0</v>
      </c>
      <c r="P152" s="44">
        <f t="shared" si="1"/>
        <v>0</v>
      </c>
      <c r="Q152" s="40">
        <f>C152+P152-J152+SUMIFS(AJUSTE!$D:$D,AJUSTE!$B:$B,'PAINEL MÊS'!B152,AJUSTE!$H:$H,'PAINEL MÊS'!$AI$1)</f>
        <v>0</v>
      </c>
      <c r="R152" s="45">
        <f t="shared" si="23"/>
        <v>0</v>
      </c>
      <c r="S152" s="15">
        <f>IFERROR(IF(INDEX(CADASTRO!$A$2:$Q$570,MATCH('PAINEL MÊS'!B152,CADASTRO!$B$2:$B$570,0),MATCH('PAINEL MÊS'!$AI$1,CADASTRO!$A$2:$Q$2,0))=0,IF(CADASTRO!R150=0,CADASTRO!E150,CADASTRO!R150),INDEX(CADASTRO!$A$2:$Q$570,MATCH('PAINEL MÊS'!B152,CADASTRO!$B$2:$B$570,0),MATCH('PAINEL MÊS'!$AI$1,CADASTRO!$A$2:$Q$2,0))),0)</f>
        <v>0</v>
      </c>
      <c r="T152" s="14">
        <f t="shared" si="24"/>
        <v>0</v>
      </c>
      <c r="U152" s="14">
        <f t="shared" si="25"/>
        <v>0</v>
      </c>
      <c r="V152" s="14">
        <f t="shared" si="26"/>
        <v>0</v>
      </c>
      <c r="W152" s="14">
        <f t="shared" si="27"/>
        <v>0</v>
      </c>
      <c r="X152" s="67">
        <f>IFERROR(IF(INDEX(CADASTRO!$A$2:$Q$570,MATCH('PAINEL MÊS'!B152,CADASTRO!$B$2:$B$570,0),MATCH('PAINEL MÊS'!$AJ$2,CADASTRO!$A$2:$Q$2,0))=0,IF(CADASTRO!R150=0,CADASTRO!E150,CADASTRO!R150),INDEX(CADASTRO!$A$2:$Q$570,MATCH('PAINEL MÊS'!B152,CADASTRO!$B$2:$B$570,0),MATCH('PAINEL MÊS'!$AJ$2,CADASTRO!$A$2:$Q$2,0))),0)*C152</f>
        <v>0</v>
      </c>
      <c r="Y152" s="14">
        <f t="shared" si="28"/>
        <v>0</v>
      </c>
      <c r="Z152" s="75">
        <f t="shared" si="29"/>
        <v>0</v>
      </c>
      <c r="AA152" s="75">
        <f t="shared" si="30"/>
        <v>0</v>
      </c>
      <c r="AB152" s="79">
        <f t="shared" si="31"/>
        <v>0</v>
      </c>
      <c r="AC152" s="77">
        <f t="shared" si="32"/>
        <v>0</v>
      </c>
      <c r="AD152" s="77">
        <f t="shared" si="33"/>
        <v>0</v>
      </c>
    </row>
    <row r="153" spans="1:30" ht="18.75" customHeight="1" x14ac:dyDescent="0.25">
      <c r="A153" s="7">
        <f>CADASTRO!A151</f>
        <v>0</v>
      </c>
      <c r="B153" s="7">
        <f>CADASTRO!B151</f>
        <v>0</v>
      </c>
      <c r="C153" s="40">
        <f>INDEX(Base!$A$40:$N$570,MATCH('PAINEL MÊS'!B153,Base!$B$40:$B$570,0),MATCH('PAINEL MÊS'!$C$2,Base!$A$40:$N$40,0))</f>
        <v>0</v>
      </c>
      <c r="D153" s="7">
        <f>CADASTRO!C151</f>
        <v>0</v>
      </c>
      <c r="E153" s="41">
        <f>SUMIFS(SAÍDAS!$D:$D,SAÍDAS!$B:$B,'PAINEL MÊS'!$B153,SAÍDAS!$H:$H,'PAINEL MÊS'!$AI$1,SAÍDAS!$F:$F,'PAINEL MÊS'!E$3)</f>
        <v>0</v>
      </c>
      <c r="F153" s="41">
        <f>SUMIFS(SAÍDAS!$D:$D,SAÍDAS!$B:$B,'PAINEL MÊS'!$B153,SAÍDAS!$H:$H,'PAINEL MÊS'!$AI$1,SAÍDAS!$F:$F,'PAINEL MÊS'!F$3)</f>
        <v>0</v>
      </c>
      <c r="G153" s="41">
        <f>SUMIFS(SAÍDAS!$D:$D,SAÍDAS!$B:$B,'PAINEL MÊS'!$B153,SAÍDAS!$H:$H,'PAINEL MÊS'!$AI$1,SAÍDAS!$F:$F,'PAINEL MÊS'!G$3)</f>
        <v>0</v>
      </c>
      <c r="H153" s="41">
        <f>SUMIFS(SAÍDAS!$D:$D,SAÍDAS!$B:$B,'PAINEL MÊS'!$B153,SAÍDAS!$H:$H,'PAINEL MÊS'!$AI$1,SAÍDAS!$F:$F,'PAINEL MÊS'!H$3)</f>
        <v>0</v>
      </c>
      <c r="I153" s="41">
        <f>SUMIFS(SAÍDAS!$D:$D,SAÍDAS!$B:$B,'PAINEL MÊS'!$B153,SAÍDAS!$H:$H,'PAINEL MÊS'!$AI$1,SAÍDAS!$F:$F,'PAINEL MÊS'!I$3)+SUMIFS(SAÍDAS!$D:$D,SAÍDAS!$B:$B,'PAINEL MÊS'!$B153,SAÍDAS!$H:$H,'PAINEL MÊS'!$AI$1,SAÍDAS!$F:$F,"SEMANA 6")</f>
        <v>0</v>
      </c>
      <c r="J153" s="42">
        <f t="shared" si="0"/>
        <v>0</v>
      </c>
      <c r="K153" s="43">
        <f>SUMIFS(ENTRADAS!$D:$D,ENTRADAS!$B:$B,'PAINEL MÊS'!$B153,ENTRADAS!$I:$I,'PAINEL MÊS'!$AI$1,ENTRADAS!$F:$F,'PAINEL MÊS'!K$3)</f>
        <v>0</v>
      </c>
      <c r="L153" s="43">
        <f>SUMIFS(ENTRADAS!$D:$D,ENTRADAS!$B:$B,'PAINEL MÊS'!$B153,ENTRADAS!$I:$I,'PAINEL MÊS'!$AI$1,ENTRADAS!$F:$F,'PAINEL MÊS'!L$3)</f>
        <v>0</v>
      </c>
      <c r="M153" s="43">
        <f>SUMIFS(ENTRADAS!$D:$D,ENTRADAS!$B:$B,'PAINEL MÊS'!$B153,ENTRADAS!$I:$I,'PAINEL MÊS'!$AI$1,ENTRADAS!$F:$F,'PAINEL MÊS'!M$3)</f>
        <v>0</v>
      </c>
      <c r="N153" s="43">
        <f>SUMIFS(ENTRADAS!$D:$D,ENTRADAS!$B:$B,'PAINEL MÊS'!$B153,ENTRADAS!$I:$I,'PAINEL MÊS'!$AI$1,ENTRADAS!$F:$F,'PAINEL MÊS'!N$3)</f>
        <v>0</v>
      </c>
      <c r="O153" s="43">
        <f>SUMIFS(ENTRADAS!$D:$D,ENTRADAS!$B:$B,'PAINEL MÊS'!$B153,ENTRADAS!$I:$I,'PAINEL MÊS'!$AI$1,ENTRADAS!$F:$F,'PAINEL MÊS'!O$3)+SUMIFS(ENTRADAS!$D:$D,ENTRADAS!$B:$B,'PAINEL MÊS'!$B153,ENTRADAS!$I:$I,'PAINEL MÊS'!$AI$1,ENTRADAS!$F:$F,"SEMANA 6")</f>
        <v>0</v>
      </c>
      <c r="P153" s="44">
        <f t="shared" si="1"/>
        <v>0</v>
      </c>
      <c r="Q153" s="40">
        <f>C153+P153-J153+SUMIFS(AJUSTE!$D:$D,AJUSTE!$B:$B,'PAINEL MÊS'!B153,AJUSTE!$H:$H,'PAINEL MÊS'!$AI$1)</f>
        <v>0</v>
      </c>
      <c r="R153" s="45">
        <f t="shared" si="23"/>
        <v>0</v>
      </c>
      <c r="S153" s="15">
        <f>IFERROR(IF(INDEX(CADASTRO!$A$2:$Q$570,MATCH('PAINEL MÊS'!B153,CADASTRO!$B$2:$B$570,0),MATCH('PAINEL MÊS'!$AI$1,CADASTRO!$A$2:$Q$2,0))=0,IF(CADASTRO!R151=0,CADASTRO!E151,CADASTRO!R151),INDEX(CADASTRO!$A$2:$Q$570,MATCH('PAINEL MÊS'!B153,CADASTRO!$B$2:$B$570,0),MATCH('PAINEL MÊS'!$AI$1,CADASTRO!$A$2:$Q$2,0))),0)</f>
        <v>0</v>
      </c>
      <c r="T153" s="14">
        <f t="shared" si="24"/>
        <v>0</v>
      </c>
      <c r="U153" s="14">
        <f t="shared" si="25"/>
        <v>0</v>
      </c>
      <c r="V153" s="14">
        <f t="shared" si="26"/>
        <v>0</v>
      </c>
      <c r="W153" s="14">
        <f t="shared" si="27"/>
        <v>0</v>
      </c>
      <c r="X153" s="67">
        <f>IFERROR(IF(INDEX(CADASTRO!$A$2:$Q$570,MATCH('PAINEL MÊS'!B153,CADASTRO!$B$2:$B$570,0),MATCH('PAINEL MÊS'!$AJ$2,CADASTRO!$A$2:$Q$2,0))=0,IF(CADASTRO!R151=0,CADASTRO!E151,CADASTRO!R151),INDEX(CADASTRO!$A$2:$Q$570,MATCH('PAINEL MÊS'!B153,CADASTRO!$B$2:$B$570,0),MATCH('PAINEL MÊS'!$AJ$2,CADASTRO!$A$2:$Q$2,0))),0)*C153</f>
        <v>0</v>
      </c>
      <c r="Y153" s="14">
        <f t="shared" si="28"/>
        <v>0</v>
      </c>
      <c r="Z153" s="75">
        <f t="shared" si="29"/>
        <v>0</v>
      </c>
      <c r="AA153" s="75">
        <f t="shared" si="30"/>
        <v>0</v>
      </c>
      <c r="AB153" s="79">
        <f t="shared" si="31"/>
        <v>0</v>
      </c>
      <c r="AC153" s="77">
        <f t="shared" si="32"/>
        <v>0</v>
      </c>
      <c r="AD153" s="77">
        <f t="shared" si="33"/>
        <v>0</v>
      </c>
    </row>
    <row r="154" spans="1:30" ht="18.75" customHeight="1" x14ac:dyDescent="0.25">
      <c r="A154" s="7">
        <f>CADASTRO!A152</f>
        <v>0</v>
      </c>
      <c r="B154" s="7">
        <f>CADASTRO!B152</f>
        <v>0</v>
      </c>
      <c r="C154" s="40">
        <f>INDEX(Base!$A$40:$N$570,MATCH('PAINEL MÊS'!B154,Base!$B$40:$B$570,0),MATCH('PAINEL MÊS'!$C$2,Base!$A$40:$N$40,0))</f>
        <v>0</v>
      </c>
      <c r="D154" s="7">
        <f>CADASTRO!C152</f>
        <v>0</v>
      </c>
      <c r="E154" s="41">
        <f>SUMIFS(SAÍDAS!$D:$D,SAÍDAS!$B:$B,'PAINEL MÊS'!$B154,SAÍDAS!$H:$H,'PAINEL MÊS'!$AI$1,SAÍDAS!$F:$F,'PAINEL MÊS'!E$3)</f>
        <v>0</v>
      </c>
      <c r="F154" s="41">
        <f>SUMIFS(SAÍDAS!$D:$D,SAÍDAS!$B:$B,'PAINEL MÊS'!$B154,SAÍDAS!$H:$H,'PAINEL MÊS'!$AI$1,SAÍDAS!$F:$F,'PAINEL MÊS'!F$3)</f>
        <v>0</v>
      </c>
      <c r="G154" s="41">
        <f>SUMIFS(SAÍDAS!$D:$D,SAÍDAS!$B:$B,'PAINEL MÊS'!$B154,SAÍDAS!$H:$H,'PAINEL MÊS'!$AI$1,SAÍDAS!$F:$F,'PAINEL MÊS'!G$3)</f>
        <v>0</v>
      </c>
      <c r="H154" s="41">
        <f>SUMIFS(SAÍDAS!$D:$D,SAÍDAS!$B:$B,'PAINEL MÊS'!$B154,SAÍDAS!$H:$H,'PAINEL MÊS'!$AI$1,SAÍDAS!$F:$F,'PAINEL MÊS'!H$3)</f>
        <v>0</v>
      </c>
      <c r="I154" s="41">
        <f>SUMIFS(SAÍDAS!$D:$D,SAÍDAS!$B:$B,'PAINEL MÊS'!$B154,SAÍDAS!$H:$H,'PAINEL MÊS'!$AI$1,SAÍDAS!$F:$F,'PAINEL MÊS'!I$3)+SUMIFS(SAÍDAS!$D:$D,SAÍDAS!$B:$B,'PAINEL MÊS'!$B154,SAÍDAS!$H:$H,'PAINEL MÊS'!$AI$1,SAÍDAS!$F:$F,"SEMANA 6")</f>
        <v>0</v>
      </c>
      <c r="J154" s="42">
        <f t="shared" si="0"/>
        <v>0</v>
      </c>
      <c r="K154" s="43">
        <f>SUMIFS(ENTRADAS!$D:$D,ENTRADAS!$B:$B,'PAINEL MÊS'!$B154,ENTRADAS!$I:$I,'PAINEL MÊS'!$AI$1,ENTRADAS!$F:$F,'PAINEL MÊS'!K$3)</f>
        <v>0</v>
      </c>
      <c r="L154" s="43">
        <f>SUMIFS(ENTRADAS!$D:$D,ENTRADAS!$B:$B,'PAINEL MÊS'!$B154,ENTRADAS!$I:$I,'PAINEL MÊS'!$AI$1,ENTRADAS!$F:$F,'PAINEL MÊS'!L$3)</f>
        <v>0</v>
      </c>
      <c r="M154" s="43">
        <f>SUMIFS(ENTRADAS!$D:$D,ENTRADAS!$B:$B,'PAINEL MÊS'!$B154,ENTRADAS!$I:$I,'PAINEL MÊS'!$AI$1,ENTRADAS!$F:$F,'PAINEL MÊS'!M$3)</f>
        <v>0</v>
      </c>
      <c r="N154" s="43">
        <f>SUMIFS(ENTRADAS!$D:$D,ENTRADAS!$B:$B,'PAINEL MÊS'!$B154,ENTRADAS!$I:$I,'PAINEL MÊS'!$AI$1,ENTRADAS!$F:$F,'PAINEL MÊS'!N$3)</f>
        <v>0</v>
      </c>
      <c r="O154" s="43">
        <f>SUMIFS(ENTRADAS!$D:$D,ENTRADAS!$B:$B,'PAINEL MÊS'!$B154,ENTRADAS!$I:$I,'PAINEL MÊS'!$AI$1,ENTRADAS!$F:$F,'PAINEL MÊS'!O$3)+SUMIFS(ENTRADAS!$D:$D,ENTRADAS!$B:$B,'PAINEL MÊS'!$B154,ENTRADAS!$I:$I,'PAINEL MÊS'!$AI$1,ENTRADAS!$F:$F,"SEMANA 6")</f>
        <v>0</v>
      </c>
      <c r="P154" s="44">
        <f t="shared" si="1"/>
        <v>0</v>
      </c>
      <c r="Q154" s="40">
        <f>C154+P154-J154+SUMIFS(AJUSTE!$D:$D,AJUSTE!$B:$B,'PAINEL MÊS'!B154,AJUSTE!$H:$H,'PAINEL MÊS'!$AI$1)</f>
        <v>0</v>
      </c>
      <c r="R154" s="45">
        <f t="shared" si="23"/>
        <v>0</v>
      </c>
      <c r="S154" s="15">
        <f>IFERROR(IF(INDEX(CADASTRO!$A$2:$Q$570,MATCH('PAINEL MÊS'!B154,CADASTRO!$B$2:$B$570,0),MATCH('PAINEL MÊS'!$AI$1,CADASTRO!$A$2:$Q$2,0))=0,IF(CADASTRO!R152=0,CADASTRO!E152,CADASTRO!R152),INDEX(CADASTRO!$A$2:$Q$570,MATCH('PAINEL MÊS'!B154,CADASTRO!$B$2:$B$570,0),MATCH('PAINEL MÊS'!$AI$1,CADASTRO!$A$2:$Q$2,0))),0)</f>
        <v>0</v>
      </c>
      <c r="T154" s="14">
        <f t="shared" si="24"/>
        <v>0</v>
      </c>
      <c r="U154" s="14">
        <f t="shared" si="25"/>
        <v>0</v>
      </c>
      <c r="V154" s="14">
        <f t="shared" si="26"/>
        <v>0</v>
      </c>
      <c r="W154" s="14">
        <f t="shared" si="27"/>
        <v>0</v>
      </c>
      <c r="X154" s="67">
        <f>IFERROR(IF(INDEX(CADASTRO!$A$2:$Q$570,MATCH('PAINEL MÊS'!B154,CADASTRO!$B$2:$B$570,0),MATCH('PAINEL MÊS'!$AJ$2,CADASTRO!$A$2:$Q$2,0))=0,IF(CADASTRO!R152=0,CADASTRO!E152,CADASTRO!R152),INDEX(CADASTRO!$A$2:$Q$570,MATCH('PAINEL MÊS'!B154,CADASTRO!$B$2:$B$570,0),MATCH('PAINEL MÊS'!$AJ$2,CADASTRO!$A$2:$Q$2,0))),0)*C154</f>
        <v>0</v>
      </c>
      <c r="Y154" s="14">
        <f t="shared" si="28"/>
        <v>0</v>
      </c>
      <c r="Z154" s="75">
        <f t="shared" si="29"/>
        <v>0</v>
      </c>
      <c r="AA154" s="75">
        <f t="shared" si="30"/>
        <v>0</v>
      </c>
      <c r="AB154" s="79">
        <f t="shared" si="31"/>
        <v>0</v>
      </c>
      <c r="AC154" s="77">
        <f t="shared" si="32"/>
        <v>0</v>
      </c>
      <c r="AD154" s="77">
        <f t="shared" si="33"/>
        <v>0</v>
      </c>
    </row>
    <row r="155" spans="1:30" ht="18.75" customHeight="1" x14ac:dyDescent="0.25">
      <c r="A155" s="7">
        <f>CADASTRO!A153</f>
        <v>0</v>
      </c>
      <c r="B155" s="7">
        <f>CADASTRO!B153</f>
        <v>0</v>
      </c>
      <c r="C155" s="40">
        <f>INDEX(Base!$A$40:$N$570,MATCH('PAINEL MÊS'!B155,Base!$B$40:$B$570,0),MATCH('PAINEL MÊS'!$C$2,Base!$A$40:$N$40,0))</f>
        <v>0</v>
      </c>
      <c r="D155" s="7">
        <f>CADASTRO!C153</f>
        <v>0</v>
      </c>
      <c r="E155" s="41">
        <f>SUMIFS(SAÍDAS!$D:$D,SAÍDAS!$B:$B,'PAINEL MÊS'!$B155,SAÍDAS!$H:$H,'PAINEL MÊS'!$AI$1,SAÍDAS!$F:$F,'PAINEL MÊS'!E$3)</f>
        <v>0</v>
      </c>
      <c r="F155" s="41">
        <f>SUMIFS(SAÍDAS!$D:$D,SAÍDAS!$B:$B,'PAINEL MÊS'!$B155,SAÍDAS!$H:$H,'PAINEL MÊS'!$AI$1,SAÍDAS!$F:$F,'PAINEL MÊS'!F$3)</f>
        <v>0</v>
      </c>
      <c r="G155" s="41">
        <f>SUMIFS(SAÍDAS!$D:$D,SAÍDAS!$B:$B,'PAINEL MÊS'!$B155,SAÍDAS!$H:$H,'PAINEL MÊS'!$AI$1,SAÍDAS!$F:$F,'PAINEL MÊS'!G$3)</f>
        <v>0</v>
      </c>
      <c r="H155" s="41">
        <f>SUMIFS(SAÍDAS!$D:$D,SAÍDAS!$B:$B,'PAINEL MÊS'!$B155,SAÍDAS!$H:$H,'PAINEL MÊS'!$AI$1,SAÍDAS!$F:$F,'PAINEL MÊS'!H$3)</f>
        <v>0</v>
      </c>
      <c r="I155" s="41">
        <f>SUMIFS(SAÍDAS!$D:$D,SAÍDAS!$B:$B,'PAINEL MÊS'!$B155,SAÍDAS!$H:$H,'PAINEL MÊS'!$AI$1,SAÍDAS!$F:$F,'PAINEL MÊS'!I$3)+SUMIFS(SAÍDAS!$D:$D,SAÍDAS!$B:$B,'PAINEL MÊS'!$B155,SAÍDAS!$H:$H,'PAINEL MÊS'!$AI$1,SAÍDAS!$F:$F,"SEMANA 6")</f>
        <v>0</v>
      </c>
      <c r="J155" s="42">
        <f t="shared" si="0"/>
        <v>0</v>
      </c>
      <c r="K155" s="43">
        <f>SUMIFS(ENTRADAS!$D:$D,ENTRADAS!$B:$B,'PAINEL MÊS'!$B155,ENTRADAS!$I:$I,'PAINEL MÊS'!$AI$1,ENTRADAS!$F:$F,'PAINEL MÊS'!K$3)</f>
        <v>0</v>
      </c>
      <c r="L155" s="43">
        <f>SUMIFS(ENTRADAS!$D:$D,ENTRADAS!$B:$B,'PAINEL MÊS'!$B155,ENTRADAS!$I:$I,'PAINEL MÊS'!$AI$1,ENTRADAS!$F:$F,'PAINEL MÊS'!L$3)</f>
        <v>0</v>
      </c>
      <c r="M155" s="43">
        <f>SUMIFS(ENTRADAS!$D:$D,ENTRADAS!$B:$B,'PAINEL MÊS'!$B155,ENTRADAS!$I:$I,'PAINEL MÊS'!$AI$1,ENTRADAS!$F:$F,'PAINEL MÊS'!M$3)</f>
        <v>0</v>
      </c>
      <c r="N155" s="43">
        <f>SUMIFS(ENTRADAS!$D:$D,ENTRADAS!$B:$B,'PAINEL MÊS'!$B155,ENTRADAS!$I:$I,'PAINEL MÊS'!$AI$1,ENTRADAS!$F:$F,'PAINEL MÊS'!N$3)</f>
        <v>0</v>
      </c>
      <c r="O155" s="43">
        <f>SUMIFS(ENTRADAS!$D:$D,ENTRADAS!$B:$B,'PAINEL MÊS'!$B155,ENTRADAS!$I:$I,'PAINEL MÊS'!$AI$1,ENTRADAS!$F:$F,'PAINEL MÊS'!O$3)+SUMIFS(ENTRADAS!$D:$D,ENTRADAS!$B:$B,'PAINEL MÊS'!$B155,ENTRADAS!$I:$I,'PAINEL MÊS'!$AI$1,ENTRADAS!$F:$F,"SEMANA 6")</f>
        <v>0</v>
      </c>
      <c r="P155" s="44">
        <f t="shared" si="1"/>
        <v>0</v>
      </c>
      <c r="Q155" s="40">
        <f>C155+P155-J155+SUMIFS(AJUSTE!$D:$D,AJUSTE!$B:$B,'PAINEL MÊS'!B155,AJUSTE!$H:$H,'PAINEL MÊS'!$AI$1)</f>
        <v>0</v>
      </c>
      <c r="R155" s="45">
        <f t="shared" si="23"/>
        <v>0</v>
      </c>
      <c r="S155" s="15">
        <f>IFERROR(IF(INDEX(CADASTRO!$A$2:$Q$570,MATCH('PAINEL MÊS'!B155,CADASTRO!$B$2:$B$570,0),MATCH('PAINEL MÊS'!$AI$1,CADASTRO!$A$2:$Q$2,0))=0,IF(CADASTRO!R153=0,CADASTRO!E153,CADASTRO!R153),INDEX(CADASTRO!$A$2:$Q$570,MATCH('PAINEL MÊS'!B155,CADASTRO!$B$2:$B$570,0),MATCH('PAINEL MÊS'!$AI$1,CADASTRO!$A$2:$Q$2,0))),0)</f>
        <v>0</v>
      </c>
      <c r="T155" s="14">
        <f t="shared" si="24"/>
        <v>0</v>
      </c>
      <c r="U155" s="14">
        <f t="shared" si="25"/>
        <v>0</v>
      </c>
      <c r="V155" s="14">
        <f t="shared" si="26"/>
        <v>0</v>
      </c>
      <c r="W155" s="14">
        <f t="shared" si="27"/>
        <v>0</v>
      </c>
      <c r="X155" s="67">
        <f>IFERROR(IF(INDEX(CADASTRO!$A$2:$Q$570,MATCH('PAINEL MÊS'!B155,CADASTRO!$B$2:$B$570,0),MATCH('PAINEL MÊS'!$AJ$2,CADASTRO!$A$2:$Q$2,0))=0,IF(CADASTRO!R153=0,CADASTRO!E153,CADASTRO!R153),INDEX(CADASTRO!$A$2:$Q$570,MATCH('PAINEL MÊS'!B155,CADASTRO!$B$2:$B$570,0),MATCH('PAINEL MÊS'!$AJ$2,CADASTRO!$A$2:$Q$2,0))),0)*C155</f>
        <v>0</v>
      </c>
      <c r="Y155" s="14">
        <f t="shared" si="28"/>
        <v>0</v>
      </c>
      <c r="Z155" s="75">
        <f t="shared" si="29"/>
        <v>0</v>
      </c>
      <c r="AA155" s="75">
        <f t="shared" si="30"/>
        <v>0</v>
      </c>
      <c r="AB155" s="79">
        <f t="shared" si="31"/>
        <v>0</v>
      </c>
      <c r="AC155" s="77">
        <f t="shared" si="32"/>
        <v>0</v>
      </c>
      <c r="AD155" s="77">
        <f t="shared" si="33"/>
        <v>0</v>
      </c>
    </row>
    <row r="156" spans="1:30" ht="18.75" customHeight="1" x14ac:dyDescent="0.25">
      <c r="A156" s="7">
        <f>CADASTRO!A154</f>
        <v>0</v>
      </c>
      <c r="B156" s="7">
        <f>CADASTRO!B154</f>
        <v>0</v>
      </c>
      <c r="C156" s="40">
        <f>INDEX(Base!$A$40:$N$570,MATCH('PAINEL MÊS'!B156,Base!$B$40:$B$570,0),MATCH('PAINEL MÊS'!$C$2,Base!$A$40:$N$40,0))</f>
        <v>0</v>
      </c>
      <c r="D156" s="7">
        <f>CADASTRO!C154</f>
        <v>0</v>
      </c>
      <c r="E156" s="41">
        <f>SUMIFS(SAÍDAS!$D:$D,SAÍDAS!$B:$B,'PAINEL MÊS'!$B156,SAÍDAS!$H:$H,'PAINEL MÊS'!$AI$1,SAÍDAS!$F:$F,'PAINEL MÊS'!E$3)</f>
        <v>0</v>
      </c>
      <c r="F156" s="41">
        <f>SUMIFS(SAÍDAS!$D:$D,SAÍDAS!$B:$B,'PAINEL MÊS'!$B156,SAÍDAS!$H:$H,'PAINEL MÊS'!$AI$1,SAÍDAS!$F:$F,'PAINEL MÊS'!F$3)</f>
        <v>0</v>
      </c>
      <c r="G156" s="41">
        <f>SUMIFS(SAÍDAS!$D:$D,SAÍDAS!$B:$B,'PAINEL MÊS'!$B156,SAÍDAS!$H:$H,'PAINEL MÊS'!$AI$1,SAÍDAS!$F:$F,'PAINEL MÊS'!G$3)</f>
        <v>0</v>
      </c>
      <c r="H156" s="41">
        <f>SUMIFS(SAÍDAS!$D:$D,SAÍDAS!$B:$B,'PAINEL MÊS'!$B156,SAÍDAS!$H:$H,'PAINEL MÊS'!$AI$1,SAÍDAS!$F:$F,'PAINEL MÊS'!H$3)</f>
        <v>0</v>
      </c>
      <c r="I156" s="41">
        <f>SUMIFS(SAÍDAS!$D:$D,SAÍDAS!$B:$B,'PAINEL MÊS'!$B156,SAÍDAS!$H:$H,'PAINEL MÊS'!$AI$1,SAÍDAS!$F:$F,'PAINEL MÊS'!I$3)+SUMIFS(SAÍDAS!$D:$D,SAÍDAS!$B:$B,'PAINEL MÊS'!$B156,SAÍDAS!$H:$H,'PAINEL MÊS'!$AI$1,SAÍDAS!$F:$F,"SEMANA 6")</f>
        <v>0</v>
      </c>
      <c r="J156" s="42">
        <f t="shared" si="0"/>
        <v>0</v>
      </c>
      <c r="K156" s="43">
        <f>SUMIFS(ENTRADAS!$D:$D,ENTRADAS!$B:$B,'PAINEL MÊS'!$B156,ENTRADAS!$I:$I,'PAINEL MÊS'!$AI$1,ENTRADAS!$F:$F,'PAINEL MÊS'!K$3)</f>
        <v>0</v>
      </c>
      <c r="L156" s="43">
        <f>SUMIFS(ENTRADAS!$D:$D,ENTRADAS!$B:$B,'PAINEL MÊS'!$B156,ENTRADAS!$I:$I,'PAINEL MÊS'!$AI$1,ENTRADAS!$F:$F,'PAINEL MÊS'!L$3)</f>
        <v>0</v>
      </c>
      <c r="M156" s="43">
        <f>SUMIFS(ENTRADAS!$D:$D,ENTRADAS!$B:$B,'PAINEL MÊS'!$B156,ENTRADAS!$I:$I,'PAINEL MÊS'!$AI$1,ENTRADAS!$F:$F,'PAINEL MÊS'!M$3)</f>
        <v>0</v>
      </c>
      <c r="N156" s="43">
        <f>SUMIFS(ENTRADAS!$D:$D,ENTRADAS!$B:$B,'PAINEL MÊS'!$B156,ENTRADAS!$I:$I,'PAINEL MÊS'!$AI$1,ENTRADAS!$F:$F,'PAINEL MÊS'!N$3)</f>
        <v>0</v>
      </c>
      <c r="O156" s="43">
        <f>SUMIFS(ENTRADAS!$D:$D,ENTRADAS!$B:$B,'PAINEL MÊS'!$B156,ENTRADAS!$I:$I,'PAINEL MÊS'!$AI$1,ENTRADAS!$F:$F,'PAINEL MÊS'!O$3)+SUMIFS(ENTRADAS!$D:$D,ENTRADAS!$B:$B,'PAINEL MÊS'!$B156,ENTRADAS!$I:$I,'PAINEL MÊS'!$AI$1,ENTRADAS!$F:$F,"SEMANA 6")</f>
        <v>0</v>
      </c>
      <c r="P156" s="44">
        <f t="shared" si="1"/>
        <v>0</v>
      </c>
      <c r="Q156" s="40">
        <f>C156+P156-J156+SUMIFS(AJUSTE!$D:$D,AJUSTE!$B:$B,'PAINEL MÊS'!B156,AJUSTE!$H:$H,'PAINEL MÊS'!$AI$1)</f>
        <v>0</v>
      </c>
      <c r="R156" s="45">
        <f t="shared" si="23"/>
        <v>0</v>
      </c>
      <c r="S156" s="15">
        <f>IFERROR(IF(INDEX(CADASTRO!$A$2:$Q$570,MATCH('PAINEL MÊS'!B156,CADASTRO!$B$2:$B$570,0),MATCH('PAINEL MÊS'!$AI$1,CADASTRO!$A$2:$Q$2,0))=0,IF(CADASTRO!R154=0,CADASTRO!E154,CADASTRO!R154),INDEX(CADASTRO!$A$2:$Q$570,MATCH('PAINEL MÊS'!B156,CADASTRO!$B$2:$B$570,0),MATCH('PAINEL MÊS'!$AI$1,CADASTRO!$A$2:$Q$2,0))),0)</f>
        <v>0</v>
      </c>
      <c r="T156" s="14">
        <f t="shared" si="24"/>
        <v>0</v>
      </c>
      <c r="U156" s="14">
        <f t="shared" si="25"/>
        <v>0</v>
      </c>
      <c r="V156" s="14">
        <f t="shared" si="26"/>
        <v>0</v>
      </c>
      <c r="W156" s="14">
        <f t="shared" si="27"/>
        <v>0</v>
      </c>
      <c r="X156" s="67">
        <f>IFERROR(IF(INDEX(CADASTRO!$A$2:$Q$570,MATCH('PAINEL MÊS'!B156,CADASTRO!$B$2:$B$570,0),MATCH('PAINEL MÊS'!$AJ$2,CADASTRO!$A$2:$Q$2,0))=0,IF(CADASTRO!R154=0,CADASTRO!E154,CADASTRO!R154),INDEX(CADASTRO!$A$2:$Q$570,MATCH('PAINEL MÊS'!B156,CADASTRO!$B$2:$B$570,0),MATCH('PAINEL MÊS'!$AJ$2,CADASTRO!$A$2:$Q$2,0))),0)*C156</f>
        <v>0</v>
      </c>
      <c r="Y156" s="14">
        <f t="shared" si="28"/>
        <v>0</v>
      </c>
      <c r="Z156" s="75">
        <f t="shared" si="29"/>
        <v>0</v>
      </c>
      <c r="AA156" s="75">
        <f t="shared" si="30"/>
        <v>0</v>
      </c>
      <c r="AB156" s="79">
        <f t="shared" si="31"/>
        <v>0</v>
      </c>
      <c r="AC156" s="77">
        <f t="shared" si="32"/>
        <v>0</v>
      </c>
      <c r="AD156" s="77">
        <f t="shared" si="33"/>
        <v>0</v>
      </c>
    </row>
    <row r="157" spans="1:30" ht="18.75" customHeight="1" x14ac:dyDescent="0.25">
      <c r="A157" s="7">
        <f>CADASTRO!A155</f>
        <v>0</v>
      </c>
      <c r="B157" s="7">
        <f>CADASTRO!B155</f>
        <v>0</v>
      </c>
      <c r="C157" s="40">
        <f>INDEX(Base!$A$40:$N$570,MATCH('PAINEL MÊS'!B157,Base!$B$40:$B$570,0),MATCH('PAINEL MÊS'!$C$2,Base!$A$40:$N$40,0))</f>
        <v>0</v>
      </c>
      <c r="D157" s="7">
        <f>CADASTRO!C155</f>
        <v>0</v>
      </c>
      <c r="E157" s="41">
        <f>SUMIFS(SAÍDAS!$D:$D,SAÍDAS!$B:$B,'PAINEL MÊS'!$B157,SAÍDAS!$H:$H,'PAINEL MÊS'!$AI$1,SAÍDAS!$F:$F,'PAINEL MÊS'!E$3)</f>
        <v>0</v>
      </c>
      <c r="F157" s="41">
        <f>SUMIFS(SAÍDAS!$D:$D,SAÍDAS!$B:$B,'PAINEL MÊS'!$B157,SAÍDAS!$H:$H,'PAINEL MÊS'!$AI$1,SAÍDAS!$F:$F,'PAINEL MÊS'!F$3)</f>
        <v>0</v>
      </c>
      <c r="G157" s="41">
        <f>SUMIFS(SAÍDAS!$D:$D,SAÍDAS!$B:$B,'PAINEL MÊS'!$B157,SAÍDAS!$H:$H,'PAINEL MÊS'!$AI$1,SAÍDAS!$F:$F,'PAINEL MÊS'!G$3)</f>
        <v>0</v>
      </c>
      <c r="H157" s="41">
        <f>SUMIFS(SAÍDAS!$D:$D,SAÍDAS!$B:$B,'PAINEL MÊS'!$B157,SAÍDAS!$H:$H,'PAINEL MÊS'!$AI$1,SAÍDAS!$F:$F,'PAINEL MÊS'!H$3)</f>
        <v>0</v>
      </c>
      <c r="I157" s="41">
        <f>SUMIFS(SAÍDAS!$D:$D,SAÍDAS!$B:$B,'PAINEL MÊS'!$B157,SAÍDAS!$H:$H,'PAINEL MÊS'!$AI$1,SAÍDAS!$F:$F,'PAINEL MÊS'!I$3)+SUMIFS(SAÍDAS!$D:$D,SAÍDAS!$B:$B,'PAINEL MÊS'!$B157,SAÍDAS!$H:$H,'PAINEL MÊS'!$AI$1,SAÍDAS!$F:$F,"SEMANA 6")</f>
        <v>0</v>
      </c>
      <c r="J157" s="42">
        <f t="shared" si="0"/>
        <v>0</v>
      </c>
      <c r="K157" s="43">
        <f>SUMIFS(ENTRADAS!$D:$D,ENTRADAS!$B:$B,'PAINEL MÊS'!$B157,ENTRADAS!$I:$I,'PAINEL MÊS'!$AI$1,ENTRADAS!$F:$F,'PAINEL MÊS'!K$3)</f>
        <v>0</v>
      </c>
      <c r="L157" s="43">
        <f>SUMIFS(ENTRADAS!$D:$D,ENTRADAS!$B:$B,'PAINEL MÊS'!$B157,ENTRADAS!$I:$I,'PAINEL MÊS'!$AI$1,ENTRADAS!$F:$F,'PAINEL MÊS'!L$3)</f>
        <v>0</v>
      </c>
      <c r="M157" s="43">
        <f>SUMIFS(ENTRADAS!$D:$D,ENTRADAS!$B:$B,'PAINEL MÊS'!$B157,ENTRADAS!$I:$I,'PAINEL MÊS'!$AI$1,ENTRADAS!$F:$F,'PAINEL MÊS'!M$3)</f>
        <v>0</v>
      </c>
      <c r="N157" s="43">
        <f>SUMIFS(ENTRADAS!$D:$D,ENTRADAS!$B:$B,'PAINEL MÊS'!$B157,ENTRADAS!$I:$I,'PAINEL MÊS'!$AI$1,ENTRADAS!$F:$F,'PAINEL MÊS'!N$3)</f>
        <v>0</v>
      </c>
      <c r="O157" s="43">
        <f>SUMIFS(ENTRADAS!$D:$D,ENTRADAS!$B:$B,'PAINEL MÊS'!$B157,ENTRADAS!$I:$I,'PAINEL MÊS'!$AI$1,ENTRADAS!$F:$F,'PAINEL MÊS'!O$3)+SUMIFS(ENTRADAS!$D:$D,ENTRADAS!$B:$B,'PAINEL MÊS'!$B157,ENTRADAS!$I:$I,'PAINEL MÊS'!$AI$1,ENTRADAS!$F:$F,"SEMANA 6")</f>
        <v>0</v>
      </c>
      <c r="P157" s="44">
        <f t="shared" si="1"/>
        <v>0</v>
      </c>
      <c r="Q157" s="40">
        <f>C157+P157-J157+SUMIFS(AJUSTE!$D:$D,AJUSTE!$B:$B,'PAINEL MÊS'!B157,AJUSTE!$H:$H,'PAINEL MÊS'!$AI$1)</f>
        <v>0</v>
      </c>
      <c r="R157" s="45">
        <f t="shared" si="23"/>
        <v>0</v>
      </c>
      <c r="S157" s="15">
        <f>IFERROR(IF(INDEX(CADASTRO!$A$2:$Q$570,MATCH('PAINEL MÊS'!B157,CADASTRO!$B$2:$B$570,0),MATCH('PAINEL MÊS'!$AI$1,CADASTRO!$A$2:$Q$2,0))=0,IF(CADASTRO!R155=0,CADASTRO!E155,CADASTRO!R155),INDEX(CADASTRO!$A$2:$Q$570,MATCH('PAINEL MÊS'!B157,CADASTRO!$B$2:$B$570,0),MATCH('PAINEL MÊS'!$AI$1,CADASTRO!$A$2:$Q$2,0))),0)</f>
        <v>0</v>
      </c>
      <c r="T157" s="14">
        <f t="shared" si="24"/>
        <v>0</v>
      </c>
      <c r="U157" s="14">
        <f t="shared" si="25"/>
        <v>0</v>
      </c>
      <c r="V157" s="14">
        <f t="shared" si="26"/>
        <v>0</v>
      </c>
      <c r="W157" s="14">
        <f t="shared" si="27"/>
        <v>0</v>
      </c>
      <c r="X157" s="67">
        <f>IFERROR(IF(INDEX(CADASTRO!$A$2:$Q$570,MATCH('PAINEL MÊS'!B157,CADASTRO!$B$2:$B$570,0),MATCH('PAINEL MÊS'!$AJ$2,CADASTRO!$A$2:$Q$2,0))=0,IF(CADASTRO!R155=0,CADASTRO!E155,CADASTRO!R155),INDEX(CADASTRO!$A$2:$Q$570,MATCH('PAINEL MÊS'!B157,CADASTRO!$B$2:$B$570,0),MATCH('PAINEL MÊS'!$AJ$2,CADASTRO!$A$2:$Q$2,0))),0)*C157</f>
        <v>0</v>
      </c>
      <c r="Y157" s="14">
        <f t="shared" si="28"/>
        <v>0</v>
      </c>
      <c r="Z157" s="75">
        <f t="shared" si="29"/>
        <v>0</v>
      </c>
      <c r="AA157" s="75">
        <f t="shared" si="30"/>
        <v>0</v>
      </c>
      <c r="AB157" s="79">
        <f t="shared" si="31"/>
        <v>0</v>
      </c>
      <c r="AC157" s="77">
        <f t="shared" si="32"/>
        <v>0</v>
      </c>
      <c r="AD157" s="77">
        <f t="shared" si="33"/>
        <v>0</v>
      </c>
    </row>
    <row r="158" spans="1:30" ht="18.75" customHeight="1" x14ac:dyDescent="0.25">
      <c r="A158" s="7">
        <f>CADASTRO!A156</f>
        <v>0</v>
      </c>
      <c r="B158" s="7">
        <f>CADASTRO!B156</f>
        <v>0</v>
      </c>
      <c r="C158" s="40">
        <f>INDEX(Base!$A$40:$N$570,MATCH('PAINEL MÊS'!B158,Base!$B$40:$B$570,0),MATCH('PAINEL MÊS'!$C$2,Base!$A$40:$N$40,0))</f>
        <v>0</v>
      </c>
      <c r="D158" s="7">
        <f>CADASTRO!C156</f>
        <v>0</v>
      </c>
      <c r="E158" s="41">
        <f>SUMIFS(SAÍDAS!$D:$D,SAÍDAS!$B:$B,'PAINEL MÊS'!$B158,SAÍDAS!$H:$H,'PAINEL MÊS'!$AI$1,SAÍDAS!$F:$F,'PAINEL MÊS'!E$3)</f>
        <v>0</v>
      </c>
      <c r="F158" s="41">
        <f>SUMIFS(SAÍDAS!$D:$D,SAÍDAS!$B:$B,'PAINEL MÊS'!$B158,SAÍDAS!$H:$H,'PAINEL MÊS'!$AI$1,SAÍDAS!$F:$F,'PAINEL MÊS'!F$3)</f>
        <v>0</v>
      </c>
      <c r="G158" s="41">
        <f>SUMIFS(SAÍDAS!$D:$D,SAÍDAS!$B:$B,'PAINEL MÊS'!$B158,SAÍDAS!$H:$H,'PAINEL MÊS'!$AI$1,SAÍDAS!$F:$F,'PAINEL MÊS'!G$3)</f>
        <v>0</v>
      </c>
      <c r="H158" s="41">
        <f>SUMIFS(SAÍDAS!$D:$D,SAÍDAS!$B:$B,'PAINEL MÊS'!$B158,SAÍDAS!$H:$H,'PAINEL MÊS'!$AI$1,SAÍDAS!$F:$F,'PAINEL MÊS'!H$3)</f>
        <v>0</v>
      </c>
      <c r="I158" s="41">
        <f>SUMIFS(SAÍDAS!$D:$D,SAÍDAS!$B:$B,'PAINEL MÊS'!$B158,SAÍDAS!$H:$H,'PAINEL MÊS'!$AI$1,SAÍDAS!$F:$F,'PAINEL MÊS'!I$3)+SUMIFS(SAÍDAS!$D:$D,SAÍDAS!$B:$B,'PAINEL MÊS'!$B158,SAÍDAS!$H:$H,'PAINEL MÊS'!$AI$1,SAÍDAS!$F:$F,"SEMANA 6")</f>
        <v>0</v>
      </c>
      <c r="J158" s="42">
        <f t="shared" si="0"/>
        <v>0</v>
      </c>
      <c r="K158" s="43">
        <f>SUMIFS(ENTRADAS!$D:$D,ENTRADAS!$B:$B,'PAINEL MÊS'!$B158,ENTRADAS!$I:$I,'PAINEL MÊS'!$AI$1,ENTRADAS!$F:$F,'PAINEL MÊS'!K$3)</f>
        <v>0</v>
      </c>
      <c r="L158" s="43">
        <f>SUMIFS(ENTRADAS!$D:$D,ENTRADAS!$B:$B,'PAINEL MÊS'!$B158,ENTRADAS!$I:$I,'PAINEL MÊS'!$AI$1,ENTRADAS!$F:$F,'PAINEL MÊS'!L$3)</f>
        <v>0</v>
      </c>
      <c r="M158" s="43">
        <f>SUMIFS(ENTRADAS!$D:$D,ENTRADAS!$B:$B,'PAINEL MÊS'!$B158,ENTRADAS!$I:$I,'PAINEL MÊS'!$AI$1,ENTRADAS!$F:$F,'PAINEL MÊS'!M$3)</f>
        <v>0</v>
      </c>
      <c r="N158" s="43">
        <f>SUMIFS(ENTRADAS!$D:$D,ENTRADAS!$B:$B,'PAINEL MÊS'!$B158,ENTRADAS!$I:$I,'PAINEL MÊS'!$AI$1,ENTRADAS!$F:$F,'PAINEL MÊS'!N$3)</f>
        <v>0</v>
      </c>
      <c r="O158" s="43">
        <f>SUMIFS(ENTRADAS!$D:$D,ENTRADAS!$B:$B,'PAINEL MÊS'!$B158,ENTRADAS!$I:$I,'PAINEL MÊS'!$AI$1,ENTRADAS!$F:$F,'PAINEL MÊS'!O$3)+SUMIFS(ENTRADAS!$D:$D,ENTRADAS!$B:$B,'PAINEL MÊS'!$B158,ENTRADAS!$I:$I,'PAINEL MÊS'!$AI$1,ENTRADAS!$F:$F,"SEMANA 6")</f>
        <v>0</v>
      </c>
      <c r="P158" s="44">
        <f t="shared" si="1"/>
        <v>0</v>
      </c>
      <c r="Q158" s="40">
        <f>C158+P158-J158+SUMIFS(AJUSTE!$D:$D,AJUSTE!$B:$B,'PAINEL MÊS'!B158,AJUSTE!$H:$H,'PAINEL MÊS'!$AI$1)</f>
        <v>0</v>
      </c>
      <c r="R158" s="45">
        <f t="shared" si="23"/>
        <v>0</v>
      </c>
      <c r="S158" s="15">
        <f>IFERROR(IF(INDEX(CADASTRO!$A$2:$Q$570,MATCH('PAINEL MÊS'!B158,CADASTRO!$B$2:$B$570,0),MATCH('PAINEL MÊS'!$AI$1,CADASTRO!$A$2:$Q$2,0))=0,IF(CADASTRO!R156=0,CADASTRO!E156,CADASTRO!R156),INDEX(CADASTRO!$A$2:$Q$570,MATCH('PAINEL MÊS'!B158,CADASTRO!$B$2:$B$570,0),MATCH('PAINEL MÊS'!$AI$1,CADASTRO!$A$2:$Q$2,0))),0)</f>
        <v>0</v>
      </c>
      <c r="T158" s="14">
        <f t="shared" si="24"/>
        <v>0</v>
      </c>
      <c r="U158" s="14">
        <f t="shared" si="25"/>
        <v>0</v>
      </c>
      <c r="V158" s="14">
        <f t="shared" si="26"/>
        <v>0</v>
      </c>
      <c r="W158" s="14">
        <f t="shared" si="27"/>
        <v>0</v>
      </c>
      <c r="X158" s="67">
        <f>IFERROR(IF(INDEX(CADASTRO!$A$2:$Q$570,MATCH('PAINEL MÊS'!B158,CADASTRO!$B$2:$B$570,0),MATCH('PAINEL MÊS'!$AJ$2,CADASTRO!$A$2:$Q$2,0))=0,IF(CADASTRO!R156=0,CADASTRO!E156,CADASTRO!R156),INDEX(CADASTRO!$A$2:$Q$570,MATCH('PAINEL MÊS'!B158,CADASTRO!$B$2:$B$570,0),MATCH('PAINEL MÊS'!$AJ$2,CADASTRO!$A$2:$Q$2,0))),0)*C158</f>
        <v>0</v>
      </c>
      <c r="Y158" s="14">
        <f t="shared" si="28"/>
        <v>0</v>
      </c>
      <c r="Z158" s="75">
        <f t="shared" si="29"/>
        <v>0</v>
      </c>
      <c r="AA158" s="75">
        <f t="shared" si="30"/>
        <v>0</v>
      </c>
      <c r="AB158" s="79">
        <f t="shared" si="31"/>
        <v>0</v>
      </c>
      <c r="AC158" s="77">
        <f t="shared" si="32"/>
        <v>0</v>
      </c>
      <c r="AD158" s="77">
        <f t="shared" si="33"/>
        <v>0</v>
      </c>
    </row>
    <row r="159" spans="1:30" ht="18.75" customHeight="1" x14ac:dyDescent="0.25">
      <c r="A159" s="7">
        <f>CADASTRO!A157</f>
        <v>0</v>
      </c>
      <c r="B159" s="7">
        <f>CADASTRO!B157</f>
        <v>0</v>
      </c>
      <c r="C159" s="40">
        <f>INDEX(Base!$A$40:$N$570,MATCH('PAINEL MÊS'!B159,Base!$B$40:$B$570,0),MATCH('PAINEL MÊS'!$C$2,Base!$A$40:$N$40,0))</f>
        <v>0</v>
      </c>
      <c r="D159" s="7">
        <f>CADASTRO!C157</f>
        <v>0</v>
      </c>
      <c r="E159" s="41">
        <f>SUMIFS(SAÍDAS!$D:$D,SAÍDAS!$B:$B,'PAINEL MÊS'!$B159,SAÍDAS!$H:$H,'PAINEL MÊS'!$AI$1,SAÍDAS!$F:$F,'PAINEL MÊS'!E$3)</f>
        <v>0</v>
      </c>
      <c r="F159" s="41">
        <f>SUMIFS(SAÍDAS!$D:$D,SAÍDAS!$B:$B,'PAINEL MÊS'!$B159,SAÍDAS!$H:$H,'PAINEL MÊS'!$AI$1,SAÍDAS!$F:$F,'PAINEL MÊS'!F$3)</f>
        <v>0</v>
      </c>
      <c r="G159" s="41">
        <f>SUMIFS(SAÍDAS!$D:$D,SAÍDAS!$B:$B,'PAINEL MÊS'!$B159,SAÍDAS!$H:$H,'PAINEL MÊS'!$AI$1,SAÍDAS!$F:$F,'PAINEL MÊS'!G$3)</f>
        <v>0</v>
      </c>
      <c r="H159" s="41">
        <f>SUMIFS(SAÍDAS!$D:$D,SAÍDAS!$B:$B,'PAINEL MÊS'!$B159,SAÍDAS!$H:$H,'PAINEL MÊS'!$AI$1,SAÍDAS!$F:$F,'PAINEL MÊS'!H$3)</f>
        <v>0</v>
      </c>
      <c r="I159" s="41">
        <f>SUMIFS(SAÍDAS!$D:$D,SAÍDAS!$B:$B,'PAINEL MÊS'!$B159,SAÍDAS!$H:$H,'PAINEL MÊS'!$AI$1,SAÍDAS!$F:$F,'PAINEL MÊS'!I$3)+SUMIFS(SAÍDAS!$D:$D,SAÍDAS!$B:$B,'PAINEL MÊS'!$B159,SAÍDAS!$H:$H,'PAINEL MÊS'!$AI$1,SAÍDAS!$F:$F,"SEMANA 6")</f>
        <v>0</v>
      </c>
      <c r="J159" s="42">
        <f t="shared" si="0"/>
        <v>0</v>
      </c>
      <c r="K159" s="43">
        <f>SUMIFS(ENTRADAS!$D:$D,ENTRADAS!$B:$B,'PAINEL MÊS'!$B159,ENTRADAS!$I:$I,'PAINEL MÊS'!$AI$1,ENTRADAS!$F:$F,'PAINEL MÊS'!K$3)</f>
        <v>0</v>
      </c>
      <c r="L159" s="43">
        <f>SUMIFS(ENTRADAS!$D:$D,ENTRADAS!$B:$B,'PAINEL MÊS'!$B159,ENTRADAS!$I:$I,'PAINEL MÊS'!$AI$1,ENTRADAS!$F:$F,'PAINEL MÊS'!L$3)</f>
        <v>0</v>
      </c>
      <c r="M159" s="43">
        <f>SUMIFS(ENTRADAS!$D:$D,ENTRADAS!$B:$B,'PAINEL MÊS'!$B159,ENTRADAS!$I:$I,'PAINEL MÊS'!$AI$1,ENTRADAS!$F:$F,'PAINEL MÊS'!M$3)</f>
        <v>0</v>
      </c>
      <c r="N159" s="43">
        <f>SUMIFS(ENTRADAS!$D:$D,ENTRADAS!$B:$B,'PAINEL MÊS'!$B159,ENTRADAS!$I:$I,'PAINEL MÊS'!$AI$1,ENTRADAS!$F:$F,'PAINEL MÊS'!N$3)</f>
        <v>0</v>
      </c>
      <c r="O159" s="43">
        <f>SUMIFS(ENTRADAS!$D:$D,ENTRADAS!$B:$B,'PAINEL MÊS'!$B159,ENTRADAS!$I:$I,'PAINEL MÊS'!$AI$1,ENTRADAS!$F:$F,'PAINEL MÊS'!O$3)+SUMIFS(ENTRADAS!$D:$D,ENTRADAS!$B:$B,'PAINEL MÊS'!$B159,ENTRADAS!$I:$I,'PAINEL MÊS'!$AI$1,ENTRADAS!$F:$F,"SEMANA 6")</f>
        <v>0</v>
      </c>
      <c r="P159" s="44">
        <f t="shared" si="1"/>
        <v>0</v>
      </c>
      <c r="Q159" s="40">
        <f>C159+P159-J159+SUMIFS(AJUSTE!$D:$D,AJUSTE!$B:$B,'PAINEL MÊS'!B159,AJUSTE!$H:$H,'PAINEL MÊS'!$AI$1)</f>
        <v>0</v>
      </c>
      <c r="R159" s="45">
        <f t="shared" si="23"/>
        <v>0</v>
      </c>
      <c r="S159" s="15">
        <f>IFERROR(IF(INDEX(CADASTRO!$A$2:$Q$570,MATCH('PAINEL MÊS'!B159,CADASTRO!$B$2:$B$570,0),MATCH('PAINEL MÊS'!$AI$1,CADASTRO!$A$2:$Q$2,0))=0,IF(CADASTRO!R157=0,CADASTRO!E157,CADASTRO!R157),INDEX(CADASTRO!$A$2:$Q$570,MATCH('PAINEL MÊS'!B159,CADASTRO!$B$2:$B$570,0),MATCH('PAINEL MÊS'!$AI$1,CADASTRO!$A$2:$Q$2,0))),0)</f>
        <v>0</v>
      </c>
      <c r="T159" s="14">
        <f t="shared" si="24"/>
        <v>0</v>
      </c>
      <c r="U159" s="14">
        <f t="shared" si="25"/>
        <v>0</v>
      </c>
      <c r="V159" s="14">
        <f t="shared" si="26"/>
        <v>0</v>
      </c>
      <c r="W159" s="14">
        <f t="shared" si="27"/>
        <v>0</v>
      </c>
      <c r="X159" s="67">
        <f>IFERROR(IF(INDEX(CADASTRO!$A$2:$Q$570,MATCH('PAINEL MÊS'!B159,CADASTRO!$B$2:$B$570,0),MATCH('PAINEL MÊS'!$AJ$2,CADASTRO!$A$2:$Q$2,0))=0,IF(CADASTRO!R157=0,CADASTRO!E157,CADASTRO!R157),INDEX(CADASTRO!$A$2:$Q$570,MATCH('PAINEL MÊS'!B159,CADASTRO!$B$2:$B$570,0),MATCH('PAINEL MÊS'!$AJ$2,CADASTRO!$A$2:$Q$2,0))),0)*C159</f>
        <v>0</v>
      </c>
      <c r="Y159" s="14">
        <f t="shared" si="28"/>
        <v>0</v>
      </c>
      <c r="Z159" s="75">
        <f t="shared" si="29"/>
        <v>0</v>
      </c>
      <c r="AA159" s="75">
        <f t="shared" si="30"/>
        <v>0</v>
      </c>
      <c r="AB159" s="79">
        <f t="shared" si="31"/>
        <v>0</v>
      </c>
      <c r="AC159" s="77">
        <f t="shared" si="32"/>
        <v>0</v>
      </c>
      <c r="AD159" s="77">
        <f t="shared" si="33"/>
        <v>0</v>
      </c>
    </row>
    <row r="160" spans="1:30" ht="18.75" customHeight="1" x14ac:dyDescent="0.25">
      <c r="A160" s="7">
        <f>CADASTRO!A158</f>
        <v>0</v>
      </c>
      <c r="B160" s="7">
        <f>CADASTRO!B158</f>
        <v>0</v>
      </c>
      <c r="C160" s="40">
        <f>INDEX(Base!$A$40:$N$570,MATCH('PAINEL MÊS'!B160,Base!$B$40:$B$570,0),MATCH('PAINEL MÊS'!$C$2,Base!$A$40:$N$40,0))</f>
        <v>0</v>
      </c>
      <c r="D160" s="7">
        <f>CADASTRO!C158</f>
        <v>0</v>
      </c>
      <c r="E160" s="41">
        <f>SUMIFS(SAÍDAS!$D:$D,SAÍDAS!$B:$B,'PAINEL MÊS'!$B160,SAÍDAS!$H:$H,'PAINEL MÊS'!$AI$1,SAÍDAS!$F:$F,'PAINEL MÊS'!E$3)</f>
        <v>0</v>
      </c>
      <c r="F160" s="41">
        <f>SUMIFS(SAÍDAS!$D:$D,SAÍDAS!$B:$B,'PAINEL MÊS'!$B160,SAÍDAS!$H:$H,'PAINEL MÊS'!$AI$1,SAÍDAS!$F:$F,'PAINEL MÊS'!F$3)</f>
        <v>0</v>
      </c>
      <c r="G160" s="41">
        <f>SUMIFS(SAÍDAS!$D:$D,SAÍDAS!$B:$B,'PAINEL MÊS'!$B160,SAÍDAS!$H:$H,'PAINEL MÊS'!$AI$1,SAÍDAS!$F:$F,'PAINEL MÊS'!G$3)</f>
        <v>0</v>
      </c>
      <c r="H160" s="41">
        <f>SUMIFS(SAÍDAS!$D:$D,SAÍDAS!$B:$B,'PAINEL MÊS'!$B160,SAÍDAS!$H:$H,'PAINEL MÊS'!$AI$1,SAÍDAS!$F:$F,'PAINEL MÊS'!H$3)</f>
        <v>0</v>
      </c>
      <c r="I160" s="41">
        <f>SUMIFS(SAÍDAS!$D:$D,SAÍDAS!$B:$B,'PAINEL MÊS'!$B160,SAÍDAS!$H:$H,'PAINEL MÊS'!$AI$1,SAÍDAS!$F:$F,'PAINEL MÊS'!I$3)+SUMIFS(SAÍDAS!$D:$D,SAÍDAS!$B:$B,'PAINEL MÊS'!$B160,SAÍDAS!$H:$H,'PAINEL MÊS'!$AI$1,SAÍDAS!$F:$F,"SEMANA 6")</f>
        <v>0</v>
      </c>
      <c r="J160" s="42">
        <f t="shared" si="0"/>
        <v>0</v>
      </c>
      <c r="K160" s="43">
        <f>SUMIFS(ENTRADAS!$D:$D,ENTRADAS!$B:$B,'PAINEL MÊS'!$B160,ENTRADAS!$I:$I,'PAINEL MÊS'!$AI$1,ENTRADAS!$F:$F,'PAINEL MÊS'!K$3)</f>
        <v>0</v>
      </c>
      <c r="L160" s="43">
        <f>SUMIFS(ENTRADAS!$D:$D,ENTRADAS!$B:$B,'PAINEL MÊS'!$B160,ENTRADAS!$I:$I,'PAINEL MÊS'!$AI$1,ENTRADAS!$F:$F,'PAINEL MÊS'!L$3)</f>
        <v>0</v>
      </c>
      <c r="M160" s="43">
        <f>SUMIFS(ENTRADAS!$D:$D,ENTRADAS!$B:$B,'PAINEL MÊS'!$B160,ENTRADAS!$I:$I,'PAINEL MÊS'!$AI$1,ENTRADAS!$F:$F,'PAINEL MÊS'!M$3)</f>
        <v>0</v>
      </c>
      <c r="N160" s="43">
        <f>SUMIFS(ENTRADAS!$D:$D,ENTRADAS!$B:$B,'PAINEL MÊS'!$B160,ENTRADAS!$I:$I,'PAINEL MÊS'!$AI$1,ENTRADAS!$F:$F,'PAINEL MÊS'!N$3)</f>
        <v>0</v>
      </c>
      <c r="O160" s="43">
        <f>SUMIFS(ENTRADAS!$D:$D,ENTRADAS!$B:$B,'PAINEL MÊS'!$B160,ENTRADAS!$I:$I,'PAINEL MÊS'!$AI$1,ENTRADAS!$F:$F,'PAINEL MÊS'!O$3)+SUMIFS(ENTRADAS!$D:$D,ENTRADAS!$B:$B,'PAINEL MÊS'!$B160,ENTRADAS!$I:$I,'PAINEL MÊS'!$AI$1,ENTRADAS!$F:$F,"SEMANA 6")</f>
        <v>0</v>
      </c>
      <c r="P160" s="44">
        <f t="shared" si="1"/>
        <v>0</v>
      </c>
      <c r="Q160" s="40">
        <f>C160+P160-J160+SUMIFS(AJUSTE!$D:$D,AJUSTE!$B:$B,'PAINEL MÊS'!B160,AJUSTE!$H:$H,'PAINEL MÊS'!$AI$1)</f>
        <v>0</v>
      </c>
      <c r="R160" s="45">
        <f t="shared" si="23"/>
        <v>0</v>
      </c>
      <c r="S160" s="15">
        <f>IFERROR(IF(INDEX(CADASTRO!$A$2:$Q$570,MATCH('PAINEL MÊS'!B160,CADASTRO!$B$2:$B$570,0),MATCH('PAINEL MÊS'!$AI$1,CADASTRO!$A$2:$Q$2,0))=0,IF(CADASTRO!R158=0,CADASTRO!E158,CADASTRO!R158),INDEX(CADASTRO!$A$2:$Q$570,MATCH('PAINEL MÊS'!B160,CADASTRO!$B$2:$B$570,0),MATCH('PAINEL MÊS'!$AI$1,CADASTRO!$A$2:$Q$2,0))),0)</f>
        <v>0</v>
      </c>
      <c r="T160" s="14">
        <f t="shared" si="24"/>
        <v>0</v>
      </c>
      <c r="U160" s="14">
        <f t="shared" si="25"/>
        <v>0</v>
      </c>
      <c r="V160" s="14">
        <f t="shared" si="26"/>
        <v>0</v>
      </c>
      <c r="W160" s="14">
        <f t="shared" si="27"/>
        <v>0</v>
      </c>
      <c r="X160" s="67">
        <f>IFERROR(IF(INDEX(CADASTRO!$A$2:$Q$570,MATCH('PAINEL MÊS'!B160,CADASTRO!$B$2:$B$570,0),MATCH('PAINEL MÊS'!$AJ$2,CADASTRO!$A$2:$Q$2,0))=0,IF(CADASTRO!R158=0,CADASTRO!E158,CADASTRO!R158),INDEX(CADASTRO!$A$2:$Q$570,MATCH('PAINEL MÊS'!B160,CADASTRO!$B$2:$B$570,0),MATCH('PAINEL MÊS'!$AJ$2,CADASTRO!$A$2:$Q$2,0))),0)*C160</f>
        <v>0</v>
      </c>
      <c r="Y160" s="14">
        <f t="shared" si="28"/>
        <v>0</v>
      </c>
      <c r="Z160" s="75">
        <f t="shared" si="29"/>
        <v>0</v>
      </c>
      <c r="AA160" s="75">
        <f t="shared" si="30"/>
        <v>0</v>
      </c>
      <c r="AB160" s="79">
        <f t="shared" si="31"/>
        <v>0</v>
      </c>
      <c r="AC160" s="77">
        <f t="shared" si="32"/>
        <v>0</v>
      </c>
      <c r="AD160" s="77">
        <f t="shared" si="33"/>
        <v>0</v>
      </c>
    </row>
    <row r="161" spans="1:30" ht="18.75" customHeight="1" x14ac:dyDescent="0.25">
      <c r="A161" s="7">
        <f>CADASTRO!A159</f>
        <v>0</v>
      </c>
      <c r="B161" s="7">
        <f>CADASTRO!B159</f>
        <v>0</v>
      </c>
      <c r="C161" s="40">
        <f>INDEX(Base!$A$40:$N$570,MATCH('PAINEL MÊS'!B161,Base!$B$40:$B$570,0),MATCH('PAINEL MÊS'!$C$2,Base!$A$40:$N$40,0))</f>
        <v>0</v>
      </c>
      <c r="D161" s="7">
        <f>CADASTRO!C159</f>
        <v>0</v>
      </c>
      <c r="E161" s="41">
        <f>SUMIFS(SAÍDAS!$D:$D,SAÍDAS!$B:$B,'PAINEL MÊS'!$B161,SAÍDAS!$H:$H,'PAINEL MÊS'!$AI$1,SAÍDAS!$F:$F,'PAINEL MÊS'!E$3)</f>
        <v>0</v>
      </c>
      <c r="F161" s="41">
        <f>SUMIFS(SAÍDAS!$D:$D,SAÍDAS!$B:$B,'PAINEL MÊS'!$B161,SAÍDAS!$H:$H,'PAINEL MÊS'!$AI$1,SAÍDAS!$F:$F,'PAINEL MÊS'!F$3)</f>
        <v>0</v>
      </c>
      <c r="G161" s="41">
        <f>SUMIFS(SAÍDAS!$D:$D,SAÍDAS!$B:$B,'PAINEL MÊS'!$B161,SAÍDAS!$H:$H,'PAINEL MÊS'!$AI$1,SAÍDAS!$F:$F,'PAINEL MÊS'!G$3)</f>
        <v>0</v>
      </c>
      <c r="H161" s="41">
        <f>SUMIFS(SAÍDAS!$D:$D,SAÍDAS!$B:$B,'PAINEL MÊS'!$B161,SAÍDAS!$H:$H,'PAINEL MÊS'!$AI$1,SAÍDAS!$F:$F,'PAINEL MÊS'!H$3)</f>
        <v>0</v>
      </c>
      <c r="I161" s="41">
        <f>SUMIFS(SAÍDAS!$D:$D,SAÍDAS!$B:$B,'PAINEL MÊS'!$B161,SAÍDAS!$H:$H,'PAINEL MÊS'!$AI$1,SAÍDAS!$F:$F,'PAINEL MÊS'!I$3)+SUMIFS(SAÍDAS!$D:$D,SAÍDAS!$B:$B,'PAINEL MÊS'!$B161,SAÍDAS!$H:$H,'PAINEL MÊS'!$AI$1,SAÍDAS!$F:$F,"SEMANA 6")</f>
        <v>0</v>
      </c>
      <c r="J161" s="42">
        <f t="shared" si="0"/>
        <v>0</v>
      </c>
      <c r="K161" s="43">
        <f>SUMIFS(ENTRADAS!$D:$D,ENTRADAS!$B:$B,'PAINEL MÊS'!$B161,ENTRADAS!$I:$I,'PAINEL MÊS'!$AI$1,ENTRADAS!$F:$F,'PAINEL MÊS'!K$3)</f>
        <v>0</v>
      </c>
      <c r="L161" s="43">
        <f>SUMIFS(ENTRADAS!$D:$D,ENTRADAS!$B:$B,'PAINEL MÊS'!$B161,ENTRADAS!$I:$I,'PAINEL MÊS'!$AI$1,ENTRADAS!$F:$F,'PAINEL MÊS'!L$3)</f>
        <v>0</v>
      </c>
      <c r="M161" s="43">
        <f>SUMIFS(ENTRADAS!$D:$D,ENTRADAS!$B:$B,'PAINEL MÊS'!$B161,ENTRADAS!$I:$I,'PAINEL MÊS'!$AI$1,ENTRADAS!$F:$F,'PAINEL MÊS'!M$3)</f>
        <v>0</v>
      </c>
      <c r="N161" s="43">
        <f>SUMIFS(ENTRADAS!$D:$D,ENTRADAS!$B:$B,'PAINEL MÊS'!$B161,ENTRADAS!$I:$I,'PAINEL MÊS'!$AI$1,ENTRADAS!$F:$F,'PAINEL MÊS'!N$3)</f>
        <v>0</v>
      </c>
      <c r="O161" s="43">
        <f>SUMIFS(ENTRADAS!$D:$D,ENTRADAS!$B:$B,'PAINEL MÊS'!$B161,ENTRADAS!$I:$I,'PAINEL MÊS'!$AI$1,ENTRADAS!$F:$F,'PAINEL MÊS'!O$3)+SUMIFS(ENTRADAS!$D:$D,ENTRADAS!$B:$B,'PAINEL MÊS'!$B161,ENTRADAS!$I:$I,'PAINEL MÊS'!$AI$1,ENTRADAS!$F:$F,"SEMANA 6")</f>
        <v>0</v>
      </c>
      <c r="P161" s="44">
        <f t="shared" si="1"/>
        <v>0</v>
      </c>
      <c r="Q161" s="40">
        <f>C161+P161-J161+SUMIFS(AJUSTE!$D:$D,AJUSTE!$B:$B,'PAINEL MÊS'!B161,AJUSTE!$H:$H,'PAINEL MÊS'!$AI$1)</f>
        <v>0</v>
      </c>
      <c r="R161" s="45">
        <f t="shared" si="23"/>
        <v>0</v>
      </c>
      <c r="S161" s="15">
        <f>IFERROR(IF(INDEX(CADASTRO!$A$2:$Q$570,MATCH('PAINEL MÊS'!B161,CADASTRO!$B$2:$B$570,0),MATCH('PAINEL MÊS'!$AI$1,CADASTRO!$A$2:$Q$2,0))=0,IF(CADASTRO!R159=0,CADASTRO!E159,CADASTRO!R159),INDEX(CADASTRO!$A$2:$Q$570,MATCH('PAINEL MÊS'!B161,CADASTRO!$B$2:$B$570,0),MATCH('PAINEL MÊS'!$AI$1,CADASTRO!$A$2:$Q$2,0))),0)</f>
        <v>0</v>
      </c>
      <c r="T161" s="14">
        <f t="shared" si="24"/>
        <v>0</v>
      </c>
      <c r="U161" s="14">
        <f t="shared" si="25"/>
        <v>0</v>
      </c>
      <c r="V161" s="14">
        <f t="shared" si="26"/>
        <v>0</v>
      </c>
      <c r="W161" s="14">
        <f t="shared" si="27"/>
        <v>0</v>
      </c>
      <c r="X161" s="67">
        <f>IFERROR(IF(INDEX(CADASTRO!$A$2:$Q$570,MATCH('PAINEL MÊS'!B161,CADASTRO!$B$2:$B$570,0),MATCH('PAINEL MÊS'!$AJ$2,CADASTRO!$A$2:$Q$2,0))=0,IF(CADASTRO!R159=0,CADASTRO!E159,CADASTRO!R159),INDEX(CADASTRO!$A$2:$Q$570,MATCH('PAINEL MÊS'!B161,CADASTRO!$B$2:$B$570,0),MATCH('PAINEL MÊS'!$AJ$2,CADASTRO!$A$2:$Q$2,0))),0)*C161</f>
        <v>0</v>
      </c>
      <c r="Y161" s="14">
        <f t="shared" si="28"/>
        <v>0</v>
      </c>
      <c r="Z161" s="75">
        <f t="shared" si="29"/>
        <v>0</v>
      </c>
      <c r="AA161" s="75">
        <f t="shared" si="30"/>
        <v>0</v>
      </c>
      <c r="AB161" s="79">
        <f t="shared" si="31"/>
        <v>0</v>
      </c>
      <c r="AC161" s="77">
        <f t="shared" si="32"/>
        <v>0</v>
      </c>
      <c r="AD161" s="77">
        <f t="shared" si="33"/>
        <v>0</v>
      </c>
    </row>
    <row r="162" spans="1:30" ht="18.75" customHeight="1" x14ac:dyDescent="0.25">
      <c r="A162" s="7">
        <f>CADASTRO!A160</f>
        <v>0</v>
      </c>
      <c r="B162" s="7">
        <f>CADASTRO!B160</f>
        <v>0</v>
      </c>
      <c r="C162" s="40">
        <f>INDEX(Base!$A$40:$N$570,MATCH('PAINEL MÊS'!B162,Base!$B$40:$B$570,0),MATCH('PAINEL MÊS'!$C$2,Base!$A$40:$N$40,0))</f>
        <v>0</v>
      </c>
      <c r="D162" s="7">
        <f>CADASTRO!C160</f>
        <v>0</v>
      </c>
      <c r="E162" s="41">
        <f>SUMIFS(SAÍDAS!$D:$D,SAÍDAS!$B:$B,'PAINEL MÊS'!$B162,SAÍDAS!$H:$H,'PAINEL MÊS'!$AI$1,SAÍDAS!$F:$F,'PAINEL MÊS'!E$3)</f>
        <v>0</v>
      </c>
      <c r="F162" s="41">
        <f>SUMIFS(SAÍDAS!$D:$D,SAÍDAS!$B:$B,'PAINEL MÊS'!$B162,SAÍDAS!$H:$H,'PAINEL MÊS'!$AI$1,SAÍDAS!$F:$F,'PAINEL MÊS'!F$3)</f>
        <v>0</v>
      </c>
      <c r="G162" s="41">
        <f>SUMIFS(SAÍDAS!$D:$D,SAÍDAS!$B:$B,'PAINEL MÊS'!$B162,SAÍDAS!$H:$H,'PAINEL MÊS'!$AI$1,SAÍDAS!$F:$F,'PAINEL MÊS'!G$3)</f>
        <v>0</v>
      </c>
      <c r="H162" s="41">
        <f>SUMIFS(SAÍDAS!$D:$D,SAÍDAS!$B:$B,'PAINEL MÊS'!$B162,SAÍDAS!$H:$H,'PAINEL MÊS'!$AI$1,SAÍDAS!$F:$F,'PAINEL MÊS'!H$3)</f>
        <v>0</v>
      </c>
      <c r="I162" s="41">
        <f>SUMIFS(SAÍDAS!$D:$D,SAÍDAS!$B:$B,'PAINEL MÊS'!$B162,SAÍDAS!$H:$H,'PAINEL MÊS'!$AI$1,SAÍDAS!$F:$F,'PAINEL MÊS'!I$3)+SUMIFS(SAÍDAS!$D:$D,SAÍDAS!$B:$B,'PAINEL MÊS'!$B162,SAÍDAS!$H:$H,'PAINEL MÊS'!$AI$1,SAÍDAS!$F:$F,"SEMANA 6")</f>
        <v>0</v>
      </c>
      <c r="J162" s="42">
        <f t="shared" si="0"/>
        <v>0</v>
      </c>
      <c r="K162" s="43">
        <f>SUMIFS(ENTRADAS!$D:$D,ENTRADAS!$B:$B,'PAINEL MÊS'!$B162,ENTRADAS!$I:$I,'PAINEL MÊS'!$AI$1,ENTRADAS!$F:$F,'PAINEL MÊS'!K$3)</f>
        <v>0</v>
      </c>
      <c r="L162" s="43">
        <f>SUMIFS(ENTRADAS!$D:$D,ENTRADAS!$B:$B,'PAINEL MÊS'!$B162,ENTRADAS!$I:$I,'PAINEL MÊS'!$AI$1,ENTRADAS!$F:$F,'PAINEL MÊS'!L$3)</f>
        <v>0</v>
      </c>
      <c r="M162" s="43">
        <f>SUMIFS(ENTRADAS!$D:$D,ENTRADAS!$B:$B,'PAINEL MÊS'!$B162,ENTRADAS!$I:$I,'PAINEL MÊS'!$AI$1,ENTRADAS!$F:$F,'PAINEL MÊS'!M$3)</f>
        <v>0</v>
      </c>
      <c r="N162" s="43">
        <f>SUMIFS(ENTRADAS!$D:$D,ENTRADAS!$B:$B,'PAINEL MÊS'!$B162,ENTRADAS!$I:$I,'PAINEL MÊS'!$AI$1,ENTRADAS!$F:$F,'PAINEL MÊS'!N$3)</f>
        <v>0</v>
      </c>
      <c r="O162" s="43">
        <f>SUMIFS(ENTRADAS!$D:$D,ENTRADAS!$B:$B,'PAINEL MÊS'!$B162,ENTRADAS!$I:$I,'PAINEL MÊS'!$AI$1,ENTRADAS!$F:$F,'PAINEL MÊS'!O$3)+SUMIFS(ENTRADAS!$D:$D,ENTRADAS!$B:$B,'PAINEL MÊS'!$B162,ENTRADAS!$I:$I,'PAINEL MÊS'!$AI$1,ENTRADAS!$F:$F,"SEMANA 6")</f>
        <v>0</v>
      </c>
      <c r="P162" s="44">
        <f t="shared" si="1"/>
        <v>0</v>
      </c>
      <c r="Q162" s="40">
        <f>C162+P162-J162+SUMIFS(AJUSTE!$D:$D,AJUSTE!$B:$B,'PAINEL MÊS'!B162,AJUSTE!$H:$H,'PAINEL MÊS'!$AI$1)</f>
        <v>0</v>
      </c>
      <c r="R162" s="45">
        <f t="shared" si="23"/>
        <v>0</v>
      </c>
      <c r="S162" s="15">
        <f>IFERROR(IF(INDEX(CADASTRO!$A$2:$Q$570,MATCH('PAINEL MÊS'!B162,CADASTRO!$B$2:$B$570,0),MATCH('PAINEL MÊS'!$AI$1,CADASTRO!$A$2:$Q$2,0))=0,IF(CADASTRO!R160=0,CADASTRO!E160,CADASTRO!R160),INDEX(CADASTRO!$A$2:$Q$570,MATCH('PAINEL MÊS'!B162,CADASTRO!$B$2:$B$570,0),MATCH('PAINEL MÊS'!$AI$1,CADASTRO!$A$2:$Q$2,0))),0)</f>
        <v>0</v>
      </c>
      <c r="T162" s="14">
        <f t="shared" si="24"/>
        <v>0</v>
      </c>
      <c r="U162" s="14">
        <f t="shared" si="25"/>
        <v>0</v>
      </c>
      <c r="V162" s="14">
        <f t="shared" si="26"/>
        <v>0</v>
      </c>
      <c r="W162" s="14">
        <f t="shared" si="27"/>
        <v>0</v>
      </c>
      <c r="X162" s="67">
        <f>IFERROR(IF(INDEX(CADASTRO!$A$2:$Q$570,MATCH('PAINEL MÊS'!B162,CADASTRO!$B$2:$B$570,0),MATCH('PAINEL MÊS'!$AJ$2,CADASTRO!$A$2:$Q$2,0))=0,IF(CADASTRO!R160=0,CADASTRO!E160,CADASTRO!R160),INDEX(CADASTRO!$A$2:$Q$570,MATCH('PAINEL MÊS'!B162,CADASTRO!$B$2:$B$570,0),MATCH('PAINEL MÊS'!$AJ$2,CADASTRO!$A$2:$Q$2,0))),0)*C162</f>
        <v>0</v>
      </c>
      <c r="Y162" s="14">
        <f t="shared" si="28"/>
        <v>0</v>
      </c>
      <c r="Z162" s="75">
        <f t="shared" si="29"/>
        <v>0</v>
      </c>
      <c r="AA162" s="75">
        <f t="shared" si="30"/>
        <v>0</v>
      </c>
      <c r="AB162" s="79">
        <f t="shared" si="31"/>
        <v>0</v>
      </c>
      <c r="AC162" s="77">
        <f t="shared" si="32"/>
        <v>0</v>
      </c>
      <c r="AD162" s="77">
        <f t="shared" si="33"/>
        <v>0</v>
      </c>
    </row>
    <row r="163" spans="1:30" ht="18.75" customHeight="1" x14ac:dyDescent="0.25">
      <c r="A163" s="7">
        <f>CADASTRO!A161</f>
        <v>0</v>
      </c>
      <c r="B163" s="7">
        <f>CADASTRO!B161</f>
        <v>0</v>
      </c>
      <c r="C163" s="40">
        <f>INDEX(Base!$A$40:$N$570,MATCH('PAINEL MÊS'!B163,Base!$B$40:$B$570,0),MATCH('PAINEL MÊS'!$C$2,Base!$A$40:$N$40,0))</f>
        <v>0</v>
      </c>
      <c r="D163" s="7">
        <f>CADASTRO!C161</f>
        <v>0</v>
      </c>
      <c r="E163" s="41">
        <f>SUMIFS(SAÍDAS!$D:$D,SAÍDAS!$B:$B,'PAINEL MÊS'!$B163,SAÍDAS!$H:$H,'PAINEL MÊS'!$AI$1,SAÍDAS!$F:$F,'PAINEL MÊS'!E$3)</f>
        <v>0</v>
      </c>
      <c r="F163" s="41">
        <f>SUMIFS(SAÍDAS!$D:$D,SAÍDAS!$B:$B,'PAINEL MÊS'!$B163,SAÍDAS!$H:$H,'PAINEL MÊS'!$AI$1,SAÍDAS!$F:$F,'PAINEL MÊS'!F$3)</f>
        <v>0</v>
      </c>
      <c r="G163" s="41">
        <f>SUMIFS(SAÍDAS!$D:$D,SAÍDAS!$B:$B,'PAINEL MÊS'!$B163,SAÍDAS!$H:$H,'PAINEL MÊS'!$AI$1,SAÍDAS!$F:$F,'PAINEL MÊS'!G$3)</f>
        <v>0</v>
      </c>
      <c r="H163" s="41">
        <f>SUMIFS(SAÍDAS!$D:$D,SAÍDAS!$B:$B,'PAINEL MÊS'!$B163,SAÍDAS!$H:$H,'PAINEL MÊS'!$AI$1,SAÍDAS!$F:$F,'PAINEL MÊS'!H$3)</f>
        <v>0</v>
      </c>
      <c r="I163" s="41">
        <f>SUMIFS(SAÍDAS!$D:$D,SAÍDAS!$B:$B,'PAINEL MÊS'!$B163,SAÍDAS!$H:$H,'PAINEL MÊS'!$AI$1,SAÍDAS!$F:$F,'PAINEL MÊS'!I$3)+SUMIFS(SAÍDAS!$D:$D,SAÍDAS!$B:$B,'PAINEL MÊS'!$B163,SAÍDAS!$H:$H,'PAINEL MÊS'!$AI$1,SAÍDAS!$F:$F,"SEMANA 6")</f>
        <v>0</v>
      </c>
      <c r="J163" s="42">
        <f t="shared" si="0"/>
        <v>0</v>
      </c>
      <c r="K163" s="43">
        <f>SUMIFS(ENTRADAS!$D:$D,ENTRADAS!$B:$B,'PAINEL MÊS'!$B163,ENTRADAS!$I:$I,'PAINEL MÊS'!$AI$1,ENTRADAS!$F:$F,'PAINEL MÊS'!K$3)</f>
        <v>0</v>
      </c>
      <c r="L163" s="43">
        <f>SUMIFS(ENTRADAS!$D:$D,ENTRADAS!$B:$B,'PAINEL MÊS'!$B163,ENTRADAS!$I:$I,'PAINEL MÊS'!$AI$1,ENTRADAS!$F:$F,'PAINEL MÊS'!L$3)</f>
        <v>0</v>
      </c>
      <c r="M163" s="43">
        <f>SUMIFS(ENTRADAS!$D:$D,ENTRADAS!$B:$B,'PAINEL MÊS'!$B163,ENTRADAS!$I:$I,'PAINEL MÊS'!$AI$1,ENTRADAS!$F:$F,'PAINEL MÊS'!M$3)</f>
        <v>0</v>
      </c>
      <c r="N163" s="43">
        <f>SUMIFS(ENTRADAS!$D:$D,ENTRADAS!$B:$B,'PAINEL MÊS'!$B163,ENTRADAS!$I:$I,'PAINEL MÊS'!$AI$1,ENTRADAS!$F:$F,'PAINEL MÊS'!N$3)</f>
        <v>0</v>
      </c>
      <c r="O163" s="43">
        <f>SUMIFS(ENTRADAS!$D:$D,ENTRADAS!$B:$B,'PAINEL MÊS'!$B163,ENTRADAS!$I:$I,'PAINEL MÊS'!$AI$1,ENTRADAS!$F:$F,'PAINEL MÊS'!O$3)+SUMIFS(ENTRADAS!$D:$D,ENTRADAS!$B:$B,'PAINEL MÊS'!$B163,ENTRADAS!$I:$I,'PAINEL MÊS'!$AI$1,ENTRADAS!$F:$F,"SEMANA 6")</f>
        <v>0</v>
      </c>
      <c r="P163" s="44">
        <f t="shared" si="1"/>
        <v>0</v>
      </c>
      <c r="Q163" s="40">
        <f>C163+P163-J163+SUMIFS(AJUSTE!$D:$D,AJUSTE!$B:$B,'PAINEL MÊS'!B163,AJUSTE!$H:$H,'PAINEL MÊS'!$AI$1)</f>
        <v>0</v>
      </c>
      <c r="R163" s="45">
        <f t="shared" si="23"/>
        <v>0</v>
      </c>
      <c r="S163" s="15">
        <f>IFERROR(IF(INDEX(CADASTRO!$A$2:$Q$570,MATCH('PAINEL MÊS'!B163,CADASTRO!$B$2:$B$570,0),MATCH('PAINEL MÊS'!$AI$1,CADASTRO!$A$2:$Q$2,0))=0,IF(CADASTRO!R161=0,CADASTRO!E161,CADASTRO!R161),INDEX(CADASTRO!$A$2:$Q$570,MATCH('PAINEL MÊS'!B163,CADASTRO!$B$2:$B$570,0),MATCH('PAINEL MÊS'!$AI$1,CADASTRO!$A$2:$Q$2,0))),0)</f>
        <v>0</v>
      </c>
      <c r="T163" s="14">
        <f t="shared" si="24"/>
        <v>0</v>
      </c>
      <c r="U163" s="14">
        <f t="shared" si="25"/>
        <v>0</v>
      </c>
      <c r="V163" s="14">
        <f t="shared" si="26"/>
        <v>0</v>
      </c>
      <c r="W163" s="14">
        <f t="shared" si="27"/>
        <v>0</v>
      </c>
      <c r="X163" s="67">
        <f>IFERROR(IF(INDEX(CADASTRO!$A$2:$Q$570,MATCH('PAINEL MÊS'!B163,CADASTRO!$B$2:$B$570,0),MATCH('PAINEL MÊS'!$AJ$2,CADASTRO!$A$2:$Q$2,0))=0,IF(CADASTRO!R161=0,CADASTRO!E161,CADASTRO!R161),INDEX(CADASTRO!$A$2:$Q$570,MATCH('PAINEL MÊS'!B163,CADASTRO!$B$2:$B$570,0),MATCH('PAINEL MÊS'!$AJ$2,CADASTRO!$A$2:$Q$2,0))),0)*C163</f>
        <v>0</v>
      </c>
      <c r="Y163" s="14">
        <f t="shared" si="28"/>
        <v>0</v>
      </c>
      <c r="Z163" s="75">
        <f t="shared" si="29"/>
        <v>0</v>
      </c>
      <c r="AA163" s="75">
        <f t="shared" si="30"/>
        <v>0</v>
      </c>
      <c r="AB163" s="79">
        <f t="shared" si="31"/>
        <v>0</v>
      </c>
      <c r="AC163" s="77">
        <f t="shared" si="32"/>
        <v>0</v>
      </c>
      <c r="AD163" s="77">
        <f t="shared" si="33"/>
        <v>0</v>
      </c>
    </row>
    <row r="164" spans="1:30" ht="18.75" customHeight="1" x14ac:dyDescent="0.25">
      <c r="A164" s="7">
        <f>CADASTRO!A162</f>
        <v>0</v>
      </c>
      <c r="B164" s="7">
        <f>CADASTRO!B162</f>
        <v>0</v>
      </c>
      <c r="C164" s="40">
        <f>INDEX(Base!$A$40:$N$570,MATCH('PAINEL MÊS'!B164,Base!$B$40:$B$570,0),MATCH('PAINEL MÊS'!$C$2,Base!$A$40:$N$40,0))</f>
        <v>0</v>
      </c>
      <c r="D164" s="7">
        <f>CADASTRO!C162</f>
        <v>0</v>
      </c>
      <c r="E164" s="41">
        <f>SUMIFS(SAÍDAS!$D:$D,SAÍDAS!$B:$B,'PAINEL MÊS'!$B164,SAÍDAS!$H:$H,'PAINEL MÊS'!$AI$1,SAÍDAS!$F:$F,'PAINEL MÊS'!E$3)</f>
        <v>0</v>
      </c>
      <c r="F164" s="41">
        <f>SUMIFS(SAÍDAS!$D:$D,SAÍDAS!$B:$B,'PAINEL MÊS'!$B164,SAÍDAS!$H:$H,'PAINEL MÊS'!$AI$1,SAÍDAS!$F:$F,'PAINEL MÊS'!F$3)</f>
        <v>0</v>
      </c>
      <c r="G164" s="41">
        <f>SUMIFS(SAÍDAS!$D:$D,SAÍDAS!$B:$B,'PAINEL MÊS'!$B164,SAÍDAS!$H:$H,'PAINEL MÊS'!$AI$1,SAÍDAS!$F:$F,'PAINEL MÊS'!G$3)</f>
        <v>0</v>
      </c>
      <c r="H164" s="41">
        <f>SUMIFS(SAÍDAS!$D:$D,SAÍDAS!$B:$B,'PAINEL MÊS'!$B164,SAÍDAS!$H:$H,'PAINEL MÊS'!$AI$1,SAÍDAS!$F:$F,'PAINEL MÊS'!H$3)</f>
        <v>0</v>
      </c>
      <c r="I164" s="41">
        <f>SUMIFS(SAÍDAS!$D:$D,SAÍDAS!$B:$B,'PAINEL MÊS'!$B164,SAÍDAS!$H:$H,'PAINEL MÊS'!$AI$1,SAÍDAS!$F:$F,'PAINEL MÊS'!I$3)+SUMIFS(SAÍDAS!$D:$D,SAÍDAS!$B:$B,'PAINEL MÊS'!$B164,SAÍDAS!$H:$H,'PAINEL MÊS'!$AI$1,SAÍDAS!$F:$F,"SEMANA 6")</f>
        <v>0</v>
      </c>
      <c r="J164" s="42">
        <f t="shared" si="0"/>
        <v>0</v>
      </c>
      <c r="K164" s="43">
        <f>SUMIFS(ENTRADAS!$D:$D,ENTRADAS!$B:$B,'PAINEL MÊS'!$B164,ENTRADAS!$I:$I,'PAINEL MÊS'!$AI$1,ENTRADAS!$F:$F,'PAINEL MÊS'!K$3)</f>
        <v>0</v>
      </c>
      <c r="L164" s="43">
        <f>SUMIFS(ENTRADAS!$D:$D,ENTRADAS!$B:$B,'PAINEL MÊS'!$B164,ENTRADAS!$I:$I,'PAINEL MÊS'!$AI$1,ENTRADAS!$F:$F,'PAINEL MÊS'!L$3)</f>
        <v>0</v>
      </c>
      <c r="M164" s="43">
        <f>SUMIFS(ENTRADAS!$D:$D,ENTRADAS!$B:$B,'PAINEL MÊS'!$B164,ENTRADAS!$I:$I,'PAINEL MÊS'!$AI$1,ENTRADAS!$F:$F,'PAINEL MÊS'!M$3)</f>
        <v>0</v>
      </c>
      <c r="N164" s="43">
        <f>SUMIFS(ENTRADAS!$D:$D,ENTRADAS!$B:$B,'PAINEL MÊS'!$B164,ENTRADAS!$I:$I,'PAINEL MÊS'!$AI$1,ENTRADAS!$F:$F,'PAINEL MÊS'!N$3)</f>
        <v>0</v>
      </c>
      <c r="O164" s="43">
        <f>SUMIFS(ENTRADAS!$D:$D,ENTRADAS!$B:$B,'PAINEL MÊS'!$B164,ENTRADAS!$I:$I,'PAINEL MÊS'!$AI$1,ENTRADAS!$F:$F,'PAINEL MÊS'!O$3)+SUMIFS(ENTRADAS!$D:$D,ENTRADAS!$B:$B,'PAINEL MÊS'!$B164,ENTRADAS!$I:$I,'PAINEL MÊS'!$AI$1,ENTRADAS!$F:$F,"SEMANA 6")</f>
        <v>0</v>
      </c>
      <c r="P164" s="44">
        <f t="shared" si="1"/>
        <v>0</v>
      </c>
      <c r="Q164" s="40">
        <f>C164+P164-J164+SUMIFS(AJUSTE!$D:$D,AJUSTE!$B:$B,'PAINEL MÊS'!B164,AJUSTE!$H:$H,'PAINEL MÊS'!$AI$1)</f>
        <v>0</v>
      </c>
      <c r="R164" s="45">
        <f t="shared" si="23"/>
        <v>0</v>
      </c>
      <c r="S164" s="15">
        <f>IFERROR(IF(INDEX(CADASTRO!$A$2:$Q$570,MATCH('PAINEL MÊS'!B164,CADASTRO!$B$2:$B$570,0),MATCH('PAINEL MÊS'!$AI$1,CADASTRO!$A$2:$Q$2,0))=0,IF(CADASTRO!R162=0,CADASTRO!E162,CADASTRO!R162),INDEX(CADASTRO!$A$2:$Q$570,MATCH('PAINEL MÊS'!B164,CADASTRO!$B$2:$B$570,0),MATCH('PAINEL MÊS'!$AI$1,CADASTRO!$A$2:$Q$2,0))),0)</f>
        <v>0</v>
      </c>
      <c r="T164" s="14">
        <f t="shared" si="24"/>
        <v>0</v>
      </c>
      <c r="U164" s="14">
        <f t="shared" si="25"/>
        <v>0</v>
      </c>
      <c r="V164" s="14">
        <f t="shared" si="26"/>
        <v>0</v>
      </c>
      <c r="W164" s="14">
        <f t="shared" si="27"/>
        <v>0</v>
      </c>
      <c r="X164" s="67">
        <f>IFERROR(IF(INDEX(CADASTRO!$A$2:$Q$570,MATCH('PAINEL MÊS'!B164,CADASTRO!$B$2:$B$570,0),MATCH('PAINEL MÊS'!$AJ$2,CADASTRO!$A$2:$Q$2,0))=0,IF(CADASTRO!R162=0,CADASTRO!E162,CADASTRO!R162),INDEX(CADASTRO!$A$2:$Q$570,MATCH('PAINEL MÊS'!B164,CADASTRO!$B$2:$B$570,0),MATCH('PAINEL MÊS'!$AJ$2,CADASTRO!$A$2:$Q$2,0))),0)*C164</f>
        <v>0</v>
      </c>
      <c r="Y164" s="14">
        <f t="shared" si="28"/>
        <v>0</v>
      </c>
      <c r="Z164" s="75">
        <f t="shared" si="29"/>
        <v>0</v>
      </c>
      <c r="AA164" s="75">
        <f t="shared" si="30"/>
        <v>0</v>
      </c>
      <c r="AB164" s="79">
        <f t="shared" si="31"/>
        <v>0</v>
      </c>
      <c r="AC164" s="77">
        <f t="shared" si="32"/>
        <v>0</v>
      </c>
      <c r="AD164" s="77">
        <f t="shared" si="33"/>
        <v>0</v>
      </c>
    </row>
    <row r="165" spans="1:30" ht="18.75" customHeight="1" x14ac:dyDescent="0.25">
      <c r="A165" s="7">
        <f>CADASTRO!A163</f>
        <v>0</v>
      </c>
      <c r="B165" s="7">
        <f>CADASTRO!B163</f>
        <v>0</v>
      </c>
      <c r="C165" s="40">
        <f>INDEX(Base!$A$40:$N$570,MATCH('PAINEL MÊS'!B165,Base!$B$40:$B$570,0),MATCH('PAINEL MÊS'!$C$2,Base!$A$40:$N$40,0))</f>
        <v>0</v>
      </c>
      <c r="D165" s="7">
        <f>CADASTRO!C163</f>
        <v>0</v>
      </c>
      <c r="E165" s="41">
        <f>SUMIFS(SAÍDAS!$D:$D,SAÍDAS!$B:$B,'PAINEL MÊS'!$B165,SAÍDAS!$H:$H,'PAINEL MÊS'!$AI$1,SAÍDAS!$F:$F,'PAINEL MÊS'!E$3)</f>
        <v>0</v>
      </c>
      <c r="F165" s="41">
        <f>SUMIFS(SAÍDAS!$D:$D,SAÍDAS!$B:$B,'PAINEL MÊS'!$B165,SAÍDAS!$H:$H,'PAINEL MÊS'!$AI$1,SAÍDAS!$F:$F,'PAINEL MÊS'!F$3)</f>
        <v>0</v>
      </c>
      <c r="G165" s="41">
        <f>SUMIFS(SAÍDAS!$D:$D,SAÍDAS!$B:$B,'PAINEL MÊS'!$B165,SAÍDAS!$H:$H,'PAINEL MÊS'!$AI$1,SAÍDAS!$F:$F,'PAINEL MÊS'!G$3)</f>
        <v>0</v>
      </c>
      <c r="H165" s="41">
        <f>SUMIFS(SAÍDAS!$D:$D,SAÍDAS!$B:$B,'PAINEL MÊS'!$B165,SAÍDAS!$H:$H,'PAINEL MÊS'!$AI$1,SAÍDAS!$F:$F,'PAINEL MÊS'!H$3)</f>
        <v>0</v>
      </c>
      <c r="I165" s="41">
        <f>SUMIFS(SAÍDAS!$D:$D,SAÍDAS!$B:$B,'PAINEL MÊS'!$B165,SAÍDAS!$H:$H,'PAINEL MÊS'!$AI$1,SAÍDAS!$F:$F,'PAINEL MÊS'!I$3)+SUMIFS(SAÍDAS!$D:$D,SAÍDAS!$B:$B,'PAINEL MÊS'!$B165,SAÍDAS!$H:$H,'PAINEL MÊS'!$AI$1,SAÍDAS!$F:$F,"SEMANA 6")</f>
        <v>0</v>
      </c>
      <c r="J165" s="42">
        <f t="shared" si="0"/>
        <v>0</v>
      </c>
      <c r="K165" s="43">
        <f>SUMIFS(ENTRADAS!$D:$D,ENTRADAS!$B:$B,'PAINEL MÊS'!$B165,ENTRADAS!$I:$I,'PAINEL MÊS'!$AI$1,ENTRADAS!$F:$F,'PAINEL MÊS'!K$3)</f>
        <v>0</v>
      </c>
      <c r="L165" s="43">
        <f>SUMIFS(ENTRADAS!$D:$D,ENTRADAS!$B:$B,'PAINEL MÊS'!$B165,ENTRADAS!$I:$I,'PAINEL MÊS'!$AI$1,ENTRADAS!$F:$F,'PAINEL MÊS'!L$3)</f>
        <v>0</v>
      </c>
      <c r="M165" s="43">
        <f>SUMIFS(ENTRADAS!$D:$D,ENTRADAS!$B:$B,'PAINEL MÊS'!$B165,ENTRADAS!$I:$I,'PAINEL MÊS'!$AI$1,ENTRADAS!$F:$F,'PAINEL MÊS'!M$3)</f>
        <v>0</v>
      </c>
      <c r="N165" s="43">
        <f>SUMIFS(ENTRADAS!$D:$D,ENTRADAS!$B:$B,'PAINEL MÊS'!$B165,ENTRADAS!$I:$I,'PAINEL MÊS'!$AI$1,ENTRADAS!$F:$F,'PAINEL MÊS'!N$3)</f>
        <v>0</v>
      </c>
      <c r="O165" s="43">
        <f>SUMIFS(ENTRADAS!$D:$D,ENTRADAS!$B:$B,'PAINEL MÊS'!$B165,ENTRADAS!$I:$I,'PAINEL MÊS'!$AI$1,ENTRADAS!$F:$F,'PAINEL MÊS'!O$3)+SUMIFS(ENTRADAS!$D:$D,ENTRADAS!$B:$B,'PAINEL MÊS'!$B165,ENTRADAS!$I:$I,'PAINEL MÊS'!$AI$1,ENTRADAS!$F:$F,"SEMANA 6")</f>
        <v>0</v>
      </c>
      <c r="P165" s="44">
        <f t="shared" si="1"/>
        <v>0</v>
      </c>
      <c r="Q165" s="40">
        <f>C165+P165-J165+SUMIFS(AJUSTE!$D:$D,AJUSTE!$B:$B,'PAINEL MÊS'!B165,AJUSTE!$H:$H,'PAINEL MÊS'!$AI$1)</f>
        <v>0</v>
      </c>
      <c r="R165" s="45">
        <f t="shared" si="23"/>
        <v>0</v>
      </c>
      <c r="S165" s="15">
        <f>IFERROR(IF(INDEX(CADASTRO!$A$2:$Q$570,MATCH('PAINEL MÊS'!B165,CADASTRO!$B$2:$B$570,0),MATCH('PAINEL MÊS'!$AI$1,CADASTRO!$A$2:$Q$2,0))=0,IF(CADASTRO!R163=0,CADASTRO!E163,CADASTRO!R163),INDEX(CADASTRO!$A$2:$Q$570,MATCH('PAINEL MÊS'!B165,CADASTRO!$B$2:$B$570,0),MATCH('PAINEL MÊS'!$AI$1,CADASTRO!$A$2:$Q$2,0))),0)</f>
        <v>0</v>
      </c>
      <c r="T165" s="14">
        <f t="shared" si="24"/>
        <v>0</v>
      </c>
      <c r="U165" s="14">
        <f t="shared" si="25"/>
        <v>0</v>
      </c>
      <c r="V165" s="14">
        <f t="shared" si="26"/>
        <v>0</v>
      </c>
      <c r="W165" s="14">
        <f t="shared" si="27"/>
        <v>0</v>
      </c>
      <c r="X165" s="67">
        <f>IFERROR(IF(INDEX(CADASTRO!$A$2:$Q$570,MATCH('PAINEL MÊS'!B165,CADASTRO!$B$2:$B$570,0),MATCH('PAINEL MÊS'!$AJ$2,CADASTRO!$A$2:$Q$2,0))=0,IF(CADASTRO!R163=0,CADASTRO!E163,CADASTRO!R163),INDEX(CADASTRO!$A$2:$Q$570,MATCH('PAINEL MÊS'!B165,CADASTRO!$B$2:$B$570,0),MATCH('PAINEL MÊS'!$AJ$2,CADASTRO!$A$2:$Q$2,0))),0)*C165</f>
        <v>0</v>
      </c>
      <c r="Y165" s="14">
        <f t="shared" si="28"/>
        <v>0</v>
      </c>
      <c r="Z165" s="75">
        <f t="shared" si="29"/>
        <v>0</v>
      </c>
      <c r="AA165" s="75">
        <f t="shared" si="30"/>
        <v>0</v>
      </c>
      <c r="AB165" s="79">
        <f t="shared" si="31"/>
        <v>0</v>
      </c>
      <c r="AC165" s="77">
        <f t="shared" si="32"/>
        <v>0</v>
      </c>
      <c r="AD165" s="77">
        <f t="shared" si="33"/>
        <v>0</v>
      </c>
    </row>
    <row r="166" spans="1:30" ht="18.75" customHeight="1" x14ac:dyDescent="0.25">
      <c r="A166" s="7">
        <f>CADASTRO!A164</f>
        <v>0</v>
      </c>
      <c r="B166" s="7">
        <f>CADASTRO!B164</f>
        <v>0</v>
      </c>
      <c r="C166" s="40">
        <f>INDEX(Base!$A$40:$N$570,MATCH('PAINEL MÊS'!B166,Base!$B$40:$B$570,0),MATCH('PAINEL MÊS'!$C$2,Base!$A$40:$N$40,0))</f>
        <v>0</v>
      </c>
      <c r="D166" s="7">
        <f>CADASTRO!C164</f>
        <v>0</v>
      </c>
      <c r="E166" s="41">
        <f>SUMIFS(SAÍDAS!$D:$D,SAÍDAS!$B:$B,'PAINEL MÊS'!$B166,SAÍDAS!$H:$H,'PAINEL MÊS'!$AI$1,SAÍDAS!$F:$F,'PAINEL MÊS'!E$3)</f>
        <v>0</v>
      </c>
      <c r="F166" s="41">
        <f>SUMIFS(SAÍDAS!$D:$D,SAÍDAS!$B:$B,'PAINEL MÊS'!$B166,SAÍDAS!$H:$H,'PAINEL MÊS'!$AI$1,SAÍDAS!$F:$F,'PAINEL MÊS'!F$3)</f>
        <v>0</v>
      </c>
      <c r="G166" s="41">
        <f>SUMIFS(SAÍDAS!$D:$D,SAÍDAS!$B:$B,'PAINEL MÊS'!$B166,SAÍDAS!$H:$H,'PAINEL MÊS'!$AI$1,SAÍDAS!$F:$F,'PAINEL MÊS'!G$3)</f>
        <v>0</v>
      </c>
      <c r="H166" s="41">
        <f>SUMIFS(SAÍDAS!$D:$D,SAÍDAS!$B:$B,'PAINEL MÊS'!$B166,SAÍDAS!$H:$H,'PAINEL MÊS'!$AI$1,SAÍDAS!$F:$F,'PAINEL MÊS'!H$3)</f>
        <v>0</v>
      </c>
      <c r="I166" s="41">
        <f>SUMIFS(SAÍDAS!$D:$D,SAÍDAS!$B:$B,'PAINEL MÊS'!$B166,SAÍDAS!$H:$H,'PAINEL MÊS'!$AI$1,SAÍDAS!$F:$F,'PAINEL MÊS'!I$3)+SUMIFS(SAÍDAS!$D:$D,SAÍDAS!$B:$B,'PAINEL MÊS'!$B166,SAÍDAS!$H:$H,'PAINEL MÊS'!$AI$1,SAÍDAS!$F:$F,"SEMANA 6")</f>
        <v>0</v>
      </c>
      <c r="J166" s="42">
        <f t="shared" si="0"/>
        <v>0</v>
      </c>
      <c r="K166" s="43">
        <f>SUMIFS(ENTRADAS!$D:$D,ENTRADAS!$B:$B,'PAINEL MÊS'!$B166,ENTRADAS!$I:$I,'PAINEL MÊS'!$AI$1,ENTRADAS!$F:$F,'PAINEL MÊS'!K$3)</f>
        <v>0</v>
      </c>
      <c r="L166" s="43">
        <f>SUMIFS(ENTRADAS!$D:$D,ENTRADAS!$B:$B,'PAINEL MÊS'!$B166,ENTRADAS!$I:$I,'PAINEL MÊS'!$AI$1,ENTRADAS!$F:$F,'PAINEL MÊS'!L$3)</f>
        <v>0</v>
      </c>
      <c r="M166" s="43">
        <f>SUMIFS(ENTRADAS!$D:$D,ENTRADAS!$B:$B,'PAINEL MÊS'!$B166,ENTRADAS!$I:$I,'PAINEL MÊS'!$AI$1,ENTRADAS!$F:$F,'PAINEL MÊS'!M$3)</f>
        <v>0</v>
      </c>
      <c r="N166" s="43">
        <f>SUMIFS(ENTRADAS!$D:$D,ENTRADAS!$B:$B,'PAINEL MÊS'!$B166,ENTRADAS!$I:$I,'PAINEL MÊS'!$AI$1,ENTRADAS!$F:$F,'PAINEL MÊS'!N$3)</f>
        <v>0</v>
      </c>
      <c r="O166" s="43">
        <f>SUMIFS(ENTRADAS!$D:$D,ENTRADAS!$B:$B,'PAINEL MÊS'!$B166,ENTRADAS!$I:$I,'PAINEL MÊS'!$AI$1,ENTRADAS!$F:$F,'PAINEL MÊS'!O$3)+SUMIFS(ENTRADAS!$D:$D,ENTRADAS!$B:$B,'PAINEL MÊS'!$B166,ENTRADAS!$I:$I,'PAINEL MÊS'!$AI$1,ENTRADAS!$F:$F,"SEMANA 6")</f>
        <v>0</v>
      </c>
      <c r="P166" s="44">
        <f t="shared" si="1"/>
        <v>0</v>
      </c>
      <c r="Q166" s="40">
        <f>C166+P166-J166+SUMIFS(AJUSTE!$D:$D,AJUSTE!$B:$B,'PAINEL MÊS'!B166,AJUSTE!$H:$H,'PAINEL MÊS'!$AI$1)</f>
        <v>0</v>
      </c>
      <c r="R166" s="45">
        <f t="shared" si="23"/>
        <v>0</v>
      </c>
      <c r="S166" s="15">
        <f>IFERROR(IF(INDEX(CADASTRO!$A$2:$Q$570,MATCH('PAINEL MÊS'!B166,CADASTRO!$B$2:$B$570,0),MATCH('PAINEL MÊS'!$AI$1,CADASTRO!$A$2:$Q$2,0))=0,IF(CADASTRO!R164=0,CADASTRO!E164,CADASTRO!R164),INDEX(CADASTRO!$A$2:$Q$570,MATCH('PAINEL MÊS'!B166,CADASTRO!$B$2:$B$570,0),MATCH('PAINEL MÊS'!$AI$1,CADASTRO!$A$2:$Q$2,0))),0)</f>
        <v>0</v>
      </c>
      <c r="T166" s="14">
        <f t="shared" si="24"/>
        <v>0</v>
      </c>
      <c r="U166" s="14">
        <f t="shared" si="25"/>
        <v>0</v>
      </c>
      <c r="V166" s="14">
        <f t="shared" si="26"/>
        <v>0</v>
      </c>
      <c r="W166" s="14">
        <f t="shared" si="27"/>
        <v>0</v>
      </c>
      <c r="X166" s="67">
        <f>IFERROR(IF(INDEX(CADASTRO!$A$2:$Q$570,MATCH('PAINEL MÊS'!B166,CADASTRO!$B$2:$B$570,0),MATCH('PAINEL MÊS'!$AJ$2,CADASTRO!$A$2:$Q$2,0))=0,IF(CADASTRO!R164=0,CADASTRO!E164,CADASTRO!R164),INDEX(CADASTRO!$A$2:$Q$570,MATCH('PAINEL MÊS'!B166,CADASTRO!$B$2:$B$570,0),MATCH('PAINEL MÊS'!$AJ$2,CADASTRO!$A$2:$Q$2,0))),0)*C166</f>
        <v>0</v>
      </c>
      <c r="Y166" s="14">
        <f t="shared" si="28"/>
        <v>0</v>
      </c>
      <c r="Z166" s="75">
        <f t="shared" si="29"/>
        <v>0</v>
      </c>
      <c r="AA166" s="75">
        <f t="shared" si="30"/>
        <v>0</v>
      </c>
      <c r="AB166" s="79">
        <f t="shared" si="31"/>
        <v>0</v>
      </c>
      <c r="AC166" s="77">
        <f t="shared" si="32"/>
        <v>0</v>
      </c>
      <c r="AD166" s="77">
        <f t="shared" si="33"/>
        <v>0</v>
      </c>
    </row>
    <row r="167" spans="1:30" ht="18.75" customHeight="1" x14ac:dyDescent="0.25">
      <c r="A167" s="7">
        <f>CADASTRO!A165</f>
        <v>0</v>
      </c>
      <c r="B167" s="7">
        <f>CADASTRO!B165</f>
        <v>0</v>
      </c>
      <c r="C167" s="40">
        <f>INDEX(Base!$A$40:$N$570,MATCH('PAINEL MÊS'!B167,Base!$B$40:$B$570,0),MATCH('PAINEL MÊS'!$C$2,Base!$A$40:$N$40,0))</f>
        <v>0</v>
      </c>
      <c r="D167" s="7">
        <f>CADASTRO!C165</f>
        <v>0</v>
      </c>
      <c r="E167" s="41">
        <f>SUMIFS(SAÍDAS!$D:$D,SAÍDAS!$B:$B,'PAINEL MÊS'!$B167,SAÍDAS!$H:$H,'PAINEL MÊS'!$AI$1,SAÍDAS!$F:$F,'PAINEL MÊS'!E$3)</f>
        <v>0</v>
      </c>
      <c r="F167" s="41">
        <f>SUMIFS(SAÍDAS!$D:$D,SAÍDAS!$B:$B,'PAINEL MÊS'!$B167,SAÍDAS!$H:$H,'PAINEL MÊS'!$AI$1,SAÍDAS!$F:$F,'PAINEL MÊS'!F$3)</f>
        <v>0</v>
      </c>
      <c r="G167" s="41">
        <f>SUMIFS(SAÍDAS!$D:$D,SAÍDAS!$B:$B,'PAINEL MÊS'!$B167,SAÍDAS!$H:$H,'PAINEL MÊS'!$AI$1,SAÍDAS!$F:$F,'PAINEL MÊS'!G$3)</f>
        <v>0</v>
      </c>
      <c r="H167" s="41">
        <f>SUMIFS(SAÍDAS!$D:$D,SAÍDAS!$B:$B,'PAINEL MÊS'!$B167,SAÍDAS!$H:$H,'PAINEL MÊS'!$AI$1,SAÍDAS!$F:$F,'PAINEL MÊS'!H$3)</f>
        <v>0</v>
      </c>
      <c r="I167" s="41">
        <f>SUMIFS(SAÍDAS!$D:$D,SAÍDAS!$B:$B,'PAINEL MÊS'!$B167,SAÍDAS!$H:$H,'PAINEL MÊS'!$AI$1,SAÍDAS!$F:$F,'PAINEL MÊS'!I$3)+SUMIFS(SAÍDAS!$D:$D,SAÍDAS!$B:$B,'PAINEL MÊS'!$B167,SAÍDAS!$H:$H,'PAINEL MÊS'!$AI$1,SAÍDAS!$F:$F,"SEMANA 6")</f>
        <v>0</v>
      </c>
      <c r="J167" s="42">
        <f t="shared" si="0"/>
        <v>0</v>
      </c>
      <c r="K167" s="43">
        <f>SUMIFS(ENTRADAS!$D:$D,ENTRADAS!$B:$B,'PAINEL MÊS'!$B167,ENTRADAS!$I:$I,'PAINEL MÊS'!$AI$1,ENTRADAS!$F:$F,'PAINEL MÊS'!K$3)</f>
        <v>0</v>
      </c>
      <c r="L167" s="43">
        <f>SUMIFS(ENTRADAS!$D:$D,ENTRADAS!$B:$B,'PAINEL MÊS'!$B167,ENTRADAS!$I:$I,'PAINEL MÊS'!$AI$1,ENTRADAS!$F:$F,'PAINEL MÊS'!L$3)</f>
        <v>0</v>
      </c>
      <c r="M167" s="43">
        <f>SUMIFS(ENTRADAS!$D:$D,ENTRADAS!$B:$B,'PAINEL MÊS'!$B167,ENTRADAS!$I:$I,'PAINEL MÊS'!$AI$1,ENTRADAS!$F:$F,'PAINEL MÊS'!M$3)</f>
        <v>0</v>
      </c>
      <c r="N167" s="43">
        <f>SUMIFS(ENTRADAS!$D:$D,ENTRADAS!$B:$B,'PAINEL MÊS'!$B167,ENTRADAS!$I:$I,'PAINEL MÊS'!$AI$1,ENTRADAS!$F:$F,'PAINEL MÊS'!N$3)</f>
        <v>0</v>
      </c>
      <c r="O167" s="43">
        <f>SUMIFS(ENTRADAS!$D:$D,ENTRADAS!$B:$B,'PAINEL MÊS'!$B167,ENTRADAS!$I:$I,'PAINEL MÊS'!$AI$1,ENTRADAS!$F:$F,'PAINEL MÊS'!O$3)+SUMIFS(ENTRADAS!$D:$D,ENTRADAS!$B:$B,'PAINEL MÊS'!$B167,ENTRADAS!$I:$I,'PAINEL MÊS'!$AI$1,ENTRADAS!$F:$F,"SEMANA 6")</f>
        <v>0</v>
      </c>
      <c r="P167" s="44">
        <f t="shared" si="1"/>
        <v>0</v>
      </c>
      <c r="Q167" s="40">
        <f>C167+P167-J167+SUMIFS(AJUSTE!$D:$D,AJUSTE!$B:$B,'PAINEL MÊS'!B167,AJUSTE!$H:$H,'PAINEL MÊS'!$AI$1)</f>
        <v>0</v>
      </c>
      <c r="R167" s="45">
        <f t="shared" si="23"/>
        <v>0</v>
      </c>
      <c r="S167" s="15">
        <f>IFERROR(IF(INDEX(CADASTRO!$A$2:$Q$570,MATCH('PAINEL MÊS'!B167,CADASTRO!$B$2:$B$570,0),MATCH('PAINEL MÊS'!$AI$1,CADASTRO!$A$2:$Q$2,0))=0,IF(CADASTRO!R165=0,CADASTRO!E165,CADASTRO!R165),INDEX(CADASTRO!$A$2:$Q$570,MATCH('PAINEL MÊS'!B167,CADASTRO!$B$2:$B$570,0),MATCH('PAINEL MÊS'!$AI$1,CADASTRO!$A$2:$Q$2,0))),0)</f>
        <v>0</v>
      </c>
      <c r="T167" s="14">
        <f t="shared" si="24"/>
        <v>0</v>
      </c>
      <c r="U167" s="14">
        <f t="shared" si="25"/>
        <v>0</v>
      </c>
      <c r="V167" s="14">
        <f t="shared" si="26"/>
        <v>0</v>
      </c>
      <c r="W167" s="14">
        <f t="shared" si="27"/>
        <v>0</v>
      </c>
      <c r="X167" s="67">
        <f>IFERROR(IF(INDEX(CADASTRO!$A$2:$Q$570,MATCH('PAINEL MÊS'!B167,CADASTRO!$B$2:$B$570,0),MATCH('PAINEL MÊS'!$AJ$2,CADASTRO!$A$2:$Q$2,0))=0,IF(CADASTRO!R165=0,CADASTRO!E165,CADASTRO!R165),INDEX(CADASTRO!$A$2:$Q$570,MATCH('PAINEL MÊS'!B167,CADASTRO!$B$2:$B$570,0),MATCH('PAINEL MÊS'!$AJ$2,CADASTRO!$A$2:$Q$2,0))),0)*C167</f>
        <v>0</v>
      </c>
      <c r="Y167" s="14">
        <f t="shared" si="28"/>
        <v>0</v>
      </c>
      <c r="Z167" s="75">
        <f t="shared" si="29"/>
        <v>0</v>
      </c>
      <c r="AA167" s="75">
        <f t="shared" si="30"/>
        <v>0</v>
      </c>
      <c r="AB167" s="79">
        <f t="shared" si="31"/>
        <v>0</v>
      </c>
      <c r="AC167" s="77">
        <f t="shared" si="32"/>
        <v>0</v>
      </c>
      <c r="AD167" s="77">
        <f t="shared" si="33"/>
        <v>0</v>
      </c>
    </row>
    <row r="168" spans="1:30" ht="18.75" customHeight="1" x14ac:dyDescent="0.25">
      <c r="A168" s="7">
        <f>CADASTRO!A166</f>
        <v>0</v>
      </c>
      <c r="B168" s="7">
        <f>CADASTRO!B166</f>
        <v>0</v>
      </c>
      <c r="C168" s="40">
        <f>INDEX(Base!$A$40:$N$570,MATCH('PAINEL MÊS'!B168,Base!$B$40:$B$570,0),MATCH('PAINEL MÊS'!$C$2,Base!$A$40:$N$40,0))</f>
        <v>0</v>
      </c>
      <c r="D168" s="7">
        <f>CADASTRO!C166</f>
        <v>0</v>
      </c>
      <c r="E168" s="41">
        <f>SUMIFS(SAÍDAS!$D:$D,SAÍDAS!$B:$B,'PAINEL MÊS'!$B168,SAÍDAS!$H:$H,'PAINEL MÊS'!$AI$1,SAÍDAS!$F:$F,'PAINEL MÊS'!E$3)</f>
        <v>0</v>
      </c>
      <c r="F168" s="41">
        <f>SUMIFS(SAÍDAS!$D:$D,SAÍDAS!$B:$B,'PAINEL MÊS'!$B168,SAÍDAS!$H:$H,'PAINEL MÊS'!$AI$1,SAÍDAS!$F:$F,'PAINEL MÊS'!F$3)</f>
        <v>0</v>
      </c>
      <c r="G168" s="41">
        <f>SUMIFS(SAÍDAS!$D:$D,SAÍDAS!$B:$B,'PAINEL MÊS'!$B168,SAÍDAS!$H:$H,'PAINEL MÊS'!$AI$1,SAÍDAS!$F:$F,'PAINEL MÊS'!G$3)</f>
        <v>0</v>
      </c>
      <c r="H168" s="41">
        <f>SUMIFS(SAÍDAS!$D:$D,SAÍDAS!$B:$B,'PAINEL MÊS'!$B168,SAÍDAS!$H:$H,'PAINEL MÊS'!$AI$1,SAÍDAS!$F:$F,'PAINEL MÊS'!H$3)</f>
        <v>0</v>
      </c>
      <c r="I168" s="41">
        <f>SUMIFS(SAÍDAS!$D:$D,SAÍDAS!$B:$B,'PAINEL MÊS'!$B168,SAÍDAS!$H:$H,'PAINEL MÊS'!$AI$1,SAÍDAS!$F:$F,'PAINEL MÊS'!I$3)+SUMIFS(SAÍDAS!$D:$D,SAÍDAS!$B:$B,'PAINEL MÊS'!$B168,SAÍDAS!$H:$H,'PAINEL MÊS'!$AI$1,SAÍDAS!$F:$F,"SEMANA 6")</f>
        <v>0</v>
      </c>
      <c r="J168" s="42">
        <f t="shared" si="0"/>
        <v>0</v>
      </c>
      <c r="K168" s="43">
        <f>SUMIFS(ENTRADAS!$D:$D,ENTRADAS!$B:$B,'PAINEL MÊS'!$B168,ENTRADAS!$I:$I,'PAINEL MÊS'!$AI$1,ENTRADAS!$F:$F,'PAINEL MÊS'!K$3)</f>
        <v>0</v>
      </c>
      <c r="L168" s="43">
        <f>SUMIFS(ENTRADAS!$D:$D,ENTRADAS!$B:$B,'PAINEL MÊS'!$B168,ENTRADAS!$I:$I,'PAINEL MÊS'!$AI$1,ENTRADAS!$F:$F,'PAINEL MÊS'!L$3)</f>
        <v>0</v>
      </c>
      <c r="M168" s="43">
        <f>SUMIFS(ENTRADAS!$D:$D,ENTRADAS!$B:$B,'PAINEL MÊS'!$B168,ENTRADAS!$I:$I,'PAINEL MÊS'!$AI$1,ENTRADAS!$F:$F,'PAINEL MÊS'!M$3)</f>
        <v>0</v>
      </c>
      <c r="N168" s="43">
        <f>SUMIFS(ENTRADAS!$D:$D,ENTRADAS!$B:$B,'PAINEL MÊS'!$B168,ENTRADAS!$I:$I,'PAINEL MÊS'!$AI$1,ENTRADAS!$F:$F,'PAINEL MÊS'!N$3)</f>
        <v>0</v>
      </c>
      <c r="O168" s="43">
        <f>SUMIFS(ENTRADAS!$D:$D,ENTRADAS!$B:$B,'PAINEL MÊS'!$B168,ENTRADAS!$I:$I,'PAINEL MÊS'!$AI$1,ENTRADAS!$F:$F,'PAINEL MÊS'!O$3)+SUMIFS(ENTRADAS!$D:$D,ENTRADAS!$B:$B,'PAINEL MÊS'!$B168,ENTRADAS!$I:$I,'PAINEL MÊS'!$AI$1,ENTRADAS!$F:$F,"SEMANA 6")</f>
        <v>0</v>
      </c>
      <c r="P168" s="44">
        <f t="shared" si="1"/>
        <v>0</v>
      </c>
      <c r="Q168" s="40">
        <f>C168+P168-J168+SUMIFS(AJUSTE!$D:$D,AJUSTE!$B:$B,'PAINEL MÊS'!B168,AJUSTE!$H:$H,'PAINEL MÊS'!$AI$1)</f>
        <v>0</v>
      </c>
      <c r="R168" s="45">
        <f t="shared" si="23"/>
        <v>0</v>
      </c>
      <c r="S168" s="15">
        <f>IFERROR(IF(INDEX(CADASTRO!$A$2:$Q$570,MATCH('PAINEL MÊS'!B168,CADASTRO!$B$2:$B$570,0),MATCH('PAINEL MÊS'!$AI$1,CADASTRO!$A$2:$Q$2,0))=0,IF(CADASTRO!R166=0,CADASTRO!E166,CADASTRO!R166),INDEX(CADASTRO!$A$2:$Q$570,MATCH('PAINEL MÊS'!B168,CADASTRO!$B$2:$B$570,0),MATCH('PAINEL MÊS'!$AI$1,CADASTRO!$A$2:$Q$2,0))),0)</f>
        <v>0</v>
      </c>
      <c r="T168" s="14">
        <f t="shared" si="24"/>
        <v>0</v>
      </c>
      <c r="U168" s="14">
        <f t="shared" si="25"/>
        <v>0</v>
      </c>
      <c r="V168" s="14">
        <f t="shared" si="26"/>
        <v>0</v>
      </c>
      <c r="W168" s="14">
        <f t="shared" si="27"/>
        <v>0</v>
      </c>
      <c r="X168" s="67">
        <f>IFERROR(IF(INDEX(CADASTRO!$A$2:$Q$570,MATCH('PAINEL MÊS'!B168,CADASTRO!$B$2:$B$570,0),MATCH('PAINEL MÊS'!$AJ$2,CADASTRO!$A$2:$Q$2,0))=0,IF(CADASTRO!R166=0,CADASTRO!E166,CADASTRO!R166),INDEX(CADASTRO!$A$2:$Q$570,MATCH('PAINEL MÊS'!B168,CADASTRO!$B$2:$B$570,0),MATCH('PAINEL MÊS'!$AJ$2,CADASTRO!$A$2:$Q$2,0))),0)*C168</f>
        <v>0</v>
      </c>
      <c r="Y168" s="14">
        <f t="shared" si="28"/>
        <v>0</v>
      </c>
      <c r="Z168" s="75">
        <f t="shared" si="29"/>
        <v>0</v>
      </c>
      <c r="AA168" s="75">
        <f t="shared" si="30"/>
        <v>0</v>
      </c>
      <c r="AB168" s="79">
        <f t="shared" si="31"/>
        <v>0</v>
      </c>
      <c r="AC168" s="77">
        <f t="shared" si="32"/>
        <v>0</v>
      </c>
      <c r="AD168" s="77">
        <f t="shared" si="33"/>
        <v>0</v>
      </c>
    </row>
    <row r="169" spans="1:30" ht="18.75" customHeight="1" x14ac:dyDescent="0.25">
      <c r="A169" s="7">
        <f>CADASTRO!A167</f>
        <v>0</v>
      </c>
      <c r="B169" s="7">
        <f>CADASTRO!B167</f>
        <v>0</v>
      </c>
      <c r="C169" s="40">
        <f>INDEX(Base!$A$40:$N$570,MATCH('PAINEL MÊS'!B169,Base!$B$40:$B$570,0),MATCH('PAINEL MÊS'!$C$2,Base!$A$40:$N$40,0))</f>
        <v>0</v>
      </c>
      <c r="D169" s="7">
        <f>CADASTRO!C167</f>
        <v>0</v>
      </c>
      <c r="E169" s="41">
        <f>SUMIFS(SAÍDAS!$D:$D,SAÍDAS!$B:$B,'PAINEL MÊS'!$B169,SAÍDAS!$H:$H,'PAINEL MÊS'!$AI$1,SAÍDAS!$F:$F,'PAINEL MÊS'!E$3)</f>
        <v>0</v>
      </c>
      <c r="F169" s="41">
        <f>SUMIFS(SAÍDAS!$D:$D,SAÍDAS!$B:$B,'PAINEL MÊS'!$B169,SAÍDAS!$H:$H,'PAINEL MÊS'!$AI$1,SAÍDAS!$F:$F,'PAINEL MÊS'!F$3)</f>
        <v>0</v>
      </c>
      <c r="G169" s="41">
        <f>SUMIFS(SAÍDAS!$D:$D,SAÍDAS!$B:$B,'PAINEL MÊS'!$B169,SAÍDAS!$H:$H,'PAINEL MÊS'!$AI$1,SAÍDAS!$F:$F,'PAINEL MÊS'!G$3)</f>
        <v>0</v>
      </c>
      <c r="H169" s="41">
        <f>SUMIFS(SAÍDAS!$D:$D,SAÍDAS!$B:$B,'PAINEL MÊS'!$B169,SAÍDAS!$H:$H,'PAINEL MÊS'!$AI$1,SAÍDAS!$F:$F,'PAINEL MÊS'!H$3)</f>
        <v>0</v>
      </c>
      <c r="I169" s="41">
        <f>SUMIFS(SAÍDAS!$D:$D,SAÍDAS!$B:$B,'PAINEL MÊS'!$B169,SAÍDAS!$H:$H,'PAINEL MÊS'!$AI$1,SAÍDAS!$F:$F,'PAINEL MÊS'!I$3)+SUMIFS(SAÍDAS!$D:$D,SAÍDAS!$B:$B,'PAINEL MÊS'!$B169,SAÍDAS!$H:$H,'PAINEL MÊS'!$AI$1,SAÍDAS!$F:$F,"SEMANA 6")</f>
        <v>0</v>
      </c>
      <c r="J169" s="42">
        <f t="shared" si="0"/>
        <v>0</v>
      </c>
      <c r="K169" s="43">
        <f>SUMIFS(ENTRADAS!$D:$D,ENTRADAS!$B:$B,'PAINEL MÊS'!$B169,ENTRADAS!$I:$I,'PAINEL MÊS'!$AI$1,ENTRADAS!$F:$F,'PAINEL MÊS'!K$3)</f>
        <v>0</v>
      </c>
      <c r="L169" s="43">
        <f>SUMIFS(ENTRADAS!$D:$D,ENTRADAS!$B:$B,'PAINEL MÊS'!$B169,ENTRADAS!$I:$I,'PAINEL MÊS'!$AI$1,ENTRADAS!$F:$F,'PAINEL MÊS'!L$3)</f>
        <v>0</v>
      </c>
      <c r="M169" s="43">
        <f>SUMIFS(ENTRADAS!$D:$D,ENTRADAS!$B:$B,'PAINEL MÊS'!$B169,ENTRADAS!$I:$I,'PAINEL MÊS'!$AI$1,ENTRADAS!$F:$F,'PAINEL MÊS'!M$3)</f>
        <v>0</v>
      </c>
      <c r="N169" s="43">
        <f>SUMIFS(ENTRADAS!$D:$D,ENTRADAS!$B:$B,'PAINEL MÊS'!$B169,ENTRADAS!$I:$I,'PAINEL MÊS'!$AI$1,ENTRADAS!$F:$F,'PAINEL MÊS'!N$3)</f>
        <v>0</v>
      </c>
      <c r="O169" s="43">
        <f>SUMIFS(ENTRADAS!$D:$D,ENTRADAS!$B:$B,'PAINEL MÊS'!$B169,ENTRADAS!$I:$I,'PAINEL MÊS'!$AI$1,ENTRADAS!$F:$F,'PAINEL MÊS'!O$3)+SUMIFS(ENTRADAS!$D:$D,ENTRADAS!$B:$B,'PAINEL MÊS'!$B169,ENTRADAS!$I:$I,'PAINEL MÊS'!$AI$1,ENTRADAS!$F:$F,"SEMANA 6")</f>
        <v>0</v>
      </c>
      <c r="P169" s="44">
        <f t="shared" si="1"/>
        <v>0</v>
      </c>
      <c r="Q169" s="40">
        <f>C169+P169-J169+SUMIFS(AJUSTE!$D:$D,AJUSTE!$B:$B,'PAINEL MÊS'!B169,AJUSTE!$H:$H,'PAINEL MÊS'!$AI$1)</f>
        <v>0</v>
      </c>
      <c r="R169" s="45">
        <f t="shared" si="23"/>
        <v>0</v>
      </c>
      <c r="S169" s="15">
        <f>IFERROR(IF(INDEX(CADASTRO!$A$2:$Q$570,MATCH('PAINEL MÊS'!B169,CADASTRO!$B$2:$B$570,0),MATCH('PAINEL MÊS'!$AI$1,CADASTRO!$A$2:$Q$2,0))=0,IF(CADASTRO!R167=0,CADASTRO!E167,CADASTRO!R167),INDEX(CADASTRO!$A$2:$Q$570,MATCH('PAINEL MÊS'!B169,CADASTRO!$B$2:$B$570,0),MATCH('PAINEL MÊS'!$AI$1,CADASTRO!$A$2:$Q$2,0))),0)</f>
        <v>0</v>
      </c>
      <c r="T169" s="14">
        <f t="shared" si="24"/>
        <v>0</v>
      </c>
      <c r="U169" s="14">
        <f t="shared" si="25"/>
        <v>0</v>
      </c>
      <c r="V169" s="14">
        <f t="shared" si="26"/>
        <v>0</v>
      </c>
      <c r="W169" s="14">
        <f t="shared" si="27"/>
        <v>0</v>
      </c>
      <c r="X169" s="67">
        <f>IFERROR(IF(INDEX(CADASTRO!$A$2:$Q$570,MATCH('PAINEL MÊS'!B169,CADASTRO!$B$2:$B$570,0),MATCH('PAINEL MÊS'!$AJ$2,CADASTRO!$A$2:$Q$2,0))=0,IF(CADASTRO!R167=0,CADASTRO!E167,CADASTRO!R167),INDEX(CADASTRO!$A$2:$Q$570,MATCH('PAINEL MÊS'!B169,CADASTRO!$B$2:$B$570,0),MATCH('PAINEL MÊS'!$AJ$2,CADASTRO!$A$2:$Q$2,0))),0)*C169</f>
        <v>0</v>
      </c>
      <c r="Y169" s="14">
        <f t="shared" si="28"/>
        <v>0</v>
      </c>
      <c r="Z169" s="75">
        <f t="shared" si="29"/>
        <v>0</v>
      </c>
      <c r="AA169" s="75">
        <f t="shared" si="30"/>
        <v>0</v>
      </c>
      <c r="AB169" s="79">
        <f t="shared" si="31"/>
        <v>0</v>
      </c>
      <c r="AC169" s="77">
        <f t="shared" si="32"/>
        <v>0</v>
      </c>
      <c r="AD169" s="77">
        <f t="shared" si="33"/>
        <v>0</v>
      </c>
    </row>
    <row r="170" spans="1:30" ht="18.75" customHeight="1" x14ac:dyDescent="0.25">
      <c r="A170" s="7">
        <f>CADASTRO!A168</f>
        <v>0</v>
      </c>
      <c r="B170" s="7">
        <f>CADASTRO!B168</f>
        <v>0</v>
      </c>
      <c r="C170" s="40">
        <f>INDEX(Base!$A$40:$N$570,MATCH('PAINEL MÊS'!B170,Base!$B$40:$B$570,0),MATCH('PAINEL MÊS'!$C$2,Base!$A$40:$N$40,0))</f>
        <v>0</v>
      </c>
      <c r="D170" s="7">
        <f>CADASTRO!C168</f>
        <v>0</v>
      </c>
      <c r="E170" s="41">
        <f>SUMIFS(SAÍDAS!$D:$D,SAÍDAS!$B:$B,'PAINEL MÊS'!$B170,SAÍDAS!$H:$H,'PAINEL MÊS'!$AI$1,SAÍDAS!$F:$F,'PAINEL MÊS'!E$3)</f>
        <v>0</v>
      </c>
      <c r="F170" s="41">
        <f>SUMIFS(SAÍDAS!$D:$D,SAÍDAS!$B:$B,'PAINEL MÊS'!$B170,SAÍDAS!$H:$H,'PAINEL MÊS'!$AI$1,SAÍDAS!$F:$F,'PAINEL MÊS'!F$3)</f>
        <v>0</v>
      </c>
      <c r="G170" s="41">
        <f>SUMIFS(SAÍDAS!$D:$D,SAÍDAS!$B:$B,'PAINEL MÊS'!$B170,SAÍDAS!$H:$H,'PAINEL MÊS'!$AI$1,SAÍDAS!$F:$F,'PAINEL MÊS'!G$3)</f>
        <v>0</v>
      </c>
      <c r="H170" s="41">
        <f>SUMIFS(SAÍDAS!$D:$D,SAÍDAS!$B:$B,'PAINEL MÊS'!$B170,SAÍDAS!$H:$H,'PAINEL MÊS'!$AI$1,SAÍDAS!$F:$F,'PAINEL MÊS'!H$3)</f>
        <v>0</v>
      </c>
      <c r="I170" s="41">
        <f>SUMIFS(SAÍDAS!$D:$D,SAÍDAS!$B:$B,'PAINEL MÊS'!$B170,SAÍDAS!$H:$H,'PAINEL MÊS'!$AI$1,SAÍDAS!$F:$F,'PAINEL MÊS'!I$3)+SUMIFS(SAÍDAS!$D:$D,SAÍDAS!$B:$B,'PAINEL MÊS'!$B170,SAÍDAS!$H:$H,'PAINEL MÊS'!$AI$1,SAÍDAS!$F:$F,"SEMANA 6")</f>
        <v>0</v>
      </c>
      <c r="J170" s="42">
        <f t="shared" si="0"/>
        <v>0</v>
      </c>
      <c r="K170" s="43">
        <f>SUMIFS(ENTRADAS!$D:$D,ENTRADAS!$B:$B,'PAINEL MÊS'!$B170,ENTRADAS!$I:$I,'PAINEL MÊS'!$AI$1,ENTRADAS!$F:$F,'PAINEL MÊS'!K$3)</f>
        <v>0</v>
      </c>
      <c r="L170" s="43">
        <f>SUMIFS(ENTRADAS!$D:$D,ENTRADAS!$B:$B,'PAINEL MÊS'!$B170,ENTRADAS!$I:$I,'PAINEL MÊS'!$AI$1,ENTRADAS!$F:$F,'PAINEL MÊS'!L$3)</f>
        <v>0</v>
      </c>
      <c r="M170" s="43">
        <f>SUMIFS(ENTRADAS!$D:$D,ENTRADAS!$B:$B,'PAINEL MÊS'!$B170,ENTRADAS!$I:$I,'PAINEL MÊS'!$AI$1,ENTRADAS!$F:$F,'PAINEL MÊS'!M$3)</f>
        <v>0</v>
      </c>
      <c r="N170" s="43">
        <f>SUMIFS(ENTRADAS!$D:$D,ENTRADAS!$B:$B,'PAINEL MÊS'!$B170,ENTRADAS!$I:$I,'PAINEL MÊS'!$AI$1,ENTRADAS!$F:$F,'PAINEL MÊS'!N$3)</f>
        <v>0</v>
      </c>
      <c r="O170" s="43">
        <f>SUMIFS(ENTRADAS!$D:$D,ENTRADAS!$B:$B,'PAINEL MÊS'!$B170,ENTRADAS!$I:$I,'PAINEL MÊS'!$AI$1,ENTRADAS!$F:$F,'PAINEL MÊS'!O$3)+SUMIFS(ENTRADAS!$D:$D,ENTRADAS!$B:$B,'PAINEL MÊS'!$B170,ENTRADAS!$I:$I,'PAINEL MÊS'!$AI$1,ENTRADAS!$F:$F,"SEMANA 6")</f>
        <v>0</v>
      </c>
      <c r="P170" s="44">
        <f t="shared" si="1"/>
        <v>0</v>
      </c>
      <c r="Q170" s="40">
        <f>C170+P170-J170+SUMIFS(AJUSTE!$D:$D,AJUSTE!$B:$B,'PAINEL MÊS'!B170,AJUSTE!$H:$H,'PAINEL MÊS'!$AI$1)</f>
        <v>0</v>
      </c>
      <c r="R170" s="45">
        <f t="shared" si="23"/>
        <v>0</v>
      </c>
      <c r="S170" s="15">
        <f>IFERROR(IF(INDEX(CADASTRO!$A$2:$Q$570,MATCH('PAINEL MÊS'!B170,CADASTRO!$B$2:$B$570,0),MATCH('PAINEL MÊS'!$AI$1,CADASTRO!$A$2:$Q$2,0))=0,IF(CADASTRO!R168=0,CADASTRO!E168,CADASTRO!R168),INDEX(CADASTRO!$A$2:$Q$570,MATCH('PAINEL MÊS'!B170,CADASTRO!$B$2:$B$570,0),MATCH('PAINEL MÊS'!$AI$1,CADASTRO!$A$2:$Q$2,0))),0)</f>
        <v>0</v>
      </c>
      <c r="T170" s="14">
        <f t="shared" si="24"/>
        <v>0</v>
      </c>
      <c r="U170" s="14">
        <f t="shared" si="25"/>
        <v>0</v>
      </c>
      <c r="V170" s="14">
        <f t="shared" si="26"/>
        <v>0</v>
      </c>
      <c r="W170" s="14">
        <f t="shared" si="27"/>
        <v>0</v>
      </c>
      <c r="X170" s="67">
        <f>IFERROR(IF(INDEX(CADASTRO!$A$2:$Q$570,MATCH('PAINEL MÊS'!B170,CADASTRO!$B$2:$B$570,0),MATCH('PAINEL MÊS'!$AJ$2,CADASTRO!$A$2:$Q$2,0))=0,IF(CADASTRO!R168=0,CADASTRO!E168,CADASTRO!R168),INDEX(CADASTRO!$A$2:$Q$570,MATCH('PAINEL MÊS'!B170,CADASTRO!$B$2:$B$570,0),MATCH('PAINEL MÊS'!$AJ$2,CADASTRO!$A$2:$Q$2,0))),0)*C170</f>
        <v>0</v>
      </c>
      <c r="Y170" s="14">
        <f t="shared" si="28"/>
        <v>0</v>
      </c>
      <c r="Z170" s="75">
        <f t="shared" si="29"/>
        <v>0</v>
      </c>
      <c r="AA170" s="75">
        <f t="shared" si="30"/>
        <v>0</v>
      </c>
      <c r="AB170" s="79">
        <f t="shared" si="31"/>
        <v>0</v>
      </c>
      <c r="AC170" s="77">
        <f t="shared" si="32"/>
        <v>0</v>
      </c>
      <c r="AD170" s="77">
        <f t="shared" si="33"/>
        <v>0</v>
      </c>
    </row>
    <row r="171" spans="1:30" ht="18.75" customHeight="1" x14ac:dyDescent="0.25">
      <c r="A171" s="7">
        <f>CADASTRO!A169</f>
        <v>0</v>
      </c>
      <c r="B171" s="7">
        <f>CADASTRO!B169</f>
        <v>0</v>
      </c>
      <c r="C171" s="40">
        <f>INDEX(Base!$A$40:$N$570,MATCH('PAINEL MÊS'!B171,Base!$B$40:$B$570,0),MATCH('PAINEL MÊS'!$C$2,Base!$A$40:$N$40,0))</f>
        <v>0</v>
      </c>
      <c r="D171" s="7">
        <f>CADASTRO!C169</f>
        <v>0</v>
      </c>
      <c r="E171" s="41">
        <f>SUMIFS(SAÍDAS!$D:$D,SAÍDAS!$B:$B,'PAINEL MÊS'!$B171,SAÍDAS!$H:$H,'PAINEL MÊS'!$AI$1,SAÍDAS!$F:$F,'PAINEL MÊS'!E$3)</f>
        <v>0</v>
      </c>
      <c r="F171" s="41">
        <f>SUMIFS(SAÍDAS!$D:$D,SAÍDAS!$B:$B,'PAINEL MÊS'!$B171,SAÍDAS!$H:$H,'PAINEL MÊS'!$AI$1,SAÍDAS!$F:$F,'PAINEL MÊS'!F$3)</f>
        <v>0</v>
      </c>
      <c r="G171" s="41">
        <f>SUMIFS(SAÍDAS!$D:$D,SAÍDAS!$B:$B,'PAINEL MÊS'!$B171,SAÍDAS!$H:$H,'PAINEL MÊS'!$AI$1,SAÍDAS!$F:$F,'PAINEL MÊS'!G$3)</f>
        <v>0</v>
      </c>
      <c r="H171" s="41">
        <f>SUMIFS(SAÍDAS!$D:$D,SAÍDAS!$B:$B,'PAINEL MÊS'!$B171,SAÍDAS!$H:$H,'PAINEL MÊS'!$AI$1,SAÍDAS!$F:$F,'PAINEL MÊS'!H$3)</f>
        <v>0</v>
      </c>
      <c r="I171" s="41">
        <f>SUMIFS(SAÍDAS!$D:$D,SAÍDAS!$B:$B,'PAINEL MÊS'!$B171,SAÍDAS!$H:$H,'PAINEL MÊS'!$AI$1,SAÍDAS!$F:$F,'PAINEL MÊS'!I$3)+SUMIFS(SAÍDAS!$D:$D,SAÍDAS!$B:$B,'PAINEL MÊS'!$B171,SAÍDAS!$H:$H,'PAINEL MÊS'!$AI$1,SAÍDAS!$F:$F,"SEMANA 6")</f>
        <v>0</v>
      </c>
      <c r="J171" s="42">
        <f t="shared" si="0"/>
        <v>0</v>
      </c>
      <c r="K171" s="43">
        <f>SUMIFS(ENTRADAS!$D:$D,ENTRADAS!$B:$B,'PAINEL MÊS'!$B171,ENTRADAS!$I:$I,'PAINEL MÊS'!$AI$1,ENTRADAS!$F:$F,'PAINEL MÊS'!K$3)</f>
        <v>0</v>
      </c>
      <c r="L171" s="43">
        <f>SUMIFS(ENTRADAS!$D:$D,ENTRADAS!$B:$B,'PAINEL MÊS'!$B171,ENTRADAS!$I:$I,'PAINEL MÊS'!$AI$1,ENTRADAS!$F:$F,'PAINEL MÊS'!L$3)</f>
        <v>0</v>
      </c>
      <c r="M171" s="43">
        <f>SUMIFS(ENTRADAS!$D:$D,ENTRADAS!$B:$B,'PAINEL MÊS'!$B171,ENTRADAS!$I:$I,'PAINEL MÊS'!$AI$1,ENTRADAS!$F:$F,'PAINEL MÊS'!M$3)</f>
        <v>0</v>
      </c>
      <c r="N171" s="43">
        <f>SUMIFS(ENTRADAS!$D:$D,ENTRADAS!$B:$B,'PAINEL MÊS'!$B171,ENTRADAS!$I:$I,'PAINEL MÊS'!$AI$1,ENTRADAS!$F:$F,'PAINEL MÊS'!N$3)</f>
        <v>0</v>
      </c>
      <c r="O171" s="43">
        <f>SUMIFS(ENTRADAS!$D:$D,ENTRADAS!$B:$B,'PAINEL MÊS'!$B171,ENTRADAS!$I:$I,'PAINEL MÊS'!$AI$1,ENTRADAS!$F:$F,'PAINEL MÊS'!O$3)+SUMIFS(ENTRADAS!$D:$D,ENTRADAS!$B:$B,'PAINEL MÊS'!$B171,ENTRADAS!$I:$I,'PAINEL MÊS'!$AI$1,ENTRADAS!$F:$F,"SEMANA 6")</f>
        <v>0</v>
      </c>
      <c r="P171" s="44">
        <f t="shared" si="1"/>
        <v>0</v>
      </c>
      <c r="Q171" s="40">
        <f>C171+P171-J171+SUMIFS(AJUSTE!$D:$D,AJUSTE!$B:$B,'PAINEL MÊS'!B171,AJUSTE!$H:$H,'PAINEL MÊS'!$AI$1)</f>
        <v>0</v>
      </c>
      <c r="R171" s="45">
        <f t="shared" si="23"/>
        <v>0</v>
      </c>
      <c r="S171" s="15">
        <f>IFERROR(IF(INDEX(CADASTRO!$A$2:$Q$570,MATCH('PAINEL MÊS'!B171,CADASTRO!$B$2:$B$570,0),MATCH('PAINEL MÊS'!$AI$1,CADASTRO!$A$2:$Q$2,0))=0,IF(CADASTRO!R169=0,CADASTRO!E169,CADASTRO!R169),INDEX(CADASTRO!$A$2:$Q$570,MATCH('PAINEL MÊS'!B171,CADASTRO!$B$2:$B$570,0),MATCH('PAINEL MÊS'!$AI$1,CADASTRO!$A$2:$Q$2,0))),0)</f>
        <v>0</v>
      </c>
      <c r="T171" s="14">
        <f t="shared" si="24"/>
        <v>0</v>
      </c>
      <c r="U171" s="14">
        <f t="shared" si="25"/>
        <v>0</v>
      </c>
      <c r="V171" s="14">
        <f t="shared" si="26"/>
        <v>0</v>
      </c>
      <c r="W171" s="14">
        <f t="shared" si="27"/>
        <v>0</v>
      </c>
      <c r="X171" s="67">
        <f>IFERROR(IF(INDEX(CADASTRO!$A$2:$Q$570,MATCH('PAINEL MÊS'!B171,CADASTRO!$B$2:$B$570,0),MATCH('PAINEL MÊS'!$AJ$2,CADASTRO!$A$2:$Q$2,0))=0,IF(CADASTRO!R169=0,CADASTRO!E169,CADASTRO!R169),INDEX(CADASTRO!$A$2:$Q$570,MATCH('PAINEL MÊS'!B171,CADASTRO!$B$2:$B$570,0),MATCH('PAINEL MÊS'!$AJ$2,CADASTRO!$A$2:$Q$2,0))),0)*C171</f>
        <v>0</v>
      </c>
      <c r="Y171" s="14">
        <f t="shared" si="28"/>
        <v>0</v>
      </c>
      <c r="Z171" s="75">
        <f t="shared" si="29"/>
        <v>0</v>
      </c>
      <c r="AA171" s="75">
        <f t="shared" si="30"/>
        <v>0</v>
      </c>
      <c r="AB171" s="79">
        <f t="shared" si="31"/>
        <v>0</v>
      </c>
      <c r="AC171" s="77">
        <f t="shared" si="32"/>
        <v>0</v>
      </c>
      <c r="AD171" s="77">
        <f t="shared" si="33"/>
        <v>0</v>
      </c>
    </row>
    <row r="172" spans="1:30" ht="18.75" customHeight="1" x14ac:dyDescent="0.25">
      <c r="A172" s="7">
        <f>CADASTRO!A170</f>
        <v>0</v>
      </c>
      <c r="B172" s="7">
        <f>CADASTRO!B170</f>
        <v>0</v>
      </c>
      <c r="C172" s="40">
        <f>INDEX(Base!$A$40:$N$570,MATCH('PAINEL MÊS'!B172,Base!$B$40:$B$570,0),MATCH('PAINEL MÊS'!$C$2,Base!$A$40:$N$40,0))</f>
        <v>0</v>
      </c>
      <c r="D172" s="7">
        <f>CADASTRO!C170</f>
        <v>0</v>
      </c>
      <c r="E172" s="41">
        <f>SUMIFS(SAÍDAS!$D:$D,SAÍDAS!$B:$B,'PAINEL MÊS'!$B172,SAÍDAS!$H:$H,'PAINEL MÊS'!$AI$1,SAÍDAS!$F:$F,'PAINEL MÊS'!E$3)</f>
        <v>0</v>
      </c>
      <c r="F172" s="41">
        <f>SUMIFS(SAÍDAS!$D:$D,SAÍDAS!$B:$B,'PAINEL MÊS'!$B172,SAÍDAS!$H:$H,'PAINEL MÊS'!$AI$1,SAÍDAS!$F:$F,'PAINEL MÊS'!F$3)</f>
        <v>0</v>
      </c>
      <c r="G172" s="41">
        <f>SUMIFS(SAÍDAS!$D:$D,SAÍDAS!$B:$B,'PAINEL MÊS'!$B172,SAÍDAS!$H:$H,'PAINEL MÊS'!$AI$1,SAÍDAS!$F:$F,'PAINEL MÊS'!G$3)</f>
        <v>0</v>
      </c>
      <c r="H172" s="41">
        <f>SUMIFS(SAÍDAS!$D:$D,SAÍDAS!$B:$B,'PAINEL MÊS'!$B172,SAÍDAS!$H:$H,'PAINEL MÊS'!$AI$1,SAÍDAS!$F:$F,'PAINEL MÊS'!H$3)</f>
        <v>0</v>
      </c>
      <c r="I172" s="41">
        <f>SUMIFS(SAÍDAS!$D:$D,SAÍDAS!$B:$B,'PAINEL MÊS'!$B172,SAÍDAS!$H:$H,'PAINEL MÊS'!$AI$1,SAÍDAS!$F:$F,'PAINEL MÊS'!I$3)+SUMIFS(SAÍDAS!$D:$D,SAÍDAS!$B:$B,'PAINEL MÊS'!$B172,SAÍDAS!$H:$H,'PAINEL MÊS'!$AI$1,SAÍDAS!$F:$F,"SEMANA 6")</f>
        <v>0</v>
      </c>
      <c r="J172" s="42">
        <f t="shared" si="0"/>
        <v>0</v>
      </c>
      <c r="K172" s="43">
        <f>SUMIFS(ENTRADAS!$D:$D,ENTRADAS!$B:$B,'PAINEL MÊS'!$B172,ENTRADAS!$I:$I,'PAINEL MÊS'!$AI$1,ENTRADAS!$F:$F,'PAINEL MÊS'!K$3)</f>
        <v>0</v>
      </c>
      <c r="L172" s="43">
        <f>SUMIFS(ENTRADAS!$D:$D,ENTRADAS!$B:$B,'PAINEL MÊS'!$B172,ENTRADAS!$I:$I,'PAINEL MÊS'!$AI$1,ENTRADAS!$F:$F,'PAINEL MÊS'!L$3)</f>
        <v>0</v>
      </c>
      <c r="M172" s="43">
        <f>SUMIFS(ENTRADAS!$D:$D,ENTRADAS!$B:$B,'PAINEL MÊS'!$B172,ENTRADAS!$I:$I,'PAINEL MÊS'!$AI$1,ENTRADAS!$F:$F,'PAINEL MÊS'!M$3)</f>
        <v>0</v>
      </c>
      <c r="N172" s="43">
        <f>SUMIFS(ENTRADAS!$D:$D,ENTRADAS!$B:$B,'PAINEL MÊS'!$B172,ENTRADAS!$I:$I,'PAINEL MÊS'!$AI$1,ENTRADAS!$F:$F,'PAINEL MÊS'!N$3)</f>
        <v>0</v>
      </c>
      <c r="O172" s="43">
        <f>SUMIFS(ENTRADAS!$D:$D,ENTRADAS!$B:$B,'PAINEL MÊS'!$B172,ENTRADAS!$I:$I,'PAINEL MÊS'!$AI$1,ENTRADAS!$F:$F,'PAINEL MÊS'!O$3)+SUMIFS(ENTRADAS!$D:$D,ENTRADAS!$B:$B,'PAINEL MÊS'!$B172,ENTRADAS!$I:$I,'PAINEL MÊS'!$AI$1,ENTRADAS!$F:$F,"SEMANA 6")</f>
        <v>0</v>
      </c>
      <c r="P172" s="44">
        <f t="shared" si="1"/>
        <v>0</v>
      </c>
      <c r="Q172" s="40">
        <f>C172+P172-J172+SUMIFS(AJUSTE!$D:$D,AJUSTE!$B:$B,'PAINEL MÊS'!B172,AJUSTE!$H:$H,'PAINEL MÊS'!$AI$1)</f>
        <v>0</v>
      </c>
      <c r="R172" s="45">
        <f t="shared" si="23"/>
        <v>0</v>
      </c>
      <c r="S172" s="15">
        <f>IFERROR(IF(INDEX(CADASTRO!$A$2:$Q$570,MATCH('PAINEL MÊS'!B172,CADASTRO!$B$2:$B$570,0),MATCH('PAINEL MÊS'!$AI$1,CADASTRO!$A$2:$Q$2,0))=0,IF(CADASTRO!R170=0,CADASTRO!E170,CADASTRO!R170),INDEX(CADASTRO!$A$2:$Q$570,MATCH('PAINEL MÊS'!B172,CADASTRO!$B$2:$B$570,0),MATCH('PAINEL MÊS'!$AI$1,CADASTRO!$A$2:$Q$2,0))),0)</f>
        <v>0</v>
      </c>
      <c r="T172" s="14">
        <f t="shared" si="24"/>
        <v>0</v>
      </c>
      <c r="U172" s="14">
        <f t="shared" si="25"/>
        <v>0</v>
      </c>
      <c r="V172" s="14">
        <f t="shared" si="26"/>
        <v>0</v>
      </c>
      <c r="W172" s="14">
        <f t="shared" si="27"/>
        <v>0</v>
      </c>
      <c r="X172" s="67">
        <f>IFERROR(IF(INDEX(CADASTRO!$A$2:$Q$570,MATCH('PAINEL MÊS'!B172,CADASTRO!$B$2:$B$570,0),MATCH('PAINEL MÊS'!$AJ$2,CADASTRO!$A$2:$Q$2,0))=0,IF(CADASTRO!R170=0,CADASTRO!E170,CADASTRO!R170),INDEX(CADASTRO!$A$2:$Q$570,MATCH('PAINEL MÊS'!B172,CADASTRO!$B$2:$B$570,0),MATCH('PAINEL MÊS'!$AJ$2,CADASTRO!$A$2:$Q$2,0))),0)*C172</f>
        <v>0</v>
      </c>
      <c r="Y172" s="14">
        <f t="shared" si="28"/>
        <v>0</v>
      </c>
      <c r="Z172" s="75">
        <f t="shared" si="29"/>
        <v>0</v>
      </c>
      <c r="AA172" s="75">
        <f t="shared" si="30"/>
        <v>0</v>
      </c>
      <c r="AB172" s="79">
        <f t="shared" si="31"/>
        <v>0</v>
      </c>
      <c r="AC172" s="77">
        <f t="shared" si="32"/>
        <v>0</v>
      </c>
      <c r="AD172" s="77">
        <f t="shared" si="33"/>
        <v>0</v>
      </c>
    </row>
    <row r="173" spans="1:30" ht="18.75" customHeight="1" x14ac:dyDescent="0.25">
      <c r="A173" s="7">
        <f>CADASTRO!A171</f>
        <v>0</v>
      </c>
      <c r="B173" s="7">
        <f>CADASTRO!B171</f>
        <v>0</v>
      </c>
      <c r="C173" s="40">
        <f>INDEX(Base!$A$40:$N$570,MATCH('PAINEL MÊS'!B173,Base!$B$40:$B$570,0),MATCH('PAINEL MÊS'!$C$2,Base!$A$40:$N$40,0))</f>
        <v>0</v>
      </c>
      <c r="D173" s="7">
        <f>CADASTRO!C171</f>
        <v>0</v>
      </c>
      <c r="E173" s="41">
        <f>SUMIFS(SAÍDAS!$D:$D,SAÍDAS!$B:$B,'PAINEL MÊS'!$B173,SAÍDAS!$H:$H,'PAINEL MÊS'!$AI$1,SAÍDAS!$F:$F,'PAINEL MÊS'!E$3)</f>
        <v>0</v>
      </c>
      <c r="F173" s="41">
        <f>SUMIFS(SAÍDAS!$D:$D,SAÍDAS!$B:$B,'PAINEL MÊS'!$B173,SAÍDAS!$H:$H,'PAINEL MÊS'!$AI$1,SAÍDAS!$F:$F,'PAINEL MÊS'!F$3)</f>
        <v>0</v>
      </c>
      <c r="G173" s="41">
        <f>SUMIFS(SAÍDAS!$D:$D,SAÍDAS!$B:$B,'PAINEL MÊS'!$B173,SAÍDAS!$H:$H,'PAINEL MÊS'!$AI$1,SAÍDAS!$F:$F,'PAINEL MÊS'!G$3)</f>
        <v>0</v>
      </c>
      <c r="H173" s="41">
        <f>SUMIFS(SAÍDAS!$D:$D,SAÍDAS!$B:$B,'PAINEL MÊS'!$B173,SAÍDAS!$H:$H,'PAINEL MÊS'!$AI$1,SAÍDAS!$F:$F,'PAINEL MÊS'!H$3)</f>
        <v>0</v>
      </c>
      <c r="I173" s="41">
        <f>SUMIFS(SAÍDAS!$D:$D,SAÍDAS!$B:$B,'PAINEL MÊS'!$B173,SAÍDAS!$H:$H,'PAINEL MÊS'!$AI$1,SAÍDAS!$F:$F,'PAINEL MÊS'!I$3)+SUMIFS(SAÍDAS!$D:$D,SAÍDAS!$B:$B,'PAINEL MÊS'!$B173,SAÍDAS!$H:$H,'PAINEL MÊS'!$AI$1,SAÍDAS!$F:$F,"SEMANA 6")</f>
        <v>0</v>
      </c>
      <c r="J173" s="42">
        <f t="shared" si="0"/>
        <v>0</v>
      </c>
      <c r="K173" s="43">
        <f>SUMIFS(ENTRADAS!$D:$D,ENTRADAS!$B:$B,'PAINEL MÊS'!$B173,ENTRADAS!$I:$I,'PAINEL MÊS'!$AI$1,ENTRADAS!$F:$F,'PAINEL MÊS'!K$3)</f>
        <v>0</v>
      </c>
      <c r="L173" s="43">
        <f>SUMIFS(ENTRADAS!$D:$D,ENTRADAS!$B:$B,'PAINEL MÊS'!$B173,ENTRADAS!$I:$I,'PAINEL MÊS'!$AI$1,ENTRADAS!$F:$F,'PAINEL MÊS'!L$3)</f>
        <v>0</v>
      </c>
      <c r="M173" s="43">
        <f>SUMIFS(ENTRADAS!$D:$D,ENTRADAS!$B:$B,'PAINEL MÊS'!$B173,ENTRADAS!$I:$I,'PAINEL MÊS'!$AI$1,ENTRADAS!$F:$F,'PAINEL MÊS'!M$3)</f>
        <v>0</v>
      </c>
      <c r="N173" s="43">
        <f>SUMIFS(ENTRADAS!$D:$D,ENTRADAS!$B:$B,'PAINEL MÊS'!$B173,ENTRADAS!$I:$I,'PAINEL MÊS'!$AI$1,ENTRADAS!$F:$F,'PAINEL MÊS'!N$3)</f>
        <v>0</v>
      </c>
      <c r="O173" s="43">
        <f>SUMIFS(ENTRADAS!$D:$D,ENTRADAS!$B:$B,'PAINEL MÊS'!$B173,ENTRADAS!$I:$I,'PAINEL MÊS'!$AI$1,ENTRADAS!$F:$F,'PAINEL MÊS'!O$3)+SUMIFS(ENTRADAS!$D:$D,ENTRADAS!$B:$B,'PAINEL MÊS'!$B173,ENTRADAS!$I:$I,'PAINEL MÊS'!$AI$1,ENTRADAS!$F:$F,"SEMANA 6")</f>
        <v>0</v>
      </c>
      <c r="P173" s="44">
        <f t="shared" si="1"/>
        <v>0</v>
      </c>
      <c r="Q173" s="40">
        <f>C173+P173-J173+SUMIFS(AJUSTE!$D:$D,AJUSTE!$B:$B,'PAINEL MÊS'!B173,AJUSTE!$H:$H,'PAINEL MÊS'!$AI$1)</f>
        <v>0</v>
      </c>
      <c r="R173" s="45">
        <f t="shared" si="23"/>
        <v>0</v>
      </c>
      <c r="S173" s="15">
        <f>IFERROR(IF(INDEX(CADASTRO!$A$2:$Q$570,MATCH('PAINEL MÊS'!B173,CADASTRO!$B$2:$B$570,0),MATCH('PAINEL MÊS'!$AI$1,CADASTRO!$A$2:$Q$2,0))=0,IF(CADASTRO!R171=0,CADASTRO!E171,CADASTRO!R171),INDEX(CADASTRO!$A$2:$Q$570,MATCH('PAINEL MÊS'!B173,CADASTRO!$B$2:$B$570,0),MATCH('PAINEL MÊS'!$AI$1,CADASTRO!$A$2:$Q$2,0))),0)</f>
        <v>0</v>
      </c>
      <c r="T173" s="14">
        <f t="shared" si="24"/>
        <v>0</v>
      </c>
      <c r="U173" s="14">
        <f t="shared" si="25"/>
        <v>0</v>
      </c>
      <c r="V173" s="14">
        <f t="shared" si="26"/>
        <v>0</v>
      </c>
      <c r="W173" s="14">
        <f t="shared" si="27"/>
        <v>0</v>
      </c>
      <c r="X173" s="67">
        <f>IFERROR(IF(INDEX(CADASTRO!$A$2:$Q$570,MATCH('PAINEL MÊS'!B173,CADASTRO!$B$2:$B$570,0),MATCH('PAINEL MÊS'!$AJ$2,CADASTRO!$A$2:$Q$2,0))=0,IF(CADASTRO!R171=0,CADASTRO!E171,CADASTRO!R171),INDEX(CADASTRO!$A$2:$Q$570,MATCH('PAINEL MÊS'!B173,CADASTRO!$B$2:$B$570,0),MATCH('PAINEL MÊS'!$AJ$2,CADASTRO!$A$2:$Q$2,0))),0)*C173</f>
        <v>0</v>
      </c>
      <c r="Y173" s="14">
        <f t="shared" si="28"/>
        <v>0</v>
      </c>
      <c r="Z173" s="75">
        <f t="shared" si="29"/>
        <v>0</v>
      </c>
      <c r="AA173" s="75">
        <f t="shared" si="30"/>
        <v>0</v>
      </c>
      <c r="AB173" s="79">
        <f t="shared" si="31"/>
        <v>0</v>
      </c>
      <c r="AC173" s="77">
        <f t="shared" si="32"/>
        <v>0</v>
      </c>
      <c r="AD173" s="77">
        <f t="shared" si="33"/>
        <v>0</v>
      </c>
    </row>
    <row r="174" spans="1:30" ht="18.75" customHeight="1" x14ac:dyDescent="0.25">
      <c r="A174" s="7">
        <f>CADASTRO!A172</f>
        <v>0</v>
      </c>
      <c r="B174" s="7">
        <f>CADASTRO!B172</f>
        <v>0</v>
      </c>
      <c r="C174" s="40">
        <f>INDEX(Base!$A$40:$N$570,MATCH('PAINEL MÊS'!B174,Base!$B$40:$B$570,0),MATCH('PAINEL MÊS'!$C$2,Base!$A$40:$N$40,0))</f>
        <v>0</v>
      </c>
      <c r="D174" s="7">
        <f>CADASTRO!C172</f>
        <v>0</v>
      </c>
      <c r="E174" s="41">
        <f>SUMIFS(SAÍDAS!$D:$D,SAÍDAS!$B:$B,'PAINEL MÊS'!$B174,SAÍDAS!$H:$H,'PAINEL MÊS'!$AI$1,SAÍDAS!$F:$F,'PAINEL MÊS'!E$3)</f>
        <v>0</v>
      </c>
      <c r="F174" s="41">
        <f>SUMIFS(SAÍDAS!$D:$D,SAÍDAS!$B:$B,'PAINEL MÊS'!$B174,SAÍDAS!$H:$H,'PAINEL MÊS'!$AI$1,SAÍDAS!$F:$F,'PAINEL MÊS'!F$3)</f>
        <v>0</v>
      </c>
      <c r="G174" s="41">
        <f>SUMIFS(SAÍDAS!$D:$D,SAÍDAS!$B:$B,'PAINEL MÊS'!$B174,SAÍDAS!$H:$H,'PAINEL MÊS'!$AI$1,SAÍDAS!$F:$F,'PAINEL MÊS'!G$3)</f>
        <v>0</v>
      </c>
      <c r="H174" s="41">
        <f>SUMIFS(SAÍDAS!$D:$D,SAÍDAS!$B:$B,'PAINEL MÊS'!$B174,SAÍDAS!$H:$H,'PAINEL MÊS'!$AI$1,SAÍDAS!$F:$F,'PAINEL MÊS'!H$3)</f>
        <v>0</v>
      </c>
      <c r="I174" s="41">
        <f>SUMIFS(SAÍDAS!$D:$D,SAÍDAS!$B:$B,'PAINEL MÊS'!$B174,SAÍDAS!$H:$H,'PAINEL MÊS'!$AI$1,SAÍDAS!$F:$F,'PAINEL MÊS'!I$3)+SUMIFS(SAÍDAS!$D:$D,SAÍDAS!$B:$B,'PAINEL MÊS'!$B174,SAÍDAS!$H:$H,'PAINEL MÊS'!$AI$1,SAÍDAS!$F:$F,"SEMANA 6")</f>
        <v>0</v>
      </c>
      <c r="J174" s="42">
        <f t="shared" si="0"/>
        <v>0</v>
      </c>
      <c r="K174" s="43">
        <f>SUMIFS(ENTRADAS!$D:$D,ENTRADAS!$B:$B,'PAINEL MÊS'!$B174,ENTRADAS!$I:$I,'PAINEL MÊS'!$AI$1,ENTRADAS!$F:$F,'PAINEL MÊS'!K$3)</f>
        <v>0</v>
      </c>
      <c r="L174" s="43">
        <f>SUMIFS(ENTRADAS!$D:$D,ENTRADAS!$B:$B,'PAINEL MÊS'!$B174,ENTRADAS!$I:$I,'PAINEL MÊS'!$AI$1,ENTRADAS!$F:$F,'PAINEL MÊS'!L$3)</f>
        <v>0</v>
      </c>
      <c r="M174" s="43">
        <f>SUMIFS(ENTRADAS!$D:$D,ENTRADAS!$B:$B,'PAINEL MÊS'!$B174,ENTRADAS!$I:$I,'PAINEL MÊS'!$AI$1,ENTRADAS!$F:$F,'PAINEL MÊS'!M$3)</f>
        <v>0</v>
      </c>
      <c r="N174" s="43">
        <f>SUMIFS(ENTRADAS!$D:$D,ENTRADAS!$B:$B,'PAINEL MÊS'!$B174,ENTRADAS!$I:$I,'PAINEL MÊS'!$AI$1,ENTRADAS!$F:$F,'PAINEL MÊS'!N$3)</f>
        <v>0</v>
      </c>
      <c r="O174" s="43">
        <f>SUMIFS(ENTRADAS!$D:$D,ENTRADAS!$B:$B,'PAINEL MÊS'!$B174,ENTRADAS!$I:$I,'PAINEL MÊS'!$AI$1,ENTRADAS!$F:$F,'PAINEL MÊS'!O$3)+SUMIFS(ENTRADAS!$D:$D,ENTRADAS!$B:$B,'PAINEL MÊS'!$B174,ENTRADAS!$I:$I,'PAINEL MÊS'!$AI$1,ENTRADAS!$F:$F,"SEMANA 6")</f>
        <v>0</v>
      </c>
      <c r="P174" s="44">
        <f t="shared" si="1"/>
        <v>0</v>
      </c>
      <c r="Q174" s="40">
        <f>C174+P174-J174+SUMIFS(AJUSTE!$D:$D,AJUSTE!$B:$B,'PAINEL MÊS'!B174,AJUSTE!$H:$H,'PAINEL MÊS'!$AI$1)</f>
        <v>0</v>
      </c>
      <c r="R174" s="45">
        <f t="shared" si="23"/>
        <v>0</v>
      </c>
      <c r="S174" s="15">
        <f>IFERROR(IF(INDEX(CADASTRO!$A$2:$Q$570,MATCH('PAINEL MÊS'!B174,CADASTRO!$B$2:$B$570,0),MATCH('PAINEL MÊS'!$AI$1,CADASTRO!$A$2:$Q$2,0))=0,IF(CADASTRO!R172=0,CADASTRO!E172,CADASTRO!R172),INDEX(CADASTRO!$A$2:$Q$570,MATCH('PAINEL MÊS'!B174,CADASTRO!$B$2:$B$570,0),MATCH('PAINEL MÊS'!$AI$1,CADASTRO!$A$2:$Q$2,0))),0)</f>
        <v>0</v>
      </c>
      <c r="T174" s="14">
        <f t="shared" si="24"/>
        <v>0</v>
      </c>
      <c r="U174" s="14">
        <f t="shared" si="25"/>
        <v>0</v>
      </c>
      <c r="V174" s="14">
        <f t="shared" si="26"/>
        <v>0</v>
      </c>
      <c r="W174" s="14">
        <f t="shared" si="27"/>
        <v>0</v>
      </c>
      <c r="X174" s="67">
        <f>IFERROR(IF(INDEX(CADASTRO!$A$2:$Q$570,MATCH('PAINEL MÊS'!B174,CADASTRO!$B$2:$B$570,0),MATCH('PAINEL MÊS'!$AJ$2,CADASTRO!$A$2:$Q$2,0))=0,IF(CADASTRO!R172=0,CADASTRO!E172,CADASTRO!R172),INDEX(CADASTRO!$A$2:$Q$570,MATCH('PAINEL MÊS'!B174,CADASTRO!$B$2:$B$570,0),MATCH('PAINEL MÊS'!$AJ$2,CADASTRO!$A$2:$Q$2,0))),0)*C174</f>
        <v>0</v>
      </c>
      <c r="Y174" s="14">
        <f t="shared" si="28"/>
        <v>0</v>
      </c>
      <c r="Z174" s="75">
        <f t="shared" si="29"/>
        <v>0</v>
      </c>
      <c r="AA174" s="75">
        <f t="shared" si="30"/>
        <v>0</v>
      </c>
      <c r="AB174" s="79">
        <f t="shared" si="31"/>
        <v>0</v>
      </c>
      <c r="AC174" s="77">
        <f t="shared" si="32"/>
        <v>0</v>
      </c>
      <c r="AD174" s="77">
        <f t="shared" si="33"/>
        <v>0</v>
      </c>
    </row>
    <row r="175" spans="1:30" ht="18.75" customHeight="1" x14ac:dyDescent="0.25">
      <c r="A175" s="7">
        <f>CADASTRO!A173</f>
        <v>0</v>
      </c>
      <c r="B175" s="7">
        <f>CADASTRO!B173</f>
        <v>0</v>
      </c>
      <c r="C175" s="40">
        <f>INDEX(Base!$A$40:$N$570,MATCH('PAINEL MÊS'!B175,Base!$B$40:$B$570,0),MATCH('PAINEL MÊS'!$C$2,Base!$A$40:$N$40,0))</f>
        <v>0</v>
      </c>
      <c r="D175" s="7">
        <f>CADASTRO!C173</f>
        <v>0</v>
      </c>
      <c r="E175" s="41">
        <f>SUMIFS(SAÍDAS!$D:$D,SAÍDAS!$B:$B,'PAINEL MÊS'!$B175,SAÍDAS!$H:$H,'PAINEL MÊS'!$AI$1,SAÍDAS!$F:$F,'PAINEL MÊS'!E$3)</f>
        <v>0</v>
      </c>
      <c r="F175" s="41">
        <f>SUMIFS(SAÍDAS!$D:$D,SAÍDAS!$B:$B,'PAINEL MÊS'!$B175,SAÍDAS!$H:$H,'PAINEL MÊS'!$AI$1,SAÍDAS!$F:$F,'PAINEL MÊS'!F$3)</f>
        <v>0</v>
      </c>
      <c r="G175" s="41">
        <f>SUMIFS(SAÍDAS!$D:$D,SAÍDAS!$B:$B,'PAINEL MÊS'!$B175,SAÍDAS!$H:$H,'PAINEL MÊS'!$AI$1,SAÍDAS!$F:$F,'PAINEL MÊS'!G$3)</f>
        <v>0</v>
      </c>
      <c r="H175" s="41">
        <f>SUMIFS(SAÍDAS!$D:$D,SAÍDAS!$B:$B,'PAINEL MÊS'!$B175,SAÍDAS!$H:$H,'PAINEL MÊS'!$AI$1,SAÍDAS!$F:$F,'PAINEL MÊS'!H$3)</f>
        <v>0</v>
      </c>
      <c r="I175" s="41">
        <f>SUMIFS(SAÍDAS!$D:$D,SAÍDAS!$B:$B,'PAINEL MÊS'!$B175,SAÍDAS!$H:$H,'PAINEL MÊS'!$AI$1,SAÍDAS!$F:$F,'PAINEL MÊS'!I$3)+SUMIFS(SAÍDAS!$D:$D,SAÍDAS!$B:$B,'PAINEL MÊS'!$B175,SAÍDAS!$H:$H,'PAINEL MÊS'!$AI$1,SAÍDAS!$F:$F,"SEMANA 6")</f>
        <v>0</v>
      </c>
      <c r="J175" s="42">
        <f t="shared" si="0"/>
        <v>0</v>
      </c>
      <c r="K175" s="43">
        <f>SUMIFS(ENTRADAS!$D:$D,ENTRADAS!$B:$B,'PAINEL MÊS'!$B175,ENTRADAS!$I:$I,'PAINEL MÊS'!$AI$1,ENTRADAS!$F:$F,'PAINEL MÊS'!K$3)</f>
        <v>0</v>
      </c>
      <c r="L175" s="43">
        <f>SUMIFS(ENTRADAS!$D:$D,ENTRADAS!$B:$B,'PAINEL MÊS'!$B175,ENTRADAS!$I:$I,'PAINEL MÊS'!$AI$1,ENTRADAS!$F:$F,'PAINEL MÊS'!L$3)</f>
        <v>0</v>
      </c>
      <c r="M175" s="43">
        <f>SUMIFS(ENTRADAS!$D:$D,ENTRADAS!$B:$B,'PAINEL MÊS'!$B175,ENTRADAS!$I:$I,'PAINEL MÊS'!$AI$1,ENTRADAS!$F:$F,'PAINEL MÊS'!M$3)</f>
        <v>0</v>
      </c>
      <c r="N175" s="43">
        <f>SUMIFS(ENTRADAS!$D:$D,ENTRADAS!$B:$B,'PAINEL MÊS'!$B175,ENTRADAS!$I:$I,'PAINEL MÊS'!$AI$1,ENTRADAS!$F:$F,'PAINEL MÊS'!N$3)</f>
        <v>0</v>
      </c>
      <c r="O175" s="43">
        <f>SUMIFS(ENTRADAS!$D:$D,ENTRADAS!$B:$B,'PAINEL MÊS'!$B175,ENTRADAS!$I:$I,'PAINEL MÊS'!$AI$1,ENTRADAS!$F:$F,'PAINEL MÊS'!O$3)+SUMIFS(ENTRADAS!$D:$D,ENTRADAS!$B:$B,'PAINEL MÊS'!$B175,ENTRADAS!$I:$I,'PAINEL MÊS'!$AI$1,ENTRADAS!$F:$F,"SEMANA 6")</f>
        <v>0</v>
      </c>
      <c r="P175" s="44">
        <f t="shared" si="1"/>
        <v>0</v>
      </c>
      <c r="Q175" s="40">
        <f>C175+P175-J175+SUMIFS(AJUSTE!$D:$D,AJUSTE!$B:$B,'PAINEL MÊS'!B175,AJUSTE!$H:$H,'PAINEL MÊS'!$AI$1)</f>
        <v>0</v>
      </c>
      <c r="R175" s="45">
        <f t="shared" si="23"/>
        <v>0</v>
      </c>
      <c r="S175" s="15">
        <f>IFERROR(IF(INDEX(CADASTRO!$A$2:$Q$570,MATCH('PAINEL MÊS'!B175,CADASTRO!$B$2:$B$570,0),MATCH('PAINEL MÊS'!$AI$1,CADASTRO!$A$2:$Q$2,0))=0,IF(CADASTRO!R173=0,CADASTRO!E173,CADASTRO!R173),INDEX(CADASTRO!$A$2:$Q$570,MATCH('PAINEL MÊS'!B175,CADASTRO!$B$2:$B$570,0),MATCH('PAINEL MÊS'!$AI$1,CADASTRO!$A$2:$Q$2,0))),0)</f>
        <v>0</v>
      </c>
      <c r="T175" s="14">
        <f t="shared" si="24"/>
        <v>0</v>
      </c>
      <c r="U175" s="14">
        <f t="shared" si="25"/>
        <v>0</v>
      </c>
      <c r="V175" s="14">
        <f t="shared" si="26"/>
        <v>0</v>
      </c>
      <c r="W175" s="14">
        <f t="shared" si="27"/>
        <v>0</v>
      </c>
      <c r="X175" s="67">
        <f>IFERROR(IF(INDEX(CADASTRO!$A$2:$Q$570,MATCH('PAINEL MÊS'!B175,CADASTRO!$B$2:$B$570,0),MATCH('PAINEL MÊS'!$AJ$2,CADASTRO!$A$2:$Q$2,0))=0,IF(CADASTRO!R173=0,CADASTRO!E173,CADASTRO!R173),INDEX(CADASTRO!$A$2:$Q$570,MATCH('PAINEL MÊS'!B175,CADASTRO!$B$2:$B$570,0),MATCH('PAINEL MÊS'!$AJ$2,CADASTRO!$A$2:$Q$2,0))),0)*C175</f>
        <v>0</v>
      </c>
      <c r="Y175" s="14">
        <f t="shared" si="28"/>
        <v>0</v>
      </c>
      <c r="Z175" s="75">
        <f t="shared" si="29"/>
        <v>0</v>
      </c>
      <c r="AA175" s="75">
        <f t="shared" si="30"/>
        <v>0</v>
      </c>
      <c r="AB175" s="79">
        <f t="shared" si="31"/>
        <v>0</v>
      </c>
      <c r="AC175" s="77">
        <f t="shared" si="32"/>
        <v>0</v>
      </c>
      <c r="AD175" s="77">
        <f t="shared" si="33"/>
        <v>0</v>
      </c>
    </row>
    <row r="176" spans="1:30" ht="18.75" customHeight="1" x14ac:dyDescent="0.25">
      <c r="A176" s="7">
        <f>CADASTRO!A174</f>
        <v>0</v>
      </c>
      <c r="B176" s="7">
        <f>CADASTRO!B174</f>
        <v>0</v>
      </c>
      <c r="C176" s="40">
        <f>INDEX(Base!$A$40:$N$570,MATCH('PAINEL MÊS'!B176,Base!$B$40:$B$570,0),MATCH('PAINEL MÊS'!$C$2,Base!$A$40:$N$40,0))</f>
        <v>0</v>
      </c>
      <c r="D176" s="7">
        <f>CADASTRO!C174</f>
        <v>0</v>
      </c>
      <c r="E176" s="41">
        <f>SUMIFS(SAÍDAS!$D:$D,SAÍDAS!$B:$B,'PAINEL MÊS'!$B176,SAÍDAS!$H:$H,'PAINEL MÊS'!$AI$1,SAÍDAS!$F:$F,'PAINEL MÊS'!E$3)</f>
        <v>0</v>
      </c>
      <c r="F176" s="41">
        <f>SUMIFS(SAÍDAS!$D:$D,SAÍDAS!$B:$B,'PAINEL MÊS'!$B176,SAÍDAS!$H:$H,'PAINEL MÊS'!$AI$1,SAÍDAS!$F:$F,'PAINEL MÊS'!F$3)</f>
        <v>0</v>
      </c>
      <c r="G176" s="41">
        <f>SUMIFS(SAÍDAS!$D:$D,SAÍDAS!$B:$B,'PAINEL MÊS'!$B176,SAÍDAS!$H:$H,'PAINEL MÊS'!$AI$1,SAÍDAS!$F:$F,'PAINEL MÊS'!G$3)</f>
        <v>0</v>
      </c>
      <c r="H176" s="41">
        <f>SUMIFS(SAÍDAS!$D:$D,SAÍDAS!$B:$B,'PAINEL MÊS'!$B176,SAÍDAS!$H:$H,'PAINEL MÊS'!$AI$1,SAÍDAS!$F:$F,'PAINEL MÊS'!H$3)</f>
        <v>0</v>
      </c>
      <c r="I176" s="41">
        <f>SUMIFS(SAÍDAS!$D:$D,SAÍDAS!$B:$B,'PAINEL MÊS'!$B176,SAÍDAS!$H:$H,'PAINEL MÊS'!$AI$1,SAÍDAS!$F:$F,'PAINEL MÊS'!I$3)+SUMIFS(SAÍDAS!$D:$D,SAÍDAS!$B:$B,'PAINEL MÊS'!$B176,SAÍDAS!$H:$H,'PAINEL MÊS'!$AI$1,SAÍDAS!$F:$F,"SEMANA 6")</f>
        <v>0</v>
      </c>
      <c r="J176" s="42">
        <f t="shared" si="0"/>
        <v>0</v>
      </c>
      <c r="K176" s="43">
        <f>SUMIFS(ENTRADAS!$D:$D,ENTRADAS!$B:$B,'PAINEL MÊS'!$B176,ENTRADAS!$I:$I,'PAINEL MÊS'!$AI$1,ENTRADAS!$F:$F,'PAINEL MÊS'!K$3)</f>
        <v>0</v>
      </c>
      <c r="L176" s="43">
        <f>SUMIFS(ENTRADAS!$D:$D,ENTRADAS!$B:$B,'PAINEL MÊS'!$B176,ENTRADAS!$I:$I,'PAINEL MÊS'!$AI$1,ENTRADAS!$F:$F,'PAINEL MÊS'!L$3)</f>
        <v>0</v>
      </c>
      <c r="M176" s="43">
        <f>SUMIFS(ENTRADAS!$D:$D,ENTRADAS!$B:$B,'PAINEL MÊS'!$B176,ENTRADAS!$I:$I,'PAINEL MÊS'!$AI$1,ENTRADAS!$F:$F,'PAINEL MÊS'!M$3)</f>
        <v>0</v>
      </c>
      <c r="N176" s="43">
        <f>SUMIFS(ENTRADAS!$D:$D,ENTRADAS!$B:$B,'PAINEL MÊS'!$B176,ENTRADAS!$I:$I,'PAINEL MÊS'!$AI$1,ENTRADAS!$F:$F,'PAINEL MÊS'!N$3)</f>
        <v>0</v>
      </c>
      <c r="O176" s="43">
        <f>SUMIFS(ENTRADAS!$D:$D,ENTRADAS!$B:$B,'PAINEL MÊS'!$B176,ENTRADAS!$I:$I,'PAINEL MÊS'!$AI$1,ENTRADAS!$F:$F,'PAINEL MÊS'!O$3)+SUMIFS(ENTRADAS!$D:$D,ENTRADAS!$B:$B,'PAINEL MÊS'!$B176,ENTRADAS!$I:$I,'PAINEL MÊS'!$AI$1,ENTRADAS!$F:$F,"SEMANA 6")</f>
        <v>0</v>
      </c>
      <c r="P176" s="44">
        <f t="shared" si="1"/>
        <v>0</v>
      </c>
      <c r="Q176" s="40">
        <f>C176+P176-J176+SUMIFS(AJUSTE!$D:$D,AJUSTE!$B:$B,'PAINEL MÊS'!B176,AJUSTE!$H:$H,'PAINEL MÊS'!$AI$1)</f>
        <v>0</v>
      </c>
      <c r="R176" s="45">
        <f t="shared" si="23"/>
        <v>0</v>
      </c>
      <c r="S176" s="15">
        <f>IFERROR(IF(INDEX(CADASTRO!$A$2:$Q$570,MATCH('PAINEL MÊS'!B176,CADASTRO!$B$2:$B$570,0),MATCH('PAINEL MÊS'!$AI$1,CADASTRO!$A$2:$Q$2,0))=0,IF(CADASTRO!R174=0,CADASTRO!E174,CADASTRO!R174),INDEX(CADASTRO!$A$2:$Q$570,MATCH('PAINEL MÊS'!B176,CADASTRO!$B$2:$B$570,0),MATCH('PAINEL MÊS'!$AI$1,CADASTRO!$A$2:$Q$2,0))),0)</f>
        <v>0</v>
      </c>
      <c r="T176" s="14">
        <f t="shared" si="24"/>
        <v>0</v>
      </c>
      <c r="U176" s="14">
        <f t="shared" si="25"/>
        <v>0</v>
      </c>
      <c r="V176" s="14">
        <f t="shared" si="26"/>
        <v>0</v>
      </c>
      <c r="W176" s="14">
        <f t="shared" si="27"/>
        <v>0</v>
      </c>
      <c r="X176" s="67">
        <f>IFERROR(IF(INDEX(CADASTRO!$A$2:$Q$570,MATCH('PAINEL MÊS'!B176,CADASTRO!$B$2:$B$570,0),MATCH('PAINEL MÊS'!$AJ$2,CADASTRO!$A$2:$Q$2,0))=0,IF(CADASTRO!R174=0,CADASTRO!E174,CADASTRO!R174),INDEX(CADASTRO!$A$2:$Q$570,MATCH('PAINEL MÊS'!B176,CADASTRO!$B$2:$B$570,0),MATCH('PAINEL MÊS'!$AJ$2,CADASTRO!$A$2:$Q$2,0))),0)*C176</f>
        <v>0</v>
      </c>
      <c r="Y176" s="14">
        <f t="shared" si="28"/>
        <v>0</v>
      </c>
      <c r="Z176" s="75">
        <f t="shared" si="29"/>
        <v>0</v>
      </c>
      <c r="AA176" s="75">
        <f t="shared" si="30"/>
        <v>0</v>
      </c>
      <c r="AB176" s="79">
        <f t="shared" si="31"/>
        <v>0</v>
      </c>
      <c r="AC176" s="77">
        <f t="shared" si="32"/>
        <v>0</v>
      </c>
      <c r="AD176" s="77">
        <f t="shared" si="33"/>
        <v>0</v>
      </c>
    </row>
    <row r="177" spans="1:30" ht="18.75" customHeight="1" x14ac:dyDescent="0.25">
      <c r="A177" s="7">
        <f>CADASTRO!A175</f>
        <v>0</v>
      </c>
      <c r="B177" s="7">
        <f>CADASTRO!B175</f>
        <v>0</v>
      </c>
      <c r="C177" s="40">
        <f>INDEX(Base!$A$40:$N$570,MATCH('PAINEL MÊS'!B177,Base!$B$40:$B$570,0),MATCH('PAINEL MÊS'!$C$2,Base!$A$40:$N$40,0))</f>
        <v>0</v>
      </c>
      <c r="D177" s="7">
        <f>CADASTRO!C175</f>
        <v>0</v>
      </c>
      <c r="E177" s="41">
        <f>SUMIFS(SAÍDAS!$D:$D,SAÍDAS!$B:$B,'PAINEL MÊS'!$B177,SAÍDAS!$H:$H,'PAINEL MÊS'!$AI$1,SAÍDAS!$F:$F,'PAINEL MÊS'!E$3)</f>
        <v>0</v>
      </c>
      <c r="F177" s="41">
        <f>SUMIFS(SAÍDAS!$D:$D,SAÍDAS!$B:$B,'PAINEL MÊS'!$B177,SAÍDAS!$H:$H,'PAINEL MÊS'!$AI$1,SAÍDAS!$F:$F,'PAINEL MÊS'!F$3)</f>
        <v>0</v>
      </c>
      <c r="G177" s="41">
        <f>SUMIFS(SAÍDAS!$D:$D,SAÍDAS!$B:$B,'PAINEL MÊS'!$B177,SAÍDAS!$H:$H,'PAINEL MÊS'!$AI$1,SAÍDAS!$F:$F,'PAINEL MÊS'!G$3)</f>
        <v>0</v>
      </c>
      <c r="H177" s="41">
        <f>SUMIFS(SAÍDAS!$D:$D,SAÍDAS!$B:$B,'PAINEL MÊS'!$B177,SAÍDAS!$H:$H,'PAINEL MÊS'!$AI$1,SAÍDAS!$F:$F,'PAINEL MÊS'!H$3)</f>
        <v>0</v>
      </c>
      <c r="I177" s="41">
        <f>SUMIFS(SAÍDAS!$D:$D,SAÍDAS!$B:$B,'PAINEL MÊS'!$B177,SAÍDAS!$H:$H,'PAINEL MÊS'!$AI$1,SAÍDAS!$F:$F,'PAINEL MÊS'!I$3)+SUMIFS(SAÍDAS!$D:$D,SAÍDAS!$B:$B,'PAINEL MÊS'!$B177,SAÍDAS!$H:$H,'PAINEL MÊS'!$AI$1,SAÍDAS!$F:$F,"SEMANA 6")</f>
        <v>0</v>
      </c>
      <c r="J177" s="42">
        <f t="shared" si="0"/>
        <v>0</v>
      </c>
      <c r="K177" s="43">
        <f>SUMIFS(ENTRADAS!$D:$D,ENTRADAS!$B:$B,'PAINEL MÊS'!$B177,ENTRADAS!$I:$I,'PAINEL MÊS'!$AI$1,ENTRADAS!$F:$F,'PAINEL MÊS'!K$3)</f>
        <v>0</v>
      </c>
      <c r="L177" s="43">
        <f>SUMIFS(ENTRADAS!$D:$D,ENTRADAS!$B:$B,'PAINEL MÊS'!$B177,ENTRADAS!$I:$I,'PAINEL MÊS'!$AI$1,ENTRADAS!$F:$F,'PAINEL MÊS'!L$3)</f>
        <v>0</v>
      </c>
      <c r="M177" s="43">
        <f>SUMIFS(ENTRADAS!$D:$D,ENTRADAS!$B:$B,'PAINEL MÊS'!$B177,ENTRADAS!$I:$I,'PAINEL MÊS'!$AI$1,ENTRADAS!$F:$F,'PAINEL MÊS'!M$3)</f>
        <v>0</v>
      </c>
      <c r="N177" s="43">
        <f>SUMIFS(ENTRADAS!$D:$D,ENTRADAS!$B:$B,'PAINEL MÊS'!$B177,ENTRADAS!$I:$I,'PAINEL MÊS'!$AI$1,ENTRADAS!$F:$F,'PAINEL MÊS'!N$3)</f>
        <v>0</v>
      </c>
      <c r="O177" s="43">
        <f>SUMIFS(ENTRADAS!$D:$D,ENTRADAS!$B:$B,'PAINEL MÊS'!$B177,ENTRADAS!$I:$I,'PAINEL MÊS'!$AI$1,ENTRADAS!$F:$F,'PAINEL MÊS'!O$3)+SUMIFS(ENTRADAS!$D:$D,ENTRADAS!$B:$B,'PAINEL MÊS'!$B177,ENTRADAS!$I:$I,'PAINEL MÊS'!$AI$1,ENTRADAS!$F:$F,"SEMANA 6")</f>
        <v>0</v>
      </c>
      <c r="P177" s="44">
        <f t="shared" si="1"/>
        <v>0</v>
      </c>
      <c r="Q177" s="40">
        <f>C177+P177-J177+SUMIFS(AJUSTE!$D:$D,AJUSTE!$B:$B,'PAINEL MÊS'!B177,AJUSTE!$H:$H,'PAINEL MÊS'!$AI$1)</f>
        <v>0</v>
      </c>
      <c r="R177" s="45">
        <f t="shared" si="23"/>
        <v>0</v>
      </c>
      <c r="S177" s="15">
        <f>IFERROR(IF(INDEX(CADASTRO!$A$2:$Q$570,MATCH('PAINEL MÊS'!B177,CADASTRO!$B$2:$B$570,0),MATCH('PAINEL MÊS'!$AI$1,CADASTRO!$A$2:$Q$2,0))=0,IF(CADASTRO!R175=0,CADASTRO!E175,CADASTRO!R175),INDEX(CADASTRO!$A$2:$Q$570,MATCH('PAINEL MÊS'!B177,CADASTRO!$B$2:$B$570,0),MATCH('PAINEL MÊS'!$AI$1,CADASTRO!$A$2:$Q$2,0))),0)</f>
        <v>0</v>
      </c>
      <c r="T177" s="14">
        <f t="shared" si="24"/>
        <v>0</v>
      </c>
      <c r="U177" s="14">
        <f t="shared" si="25"/>
        <v>0</v>
      </c>
      <c r="V177" s="14">
        <f t="shared" si="26"/>
        <v>0</v>
      </c>
      <c r="W177" s="14">
        <f t="shared" si="27"/>
        <v>0</v>
      </c>
      <c r="X177" s="67">
        <f>IFERROR(IF(INDEX(CADASTRO!$A$2:$Q$570,MATCH('PAINEL MÊS'!B177,CADASTRO!$B$2:$B$570,0),MATCH('PAINEL MÊS'!$AJ$2,CADASTRO!$A$2:$Q$2,0))=0,IF(CADASTRO!R175=0,CADASTRO!E175,CADASTRO!R175),INDEX(CADASTRO!$A$2:$Q$570,MATCH('PAINEL MÊS'!B177,CADASTRO!$B$2:$B$570,0),MATCH('PAINEL MÊS'!$AJ$2,CADASTRO!$A$2:$Q$2,0))),0)*C177</f>
        <v>0</v>
      </c>
      <c r="Y177" s="14">
        <f t="shared" si="28"/>
        <v>0</v>
      </c>
      <c r="Z177" s="75">
        <f t="shared" si="29"/>
        <v>0</v>
      </c>
      <c r="AA177" s="75">
        <f t="shared" si="30"/>
        <v>0</v>
      </c>
      <c r="AB177" s="79">
        <f t="shared" si="31"/>
        <v>0</v>
      </c>
      <c r="AC177" s="77">
        <f t="shared" si="32"/>
        <v>0</v>
      </c>
      <c r="AD177" s="77">
        <f t="shared" si="33"/>
        <v>0</v>
      </c>
    </row>
    <row r="178" spans="1:30" ht="18.75" customHeight="1" x14ac:dyDescent="0.25">
      <c r="A178" s="7">
        <f>CADASTRO!A176</f>
        <v>0</v>
      </c>
      <c r="B178" s="7">
        <f>CADASTRO!B176</f>
        <v>0</v>
      </c>
      <c r="C178" s="40">
        <f>INDEX(Base!$A$40:$N$570,MATCH('PAINEL MÊS'!B178,Base!$B$40:$B$570,0),MATCH('PAINEL MÊS'!$C$2,Base!$A$40:$N$40,0))</f>
        <v>0</v>
      </c>
      <c r="D178" s="7">
        <f>CADASTRO!C176</f>
        <v>0</v>
      </c>
      <c r="E178" s="41">
        <f>SUMIFS(SAÍDAS!$D:$D,SAÍDAS!$B:$B,'PAINEL MÊS'!$B178,SAÍDAS!$H:$H,'PAINEL MÊS'!$AI$1,SAÍDAS!$F:$F,'PAINEL MÊS'!E$3)</f>
        <v>0</v>
      </c>
      <c r="F178" s="41">
        <f>SUMIFS(SAÍDAS!$D:$D,SAÍDAS!$B:$B,'PAINEL MÊS'!$B178,SAÍDAS!$H:$H,'PAINEL MÊS'!$AI$1,SAÍDAS!$F:$F,'PAINEL MÊS'!F$3)</f>
        <v>0</v>
      </c>
      <c r="G178" s="41">
        <f>SUMIFS(SAÍDAS!$D:$D,SAÍDAS!$B:$B,'PAINEL MÊS'!$B178,SAÍDAS!$H:$H,'PAINEL MÊS'!$AI$1,SAÍDAS!$F:$F,'PAINEL MÊS'!G$3)</f>
        <v>0</v>
      </c>
      <c r="H178" s="41">
        <f>SUMIFS(SAÍDAS!$D:$D,SAÍDAS!$B:$B,'PAINEL MÊS'!$B178,SAÍDAS!$H:$H,'PAINEL MÊS'!$AI$1,SAÍDAS!$F:$F,'PAINEL MÊS'!H$3)</f>
        <v>0</v>
      </c>
      <c r="I178" s="41">
        <f>SUMIFS(SAÍDAS!$D:$D,SAÍDAS!$B:$B,'PAINEL MÊS'!$B178,SAÍDAS!$H:$H,'PAINEL MÊS'!$AI$1,SAÍDAS!$F:$F,'PAINEL MÊS'!I$3)+SUMIFS(SAÍDAS!$D:$D,SAÍDAS!$B:$B,'PAINEL MÊS'!$B178,SAÍDAS!$H:$H,'PAINEL MÊS'!$AI$1,SAÍDAS!$F:$F,"SEMANA 6")</f>
        <v>0</v>
      </c>
      <c r="J178" s="42">
        <f t="shared" si="0"/>
        <v>0</v>
      </c>
      <c r="K178" s="43">
        <f>SUMIFS(ENTRADAS!$D:$D,ENTRADAS!$B:$B,'PAINEL MÊS'!$B178,ENTRADAS!$I:$I,'PAINEL MÊS'!$AI$1,ENTRADAS!$F:$F,'PAINEL MÊS'!K$3)</f>
        <v>0</v>
      </c>
      <c r="L178" s="43">
        <f>SUMIFS(ENTRADAS!$D:$D,ENTRADAS!$B:$B,'PAINEL MÊS'!$B178,ENTRADAS!$I:$I,'PAINEL MÊS'!$AI$1,ENTRADAS!$F:$F,'PAINEL MÊS'!L$3)</f>
        <v>0</v>
      </c>
      <c r="M178" s="43">
        <f>SUMIFS(ENTRADAS!$D:$D,ENTRADAS!$B:$B,'PAINEL MÊS'!$B178,ENTRADAS!$I:$I,'PAINEL MÊS'!$AI$1,ENTRADAS!$F:$F,'PAINEL MÊS'!M$3)</f>
        <v>0</v>
      </c>
      <c r="N178" s="43">
        <f>SUMIFS(ENTRADAS!$D:$D,ENTRADAS!$B:$B,'PAINEL MÊS'!$B178,ENTRADAS!$I:$I,'PAINEL MÊS'!$AI$1,ENTRADAS!$F:$F,'PAINEL MÊS'!N$3)</f>
        <v>0</v>
      </c>
      <c r="O178" s="43">
        <f>SUMIFS(ENTRADAS!$D:$D,ENTRADAS!$B:$B,'PAINEL MÊS'!$B178,ENTRADAS!$I:$I,'PAINEL MÊS'!$AI$1,ENTRADAS!$F:$F,'PAINEL MÊS'!O$3)+SUMIFS(ENTRADAS!$D:$D,ENTRADAS!$B:$B,'PAINEL MÊS'!$B178,ENTRADAS!$I:$I,'PAINEL MÊS'!$AI$1,ENTRADAS!$F:$F,"SEMANA 6")</f>
        <v>0</v>
      </c>
      <c r="P178" s="44">
        <f t="shared" si="1"/>
        <v>0</v>
      </c>
      <c r="Q178" s="40">
        <f>C178+P178-J178+SUMIFS(AJUSTE!$D:$D,AJUSTE!$B:$B,'PAINEL MÊS'!B178,AJUSTE!$H:$H,'PAINEL MÊS'!$AI$1)</f>
        <v>0</v>
      </c>
      <c r="R178" s="45">
        <f t="shared" si="23"/>
        <v>0</v>
      </c>
      <c r="S178" s="15">
        <f>IFERROR(IF(INDEX(CADASTRO!$A$2:$Q$570,MATCH('PAINEL MÊS'!B178,CADASTRO!$B$2:$B$570,0),MATCH('PAINEL MÊS'!$AI$1,CADASTRO!$A$2:$Q$2,0))=0,IF(CADASTRO!R176=0,CADASTRO!E176,CADASTRO!R176),INDEX(CADASTRO!$A$2:$Q$570,MATCH('PAINEL MÊS'!B178,CADASTRO!$B$2:$B$570,0),MATCH('PAINEL MÊS'!$AI$1,CADASTRO!$A$2:$Q$2,0))),0)</f>
        <v>0</v>
      </c>
      <c r="T178" s="14">
        <f t="shared" si="24"/>
        <v>0</v>
      </c>
      <c r="U178" s="14">
        <f t="shared" si="25"/>
        <v>0</v>
      </c>
      <c r="V178" s="14">
        <f t="shared" si="26"/>
        <v>0</v>
      </c>
      <c r="W178" s="14">
        <f t="shared" si="27"/>
        <v>0</v>
      </c>
      <c r="X178" s="67">
        <f>IFERROR(IF(INDEX(CADASTRO!$A$2:$Q$570,MATCH('PAINEL MÊS'!B178,CADASTRO!$B$2:$B$570,0),MATCH('PAINEL MÊS'!$AJ$2,CADASTRO!$A$2:$Q$2,0))=0,IF(CADASTRO!R176=0,CADASTRO!E176,CADASTRO!R176),INDEX(CADASTRO!$A$2:$Q$570,MATCH('PAINEL MÊS'!B178,CADASTRO!$B$2:$B$570,0),MATCH('PAINEL MÊS'!$AJ$2,CADASTRO!$A$2:$Q$2,0))),0)*C178</f>
        <v>0</v>
      </c>
      <c r="Y178" s="14">
        <f t="shared" si="28"/>
        <v>0</v>
      </c>
      <c r="Z178" s="75">
        <f t="shared" si="29"/>
        <v>0</v>
      </c>
      <c r="AA178" s="75">
        <f t="shared" si="30"/>
        <v>0</v>
      </c>
      <c r="AB178" s="79">
        <f t="shared" si="31"/>
        <v>0</v>
      </c>
      <c r="AC178" s="77">
        <f t="shared" si="32"/>
        <v>0</v>
      </c>
      <c r="AD178" s="77">
        <f t="shared" si="33"/>
        <v>0</v>
      </c>
    </row>
    <row r="179" spans="1:30" ht="18.75" customHeight="1" x14ac:dyDescent="0.25">
      <c r="A179" s="7">
        <f>CADASTRO!A177</f>
        <v>0</v>
      </c>
      <c r="B179" s="7">
        <f>CADASTRO!B177</f>
        <v>0</v>
      </c>
      <c r="C179" s="40">
        <f>INDEX(Base!$A$40:$N$570,MATCH('PAINEL MÊS'!B179,Base!$B$40:$B$570,0),MATCH('PAINEL MÊS'!$C$2,Base!$A$40:$N$40,0))</f>
        <v>0</v>
      </c>
      <c r="D179" s="7">
        <f>CADASTRO!C177</f>
        <v>0</v>
      </c>
      <c r="E179" s="41">
        <f>SUMIFS(SAÍDAS!$D:$D,SAÍDAS!$B:$B,'PAINEL MÊS'!$B179,SAÍDAS!$H:$H,'PAINEL MÊS'!$AI$1,SAÍDAS!$F:$F,'PAINEL MÊS'!E$3)</f>
        <v>0</v>
      </c>
      <c r="F179" s="41">
        <f>SUMIFS(SAÍDAS!$D:$D,SAÍDAS!$B:$B,'PAINEL MÊS'!$B179,SAÍDAS!$H:$H,'PAINEL MÊS'!$AI$1,SAÍDAS!$F:$F,'PAINEL MÊS'!F$3)</f>
        <v>0</v>
      </c>
      <c r="G179" s="41">
        <f>SUMIFS(SAÍDAS!$D:$D,SAÍDAS!$B:$B,'PAINEL MÊS'!$B179,SAÍDAS!$H:$H,'PAINEL MÊS'!$AI$1,SAÍDAS!$F:$F,'PAINEL MÊS'!G$3)</f>
        <v>0</v>
      </c>
      <c r="H179" s="41">
        <f>SUMIFS(SAÍDAS!$D:$D,SAÍDAS!$B:$B,'PAINEL MÊS'!$B179,SAÍDAS!$H:$H,'PAINEL MÊS'!$AI$1,SAÍDAS!$F:$F,'PAINEL MÊS'!H$3)</f>
        <v>0</v>
      </c>
      <c r="I179" s="41">
        <f>SUMIFS(SAÍDAS!$D:$D,SAÍDAS!$B:$B,'PAINEL MÊS'!$B179,SAÍDAS!$H:$H,'PAINEL MÊS'!$AI$1,SAÍDAS!$F:$F,'PAINEL MÊS'!I$3)+SUMIFS(SAÍDAS!$D:$D,SAÍDAS!$B:$B,'PAINEL MÊS'!$B179,SAÍDAS!$H:$H,'PAINEL MÊS'!$AI$1,SAÍDAS!$F:$F,"SEMANA 6")</f>
        <v>0</v>
      </c>
      <c r="J179" s="42">
        <f t="shared" si="0"/>
        <v>0</v>
      </c>
      <c r="K179" s="43">
        <f>SUMIFS(ENTRADAS!$D:$D,ENTRADAS!$B:$B,'PAINEL MÊS'!$B179,ENTRADAS!$I:$I,'PAINEL MÊS'!$AI$1,ENTRADAS!$F:$F,'PAINEL MÊS'!K$3)</f>
        <v>0</v>
      </c>
      <c r="L179" s="43">
        <f>SUMIFS(ENTRADAS!$D:$D,ENTRADAS!$B:$B,'PAINEL MÊS'!$B179,ENTRADAS!$I:$I,'PAINEL MÊS'!$AI$1,ENTRADAS!$F:$F,'PAINEL MÊS'!L$3)</f>
        <v>0</v>
      </c>
      <c r="M179" s="43">
        <f>SUMIFS(ENTRADAS!$D:$D,ENTRADAS!$B:$B,'PAINEL MÊS'!$B179,ENTRADAS!$I:$I,'PAINEL MÊS'!$AI$1,ENTRADAS!$F:$F,'PAINEL MÊS'!M$3)</f>
        <v>0</v>
      </c>
      <c r="N179" s="43">
        <f>SUMIFS(ENTRADAS!$D:$D,ENTRADAS!$B:$B,'PAINEL MÊS'!$B179,ENTRADAS!$I:$I,'PAINEL MÊS'!$AI$1,ENTRADAS!$F:$F,'PAINEL MÊS'!N$3)</f>
        <v>0</v>
      </c>
      <c r="O179" s="43">
        <f>SUMIFS(ENTRADAS!$D:$D,ENTRADAS!$B:$B,'PAINEL MÊS'!$B179,ENTRADAS!$I:$I,'PAINEL MÊS'!$AI$1,ENTRADAS!$F:$F,'PAINEL MÊS'!O$3)+SUMIFS(ENTRADAS!$D:$D,ENTRADAS!$B:$B,'PAINEL MÊS'!$B179,ENTRADAS!$I:$I,'PAINEL MÊS'!$AI$1,ENTRADAS!$F:$F,"SEMANA 6")</f>
        <v>0</v>
      </c>
      <c r="P179" s="44">
        <f t="shared" si="1"/>
        <v>0</v>
      </c>
      <c r="Q179" s="40">
        <f>C179+P179-J179+SUMIFS(AJUSTE!$D:$D,AJUSTE!$B:$B,'PAINEL MÊS'!B179,AJUSTE!$H:$H,'PAINEL MÊS'!$AI$1)</f>
        <v>0</v>
      </c>
      <c r="R179" s="45">
        <f t="shared" ref="R179:R242" si="34">D179</f>
        <v>0</v>
      </c>
      <c r="S179" s="15">
        <f>IFERROR(IF(INDEX(CADASTRO!$A$2:$Q$570,MATCH('PAINEL MÊS'!B179,CADASTRO!$B$2:$B$570,0),MATCH('PAINEL MÊS'!$AI$1,CADASTRO!$A$2:$Q$2,0))=0,IF(CADASTRO!R177=0,CADASTRO!E177,CADASTRO!R177),INDEX(CADASTRO!$A$2:$Q$570,MATCH('PAINEL MÊS'!B179,CADASTRO!$B$2:$B$570,0),MATCH('PAINEL MÊS'!$AI$1,CADASTRO!$A$2:$Q$2,0))),0)</f>
        <v>0</v>
      </c>
      <c r="T179" s="14">
        <f t="shared" si="24"/>
        <v>0</v>
      </c>
      <c r="U179" s="14">
        <f t="shared" si="25"/>
        <v>0</v>
      </c>
      <c r="V179" s="14">
        <f t="shared" si="26"/>
        <v>0</v>
      </c>
      <c r="W179" s="14">
        <f t="shared" si="27"/>
        <v>0</v>
      </c>
      <c r="X179" s="67">
        <f>IFERROR(IF(INDEX(CADASTRO!$A$2:$Q$570,MATCH('PAINEL MÊS'!B179,CADASTRO!$B$2:$B$570,0),MATCH('PAINEL MÊS'!$AJ$2,CADASTRO!$A$2:$Q$2,0))=0,IF(CADASTRO!R177=0,CADASTRO!E177,CADASTRO!R177),INDEX(CADASTRO!$A$2:$Q$570,MATCH('PAINEL MÊS'!B179,CADASTRO!$B$2:$B$570,0),MATCH('PAINEL MÊS'!$AJ$2,CADASTRO!$A$2:$Q$2,0))),0)*C179</f>
        <v>0</v>
      </c>
      <c r="Y179" s="14">
        <f t="shared" si="28"/>
        <v>0</v>
      </c>
      <c r="Z179" s="75">
        <f t="shared" si="29"/>
        <v>0</v>
      </c>
      <c r="AA179" s="75">
        <f t="shared" si="30"/>
        <v>0</v>
      </c>
      <c r="AB179" s="79">
        <f t="shared" si="31"/>
        <v>0</v>
      </c>
      <c r="AC179" s="77">
        <f t="shared" si="32"/>
        <v>0</v>
      </c>
      <c r="AD179" s="77">
        <f t="shared" si="33"/>
        <v>0</v>
      </c>
    </row>
    <row r="180" spans="1:30" ht="18.75" customHeight="1" x14ac:dyDescent="0.25">
      <c r="A180" s="7">
        <f>CADASTRO!A178</f>
        <v>0</v>
      </c>
      <c r="B180" s="7">
        <f>CADASTRO!B178</f>
        <v>0</v>
      </c>
      <c r="C180" s="40">
        <f>INDEX(Base!$A$40:$N$570,MATCH('PAINEL MÊS'!B180,Base!$B$40:$B$570,0),MATCH('PAINEL MÊS'!$C$2,Base!$A$40:$N$40,0))</f>
        <v>0</v>
      </c>
      <c r="D180" s="7">
        <f>CADASTRO!C178</f>
        <v>0</v>
      </c>
      <c r="E180" s="41">
        <f>SUMIFS(SAÍDAS!$D:$D,SAÍDAS!$B:$B,'PAINEL MÊS'!$B180,SAÍDAS!$H:$H,'PAINEL MÊS'!$AI$1,SAÍDAS!$F:$F,'PAINEL MÊS'!E$3)</f>
        <v>0</v>
      </c>
      <c r="F180" s="41">
        <f>SUMIFS(SAÍDAS!$D:$D,SAÍDAS!$B:$B,'PAINEL MÊS'!$B180,SAÍDAS!$H:$H,'PAINEL MÊS'!$AI$1,SAÍDAS!$F:$F,'PAINEL MÊS'!F$3)</f>
        <v>0</v>
      </c>
      <c r="G180" s="41">
        <f>SUMIFS(SAÍDAS!$D:$D,SAÍDAS!$B:$B,'PAINEL MÊS'!$B180,SAÍDAS!$H:$H,'PAINEL MÊS'!$AI$1,SAÍDAS!$F:$F,'PAINEL MÊS'!G$3)</f>
        <v>0</v>
      </c>
      <c r="H180" s="41">
        <f>SUMIFS(SAÍDAS!$D:$D,SAÍDAS!$B:$B,'PAINEL MÊS'!$B180,SAÍDAS!$H:$H,'PAINEL MÊS'!$AI$1,SAÍDAS!$F:$F,'PAINEL MÊS'!H$3)</f>
        <v>0</v>
      </c>
      <c r="I180" s="41">
        <f>SUMIFS(SAÍDAS!$D:$D,SAÍDAS!$B:$B,'PAINEL MÊS'!$B180,SAÍDAS!$H:$H,'PAINEL MÊS'!$AI$1,SAÍDAS!$F:$F,'PAINEL MÊS'!I$3)+SUMIFS(SAÍDAS!$D:$D,SAÍDAS!$B:$B,'PAINEL MÊS'!$B180,SAÍDAS!$H:$H,'PAINEL MÊS'!$AI$1,SAÍDAS!$F:$F,"SEMANA 6")</f>
        <v>0</v>
      </c>
      <c r="J180" s="42">
        <f t="shared" si="0"/>
        <v>0</v>
      </c>
      <c r="K180" s="43">
        <f>SUMIFS(ENTRADAS!$D:$D,ENTRADAS!$B:$B,'PAINEL MÊS'!$B180,ENTRADAS!$I:$I,'PAINEL MÊS'!$AI$1,ENTRADAS!$F:$F,'PAINEL MÊS'!K$3)</f>
        <v>0</v>
      </c>
      <c r="L180" s="43">
        <f>SUMIFS(ENTRADAS!$D:$D,ENTRADAS!$B:$B,'PAINEL MÊS'!$B180,ENTRADAS!$I:$I,'PAINEL MÊS'!$AI$1,ENTRADAS!$F:$F,'PAINEL MÊS'!L$3)</f>
        <v>0</v>
      </c>
      <c r="M180" s="43">
        <f>SUMIFS(ENTRADAS!$D:$D,ENTRADAS!$B:$B,'PAINEL MÊS'!$B180,ENTRADAS!$I:$I,'PAINEL MÊS'!$AI$1,ENTRADAS!$F:$F,'PAINEL MÊS'!M$3)</f>
        <v>0</v>
      </c>
      <c r="N180" s="43">
        <f>SUMIFS(ENTRADAS!$D:$D,ENTRADAS!$B:$B,'PAINEL MÊS'!$B180,ENTRADAS!$I:$I,'PAINEL MÊS'!$AI$1,ENTRADAS!$F:$F,'PAINEL MÊS'!N$3)</f>
        <v>0</v>
      </c>
      <c r="O180" s="43">
        <f>SUMIFS(ENTRADAS!$D:$D,ENTRADAS!$B:$B,'PAINEL MÊS'!$B180,ENTRADAS!$I:$I,'PAINEL MÊS'!$AI$1,ENTRADAS!$F:$F,'PAINEL MÊS'!O$3)+SUMIFS(ENTRADAS!$D:$D,ENTRADAS!$B:$B,'PAINEL MÊS'!$B180,ENTRADAS!$I:$I,'PAINEL MÊS'!$AI$1,ENTRADAS!$F:$F,"SEMANA 6")</f>
        <v>0</v>
      </c>
      <c r="P180" s="44">
        <f t="shared" si="1"/>
        <v>0</v>
      </c>
      <c r="Q180" s="40">
        <f>C180+P180-J180+SUMIFS(AJUSTE!$D:$D,AJUSTE!$B:$B,'PAINEL MÊS'!B180,AJUSTE!$H:$H,'PAINEL MÊS'!$AI$1)</f>
        <v>0</v>
      </c>
      <c r="R180" s="45">
        <f t="shared" si="34"/>
        <v>0</v>
      </c>
      <c r="S180" s="15">
        <f>IFERROR(IF(INDEX(CADASTRO!$A$2:$Q$570,MATCH('PAINEL MÊS'!B180,CADASTRO!$B$2:$B$570,0),MATCH('PAINEL MÊS'!$AI$1,CADASTRO!$A$2:$Q$2,0))=0,IF(CADASTRO!R178=0,CADASTRO!E178,CADASTRO!R178),INDEX(CADASTRO!$A$2:$Q$570,MATCH('PAINEL MÊS'!B180,CADASTRO!$B$2:$B$570,0),MATCH('PAINEL MÊS'!$AI$1,CADASTRO!$A$2:$Q$2,0))),0)</f>
        <v>0</v>
      </c>
      <c r="T180" s="14">
        <f t="shared" si="24"/>
        <v>0</v>
      </c>
      <c r="U180" s="14">
        <f t="shared" si="25"/>
        <v>0</v>
      </c>
      <c r="V180" s="14">
        <f t="shared" si="26"/>
        <v>0</v>
      </c>
      <c r="W180" s="14">
        <f t="shared" si="27"/>
        <v>0</v>
      </c>
      <c r="X180" s="67">
        <f>IFERROR(IF(INDEX(CADASTRO!$A$2:$Q$570,MATCH('PAINEL MÊS'!B180,CADASTRO!$B$2:$B$570,0),MATCH('PAINEL MÊS'!$AJ$2,CADASTRO!$A$2:$Q$2,0))=0,IF(CADASTRO!R178=0,CADASTRO!E178,CADASTRO!R178),INDEX(CADASTRO!$A$2:$Q$570,MATCH('PAINEL MÊS'!B180,CADASTRO!$B$2:$B$570,0),MATCH('PAINEL MÊS'!$AJ$2,CADASTRO!$A$2:$Q$2,0))),0)*C180</f>
        <v>0</v>
      </c>
      <c r="Y180" s="14">
        <f t="shared" si="28"/>
        <v>0</v>
      </c>
      <c r="Z180" s="75">
        <f t="shared" si="29"/>
        <v>0</v>
      </c>
      <c r="AA180" s="75">
        <f t="shared" si="30"/>
        <v>0</v>
      </c>
      <c r="AB180" s="79">
        <f t="shared" si="31"/>
        <v>0</v>
      </c>
      <c r="AC180" s="77">
        <f t="shared" si="32"/>
        <v>0</v>
      </c>
      <c r="AD180" s="77">
        <f t="shared" si="33"/>
        <v>0</v>
      </c>
    </row>
    <row r="181" spans="1:30" ht="18.75" customHeight="1" x14ac:dyDescent="0.25">
      <c r="A181" s="7">
        <f>CADASTRO!A179</f>
        <v>0</v>
      </c>
      <c r="B181" s="7">
        <f>CADASTRO!B179</f>
        <v>0</v>
      </c>
      <c r="C181" s="40">
        <f>INDEX(Base!$A$40:$N$570,MATCH('PAINEL MÊS'!B181,Base!$B$40:$B$570,0),MATCH('PAINEL MÊS'!$C$2,Base!$A$40:$N$40,0))</f>
        <v>0</v>
      </c>
      <c r="D181" s="7">
        <f>CADASTRO!C179</f>
        <v>0</v>
      </c>
      <c r="E181" s="41">
        <f>SUMIFS(SAÍDAS!$D:$D,SAÍDAS!$B:$B,'PAINEL MÊS'!$B181,SAÍDAS!$H:$H,'PAINEL MÊS'!$AI$1,SAÍDAS!$F:$F,'PAINEL MÊS'!E$3)</f>
        <v>0</v>
      </c>
      <c r="F181" s="41">
        <f>SUMIFS(SAÍDAS!$D:$D,SAÍDAS!$B:$B,'PAINEL MÊS'!$B181,SAÍDAS!$H:$H,'PAINEL MÊS'!$AI$1,SAÍDAS!$F:$F,'PAINEL MÊS'!F$3)</f>
        <v>0</v>
      </c>
      <c r="G181" s="41">
        <f>SUMIFS(SAÍDAS!$D:$D,SAÍDAS!$B:$B,'PAINEL MÊS'!$B181,SAÍDAS!$H:$H,'PAINEL MÊS'!$AI$1,SAÍDAS!$F:$F,'PAINEL MÊS'!G$3)</f>
        <v>0</v>
      </c>
      <c r="H181" s="41">
        <f>SUMIFS(SAÍDAS!$D:$D,SAÍDAS!$B:$B,'PAINEL MÊS'!$B181,SAÍDAS!$H:$H,'PAINEL MÊS'!$AI$1,SAÍDAS!$F:$F,'PAINEL MÊS'!H$3)</f>
        <v>0</v>
      </c>
      <c r="I181" s="41">
        <f>SUMIFS(SAÍDAS!$D:$D,SAÍDAS!$B:$B,'PAINEL MÊS'!$B181,SAÍDAS!$H:$H,'PAINEL MÊS'!$AI$1,SAÍDAS!$F:$F,'PAINEL MÊS'!I$3)+SUMIFS(SAÍDAS!$D:$D,SAÍDAS!$B:$B,'PAINEL MÊS'!$B181,SAÍDAS!$H:$H,'PAINEL MÊS'!$AI$1,SAÍDAS!$F:$F,"SEMANA 6")</f>
        <v>0</v>
      </c>
      <c r="J181" s="42">
        <f t="shared" si="0"/>
        <v>0</v>
      </c>
      <c r="K181" s="43">
        <f>SUMIFS(ENTRADAS!$D:$D,ENTRADAS!$B:$B,'PAINEL MÊS'!$B181,ENTRADAS!$I:$I,'PAINEL MÊS'!$AI$1,ENTRADAS!$F:$F,'PAINEL MÊS'!K$3)</f>
        <v>0</v>
      </c>
      <c r="L181" s="43">
        <f>SUMIFS(ENTRADAS!$D:$D,ENTRADAS!$B:$B,'PAINEL MÊS'!$B181,ENTRADAS!$I:$I,'PAINEL MÊS'!$AI$1,ENTRADAS!$F:$F,'PAINEL MÊS'!L$3)</f>
        <v>0</v>
      </c>
      <c r="M181" s="43">
        <f>SUMIFS(ENTRADAS!$D:$D,ENTRADAS!$B:$B,'PAINEL MÊS'!$B181,ENTRADAS!$I:$I,'PAINEL MÊS'!$AI$1,ENTRADAS!$F:$F,'PAINEL MÊS'!M$3)</f>
        <v>0</v>
      </c>
      <c r="N181" s="43">
        <f>SUMIFS(ENTRADAS!$D:$D,ENTRADAS!$B:$B,'PAINEL MÊS'!$B181,ENTRADAS!$I:$I,'PAINEL MÊS'!$AI$1,ENTRADAS!$F:$F,'PAINEL MÊS'!N$3)</f>
        <v>0</v>
      </c>
      <c r="O181" s="43">
        <f>SUMIFS(ENTRADAS!$D:$D,ENTRADAS!$B:$B,'PAINEL MÊS'!$B181,ENTRADAS!$I:$I,'PAINEL MÊS'!$AI$1,ENTRADAS!$F:$F,'PAINEL MÊS'!O$3)+SUMIFS(ENTRADAS!$D:$D,ENTRADAS!$B:$B,'PAINEL MÊS'!$B181,ENTRADAS!$I:$I,'PAINEL MÊS'!$AI$1,ENTRADAS!$F:$F,"SEMANA 6")</f>
        <v>0</v>
      </c>
      <c r="P181" s="44">
        <f t="shared" si="1"/>
        <v>0</v>
      </c>
      <c r="Q181" s="40">
        <f>C181+P181-J181+SUMIFS(AJUSTE!$D:$D,AJUSTE!$B:$B,'PAINEL MÊS'!B181,AJUSTE!$H:$H,'PAINEL MÊS'!$AI$1)</f>
        <v>0</v>
      </c>
      <c r="R181" s="45">
        <f t="shared" si="34"/>
        <v>0</v>
      </c>
      <c r="S181" s="15">
        <f>IFERROR(IF(INDEX(CADASTRO!$A$2:$Q$570,MATCH('PAINEL MÊS'!B181,CADASTRO!$B$2:$B$570,0),MATCH('PAINEL MÊS'!$AI$1,CADASTRO!$A$2:$Q$2,0))=0,IF(CADASTRO!R179=0,CADASTRO!E179,CADASTRO!R179),INDEX(CADASTRO!$A$2:$Q$570,MATCH('PAINEL MÊS'!B181,CADASTRO!$B$2:$B$570,0),MATCH('PAINEL MÊS'!$AI$1,CADASTRO!$A$2:$Q$2,0))),0)</f>
        <v>0</v>
      </c>
      <c r="T181" s="14">
        <f t="shared" si="24"/>
        <v>0</v>
      </c>
      <c r="U181" s="14">
        <f t="shared" si="25"/>
        <v>0</v>
      </c>
      <c r="V181" s="14">
        <f t="shared" si="26"/>
        <v>0</v>
      </c>
      <c r="W181" s="14">
        <f t="shared" si="27"/>
        <v>0</v>
      </c>
      <c r="X181" s="67">
        <f>IFERROR(IF(INDEX(CADASTRO!$A$2:$Q$570,MATCH('PAINEL MÊS'!B181,CADASTRO!$B$2:$B$570,0),MATCH('PAINEL MÊS'!$AJ$2,CADASTRO!$A$2:$Q$2,0))=0,IF(CADASTRO!R179=0,CADASTRO!E179,CADASTRO!R179),INDEX(CADASTRO!$A$2:$Q$570,MATCH('PAINEL MÊS'!B181,CADASTRO!$B$2:$B$570,0),MATCH('PAINEL MÊS'!$AJ$2,CADASTRO!$A$2:$Q$2,0))),0)*C181</f>
        <v>0</v>
      </c>
      <c r="Y181" s="14">
        <f t="shared" si="28"/>
        <v>0</v>
      </c>
      <c r="Z181" s="75">
        <f t="shared" si="29"/>
        <v>0</v>
      </c>
      <c r="AA181" s="75">
        <f t="shared" si="30"/>
        <v>0</v>
      </c>
      <c r="AB181" s="79">
        <f t="shared" si="31"/>
        <v>0</v>
      </c>
      <c r="AC181" s="77">
        <f t="shared" si="32"/>
        <v>0</v>
      </c>
      <c r="AD181" s="77">
        <f t="shared" si="33"/>
        <v>0</v>
      </c>
    </row>
    <row r="182" spans="1:30" ht="18.75" customHeight="1" x14ac:dyDescent="0.25">
      <c r="A182" s="7">
        <f>CADASTRO!A180</f>
        <v>0</v>
      </c>
      <c r="B182" s="7">
        <f>CADASTRO!B180</f>
        <v>0</v>
      </c>
      <c r="C182" s="40">
        <f>INDEX(Base!$A$40:$N$570,MATCH('PAINEL MÊS'!B182,Base!$B$40:$B$570,0),MATCH('PAINEL MÊS'!$C$2,Base!$A$40:$N$40,0))</f>
        <v>0</v>
      </c>
      <c r="D182" s="7">
        <f>CADASTRO!C180</f>
        <v>0</v>
      </c>
      <c r="E182" s="41">
        <f>SUMIFS(SAÍDAS!$D:$D,SAÍDAS!$B:$B,'PAINEL MÊS'!$B182,SAÍDAS!$H:$H,'PAINEL MÊS'!$AI$1,SAÍDAS!$F:$F,'PAINEL MÊS'!E$3)</f>
        <v>0</v>
      </c>
      <c r="F182" s="41">
        <f>SUMIFS(SAÍDAS!$D:$D,SAÍDAS!$B:$B,'PAINEL MÊS'!$B182,SAÍDAS!$H:$H,'PAINEL MÊS'!$AI$1,SAÍDAS!$F:$F,'PAINEL MÊS'!F$3)</f>
        <v>0</v>
      </c>
      <c r="G182" s="41">
        <f>SUMIFS(SAÍDAS!$D:$D,SAÍDAS!$B:$B,'PAINEL MÊS'!$B182,SAÍDAS!$H:$H,'PAINEL MÊS'!$AI$1,SAÍDAS!$F:$F,'PAINEL MÊS'!G$3)</f>
        <v>0</v>
      </c>
      <c r="H182" s="41">
        <f>SUMIFS(SAÍDAS!$D:$D,SAÍDAS!$B:$B,'PAINEL MÊS'!$B182,SAÍDAS!$H:$H,'PAINEL MÊS'!$AI$1,SAÍDAS!$F:$F,'PAINEL MÊS'!H$3)</f>
        <v>0</v>
      </c>
      <c r="I182" s="41">
        <f>SUMIFS(SAÍDAS!$D:$D,SAÍDAS!$B:$B,'PAINEL MÊS'!$B182,SAÍDAS!$H:$H,'PAINEL MÊS'!$AI$1,SAÍDAS!$F:$F,'PAINEL MÊS'!I$3)+SUMIFS(SAÍDAS!$D:$D,SAÍDAS!$B:$B,'PAINEL MÊS'!$B182,SAÍDAS!$H:$H,'PAINEL MÊS'!$AI$1,SAÍDAS!$F:$F,"SEMANA 6")</f>
        <v>0</v>
      </c>
      <c r="J182" s="42">
        <f t="shared" si="0"/>
        <v>0</v>
      </c>
      <c r="K182" s="43">
        <f>SUMIFS(ENTRADAS!$D:$D,ENTRADAS!$B:$B,'PAINEL MÊS'!$B182,ENTRADAS!$I:$I,'PAINEL MÊS'!$AI$1,ENTRADAS!$F:$F,'PAINEL MÊS'!K$3)</f>
        <v>0</v>
      </c>
      <c r="L182" s="43">
        <f>SUMIFS(ENTRADAS!$D:$D,ENTRADAS!$B:$B,'PAINEL MÊS'!$B182,ENTRADAS!$I:$I,'PAINEL MÊS'!$AI$1,ENTRADAS!$F:$F,'PAINEL MÊS'!L$3)</f>
        <v>0</v>
      </c>
      <c r="M182" s="43">
        <f>SUMIFS(ENTRADAS!$D:$D,ENTRADAS!$B:$B,'PAINEL MÊS'!$B182,ENTRADAS!$I:$I,'PAINEL MÊS'!$AI$1,ENTRADAS!$F:$F,'PAINEL MÊS'!M$3)</f>
        <v>0</v>
      </c>
      <c r="N182" s="43">
        <f>SUMIFS(ENTRADAS!$D:$D,ENTRADAS!$B:$B,'PAINEL MÊS'!$B182,ENTRADAS!$I:$I,'PAINEL MÊS'!$AI$1,ENTRADAS!$F:$F,'PAINEL MÊS'!N$3)</f>
        <v>0</v>
      </c>
      <c r="O182" s="43">
        <f>SUMIFS(ENTRADAS!$D:$D,ENTRADAS!$B:$B,'PAINEL MÊS'!$B182,ENTRADAS!$I:$I,'PAINEL MÊS'!$AI$1,ENTRADAS!$F:$F,'PAINEL MÊS'!O$3)+SUMIFS(ENTRADAS!$D:$D,ENTRADAS!$B:$B,'PAINEL MÊS'!$B182,ENTRADAS!$I:$I,'PAINEL MÊS'!$AI$1,ENTRADAS!$F:$F,"SEMANA 6")</f>
        <v>0</v>
      </c>
      <c r="P182" s="44">
        <f t="shared" si="1"/>
        <v>0</v>
      </c>
      <c r="Q182" s="40">
        <f>C182+P182-J182+SUMIFS(AJUSTE!$D:$D,AJUSTE!$B:$B,'PAINEL MÊS'!B182,AJUSTE!$H:$H,'PAINEL MÊS'!$AI$1)</f>
        <v>0</v>
      </c>
      <c r="R182" s="45">
        <f t="shared" si="34"/>
        <v>0</v>
      </c>
      <c r="S182" s="15">
        <f>IFERROR(IF(INDEX(CADASTRO!$A$2:$Q$570,MATCH('PAINEL MÊS'!B182,CADASTRO!$B$2:$B$570,0),MATCH('PAINEL MÊS'!$AI$1,CADASTRO!$A$2:$Q$2,0))=0,IF(CADASTRO!R180=0,CADASTRO!E180,CADASTRO!R180),INDEX(CADASTRO!$A$2:$Q$570,MATCH('PAINEL MÊS'!B182,CADASTRO!$B$2:$B$570,0),MATCH('PAINEL MÊS'!$AI$1,CADASTRO!$A$2:$Q$2,0))),0)</f>
        <v>0</v>
      </c>
      <c r="T182" s="14">
        <f t="shared" si="24"/>
        <v>0</v>
      </c>
      <c r="U182" s="14">
        <f t="shared" si="25"/>
        <v>0</v>
      </c>
      <c r="V182" s="14">
        <f t="shared" si="26"/>
        <v>0</v>
      </c>
      <c r="W182" s="14">
        <f t="shared" si="27"/>
        <v>0</v>
      </c>
      <c r="X182" s="67">
        <f>IFERROR(IF(INDEX(CADASTRO!$A$2:$Q$570,MATCH('PAINEL MÊS'!B182,CADASTRO!$B$2:$B$570,0),MATCH('PAINEL MÊS'!$AJ$2,CADASTRO!$A$2:$Q$2,0))=0,IF(CADASTRO!R180=0,CADASTRO!E180,CADASTRO!R180),INDEX(CADASTRO!$A$2:$Q$570,MATCH('PAINEL MÊS'!B182,CADASTRO!$B$2:$B$570,0),MATCH('PAINEL MÊS'!$AJ$2,CADASTRO!$A$2:$Q$2,0))),0)*C182</f>
        <v>0</v>
      </c>
      <c r="Y182" s="14">
        <f t="shared" si="28"/>
        <v>0</v>
      </c>
      <c r="Z182" s="75">
        <f t="shared" si="29"/>
        <v>0</v>
      </c>
      <c r="AA182" s="75">
        <f t="shared" si="30"/>
        <v>0</v>
      </c>
      <c r="AB182" s="79">
        <f t="shared" si="31"/>
        <v>0</v>
      </c>
      <c r="AC182" s="77">
        <f t="shared" si="32"/>
        <v>0</v>
      </c>
      <c r="AD182" s="77">
        <f t="shared" si="33"/>
        <v>0</v>
      </c>
    </row>
    <row r="183" spans="1:30" ht="18.75" customHeight="1" x14ac:dyDescent="0.25">
      <c r="A183" s="7">
        <f>CADASTRO!A181</f>
        <v>0</v>
      </c>
      <c r="B183" s="7">
        <f>CADASTRO!B181</f>
        <v>0</v>
      </c>
      <c r="C183" s="40">
        <f>INDEX(Base!$A$40:$N$570,MATCH('PAINEL MÊS'!B183,Base!$B$40:$B$570,0),MATCH('PAINEL MÊS'!$C$2,Base!$A$40:$N$40,0))</f>
        <v>0</v>
      </c>
      <c r="D183" s="7">
        <f>CADASTRO!C181</f>
        <v>0</v>
      </c>
      <c r="E183" s="41">
        <f>SUMIFS(SAÍDAS!$D:$D,SAÍDAS!$B:$B,'PAINEL MÊS'!$B183,SAÍDAS!$H:$H,'PAINEL MÊS'!$AI$1,SAÍDAS!$F:$F,'PAINEL MÊS'!E$3)</f>
        <v>0</v>
      </c>
      <c r="F183" s="41">
        <f>SUMIFS(SAÍDAS!$D:$D,SAÍDAS!$B:$B,'PAINEL MÊS'!$B183,SAÍDAS!$H:$H,'PAINEL MÊS'!$AI$1,SAÍDAS!$F:$F,'PAINEL MÊS'!F$3)</f>
        <v>0</v>
      </c>
      <c r="G183" s="41">
        <f>SUMIFS(SAÍDAS!$D:$D,SAÍDAS!$B:$B,'PAINEL MÊS'!$B183,SAÍDAS!$H:$H,'PAINEL MÊS'!$AI$1,SAÍDAS!$F:$F,'PAINEL MÊS'!G$3)</f>
        <v>0</v>
      </c>
      <c r="H183" s="41">
        <f>SUMIFS(SAÍDAS!$D:$D,SAÍDAS!$B:$B,'PAINEL MÊS'!$B183,SAÍDAS!$H:$H,'PAINEL MÊS'!$AI$1,SAÍDAS!$F:$F,'PAINEL MÊS'!H$3)</f>
        <v>0</v>
      </c>
      <c r="I183" s="41">
        <f>SUMIFS(SAÍDAS!$D:$D,SAÍDAS!$B:$B,'PAINEL MÊS'!$B183,SAÍDAS!$H:$H,'PAINEL MÊS'!$AI$1,SAÍDAS!$F:$F,'PAINEL MÊS'!I$3)+SUMIFS(SAÍDAS!$D:$D,SAÍDAS!$B:$B,'PAINEL MÊS'!$B183,SAÍDAS!$H:$H,'PAINEL MÊS'!$AI$1,SAÍDAS!$F:$F,"SEMANA 6")</f>
        <v>0</v>
      </c>
      <c r="J183" s="42">
        <f t="shared" si="0"/>
        <v>0</v>
      </c>
      <c r="K183" s="43">
        <f>SUMIFS(ENTRADAS!$D:$D,ENTRADAS!$B:$B,'PAINEL MÊS'!$B183,ENTRADAS!$I:$I,'PAINEL MÊS'!$AI$1,ENTRADAS!$F:$F,'PAINEL MÊS'!K$3)</f>
        <v>0</v>
      </c>
      <c r="L183" s="43">
        <f>SUMIFS(ENTRADAS!$D:$D,ENTRADAS!$B:$B,'PAINEL MÊS'!$B183,ENTRADAS!$I:$I,'PAINEL MÊS'!$AI$1,ENTRADAS!$F:$F,'PAINEL MÊS'!L$3)</f>
        <v>0</v>
      </c>
      <c r="M183" s="43">
        <f>SUMIFS(ENTRADAS!$D:$D,ENTRADAS!$B:$B,'PAINEL MÊS'!$B183,ENTRADAS!$I:$I,'PAINEL MÊS'!$AI$1,ENTRADAS!$F:$F,'PAINEL MÊS'!M$3)</f>
        <v>0</v>
      </c>
      <c r="N183" s="43">
        <f>SUMIFS(ENTRADAS!$D:$D,ENTRADAS!$B:$B,'PAINEL MÊS'!$B183,ENTRADAS!$I:$I,'PAINEL MÊS'!$AI$1,ENTRADAS!$F:$F,'PAINEL MÊS'!N$3)</f>
        <v>0</v>
      </c>
      <c r="O183" s="43">
        <f>SUMIFS(ENTRADAS!$D:$D,ENTRADAS!$B:$B,'PAINEL MÊS'!$B183,ENTRADAS!$I:$I,'PAINEL MÊS'!$AI$1,ENTRADAS!$F:$F,'PAINEL MÊS'!O$3)+SUMIFS(ENTRADAS!$D:$D,ENTRADAS!$B:$B,'PAINEL MÊS'!$B183,ENTRADAS!$I:$I,'PAINEL MÊS'!$AI$1,ENTRADAS!$F:$F,"SEMANA 6")</f>
        <v>0</v>
      </c>
      <c r="P183" s="44">
        <f t="shared" si="1"/>
        <v>0</v>
      </c>
      <c r="Q183" s="40">
        <f>C183+P183-J183+SUMIFS(AJUSTE!$D:$D,AJUSTE!$B:$B,'PAINEL MÊS'!B183,AJUSTE!$H:$H,'PAINEL MÊS'!$AI$1)</f>
        <v>0</v>
      </c>
      <c r="R183" s="45">
        <f t="shared" si="34"/>
        <v>0</v>
      </c>
      <c r="S183" s="15">
        <f>IFERROR(IF(INDEX(CADASTRO!$A$2:$Q$570,MATCH('PAINEL MÊS'!B183,CADASTRO!$B$2:$B$570,0),MATCH('PAINEL MÊS'!$AI$1,CADASTRO!$A$2:$Q$2,0))=0,IF(CADASTRO!R181=0,CADASTRO!E181,CADASTRO!R181),INDEX(CADASTRO!$A$2:$Q$570,MATCH('PAINEL MÊS'!B183,CADASTRO!$B$2:$B$570,0),MATCH('PAINEL MÊS'!$AI$1,CADASTRO!$A$2:$Q$2,0))),0)</f>
        <v>0</v>
      </c>
      <c r="T183" s="14">
        <f t="shared" si="24"/>
        <v>0</v>
      </c>
      <c r="U183" s="14">
        <f t="shared" si="25"/>
        <v>0</v>
      </c>
      <c r="V183" s="14">
        <f t="shared" si="26"/>
        <v>0</v>
      </c>
      <c r="W183" s="14">
        <f t="shared" si="27"/>
        <v>0</v>
      </c>
      <c r="X183" s="67">
        <f>IFERROR(IF(INDEX(CADASTRO!$A$2:$Q$570,MATCH('PAINEL MÊS'!B183,CADASTRO!$B$2:$B$570,0),MATCH('PAINEL MÊS'!$AJ$2,CADASTRO!$A$2:$Q$2,0))=0,IF(CADASTRO!R181=0,CADASTRO!E181,CADASTRO!R181),INDEX(CADASTRO!$A$2:$Q$570,MATCH('PAINEL MÊS'!B183,CADASTRO!$B$2:$B$570,0),MATCH('PAINEL MÊS'!$AJ$2,CADASTRO!$A$2:$Q$2,0))),0)*C183</f>
        <v>0</v>
      </c>
      <c r="Y183" s="14">
        <f t="shared" si="28"/>
        <v>0</v>
      </c>
      <c r="Z183" s="75">
        <f t="shared" si="29"/>
        <v>0</v>
      </c>
      <c r="AA183" s="75">
        <f t="shared" si="30"/>
        <v>0</v>
      </c>
      <c r="AB183" s="79">
        <f t="shared" si="31"/>
        <v>0</v>
      </c>
      <c r="AC183" s="77">
        <f t="shared" si="32"/>
        <v>0</v>
      </c>
      <c r="AD183" s="77">
        <f t="shared" si="33"/>
        <v>0</v>
      </c>
    </row>
    <row r="184" spans="1:30" ht="18.75" customHeight="1" x14ac:dyDescent="0.25">
      <c r="A184" s="7">
        <f>CADASTRO!A182</f>
        <v>0</v>
      </c>
      <c r="B184" s="7">
        <f>CADASTRO!B182</f>
        <v>0</v>
      </c>
      <c r="C184" s="40">
        <f>INDEX(Base!$A$40:$N$570,MATCH('PAINEL MÊS'!B184,Base!$B$40:$B$570,0),MATCH('PAINEL MÊS'!$C$2,Base!$A$40:$N$40,0))</f>
        <v>0</v>
      </c>
      <c r="D184" s="7">
        <f>CADASTRO!C182</f>
        <v>0</v>
      </c>
      <c r="E184" s="41">
        <f>SUMIFS(SAÍDAS!$D:$D,SAÍDAS!$B:$B,'PAINEL MÊS'!$B184,SAÍDAS!$H:$H,'PAINEL MÊS'!$AI$1,SAÍDAS!$F:$F,'PAINEL MÊS'!E$3)</f>
        <v>0</v>
      </c>
      <c r="F184" s="41">
        <f>SUMIFS(SAÍDAS!$D:$D,SAÍDAS!$B:$B,'PAINEL MÊS'!$B184,SAÍDAS!$H:$H,'PAINEL MÊS'!$AI$1,SAÍDAS!$F:$F,'PAINEL MÊS'!F$3)</f>
        <v>0</v>
      </c>
      <c r="G184" s="41">
        <f>SUMIFS(SAÍDAS!$D:$D,SAÍDAS!$B:$B,'PAINEL MÊS'!$B184,SAÍDAS!$H:$H,'PAINEL MÊS'!$AI$1,SAÍDAS!$F:$F,'PAINEL MÊS'!G$3)</f>
        <v>0</v>
      </c>
      <c r="H184" s="41">
        <f>SUMIFS(SAÍDAS!$D:$D,SAÍDAS!$B:$B,'PAINEL MÊS'!$B184,SAÍDAS!$H:$H,'PAINEL MÊS'!$AI$1,SAÍDAS!$F:$F,'PAINEL MÊS'!H$3)</f>
        <v>0</v>
      </c>
      <c r="I184" s="41">
        <f>SUMIFS(SAÍDAS!$D:$D,SAÍDAS!$B:$B,'PAINEL MÊS'!$B184,SAÍDAS!$H:$H,'PAINEL MÊS'!$AI$1,SAÍDAS!$F:$F,'PAINEL MÊS'!I$3)+SUMIFS(SAÍDAS!$D:$D,SAÍDAS!$B:$B,'PAINEL MÊS'!$B184,SAÍDAS!$H:$H,'PAINEL MÊS'!$AI$1,SAÍDAS!$F:$F,"SEMANA 6")</f>
        <v>0</v>
      </c>
      <c r="J184" s="42">
        <f t="shared" si="0"/>
        <v>0</v>
      </c>
      <c r="K184" s="43">
        <f>SUMIFS(ENTRADAS!$D:$D,ENTRADAS!$B:$B,'PAINEL MÊS'!$B184,ENTRADAS!$I:$I,'PAINEL MÊS'!$AI$1,ENTRADAS!$F:$F,'PAINEL MÊS'!K$3)</f>
        <v>0</v>
      </c>
      <c r="L184" s="43">
        <f>SUMIFS(ENTRADAS!$D:$D,ENTRADAS!$B:$B,'PAINEL MÊS'!$B184,ENTRADAS!$I:$I,'PAINEL MÊS'!$AI$1,ENTRADAS!$F:$F,'PAINEL MÊS'!L$3)</f>
        <v>0</v>
      </c>
      <c r="M184" s="43">
        <f>SUMIFS(ENTRADAS!$D:$D,ENTRADAS!$B:$B,'PAINEL MÊS'!$B184,ENTRADAS!$I:$I,'PAINEL MÊS'!$AI$1,ENTRADAS!$F:$F,'PAINEL MÊS'!M$3)</f>
        <v>0</v>
      </c>
      <c r="N184" s="43">
        <f>SUMIFS(ENTRADAS!$D:$D,ENTRADAS!$B:$B,'PAINEL MÊS'!$B184,ENTRADAS!$I:$I,'PAINEL MÊS'!$AI$1,ENTRADAS!$F:$F,'PAINEL MÊS'!N$3)</f>
        <v>0</v>
      </c>
      <c r="O184" s="43">
        <f>SUMIFS(ENTRADAS!$D:$D,ENTRADAS!$B:$B,'PAINEL MÊS'!$B184,ENTRADAS!$I:$I,'PAINEL MÊS'!$AI$1,ENTRADAS!$F:$F,'PAINEL MÊS'!O$3)+SUMIFS(ENTRADAS!$D:$D,ENTRADAS!$B:$B,'PAINEL MÊS'!$B184,ENTRADAS!$I:$I,'PAINEL MÊS'!$AI$1,ENTRADAS!$F:$F,"SEMANA 6")</f>
        <v>0</v>
      </c>
      <c r="P184" s="44">
        <f t="shared" si="1"/>
        <v>0</v>
      </c>
      <c r="Q184" s="40">
        <f>C184+P184-J184+SUMIFS(AJUSTE!$D:$D,AJUSTE!$B:$B,'PAINEL MÊS'!B184,AJUSTE!$H:$H,'PAINEL MÊS'!$AI$1)</f>
        <v>0</v>
      </c>
      <c r="R184" s="45">
        <f t="shared" si="34"/>
        <v>0</v>
      </c>
      <c r="S184" s="15">
        <f>IFERROR(IF(INDEX(CADASTRO!$A$2:$Q$570,MATCH('PAINEL MÊS'!B184,CADASTRO!$B$2:$B$570,0),MATCH('PAINEL MÊS'!$AI$1,CADASTRO!$A$2:$Q$2,0))=0,IF(CADASTRO!R182=0,CADASTRO!E182,CADASTRO!R182),INDEX(CADASTRO!$A$2:$Q$570,MATCH('PAINEL MÊS'!B184,CADASTRO!$B$2:$B$570,0),MATCH('PAINEL MÊS'!$AI$1,CADASTRO!$A$2:$Q$2,0))),0)</f>
        <v>0</v>
      </c>
      <c r="T184" s="14">
        <f t="shared" si="24"/>
        <v>0</v>
      </c>
      <c r="U184" s="14">
        <f t="shared" si="25"/>
        <v>0</v>
      </c>
      <c r="V184" s="14">
        <f t="shared" si="26"/>
        <v>0</v>
      </c>
      <c r="W184" s="14">
        <f t="shared" si="27"/>
        <v>0</v>
      </c>
      <c r="X184" s="67">
        <f>IFERROR(IF(INDEX(CADASTRO!$A$2:$Q$570,MATCH('PAINEL MÊS'!B184,CADASTRO!$B$2:$B$570,0),MATCH('PAINEL MÊS'!$AJ$2,CADASTRO!$A$2:$Q$2,0))=0,IF(CADASTRO!R182=0,CADASTRO!E182,CADASTRO!R182),INDEX(CADASTRO!$A$2:$Q$570,MATCH('PAINEL MÊS'!B184,CADASTRO!$B$2:$B$570,0),MATCH('PAINEL MÊS'!$AJ$2,CADASTRO!$A$2:$Q$2,0))),0)*C184</f>
        <v>0</v>
      </c>
      <c r="Y184" s="14">
        <f t="shared" si="28"/>
        <v>0</v>
      </c>
      <c r="Z184" s="75">
        <f t="shared" si="29"/>
        <v>0</v>
      </c>
      <c r="AA184" s="75">
        <f t="shared" si="30"/>
        <v>0</v>
      </c>
      <c r="AB184" s="79">
        <f t="shared" si="31"/>
        <v>0</v>
      </c>
      <c r="AC184" s="77">
        <f t="shared" si="32"/>
        <v>0</v>
      </c>
      <c r="AD184" s="77">
        <f t="shared" si="33"/>
        <v>0</v>
      </c>
    </row>
    <row r="185" spans="1:30" ht="18.75" customHeight="1" x14ac:dyDescent="0.25">
      <c r="A185" s="7">
        <f>CADASTRO!A183</f>
        <v>0</v>
      </c>
      <c r="B185" s="7">
        <f>CADASTRO!B183</f>
        <v>0</v>
      </c>
      <c r="C185" s="40">
        <f>INDEX(Base!$A$40:$N$570,MATCH('PAINEL MÊS'!B185,Base!$B$40:$B$570,0),MATCH('PAINEL MÊS'!$C$2,Base!$A$40:$N$40,0))</f>
        <v>0</v>
      </c>
      <c r="D185" s="7">
        <f>CADASTRO!C183</f>
        <v>0</v>
      </c>
      <c r="E185" s="41">
        <f>SUMIFS(SAÍDAS!$D:$D,SAÍDAS!$B:$B,'PAINEL MÊS'!$B185,SAÍDAS!$H:$H,'PAINEL MÊS'!$AI$1,SAÍDAS!$F:$F,'PAINEL MÊS'!E$3)</f>
        <v>0</v>
      </c>
      <c r="F185" s="41">
        <f>SUMIFS(SAÍDAS!$D:$D,SAÍDAS!$B:$B,'PAINEL MÊS'!$B185,SAÍDAS!$H:$H,'PAINEL MÊS'!$AI$1,SAÍDAS!$F:$F,'PAINEL MÊS'!F$3)</f>
        <v>0</v>
      </c>
      <c r="G185" s="41">
        <f>SUMIFS(SAÍDAS!$D:$D,SAÍDAS!$B:$B,'PAINEL MÊS'!$B185,SAÍDAS!$H:$H,'PAINEL MÊS'!$AI$1,SAÍDAS!$F:$F,'PAINEL MÊS'!G$3)</f>
        <v>0</v>
      </c>
      <c r="H185" s="41">
        <f>SUMIFS(SAÍDAS!$D:$D,SAÍDAS!$B:$B,'PAINEL MÊS'!$B185,SAÍDAS!$H:$H,'PAINEL MÊS'!$AI$1,SAÍDAS!$F:$F,'PAINEL MÊS'!H$3)</f>
        <v>0</v>
      </c>
      <c r="I185" s="41">
        <f>SUMIFS(SAÍDAS!$D:$D,SAÍDAS!$B:$B,'PAINEL MÊS'!$B185,SAÍDAS!$H:$H,'PAINEL MÊS'!$AI$1,SAÍDAS!$F:$F,'PAINEL MÊS'!I$3)+SUMIFS(SAÍDAS!$D:$D,SAÍDAS!$B:$B,'PAINEL MÊS'!$B185,SAÍDAS!$H:$H,'PAINEL MÊS'!$AI$1,SAÍDAS!$F:$F,"SEMANA 6")</f>
        <v>0</v>
      </c>
      <c r="J185" s="42">
        <f t="shared" si="0"/>
        <v>0</v>
      </c>
      <c r="K185" s="43">
        <f>SUMIFS(ENTRADAS!$D:$D,ENTRADAS!$B:$B,'PAINEL MÊS'!$B185,ENTRADAS!$I:$I,'PAINEL MÊS'!$AI$1,ENTRADAS!$F:$F,'PAINEL MÊS'!K$3)</f>
        <v>0</v>
      </c>
      <c r="L185" s="43">
        <f>SUMIFS(ENTRADAS!$D:$D,ENTRADAS!$B:$B,'PAINEL MÊS'!$B185,ENTRADAS!$I:$I,'PAINEL MÊS'!$AI$1,ENTRADAS!$F:$F,'PAINEL MÊS'!L$3)</f>
        <v>0</v>
      </c>
      <c r="M185" s="43">
        <f>SUMIFS(ENTRADAS!$D:$D,ENTRADAS!$B:$B,'PAINEL MÊS'!$B185,ENTRADAS!$I:$I,'PAINEL MÊS'!$AI$1,ENTRADAS!$F:$F,'PAINEL MÊS'!M$3)</f>
        <v>0</v>
      </c>
      <c r="N185" s="43">
        <f>SUMIFS(ENTRADAS!$D:$D,ENTRADAS!$B:$B,'PAINEL MÊS'!$B185,ENTRADAS!$I:$I,'PAINEL MÊS'!$AI$1,ENTRADAS!$F:$F,'PAINEL MÊS'!N$3)</f>
        <v>0</v>
      </c>
      <c r="O185" s="43">
        <f>SUMIFS(ENTRADAS!$D:$D,ENTRADAS!$B:$B,'PAINEL MÊS'!$B185,ENTRADAS!$I:$I,'PAINEL MÊS'!$AI$1,ENTRADAS!$F:$F,'PAINEL MÊS'!O$3)+SUMIFS(ENTRADAS!$D:$D,ENTRADAS!$B:$B,'PAINEL MÊS'!$B185,ENTRADAS!$I:$I,'PAINEL MÊS'!$AI$1,ENTRADAS!$F:$F,"SEMANA 6")</f>
        <v>0</v>
      </c>
      <c r="P185" s="44">
        <f t="shared" si="1"/>
        <v>0</v>
      </c>
      <c r="Q185" s="40">
        <f>C185+P185-J185+SUMIFS(AJUSTE!$D:$D,AJUSTE!$B:$B,'PAINEL MÊS'!B185,AJUSTE!$H:$H,'PAINEL MÊS'!$AI$1)</f>
        <v>0</v>
      </c>
      <c r="R185" s="45">
        <f t="shared" si="34"/>
        <v>0</v>
      </c>
      <c r="S185" s="15">
        <f>IFERROR(IF(INDEX(CADASTRO!$A$2:$Q$570,MATCH('PAINEL MÊS'!B185,CADASTRO!$B$2:$B$570,0),MATCH('PAINEL MÊS'!$AI$1,CADASTRO!$A$2:$Q$2,0))=0,IF(CADASTRO!R183=0,CADASTRO!E183,CADASTRO!R183),INDEX(CADASTRO!$A$2:$Q$570,MATCH('PAINEL MÊS'!B185,CADASTRO!$B$2:$B$570,0),MATCH('PAINEL MÊS'!$AI$1,CADASTRO!$A$2:$Q$2,0))),0)</f>
        <v>0</v>
      </c>
      <c r="T185" s="14">
        <f t="shared" si="24"/>
        <v>0</v>
      </c>
      <c r="U185" s="14">
        <f t="shared" si="25"/>
        <v>0</v>
      </c>
      <c r="V185" s="14">
        <f t="shared" si="26"/>
        <v>0</v>
      </c>
      <c r="W185" s="14">
        <f t="shared" si="27"/>
        <v>0</v>
      </c>
      <c r="X185" s="67">
        <f>IFERROR(IF(INDEX(CADASTRO!$A$2:$Q$570,MATCH('PAINEL MÊS'!B185,CADASTRO!$B$2:$B$570,0),MATCH('PAINEL MÊS'!$AJ$2,CADASTRO!$A$2:$Q$2,0))=0,IF(CADASTRO!R183=0,CADASTRO!E183,CADASTRO!R183),INDEX(CADASTRO!$A$2:$Q$570,MATCH('PAINEL MÊS'!B185,CADASTRO!$B$2:$B$570,0),MATCH('PAINEL MÊS'!$AJ$2,CADASTRO!$A$2:$Q$2,0))),0)*C185</f>
        <v>0</v>
      </c>
      <c r="Y185" s="14">
        <f t="shared" si="28"/>
        <v>0</v>
      </c>
      <c r="Z185" s="75">
        <f t="shared" si="29"/>
        <v>0</v>
      </c>
      <c r="AA185" s="75">
        <f t="shared" si="30"/>
        <v>0</v>
      </c>
      <c r="AB185" s="79">
        <f t="shared" si="31"/>
        <v>0</v>
      </c>
      <c r="AC185" s="77">
        <f t="shared" si="32"/>
        <v>0</v>
      </c>
      <c r="AD185" s="77">
        <f t="shared" si="33"/>
        <v>0</v>
      </c>
    </row>
    <row r="186" spans="1:30" ht="18.75" customHeight="1" x14ac:dyDescent="0.25">
      <c r="A186" s="7">
        <f>CADASTRO!A184</f>
        <v>0</v>
      </c>
      <c r="B186" s="7">
        <f>CADASTRO!B184</f>
        <v>0</v>
      </c>
      <c r="C186" s="40">
        <f>INDEX(Base!$A$40:$N$570,MATCH('PAINEL MÊS'!B186,Base!$B$40:$B$570,0),MATCH('PAINEL MÊS'!$C$2,Base!$A$40:$N$40,0))</f>
        <v>0</v>
      </c>
      <c r="D186" s="7">
        <f>CADASTRO!C184</f>
        <v>0</v>
      </c>
      <c r="E186" s="41">
        <f>SUMIFS(SAÍDAS!$D:$D,SAÍDAS!$B:$B,'PAINEL MÊS'!$B186,SAÍDAS!$H:$H,'PAINEL MÊS'!$AI$1,SAÍDAS!$F:$F,'PAINEL MÊS'!E$3)</f>
        <v>0</v>
      </c>
      <c r="F186" s="41">
        <f>SUMIFS(SAÍDAS!$D:$D,SAÍDAS!$B:$B,'PAINEL MÊS'!$B186,SAÍDAS!$H:$H,'PAINEL MÊS'!$AI$1,SAÍDAS!$F:$F,'PAINEL MÊS'!F$3)</f>
        <v>0</v>
      </c>
      <c r="G186" s="41">
        <f>SUMIFS(SAÍDAS!$D:$D,SAÍDAS!$B:$B,'PAINEL MÊS'!$B186,SAÍDAS!$H:$H,'PAINEL MÊS'!$AI$1,SAÍDAS!$F:$F,'PAINEL MÊS'!G$3)</f>
        <v>0</v>
      </c>
      <c r="H186" s="41">
        <f>SUMIFS(SAÍDAS!$D:$D,SAÍDAS!$B:$B,'PAINEL MÊS'!$B186,SAÍDAS!$H:$H,'PAINEL MÊS'!$AI$1,SAÍDAS!$F:$F,'PAINEL MÊS'!H$3)</f>
        <v>0</v>
      </c>
      <c r="I186" s="41">
        <f>SUMIFS(SAÍDAS!$D:$D,SAÍDAS!$B:$B,'PAINEL MÊS'!$B186,SAÍDAS!$H:$H,'PAINEL MÊS'!$AI$1,SAÍDAS!$F:$F,'PAINEL MÊS'!I$3)+SUMIFS(SAÍDAS!$D:$D,SAÍDAS!$B:$B,'PAINEL MÊS'!$B186,SAÍDAS!$H:$H,'PAINEL MÊS'!$AI$1,SAÍDAS!$F:$F,"SEMANA 6")</f>
        <v>0</v>
      </c>
      <c r="J186" s="42">
        <f t="shared" si="0"/>
        <v>0</v>
      </c>
      <c r="K186" s="43">
        <f>SUMIFS(ENTRADAS!$D:$D,ENTRADAS!$B:$B,'PAINEL MÊS'!$B186,ENTRADAS!$I:$I,'PAINEL MÊS'!$AI$1,ENTRADAS!$F:$F,'PAINEL MÊS'!K$3)</f>
        <v>0</v>
      </c>
      <c r="L186" s="43">
        <f>SUMIFS(ENTRADAS!$D:$D,ENTRADAS!$B:$B,'PAINEL MÊS'!$B186,ENTRADAS!$I:$I,'PAINEL MÊS'!$AI$1,ENTRADAS!$F:$F,'PAINEL MÊS'!L$3)</f>
        <v>0</v>
      </c>
      <c r="M186" s="43">
        <f>SUMIFS(ENTRADAS!$D:$D,ENTRADAS!$B:$B,'PAINEL MÊS'!$B186,ENTRADAS!$I:$I,'PAINEL MÊS'!$AI$1,ENTRADAS!$F:$F,'PAINEL MÊS'!M$3)</f>
        <v>0</v>
      </c>
      <c r="N186" s="43">
        <f>SUMIFS(ENTRADAS!$D:$D,ENTRADAS!$B:$B,'PAINEL MÊS'!$B186,ENTRADAS!$I:$I,'PAINEL MÊS'!$AI$1,ENTRADAS!$F:$F,'PAINEL MÊS'!N$3)</f>
        <v>0</v>
      </c>
      <c r="O186" s="43">
        <f>SUMIFS(ENTRADAS!$D:$D,ENTRADAS!$B:$B,'PAINEL MÊS'!$B186,ENTRADAS!$I:$I,'PAINEL MÊS'!$AI$1,ENTRADAS!$F:$F,'PAINEL MÊS'!O$3)+SUMIFS(ENTRADAS!$D:$D,ENTRADAS!$B:$B,'PAINEL MÊS'!$B186,ENTRADAS!$I:$I,'PAINEL MÊS'!$AI$1,ENTRADAS!$F:$F,"SEMANA 6")</f>
        <v>0</v>
      </c>
      <c r="P186" s="44">
        <f t="shared" si="1"/>
        <v>0</v>
      </c>
      <c r="Q186" s="40">
        <f>C186+P186-J186+SUMIFS(AJUSTE!$D:$D,AJUSTE!$B:$B,'PAINEL MÊS'!B186,AJUSTE!$H:$H,'PAINEL MÊS'!$AI$1)</f>
        <v>0</v>
      </c>
      <c r="R186" s="45">
        <f t="shared" si="34"/>
        <v>0</v>
      </c>
      <c r="S186" s="15">
        <f>IFERROR(IF(INDEX(CADASTRO!$A$2:$Q$570,MATCH('PAINEL MÊS'!B186,CADASTRO!$B$2:$B$570,0),MATCH('PAINEL MÊS'!$AI$1,CADASTRO!$A$2:$Q$2,0))=0,IF(CADASTRO!R184=0,CADASTRO!E184,CADASTRO!R184),INDEX(CADASTRO!$A$2:$Q$570,MATCH('PAINEL MÊS'!B186,CADASTRO!$B$2:$B$570,0),MATCH('PAINEL MÊS'!$AI$1,CADASTRO!$A$2:$Q$2,0))),0)</f>
        <v>0</v>
      </c>
      <c r="T186" s="14">
        <f t="shared" si="24"/>
        <v>0</v>
      </c>
      <c r="U186" s="14">
        <f t="shared" si="25"/>
        <v>0</v>
      </c>
      <c r="V186" s="14">
        <f t="shared" si="26"/>
        <v>0</v>
      </c>
      <c r="W186" s="14">
        <f t="shared" si="27"/>
        <v>0</v>
      </c>
      <c r="X186" s="67">
        <f>IFERROR(IF(INDEX(CADASTRO!$A$2:$Q$570,MATCH('PAINEL MÊS'!B186,CADASTRO!$B$2:$B$570,0),MATCH('PAINEL MÊS'!$AJ$2,CADASTRO!$A$2:$Q$2,0))=0,IF(CADASTRO!R184=0,CADASTRO!E184,CADASTRO!R184),INDEX(CADASTRO!$A$2:$Q$570,MATCH('PAINEL MÊS'!B186,CADASTRO!$B$2:$B$570,0),MATCH('PAINEL MÊS'!$AJ$2,CADASTRO!$A$2:$Q$2,0))),0)*C186</f>
        <v>0</v>
      </c>
      <c r="Y186" s="14">
        <f t="shared" si="28"/>
        <v>0</v>
      </c>
      <c r="Z186" s="75">
        <f t="shared" si="29"/>
        <v>0</v>
      </c>
      <c r="AA186" s="75">
        <f t="shared" si="30"/>
        <v>0</v>
      </c>
      <c r="AB186" s="79">
        <f t="shared" si="31"/>
        <v>0</v>
      </c>
      <c r="AC186" s="77">
        <f t="shared" si="32"/>
        <v>0</v>
      </c>
      <c r="AD186" s="77">
        <f t="shared" si="33"/>
        <v>0</v>
      </c>
    </row>
    <row r="187" spans="1:30" ht="18.75" customHeight="1" x14ac:dyDescent="0.25">
      <c r="A187" s="7">
        <f>CADASTRO!A185</f>
        <v>0</v>
      </c>
      <c r="B187" s="7">
        <f>CADASTRO!B185</f>
        <v>0</v>
      </c>
      <c r="C187" s="40">
        <f>INDEX(Base!$A$40:$N$570,MATCH('PAINEL MÊS'!B187,Base!$B$40:$B$570,0),MATCH('PAINEL MÊS'!$C$2,Base!$A$40:$N$40,0))</f>
        <v>0</v>
      </c>
      <c r="D187" s="7">
        <f>CADASTRO!C185</f>
        <v>0</v>
      </c>
      <c r="E187" s="41">
        <f>SUMIFS(SAÍDAS!$D:$D,SAÍDAS!$B:$B,'PAINEL MÊS'!$B187,SAÍDAS!$H:$H,'PAINEL MÊS'!$AI$1,SAÍDAS!$F:$F,'PAINEL MÊS'!E$3)</f>
        <v>0</v>
      </c>
      <c r="F187" s="41">
        <f>SUMIFS(SAÍDAS!$D:$D,SAÍDAS!$B:$B,'PAINEL MÊS'!$B187,SAÍDAS!$H:$H,'PAINEL MÊS'!$AI$1,SAÍDAS!$F:$F,'PAINEL MÊS'!F$3)</f>
        <v>0</v>
      </c>
      <c r="G187" s="41">
        <f>SUMIFS(SAÍDAS!$D:$D,SAÍDAS!$B:$B,'PAINEL MÊS'!$B187,SAÍDAS!$H:$H,'PAINEL MÊS'!$AI$1,SAÍDAS!$F:$F,'PAINEL MÊS'!G$3)</f>
        <v>0</v>
      </c>
      <c r="H187" s="41">
        <f>SUMIFS(SAÍDAS!$D:$D,SAÍDAS!$B:$B,'PAINEL MÊS'!$B187,SAÍDAS!$H:$H,'PAINEL MÊS'!$AI$1,SAÍDAS!$F:$F,'PAINEL MÊS'!H$3)</f>
        <v>0</v>
      </c>
      <c r="I187" s="41">
        <f>SUMIFS(SAÍDAS!$D:$D,SAÍDAS!$B:$B,'PAINEL MÊS'!$B187,SAÍDAS!$H:$H,'PAINEL MÊS'!$AI$1,SAÍDAS!$F:$F,'PAINEL MÊS'!I$3)+SUMIFS(SAÍDAS!$D:$D,SAÍDAS!$B:$B,'PAINEL MÊS'!$B187,SAÍDAS!$H:$H,'PAINEL MÊS'!$AI$1,SAÍDAS!$F:$F,"SEMANA 6")</f>
        <v>0</v>
      </c>
      <c r="J187" s="42">
        <f t="shared" si="0"/>
        <v>0</v>
      </c>
      <c r="K187" s="43">
        <f>SUMIFS(ENTRADAS!$D:$D,ENTRADAS!$B:$B,'PAINEL MÊS'!$B187,ENTRADAS!$I:$I,'PAINEL MÊS'!$AI$1,ENTRADAS!$F:$F,'PAINEL MÊS'!K$3)</f>
        <v>0</v>
      </c>
      <c r="L187" s="43">
        <f>SUMIFS(ENTRADAS!$D:$D,ENTRADAS!$B:$B,'PAINEL MÊS'!$B187,ENTRADAS!$I:$I,'PAINEL MÊS'!$AI$1,ENTRADAS!$F:$F,'PAINEL MÊS'!L$3)</f>
        <v>0</v>
      </c>
      <c r="M187" s="43">
        <f>SUMIFS(ENTRADAS!$D:$D,ENTRADAS!$B:$B,'PAINEL MÊS'!$B187,ENTRADAS!$I:$I,'PAINEL MÊS'!$AI$1,ENTRADAS!$F:$F,'PAINEL MÊS'!M$3)</f>
        <v>0</v>
      </c>
      <c r="N187" s="43">
        <f>SUMIFS(ENTRADAS!$D:$D,ENTRADAS!$B:$B,'PAINEL MÊS'!$B187,ENTRADAS!$I:$I,'PAINEL MÊS'!$AI$1,ENTRADAS!$F:$F,'PAINEL MÊS'!N$3)</f>
        <v>0</v>
      </c>
      <c r="O187" s="43">
        <f>SUMIFS(ENTRADAS!$D:$D,ENTRADAS!$B:$B,'PAINEL MÊS'!$B187,ENTRADAS!$I:$I,'PAINEL MÊS'!$AI$1,ENTRADAS!$F:$F,'PAINEL MÊS'!O$3)+SUMIFS(ENTRADAS!$D:$D,ENTRADAS!$B:$B,'PAINEL MÊS'!$B187,ENTRADAS!$I:$I,'PAINEL MÊS'!$AI$1,ENTRADAS!$F:$F,"SEMANA 6")</f>
        <v>0</v>
      </c>
      <c r="P187" s="44">
        <f t="shared" si="1"/>
        <v>0</v>
      </c>
      <c r="Q187" s="40">
        <f>C187+P187-J187+SUMIFS(AJUSTE!$D:$D,AJUSTE!$B:$B,'PAINEL MÊS'!B187,AJUSTE!$H:$H,'PAINEL MÊS'!$AI$1)</f>
        <v>0</v>
      </c>
      <c r="R187" s="45">
        <f t="shared" si="34"/>
        <v>0</v>
      </c>
      <c r="S187" s="15">
        <f>IFERROR(IF(INDEX(CADASTRO!$A$2:$Q$570,MATCH('PAINEL MÊS'!B187,CADASTRO!$B$2:$B$570,0),MATCH('PAINEL MÊS'!$AI$1,CADASTRO!$A$2:$Q$2,0))=0,IF(CADASTRO!R185=0,CADASTRO!E185,CADASTRO!R185),INDEX(CADASTRO!$A$2:$Q$570,MATCH('PAINEL MÊS'!B187,CADASTRO!$B$2:$B$570,0),MATCH('PAINEL MÊS'!$AI$1,CADASTRO!$A$2:$Q$2,0))),0)</f>
        <v>0</v>
      </c>
      <c r="T187" s="14">
        <f t="shared" si="24"/>
        <v>0</v>
      </c>
      <c r="U187" s="14">
        <f t="shared" si="25"/>
        <v>0</v>
      </c>
      <c r="V187" s="14">
        <f t="shared" si="26"/>
        <v>0</v>
      </c>
      <c r="W187" s="14">
        <f t="shared" si="27"/>
        <v>0</v>
      </c>
      <c r="X187" s="67">
        <f>IFERROR(IF(INDEX(CADASTRO!$A$2:$Q$570,MATCH('PAINEL MÊS'!B187,CADASTRO!$B$2:$B$570,0),MATCH('PAINEL MÊS'!$AJ$2,CADASTRO!$A$2:$Q$2,0))=0,IF(CADASTRO!R185=0,CADASTRO!E185,CADASTRO!R185),INDEX(CADASTRO!$A$2:$Q$570,MATCH('PAINEL MÊS'!B187,CADASTRO!$B$2:$B$570,0),MATCH('PAINEL MÊS'!$AJ$2,CADASTRO!$A$2:$Q$2,0))),0)*C187</f>
        <v>0</v>
      </c>
      <c r="Y187" s="14">
        <f t="shared" si="28"/>
        <v>0</v>
      </c>
      <c r="Z187" s="75">
        <f t="shared" si="29"/>
        <v>0</v>
      </c>
      <c r="AA187" s="75">
        <f t="shared" si="30"/>
        <v>0</v>
      </c>
      <c r="AB187" s="79">
        <f t="shared" si="31"/>
        <v>0</v>
      </c>
      <c r="AC187" s="77">
        <f t="shared" si="32"/>
        <v>0</v>
      </c>
      <c r="AD187" s="77">
        <f t="shared" si="33"/>
        <v>0</v>
      </c>
    </row>
    <row r="188" spans="1:30" ht="18.75" customHeight="1" x14ac:dyDescent="0.25">
      <c r="A188" s="7">
        <f>CADASTRO!A186</f>
        <v>0</v>
      </c>
      <c r="B188" s="7">
        <f>CADASTRO!B186</f>
        <v>0</v>
      </c>
      <c r="C188" s="40">
        <f>INDEX(Base!$A$40:$N$570,MATCH('PAINEL MÊS'!B188,Base!$B$40:$B$570,0),MATCH('PAINEL MÊS'!$C$2,Base!$A$40:$N$40,0))</f>
        <v>0</v>
      </c>
      <c r="D188" s="7">
        <f>CADASTRO!C186</f>
        <v>0</v>
      </c>
      <c r="E188" s="41">
        <f>SUMIFS(SAÍDAS!$D:$D,SAÍDAS!$B:$B,'PAINEL MÊS'!$B188,SAÍDAS!$H:$H,'PAINEL MÊS'!$AI$1,SAÍDAS!$F:$F,'PAINEL MÊS'!E$3)</f>
        <v>0</v>
      </c>
      <c r="F188" s="41">
        <f>SUMIFS(SAÍDAS!$D:$D,SAÍDAS!$B:$B,'PAINEL MÊS'!$B188,SAÍDAS!$H:$H,'PAINEL MÊS'!$AI$1,SAÍDAS!$F:$F,'PAINEL MÊS'!F$3)</f>
        <v>0</v>
      </c>
      <c r="G188" s="41">
        <f>SUMIFS(SAÍDAS!$D:$D,SAÍDAS!$B:$B,'PAINEL MÊS'!$B188,SAÍDAS!$H:$H,'PAINEL MÊS'!$AI$1,SAÍDAS!$F:$F,'PAINEL MÊS'!G$3)</f>
        <v>0</v>
      </c>
      <c r="H188" s="41">
        <f>SUMIFS(SAÍDAS!$D:$D,SAÍDAS!$B:$B,'PAINEL MÊS'!$B188,SAÍDAS!$H:$H,'PAINEL MÊS'!$AI$1,SAÍDAS!$F:$F,'PAINEL MÊS'!H$3)</f>
        <v>0</v>
      </c>
      <c r="I188" s="41">
        <f>SUMIFS(SAÍDAS!$D:$D,SAÍDAS!$B:$B,'PAINEL MÊS'!$B188,SAÍDAS!$H:$H,'PAINEL MÊS'!$AI$1,SAÍDAS!$F:$F,'PAINEL MÊS'!I$3)+SUMIFS(SAÍDAS!$D:$D,SAÍDAS!$B:$B,'PAINEL MÊS'!$B188,SAÍDAS!$H:$H,'PAINEL MÊS'!$AI$1,SAÍDAS!$F:$F,"SEMANA 6")</f>
        <v>0</v>
      </c>
      <c r="J188" s="42">
        <f t="shared" si="0"/>
        <v>0</v>
      </c>
      <c r="K188" s="43">
        <f>SUMIFS(ENTRADAS!$D:$D,ENTRADAS!$B:$B,'PAINEL MÊS'!$B188,ENTRADAS!$I:$I,'PAINEL MÊS'!$AI$1,ENTRADAS!$F:$F,'PAINEL MÊS'!K$3)</f>
        <v>0</v>
      </c>
      <c r="L188" s="43">
        <f>SUMIFS(ENTRADAS!$D:$D,ENTRADAS!$B:$B,'PAINEL MÊS'!$B188,ENTRADAS!$I:$I,'PAINEL MÊS'!$AI$1,ENTRADAS!$F:$F,'PAINEL MÊS'!L$3)</f>
        <v>0</v>
      </c>
      <c r="M188" s="43">
        <f>SUMIFS(ENTRADAS!$D:$D,ENTRADAS!$B:$B,'PAINEL MÊS'!$B188,ENTRADAS!$I:$I,'PAINEL MÊS'!$AI$1,ENTRADAS!$F:$F,'PAINEL MÊS'!M$3)</f>
        <v>0</v>
      </c>
      <c r="N188" s="43">
        <f>SUMIFS(ENTRADAS!$D:$D,ENTRADAS!$B:$B,'PAINEL MÊS'!$B188,ENTRADAS!$I:$I,'PAINEL MÊS'!$AI$1,ENTRADAS!$F:$F,'PAINEL MÊS'!N$3)</f>
        <v>0</v>
      </c>
      <c r="O188" s="43">
        <f>SUMIFS(ENTRADAS!$D:$D,ENTRADAS!$B:$B,'PAINEL MÊS'!$B188,ENTRADAS!$I:$I,'PAINEL MÊS'!$AI$1,ENTRADAS!$F:$F,'PAINEL MÊS'!O$3)+SUMIFS(ENTRADAS!$D:$D,ENTRADAS!$B:$B,'PAINEL MÊS'!$B188,ENTRADAS!$I:$I,'PAINEL MÊS'!$AI$1,ENTRADAS!$F:$F,"SEMANA 6")</f>
        <v>0</v>
      </c>
      <c r="P188" s="44">
        <f t="shared" si="1"/>
        <v>0</v>
      </c>
      <c r="Q188" s="40">
        <f>C188+P188-J188+SUMIFS(AJUSTE!$D:$D,AJUSTE!$B:$B,'PAINEL MÊS'!B188,AJUSTE!$H:$H,'PAINEL MÊS'!$AI$1)</f>
        <v>0</v>
      </c>
      <c r="R188" s="45">
        <f t="shared" si="34"/>
        <v>0</v>
      </c>
      <c r="S188" s="15">
        <f>IFERROR(IF(INDEX(CADASTRO!$A$2:$Q$570,MATCH('PAINEL MÊS'!B188,CADASTRO!$B$2:$B$570,0),MATCH('PAINEL MÊS'!$AI$1,CADASTRO!$A$2:$Q$2,0))=0,IF(CADASTRO!R186=0,CADASTRO!E186,CADASTRO!R186),INDEX(CADASTRO!$A$2:$Q$570,MATCH('PAINEL MÊS'!B188,CADASTRO!$B$2:$B$570,0),MATCH('PAINEL MÊS'!$AI$1,CADASTRO!$A$2:$Q$2,0))),0)</f>
        <v>0</v>
      </c>
      <c r="T188" s="14">
        <f t="shared" si="24"/>
        <v>0</v>
      </c>
      <c r="U188" s="14">
        <f t="shared" si="25"/>
        <v>0</v>
      </c>
      <c r="V188" s="14">
        <f t="shared" si="26"/>
        <v>0</v>
      </c>
      <c r="W188" s="14">
        <f t="shared" si="27"/>
        <v>0</v>
      </c>
      <c r="X188" s="67">
        <f>IFERROR(IF(INDEX(CADASTRO!$A$2:$Q$570,MATCH('PAINEL MÊS'!B188,CADASTRO!$B$2:$B$570,0),MATCH('PAINEL MÊS'!$AJ$2,CADASTRO!$A$2:$Q$2,0))=0,IF(CADASTRO!R186=0,CADASTRO!E186,CADASTRO!R186),INDEX(CADASTRO!$A$2:$Q$570,MATCH('PAINEL MÊS'!B188,CADASTRO!$B$2:$B$570,0),MATCH('PAINEL MÊS'!$AJ$2,CADASTRO!$A$2:$Q$2,0))),0)*C188</f>
        <v>0</v>
      </c>
      <c r="Y188" s="14">
        <f t="shared" si="28"/>
        <v>0</v>
      </c>
      <c r="Z188" s="75">
        <f t="shared" si="29"/>
        <v>0</v>
      </c>
      <c r="AA188" s="75">
        <f t="shared" si="30"/>
        <v>0</v>
      </c>
      <c r="AB188" s="79">
        <f t="shared" si="31"/>
        <v>0</v>
      </c>
      <c r="AC188" s="77">
        <f t="shared" si="32"/>
        <v>0</v>
      </c>
      <c r="AD188" s="77">
        <f t="shared" si="33"/>
        <v>0</v>
      </c>
    </row>
    <row r="189" spans="1:30" ht="18.75" customHeight="1" x14ac:dyDescent="0.25">
      <c r="A189" s="7">
        <f>CADASTRO!A187</f>
        <v>0</v>
      </c>
      <c r="B189" s="7">
        <f>CADASTRO!B187</f>
        <v>0</v>
      </c>
      <c r="C189" s="40">
        <f>INDEX(Base!$A$40:$N$570,MATCH('PAINEL MÊS'!B189,Base!$B$40:$B$570,0),MATCH('PAINEL MÊS'!$C$2,Base!$A$40:$N$40,0))</f>
        <v>0</v>
      </c>
      <c r="D189" s="7">
        <f>CADASTRO!C187</f>
        <v>0</v>
      </c>
      <c r="E189" s="41">
        <f>SUMIFS(SAÍDAS!$D:$D,SAÍDAS!$B:$B,'PAINEL MÊS'!$B189,SAÍDAS!$H:$H,'PAINEL MÊS'!$AI$1,SAÍDAS!$F:$F,'PAINEL MÊS'!E$3)</f>
        <v>0</v>
      </c>
      <c r="F189" s="41">
        <f>SUMIFS(SAÍDAS!$D:$D,SAÍDAS!$B:$B,'PAINEL MÊS'!$B189,SAÍDAS!$H:$H,'PAINEL MÊS'!$AI$1,SAÍDAS!$F:$F,'PAINEL MÊS'!F$3)</f>
        <v>0</v>
      </c>
      <c r="G189" s="41">
        <f>SUMIFS(SAÍDAS!$D:$D,SAÍDAS!$B:$B,'PAINEL MÊS'!$B189,SAÍDAS!$H:$H,'PAINEL MÊS'!$AI$1,SAÍDAS!$F:$F,'PAINEL MÊS'!G$3)</f>
        <v>0</v>
      </c>
      <c r="H189" s="41">
        <f>SUMIFS(SAÍDAS!$D:$D,SAÍDAS!$B:$B,'PAINEL MÊS'!$B189,SAÍDAS!$H:$H,'PAINEL MÊS'!$AI$1,SAÍDAS!$F:$F,'PAINEL MÊS'!H$3)</f>
        <v>0</v>
      </c>
      <c r="I189" s="41">
        <f>SUMIFS(SAÍDAS!$D:$D,SAÍDAS!$B:$B,'PAINEL MÊS'!$B189,SAÍDAS!$H:$H,'PAINEL MÊS'!$AI$1,SAÍDAS!$F:$F,'PAINEL MÊS'!I$3)+SUMIFS(SAÍDAS!$D:$D,SAÍDAS!$B:$B,'PAINEL MÊS'!$B189,SAÍDAS!$H:$H,'PAINEL MÊS'!$AI$1,SAÍDAS!$F:$F,"SEMANA 6")</f>
        <v>0</v>
      </c>
      <c r="J189" s="42">
        <f t="shared" si="0"/>
        <v>0</v>
      </c>
      <c r="K189" s="43">
        <f>SUMIFS(ENTRADAS!$D:$D,ENTRADAS!$B:$B,'PAINEL MÊS'!$B189,ENTRADAS!$I:$I,'PAINEL MÊS'!$AI$1,ENTRADAS!$F:$F,'PAINEL MÊS'!K$3)</f>
        <v>0</v>
      </c>
      <c r="L189" s="43">
        <f>SUMIFS(ENTRADAS!$D:$D,ENTRADAS!$B:$B,'PAINEL MÊS'!$B189,ENTRADAS!$I:$I,'PAINEL MÊS'!$AI$1,ENTRADAS!$F:$F,'PAINEL MÊS'!L$3)</f>
        <v>0</v>
      </c>
      <c r="M189" s="43">
        <f>SUMIFS(ENTRADAS!$D:$D,ENTRADAS!$B:$B,'PAINEL MÊS'!$B189,ENTRADAS!$I:$I,'PAINEL MÊS'!$AI$1,ENTRADAS!$F:$F,'PAINEL MÊS'!M$3)</f>
        <v>0</v>
      </c>
      <c r="N189" s="43">
        <f>SUMIFS(ENTRADAS!$D:$D,ENTRADAS!$B:$B,'PAINEL MÊS'!$B189,ENTRADAS!$I:$I,'PAINEL MÊS'!$AI$1,ENTRADAS!$F:$F,'PAINEL MÊS'!N$3)</f>
        <v>0</v>
      </c>
      <c r="O189" s="43">
        <f>SUMIFS(ENTRADAS!$D:$D,ENTRADAS!$B:$B,'PAINEL MÊS'!$B189,ENTRADAS!$I:$I,'PAINEL MÊS'!$AI$1,ENTRADAS!$F:$F,'PAINEL MÊS'!O$3)+SUMIFS(ENTRADAS!$D:$D,ENTRADAS!$B:$B,'PAINEL MÊS'!$B189,ENTRADAS!$I:$I,'PAINEL MÊS'!$AI$1,ENTRADAS!$F:$F,"SEMANA 6")</f>
        <v>0</v>
      </c>
      <c r="P189" s="44">
        <f t="shared" si="1"/>
        <v>0</v>
      </c>
      <c r="Q189" s="40">
        <f>C189+P189-J189+SUMIFS(AJUSTE!$D:$D,AJUSTE!$B:$B,'PAINEL MÊS'!B189,AJUSTE!$H:$H,'PAINEL MÊS'!$AI$1)</f>
        <v>0</v>
      </c>
      <c r="R189" s="45">
        <f t="shared" si="34"/>
        <v>0</v>
      </c>
      <c r="S189" s="15">
        <f>IFERROR(IF(INDEX(CADASTRO!$A$2:$Q$570,MATCH('PAINEL MÊS'!B189,CADASTRO!$B$2:$B$570,0),MATCH('PAINEL MÊS'!$AI$1,CADASTRO!$A$2:$Q$2,0))=0,IF(CADASTRO!R187=0,CADASTRO!E187,CADASTRO!R187),INDEX(CADASTRO!$A$2:$Q$570,MATCH('PAINEL MÊS'!B189,CADASTRO!$B$2:$B$570,0),MATCH('PAINEL MÊS'!$AI$1,CADASTRO!$A$2:$Q$2,0))),0)</f>
        <v>0</v>
      </c>
      <c r="T189" s="14">
        <f t="shared" si="24"/>
        <v>0</v>
      </c>
      <c r="U189" s="14">
        <f t="shared" si="25"/>
        <v>0</v>
      </c>
      <c r="V189" s="14">
        <f t="shared" si="26"/>
        <v>0</v>
      </c>
      <c r="W189" s="14">
        <f t="shared" si="27"/>
        <v>0</v>
      </c>
      <c r="X189" s="67">
        <f>IFERROR(IF(INDEX(CADASTRO!$A$2:$Q$570,MATCH('PAINEL MÊS'!B189,CADASTRO!$B$2:$B$570,0),MATCH('PAINEL MÊS'!$AJ$2,CADASTRO!$A$2:$Q$2,0))=0,IF(CADASTRO!R187=0,CADASTRO!E187,CADASTRO!R187),INDEX(CADASTRO!$A$2:$Q$570,MATCH('PAINEL MÊS'!B189,CADASTRO!$B$2:$B$570,0),MATCH('PAINEL MÊS'!$AJ$2,CADASTRO!$A$2:$Q$2,0))),0)*C189</f>
        <v>0</v>
      </c>
      <c r="Y189" s="14">
        <f t="shared" si="28"/>
        <v>0</v>
      </c>
      <c r="Z189" s="75">
        <f t="shared" si="29"/>
        <v>0</v>
      </c>
      <c r="AA189" s="75">
        <f t="shared" si="30"/>
        <v>0</v>
      </c>
      <c r="AB189" s="79">
        <f t="shared" si="31"/>
        <v>0</v>
      </c>
      <c r="AC189" s="77">
        <f t="shared" si="32"/>
        <v>0</v>
      </c>
      <c r="AD189" s="77">
        <f t="shared" si="33"/>
        <v>0</v>
      </c>
    </row>
    <row r="190" spans="1:30" ht="18.75" customHeight="1" x14ac:dyDescent="0.25">
      <c r="A190" s="7">
        <f>CADASTRO!A188</f>
        <v>0</v>
      </c>
      <c r="B190" s="7">
        <f>CADASTRO!B188</f>
        <v>0</v>
      </c>
      <c r="C190" s="40">
        <f>INDEX(Base!$A$40:$N$570,MATCH('PAINEL MÊS'!B190,Base!$B$40:$B$570,0),MATCH('PAINEL MÊS'!$C$2,Base!$A$40:$N$40,0))</f>
        <v>0</v>
      </c>
      <c r="D190" s="7">
        <f>CADASTRO!C188</f>
        <v>0</v>
      </c>
      <c r="E190" s="41">
        <f>SUMIFS(SAÍDAS!$D:$D,SAÍDAS!$B:$B,'PAINEL MÊS'!$B190,SAÍDAS!$H:$H,'PAINEL MÊS'!$AI$1,SAÍDAS!$F:$F,'PAINEL MÊS'!E$3)</f>
        <v>0</v>
      </c>
      <c r="F190" s="41">
        <f>SUMIFS(SAÍDAS!$D:$D,SAÍDAS!$B:$B,'PAINEL MÊS'!$B190,SAÍDAS!$H:$H,'PAINEL MÊS'!$AI$1,SAÍDAS!$F:$F,'PAINEL MÊS'!F$3)</f>
        <v>0</v>
      </c>
      <c r="G190" s="41">
        <f>SUMIFS(SAÍDAS!$D:$D,SAÍDAS!$B:$B,'PAINEL MÊS'!$B190,SAÍDAS!$H:$H,'PAINEL MÊS'!$AI$1,SAÍDAS!$F:$F,'PAINEL MÊS'!G$3)</f>
        <v>0</v>
      </c>
      <c r="H190" s="41">
        <f>SUMIFS(SAÍDAS!$D:$D,SAÍDAS!$B:$B,'PAINEL MÊS'!$B190,SAÍDAS!$H:$H,'PAINEL MÊS'!$AI$1,SAÍDAS!$F:$F,'PAINEL MÊS'!H$3)</f>
        <v>0</v>
      </c>
      <c r="I190" s="41">
        <f>SUMIFS(SAÍDAS!$D:$D,SAÍDAS!$B:$B,'PAINEL MÊS'!$B190,SAÍDAS!$H:$H,'PAINEL MÊS'!$AI$1,SAÍDAS!$F:$F,'PAINEL MÊS'!I$3)+SUMIFS(SAÍDAS!$D:$D,SAÍDAS!$B:$B,'PAINEL MÊS'!$B190,SAÍDAS!$H:$H,'PAINEL MÊS'!$AI$1,SAÍDAS!$F:$F,"SEMANA 6")</f>
        <v>0</v>
      </c>
      <c r="J190" s="42">
        <f t="shared" si="0"/>
        <v>0</v>
      </c>
      <c r="K190" s="43">
        <f>SUMIFS(ENTRADAS!$D:$D,ENTRADAS!$B:$B,'PAINEL MÊS'!$B190,ENTRADAS!$I:$I,'PAINEL MÊS'!$AI$1,ENTRADAS!$F:$F,'PAINEL MÊS'!K$3)</f>
        <v>0</v>
      </c>
      <c r="L190" s="43">
        <f>SUMIFS(ENTRADAS!$D:$D,ENTRADAS!$B:$B,'PAINEL MÊS'!$B190,ENTRADAS!$I:$I,'PAINEL MÊS'!$AI$1,ENTRADAS!$F:$F,'PAINEL MÊS'!L$3)</f>
        <v>0</v>
      </c>
      <c r="M190" s="43">
        <f>SUMIFS(ENTRADAS!$D:$D,ENTRADAS!$B:$B,'PAINEL MÊS'!$B190,ENTRADAS!$I:$I,'PAINEL MÊS'!$AI$1,ENTRADAS!$F:$F,'PAINEL MÊS'!M$3)</f>
        <v>0</v>
      </c>
      <c r="N190" s="43">
        <f>SUMIFS(ENTRADAS!$D:$D,ENTRADAS!$B:$B,'PAINEL MÊS'!$B190,ENTRADAS!$I:$I,'PAINEL MÊS'!$AI$1,ENTRADAS!$F:$F,'PAINEL MÊS'!N$3)</f>
        <v>0</v>
      </c>
      <c r="O190" s="43">
        <f>SUMIFS(ENTRADAS!$D:$D,ENTRADAS!$B:$B,'PAINEL MÊS'!$B190,ENTRADAS!$I:$I,'PAINEL MÊS'!$AI$1,ENTRADAS!$F:$F,'PAINEL MÊS'!O$3)+SUMIFS(ENTRADAS!$D:$D,ENTRADAS!$B:$B,'PAINEL MÊS'!$B190,ENTRADAS!$I:$I,'PAINEL MÊS'!$AI$1,ENTRADAS!$F:$F,"SEMANA 6")</f>
        <v>0</v>
      </c>
      <c r="P190" s="44">
        <f t="shared" si="1"/>
        <v>0</v>
      </c>
      <c r="Q190" s="40">
        <f>C190+P190-J190+SUMIFS(AJUSTE!$D:$D,AJUSTE!$B:$B,'PAINEL MÊS'!B190,AJUSTE!$H:$H,'PAINEL MÊS'!$AI$1)</f>
        <v>0</v>
      </c>
      <c r="R190" s="45">
        <f t="shared" si="34"/>
        <v>0</v>
      </c>
      <c r="S190" s="15">
        <f>IFERROR(IF(INDEX(CADASTRO!$A$2:$Q$570,MATCH('PAINEL MÊS'!B190,CADASTRO!$B$2:$B$570,0),MATCH('PAINEL MÊS'!$AI$1,CADASTRO!$A$2:$Q$2,0))=0,IF(CADASTRO!R188=0,CADASTRO!E188,CADASTRO!R188),INDEX(CADASTRO!$A$2:$Q$570,MATCH('PAINEL MÊS'!B190,CADASTRO!$B$2:$B$570,0),MATCH('PAINEL MÊS'!$AI$1,CADASTRO!$A$2:$Q$2,0))),0)</f>
        <v>0</v>
      </c>
      <c r="T190" s="14">
        <f t="shared" si="24"/>
        <v>0</v>
      </c>
      <c r="U190" s="14">
        <f t="shared" si="25"/>
        <v>0</v>
      </c>
      <c r="V190" s="14">
        <f t="shared" si="26"/>
        <v>0</v>
      </c>
      <c r="W190" s="14">
        <f t="shared" si="27"/>
        <v>0</v>
      </c>
      <c r="X190" s="67">
        <f>IFERROR(IF(INDEX(CADASTRO!$A$2:$Q$570,MATCH('PAINEL MÊS'!B190,CADASTRO!$B$2:$B$570,0),MATCH('PAINEL MÊS'!$AJ$2,CADASTRO!$A$2:$Q$2,0))=0,IF(CADASTRO!R188=0,CADASTRO!E188,CADASTRO!R188),INDEX(CADASTRO!$A$2:$Q$570,MATCH('PAINEL MÊS'!B190,CADASTRO!$B$2:$B$570,0),MATCH('PAINEL MÊS'!$AJ$2,CADASTRO!$A$2:$Q$2,0))),0)*C190</f>
        <v>0</v>
      </c>
      <c r="Y190" s="14">
        <f t="shared" si="28"/>
        <v>0</v>
      </c>
      <c r="Z190" s="75">
        <f t="shared" si="29"/>
        <v>0</v>
      </c>
      <c r="AA190" s="75">
        <f t="shared" si="30"/>
        <v>0</v>
      </c>
      <c r="AB190" s="79">
        <f t="shared" si="31"/>
        <v>0</v>
      </c>
      <c r="AC190" s="77">
        <f t="shared" si="32"/>
        <v>0</v>
      </c>
      <c r="AD190" s="77">
        <f t="shared" si="33"/>
        <v>0</v>
      </c>
    </row>
    <row r="191" spans="1:30" ht="18.75" customHeight="1" x14ac:dyDescent="0.25">
      <c r="A191" s="7">
        <f>CADASTRO!A189</f>
        <v>0</v>
      </c>
      <c r="B191" s="7">
        <f>CADASTRO!B189</f>
        <v>0</v>
      </c>
      <c r="C191" s="40">
        <f>INDEX(Base!$A$40:$N$570,MATCH('PAINEL MÊS'!B191,Base!$B$40:$B$570,0),MATCH('PAINEL MÊS'!$C$2,Base!$A$40:$N$40,0))</f>
        <v>0</v>
      </c>
      <c r="D191" s="7">
        <f>CADASTRO!C189</f>
        <v>0</v>
      </c>
      <c r="E191" s="41">
        <f>SUMIFS(SAÍDAS!$D:$D,SAÍDAS!$B:$B,'PAINEL MÊS'!$B191,SAÍDAS!$H:$H,'PAINEL MÊS'!$AI$1,SAÍDAS!$F:$F,'PAINEL MÊS'!E$3)</f>
        <v>0</v>
      </c>
      <c r="F191" s="41">
        <f>SUMIFS(SAÍDAS!$D:$D,SAÍDAS!$B:$B,'PAINEL MÊS'!$B191,SAÍDAS!$H:$H,'PAINEL MÊS'!$AI$1,SAÍDAS!$F:$F,'PAINEL MÊS'!F$3)</f>
        <v>0</v>
      </c>
      <c r="G191" s="41">
        <f>SUMIFS(SAÍDAS!$D:$D,SAÍDAS!$B:$B,'PAINEL MÊS'!$B191,SAÍDAS!$H:$H,'PAINEL MÊS'!$AI$1,SAÍDAS!$F:$F,'PAINEL MÊS'!G$3)</f>
        <v>0</v>
      </c>
      <c r="H191" s="41">
        <f>SUMIFS(SAÍDAS!$D:$D,SAÍDAS!$B:$B,'PAINEL MÊS'!$B191,SAÍDAS!$H:$H,'PAINEL MÊS'!$AI$1,SAÍDAS!$F:$F,'PAINEL MÊS'!H$3)</f>
        <v>0</v>
      </c>
      <c r="I191" s="41">
        <f>SUMIFS(SAÍDAS!$D:$D,SAÍDAS!$B:$B,'PAINEL MÊS'!$B191,SAÍDAS!$H:$H,'PAINEL MÊS'!$AI$1,SAÍDAS!$F:$F,'PAINEL MÊS'!I$3)+SUMIFS(SAÍDAS!$D:$D,SAÍDAS!$B:$B,'PAINEL MÊS'!$B191,SAÍDAS!$H:$H,'PAINEL MÊS'!$AI$1,SAÍDAS!$F:$F,"SEMANA 6")</f>
        <v>0</v>
      </c>
      <c r="J191" s="42">
        <f t="shared" si="0"/>
        <v>0</v>
      </c>
      <c r="K191" s="43">
        <f>SUMIFS(ENTRADAS!$D:$D,ENTRADAS!$B:$B,'PAINEL MÊS'!$B191,ENTRADAS!$I:$I,'PAINEL MÊS'!$AI$1,ENTRADAS!$F:$F,'PAINEL MÊS'!K$3)</f>
        <v>0</v>
      </c>
      <c r="L191" s="43">
        <f>SUMIFS(ENTRADAS!$D:$D,ENTRADAS!$B:$B,'PAINEL MÊS'!$B191,ENTRADAS!$I:$I,'PAINEL MÊS'!$AI$1,ENTRADAS!$F:$F,'PAINEL MÊS'!L$3)</f>
        <v>0</v>
      </c>
      <c r="M191" s="43">
        <f>SUMIFS(ENTRADAS!$D:$D,ENTRADAS!$B:$B,'PAINEL MÊS'!$B191,ENTRADAS!$I:$I,'PAINEL MÊS'!$AI$1,ENTRADAS!$F:$F,'PAINEL MÊS'!M$3)</f>
        <v>0</v>
      </c>
      <c r="N191" s="43">
        <f>SUMIFS(ENTRADAS!$D:$D,ENTRADAS!$B:$B,'PAINEL MÊS'!$B191,ENTRADAS!$I:$I,'PAINEL MÊS'!$AI$1,ENTRADAS!$F:$F,'PAINEL MÊS'!N$3)</f>
        <v>0</v>
      </c>
      <c r="O191" s="43">
        <f>SUMIFS(ENTRADAS!$D:$D,ENTRADAS!$B:$B,'PAINEL MÊS'!$B191,ENTRADAS!$I:$I,'PAINEL MÊS'!$AI$1,ENTRADAS!$F:$F,'PAINEL MÊS'!O$3)+SUMIFS(ENTRADAS!$D:$D,ENTRADAS!$B:$B,'PAINEL MÊS'!$B191,ENTRADAS!$I:$I,'PAINEL MÊS'!$AI$1,ENTRADAS!$F:$F,"SEMANA 6")</f>
        <v>0</v>
      </c>
      <c r="P191" s="44">
        <f t="shared" si="1"/>
        <v>0</v>
      </c>
      <c r="Q191" s="40">
        <f>C191+P191-J191+SUMIFS(AJUSTE!$D:$D,AJUSTE!$B:$B,'PAINEL MÊS'!B191,AJUSTE!$H:$H,'PAINEL MÊS'!$AI$1)</f>
        <v>0</v>
      </c>
      <c r="R191" s="45">
        <f t="shared" si="34"/>
        <v>0</v>
      </c>
      <c r="S191" s="15">
        <f>IFERROR(IF(INDEX(CADASTRO!$A$2:$Q$570,MATCH('PAINEL MÊS'!B191,CADASTRO!$B$2:$B$570,0),MATCH('PAINEL MÊS'!$AI$1,CADASTRO!$A$2:$Q$2,0))=0,IF(CADASTRO!R189=0,CADASTRO!E189,CADASTRO!R189),INDEX(CADASTRO!$A$2:$Q$570,MATCH('PAINEL MÊS'!B191,CADASTRO!$B$2:$B$570,0),MATCH('PAINEL MÊS'!$AI$1,CADASTRO!$A$2:$Q$2,0))),0)</f>
        <v>0</v>
      </c>
      <c r="T191" s="14">
        <f t="shared" si="24"/>
        <v>0</v>
      </c>
      <c r="U191" s="14">
        <f t="shared" si="25"/>
        <v>0</v>
      </c>
      <c r="V191" s="14">
        <f t="shared" si="26"/>
        <v>0</v>
      </c>
      <c r="W191" s="14">
        <f t="shared" si="27"/>
        <v>0</v>
      </c>
      <c r="X191" s="67">
        <f>IFERROR(IF(INDEX(CADASTRO!$A$2:$Q$570,MATCH('PAINEL MÊS'!B191,CADASTRO!$B$2:$B$570,0),MATCH('PAINEL MÊS'!$AJ$2,CADASTRO!$A$2:$Q$2,0))=0,IF(CADASTRO!R189=0,CADASTRO!E189,CADASTRO!R189),INDEX(CADASTRO!$A$2:$Q$570,MATCH('PAINEL MÊS'!B191,CADASTRO!$B$2:$B$570,0),MATCH('PAINEL MÊS'!$AJ$2,CADASTRO!$A$2:$Q$2,0))),0)*C191</f>
        <v>0</v>
      </c>
      <c r="Y191" s="14">
        <f t="shared" si="28"/>
        <v>0</v>
      </c>
      <c r="Z191" s="75">
        <f t="shared" si="29"/>
        <v>0</v>
      </c>
      <c r="AA191" s="75">
        <f t="shared" si="30"/>
        <v>0</v>
      </c>
      <c r="AB191" s="79">
        <f t="shared" si="31"/>
        <v>0</v>
      </c>
      <c r="AC191" s="77">
        <f t="shared" si="32"/>
        <v>0</v>
      </c>
      <c r="AD191" s="77">
        <f t="shared" si="33"/>
        <v>0</v>
      </c>
    </row>
    <row r="192" spans="1:30" ht="18.75" customHeight="1" x14ac:dyDescent="0.25">
      <c r="A192" s="7">
        <f>CADASTRO!A190</f>
        <v>0</v>
      </c>
      <c r="B192" s="7">
        <f>CADASTRO!B190</f>
        <v>0</v>
      </c>
      <c r="C192" s="40">
        <f>INDEX(Base!$A$40:$N$570,MATCH('PAINEL MÊS'!B192,Base!$B$40:$B$570,0),MATCH('PAINEL MÊS'!$C$2,Base!$A$40:$N$40,0))</f>
        <v>0</v>
      </c>
      <c r="D192" s="7">
        <f>CADASTRO!C190</f>
        <v>0</v>
      </c>
      <c r="E192" s="41">
        <f>SUMIFS(SAÍDAS!$D:$D,SAÍDAS!$B:$B,'PAINEL MÊS'!$B192,SAÍDAS!$H:$H,'PAINEL MÊS'!$AI$1,SAÍDAS!$F:$F,'PAINEL MÊS'!E$3)</f>
        <v>0</v>
      </c>
      <c r="F192" s="41">
        <f>SUMIFS(SAÍDAS!$D:$D,SAÍDAS!$B:$B,'PAINEL MÊS'!$B192,SAÍDAS!$H:$H,'PAINEL MÊS'!$AI$1,SAÍDAS!$F:$F,'PAINEL MÊS'!F$3)</f>
        <v>0</v>
      </c>
      <c r="G192" s="41">
        <f>SUMIFS(SAÍDAS!$D:$D,SAÍDAS!$B:$B,'PAINEL MÊS'!$B192,SAÍDAS!$H:$H,'PAINEL MÊS'!$AI$1,SAÍDAS!$F:$F,'PAINEL MÊS'!G$3)</f>
        <v>0</v>
      </c>
      <c r="H192" s="41">
        <f>SUMIFS(SAÍDAS!$D:$D,SAÍDAS!$B:$B,'PAINEL MÊS'!$B192,SAÍDAS!$H:$H,'PAINEL MÊS'!$AI$1,SAÍDAS!$F:$F,'PAINEL MÊS'!H$3)</f>
        <v>0</v>
      </c>
      <c r="I192" s="41">
        <f>SUMIFS(SAÍDAS!$D:$D,SAÍDAS!$B:$B,'PAINEL MÊS'!$B192,SAÍDAS!$H:$H,'PAINEL MÊS'!$AI$1,SAÍDAS!$F:$F,'PAINEL MÊS'!I$3)+SUMIFS(SAÍDAS!$D:$D,SAÍDAS!$B:$B,'PAINEL MÊS'!$B192,SAÍDAS!$H:$H,'PAINEL MÊS'!$AI$1,SAÍDAS!$F:$F,"SEMANA 6")</f>
        <v>0</v>
      </c>
      <c r="J192" s="42">
        <f t="shared" si="0"/>
        <v>0</v>
      </c>
      <c r="K192" s="43">
        <f>SUMIFS(ENTRADAS!$D:$D,ENTRADAS!$B:$B,'PAINEL MÊS'!$B192,ENTRADAS!$I:$I,'PAINEL MÊS'!$AI$1,ENTRADAS!$F:$F,'PAINEL MÊS'!K$3)</f>
        <v>0</v>
      </c>
      <c r="L192" s="43">
        <f>SUMIFS(ENTRADAS!$D:$D,ENTRADAS!$B:$B,'PAINEL MÊS'!$B192,ENTRADAS!$I:$I,'PAINEL MÊS'!$AI$1,ENTRADAS!$F:$F,'PAINEL MÊS'!L$3)</f>
        <v>0</v>
      </c>
      <c r="M192" s="43">
        <f>SUMIFS(ENTRADAS!$D:$D,ENTRADAS!$B:$B,'PAINEL MÊS'!$B192,ENTRADAS!$I:$I,'PAINEL MÊS'!$AI$1,ENTRADAS!$F:$F,'PAINEL MÊS'!M$3)</f>
        <v>0</v>
      </c>
      <c r="N192" s="43">
        <f>SUMIFS(ENTRADAS!$D:$D,ENTRADAS!$B:$B,'PAINEL MÊS'!$B192,ENTRADAS!$I:$I,'PAINEL MÊS'!$AI$1,ENTRADAS!$F:$F,'PAINEL MÊS'!N$3)</f>
        <v>0</v>
      </c>
      <c r="O192" s="43">
        <f>SUMIFS(ENTRADAS!$D:$D,ENTRADAS!$B:$B,'PAINEL MÊS'!$B192,ENTRADAS!$I:$I,'PAINEL MÊS'!$AI$1,ENTRADAS!$F:$F,'PAINEL MÊS'!O$3)+SUMIFS(ENTRADAS!$D:$D,ENTRADAS!$B:$B,'PAINEL MÊS'!$B192,ENTRADAS!$I:$I,'PAINEL MÊS'!$AI$1,ENTRADAS!$F:$F,"SEMANA 6")</f>
        <v>0</v>
      </c>
      <c r="P192" s="44">
        <f t="shared" si="1"/>
        <v>0</v>
      </c>
      <c r="Q192" s="40">
        <f>C192+P192-J192+SUMIFS(AJUSTE!$D:$D,AJUSTE!$B:$B,'PAINEL MÊS'!B192,AJUSTE!$H:$H,'PAINEL MÊS'!$AI$1)</f>
        <v>0</v>
      </c>
      <c r="R192" s="45">
        <f t="shared" si="34"/>
        <v>0</v>
      </c>
      <c r="S192" s="15">
        <f>IFERROR(IF(INDEX(CADASTRO!$A$2:$Q$570,MATCH('PAINEL MÊS'!B192,CADASTRO!$B$2:$B$570,0),MATCH('PAINEL MÊS'!$AI$1,CADASTRO!$A$2:$Q$2,0))=0,IF(CADASTRO!R190=0,CADASTRO!E190,CADASTRO!R190),INDEX(CADASTRO!$A$2:$Q$570,MATCH('PAINEL MÊS'!B192,CADASTRO!$B$2:$B$570,0),MATCH('PAINEL MÊS'!$AI$1,CADASTRO!$A$2:$Q$2,0))),0)</f>
        <v>0</v>
      </c>
      <c r="T192" s="14">
        <f t="shared" si="24"/>
        <v>0</v>
      </c>
      <c r="U192" s="14">
        <f t="shared" si="25"/>
        <v>0</v>
      </c>
      <c r="V192" s="14">
        <f t="shared" si="26"/>
        <v>0</v>
      </c>
      <c r="W192" s="14">
        <f t="shared" si="27"/>
        <v>0</v>
      </c>
      <c r="X192" s="67">
        <f>IFERROR(IF(INDEX(CADASTRO!$A$2:$Q$570,MATCH('PAINEL MÊS'!B192,CADASTRO!$B$2:$B$570,0),MATCH('PAINEL MÊS'!$AJ$2,CADASTRO!$A$2:$Q$2,0))=0,IF(CADASTRO!R190=0,CADASTRO!E190,CADASTRO!R190),INDEX(CADASTRO!$A$2:$Q$570,MATCH('PAINEL MÊS'!B192,CADASTRO!$B$2:$B$570,0),MATCH('PAINEL MÊS'!$AJ$2,CADASTRO!$A$2:$Q$2,0))),0)*C192</f>
        <v>0</v>
      </c>
      <c r="Y192" s="14">
        <f t="shared" si="28"/>
        <v>0</v>
      </c>
      <c r="Z192" s="75">
        <f t="shared" si="29"/>
        <v>0</v>
      </c>
      <c r="AA192" s="75">
        <f t="shared" si="30"/>
        <v>0</v>
      </c>
      <c r="AB192" s="79">
        <f t="shared" si="31"/>
        <v>0</v>
      </c>
      <c r="AC192" s="77">
        <f t="shared" si="32"/>
        <v>0</v>
      </c>
      <c r="AD192" s="77">
        <f t="shared" si="33"/>
        <v>0</v>
      </c>
    </row>
    <row r="193" spans="1:30" ht="18.75" customHeight="1" x14ac:dyDescent="0.25">
      <c r="A193" s="7">
        <f>CADASTRO!A191</f>
        <v>0</v>
      </c>
      <c r="B193" s="7">
        <f>CADASTRO!B191</f>
        <v>0</v>
      </c>
      <c r="C193" s="40">
        <f>INDEX(Base!$A$40:$N$570,MATCH('PAINEL MÊS'!B193,Base!$B$40:$B$570,0),MATCH('PAINEL MÊS'!$C$2,Base!$A$40:$N$40,0))</f>
        <v>0</v>
      </c>
      <c r="D193" s="7">
        <f>CADASTRO!C191</f>
        <v>0</v>
      </c>
      <c r="E193" s="41">
        <f>SUMIFS(SAÍDAS!$D:$D,SAÍDAS!$B:$B,'PAINEL MÊS'!$B193,SAÍDAS!$H:$H,'PAINEL MÊS'!$AI$1,SAÍDAS!$F:$F,'PAINEL MÊS'!E$3)</f>
        <v>0</v>
      </c>
      <c r="F193" s="41">
        <f>SUMIFS(SAÍDAS!$D:$D,SAÍDAS!$B:$B,'PAINEL MÊS'!$B193,SAÍDAS!$H:$H,'PAINEL MÊS'!$AI$1,SAÍDAS!$F:$F,'PAINEL MÊS'!F$3)</f>
        <v>0</v>
      </c>
      <c r="G193" s="41">
        <f>SUMIFS(SAÍDAS!$D:$D,SAÍDAS!$B:$B,'PAINEL MÊS'!$B193,SAÍDAS!$H:$H,'PAINEL MÊS'!$AI$1,SAÍDAS!$F:$F,'PAINEL MÊS'!G$3)</f>
        <v>0</v>
      </c>
      <c r="H193" s="41">
        <f>SUMIFS(SAÍDAS!$D:$D,SAÍDAS!$B:$B,'PAINEL MÊS'!$B193,SAÍDAS!$H:$H,'PAINEL MÊS'!$AI$1,SAÍDAS!$F:$F,'PAINEL MÊS'!H$3)</f>
        <v>0</v>
      </c>
      <c r="I193" s="41">
        <f>SUMIFS(SAÍDAS!$D:$D,SAÍDAS!$B:$B,'PAINEL MÊS'!$B193,SAÍDAS!$H:$H,'PAINEL MÊS'!$AI$1,SAÍDAS!$F:$F,'PAINEL MÊS'!I$3)+SUMIFS(SAÍDAS!$D:$D,SAÍDAS!$B:$B,'PAINEL MÊS'!$B193,SAÍDAS!$H:$H,'PAINEL MÊS'!$AI$1,SAÍDAS!$F:$F,"SEMANA 6")</f>
        <v>0</v>
      </c>
      <c r="J193" s="42">
        <f t="shared" si="0"/>
        <v>0</v>
      </c>
      <c r="K193" s="43">
        <f>SUMIFS(ENTRADAS!$D:$D,ENTRADAS!$B:$B,'PAINEL MÊS'!$B193,ENTRADAS!$I:$I,'PAINEL MÊS'!$AI$1,ENTRADAS!$F:$F,'PAINEL MÊS'!K$3)</f>
        <v>0</v>
      </c>
      <c r="L193" s="43">
        <f>SUMIFS(ENTRADAS!$D:$D,ENTRADAS!$B:$B,'PAINEL MÊS'!$B193,ENTRADAS!$I:$I,'PAINEL MÊS'!$AI$1,ENTRADAS!$F:$F,'PAINEL MÊS'!L$3)</f>
        <v>0</v>
      </c>
      <c r="M193" s="43">
        <f>SUMIFS(ENTRADAS!$D:$D,ENTRADAS!$B:$B,'PAINEL MÊS'!$B193,ENTRADAS!$I:$I,'PAINEL MÊS'!$AI$1,ENTRADAS!$F:$F,'PAINEL MÊS'!M$3)</f>
        <v>0</v>
      </c>
      <c r="N193" s="43">
        <f>SUMIFS(ENTRADAS!$D:$D,ENTRADAS!$B:$B,'PAINEL MÊS'!$B193,ENTRADAS!$I:$I,'PAINEL MÊS'!$AI$1,ENTRADAS!$F:$F,'PAINEL MÊS'!N$3)</f>
        <v>0</v>
      </c>
      <c r="O193" s="43">
        <f>SUMIFS(ENTRADAS!$D:$D,ENTRADAS!$B:$B,'PAINEL MÊS'!$B193,ENTRADAS!$I:$I,'PAINEL MÊS'!$AI$1,ENTRADAS!$F:$F,'PAINEL MÊS'!O$3)+SUMIFS(ENTRADAS!$D:$D,ENTRADAS!$B:$B,'PAINEL MÊS'!$B193,ENTRADAS!$I:$I,'PAINEL MÊS'!$AI$1,ENTRADAS!$F:$F,"SEMANA 6")</f>
        <v>0</v>
      </c>
      <c r="P193" s="44">
        <f t="shared" si="1"/>
        <v>0</v>
      </c>
      <c r="Q193" s="40">
        <f>C193+P193-J193+SUMIFS(AJUSTE!$D:$D,AJUSTE!$B:$B,'PAINEL MÊS'!B193,AJUSTE!$H:$H,'PAINEL MÊS'!$AI$1)</f>
        <v>0</v>
      </c>
      <c r="R193" s="45">
        <f t="shared" si="34"/>
        <v>0</v>
      </c>
      <c r="S193" s="15">
        <f>IFERROR(IF(INDEX(CADASTRO!$A$2:$Q$570,MATCH('PAINEL MÊS'!B193,CADASTRO!$B$2:$B$570,0),MATCH('PAINEL MÊS'!$AI$1,CADASTRO!$A$2:$Q$2,0))=0,IF(CADASTRO!R191=0,CADASTRO!E191,CADASTRO!R191),INDEX(CADASTRO!$A$2:$Q$570,MATCH('PAINEL MÊS'!B193,CADASTRO!$B$2:$B$570,0),MATCH('PAINEL MÊS'!$AI$1,CADASTRO!$A$2:$Q$2,0))),0)</f>
        <v>0</v>
      </c>
      <c r="T193" s="14">
        <f t="shared" si="24"/>
        <v>0</v>
      </c>
      <c r="U193" s="14">
        <f t="shared" si="25"/>
        <v>0</v>
      </c>
      <c r="V193" s="14">
        <f t="shared" si="26"/>
        <v>0</v>
      </c>
      <c r="W193" s="14">
        <f t="shared" si="27"/>
        <v>0</v>
      </c>
      <c r="X193" s="67">
        <f>IFERROR(IF(INDEX(CADASTRO!$A$2:$Q$570,MATCH('PAINEL MÊS'!B193,CADASTRO!$B$2:$B$570,0),MATCH('PAINEL MÊS'!$AJ$2,CADASTRO!$A$2:$Q$2,0))=0,IF(CADASTRO!R191=0,CADASTRO!E191,CADASTRO!R191),INDEX(CADASTRO!$A$2:$Q$570,MATCH('PAINEL MÊS'!B193,CADASTRO!$B$2:$B$570,0),MATCH('PAINEL MÊS'!$AJ$2,CADASTRO!$A$2:$Q$2,0))),0)*C193</f>
        <v>0</v>
      </c>
      <c r="Y193" s="14">
        <f t="shared" si="28"/>
        <v>0</v>
      </c>
      <c r="Z193" s="75">
        <f t="shared" si="29"/>
        <v>0</v>
      </c>
      <c r="AA193" s="75">
        <f t="shared" si="30"/>
        <v>0</v>
      </c>
      <c r="AB193" s="79">
        <f t="shared" si="31"/>
        <v>0</v>
      </c>
      <c r="AC193" s="77">
        <f t="shared" si="32"/>
        <v>0</v>
      </c>
      <c r="AD193" s="77">
        <f t="shared" si="33"/>
        <v>0</v>
      </c>
    </row>
    <row r="194" spans="1:30" ht="18.75" customHeight="1" x14ac:dyDescent="0.25">
      <c r="A194" s="7">
        <f>CADASTRO!A192</f>
        <v>0</v>
      </c>
      <c r="B194" s="7">
        <f>CADASTRO!B192</f>
        <v>0</v>
      </c>
      <c r="C194" s="40">
        <f>INDEX(Base!$A$40:$N$570,MATCH('PAINEL MÊS'!B194,Base!$B$40:$B$570,0),MATCH('PAINEL MÊS'!$C$2,Base!$A$40:$N$40,0))</f>
        <v>0</v>
      </c>
      <c r="D194" s="7">
        <f>CADASTRO!C192</f>
        <v>0</v>
      </c>
      <c r="E194" s="41">
        <f>SUMIFS(SAÍDAS!$D:$D,SAÍDAS!$B:$B,'PAINEL MÊS'!$B194,SAÍDAS!$H:$H,'PAINEL MÊS'!$AI$1,SAÍDAS!$F:$F,'PAINEL MÊS'!E$3)</f>
        <v>0</v>
      </c>
      <c r="F194" s="41">
        <f>SUMIFS(SAÍDAS!$D:$D,SAÍDAS!$B:$B,'PAINEL MÊS'!$B194,SAÍDAS!$H:$H,'PAINEL MÊS'!$AI$1,SAÍDAS!$F:$F,'PAINEL MÊS'!F$3)</f>
        <v>0</v>
      </c>
      <c r="G194" s="41">
        <f>SUMIFS(SAÍDAS!$D:$D,SAÍDAS!$B:$B,'PAINEL MÊS'!$B194,SAÍDAS!$H:$H,'PAINEL MÊS'!$AI$1,SAÍDAS!$F:$F,'PAINEL MÊS'!G$3)</f>
        <v>0</v>
      </c>
      <c r="H194" s="41">
        <f>SUMIFS(SAÍDAS!$D:$D,SAÍDAS!$B:$B,'PAINEL MÊS'!$B194,SAÍDAS!$H:$H,'PAINEL MÊS'!$AI$1,SAÍDAS!$F:$F,'PAINEL MÊS'!H$3)</f>
        <v>0</v>
      </c>
      <c r="I194" s="41">
        <f>SUMIFS(SAÍDAS!$D:$D,SAÍDAS!$B:$B,'PAINEL MÊS'!$B194,SAÍDAS!$H:$H,'PAINEL MÊS'!$AI$1,SAÍDAS!$F:$F,'PAINEL MÊS'!I$3)+SUMIFS(SAÍDAS!$D:$D,SAÍDAS!$B:$B,'PAINEL MÊS'!$B194,SAÍDAS!$H:$H,'PAINEL MÊS'!$AI$1,SAÍDAS!$F:$F,"SEMANA 6")</f>
        <v>0</v>
      </c>
      <c r="J194" s="42">
        <f t="shared" si="0"/>
        <v>0</v>
      </c>
      <c r="K194" s="43">
        <f>SUMIFS(ENTRADAS!$D:$D,ENTRADAS!$B:$B,'PAINEL MÊS'!$B194,ENTRADAS!$I:$I,'PAINEL MÊS'!$AI$1,ENTRADAS!$F:$F,'PAINEL MÊS'!K$3)</f>
        <v>0</v>
      </c>
      <c r="L194" s="43">
        <f>SUMIFS(ENTRADAS!$D:$D,ENTRADAS!$B:$B,'PAINEL MÊS'!$B194,ENTRADAS!$I:$I,'PAINEL MÊS'!$AI$1,ENTRADAS!$F:$F,'PAINEL MÊS'!L$3)</f>
        <v>0</v>
      </c>
      <c r="M194" s="43">
        <f>SUMIFS(ENTRADAS!$D:$D,ENTRADAS!$B:$B,'PAINEL MÊS'!$B194,ENTRADAS!$I:$I,'PAINEL MÊS'!$AI$1,ENTRADAS!$F:$F,'PAINEL MÊS'!M$3)</f>
        <v>0</v>
      </c>
      <c r="N194" s="43">
        <f>SUMIFS(ENTRADAS!$D:$D,ENTRADAS!$B:$B,'PAINEL MÊS'!$B194,ENTRADAS!$I:$I,'PAINEL MÊS'!$AI$1,ENTRADAS!$F:$F,'PAINEL MÊS'!N$3)</f>
        <v>0</v>
      </c>
      <c r="O194" s="43">
        <f>SUMIFS(ENTRADAS!$D:$D,ENTRADAS!$B:$B,'PAINEL MÊS'!$B194,ENTRADAS!$I:$I,'PAINEL MÊS'!$AI$1,ENTRADAS!$F:$F,'PAINEL MÊS'!O$3)+SUMIFS(ENTRADAS!$D:$D,ENTRADAS!$B:$B,'PAINEL MÊS'!$B194,ENTRADAS!$I:$I,'PAINEL MÊS'!$AI$1,ENTRADAS!$F:$F,"SEMANA 6")</f>
        <v>0</v>
      </c>
      <c r="P194" s="44">
        <f t="shared" si="1"/>
        <v>0</v>
      </c>
      <c r="Q194" s="40">
        <f>C194+P194-J194+SUMIFS(AJUSTE!$D:$D,AJUSTE!$B:$B,'PAINEL MÊS'!B194,AJUSTE!$H:$H,'PAINEL MÊS'!$AI$1)</f>
        <v>0</v>
      </c>
      <c r="R194" s="45">
        <f t="shared" si="34"/>
        <v>0</v>
      </c>
      <c r="S194" s="15">
        <f>IFERROR(IF(INDEX(CADASTRO!$A$2:$Q$570,MATCH('PAINEL MÊS'!B194,CADASTRO!$B$2:$B$570,0),MATCH('PAINEL MÊS'!$AI$1,CADASTRO!$A$2:$Q$2,0))=0,IF(CADASTRO!R192=0,CADASTRO!E192,CADASTRO!R192),INDEX(CADASTRO!$A$2:$Q$570,MATCH('PAINEL MÊS'!B194,CADASTRO!$B$2:$B$570,0),MATCH('PAINEL MÊS'!$AI$1,CADASTRO!$A$2:$Q$2,0))),0)</f>
        <v>0</v>
      </c>
      <c r="T194" s="14">
        <f t="shared" si="24"/>
        <v>0</v>
      </c>
      <c r="U194" s="14">
        <f t="shared" si="25"/>
        <v>0</v>
      </c>
      <c r="V194" s="14">
        <f t="shared" si="26"/>
        <v>0</v>
      </c>
      <c r="W194" s="14">
        <f t="shared" si="27"/>
        <v>0</v>
      </c>
      <c r="X194" s="67">
        <f>IFERROR(IF(INDEX(CADASTRO!$A$2:$Q$570,MATCH('PAINEL MÊS'!B194,CADASTRO!$B$2:$B$570,0),MATCH('PAINEL MÊS'!$AJ$2,CADASTRO!$A$2:$Q$2,0))=0,IF(CADASTRO!R192=0,CADASTRO!E192,CADASTRO!R192),INDEX(CADASTRO!$A$2:$Q$570,MATCH('PAINEL MÊS'!B194,CADASTRO!$B$2:$B$570,0),MATCH('PAINEL MÊS'!$AJ$2,CADASTRO!$A$2:$Q$2,0))),0)*C194</f>
        <v>0</v>
      </c>
      <c r="Y194" s="14">
        <f t="shared" si="28"/>
        <v>0</v>
      </c>
      <c r="Z194" s="75">
        <f t="shared" si="29"/>
        <v>0</v>
      </c>
      <c r="AA194" s="75">
        <f t="shared" si="30"/>
        <v>0</v>
      </c>
      <c r="AB194" s="79">
        <f t="shared" si="31"/>
        <v>0</v>
      </c>
      <c r="AC194" s="77">
        <f t="shared" si="32"/>
        <v>0</v>
      </c>
      <c r="AD194" s="77">
        <f t="shared" si="33"/>
        <v>0</v>
      </c>
    </row>
    <row r="195" spans="1:30" ht="18.75" customHeight="1" x14ac:dyDescent="0.25">
      <c r="A195" s="7">
        <f>CADASTRO!A193</f>
        <v>0</v>
      </c>
      <c r="B195" s="7">
        <f>CADASTRO!B193</f>
        <v>0</v>
      </c>
      <c r="C195" s="40">
        <f>INDEX(Base!$A$40:$N$570,MATCH('PAINEL MÊS'!B195,Base!$B$40:$B$570,0),MATCH('PAINEL MÊS'!$C$2,Base!$A$40:$N$40,0))</f>
        <v>0</v>
      </c>
      <c r="D195" s="7">
        <f>CADASTRO!C193</f>
        <v>0</v>
      </c>
      <c r="E195" s="41">
        <f>SUMIFS(SAÍDAS!$D:$D,SAÍDAS!$B:$B,'PAINEL MÊS'!$B195,SAÍDAS!$H:$H,'PAINEL MÊS'!$AI$1,SAÍDAS!$F:$F,'PAINEL MÊS'!E$3)</f>
        <v>0</v>
      </c>
      <c r="F195" s="41">
        <f>SUMIFS(SAÍDAS!$D:$D,SAÍDAS!$B:$B,'PAINEL MÊS'!$B195,SAÍDAS!$H:$H,'PAINEL MÊS'!$AI$1,SAÍDAS!$F:$F,'PAINEL MÊS'!F$3)</f>
        <v>0</v>
      </c>
      <c r="G195" s="41">
        <f>SUMIFS(SAÍDAS!$D:$D,SAÍDAS!$B:$B,'PAINEL MÊS'!$B195,SAÍDAS!$H:$H,'PAINEL MÊS'!$AI$1,SAÍDAS!$F:$F,'PAINEL MÊS'!G$3)</f>
        <v>0</v>
      </c>
      <c r="H195" s="41">
        <f>SUMIFS(SAÍDAS!$D:$D,SAÍDAS!$B:$B,'PAINEL MÊS'!$B195,SAÍDAS!$H:$H,'PAINEL MÊS'!$AI$1,SAÍDAS!$F:$F,'PAINEL MÊS'!H$3)</f>
        <v>0</v>
      </c>
      <c r="I195" s="41">
        <f>SUMIFS(SAÍDAS!$D:$D,SAÍDAS!$B:$B,'PAINEL MÊS'!$B195,SAÍDAS!$H:$H,'PAINEL MÊS'!$AI$1,SAÍDAS!$F:$F,'PAINEL MÊS'!I$3)+SUMIFS(SAÍDAS!$D:$D,SAÍDAS!$B:$B,'PAINEL MÊS'!$B195,SAÍDAS!$H:$H,'PAINEL MÊS'!$AI$1,SAÍDAS!$F:$F,"SEMANA 6")</f>
        <v>0</v>
      </c>
      <c r="J195" s="42">
        <f t="shared" si="0"/>
        <v>0</v>
      </c>
      <c r="K195" s="43">
        <f>SUMIFS(ENTRADAS!$D:$D,ENTRADAS!$B:$B,'PAINEL MÊS'!$B195,ENTRADAS!$I:$I,'PAINEL MÊS'!$AI$1,ENTRADAS!$F:$F,'PAINEL MÊS'!K$3)</f>
        <v>0</v>
      </c>
      <c r="L195" s="43">
        <f>SUMIFS(ENTRADAS!$D:$D,ENTRADAS!$B:$B,'PAINEL MÊS'!$B195,ENTRADAS!$I:$I,'PAINEL MÊS'!$AI$1,ENTRADAS!$F:$F,'PAINEL MÊS'!L$3)</f>
        <v>0</v>
      </c>
      <c r="M195" s="43">
        <f>SUMIFS(ENTRADAS!$D:$D,ENTRADAS!$B:$B,'PAINEL MÊS'!$B195,ENTRADAS!$I:$I,'PAINEL MÊS'!$AI$1,ENTRADAS!$F:$F,'PAINEL MÊS'!M$3)</f>
        <v>0</v>
      </c>
      <c r="N195" s="43">
        <f>SUMIFS(ENTRADAS!$D:$D,ENTRADAS!$B:$B,'PAINEL MÊS'!$B195,ENTRADAS!$I:$I,'PAINEL MÊS'!$AI$1,ENTRADAS!$F:$F,'PAINEL MÊS'!N$3)</f>
        <v>0</v>
      </c>
      <c r="O195" s="43">
        <f>SUMIFS(ENTRADAS!$D:$D,ENTRADAS!$B:$B,'PAINEL MÊS'!$B195,ENTRADAS!$I:$I,'PAINEL MÊS'!$AI$1,ENTRADAS!$F:$F,'PAINEL MÊS'!O$3)+SUMIFS(ENTRADAS!$D:$D,ENTRADAS!$B:$B,'PAINEL MÊS'!$B195,ENTRADAS!$I:$I,'PAINEL MÊS'!$AI$1,ENTRADAS!$F:$F,"SEMANA 6")</f>
        <v>0</v>
      </c>
      <c r="P195" s="44">
        <f t="shared" si="1"/>
        <v>0</v>
      </c>
      <c r="Q195" s="40">
        <f>C195+P195-J195+SUMIFS(AJUSTE!$D:$D,AJUSTE!$B:$B,'PAINEL MÊS'!B195,AJUSTE!$H:$H,'PAINEL MÊS'!$AI$1)</f>
        <v>0</v>
      </c>
      <c r="R195" s="45">
        <f t="shared" si="34"/>
        <v>0</v>
      </c>
      <c r="S195" s="15">
        <f>IFERROR(IF(INDEX(CADASTRO!$A$2:$Q$570,MATCH('PAINEL MÊS'!B195,CADASTRO!$B$2:$B$570,0),MATCH('PAINEL MÊS'!$AI$1,CADASTRO!$A$2:$Q$2,0))=0,IF(CADASTRO!R193=0,CADASTRO!E193,CADASTRO!R193),INDEX(CADASTRO!$A$2:$Q$570,MATCH('PAINEL MÊS'!B195,CADASTRO!$B$2:$B$570,0),MATCH('PAINEL MÊS'!$AI$1,CADASTRO!$A$2:$Q$2,0))),0)</f>
        <v>0</v>
      </c>
      <c r="T195" s="14">
        <f t="shared" si="24"/>
        <v>0</v>
      </c>
      <c r="U195" s="14">
        <f t="shared" si="25"/>
        <v>0</v>
      </c>
      <c r="V195" s="14">
        <f t="shared" si="26"/>
        <v>0</v>
      </c>
      <c r="W195" s="14">
        <f t="shared" si="27"/>
        <v>0</v>
      </c>
      <c r="X195" s="67">
        <f>IFERROR(IF(INDEX(CADASTRO!$A$2:$Q$570,MATCH('PAINEL MÊS'!B195,CADASTRO!$B$2:$B$570,0),MATCH('PAINEL MÊS'!$AJ$2,CADASTRO!$A$2:$Q$2,0))=0,IF(CADASTRO!R193=0,CADASTRO!E193,CADASTRO!R193),INDEX(CADASTRO!$A$2:$Q$570,MATCH('PAINEL MÊS'!B195,CADASTRO!$B$2:$B$570,0),MATCH('PAINEL MÊS'!$AJ$2,CADASTRO!$A$2:$Q$2,0))),0)*C195</f>
        <v>0</v>
      </c>
      <c r="Y195" s="14">
        <f t="shared" si="28"/>
        <v>0</v>
      </c>
      <c r="Z195" s="75">
        <f t="shared" si="29"/>
        <v>0</v>
      </c>
      <c r="AA195" s="75">
        <f t="shared" si="30"/>
        <v>0</v>
      </c>
      <c r="AB195" s="79">
        <f t="shared" si="31"/>
        <v>0</v>
      </c>
      <c r="AC195" s="77">
        <f t="shared" si="32"/>
        <v>0</v>
      </c>
      <c r="AD195" s="77">
        <f t="shared" si="33"/>
        <v>0</v>
      </c>
    </row>
    <row r="196" spans="1:30" ht="18.75" customHeight="1" x14ac:dyDescent="0.25">
      <c r="A196" s="7">
        <f>CADASTRO!A194</f>
        <v>0</v>
      </c>
      <c r="B196" s="7">
        <f>CADASTRO!B194</f>
        <v>0</v>
      </c>
      <c r="C196" s="40">
        <f>INDEX(Base!$A$40:$N$570,MATCH('PAINEL MÊS'!B196,Base!$B$40:$B$570,0),MATCH('PAINEL MÊS'!$C$2,Base!$A$40:$N$40,0))</f>
        <v>0</v>
      </c>
      <c r="D196" s="7">
        <f>CADASTRO!C194</f>
        <v>0</v>
      </c>
      <c r="E196" s="41">
        <f>SUMIFS(SAÍDAS!$D:$D,SAÍDAS!$B:$B,'PAINEL MÊS'!$B196,SAÍDAS!$H:$H,'PAINEL MÊS'!$AI$1,SAÍDAS!$F:$F,'PAINEL MÊS'!E$3)</f>
        <v>0</v>
      </c>
      <c r="F196" s="41">
        <f>SUMIFS(SAÍDAS!$D:$D,SAÍDAS!$B:$B,'PAINEL MÊS'!$B196,SAÍDAS!$H:$H,'PAINEL MÊS'!$AI$1,SAÍDAS!$F:$F,'PAINEL MÊS'!F$3)</f>
        <v>0</v>
      </c>
      <c r="G196" s="41">
        <f>SUMIFS(SAÍDAS!$D:$D,SAÍDAS!$B:$B,'PAINEL MÊS'!$B196,SAÍDAS!$H:$H,'PAINEL MÊS'!$AI$1,SAÍDAS!$F:$F,'PAINEL MÊS'!G$3)</f>
        <v>0</v>
      </c>
      <c r="H196" s="41">
        <f>SUMIFS(SAÍDAS!$D:$D,SAÍDAS!$B:$B,'PAINEL MÊS'!$B196,SAÍDAS!$H:$H,'PAINEL MÊS'!$AI$1,SAÍDAS!$F:$F,'PAINEL MÊS'!H$3)</f>
        <v>0</v>
      </c>
      <c r="I196" s="41">
        <f>SUMIFS(SAÍDAS!$D:$D,SAÍDAS!$B:$B,'PAINEL MÊS'!$B196,SAÍDAS!$H:$H,'PAINEL MÊS'!$AI$1,SAÍDAS!$F:$F,'PAINEL MÊS'!I$3)+SUMIFS(SAÍDAS!$D:$D,SAÍDAS!$B:$B,'PAINEL MÊS'!$B196,SAÍDAS!$H:$H,'PAINEL MÊS'!$AI$1,SAÍDAS!$F:$F,"SEMANA 6")</f>
        <v>0</v>
      </c>
      <c r="J196" s="42">
        <f t="shared" si="0"/>
        <v>0</v>
      </c>
      <c r="K196" s="43">
        <f>SUMIFS(ENTRADAS!$D:$D,ENTRADAS!$B:$B,'PAINEL MÊS'!$B196,ENTRADAS!$I:$I,'PAINEL MÊS'!$AI$1,ENTRADAS!$F:$F,'PAINEL MÊS'!K$3)</f>
        <v>0</v>
      </c>
      <c r="L196" s="43">
        <f>SUMIFS(ENTRADAS!$D:$D,ENTRADAS!$B:$B,'PAINEL MÊS'!$B196,ENTRADAS!$I:$I,'PAINEL MÊS'!$AI$1,ENTRADAS!$F:$F,'PAINEL MÊS'!L$3)</f>
        <v>0</v>
      </c>
      <c r="M196" s="43">
        <f>SUMIFS(ENTRADAS!$D:$D,ENTRADAS!$B:$B,'PAINEL MÊS'!$B196,ENTRADAS!$I:$I,'PAINEL MÊS'!$AI$1,ENTRADAS!$F:$F,'PAINEL MÊS'!M$3)</f>
        <v>0</v>
      </c>
      <c r="N196" s="43">
        <f>SUMIFS(ENTRADAS!$D:$D,ENTRADAS!$B:$B,'PAINEL MÊS'!$B196,ENTRADAS!$I:$I,'PAINEL MÊS'!$AI$1,ENTRADAS!$F:$F,'PAINEL MÊS'!N$3)</f>
        <v>0</v>
      </c>
      <c r="O196" s="43">
        <f>SUMIFS(ENTRADAS!$D:$D,ENTRADAS!$B:$B,'PAINEL MÊS'!$B196,ENTRADAS!$I:$I,'PAINEL MÊS'!$AI$1,ENTRADAS!$F:$F,'PAINEL MÊS'!O$3)+SUMIFS(ENTRADAS!$D:$D,ENTRADAS!$B:$B,'PAINEL MÊS'!$B196,ENTRADAS!$I:$I,'PAINEL MÊS'!$AI$1,ENTRADAS!$F:$F,"SEMANA 6")</f>
        <v>0</v>
      </c>
      <c r="P196" s="44">
        <f t="shared" si="1"/>
        <v>0</v>
      </c>
      <c r="Q196" s="40">
        <f>C196+P196-J196+SUMIFS(AJUSTE!$D:$D,AJUSTE!$B:$B,'PAINEL MÊS'!B196,AJUSTE!$H:$H,'PAINEL MÊS'!$AI$1)</f>
        <v>0</v>
      </c>
      <c r="R196" s="45">
        <f t="shared" si="34"/>
        <v>0</v>
      </c>
      <c r="S196" s="15">
        <f>IFERROR(IF(INDEX(CADASTRO!$A$2:$Q$570,MATCH('PAINEL MÊS'!B196,CADASTRO!$B$2:$B$570,0),MATCH('PAINEL MÊS'!$AI$1,CADASTRO!$A$2:$Q$2,0))=0,IF(CADASTRO!R194=0,CADASTRO!E194,CADASTRO!R194),INDEX(CADASTRO!$A$2:$Q$570,MATCH('PAINEL MÊS'!B196,CADASTRO!$B$2:$B$570,0),MATCH('PAINEL MÊS'!$AI$1,CADASTRO!$A$2:$Q$2,0))),0)</f>
        <v>0</v>
      </c>
      <c r="T196" s="14">
        <f t="shared" ref="T196:T259" si="35">Q196*S196</f>
        <v>0</v>
      </c>
      <c r="U196" s="14">
        <f t="shared" ref="U196:U259" si="36">IF(A196="MTP",0,J196)</f>
        <v>0</v>
      </c>
      <c r="V196" s="14">
        <f t="shared" ref="V196:V259" si="37">D196</f>
        <v>0</v>
      </c>
      <c r="W196" s="14">
        <f t="shared" ref="W196:W259" si="38">U196*S196</f>
        <v>0</v>
      </c>
      <c r="X196" s="67">
        <f>IFERROR(IF(INDEX(CADASTRO!$A$2:$Q$570,MATCH('PAINEL MÊS'!B196,CADASTRO!$B$2:$B$570,0),MATCH('PAINEL MÊS'!$AJ$2,CADASTRO!$A$2:$Q$2,0))=0,IF(CADASTRO!R194=0,CADASTRO!E194,CADASTRO!R194),INDEX(CADASTRO!$A$2:$Q$570,MATCH('PAINEL MÊS'!B196,CADASTRO!$B$2:$B$570,0),MATCH('PAINEL MÊS'!$AJ$2,CADASTRO!$A$2:$Q$2,0))),0)*C196</f>
        <v>0</v>
      </c>
      <c r="Y196" s="14">
        <f t="shared" ref="Y196:Y259" si="39">P196*S196</f>
        <v>0</v>
      </c>
      <c r="Z196" s="75">
        <f t="shared" ref="Z196:Z259" si="40">IFERROR((T196/W196)*30,0)</f>
        <v>0</v>
      </c>
      <c r="AA196" s="75">
        <f t="shared" ref="AA196:AA259" si="41">IFERROR(30/Z196,0)</f>
        <v>0</v>
      </c>
      <c r="AB196" s="79">
        <f t="shared" ref="AB196:AB259" si="42">IFERROR((X196+T196)/2,0)</f>
        <v>0</v>
      </c>
      <c r="AC196" s="77">
        <f t="shared" ref="AC196:AC259" si="43">IFERROR((AB196/W196)*30,0)</f>
        <v>0</v>
      </c>
      <c r="AD196" s="77">
        <f t="shared" ref="AD196:AD259" si="44">IFERROR(30/AC196,0)</f>
        <v>0</v>
      </c>
    </row>
    <row r="197" spans="1:30" ht="18.75" customHeight="1" x14ac:dyDescent="0.25">
      <c r="A197" s="7">
        <f>CADASTRO!A195</f>
        <v>0</v>
      </c>
      <c r="B197" s="7">
        <f>CADASTRO!B195</f>
        <v>0</v>
      </c>
      <c r="C197" s="40">
        <f>INDEX(Base!$A$40:$N$570,MATCH('PAINEL MÊS'!B197,Base!$B$40:$B$570,0),MATCH('PAINEL MÊS'!$C$2,Base!$A$40:$N$40,0))</f>
        <v>0</v>
      </c>
      <c r="D197" s="7">
        <f>CADASTRO!C195</f>
        <v>0</v>
      </c>
      <c r="E197" s="41">
        <f>SUMIFS(SAÍDAS!$D:$D,SAÍDAS!$B:$B,'PAINEL MÊS'!$B197,SAÍDAS!$H:$H,'PAINEL MÊS'!$AI$1,SAÍDAS!$F:$F,'PAINEL MÊS'!E$3)</f>
        <v>0</v>
      </c>
      <c r="F197" s="41">
        <f>SUMIFS(SAÍDAS!$D:$D,SAÍDAS!$B:$B,'PAINEL MÊS'!$B197,SAÍDAS!$H:$H,'PAINEL MÊS'!$AI$1,SAÍDAS!$F:$F,'PAINEL MÊS'!F$3)</f>
        <v>0</v>
      </c>
      <c r="G197" s="41">
        <f>SUMIFS(SAÍDAS!$D:$D,SAÍDAS!$B:$B,'PAINEL MÊS'!$B197,SAÍDAS!$H:$H,'PAINEL MÊS'!$AI$1,SAÍDAS!$F:$F,'PAINEL MÊS'!G$3)</f>
        <v>0</v>
      </c>
      <c r="H197" s="41">
        <f>SUMIFS(SAÍDAS!$D:$D,SAÍDAS!$B:$B,'PAINEL MÊS'!$B197,SAÍDAS!$H:$H,'PAINEL MÊS'!$AI$1,SAÍDAS!$F:$F,'PAINEL MÊS'!H$3)</f>
        <v>0</v>
      </c>
      <c r="I197" s="41">
        <f>SUMIFS(SAÍDAS!$D:$D,SAÍDAS!$B:$B,'PAINEL MÊS'!$B197,SAÍDAS!$H:$H,'PAINEL MÊS'!$AI$1,SAÍDAS!$F:$F,'PAINEL MÊS'!I$3)+SUMIFS(SAÍDAS!$D:$D,SAÍDAS!$B:$B,'PAINEL MÊS'!$B197,SAÍDAS!$H:$H,'PAINEL MÊS'!$AI$1,SAÍDAS!$F:$F,"SEMANA 6")</f>
        <v>0</v>
      </c>
      <c r="J197" s="42">
        <f t="shared" si="0"/>
        <v>0</v>
      </c>
      <c r="K197" s="43">
        <f>SUMIFS(ENTRADAS!$D:$D,ENTRADAS!$B:$B,'PAINEL MÊS'!$B197,ENTRADAS!$I:$I,'PAINEL MÊS'!$AI$1,ENTRADAS!$F:$F,'PAINEL MÊS'!K$3)</f>
        <v>0</v>
      </c>
      <c r="L197" s="43">
        <f>SUMIFS(ENTRADAS!$D:$D,ENTRADAS!$B:$B,'PAINEL MÊS'!$B197,ENTRADAS!$I:$I,'PAINEL MÊS'!$AI$1,ENTRADAS!$F:$F,'PAINEL MÊS'!L$3)</f>
        <v>0</v>
      </c>
      <c r="M197" s="43">
        <f>SUMIFS(ENTRADAS!$D:$D,ENTRADAS!$B:$B,'PAINEL MÊS'!$B197,ENTRADAS!$I:$I,'PAINEL MÊS'!$AI$1,ENTRADAS!$F:$F,'PAINEL MÊS'!M$3)</f>
        <v>0</v>
      </c>
      <c r="N197" s="43">
        <f>SUMIFS(ENTRADAS!$D:$D,ENTRADAS!$B:$B,'PAINEL MÊS'!$B197,ENTRADAS!$I:$I,'PAINEL MÊS'!$AI$1,ENTRADAS!$F:$F,'PAINEL MÊS'!N$3)</f>
        <v>0</v>
      </c>
      <c r="O197" s="43">
        <f>SUMIFS(ENTRADAS!$D:$D,ENTRADAS!$B:$B,'PAINEL MÊS'!$B197,ENTRADAS!$I:$I,'PAINEL MÊS'!$AI$1,ENTRADAS!$F:$F,'PAINEL MÊS'!O$3)+SUMIFS(ENTRADAS!$D:$D,ENTRADAS!$B:$B,'PAINEL MÊS'!$B197,ENTRADAS!$I:$I,'PAINEL MÊS'!$AI$1,ENTRADAS!$F:$F,"SEMANA 6")</f>
        <v>0</v>
      </c>
      <c r="P197" s="44">
        <f t="shared" si="1"/>
        <v>0</v>
      </c>
      <c r="Q197" s="40">
        <f>C197+P197-J197+SUMIFS(AJUSTE!$D:$D,AJUSTE!$B:$B,'PAINEL MÊS'!B197,AJUSTE!$H:$H,'PAINEL MÊS'!$AI$1)</f>
        <v>0</v>
      </c>
      <c r="R197" s="45">
        <f t="shared" si="34"/>
        <v>0</v>
      </c>
      <c r="S197" s="15">
        <f>IFERROR(IF(INDEX(CADASTRO!$A$2:$Q$570,MATCH('PAINEL MÊS'!B197,CADASTRO!$B$2:$B$570,0),MATCH('PAINEL MÊS'!$AI$1,CADASTRO!$A$2:$Q$2,0))=0,IF(CADASTRO!R195=0,CADASTRO!E195,CADASTRO!R195),INDEX(CADASTRO!$A$2:$Q$570,MATCH('PAINEL MÊS'!B197,CADASTRO!$B$2:$B$570,0),MATCH('PAINEL MÊS'!$AI$1,CADASTRO!$A$2:$Q$2,0))),0)</f>
        <v>0</v>
      </c>
      <c r="T197" s="14">
        <f t="shared" si="35"/>
        <v>0</v>
      </c>
      <c r="U197" s="14">
        <f t="shared" si="36"/>
        <v>0</v>
      </c>
      <c r="V197" s="14">
        <f t="shared" si="37"/>
        <v>0</v>
      </c>
      <c r="W197" s="14">
        <f t="shared" si="38"/>
        <v>0</v>
      </c>
      <c r="X197" s="67">
        <f>IFERROR(IF(INDEX(CADASTRO!$A$2:$Q$570,MATCH('PAINEL MÊS'!B197,CADASTRO!$B$2:$B$570,0),MATCH('PAINEL MÊS'!$AJ$2,CADASTRO!$A$2:$Q$2,0))=0,IF(CADASTRO!R195=0,CADASTRO!E195,CADASTRO!R195),INDEX(CADASTRO!$A$2:$Q$570,MATCH('PAINEL MÊS'!B197,CADASTRO!$B$2:$B$570,0),MATCH('PAINEL MÊS'!$AJ$2,CADASTRO!$A$2:$Q$2,0))),0)*C197</f>
        <v>0</v>
      </c>
      <c r="Y197" s="14">
        <f t="shared" si="39"/>
        <v>0</v>
      </c>
      <c r="Z197" s="75">
        <f t="shared" si="40"/>
        <v>0</v>
      </c>
      <c r="AA197" s="75">
        <f t="shared" si="41"/>
        <v>0</v>
      </c>
      <c r="AB197" s="79">
        <f t="shared" si="42"/>
        <v>0</v>
      </c>
      <c r="AC197" s="77">
        <f t="shared" si="43"/>
        <v>0</v>
      </c>
      <c r="AD197" s="77">
        <f t="shared" si="44"/>
        <v>0</v>
      </c>
    </row>
    <row r="198" spans="1:30" ht="18.75" customHeight="1" x14ac:dyDescent="0.25">
      <c r="A198" s="7">
        <f>CADASTRO!A196</f>
        <v>0</v>
      </c>
      <c r="B198" s="7">
        <f>CADASTRO!B196</f>
        <v>0</v>
      </c>
      <c r="C198" s="40">
        <f>INDEX(Base!$A$40:$N$570,MATCH('PAINEL MÊS'!B198,Base!$B$40:$B$570,0),MATCH('PAINEL MÊS'!$C$2,Base!$A$40:$N$40,0))</f>
        <v>0</v>
      </c>
      <c r="D198" s="7">
        <f>CADASTRO!C196</f>
        <v>0</v>
      </c>
      <c r="E198" s="41">
        <f>SUMIFS(SAÍDAS!$D:$D,SAÍDAS!$B:$B,'PAINEL MÊS'!$B198,SAÍDAS!$H:$H,'PAINEL MÊS'!$AI$1,SAÍDAS!$F:$F,'PAINEL MÊS'!E$3)</f>
        <v>0</v>
      </c>
      <c r="F198" s="41">
        <f>SUMIFS(SAÍDAS!$D:$D,SAÍDAS!$B:$B,'PAINEL MÊS'!$B198,SAÍDAS!$H:$H,'PAINEL MÊS'!$AI$1,SAÍDAS!$F:$F,'PAINEL MÊS'!F$3)</f>
        <v>0</v>
      </c>
      <c r="G198" s="41">
        <f>SUMIFS(SAÍDAS!$D:$D,SAÍDAS!$B:$B,'PAINEL MÊS'!$B198,SAÍDAS!$H:$H,'PAINEL MÊS'!$AI$1,SAÍDAS!$F:$F,'PAINEL MÊS'!G$3)</f>
        <v>0</v>
      </c>
      <c r="H198" s="41">
        <f>SUMIFS(SAÍDAS!$D:$D,SAÍDAS!$B:$B,'PAINEL MÊS'!$B198,SAÍDAS!$H:$H,'PAINEL MÊS'!$AI$1,SAÍDAS!$F:$F,'PAINEL MÊS'!H$3)</f>
        <v>0</v>
      </c>
      <c r="I198" s="41">
        <f>SUMIFS(SAÍDAS!$D:$D,SAÍDAS!$B:$B,'PAINEL MÊS'!$B198,SAÍDAS!$H:$H,'PAINEL MÊS'!$AI$1,SAÍDAS!$F:$F,'PAINEL MÊS'!I$3)+SUMIFS(SAÍDAS!$D:$D,SAÍDAS!$B:$B,'PAINEL MÊS'!$B198,SAÍDAS!$H:$H,'PAINEL MÊS'!$AI$1,SAÍDAS!$F:$F,"SEMANA 6")</f>
        <v>0</v>
      </c>
      <c r="J198" s="42">
        <f t="shared" si="0"/>
        <v>0</v>
      </c>
      <c r="K198" s="43">
        <f>SUMIFS(ENTRADAS!$D:$D,ENTRADAS!$B:$B,'PAINEL MÊS'!$B198,ENTRADAS!$I:$I,'PAINEL MÊS'!$AI$1,ENTRADAS!$F:$F,'PAINEL MÊS'!K$3)</f>
        <v>0</v>
      </c>
      <c r="L198" s="43">
        <f>SUMIFS(ENTRADAS!$D:$D,ENTRADAS!$B:$B,'PAINEL MÊS'!$B198,ENTRADAS!$I:$I,'PAINEL MÊS'!$AI$1,ENTRADAS!$F:$F,'PAINEL MÊS'!L$3)</f>
        <v>0</v>
      </c>
      <c r="M198" s="43">
        <f>SUMIFS(ENTRADAS!$D:$D,ENTRADAS!$B:$B,'PAINEL MÊS'!$B198,ENTRADAS!$I:$I,'PAINEL MÊS'!$AI$1,ENTRADAS!$F:$F,'PAINEL MÊS'!M$3)</f>
        <v>0</v>
      </c>
      <c r="N198" s="43">
        <f>SUMIFS(ENTRADAS!$D:$D,ENTRADAS!$B:$B,'PAINEL MÊS'!$B198,ENTRADAS!$I:$I,'PAINEL MÊS'!$AI$1,ENTRADAS!$F:$F,'PAINEL MÊS'!N$3)</f>
        <v>0</v>
      </c>
      <c r="O198" s="43">
        <f>SUMIFS(ENTRADAS!$D:$D,ENTRADAS!$B:$B,'PAINEL MÊS'!$B198,ENTRADAS!$I:$I,'PAINEL MÊS'!$AI$1,ENTRADAS!$F:$F,'PAINEL MÊS'!O$3)+SUMIFS(ENTRADAS!$D:$D,ENTRADAS!$B:$B,'PAINEL MÊS'!$B198,ENTRADAS!$I:$I,'PAINEL MÊS'!$AI$1,ENTRADAS!$F:$F,"SEMANA 6")</f>
        <v>0</v>
      </c>
      <c r="P198" s="44">
        <f t="shared" si="1"/>
        <v>0</v>
      </c>
      <c r="Q198" s="40">
        <f>C198+P198-J198+SUMIFS(AJUSTE!$D:$D,AJUSTE!$B:$B,'PAINEL MÊS'!B198,AJUSTE!$H:$H,'PAINEL MÊS'!$AI$1)</f>
        <v>0</v>
      </c>
      <c r="R198" s="45">
        <f t="shared" si="34"/>
        <v>0</v>
      </c>
      <c r="S198" s="15">
        <f>IFERROR(IF(INDEX(CADASTRO!$A$2:$Q$570,MATCH('PAINEL MÊS'!B198,CADASTRO!$B$2:$B$570,0),MATCH('PAINEL MÊS'!$AI$1,CADASTRO!$A$2:$Q$2,0))=0,IF(CADASTRO!R196=0,CADASTRO!E196,CADASTRO!R196),INDEX(CADASTRO!$A$2:$Q$570,MATCH('PAINEL MÊS'!B198,CADASTRO!$B$2:$B$570,0),MATCH('PAINEL MÊS'!$AI$1,CADASTRO!$A$2:$Q$2,0))),0)</f>
        <v>0</v>
      </c>
      <c r="T198" s="14">
        <f t="shared" si="35"/>
        <v>0</v>
      </c>
      <c r="U198" s="14">
        <f t="shared" si="36"/>
        <v>0</v>
      </c>
      <c r="V198" s="14">
        <f t="shared" si="37"/>
        <v>0</v>
      </c>
      <c r="W198" s="14">
        <f t="shared" si="38"/>
        <v>0</v>
      </c>
      <c r="X198" s="67">
        <f>IFERROR(IF(INDEX(CADASTRO!$A$2:$Q$570,MATCH('PAINEL MÊS'!B198,CADASTRO!$B$2:$B$570,0),MATCH('PAINEL MÊS'!$AJ$2,CADASTRO!$A$2:$Q$2,0))=0,IF(CADASTRO!R196=0,CADASTRO!E196,CADASTRO!R196),INDEX(CADASTRO!$A$2:$Q$570,MATCH('PAINEL MÊS'!B198,CADASTRO!$B$2:$B$570,0),MATCH('PAINEL MÊS'!$AJ$2,CADASTRO!$A$2:$Q$2,0))),0)*C198</f>
        <v>0</v>
      </c>
      <c r="Y198" s="14">
        <f t="shared" si="39"/>
        <v>0</v>
      </c>
      <c r="Z198" s="75">
        <f t="shared" si="40"/>
        <v>0</v>
      </c>
      <c r="AA198" s="75">
        <f t="shared" si="41"/>
        <v>0</v>
      </c>
      <c r="AB198" s="79">
        <f t="shared" si="42"/>
        <v>0</v>
      </c>
      <c r="AC198" s="77">
        <f t="shared" si="43"/>
        <v>0</v>
      </c>
      <c r="AD198" s="77">
        <f t="shared" si="44"/>
        <v>0</v>
      </c>
    </row>
    <row r="199" spans="1:30" ht="18.75" customHeight="1" x14ac:dyDescent="0.25">
      <c r="A199" s="7">
        <f>CADASTRO!A197</f>
        <v>0</v>
      </c>
      <c r="B199" s="7">
        <f>CADASTRO!B197</f>
        <v>0</v>
      </c>
      <c r="C199" s="40">
        <f>INDEX(Base!$A$40:$N$570,MATCH('PAINEL MÊS'!B199,Base!$B$40:$B$570,0),MATCH('PAINEL MÊS'!$C$2,Base!$A$40:$N$40,0))</f>
        <v>0</v>
      </c>
      <c r="D199" s="7">
        <f>CADASTRO!C197</f>
        <v>0</v>
      </c>
      <c r="E199" s="41">
        <f>SUMIFS(SAÍDAS!$D:$D,SAÍDAS!$B:$B,'PAINEL MÊS'!$B199,SAÍDAS!$H:$H,'PAINEL MÊS'!$AI$1,SAÍDAS!$F:$F,'PAINEL MÊS'!E$3)</f>
        <v>0</v>
      </c>
      <c r="F199" s="41">
        <f>SUMIFS(SAÍDAS!$D:$D,SAÍDAS!$B:$B,'PAINEL MÊS'!$B199,SAÍDAS!$H:$H,'PAINEL MÊS'!$AI$1,SAÍDAS!$F:$F,'PAINEL MÊS'!F$3)</f>
        <v>0</v>
      </c>
      <c r="G199" s="41">
        <f>SUMIFS(SAÍDAS!$D:$D,SAÍDAS!$B:$B,'PAINEL MÊS'!$B199,SAÍDAS!$H:$H,'PAINEL MÊS'!$AI$1,SAÍDAS!$F:$F,'PAINEL MÊS'!G$3)</f>
        <v>0</v>
      </c>
      <c r="H199" s="41">
        <f>SUMIFS(SAÍDAS!$D:$D,SAÍDAS!$B:$B,'PAINEL MÊS'!$B199,SAÍDAS!$H:$H,'PAINEL MÊS'!$AI$1,SAÍDAS!$F:$F,'PAINEL MÊS'!H$3)</f>
        <v>0</v>
      </c>
      <c r="I199" s="41">
        <f>SUMIFS(SAÍDAS!$D:$D,SAÍDAS!$B:$B,'PAINEL MÊS'!$B199,SAÍDAS!$H:$H,'PAINEL MÊS'!$AI$1,SAÍDAS!$F:$F,'PAINEL MÊS'!I$3)+SUMIFS(SAÍDAS!$D:$D,SAÍDAS!$B:$B,'PAINEL MÊS'!$B199,SAÍDAS!$H:$H,'PAINEL MÊS'!$AI$1,SAÍDAS!$F:$F,"SEMANA 6")</f>
        <v>0</v>
      </c>
      <c r="J199" s="42">
        <f t="shared" si="0"/>
        <v>0</v>
      </c>
      <c r="K199" s="43">
        <f>SUMIFS(ENTRADAS!$D:$D,ENTRADAS!$B:$B,'PAINEL MÊS'!$B199,ENTRADAS!$I:$I,'PAINEL MÊS'!$AI$1,ENTRADAS!$F:$F,'PAINEL MÊS'!K$3)</f>
        <v>0</v>
      </c>
      <c r="L199" s="43">
        <f>SUMIFS(ENTRADAS!$D:$D,ENTRADAS!$B:$B,'PAINEL MÊS'!$B199,ENTRADAS!$I:$I,'PAINEL MÊS'!$AI$1,ENTRADAS!$F:$F,'PAINEL MÊS'!L$3)</f>
        <v>0</v>
      </c>
      <c r="M199" s="43">
        <f>SUMIFS(ENTRADAS!$D:$D,ENTRADAS!$B:$B,'PAINEL MÊS'!$B199,ENTRADAS!$I:$I,'PAINEL MÊS'!$AI$1,ENTRADAS!$F:$F,'PAINEL MÊS'!M$3)</f>
        <v>0</v>
      </c>
      <c r="N199" s="43">
        <f>SUMIFS(ENTRADAS!$D:$D,ENTRADAS!$B:$B,'PAINEL MÊS'!$B199,ENTRADAS!$I:$I,'PAINEL MÊS'!$AI$1,ENTRADAS!$F:$F,'PAINEL MÊS'!N$3)</f>
        <v>0</v>
      </c>
      <c r="O199" s="43">
        <f>SUMIFS(ENTRADAS!$D:$D,ENTRADAS!$B:$B,'PAINEL MÊS'!$B199,ENTRADAS!$I:$I,'PAINEL MÊS'!$AI$1,ENTRADAS!$F:$F,'PAINEL MÊS'!O$3)+SUMIFS(ENTRADAS!$D:$D,ENTRADAS!$B:$B,'PAINEL MÊS'!$B199,ENTRADAS!$I:$I,'PAINEL MÊS'!$AI$1,ENTRADAS!$F:$F,"SEMANA 6")</f>
        <v>0</v>
      </c>
      <c r="P199" s="44">
        <f t="shared" si="1"/>
        <v>0</v>
      </c>
      <c r="Q199" s="40">
        <f>C199+P199-J199+SUMIFS(AJUSTE!$D:$D,AJUSTE!$B:$B,'PAINEL MÊS'!B199,AJUSTE!$H:$H,'PAINEL MÊS'!$AI$1)</f>
        <v>0</v>
      </c>
      <c r="R199" s="45">
        <f t="shared" si="34"/>
        <v>0</v>
      </c>
      <c r="S199" s="15">
        <f>IFERROR(IF(INDEX(CADASTRO!$A$2:$Q$570,MATCH('PAINEL MÊS'!B199,CADASTRO!$B$2:$B$570,0),MATCH('PAINEL MÊS'!$AI$1,CADASTRO!$A$2:$Q$2,0))=0,IF(CADASTRO!R197=0,CADASTRO!E197,CADASTRO!R197),INDEX(CADASTRO!$A$2:$Q$570,MATCH('PAINEL MÊS'!B199,CADASTRO!$B$2:$B$570,0),MATCH('PAINEL MÊS'!$AI$1,CADASTRO!$A$2:$Q$2,0))),0)</f>
        <v>0</v>
      </c>
      <c r="T199" s="14">
        <f t="shared" si="35"/>
        <v>0</v>
      </c>
      <c r="U199" s="14">
        <f t="shared" si="36"/>
        <v>0</v>
      </c>
      <c r="V199" s="14">
        <f t="shared" si="37"/>
        <v>0</v>
      </c>
      <c r="W199" s="14">
        <f t="shared" si="38"/>
        <v>0</v>
      </c>
      <c r="X199" s="67">
        <f>IFERROR(IF(INDEX(CADASTRO!$A$2:$Q$570,MATCH('PAINEL MÊS'!B199,CADASTRO!$B$2:$B$570,0),MATCH('PAINEL MÊS'!$AJ$2,CADASTRO!$A$2:$Q$2,0))=0,IF(CADASTRO!R197=0,CADASTRO!E197,CADASTRO!R197),INDEX(CADASTRO!$A$2:$Q$570,MATCH('PAINEL MÊS'!B199,CADASTRO!$B$2:$B$570,0),MATCH('PAINEL MÊS'!$AJ$2,CADASTRO!$A$2:$Q$2,0))),0)*C199</f>
        <v>0</v>
      </c>
      <c r="Y199" s="14">
        <f t="shared" si="39"/>
        <v>0</v>
      </c>
      <c r="Z199" s="75">
        <f t="shared" si="40"/>
        <v>0</v>
      </c>
      <c r="AA199" s="75">
        <f t="shared" si="41"/>
        <v>0</v>
      </c>
      <c r="AB199" s="79">
        <f t="shared" si="42"/>
        <v>0</v>
      </c>
      <c r="AC199" s="77">
        <f t="shared" si="43"/>
        <v>0</v>
      </c>
      <c r="AD199" s="77">
        <f t="shared" si="44"/>
        <v>0</v>
      </c>
    </row>
    <row r="200" spans="1:30" ht="18.75" customHeight="1" x14ac:dyDescent="0.25">
      <c r="A200" s="7">
        <f>CADASTRO!A198</f>
        <v>0</v>
      </c>
      <c r="B200" s="7">
        <f>CADASTRO!B198</f>
        <v>0</v>
      </c>
      <c r="C200" s="40">
        <f>INDEX(Base!$A$40:$N$570,MATCH('PAINEL MÊS'!B200,Base!$B$40:$B$570,0),MATCH('PAINEL MÊS'!$C$2,Base!$A$40:$N$40,0))</f>
        <v>0</v>
      </c>
      <c r="D200" s="7">
        <f>CADASTRO!C198</f>
        <v>0</v>
      </c>
      <c r="E200" s="41">
        <f>SUMIFS(SAÍDAS!$D:$D,SAÍDAS!$B:$B,'PAINEL MÊS'!$B200,SAÍDAS!$H:$H,'PAINEL MÊS'!$AI$1,SAÍDAS!$F:$F,'PAINEL MÊS'!E$3)</f>
        <v>0</v>
      </c>
      <c r="F200" s="41">
        <f>SUMIFS(SAÍDAS!$D:$D,SAÍDAS!$B:$B,'PAINEL MÊS'!$B200,SAÍDAS!$H:$H,'PAINEL MÊS'!$AI$1,SAÍDAS!$F:$F,'PAINEL MÊS'!F$3)</f>
        <v>0</v>
      </c>
      <c r="G200" s="41">
        <f>SUMIFS(SAÍDAS!$D:$D,SAÍDAS!$B:$B,'PAINEL MÊS'!$B200,SAÍDAS!$H:$H,'PAINEL MÊS'!$AI$1,SAÍDAS!$F:$F,'PAINEL MÊS'!G$3)</f>
        <v>0</v>
      </c>
      <c r="H200" s="41">
        <f>SUMIFS(SAÍDAS!$D:$D,SAÍDAS!$B:$B,'PAINEL MÊS'!$B200,SAÍDAS!$H:$H,'PAINEL MÊS'!$AI$1,SAÍDAS!$F:$F,'PAINEL MÊS'!H$3)</f>
        <v>0</v>
      </c>
      <c r="I200" s="41">
        <f>SUMIFS(SAÍDAS!$D:$D,SAÍDAS!$B:$B,'PAINEL MÊS'!$B200,SAÍDAS!$H:$H,'PAINEL MÊS'!$AI$1,SAÍDAS!$F:$F,'PAINEL MÊS'!I$3)+SUMIFS(SAÍDAS!$D:$D,SAÍDAS!$B:$B,'PAINEL MÊS'!$B200,SAÍDAS!$H:$H,'PAINEL MÊS'!$AI$1,SAÍDAS!$F:$F,"SEMANA 6")</f>
        <v>0</v>
      </c>
      <c r="J200" s="42">
        <f t="shared" si="0"/>
        <v>0</v>
      </c>
      <c r="K200" s="43">
        <f>SUMIFS(ENTRADAS!$D:$D,ENTRADAS!$B:$B,'PAINEL MÊS'!$B200,ENTRADAS!$I:$I,'PAINEL MÊS'!$AI$1,ENTRADAS!$F:$F,'PAINEL MÊS'!K$3)</f>
        <v>0</v>
      </c>
      <c r="L200" s="43">
        <f>SUMIFS(ENTRADAS!$D:$D,ENTRADAS!$B:$B,'PAINEL MÊS'!$B200,ENTRADAS!$I:$I,'PAINEL MÊS'!$AI$1,ENTRADAS!$F:$F,'PAINEL MÊS'!L$3)</f>
        <v>0</v>
      </c>
      <c r="M200" s="43">
        <f>SUMIFS(ENTRADAS!$D:$D,ENTRADAS!$B:$B,'PAINEL MÊS'!$B200,ENTRADAS!$I:$I,'PAINEL MÊS'!$AI$1,ENTRADAS!$F:$F,'PAINEL MÊS'!M$3)</f>
        <v>0</v>
      </c>
      <c r="N200" s="43">
        <f>SUMIFS(ENTRADAS!$D:$D,ENTRADAS!$B:$B,'PAINEL MÊS'!$B200,ENTRADAS!$I:$I,'PAINEL MÊS'!$AI$1,ENTRADAS!$F:$F,'PAINEL MÊS'!N$3)</f>
        <v>0</v>
      </c>
      <c r="O200" s="43">
        <f>SUMIFS(ENTRADAS!$D:$D,ENTRADAS!$B:$B,'PAINEL MÊS'!$B200,ENTRADAS!$I:$I,'PAINEL MÊS'!$AI$1,ENTRADAS!$F:$F,'PAINEL MÊS'!O$3)+SUMIFS(ENTRADAS!$D:$D,ENTRADAS!$B:$B,'PAINEL MÊS'!$B200,ENTRADAS!$I:$I,'PAINEL MÊS'!$AI$1,ENTRADAS!$F:$F,"SEMANA 6")</f>
        <v>0</v>
      </c>
      <c r="P200" s="44">
        <f t="shared" si="1"/>
        <v>0</v>
      </c>
      <c r="Q200" s="40">
        <f>C200+P200-J200+SUMIFS(AJUSTE!$D:$D,AJUSTE!$B:$B,'PAINEL MÊS'!B200,AJUSTE!$H:$H,'PAINEL MÊS'!$AI$1)</f>
        <v>0</v>
      </c>
      <c r="R200" s="45">
        <f t="shared" si="34"/>
        <v>0</v>
      </c>
      <c r="S200" s="15">
        <f>IFERROR(IF(INDEX(CADASTRO!$A$2:$Q$570,MATCH('PAINEL MÊS'!B200,CADASTRO!$B$2:$B$570,0),MATCH('PAINEL MÊS'!$AI$1,CADASTRO!$A$2:$Q$2,0))=0,IF(CADASTRO!R198=0,CADASTRO!E198,CADASTRO!R198),INDEX(CADASTRO!$A$2:$Q$570,MATCH('PAINEL MÊS'!B200,CADASTRO!$B$2:$B$570,0),MATCH('PAINEL MÊS'!$AI$1,CADASTRO!$A$2:$Q$2,0))),0)</f>
        <v>0</v>
      </c>
      <c r="T200" s="14">
        <f t="shared" si="35"/>
        <v>0</v>
      </c>
      <c r="U200" s="14">
        <f t="shared" si="36"/>
        <v>0</v>
      </c>
      <c r="V200" s="14">
        <f t="shared" si="37"/>
        <v>0</v>
      </c>
      <c r="W200" s="14">
        <f t="shared" si="38"/>
        <v>0</v>
      </c>
      <c r="X200" s="67">
        <f>IFERROR(IF(INDEX(CADASTRO!$A$2:$Q$570,MATCH('PAINEL MÊS'!B200,CADASTRO!$B$2:$B$570,0),MATCH('PAINEL MÊS'!$AJ$2,CADASTRO!$A$2:$Q$2,0))=0,IF(CADASTRO!R198=0,CADASTRO!E198,CADASTRO!R198),INDEX(CADASTRO!$A$2:$Q$570,MATCH('PAINEL MÊS'!B200,CADASTRO!$B$2:$B$570,0),MATCH('PAINEL MÊS'!$AJ$2,CADASTRO!$A$2:$Q$2,0))),0)*C200</f>
        <v>0</v>
      </c>
      <c r="Y200" s="14">
        <f t="shared" si="39"/>
        <v>0</v>
      </c>
      <c r="Z200" s="75">
        <f t="shared" si="40"/>
        <v>0</v>
      </c>
      <c r="AA200" s="75">
        <f t="shared" si="41"/>
        <v>0</v>
      </c>
      <c r="AB200" s="79">
        <f t="shared" si="42"/>
        <v>0</v>
      </c>
      <c r="AC200" s="77">
        <f t="shared" si="43"/>
        <v>0</v>
      </c>
      <c r="AD200" s="77">
        <f t="shared" si="44"/>
        <v>0</v>
      </c>
    </row>
    <row r="201" spans="1:30" ht="18.75" customHeight="1" x14ac:dyDescent="0.25">
      <c r="A201" s="7">
        <f>CADASTRO!A199</f>
        <v>0</v>
      </c>
      <c r="B201" s="7">
        <f>CADASTRO!B199</f>
        <v>0</v>
      </c>
      <c r="C201" s="40">
        <f>INDEX(Base!$A$40:$N$570,MATCH('PAINEL MÊS'!B201,Base!$B$40:$B$570,0),MATCH('PAINEL MÊS'!$C$2,Base!$A$40:$N$40,0))</f>
        <v>0</v>
      </c>
      <c r="D201" s="7">
        <f>CADASTRO!C199</f>
        <v>0</v>
      </c>
      <c r="E201" s="41">
        <f>SUMIFS(SAÍDAS!$D:$D,SAÍDAS!$B:$B,'PAINEL MÊS'!$B201,SAÍDAS!$H:$H,'PAINEL MÊS'!$AI$1,SAÍDAS!$F:$F,'PAINEL MÊS'!E$3)</f>
        <v>0</v>
      </c>
      <c r="F201" s="41">
        <f>SUMIFS(SAÍDAS!$D:$D,SAÍDAS!$B:$B,'PAINEL MÊS'!$B201,SAÍDAS!$H:$H,'PAINEL MÊS'!$AI$1,SAÍDAS!$F:$F,'PAINEL MÊS'!F$3)</f>
        <v>0</v>
      </c>
      <c r="G201" s="41">
        <f>SUMIFS(SAÍDAS!$D:$D,SAÍDAS!$B:$B,'PAINEL MÊS'!$B201,SAÍDAS!$H:$H,'PAINEL MÊS'!$AI$1,SAÍDAS!$F:$F,'PAINEL MÊS'!G$3)</f>
        <v>0</v>
      </c>
      <c r="H201" s="41">
        <f>SUMIFS(SAÍDAS!$D:$D,SAÍDAS!$B:$B,'PAINEL MÊS'!$B201,SAÍDAS!$H:$H,'PAINEL MÊS'!$AI$1,SAÍDAS!$F:$F,'PAINEL MÊS'!H$3)</f>
        <v>0</v>
      </c>
      <c r="I201" s="41">
        <f>SUMIFS(SAÍDAS!$D:$D,SAÍDAS!$B:$B,'PAINEL MÊS'!$B201,SAÍDAS!$H:$H,'PAINEL MÊS'!$AI$1,SAÍDAS!$F:$F,'PAINEL MÊS'!I$3)+SUMIFS(SAÍDAS!$D:$D,SAÍDAS!$B:$B,'PAINEL MÊS'!$B201,SAÍDAS!$H:$H,'PAINEL MÊS'!$AI$1,SAÍDAS!$F:$F,"SEMANA 6")</f>
        <v>0</v>
      </c>
      <c r="J201" s="42">
        <f t="shared" si="0"/>
        <v>0</v>
      </c>
      <c r="K201" s="43">
        <f>SUMIFS(ENTRADAS!$D:$D,ENTRADAS!$B:$B,'PAINEL MÊS'!$B201,ENTRADAS!$I:$I,'PAINEL MÊS'!$AI$1,ENTRADAS!$F:$F,'PAINEL MÊS'!K$3)</f>
        <v>0</v>
      </c>
      <c r="L201" s="43">
        <f>SUMIFS(ENTRADAS!$D:$D,ENTRADAS!$B:$B,'PAINEL MÊS'!$B201,ENTRADAS!$I:$I,'PAINEL MÊS'!$AI$1,ENTRADAS!$F:$F,'PAINEL MÊS'!L$3)</f>
        <v>0</v>
      </c>
      <c r="M201" s="43">
        <f>SUMIFS(ENTRADAS!$D:$D,ENTRADAS!$B:$B,'PAINEL MÊS'!$B201,ENTRADAS!$I:$I,'PAINEL MÊS'!$AI$1,ENTRADAS!$F:$F,'PAINEL MÊS'!M$3)</f>
        <v>0</v>
      </c>
      <c r="N201" s="43">
        <f>SUMIFS(ENTRADAS!$D:$D,ENTRADAS!$B:$B,'PAINEL MÊS'!$B201,ENTRADAS!$I:$I,'PAINEL MÊS'!$AI$1,ENTRADAS!$F:$F,'PAINEL MÊS'!N$3)</f>
        <v>0</v>
      </c>
      <c r="O201" s="43">
        <f>SUMIFS(ENTRADAS!$D:$D,ENTRADAS!$B:$B,'PAINEL MÊS'!$B201,ENTRADAS!$I:$I,'PAINEL MÊS'!$AI$1,ENTRADAS!$F:$F,'PAINEL MÊS'!O$3)+SUMIFS(ENTRADAS!$D:$D,ENTRADAS!$B:$B,'PAINEL MÊS'!$B201,ENTRADAS!$I:$I,'PAINEL MÊS'!$AI$1,ENTRADAS!$F:$F,"SEMANA 6")</f>
        <v>0</v>
      </c>
      <c r="P201" s="44">
        <f t="shared" si="1"/>
        <v>0</v>
      </c>
      <c r="Q201" s="40">
        <f>C201+P201-J201+SUMIFS(AJUSTE!$D:$D,AJUSTE!$B:$B,'PAINEL MÊS'!B201,AJUSTE!$H:$H,'PAINEL MÊS'!$AI$1)</f>
        <v>0</v>
      </c>
      <c r="R201" s="45">
        <f t="shared" si="34"/>
        <v>0</v>
      </c>
      <c r="S201" s="15">
        <f>IFERROR(IF(INDEX(CADASTRO!$A$2:$Q$570,MATCH('PAINEL MÊS'!B201,CADASTRO!$B$2:$B$570,0),MATCH('PAINEL MÊS'!$AI$1,CADASTRO!$A$2:$Q$2,0))=0,IF(CADASTRO!R199=0,CADASTRO!E199,CADASTRO!R199),INDEX(CADASTRO!$A$2:$Q$570,MATCH('PAINEL MÊS'!B201,CADASTRO!$B$2:$B$570,0),MATCH('PAINEL MÊS'!$AI$1,CADASTRO!$A$2:$Q$2,0))),0)</f>
        <v>0</v>
      </c>
      <c r="T201" s="14">
        <f t="shared" si="35"/>
        <v>0</v>
      </c>
      <c r="U201" s="14">
        <f t="shared" si="36"/>
        <v>0</v>
      </c>
      <c r="V201" s="14">
        <f t="shared" si="37"/>
        <v>0</v>
      </c>
      <c r="W201" s="14">
        <f t="shared" si="38"/>
        <v>0</v>
      </c>
      <c r="X201" s="67">
        <f>IFERROR(IF(INDEX(CADASTRO!$A$2:$Q$570,MATCH('PAINEL MÊS'!B201,CADASTRO!$B$2:$B$570,0),MATCH('PAINEL MÊS'!$AJ$2,CADASTRO!$A$2:$Q$2,0))=0,IF(CADASTRO!R199=0,CADASTRO!E199,CADASTRO!R199),INDEX(CADASTRO!$A$2:$Q$570,MATCH('PAINEL MÊS'!B201,CADASTRO!$B$2:$B$570,0),MATCH('PAINEL MÊS'!$AJ$2,CADASTRO!$A$2:$Q$2,0))),0)*C201</f>
        <v>0</v>
      </c>
      <c r="Y201" s="14">
        <f t="shared" si="39"/>
        <v>0</v>
      </c>
      <c r="Z201" s="75">
        <f t="shared" si="40"/>
        <v>0</v>
      </c>
      <c r="AA201" s="75">
        <f t="shared" si="41"/>
        <v>0</v>
      </c>
      <c r="AB201" s="79">
        <f t="shared" si="42"/>
        <v>0</v>
      </c>
      <c r="AC201" s="77">
        <f t="shared" si="43"/>
        <v>0</v>
      </c>
      <c r="AD201" s="77">
        <f t="shared" si="44"/>
        <v>0</v>
      </c>
    </row>
    <row r="202" spans="1:30" ht="18.75" customHeight="1" x14ac:dyDescent="0.25">
      <c r="A202" s="7">
        <f>CADASTRO!A200</f>
        <v>0</v>
      </c>
      <c r="B202" s="7">
        <f>CADASTRO!B200</f>
        <v>0</v>
      </c>
      <c r="C202" s="40">
        <f>INDEX(Base!$A$40:$N$570,MATCH('PAINEL MÊS'!B202,Base!$B$40:$B$570,0),MATCH('PAINEL MÊS'!$C$2,Base!$A$40:$N$40,0))</f>
        <v>0</v>
      </c>
      <c r="D202" s="7">
        <f>CADASTRO!C200</f>
        <v>0</v>
      </c>
      <c r="E202" s="41">
        <f>SUMIFS(SAÍDAS!$D:$D,SAÍDAS!$B:$B,'PAINEL MÊS'!$B202,SAÍDAS!$H:$H,'PAINEL MÊS'!$AI$1,SAÍDAS!$F:$F,'PAINEL MÊS'!E$3)</f>
        <v>0</v>
      </c>
      <c r="F202" s="41">
        <f>SUMIFS(SAÍDAS!$D:$D,SAÍDAS!$B:$B,'PAINEL MÊS'!$B202,SAÍDAS!$H:$H,'PAINEL MÊS'!$AI$1,SAÍDAS!$F:$F,'PAINEL MÊS'!F$3)</f>
        <v>0</v>
      </c>
      <c r="G202" s="41">
        <f>SUMIFS(SAÍDAS!$D:$D,SAÍDAS!$B:$B,'PAINEL MÊS'!$B202,SAÍDAS!$H:$H,'PAINEL MÊS'!$AI$1,SAÍDAS!$F:$F,'PAINEL MÊS'!G$3)</f>
        <v>0</v>
      </c>
      <c r="H202" s="41">
        <f>SUMIFS(SAÍDAS!$D:$D,SAÍDAS!$B:$B,'PAINEL MÊS'!$B202,SAÍDAS!$H:$H,'PAINEL MÊS'!$AI$1,SAÍDAS!$F:$F,'PAINEL MÊS'!H$3)</f>
        <v>0</v>
      </c>
      <c r="I202" s="41">
        <f>SUMIFS(SAÍDAS!$D:$D,SAÍDAS!$B:$B,'PAINEL MÊS'!$B202,SAÍDAS!$H:$H,'PAINEL MÊS'!$AI$1,SAÍDAS!$F:$F,'PAINEL MÊS'!I$3)+SUMIFS(SAÍDAS!$D:$D,SAÍDAS!$B:$B,'PAINEL MÊS'!$B202,SAÍDAS!$H:$H,'PAINEL MÊS'!$AI$1,SAÍDAS!$F:$F,"SEMANA 6")</f>
        <v>0</v>
      </c>
      <c r="J202" s="42">
        <f t="shared" si="0"/>
        <v>0</v>
      </c>
      <c r="K202" s="43">
        <f>SUMIFS(ENTRADAS!$D:$D,ENTRADAS!$B:$B,'PAINEL MÊS'!$B202,ENTRADAS!$I:$I,'PAINEL MÊS'!$AI$1,ENTRADAS!$F:$F,'PAINEL MÊS'!K$3)</f>
        <v>0</v>
      </c>
      <c r="L202" s="43">
        <f>SUMIFS(ENTRADAS!$D:$D,ENTRADAS!$B:$B,'PAINEL MÊS'!$B202,ENTRADAS!$I:$I,'PAINEL MÊS'!$AI$1,ENTRADAS!$F:$F,'PAINEL MÊS'!L$3)</f>
        <v>0</v>
      </c>
      <c r="M202" s="43">
        <f>SUMIFS(ENTRADAS!$D:$D,ENTRADAS!$B:$B,'PAINEL MÊS'!$B202,ENTRADAS!$I:$I,'PAINEL MÊS'!$AI$1,ENTRADAS!$F:$F,'PAINEL MÊS'!M$3)</f>
        <v>0</v>
      </c>
      <c r="N202" s="43">
        <f>SUMIFS(ENTRADAS!$D:$D,ENTRADAS!$B:$B,'PAINEL MÊS'!$B202,ENTRADAS!$I:$I,'PAINEL MÊS'!$AI$1,ENTRADAS!$F:$F,'PAINEL MÊS'!N$3)</f>
        <v>0</v>
      </c>
      <c r="O202" s="43">
        <f>SUMIFS(ENTRADAS!$D:$D,ENTRADAS!$B:$B,'PAINEL MÊS'!$B202,ENTRADAS!$I:$I,'PAINEL MÊS'!$AI$1,ENTRADAS!$F:$F,'PAINEL MÊS'!O$3)+SUMIFS(ENTRADAS!$D:$D,ENTRADAS!$B:$B,'PAINEL MÊS'!$B202,ENTRADAS!$I:$I,'PAINEL MÊS'!$AI$1,ENTRADAS!$F:$F,"SEMANA 6")</f>
        <v>0</v>
      </c>
      <c r="P202" s="44">
        <f t="shared" si="1"/>
        <v>0</v>
      </c>
      <c r="Q202" s="40">
        <f>C202+P202-J202+SUMIFS(AJUSTE!$D:$D,AJUSTE!$B:$B,'PAINEL MÊS'!B202,AJUSTE!$H:$H,'PAINEL MÊS'!$AI$1)</f>
        <v>0</v>
      </c>
      <c r="R202" s="45">
        <f t="shared" si="34"/>
        <v>0</v>
      </c>
      <c r="S202" s="15">
        <f>IFERROR(IF(INDEX(CADASTRO!$A$2:$Q$570,MATCH('PAINEL MÊS'!B202,CADASTRO!$B$2:$B$570,0),MATCH('PAINEL MÊS'!$AI$1,CADASTRO!$A$2:$Q$2,0))=0,IF(CADASTRO!R200=0,CADASTRO!E200,CADASTRO!R200),INDEX(CADASTRO!$A$2:$Q$570,MATCH('PAINEL MÊS'!B202,CADASTRO!$B$2:$B$570,0),MATCH('PAINEL MÊS'!$AI$1,CADASTRO!$A$2:$Q$2,0))),0)</f>
        <v>0</v>
      </c>
      <c r="T202" s="14">
        <f t="shared" si="35"/>
        <v>0</v>
      </c>
      <c r="U202" s="14">
        <f t="shared" si="36"/>
        <v>0</v>
      </c>
      <c r="V202" s="14">
        <f t="shared" si="37"/>
        <v>0</v>
      </c>
      <c r="W202" s="14">
        <f t="shared" si="38"/>
        <v>0</v>
      </c>
      <c r="X202" s="67">
        <f>IFERROR(IF(INDEX(CADASTRO!$A$2:$Q$570,MATCH('PAINEL MÊS'!B202,CADASTRO!$B$2:$B$570,0),MATCH('PAINEL MÊS'!$AJ$2,CADASTRO!$A$2:$Q$2,0))=0,IF(CADASTRO!R200=0,CADASTRO!E200,CADASTRO!R200),INDEX(CADASTRO!$A$2:$Q$570,MATCH('PAINEL MÊS'!B202,CADASTRO!$B$2:$B$570,0),MATCH('PAINEL MÊS'!$AJ$2,CADASTRO!$A$2:$Q$2,0))),0)*C202</f>
        <v>0</v>
      </c>
      <c r="Y202" s="14">
        <f t="shared" si="39"/>
        <v>0</v>
      </c>
      <c r="Z202" s="75">
        <f t="shared" si="40"/>
        <v>0</v>
      </c>
      <c r="AA202" s="75">
        <f t="shared" si="41"/>
        <v>0</v>
      </c>
      <c r="AB202" s="79">
        <f t="shared" si="42"/>
        <v>0</v>
      </c>
      <c r="AC202" s="77">
        <f t="shared" si="43"/>
        <v>0</v>
      </c>
      <c r="AD202" s="77">
        <f t="shared" si="44"/>
        <v>0</v>
      </c>
    </row>
    <row r="203" spans="1:30" ht="18.75" customHeight="1" x14ac:dyDescent="0.25">
      <c r="A203" s="7">
        <f>CADASTRO!A201</f>
        <v>0</v>
      </c>
      <c r="B203" s="7">
        <f>CADASTRO!B201</f>
        <v>0</v>
      </c>
      <c r="C203" s="40">
        <f>INDEX(Base!$A$40:$N$570,MATCH('PAINEL MÊS'!B203,Base!$B$40:$B$570,0),MATCH('PAINEL MÊS'!$C$2,Base!$A$40:$N$40,0))</f>
        <v>0</v>
      </c>
      <c r="D203" s="7">
        <f>CADASTRO!C201</f>
        <v>0</v>
      </c>
      <c r="E203" s="41">
        <f>SUMIFS(SAÍDAS!$D:$D,SAÍDAS!$B:$B,'PAINEL MÊS'!$B203,SAÍDAS!$H:$H,'PAINEL MÊS'!$AI$1,SAÍDAS!$F:$F,'PAINEL MÊS'!E$3)</f>
        <v>0</v>
      </c>
      <c r="F203" s="41">
        <f>SUMIFS(SAÍDAS!$D:$D,SAÍDAS!$B:$B,'PAINEL MÊS'!$B203,SAÍDAS!$H:$H,'PAINEL MÊS'!$AI$1,SAÍDAS!$F:$F,'PAINEL MÊS'!F$3)</f>
        <v>0</v>
      </c>
      <c r="G203" s="41">
        <f>SUMIFS(SAÍDAS!$D:$D,SAÍDAS!$B:$B,'PAINEL MÊS'!$B203,SAÍDAS!$H:$H,'PAINEL MÊS'!$AI$1,SAÍDAS!$F:$F,'PAINEL MÊS'!G$3)</f>
        <v>0</v>
      </c>
      <c r="H203" s="41">
        <f>SUMIFS(SAÍDAS!$D:$D,SAÍDAS!$B:$B,'PAINEL MÊS'!$B203,SAÍDAS!$H:$H,'PAINEL MÊS'!$AI$1,SAÍDAS!$F:$F,'PAINEL MÊS'!H$3)</f>
        <v>0</v>
      </c>
      <c r="I203" s="41">
        <f>SUMIFS(SAÍDAS!$D:$D,SAÍDAS!$B:$B,'PAINEL MÊS'!$B203,SAÍDAS!$H:$H,'PAINEL MÊS'!$AI$1,SAÍDAS!$F:$F,'PAINEL MÊS'!I$3)+SUMIFS(SAÍDAS!$D:$D,SAÍDAS!$B:$B,'PAINEL MÊS'!$B203,SAÍDAS!$H:$H,'PAINEL MÊS'!$AI$1,SAÍDAS!$F:$F,"SEMANA 6")</f>
        <v>0</v>
      </c>
      <c r="J203" s="42">
        <f t="shared" si="0"/>
        <v>0</v>
      </c>
      <c r="K203" s="43">
        <f>SUMIFS(ENTRADAS!$D:$D,ENTRADAS!$B:$B,'PAINEL MÊS'!$B203,ENTRADAS!$I:$I,'PAINEL MÊS'!$AI$1,ENTRADAS!$F:$F,'PAINEL MÊS'!K$3)</f>
        <v>0</v>
      </c>
      <c r="L203" s="43">
        <f>SUMIFS(ENTRADAS!$D:$D,ENTRADAS!$B:$B,'PAINEL MÊS'!$B203,ENTRADAS!$I:$I,'PAINEL MÊS'!$AI$1,ENTRADAS!$F:$F,'PAINEL MÊS'!L$3)</f>
        <v>0</v>
      </c>
      <c r="M203" s="43">
        <f>SUMIFS(ENTRADAS!$D:$D,ENTRADAS!$B:$B,'PAINEL MÊS'!$B203,ENTRADAS!$I:$I,'PAINEL MÊS'!$AI$1,ENTRADAS!$F:$F,'PAINEL MÊS'!M$3)</f>
        <v>0</v>
      </c>
      <c r="N203" s="43">
        <f>SUMIFS(ENTRADAS!$D:$D,ENTRADAS!$B:$B,'PAINEL MÊS'!$B203,ENTRADAS!$I:$I,'PAINEL MÊS'!$AI$1,ENTRADAS!$F:$F,'PAINEL MÊS'!N$3)</f>
        <v>0</v>
      </c>
      <c r="O203" s="43">
        <f>SUMIFS(ENTRADAS!$D:$D,ENTRADAS!$B:$B,'PAINEL MÊS'!$B203,ENTRADAS!$I:$I,'PAINEL MÊS'!$AI$1,ENTRADAS!$F:$F,'PAINEL MÊS'!O$3)+SUMIFS(ENTRADAS!$D:$D,ENTRADAS!$B:$B,'PAINEL MÊS'!$B203,ENTRADAS!$I:$I,'PAINEL MÊS'!$AI$1,ENTRADAS!$F:$F,"SEMANA 6")</f>
        <v>0</v>
      </c>
      <c r="P203" s="44">
        <f t="shared" si="1"/>
        <v>0</v>
      </c>
      <c r="Q203" s="40">
        <f>C203+P203-J203+SUMIFS(AJUSTE!$D:$D,AJUSTE!$B:$B,'PAINEL MÊS'!B203,AJUSTE!$H:$H,'PAINEL MÊS'!$AI$1)</f>
        <v>0</v>
      </c>
      <c r="R203" s="45">
        <f t="shared" si="34"/>
        <v>0</v>
      </c>
      <c r="S203" s="15">
        <f>IFERROR(IF(INDEX(CADASTRO!$A$2:$Q$570,MATCH('PAINEL MÊS'!B203,CADASTRO!$B$2:$B$570,0),MATCH('PAINEL MÊS'!$AI$1,CADASTRO!$A$2:$Q$2,0))=0,IF(CADASTRO!R201=0,CADASTRO!E201,CADASTRO!R201),INDEX(CADASTRO!$A$2:$Q$570,MATCH('PAINEL MÊS'!B203,CADASTRO!$B$2:$B$570,0),MATCH('PAINEL MÊS'!$AI$1,CADASTRO!$A$2:$Q$2,0))),0)</f>
        <v>0</v>
      </c>
      <c r="T203" s="14">
        <f t="shared" si="35"/>
        <v>0</v>
      </c>
      <c r="U203" s="14">
        <f t="shared" si="36"/>
        <v>0</v>
      </c>
      <c r="V203" s="14">
        <f t="shared" si="37"/>
        <v>0</v>
      </c>
      <c r="W203" s="14">
        <f t="shared" si="38"/>
        <v>0</v>
      </c>
      <c r="X203" s="67">
        <f>IFERROR(IF(INDEX(CADASTRO!$A$2:$Q$570,MATCH('PAINEL MÊS'!B203,CADASTRO!$B$2:$B$570,0),MATCH('PAINEL MÊS'!$AJ$2,CADASTRO!$A$2:$Q$2,0))=0,IF(CADASTRO!R201=0,CADASTRO!E201,CADASTRO!R201),INDEX(CADASTRO!$A$2:$Q$570,MATCH('PAINEL MÊS'!B203,CADASTRO!$B$2:$B$570,0),MATCH('PAINEL MÊS'!$AJ$2,CADASTRO!$A$2:$Q$2,0))),0)*C203</f>
        <v>0</v>
      </c>
      <c r="Y203" s="14">
        <f t="shared" si="39"/>
        <v>0</v>
      </c>
      <c r="Z203" s="75">
        <f t="shared" si="40"/>
        <v>0</v>
      </c>
      <c r="AA203" s="75">
        <f t="shared" si="41"/>
        <v>0</v>
      </c>
      <c r="AB203" s="79">
        <f t="shared" si="42"/>
        <v>0</v>
      </c>
      <c r="AC203" s="77">
        <f t="shared" si="43"/>
        <v>0</v>
      </c>
      <c r="AD203" s="77">
        <f t="shared" si="44"/>
        <v>0</v>
      </c>
    </row>
    <row r="204" spans="1:30" ht="18.75" customHeight="1" x14ac:dyDescent="0.25">
      <c r="A204" s="7">
        <f>CADASTRO!A202</f>
        <v>0</v>
      </c>
      <c r="B204" s="7">
        <f>CADASTRO!B202</f>
        <v>0</v>
      </c>
      <c r="C204" s="40">
        <f>INDEX(Base!$A$40:$N$570,MATCH('PAINEL MÊS'!B204,Base!$B$40:$B$570,0),MATCH('PAINEL MÊS'!$C$2,Base!$A$40:$N$40,0))</f>
        <v>0</v>
      </c>
      <c r="D204" s="7">
        <f>CADASTRO!C202</f>
        <v>0</v>
      </c>
      <c r="E204" s="41">
        <f>SUMIFS(SAÍDAS!$D:$D,SAÍDAS!$B:$B,'PAINEL MÊS'!$B204,SAÍDAS!$H:$H,'PAINEL MÊS'!$AI$1,SAÍDAS!$F:$F,'PAINEL MÊS'!E$3)</f>
        <v>0</v>
      </c>
      <c r="F204" s="41">
        <f>SUMIFS(SAÍDAS!$D:$D,SAÍDAS!$B:$B,'PAINEL MÊS'!$B204,SAÍDAS!$H:$H,'PAINEL MÊS'!$AI$1,SAÍDAS!$F:$F,'PAINEL MÊS'!F$3)</f>
        <v>0</v>
      </c>
      <c r="G204" s="41">
        <f>SUMIFS(SAÍDAS!$D:$D,SAÍDAS!$B:$B,'PAINEL MÊS'!$B204,SAÍDAS!$H:$H,'PAINEL MÊS'!$AI$1,SAÍDAS!$F:$F,'PAINEL MÊS'!G$3)</f>
        <v>0</v>
      </c>
      <c r="H204" s="41">
        <f>SUMIFS(SAÍDAS!$D:$D,SAÍDAS!$B:$B,'PAINEL MÊS'!$B204,SAÍDAS!$H:$H,'PAINEL MÊS'!$AI$1,SAÍDAS!$F:$F,'PAINEL MÊS'!H$3)</f>
        <v>0</v>
      </c>
      <c r="I204" s="41">
        <f>SUMIFS(SAÍDAS!$D:$D,SAÍDAS!$B:$B,'PAINEL MÊS'!$B204,SAÍDAS!$H:$H,'PAINEL MÊS'!$AI$1,SAÍDAS!$F:$F,'PAINEL MÊS'!I$3)+SUMIFS(SAÍDAS!$D:$D,SAÍDAS!$B:$B,'PAINEL MÊS'!$B204,SAÍDAS!$H:$H,'PAINEL MÊS'!$AI$1,SAÍDAS!$F:$F,"SEMANA 6")</f>
        <v>0</v>
      </c>
      <c r="J204" s="42">
        <f t="shared" si="0"/>
        <v>0</v>
      </c>
      <c r="K204" s="43">
        <f>SUMIFS(ENTRADAS!$D:$D,ENTRADAS!$B:$B,'PAINEL MÊS'!$B204,ENTRADAS!$I:$I,'PAINEL MÊS'!$AI$1,ENTRADAS!$F:$F,'PAINEL MÊS'!K$3)</f>
        <v>0</v>
      </c>
      <c r="L204" s="43">
        <f>SUMIFS(ENTRADAS!$D:$D,ENTRADAS!$B:$B,'PAINEL MÊS'!$B204,ENTRADAS!$I:$I,'PAINEL MÊS'!$AI$1,ENTRADAS!$F:$F,'PAINEL MÊS'!L$3)</f>
        <v>0</v>
      </c>
      <c r="M204" s="43">
        <f>SUMIFS(ENTRADAS!$D:$D,ENTRADAS!$B:$B,'PAINEL MÊS'!$B204,ENTRADAS!$I:$I,'PAINEL MÊS'!$AI$1,ENTRADAS!$F:$F,'PAINEL MÊS'!M$3)</f>
        <v>0</v>
      </c>
      <c r="N204" s="43">
        <f>SUMIFS(ENTRADAS!$D:$D,ENTRADAS!$B:$B,'PAINEL MÊS'!$B204,ENTRADAS!$I:$I,'PAINEL MÊS'!$AI$1,ENTRADAS!$F:$F,'PAINEL MÊS'!N$3)</f>
        <v>0</v>
      </c>
      <c r="O204" s="43">
        <f>SUMIFS(ENTRADAS!$D:$D,ENTRADAS!$B:$B,'PAINEL MÊS'!$B204,ENTRADAS!$I:$I,'PAINEL MÊS'!$AI$1,ENTRADAS!$F:$F,'PAINEL MÊS'!O$3)+SUMIFS(ENTRADAS!$D:$D,ENTRADAS!$B:$B,'PAINEL MÊS'!$B204,ENTRADAS!$I:$I,'PAINEL MÊS'!$AI$1,ENTRADAS!$F:$F,"SEMANA 6")</f>
        <v>0</v>
      </c>
      <c r="P204" s="44">
        <f t="shared" si="1"/>
        <v>0</v>
      </c>
      <c r="Q204" s="40">
        <f>C204+P204-J204+SUMIFS(AJUSTE!$D:$D,AJUSTE!$B:$B,'PAINEL MÊS'!B204,AJUSTE!$H:$H,'PAINEL MÊS'!$AI$1)</f>
        <v>0</v>
      </c>
      <c r="R204" s="45">
        <f t="shared" si="34"/>
        <v>0</v>
      </c>
      <c r="S204" s="15">
        <f>IFERROR(IF(INDEX(CADASTRO!$A$2:$Q$570,MATCH('PAINEL MÊS'!B204,CADASTRO!$B$2:$B$570,0),MATCH('PAINEL MÊS'!$AI$1,CADASTRO!$A$2:$Q$2,0))=0,IF(CADASTRO!R202=0,CADASTRO!E202,CADASTRO!R202),INDEX(CADASTRO!$A$2:$Q$570,MATCH('PAINEL MÊS'!B204,CADASTRO!$B$2:$B$570,0),MATCH('PAINEL MÊS'!$AI$1,CADASTRO!$A$2:$Q$2,0))),0)</f>
        <v>0</v>
      </c>
      <c r="T204" s="14">
        <f t="shared" si="35"/>
        <v>0</v>
      </c>
      <c r="U204" s="14">
        <f t="shared" si="36"/>
        <v>0</v>
      </c>
      <c r="V204" s="14">
        <f t="shared" si="37"/>
        <v>0</v>
      </c>
      <c r="W204" s="14">
        <f t="shared" si="38"/>
        <v>0</v>
      </c>
      <c r="X204" s="67">
        <f>IFERROR(IF(INDEX(CADASTRO!$A$2:$Q$570,MATCH('PAINEL MÊS'!B204,CADASTRO!$B$2:$B$570,0),MATCH('PAINEL MÊS'!$AJ$2,CADASTRO!$A$2:$Q$2,0))=0,IF(CADASTRO!R202=0,CADASTRO!E202,CADASTRO!R202),INDEX(CADASTRO!$A$2:$Q$570,MATCH('PAINEL MÊS'!B204,CADASTRO!$B$2:$B$570,0),MATCH('PAINEL MÊS'!$AJ$2,CADASTRO!$A$2:$Q$2,0))),0)*C204</f>
        <v>0</v>
      </c>
      <c r="Y204" s="14">
        <f t="shared" si="39"/>
        <v>0</v>
      </c>
      <c r="Z204" s="75">
        <f t="shared" si="40"/>
        <v>0</v>
      </c>
      <c r="AA204" s="75">
        <f t="shared" si="41"/>
        <v>0</v>
      </c>
      <c r="AB204" s="79">
        <f t="shared" si="42"/>
        <v>0</v>
      </c>
      <c r="AC204" s="77">
        <f t="shared" si="43"/>
        <v>0</v>
      </c>
      <c r="AD204" s="77">
        <f t="shared" si="44"/>
        <v>0</v>
      </c>
    </row>
    <row r="205" spans="1:30" ht="18.75" customHeight="1" x14ac:dyDescent="0.25">
      <c r="A205" s="7">
        <f>CADASTRO!A203</f>
        <v>0</v>
      </c>
      <c r="B205" s="7">
        <f>CADASTRO!B203</f>
        <v>0</v>
      </c>
      <c r="C205" s="40">
        <f>INDEX(Base!$A$40:$N$570,MATCH('PAINEL MÊS'!B205,Base!$B$40:$B$570,0),MATCH('PAINEL MÊS'!$C$2,Base!$A$40:$N$40,0))</f>
        <v>0</v>
      </c>
      <c r="D205" s="7">
        <f>CADASTRO!C203</f>
        <v>0</v>
      </c>
      <c r="E205" s="41">
        <f>SUMIFS(SAÍDAS!$D:$D,SAÍDAS!$B:$B,'PAINEL MÊS'!$B205,SAÍDAS!$H:$H,'PAINEL MÊS'!$AI$1,SAÍDAS!$F:$F,'PAINEL MÊS'!E$3)</f>
        <v>0</v>
      </c>
      <c r="F205" s="41">
        <f>SUMIFS(SAÍDAS!$D:$D,SAÍDAS!$B:$B,'PAINEL MÊS'!$B205,SAÍDAS!$H:$H,'PAINEL MÊS'!$AI$1,SAÍDAS!$F:$F,'PAINEL MÊS'!F$3)</f>
        <v>0</v>
      </c>
      <c r="G205" s="41">
        <f>SUMIFS(SAÍDAS!$D:$D,SAÍDAS!$B:$B,'PAINEL MÊS'!$B205,SAÍDAS!$H:$H,'PAINEL MÊS'!$AI$1,SAÍDAS!$F:$F,'PAINEL MÊS'!G$3)</f>
        <v>0</v>
      </c>
      <c r="H205" s="41">
        <f>SUMIFS(SAÍDAS!$D:$D,SAÍDAS!$B:$B,'PAINEL MÊS'!$B205,SAÍDAS!$H:$H,'PAINEL MÊS'!$AI$1,SAÍDAS!$F:$F,'PAINEL MÊS'!H$3)</f>
        <v>0</v>
      </c>
      <c r="I205" s="41">
        <f>SUMIFS(SAÍDAS!$D:$D,SAÍDAS!$B:$B,'PAINEL MÊS'!$B205,SAÍDAS!$H:$H,'PAINEL MÊS'!$AI$1,SAÍDAS!$F:$F,'PAINEL MÊS'!I$3)+SUMIFS(SAÍDAS!$D:$D,SAÍDAS!$B:$B,'PAINEL MÊS'!$B205,SAÍDAS!$H:$H,'PAINEL MÊS'!$AI$1,SAÍDAS!$F:$F,"SEMANA 6")</f>
        <v>0</v>
      </c>
      <c r="J205" s="42">
        <f t="shared" si="0"/>
        <v>0</v>
      </c>
      <c r="K205" s="43">
        <f>SUMIFS(ENTRADAS!$D:$D,ENTRADAS!$B:$B,'PAINEL MÊS'!$B205,ENTRADAS!$I:$I,'PAINEL MÊS'!$AI$1,ENTRADAS!$F:$F,'PAINEL MÊS'!K$3)</f>
        <v>0</v>
      </c>
      <c r="L205" s="43">
        <f>SUMIFS(ENTRADAS!$D:$D,ENTRADAS!$B:$B,'PAINEL MÊS'!$B205,ENTRADAS!$I:$I,'PAINEL MÊS'!$AI$1,ENTRADAS!$F:$F,'PAINEL MÊS'!L$3)</f>
        <v>0</v>
      </c>
      <c r="M205" s="43">
        <f>SUMIFS(ENTRADAS!$D:$D,ENTRADAS!$B:$B,'PAINEL MÊS'!$B205,ENTRADAS!$I:$I,'PAINEL MÊS'!$AI$1,ENTRADAS!$F:$F,'PAINEL MÊS'!M$3)</f>
        <v>0</v>
      </c>
      <c r="N205" s="43">
        <f>SUMIFS(ENTRADAS!$D:$D,ENTRADAS!$B:$B,'PAINEL MÊS'!$B205,ENTRADAS!$I:$I,'PAINEL MÊS'!$AI$1,ENTRADAS!$F:$F,'PAINEL MÊS'!N$3)</f>
        <v>0</v>
      </c>
      <c r="O205" s="43">
        <f>SUMIFS(ENTRADAS!$D:$D,ENTRADAS!$B:$B,'PAINEL MÊS'!$B205,ENTRADAS!$I:$I,'PAINEL MÊS'!$AI$1,ENTRADAS!$F:$F,'PAINEL MÊS'!O$3)+SUMIFS(ENTRADAS!$D:$D,ENTRADAS!$B:$B,'PAINEL MÊS'!$B205,ENTRADAS!$I:$I,'PAINEL MÊS'!$AI$1,ENTRADAS!$F:$F,"SEMANA 6")</f>
        <v>0</v>
      </c>
      <c r="P205" s="44">
        <f t="shared" si="1"/>
        <v>0</v>
      </c>
      <c r="Q205" s="40">
        <f>C205+P205-J205+SUMIFS(AJUSTE!$D:$D,AJUSTE!$B:$B,'PAINEL MÊS'!B205,AJUSTE!$H:$H,'PAINEL MÊS'!$AI$1)</f>
        <v>0</v>
      </c>
      <c r="R205" s="45">
        <f t="shared" si="34"/>
        <v>0</v>
      </c>
      <c r="S205" s="15">
        <f>IFERROR(IF(INDEX(CADASTRO!$A$2:$Q$570,MATCH('PAINEL MÊS'!B205,CADASTRO!$B$2:$B$570,0),MATCH('PAINEL MÊS'!$AI$1,CADASTRO!$A$2:$Q$2,0))=0,IF(CADASTRO!R203=0,CADASTRO!E203,CADASTRO!R203),INDEX(CADASTRO!$A$2:$Q$570,MATCH('PAINEL MÊS'!B205,CADASTRO!$B$2:$B$570,0),MATCH('PAINEL MÊS'!$AI$1,CADASTRO!$A$2:$Q$2,0))),0)</f>
        <v>0</v>
      </c>
      <c r="T205" s="14">
        <f t="shared" si="35"/>
        <v>0</v>
      </c>
      <c r="U205" s="14">
        <f t="shared" si="36"/>
        <v>0</v>
      </c>
      <c r="V205" s="14">
        <f t="shared" si="37"/>
        <v>0</v>
      </c>
      <c r="W205" s="14">
        <f t="shared" si="38"/>
        <v>0</v>
      </c>
      <c r="X205" s="67">
        <f>IFERROR(IF(INDEX(CADASTRO!$A$2:$Q$570,MATCH('PAINEL MÊS'!B205,CADASTRO!$B$2:$B$570,0),MATCH('PAINEL MÊS'!$AJ$2,CADASTRO!$A$2:$Q$2,0))=0,IF(CADASTRO!R203=0,CADASTRO!E203,CADASTRO!R203),INDEX(CADASTRO!$A$2:$Q$570,MATCH('PAINEL MÊS'!B205,CADASTRO!$B$2:$B$570,0),MATCH('PAINEL MÊS'!$AJ$2,CADASTRO!$A$2:$Q$2,0))),0)*C205</f>
        <v>0</v>
      </c>
      <c r="Y205" s="14">
        <f t="shared" si="39"/>
        <v>0</v>
      </c>
      <c r="Z205" s="75">
        <f t="shared" si="40"/>
        <v>0</v>
      </c>
      <c r="AA205" s="75">
        <f t="shared" si="41"/>
        <v>0</v>
      </c>
      <c r="AB205" s="79">
        <f t="shared" si="42"/>
        <v>0</v>
      </c>
      <c r="AC205" s="77">
        <f t="shared" si="43"/>
        <v>0</v>
      </c>
      <c r="AD205" s="77">
        <f t="shared" si="44"/>
        <v>0</v>
      </c>
    </row>
    <row r="206" spans="1:30" ht="18.75" customHeight="1" x14ac:dyDescent="0.25">
      <c r="A206" s="7">
        <f>CADASTRO!A204</f>
        <v>0</v>
      </c>
      <c r="B206" s="7">
        <f>CADASTRO!B204</f>
        <v>0</v>
      </c>
      <c r="C206" s="40">
        <f>INDEX(Base!$A$40:$N$570,MATCH('PAINEL MÊS'!B206,Base!$B$40:$B$570,0),MATCH('PAINEL MÊS'!$C$2,Base!$A$40:$N$40,0))</f>
        <v>0</v>
      </c>
      <c r="D206" s="7">
        <f>CADASTRO!C204</f>
        <v>0</v>
      </c>
      <c r="E206" s="41">
        <f>SUMIFS(SAÍDAS!$D:$D,SAÍDAS!$B:$B,'PAINEL MÊS'!$B206,SAÍDAS!$H:$H,'PAINEL MÊS'!$AI$1,SAÍDAS!$F:$F,'PAINEL MÊS'!E$3)</f>
        <v>0</v>
      </c>
      <c r="F206" s="41">
        <f>SUMIFS(SAÍDAS!$D:$D,SAÍDAS!$B:$B,'PAINEL MÊS'!$B206,SAÍDAS!$H:$H,'PAINEL MÊS'!$AI$1,SAÍDAS!$F:$F,'PAINEL MÊS'!F$3)</f>
        <v>0</v>
      </c>
      <c r="G206" s="41">
        <f>SUMIFS(SAÍDAS!$D:$D,SAÍDAS!$B:$B,'PAINEL MÊS'!$B206,SAÍDAS!$H:$H,'PAINEL MÊS'!$AI$1,SAÍDAS!$F:$F,'PAINEL MÊS'!G$3)</f>
        <v>0</v>
      </c>
      <c r="H206" s="41">
        <f>SUMIFS(SAÍDAS!$D:$D,SAÍDAS!$B:$B,'PAINEL MÊS'!$B206,SAÍDAS!$H:$H,'PAINEL MÊS'!$AI$1,SAÍDAS!$F:$F,'PAINEL MÊS'!H$3)</f>
        <v>0</v>
      </c>
      <c r="I206" s="41">
        <f>SUMIFS(SAÍDAS!$D:$D,SAÍDAS!$B:$B,'PAINEL MÊS'!$B206,SAÍDAS!$H:$H,'PAINEL MÊS'!$AI$1,SAÍDAS!$F:$F,'PAINEL MÊS'!I$3)+SUMIFS(SAÍDAS!$D:$D,SAÍDAS!$B:$B,'PAINEL MÊS'!$B206,SAÍDAS!$H:$H,'PAINEL MÊS'!$AI$1,SAÍDAS!$F:$F,"SEMANA 6")</f>
        <v>0</v>
      </c>
      <c r="J206" s="42">
        <f t="shared" si="0"/>
        <v>0</v>
      </c>
      <c r="K206" s="43">
        <f>SUMIFS(ENTRADAS!$D:$D,ENTRADAS!$B:$B,'PAINEL MÊS'!$B206,ENTRADAS!$I:$I,'PAINEL MÊS'!$AI$1,ENTRADAS!$F:$F,'PAINEL MÊS'!K$3)</f>
        <v>0</v>
      </c>
      <c r="L206" s="43">
        <f>SUMIFS(ENTRADAS!$D:$D,ENTRADAS!$B:$B,'PAINEL MÊS'!$B206,ENTRADAS!$I:$I,'PAINEL MÊS'!$AI$1,ENTRADAS!$F:$F,'PAINEL MÊS'!L$3)</f>
        <v>0</v>
      </c>
      <c r="M206" s="43">
        <f>SUMIFS(ENTRADAS!$D:$D,ENTRADAS!$B:$B,'PAINEL MÊS'!$B206,ENTRADAS!$I:$I,'PAINEL MÊS'!$AI$1,ENTRADAS!$F:$F,'PAINEL MÊS'!M$3)</f>
        <v>0</v>
      </c>
      <c r="N206" s="43">
        <f>SUMIFS(ENTRADAS!$D:$D,ENTRADAS!$B:$B,'PAINEL MÊS'!$B206,ENTRADAS!$I:$I,'PAINEL MÊS'!$AI$1,ENTRADAS!$F:$F,'PAINEL MÊS'!N$3)</f>
        <v>0</v>
      </c>
      <c r="O206" s="43">
        <f>SUMIFS(ENTRADAS!$D:$D,ENTRADAS!$B:$B,'PAINEL MÊS'!$B206,ENTRADAS!$I:$I,'PAINEL MÊS'!$AI$1,ENTRADAS!$F:$F,'PAINEL MÊS'!O$3)+SUMIFS(ENTRADAS!$D:$D,ENTRADAS!$B:$B,'PAINEL MÊS'!$B206,ENTRADAS!$I:$I,'PAINEL MÊS'!$AI$1,ENTRADAS!$F:$F,"SEMANA 6")</f>
        <v>0</v>
      </c>
      <c r="P206" s="44">
        <f t="shared" si="1"/>
        <v>0</v>
      </c>
      <c r="Q206" s="40">
        <f>C206+P206-J206+SUMIFS(AJUSTE!$D:$D,AJUSTE!$B:$B,'PAINEL MÊS'!B206,AJUSTE!$H:$H,'PAINEL MÊS'!$AI$1)</f>
        <v>0</v>
      </c>
      <c r="R206" s="45">
        <f t="shared" si="34"/>
        <v>0</v>
      </c>
      <c r="S206" s="15">
        <f>IFERROR(IF(INDEX(CADASTRO!$A$2:$Q$570,MATCH('PAINEL MÊS'!B206,CADASTRO!$B$2:$B$570,0),MATCH('PAINEL MÊS'!$AI$1,CADASTRO!$A$2:$Q$2,0))=0,IF(CADASTRO!R204=0,CADASTRO!E204,CADASTRO!R204),INDEX(CADASTRO!$A$2:$Q$570,MATCH('PAINEL MÊS'!B206,CADASTRO!$B$2:$B$570,0),MATCH('PAINEL MÊS'!$AI$1,CADASTRO!$A$2:$Q$2,0))),0)</f>
        <v>0</v>
      </c>
      <c r="T206" s="14">
        <f t="shared" si="35"/>
        <v>0</v>
      </c>
      <c r="U206" s="14">
        <f t="shared" si="36"/>
        <v>0</v>
      </c>
      <c r="V206" s="14">
        <f t="shared" si="37"/>
        <v>0</v>
      </c>
      <c r="W206" s="14">
        <f t="shared" si="38"/>
        <v>0</v>
      </c>
      <c r="X206" s="67">
        <f>IFERROR(IF(INDEX(CADASTRO!$A$2:$Q$570,MATCH('PAINEL MÊS'!B206,CADASTRO!$B$2:$B$570,0),MATCH('PAINEL MÊS'!$AJ$2,CADASTRO!$A$2:$Q$2,0))=0,IF(CADASTRO!R204=0,CADASTRO!E204,CADASTRO!R204),INDEX(CADASTRO!$A$2:$Q$570,MATCH('PAINEL MÊS'!B206,CADASTRO!$B$2:$B$570,0),MATCH('PAINEL MÊS'!$AJ$2,CADASTRO!$A$2:$Q$2,0))),0)*C206</f>
        <v>0</v>
      </c>
      <c r="Y206" s="14">
        <f t="shared" si="39"/>
        <v>0</v>
      </c>
      <c r="Z206" s="75">
        <f t="shared" si="40"/>
        <v>0</v>
      </c>
      <c r="AA206" s="75">
        <f t="shared" si="41"/>
        <v>0</v>
      </c>
      <c r="AB206" s="79">
        <f t="shared" si="42"/>
        <v>0</v>
      </c>
      <c r="AC206" s="77">
        <f t="shared" si="43"/>
        <v>0</v>
      </c>
      <c r="AD206" s="77">
        <f t="shared" si="44"/>
        <v>0</v>
      </c>
    </row>
    <row r="207" spans="1:30" ht="18.75" customHeight="1" x14ac:dyDescent="0.25">
      <c r="A207" s="7">
        <f>CADASTRO!A205</f>
        <v>0</v>
      </c>
      <c r="B207" s="7">
        <f>CADASTRO!B205</f>
        <v>0</v>
      </c>
      <c r="C207" s="40">
        <f>INDEX(Base!$A$40:$N$570,MATCH('PAINEL MÊS'!B207,Base!$B$40:$B$570,0),MATCH('PAINEL MÊS'!$C$2,Base!$A$40:$N$40,0))</f>
        <v>0</v>
      </c>
      <c r="D207" s="7">
        <f>CADASTRO!C205</f>
        <v>0</v>
      </c>
      <c r="E207" s="41">
        <f>SUMIFS(SAÍDAS!$D:$D,SAÍDAS!$B:$B,'PAINEL MÊS'!$B207,SAÍDAS!$H:$H,'PAINEL MÊS'!$AI$1,SAÍDAS!$F:$F,'PAINEL MÊS'!E$3)</f>
        <v>0</v>
      </c>
      <c r="F207" s="41">
        <f>SUMIFS(SAÍDAS!$D:$D,SAÍDAS!$B:$B,'PAINEL MÊS'!$B207,SAÍDAS!$H:$H,'PAINEL MÊS'!$AI$1,SAÍDAS!$F:$F,'PAINEL MÊS'!F$3)</f>
        <v>0</v>
      </c>
      <c r="G207" s="41">
        <f>SUMIFS(SAÍDAS!$D:$D,SAÍDAS!$B:$B,'PAINEL MÊS'!$B207,SAÍDAS!$H:$H,'PAINEL MÊS'!$AI$1,SAÍDAS!$F:$F,'PAINEL MÊS'!G$3)</f>
        <v>0</v>
      </c>
      <c r="H207" s="41">
        <f>SUMIFS(SAÍDAS!$D:$D,SAÍDAS!$B:$B,'PAINEL MÊS'!$B207,SAÍDAS!$H:$H,'PAINEL MÊS'!$AI$1,SAÍDAS!$F:$F,'PAINEL MÊS'!H$3)</f>
        <v>0</v>
      </c>
      <c r="I207" s="41">
        <f>SUMIFS(SAÍDAS!$D:$D,SAÍDAS!$B:$B,'PAINEL MÊS'!$B207,SAÍDAS!$H:$H,'PAINEL MÊS'!$AI$1,SAÍDAS!$F:$F,'PAINEL MÊS'!I$3)+SUMIFS(SAÍDAS!$D:$D,SAÍDAS!$B:$B,'PAINEL MÊS'!$B207,SAÍDAS!$H:$H,'PAINEL MÊS'!$AI$1,SAÍDAS!$F:$F,"SEMANA 6")</f>
        <v>0</v>
      </c>
      <c r="J207" s="42">
        <f t="shared" si="0"/>
        <v>0</v>
      </c>
      <c r="K207" s="43">
        <f>SUMIFS(ENTRADAS!$D:$D,ENTRADAS!$B:$B,'PAINEL MÊS'!$B207,ENTRADAS!$I:$I,'PAINEL MÊS'!$AI$1,ENTRADAS!$F:$F,'PAINEL MÊS'!K$3)</f>
        <v>0</v>
      </c>
      <c r="L207" s="43">
        <f>SUMIFS(ENTRADAS!$D:$D,ENTRADAS!$B:$B,'PAINEL MÊS'!$B207,ENTRADAS!$I:$I,'PAINEL MÊS'!$AI$1,ENTRADAS!$F:$F,'PAINEL MÊS'!L$3)</f>
        <v>0</v>
      </c>
      <c r="M207" s="43">
        <f>SUMIFS(ENTRADAS!$D:$D,ENTRADAS!$B:$B,'PAINEL MÊS'!$B207,ENTRADAS!$I:$I,'PAINEL MÊS'!$AI$1,ENTRADAS!$F:$F,'PAINEL MÊS'!M$3)</f>
        <v>0</v>
      </c>
      <c r="N207" s="43">
        <f>SUMIFS(ENTRADAS!$D:$D,ENTRADAS!$B:$B,'PAINEL MÊS'!$B207,ENTRADAS!$I:$I,'PAINEL MÊS'!$AI$1,ENTRADAS!$F:$F,'PAINEL MÊS'!N$3)</f>
        <v>0</v>
      </c>
      <c r="O207" s="43">
        <f>SUMIFS(ENTRADAS!$D:$D,ENTRADAS!$B:$B,'PAINEL MÊS'!$B207,ENTRADAS!$I:$I,'PAINEL MÊS'!$AI$1,ENTRADAS!$F:$F,'PAINEL MÊS'!O$3)+SUMIFS(ENTRADAS!$D:$D,ENTRADAS!$B:$B,'PAINEL MÊS'!$B207,ENTRADAS!$I:$I,'PAINEL MÊS'!$AI$1,ENTRADAS!$F:$F,"SEMANA 6")</f>
        <v>0</v>
      </c>
      <c r="P207" s="44">
        <f t="shared" si="1"/>
        <v>0</v>
      </c>
      <c r="Q207" s="40">
        <f>C207+P207-J207+SUMIFS(AJUSTE!$D:$D,AJUSTE!$B:$B,'PAINEL MÊS'!B207,AJUSTE!$H:$H,'PAINEL MÊS'!$AI$1)</f>
        <v>0</v>
      </c>
      <c r="R207" s="45">
        <f t="shared" si="34"/>
        <v>0</v>
      </c>
      <c r="S207" s="15">
        <f>IFERROR(IF(INDEX(CADASTRO!$A$2:$Q$570,MATCH('PAINEL MÊS'!B207,CADASTRO!$B$2:$B$570,0),MATCH('PAINEL MÊS'!$AI$1,CADASTRO!$A$2:$Q$2,0))=0,IF(CADASTRO!R205=0,CADASTRO!E205,CADASTRO!R205),INDEX(CADASTRO!$A$2:$Q$570,MATCH('PAINEL MÊS'!B207,CADASTRO!$B$2:$B$570,0),MATCH('PAINEL MÊS'!$AI$1,CADASTRO!$A$2:$Q$2,0))),0)</f>
        <v>0</v>
      </c>
      <c r="T207" s="14">
        <f t="shared" si="35"/>
        <v>0</v>
      </c>
      <c r="U207" s="14">
        <f t="shared" si="36"/>
        <v>0</v>
      </c>
      <c r="V207" s="14">
        <f t="shared" si="37"/>
        <v>0</v>
      </c>
      <c r="W207" s="14">
        <f t="shared" si="38"/>
        <v>0</v>
      </c>
      <c r="X207" s="67">
        <f>IFERROR(IF(INDEX(CADASTRO!$A$2:$Q$570,MATCH('PAINEL MÊS'!B207,CADASTRO!$B$2:$B$570,0),MATCH('PAINEL MÊS'!$AJ$2,CADASTRO!$A$2:$Q$2,0))=0,IF(CADASTRO!R205=0,CADASTRO!E205,CADASTRO!R205),INDEX(CADASTRO!$A$2:$Q$570,MATCH('PAINEL MÊS'!B207,CADASTRO!$B$2:$B$570,0),MATCH('PAINEL MÊS'!$AJ$2,CADASTRO!$A$2:$Q$2,0))),0)*C207</f>
        <v>0</v>
      </c>
      <c r="Y207" s="14">
        <f t="shared" si="39"/>
        <v>0</v>
      </c>
      <c r="Z207" s="75">
        <f t="shared" si="40"/>
        <v>0</v>
      </c>
      <c r="AA207" s="75">
        <f t="shared" si="41"/>
        <v>0</v>
      </c>
      <c r="AB207" s="79">
        <f t="shared" si="42"/>
        <v>0</v>
      </c>
      <c r="AC207" s="77">
        <f t="shared" si="43"/>
        <v>0</v>
      </c>
      <c r="AD207" s="77">
        <f t="shared" si="44"/>
        <v>0</v>
      </c>
    </row>
    <row r="208" spans="1:30" ht="18.75" customHeight="1" x14ac:dyDescent="0.25">
      <c r="A208" s="7">
        <f>CADASTRO!A206</f>
        <v>0</v>
      </c>
      <c r="B208" s="7">
        <f>CADASTRO!B206</f>
        <v>0</v>
      </c>
      <c r="C208" s="40">
        <f>INDEX(Base!$A$40:$N$570,MATCH('PAINEL MÊS'!B208,Base!$B$40:$B$570,0),MATCH('PAINEL MÊS'!$C$2,Base!$A$40:$N$40,0))</f>
        <v>0</v>
      </c>
      <c r="D208" s="7">
        <f>CADASTRO!C206</f>
        <v>0</v>
      </c>
      <c r="E208" s="41">
        <f>SUMIFS(SAÍDAS!$D:$D,SAÍDAS!$B:$B,'PAINEL MÊS'!$B208,SAÍDAS!$H:$H,'PAINEL MÊS'!$AI$1,SAÍDAS!$F:$F,'PAINEL MÊS'!E$3)</f>
        <v>0</v>
      </c>
      <c r="F208" s="41">
        <f>SUMIFS(SAÍDAS!$D:$D,SAÍDAS!$B:$B,'PAINEL MÊS'!$B208,SAÍDAS!$H:$H,'PAINEL MÊS'!$AI$1,SAÍDAS!$F:$F,'PAINEL MÊS'!F$3)</f>
        <v>0</v>
      </c>
      <c r="G208" s="41">
        <f>SUMIFS(SAÍDAS!$D:$D,SAÍDAS!$B:$B,'PAINEL MÊS'!$B208,SAÍDAS!$H:$H,'PAINEL MÊS'!$AI$1,SAÍDAS!$F:$F,'PAINEL MÊS'!G$3)</f>
        <v>0</v>
      </c>
      <c r="H208" s="41">
        <f>SUMIFS(SAÍDAS!$D:$D,SAÍDAS!$B:$B,'PAINEL MÊS'!$B208,SAÍDAS!$H:$H,'PAINEL MÊS'!$AI$1,SAÍDAS!$F:$F,'PAINEL MÊS'!H$3)</f>
        <v>0</v>
      </c>
      <c r="I208" s="41">
        <f>SUMIFS(SAÍDAS!$D:$D,SAÍDAS!$B:$B,'PAINEL MÊS'!$B208,SAÍDAS!$H:$H,'PAINEL MÊS'!$AI$1,SAÍDAS!$F:$F,'PAINEL MÊS'!I$3)+SUMIFS(SAÍDAS!$D:$D,SAÍDAS!$B:$B,'PAINEL MÊS'!$B208,SAÍDAS!$H:$H,'PAINEL MÊS'!$AI$1,SAÍDAS!$F:$F,"SEMANA 6")</f>
        <v>0</v>
      </c>
      <c r="J208" s="42">
        <f t="shared" si="0"/>
        <v>0</v>
      </c>
      <c r="K208" s="43">
        <f>SUMIFS(ENTRADAS!$D:$D,ENTRADAS!$B:$B,'PAINEL MÊS'!$B208,ENTRADAS!$I:$I,'PAINEL MÊS'!$AI$1,ENTRADAS!$F:$F,'PAINEL MÊS'!K$3)</f>
        <v>0</v>
      </c>
      <c r="L208" s="43">
        <f>SUMIFS(ENTRADAS!$D:$D,ENTRADAS!$B:$B,'PAINEL MÊS'!$B208,ENTRADAS!$I:$I,'PAINEL MÊS'!$AI$1,ENTRADAS!$F:$F,'PAINEL MÊS'!L$3)</f>
        <v>0</v>
      </c>
      <c r="M208" s="43">
        <f>SUMIFS(ENTRADAS!$D:$D,ENTRADAS!$B:$B,'PAINEL MÊS'!$B208,ENTRADAS!$I:$I,'PAINEL MÊS'!$AI$1,ENTRADAS!$F:$F,'PAINEL MÊS'!M$3)</f>
        <v>0</v>
      </c>
      <c r="N208" s="43">
        <f>SUMIFS(ENTRADAS!$D:$D,ENTRADAS!$B:$B,'PAINEL MÊS'!$B208,ENTRADAS!$I:$I,'PAINEL MÊS'!$AI$1,ENTRADAS!$F:$F,'PAINEL MÊS'!N$3)</f>
        <v>0</v>
      </c>
      <c r="O208" s="43">
        <f>SUMIFS(ENTRADAS!$D:$D,ENTRADAS!$B:$B,'PAINEL MÊS'!$B208,ENTRADAS!$I:$I,'PAINEL MÊS'!$AI$1,ENTRADAS!$F:$F,'PAINEL MÊS'!O$3)+SUMIFS(ENTRADAS!$D:$D,ENTRADAS!$B:$B,'PAINEL MÊS'!$B208,ENTRADAS!$I:$I,'PAINEL MÊS'!$AI$1,ENTRADAS!$F:$F,"SEMANA 6")</f>
        <v>0</v>
      </c>
      <c r="P208" s="44">
        <f t="shared" si="1"/>
        <v>0</v>
      </c>
      <c r="Q208" s="40">
        <f>C208+P208-J208+SUMIFS(AJUSTE!$D:$D,AJUSTE!$B:$B,'PAINEL MÊS'!B208,AJUSTE!$H:$H,'PAINEL MÊS'!$AI$1)</f>
        <v>0</v>
      </c>
      <c r="R208" s="45">
        <f t="shared" si="34"/>
        <v>0</v>
      </c>
      <c r="S208" s="15">
        <f>IFERROR(IF(INDEX(CADASTRO!$A$2:$Q$570,MATCH('PAINEL MÊS'!B208,CADASTRO!$B$2:$B$570,0),MATCH('PAINEL MÊS'!$AI$1,CADASTRO!$A$2:$Q$2,0))=0,IF(CADASTRO!R206=0,CADASTRO!E206,CADASTRO!R206),INDEX(CADASTRO!$A$2:$Q$570,MATCH('PAINEL MÊS'!B208,CADASTRO!$B$2:$B$570,0),MATCH('PAINEL MÊS'!$AI$1,CADASTRO!$A$2:$Q$2,0))),0)</f>
        <v>0</v>
      </c>
      <c r="T208" s="14">
        <f t="shared" si="35"/>
        <v>0</v>
      </c>
      <c r="U208" s="14">
        <f t="shared" si="36"/>
        <v>0</v>
      </c>
      <c r="V208" s="14">
        <f t="shared" si="37"/>
        <v>0</v>
      </c>
      <c r="W208" s="14">
        <f t="shared" si="38"/>
        <v>0</v>
      </c>
      <c r="X208" s="67">
        <f>IFERROR(IF(INDEX(CADASTRO!$A$2:$Q$570,MATCH('PAINEL MÊS'!B208,CADASTRO!$B$2:$B$570,0),MATCH('PAINEL MÊS'!$AJ$2,CADASTRO!$A$2:$Q$2,0))=0,IF(CADASTRO!R206=0,CADASTRO!E206,CADASTRO!R206),INDEX(CADASTRO!$A$2:$Q$570,MATCH('PAINEL MÊS'!B208,CADASTRO!$B$2:$B$570,0),MATCH('PAINEL MÊS'!$AJ$2,CADASTRO!$A$2:$Q$2,0))),0)*C208</f>
        <v>0</v>
      </c>
      <c r="Y208" s="14">
        <f t="shared" si="39"/>
        <v>0</v>
      </c>
      <c r="Z208" s="75">
        <f t="shared" si="40"/>
        <v>0</v>
      </c>
      <c r="AA208" s="75">
        <f t="shared" si="41"/>
        <v>0</v>
      </c>
      <c r="AB208" s="79">
        <f t="shared" si="42"/>
        <v>0</v>
      </c>
      <c r="AC208" s="77">
        <f t="shared" si="43"/>
        <v>0</v>
      </c>
      <c r="AD208" s="77">
        <f t="shared" si="44"/>
        <v>0</v>
      </c>
    </row>
    <row r="209" spans="1:30" ht="18.75" customHeight="1" x14ac:dyDescent="0.25">
      <c r="A209" s="7">
        <f>CADASTRO!A207</f>
        <v>0</v>
      </c>
      <c r="B209" s="7">
        <f>CADASTRO!B207</f>
        <v>0</v>
      </c>
      <c r="C209" s="40">
        <f>INDEX(Base!$A$40:$N$570,MATCH('PAINEL MÊS'!B209,Base!$B$40:$B$570,0),MATCH('PAINEL MÊS'!$C$2,Base!$A$40:$N$40,0))</f>
        <v>0</v>
      </c>
      <c r="D209" s="7">
        <f>CADASTRO!C207</f>
        <v>0</v>
      </c>
      <c r="E209" s="41">
        <f>SUMIFS(SAÍDAS!$D:$D,SAÍDAS!$B:$B,'PAINEL MÊS'!$B209,SAÍDAS!$H:$H,'PAINEL MÊS'!$AI$1,SAÍDAS!$F:$F,'PAINEL MÊS'!E$3)</f>
        <v>0</v>
      </c>
      <c r="F209" s="41">
        <f>SUMIFS(SAÍDAS!$D:$D,SAÍDAS!$B:$B,'PAINEL MÊS'!$B209,SAÍDAS!$H:$H,'PAINEL MÊS'!$AI$1,SAÍDAS!$F:$F,'PAINEL MÊS'!F$3)</f>
        <v>0</v>
      </c>
      <c r="G209" s="41">
        <f>SUMIFS(SAÍDAS!$D:$D,SAÍDAS!$B:$B,'PAINEL MÊS'!$B209,SAÍDAS!$H:$H,'PAINEL MÊS'!$AI$1,SAÍDAS!$F:$F,'PAINEL MÊS'!G$3)</f>
        <v>0</v>
      </c>
      <c r="H209" s="41">
        <f>SUMIFS(SAÍDAS!$D:$D,SAÍDAS!$B:$B,'PAINEL MÊS'!$B209,SAÍDAS!$H:$H,'PAINEL MÊS'!$AI$1,SAÍDAS!$F:$F,'PAINEL MÊS'!H$3)</f>
        <v>0</v>
      </c>
      <c r="I209" s="41">
        <f>SUMIFS(SAÍDAS!$D:$D,SAÍDAS!$B:$B,'PAINEL MÊS'!$B209,SAÍDAS!$H:$H,'PAINEL MÊS'!$AI$1,SAÍDAS!$F:$F,'PAINEL MÊS'!I$3)+SUMIFS(SAÍDAS!$D:$D,SAÍDAS!$B:$B,'PAINEL MÊS'!$B209,SAÍDAS!$H:$H,'PAINEL MÊS'!$AI$1,SAÍDAS!$F:$F,"SEMANA 6")</f>
        <v>0</v>
      </c>
      <c r="J209" s="42">
        <f t="shared" si="0"/>
        <v>0</v>
      </c>
      <c r="K209" s="43">
        <f>SUMIFS(ENTRADAS!$D:$D,ENTRADAS!$B:$B,'PAINEL MÊS'!$B209,ENTRADAS!$I:$I,'PAINEL MÊS'!$AI$1,ENTRADAS!$F:$F,'PAINEL MÊS'!K$3)</f>
        <v>0</v>
      </c>
      <c r="L209" s="43">
        <f>SUMIFS(ENTRADAS!$D:$D,ENTRADAS!$B:$B,'PAINEL MÊS'!$B209,ENTRADAS!$I:$I,'PAINEL MÊS'!$AI$1,ENTRADAS!$F:$F,'PAINEL MÊS'!L$3)</f>
        <v>0</v>
      </c>
      <c r="M209" s="43">
        <f>SUMIFS(ENTRADAS!$D:$D,ENTRADAS!$B:$B,'PAINEL MÊS'!$B209,ENTRADAS!$I:$I,'PAINEL MÊS'!$AI$1,ENTRADAS!$F:$F,'PAINEL MÊS'!M$3)</f>
        <v>0</v>
      </c>
      <c r="N209" s="43">
        <f>SUMIFS(ENTRADAS!$D:$D,ENTRADAS!$B:$B,'PAINEL MÊS'!$B209,ENTRADAS!$I:$I,'PAINEL MÊS'!$AI$1,ENTRADAS!$F:$F,'PAINEL MÊS'!N$3)</f>
        <v>0</v>
      </c>
      <c r="O209" s="43">
        <f>SUMIFS(ENTRADAS!$D:$D,ENTRADAS!$B:$B,'PAINEL MÊS'!$B209,ENTRADAS!$I:$I,'PAINEL MÊS'!$AI$1,ENTRADAS!$F:$F,'PAINEL MÊS'!O$3)+SUMIFS(ENTRADAS!$D:$D,ENTRADAS!$B:$B,'PAINEL MÊS'!$B209,ENTRADAS!$I:$I,'PAINEL MÊS'!$AI$1,ENTRADAS!$F:$F,"SEMANA 6")</f>
        <v>0</v>
      </c>
      <c r="P209" s="44">
        <f t="shared" si="1"/>
        <v>0</v>
      </c>
      <c r="Q209" s="40">
        <f>C209+P209-J209+SUMIFS(AJUSTE!$D:$D,AJUSTE!$B:$B,'PAINEL MÊS'!B209,AJUSTE!$H:$H,'PAINEL MÊS'!$AI$1)</f>
        <v>0</v>
      </c>
      <c r="R209" s="45">
        <f t="shared" si="34"/>
        <v>0</v>
      </c>
      <c r="S209" s="15">
        <f>IFERROR(IF(INDEX(CADASTRO!$A$2:$Q$570,MATCH('PAINEL MÊS'!B209,CADASTRO!$B$2:$B$570,0),MATCH('PAINEL MÊS'!$AI$1,CADASTRO!$A$2:$Q$2,0))=0,IF(CADASTRO!R207=0,CADASTRO!E207,CADASTRO!R207),INDEX(CADASTRO!$A$2:$Q$570,MATCH('PAINEL MÊS'!B209,CADASTRO!$B$2:$B$570,0),MATCH('PAINEL MÊS'!$AI$1,CADASTRO!$A$2:$Q$2,0))),0)</f>
        <v>0</v>
      </c>
      <c r="T209" s="14">
        <f t="shared" si="35"/>
        <v>0</v>
      </c>
      <c r="U209" s="14">
        <f t="shared" si="36"/>
        <v>0</v>
      </c>
      <c r="V209" s="14">
        <f t="shared" si="37"/>
        <v>0</v>
      </c>
      <c r="W209" s="14">
        <f t="shared" si="38"/>
        <v>0</v>
      </c>
      <c r="X209" s="67">
        <f>IFERROR(IF(INDEX(CADASTRO!$A$2:$Q$570,MATCH('PAINEL MÊS'!B209,CADASTRO!$B$2:$B$570,0),MATCH('PAINEL MÊS'!$AJ$2,CADASTRO!$A$2:$Q$2,0))=0,IF(CADASTRO!R207=0,CADASTRO!E207,CADASTRO!R207),INDEX(CADASTRO!$A$2:$Q$570,MATCH('PAINEL MÊS'!B209,CADASTRO!$B$2:$B$570,0),MATCH('PAINEL MÊS'!$AJ$2,CADASTRO!$A$2:$Q$2,0))),0)*C209</f>
        <v>0</v>
      </c>
      <c r="Y209" s="14">
        <f t="shared" si="39"/>
        <v>0</v>
      </c>
      <c r="Z209" s="75">
        <f t="shared" si="40"/>
        <v>0</v>
      </c>
      <c r="AA209" s="75">
        <f t="shared" si="41"/>
        <v>0</v>
      </c>
      <c r="AB209" s="79">
        <f t="shared" si="42"/>
        <v>0</v>
      </c>
      <c r="AC209" s="77">
        <f t="shared" si="43"/>
        <v>0</v>
      </c>
      <c r="AD209" s="77">
        <f t="shared" si="44"/>
        <v>0</v>
      </c>
    </row>
    <row r="210" spans="1:30" ht="18.75" customHeight="1" x14ac:dyDescent="0.25">
      <c r="A210" s="7">
        <f>CADASTRO!A208</f>
        <v>0</v>
      </c>
      <c r="B210" s="7">
        <f>CADASTRO!B208</f>
        <v>0</v>
      </c>
      <c r="C210" s="40">
        <f>INDEX(Base!$A$40:$N$570,MATCH('PAINEL MÊS'!B210,Base!$B$40:$B$570,0),MATCH('PAINEL MÊS'!$C$2,Base!$A$40:$N$40,0))</f>
        <v>0</v>
      </c>
      <c r="D210" s="7">
        <f>CADASTRO!C208</f>
        <v>0</v>
      </c>
      <c r="E210" s="41">
        <f>SUMIFS(SAÍDAS!$D:$D,SAÍDAS!$B:$B,'PAINEL MÊS'!$B210,SAÍDAS!$H:$H,'PAINEL MÊS'!$AI$1,SAÍDAS!$F:$F,'PAINEL MÊS'!E$3)</f>
        <v>0</v>
      </c>
      <c r="F210" s="41">
        <f>SUMIFS(SAÍDAS!$D:$D,SAÍDAS!$B:$B,'PAINEL MÊS'!$B210,SAÍDAS!$H:$H,'PAINEL MÊS'!$AI$1,SAÍDAS!$F:$F,'PAINEL MÊS'!F$3)</f>
        <v>0</v>
      </c>
      <c r="G210" s="41">
        <f>SUMIFS(SAÍDAS!$D:$D,SAÍDAS!$B:$B,'PAINEL MÊS'!$B210,SAÍDAS!$H:$H,'PAINEL MÊS'!$AI$1,SAÍDAS!$F:$F,'PAINEL MÊS'!G$3)</f>
        <v>0</v>
      </c>
      <c r="H210" s="41">
        <f>SUMIFS(SAÍDAS!$D:$D,SAÍDAS!$B:$B,'PAINEL MÊS'!$B210,SAÍDAS!$H:$H,'PAINEL MÊS'!$AI$1,SAÍDAS!$F:$F,'PAINEL MÊS'!H$3)</f>
        <v>0</v>
      </c>
      <c r="I210" s="41">
        <f>SUMIFS(SAÍDAS!$D:$D,SAÍDAS!$B:$B,'PAINEL MÊS'!$B210,SAÍDAS!$H:$H,'PAINEL MÊS'!$AI$1,SAÍDAS!$F:$F,'PAINEL MÊS'!I$3)+SUMIFS(SAÍDAS!$D:$D,SAÍDAS!$B:$B,'PAINEL MÊS'!$B210,SAÍDAS!$H:$H,'PAINEL MÊS'!$AI$1,SAÍDAS!$F:$F,"SEMANA 6")</f>
        <v>0</v>
      </c>
      <c r="J210" s="42">
        <f t="shared" si="0"/>
        <v>0</v>
      </c>
      <c r="K210" s="43">
        <f>SUMIFS(ENTRADAS!$D:$D,ENTRADAS!$B:$B,'PAINEL MÊS'!$B210,ENTRADAS!$I:$I,'PAINEL MÊS'!$AI$1,ENTRADAS!$F:$F,'PAINEL MÊS'!K$3)</f>
        <v>0</v>
      </c>
      <c r="L210" s="43">
        <f>SUMIFS(ENTRADAS!$D:$D,ENTRADAS!$B:$B,'PAINEL MÊS'!$B210,ENTRADAS!$I:$I,'PAINEL MÊS'!$AI$1,ENTRADAS!$F:$F,'PAINEL MÊS'!L$3)</f>
        <v>0</v>
      </c>
      <c r="M210" s="43">
        <f>SUMIFS(ENTRADAS!$D:$D,ENTRADAS!$B:$B,'PAINEL MÊS'!$B210,ENTRADAS!$I:$I,'PAINEL MÊS'!$AI$1,ENTRADAS!$F:$F,'PAINEL MÊS'!M$3)</f>
        <v>0</v>
      </c>
      <c r="N210" s="43">
        <f>SUMIFS(ENTRADAS!$D:$D,ENTRADAS!$B:$B,'PAINEL MÊS'!$B210,ENTRADAS!$I:$I,'PAINEL MÊS'!$AI$1,ENTRADAS!$F:$F,'PAINEL MÊS'!N$3)</f>
        <v>0</v>
      </c>
      <c r="O210" s="43">
        <f>SUMIFS(ENTRADAS!$D:$D,ENTRADAS!$B:$B,'PAINEL MÊS'!$B210,ENTRADAS!$I:$I,'PAINEL MÊS'!$AI$1,ENTRADAS!$F:$F,'PAINEL MÊS'!O$3)+SUMIFS(ENTRADAS!$D:$D,ENTRADAS!$B:$B,'PAINEL MÊS'!$B210,ENTRADAS!$I:$I,'PAINEL MÊS'!$AI$1,ENTRADAS!$F:$F,"SEMANA 6")</f>
        <v>0</v>
      </c>
      <c r="P210" s="44">
        <f t="shared" si="1"/>
        <v>0</v>
      </c>
      <c r="Q210" s="40">
        <f>C210+P210-J210+SUMIFS(AJUSTE!$D:$D,AJUSTE!$B:$B,'PAINEL MÊS'!B210,AJUSTE!$H:$H,'PAINEL MÊS'!$AI$1)</f>
        <v>0</v>
      </c>
      <c r="R210" s="45">
        <f t="shared" si="34"/>
        <v>0</v>
      </c>
      <c r="S210" s="15">
        <f>IFERROR(IF(INDEX(CADASTRO!$A$2:$Q$570,MATCH('PAINEL MÊS'!B210,CADASTRO!$B$2:$B$570,0),MATCH('PAINEL MÊS'!$AI$1,CADASTRO!$A$2:$Q$2,0))=0,IF(CADASTRO!R208=0,CADASTRO!E208,CADASTRO!R208),INDEX(CADASTRO!$A$2:$Q$570,MATCH('PAINEL MÊS'!B210,CADASTRO!$B$2:$B$570,0),MATCH('PAINEL MÊS'!$AI$1,CADASTRO!$A$2:$Q$2,0))),0)</f>
        <v>0</v>
      </c>
      <c r="T210" s="14">
        <f t="shared" si="35"/>
        <v>0</v>
      </c>
      <c r="U210" s="14">
        <f t="shared" si="36"/>
        <v>0</v>
      </c>
      <c r="V210" s="14">
        <f t="shared" si="37"/>
        <v>0</v>
      </c>
      <c r="W210" s="14">
        <f t="shared" si="38"/>
        <v>0</v>
      </c>
      <c r="X210" s="67">
        <f>IFERROR(IF(INDEX(CADASTRO!$A$2:$Q$570,MATCH('PAINEL MÊS'!B210,CADASTRO!$B$2:$B$570,0),MATCH('PAINEL MÊS'!$AJ$2,CADASTRO!$A$2:$Q$2,0))=0,IF(CADASTRO!R208=0,CADASTRO!E208,CADASTRO!R208),INDEX(CADASTRO!$A$2:$Q$570,MATCH('PAINEL MÊS'!B210,CADASTRO!$B$2:$B$570,0),MATCH('PAINEL MÊS'!$AJ$2,CADASTRO!$A$2:$Q$2,0))),0)*C210</f>
        <v>0</v>
      </c>
      <c r="Y210" s="14">
        <f t="shared" si="39"/>
        <v>0</v>
      </c>
      <c r="Z210" s="75">
        <f t="shared" si="40"/>
        <v>0</v>
      </c>
      <c r="AA210" s="75">
        <f t="shared" si="41"/>
        <v>0</v>
      </c>
      <c r="AB210" s="79">
        <f t="shared" si="42"/>
        <v>0</v>
      </c>
      <c r="AC210" s="77">
        <f t="shared" si="43"/>
        <v>0</v>
      </c>
      <c r="AD210" s="77">
        <f t="shared" si="44"/>
        <v>0</v>
      </c>
    </row>
    <row r="211" spans="1:30" ht="18.75" customHeight="1" x14ac:dyDescent="0.25">
      <c r="A211" s="7">
        <f>CADASTRO!A209</f>
        <v>0</v>
      </c>
      <c r="B211" s="7">
        <f>CADASTRO!B209</f>
        <v>0</v>
      </c>
      <c r="C211" s="40">
        <f>INDEX(Base!$A$40:$N$570,MATCH('PAINEL MÊS'!B211,Base!$B$40:$B$570,0),MATCH('PAINEL MÊS'!$C$2,Base!$A$40:$N$40,0))</f>
        <v>0</v>
      </c>
      <c r="D211" s="7">
        <f>CADASTRO!C209</f>
        <v>0</v>
      </c>
      <c r="E211" s="41">
        <f>SUMIFS(SAÍDAS!$D:$D,SAÍDAS!$B:$B,'PAINEL MÊS'!$B211,SAÍDAS!$H:$H,'PAINEL MÊS'!$AI$1,SAÍDAS!$F:$F,'PAINEL MÊS'!E$3)</f>
        <v>0</v>
      </c>
      <c r="F211" s="41">
        <f>SUMIFS(SAÍDAS!$D:$D,SAÍDAS!$B:$B,'PAINEL MÊS'!$B211,SAÍDAS!$H:$H,'PAINEL MÊS'!$AI$1,SAÍDAS!$F:$F,'PAINEL MÊS'!F$3)</f>
        <v>0</v>
      </c>
      <c r="G211" s="41">
        <f>SUMIFS(SAÍDAS!$D:$D,SAÍDAS!$B:$B,'PAINEL MÊS'!$B211,SAÍDAS!$H:$H,'PAINEL MÊS'!$AI$1,SAÍDAS!$F:$F,'PAINEL MÊS'!G$3)</f>
        <v>0</v>
      </c>
      <c r="H211" s="41">
        <f>SUMIFS(SAÍDAS!$D:$D,SAÍDAS!$B:$B,'PAINEL MÊS'!$B211,SAÍDAS!$H:$H,'PAINEL MÊS'!$AI$1,SAÍDAS!$F:$F,'PAINEL MÊS'!H$3)</f>
        <v>0</v>
      </c>
      <c r="I211" s="41">
        <f>SUMIFS(SAÍDAS!$D:$D,SAÍDAS!$B:$B,'PAINEL MÊS'!$B211,SAÍDAS!$H:$H,'PAINEL MÊS'!$AI$1,SAÍDAS!$F:$F,'PAINEL MÊS'!I$3)+SUMIFS(SAÍDAS!$D:$D,SAÍDAS!$B:$B,'PAINEL MÊS'!$B211,SAÍDAS!$H:$H,'PAINEL MÊS'!$AI$1,SAÍDAS!$F:$F,"SEMANA 6")</f>
        <v>0</v>
      </c>
      <c r="J211" s="42">
        <f t="shared" si="0"/>
        <v>0</v>
      </c>
      <c r="K211" s="43">
        <f>SUMIFS(ENTRADAS!$D:$D,ENTRADAS!$B:$B,'PAINEL MÊS'!$B211,ENTRADAS!$I:$I,'PAINEL MÊS'!$AI$1,ENTRADAS!$F:$F,'PAINEL MÊS'!K$3)</f>
        <v>0</v>
      </c>
      <c r="L211" s="43">
        <f>SUMIFS(ENTRADAS!$D:$D,ENTRADAS!$B:$B,'PAINEL MÊS'!$B211,ENTRADAS!$I:$I,'PAINEL MÊS'!$AI$1,ENTRADAS!$F:$F,'PAINEL MÊS'!L$3)</f>
        <v>0</v>
      </c>
      <c r="M211" s="43">
        <f>SUMIFS(ENTRADAS!$D:$D,ENTRADAS!$B:$B,'PAINEL MÊS'!$B211,ENTRADAS!$I:$I,'PAINEL MÊS'!$AI$1,ENTRADAS!$F:$F,'PAINEL MÊS'!M$3)</f>
        <v>0</v>
      </c>
      <c r="N211" s="43">
        <f>SUMIFS(ENTRADAS!$D:$D,ENTRADAS!$B:$B,'PAINEL MÊS'!$B211,ENTRADAS!$I:$I,'PAINEL MÊS'!$AI$1,ENTRADAS!$F:$F,'PAINEL MÊS'!N$3)</f>
        <v>0</v>
      </c>
      <c r="O211" s="43">
        <f>SUMIFS(ENTRADAS!$D:$D,ENTRADAS!$B:$B,'PAINEL MÊS'!$B211,ENTRADAS!$I:$I,'PAINEL MÊS'!$AI$1,ENTRADAS!$F:$F,'PAINEL MÊS'!O$3)+SUMIFS(ENTRADAS!$D:$D,ENTRADAS!$B:$B,'PAINEL MÊS'!$B211,ENTRADAS!$I:$I,'PAINEL MÊS'!$AI$1,ENTRADAS!$F:$F,"SEMANA 6")</f>
        <v>0</v>
      </c>
      <c r="P211" s="44">
        <f t="shared" si="1"/>
        <v>0</v>
      </c>
      <c r="Q211" s="40">
        <f>C211+P211-J211+SUMIFS(AJUSTE!$D:$D,AJUSTE!$B:$B,'PAINEL MÊS'!B211,AJUSTE!$H:$H,'PAINEL MÊS'!$AI$1)</f>
        <v>0</v>
      </c>
      <c r="R211" s="45">
        <f t="shared" si="34"/>
        <v>0</v>
      </c>
      <c r="S211" s="15">
        <f>IFERROR(IF(INDEX(CADASTRO!$A$2:$Q$570,MATCH('PAINEL MÊS'!B211,CADASTRO!$B$2:$B$570,0),MATCH('PAINEL MÊS'!$AI$1,CADASTRO!$A$2:$Q$2,0))=0,IF(CADASTRO!R209=0,CADASTRO!E209,CADASTRO!R209),INDEX(CADASTRO!$A$2:$Q$570,MATCH('PAINEL MÊS'!B211,CADASTRO!$B$2:$B$570,0),MATCH('PAINEL MÊS'!$AI$1,CADASTRO!$A$2:$Q$2,0))),0)</f>
        <v>0</v>
      </c>
      <c r="T211" s="14">
        <f t="shared" si="35"/>
        <v>0</v>
      </c>
      <c r="U211" s="14">
        <f t="shared" si="36"/>
        <v>0</v>
      </c>
      <c r="V211" s="14">
        <f t="shared" si="37"/>
        <v>0</v>
      </c>
      <c r="W211" s="14">
        <f t="shared" si="38"/>
        <v>0</v>
      </c>
      <c r="X211" s="67">
        <f>IFERROR(IF(INDEX(CADASTRO!$A$2:$Q$570,MATCH('PAINEL MÊS'!B211,CADASTRO!$B$2:$B$570,0),MATCH('PAINEL MÊS'!$AJ$2,CADASTRO!$A$2:$Q$2,0))=0,IF(CADASTRO!R209=0,CADASTRO!E209,CADASTRO!R209),INDEX(CADASTRO!$A$2:$Q$570,MATCH('PAINEL MÊS'!B211,CADASTRO!$B$2:$B$570,0),MATCH('PAINEL MÊS'!$AJ$2,CADASTRO!$A$2:$Q$2,0))),0)*C211</f>
        <v>0</v>
      </c>
      <c r="Y211" s="14">
        <f t="shared" si="39"/>
        <v>0</v>
      </c>
      <c r="Z211" s="75">
        <f t="shared" si="40"/>
        <v>0</v>
      </c>
      <c r="AA211" s="75">
        <f t="shared" si="41"/>
        <v>0</v>
      </c>
      <c r="AB211" s="79">
        <f t="shared" si="42"/>
        <v>0</v>
      </c>
      <c r="AC211" s="77">
        <f t="shared" si="43"/>
        <v>0</v>
      </c>
      <c r="AD211" s="77">
        <f t="shared" si="44"/>
        <v>0</v>
      </c>
    </row>
    <row r="212" spans="1:30" ht="18.75" customHeight="1" x14ac:dyDescent="0.25">
      <c r="A212" s="7">
        <f>CADASTRO!A210</f>
        <v>0</v>
      </c>
      <c r="B212" s="7">
        <f>CADASTRO!B210</f>
        <v>0</v>
      </c>
      <c r="C212" s="40">
        <f>INDEX(Base!$A$40:$N$570,MATCH('PAINEL MÊS'!B212,Base!$B$40:$B$570,0),MATCH('PAINEL MÊS'!$C$2,Base!$A$40:$N$40,0))</f>
        <v>0</v>
      </c>
      <c r="D212" s="7">
        <f>CADASTRO!C210</f>
        <v>0</v>
      </c>
      <c r="E212" s="41">
        <f>SUMIFS(SAÍDAS!$D:$D,SAÍDAS!$B:$B,'PAINEL MÊS'!$B212,SAÍDAS!$H:$H,'PAINEL MÊS'!$AI$1,SAÍDAS!$F:$F,'PAINEL MÊS'!E$3)</f>
        <v>0</v>
      </c>
      <c r="F212" s="41">
        <f>SUMIFS(SAÍDAS!$D:$D,SAÍDAS!$B:$B,'PAINEL MÊS'!$B212,SAÍDAS!$H:$H,'PAINEL MÊS'!$AI$1,SAÍDAS!$F:$F,'PAINEL MÊS'!F$3)</f>
        <v>0</v>
      </c>
      <c r="G212" s="41">
        <f>SUMIFS(SAÍDAS!$D:$D,SAÍDAS!$B:$B,'PAINEL MÊS'!$B212,SAÍDAS!$H:$H,'PAINEL MÊS'!$AI$1,SAÍDAS!$F:$F,'PAINEL MÊS'!G$3)</f>
        <v>0</v>
      </c>
      <c r="H212" s="41">
        <f>SUMIFS(SAÍDAS!$D:$D,SAÍDAS!$B:$B,'PAINEL MÊS'!$B212,SAÍDAS!$H:$H,'PAINEL MÊS'!$AI$1,SAÍDAS!$F:$F,'PAINEL MÊS'!H$3)</f>
        <v>0</v>
      </c>
      <c r="I212" s="41">
        <f>SUMIFS(SAÍDAS!$D:$D,SAÍDAS!$B:$B,'PAINEL MÊS'!$B212,SAÍDAS!$H:$H,'PAINEL MÊS'!$AI$1,SAÍDAS!$F:$F,'PAINEL MÊS'!I$3)+SUMIFS(SAÍDAS!$D:$D,SAÍDAS!$B:$B,'PAINEL MÊS'!$B212,SAÍDAS!$H:$H,'PAINEL MÊS'!$AI$1,SAÍDAS!$F:$F,"SEMANA 6")</f>
        <v>0</v>
      </c>
      <c r="J212" s="42">
        <f t="shared" si="0"/>
        <v>0</v>
      </c>
      <c r="K212" s="43">
        <f>SUMIFS(ENTRADAS!$D:$D,ENTRADAS!$B:$B,'PAINEL MÊS'!$B212,ENTRADAS!$I:$I,'PAINEL MÊS'!$AI$1,ENTRADAS!$F:$F,'PAINEL MÊS'!K$3)</f>
        <v>0</v>
      </c>
      <c r="L212" s="43">
        <f>SUMIFS(ENTRADAS!$D:$D,ENTRADAS!$B:$B,'PAINEL MÊS'!$B212,ENTRADAS!$I:$I,'PAINEL MÊS'!$AI$1,ENTRADAS!$F:$F,'PAINEL MÊS'!L$3)</f>
        <v>0</v>
      </c>
      <c r="M212" s="43">
        <f>SUMIFS(ENTRADAS!$D:$D,ENTRADAS!$B:$B,'PAINEL MÊS'!$B212,ENTRADAS!$I:$I,'PAINEL MÊS'!$AI$1,ENTRADAS!$F:$F,'PAINEL MÊS'!M$3)</f>
        <v>0</v>
      </c>
      <c r="N212" s="43">
        <f>SUMIFS(ENTRADAS!$D:$D,ENTRADAS!$B:$B,'PAINEL MÊS'!$B212,ENTRADAS!$I:$I,'PAINEL MÊS'!$AI$1,ENTRADAS!$F:$F,'PAINEL MÊS'!N$3)</f>
        <v>0</v>
      </c>
      <c r="O212" s="43">
        <f>SUMIFS(ENTRADAS!$D:$D,ENTRADAS!$B:$B,'PAINEL MÊS'!$B212,ENTRADAS!$I:$I,'PAINEL MÊS'!$AI$1,ENTRADAS!$F:$F,'PAINEL MÊS'!O$3)+SUMIFS(ENTRADAS!$D:$D,ENTRADAS!$B:$B,'PAINEL MÊS'!$B212,ENTRADAS!$I:$I,'PAINEL MÊS'!$AI$1,ENTRADAS!$F:$F,"SEMANA 6")</f>
        <v>0</v>
      </c>
      <c r="P212" s="44">
        <f t="shared" si="1"/>
        <v>0</v>
      </c>
      <c r="Q212" s="40">
        <f>C212+P212-J212+SUMIFS(AJUSTE!$D:$D,AJUSTE!$B:$B,'PAINEL MÊS'!B212,AJUSTE!$H:$H,'PAINEL MÊS'!$AI$1)</f>
        <v>0</v>
      </c>
      <c r="R212" s="45">
        <f t="shared" si="34"/>
        <v>0</v>
      </c>
      <c r="S212" s="15">
        <f>IFERROR(IF(INDEX(CADASTRO!$A$2:$Q$570,MATCH('PAINEL MÊS'!B212,CADASTRO!$B$2:$B$570,0),MATCH('PAINEL MÊS'!$AI$1,CADASTRO!$A$2:$Q$2,0))=0,IF(CADASTRO!R210=0,CADASTRO!E210,CADASTRO!R210),INDEX(CADASTRO!$A$2:$Q$570,MATCH('PAINEL MÊS'!B212,CADASTRO!$B$2:$B$570,0),MATCH('PAINEL MÊS'!$AI$1,CADASTRO!$A$2:$Q$2,0))),0)</f>
        <v>0</v>
      </c>
      <c r="T212" s="14">
        <f t="shared" si="35"/>
        <v>0</v>
      </c>
      <c r="U212" s="14">
        <f t="shared" si="36"/>
        <v>0</v>
      </c>
      <c r="V212" s="14">
        <f t="shared" si="37"/>
        <v>0</v>
      </c>
      <c r="W212" s="14">
        <f t="shared" si="38"/>
        <v>0</v>
      </c>
      <c r="X212" s="67">
        <f>IFERROR(IF(INDEX(CADASTRO!$A$2:$Q$570,MATCH('PAINEL MÊS'!B212,CADASTRO!$B$2:$B$570,0),MATCH('PAINEL MÊS'!$AJ$2,CADASTRO!$A$2:$Q$2,0))=0,IF(CADASTRO!R210=0,CADASTRO!E210,CADASTRO!R210),INDEX(CADASTRO!$A$2:$Q$570,MATCH('PAINEL MÊS'!B212,CADASTRO!$B$2:$B$570,0),MATCH('PAINEL MÊS'!$AJ$2,CADASTRO!$A$2:$Q$2,0))),0)*C212</f>
        <v>0</v>
      </c>
      <c r="Y212" s="14">
        <f t="shared" si="39"/>
        <v>0</v>
      </c>
      <c r="Z212" s="75">
        <f t="shared" si="40"/>
        <v>0</v>
      </c>
      <c r="AA212" s="75">
        <f t="shared" si="41"/>
        <v>0</v>
      </c>
      <c r="AB212" s="79">
        <f t="shared" si="42"/>
        <v>0</v>
      </c>
      <c r="AC212" s="77">
        <f t="shared" si="43"/>
        <v>0</v>
      </c>
      <c r="AD212" s="77">
        <f t="shared" si="44"/>
        <v>0</v>
      </c>
    </row>
    <row r="213" spans="1:30" ht="18.75" customHeight="1" x14ac:dyDescent="0.25">
      <c r="A213" s="7">
        <f>CADASTRO!A211</f>
        <v>0</v>
      </c>
      <c r="B213" s="7">
        <f>CADASTRO!B211</f>
        <v>0</v>
      </c>
      <c r="C213" s="40">
        <f>INDEX(Base!$A$40:$N$570,MATCH('PAINEL MÊS'!B213,Base!$B$40:$B$570,0),MATCH('PAINEL MÊS'!$C$2,Base!$A$40:$N$40,0))</f>
        <v>0</v>
      </c>
      <c r="D213" s="7">
        <f>CADASTRO!C211</f>
        <v>0</v>
      </c>
      <c r="E213" s="41">
        <f>SUMIFS(SAÍDAS!$D:$D,SAÍDAS!$B:$B,'PAINEL MÊS'!$B213,SAÍDAS!$H:$H,'PAINEL MÊS'!$AI$1,SAÍDAS!$F:$F,'PAINEL MÊS'!E$3)</f>
        <v>0</v>
      </c>
      <c r="F213" s="41">
        <f>SUMIFS(SAÍDAS!$D:$D,SAÍDAS!$B:$B,'PAINEL MÊS'!$B213,SAÍDAS!$H:$H,'PAINEL MÊS'!$AI$1,SAÍDAS!$F:$F,'PAINEL MÊS'!F$3)</f>
        <v>0</v>
      </c>
      <c r="G213" s="41">
        <f>SUMIFS(SAÍDAS!$D:$D,SAÍDAS!$B:$B,'PAINEL MÊS'!$B213,SAÍDAS!$H:$H,'PAINEL MÊS'!$AI$1,SAÍDAS!$F:$F,'PAINEL MÊS'!G$3)</f>
        <v>0</v>
      </c>
      <c r="H213" s="41">
        <f>SUMIFS(SAÍDAS!$D:$D,SAÍDAS!$B:$B,'PAINEL MÊS'!$B213,SAÍDAS!$H:$H,'PAINEL MÊS'!$AI$1,SAÍDAS!$F:$F,'PAINEL MÊS'!H$3)</f>
        <v>0</v>
      </c>
      <c r="I213" s="41">
        <f>SUMIFS(SAÍDAS!$D:$D,SAÍDAS!$B:$B,'PAINEL MÊS'!$B213,SAÍDAS!$H:$H,'PAINEL MÊS'!$AI$1,SAÍDAS!$F:$F,'PAINEL MÊS'!I$3)+SUMIFS(SAÍDAS!$D:$D,SAÍDAS!$B:$B,'PAINEL MÊS'!$B213,SAÍDAS!$H:$H,'PAINEL MÊS'!$AI$1,SAÍDAS!$F:$F,"SEMANA 6")</f>
        <v>0</v>
      </c>
      <c r="J213" s="42">
        <f t="shared" si="0"/>
        <v>0</v>
      </c>
      <c r="K213" s="43">
        <f>SUMIFS(ENTRADAS!$D:$D,ENTRADAS!$B:$B,'PAINEL MÊS'!$B213,ENTRADAS!$I:$I,'PAINEL MÊS'!$AI$1,ENTRADAS!$F:$F,'PAINEL MÊS'!K$3)</f>
        <v>0</v>
      </c>
      <c r="L213" s="43">
        <f>SUMIFS(ENTRADAS!$D:$D,ENTRADAS!$B:$B,'PAINEL MÊS'!$B213,ENTRADAS!$I:$I,'PAINEL MÊS'!$AI$1,ENTRADAS!$F:$F,'PAINEL MÊS'!L$3)</f>
        <v>0</v>
      </c>
      <c r="M213" s="43">
        <f>SUMIFS(ENTRADAS!$D:$D,ENTRADAS!$B:$B,'PAINEL MÊS'!$B213,ENTRADAS!$I:$I,'PAINEL MÊS'!$AI$1,ENTRADAS!$F:$F,'PAINEL MÊS'!M$3)</f>
        <v>0</v>
      </c>
      <c r="N213" s="43">
        <f>SUMIFS(ENTRADAS!$D:$D,ENTRADAS!$B:$B,'PAINEL MÊS'!$B213,ENTRADAS!$I:$I,'PAINEL MÊS'!$AI$1,ENTRADAS!$F:$F,'PAINEL MÊS'!N$3)</f>
        <v>0</v>
      </c>
      <c r="O213" s="43">
        <f>SUMIFS(ENTRADAS!$D:$D,ENTRADAS!$B:$B,'PAINEL MÊS'!$B213,ENTRADAS!$I:$I,'PAINEL MÊS'!$AI$1,ENTRADAS!$F:$F,'PAINEL MÊS'!O$3)+SUMIFS(ENTRADAS!$D:$D,ENTRADAS!$B:$B,'PAINEL MÊS'!$B213,ENTRADAS!$I:$I,'PAINEL MÊS'!$AI$1,ENTRADAS!$F:$F,"SEMANA 6")</f>
        <v>0</v>
      </c>
      <c r="P213" s="44">
        <f t="shared" si="1"/>
        <v>0</v>
      </c>
      <c r="Q213" s="40">
        <f>C213+P213-J213+SUMIFS(AJUSTE!$D:$D,AJUSTE!$B:$B,'PAINEL MÊS'!B213,AJUSTE!$H:$H,'PAINEL MÊS'!$AI$1)</f>
        <v>0</v>
      </c>
      <c r="R213" s="45">
        <f t="shared" si="34"/>
        <v>0</v>
      </c>
      <c r="S213" s="15">
        <f>IFERROR(IF(INDEX(CADASTRO!$A$2:$Q$570,MATCH('PAINEL MÊS'!B213,CADASTRO!$B$2:$B$570,0),MATCH('PAINEL MÊS'!$AI$1,CADASTRO!$A$2:$Q$2,0))=0,IF(CADASTRO!R211=0,CADASTRO!E211,CADASTRO!R211),INDEX(CADASTRO!$A$2:$Q$570,MATCH('PAINEL MÊS'!B213,CADASTRO!$B$2:$B$570,0),MATCH('PAINEL MÊS'!$AI$1,CADASTRO!$A$2:$Q$2,0))),0)</f>
        <v>0</v>
      </c>
      <c r="T213" s="14">
        <f t="shared" si="35"/>
        <v>0</v>
      </c>
      <c r="U213" s="14">
        <f t="shared" si="36"/>
        <v>0</v>
      </c>
      <c r="V213" s="14">
        <f t="shared" si="37"/>
        <v>0</v>
      </c>
      <c r="W213" s="14">
        <f t="shared" si="38"/>
        <v>0</v>
      </c>
      <c r="X213" s="67">
        <f>IFERROR(IF(INDEX(CADASTRO!$A$2:$Q$570,MATCH('PAINEL MÊS'!B213,CADASTRO!$B$2:$B$570,0),MATCH('PAINEL MÊS'!$AJ$2,CADASTRO!$A$2:$Q$2,0))=0,IF(CADASTRO!R211=0,CADASTRO!E211,CADASTRO!R211),INDEX(CADASTRO!$A$2:$Q$570,MATCH('PAINEL MÊS'!B213,CADASTRO!$B$2:$B$570,0),MATCH('PAINEL MÊS'!$AJ$2,CADASTRO!$A$2:$Q$2,0))),0)*C213</f>
        <v>0</v>
      </c>
      <c r="Y213" s="14">
        <f t="shared" si="39"/>
        <v>0</v>
      </c>
      <c r="Z213" s="75">
        <f t="shared" si="40"/>
        <v>0</v>
      </c>
      <c r="AA213" s="75">
        <f t="shared" si="41"/>
        <v>0</v>
      </c>
      <c r="AB213" s="79">
        <f t="shared" si="42"/>
        <v>0</v>
      </c>
      <c r="AC213" s="77">
        <f t="shared" si="43"/>
        <v>0</v>
      </c>
      <c r="AD213" s="77">
        <f t="shared" si="44"/>
        <v>0</v>
      </c>
    </row>
    <row r="214" spans="1:30" ht="18.75" customHeight="1" x14ac:dyDescent="0.25">
      <c r="A214" s="7">
        <f>CADASTRO!A212</f>
        <v>0</v>
      </c>
      <c r="B214" s="7">
        <f>CADASTRO!B212</f>
        <v>0</v>
      </c>
      <c r="C214" s="40">
        <f>INDEX(Base!$A$40:$N$570,MATCH('PAINEL MÊS'!B214,Base!$B$40:$B$570,0),MATCH('PAINEL MÊS'!$C$2,Base!$A$40:$N$40,0))</f>
        <v>0</v>
      </c>
      <c r="D214" s="7">
        <f>CADASTRO!C212</f>
        <v>0</v>
      </c>
      <c r="E214" s="41">
        <f>SUMIFS(SAÍDAS!$D:$D,SAÍDAS!$B:$B,'PAINEL MÊS'!$B214,SAÍDAS!$H:$H,'PAINEL MÊS'!$AI$1,SAÍDAS!$F:$F,'PAINEL MÊS'!E$3)</f>
        <v>0</v>
      </c>
      <c r="F214" s="41">
        <f>SUMIFS(SAÍDAS!$D:$D,SAÍDAS!$B:$B,'PAINEL MÊS'!$B214,SAÍDAS!$H:$H,'PAINEL MÊS'!$AI$1,SAÍDAS!$F:$F,'PAINEL MÊS'!F$3)</f>
        <v>0</v>
      </c>
      <c r="G214" s="41">
        <f>SUMIFS(SAÍDAS!$D:$D,SAÍDAS!$B:$B,'PAINEL MÊS'!$B214,SAÍDAS!$H:$H,'PAINEL MÊS'!$AI$1,SAÍDAS!$F:$F,'PAINEL MÊS'!G$3)</f>
        <v>0</v>
      </c>
      <c r="H214" s="41">
        <f>SUMIFS(SAÍDAS!$D:$D,SAÍDAS!$B:$B,'PAINEL MÊS'!$B214,SAÍDAS!$H:$H,'PAINEL MÊS'!$AI$1,SAÍDAS!$F:$F,'PAINEL MÊS'!H$3)</f>
        <v>0</v>
      </c>
      <c r="I214" s="41">
        <f>SUMIFS(SAÍDAS!$D:$D,SAÍDAS!$B:$B,'PAINEL MÊS'!$B214,SAÍDAS!$H:$H,'PAINEL MÊS'!$AI$1,SAÍDAS!$F:$F,'PAINEL MÊS'!I$3)+SUMIFS(SAÍDAS!$D:$D,SAÍDAS!$B:$B,'PAINEL MÊS'!$B214,SAÍDAS!$H:$H,'PAINEL MÊS'!$AI$1,SAÍDAS!$F:$F,"SEMANA 6")</f>
        <v>0</v>
      </c>
      <c r="J214" s="42">
        <f t="shared" si="0"/>
        <v>0</v>
      </c>
      <c r="K214" s="43">
        <f>SUMIFS(ENTRADAS!$D:$D,ENTRADAS!$B:$B,'PAINEL MÊS'!$B214,ENTRADAS!$I:$I,'PAINEL MÊS'!$AI$1,ENTRADAS!$F:$F,'PAINEL MÊS'!K$3)</f>
        <v>0</v>
      </c>
      <c r="L214" s="43">
        <f>SUMIFS(ENTRADAS!$D:$D,ENTRADAS!$B:$B,'PAINEL MÊS'!$B214,ENTRADAS!$I:$I,'PAINEL MÊS'!$AI$1,ENTRADAS!$F:$F,'PAINEL MÊS'!L$3)</f>
        <v>0</v>
      </c>
      <c r="M214" s="43">
        <f>SUMIFS(ENTRADAS!$D:$D,ENTRADAS!$B:$B,'PAINEL MÊS'!$B214,ENTRADAS!$I:$I,'PAINEL MÊS'!$AI$1,ENTRADAS!$F:$F,'PAINEL MÊS'!M$3)</f>
        <v>0</v>
      </c>
      <c r="N214" s="43">
        <f>SUMIFS(ENTRADAS!$D:$D,ENTRADAS!$B:$B,'PAINEL MÊS'!$B214,ENTRADAS!$I:$I,'PAINEL MÊS'!$AI$1,ENTRADAS!$F:$F,'PAINEL MÊS'!N$3)</f>
        <v>0</v>
      </c>
      <c r="O214" s="43">
        <f>SUMIFS(ENTRADAS!$D:$D,ENTRADAS!$B:$B,'PAINEL MÊS'!$B214,ENTRADAS!$I:$I,'PAINEL MÊS'!$AI$1,ENTRADAS!$F:$F,'PAINEL MÊS'!O$3)+SUMIFS(ENTRADAS!$D:$D,ENTRADAS!$B:$B,'PAINEL MÊS'!$B214,ENTRADAS!$I:$I,'PAINEL MÊS'!$AI$1,ENTRADAS!$F:$F,"SEMANA 6")</f>
        <v>0</v>
      </c>
      <c r="P214" s="44">
        <f t="shared" si="1"/>
        <v>0</v>
      </c>
      <c r="Q214" s="40">
        <f>C214+P214-J214+SUMIFS(AJUSTE!$D:$D,AJUSTE!$B:$B,'PAINEL MÊS'!B214,AJUSTE!$H:$H,'PAINEL MÊS'!$AI$1)</f>
        <v>0</v>
      </c>
      <c r="R214" s="45">
        <f t="shared" si="34"/>
        <v>0</v>
      </c>
      <c r="S214" s="15">
        <f>IFERROR(IF(INDEX(CADASTRO!$A$2:$Q$570,MATCH('PAINEL MÊS'!B214,CADASTRO!$B$2:$B$570,0),MATCH('PAINEL MÊS'!$AI$1,CADASTRO!$A$2:$Q$2,0))=0,IF(CADASTRO!R212=0,CADASTRO!E212,CADASTRO!R212),INDEX(CADASTRO!$A$2:$Q$570,MATCH('PAINEL MÊS'!B214,CADASTRO!$B$2:$B$570,0),MATCH('PAINEL MÊS'!$AI$1,CADASTRO!$A$2:$Q$2,0))),0)</f>
        <v>0</v>
      </c>
      <c r="T214" s="14">
        <f t="shared" si="35"/>
        <v>0</v>
      </c>
      <c r="U214" s="14">
        <f t="shared" si="36"/>
        <v>0</v>
      </c>
      <c r="V214" s="14">
        <f t="shared" si="37"/>
        <v>0</v>
      </c>
      <c r="W214" s="14">
        <f t="shared" si="38"/>
        <v>0</v>
      </c>
      <c r="X214" s="67">
        <f>IFERROR(IF(INDEX(CADASTRO!$A$2:$Q$570,MATCH('PAINEL MÊS'!B214,CADASTRO!$B$2:$B$570,0),MATCH('PAINEL MÊS'!$AJ$2,CADASTRO!$A$2:$Q$2,0))=0,IF(CADASTRO!R212=0,CADASTRO!E212,CADASTRO!R212),INDEX(CADASTRO!$A$2:$Q$570,MATCH('PAINEL MÊS'!B214,CADASTRO!$B$2:$B$570,0),MATCH('PAINEL MÊS'!$AJ$2,CADASTRO!$A$2:$Q$2,0))),0)*C214</f>
        <v>0</v>
      </c>
      <c r="Y214" s="14">
        <f t="shared" si="39"/>
        <v>0</v>
      </c>
      <c r="Z214" s="75">
        <f t="shared" si="40"/>
        <v>0</v>
      </c>
      <c r="AA214" s="75">
        <f t="shared" si="41"/>
        <v>0</v>
      </c>
      <c r="AB214" s="79">
        <f t="shared" si="42"/>
        <v>0</v>
      </c>
      <c r="AC214" s="77">
        <f t="shared" si="43"/>
        <v>0</v>
      </c>
      <c r="AD214" s="77">
        <f t="shared" si="44"/>
        <v>0</v>
      </c>
    </row>
    <row r="215" spans="1:30" ht="18.75" customHeight="1" x14ac:dyDescent="0.25">
      <c r="A215" s="7">
        <f>CADASTRO!A213</f>
        <v>0</v>
      </c>
      <c r="B215" s="7">
        <f>CADASTRO!B213</f>
        <v>0</v>
      </c>
      <c r="C215" s="40">
        <f>INDEX(Base!$A$40:$N$570,MATCH('PAINEL MÊS'!B215,Base!$B$40:$B$570,0),MATCH('PAINEL MÊS'!$C$2,Base!$A$40:$N$40,0))</f>
        <v>0</v>
      </c>
      <c r="D215" s="7">
        <f>CADASTRO!C213</f>
        <v>0</v>
      </c>
      <c r="E215" s="41">
        <f>SUMIFS(SAÍDAS!$D:$D,SAÍDAS!$B:$B,'PAINEL MÊS'!$B215,SAÍDAS!$H:$H,'PAINEL MÊS'!$AI$1,SAÍDAS!$F:$F,'PAINEL MÊS'!E$3)</f>
        <v>0</v>
      </c>
      <c r="F215" s="41">
        <f>SUMIFS(SAÍDAS!$D:$D,SAÍDAS!$B:$B,'PAINEL MÊS'!$B215,SAÍDAS!$H:$H,'PAINEL MÊS'!$AI$1,SAÍDAS!$F:$F,'PAINEL MÊS'!F$3)</f>
        <v>0</v>
      </c>
      <c r="G215" s="41">
        <f>SUMIFS(SAÍDAS!$D:$D,SAÍDAS!$B:$B,'PAINEL MÊS'!$B215,SAÍDAS!$H:$H,'PAINEL MÊS'!$AI$1,SAÍDAS!$F:$F,'PAINEL MÊS'!G$3)</f>
        <v>0</v>
      </c>
      <c r="H215" s="41">
        <f>SUMIFS(SAÍDAS!$D:$D,SAÍDAS!$B:$B,'PAINEL MÊS'!$B215,SAÍDAS!$H:$H,'PAINEL MÊS'!$AI$1,SAÍDAS!$F:$F,'PAINEL MÊS'!H$3)</f>
        <v>0</v>
      </c>
      <c r="I215" s="41">
        <f>SUMIFS(SAÍDAS!$D:$D,SAÍDAS!$B:$B,'PAINEL MÊS'!$B215,SAÍDAS!$H:$H,'PAINEL MÊS'!$AI$1,SAÍDAS!$F:$F,'PAINEL MÊS'!I$3)+SUMIFS(SAÍDAS!$D:$D,SAÍDAS!$B:$B,'PAINEL MÊS'!$B215,SAÍDAS!$H:$H,'PAINEL MÊS'!$AI$1,SAÍDAS!$F:$F,"SEMANA 6")</f>
        <v>0</v>
      </c>
      <c r="J215" s="42">
        <f t="shared" si="0"/>
        <v>0</v>
      </c>
      <c r="K215" s="43">
        <f>SUMIFS(ENTRADAS!$D:$D,ENTRADAS!$B:$B,'PAINEL MÊS'!$B215,ENTRADAS!$I:$I,'PAINEL MÊS'!$AI$1,ENTRADAS!$F:$F,'PAINEL MÊS'!K$3)</f>
        <v>0</v>
      </c>
      <c r="L215" s="43">
        <f>SUMIFS(ENTRADAS!$D:$D,ENTRADAS!$B:$B,'PAINEL MÊS'!$B215,ENTRADAS!$I:$I,'PAINEL MÊS'!$AI$1,ENTRADAS!$F:$F,'PAINEL MÊS'!L$3)</f>
        <v>0</v>
      </c>
      <c r="M215" s="43">
        <f>SUMIFS(ENTRADAS!$D:$D,ENTRADAS!$B:$B,'PAINEL MÊS'!$B215,ENTRADAS!$I:$I,'PAINEL MÊS'!$AI$1,ENTRADAS!$F:$F,'PAINEL MÊS'!M$3)</f>
        <v>0</v>
      </c>
      <c r="N215" s="43">
        <f>SUMIFS(ENTRADAS!$D:$D,ENTRADAS!$B:$B,'PAINEL MÊS'!$B215,ENTRADAS!$I:$I,'PAINEL MÊS'!$AI$1,ENTRADAS!$F:$F,'PAINEL MÊS'!N$3)</f>
        <v>0</v>
      </c>
      <c r="O215" s="43">
        <f>SUMIFS(ENTRADAS!$D:$D,ENTRADAS!$B:$B,'PAINEL MÊS'!$B215,ENTRADAS!$I:$I,'PAINEL MÊS'!$AI$1,ENTRADAS!$F:$F,'PAINEL MÊS'!O$3)+SUMIFS(ENTRADAS!$D:$D,ENTRADAS!$B:$B,'PAINEL MÊS'!$B215,ENTRADAS!$I:$I,'PAINEL MÊS'!$AI$1,ENTRADAS!$F:$F,"SEMANA 6")</f>
        <v>0</v>
      </c>
      <c r="P215" s="44">
        <f t="shared" si="1"/>
        <v>0</v>
      </c>
      <c r="Q215" s="40">
        <f>C215+P215-J215+SUMIFS(AJUSTE!$D:$D,AJUSTE!$B:$B,'PAINEL MÊS'!B215,AJUSTE!$H:$H,'PAINEL MÊS'!$AI$1)</f>
        <v>0</v>
      </c>
      <c r="R215" s="45">
        <f t="shared" si="34"/>
        <v>0</v>
      </c>
      <c r="S215" s="15">
        <f>IFERROR(IF(INDEX(CADASTRO!$A$2:$Q$570,MATCH('PAINEL MÊS'!B215,CADASTRO!$B$2:$B$570,0),MATCH('PAINEL MÊS'!$AI$1,CADASTRO!$A$2:$Q$2,0))=0,IF(CADASTRO!R213=0,CADASTRO!E213,CADASTRO!R213),INDEX(CADASTRO!$A$2:$Q$570,MATCH('PAINEL MÊS'!B215,CADASTRO!$B$2:$B$570,0),MATCH('PAINEL MÊS'!$AI$1,CADASTRO!$A$2:$Q$2,0))),0)</f>
        <v>0</v>
      </c>
      <c r="T215" s="14">
        <f t="shared" si="35"/>
        <v>0</v>
      </c>
      <c r="U215" s="14">
        <f t="shared" si="36"/>
        <v>0</v>
      </c>
      <c r="V215" s="14">
        <f t="shared" si="37"/>
        <v>0</v>
      </c>
      <c r="W215" s="14">
        <f t="shared" si="38"/>
        <v>0</v>
      </c>
      <c r="X215" s="67">
        <f>IFERROR(IF(INDEX(CADASTRO!$A$2:$Q$570,MATCH('PAINEL MÊS'!B215,CADASTRO!$B$2:$B$570,0),MATCH('PAINEL MÊS'!$AJ$2,CADASTRO!$A$2:$Q$2,0))=0,IF(CADASTRO!R213=0,CADASTRO!E213,CADASTRO!R213),INDEX(CADASTRO!$A$2:$Q$570,MATCH('PAINEL MÊS'!B215,CADASTRO!$B$2:$B$570,0),MATCH('PAINEL MÊS'!$AJ$2,CADASTRO!$A$2:$Q$2,0))),0)*C215</f>
        <v>0</v>
      </c>
      <c r="Y215" s="14">
        <f t="shared" si="39"/>
        <v>0</v>
      </c>
      <c r="Z215" s="75">
        <f t="shared" si="40"/>
        <v>0</v>
      </c>
      <c r="AA215" s="75">
        <f t="shared" si="41"/>
        <v>0</v>
      </c>
      <c r="AB215" s="79">
        <f t="shared" si="42"/>
        <v>0</v>
      </c>
      <c r="AC215" s="77">
        <f t="shared" si="43"/>
        <v>0</v>
      </c>
      <c r="AD215" s="77">
        <f t="shared" si="44"/>
        <v>0</v>
      </c>
    </row>
    <row r="216" spans="1:30" ht="18.75" customHeight="1" x14ac:dyDescent="0.25">
      <c r="A216" s="7">
        <f>CADASTRO!A214</f>
        <v>0</v>
      </c>
      <c r="B216" s="7">
        <f>CADASTRO!B214</f>
        <v>0</v>
      </c>
      <c r="C216" s="40">
        <f>INDEX(Base!$A$40:$N$570,MATCH('PAINEL MÊS'!B216,Base!$B$40:$B$570,0),MATCH('PAINEL MÊS'!$C$2,Base!$A$40:$N$40,0))</f>
        <v>0</v>
      </c>
      <c r="D216" s="7">
        <f>CADASTRO!C214</f>
        <v>0</v>
      </c>
      <c r="E216" s="41">
        <f>SUMIFS(SAÍDAS!$D:$D,SAÍDAS!$B:$B,'PAINEL MÊS'!$B216,SAÍDAS!$H:$H,'PAINEL MÊS'!$AI$1,SAÍDAS!$F:$F,'PAINEL MÊS'!E$3)</f>
        <v>0</v>
      </c>
      <c r="F216" s="41">
        <f>SUMIFS(SAÍDAS!$D:$D,SAÍDAS!$B:$B,'PAINEL MÊS'!$B216,SAÍDAS!$H:$H,'PAINEL MÊS'!$AI$1,SAÍDAS!$F:$F,'PAINEL MÊS'!F$3)</f>
        <v>0</v>
      </c>
      <c r="G216" s="41">
        <f>SUMIFS(SAÍDAS!$D:$D,SAÍDAS!$B:$B,'PAINEL MÊS'!$B216,SAÍDAS!$H:$H,'PAINEL MÊS'!$AI$1,SAÍDAS!$F:$F,'PAINEL MÊS'!G$3)</f>
        <v>0</v>
      </c>
      <c r="H216" s="41">
        <f>SUMIFS(SAÍDAS!$D:$D,SAÍDAS!$B:$B,'PAINEL MÊS'!$B216,SAÍDAS!$H:$H,'PAINEL MÊS'!$AI$1,SAÍDAS!$F:$F,'PAINEL MÊS'!H$3)</f>
        <v>0</v>
      </c>
      <c r="I216" s="41">
        <f>SUMIFS(SAÍDAS!$D:$D,SAÍDAS!$B:$B,'PAINEL MÊS'!$B216,SAÍDAS!$H:$H,'PAINEL MÊS'!$AI$1,SAÍDAS!$F:$F,'PAINEL MÊS'!I$3)+SUMIFS(SAÍDAS!$D:$D,SAÍDAS!$B:$B,'PAINEL MÊS'!$B216,SAÍDAS!$H:$H,'PAINEL MÊS'!$AI$1,SAÍDAS!$F:$F,"SEMANA 6")</f>
        <v>0</v>
      </c>
      <c r="J216" s="42">
        <f t="shared" si="0"/>
        <v>0</v>
      </c>
      <c r="K216" s="43">
        <f>SUMIFS(ENTRADAS!$D:$D,ENTRADAS!$B:$B,'PAINEL MÊS'!$B216,ENTRADAS!$I:$I,'PAINEL MÊS'!$AI$1,ENTRADAS!$F:$F,'PAINEL MÊS'!K$3)</f>
        <v>0</v>
      </c>
      <c r="L216" s="43">
        <f>SUMIFS(ENTRADAS!$D:$D,ENTRADAS!$B:$B,'PAINEL MÊS'!$B216,ENTRADAS!$I:$I,'PAINEL MÊS'!$AI$1,ENTRADAS!$F:$F,'PAINEL MÊS'!L$3)</f>
        <v>0</v>
      </c>
      <c r="M216" s="43">
        <f>SUMIFS(ENTRADAS!$D:$D,ENTRADAS!$B:$B,'PAINEL MÊS'!$B216,ENTRADAS!$I:$I,'PAINEL MÊS'!$AI$1,ENTRADAS!$F:$F,'PAINEL MÊS'!M$3)</f>
        <v>0</v>
      </c>
      <c r="N216" s="43">
        <f>SUMIFS(ENTRADAS!$D:$D,ENTRADAS!$B:$B,'PAINEL MÊS'!$B216,ENTRADAS!$I:$I,'PAINEL MÊS'!$AI$1,ENTRADAS!$F:$F,'PAINEL MÊS'!N$3)</f>
        <v>0</v>
      </c>
      <c r="O216" s="43">
        <f>SUMIFS(ENTRADAS!$D:$D,ENTRADAS!$B:$B,'PAINEL MÊS'!$B216,ENTRADAS!$I:$I,'PAINEL MÊS'!$AI$1,ENTRADAS!$F:$F,'PAINEL MÊS'!O$3)+SUMIFS(ENTRADAS!$D:$D,ENTRADAS!$B:$B,'PAINEL MÊS'!$B216,ENTRADAS!$I:$I,'PAINEL MÊS'!$AI$1,ENTRADAS!$F:$F,"SEMANA 6")</f>
        <v>0</v>
      </c>
      <c r="P216" s="44">
        <f t="shared" si="1"/>
        <v>0</v>
      </c>
      <c r="Q216" s="40">
        <f>C216+P216-J216+SUMIFS(AJUSTE!$D:$D,AJUSTE!$B:$B,'PAINEL MÊS'!B216,AJUSTE!$H:$H,'PAINEL MÊS'!$AI$1)</f>
        <v>0</v>
      </c>
      <c r="R216" s="45">
        <f t="shared" si="34"/>
        <v>0</v>
      </c>
      <c r="S216" s="15">
        <f>IFERROR(IF(INDEX(CADASTRO!$A$2:$Q$570,MATCH('PAINEL MÊS'!B216,CADASTRO!$B$2:$B$570,0),MATCH('PAINEL MÊS'!$AI$1,CADASTRO!$A$2:$Q$2,0))=0,IF(CADASTRO!R214=0,CADASTRO!E214,CADASTRO!R214),INDEX(CADASTRO!$A$2:$Q$570,MATCH('PAINEL MÊS'!B216,CADASTRO!$B$2:$B$570,0),MATCH('PAINEL MÊS'!$AI$1,CADASTRO!$A$2:$Q$2,0))),0)</f>
        <v>0</v>
      </c>
      <c r="T216" s="14">
        <f t="shared" si="35"/>
        <v>0</v>
      </c>
      <c r="U216" s="14">
        <f t="shared" si="36"/>
        <v>0</v>
      </c>
      <c r="V216" s="14">
        <f t="shared" si="37"/>
        <v>0</v>
      </c>
      <c r="W216" s="14">
        <f t="shared" si="38"/>
        <v>0</v>
      </c>
      <c r="X216" s="67">
        <f>IFERROR(IF(INDEX(CADASTRO!$A$2:$Q$570,MATCH('PAINEL MÊS'!B216,CADASTRO!$B$2:$B$570,0),MATCH('PAINEL MÊS'!$AJ$2,CADASTRO!$A$2:$Q$2,0))=0,IF(CADASTRO!R214=0,CADASTRO!E214,CADASTRO!R214),INDEX(CADASTRO!$A$2:$Q$570,MATCH('PAINEL MÊS'!B216,CADASTRO!$B$2:$B$570,0),MATCH('PAINEL MÊS'!$AJ$2,CADASTRO!$A$2:$Q$2,0))),0)*C216</f>
        <v>0</v>
      </c>
      <c r="Y216" s="14">
        <f t="shared" si="39"/>
        <v>0</v>
      </c>
      <c r="Z216" s="75">
        <f t="shared" si="40"/>
        <v>0</v>
      </c>
      <c r="AA216" s="75">
        <f t="shared" si="41"/>
        <v>0</v>
      </c>
      <c r="AB216" s="79">
        <f t="shared" si="42"/>
        <v>0</v>
      </c>
      <c r="AC216" s="77">
        <f t="shared" si="43"/>
        <v>0</v>
      </c>
      <c r="AD216" s="77">
        <f t="shared" si="44"/>
        <v>0</v>
      </c>
    </row>
    <row r="217" spans="1:30" ht="18.75" customHeight="1" x14ac:dyDescent="0.25">
      <c r="A217" s="7">
        <f>CADASTRO!A215</f>
        <v>0</v>
      </c>
      <c r="B217" s="7">
        <f>CADASTRO!B215</f>
        <v>0</v>
      </c>
      <c r="C217" s="40">
        <f>INDEX(Base!$A$40:$N$570,MATCH('PAINEL MÊS'!B217,Base!$B$40:$B$570,0),MATCH('PAINEL MÊS'!$C$2,Base!$A$40:$N$40,0))</f>
        <v>0</v>
      </c>
      <c r="D217" s="7">
        <f>CADASTRO!C215</f>
        <v>0</v>
      </c>
      <c r="E217" s="41">
        <f>SUMIFS(SAÍDAS!$D:$D,SAÍDAS!$B:$B,'PAINEL MÊS'!$B217,SAÍDAS!$H:$H,'PAINEL MÊS'!$AI$1,SAÍDAS!$F:$F,'PAINEL MÊS'!E$3)</f>
        <v>0</v>
      </c>
      <c r="F217" s="41">
        <f>SUMIFS(SAÍDAS!$D:$D,SAÍDAS!$B:$B,'PAINEL MÊS'!$B217,SAÍDAS!$H:$H,'PAINEL MÊS'!$AI$1,SAÍDAS!$F:$F,'PAINEL MÊS'!F$3)</f>
        <v>0</v>
      </c>
      <c r="G217" s="41">
        <f>SUMIFS(SAÍDAS!$D:$D,SAÍDAS!$B:$B,'PAINEL MÊS'!$B217,SAÍDAS!$H:$H,'PAINEL MÊS'!$AI$1,SAÍDAS!$F:$F,'PAINEL MÊS'!G$3)</f>
        <v>0</v>
      </c>
      <c r="H217" s="41">
        <f>SUMIFS(SAÍDAS!$D:$D,SAÍDAS!$B:$B,'PAINEL MÊS'!$B217,SAÍDAS!$H:$H,'PAINEL MÊS'!$AI$1,SAÍDAS!$F:$F,'PAINEL MÊS'!H$3)</f>
        <v>0</v>
      </c>
      <c r="I217" s="41">
        <f>SUMIFS(SAÍDAS!$D:$D,SAÍDAS!$B:$B,'PAINEL MÊS'!$B217,SAÍDAS!$H:$H,'PAINEL MÊS'!$AI$1,SAÍDAS!$F:$F,'PAINEL MÊS'!I$3)+SUMIFS(SAÍDAS!$D:$D,SAÍDAS!$B:$B,'PAINEL MÊS'!$B217,SAÍDAS!$H:$H,'PAINEL MÊS'!$AI$1,SAÍDAS!$F:$F,"SEMANA 6")</f>
        <v>0</v>
      </c>
      <c r="J217" s="42">
        <f t="shared" si="0"/>
        <v>0</v>
      </c>
      <c r="K217" s="43">
        <f>SUMIFS(ENTRADAS!$D:$D,ENTRADAS!$B:$B,'PAINEL MÊS'!$B217,ENTRADAS!$I:$I,'PAINEL MÊS'!$AI$1,ENTRADAS!$F:$F,'PAINEL MÊS'!K$3)</f>
        <v>0</v>
      </c>
      <c r="L217" s="43">
        <f>SUMIFS(ENTRADAS!$D:$D,ENTRADAS!$B:$B,'PAINEL MÊS'!$B217,ENTRADAS!$I:$I,'PAINEL MÊS'!$AI$1,ENTRADAS!$F:$F,'PAINEL MÊS'!L$3)</f>
        <v>0</v>
      </c>
      <c r="M217" s="43">
        <f>SUMIFS(ENTRADAS!$D:$D,ENTRADAS!$B:$B,'PAINEL MÊS'!$B217,ENTRADAS!$I:$I,'PAINEL MÊS'!$AI$1,ENTRADAS!$F:$F,'PAINEL MÊS'!M$3)</f>
        <v>0</v>
      </c>
      <c r="N217" s="43">
        <f>SUMIFS(ENTRADAS!$D:$D,ENTRADAS!$B:$B,'PAINEL MÊS'!$B217,ENTRADAS!$I:$I,'PAINEL MÊS'!$AI$1,ENTRADAS!$F:$F,'PAINEL MÊS'!N$3)</f>
        <v>0</v>
      </c>
      <c r="O217" s="43">
        <f>SUMIFS(ENTRADAS!$D:$D,ENTRADAS!$B:$B,'PAINEL MÊS'!$B217,ENTRADAS!$I:$I,'PAINEL MÊS'!$AI$1,ENTRADAS!$F:$F,'PAINEL MÊS'!O$3)+SUMIFS(ENTRADAS!$D:$D,ENTRADAS!$B:$B,'PAINEL MÊS'!$B217,ENTRADAS!$I:$I,'PAINEL MÊS'!$AI$1,ENTRADAS!$F:$F,"SEMANA 6")</f>
        <v>0</v>
      </c>
      <c r="P217" s="44">
        <f t="shared" si="1"/>
        <v>0</v>
      </c>
      <c r="Q217" s="40">
        <f>C217+P217-J217+SUMIFS(AJUSTE!$D:$D,AJUSTE!$B:$B,'PAINEL MÊS'!B217,AJUSTE!$H:$H,'PAINEL MÊS'!$AI$1)</f>
        <v>0</v>
      </c>
      <c r="R217" s="45">
        <f t="shared" si="34"/>
        <v>0</v>
      </c>
      <c r="S217" s="15">
        <f>IFERROR(IF(INDEX(CADASTRO!$A$2:$Q$570,MATCH('PAINEL MÊS'!B217,CADASTRO!$B$2:$B$570,0),MATCH('PAINEL MÊS'!$AI$1,CADASTRO!$A$2:$Q$2,0))=0,IF(CADASTRO!R215=0,CADASTRO!E215,CADASTRO!R215),INDEX(CADASTRO!$A$2:$Q$570,MATCH('PAINEL MÊS'!B217,CADASTRO!$B$2:$B$570,0),MATCH('PAINEL MÊS'!$AI$1,CADASTRO!$A$2:$Q$2,0))),0)</f>
        <v>0</v>
      </c>
      <c r="T217" s="14">
        <f t="shared" si="35"/>
        <v>0</v>
      </c>
      <c r="U217" s="14">
        <f t="shared" si="36"/>
        <v>0</v>
      </c>
      <c r="V217" s="14">
        <f t="shared" si="37"/>
        <v>0</v>
      </c>
      <c r="W217" s="14">
        <f t="shared" si="38"/>
        <v>0</v>
      </c>
      <c r="X217" s="67">
        <f>IFERROR(IF(INDEX(CADASTRO!$A$2:$Q$570,MATCH('PAINEL MÊS'!B217,CADASTRO!$B$2:$B$570,0),MATCH('PAINEL MÊS'!$AJ$2,CADASTRO!$A$2:$Q$2,0))=0,IF(CADASTRO!R215=0,CADASTRO!E215,CADASTRO!R215),INDEX(CADASTRO!$A$2:$Q$570,MATCH('PAINEL MÊS'!B217,CADASTRO!$B$2:$B$570,0),MATCH('PAINEL MÊS'!$AJ$2,CADASTRO!$A$2:$Q$2,0))),0)*C217</f>
        <v>0</v>
      </c>
      <c r="Y217" s="14">
        <f t="shared" si="39"/>
        <v>0</v>
      </c>
      <c r="Z217" s="75">
        <f t="shared" si="40"/>
        <v>0</v>
      </c>
      <c r="AA217" s="75">
        <f t="shared" si="41"/>
        <v>0</v>
      </c>
      <c r="AB217" s="79">
        <f t="shared" si="42"/>
        <v>0</v>
      </c>
      <c r="AC217" s="77">
        <f t="shared" si="43"/>
        <v>0</v>
      </c>
      <c r="AD217" s="77">
        <f t="shared" si="44"/>
        <v>0</v>
      </c>
    </row>
    <row r="218" spans="1:30" ht="18.75" customHeight="1" x14ac:dyDescent="0.25">
      <c r="A218" s="7">
        <f>CADASTRO!A216</f>
        <v>0</v>
      </c>
      <c r="B218" s="7">
        <f>CADASTRO!B216</f>
        <v>0</v>
      </c>
      <c r="C218" s="40">
        <f>INDEX(Base!$A$40:$N$570,MATCH('PAINEL MÊS'!B218,Base!$B$40:$B$570,0),MATCH('PAINEL MÊS'!$C$2,Base!$A$40:$N$40,0))</f>
        <v>0</v>
      </c>
      <c r="D218" s="7">
        <f>CADASTRO!C216</f>
        <v>0</v>
      </c>
      <c r="E218" s="41">
        <f>SUMIFS(SAÍDAS!$D:$D,SAÍDAS!$B:$B,'PAINEL MÊS'!$B218,SAÍDAS!$H:$H,'PAINEL MÊS'!$AI$1,SAÍDAS!$F:$F,'PAINEL MÊS'!E$3)</f>
        <v>0</v>
      </c>
      <c r="F218" s="41">
        <f>SUMIFS(SAÍDAS!$D:$D,SAÍDAS!$B:$B,'PAINEL MÊS'!$B218,SAÍDAS!$H:$H,'PAINEL MÊS'!$AI$1,SAÍDAS!$F:$F,'PAINEL MÊS'!F$3)</f>
        <v>0</v>
      </c>
      <c r="G218" s="41">
        <f>SUMIFS(SAÍDAS!$D:$D,SAÍDAS!$B:$B,'PAINEL MÊS'!$B218,SAÍDAS!$H:$H,'PAINEL MÊS'!$AI$1,SAÍDAS!$F:$F,'PAINEL MÊS'!G$3)</f>
        <v>0</v>
      </c>
      <c r="H218" s="41">
        <f>SUMIFS(SAÍDAS!$D:$D,SAÍDAS!$B:$B,'PAINEL MÊS'!$B218,SAÍDAS!$H:$H,'PAINEL MÊS'!$AI$1,SAÍDAS!$F:$F,'PAINEL MÊS'!H$3)</f>
        <v>0</v>
      </c>
      <c r="I218" s="41">
        <f>SUMIFS(SAÍDAS!$D:$D,SAÍDAS!$B:$B,'PAINEL MÊS'!$B218,SAÍDAS!$H:$H,'PAINEL MÊS'!$AI$1,SAÍDAS!$F:$F,'PAINEL MÊS'!I$3)+SUMIFS(SAÍDAS!$D:$D,SAÍDAS!$B:$B,'PAINEL MÊS'!$B218,SAÍDAS!$H:$H,'PAINEL MÊS'!$AI$1,SAÍDAS!$F:$F,"SEMANA 6")</f>
        <v>0</v>
      </c>
      <c r="J218" s="42">
        <f t="shared" si="0"/>
        <v>0</v>
      </c>
      <c r="K218" s="43">
        <f>SUMIFS(ENTRADAS!$D:$D,ENTRADAS!$B:$B,'PAINEL MÊS'!$B218,ENTRADAS!$I:$I,'PAINEL MÊS'!$AI$1,ENTRADAS!$F:$F,'PAINEL MÊS'!K$3)</f>
        <v>0</v>
      </c>
      <c r="L218" s="43">
        <f>SUMIFS(ENTRADAS!$D:$D,ENTRADAS!$B:$B,'PAINEL MÊS'!$B218,ENTRADAS!$I:$I,'PAINEL MÊS'!$AI$1,ENTRADAS!$F:$F,'PAINEL MÊS'!L$3)</f>
        <v>0</v>
      </c>
      <c r="M218" s="43">
        <f>SUMIFS(ENTRADAS!$D:$D,ENTRADAS!$B:$B,'PAINEL MÊS'!$B218,ENTRADAS!$I:$I,'PAINEL MÊS'!$AI$1,ENTRADAS!$F:$F,'PAINEL MÊS'!M$3)</f>
        <v>0</v>
      </c>
      <c r="N218" s="43">
        <f>SUMIFS(ENTRADAS!$D:$D,ENTRADAS!$B:$B,'PAINEL MÊS'!$B218,ENTRADAS!$I:$I,'PAINEL MÊS'!$AI$1,ENTRADAS!$F:$F,'PAINEL MÊS'!N$3)</f>
        <v>0</v>
      </c>
      <c r="O218" s="43">
        <f>SUMIFS(ENTRADAS!$D:$D,ENTRADAS!$B:$B,'PAINEL MÊS'!$B218,ENTRADAS!$I:$I,'PAINEL MÊS'!$AI$1,ENTRADAS!$F:$F,'PAINEL MÊS'!O$3)+SUMIFS(ENTRADAS!$D:$D,ENTRADAS!$B:$B,'PAINEL MÊS'!$B218,ENTRADAS!$I:$I,'PAINEL MÊS'!$AI$1,ENTRADAS!$F:$F,"SEMANA 6")</f>
        <v>0</v>
      </c>
      <c r="P218" s="44">
        <f t="shared" si="1"/>
        <v>0</v>
      </c>
      <c r="Q218" s="40">
        <f>C218+P218-J218+SUMIFS(AJUSTE!$D:$D,AJUSTE!$B:$B,'PAINEL MÊS'!B218,AJUSTE!$H:$H,'PAINEL MÊS'!$AI$1)</f>
        <v>0</v>
      </c>
      <c r="R218" s="45">
        <f t="shared" si="34"/>
        <v>0</v>
      </c>
      <c r="S218" s="15">
        <f>IFERROR(IF(INDEX(CADASTRO!$A$2:$Q$570,MATCH('PAINEL MÊS'!B218,CADASTRO!$B$2:$B$570,0),MATCH('PAINEL MÊS'!$AI$1,CADASTRO!$A$2:$Q$2,0))=0,IF(CADASTRO!R216=0,CADASTRO!E216,CADASTRO!R216),INDEX(CADASTRO!$A$2:$Q$570,MATCH('PAINEL MÊS'!B218,CADASTRO!$B$2:$B$570,0),MATCH('PAINEL MÊS'!$AI$1,CADASTRO!$A$2:$Q$2,0))),0)</f>
        <v>0</v>
      </c>
      <c r="T218" s="14">
        <f t="shared" si="35"/>
        <v>0</v>
      </c>
      <c r="U218" s="14">
        <f t="shared" si="36"/>
        <v>0</v>
      </c>
      <c r="V218" s="14">
        <f t="shared" si="37"/>
        <v>0</v>
      </c>
      <c r="W218" s="14">
        <f t="shared" si="38"/>
        <v>0</v>
      </c>
      <c r="X218" s="67">
        <f>IFERROR(IF(INDEX(CADASTRO!$A$2:$Q$570,MATCH('PAINEL MÊS'!B218,CADASTRO!$B$2:$B$570,0),MATCH('PAINEL MÊS'!$AJ$2,CADASTRO!$A$2:$Q$2,0))=0,IF(CADASTRO!R216=0,CADASTRO!E216,CADASTRO!R216),INDEX(CADASTRO!$A$2:$Q$570,MATCH('PAINEL MÊS'!B218,CADASTRO!$B$2:$B$570,0),MATCH('PAINEL MÊS'!$AJ$2,CADASTRO!$A$2:$Q$2,0))),0)*C218</f>
        <v>0</v>
      </c>
      <c r="Y218" s="14">
        <f t="shared" si="39"/>
        <v>0</v>
      </c>
      <c r="Z218" s="75">
        <f t="shared" si="40"/>
        <v>0</v>
      </c>
      <c r="AA218" s="75">
        <f t="shared" si="41"/>
        <v>0</v>
      </c>
      <c r="AB218" s="79">
        <f t="shared" si="42"/>
        <v>0</v>
      </c>
      <c r="AC218" s="77">
        <f t="shared" si="43"/>
        <v>0</v>
      </c>
      <c r="AD218" s="77">
        <f t="shared" si="44"/>
        <v>0</v>
      </c>
    </row>
    <row r="219" spans="1:30" ht="18.75" customHeight="1" x14ac:dyDescent="0.25">
      <c r="A219" s="7">
        <f>CADASTRO!A217</f>
        <v>0</v>
      </c>
      <c r="B219" s="7">
        <f>CADASTRO!B217</f>
        <v>0</v>
      </c>
      <c r="C219" s="40">
        <f>INDEX(Base!$A$40:$N$570,MATCH('PAINEL MÊS'!B219,Base!$B$40:$B$570,0),MATCH('PAINEL MÊS'!$C$2,Base!$A$40:$N$40,0))</f>
        <v>0</v>
      </c>
      <c r="D219" s="7">
        <f>CADASTRO!C217</f>
        <v>0</v>
      </c>
      <c r="E219" s="41">
        <f>SUMIFS(SAÍDAS!$D:$D,SAÍDAS!$B:$B,'PAINEL MÊS'!$B219,SAÍDAS!$H:$H,'PAINEL MÊS'!$AI$1,SAÍDAS!$F:$F,'PAINEL MÊS'!E$3)</f>
        <v>0</v>
      </c>
      <c r="F219" s="41">
        <f>SUMIFS(SAÍDAS!$D:$D,SAÍDAS!$B:$B,'PAINEL MÊS'!$B219,SAÍDAS!$H:$H,'PAINEL MÊS'!$AI$1,SAÍDAS!$F:$F,'PAINEL MÊS'!F$3)</f>
        <v>0</v>
      </c>
      <c r="G219" s="41">
        <f>SUMIFS(SAÍDAS!$D:$D,SAÍDAS!$B:$B,'PAINEL MÊS'!$B219,SAÍDAS!$H:$H,'PAINEL MÊS'!$AI$1,SAÍDAS!$F:$F,'PAINEL MÊS'!G$3)</f>
        <v>0</v>
      </c>
      <c r="H219" s="41">
        <f>SUMIFS(SAÍDAS!$D:$D,SAÍDAS!$B:$B,'PAINEL MÊS'!$B219,SAÍDAS!$H:$H,'PAINEL MÊS'!$AI$1,SAÍDAS!$F:$F,'PAINEL MÊS'!H$3)</f>
        <v>0</v>
      </c>
      <c r="I219" s="41">
        <f>SUMIFS(SAÍDAS!$D:$D,SAÍDAS!$B:$B,'PAINEL MÊS'!$B219,SAÍDAS!$H:$H,'PAINEL MÊS'!$AI$1,SAÍDAS!$F:$F,'PAINEL MÊS'!I$3)+SUMIFS(SAÍDAS!$D:$D,SAÍDAS!$B:$B,'PAINEL MÊS'!$B219,SAÍDAS!$H:$H,'PAINEL MÊS'!$AI$1,SAÍDAS!$F:$F,"SEMANA 6")</f>
        <v>0</v>
      </c>
      <c r="J219" s="42">
        <f t="shared" si="0"/>
        <v>0</v>
      </c>
      <c r="K219" s="43">
        <f>SUMIFS(ENTRADAS!$D:$D,ENTRADAS!$B:$B,'PAINEL MÊS'!$B219,ENTRADAS!$I:$I,'PAINEL MÊS'!$AI$1,ENTRADAS!$F:$F,'PAINEL MÊS'!K$3)</f>
        <v>0</v>
      </c>
      <c r="L219" s="43">
        <f>SUMIFS(ENTRADAS!$D:$D,ENTRADAS!$B:$B,'PAINEL MÊS'!$B219,ENTRADAS!$I:$I,'PAINEL MÊS'!$AI$1,ENTRADAS!$F:$F,'PAINEL MÊS'!L$3)</f>
        <v>0</v>
      </c>
      <c r="M219" s="43">
        <f>SUMIFS(ENTRADAS!$D:$D,ENTRADAS!$B:$B,'PAINEL MÊS'!$B219,ENTRADAS!$I:$I,'PAINEL MÊS'!$AI$1,ENTRADAS!$F:$F,'PAINEL MÊS'!M$3)</f>
        <v>0</v>
      </c>
      <c r="N219" s="43">
        <f>SUMIFS(ENTRADAS!$D:$D,ENTRADAS!$B:$B,'PAINEL MÊS'!$B219,ENTRADAS!$I:$I,'PAINEL MÊS'!$AI$1,ENTRADAS!$F:$F,'PAINEL MÊS'!N$3)</f>
        <v>0</v>
      </c>
      <c r="O219" s="43">
        <f>SUMIFS(ENTRADAS!$D:$D,ENTRADAS!$B:$B,'PAINEL MÊS'!$B219,ENTRADAS!$I:$I,'PAINEL MÊS'!$AI$1,ENTRADAS!$F:$F,'PAINEL MÊS'!O$3)+SUMIFS(ENTRADAS!$D:$D,ENTRADAS!$B:$B,'PAINEL MÊS'!$B219,ENTRADAS!$I:$I,'PAINEL MÊS'!$AI$1,ENTRADAS!$F:$F,"SEMANA 6")</f>
        <v>0</v>
      </c>
      <c r="P219" s="44">
        <f t="shared" si="1"/>
        <v>0</v>
      </c>
      <c r="Q219" s="40">
        <f>C219+P219-J219+SUMIFS(AJUSTE!$D:$D,AJUSTE!$B:$B,'PAINEL MÊS'!B219,AJUSTE!$H:$H,'PAINEL MÊS'!$AI$1)</f>
        <v>0</v>
      </c>
      <c r="R219" s="45">
        <f t="shared" si="34"/>
        <v>0</v>
      </c>
      <c r="S219" s="15">
        <f>IFERROR(IF(INDEX(CADASTRO!$A$2:$Q$570,MATCH('PAINEL MÊS'!B219,CADASTRO!$B$2:$B$570,0),MATCH('PAINEL MÊS'!$AI$1,CADASTRO!$A$2:$Q$2,0))=0,IF(CADASTRO!R217=0,CADASTRO!E217,CADASTRO!R217),INDEX(CADASTRO!$A$2:$Q$570,MATCH('PAINEL MÊS'!B219,CADASTRO!$B$2:$B$570,0),MATCH('PAINEL MÊS'!$AI$1,CADASTRO!$A$2:$Q$2,0))),0)</f>
        <v>0</v>
      </c>
      <c r="T219" s="14">
        <f t="shared" si="35"/>
        <v>0</v>
      </c>
      <c r="U219" s="14">
        <f t="shared" si="36"/>
        <v>0</v>
      </c>
      <c r="V219" s="14">
        <f t="shared" si="37"/>
        <v>0</v>
      </c>
      <c r="W219" s="14">
        <f t="shared" si="38"/>
        <v>0</v>
      </c>
      <c r="X219" s="67">
        <f>IFERROR(IF(INDEX(CADASTRO!$A$2:$Q$570,MATCH('PAINEL MÊS'!B219,CADASTRO!$B$2:$B$570,0),MATCH('PAINEL MÊS'!$AJ$2,CADASTRO!$A$2:$Q$2,0))=0,IF(CADASTRO!R217=0,CADASTRO!E217,CADASTRO!R217),INDEX(CADASTRO!$A$2:$Q$570,MATCH('PAINEL MÊS'!B219,CADASTRO!$B$2:$B$570,0),MATCH('PAINEL MÊS'!$AJ$2,CADASTRO!$A$2:$Q$2,0))),0)*C219</f>
        <v>0</v>
      </c>
      <c r="Y219" s="14">
        <f t="shared" si="39"/>
        <v>0</v>
      </c>
      <c r="Z219" s="75">
        <f t="shared" si="40"/>
        <v>0</v>
      </c>
      <c r="AA219" s="75">
        <f t="shared" si="41"/>
        <v>0</v>
      </c>
      <c r="AB219" s="79">
        <f t="shared" si="42"/>
        <v>0</v>
      </c>
      <c r="AC219" s="77">
        <f t="shared" si="43"/>
        <v>0</v>
      </c>
      <c r="AD219" s="77">
        <f t="shared" si="44"/>
        <v>0</v>
      </c>
    </row>
    <row r="220" spans="1:30" ht="18.75" customHeight="1" x14ac:dyDescent="0.25">
      <c r="A220" s="7">
        <f>CADASTRO!A218</f>
        <v>0</v>
      </c>
      <c r="B220" s="7">
        <f>CADASTRO!B218</f>
        <v>0</v>
      </c>
      <c r="C220" s="40">
        <f>INDEX(Base!$A$40:$N$570,MATCH('PAINEL MÊS'!B220,Base!$B$40:$B$570,0),MATCH('PAINEL MÊS'!$C$2,Base!$A$40:$N$40,0))</f>
        <v>0</v>
      </c>
      <c r="D220" s="7">
        <f>CADASTRO!C218</f>
        <v>0</v>
      </c>
      <c r="E220" s="41">
        <f>SUMIFS(SAÍDAS!$D:$D,SAÍDAS!$B:$B,'PAINEL MÊS'!$B220,SAÍDAS!$H:$H,'PAINEL MÊS'!$AI$1,SAÍDAS!$F:$F,'PAINEL MÊS'!E$3)</f>
        <v>0</v>
      </c>
      <c r="F220" s="41">
        <f>SUMIFS(SAÍDAS!$D:$D,SAÍDAS!$B:$B,'PAINEL MÊS'!$B220,SAÍDAS!$H:$H,'PAINEL MÊS'!$AI$1,SAÍDAS!$F:$F,'PAINEL MÊS'!F$3)</f>
        <v>0</v>
      </c>
      <c r="G220" s="41">
        <f>SUMIFS(SAÍDAS!$D:$D,SAÍDAS!$B:$B,'PAINEL MÊS'!$B220,SAÍDAS!$H:$H,'PAINEL MÊS'!$AI$1,SAÍDAS!$F:$F,'PAINEL MÊS'!G$3)</f>
        <v>0</v>
      </c>
      <c r="H220" s="41">
        <f>SUMIFS(SAÍDAS!$D:$D,SAÍDAS!$B:$B,'PAINEL MÊS'!$B220,SAÍDAS!$H:$H,'PAINEL MÊS'!$AI$1,SAÍDAS!$F:$F,'PAINEL MÊS'!H$3)</f>
        <v>0</v>
      </c>
      <c r="I220" s="41">
        <f>SUMIFS(SAÍDAS!$D:$D,SAÍDAS!$B:$B,'PAINEL MÊS'!$B220,SAÍDAS!$H:$H,'PAINEL MÊS'!$AI$1,SAÍDAS!$F:$F,'PAINEL MÊS'!I$3)+SUMIFS(SAÍDAS!$D:$D,SAÍDAS!$B:$B,'PAINEL MÊS'!$B220,SAÍDAS!$H:$H,'PAINEL MÊS'!$AI$1,SAÍDAS!$F:$F,"SEMANA 6")</f>
        <v>0</v>
      </c>
      <c r="J220" s="42">
        <f t="shared" si="0"/>
        <v>0</v>
      </c>
      <c r="K220" s="43">
        <f>SUMIFS(ENTRADAS!$D:$D,ENTRADAS!$B:$B,'PAINEL MÊS'!$B220,ENTRADAS!$I:$I,'PAINEL MÊS'!$AI$1,ENTRADAS!$F:$F,'PAINEL MÊS'!K$3)</f>
        <v>0</v>
      </c>
      <c r="L220" s="43">
        <f>SUMIFS(ENTRADAS!$D:$D,ENTRADAS!$B:$B,'PAINEL MÊS'!$B220,ENTRADAS!$I:$I,'PAINEL MÊS'!$AI$1,ENTRADAS!$F:$F,'PAINEL MÊS'!L$3)</f>
        <v>0</v>
      </c>
      <c r="M220" s="43">
        <f>SUMIFS(ENTRADAS!$D:$D,ENTRADAS!$B:$B,'PAINEL MÊS'!$B220,ENTRADAS!$I:$I,'PAINEL MÊS'!$AI$1,ENTRADAS!$F:$F,'PAINEL MÊS'!M$3)</f>
        <v>0</v>
      </c>
      <c r="N220" s="43">
        <f>SUMIFS(ENTRADAS!$D:$D,ENTRADAS!$B:$B,'PAINEL MÊS'!$B220,ENTRADAS!$I:$I,'PAINEL MÊS'!$AI$1,ENTRADAS!$F:$F,'PAINEL MÊS'!N$3)</f>
        <v>0</v>
      </c>
      <c r="O220" s="43">
        <f>SUMIFS(ENTRADAS!$D:$D,ENTRADAS!$B:$B,'PAINEL MÊS'!$B220,ENTRADAS!$I:$I,'PAINEL MÊS'!$AI$1,ENTRADAS!$F:$F,'PAINEL MÊS'!O$3)+SUMIFS(ENTRADAS!$D:$D,ENTRADAS!$B:$B,'PAINEL MÊS'!$B220,ENTRADAS!$I:$I,'PAINEL MÊS'!$AI$1,ENTRADAS!$F:$F,"SEMANA 6")</f>
        <v>0</v>
      </c>
      <c r="P220" s="44">
        <f t="shared" si="1"/>
        <v>0</v>
      </c>
      <c r="Q220" s="40">
        <f>C220+P220-J220+SUMIFS(AJUSTE!$D:$D,AJUSTE!$B:$B,'PAINEL MÊS'!B220,AJUSTE!$H:$H,'PAINEL MÊS'!$AI$1)</f>
        <v>0</v>
      </c>
      <c r="R220" s="45">
        <f t="shared" si="34"/>
        <v>0</v>
      </c>
      <c r="S220" s="15">
        <f>IFERROR(IF(INDEX(CADASTRO!$A$2:$Q$570,MATCH('PAINEL MÊS'!B220,CADASTRO!$B$2:$B$570,0),MATCH('PAINEL MÊS'!$AI$1,CADASTRO!$A$2:$Q$2,0))=0,IF(CADASTRO!R218=0,CADASTRO!E218,CADASTRO!R218),INDEX(CADASTRO!$A$2:$Q$570,MATCH('PAINEL MÊS'!B220,CADASTRO!$B$2:$B$570,0),MATCH('PAINEL MÊS'!$AI$1,CADASTRO!$A$2:$Q$2,0))),0)</f>
        <v>0</v>
      </c>
      <c r="T220" s="14">
        <f t="shared" si="35"/>
        <v>0</v>
      </c>
      <c r="U220" s="14">
        <f t="shared" si="36"/>
        <v>0</v>
      </c>
      <c r="V220" s="14">
        <f t="shared" si="37"/>
        <v>0</v>
      </c>
      <c r="W220" s="14">
        <f t="shared" si="38"/>
        <v>0</v>
      </c>
      <c r="X220" s="67">
        <f>IFERROR(IF(INDEX(CADASTRO!$A$2:$Q$570,MATCH('PAINEL MÊS'!B220,CADASTRO!$B$2:$B$570,0),MATCH('PAINEL MÊS'!$AJ$2,CADASTRO!$A$2:$Q$2,0))=0,IF(CADASTRO!R218=0,CADASTRO!E218,CADASTRO!R218),INDEX(CADASTRO!$A$2:$Q$570,MATCH('PAINEL MÊS'!B220,CADASTRO!$B$2:$B$570,0),MATCH('PAINEL MÊS'!$AJ$2,CADASTRO!$A$2:$Q$2,0))),0)*C220</f>
        <v>0</v>
      </c>
      <c r="Y220" s="14">
        <f t="shared" si="39"/>
        <v>0</v>
      </c>
      <c r="Z220" s="75">
        <f t="shared" si="40"/>
        <v>0</v>
      </c>
      <c r="AA220" s="75">
        <f t="shared" si="41"/>
        <v>0</v>
      </c>
      <c r="AB220" s="79">
        <f t="shared" si="42"/>
        <v>0</v>
      </c>
      <c r="AC220" s="77">
        <f t="shared" si="43"/>
        <v>0</v>
      </c>
      <c r="AD220" s="77">
        <f t="shared" si="44"/>
        <v>0</v>
      </c>
    </row>
    <row r="221" spans="1:30" ht="18.75" customHeight="1" x14ac:dyDescent="0.25">
      <c r="A221" s="7">
        <f>CADASTRO!A219</f>
        <v>0</v>
      </c>
      <c r="B221" s="7">
        <f>CADASTRO!B219</f>
        <v>0</v>
      </c>
      <c r="C221" s="40">
        <f>INDEX(Base!$A$40:$N$570,MATCH('PAINEL MÊS'!B221,Base!$B$40:$B$570,0),MATCH('PAINEL MÊS'!$C$2,Base!$A$40:$N$40,0))</f>
        <v>0</v>
      </c>
      <c r="D221" s="7">
        <f>CADASTRO!C219</f>
        <v>0</v>
      </c>
      <c r="E221" s="41">
        <f>SUMIFS(SAÍDAS!$D:$D,SAÍDAS!$B:$B,'PAINEL MÊS'!$B221,SAÍDAS!$H:$H,'PAINEL MÊS'!$AI$1,SAÍDAS!$F:$F,'PAINEL MÊS'!E$3)</f>
        <v>0</v>
      </c>
      <c r="F221" s="41">
        <f>SUMIFS(SAÍDAS!$D:$D,SAÍDAS!$B:$B,'PAINEL MÊS'!$B221,SAÍDAS!$H:$H,'PAINEL MÊS'!$AI$1,SAÍDAS!$F:$F,'PAINEL MÊS'!F$3)</f>
        <v>0</v>
      </c>
      <c r="G221" s="41">
        <f>SUMIFS(SAÍDAS!$D:$D,SAÍDAS!$B:$B,'PAINEL MÊS'!$B221,SAÍDAS!$H:$H,'PAINEL MÊS'!$AI$1,SAÍDAS!$F:$F,'PAINEL MÊS'!G$3)</f>
        <v>0</v>
      </c>
      <c r="H221" s="41">
        <f>SUMIFS(SAÍDAS!$D:$D,SAÍDAS!$B:$B,'PAINEL MÊS'!$B221,SAÍDAS!$H:$H,'PAINEL MÊS'!$AI$1,SAÍDAS!$F:$F,'PAINEL MÊS'!H$3)</f>
        <v>0</v>
      </c>
      <c r="I221" s="41">
        <f>SUMIFS(SAÍDAS!$D:$D,SAÍDAS!$B:$B,'PAINEL MÊS'!$B221,SAÍDAS!$H:$H,'PAINEL MÊS'!$AI$1,SAÍDAS!$F:$F,'PAINEL MÊS'!I$3)+SUMIFS(SAÍDAS!$D:$D,SAÍDAS!$B:$B,'PAINEL MÊS'!$B221,SAÍDAS!$H:$H,'PAINEL MÊS'!$AI$1,SAÍDAS!$F:$F,"SEMANA 6")</f>
        <v>0</v>
      </c>
      <c r="J221" s="42">
        <f t="shared" si="0"/>
        <v>0</v>
      </c>
      <c r="K221" s="43">
        <f>SUMIFS(ENTRADAS!$D:$D,ENTRADAS!$B:$B,'PAINEL MÊS'!$B221,ENTRADAS!$I:$I,'PAINEL MÊS'!$AI$1,ENTRADAS!$F:$F,'PAINEL MÊS'!K$3)</f>
        <v>0</v>
      </c>
      <c r="L221" s="43">
        <f>SUMIFS(ENTRADAS!$D:$D,ENTRADAS!$B:$B,'PAINEL MÊS'!$B221,ENTRADAS!$I:$I,'PAINEL MÊS'!$AI$1,ENTRADAS!$F:$F,'PAINEL MÊS'!L$3)</f>
        <v>0</v>
      </c>
      <c r="M221" s="43">
        <f>SUMIFS(ENTRADAS!$D:$D,ENTRADAS!$B:$B,'PAINEL MÊS'!$B221,ENTRADAS!$I:$I,'PAINEL MÊS'!$AI$1,ENTRADAS!$F:$F,'PAINEL MÊS'!M$3)</f>
        <v>0</v>
      </c>
      <c r="N221" s="43">
        <f>SUMIFS(ENTRADAS!$D:$D,ENTRADAS!$B:$B,'PAINEL MÊS'!$B221,ENTRADAS!$I:$I,'PAINEL MÊS'!$AI$1,ENTRADAS!$F:$F,'PAINEL MÊS'!N$3)</f>
        <v>0</v>
      </c>
      <c r="O221" s="43">
        <f>SUMIFS(ENTRADAS!$D:$D,ENTRADAS!$B:$B,'PAINEL MÊS'!$B221,ENTRADAS!$I:$I,'PAINEL MÊS'!$AI$1,ENTRADAS!$F:$F,'PAINEL MÊS'!O$3)+SUMIFS(ENTRADAS!$D:$D,ENTRADAS!$B:$B,'PAINEL MÊS'!$B221,ENTRADAS!$I:$I,'PAINEL MÊS'!$AI$1,ENTRADAS!$F:$F,"SEMANA 6")</f>
        <v>0</v>
      </c>
      <c r="P221" s="44">
        <f t="shared" si="1"/>
        <v>0</v>
      </c>
      <c r="Q221" s="40">
        <f>C221+P221-J221+SUMIFS(AJUSTE!$D:$D,AJUSTE!$B:$B,'PAINEL MÊS'!B221,AJUSTE!$H:$H,'PAINEL MÊS'!$AI$1)</f>
        <v>0</v>
      </c>
      <c r="R221" s="45">
        <f t="shared" si="34"/>
        <v>0</v>
      </c>
      <c r="S221" s="15">
        <f>IFERROR(IF(INDEX(CADASTRO!$A$2:$Q$570,MATCH('PAINEL MÊS'!B221,CADASTRO!$B$2:$B$570,0),MATCH('PAINEL MÊS'!$AI$1,CADASTRO!$A$2:$Q$2,0))=0,IF(CADASTRO!R219=0,CADASTRO!E219,CADASTRO!R219),INDEX(CADASTRO!$A$2:$Q$570,MATCH('PAINEL MÊS'!B221,CADASTRO!$B$2:$B$570,0),MATCH('PAINEL MÊS'!$AI$1,CADASTRO!$A$2:$Q$2,0))),0)</f>
        <v>0</v>
      </c>
      <c r="T221" s="14">
        <f t="shared" si="35"/>
        <v>0</v>
      </c>
      <c r="U221" s="14">
        <f t="shared" si="36"/>
        <v>0</v>
      </c>
      <c r="V221" s="14">
        <f t="shared" si="37"/>
        <v>0</v>
      </c>
      <c r="W221" s="14">
        <f t="shared" si="38"/>
        <v>0</v>
      </c>
      <c r="X221" s="67">
        <f>IFERROR(IF(INDEX(CADASTRO!$A$2:$Q$570,MATCH('PAINEL MÊS'!B221,CADASTRO!$B$2:$B$570,0),MATCH('PAINEL MÊS'!$AJ$2,CADASTRO!$A$2:$Q$2,0))=0,IF(CADASTRO!R219=0,CADASTRO!E219,CADASTRO!R219),INDEX(CADASTRO!$A$2:$Q$570,MATCH('PAINEL MÊS'!B221,CADASTRO!$B$2:$B$570,0),MATCH('PAINEL MÊS'!$AJ$2,CADASTRO!$A$2:$Q$2,0))),0)*C221</f>
        <v>0</v>
      </c>
      <c r="Y221" s="14">
        <f t="shared" si="39"/>
        <v>0</v>
      </c>
      <c r="Z221" s="75">
        <f t="shared" si="40"/>
        <v>0</v>
      </c>
      <c r="AA221" s="75">
        <f t="shared" si="41"/>
        <v>0</v>
      </c>
      <c r="AB221" s="79">
        <f t="shared" si="42"/>
        <v>0</v>
      </c>
      <c r="AC221" s="77">
        <f t="shared" si="43"/>
        <v>0</v>
      </c>
      <c r="AD221" s="77">
        <f t="shared" si="44"/>
        <v>0</v>
      </c>
    </row>
    <row r="222" spans="1:30" ht="18.75" customHeight="1" x14ac:dyDescent="0.25">
      <c r="A222" s="7">
        <f>CADASTRO!A220</f>
        <v>0</v>
      </c>
      <c r="B222" s="7">
        <f>CADASTRO!B220</f>
        <v>0</v>
      </c>
      <c r="C222" s="40">
        <f>INDEX(Base!$A$40:$N$570,MATCH('PAINEL MÊS'!B222,Base!$B$40:$B$570,0),MATCH('PAINEL MÊS'!$C$2,Base!$A$40:$N$40,0))</f>
        <v>0</v>
      </c>
      <c r="D222" s="7">
        <f>CADASTRO!C220</f>
        <v>0</v>
      </c>
      <c r="E222" s="41">
        <f>SUMIFS(SAÍDAS!$D:$D,SAÍDAS!$B:$B,'PAINEL MÊS'!$B222,SAÍDAS!$H:$H,'PAINEL MÊS'!$AI$1,SAÍDAS!$F:$F,'PAINEL MÊS'!E$3)</f>
        <v>0</v>
      </c>
      <c r="F222" s="41">
        <f>SUMIFS(SAÍDAS!$D:$D,SAÍDAS!$B:$B,'PAINEL MÊS'!$B222,SAÍDAS!$H:$H,'PAINEL MÊS'!$AI$1,SAÍDAS!$F:$F,'PAINEL MÊS'!F$3)</f>
        <v>0</v>
      </c>
      <c r="G222" s="41">
        <f>SUMIFS(SAÍDAS!$D:$D,SAÍDAS!$B:$B,'PAINEL MÊS'!$B222,SAÍDAS!$H:$H,'PAINEL MÊS'!$AI$1,SAÍDAS!$F:$F,'PAINEL MÊS'!G$3)</f>
        <v>0</v>
      </c>
      <c r="H222" s="41">
        <f>SUMIFS(SAÍDAS!$D:$D,SAÍDAS!$B:$B,'PAINEL MÊS'!$B222,SAÍDAS!$H:$H,'PAINEL MÊS'!$AI$1,SAÍDAS!$F:$F,'PAINEL MÊS'!H$3)</f>
        <v>0</v>
      </c>
      <c r="I222" s="41">
        <f>SUMIFS(SAÍDAS!$D:$D,SAÍDAS!$B:$B,'PAINEL MÊS'!$B222,SAÍDAS!$H:$H,'PAINEL MÊS'!$AI$1,SAÍDAS!$F:$F,'PAINEL MÊS'!I$3)+SUMIFS(SAÍDAS!$D:$D,SAÍDAS!$B:$B,'PAINEL MÊS'!$B222,SAÍDAS!$H:$H,'PAINEL MÊS'!$AI$1,SAÍDAS!$F:$F,"SEMANA 6")</f>
        <v>0</v>
      </c>
      <c r="J222" s="42">
        <f t="shared" si="0"/>
        <v>0</v>
      </c>
      <c r="K222" s="43">
        <f>SUMIFS(ENTRADAS!$D:$D,ENTRADAS!$B:$B,'PAINEL MÊS'!$B222,ENTRADAS!$I:$I,'PAINEL MÊS'!$AI$1,ENTRADAS!$F:$F,'PAINEL MÊS'!K$3)</f>
        <v>0</v>
      </c>
      <c r="L222" s="43">
        <f>SUMIFS(ENTRADAS!$D:$D,ENTRADAS!$B:$B,'PAINEL MÊS'!$B222,ENTRADAS!$I:$I,'PAINEL MÊS'!$AI$1,ENTRADAS!$F:$F,'PAINEL MÊS'!L$3)</f>
        <v>0</v>
      </c>
      <c r="M222" s="43">
        <f>SUMIFS(ENTRADAS!$D:$D,ENTRADAS!$B:$B,'PAINEL MÊS'!$B222,ENTRADAS!$I:$I,'PAINEL MÊS'!$AI$1,ENTRADAS!$F:$F,'PAINEL MÊS'!M$3)</f>
        <v>0</v>
      </c>
      <c r="N222" s="43">
        <f>SUMIFS(ENTRADAS!$D:$D,ENTRADAS!$B:$B,'PAINEL MÊS'!$B222,ENTRADAS!$I:$I,'PAINEL MÊS'!$AI$1,ENTRADAS!$F:$F,'PAINEL MÊS'!N$3)</f>
        <v>0</v>
      </c>
      <c r="O222" s="43">
        <f>SUMIFS(ENTRADAS!$D:$D,ENTRADAS!$B:$B,'PAINEL MÊS'!$B222,ENTRADAS!$I:$I,'PAINEL MÊS'!$AI$1,ENTRADAS!$F:$F,'PAINEL MÊS'!O$3)+SUMIFS(ENTRADAS!$D:$D,ENTRADAS!$B:$B,'PAINEL MÊS'!$B222,ENTRADAS!$I:$I,'PAINEL MÊS'!$AI$1,ENTRADAS!$F:$F,"SEMANA 6")</f>
        <v>0</v>
      </c>
      <c r="P222" s="44">
        <f t="shared" si="1"/>
        <v>0</v>
      </c>
      <c r="Q222" s="40">
        <f>C222+P222-J222+SUMIFS(AJUSTE!$D:$D,AJUSTE!$B:$B,'PAINEL MÊS'!B222,AJUSTE!$H:$H,'PAINEL MÊS'!$AI$1)</f>
        <v>0</v>
      </c>
      <c r="R222" s="45">
        <f t="shared" si="34"/>
        <v>0</v>
      </c>
      <c r="S222" s="15">
        <f>IFERROR(IF(INDEX(CADASTRO!$A$2:$Q$570,MATCH('PAINEL MÊS'!B222,CADASTRO!$B$2:$B$570,0),MATCH('PAINEL MÊS'!$AI$1,CADASTRO!$A$2:$Q$2,0))=0,IF(CADASTRO!R220=0,CADASTRO!E220,CADASTRO!R220),INDEX(CADASTRO!$A$2:$Q$570,MATCH('PAINEL MÊS'!B222,CADASTRO!$B$2:$B$570,0),MATCH('PAINEL MÊS'!$AI$1,CADASTRO!$A$2:$Q$2,0))),0)</f>
        <v>0</v>
      </c>
      <c r="T222" s="14">
        <f t="shared" si="35"/>
        <v>0</v>
      </c>
      <c r="U222" s="14">
        <f t="shared" si="36"/>
        <v>0</v>
      </c>
      <c r="V222" s="14">
        <f t="shared" si="37"/>
        <v>0</v>
      </c>
      <c r="W222" s="14">
        <f t="shared" si="38"/>
        <v>0</v>
      </c>
      <c r="X222" s="67">
        <f>IFERROR(IF(INDEX(CADASTRO!$A$2:$Q$570,MATCH('PAINEL MÊS'!B222,CADASTRO!$B$2:$B$570,0),MATCH('PAINEL MÊS'!$AJ$2,CADASTRO!$A$2:$Q$2,0))=0,IF(CADASTRO!R220=0,CADASTRO!E220,CADASTRO!R220),INDEX(CADASTRO!$A$2:$Q$570,MATCH('PAINEL MÊS'!B222,CADASTRO!$B$2:$B$570,0),MATCH('PAINEL MÊS'!$AJ$2,CADASTRO!$A$2:$Q$2,0))),0)*C222</f>
        <v>0</v>
      </c>
      <c r="Y222" s="14">
        <f t="shared" si="39"/>
        <v>0</v>
      </c>
      <c r="Z222" s="75">
        <f t="shared" si="40"/>
        <v>0</v>
      </c>
      <c r="AA222" s="75">
        <f t="shared" si="41"/>
        <v>0</v>
      </c>
      <c r="AB222" s="79">
        <f t="shared" si="42"/>
        <v>0</v>
      </c>
      <c r="AC222" s="77">
        <f t="shared" si="43"/>
        <v>0</v>
      </c>
      <c r="AD222" s="77">
        <f t="shared" si="44"/>
        <v>0</v>
      </c>
    </row>
    <row r="223" spans="1:30" ht="18.75" customHeight="1" x14ac:dyDescent="0.25">
      <c r="A223" s="7">
        <f>CADASTRO!A221</f>
        <v>0</v>
      </c>
      <c r="B223" s="7">
        <f>CADASTRO!B221</f>
        <v>0</v>
      </c>
      <c r="C223" s="40">
        <f>INDEX(Base!$A$40:$N$570,MATCH('PAINEL MÊS'!B223,Base!$B$40:$B$570,0),MATCH('PAINEL MÊS'!$C$2,Base!$A$40:$N$40,0))</f>
        <v>0</v>
      </c>
      <c r="D223" s="7">
        <f>CADASTRO!C221</f>
        <v>0</v>
      </c>
      <c r="E223" s="41">
        <f>SUMIFS(SAÍDAS!$D:$D,SAÍDAS!$B:$B,'PAINEL MÊS'!$B223,SAÍDAS!$H:$H,'PAINEL MÊS'!$AI$1,SAÍDAS!$F:$F,'PAINEL MÊS'!E$3)</f>
        <v>0</v>
      </c>
      <c r="F223" s="41">
        <f>SUMIFS(SAÍDAS!$D:$D,SAÍDAS!$B:$B,'PAINEL MÊS'!$B223,SAÍDAS!$H:$H,'PAINEL MÊS'!$AI$1,SAÍDAS!$F:$F,'PAINEL MÊS'!F$3)</f>
        <v>0</v>
      </c>
      <c r="G223" s="41">
        <f>SUMIFS(SAÍDAS!$D:$D,SAÍDAS!$B:$B,'PAINEL MÊS'!$B223,SAÍDAS!$H:$H,'PAINEL MÊS'!$AI$1,SAÍDAS!$F:$F,'PAINEL MÊS'!G$3)</f>
        <v>0</v>
      </c>
      <c r="H223" s="41">
        <f>SUMIFS(SAÍDAS!$D:$D,SAÍDAS!$B:$B,'PAINEL MÊS'!$B223,SAÍDAS!$H:$H,'PAINEL MÊS'!$AI$1,SAÍDAS!$F:$F,'PAINEL MÊS'!H$3)</f>
        <v>0</v>
      </c>
      <c r="I223" s="41">
        <f>SUMIFS(SAÍDAS!$D:$D,SAÍDAS!$B:$B,'PAINEL MÊS'!$B223,SAÍDAS!$H:$H,'PAINEL MÊS'!$AI$1,SAÍDAS!$F:$F,'PAINEL MÊS'!I$3)+SUMIFS(SAÍDAS!$D:$D,SAÍDAS!$B:$B,'PAINEL MÊS'!$B223,SAÍDAS!$H:$H,'PAINEL MÊS'!$AI$1,SAÍDAS!$F:$F,"SEMANA 6")</f>
        <v>0</v>
      </c>
      <c r="J223" s="42">
        <f t="shared" si="0"/>
        <v>0</v>
      </c>
      <c r="K223" s="43">
        <f>SUMIFS(ENTRADAS!$D:$D,ENTRADAS!$B:$B,'PAINEL MÊS'!$B223,ENTRADAS!$I:$I,'PAINEL MÊS'!$AI$1,ENTRADAS!$F:$F,'PAINEL MÊS'!K$3)</f>
        <v>0</v>
      </c>
      <c r="L223" s="43">
        <f>SUMIFS(ENTRADAS!$D:$D,ENTRADAS!$B:$B,'PAINEL MÊS'!$B223,ENTRADAS!$I:$I,'PAINEL MÊS'!$AI$1,ENTRADAS!$F:$F,'PAINEL MÊS'!L$3)</f>
        <v>0</v>
      </c>
      <c r="M223" s="43">
        <f>SUMIFS(ENTRADAS!$D:$D,ENTRADAS!$B:$B,'PAINEL MÊS'!$B223,ENTRADAS!$I:$I,'PAINEL MÊS'!$AI$1,ENTRADAS!$F:$F,'PAINEL MÊS'!M$3)</f>
        <v>0</v>
      </c>
      <c r="N223" s="43">
        <f>SUMIFS(ENTRADAS!$D:$D,ENTRADAS!$B:$B,'PAINEL MÊS'!$B223,ENTRADAS!$I:$I,'PAINEL MÊS'!$AI$1,ENTRADAS!$F:$F,'PAINEL MÊS'!N$3)</f>
        <v>0</v>
      </c>
      <c r="O223" s="43">
        <f>SUMIFS(ENTRADAS!$D:$D,ENTRADAS!$B:$B,'PAINEL MÊS'!$B223,ENTRADAS!$I:$I,'PAINEL MÊS'!$AI$1,ENTRADAS!$F:$F,'PAINEL MÊS'!O$3)+SUMIFS(ENTRADAS!$D:$D,ENTRADAS!$B:$B,'PAINEL MÊS'!$B223,ENTRADAS!$I:$I,'PAINEL MÊS'!$AI$1,ENTRADAS!$F:$F,"SEMANA 6")</f>
        <v>0</v>
      </c>
      <c r="P223" s="44">
        <f t="shared" si="1"/>
        <v>0</v>
      </c>
      <c r="Q223" s="40">
        <f>C223+P223-J223+SUMIFS(AJUSTE!$D:$D,AJUSTE!$B:$B,'PAINEL MÊS'!B223,AJUSTE!$H:$H,'PAINEL MÊS'!$AI$1)</f>
        <v>0</v>
      </c>
      <c r="R223" s="45">
        <f t="shared" si="34"/>
        <v>0</v>
      </c>
      <c r="S223" s="15">
        <f>IFERROR(IF(INDEX(CADASTRO!$A$2:$Q$570,MATCH('PAINEL MÊS'!B223,CADASTRO!$B$2:$B$570,0),MATCH('PAINEL MÊS'!$AI$1,CADASTRO!$A$2:$Q$2,0))=0,IF(CADASTRO!R221=0,CADASTRO!E221,CADASTRO!R221),INDEX(CADASTRO!$A$2:$Q$570,MATCH('PAINEL MÊS'!B223,CADASTRO!$B$2:$B$570,0),MATCH('PAINEL MÊS'!$AI$1,CADASTRO!$A$2:$Q$2,0))),0)</f>
        <v>0</v>
      </c>
      <c r="T223" s="14">
        <f t="shared" si="35"/>
        <v>0</v>
      </c>
      <c r="U223" s="14">
        <f t="shared" si="36"/>
        <v>0</v>
      </c>
      <c r="V223" s="14">
        <f t="shared" si="37"/>
        <v>0</v>
      </c>
      <c r="W223" s="14">
        <f t="shared" si="38"/>
        <v>0</v>
      </c>
      <c r="X223" s="67">
        <f>IFERROR(IF(INDEX(CADASTRO!$A$2:$Q$570,MATCH('PAINEL MÊS'!B223,CADASTRO!$B$2:$B$570,0),MATCH('PAINEL MÊS'!$AJ$2,CADASTRO!$A$2:$Q$2,0))=0,IF(CADASTRO!R221=0,CADASTRO!E221,CADASTRO!R221),INDEX(CADASTRO!$A$2:$Q$570,MATCH('PAINEL MÊS'!B223,CADASTRO!$B$2:$B$570,0),MATCH('PAINEL MÊS'!$AJ$2,CADASTRO!$A$2:$Q$2,0))),0)*C223</f>
        <v>0</v>
      </c>
      <c r="Y223" s="14">
        <f t="shared" si="39"/>
        <v>0</v>
      </c>
      <c r="Z223" s="75">
        <f t="shared" si="40"/>
        <v>0</v>
      </c>
      <c r="AA223" s="75">
        <f t="shared" si="41"/>
        <v>0</v>
      </c>
      <c r="AB223" s="79">
        <f t="shared" si="42"/>
        <v>0</v>
      </c>
      <c r="AC223" s="77">
        <f t="shared" si="43"/>
        <v>0</v>
      </c>
      <c r="AD223" s="77">
        <f t="shared" si="44"/>
        <v>0</v>
      </c>
    </row>
    <row r="224" spans="1:30" ht="18.75" customHeight="1" x14ac:dyDescent="0.25">
      <c r="A224" s="7">
        <f>CADASTRO!A222</f>
        <v>0</v>
      </c>
      <c r="B224" s="7">
        <f>CADASTRO!B222</f>
        <v>0</v>
      </c>
      <c r="C224" s="40">
        <f>INDEX(Base!$A$40:$N$570,MATCH('PAINEL MÊS'!B224,Base!$B$40:$B$570,0),MATCH('PAINEL MÊS'!$C$2,Base!$A$40:$N$40,0))</f>
        <v>0</v>
      </c>
      <c r="D224" s="7">
        <f>CADASTRO!C222</f>
        <v>0</v>
      </c>
      <c r="E224" s="41">
        <f>SUMIFS(SAÍDAS!$D:$D,SAÍDAS!$B:$B,'PAINEL MÊS'!$B224,SAÍDAS!$H:$H,'PAINEL MÊS'!$AI$1,SAÍDAS!$F:$F,'PAINEL MÊS'!E$3)</f>
        <v>0</v>
      </c>
      <c r="F224" s="41">
        <f>SUMIFS(SAÍDAS!$D:$D,SAÍDAS!$B:$B,'PAINEL MÊS'!$B224,SAÍDAS!$H:$H,'PAINEL MÊS'!$AI$1,SAÍDAS!$F:$F,'PAINEL MÊS'!F$3)</f>
        <v>0</v>
      </c>
      <c r="G224" s="41">
        <f>SUMIFS(SAÍDAS!$D:$D,SAÍDAS!$B:$B,'PAINEL MÊS'!$B224,SAÍDAS!$H:$H,'PAINEL MÊS'!$AI$1,SAÍDAS!$F:$F,'PAINEL MÊS'!G$3)</f>
        <v>0</v>
      </c>
      <c r="H224" s="41">
        <f>SUMIFS(SAÍDAS!$D:$D,SAÍDAS!$B:$B,'PAINEL MÊS'!$B224,SAÍDAS!$H:$H,'PAINEL MÊS'!$AI$1,SAÍDAS!$F:$F,'PAINEL MÊS'!H$3)</f>
        <v>0</v>
      </c>
      <c r="I224" s="41">
        <f>SUMIFS(SAÍDAS!$D:$D,SAÍDAS!$B:$B,'PAINEL MÊS'!$B224,SAÍDAS!$H:$H,'PAINEL MÊS'!$AI$1,SAÍDAS!$F:$F,'PAINEL MÊS'!I$3)+SUMIFS(SAÍDAS!$D:$D,SAÍDAS!$B:$B,'PAINEL MÊS'!$B224,SAÍDAS!$H:$H,'PAINEL MÊS'!$AI$1,SAÍDAS!$F:$F,"SEMANA 6")</f>
        <v>0</v>
      </c>
      <c r="J224" s="42">
        <f t="shared" si="0"/>
        <v>0</v>
      </c>
      <c r="K224" s="43">
        <f>SUMIFS(ENTRADAS!$D:$D,ENTRADAS!$B:$B,'PAINEL MÊS'!$B224,ENTRADAS!$I:$I,'PAINEL MÊS'!$AI$1,ENTRADAS!$F:$F,'PAINEL MÊS'!K$3)</f>
        <v>0</v>
      </c>
      <c r="L224" s="43">
        <f>SUMIFS(ENTRADAS!$D:$D,ENTRADAS!$B:$B,'PAINEL MÊS'!$B224,ENTRADAS!$I:$I,'PAINEL MÊS'!$AI$1,ENTRADAS!$F:$F,'PAINEL MÊS'!L$3)</f>
        <v>0</v>
      </c>
      <c r="M224" s="43">
        <f>SUMIFS(ENTRADAS!$D:$D,ENTRADAS!$B:$B,'PAINEL MÊS'!$B224,ENTRADAS!$I:$I,'PAINEL MÊS'!$AI$1,ENTRADAS!$F:$F,'PAINEL MÊS'!M$3)</f>
        <v>0</v>
      </c>
      <c r="N224" s="43">
        <f>SUMIFS(ENTRADAS!$D:$D,ENTRADAS!$B:$B,'PAINEL MÊS'!$B224,ENTRADAS!$I:$I,'PAINEL MÊS'!$AI$1,ENTRADAS!$F:$F,'PAINEL MÊS'!N$3)</f>
        <v>0</v>
      </c>
      <c r="O224" s="43">
        <f>SUMIFS(ENTRADAS!$D:$D,ENTRADAS!$B:$B,'PAINEL MÊS'!$B224,ENTRADAS!$I:$I,'PAINEL MÊS'!$AI$1,ENTRADAS!$F:$F,'PAINEL MÊS'!O$3)+SUMIFS(ENTRADAS!$D:$D,ENTRADAS!$B:$B,'PAINEL MÊS'!$B224,ENTRADAS!$I:$I,'PAINEL MÊS'!$AI$1,ENTRADAS!$F:$F,"SEMANA 6")</f>
        <v>0</v>
      </c>
      <c r="P224" s="44">
        <f t="shared" si="1"/>
        <v>0</v>
      </c>
      <c r="Q224" s="40">
        <f>C224+P224-J224+SUMIFS(AJUSTE!$D:$D,AJUSTE!$B:$B,'PAINEL MÊS'!B224,AJUSTE!$H:$H,'PAINEL MÊS'!$AI$1)</f>
        <v>0</v>
      </c>
      <c r="R224" s="45">
        <f t="shared" si="34"/>
        <v>0</v>
      </c>
      <c r="S224" s="15">
        <f>IFERROR(IF(INDEX(CADASTRO!$A$2:$Q$570,MATCH('PAINEL MÊS'!B224,CADASTRO!$B$2:$B$570,0),MATCH('PAINEL MÊS'!$AI$1,CADASTRO!$A$2:$Q$2,0))=0,IF(CADASTRO!R222=0,CADASTRO!E222,CADASTRO!R222),INDEX(CADASTRO!$A$2:$Q$570,MATCH('PAINEL MÊS'!B224,CADASTRO!$B$2:$B$570,0),MATCH('PAINEL MÊS'!$AI$1,CADASTRO!$A$2:$Q$2,0))),0)</f>
        <v>0</v>
      </c>
      <c r="T224" s="14">
        <f t="shared" si="35"/>
        <v>0</v>
      </c>
      <c r="U224" s="14">
        <f t="shared" si="36"/>
        <v>0</v>
      </c>
      <c r="V224" s="14">
        <f t="shared" si="37"/>
        <v>0</v>
      </c>
      <c r="W224" s="14">
        <f t="shared" si="38"/>
        <v>0</v>
      </c>
      <c r="X224" s="67">
        <f>IFERROR(IF(INDEX(CADASTRO!$A$2:$Q$570,MATCH('PAINEL MÊS'!B224,CADASTRO!$B$2:$B$570,0),MATCH('PAINEL MÊS'!$AJ$2,CADASTRO!$A$2:$Q$2,0))=0,IF(CADASTRO!R222=0,CADASTRO!E222,CADASTRO!R222),INDEX(CADASTRO!$A$2:$Q$570,MATCH('PAINEL MÊS'!B224,CADASTRO!$B$2:$B$570,0),MATCH('PAINEL MÊS'!$AJ$2,CADASTRO!$A$2:$Q$2,0))),0)*C224</f>
        <v>0</v>
      </c>
      <c r="Y224" s="14">
        <f t="shared" si="39"/>
        <v>0</v>
      </c>
      <c r="Z224" s="75">
        <f t="shared" si="40"/>
        <v>0</v>
      </c>
      <c r="AA224" s="75">
        <f t="shared" si="41"/>
        <v>0</v>
      </c>
      <c r="AB224" s="79">
        <f t="shared" si="42"/>
        <v>0</v>
      </c>
      <c r="AC224" s="77">
        <f t="shared" si="43"/>
        <v>0</v>
      </c>
      <c r="AD224" s="77">
        <f t="shared" si="44"/>
        <v>0</v>
      </c>
    </row>
    <row r="225" spans="1:30" ht="18.75" customHeight="1" x14ac:dyDescent="0.25">
      <c r="A225" s="7">
        <f>CADASTRO!A223</f>
        <v>0</v>
      </c>
      <c r="B225" s="7">
        <f>CADASTRO!B223</f>
        <v>0</v>
      </c>
      <c r="C225" s="40">
        <f>INDEX(Base!$A$40:$N$570,MATCH('PAINEL MÊS'!B225,Base!$B$40:$B$570,0),MATCH('PAINEL MÊS'!$C$2,Base!$A$40:$N$40,0))</f>
        <v>0</v>
      </c>
      <c r="D225" s="7">
        <f>CADASTRO!C223</f>
        <v>0</v>
      </c>
      <c r="E225" s="41">
        <f>SUMIFS(SAÍDAS!$D:$D,SAÍDAS!$B:$B,'PAINEL MÊS'!$B225,SAÍDAS!$H:$H,'PAINEL MÊS'!$AI$1,SAÍDAS!$F:$F,'PAINEL MÊS'!E$3)</f>
        <v>0</v>
      </c>
      <c r="F225" s="41">
        <f>SUMIFS(SAÍDAS!$D:$D,SAÍDAS!$B:$B,'PAINEL MÊS'!$B225,SAÍDAS!$H:$H,'PAINEL MÊS'!$AI$1,SAÍDAS!$F:$F,'PAINEL MÊS'!F$3)</f>
        <v>0</v>
      </c>
      <c r="G225" s="41">
        <f>SUMIFS(SAÍDAS!$D:$D,SAÍDAS!$B:$B,'PAINEL MÊS'!$B225,SAÍDAS!$H:$H,'PAINEL MÊS'!$AI$1,SAÍDAS!$F:$F,'PAINEL MÊS'!G$3)</f>
        <v>0</v>
      </c>
      <c r="H225" s="41">
        <f>SUMIFS(SAÍDAS!$D:$D,SAÍDAS!$B:$B,'PAINEL MÊS'!$B225,SAÍDAS!$H:$H,'PAINEL MÊS'!$AI$1,SAÍDAS!$F:$F,'PAINEL MÊS'!H$3)</f>
        <v>0</v>
      </c>
      <c r="I225" s="41">
        <f>SUMIFS(SAÍDAS!$D:$D,SAÍDAS!$B:$B,'PAINEL MÊS'!$B225,SAÍDAS!$H:$H,'PAINEL MÊS'!$AI$1,SAÍDAS!$F:$F,'PAINEL MÊS'!I$3)+SUMIFS(SAÍDAS!$D:$D,SAÍDAS!$B:$B,'PAINEL MÊS'!$B225,SAÍDAS!$H:$H,'PAINEL MÊS'!$AI$1,SAÍDAS!$F:$F,"SEMANA 6")</f>
        <v>0</v>
      </c>
      <c r="J225" s="42">
        <f t="shared" si="0"/>
        <v>0</v>
      </c>
      <c r="K225" s="43">
        <f>SUMIFS(ENTRADAS!$D:$D,ENTRADAS!$B:$B,'PAINEL MÊS'!$B225,ENTRADAS!$I:$I,'PAINEL MÊS'!$AI$1,ENTRADAS!$F:$F,'PAINEL MÊS'!K$3)</f>
        <v>0</v>
      </c>
      <c r="L225" s="43">
        <f>SUMIFS(ENTRADAS!$D:$D,ENTRADAS!$B:$B,'PAINEL MÊS'!$B225,ENTRADAS!$I:$I,'PAINEL MÊS'!$AI$1,ENTRADAS!$F:$F,'PAINEL MÊS'!L$3)</f>
        <v>0</v>
      </c>
      <c r="M225" s="43">
        <f>SUMIFS(ENTRADAS!$D:$D,ENTRADAS!$B:$B,'PAINEL MÊS'!$B225,ENTRADAS!$I:$I,'PAINEL MÊS'!$AI$1,ENTRADAS!$F:$F,'PAINEL MÊS'!M$3)</f>
        <v>0</v>
      </c>
      <c r="N225" s="43">
        <f>SUMIFS(ENTRADAS!$D:$D,ENTRADAS!$B:$B,'PAINEL MÊS'!$B225,ENTRADAS!$I:$I,'PAINEL MÊS'!$AI$1,ENTRADAS!$F:$F,'PAINEL MÊS'!N$3)</f>
        <v>0</v>
      </c>
      <c r="O225" s="43">
        <f>SUMIFS(ENTRADAS!$D:$D,ENTRADAS!$B:$B,'PAINEL MÊS'!$B225,ENTRADAS!$I:$I,'PAINEL MÊS'!$AI$1,ENTRADAS!$F:$F,'PAINEL MÊS'!O$3)+SUMIFS(ENTRADAS!$D:$D,ENTRADAS!$B:$B,'PAINEL MÊS'!$B225,ENTRADAS!$I:$I,'PAINEL MÊS'!$AI$1,ENTRADAS!$F:$F,"SEMANA 6")</f>
        <v>0</v>
      </c>
      <c r="P225" s="44">
        <f t="shared" si="1"/>
        <v>0</v>
      </c>
      <c r="Q225" s="40">
        <f>C225+P225-J225+SUMIFS(AJUSTE!$D:$D,AJUSTE!$B:$B,'PAINEL MÊS'!B225,AJUSTE!$H:$H,'PAINEL MÊS'!$AI$1)</f>
        <v>0</v>
      </c>
      <c r="R225" s="45">
        <f t="shared" si="34"/>
        <v>0</v>
      </c>
      <c r="S225" s="15">
        <f>IFERROR(IF(INDEX(CADASTRO!$A$2:$Q$570,MATCH('PAINEL MÊS'!B225,CADASTRO!$B$2:$B$570,0),MATCH('PAINEL MÊS'!$AI$1,CADASTRO!$A$2:$Q$2,0))=0,IF(CADASTRO!R223=0,CADASTRO!E223,CADASTRO!R223),INDEX(CADASTRO!$A$2:$Q$570,MATCH('PAINEL MÊS'!B225,CADASTRO!$B$2:$B$570,0),MATCH('PAINEL MÊS'!$AI$1,CADASTRO!$A$2:$Q$2,0))),0)</f>
        <v>0</v>
      </c>
      <c r="T225" s="14">
        <f t="shared" si="35"/>
        <v>0</v>
      </c>
      <c r="U225" s="14">
        <f t="shared" si="36"/>
        <v>0</v>
      </c>
      <c r="V225" s="14">
        <f t="shared" si="37"/>
        <v>0</v>
      </c>
      <c r="W225" s="14">
        <f t="shared" si="38"/>
        <v>0</v>
      </c>
      <c r="X225" s="67">
        <f>IFERROR(IF(INDEX(CADASTRO!$A$2:$Q$570,MATCH('PAINEL MÊS'!B225,CADASTRO!$B$2:$B$570,0),MATCH('PAINEL MÊS'!$AJ$2,CADASTRO!$A$2:$Q$2,0))=0,IF(CADASTRO!R223=0,CADASTRO!E223,CADASTRO!R223),INDEX(CADASTRO!$A$2:$Q$570,MATCH('PAINEL MÊS'!B225,CADASTRO!$B$2:$B$570,0),MATCH('PAINEL MÊS'!$AJ$2,CADASTRO!$A$2:$Q$2,0))),0)*C225</f>
        <v>0</v>
      </c>
      <c r="Y225" s="14">
        <f t="shared" si="39"/>
        <v>0</v>
      </c>
      <c r="Z225" s="75">
        <f t="shared" si="40"/>
        <v>0</v>
      </c>
      <c r="AA225" s="75">
        <f t="shared" si="41"/>
        <v>0</v>
      </c>
      <c r="AB225" s="79">
        <f t="shared" si="42"/>
        <v>0</v>
      </c>
      <c r="AC225" s="77">
        <f t="shared" si="43"/>
        <v>0</v>
      </c>
      <c r="AD225" s="77">
        <f t="shared" si="44"/>
        <v>0</v>
      </c>
    </row>
    <row r="226" spans="1:30" ht="18.75" customHeight="1" x14ac:dyDescent="0.25">
      <c r="A226" s="7">
        <f>CADASTRO!A224</f>
        <v>0</v>
      </c>
      <c r="B226" s="7">
        <f>CADASTRO!B224</f>
        <v>0</v>
      </c>
      <c r="C226" s="40">
        <f>INDEX(Base!$A$40:$N$570,MATCH('PAINEL MÊS'!B226,Base!$B$40:$B$570,0),MATCH('PAINEL MÊS'!$C$2,Base!$A$40:$N$40,0))</f>
        <v>0</v>
      </c>
      <c r="D226" s="7">
        <f>CADASTRO!C224</f>
        <v>0</v>
      </c>
      <c r="E226" s="41">
        <f>SUMIFS(SAÍDAS!$D:$D,SAÍDAS!$B:$B,'PAINEL MÊS'!$B226,SAÍDAS!$H:$H,'PAINEL MÊS'!$AI$1,SAÍDAS!$F:$F,'PAINEL MÊS'!E$3)</f>
        <v>0</v>
      </c>
      <c r="F226" s="41">
        <f>SUMIFS(SAÍDAS!$D:$D,SAÍDAS!$B:$B,'PAINEL MÊS'!$B226,SAÍDAS!$H:$H,'PAINEL MÊS'!$AI$1,SAÍDAS!$F:$F,'PAINEL MÊS'!F$3)</f>
        <v>0</v>
      </c>
      <c r="G226" s="41">
        <f>SUMIFS(SAÍDAS!$D:$D,SAÍDAS!$B:$B,'PAINEL MÊS'!$B226,SAÍDAS!$H:$H,'PAINEL MÊS'!$AI$1,SAÍDAS!$F:$F,'PAINEL MÊS'!G$3)</f>
        <v>0</v>
      </c>
      <c r="H226" s="41">
        <f>SUMIFS(SAÍDAS!$D:$D,SAÍDAS!$B:$B,'PAINEL MÊS'!$B226,SAÍDAS!$H:$H,'PAINEL MÊS'!$AI$1,SAÍDAS!$F:$F,'PAINEL MÊS'!H$3)</f>
        <v>0</v>
      </c>
      <c r="I226" s="41">
        <f>SUMIFS(SAÍDAS!$D:$D,SAÍDAS!$B:$B,'PAINEL MÊS'!$B226,SAÍDAS!$H:$H,'PAINEL MÊS'!$AI$1,SAÍDAS!$F:$F,'PAINEL MÊS'!I$3)+SUMIFS(SAÍDAS!$D:$D,SAÍDAS!$B:$B,'PAINEL MÊS'!$B226,SAÍDAS!$H:$H,'PAINEL MÊS'!$AI$1,SAÍDAS!$F:$F,"SEMANA 6")</f>
        <v>0</v>
      </c>
      <c r="J226" s="42">
        <f t="shared" si="0"/>
        <v>0</v>
      </c>
      <c r="K226" s="43">
        <f>SUMIFS(ENTRADAS!$D:$D,ENTRADAS!$B:$B,'PAINEL MÊS'!$B226,ENTRADAS!$I:$I,'PAINEL MÊS'!$AI$1,ENTRADAS!$F:$F,'PAINEL MÊS'!K$3)</f>
        <v>0</v>
      </c>
      <c r="L226" s="43">
        <f>SUMIFS(ENTRADAS!$D:$D,ENTRADAS!$B:$B,'PAINEL MÊS'!$B226,ENTRADAS!$I:$I,'PAINEL MÊS'!$AI$1,ENTRADAS!$F:$F,'PAINEL MÊS'!L$3)</f>
        <v>0</v>
      </c>
      <c r="M226" s="43">
        <f>SUMIFS(ENTRADAS!$D:$D,ENTRADAS!$B:$B,'PAINEL MÊS'!$B226,ENTRADAS!$I:$I,'PAINEL MÊS'!$AI$1,ENTRADAS!$F:$F,'PAINEL MÊS'!M$3)</f>
        <v>0</v>
      </c>
      <c r="N226" s="43">
        <f>SUMIFS(ENTRADAS!$D:$D,ENTRADAS!$B:$B,'PAINEL MÊS'!$B226,ENTRADAS!$I:$I,'PAINEL MÊS'!$AI$1,ENTRADAS!$F:$F,'PAINEL MÊS'!N$3)</f>
        <v>0</v>
      </c>
      <c r="O226" s="43">
        <f>SUMIFS(ENTRADAS!$D:$D,ENTRADAS!$B:$B,'PAINEL MÊS'!$B226,ENTRADAS!$I:$I,'PAINEL MÊS'!$AI$1,ENTRADAS!$F:$F,'PAINEL MÊS'!O$3)+SUMIFS(ENTRADAS!$D:$D,ENTRADAS!$B:$B,'PAINEL MÊS'!$B226,ENTRADAS!$I:$I,'PAINEL MÊS'!$AI$1,ENTRADAS!$F:$F,"SEMANA 6")</f>
        <v>0</v>
      </c>
      <c r="P226" s="44">
        <f t="shared" si="1"/>
        <v>0</v>
      </c>
      <c r="Q226" s="40">
        <f>C226+P226-J226+SUMIFS(AJUSTE!$D:$D,AJUSTE!$B:$B,'PAINEL MÊS'!B226,AJUSTE!$H:$H,'PAINEL MÊS'!$AI$1)</f>
        <v>0</v>
      </c>
      <c r="R226" s="45">
        <f t="shared" si="34"/>
        <v>0</v>
      </c>
      <c r="S226" s="15">
        <f>IFERROR(IF(INDEX(CADASTRO!$A$2:$Q$570,MATCH('PAINEL MÊS'!B226,CADASTRO!$B$2:$B$570,0),MATCH('PAINEL MÊS'!$AI$1,CADASTRO!$A$2:$Q$2,0))=0,IF(CADASTRO!R224=0,CADASTRO!E224,CADASTRO!R224),INDEX(CADASTRO!$A$2:$Q$570,MATCH('PAINEL MÊS'!B226,CADASTRO!$B$2:$B$570,0),MATCH('PAINEL MÊS'!$AI$1,CADASTRO!$A$2:$Q$2,0))),0)</f>
        <v>0</v>
      </c>
      <c r="T226" s="14">
        <f t="shared" si="35"/>
        <v>0</v>
      </c>
      <c r="U226" s="14">
        <f t="shared" si="36"/>
        <v>0</v>
      </c>
      <c r="V226" s="14">
        <f t="shared" si="37"/>
        <v>0</v>
      </c>
      <c r="W226" s="14">
        <f t="shared" si="38"/>
        <v>0</v>
      </c>
      <c r="X226" s="67">
        <f>IFERROR(IF(INDEX(CADASTRO!$A$2:$Q$570,MATCH('PAINEL MÊS'!B226,CADASTRO!$B$2:$B$570,0),MATCH('PAINEL MÊS'!$AJ$2,CADASTRO!$A$2:$Q$2,0))=0,IF(CADASTRO!R224=0,CADASTRO!E224,CADASTRO!R224),INDEX(CADASTRO!$A$2:$Q$570,MATCH('PAINEL MÊS'!B226,CADASTRO!$B$2:$B$570,0),MATCH('PAINEL MÊS'!$AJ$2,CADASTRO!$A$2:$Q$2,0))),0)*C226</f>
        <v>0</v>
      </c>
      <c r="Y226" s="14">
        <f t="shared" si="39"/>
        <v>0</v>
      </c>
      <c r="Z226" s="75">
        <f t="shared" si="40"/>
        <v>0</v>
      </c>
      <c r="AA226" s="75">
        <f t="shared" si="41"/>
        <v>0</v>
      </c>
      <c r="AB226" s="79">
        <f t="shared" si="42"/>
        <v>0</v>
      </c>
      <c r="AC226" s="77">
        <f t="shared" si="43"/>
        <v>0</v>
      </c>
      <c r="AD226" s="77">
        <f t="shared" si="44"/>
        <v>0</v>
      </c>
    </row>
    <row r="227" spans="1:30" ht="18.75" customHeight="1" x14ac:dyDescent="0.25">
      <c r="A227" s="7">
        <f>CADASTRO!A225</f>
        <v>0</v>
      </c>
      <c r="B227" s="7">
        <f>CADASTRO!B225</f>
        <v>0</v>
      </c>
      <c r="C227" s="40">
        <f>INDEX(Base!$A$40:$N$570,MATCH('PAINEL MÊS'!B227,Base!$B$40:$B$570,0),MATCH('PAINEL MÊS'!$C$2,Base!$A$40:$N$40,0))</f>
        <v>0</v>
      </c>
      <c r="D227" s="7">
        <f>CADASTRO!C225</f>
        <v>0</v>
      </c>
      <c r="E227" s="41">
        <f>SUMIFS(SAÍDAS!$D:$D,SAÍDAS!$B:$B,'PAINEL MÊS'!$B227,SAÍDAS!$H:$H,'PAINEL MÊS'!$AI$1,SAÍDAS!$F:$F,'PAINEL MÊS'!E$3)</f>
        <v>0</v>
      </c>
      <c r="F227" s="41">
        <f>SUMIFS(SAÍDAS!$D:$D,SAÍDAS!$B:$B,'PAINEL MÊS'!$B227,SAÍDAS!$H:$H,'PAINEL MÊS'!$AI$1,SAÍDAS!$F:$F,'PAINEL MÊS'!F$3)</f>
        <v>0</v>
      </c>
      <c r="G227" s="41">
        <f>SUMIFS(SAÍDAS!$D:$D,SAÍDAS!$B:$B,'PAINEL MÊS'!$B227,SAÍDAS!$H:$H,'PAINEL MÊS'!$AI$1,SAÍDAS!$F:$F,'PAINEL MÊS'!G$3)</f>
        <v>0</v>
      </c>
      <c r="H227" s="41">
        <f>SUMIFS(SAÍDAS!$D:$D,SAÍDAS!$B:$B,'PAINEL MÊS'!$B227,SAÍDAS!$H:$H,'PAINEL MÊS'!$AI$1,SAÍDAS!$F:$F,'PAINEL MÊS'!H$3)</f>
        <v>0</v>
      </c>
      <c r="I227" s="41">
        <f>SUMIFS(SAÍDAS!$D:$D,SAÍDAS!$B:$B,'PAINEL MÊS'!$B227,SAÍDAS!$H:$H,'PAINEL MÊS'!$AI$1,SAÍDAS!$F:$F,'PAINEL MÊS'!I$3)+SUMIFS(SAÍDAS!$D:$D,SAÍDAS!$B:$B,'PAINEL MÊS'!$B227,SAÍDAS!$H:$H,'PAINEL MÊS'!$AI$1,SAÍDAS!$F:$F,"SEMANA 6")</f>
        <v>0</v>
      </c>
      <c r="J227" s="42">
        <f t="shared" si="0"/>
        <v>0</v>
      </c>
      <c r="K227" s="43">
        <f>SUMIFS(ENTRADAS!$D:$D,ENTRADAS!$B:$B,'PAINEL MÊS'!$B227,ENTRADAS!$I:$I,'PAINEL MÊS'!$AI$1,ENTRADAS!$F:$F,'PAINEL MÊS'!K$3)</f>
        <v>0</v>
      </c>
      <c r="L227" s="43">
        <f>SUMIFS(ENTRADAS!$D:$D,ENTRADAS!$B:$B,'PAINEL MÊS'!$B227,ENTRADAS!$I:$I,'PAINEL MÊS'!$AI$1,ENTRADAS!$F:$F,'PAINEL MÊS'!L$3)</f>
        <v>0</v>
      </c>
      <c r="M227" s="43">
        <f>SUMIFS(ENTRADAS!$D:$D,ENTRADAS!$B:$B,'PAINEL MÊS'!$B227,ENTRADAS!$I:$I,'PAINEL MÊS'!$AI$1,ENTRADAS!$F:$F,'PAINEL MÊS'!M$3)</f>
        <v>0</v>
      </c>
      <c r="N227" s="43">
        <f>SUMIFS(ENTRADAS!$D:$D,ENTRADAS!$B:$B,'PAINEL MÊS'!$B227,ENTRADAS!$I:$I,'PAINEL MÊS'!$AI$1,ENTRADAS!$F:$F,'PAINEL MÊS'!N$3)</f>
        <v>0</v>
      </c>
      <c r="O227" s="43">
        <f>SUMIFS(ENTRADAS!$D:$D,ENTRADAS!$B:$B,'PAINEL MÊS'!$B227,ENTRADAS!$I:$I,'PAINEL MÊS'!$AI$1,ENTRADAS!$F:$F,'PAINEL MÊS'!O$3)+SUMIFS(ENTRADAS!$D:$D,ENTRADAS!$B:$B,'PAINEL MÊS'!$B227,ENTRADAS!$I:$I,'PAINEL MÊS'!$AI$1,ENTRADAS!$F:$F,"SEMANA 6")</f>
        <v>0</v>
      </c>
      <c r="P227" s="44">
        <f t="shared" si="1"/>
        <v>0</v>
      </c>
      <c r="Q227" s="40">
        <f>C227+P227-J227+SUMIFS(AJUSTE!$D:$D,AJUSTE!$B:$B,'PAINEL MÊS'!B227,AJUSTE!$H:$H,'PAINEL MÊS'!$AI$1)</f>
        <v>0</v>
      </c>
      <c r="R227" s="45">
        <f t="shared" si="34"/>
        <v>0</v>
      </c>
      <c r="S227" s="15">
        <f>IFERROR(IF(INDEX(CADASTRO!$A$2:$Q$570,MATCH('PAINEL MÊS'!B227,CADASTRO!$B$2:$B$570,0),MATCH('PAINEL MÊS'!$AI$1,CADASTRO!$A$2:$Q$2,0))=0,IF(CADASTRO!R225=0,CADASTRO!E225,CADASTRO!R225),INDEX(CADASTRO!$A$2:$Q$570,MATCH('PAINEL MÊS'!B227,CADASTRO!$B$2:$B$570,0),MATCH('PAINEL MÊS'!$AI$1,CADASTRO!$A$2:$Q$2,0))),0)</f>
        <v>0</v>
      </c>
      <c r="T227" s="14">
        <f t="shared" si="35"/>
        <v>0</v>
      </c>
      <c r="U227" s="14">
        <f t="shared" si="36"/>
        <v>0</v>
      </c>
      <c r="V227" s="14">
        <f t="shared" si="37"/>
        <v>0</v>
      </c>
      <c r="W227" s="14">
        <f t="shared" si="38"/>
        <v>0</v>
      </c>
      <c r="X227" s="67">
        <f>IFERROR(IF(INDEX(CADASTRO!$A$2:$Q$570,MATCH('PAINEL MÊS'!B227,CADASTRO!$B$2:$B$570,0),MATCH('PAINEL MÊS'!$AJ$2,CADASTRO!$A$2:$Q$2,0))=0,IF(CADASTRO!R225=0,CADASTRO!E225,CADASTRO!R225),INDEX(CADASTRO!$A$2:$Q$570,MATCH('PAINEL MÊS'!B227,CADASTRO!$B$2:$B$570,0),MATCH('PAINEL MÊS'!$AJ$2,CADASTRO!$A$2:$Q$2,0))),0)*C227</f>
        <v>0</v>
      </c>
      <c r="Y227" s="14">
        <f t="shared" si="39"/>
        <v>0</v>
      </c>
      <c r="Z227" s="75">
        <f t="shared" si="40"/>
        <v>0</v>
      </c>
      <c r="AA227" s="75">
        <f t="shared" si="41"/>
        <v>0</v>
      </c>
      <c r="AB227" s="79">
        <f t="shared" si="42"/>
        <v>0</v>
      </c>
      <c r="AC227" s="77">
        <f t="shared" si="43"/>
        <v>0</v>
      </c>
      <c r="AD227" s="77">
        <f t="shared" si="44"/>
        <v>0</v>
      </c>
    </row>
    <row r="228" spans="1:30" ht="18.75" customHeight="1" x14ac:dyDescent="0.25">
      <c r="A228" s="7">
        <f>CADASTRO!A226</f>
        <v>0</v>
      </c>
      <c r="B228" s="7">
        <f>CADASTRO!B226</f>
        <v>0</v>
      </c>
      <c r="C228" s="40">
        <f>INDEX(Base!$A$40:$N$570,MATCH('PAINEL MÊS'!B228,Base!$B$40:$B$570,0),MATCH('PAINEL MÊS'!$C$2,Base!$A$40:$N$40,0))</f>
        <v>0</v>
      </c>
      <c r="D228" s="7">
        <f>CADASTRO!C226</f>
        <v>0</v>
      </c>
      <c r="E228" s="41">
        <f>SUMIFS(SAÍDAS!$D:$D,SAÍDAS!$B:$B,'PAINEL MÊS'!$B228,SAÍDAS!$H:$H,'PAINEL MÊS'!$AI$1,SAÍDAS!$F:$F,'PAINEL MÊS'!E$3)</f>
        <v>0</v>
      </c>
      <c r="F228" s="41">
        <f>SUMIFS(SAÍDAS!$D:$D,SAÍDAS!$B:$B,'PAINEL MÊS'!$B228,SAÍDAS!$H:$H,'PAINEL MÊS'!$AI$1,SAÍDAS!$F:$F,'PAINEL MÊS'!F$3)</f>
        <v>0</v>
      </c>
      <c r="G228" s="41">
        <f>SUMIFS(SAÍDAS!$D:$D,SAÍDAS!$B:$B,'PAINEL MÊS'!$B228,SAÍDAS!$H:$H,'PAINEL MÊS'!$AI$1,SAÍDAS!$F:$F,'PAINEL MÊS'!G$3)</f>
        <v>0</v>
      </c>
      <c r="H228" s="41">
        <f>SUMIFS(SAÍDAS!$D:$D,SAÍDAS!$B:$B,'PAINEL MÊS'!$B228,SAÍDAS!$H:$H,'PAINEL MÊS'!$AI$1,SAÍDAS!$F:$F,'PAINEL MÊS'!H$3)</f>
        <v>0</v>
      </c>
      <c r="I228" s="41">
        <f>SUMIFS(SAÍDAS!$D:$D,SAÍDAS!$B:$B,'PAINEL MÊS'!$B228,SAÍDAS!$H:$H,'PAINEL MÊS'!$AI$1,SAÍDAS!$F:$F,'PAINEL MÊS'!I$3)+SUMIFS(SAÍDAS!$D:$D,SAÍDAS!$B:$B,'PAINEL MÊS'!$B228,SAÍDAS!$H:$H,'PAINEL MÊS'!$AI$1,SAÍDAS!$F:$F,"SEMANA 6")</f>
        <v>0</v>
      </c>
      <c r="J228" s="42">
        <f t="shared" si="0"/>
        <v>0</v>
      </c>
      <c r="K228" s="43">
        <f>SUMIFS(ENTRADAS!$D:$D,ENTRADAS!$B:$B,'PAINEL MÊS'!$B228,ENTRADAS!$I:$I,'PAINEL MÊS'!$AI$1,ENTRADAS!$F:$F,'PAINEL MÊS'!K$3)</f>
        <v>0</v>
      </c>
      <c r="L228" s="43">
        <f>SUMIFS(ENTRADAS!$D:$D,ENTRADAS!$B:$B,'PAINEL MÊS'!$B228,ENTRADAS!$I:$I,'PAINEL MÊS'!$AI$1,ENTRADAS!$F:$F,'PAINEL MÊS'!L$3)</f>
        <v>0</v>
      </c>
      <c r="M228" s="43">
        <f>SUMIFS(ENTRADAS!$D:$D,ENTRADAS!$B:$B,'PAINEL MÊS'!$B228,ENTRADAS!$I:$I,'PAINEL MÊS'!$AI$1,ENTRADAS!$F:$F,'PAINEL MÊS'!M$3)</f>
        <v>0</v>
      </c>
      <c r="N228" s="43">
        <f>SUMIFS(ENTRADAS!$D:$D,ENTRADAS!$B:$B,'PAINEL MÊS'!$B228,ENTRADAS!$I:$I,'PAINEL MÊS'!$AI$1,ENTRADAS!$F:$F,'PAINEL MÊS'!N$3)</f>
        <v>0</v>
      </c>
      <c r="O228" s="43">
        <f>SUMIFS(ENTRADAS!$D:$D,ENTRADAS!$B:$B,'PAINEL MÊS'!$B228,ENTRADAS!$I:$I,'PAINEL MÊS'!$AI$1,ENTRADAS!$F:$F,'PAINEL MÊS'!O$3)+SUMIFS(ENTRADAS!$D:$D,ENTRADAS!$B:$B,'PAINEL MÊS'!$B228,ENTRADAS!$I:$I,'PAINEL MÊS'!$AI$1,ENTRADAS!$F:$F,"SEMANA 6")</f>
        <v>0</v>
      </c>
      <c r="P228" s="44">
        <f t="shared" si="1"/>
        <v>0</v>
      </c>
      <c r="Q228" s="40">
        <f>C228+P228-J228+SUMIFS(AJUSTE!$D:$D,AJUSTE!$B:$B,'PAINEL MÊS'!B228,AJUSTE!$H:$H,'PAINEL MÊS'!$AI$1)</f>
        <v>0</v>
      </c>
      <c r="R228" s="45">
        <f t="shared" si="34"/>
        <v>0</v>
      </c>
      <c r="S228" s="15">
        <f>IFERROR(IF(INDEX(CADASTRO!$A$2:$Q$570,MATCH('PAINEL MÊS'!B228,CADASTRO!$B$2:$B$570,0),MATCH('PAINEL MÊS'!$AI$1,CADASTRO!$A$2:$Q$2,0))=0,IF(CADASTRO!R226=0,CADASTRO!E226,CADASTRO!R226),INDEX(CADASTRO!$A$2:$Q$570,MATCH('PAINEL MÊS'!B228,CADASTRO!$B$2:$B$570,0),MATCH('PAINEL MÊS'!$AI$1,CADASTRO!$A$2:$Q$2,0))),0)</f>
        <v>0</v>
      </c>
      <c r="T228" s="14">
        <f t="shared" si="35"/>
        <v>0</v>
      </c>
      <c r="U228" s="14">
        <f t="shared" si="36"/>
        <v>0</v>
      </c>
      <c r="V228" s="14">
        <f t="shared" si="37"/>
        <v>0</v>
      </c>
      <c r="W228" s="14">
        <f t="shared" si="38"/>
        <v>0</v>
      </c>
      <c r="X228" s="67">
        <f>IFERROR(IF(INDEX(CADASTRO!$A$2:$Q$570,MATCH('PAINEL MÊS'!B228,CADASTRO!$B$2:$B$570,0),MATCH('PAINEL MÊS'!$AJ$2,CADASTRO!$A$2:$Q$2,0))=0,IF(CADASTRO!R226=0,CADASTRO!E226,CADASTRO!R226),INDEX(CADASTRO!$A$2:$Q$570,MATCH('PAINEL MÊS'!B228,CADASTRO!$B$2:$B$570,0),MATCH('PAINEL MÊS'!$AJ$2,CADASTRO!$A$2:$Q$2,0))),0)*C228</f>
        <v>0</v>
      </c>
      <c r="Y228" s="14">
        <f t="shared" si="39"/>
        <v>0</v>
      </c>
      <c r="Z228" s="75">
        <f t="shared" si="40"/>
        <v>0</v>
      </c>
      <c r="AA228" s="75">
        <f t="shared" si="41"/>
        <v>0</v>
      </c>
      <c r="AB228" s="79">
        <f t="shared" si="42"/>
        <v>0</v>
      </c>
      <c r="AC228" s="77">
        <f t="shared" si="43"/>
        <v>0</v>
      </c>
      <c r="AD228" s="77">
        <f t="shared" si="44"/>
        <v>0</v>
      </c>
    </row>
    <row r="229" spans="1:30" ht="18.75" customHeight="1" x14ac:dyDescent="0.25">
      <c r="A229" s="7">
        <f>CADASTRO!A227</f>
        <v>0</v>
      </c>
      <c r="B229" s="7">
        <f>CADASTRO!B227</f>
        <v>0</v>
      </c>
      <c r="C229" s="40">
        <f>INDEX(Base!$A$40:$N$570,MATCH('PAINEL MÊS'!B229,Base!$B$40:$B$570,0),MATCH('PAINEL MÊS'!$C$2,Base!$A$40:$N$40,0))</f>
        <v>0</v>
      </c>
      <c r="D229" s="7">
        <f>CADASTRO!C227</f>
        <v>0</v>
      </c>
      <c r="E229" s="41">
        <f>SUMIFS(SAÍDAS!$D:$D,SAÍDAS!$B:$B,'PAINEL MÊS'!$B229,SAÍDAS!$H:$H,'PAINEL MÊS'!$AI$1,SAÍDAS!$F:$F,'PAINEL MÊS'!E$3)</f>
        <v>0</v>
      </c>
      <c r="F229" s="41">
        <f>SUMIFS(SAÍDAS!$D:$D,SAÍDAS!$B:$B,'PAINEL MÊS'!$B229,SAÍDAS!$H:$H,'PAINEL MÊS'!$AI$1,SAÍDAS!$F:$F,'PAINEL MÊS'!F$3)</f>
        <v>0</v>
      </c>
      <c r="G229" s="41">
        <f>SUMIFS(SAÍDAS!$D:$D,SAÍDAS!$B:$B,'PAINEL MÊS'!$B229,SAÍDAS!$H:$H,'PAINEL MÊS'!$AI$1,SAÍDAS!$F:$F,'PAINEL MÊS'!G$3)</f>
        <v>0</v>
      </c>
      <c r="H229" s="41">
        <f>SUMIFS(SAÍDAS!$D:$D,SAÍDAS!$B:$B,'PAINEL MÊS'!$B229,SAÍDAS!$H:$H,'PAINEL MÊS'!$AI$1,SAÍDAS!$F:$F,'PAINEL MÊS'!H$3)</f>
        <v>0</v>
      </c>
      <c r="I229" s="41">
        <f>SUMIFS(SAÍDAS!$D:$D,SAÍDAS!$B:$B,'PAINEL MÊS'!$B229,SAÍDAS!$H:$H,'PAINEL MÊS'!$AI$1,SAÍDAS!$F:$F,'PAINEL MÊS'!I$3)+SUMIFS(SAÍDAS!$D:$D,SAÍDAS!$B:$B,'PAINEL MÊS'!$B229,SAÍDAS!$H:$H,'PAINEL MÊS'!$AI$1,SAÍDAS!$F:$F,"SEMANA 6")</f>
        <v>0</v>
      </c>
      <c r="J229" s="42">
        <f t="shared" si="0"/>
        <v>0</v>
      </c>
      <c r="K229" s="43">
        <f>SUMIFS(ENTRADAS!$D:$D,ENTRADAS!$B:$B,'PAINEL MÊS'!$B229,ENTRADAS!$I:$I,'PAINEL MÊS'!$AI$1,ENTRADAS!$F:$F,'PAINEL MÊS'!K$3)</f>
        <v>0</v>
      </c>
      <c r="L229" s="43">
        <f>SUMIFS(ENTRADAS!$D:$D,ENTRADAS!$B:$B,'PAINEL MÊS'!$B229,ENTRADAS!$I:$I,'PAINEL MÊS'!$AI$1,ENTRADAS!$F:$F,'PAINEL MÊS'!L$3)</f>
        <v>0</v>
      </c>
      <c r="M229" s="43">
        <f>SUMIFS(ENTRADAS!$D:$D,ENTRADAS!$B:$B,'PAINEL MÊS'!$B229,ENTRADAS!$I:$I,'PAINEL MÊS'!$AI$1,ENTRADAS!$F:$F,'PAINEL MÊS'!M$3)</f>
        <v>0</v>
      </c>
      <c r="N229" s="43">
        <f>SUMIFS(ENTRADAS!$D:$D,ENTRADAS!$B:$B,'PAINEL MÊS'!$B229,ENTRADAS!$I:$I,'PAINEL MÊS'!$AI$1,ENTRADAS!$F:$F,'PAINEL MÊS'!N$3)</f>
        <v>0</v>
      </c>
      <c r="O229" s="43">
        <f>SUMIFS(ENTRADAS!$D:$D,ENTRADAS!$B:$B,'PAINEL MÊS'!$B229,ENTRADAS!$I:$I,'PAINEL MÊS'!$AI$1,ENTRADAS!$F:$F,'PAINEL MÊS'!O$3)+SUMIFS(ENTRADAS!$D:$D,ENTRADAS!$B:$B,'PAINEL MÊS'!$B229,ENTRADAS!$I:$I,'PAINEL MÊS'!$AI$1,ENTRADAS!$F:$F,"SEMANA 6")</f>
        <v>0</v>
      </c>
      <c r="P229" s="44">
        <f t="shared" si="1"/>
        <v>0</v>
      </c>
      <c r="Q229" s="40">
        <f>C229+P229-J229+SUMIFS(AJUSTE!$D:$D,AJUSTE!$B:$B,'PAINEL MÊS'!B229,AJUSTE!$H:$H,'PAINEL MÊS'!$AI$1)</f>
        <v>0</v>
      </c>
      <c r="R229" s="45">
        <f t="shared" si="34"/>
        <v>0</v>
      </c>
      <c r="S229" s="15">
        <f>IFERROR(IF(INDEX(CADASTRO!$A$2:$Q$570,MATCH('PAINEL MÊS'!B229,CADASTRO!$B$2:$B$570,0),MATCH('PAINEL MÊS'!$AI$1,CADASTRO!$A$2:$Q$2,0))=0,IF(CADASTRO!R227=0,CADASTRO!E227,CADASTRO!R227),INDEX(CADASTRO!$A$2:$Q$570,MATCH('PAINEL MÊS'!B229,CADASTRO!$B$2:$B$570,0),MATCH('PAINEL MÊS'!$AI$1,CADASTRO!$A$2:$Q$2,0))),0)</f>
        <v>0</v>
      </c>
      <c r="T229" s="14">
        <f t="shared" si="35"/>
        <v>0</v>
      </c>
      <c r="U229" s="14">
        <f t="shared" si="36"/>
        <v>0</v>
      </c>
      <c r="V229" s="14">
        <f t="shared" si="37"/>
        <v>0</v>
      </c>
      <c r="W229" s="14">
        <f t="shared" si="38"/>
        <v>0</v>
      </c>
      <c r="X229" s="67">
        <f>IFERROR(IF(INDEX(CADASTRO!$A$2:$Q$570,MATCH('PAINEL MÊS'!B229,CADASTRO!$B$2:$B$570,0),MATCH('PAINEL MÊS'!$AJ$2,CADASTRO!$A$2:$Q$2,0))=0,IF(CADASTRO!R227=0,CADASTRO!E227,CADASTRO!R227),INDEX(CADASTRO!$A$2:$Q$570,MATCH('PAINEL MÊS'!B229,CADASTRO!$B$2:$B$570,0),MATCH('PAINEL MÊS'!$AJ$2,CADASTRO!$A$2:$Q$2,0))),0)*C229</f>
        <v>0</v>
      </c>
      <c r="Y229" s="14">
        <f t="shared" si="39"/>
        <v>0</v>
      </c>
      <c r="Z229" s="75">
        <f t="shared" si="40"/>
        <v>0</v>
      </c>
      <c r="AA229" s="75">
        <f t="shared" si="41"/>
        <v>0</v>
      </c>
      <c r="AB229" s="79">
        <f t="shared" si="42"/>
        <v>0</v>
      </c>
      <c r="AC229" s="77">
        <f t="shared" si="43"/>
        <v>0</v>
      </c>
      <c r="AD229" s="77">
        <f t="shared" si="44"/>
        <v>0</v>
      </c>
    </row>
    <row r="230" spans="1:30" ht="18.75" customHeight="1" x14ac:dyDescent="0.25">
      <c r="A230" s="7">
        <f>CADASTRO!A228</f>
        <v>0</v>
      </c>
      <c r="B230" s="7">
        <f>CADASTRO!B228</f>
        <v>0</v>
      </c>
      <c r="C230" s="40">
        <f>INDEX(Base!$A$40:$N$570,MATCH('PAINEL MÊS'!B230,Base!$B$40:$B$570,0),MATCH('PAINEL MÊS'!$C$2,Base!$A$40:$N$40,0))</f>
        <v>0</v>
      </c>
      <c r="D230" s="7">
        <f>CADASTRO!C228</f>
        <v>0</v>
      </c>
      <c r="E230" s="41">
        <f>SUMIFS(SAÍDAS!$D:$D,SAÍDAS!$B:$B,'PAINEL MÊS'!$B230,SAÍDAS!$H:$H,'PAINEL MÊS'!$AI$1,SAÍDAS!$F:$F,'PAINEL MÊS'!E$3)</f>
        <v>0</v>
      </c>
      <c r="F230" s="41">
        <f>SUMIFS(SAÍDAS!$D:$D,SAÍDAS!$B:$B,'PAINEL MÊS'!$B230,SAÍDAS!$H:$H,'PAINEL MÊS'!$AI$1,SAÍDAS!$F:$F,'PAINEL MÊS'!F$3)</f>
        <v>0</v>
      </c>
      <c r="G230" s="41">
        <f>SUMIFS(SAÍDAS!$D:$D,SAÍDAS!$B:$B,'PAINEL MÊS'!$B230,SAÍDAS!$H:$H,'PAINEL MÊS'!$AI$1,SAÍDAS!$F:$F,'PAINEL MÊS'!G$3)</f>
        <v>0</v>
      </c>
      <c r="H230" s="41">
        <f>SUMIFS(SAÍDAS!$D:$D,SAÍDAS!$B:$B,'PAINEL MÊS'!$B230,SAÍDAS!$H:$H,'PAINEL MÊS'!$AI$1,SAÍDAS!$F:$F,'PAINEL MÊS'!H$3)</f>
        <v>0</v>
      </c>
      <c r="I230" s="41">
        <f>SUMIFS(SAÍDAS!$D:$D,SAÍDAS!$B:$B,'PAINEL MÊS'!$B230,SAÍDAS!$H:$H,'PAINEL MÊS'!$AI$1,SAÍDAS!$F:$F,'PAINEL MÊS'!I$3)+SUMIFS(SAÍDAS!$D:$D,SAÍDAS!$B:$B,'PAINEL MÊS'!$B230,SAÍDAS!$H:$H,'PAINEL MÊS'!$AI$1,SAÍDAS!$F:$F,"SEMANA 6")</f>
        <v>0</v>
      </c>
      <c r="J230" s="42">
        <f t="shared" si="0"/>
        <v>0</v>
      </c>
      <c r="K230" s="43">
        <f>SUMIFS(ENTRADAS!$D:$D,ENTRADAS!$B:$B,'PAINEL MÊS'!$B230,ENTRADAS!$I:$I,'PAINEL MÊS'!$AI$1,ENTRADAS!$F:$F,'PAINEL MÊS'!K$3)</f>
        <v>0</v>
      </c>
      <c r="L230" s="43">
        <f>SUMIFS(ENTRADAS!$D:$D,ENTRADAS!$B:$B,'PAINEL MÊS'!$B230,ENTRADAS!$I:$I,'PAINEL MÊS'!$AI$1,ENTRADAS!$F:$F,'PAINEL MÊS'!L$3)</f>
        <v>0</v>
      </c>
      <c r="M230" s="43">
        <f>SUMIFS(ENTRADAS!$D:$D,ENTRADAS!$B:$B,'PAINEL MÊS'!$B230,ENTRADAS!$I:$I,'PAINEL MÊS'!$AI$1,ENTRADAS!$F:$F,'PAINEL MÊS'!M$3)</f>
        <v>0</v>
      </c>
      <c r="N230" s="43">
        <f>SUMIFS(ENTRADAS!$D:$D,ENTRADAS!$B:$B,'PAINEL MÊS'!$B230,ENTRADAS!$I:$I,'PAINEL MÊS'!$AI$1,ENTRADAS!$F:$F,'PAINEL MÊS'!N$3)</f>
        <v>0</v>
      </c>
      <c r="O230" s="43">
        <f>SUMIFS(ENTRADAS!$D:$D,ENTRADAS!$B:$B,'PAINEL MÊS'!$B230,ENTRADAS!$I:$I,'PAINEL MÊS'!$AI$1,ENTRADAS!$F:$F,'PAINEL MÊS'!O$3)+SUMIFS(ENTRADAS!$D:$D,ENTRADAS!$B:$B,'PAINEL MÊS'!$B230,ENTRADAS!$I:$I,'PAINEL MÊS'!$AI$1,ENTRADAS!$F:$F,"SEMANA 6")</f>
        <v>0</v>
      </c>
      <c r="P230" s="44">
        <f t="shared" si="1"/>
        <v>0</v>
      </c>
      <c r="Q230" s="40">
        <f>C230+P230-J230+SUMIFS(AJUSTE!$D:$D,AJUSTE!$B:$B,'PAINEL MÊS'!B230,AJUSTE!$H:$H,'PAINEL MÊS'!$AI$1)</f>
        <v>0</v>
      </c>
      <c r="R230" s="45">
        <f t="shared" si="34"/>
        <v>0</v>
      </c>
      <c r="S230" s="15">
        <f>IFERROR(IF(INDEX(CADASTRO!$A$2:$Q$570,MATCH('PAINEL MÊS'!B230,CADASTRO!$B$2:$B$570,0),MATCH('PAINEL MÊS'!$AI$1,CADASTRO!$A$2:$Q$2,0))=0,IF(CADASTRO!R228=0,CADASTRO!E228,CADASTRO!R228),INDEX(CADASTRO!$A$2:$Q$570,MATCH('PAINEL MÊS'!B230,CADASTRO!$B$2:$B$570,0),MATCH('PAINEL MÊS'!$AI$1,CADASTRO!$A$2:$Q$2,0))),0)</f>
        <v>0</v>
      </c>
      <c r="T230" s="14">
        <f t="shared" si="35"/>
        <v>0</v>
      </c>
      <c r="U230" s="14">
        <f t="shared" si="36"/>
        <v>0</v>
      </c>
      <c r="V230" s="14">
        <f t="shared" si="37"/>
        <v>0</v>
      </c>
      <c r="W230" s="14">
        <f t="shared" si="38"/>
        <v>0</v>
      </c>
      <c r="X230" s="67">
        <f>IFERROR(IF(INDEX(CADASTRO!$A$2:$Q$570,MATCH('PAINEL MÊS'!B230,CADASTRO!$B$2:$B$570,0),MATCH('PAINEL MÊS'!$AJ$2,CADASTRO!$A$2:$Q$2,0))=0,IF(CADASTRO!R228=0,CADASTRO!E228,CADASTRO!R228),INDEX(CADASTRO!$A$2:$Q$570,MATCH('PAINEL MÊS'!B230,CADASTRO!$B$2:$B$570,0),MATCH('PAINEL MÊS'!$AJ$2,CADASTRO!$A$2:$Q$2,0))),0)*C230</f>
        <v>0</v>
      </c>
      <c r="Y230" s="14">
        <f t="shared" si="39"/>
        <v>0</v>
      </c>
      <c r="Z230" s="75">
        <f t="shared" si="40"/>
        <v>0</v>
      </c>
      <c r="AA230" s="75">
        <f t="shared" si="41"/>
        <v>0</v>
      </c>
      <c r="AB230" s="79">
        <f t="shared" si="42"/>
        <v>0</v>
      </c>
      <c r="AC230" s="77">
        <f t="shared" si="43"/>
        <v>0</v>
      </c>
      <c r="AD230" s="77">
        <f t="shared" si="44"/>
        <v>0</v>
      </c>
    </row>
    <row r="231" spans="1:30" ht="18.75" customHeight="1" x14ac:dyDescent="0.25">
      <c r="A231" s="7">
        <f>CADASTRO!A229</f>
        <v>0</v>
      </c>
      <c r="B231" s="7">
        <f>CADASTRO!B229</f>
        <v>0</v>
      </c>
      <c r="C231" s="40">
        <f>INDEX(Base!$A$40:$N$570,MATCH('PAINEL MÊS'!B231,Base!$B$40:$B$570,0),MATCH('PAINEL MÊS'!$C$2,Base!$A$40:$N$40,0))</f>
        <v>0</v>
      </c>
      <c r="D231" s="7">
        <f>CADASTRO!C229</f>
        <v>0</v>
      </c>
      <c r="E231" s="41">
        <f>SUMIFS(SAÍDAS!$D:$D,SAÍDAS!$B:$B,'PAINEL MÊS'!$B231,SAÍDAS!$H:$H,'PAINEL MÊS'!$AI$1,SAÍDAS!$F:$F,'PAINEL MÊS'!E$3)</f>
        <v>0</v>
      </c>
      <c r="F231" s="41">
        <f>SUMIFS(SAÍDAS!$D:$D,SAÍDAS!$B:$B,'PAINEL MÊS'!$B231,SAÍDAS!$H:$H,'PAINEL MÊS'!$AI$1,SAÍDAS!$F:$F,'PAINEL MÊS'!F$3)</f>
        <v>0</v>
      </c>
      <c r="G231" s="41">
        <f>SUMIFS(SAÍDAS!$D:$D,SAÍDAS!$B:$B,'PAINEL MÊS'!$B231,SAÍDAS!$H:$H,'PAINEL MÊS'!$AI$1,SAÍDAS!$F:$F,'PAINEL MÊS'!G$3)</f>
        <v>0</v>
      </c>
      <c r="H231" s="41">
        <f>SUMIFS(SAÍDAS!$D:$D,SAÍDAS!$B:$B,'PAINEL MÊS'!$B231,SAÍDAS!$H:$H,'PAINEL MÊS'!$AI$1,SAÍDAS!$F:$F,'PAINEL MÊS'!H$3)</f>
        <v>0</v>
      </c>
      <c r="I231" s="41">
        <f>SUMIFS(SAÍDAS!$D:$D,SAÍDAS!$B:$B,'PAINEL MÊS'!$B231,SAÍDAS!$H:$H,'PAINEL MÊS'!$AI$1,SAÍDAS!$F:$F,'PAINEL MÊS'!I$3)+SUMIFS(SAÍDAS!$D:$D,SAÍDAS!$B:$B,'PAINEL MÊS'!$B231,SAÍDAS!$H:$H,'PAINEL MÊS'!$AI$1,SAÍDAS!$F:$F,"SEMANA 6")</f>
        <v>0</v>
      </c>
      <c r="J231" s="42">
        <f t="shared" si="0"/>
        <v>0</v>
      </c>
      <c r="K231" s="43">
        <f>SUMIFS(ENTRADAS!$D:$D,ENTRADAS!$B:$B,'PAINEL MÊS'!$B231,ENTRADAS!$I:$I,'PAINEL MÊS'!$AI$1,ENTRADAS!$F:$F,'PAINEL MÊS'!K$3)</f>
        <v>0</v>
      </c>
      <c r="L231" s="43">
        <f>SUMIFS(ENTRADAS!$D:$D,ENTRADAS!$B:$B,'PAINEL MÊS'!$B231,ENTRADAS!$I:$I,'PAINEL MÊS'!$AI$1,ENTRADAS!$F:$F,'PAINEL MÊS'!L$3)</f>
        <v>0</v>
      </c>
      <c r="M231" s="43">
        <f>SUMIFS(ENTRADAS!$D:$D,ENTRADAS!$B:$B,'PAINEL MÊS'!$B231,ENTRADAS!$I:$I,'PAINEL MÊS'!$AI$1,ENTRADAS!$F:$F,'PAINEL MÊS'!M$3)</f>
        <v>0</v>
      </c>
      <c r="N231" s="43">
        <f>SUMIFS(ENTRADAS!$D:$D,ENTRADAS!$B:$B,'PAINEL MÊS'!$B231,ENTRADAS!$I:$I,'PAINEL MÊS'!$AI$1,ENTRADAS!$F:$F,'PAINEL MÊS'!N$3)</f>
        <v>0</v>
      </c>
      <c r="O231" s="43">
        <f>SUMIFS(ENTRADAS!$D:$D,ENTRADAS!$B:$B,'PAINEL MÊS'!$B231,ENTRADAS!$I:$I,'PAINEL MÊS'!$AI$1,ENTRADAS!$F:$F,'PAINEL MÊS'!O$3)+SUMIFS(ENTRADAS!$D:$D,ENTRADAS!$B:$B,'PAINEL MÊS'!$B231,ENTRADAS!$I:$I,'PAINEL MÊS'!$AI$1,ENTRADAS!$F:$F,"SEMANA 6")</f>
        <v>0</v>
      </c>
      <c r="P231" s="44">
        <f t="shared" si="1"/>
        <v>0</v>
      </c>
      <c r="Q231" s="40">
        <f>C231+P231-J231+SUMIFS(AJUSTE!$D:$D,AJUSTE!$B:$B,'PAINEL MÊS'!B231,AJUSTE!$H:$H,'PAINEL MÊS'!$AI$1)</f>
        <v>0</v>
      </c>
      <c r="R231" s="45">
        <f t="shared" si="34"/>
        <v>0</v>
      </c>
      <c r="S231" s="15">
        <f>IFERROR(IF(INDEX(CADASTRO!$A$2:$Q$570,MATCH('PAINEL MÊS'!B231,CADASTRO!$B$2:$B$570,0),MATCH('PAINEL MÊS'!$AI$1,CADASTRO!$A$2:$Q$2,0))=0,IF(CADASTRO!R229=0,CADASTRO!E229,CADASTRO!R229),INDEX(CADASTRO!$A$2:$Q$570,MATCH('PAINEL MÊS'!B231,CADASTRO!$B$2:$B$570,0),MATCH('PAINEL MÊS'!$AI$1,CADASTRO!$A$2:$Q$2,0))),0)</f>
        <v>0</v>
      </c>
      <c r="T231" s="14">
        <f t="shared" si="35"/>
        <v>0</v>
      </c>
      <c r="U231" s="14">
        <f t="shared" si="36"/>
        <v>0</v>
      </c>
      <c r="V231" s="14">
        <f t="shared" si="37"/>
        <v>0</v>
      </c>
      <c r="W231" s="14">
        <f t="shared" si="38"/>
        <v>0</v>
      </c>
      <c r="X231" s="67">
        <f>IFERROR(IF(INDEX(CADASTRO!$A$2:$Q$570,MATCH('PAINEL MÊS'!B231,CADASTRO!$B$2:$B$570,0),MATCH('PAINEL MÊS'!$AJ$2,CADASTRO!$A$2:$Q$2,0))=0,IF(CADASTRO!R229=0,CADASTRO!E229,CADASTRO!R229),INDEX(CADASTRO!$A$2:$Q$570,MATCH('PAINEL MÊS'!B231,CADASTRO!$B$2:$B$570,0),MATCH('PAINEL MÊS'!$AJ$2,CADASTRO!$A$2:$Q$2,0))),0)*C231</f>
        <v>0</v>
      </c>
      <c r="Y231" s="14">
        <f t="shared" si="39"/>
        <v>0</v>
      </c>
      <c r="Z231" s="75">
        <f t="shared" si="40"/>
        <v>0</v>
      </c>
      <c r="AA231" s="75">
        <f t="shared" si="41"/>
        <v>0</v>
      </c>
      <c r="AB231" s="79">
        <f t="shared" si="42"/>
        <v>0</v>
      </c>
      <c r="AC231" s="77">
        <f t="shared" si="43"/>
        <v>0</v>
      </c>
      <c r="AD231" s="77">
        <f t="shared" si="44"/>
        <v>0</v>
      </c>
    </row>
    <row r="232" spans="1:30" ht="18.75" customHeight="1" x14ac:dyDescent="0.25">
      <c r="A232" s="7">
        <f>CADASTRO!A230</f>
        <v>0</v>
      </c>
      <c r="B232" s="7">
        <f>CADASTRO!B230</f>
        <v>0</v>
      </c>
      <c r="C232" s="40">
        <f>INDEX(Base!$A$40:$N$570,MATCH('PAINEL MÊS'!B232,Base!$B$40:$B$570,0),MATCH('PAINEL MÊS'!$C$2,Base!$A$40:$N$40,0))</f>
        <v>0</v>
      </c>
      <c r="D232" s="7">
        <f>CADASTRO!C230</f>
        <v>0</v>
      </c>
      <c r="E232" s="41">
        <f>SUMIFS(SAÍDAS!$D:$D,SAÍDAS!$B:$B,'PAINEL MÊS'!$B232,SAÍDAS!$H:$H,'PAINEL MÊS'!$AI$1,SAÍDAS!$F:$F,'PAINEL MÊS'!E$3)</f>
        <v>0</v>
      </c>
      <c r="F232" s="41">
        <f>SUMIFS(SAÍDAS!$D:$D,SAÍDAS!$B:$B,'PAINEL MÊS'!$B232,SAÍDAS!$H:$H,'PAINEL MÊS'!$AI$1,SAÍDAS!$F:$F,'PAINEL MÊS'!F$3)</f>
        <v>0</v>
      </c>
      <c r="G232" s="41">
        <f>SUMIFS(SAÍDAS!$D:$D,SAÍDAS!$B:$B,'PAINEL MÊS'!$B232,SAÍDAS!$H:$H,'PAINEL MÊS'!$AI$1,SAÍDAS!$F:$F,'PAINEL MÊS'!G$3)</f>
        <v>0</v>
      </c>
      <c r="H232" s="41">
        <f>SUMIFS(SAÍDAS!$D:$D,SAÍDAS!$B:$B,'PAINEL MÊS'!$B232,SAÍDAS!$H:$H,'PAINEL MÊS'!$AI$1,SAÍDAS!$F:$F,'PAINEL MÊS'!H$3)</f>
        <v>0</v>
      </c>
      <c r="I232" s="41">
        <f>SUMIFS(SAÍDAS!$D:$D,SAÍDAS!$B:$B,'PAINEL MÊS'!$B232,SAÍDAS!$H:$H,'PAINEL MÊS'!$AI$1,SAÍDAS!$F:$F,'PAINEL MÊS'!I$3)+SUMIFS(SAÍDAS!$D:$D,SAÍDAS!$B:$B,'PAINEL MÊS'!$B232,SAÍDAS!$H:$H,'PAINEL MÊS'!$AI$1,SAÍDAS!$F:$F,"SEMANA 6")</f>
        <v>0</v>
      </c>
      <c r="J232" s="42">
        <f t="shared" si="0"/>
        <v>0</v>
      </c>
      <c r="K232" s="43">
        <f>SUMIFS(ENTRADAS!$D:$D,ENTRADAS!$B:$B,'PAINEL MÊS'!$B232,ENTRADAS!$I:$I,'PAINEL MÊS'!$AI$1,ENTRADAS!$F:$F,'PAINEL MÊS'!K$3)</f>
        <v>0</v>
      </c>
      <c r="L232" s="43">
        <f>SUMIFS(ENTRADAS!$D:$D,ENTRADAS!$B:$B,'PAINEL MÊS'!$B232,ENTRADAS!$I:$I,'PAINEL MÊS'!$AI$1,ENTRADAS!$F:$F,'PAINEL MÊS'!L$3)</f>
        <v>0</v>
      </c>
      <c r="M232" s="43">
        <f>SUMIFS(ENTRADAS!$D:$D,ENTRADAS!$B:$B,'PAINEL MÊS'!$B232,ENTRADAS!$I:$I,'PAINEL MÊS'!$AI$1,ENTRADAS!$F:$F,'PAINEL MÊS'!M$3)</f>
        <v>0</v>
      </c>
      <c r="N232" s="43">
        <f>SUMIFS(ENTRADAS!$D:$D,ENTRADAS!$B:$B,'PAINEL MÊS'!$B232,ENTRADAS!$I:$I,'PAINEL MÊS'!$AI$1,ENTRADAS!$F:$F,'PAINEL MÊS'!N$3)</f>
        <v>0</v>
      </c>
      <c r="O232" s="43">
        <f>SUMIFS(ENTRADAS!$D:$D,ENTRADAS!$B:$B,'PAINEL MÊS'!$B232,ENTRADAS!$I:$I,'PAINEL MÊS'!$AI$1,ENTRADAS!$F:$F,'PAINEL MÊS'!O$3)+SUMIFS(ENTRADAS!$D:$D,ENTRADAS!$B:$B,'PAINEL MÊS'!$B232,ENTRADAS!$I:$I,'PAINEL MÊS'!$AI$1,ENTRADAS!$F:$F,"SEMANA 6")</f>
        <v>0</v>
      </c>
      <c r="P232" s="44">
        <f t="shared" si="1"/>
        <v>0</v>
      </c>
      <c r="Q232" s="40">
        <f>C232+P232-J232+SUMIFS(AJUSTE!$D:$D,AJUSTE!$B:$B,'PAINEL MÊS'!B232,AJUSTE!$H:$H,'PAINEL MÊS'!$AI$1)</f>
        <v>0</v>
      </c>
      <c r="R232" s="45">
        <f t="shared" si="34"/>
        <v>0</v>
      </c>
      <c r="S232" s="15">
        <f>IFERROR(IF(INDEX(CADASTRO!$A$2:$Q$570,MATCH('PAINEL MÊS'!B232,CADASTRO!$B$2:$B$570,0),MATCH('PAINEL MÊS'!$AI$1,CADASTRO!$A$2:$Q$2,0))=0,IF(CADASTRO!R230=0,CADASTRO!E230,CADASTRO!R230),INDEX(CADASTRO!$A$2:$Q$570,MATCH('PAINEL MÊS'!B232,CADASTRO!$B$2:$B$570,0),MATCH('PAINEL MÊS'!$AI$1,CADASTRO!$A$2:$Q$2,0))),0)</f>
        <v>0</v>
      </c>
      <c r="T232" s="14">
        <f t="shared" si="35"/>
        <v>0</v>
      </c>
      <c r="U232" s="14">
        <f t="shared" si="36"/>
        <v>0</v>
      </c>
      <c r="V232" s="14">
        <f t="shared" si="37"/>
        <v>0</v>
      </c>
      <c r="W232" s="14">
        <f t="shared" si="38"/>
        <v>0</v>
      </c>
      <c r="X232" s="67">
        <f>IFERROR(IF(INDEX(CADASTRO!$A$2:$Q$570,MATCH('PAINEL MÊS'!B232,CADASTRO!$B$2:$B$570,0),MATCH('PAINEL MÊS'!$AJ$2,CADASTRO!$A$2:$Q$2,0))=0,IF(CADASTRO!R230=0,CADASTRO!E230,CADASTRO!R230),INDEX(CADASTRO!$A$2:$Q$570,MATCH('PAINEL MÊS'!B232,CADASTRO!$B$2:$B$570,0),MATCH('PAINEL MÊS'!$AJ$2,CADASTRO!$A$2:$Q$2,0))),0)*C232</f>
        <v>0</v>
      </c>
      <c r="Y232" s="14">
        <f t="shared" si="39"/>
        <v>0</v>
      </c>
      <c r="Z232" s="75">
        <f t="shared" si="40"/>
        <v>0</v>
      </c>
      <c r="AA232" s="75">
        <f t="shared" si="41"/>
        <v>0</v>
      </c>
      <c r="AB232" s="79">
        <f t="shared" si="42"/>
        <v>0</v>
      </c>
      <c r="AC232" s="77">
        <f t="shared" si="43"/>
        <v>0</v>
      </c>
      <c r="AD232" s="77">
        <f t="shared" si="44"/>
        <v>0</v>
      </c>
    </row>
    <row r="233" spans="1:30" ht="18.75" customHeight="1" x14ac:dyDescent="0.25">
      <c r="A233" s="7">
        <f>CADASTRO!A231</f>
        <v>0</v>
      </c>
      <c r="B233" s="7">
        <f>CADASTRO!B231</f>
        <v>0</v>
      </c>
      <c r="C233" s="40">
        <f>INDEX(Base!$A$40:$N$570,MATCH('PAINEL MÊS'!B233,Base!$B$40:$B$570,0),MATCH('PAINEL MÊS'!$C$2,Base!$A$40:$N$40,0))</f>
        <v>0</v>
      </c>
      <c r="D233" s="7">
        <f>CADASTRO!C231</f>
        <v>0</v>
      </c>
      <c r="E233" s="41">
        <f>SUMIFS(SAÍDAS!$D:$D,SAÍDAS!$B:$B,'PAINEL MÊS'!$B233,SAÍDAS!$H:$H,'PAINEL MÊS'!$AI$1,SAÍDAS!$F:$F,'PAINEL MÊS'!E$3)</f>
        <v>0</v>
      </c>
      <c r="F233" s="41">
        <f>SUMIFS(SAÍDAS!$D:$D,SAÍDAS!$B:$B,'PAINEL MÊS'!$B233,SAÍDAS!$H:$H,'PAINEL MÊS'!$AI$1,SAÍDAS!$F:$F,'PAINEL MÊS'!F$3)</f>
        <v>0</v>
      </c>
      <c r="G233" s="41">
        <f>SUMIFS(SAÍDAS!$D:$D,SAÍDAS!$B:$B,'PAINEL MÊS'!$B233,SAÍDAS!$H:$H,'PAINEL MÊS'!$AI$1,SAÍDAS!$F:$F,'PAINEL MÊS'!G$3)</f>
        <v>0</v>
      </c>
      <c r="H233" s="41">
        <f>SUMIFS(SAÍDAS!$D:$D,SAÍDAS!$B:$B,'PAINEL MÊS'!$B233,SAÍDAS!$H:$H,'PAINEL MÊS'!$AI$1,SAÍDAS!$F:$F,'PAINEL MÊS'!H$3)</f>
        <v>0</v>
      </c>
      <c r="I233" s="41">
        <f>SUMIFS(SAÍDAS!$D:$D,SAÍDAS!$B:$B,'PAINEL MÊS'!$B233,SAÍDAS!$H:$H,'PAINEL MÊS'!$AI$1,SAÍDAS!$F:$F,'PAINEL MÊS'!I$3)+SUMIFS(SAÍDAS!$D:$D,SAÍDAS!$B:$B,'PAINEL MÊS'!$B233,SAÍDAS!$H:$H,'PAINEL MÊS'!$AI$1,SAÍDAS!$F:$F,"SEMANA 6")</f>
        <v>0</v>
      </c>
      <c r="J233" s="42">
        <f t="shared" si="0"/>
        <v>0</v>
      </c>
      <c r="K233" s="43">
        <f>SUMIFS(ENTRADAS!$D:$D,ENTRADAS!$B:$B,'PAINEL MÊS'!$B233,ENTRADAS!$I:$I,'PAINEL MÊS'!$AI$1,ENTRADAS!$F:$F,'PAINEL MÊS'!K$3)</f>
        <v>0</v>
      </c>
      <c r="L233" s="43">
        <f>SUMIFS(ENTRADAS!$D:$D,ENTRADAS!$B:$B,'PAINEL MÊS'!$B233,ENTRADAS!$I:$I,'PAINEL MÊS'!$AI$1,ENTRADAS!$F:$F,'PAINEL MÊS'!L$3)</f>
        <v>0</v>
      </c>
      <c r="M233" s="43">
        <f>SUMIFS(ENTRADAS!$D:$D,ENTRADAS!$B:$B,'PAINEL MÊS'!$B233,ENTRADAS!$I:$I,'PAINEL MÊS'!$AI$1,ENTRADAS!$F:$F,'PAINEL MÊS'!M$3)</f>
        <v>0</v>
      </c>
      <c r="N233" s="43">
        <f>SUMIFS(ENTRADAS!$D:$D,ENTRADAS!$B:$B,'PAINEL MÊS'!$B233,ENTRADAS!$I:$I,'PAINEL MÊS'!$AI$1,ENTRADAS!$F:$F,'PAINEL MÊS'!N$3)</f>
        <v>0</v>
      </c>
      <c r="O233" s="43">
        <f>SUMIFS(ENTRADAS!$D:$D,ENTRADAS!$B:$B,'PAINEL MÊS'!$B233,ENTRADAS!$I:$I,'PAINEL MÊS'!$AI$1,ENTRADAS!$F:$F,'PAINEL MÊS'!O$3)+SUMIFS(ENTRADAS!$D:$D,ENTRADAS!$B:$B,'PAINEL MÊS'!$B233,ENTRADAS!$I:$I,'PAINEL MÊS'!$AI$1,ENTRADAS!$F:$F,"SEMANA 6")</f>
        <v>0</v>
      </c>
      <c r="P233" s="44">
        <f t="shared" si="1"/>
        <v>0</v>
      </c>
      <c r="Q233" s="40">
        <f>C233+P233-J233+SUMIFS(AJUSTE!$D:$D,AJUSTE!$B:$B,'PAINEL MÊS'!B233,AJUSTE!$H:$H,'PAINEL MÊS'!$AI$1)</f>
        <v>0</v>
      </c>
      <c r="R233" s="45">
        <f t="shared" si="34"/>
        <v>0</v>
      </c>
      <c r="S233" s="15">
        <f>IFERROR(IF(INDEX(CADASTRO!$A$2:$Q$570,MATCH('PAINEL MÊS'!B233,CADASTRO!$B$2:$B$570,0),MATCH('PAINEL MÊS'!$AI$1,CADASTRO!$A$2:$Q$2,0))=0,IF(CADASTRO!R231=0,CADASTRO!E231,CADASTRO!R231),INDEX(CADASTRO!$A$2:$Q$570,MATCH('PAINEL MÊS'!B233,CADASTRO!$B$2:$B$570,0),MATCH('PAINEL MÊS'!$AI$1,CADASTRO!$A$2:$Q$2,0))),0)</f>
        <v>0</v>
      </c>
      <c r="T233" s="14">
        <f t="shared" si="35"/>
        <v>0</v>
      </c>
      <c r="U233" s="14">
        <f t="shared" si="36"/>
        <v>0</v>
      </c>
      <c r="V233" s="14">
        <f t="shared" si="37"/>
        <v>0</v>
      </c>
      <c r="W233" s="14">
        <f t="shared" si="38"/>
        <v>0</v>
      </c>
      <c r="X233" s="67">
        <f>IFERROR(IF(INDEX(CADASTRO!$A$2:$Q$570,MATCH('PAINEL MÊS'!B233,CADASTRO!$B$2:$B$570,0),MATCH('PAINEL MÊS'!$AJ$2,CADASTRO!$A$2:$Q$2,0))=0,IF(CADASTRO!R231=0,CADASTRO!E231,CADASTRO!R231),INDEX(CADASTRO!$A$2:$Q$570,MATCH('PAINEL MÊS'!B233,CADASTRO!$B$2:$B$570,0),MATCH('PAINEL MÊS'!$AJ$2,CADASTRO!$A$2:$Q$2,0))),0)*C233</f>
        <v>0</v>
      </c>
      <c r="Y233" s="14">
        <f t="shared" si="39"/>
        <v>0</v>
      </c>
      <c r="Z233" s="75">
        <f t="shared" si="40"/>
        <v>0</v>
      </c>
      <c r="AA233" s="75">
        <f t="shared" si="41"/>
        <v>0</v>
      </c>
      <c r="AB233" s="79">
        <f t="shared" si="42"/>
        <v>0</v>
      </c>
      <c r="AC233" s="77">
        <f t="shared" si="43"/>
        <v>0</v>
      </c>
      <c r="AD233" s="77">
        <f t="shared" si="44"/>
        <v>0</v>
      </c>
    </row>
    <row r="234" spans="1:30" ht="18.75" customHeight="1" x14ac:dyDescent="0.25">
      <c r="A234" s="7">
        <f>CADASTRO!A232</f>
        <v>0</v>
      </c>
      <c r="B234" s="7">
        <f>CADASTRO!B232</f>
        <v>0</v>
      </c>
      <c r="C234" s="40">
        <f>INDEX(Base!$A$40:$N$570,MATCH('PAINEL MÊS'!B234,Base!$B$40:$B$570,0),MATCH('PAINEL MÊS'!$C$2,Base!$A$40:$N$40,0))</f>
        <v>0</v>
      </c>
      <c r="D234" s="7">
        <f>CADASTRO!C232</f>
        <v>0</v>
      </c>
      <c r="E234" s="41">
        <f>SUMIFS(SAÍDAS!$D:$D,SAÍDAS!$B:$B,'PAINEL MÊS'!$B234,SAÍDAS!$H:$H,'PAINEL MÊS'!$AI$1,SAÍDAS!$F:$F,'PAINEL MÊS'!E$3)</f>
        <v>0</v>
      </c>
      <c r="F234" s="41">
        <f>SUMIFS(SAÍDAS!$D:$D,SAÍDAS!$B:$B,'PAINEL MÊS'!$B234,SAÍDAS!$H:$H,'PAINEL MÊS'!$AI$1,SAÍDAS!$F:$F,'PAINEL MÊS'!F$3)</f>
        <v>0</v>
      </c>
      <c r="G234" s="41">
        <f>SUMIFS(SAÍDAS!$D:$D,SAÍDAS!$B:$B,'PAINEL MÊS'!$B234,SAÍDAS!$H:$H,'PAINEL MÊS'!$AI$1,SAÍDAS!$F:$F,'PAINEL MÊS'!G$3)</f>
        <v>0</v>
      </c>
      <c r="H234" s="41">
        <f>SUMIFS(SAÍDAS!$D:$D,SAÍDAS!$B:$B,'PAINEL MÊS'!$B234,SAÍDAS!$H:$H,'PAINEL MÊS'!$AI$1,SAÍDAS!$F:$F,'PAINEL MÊS'!H$3)</f>
        <v>0</v>
      </c>
      <c r="I234" s="41">
        <f>SUMIFS(SAÍDAS!$D:$D,SAÍDAS!$B:$B,'PAINEL MÊS'!$B234,SAÍDAS!$H:$H,'PAINEL MÊS'!$AI$1,SAÍDAS!$F:$F,'PAINEL MÊS'!I$3)+SUMIFS(SAÍDAS!$D:$D,SAÍDAS!$B:$B,'PAINEL MÊS'!$B234,SAÍDAS!$H:$H,'PAINEL MÊS'!$AI$1,SAÍDAS!$F:$F,"SEMANA 6")</f>
        <v>0</v>
      </c>
      <c r="J234" s="42">
        <f t="shared" si="0"/>
        <v>0</v>
      </c>
      <c r="K234" s="43">
        <f>SUMIFS(ENTRADAS!$D:$D,ENTRADAS!$B:$B,'PAINEL MÊS'!$B234,ENTRADAS!$I:$I,'PAINEL MÊS'!$AI$1,ENTRADAS!$F:$F,'PAINEL MÊS'!K$3)</f>
        <v>0</v>
      </c>
      <c r="L234" s="43">
        <f>SUMIFS(ENTRADAS!$D:$D,ENTRADAS!$B:$B,'PAINEL MÊS'!$B234,ENTRADAS!$I:$I,'PAINEL MÊS'!$AI$1,ENTRADAS!$F:$F,'PAINEL MÊS'!L$3)</f>
        <v>0</v>
      </c>
      <c r="M234" s="43">
        <f>SUMIFS(ENTRADAS!$D:$D,ENTRADAS!$B:$B,'PAINEL MÊS'!$B234,ENTRADAS!$I:$I,'PAINEL MÊS'!$AI$1,ENTRADAS!$F:$F,'PAINEL MÊS'!M$3)</f>
        <v>0</v>
      </c>
      <c r="N234" s="43">
        <f>SUMIFS(ENTRADAS!$D:$D,ENTRADAS!$B:$B,'PAINEL MÊS'!$B234,ENTRADAS!$I:$I,'PAINEL MÊS'!$AI$1,ENTRADAS!$F:$F,'PAINEL MÊS'!N$3)</f>
        <v>0</v>
      </c>
      <c r="O234" s="43">
        <f>SUMIFS(ENTRADAS!$D:$D,ENTRADAS!$B:$B,'PAINEL MÊS'!$B234,ENTRADAS!$I:$I,'PAINEL MÊS'!$AI$1,ENTRADAS!$F:$F,'PAINEL MÊS'!O$3)+SUMIFS(ENTRADAS!$D:$D,ENTRADAS!$B:$B,'PAINEL MÊS'!$B234,ENTRADAS!$I:$I,'PAINEL MÊS'!$AI$1,ENTRADAS!$F:$F,"SEMANA 6")</f>
        <v>0</v>
      </c>
      <c r="P234" s="44">
        <f t="shared" si="1"/>
        <v>0</v>
      </c>
      <c r="Q234" s="40">
        <f>C234+P234-J234+SUMIFS(AJUSTE!$D:$D,AJUSTE!$B:$B,'PAINEL MÊS'!B234,AJUSTE!$H:$H,'PAINEL MÊS'!$AI$1)</f>
        <v>0</v>
      </c>
      <c r="R234" s="45">
        <f t="shared" si="34"/>
        <v>0</v>
      </c>
      <c r="S234" s="15">
        <f>IFERROR(IF(INDEX(CADASTRO!$A$2:$Q$570,MATCH('PAINEL MÊS'!B234,CADASTRO!$B$2:$B$570,0),MATCH('PAINEL MÊS'!$AI$1,CADASTRO!$A$2:$Q$2,0))=0,IF(CADASTRO!R232=0,CADASTRO!E232,CADASTRO!R232),INDEX(CADASTRO!$A$2:$Q$570,MATCH('PAINEL MÊS'!B234,CADASTRO!$B$2:$B$570,0),MATCH('PAINEL MÊS'!$AI$1,CADASTRO!$A$2:$Q$2,0))),0)</f>
        <v>0</v>
      </c>
      <c r="T234" s="14">
        <f t="shared" si="35"/>
        <v>0</v>
      </c>
      <c r="U234" s="14">
        <f t="shared" si="36"/>
        <v>0</v>
      </c>
      <c r="V234" s="14">
        <f t="shared" si="37"/>
        <v>0</v>
      </c>
      <c r="W234" s="14">
        <f t="shared" si="38"/>
        <v>0</v>
      </c>
      <c r="X234" s="67">
        <f>IFERROR(IF(INDEX(CADASTRO!$A$2:$Q$570,MATCH('PAINEL MÊS'!B234,CADASTRO!$B$2:$B$570,0),MATCH('PAINEL MÊS'!$AJ$2,CADASTRO!$A$2:$Q$2,0))=0,IF(CADASTRO!R232=0,CADASTRO!E232,CADASTRO!R232),INDEX(CADASTRO!$A$2:$Q$570,MATCH('PAINEL MÊS'!B234,CADASTRO!$B$2:$B$570,0),MATCH('PAINEL MÊS'!$AJ$2,CADASTRO!$A$2:$Q$2,0))),0)*C234</f>
        <v>0</v>
      </c>
      <c r="Y234" s="14">
        <f t="shared" si="39"/>
        <v>0</v>
      </c>
      <c r="Z234" s="75">
        <f t="shared" si="40"/>
        <v>0</v>
      </c>
      <c r="AA234" s="75">
        <f t="shared" si="41"/>
        <v>0</v>
      </c>
      <c r="AB234" s="79">
        <f t="shared" si="42"/>
        <v>0</v>
      </c>
      <c r="AC234" s="77">
        <f t="shared" si="43"/>
        <v>0</v>
      </c>
      <c r="AD234" s="77">
        <f t="shared" si="44"/>
        <v>0</v>
      </c>
    </row>
    <row r="235" spans="1:30" ht="18.75" customHeight="1" x14ac:dyDescent="0.25">
      <c r="A235" s="7">
        <f>CADASTRO!A233</f>
        <v>0</v>
      </c>
      <c r="B235" s="7">
        <f>CADASTRO!B233</f>
        <v>0</v>
      </c>
      <c r="C235" s="40">
        <f>INDEX(Base!$A$40:$N$570,MATCH('PAINEL MÊS'!B235,Base!$B$40:$B$570,0),MATCH('PAINEL MÊS'!$C$2,Base!$A$40:$N$40,0))</f>
        <v>0</v>
      </c>
      <c r="D235" s="7">
        <f>CADASTRO!C233</f>
        <v>0</v>
      </c>
      <c r="E235" s="41">
        <f>SUMIFS(SAÍDAS!$D:$D,SAÍDAS!$B:$B,'PAINEL MÊS'!$B235,SAÍDAS!$H:$H,'PAINEL MÊS'!$AI$1,SAÍDAS!$F:$F,'PAINEL MÊS'!E$3)</f>
        <v>0</v>
      </c>
      <c r="F235" s="41">
        <f>SUMIFS(SAÍDAS!$D:$D,SAÍDAS!$B:$B,'PAINEL MÊS'!$B235,SAÍDAS!$H:$H,'PAINEL MÊS'!$AI$1,SAÍDAS!$F:$F,'PAINEL MÊS'!F$3)</f>
        <v>0</v>
      </c>
      <c r="G235" s="41">
        <f>SUMIFS(SAÍDAS!$D:$D,SAÍDAS!$B:$B,'PAINEL MÊS'!$B235,SAÍDAS!$H:$H,'PAINEL MÊS'!$AI$1,SAÍDAS!$F:$F,'PAINEL MÊS'!G$3)</f>
        <v>0</v>
      </c>
      <c r="H235" s="41">
        <f>SUMIFS(SAÍDAS!$D:$D,SAÍDAS!$B:$B,'PAINEL MÊS'!$B235,SAÍDAS!$H:$H,'PAINEL MÊS'!$AI$1,SAÍDAS!$F:$F,'PAINEL MÊS'!H$3)</f>
        <v>0</v>
      </c>
      <c r="I235" s="41">
        <f>SUMIFS(SAÍDAS!$D:$D,SAÍDAS!$B:$B,'PAINEL MÊS'!$B235,SAÍDAS!$H:$H,'PAINEL MÊS'!$AI$1,SAÍDAS!$F:$F,'PAINEL MÊS'!I$3)+SUMIFS(SAÍDAS!$D:$D,SAÍDAS!$B:$B,'PAINEL MÊS'!$B235,SAÍDAS!$H:$H,'PAINEL MÊS'!$AI$1,SAÍDAS!$F:$F,"SEMANA 6")</f>
        <v>0</v>
      </c>
      <c r="J235" s="42">
        <f t="shared" si="0"/>
        <v>0</v>
      </c>
      <c r="K235" s="43">
        <f>SUMIFS(ENTRADAS!$D:$D,ENTRADAS!$B:$B,'PAINEL MÊS'!$B235,ENTRADAS!$I:$I,'PAINEL MÊS'!$AI$1,ENTRADAS!$F:$F,'PAINEL MÊS'!K$3)</f>
        <v>0</v>
      </c>
      <c r="L235" s="43">
        <f>SUMIFS(ENTRADAS!$D:$D,ENTRADAS!$B:$B,'PAINEL MÊS'!$B235,ENTRADAS!$I:$I,'PAINEL MÊS'!$AI$1,ENTRADAS!$F:$F,'PAINEL MÊS'!L$3)</f>
        <v>0</v>
      </c>
      <c r="M235" s="43">
        <f>SUMIFS(ENTRADAS!$D:$D,ENTRADAS!$B:$B,'PAINEL MÊS'!$B235,ENTRADAS!$I:$I,'PAINEL MÊS'!$AI$1,ENTRADAS!$F:$F,'PAINEL MÊS'!M$3)</f>
        <v>0</v>
      </c>
      <c r="N235" s="43">
        <f>SUMIFS(ENTRADAS!$D:$D,ENTRADAS!$B:$B,'PAINEL MÊS'!$B235,ENTRADAS!$I:$I,'PAINEL MÊS'!$AI$1,ENTRADAS!$F:$F,'PAINEL MÊS'!N$3)</f>
        <v>0</v>
      </c>
      <c r="O235" s="43">
        <f>SUMIFS(ENTRADAS!$D:$D,ENTRADAS!$B:$B,'PAINEL MÊS'!$B235,ENTRADAS!$I:$I,'PAINEL MÊS'!$AI$1,ENTRADAS!$F:$F,'PAINEL MÊS'!O$3)+SUMIFS(ENTRADAS!$D:$D,ENTRADAS!$B:$B,'PAINEL MÊS'!$B235,ENTRADAS!$I:$I,'PAINEL MÊS'!$AI$1,ENTRADAS!$F:$F,"SEMANA 6")</f>
        <v>0</v>
      </c>
      <c r="P235" s="44">
        <f t="shared" si="1"/>
        <v>0</v>
      </c>
      <c r="Q235" s="40">
        <f>C235+P235-J235+SUMIFS(AJUSTE!$D:$D,AJUSTE!$B:$B,'PAINEL MÊS'!B235,AJUSTE!$H:$H,'PAINEL MÊS'!$AI$1)</f>
        <v>0</v>
      </c>
      <c r="R235" s="45">
        <f t="shared" si="34"/>
        <v>0</v>
      </c>
      <c r="S235" s="15">
        <f>IFERROR(IF(INDEX(CADASTRO!$A$2:$Q$570,MATCH('PAINEL MÊS'!B235,CADASTRO!$B$2:$B$570,0),MATCH('PAINEL MÊS'!$AI$1,CADASTRO!$A$2:$Q$2,0))=0,IF(CADASTRO!R233=0,CADASTRO!E233,CADASTRO!R233),INDEX(CADASTRO!$A$2:$Q$570,MATCH('PAINEL MÊS'!B235,CADASTRO!$B$2:$B$570,0),MATCH('PAINEL MÊS'!$AI$1,CADASTRO!$A$2:$Q$2,0))),0)</f>
        <v>0</v>
      </c>
      <c r="T235" s="14">
        <f t="shared" si="35"/>
        <v>0</v>
      </c>
      <c r="U235" s="14">
        <f t="shared" si="36"/>
        <v>0</v>
      </c>
      <c r="V235" s="14">
        <f t="shared" si="37"/>
        <v>0</v>
      </c>
      <c r="W235" s="14">
        <f t="shared" si="38"/>
        <v>0</v>
      </c>
      <c r="X235" s="67">
        <f>IFERROR(IF(INDEX(CADASTRO!$A$2:$Q$570,MATCH('PAINEL MÊS'!B235,CADASTRO!$B$2:$B$570,0),MATCH('PAINEL MÊS'!$AJ$2,CADASTRO!$A$2:$Q$2,0))=0,IF(CADASTRO!R233=0,CADASTRO!E233,CADASTRO!R233),INDEX(CADASTRO!$A$2:$Q$570,MATCH('PAINEL MÊS'!B235,CADASTRO!$B$2:$B$570,0),MATCH('PAINEL MÊS'!$AJ$2,CADASTRO!$A$2:$Q$2,0))),0)*C235</f>
        <v>0</v>
      </c>
      <c r="Y235" s="14">
        <f t="shared" si="39"/>
        <v>0</v>
      </c>
      <c r="Z235" s="75">
        <f t="shared" si="40"/>
        <v>0</v>
      </c>
      <c r="AA235" s="75">
        <f t="shared" si="41"/>
        <v>0</v>
      </c>
      <c r="AB235" s="79">
        <f t="shared" si="42"/>
        <v>0</v>
      </c>
      <c r="AC235" s="77">
        <f t="shared" si="43"/>
        <v>0</v>
      </c>
      <c r="AD235" s="77">
        <f t="shared" si="44"/>
        <v>0</v>
      </c>
    </row>
    <row r="236" spans="1:30" ht="18.75" customHeight="1" x14ac:dyDescent="0.25">
      <c r="A236" s="7">
        <f>CADASTRO!A234</f>
        <v>0</v>
      </c>
      <c r="B236" s="7">
        <f>CADASTRO!B234</f>
        <v>0</v>
      </c>
      <c r="C236" s="40">
        <f>INDEX(Base!$A$40:$N$570,MATCH('PAINEL MÊS'!B236,Base!$B$40:$B$570,0),MATCH('PAINEL MÊS'!$C$2,Base!$A$40:$N$40,0))</f>
        <v>0</v>
      </c>
      <c r="D236" s="7">
        <f>CADASTRO!C234</f>
        <v>0</v>
      </c>
      <c r="E236" s="41">
        <f>SUMIFS(SAÍDAS!$D:$D,SAÍDAS!$B:$B,'PAINEL MÊS'!$B236,SAÍDAS!$H:$H,'PAINEL MÊS'!$AI$1,SAÍDAS!$F:$F,'PAINEL MÊS'!E$3)</f>
        <v>0</v>
      </c>
      <c r="F236" s="41">
        <f>SUMIFS(SAÍDAS!$D:$D,SAÍDAS!$B:$B,'PAINEL MÊS'!$B236,SAÍDAS!$H:$H,'PAINEL MÊS'!$AI$1,SAÍDAS!$F:$F,'PAINEL MÊS'!F$3)</f>
        <v>0</v>
      </c>
      <c r="G236" s="41">
        <f>SUMIFS(SAÍDAS!$D:$D,SAÍDAS!$B:$B,'PAINEL MÊS'!$B236,SAÍDAS!$H:$H,'PAINEL MÊS'!$AI$1,SAÍDAS!$F:$F,'PAINEL MÊS'!G$3)</f>
        <v>0</v>
      </c>
      <c r="H236" s="41">
        <f>SUMIFS(SAÍDAS!$D:$D,SAÍDAS!$B:$B,'PAINEL MÊS'!$B236,SAÍDAS!$H:$H,'PAINEL MÊS'!$AI$1,SAÍDAS!$F:$F,'PAINEL MÊS'!H$3)</f>
        <v>0</v>
      </c>
      <c r="I236" s="41">
        <f>SUMIFS(SAÍDAS!$D:$D,SAÍDAS!$B:$B,'PAINEL MÊS'!$B236,SAÍDAS!$H:$H,'PAINEL MÊS'!$AI$1,SAÍDAS!$F:$F,'PAINEL MÊS'!I$3)+SUMIFS(SAÍDAS!$D:$D,SAÍDAS!$B:$B,'PAINEL MÊS'!$B236,SAÍDAS!$H:$H,'PAINEL MÊS'!$AI$1,SAÍDAS!$F:$F,"SEMANA 6")</f>
        <v>0</v>
      </c>
      <c r="J236" s="42">
        <f t="shared" si="0"/>
        <v>0</v>
      </c>
      <c r="K236" s="43">
        <f>SUMIFS(ENTRADAS!$D:$D,ENTRADAS!$B:$B,'PAINEL MÊS'!$B236,ENTRADAS!$I:$I,'PAINEL MÊS'!$AI$1,ENTRADAS!$F:$F,'PAINEL MÊS'!K$3)</f>
        <v>0</v>
      </c>
      <c r="L236" s="43">
        <f>SUMIFS(ENTRADAS!$D:$D,ENTRADAS!$B:$B,'PAINEL MÊS'!$B236,ENTRADAS!$I:$I,'PAINEL MÊS'!$AI$1,ENTRADAS!$F:$F,'PAINEL MÊS'!L$3)</f>
        <v>0</v>
      </c>
      <c r="M236" s="43">
        <f>SUMIFS(ENTRADAS!$D:$D,ENTRADAS!$B:$B,'PAINEL MÊS'!$B236,ENTRADAS!$I:$I,'PAINEL MÊS'!$AI$1,ENTRADAS!$F:$F,'PAINEL MÊS'!M$3)</f>
        <v>0</v>
      </c>
      <c r="N236" s="43">
        <f>SUMIFS(ENTRADAS!$D:$D,ENTRADAS!$B:$B,'PAINEL MÊS'!$B236,ENTRADAS!$I:$I,'PAINEL MÊS'!$AI$1,ENTRADAS!$F:$F,'PAINEL MÊS'!N$3)</f>
        <v>0</v>
      </c>
      <c r="O236" s="43">
        <f>SUMIFS(ENTRADAS!$D:$D,ENTRADAS!$B:$B,'PAINEL MÊS'!$B236,ENTRADAS!$I:$I,'PAINEL MÊS'!$AI$1,ENTRADAS!$F:$F,'PAINEL MÊS'!O$3)+SUMIFS(ENTRADAS!$D:$D,ENTRADAS!$B:$B,'PAINEL MÊS'!$B236,ENTRADAS!$I:$I,'PAINEL MÊS'!$AI$1,ENTRADAS!$F:$F,"SEMANA 6")</f>
        <v>0</v>
      </c>
      <c r="P236" s="44">
        <f t="shared" si="1"/>
        <v>0</v>
      </c>
      <c r="Q236" s="40">
        <f>C236+P236-J236+SUMIFS(AJUSTE!$D:$D,AJUSTE!$B:$B,'PAINEL MÊS'!B236,AJUSTE!$H:$H,'PAINEL MÊS'!$AI$1)</f>
        <v>0</v>
      </c>
      <c r="R236" s="45">
        <f t="shared" si="34"/>
        <v>0</v>
      </c>
      <c r="S236" s="15">
        <f>IFERROR(IF(INDEX(CADASTRO!$A$2:$Q$570,MATCH('PAINEL MÊS'!B236,CADASTRO!$B$2:$B$570,0),MATCH('PAINEL MÊS'!$AI$1,CADASTRO!$A$2:$Q$2,0))=0,IF(CADASTRO!R234=0,CADASTRO!E234,CADASTRO!R234),INDEX(CADASTRO!$A$2:$Q$570,MATCH('PAINEL MÊS'!B236,CADASTRO!$B$2:$B$570,0),MATCH('PAINEL MÊS'!$AI$1,CADASTRO!$A$2:$Q$2,0))),0)</f>
        <v>0</v>
      </c>
      <c r="T236" s="14">
        <f t="shared" si="35"/>
        <v>0</v>
      </c>
      <c r="U236" s="14">
        <f t="shared" si="36"/>
        <v>0</v>
      </c>
      <c r="V236" s="14">
        <f t="shared" si="37"/>
        <v>0</v>
      </c>
      <c r="W236" s="14">
        <f t="shared" si="38"/>
        <v>0</v>
      </c>
      <c r="X236" s="67">
        <f>IFERROR(IF(INDEX(CADASTRO!$A$2:$Q$570,MATCH('PAINEL MÊS'!B236,CADASTRO!$B$2:$B$570,0),MATCH('PAINEL MÊS'!$AJ$2,CADASTRO!$A$2:$Q$2,0))=0,IF(CADASTRO!R234=0,CADASTRO!E234,CADASTRO!R234),INDEX(CADASTRO!$A$2:$Q$570,MATCH('PAINEL MÊS'!B236,CADASTRO!$B$2:$B$570,0),MATCH('PAINEL MÊS'!$AJ$2,CADASTRO!$A$2:$Q$2,0))),0)*C236</f>
        <v>0</v>
      </c>
      <c r="Y236" s="14">
        <f t="shared" si="39"/>
        <v>0</v>
      </c>
      <c r="Z236" s="75">
        <f t="shared" si="40"/>
        <v>0</v>
      </c>
      <c r="AA236" s="75">
        <f t="shared" si="41"/>
        <v>0</v>
      </c>
      <c r="AB236" s="79">
        <f t="shared" si="42"/>
        <v>0</v>
      </c>
      <c r="AC236" s="77">
        <f t="shared" si="43"/>
        <v>0</v>
      </c>
      <c r="AD236" s="77">
        <f t="shared" si="44"/>
        <v>0</v>
      </c>
    </row>
    <row r="237" spans="1:30" ht="18.75" customHeight="1" x14ac:dyDescent="0.25">
      <c r="A237" s="7">
        <f>CADASTRO!A235</f>
        <v>0</v>
      </c>
      <c r="B237" s="7">
        <f>CADASTRO!B235</f>
        <v>0</v>
      </c>
      <c r="C237" s="40">
        <f>INDEX(Base!$A$40:$N$570,MATCH('PAINEL MÊS'!B237,Base!$B$40:$B$570,0),MATCH('PAINEL MÊS'!$C$2,Base!$A$40:$N$40,0))</f>
        <v>0</v>
      </c>
      <c r="D237" s="7">
        <f>CADASTRO!C235</f>
        <v>0</v>
      </c>
      <c r="E237" s="41">
        <f>SUMIFS(SAÍDAS!$D:$D,SAÍDAS!$B:$B,'PAINEL MÊS'!$B237,SAÍDAS!$H:$H,'PAINEL MÊS'!$AI$1,SAÍDAS!$F:$F,'PAINEL MÊS'!E$3)</f>
        <v>0</v>
      </c>
      <c r="F237" s="41">
        <f>SUMIFS(SAÍDAS!$D:$D,SAÍDAS!$B:$B,'PAINEL MÊS'!$B237,SAÍDAS!$H:$H,'PAINEL MÊS'!$AI$1,SAÍDAS!$F:$F,'PAINEL MÊS'!F$3)</f>
        <v>0</v>
      </c>
      <c r="G237" s="41">
        <f>SUMIFS(SAÍDAS!$D:$D,SAÍDAS!$B:$B,'PAINEL MÊS'!$B237,SAÍDAS!$H:$H,'PAINEL MÊS'!$AI$1,SAÍDAS!$F:$F,'PAINEL MÊS'!G$3)</f>
        <v>0</v>
      </c>
      <c r="H237" s="41">
        <f>SUMIFS(SAÍDAS!$D:$D,SAÍDAS!$B:$B,'PAINEL MÊS'!$B237,SAÍDAS!$H:$H,'PAINEL MÊS'!$AI$1,SAÍDAS!$F:$F,'PAINEL MÊS'!H$3)</f>
        <v>0</v>
      </c>
      <c r="I237" s="41">
        <f>SUMIFS(SAÍDAS!$D:$D,SAÍDAS!$B:$B,'PAINEL MÊS'!$B237,SAÍDAS!$H:$H,'PAINEL MÊS'!$AI$1,SAÍDAS!$F:$F,'PAINEL MÊS'!I$3)+SUMIFS(SAÍDAS!$D:$D,SAÍDAS!$B:$B,'PAINEL MÊS'!$B237,SAÍDAS!$H:$H,'PAINEL MÊS'!$AI$1,SAÍDAS!$F:$F,"SEMANA 6")</f>
        <v>0</v>
      </c>
      <c r="J237" s="42">
        <f t="shared" si="0"/>
        <v>0</v>
      </c>
      <c r="K237" s="43">
        <f>SUMIFS(ENTRADAS!$D:$D,ENTRADAS!$B:$B,'PAINEL MÊS'!$B237,ENTRADAS!$I:$I,'PAINEL MÊS'!$AI$1,ENTRADAS!$F:$F,'PAINEL MÊS'!K$3)</f>
        <v>0</v>
      </c>
      <c r="L237" s="43">
        <f>SUMIFS(ENTRADAS!$D:$D,ENTRADAS!$B:$B,'PAINEL MÊS'!$B237,ENTRADAS!$I:$I,'PAINEL MÊS'!$AI$1,ENTRADAS!$F:$F,'PAINEL MÊS'!L$3)</f>
        <v>0</v>
      </c>
      <c r="M237" s="43">
        <f>SUMIFS(ENTRADAS!$D:$D,ENTRADAS!$B:$B,'PAINEL MÊS'!$B237,ENTRADAS!$I:$I,'PAINEL MÊS'!$AI$1,ENTRADAS!$F:$F,'PAINEL MÊS'!M$3)</f>
        <v>0</v>
      </c>
      <c r="N237" s="43">
        <f>SUMIFS(ENTRADAS!$D:$D,ENTRADAS!$B:$B,'PAINEL MÊS'!$B237,ENTRADAS!$I:$I,'PAINEL MÊS'!$AI$1,ENTRADAS!$F:$F,'PAINEL MÊS'!N$3)</f>
        <v>0</v>
      </c>
      <c r="O237" s="43">
        <f>SUMIFS(ENTRADAS!$D:$D,ENTRADAS!$B:$B,'PAINEL MÊS'!$B237,ENTRADAS!$I:$I,'PAINEL MÊS'!$AI$1,ENTRADAS!$F:$F,'PAINEL MÊS'!O$3)+SUMIFS(ENTRADAS!$D:$D,ENTRADAS!$B:$B,'PAINEL MÊS'!$B237,ENTRADAS!$I:$I,'PAINEL MÊS'!$AI$1,ENTRADAS!$F:$F,"SEMANA 6")</f>
        <v>0</v>
      </c>
      <c r="P237" s="44">
        <f t="shared" si="1"/>
        <v>0</v>
      </c>
      <c r="Q237" s="40">
        <f>C237+P237-J237+SUMIFS(AJUSTE!$D:$D,AJUSTE!$B:$B,'PAINEL MÊS'!B237,AJUSTE!$H:$H,'PAINEL MÊS'!$AI$1)</f>
        <v>0</v>
      </c>
      <c r="R237" s="45">
        <f t="shared" si="34"/>
        <v>0</v>
      </c>
      <c r="S237" s="15">
        <f>IFERROR(IF(INDEX(CADASTRO!$A$2:$Q$570,MATCH('PAINEL MÊS'!B237,CADASTRO!$B$2:$B$570,0),MATCH('PAINEL MÊS'!$AI$1,CADASTRO!$A$2:$Q$2,0))=0,IF(CADASTRO!R235=0,CADASTRO!E235,CADASTRO!R235),INDEX(CADASTRO!$A$2:$Q$570,MATCH('PAINEL MÊS'!B237,CADASTRO!$B$2:$B$570,0),MATCH('PAINEL MÊS'!$AI$1,CADASTRO!$A$2:$Q$2,0))),0)</f>
        <v>0</v>
      </c>
      <c r="T237" s="14">
        <f t="shared" si="35"/>
        <v>0</v>
      </c>
      <c r="U237" s="14">
        <f t="shared" si="36"/>
        <v>0</v>
      </c>
      <c r="V237" s="14">
        <f t="shared" si="37"/>
        <v>0</v>
      </c>
      <c r="W237" s="14">
        <f t="shared" si="38"/>
        <v>0</v>
      </c>
      <c r="X237" s="67">
        <f>IFERROR(IF(INDEX(CADASTRO!$A$2:$Q$570,MATCH('PAINEL MÊS'!B237,CADASTRO!$B$2:$B$570,0),MATCH('PAINEL MÊS'!$AJ$2,CADASTRO!$A$2:$Q$2,0))=0,IF(CADASTRO!R235=0,CADASTRO!E235,CADASTRO!R235),INDEX(CADASTRO!$A$2:$Q$570,MATCH('PAINEL MÊS'!B237,CADASTRO!$B$2:$B$570,0),MATCH('PAINEL MÊS'!$AJ$2,CADASTRO!$A$2:$Q$2,0))),0)*C237</f>
        <v>0</v>
      </c>
      <c r="Y237" s="14">
        <f t="shared" si="39"/>
        <v>0</v>
      </c>
      <c r="Z237" s="75">
        <f t="shared" si="40"/>
        <v>0</v>
      </c>
      <c r="AA237" s="75">
        <f t="shared" si="41"/>
        <v>0</v>
      </c>
      <c r="AB237" s="79">
        <f t="shared" si="42"/>
        <v>0</v>
      </c>
      <c r="AC237" s="77">
        <f t="shared" si="43"/>
        <v>0</v>
      </c>
      <c r="AD237" s="77">
        <f t="shared" si="44"/>
        <v>0</v>
      </c>
    </row>
    <row r="238" spans="1:30" ht="18.75" customHeight="1" x14ac:dyDescent="0.25">
      <c r="A238" s="7">
        <f>CADASTRO!A236</f>
        <v>0</v>
      </c>
      <c r="B238" s="7">
        <f>CADASTRO!B236</f>
        <v>0</v>
      </c>
      <c r="C238" s="40">
        <f>INDEX(Base!$A$40:$N$570,MATCH('PAINEL MÊS'!B238,Base!$B$40:$B$570,0),MATCH('PAINEL MÊS'!$C$2,Base!$A$40:$N$40,0))</f>
        <v>0</v>
      </c>
      <c r="D238" s="7">
        <f>CADASTRO!C236</f>
        <v>0</v>
      </c>
      <c r="E238" s="41">
        <f>SUMIFS(SAÍDAS!$D:$D,SAÍDAS!$B:$B,'PAINEL MÊS'!$B238,SAÍDAS!$H:$H,'PAINEL MÊS'!$AI$1,SAÍDAS!$F:$F,'PAINEL MÊS'!E$3)</f>
        <v>0</v>
      </c>
      <c r="F238" s="41">
        <f>SUMIFS(SAÍDAS!$D:$D,SAÍDAS!$B:$B,'PAINEL MÊS'!$B238,SAÍDAS!$H:$H,'PAINEL MÊS'!$AI$1,SAÍDAS!$F:$F,'PAINEL MÊS'!F$3)</f>
        <v>0</v>
      </c>
      <c r="G238" s="41">
        <f>SUMIFS(SAÍDAS!$D:$D,SAÍDAS!$B:$B,'PAINEL MÊS'!$B238,SAÍDAS!$H:$H,'PAINEL MÊS'!$AI$1,SAÍDAS!$F:$F,'PAINEL MÊS'!G$3)</f>
        <v>0</v>
      </c>
      <c r="H238" s="41">
        <f>SUMIFS(SAÍDAS!$D:$D,SAÍDAS!$B:$B,'PAINEL MÊS'!$B238,SAÍDAS!$H:$H,'PAINEL MÊS'!$AI$1,SAÍDAS!$F:$F,'PAINEL MÊS'!H$3)</f>
        <v>0</v>
      </c>
      <c r="I238" s="41">
        <f>SUMIFS(SAÍDAS!$D:$D,SAÍDAS!$B:$B,'PAINEL MÊS'!$B238,SAÍDAS!$H:$H,'PAINEL MÊS'!$AI$1,SAÍDAS!$F:$F,'PAINEL MÊS'!I$3)+SUMIFS(SAÍDAS!$D:$D,SAÍDAS!$B:$B,'PAINEL MÊS'!$B238,SAÍDAS!$H:$H,'PAINEL MÊS'!$AI$1,SAÍDAS!$F:$F,"SEMANA 6")</f>
        <v>0</v>
      </c>
      <c r="J238" s="42">
        <f t="shared" si="0"/>
        <v>0</v>
      </c>
      <c r="K238" s="43">
        <f>SUMIFS(ENTRADAS!$D:$D,ENTRADAS!$B:$B,'PAINEL MÊS'!$B238,ENTRADAS!$I:$I,'PAINEL MÊS'!$AI$1,ENTRADAS!$F:$F,'PAINEL MÊS'!K$3)</f>
        <v>0</v>
      </c>
      <c r="L238" s="43">
        <f>SUMIFS(ENTRADAS!$D:$D,ENTRADAS!$B:$B,'PAINEL MÊS'!$B238,ENTRADAS!$I:$I,'PAINEL MÊS'!$AI$1,ENTRADAS!$F:$F,'PAINEL MÊS'!L$3)</f>
        <v>0</v>
      </c>
      <c r="M238" s="43">
        <f>SUMIFS(ENTRADAS!$D:$D,ENTRADAS!$B:$B,'PAINEL MÊS'!$B238,ENTRADAS!$I:$I,'PAINEL MÊS'!$AI$1,ENTRADAS!$F:$F,'PAINEL MÊS'!M$3)</f>
        <v>0</v>
      </c>
      <c r="N238" s="43">
        <f>SUMIFS(ENTRADAS!$D:$D,ENTRADAS!$B:$B,'PAINEL MÊS'!$B238,ENTRADAS!$I:$I,'PAINEL MÊS'!$AI$1,ENTRADAS!$F:$F,'PAINEL MÊS'!N$3)</f>
        <v>0</v>
      </c>
      <c r="O238" s="43">
        <f>SUMIFS(ENTRADAS!$D:$D,ENTRADAS!$B:$B,'PAINEL MÊS'!$B238,ENTRADAS!$I:$I,'PAINEL MÊS'!$AI$1,ENTRADAS!$F:$F,'PAINEL MÊS'!O$3)+SUMIFS(ENTRADAS!$D:$D,ENTRADAS!$B:$B,'PAINEL MÊS'!$B238,ENTRADAS!$I:$I,'PAINEL MÊS'!$AI$1,ENTRADAS!$F:$F,"SEMANA 6")</f>
        <v>0</v>
      </c>
      <c r="P238" s="44">
        <f t="shared" si="1"/>
        <v>0</v>
      </c>
      <c r="Q238" s="40">
        <f>C238+P238-J238+SUMIFS(AJUSTE!$D:$D,AJUSTE!$B:$B,'PAINEL MÊS'!B238,AJUSTE!$H:$H,'PAINEL MÊS'!$AI$1)</f>
        <v>0</v>
      </c>
      <c r="R238" s="45">
        <f t="shared" si="34"/>
        <v>0</v>
      </c>
      <c r="S238" s="15">
        <f>IFERROR(IF(INDEX(CADASTRO!$A$2:$Q$570,MATCH('PAINEL MÊS'!B238,CADASTRO!$B$2:$B$570,0),MATCH('PAINEL MÊS'!$AI$1,CADASTRO!$A$2:$Q$2,0))=0,IF(CADASTRO!R236=0,CADASTRO!E236,CADASTRO!R236),INDEX(CADASTRO!$A$2:$Q$570,MATCH('PAINEL MÊS'!B238,CADASTRO!$B$2:$B$570,0),MATCH('PAINEL MÊS'!$AI$1,CADASTRO!$A$2:$Q$2,0))),0)</f>
        <v>0</v>
      </c>
      <c r="T238" s="14">
        <f t="shared" si="35"/>
        <v>0</v>
      </c>
      <c r="U238" s="14">
        <f t="shared" si="36"/>
        <v>0</v>
      </c>
      <c r="V238" s="14">
        <f t="shared" si="37"/>
        <v>0</v>
      </c>
      <c r="W238" s="14">
        <f t="shared" si="38"/>
        <v>0</v>
      </c>
      <c r="X238" s="67">
        <f>IFERROR(IF(INDEX(CADASTRO!$A$2:$Q$570,MATCH('PAINEL MÊS'!B238,CADASTRO!$B$2:$B$570,0),MATCH('PAINEL MÊS'!$AJ$2,CADASTRO!$A$2:$Q$2,0))=0,IF(CADASTRO!R236=0,CADASTRO!E236,CADASTRO!R236),INDEX(CADASTRO!$A$2:$Q$570,MATCH('PAINEL MÊS'!B238,CADASTRO!$B$2:$B$570,0),MATCH('PAINEL MÊS'!$AJ$2,CADASTRO!$A$2:$Q$2,0))),0)*C238</f>
        <v>0</v>
      </c>
      <c r="Y238" s="14">
        <f t="shared" si="39"/>
        <v>0</v>
      </c>
      <c r="Z238" s="75">
        <f t="shared" si="40"/>
        <v>0</v>
      </c>
      <c r="AA238" s="75">
        <f t="shared" si="41"/>
        <v>0</v>
      </c>
      <c r="AB238" s="79">
        <f t="shared" si="42"/>
        <v>0</v>
      </c>
      <c r="AC238" s="77">
        <f t="shared" si="43"/>
        <v>0</v>
      </c>
      <c r="AD238" s="77">
        <f t="shared" si="44"/>
        <v>0</v>
      </c>
    </row>
    <row r="239" spans="1:30" ht="18.75" customHeight="1" x14ac:dyDescent="0.25">
      <c r="A239" s="7">
        <f>CADASTRO!A237</f>
        <v>0</v>
      </c>
      <c r="B239" s="7">
        <f>CADASTRO!B237</f>
        <v>0</v>
      </c>
      <c r="C239" s="40">
        <f>INDEX(Base!$A$40:$N$570,MATCH('PAINEL MÊS'!B239,Base!$B$40:$B$570,0),MATCH('PAINEL MÊS'!$C$2,Base!$A$40:$N$40,0))</f>
        <v>0</v>
      </c>
      <c r="D239" s="7">
        <f>CADASTRO!C237</f>
        <v>0</v>
      </c>
      <c r="E239" s="41">
        <f>SUMIFS(SAÍDAS!$D:$D,SAÍDAS!$B:$B,'PAINEL MÊS'!$B239,SAÍDAS!$H:$H,'PAINEL MÊS'!$AI$1,SAÍDAS!$F:$F,'PAINEL MÊS'!E$3)</f>
        <v>0</v>
      </c>
      <c r="F239" s="41">
        <f>SUMIFS(SAÍDAS!$D:$D,SAÍDAS!$B:$B,'PAINEL MÊS'!$B239,SAÍDAS!$H:$H,'PAINEL MÊS'!$AI$1,SAÍDAS!$F:$F,'PAINEL MÊS'!F$3)</f>
        <v>0</v>
      </c>
      <c r="G239" s="41">
        <f>SUMIFS(SAÍDAS!$D:$D,SAÍDAS!$B:$B,'PAINEL MÊS'!$B239,SAÍDAS!$H:$H,'PAINEL MÊS'!$AI$1,SAÍDAS!$F:$F,'PAINEL MÊS'!G$3)</f>
        <v>0</v>
      </c>
      <c r="H239" s="41">
        <f>SUMIFS(SAÍDAS!$D:$D,SAÍDAS!$B:$B,'PAINEL MÊS'!$B239,SAÍDAS!$H:$H,'PAINEL MÊS'!$AI$1,SAÍDAS!$F:$F,'PAINEL MÊS'!H$3)</f>
        <v>0</v>
      </c>
      <c r="I239" s="41">
        <f>SUMIFS(SAÍDAS!$D:$D,SAÍDAS!$B:$B,'PAINEL MÊS'!$B239,SAÍDAS!$H:$H,'PAINEL MÊS'!$AI$1,SAÍDAS!$F:$F,'PAINEL MÊS'!I$3)+SUMIFS(SAÍDAS!$D:$D,SAÍDAS!$B:$B,'PAINEL MÊS'!$B239,SAÍDAS!$H:$H,'PAINEL MÊS'!$AI$1,SAÍDAS!$F:$F,"SEMANA 6")</f>
        <v>0</v>
      </c>
      <c r="J239" s="42">
        <f t="shared" si="0"/>
        <v>0</v>
      </c>
      <c r="K239" s="43">
        <f>SUMIFS(ENTRADAS!$D:$D,ENTRADAS!$B:$B,'PAINEL MÊS'!$B239,ENTRADAS!$I:$I,'PAINEL MÊS'!$AI$1,ENTRADAS!$F:$F,'PAINEL MÊS'!K$3)</f>
        <v>0</v>
      </c>
      <c r="L239" s="43">
        <f>SUMIFS(ENTRADAS!$D:$D,ENTRADAS!$B:$B,'PAINEL MÊS'!$B239,ENTRADAS!$I:$I,'PAINEL MÊS'!$AI$1,ENTRADAS!$F:$F,'PAINEL MÊS'!L$3)</f>
        <v>0</v>
      </c>
      <c r="M239" s="43">
        <f>SUMIFS(ENTRADAS!$D:$D,ENTRADAS!$B:$B,'PAINEL MÊS'!$B239,ENTRADAS!$I:$I,'PAINEL MÊS'!$AI$1,ENTRADAS!$F:$F,'PAINEL MÊS'!M$3)</f>
        <v>0</v>
      </c>
      <c r="N239" s="43">
        <f>SUMIFS(ENTRADAS!$D:$D,ENTRADAS!$B:$B,'PAINEL MÊS'!$B239,ENTRADAS!$I:$I,'PAINEL MÊS'!$AI$1,ENTRADAS!$F:$F,'PAINEL MÊS'!N$3)</f>
        <v>0</v>
      </c>
      <c r="O239" s="43">
        <f>SUMIFS(ENTRADAS!$D:$D,ENTRADAS!$B:$B,'PAINEL MÊS'!$B239,ENTRADAS!$I:$I,'PAINEL MÊS'!$AI$1,ENTRADAS!$F:$F,'PAINEL MÊS'!O$3)+SUMIFS(ENTRADAS!$D:$D,ENTRADAS!$B:$B,'PAINEL MÊS'!$B239,ENTRADAS!$I:$I,'PAINEL MÊS'!$AI$1,ENTRADAS!$F:$F,"SEMANA 6")</f>
        <v>0</v>
      </c>
      <c r="P239" s="44">
        <f t="shared" si="1"/>
        <v>0</v>
      </c>
      <c r="Q239" s="40">
        <f>C239+P239-J239+SUMIFS(AJUSTE!$D:$D,AJUSTE!$B:$B,'PAINEL MÊS'!B239,AJUSTE!$H:$H,'PAINEL MÊS'!$AI$1)</f>
        <v>0</v>
      </c>
      <c r="R239" s="45">
        <f t="shared" si="34"/>
        <v>0</v>
      </c>
      <c r="S239" s="15">
        <f>IFERROR(IF(INDEX(CADASTRO!$A$2:$Q$570,MATCH('PAINEL MÊS'!B239,CADASTRO!$B$2:$B$570,0),MATCH('PAINEL MÊS'!$AI$1,CADASTRO!$A$2:$Q$2,0))=0,IF(CADASTRO!R237=0,CADASTRO!E237,CADASTRO!R237),INDEX(CADASTRO!$A$2:$Q$570,MATCH('PAINEL MÊS'!B239,CADASTRO!$B$2:$B$570,0),MATCH('PAINEL MÊS'!$AI$1,CADASTRO!$A$2:$Q$2,0))),0)</f>
        <v>0</v>
      </c>
      <c r="T239" s="14">
        <f t="shared" si="35"/>
        <v>0</v>
      </c>
      <c r="U239" s="14">
        <f t="shared" si="36"/>
        <v>0</v>
      </c>
      <c r="V239" s="14">
        <f t="shared" si="37"/>
        <v>0</v>
      </c>
      <c r="W239" s="14">
        <f t="shared" si="38"/>
        <v>0</v>
      </c>
      <c r="X239" s="67">
        <f>IFERROR(IF(INDEX(CADASTRO!$A$2:$Q$570,MATCH('PAINEL MÊS'!B239,CADASTRO!$B$2:$B$570,0),MATCH('PAINEL MÊS'!$AJ$2,CADASTRO!$A$2:$Q$2,0))=0,IF(CADASTRO!R237=0,CADASTRO!E237,CADASTRO!R237),INDEX(CADASTRO!$A$2:$Q$570,MATCH('PAINEL MÊS'!B239,CADASTRO!$B$2:$B$570,0),MATCH('PAINEL MÊS'!$AJ$2,CADASTRO!$A$2:$Q$2,0))),0)*C239</f>
        <v>0</v>
      </c>
      <c r="Y239" s="14">
        <f t="shared" si="39"/>
        <v>0</v>
      </c>
      <c r="Z239" s="75">
        <f t="shared" si="40"/>
        <v>0</v>
      </c>
      <c r="AA239" s="75">
        <f t="shared" si="41"/>
        <v>0</v>
      </c>
      <c r="AB239" s="79">
        <f t="shared" si="42"/>
        <v>0</v>
      </c>
      <c r="AC239" s="77">
        <f t="shared" si="43"/>
        <v>0</v>
      </c>
      <c r="AD239" s="77">
        <f t="shared" si="44"/>
        <v>0</v>
      </c>
    </row>
    <row r="240" spans="1:30" ht="18.75" customHeight="1" x14ac:dyDescent="0.25">
      <c r="A240" s="7">
        <f>CADASTRO!A238</f>
        <v>0</v>
      </c>
      <c r="B240" s="7">
        <f>CADASTRO!B238</f>
        <v>0</v>
      </c>
      <c r="C240" s="40">
        <f>INDEX(Base!$A$40:$N$570,MATCH('PAINEL MÊS'!B240,Base!$B$40:$B$570,0),MATCH('PAINEL MÊS'!$C$2,Base!$A$40:$N$40,0))</f>
        <v>0</v>
      </c>
      <c r="D240" s="7">
        <f>CADASTRO!C238</f>
        <v>0</v>
      </c>
      <c r="E240" s="41">
        <f>SUMIFS(SAÍDAS!$D:$D,SAÍDAS!$B:$B,'PAINEL MÊS'!$B240,SAÍDAS!$H:$H,'PAINEL MÊS'!$AI$1,SAÍDAS!$F:$F,'PAINEL MÊS'!E$3)</f>
        <v>0</v>
      </c>
      <c r="F240" s="41">
        <f>SUMIFS(SAÍDAS!$D:$D,SAÍDAS!$B:$B,'PAINEL MÊS'!$B240,SAÍDAS!$H:$H,'PAINEL MÊS'!$AI$1,SAÍDAS!$F:$F,'PAINEL MÊS'!F$3)</f>
        <v>0</v>
      </c>
      <c r="G240" s="41">
        <f>SUMIFS(SAÍDAS!$D:$D,SAÍDAS!$B:$B,'PAINEL MÊS'!$B240,SAÍDAS!$H:$H,'PAINEL MÊS'!$AI$1,SAÍDAS!$F:$F,'PAINEL MÊS'!G$3)</f>
        <v>0</v>
      </c>
      <c r="H240" s="41">
        <f>SUMIFS(SAÍDAS!$D:$D,SAÍDAS!$B:$B,'PAINEL MÊS'!$B240,SAÍDAS!$H:$H,'PAINEL MÊS'!$AI$1,SAÍDAS!$F:$F,'PAINEL MÊS'!H$3)</f>
        <v>0</v>
      </c>
      <c r="I240" s="41">
        <f>SUMIFS(SAÍDAS!$D:$D,SAÍDAS!$B:$B,'PAINEL MÊS'!$B240,SAÍDAS!$H:$H,'PAINEL MÊS'!$AI$1,SAÍDAS!$F:$F,'PAINEL MÊS'!I$3)+SUMIFS(SAÍDAS!$D:$D,SAÍDAS!$B:$B,'PAINEL MÊS'!$B240,SAÍDAS!$H:$H,'PAINEL MÊS'!$AI$1,SAÍDAS!$F:$F,"SEMANA 6")</f>
        <v>0</v>
      </c>
      <c r="J240" s="42">
        <f t="shared" si="0"/>
        <v>0</v>
      </c>
      <c r="K240" s="43">
        <f>SUMIFS(ENTRADAS!$D:$D,ENTRADAS!$B:$B,'PAINEL MÊS'!$B240,ENTRADAS!$I:$I,'PAINEL MÊS'!$AI$1,ENTRADAS!$F:$F,'PAINEL MÊS'!K$3)</f>
        <v>0</v>
      </c>
      <c r="L240" s="43">
        <f>SUMIFS(ENTRADAS!$D:$D,ENTRADAS!$B:$B,'PAINEL MÊS'!$B240,ENTRADAS!$I:$I,'PAINEL MÊS'!$AI$1,ENTRADAS!$F:$F,'PAINEL MÊS'!L$3)</f>
        <v>0</v>
      </c>
      <c r="M240" s="43">
        <f>SUMIFS(ENTRADAS!$D:$D,ENTRADAS!$B:$B,'PAINEL MÊS'!$B240,ENTRADAS!$I:$I,'PAINEL MÊS'!$AI$1,ENTRADAS!$F:$F,'PAINEL MÊS'!M$3)</f>
        <v>0</v>
      </c>
      <c r="N240" s="43">
        <f>SUMIFS(ENTRADAS!$D:$D,ENTRADAS!$B:$B,'PAINEL MÊS'!$B240,ENTRADAS!$I:$I,'PAINEL MÊS'!$AI$1,ENTRADAS!$F:$F,'PAINEL MÊS'!N$3)</f>
        <v>0</v>
      </c>
      <c r="O240" s="43">
        <f>SUMIFS(ENTRADAS!$D:$D,ENTRADAS!$B:$B,'PAINEL MÊS'!$B240,ENTRADAS!$I:$I,'PAINEL MÊS'!$AI$1,ENTRADAS!$F:$F,'PAINEL MÊS'!O$3)+SUMIFS(ENTRADAS!$D:$D,ENTRADAS!$B:$B,'PAINEL MÊS'!$B240,ENTRADAS!$I:$I,'PAINEL MÊS'!$AI$1,ENTRADAS!$F:$F,"SEMANA 6")</f>
        <v>0</v>
      </c>
      <c r="P240" s="44">
        <f t="shared" si="1"/>
        <v>0</v>
      </c>
      <c r="Q240" s="40">
        <f>C240+P240-J240+SUMIFS(AJUSTE!$D:$D,AJUSTE!$B:$B,'PAINEL MÊS'!B240,AJUSTE!$H:$H,'PAINEL MÊS'!$AI$1)</f>
        <v>0</v>
      </c>
      <c r="R240" s="45">
        <f t="shared" si="34"/>
        <v>0</v>
      </c>
      <c r="S240" s="15">
        <f>IFERROR(IF(INDEX(CADASTRO!$A$2:$Q$570,MATCH('PAINEL MÊS'!B240,CADASTRO!$B$2:$B$570,0),MATCH('PAINEL MÊS'!$AI$1,CADASTRO!$A$2:$Q$2,0))=0,IF(CADASTRO!R238=0,CADASTRO!E238,CADASTRO!R238),INDEX(CADASTRO!$A$2:$Q$570,MATCH('PAINEL MÊS'!B240,CADASTRO!$B$2:$B$570,0),MATCH('PAINEL MÊS'!$AI$1,CADASTRO!$A$2:$Q$2,0))),0)</f>
        <v>0</v>
      </c>
      <c r="T240" s="14">
        <f t="shared" si="35"/>
        <v>0</v>
      </c>
      <c r="U240" s="14">
        <f t="shared" si="36"/>
        <v>0</v>
      </c>
      <c r="V240" s="14">
        <f t="shared" si="37"/>
        <v>0</v>
      </c>
      <c r="W240" s="14">
        <f t="shared" si="38"/>
        <v>0</v>
      </c>
      <c r="X240" s="67">
        <f>IFERROR(IF(INDEX(CADASTRO!$A$2:$Q$570,MATCH('PAINEL MÊS'!B240,CADASTRO!$B$2:$B$570,0),MATCH('PAINEL MÊS'!$AJ$2,CADASTRO!$A$2:$Q$2,0))=0,IF(CADASTRO!R238=0,CADASTRO!E238,CADASTRO!R238),INDEX(CADASTRO!$A$2:$Q$570,MATCH('PAINEL MÊS'!B240,CADASTRO!$B$2:$B$570,0),MATCH('PAINEL MÊS'!$AJ$2,CADASTRO!$A$2:$Q$2,0))),0)*C240</f>
        <v>0</v>
      </c>
      <c r="Y240" s="14">
        <f t="shared" si="39"/>
        <v>0</v>
      </c>
      <c r="Z240" s="75">
        <f t="shared" si="40"/>
        <v>0</v>
      </c>
      <c r="AA240" s="75">
        <f t="shared" si="41"/>
        <v>0</v>
      </c>
      <c r="AB240" s="79">
        <f t="shared" si="42"/>
        <v>0</v>
      </c>
      <c r="AC240" s="77">
        <f t="shared" si="43"/>
        <v>0</v>
      </c>
      <c r="AD240" s="77">
        <f t="shared" si="44"/>
        <v>0</v>
      </c>
    </row>
    <row r="241" spans="1:30" ht="18.75" customHeight="1" x14ac:dyDescent="0.25">
      <c r="A241" s="7">
        <f>CADASTRO!A239</f>
        <v>0</v>
      </c>
      <c r="B241" s="7">
        <f>CADASTRO!B239</f>
        <v>0</v>
      </c>
      <c r="C241" s="40">
        <f>INDEX(Base!$A$40:$N$570,MATCH('PAINEL MÊS'!B241,Base!$B$40:$B$570,0),MATCH('PAINEL MÊS'!$C$2,Base!$A$40:$N$40,0))</f>
        <v>0</v>
      </c>
      <c r="D241" s="7">
        <f>CADASTRO!C239</f>
        <v>0</v>
      </c>
      <c r="E241" s="41">
        <f>SUMIFS(SAÍDAS!$D:$D,SAÍDAS!$B:$B,'PAINEL MÊS'!$B241,SAÍDAS!$H:$H,'PAINEL MÊS'!$AI$1,SAÍDAS!$F:$F,'PAINEL MÊS'!E$3)</f>
        <v>0</v>
      </c>
      <c r="F241" s="41">
        <f>SUMIFS(SAÍDAS!$D:$D,SAÍDAS!$B:$B,'PAINEL MÊS'!$B241,SAÍDAS!$H:$H,'PAINEL MÊS'!$AI$1,SAÍDAS!$F:$F,'PAINEL MÊS'!F$3)</f>
        <v>0</v>
      </c>
      <c r="G241" s="41">
        <f>SUMIFS(SAÍDAS!$D:$D,SAÍDAS!$B:$B,'PAINEL MÊS'!$B241,SAÍDAS!$H:$H,'PAINEL MÊS'!$AI$1,SAÍDAS!$F:$F,'PAINEL MÊS'!G$3)</f>
        <v>0</v>
      </c>
      <c r="H241" s="41">
        <f>SUMIFS(SAÍDAS!$D:$D,SAÍDAS!$B:$B,'PAINEL MÊS'!$B241,SAÍDAS!$H:$H,'PAINEL MÊS'!$AI$1,SAÍDAS!$F:$F,'PAINEL MÊS'!H$3)</f>
        <v>0</v>
      </c>
      <c r="I241" s="41">
        <f>SUMIFS(SAÍDAS!$D:$D,SAÍDAS!$B:$B,'PAINEL MÊS'!$B241,SAÍDAS!$H:$H,'PAINEL MÊS'!$AI$1,SAÍDAS!$F:$F,'PAINEL MÊS'!I$3)+SUMIFS(SAÍDAS!$D:$D,SAÍDAS!$B:$B,'PAINEL MÊS'!$B241,SAÍDAS!$H:$H,'PAINEL MÊS'!$AI$1,SAÍDAS!$F:$F,"SEMANA 6")</f>
        <v>0</v>
      </c>
      <c r="J241" s="42">
        <f t="shared" si="0"/>
        <v>0</v>
      </c>
      <c r="K241" s="43">
        <f>SUMIFS(ENTRADAS!$D:$D,ENTRADAS!$B:$B,'PAINEL MÊS'!$B241,ENTRADAS!$I:$I,'PAINEL MÊS'!$AI$1,ENTRADAS!$F:$F,'PAINEL MÊS'!K$3)</f>
        <v>0</v>
      </c>
      <c r="L241" s="43">
        <f>SUMIFS(ENTRADAS!$D:$D,ENTRADAS!$B:$B,'PAINEL MÊS'!$B241,ENTRADAS!$I:$I,'PAINEL MÊS'!$AI$1,ENTRADAS!$F:$F,'PAINEL MÊS'!L$3)</f>
        <v>0</v>
      </c>
      <c r="M241" s="43">
        <f>SUMIFS(ENTRADAS!$D:$D,ENTRADAS!$B:$B,'PAINEL MÊS'!$B241,ENTRADAS!$I:$I,'PAINEL MÊS'!$AI$1,ENTRADAS!$F:$F,'PAINEL MÊS'!M$3)</f>
        <v>0</v>
      </c>
      <c r="N241" s="43">
        <f>SUMIFS(ENTRADAS!$D:$D,ENTRADAS!$B:$B,'PAINEL MÊS'!$B241,ENTRADAS!$I:$I,'PAINEL MÊS'!$AI$1,ENTRADAS!$F:$F,'PAINEL MÊS'!N$3)</f>
        <v>0</v>
      </c>
      <c r="O241" s="43">
        <f>SUMIFS(ENTRADAS!$D:$D,ENTRADAS!$B:$B,'PAINEL MÊS'!$B241,ENTRADAS!$I:$I,'PAINEL MÊS'!$AI$1,ENTRADAS!$F:$F,'PAINEL MÊS'!O$3)+SUMIFS(ENTRADAS!$D:$D,ENTRADAS!$B:$B,'PAINEL MÊS'!$B241,ENTRADAS!$I:$I,'PAINEL MÊS'!$AI$1,ENTRADAS!$F:$F,"SEMANA 6")</f>
        <v>0</v>
      </c>
      <c r="P241" s="44">
        <f t="shared" si="1"/>
        <v>0</v>
      </c>
      <c r="Q241" s="40">
        <f>C241+P241-J241+SUMIFS(AJUSTE!$D:$D,AJUSTE!$B:$B,'PAINEL MÊS'!B241,AJUSTE!$H:$H,'PAINEL MÊS'!$AI$1)</f>
        <v>0</v>
      </c>
      <c r="R241" s="45">
        <f t="shared" si="34"/>
        <v>0</v>
      </c>
      <c r="S241" s="15">
        <f>IFERROR(IF(INDEX(CADASTRO!$A$2:$Q$570,MATCH('PAINEL MÊS'!B241,CADASTRO!$B$2:$B$570,0),MATCH('PAINEL MÊS'!$AI$1,CADASTRO!$A$2:$Q$2,0))=0,IF(CADASTRO!R239=0,CADASTRO!E239,CADASTRO!R239),INDEX(CADASTRO!$A$2:$Q$570,MATCH('PAINEL MÊS'!B241,CADASTRO!$B$2:$B$570,0),MATCH('PAINEL MÊS'!$AI$1,CADASTRO!$A$2:$Q$2,0))),0)</f>
        <v>0</v>
      </c>
      <c r="T241" s="14">
        <f t="shared" si="35"/>
        <v>0</v>
      </c>
      <c r="U241" s="14">
        <f t="shared" si="36"/>
        <v>0</v>
      </c>
      <c r="V241" s="14">
        <f t="shared" si="37"/>
        <v>0</v>
      </c>
      <c r="W241" s="14">
        <f t="shared" si="38"/>
        <v>0</v>
      </c>
      <c r="X241" s="67">
        <f>IFERROR(IF(INDEX(CADASTRO!$A$2:$Q$570,MATCH('PAINEL MÊS'!B241,CADASTRO!$B$2:$B$570,0),MATCH('PAINEL MÊS'!$AJ$2,CADASTRO!$A$2:$Q$2,0))=0,IF(CADASTRO!R239=0,CADASTRO!E239,CADASTRO!R239),INDEX(CADASTRO!$A$2:$Q$570,MATCH('PAINEL MÊS'!B241,CADASTRO!$B$2:$B$570,0),MATCH('PAINEL MÊS'!$AJ$2,CADASTRO!$A$2:$Q$2,0))),0)*C241</f>
        <v>0</v>
      </c>
      <c r="Y241" s="14">
        <f t="shared" si="39"/>
        <v>0</v>
      </c>
      <c r="Z241" s="75">
        <f t="shared" si="40"/>
        <v>0</v>
      </c>
      <c r="AA241" s="75">
        <f t="shared" si="41"/>
        <v>0</v>
      </c>
      <c r="AB241" s="79">
        <f t="shared" si="42"/>
        <v>0</v>
      </c>
      <c r="AC241" s="77">
        <f t="shared" si="43"/>
        <v>0</v>
      </c>
      <c r="AD241" s="77">
        <f t="shared" si="44"/>
        <v>0</v>
      </c>
    </row>
    <row r="242" spans="1:30" ht="18.75" customHeight="1" x14ac:dyDescent="0.25">
      <c r="A242" s="7">
        <f>CADASTRO!A240</f>
        <v>0</v>
      </c>
      <c r="B242" s="7">
        <f>CADASTRO!B240</f>
        <v>0</v>
      </c>
      <c r="C242" s="40">
        <f>INDEX(Base!$A$40:$N$570,MATCH('PAINEL MÊS'!B242,Base!$B$40:$B$570,0),MATCH('PAINEL MÊS'!$C$2,Base!$A$40:$N$40,0))</f>
        <v>0</v>
      </c>
      <c r="D242" s="7">
        <f>CADASTRO!C240</f>
        <v>0</v>
      </c>
      <c r="E242" s="41">
        <f>SUMIFS(SAÍDAS!$D:$D,SAÍDAS!$B:$B,'PAINEL MÊS'!$B242,SAÍDAS!$H:$H,'PAINEL MÊS'!$AI$1,SAÍDAS!$F:$F,'PAINEL MÊS'!E$3)</f>
        <v>0</v>
      </c>
      <c r="F242" s="41">
        <f>SUMIFS(SAÍDAS!$D:$D,SAÍDAS!$B:$B,'PAINEL MÊS'!$B242,SAÍDAS!$H:$H,'PAINEL MÊS'!$AI$1,SAÍDAS!$F:$F,'PAINEL MÊS'!F$3)</f>
        <v>0</v>
      </c>
      <c r="G242" s="41">
        <f>SUMIFS(SAÍDAS!$D:$D,SAÍDAS!$B:$B,'PAINEL MÊS'!$B242,SAÍDAS!$H:$H,'PAINEL MÊS'!$AI$1,SAÍDAS!$F:$F,'PAINEL MÊS'!G$3)</f>
        <v>0</v>
      </c>
      <c r="H242" s="41">
        <f>SUMIFS(SAÍDAS!$D:$D,SAÍDAS!$B:$B,'PAINEL MÊS'!$B242,SAÍDAS!$H:$H,'PAINEL MÊS'!$AI$1,SAÍDAS!$F:$F,'PAINEL MÊS'!H$3)</f>
        <v>0</v>
      </c>
      <c r="I242" s="41">
        <f>SUMIFS(SAÍDAS!$D:$D,SAÍDAS!$B:$B,'PAINEL MÊS'!$B242,SAÍDAS!$H:$H,'PAINEL MÊS'!$AI$1,SAÍDAS!$F:$F,'PAINEL MÊS'!I$3)+SUMIFS(SAÍDAS!$D:$D,SAÍDAS!$B:$B,'PAINEL MÊS'!$B242,SAÍDAS!$H:$H,'PAINEL MÊS'!$AI$1,SAÍDAS!$F:$F,"SEMANA 6")</f>
        <v>0</v>
      </c>
      <c r="J242" s="42">
        <f t="shared" si="0"/>
        <v>0</v>
      </c>
      <c r="K242" s="43">
        <f>SUMIFS(ENTRADAS!$D:$D,ENTRADAS!$B:$B,'PAINEL MÊS'!$B242,ENTRADAS!$I:$I,'PAINEL MÊS'!$AI$1,ENTRADAS!$F:$F,'PAINEL MÊS'!K$3)</f>
        <v>0</v>
      </c>
      <c r="L242" s="43">
        <f>SUMIFS(ENTRADAS!$D:$D,ENTRADAS!$B:$B,'PAINEL MÊS'!$B242,ENTRADAS!$I:$I,'PAINEL MÊS'!$AI$1,ENTRADAS!$F:$F,'PAINEL MÊS'!L$3)</f>
        <v>0</v>
      </c>
      <c r="M242" s="43">
        <f>SUMIFS(ENTRADAS!$D:$D,ENTRADAS!$B:$B,'PAINEL MÊS'!$B242,ENTRADAS!$I:$I,'PAINEL MÊS'!$AI$1,ENTRADAS!$F:$F,'PAINEL MÊS'!M$3)</f>
        <v>0</v>
      </c>
      <c r="N242" s="43">
        <f>SUMIFS(ENTRADAS!$D:$D,ENTRADAS!$B:$B,'PAINEL MÊS'!$B242,ENTRADAS!$I:$I,'PAINEL MÊS'!$AI$1,ENTRADAS!$F:$F,'PAINEL MÊS'!N$3)</f>
        <v>0</v>
      </c>
      <c r="O242" s="43">
        <f>SUMIFS(ENTRADAS!$D:$D,ENTRADAS!$B:$B,'PAINEL MÊS'!$B242,ENTRADAS!$I:$I,'PAINEL MÊS'!$AI$1,ENTRADAS!$F:$F,'PAINEL MÊS'!O$3)+SUMIFS(ENTRADAS!$D:$D,ENTRADAS!$B:$B,'PAINEL MÊS'!$B242,ENTRADAS!$I:$I,'PAINEL MÊS'!$AI$1,ENTRADAS!$F:$F,"SEMANA 6")</f>
        <v>0</v>
      </c>
      <c r="P242" s="44">
        <f t="shared" si="1"/>
        <v>0</v>
      </c>
      <c r="Q242" s="40">
        <f>C242+P242-J242+SUMIFS(AJUSTE!$D:$D,AJUSTE!$B:$B,'PAINEL MÊS'!B242,AJUSTE!$H:$H,'PAINEL MÊS'!$AI$1)</f>
        <v>0</v>
      </c>
      <c r="R242" s="45">
        <f t="shared" si="34"/>
        <v>0</v>
      </c>
      <c r="S242" s="15">
        <f>IFERROR(IF(INDEX(CADASTRO!$A$2:$Q$570,MATCH('PAINEL MÊS'!B242,CADASTRO!$B$2:$B$570,0),MATCH('PAINEL MÊS'!$AI$1,CADASTRO!$A$2:$Q$2,0))=0,IF(CADASTRO!R240=0,CADASTRO!E240,CADASTRO!R240),INDEX(CADASTRO!$A$2:$Q$570,MATCH('PAINEL MÊS'!B242,CADASTRO!$B$2:$B$570,0),MATCH('PAINEL MÊS'!$AI$1,CADASTRO!$A$2:$Q$2,0))),0)</f>
        <v>0</v>
      </c>
      <c r="T242" s="14">
        <f t="shared" si="35"/>
        <v>0</v>
      </c>
      <c r="U242" s="14">
        <f t="shared" si="36"/>
        <v>0</v>
      </c>
      <c r="V242" s="14">
        <f t="shared" si="37"/>
        <v>0</v>
      </c>
      <c r="W242" s="14">
        <f t="shared" si="38"/>
        <v>0</v>
      </c>
      <c r="X242" s="67">
        <f>IFERROR(IF(INDEX(CADASTRO!$A$2:$Q$570,MATCH('PAINEL MÊS'!B242,CADASTRO!$B$2:$B$570,0),MATCH('PAINEL MÊS'!$AJ$2,CADASTRO!$A$2:$Q$2,0))=0,IF(CADASTRO!R240=0,CADASTRO!E240,CADASTRO!R240),INDEX(CADASTRO!$A$2:$Q$570,MATCH('PAINEL MÊS'!B242,CADASTRO!$B$2:$B$570,0),MATCH('PAINEL MÊS'!$AJ$2,CADASTRO!$A$2:$Q$2,0))),0)*C242</f>
        <v>0</v>
      </c>
      <c r="Y242" s="14">
        <f t="shared" si="39"/>
        <v>0</v>
      </c>
      <c r="Z242" s="75">
        <f t="shared" si="40"/>
        <v>0</v>
      </c>
      <c r="AA242" s="75">
        <f t="shared" si="41"/>
        <v>0</v>
      </c>
      <c r="AB242" s="79">
        <f t="shared" si="42"/>
        <v>0</v>
      </c>
      <c r="AC242" s="77">
        <f t="shared" si="43"/>
        <v>0</v>
      </c>
      <c r="AD242" s="77">
        <f t="shared" si="44"/>
        <v>0</v>
      </c>
    </row>
    <row r="243" spans="1:30" ht="18.75" customHeight="1" x14ac:dyDescent="0.25">
      <c r="A243" s="7">
        <f>CADASTRO!A241</f>
        <v>0</v>
      </c>
      <c r="B243" s="7">
        <f>CADASTRO!B241</f>
        <v>0</v>
      </c>
      <c r="C243" s="40">
        <f>INDEX(Base!$A$40:$N$570,MATCH('PAINEL MÊS'!B243,Base!$B$40:$B$570,0),MATCH('PAINEL MÊS'!$C$2,Base!$A$40:$N$40,0))</f>
        <v>0</v>
      </c>
      <c r="D243" s="7">
        <f>CADASTRO!C241</f>
        <v>0</v>
      </c>
      <c r="E243" s="41">
        <f>SUMIFS(SAÍDAS!$D:$D,SAÍDAS!$B:$B,'PAINEL MÊS'!$B243,SAÍDAS!$H:$H,'PAINEL MÊS'!$AI$1,SAÍDAS!$F:$F,'PAINEL MÊS'!E$3)</f>
        <v>0</v>
      </c>
      <c r="F243" s="41">
        <f>SUMIFS(SAÍDAS!$D:$D,SAÍDAS!$B:$B,'PAINEL MÊS'!$B243,SAÍDAS!$H:$H,'PAINEL MÊS'!$AI$1,SAÍDAS!$F:$F,'PAINEL MÊS'!F$3)</f>
        <v>0</v>
      </c>
      <c r="G243" s="41">
        <f>SUMIFS(SAÍDAS!$D:$D,SAÍDAS!$B:$B,'PAINEL MÊS'!$B243,SAÍDAS!$H:$H,'PAINEL MÊS'!$AI$1,SAÍDAS!$F:$F,'PAINEL MÊS'!G$3)</f>
        <v>0</v>
      </c>
      <c r="H243" s="41">
        <f>SUMIFS(SAÍDAS!$D:$D,SAÍDAS!$B:$B,'PAINEL MÊS'!$B243,SAÍDAS!$H:$H,'PAINEL MÊS'!$AI$1,SAÍDAS!$F:$F,'PAINEL MÊS'!H$3)</f>
        <v>0</v>
      </c>
      <c r="I243" s="41">
        <f>SUMIFS(SAÍDAS!$D:$D,SAÍDAS!$B:$B,'PAINEL MÊS'!$B243,SAÍDAS!$H:$H,'PAINEL MÊS'!$AI$1,SAÍDAS!$F:$F,'PAINEL MÊS'!I$3)+SUMIFS(SAÍDAS!$D:$D,SAÍDAS!$B:$B,'PAINEL MÊS'!$B243,SAÍDAS!$H:$H,'PAINEL MÊS'!$AI$1,SAÍDAS!$F:$F,"SEMANA 6")</f>
        <v>0</v>
      </c>
      <c r="J243" s="42">
        <f t="shared" si="0"/>
        <v>0</v>
      </c>
      <c r="K243" s="43">
        <f>SUMIFS(ENTRADAS!$D:$D,ENTRADAS!$B:$B,'PAINEL MÊS'!$B243,ENTRADAS!$I:$I,'PAINEL MÊS'!$AI$1,ENTRADAS!$F:$F,'PAINEL MÊS'!K$3)</f>
        <v>0</v>
      </c>
      <c r="L243" s="43">
        <f>SUMIFS(ENTRADAS!$D:$D,ENTRADAS!$B:$B,'PAINEL MÊS'!$B243,ENTRADAS!$I:$I,'PAINEL MÊS'!$AI$1,ENTRADAS!$F:$F,'PAINEL MÊS'!L$3)</f>
        <v>0</v>
      </c>
      <c r="M243" s="43">
        <f>SUMIFS(ENTRADAS!$D:$D,ENTRADAS!$B:$B,'PAINEL MÊS'!$B243,ENTRADAS!$I:$I,'PAINEL MÊS'!$AI$1,ENTRADAS!$F:$F,'PAINEL MÊS'!M$3)</f>
        <v>0</v>
      </c>
      <c r="N243" s="43">
        <f>SUMIFS(ENTRADAS!$D:$D,ENTRADAS!$B:$B,'PAINEL MÊS'!$B243,ENTRADAS!$I:$I,'PAINEL MÊS'!$AI$1,ENTRADAS!$F:$F,'PAINEL MÊS'!N$3)</f>
        <v>0</v>
      </c>
      <c r="O243" s="43">
        <f>SUMIFS(ENTRADAS!$D:$D,ENTRADAS!$B:$B,'PAINEL MÊS'!$B243,ENTRADAS!$I:$I,'PAINEL MÊS'!$AI$1,ENTRADAS!$F:$F,'PAINEL MÊS'!O$3)+SUMIFS(ENTRADAS!$D:$D,ENTRADAS!$B:$B,'PAINEL MÊS'!$B243,ENTRADAS!$I:$I,'PAINEL MÊS'!$AI$1,ENTRADAS!$F:$F,"SEMANA 6")</f>
        <v>0</v>
      </c>
      <c r="P243" s="44">
        <f t="shared" si="1"/>
        <v>0</v>
      </c>
      <c r="Q243" s="40">
        <f>C243+P243-J243+SUMIFS(AJUSTE!$D:$D,AJUSTE!$B:$B,'PAINEL MÊS'!B243,AJUSTE!$H:$H,'PAINEL MÊS'!$AI$1)</f>
        <v>0</v>
      </c>
      <c r="R243" s="45">
        <f t="shared" ref="R243:R306" si="45">D243</f>
        <v>0</v>
      </c>
      <c r="S243" s="15">
        <f>IFERROR(IF(INDEX(CADASTRO!$A$2:$Q$570,MATCH('PAINEL MÊS'!B243,CADASTRO!$B$2:$B$570,0),MATCH('PAINEL MÊS'!$AI$1,CADASTRO!$A$2:$Q$2,0))=0,IF(CADASTRO!R241=0,CADASTRO!E241,CADASTRO!R241),INDEX(CADASTRO!$A$2:$Q$570,MATCH('PAINEL MÊS'!B243,CADASTRO!$B$2:$B$570,0),MATCH('PAINEL MÊS'!$AI$1,CADASTRO!$A$2:$Q$2,0))),0)</f>
        <v>0</v>
      </c>
      <c r="T243" s="14">
        <f t="shared" si="35"/>
        <v>0</v>
      </c>
      <c r="U243" s="14">
        <f t="shared" si="36"/>
        <v>0</v>
      </c>
      <c r="V243" s="14">
        <f t="shared" si="37"/>
        <v>0</v>
      </c>
      <c r="W243" s="14">
        <f t="shared" si="38"/>
        <v>0</v>
      </c>
      <c r="X243" s="67">
        <f>IFERROR(IF(INDEX(CADASTRO!$A$2:$Q$570,MATCH('PAINEL MÊS'!B243,CADASTRO!$B$2:$B$570,0),MATCH('PAINEL MÊS'!$AJ$2,CADASTRO!$A$2:$Q$2,0))=0,IF(CADASTRO!R241=0,CADASTRO!E241,CADASTRO!R241),INDEX(CADASTRO!$A$2:$Q$570,MATCH('PAINEL MÊS'!B243,CADASTRO!$B$2:$B$570,0),MATCH('PAINEL MÊS'!$AJ$2,CADASTRO!$A$2:$Q$2,0))),0)*C243</f>
        <v>0</v>
      </c>
      <c r="Y243" s="14">
        <f t="shared" si="39"/>
        <v>0</v>
      </c>
      <c r="Z243" s="75">
        <f t="shared" si="40"/>
        <v>0</v>
      </c>
      <c r="AA243" s="75">
        <f t="shared" si="41"/>
        <v>0</v>
      </c>
      <c r="AB243" s="79">
        <f t="shared" si="42"/>
        <v>0</v>
      </c>
      <c r="AC243" s="77">
        <f t="shared" si="43"/>
        <v>0</v>
      </c>
      <c r="AD243" s="77">
        <f t="shared" si="44"/>
        <v>0</v>
      </c>
    </row>
    <row r="244" spans="1:30" ht="18.75" customHeight="1" x14ac:dyDescent="0.25">
      <c r="A244" s="7">
        <f>CADASTRO!A242</f>
        <v>0</v>
      </c>
      <c r="B244" s="7">
        <f>CADASTRO!B242</f>
        <v>0</v>
      </c>
      <c r="C244" s="40">
        <f>INDEX(Base!$A$40:$N$570,MATCH('PAINEL MÊS'!B244,Base!$B$40:$B$570,0),MATCH('PAINEL MÊS'!$C$2,Base!$A$40:$N$40,0))</f>
        <v>0</v>
      </c>
      <c r="D244" s="7">
        <f>CADASTRO!C242</f>
        <v>0</v>
      </c>
      <c r="E244" s="41">
        <f>SUMIFS(SAÍDAS!$D:$D,SAÍDAS!$B:$B,'PAINEL MÊS'!$B244,SAÍDAS!$H:$H,'PAINEL MÊS'!$AI$1,SAÍDAS!$F:$F,'PAINEL MÊS'!E$3)</f>
        <v>0</v>
      </c>
      <c r="F244" s="41">
        <f>SUMIFS(SAÍDAS!$D:$D,SAÍDAS!$B:$B,'PAINEL MÊS'!$B244,SAÍDAS!$H:$H,'PAINEL MÊS'!$AI$1,SAÍDAS!$F:$F,'PAINEL MÊS'!F$3)</f>
        <v>0</v>
      </c>
      <c r="G244" s="41">
        <f>SUMIFS(SAÍDAS!$D:$D,SAÍDAS!$B:$B,'PAINEL MÊS'!$B244,SAÍDAS!$H:$H,'PAINEL MÊS'!$AI$1,SAÍDAS!$F:$F,'PAINEL MÊS'!G$3)</f>
        <v>0</v>
      </c>
      <c r="H244" s="41">
        <f>SUMIFS(SAÍDAS!$D:$D,SAÍDAS!$B:$B,'PAINEL MÊS'!$B244,SAÍDAS!$H:$H,'PAINEL MÊS'!$AI$1,SAÍDAS!$F:$F,'PAINEL MÊS'!H$3)</f>
        <v>0</v>
      </c>
      <c r="I244" s="41">
        <f>SUMIFS(SAÍDAS!$D:$D,SAÍDAS!$B:$B,'PAINEL MÊS'!$B244,SAÍDAS!$H:$H,'PAINEL MÊS'!$AI$1,SAÍDAS!$F:$F,'PAINEL MÊS'!I$3)+SUMIFS(SAÍDAS!$D:$D,SAÍDAS!$B:$B,'PAINEL MÊS'!$B244,SAÍDAS!$H:$H,'PAINEL MÊS'!$AI$1,SAÍDAS!$F:$F,"SEMANA 6")</f>
        <v>0</v>
      </c>
      <c r="J244" s="42">
        <f t="shared" si="0"/>
        <v>0</v>
      </c>
      <c r="K244" s="43">
        <f>SUMIFS(ENTRADAS!$D:$D,ENTRADAS!$B:$B,'PAINEL MÊS'!$B244,ENTRADAS!$I:$I,'PAINEL MÊS'!$AI$1,ENTRADAS!$F:$F,'PAINEL MÊS'!K$3)</f>
        <v>0</v>
      </c>
      <c r="L244" s="43">
        <f>SUMIFS(ENTRADAS!$D:$D,ENTRADAS!$B:$B,'PAINEL MÊS'!$B244,ENTRADAS!$I:$I,'PAINEL MÊS'!$AI$1,ENTRADAS!$F:$F,'PAINEL MÊS'!L$3)</f>
        <v>0</v>
      </c>
      <c r="M244" s="43">
        <f>SUMIFS(ENTRADAS!$D:$D,ENTRADAS!$B:$B,'PAINEL MÊS'!$B244,ENTRADAS!$I:$I,'PAINEL MÊS'!$AI$1,ENTRADAS!$F:$F,'PAINEL MÊS'!M$3)</f>
        <v>0</v>
      </c>
      <c r="N244" s="43">
        <f>SUMIFS(ENTRADAS!$D:$D,ENTRADAS!$B:$B,'PAINEL MÊS'!$B244,ENTRADAS!$I:$I,'PAINEL MÊS'!$AI$1,ENTRADAS!$F:$F,'PAINEL MÊS'!N$3)</f>
        <v>0</v>
      </c>
      <c r="O244" s="43">
        <f>SUMIFS(ENTRADAS!$D:$D,ENTRADAS!$B:$B,'PAINEL MÊS'!$B244,ENTRADAS!$I:$I,'PAINEL MÊS'!$AI$1,ENTRADAS!$F:$F,'PAINEL MÊS'!O$3)+SUMIFS(ENTRADAS!$D:$D,ENTRADAS!$B:$B,'PAINEL MÊS'!$B244,ENTRADAS!$I:$I,'PAINEL MÊS'!$AI$1,ENTRADAS!$F:$F,"SEMANA 6")</f>
        <v>0</v>
      </c>
      <c r="P244" s="44">
        <f t="shared" si="1"/>
        <v>0</v>
      </c>
      <c r="Q244" s="40">
        <f>C244+P244-J244+SUMIFS(AJUSTE!$D:$D,AJUSTE!$B:$B,'PAINEL MÊS'!B244,AJUSTE!$H:$H,'PAINEL MÊS'!$AI$1)</f>
        <v>0</v>
      </c>
      <c r="R244" s="45">
        <f t="shared" si="45"/>
        <v>0</v>
      </c>
      <c r="S244" s="15">
        <f>IFERROR(IF(INDEX(CADASTRO!$A$2:$Q$570,MATCH('PAINEL MÊS'!B244,CADASTRO!$B$2:$B$570,0),MATCH('PAINEL MÊS'!$AI$1,CADASTRO!$A$2:$Q$2,0))=0,IF(CADASTRO!R242=0,CADASTRO!E242,CADASTRO!R242),INDEX(CADASTRO!$A$2:$Q$570,MATCH('PAINEL MÊS'!B244,CADASTRO!$B$2:$B$570,0),MATCH('PAINEL MÊS'!$AI$1,CADASTRO!$A$2:$Q$2,0))),0)</f>
        <v>0</v>
      </c>
      <c r="T244" s="14">
        <f t="shared" si="35"/>
        <v>0</v>
      </c>
      <c r="U244" s="14">
        <f t="shared" si="36"/>
        <v>0</v>
      </c>
      <c r="V244" s="14">
        <f t="shared" si="37"/>
        <v>0</v>
      </c>
      <c r="W244" s="14">
        <f t="shared" si="38"/>
        <v>0</v>
      </c>
      <c r="X244" s="67">
        <f>IFERROR(IF(INDEX(CADASTRO!$A$2:$Q$570,MATCH('PAINEL MÊS'!B244,CADASTRO!$B$2:$B$570,0),MATCH('PAINEL MÊS'!$AJ$2,CADASTRO!$A$2:$Q$2,0))=0,IF(CADASTRO!R242=0,CADASTRO!E242,CADASTRO!R242),INDEX(CADASTRO!$A$2:$Q$570,MATCH('PAINEL MÊS'!B244,CADASTRO!$B$2:$B$570,0),MATCH('PAINEL MÊS'!$AJ$2,CADASTRO!$A$2:$Q$2,0))),0)*C244</f>
        <v>0</v>
      </c>
      <c r="Y244" s="14">
        <f t="shared" si="39"/>
        <v>0</v>
      </c>
      <c r="Z244" s="75">
        <f t="shared" si="40"/>
        <v>0</v>
      </c>
      <c r="AA244" s="75">
        <f t="shared" si="41"/>
        <v>0</v>
      </c>
      <c r="AB244" s="79">
        <f t="shared" si="42"/>
        <v>0</v>
      </c>
      <c r="AC244" s="77">
        <f t="shared" si="43"/>
        <v>0</v>
      </c>
      <c r="AD244" s="77">
        <f t="shared" si="44"/>
        <v>0</v>
      </c>
    </row>
    <row r="245" spans="1:30" ht="18.75" customHeight="1" x14ac:dyDescent="0.25">
      <c r="A245" s="7">
        <f>CADASTRO!A243</f>
        <v>0</v>
      </c>
      <c r="B245" s="7">
        <f>CADASTRO!B243</f>
        <v>0</v>
      </c>
      <c r="C245" s="40">
        <f>INDEX(Base!$A$40:$N$570,MATCH('PAINEL MÊS'!B245,Base!$B$40:$B$570,0),MATCH('PAINEL MÊS'!$C$2,Base!$A$40:$N$40,0))</f>
        <v>0</v>
      </c>
      <c r="D245" s="7">
        <f>CADASTRO!C243</f>
        <v>0</v>
      </c>
      <c r="E245" s="41">
        <f>SUMIFS(SAÍDAS!$D:$D,SAÍDAS!$B:$B,'PAINEL MÊS'!$B245,SAÍDAS!$H:$H,'PAINEL MÊS'!$AI$1,SAÍDAS!$F:$F,'PAINEL MÊS'!E$3)</f>
        <v>0</v>
      </c>
      <c r="F245" s="41">
        <f>SUMIFS(SAÍDAS!$D:$D,SAÍDAS!$B:$B,'PAINEL MÊS'!$B245,SAÍDAS!$H:$H,'PAINEL MÊS'!$AI$1,SAÍDAS!$F:$F,'PAINEL MÊS'!F$3)</f>
        <v>0</v>
      </c>
      <c r="G245" s="41">
        <f>SUMIFS(SAÍDAS!$D:$D,SAÍDAS!$B:$B,'PAINEL MÊS'!$B245,SAÍDAS!$H:$H,'PAINEL MÊS'!$AI$1,SAÍDAS!$F:$F,'PAINEL MÊS'!G$3)</f>
        <v>0</v>
      </c>
      <c r="H245" s="41">
        <f>SUMIFS(SAÍDAS!$D:$D,SAÍDAS!$B:$B,'PAINEL MÊS'!$B245,SAÍDAS!$H:$H,'PAINEL MÊS'!$AI$1,SAÍDAS!$F:$F,'PAINEL MÊS'!H$3)</f>
        <v>0</v>
      </c>
      <c r="I245" s="41">
        <f>SUMIFS(SAÍDAS!$D:$D,SAÍDAS!$B:$B,'PAINEL MÊS'!$B245,SAÍDAS!$H:$H,'PAINEL MÊS'!$AI$1,SAÍDAS!$F:$F,'PAINEL MÊS'!I$3)+SUMIFS(SAÍDAS!$D:$D,SAÍDAS!$B:$B,'PAINEL MÊS'!$B245,SAÍDAS!$H:$H,'PAINEL MÊS'!$AI$1,SAÍDAS!$F:$F,"SEMANA 6")</f>
        <v>0</v>
      </c>
      <c r="J245" s="42">
        <f t="shared" si="0"/>
        <v>0</v>
      </c>
      <c r="K245" s="43">
        <f>SUMIFS(ENTRADAS!$D:$D,ENTRADAS!$B:$B,'PAINEL MÊS'!$B245,ENTRADAS!$I:$I,'PAINEL MÊS'!$AI$1,ENTRADAS!$F:$F,'PAINEL MÊS'!K$3)</f>
        <v>0</v>
      </c>
      <c r="L245" s="43">
        <f>SUMIFS(ENTRADAS!$D:$D,ENTRADAS!$B:$B,'PAINEL MÊS'!$B245,ENTRADAS!$I:$I,'PAINEL MÊS'!$AI$1,ENTRADAS!$F:$F,'PAINEL MÊS'!L$3)</f>
        <v>0</v>
      </c>
      <c r="M245" s="43">
        <f>SUMIFS(ENTRADAS!$D:$D,ENTRADAS!$B:$B,'PAINEL MÊS'!$B245,ENTRADAS!$I:$I,'PAINEL MÊS'!$AI$1,ENTRADAS!$F:$F,'PAINEL MÊS'!M$3)</f>
        <v>0</v>
      </c>
      <c r="N245" s="43">
        <f>SUMIFS(ENTRADAS!$D:$D,ENTRADAS!$B:$B,'PAINEL MÊS'!$B245,ENTRADAS!$I:$I,'PAINEL MÊS'!$AI$1,ENTRADAS!$F:$F,'PAINEL MÊS'!N$3)</f>
        <v>0</v>
      </c>
      <c r="O245" s="43">
        <f>SUMIFS(ENTRADAS!$D:$D,ENTRADAS!$B:$B,'PAINEL MÊS'!$B245,ENTRADAS!$I:$I,'PAINEL MÊS'!$AI$1,ENTRADAS!$F:$F,'PAINEL MÊS'!O$3)+SUMIFS(ENTRADAS!$D:$D,ENTRADAS!$B:$B,'PAINEL MÊS'!$B245,ENTRADAS!$I:$I,'PAINEL MÊS'!$AI$1,ENTRADAS!$F:$F,"SEMANA 6")</f>
        <v>0</v>
      </c>
      <c r="P245" s="44">
        <f t="shared" si="1"/>
        <v>0</v>
      </c>
      <c r="Q245" s="40">
        <f>C245+P245-J245+SUMIFS(AJUSTE!$D:$D,AJUSTE!$B:$B,'PAINEL MÊS'!B245,AJUSTE!$H:$H,'PAINEL MÊS'!$AI$1)</f>
        <v>0</v>
      </c>
      <c r="R245" s="45">
        <f t="shared" si="45"/>
        <v>0</v>
      </c>
      <c r="S245" s="15">
        <f>IFERROR(IF(INDEX(CADASTRO!$A$2:$Q$570,MATCH('PAINEL MÊS'!B245,CADASTRO!$B$2:$B$570,0),MATCH('PAINEL MÊS'!$AI$1,CADASTRO!$A$2:$Q$2,0))=0,IF(CADASTRO!R243=0,CADASTRO!E243,CADASTRO!R243),INDEX(CADASTRO!$A$2:$Q$570,MATCH('PAINEL MÊS'!B245,CADASTRO!$B$2:$B$570,0),MATCH('PAINEL MÊS'!$AI$1,CADASTRO!$A$2:$Q$2,0))),0)</f>
        <v>0</v>
      </c>
      <c r="T245" s="14">
        <f t="shared" si="35"/>
        <v>0</v>
      </c>
      <c r="U245" s="14">
        <f t="shared" si="36"/>
        <v>0</v>
      </c>
      <c r="V245" s="14">
        <f t="shared" si="37"/>
        <v>0</v>
      </c>
      <c r="W245" s="14">
        <f t="shared" si="38"/>
        <v>0</v>
      </c>
      <c r="X245" s="67">
        <f>IFERROR(IF(INDEX(CADASTRO!$A$2:$Q$570,MATCH('PAINEL MÊS'!B245,CADASTRO!$B$2:$B$570,0),MATCH('PAINEL MÊS'!$AJ$2,CADASTRO!$A$2:$Q$2,0))=0,IF(CADASTRO!R243=0,CADASTRO!E243,CADASTRO!R243),INDEX(CADASTRO!$A$2:$Q$570,MATCH('PAINEL MÊS'!B245,CADASTRO!$B$2:$B$570,0),MATCH('PAINEL MÊS'!$AJ$2,CADASTRO!$A$2:$Q$2,0))),0)*C245</f>
        <v>0</v>
      </c>
      <c r="Y245" s="14">
        <f t="shared" si="39"/>
        <v>0</v>
      </c>
      <c r="Z245" s="75">
        <f t="shared" si="40"/>
        <v>0</v>
      </c>
      <c r="AA245" s="75">
        <f t="shared" si="41"/>
        <v>0</v>
      </c>
      <c r="AB245" s="79">
        <f t="shared" si="42"/>
        <v>0</v>
      </c>
      <c r="AC245" s="77">
        <f t="shared" si="43"/>
        <v>0</v>
      </c>
      <c r="AD245" s="77">
        <f t="shared" si="44"/>
        <v>0</v>
      </c>
    </row>
    <row r="246" spans="1:30" ht="18.75" customHeight="1" x14ac:dyDescent="0.25">
      <c r="A246" s="7">
        <f>CADASTRO!A244</f>
        <v>0</v>
      </c>
      <c r="B246" s="7">
        <f>CADASTRO!B244</f>
        <v>0</v>
      </c>
      <c r="C246" s="40">
        <f>INDEX(Base!$A$40:$N$570,MATCH('PAINEL MÊS'!B246,Base!$B$40:$B$570,0),MATCH('PAINEL MÊS'!$C$2,Base!$A$40:$N$40,0))</f>
        <v>0</v>
      </c>
      <c r="D246" s="7">
        <f>CADASTRO!C244</f>
        <v>0</v>
      </c>
      <c r="E246" s="41">
        <f>SUMIFS(SAÍDAS!$D:$D,SAÍDAS!$B:$B,'PAINEL MÊS'!$B246,SAÍDAS!$H:$H,'PAINEL MÊS'!$AI$1,SAÍDAS!$F:$F,'PAINEL MÊS'!E$3)</f>
        <v>0</v>
      </c>
      <c r="F246" s="41">
        <f>SUMIFS(SAÍDAS!$D:$D,SAÍDAS!$B:$B,'PAINEL MÊS'!$B246,SAÍDAS!$H:$H,'PAINEL MÊS'!$AI$1,SAÍDAS!$F:$F,'PAINEL MÊS'!F$3)</f>
        <v>0</v>
      </c>
      <c r="G246" s="41">
        <f>SUMIFS(SAÍDAS!$D:$D,SAÍDAS!$B:$B,'PAINEL MÊS'!$B246,SAÍDAS!$H:$H,'PAINEL MÊS'!$AI$1,SAÍDAS!$F:$F,'PAINEL MÊS'!G$3)</f>
        <v>0</v>
      </c>
      <c r="H246" s="41">
        <f>SUMIFS(SAÍDAS!$D:$D,SAÍDAS!$B:$B,'PAINEL MÊS'!$B246,SAÍDAS!$H:$H,'PAINEL MÊS'!$AI$1,SAÍDAS!$F:$F,'PAINEL MÊS'!H$3)</f>
        <v>0</v>
      </c>
      <c r="I246" s="41">
        <f>SUMIFS(SAÍDAS!$D:$D,SAÍDAS!$B:$B,'PAINEL MÊS'!$B246,SAÍDAS!$H:$H,'PAINEL MÊS'!$AI$1,SAÍDAS!$F:$F,'PAINEL MÊS'!I$3)+SUMIFS(SAÍDAS!$D:$D,SAÍDAS!$B:$B,'PAINEL MÊS'!$B246,SAÍDAS!$H:$H,'PAINEL MÊS'!$AI$1,SAÍDAS!$F:$F,"SEMANA 6")</f>
        <v>0</v>
      </c>
      <c r="J246" s="42">
        <f t="shared" si="0"/>
        <v>0</v>
      </c>
      <c r="K246" s="43">
        <f>SUMIFS(ENTRADAS!$D:$D,ENTRADAS!$B:$B,'PAINEL MÊS'!$B246,ENTRADAS!$I:$I,'PAINEL MÊS'!$AI$1,ENTRADAS!$F:$F,'PAINEL MÊS'!K$3)</f>
        <v>0</v>
      </c>
      <c r="L246" s="43">
        <f>SUMIFS(ENTRADAS!$D:$D,ENTRADAS!$B:$B,'PAINEL MÊS'!$B246,ENTRADAS!$I:$I,'PAINEL MÊS'!$AI$1,ENTRADAS!$F:$F,'PAINEL MÊS'!L$3)</f>
        <v>0</v>
      </c>
      <c r="M246" s="43">
        <f>SUMIFS(ENTRADAS!$D:$D,ENTRADAS!$B:$B,'PAINEL MÊS'!$B246,ENTRADAS!$I:$I,'PAINEL MÊS'!$AI$1,ENTRADAS!$F:$F,'PAINEL MÊS'!M$3)</f>
        <v>0</v>
      </c>
      <c r="N246" s="43">
        <f>SUMIFS(ENTRADAS!$D:$D,ENTRADAS!$B:$B,'PAINEL MÊS'!$B246,ENTRADAS!$I:$I,'PAINEL MÊS'!$AI$1,ENTRADAS!$F:$F,'PAINEL MÊS'!N$3)</f>
        <v>0</v>
      </c>
      <c r="O246" s="43">
        <f>SUMIFS(ENTRADAS!$D:$D,ENTRADAS!$B:$B,'PAINEL MÊS'!$B246,ENTRADAS!$I:$I,'PAINEL MÊS'!$AI$1,ENTRADAS!$F:$F,'PAINEL MÊS'!O$3)+SUMIFS(ENTRADAS!$D:$D,ENTRADAS!$B:$B,'PAINEL MÊS'!$B246,ENTRADAS!$I:$I,'PAINEL MÊS'!$AI$1,ENTRADAS!$F:$F,"SEMANA 6")</f>
        <v>0</v>
      </c>
      <c r="P246" s="44">
        <f t="shared" si="1"/>
        <v>0</v>
      </c>
      <c r="Q246" s="40">
        <f>C246+P246-J246+SUMIFS(AJUSTE!$D:$D,AJUSTE!$B:$B,'PAINEL MÊS'!B246,AJUSTE!$H:$H,'PAINEL MÊS'!$AI$1)</f>
        <v>0</v>
      </c>
      <c r="R246" s="45">
        <f t="shared" si="45"/>
        <v>0</v>
      </c>
      <c r="S246" s="15">
        <f>IFERROR(IF(INDEX(CADASTRO!$A$2:$Q$570,MATCH('PAINEL MÊS'!B246,CADASTRO!$B$2:$B$570,0),MATCH('PAINEL MÊS'!$AI$1,CADASTRO!$A$2:$Q$2,0))=0,IF(CADASTRO!R244=0,CADASTRO!E244,CADASTRO!R244),INDEX(CADASTRO!$A$2:$Q$570,MATCH('PAINEL MÊS'!B246,CADASTRO!$B$2:$B$570,0),MATCH('PAINEL MÊS'!$AI$1,CADASTRO!$A$2:$Q$2,0))),0)</f>
        <v>0</v>
      </c>
      <c r="T246" s="14">
        <f t="shared" si="35"/>
        <v>0</v>
      </c>
      <c r="U246" s="14">
        <f t="shared" si="36"/>
        <v>0</v>
      </c>
      <c r="V246" s="14">
        <f t="shared" si="37"/>
        <v>0</v>
      </c>
      <c r="W246" s="14">
        <f t="shared" si="38"/>
        <v>0</v>
      </c>
      <c r="X246" s="67">
        <f>IFERROR(IF(INDEX(CADASTRO!$A$2:$Q$570,MATCH('PAINEL MÊS'!B246,CADASTRO!$B$2:$B$570,0),MATCH('PAINEL MÊS'!$AJ$2,CADASTRO!$A$2:$Q$2,0))=0,IF(CADASTRO!R244=0,CADASTRO!E244,CADASTRO!R244),INDEX(CADASTRO!$A$2:$Q$570,MATCH('PAINEL MÊS'!B246,CADASTRO!$B$2:$B$570,0),MATCH('PAINEL MÊS'!$AJ$2,CADASTRO!$A$2:$Q$2,0))),0)*C246</f>
        <v>0</v>
      </c>
      <c r="Y246" s="14">
        <f t="shared" si="39"/>
        <v>0</v>
      </c>
      <c r="Z246" s="75">
        <f t="shared" si="40"/>
        <v>0</v>
      </c>
      <c r="AA246" s="75">
        <f t="shared" si="41"/>
        <v>0</v>
      </c>
      <c r="AB246" s="79">
        <f t="shared" si="42"/>
        <v>0</v>
      </c>
      <c r="AC246" s="77">
        <f t="shared" si="43"/>
        <v>0</v>
      </c>
      <c r="AD246" s="77">
        <f t="shared" si="44"/>
        <v>0</v>
      </c>
    </row>
    <row r="247" spans="1:30" ht="18.75" customHeight="1" x14ac:dyDescent="0.25">
      <c r="A247" s="7">
        <f>CADASTRO!A245</f>
        <v>0</v>
      </c>
      <c r="B247" s="7">
        <f>CADASTRO!B245</f>
        <v>0</v>
      </c>
      <c r="C247" s="40">
        <f>INDEX(Base!$A$40:$N$570,MATCH('PAINEL MÊS'!B247,Base!$B$40:$B$570,0),MATCH('PAINEL MÊS'!$C$2,Base!$A$40:$N$40,0))</f>
        <v>0</v>
      </c>
      <c r="D247" s="7">
        <f>CADASTRO!C245</f>
        <v>0</v>
      </c>
      <c r="E247" s="41">
        <f>SUMIFS(SAÍDAS!$D:$D,SAÍDAS!$B:$B,'PAINEL MÊS'!$B247,SAÍDAS!$H:$H,'PAINEL MÊS'!$AI$1,SAÍDAS!$F:$F,'PAINEL MÊS'!E$3)</f>
        <v>0</v>
      </c>
      <c r="F247" s="41">
        <f>SUMIFS(SAÍDAS!$D:$D,SAÍDAS!$B:$B,'PAINEL MÊS'!$B247,SAÍDAS!$H:$H,'PAINEL MÊS'!$AI$1,SAÍDAS!$F:$F,'PAINEL MÊS'!F$3)</f>
        <v>0</v>
      </c>
      <c r="G247" s="41">
        <f>SUMIFS(SAÍDAS!$D:$D,SAÍDAS!$B:$B,'PAINEL MÊS'!$B247,SAÍDAS!$H:$H,'PAINEL MÊS'!$AI$1,SAÍDAS!$F:$F,'PAINEL MÊS'!G$3)</f>
        <v>0</v>
      </c>
      <c r="H247" s="41">
        <f>SUMIFS(SAÍDAS!$D:$D,SAÍDAS!$B:$B,'PAINEL MÊS'!$B247,SAÍDAS!$H:$H,'PAINEL MÊS'!$AI$1,SAÍDAS!$F:$F,'PAINEL MÊS'!H$3)</f>
        <v>0</v>
      </c>
      <c r="I247" s="41">
        <f>SUMIFS(SAÍDAS!$D:$D,SAÍDAS!$B:$B,'PAINEL MÊS'!$B247,SAÍDAS!$H:$H,'PAINEL MÊS'!$AI$1,SAÍDAS!$F:$F,'PAINEL MÊS'!I$3)+SUMIFS(SAÍDAS!$D:$D,SAÍDAS!$B:$B,'PAINEL MÊS'!$B247,SAÍDAS!$H:$H,'PAINEL MÊS'!$AI$1,SAÍDAS!$F:$F,"SEMANA 6")</f>
        <v>0</v>
      </c>
      <c r="J247" s="42">
        <f t="shared" si="0"/>
        <v>0</v>
      </c>
      <c r="K247" s="43">
        <f>SUMIFS(ENTRADAS!$D:$D,ENTRADAS!$B:$B,'PAINEL MÊS'!$B247,ENTRADAS!$I:$I,'PAINEL MÊS'!$AI$1,ENTRADAS!$F:$F,'PAINEL MÊS'!K$3)</f>
        <v>0</v>
      </c>
      <c r="L247" s="43">
        <f>SUMIFS(ENTRADAS!$D:$D,ENTRADAS!$B:$B,'PAINEL MÊS'!$B247,ENTRADAS!$I:$I,'PAINEL MÊS'!$AI$1,ENTRADAS!$F:$F,'PAINEL MÊS'!L$3)</f>
        <v>0</v>
      </c>
      <c r="M247" s="43">
        <f>SUMIFS(ENTRADAS!$D:$D,ENTRADAS!$B:$B,'PAINEL MÊS'!$B247,ENTRADAS!$I:$I,'PAINEL MÊS'!$AI$1,ENTRADAS!$F:$F,'PAINEL MÊS'!M$3)</f>
        <v>0</v>
      </c>
      <c r="N247" s="43">
        <f>SUMIFS(ENTRADAS!$D:$D,ENTRADAS!$B:$B,'PAINEL MÊS'!$B247,ENTRADAS!$I:$I,'PAINEL MÊS'!$AI$1,ENTRADAS!$F:$F,'PAINEL MÊS'!N$3)</f>
        <v>0</v>
      </c>
      <c r="O247" s="43">
        <f>SUMIFS(ENTRADAS!$D:$D,ENTRADAS!$B:$B,'PAINEL MÊS'!$B247,ENTRADAS!$I:$I,'PAINEL MÊS'!$AI$1,ENTRADAS!$F:$F,'PAINEL MÊS'!O$3)+SUMIFS(ENTRADAS!$D:$D,ENTRADAS!$B:$B,'PAINEL MÊS'!$B247,ENTRADAS!$I:$I,'PAINEL MÊS'!$AI$1,ENTRADAS!$F:$F,"SEMANA 6")</f>
        <v>0</v>
      </c>
      <c r="P247" s="44">
        <f t="shared" si="1"/>
        <v>0</v>
      </c>
      <c r="Q247" s="40">
        <f>C247+P247-J247+SUMIFS(AJUSTE!$D:$D,AJUSTE!$B:$B,'PAINEL MÊS'!B247,AJUSTE!$H:$H,'PAINEL MÊS'!$AI$1)</f>
        <v>0</v>
      </c>
      <c r="R247" s="45">
        <f t="shared" si="45"/>
        <v>0</v>
      </c>
      <c r="S247" s="15">
        <f>IFERROR(IF(INDEX(CADASTRO!$A$2:$Q$570,MATCH('PAINEL MÊS'!B247,CADASTRO!$B$2:$B$570,0),MATCH('PAINEL MÊS'!$AI$1,CADASTRO!$A$2:$Q$2,0))=0,IF(CADASTRO!R245=0,CADASTRO!E245,CADASTRO!R245),INDEX(CADASTRO!$A$2:$Q$570,MATCH('PAINEL MÊS'!B247,CADASTRO!$B$2:$B$570,0),MATCH('PAINEL MÊS'!$AI$1,CADASTRO!$A$2:$Q$2,0))),0)</f>
        <v>0</v>
      </c>
      <c r="T247" s="14">
        <f t="shared" si="35"/>
        <v>0</v>
      </c>
      <c r="U247" s="14">
        <f t="shared" si="36"/>
        <v>0</v>
      </c>
      <c r="V247" s="14">
        <f t="shared" si="37"/>
        <v>0</v>
      </c>
      <c r="W247" s="14">
        <f t="shared" si="38"/>
        <v>0</v>
      </c>
      <c r="X247" s="67">
        <f>IFERROR(IF(INDEX(CADASTRO!$A$2:$Q$570,MATCH('PAINEL MÊS'!B247,CADASTRO!$B$2:$B$570,0),MATCH('PAINEL MÊS'!$AJ$2,CADASTRO!$A$2:$Q$2,0))=0,IF(CADASTRO!R245=0,CADASTRO!E245,CADASTRO!R245),INDEX(CADASTRO!$A$2:$Q$570,MATCH('PAINEL MÊS'!B247,CADASTRO!$B$2:$B$570,0),MATCH('PAINEL MÊS'!$AJ$2,CADASTRO!$A$2:$Q$2,0))),0)*C247</f>
        <v>0</v>
      </c>
      <c r="Y247" s="14">
        <f t="shared" si="39"/>
        <v>0</v>
      </c>
      <c r="Z247" s="75">
        <f t="shared" si="40"/>
        <v>0</v>
      </c>
      <c r="AA247" s="75">
        <f t="shared" si="41"/>
        <v>0</v>
      </c>
      <c r="AB247" s="79">
        <f t="shared" si="42"/>
        <v>0</v>
      </c>
      <c r="AC247" s="77">
        <f t="shared" si="43"/>
        <v>0</v>
      </c>
      <c r="AD247" s="77">
        <f t="shared" si="44"/>
        <v>0</v>
      </c>
    </row>
    <row r="248" spans="1:30" ht="18.75" customHeight="1" x14ac:dyDescent="0.25">
      <c r="A248" s="7">
        <f>CADASTRO!A246</f>
        <v>0</v>
      </c>
      <c r="B248" s="7">
        <f>CADASTRO!B246</f>
        <v>0</v>
      </c>
      <c r="C248" s="40">
        <f>INDEX(Base!$A$40:$N$570,MATCH('PAINEL MÊS'!B248,Base!$B$40:$B$570,0),MATCH('PAINEL MÊS'!$C$2,Base!$A$40:$N$40,0))</f>
        <v>0</v>
      </c>
      <c r="D248" s="7">
        <f>CADASTRO!C246</f>
        <v>0</v>
      </c>
      <c r="E248" s="41">
        <f>SUMIFS(SAÍDAS!$D:$D,SAÍDAS!$B:$B,'PAINEL MÊS'!$B248,SAÍDAS!$H:$H,'PAINEL MÊS'!$AI$1,SAÍDAS!$F:$F,'PAINEL MÊS'!E$3)</f>
        <v>0</v>
      </c>
      <c r="F248" s="41">
        <f>SUMIFS(SAÍDAS!$D:$D,SAÍDAS!$B:$B,'PAINEL MÊS'!$B248,SAÍDAS!$H:$H,'PAINEL MÊS'!$AI$1,SAÍDAS!$F:$F,'PAINEL MÊS'!F$3)</f>
        <v>0</v>
      </c>
      <c r="G248" s="41">
        <f>SUMIFS(SAÍDAS!$D:$D,SAÍDAS!$B:$B,'PAINEL MÊS'!$B248,SAÍDAS!$H:$H,'PAINEL MÊS'!$AI$1,SAÍDAS!$F:$F,'PAINEL MÊS'!G$3)</f>
        <v>0</v>
      </c>
      <c r="H248" s="41">
        <f>SUMIFS(SAÍDAS!$D:$D,SAÍDAS!$B:$B,'PAINEL MÊS'!$B248,SAÍDAS!$H:$H,'PAINEL MÊS'!$AI$1,SAÍDAS!$F:$F,'PAINEL MÊS'!H$3)</f>
        <v>0</v>
      </c>
      <c r="I248" s="41">
        <f>SUMIFS(SAÍDAS!$D:$D,SAÍDAS!$B:$B,'PAINEL MÊS'!$B248,SAÍDAS!$H:$H,'PAINEL MÊS'!$AI$1,SAÍDAS!$F:$F,'PAINEL MÊS'!I$3)+SUMIFS(SAÍDAS!$D:$D,SAÍDAS!$B:$B,'PAINEL MÊS'!$B248,SAÍDAS!$H:$H,'PAINEL MÊS'!$AI$1,SAÍDAS!$F:$F,"SEMANA 6")</f>
        <v>0</v>
      </c>
      <c r="J248" s="42">
        <f t="shared" si="0"/>
        <v>0</v>
      </c>
      <c r="K248" s="43">
        <f>SUMIFS(ENTRADAS!$D:$D,ENTRADAS!$B:$B,'PAINEL MÊS'!$B248,ENTRADAS!$I:$I,'PAINEL MÊS'!$AI$1,ENTRADAS!$F:$F,'PAINEL MÊS'!K$3)</f>
        <v>0</v>
      </c>
      <c r="L248" s="43">
        <f>SUMIFS(ENTRADAS!$D:$D,ENTRADAS!$B:$B,'PAINEL MÊS'!$B248,ENTRADAS!$I:$I,'PAINEL MÊS'!$AI$1,ENTRADAS!$F:$F,'PAINEL MÊS'!L$3)</f>
        <v>0</v>
      </c>
      <c r="M248" s="43">
        <f>SUMIFS(ENTRADAS!$D:$D,ENTRADAS!$B:$B,'PAINEL MÊS'!$B248,ENTRADAS!$I:$I,'PAINEL MÊS'!$AI$1,ENTRADAS!$F:$F,'PAINEL MÊS'!M$3)</f>
        <v>0</v>
      </c>
      <c r="N248" s="43">
        <f>SUMIFS(ENTRADAS!$D:$D,ENTRADAS!$B:$B,'PAINEL MÊS'!$B248,ENTRADAS!$I:$I,'PAINEL MÊS'!$AI$1,ENTRADAS!$F:$F,'PAINEL MÊS'!N$3)</f>
        <v>0</v>
      </c>
      <c r="O248" s="43">
        <f>SUMIFS(ENTRADAS!$D:$D,ENTRADAS!$B:$B,'PAINEL MÊS'!$B248,ENTRADAS!$I:$I,'PAINEL MÊS'!$AI$1,ENTRADAS!$F:$F,'PAINEL MÊS'!O$3)+SUMIFS(ENTRADAS!$D:$D,ENTRADAS!$B:$B,'PAINEL MÊS'!$B248,ENTRADAS!$I:$I,'PAINEL MÊS'!$AI$1,ENTRADAS!$F:$F,"SEMANA 6")</f>
        <v>0</v>
      </c>
      <c r="P248" s="44">
        <f t="shared" si="1"/>
        <v>0</v>
      </c>
      <c r="Q248" s="40">
        <f>C248+P248-J248+SUMIFS(AJUSTE!$D:$D,AJUSTE!$B:$B,'PAINEL MÊS'!B248,AJUSTE!$H:$H,'PAINEL MÊS'!$AI$1)</f>
        <v>0</v>
      </c>
      <c r="R248" s="45">
        <f t="shared" si="45"/>
        <v>0</v>
      </c>
      <c r="S248" s="15">
        <f>IFERROR(IF(INDEX(CADASTRO!$A$2:$Q$570,MATCH('PAINEL MÊS'!B248,CADASTRO!$B$2:$B$570,0),MATCH('PAINEL MÊS'!$AI$1,CADASTRO!$A$2:$Q$2,0))=0,IF(CADASTRO!R246=0,CADASTRO!E246,CADASTRO!R246),INDEX(CADASTRO!$A$2:$Q$570,MATCH('PAINEL MÊS'!B248,CADASTRO!$B$2:$B$570,0),MATCH('PAINEL MÊS'!$AI$1,CADASTRO!$A$2:$Q$2,0))),0)</f>
        <v>0</v>
      </c>
      <c r="T248" s="14">
        <f t="shared" si="35"/>
        <v>0</v>
      </c>
      <c r="U248" s="14">
        <f t="shared" si="36"/>
        <v>0</v>
      </c>
      <c r="V248" s="14">
        <f t="shared" si="37"/>
        <v>0</v>
      </c>
      <c r="W248" s="14">
        <f t="shared" si="38"/>
        <v>0</v>
      </c>
      <c r="X248" s="67">
        <f>IFERROR(IF(INDEX(CADASTRO!$A$2:$Q$570,MATCH('PAINEL MÊS'!B248,CADASTRO!$B$2:$B$570,0),MATCH('PAINEL MÊS'!$AJ$2,CADASTRO!$A$2:$Q$2,0))=0,IF(CADASTRO!R246=0,CADASTRO!E246,CADASTRO!R246),INDEX(CADASTRO!$A$2:$Q$570,MATCH('PAINEL MÊS'!B248,CADASTRO!$B$2:$B$570,0),MATCH('PAINEL MÊS'!$AJ$2,CADASTRO!$A$2:$Q$2,0))),0)*C248</f>
        <v>0</v>
      </c>
      <c r="Y248" s="14">
        <f t="shared" si="39"/>
        <v>0</v>
      </c>
      <c r="Z248" s="75">
        <f t="shared" si="40"/>
        <v>0</v>
      </c>
      <c r="AA248" s="75">
        <f t="shared" si="41"/>
        <v>0</v>
      </c>
      <c r="AB248" s="79">
        <f t="shared" si="42"/>
        <v>0</v>
      </c>
      <c r="AC248" s="77">
        <f t="shared" si="43"/>
        <v>0</v>
      </c>
      <c r="AD248" s="77">
        <f t="shared" si="44"/>
        <v>0</v>
      </c>
    </row>
    <row r="249" spans="1:30" ht="18.75" customHeight="1" x14ac:dyDescent="0.25">
      <c r="A249" s="7">
        <f>CADASTRO!A247</f>
        <v>0</v>
      </c>
      <c r="B249" s="7">
        <f>CADASTRO!B247</f>
        <v>0</v>
      </c>
      <c r="C249" s="40">
        <f>INDEX(Base!$A$40:$N$570,MATCH('PAINEL MÊS'!B249,Base!$B$40:$B$570,0),MATCH('PAINEL MÊS'!$C$2,Base!$A$40:$N$40,0))</f>
        <v>0</v>
      </c>
      <c r="D249" s="7">
        <f>CADASTRO!C247</f>
        <v>0</v>
      </c>
      <c r="E249" s="41">
        <f>SUMIFS(SAÍDAS!$D:$D,SAÍDAS!$B:$B,'PAINEL MÊS'!$B249,SAÍDAS!$H:$H,'PAINEL MÊS'!$AI$1,SAÍDAS!$F:$F,'PAINEL MÊS'!E$3)</f>
        <v>0</v>
      </c>
      <c r="F249" s="41">
        <f>SUMIFS(SAÍDAS!$D:$D,SAÍDAS!$B:$B,'PAINEL MÊS'!$B249,SAÍDAS!$H:$H,'PAINEL MÊS'!$AI$1,SAÍDAS!$F:$F,'PAINEL MÊS'!F$3)</f>
        <v>0</v>
      </c>
      <c r="G249" s="41">
        <f>SUMIFS(SAÍDAS!$D:$D,SAÍDAS!$B:$B,'PAINEL MÊS'!$B249,SAÍDAS!$H:$H,'PAINEL MÊS'!$AI$1,SAÍDAS!$F:$F,'PAINEL MÊS'!G$3)</f>
        <v>0</v>
      </c>
      <c r="H249" s="41">
        <f>SUMIFS(SAÍDAS!$D:$D,SAÍDAS!$B:$B,'PAINEL MÊS'!$B249,SAÍDAS!$H:$H,'PAINEL MÊS'!$AI$1,SAÍDAS!$F:$F,'PAINEL MÊS'!H$3)</f>
        <v>0</v>
      </c>
      <c r="I249" s="41">
        <f>SUMIFS(SAÍDAS!$D:$D,SAÍDAS!$B:$B,'PAINEL MÊS'!$B249,SAÍDAS!$H:$H,'PAINEL MÊS'!$AI$1,SAÍDAS!$F:$F,'PAINEL MÊS'!I$3)+SUMIFS(SAÍDAS!$D:$D,SAÍDAS!$B:$B,'PAINEL MÊS'!$B249,SAÍDAS!$H:$H,'PAINEL MÊS'!$AI$1,SAÍDAS!$F:$F,"SEMANA 6")</f>
        <v>0</v>
      </c>
      <c r="J249" s="42">
        <f t="shared" si="0"/>
        <v>0</v>
      </c>
      <c r="K249" s="43">
        <f>SUMIFS(ENTRADAS!$D:$D,ENTRADAS!$B:$B,'PAINEL MÊS'!$B249,ENTRADAS!$I:$I,'PAINEL MÊS'!$AI$1,ENTRADAS!$F:$F,'PAINEL MÊS'!K$3)</f>
        <v>0</v>
      </c>
      <c r="L249" s="43">
        <f>SUMIFS(ENTRADAS!$D:$D,ENTRADAS!$B:$B,'PAINEL MÊS'!$B249,ENTRADAS!$I:$I,'PAINEL MÊS'!$AI$1,ENTRADAS!$F:$F,'PAINEL MÊS'!L$3)</f>
        <v>0</v>
      </c>
      <c r="M249" s="43">
        <f>SUMIFS(ENTRADAS!$D:$D,ENTRADAS!$B:$B,'PAINEL MÊS'!$B249,ENTRADAS!$I:$I,'PAINEL MÊS'!$AI$1,ENTRADAS!$F:$F,'PAINEL MÊS'!M$3)</f>
        <v>0</v>
      </c>
      <c r="N249" s="43">
        <f>SUMIFS(ENTRADAS!$D:$D,ENTRADAS!$B:$B,'PAINEL MÊS'!$B249,ENTRADAS!$I:$I,'PAINEL MÊS'!$AI$1,ENTRADAS!$F:$F,'PAINEL MÊS'!N$3)</f>
        <v>0</v>
      </c>
      <c r="O249" s="43">
        <f>SUMIFS(ENTRADAS!$D:$D,ENTRADAS!$B:$B,'PAINEL MÊS'!$B249,ENTRADAS!$I:$I,'PAINEL MÊS'!$AI$1,ENTRADAS!$F:$F,'PAINEL MÊS'!O$3)+SUMIFS(ENTRADAS!$D:$D,ENTRADAS!$B:$B,'PAINEL MÊS'!$B249,ENTRADAS!$I:$I,'PAINEL MÊS'!$AI$1,ENTRADAS!$F:$F,"SEMANA 6")</f>
        <v>0</v>
      </c>
      <c r="P249" s="44">
        <f t="shared" si="1"/>
        <v>0</v>
      </c>
      <c r="Q249" s="40">
        <f>C249+P249-J249+SUMIFS(AJUSTE!$D:$D,AJUSTE!$B:$B,'PAINEL MÊS'!B249,AJUSTE!$H:$H,'PAINEL MÊS'!$AI$1)</f>
        <v>0</v>
      </c>
      <c r="R249" s="45">
        <f t="shared" si="45"/>
        <v>0</v>
      </c>
      <c r="S249" s="15">
        <f>IFERROR(IF(INDEX(CADASTRO!$A$2:$Q$570,MATCH('PAINEL MÊS'!B249,CADASTRO!$B$2:$B$570,0),MATCH('PAINEL MÊS'!$AI$1,CADASTRO!$A$2:$Q$2,0))=0,IF(CADASTRO!R247=0,CADASTRO!E247,CADASTRO!R247),INDEX(CADASTRO!$A$2:$Q$570,MATCH('PAINEL MÊS'!B249,CADASTRO!$B$2:$B$570,0),MATCH('PAINEL MÊS'!$AI$1,CADASTRO!$A$2:$Q$2,0))),0)</f>
        <v>0</v>
      </c>
      <c r="T249" s="14">
        <f t="shared" si="35"/>
        <v>0</v>
      </c>
      <c r="U249" s="14">
        <f t="shared" si="36"/>
        <v>0</v>
      </c>
      <c r="V249" s="14">
        <f t="shared" si="37"/>
        <v>0</v>
      </c>
      <c r="W249" s="14">
        <f t="shared" si="38"/>
        <v>0</v>
      </c>
      <c r="X249" s="67">
        <f>IFERROR(IF(INDEX(CADASTRO!$A$2:$Q$570,MATCH('PAINEL MÊS'!B249,CADASTRO!$B$2:$B$570,0),MATCH('PAINEL MÊS'!$AJ$2,CADASTRO!$A$2:$Q$2,0))=0,IF(CADASTRO!R247=0,CADASTRO!E247,CADASTRO!R247),INDEX(CADASTRO!$A$2:$Q$570,MATCH('PAINEL MÊS'!B249,CADASTRO!$B$2:$B$570,0),MATCH('PAINEL MÊS'!$AJ$2,CADASTRO!$A$2:$Q$2,0))),0)*C249</f>
        <v>0</v>
      </c>
      <c r="Y249" s="14">
        <f t="shared" si="39"/>
        <v>0</v>
      </c>
      <c r="Z249" s="75">
        <f t="shared" si="40"/>
        <v>0</v>
      </c>
      <c r="AA249" s="75">
        <f t="shared" si="41"/>
        <v>0</v>
      </c>
      <c r="AB249" s="79">
        <f t="shared" si="42"/>
        <v>0</v>
      </c>
      <c r="AC249" s="77">
        <f t="shared" si="43"/>
        <v>0</v>
      </c>
      <c r="AD249" s="77">
        <f t="shared" si="44"/>
        <v>0</v>
      </c>
    </row>
    <row r="250" spans="1:30" ht="18.75" customHeight="1" x14ac:dyDescent="0.25">
      <c r="A250" s="7">
        <f>CADASTRO!A248</f>
        <v>0</v>
      </c>
      <c r="B250" s="7">
        <f>CADASTRO!B248</f>
        <v>0</v>
      </c>
      <c r="C250" s="40">
        <f>INDEX(Base!$A$40:$N$570,MATCH('PAINEL MÊS'!B250,Base!$B$40:$B$570,0),MATCH('PAINEL MÊS'!$C$2,Base!$A$40:$N$40,0))</f>
        <v>0</v>
      </c>
      <c r="D250" s="7">
        <f>CADASTRO!C248</f>
        <v>0</v>
      </c>
      <c r="E250" s="41">
        <f>SUMIFS(SAÍDAS!$D:$D,SAÍDAS!$B:$B,'PAINEL MÊS'!$B250,SAÍDAS!$H:$H,'PAINEL MÊS'!$AI$1,SAÍDAS!$F:$F,'PAINEL MÊS'!E$3)</f>
        <v>0</v>
      </c>
      <c r="F250" s="41">
        <f>SUMIFS(SAÍDAS!$D:$D,SAÍDAS!$B:$B,'PAINEL MÊS'!$B250,SAÍDAS!$H:$H,'PAINEL MÊS'!$AI$1,SAÍDAS!$F:$F,'PAINEL MÊS'!F$3)</f>
        <v>0</v>
      </c>
      <c r="G250" s="41">
        <f>SUMIFS(SAÍDAS!$D:$D,SAÍDAS!$B:$B,'PAINEL MÊS'!$B250,SAÍDAS!$H:$H,'PAINEL MÊS'!$AI$1,SAÍDAS!$F:$F,'PAINEL MÊS'!G$3)</f>
        <v>0</v>
      </c>
      <c r="H250" s="41">
        <f>SUMIFS(SAÍDAS!$D:$D,SAÍDAS!$B:$B,'PAINEL MÊS'!$B250,SAÍDAS!$H:$H,'PAINEL MÊS'!$AI$1,SAÍDAS!$F:$F,'PAINEL MÊS'!H$3)</f>
        <v>0</v>
      </c>
      <c r="I250" s="41">
        <f>SUMIFS(SAÍDAS!$D:$D,SAÍDAS!$B:$B,'PAINEL MÊS'!$B250,SAÍDAS!$H:$H,'PAINEL MÊS'!$AI$1,SAÍDAS!$F:$F,'PAINEL MÊS'!I$3)+SUMIFS(SAÍDAS!$D:$D,SAÍDAS!$B:$B,'PAINEL MÊS'!$B250,SAÍDAS!$H:$H,'PAINEL MÊS'!$AI$1,SAÍDAS!$F:$F,"SEMANA 6")</f>
        <v>0</v>
      </c>
      <c r="J250" s="42">
        <f t="shared" si="0"/>
        <v>0</v>
      </c>
      <c r="K250" s="43">
        <f>SUMIFS(ENTRADAS!$D:$D,ENTRADAS!$B:$B,'PAINEL MÊS'!$B250,ENTRADAS!$I:$I,'PAINEL MÊS'!$AI$1,ENTRADAS!$F:$F,'PAINEL MÊS'!K$3)</f>
        <v>0</v>
      </c>
      <c r="L250" s="43">
        <f>SUMIFS(ENTRADAS!$D:$D,ENTRADAS!$B:$B,'PAINEL MÊS'!$B250,ENTRADAS!$I:$I,'PAINEL MÊS'!$AI$1,ENTRADAS!$F:$F,'PAINEL MÊS'!L$3)</f>
        <v>0</v>
      </c>
      <c r="M250" s="43">
        <f>SUMIFS(ENTRADAS!$D:$D,ENTRADAS!$B:$B,'PAINEL MÊS'!$B250,ENTRADAS!$I:$I,'PAINEL MÊS'!$AI$1,ENTRADAS!$F:$F,'PAINEL MÊS'!M$3)</f>
        <v>0</v>
      </c>
      <c r="N250" s="43">
        <f>SUMIFS(ENTRADAS!$D:$D,ENTRADAS!$B:$B,'PAINEL MÊS'!$B250,ENTRADAS!$I:$I,'PAINEL MÊS'!$AI$1,ENTRADAS!$F:$F,'PAINEL MÊS'!N$3)</f>
        <v>0</v>
      </c>
      <c r="O250" s="43">
        <f>SUMIFS(ENTRADAS!$D:$D,ENTRADAS!$B:$B,'PAINEL MÊS'!$B250,ENTRADAS!$I:$I,'PAINEL MÊS'!$AI$1,ENTRADAS!$F:$F,'PAINEL MÊS'!O$3)+SUMIFS(ENTRADAS!$D:$D,ENTRADAS!$B:$B,'PAINEL MÊS'!$B250,ENTRADAS!$I:$I,'PAINEL MÊS'!$AI$1,ENTRADAS!$F:$F,"SEMANA 6")</f>
        <v>0</v>
      </c>
      <c r="P250" s="44">
        <f t="shared" si="1"/>
        <v>0</v>
      </c>
      <c r="Q250" s="40">
        <f>C250+P250-J250+SUMIFS(AJUSTE!$D:$D,AJUSTE!$B:$B,'PAINEL MÊS'!B250,AJUSTE!$H:$H,'PAINEL MÊS'!$AI$1)</f>
        <v>0</v>
      </c>
      <c r="R250" s="45">
        <f t="shared" si="45"/>
        <v>0</v>
      </c>
      <c r="S250" s="15">
        <f>IFERROR(IF(INDEX(CADASTRO!$A$2:$Q$570,MATCH('PAINEL MÊS'!B250,CADASTRO!$B$2:$B$570,0),MATCH('PAINEL MÊS'!$AI$1,CADASTRO!$A$2:$Q$2,0))=0,IF(CADASTRO!R248=0,CADASTRO!E248,CADASTRO!R248),INDEX(CADASTRO!$A$2:$Q$570,MATCH('PAINEL MÊS'!B250,CADASTRO!$B$2:$B$570,0),MATCH('PAINEL MÊS'!$AI$1,CADASTRO!$A$2:$Q$2,0))),0)</f>
        <v>0</v>
      </c>
      <c r="T250" s="14">
        <f t="shared" si="35"/>
        <v>0</v>
      </c>
      <c r="U250" s="14">
        <f t="shared" si="36"/>
        <v>0</v>
      </c>
      <c r="V250" s="14">
        <f t="shared" si="37"/>
        <v>0</v>
      </c>
      <c r="W250" s="14">
        <f t="shared" si="38"/>
        <v>0</v>
      </c>
      <c r="X250" s="67">
        <f>IFERROR(IF(INDEX(CADASTRO!$A$2:$Q$570,MATCH('PAINEL MÊS'!B250,CADASTRO!$B$2:$B$570,0),MATCH('PAINEL MÊS'!$AJ$2,CADASTRO!$A$2:$Q$2,0))=0,IF(CADASTRO!R248=0,CADASTRO!E248,CADASTRO!R248),INDEX(CADASTRO!$A$2:$Q$570,MATCH('PAINEL MÊS'!B250,CADASTRO!$B$2:$B$570,0),MATCH('PAINEL MÊS'!$AJ$2,CADASTRO!$A$2:$Q$2,0))),0)*C250</f>
        <v>0</v>
      </c>
      <c r="Y250" s="14">
        <f t="shared" si="39"/>
        <v>0</v>
      </c>
      <c r="Z250" s="75">
        <f t="shared" si="40"/>
        <v>0</v>
      </c>
      <c r="AA250" s="75">
        <f t="shared" si="41"/>
        <v>0</v>
      </c>
      <c r="AB250" s="79">
        <f t="shared" si="42"/>
        <v>0</v>
      </c>
      <c r="AC250" s="77">
        <f t="shared" si="43"/>
        <v>0</v>
      </c>
      <c r="AD250" s="77">
        <f t="shared" si="44"/>
        <v>0</v>
      </c>
    </row>
    <row r="251" spans="1:30" ht="18.75" customHeight="1" x14ac:dyDescent="0.25">
      <c r="A251" s="7">
        <f>CADASTRO!A249</f>
        <v>0</v>
      </c>
      <c r="B251" s="7">
        <f>CADASTRO!B249</f>
        <v>0</v>
      </c>
      <c r="C251" s="40">
        <f>INDEX(Base!$A$40:$N$570,MATCH('PAINEL MÊS'!B251,Base!$B$40:$B$570,0),MATCH('PAINEL MÊS'!$C$2,Base!$A$40:$N$40,0))</f>
        <v>0</v>
      </c>
      <c r="D251" s="7">
        <f>CADASTRO!C249</f>
        <v>0</v>
      </c>
      <c r="E251" s="41">
        <f>SUMIFS(SAÍDAS!$D:$D,SAÍDAS!$B:$B,'PAINEL MÊS'!$B251,SAÍDAS!$H:$H,'PAINEL MÊS'!$AI$1,SAÍDAS!$F:$F,'PAINEL MÊS'!E$3)</f>
        <v>0</v>
      </c>
      <c r="F251" s="41">
        <f>SUMIFS(SAÍDAS!$D:$D,SAÍDAS!$B:$B,'PAINEL MÊS'!$B251,SAÍDAS!$H:$H,'PAINEL MÊS'!$AI$1,SAÍDAS!$F:$F,'PAINEL MÊS'!F$3)</f>
        <v>0</v>
      </c>
      <c r="G251" s="41">
        <f>SUMIFS(SAÍDAS!$D:$D,SAÍDAS!$B:$B,'PAINEL MÊS'!$B251,SAÍDAS!$H:$H,'PAINEL MÊS'!$AI$1,SAÍDAS!$F:$F,'PAINEL MÊS'!G$3)</f>
        <v>0</v>
      </c>
      <c r="H251" s="41">
        <f>SUMIFS(SAÍDAS!$D:$D,SAÍDAS!$B:$B,'PAINEL MÊS'!$B251,SAÍDAS!$H:$H,'PAINEL MÊS'!$AI$1,SAÍDAS!$F:$F,'PAINEL MÊS'!H$3)</f>
        <v>0</v>
      </c>
      <c r="I251" s="41">
        <f>SUMIFS(SAÍDAS!$D:$D,SAÍDAS!$B:$B,'PAINEL MÊS'!$B251,SAÍDAS!$H:$H,'PAINEL MÊS'!$AI$1,SAÍDAS!$F:$F,'PAINEL MÊS'!I$3)+SUMIFS(SAÍDAS!$D:$D,SAÍDAS!$B:$B,'PAINEL MÊS'!$B251,SAÍDAS!$H:$H,'PAINEL MÊS'!$AI$1,SAÍDAS!$F:$F,"SEMANA 6")</f>
        <v>0</v>
      </c>
      <c r="J251" s="42">
        <f t="shared" si="0"/>
        <v>0</v>
      </c>
      <c r="K251" s="43">
        <f>SUMIFS(ENTRADAS!$D:$D,ENTRADAS!$B:$B,'PAINEL MÊS'!$B251,ENTRADAS!$I:$I,'PAINEL MÊS'!$AI$1,ENTRADAS!$F:$F,'PAINEL MÊS'!K$3)</f>
        <v>0</v>
      </c>
      <c r="L251" s="43">
        <f>SUMIFS(ENTRADAS!$D:$D,ENTRADAS!$B:$B,'PAINEL MÊS'!$B251,ENTRADAS!$I:$I,'PAINEL MÊS'!$AI$1,ENTRADAS!$F:$F,'PAINEL MÊS'!L$3)</f>
        <v>0</v>
      </c>
      <c r="M251" s="43">
        <f>SUMIFS(ENTRADAS!$D:$D,ENTRADAS!$B:$B,'PAINEL MÊS'!$B251,ENTRADAS!$I:$I,'PAINEL MÊS'!$AI$1,ENTRADAS!$F:$F,'PAINEL MÊS'!M$3)</f>
        <v>0</v>
      </c>
      <c r="N251" s="43">
        <f>SUMIFS(ENTRADAS!$D:$D,ENTRADAS!$B:$B,'PAINEL MÊS'!$B251,ENTRADAS!$I:$I,'PAINEL MÊS'!$AI$1,ENTRADAS!$F:$F,'PAINEL MÊS'!N$3)</f>
        <v>0</v>
      </c>
      <c r="O251" s="43">
        <f>SUMIFS(ENTRADAS!$D:$D,ENTRADAS!$B:$B,'PAINEL MÊS'!$B251,ENTRADAS!$I:$I,'PAINEL MÊS'!$AI$1,ENTRADAS!$F:$F,'PAINEL MÊS'!O$3)+SUMIFS(ENTRADAS!$D:$D,ENTRADAS!$B:$B,'PAINEL MÊS'!$B251,ENTRADAS!$I:$I,'PAINEL MÊS'!$AI$1,ENTRADAS!$F:$F,"SEMANA 6")</f>
        <v>0</v>
      </c>
      <c r="P251" s="44">
        <f t="shared" si="1"/>
        <v>0</v>
      </c>
      <c r="Q251" s="40">
        <f>C251+P251-J251+SUMIFS(AJUSTE!$D:$D,AJUSTE!$B:$B,'PAINEL MÊS'!B251,AJUSTE!$H:$H,'PAINEL MÊS'!$AI$1)</f>
        <v>0</v>
      </c>
      <c r="R251" s="45">
        <f t="shared" si="45"/>
        <v>0</v>
      </c>
      <c r="S251" s="15">
        <f>IFERROR(IF(INDEX(CADASTRO!$A$2:$Q$570,MATCH('PAINEL MÊS'!B251,CADASTRO!$B$2:$B$570,0),MATCH('PAINEL MÊS'!$AI$1,CADASTRO!$A$2:$Q$2,0))=0,IF(CADASTRO!R249=0,CADASTRO!E249,CADASTRO!R249),INDEX(CADASTRO!$A$2:$Q$570,MATCH('PAINEL MÊS'!B251,CADASTRO!$B$2:$B$570,0),MATCH('PAINEL MÊS'!$AI$1,CADASTRO!$A$2:$Q$2,0))),0)</f>
        <v>0</v>
      </c>
      <c r="T251" s="14">
        <f t="shared" si="35"/>
        <v>0</v>
      </c>
      <c r="U251" s="14">
        <f t="shared" si="36"/>
        <v>0</v>
      </c>
      <c r="V251" s="14">
        <f t="shared" si="37"/>
        <v>0</v>
      </c>
      <c r="W251" s="14">
        <f t="shared" si="38"/>
        <v>0</v>
      </c>
      <c r="X251" s="67">
        <f>IFERROR(IF(INDEX(CADASTRO!$A$2:$Q$570,MATCH('PAINEL MÊS'!B251,CADASTRO!$B$2:$B$570,0),MATCH('PAINEL MÊS'!$AJ$2,CADASTRO!$A$2:$Q$2,0))=0,IF(CADASTRO!R249=0,CADASTRO!E249,CADASTRO!R249),INDEX(CADASTRO!$A$2:$Q$570,MATCH('PAINEL MÊS'!B251,CADASTRO!$B$2:$B$570,0),MATCH('PAINEL MÊS'!$AJ$2,CADASTRO!$A$2:$Q$2,0))),0)*C251</f>
        <v>0</v>
      </c>
      <c r="Y251" s="14">
        <f t="shared" si="39"/>
        <v>0</v>
      </c>
      <c r="Z251" s="75">
        <f t="shared" si="40"/>
        <v>0</v>
      </c>
      <c r="AA251" s="75">
        <f t="shared" si="41"/>
        <v>0</v>
      </c>
      <c r="AB251" s="79">
        <f t="shared" si="42"/>
        <v>0</v>
      </c>
      <c r="AC251" s="77">
        <f t="shared" si="43"/>
        <v>0</v>
      </c>
      <c r="AD251" s="77">
        <f t="shared" si="44"/>
        <v>0</v>
      </c>
    </row>
    <row r="252" spans="1:30" ht="18.75" customHeight="1" x14ac:dyDescent="0.25">
      <c r="A252" s="7">
        <f>CADASTRO!A250</f>
        <v>0</v>
      </c>
      <c r="B252" s="7">
        <f>CADASTRO!B250</f>
        <v>0</v>
      </c>
      <c r="C252" s="40">
        <f>INDEX(Base!$A$40:$N$570,MATCH('PAINEL MÊS'!B252,Base!$B$40:$B$570,0),MATCH('PAINEL MÊS'!$C$2,Base!$A$40:$N$40,0))</f>
        <v>0</v>
      </c>
      <c r="D252" s="7">
        <f>CADASTRO!C250</f>
        <v>0</v>
      </c>
      <c r="E252" s="41">
        <f>SUMIFS(SAÍDAS!$D:$D,SAÍDAS!$B:$B,'PAINEL MÊS'!$B252,SAÍDAS!$H:$H,'PAINEL MÊS'!$AI$1,SAÍDAS!$F:$F,'PAINEL MÊS'!E$3)</f>
        <v>0</v>
      </c>
      <c r="F252" s="41">
        <f>SUMIFS(SAÍDAS!$D:$D,SAÍDAS!$B:$B,'PAINEL MÊS'!$B252,SAÍDAS!$H:$H,'PAINEL MÊS'!$AI$1,SAÍDAS!$F:$F,'PAINEL MÊS'!F$3)</f>
        <v>0</v>
      </c>
      <c r="G252" s="41">
        <f>SUMIFS(SAÍDAS!$D:$D,SAÍDAS!$B:$B,'PAINEL MÊS'!$B252,SAÍDAS!$H:$H,'PAINEL MÊS'!$AI$1,SAÍDAS!$F:$F,'PAINEL MÊS'!G$3)</f>
        <v>0</v>
      </c>
      <c r="H252" s="41">
        <f>SUMIFS(SAÍDAS!$D:$D,SAÍDAS!$B:$B,'PAINEL MÊS'!$B252,SAÍDAS!$H:$H,'PAINEL MÊS'!$AI$1,SAÍDAS!$F:$F,'PAINEL MÊS'!H$3)</f>
        <v>0</v>
      </c>
      <c r="I252" s="41">
        <f>SUMIFS(SAÍDAS!$D:$D,SAÍDAS!$B:$B,'PAINEL MÊS'!$B252,SAÍDAS!$H:$H,'PAINEL MÊS'!$AI$1,SAÍDAS!$F:$F,'PAINEL MÊS'!I$3)+SUMIFS(SAÍDAS!$D:$D,SAÍDAS!$B:$B,'PAINEL MÊS'!$B252,SAÍDAS!$H:$H,'PAINEL MÊS'!$AI$1,SAÍDAS!$F:$F,"SEMANA 6")</f>
        <v>0</v>
      </c>
      <c r="J252" s="42">
        <f t="shared" si="0"/>
        <v>0</v>
      </c>
      <c r="K252" s="43">
        <f>SUMIFS(ENTRADAS!$D:$D,ENTRADAS!$B:$B,'PAINEL MÊS'!$B252,ENTRADAS!$I:$I,'PAINEL MÊS'!$AI$1,ENTRADAS!$F:$F,'PAINEL MÊS'!K$3)</f>
        <v>0</v>
      </c>
      <c r="L252" s="43">
        <f>SUMIFS(ENTRADAS!$D:$D,ENTRADAS!$B:$B,'PAINEL MÊS'!$B252,ENTRADAS!$I:$I,'PAINEL MÊS'!$AI$1,ENTRADAS!$F:$F,'PAINEL MÊS'!L$3)</f>
        <v>0</v>
      </c>
      <c r="M252" s="43">
        <f>SUMIFS(ENTRADAS!$D:$D,ENTRADAS!$B:$B,'PAINEL MÊS'!$B252,ENTRADAS!$I:$I,'PAINEL MÊS'!$AI$1,ENTRADAS!$F:$F,'PAINEL MÊS'!M$3)</f>
        <v>0</v>
      </c>
      <c r="N252" s="43">
        <f>SUMIFS(ENTRADAS!$D:$D,ENTRADAS!$B:$B,'PAINEL MÊS'!$B252,ENTRADAS!$I:$I,'PAINEL MÊS'!$AI$1,ENTRADAS!$F:$F,'PAINEL MÊS'!N$3)</f>
        <v>0</v>
      </c>
      <c r="O252" s="43">
        <f>SUMIFS(ENTRADAS!$D:$D,ENTRADAS!$B:$B,'PAINEL MÊS'!$B252,ENTRADAS!$I:$I,'PAINEL MÊS'!$AI$1,ENTRADAS!$F:$F,'PAINEL MÊS'!O$3)+SUMIFS(ENTRADAS!$D:$D,ENTRADAS!$B:$B,'PAINEL MÊS'!$B252,ENTRADAS!$I:$I,'PAINEL MÊS'!$AI$1,ENTRADAS!$F:$F,"SEMANA 6")</f>
        <v>0</v>
      </c>
      <c r="P252" s="44">
        <f t="shared" si="1"/>
        <v>0</v>
      </c>
      <c r="Q252" s="40">
        <f>C252+P252-J252+SUMIFS(AJUSTE!$D:$D,AJUSTE!$B:$B,'PAINEL MÊS'!B252,AJUSTE!$H:$H,'PAINEL MÊS'!$AI$1)</f>
        <v>0</v>
      </c>
      <c r="R252" s="45">
        <f t="shared" si="45"/>
        <v>0</v>
      </c>
      <c r="S252" s="15">
        <f>IFERROR(IF(INDEX(CADASTRO!$A$2:$Q$570,MATCH('PAINEL MÊS'!B252,CADASTRO!$B$2:$B$570,0),MATCH('PAINEL MÊS'!$AI$1,CADASTRO!$A$2:$Q$2,0))=0,IF(CADASTRO!R250=0,CADASTRO!E250,CADASTRO!R250),INDEX(CADASTRO!$A$2:$Q$570,MATCH('PAINEL MÊS'!B252,CADASTRO!$B$2:$B$570,0),MATCH('PAINEL MÊS'!$AI$1,CADASTRO!$A$2:$Q$2,0))),0)</f>
        <v>0</v>
      </c>
      <c r="T252" s="14">
        <f t="shared" si="35"/>
        <v>0</v>
      </c>
      <c r="U252" s="14">
        <f t="shared" si="36"/>
        <v>0</v>
      </c>
      <c r="V252" s="14">
        <f t="shared" si="37"/>
        <v>0</v>
      </c>
      <c r="W252" s="14">
        <f t="shared" si="38"/>
        <v>0</v>
      </c>
      <c r="X252" s="67">
        <f>IFERROR(IF(INDEX(CADASTRO!$A$2:$Q$570,MATCH('PAINEL MÊS'!B252,CADASTRO!$B$2:$B$570,0),MATCH('PAINEL MÊS'!$AJ$2,CADASTRO!$A$2:$Q$2,0))=0,IF(CADASTRO!R250=0,CADASTRO!E250,CADASTRO!R250),INDEX(CADASTRO!$A$2:$Q$570,MATCH('PAINEL MÊS'!B252,CADASTRO!$B$2:$B$570,0),MATCH('PAINEL MÊS'!$AJ$2,CADASTRO!$A$2:$Q$2,0))),0)*C252</f>
        <v>0</v>
      </c>
      <c r="Y252" s="14">
        <f t="shared" si="39"/>
        <v>0</v>
      </c>
      <c r="Z252" s="75">
        <f t="shared" si="40"/>
        <v>0</v>
      </c>
      <c r="AA252" s="75">
        <f t="shared" si="41"/>
        <v>0</v>
      </c>
      <c r="AB252" s="79">
        <f t="shared" si="42"/>
        <v>0</v>
      </c>
      <c r="AC252" s="77">
        <f t="shared" si="43"/>
        <v>0</v>
      </c>
      <c r="AD252" s="77">
        <f t="shared" si="44"/>
        <v>0</v>
      </c>
    </row>
    <row r="253" spans="1:30" ht="18.75" customHeight="1" x14ac:dyDescent="0.25">
      <c r="A253" s="7">
        <f>CADASTRO!A251</f>
        <v>0</v>
      </c>
      <c r="B253" s="7">
        <f>CADASTRO!B251</f>
        <v>0</v>
      </c>
      <c r="C253" s="40">
        <f>INDEX(Base!$A$40:$N$570,MATCH('PAINEL MÊS'!B253,Base!$B$40:$B$570,0),MATCH('PAINEL MÊS'!$C$2,Base!$A$40:$N$40,0))</f>
        <v>0</v>
      </c>
      <c r="D253" s="7">
        <f>CADASTRO!C251</f>
        <v>0</v>
      </c>
      <c r="E253" s="41">
        <f>SUMIFS(SAÍDAS!$D:$D,SAÍDAS!$B:$B,'PAINEL MÊS'!$B253,SAÍDAS!$H:$H,'PAINEL MÊS'!$AI$1,SAÍDAS!$F:$F,'PAINEL MÊS'!E$3)</f>
        <v>0</v>
      </c>
      <c r="F253" s="41">
        <f>SUMIFS(SAÍDAS!$D:$D,SAÍDAS!$B:$B,'PAINEL MÊS'!$B253,SAÍDAS!$H:$H,'PAINEL MÊS'!$AI$1,SAÍDAS!$F:$F,'PAINEL MÊS'!F$3)</f>
        <v>0</v>
      </c>
      <c r="G253" s="41">
        <f>SUMIFS(SAÍDAS!$D:$D,SAÍDAS!$B:$B,'PAINEL MÊS'!$B253,SAÍDAS!$H:$H,'PAINEL MÊS'!$AI$1,SAÍDAS!$F:$F,'PAINEL MÊS'!G$3)</f>
        <v>0</v>
      </c>
      <c r="H253" s="41">
        <f>SUMIFS(SAÍDAS!$D:$D,SAÍDAS!$B:$B,'PAINEL MÊS'!$B253,SAÍDAS!$H:$H,'PAINEL MÊS'!$AI$1,SAÍDAS!$F:$F,'PAINEL MÊS'!H$3)</f>
        <v>0</v>
      </c>
      <c r="I253" s="41">
        <f>SUMIFS(SAÍDAS!$D:$D,SAÍDAS!$B:$B,'PAINEL MÊS'!$B253,SAÍDAS!$H:$H,'PAINEL MÊS'!$AI$1,SAÍDAS!$F:$F,'PAINEL MÊS'!I$3)+SUMIFS(SAÍDAS!$D:$D,SAÍDAS!$B:$B,'PAINEL MÊS'!$B253,SAÍDAS!$H:$H,'PAINEL MÊS'!$AI$1,SAÍDAS!$F:$F,"SEMANA 6")</f>
        <v>0</v>
      </c>
      <c r="J253" s="42">
        <f t="shared" si="0"/>
        <v>0</v>
      </c>
      <c r="K253" s="43">
        <f>SUMIFS(ENTRADAS!$D:$D,ENTRADAS!$B:$B,'PAINEL MÊS'!$B253,ENTRADAS!$I:$I,'PAINEL MÊS'!$AI$1,ENTRADAS!$F:$F,'PAINEL MÊS'!K$3)</f>
        <v>0</v>
      </c>
      <c r="L253" s="43">
        <f>SUMIFS(ENTRADAS!$D:$D,ENTRADAS!$B:$B,'PAINEL MÊS'!$B253,ENTRADAS!$I:$I,'PAINEL MÊS'!$AI$1,ENTRADAS!$F:$F,'PAINEL MÊS'!L$3)</f>
        <v>0</v>
      </c>
      <c r="M253" s="43">
        <f>SUMIFS(ENTRADAS!$D:$D,ENTRADAS!$B:$B,'PAINEL MÊS'!$B253,ENTRADAS!$I:$I,'PAINEL MÊS'!$AI$1,ENTRADAS!$F:$F,'PAINEL MÊS'!M$3)</f>
        <v>0</v>
      </c>
      <c r="N253" s="43">
        <f>SUMIFS(ENTRADAS!$D:$D,ENTRADAS!$B:$B,'PAINEL MÊS'!$B253,ENTRADAS!$I:$I,'PAINEL MÊS'!$AI$1,ENTRADAS!$F:$F,'PAINEL MÊS'!N$3)</f>
        <v>0</v>
      </c>
      <c r="O253" s="43">
        <f>SUMIFS(ENTRADAS!$D:$D,ENTRADAS!$B:$B,'PAINEL MÊS'!$B253,ENTRADAS!$I:$I,'PAINEL MÊS'!$AI$1,ENTRADAS!$F:$F,'PAINEL MÊS'!O$3)+SUMIFS(ENTRADAS!$D:$D,ENTRADAS!$B:$B,'PAINEL MÊS'!$B253,ENTRADAS!$I:$I,'PAINEL MÊS'!$AI$1,ENTRADAS!$F:$F,"SEMANA 6")</f>
        <v>0</v>
      </c>
      <c r="P253" s="44">
        <f t="shared" si="1"/>
        <v>0</v>
      </c>
      <c r="Q253" s="40">
        <f>C253+P253-J253+SUMIFS(AJUSTE!$D:$D,AJUSTE!$B:$B,'PAINEL MÊS'!B253,AJUSTE!$H:$H,'PAINEL MÊS'!$AI$1)</f>
        <v>0</v>
      </c>
      <c r="R253" s="45">
        <f t="shared" si="45"/>
        <v>0</v>
      </c>
      <c r="S253" s="15">
        <f>IFERROR(IF(INDEX(CADASTRO!$A$2:$Q$570,MATCH('PAINEL MÊS'!B253,CADASTRO!$B$2:$B$570,0),MATCH('PAINEL MÊS'!$AI$1,CADASTRO!$A$2:$Q$2,0))=0,IF(CADASTRO!R251=0,CADASTRO!E251,CADASTRO!R251),INDEX(CADASTRO!$A$2:$Q$570,MATCH('PAINEL MÊS'!B253,CADASTRO!$B$2:$B$570,0),MATCH('PAINEL MÊS'!$AI$1,CADASTRO!$A$2:$Q$2,0))),0)</f>
        <v>0</v>
      </c>
      <c r="T253" s="14">
        <f t="shared" si="35"/>
        <v>0</v>
      </c>
      <c r="U253" s="14">
        <f t="shared" si="36"/>
        <v>0</v>
      </c>
      <c r="V253" s="14">
        <f t="shared" si="37"/>
        <v>0</v>
      </c>
      <c r="W253" s="14">
        <f t="shared" si="38"/>
        <v>0</v>
      </c>
      <c r="X253" s="67">
        <f>IFERROR(IF(INDEX(CADASTRO!$A$2:$Q$570,MATCH('PAINEL MÊS'!B253,CADASTRO!$B$2:$B$570,0),MATCH('PAINEL MÊS'!$AJ$2,CADASTRO!$A$2:$Q$2,0))=0,IF(CADASTRO!R251=0,CADASTRO!E251,CADASTRO!R251),INDEX(CADASTRO!$A$2:$Q$570,MATCH('PAINEL MÊS'!B253,CADASTRO!$B$2:$B$570,0),MATCH('PAINEL MÊS'!$AJ$2,CADASTRO!$A$2:$Q$2,0))),0)*C253</f>
        <v>0</v>
      </c>
      <c r="Y253" s="14">
        <f t="shared" si="39"/>
        <v>0</v>
      </c>
      <c r="Z253" s="75">
        <f t="shared" si="40"/>
        <v>0</v>
      </c>
      <c r="AA253" s="75">
        <f t="shared" si="41"/>
        <v>0</v>
      </c>
      <c r="AB253" s="79">
        <f t="shared" si="42"/>
        <v>0</v>
      </c>
      <c r="AC253" s="77">
        <f t="shared" si="43"/>
        <v>0</v>
      </c>
      <c r="AD253" s="77">
        <f t="shared" si="44"/>
        <v>0</v>
      </c>
    </row>
    <row r="254" spans="1:30" ht="18.75" customHeight="1" x14ac:dyDescent="0.25">
      <c r="A254" s="7">
        <f>CADASTRO!A252</f>
        <v>0</v>
      </c>
      <c r="B254" s="7">
        <f>CADASTRO!B252</f>
        <v>0</v>
      </c>
      <c r="C254" s="40">
        <f>INDEX(Base!$A$40:$N$570,MATCH('PAINEL MÊS'!B254,Base!$B$40:$B$570,0),MATCH('PAINEL MÊS'!$C$2,Base!$A$40:$N$40,0))</f>
        <v>0</v>
      </c>
      <c r="D254" s="7">
        <f>CADASTRO!C252</f>
        <v>0</v>
      </c>
      <c r="E254" s="41">
        <f>SUMIFS(SAÍDAS!$D:$D,SAÍDAS!$B:$B,'PAINEL MÊS'!$B254,SAÍDAS!$H:$H,'PAINEL MÊS'!$AI$1,SAÍDAS!$F:$F,'PAINEL MÊS'!E$3)</f>
        <v>0</v>
      </c>
      <c r="F254" s="41">
        <f>SUMIFS(SAÍDAS!$D:$D,SAÍDAS!$B:$B,'PAINEL MÊS'!$B254,SAÍDAS!$H:$H,'PAINEL MÊS'!$AI$1,SAÍDAS!$F:$F,'PAINEL MÊS'!F$3)</f>
        <v>0</v>
      </c>
      <c r="G254" s="41">
        <f>SUMIFS(SAÍDAS!$D:$D,SAÍDAS!$B:$B,'PAINEL MÊS'!$B254,SAÍDAS!$H:$H,'PAINEL MÊS'!$AI$1,SAÍDAS!$F:$F,'PAINEL MÊS'!G$3)</f>
        <v>0</v>
      </c>
      <c r="H254" s="41">
        <f>SUMIFS(SAÍDAS!$D:$D,SAÍDAS!$B:$B,'PAINEL MÊS'!$B254,SAÍDAS!$H:$H,'PAINEL MÊS'!$AI$1,SAÍDAS!$F:$F,'PAINEL MÊS'!H$3)</f>
        <v>0</v>
      </c>
      <c r="I254" s="41">
        <f>SUMIFS(SAÍDAS!$D:$D,SAÍDAS!$B:$B,'PAINEL MÊS'!$B254,SAÍDAS!$H:$H,'PAINEL MÊS'!$AI$1,SAÍDAS!$F:$F,'PAINEL MÊS'!I$3)+SUMIFS(SAÍDAS!$D:$D,SAÍDAS!$B:$B,'PAINEL MÊS'!$B254,SAÍDAS!$H:$H,'PAINEL MÊS'!$AI$1,SAÍDAS!$F:$F,"SEMANA 6")</f>
        <v>0</v>
      </c>
      <c r="J254" s="42">
        <f t="shared" si="0"/>
        <v>0</v>
      </c>
      <c r="K254" s="43">
        <f>SUMIFS(ENTRADAS!$D:$D,ENTRADAS!$B:$B,'PAINEL MÊS'!$B254,ENTRADAS!$I:$I,'PAINEL MÊS'!$AI$1,ENTRADAS!$F:$F,'PAINEL MÊS'!K$3)</f>
        <v>0</v>
      </c>
      <c r="L254" s="43">
        <f>SUMIFS(ENTRADAS!$D:$D,ENTRADAS!$B:$B,'PAINEL MÊS'!$B254,ENTRADAS!$I:$I,'PAINEL MÊS'!$AI$1,ENTRADAS!$F:$F,'PAINEL MÊS'!L$3)</f>
        <v>0</v>
      </c>
      <c r="M254" s="43">
        <f>SUMIFS(ENTRADAS!$D:$D,ENTRADAS!$B:$B,'PAINEL MÊS'!$B254,ENTRADAS!$I:$I,'PAINEL MÊS'!$AI$1,ENTRADAS!$F:$F,'PAINEL MÊS'!M$3)</f>
        <v>0</v>
      </c>
      <c r="N254" s="43">
        <f>SUMIFS(ENTRADAS!$D:$D,ENTRADAS!$B:$B,'PAINEL MÊS'!$B254,ENTRADAS!$I:$I,'PAINEL MÊS'!$AI$1,ENTRADAS!$F:$F,'PAINEL MÊS'!N$3)</f>
        <v>0</v>
      </c>
      <c r="O254" s="43">
        <f>SUMIFS(ENTRADAS!$D:$D,ENTRADAS!$B:$B,'PAINEL MÊS'!$B254,ENTRADAS!$I:$I,'PAINEL MÊS'!$AI$1,ENTRADAS!$F:$F,'PAINEL MÊS'!O$3)+SUMIFS(ENTRADAS!$D:$D,ENTRADAS!$B:$B,'PAINEL MÊS'!$B254,ENTRADAS!$I:$I,'PAINEL MÊS'!$AI$1,ENTRADAS!$F:$F,"SEMANA 6")</f>
        <v>0</v>
      </c>
      <c r="P254" s="44">
        <f t="shared" si="1"/>
        <v>0</v>
      </c>
      <c r="Q254" s="40">
        <f>C254+P254-J254+SUMIFS(AJUSTE!$D:$D,AJUSTE!$B:$B,'PAINEL MÊS'!B254,AJUSTE!$H:$H,'PAINEL MÊS'!$AI$1)</f>
        <v>0</v>
      </c>
      <c r="R254" s="45">
        <f t="shared" si="45"/>
        <v>0</v>
      </c>
      <c r="S254" s="15">
        <f>IFERROR(IF(INDEX(CADASTRO!$A$2:$Q$570,MATCH('PAINEL MÊS'!B254,CADASTRO!$B$2:$B$570,0),MATCH('PAINEL MÊS'!$AI$1,CADASTRO!$A$2:$Q$2,0))=0,IF(CADASTRO!R252=0,CADASTRO!E252,CADASTRO!R252),INDEX(CADASTRO!$A$2:$Q$570,MATCH('PAINEL MÊS'!B254,CADASTRO!$B$2:$B$570,0),MATCH('PAINEL MÊS'!$AI$1,CADASTRO!$A$2:$Q$2,0))),0)</f>
        <v>0</v>
      </c>
      <c r="T254" s="14">
        <f t="shared" si="35"/>
        <v>0</v>
      </c>
      <c r="U254" s="14">
        <f t="shared" si="36"/>
        <v>0</v>
      </c>
      <c r="V254" s="14">
        <f t="shared" si="37"/>
        <v>0</v>
      </c>
      <c r="W254" s="14">
        <f t="shared" si="38"/>
        <v>0</v>
      </c>
      <c r="X254" s="67">
        <f>IFERROR(IF(INDEX(CADASTRO!$A$2:$Q$570,MATCH('PAINEL MÊS'!B254,CADASTRO!$B$2:$B$570,0),MATCH('PAINEL MÊS'!$AJ$2,CADASTRO!$A$2:$Q$2,0))=0,IF(CADASTRO!R252=0,CADASTRO!E252,CADASTRO!R252),INDEX(CADASTRO!$A$2:$Q$570,MATCH('PAINEL MÊS'!B254,CADASTRO!$B$2:$B$570,0),MATCH('PAINEL MÊS'!$AJ$2,CADASTRO!$A$2:$Q$2,0))),0)*C254</f>
        <v>0</v>
      </c>
      <c r="Y254" s="14">
        <f t="shared" si="39"/>
        <v>0</v>
      </c>
      <c r="Z254" s="75">
        <f t="shared" si="40"/>
        <v>0</v>
      </c>
      <c r="AA254" s="75">
        <f t="shared" si="41"/>
        <v>0</v>
      </c>
      <c r="AB254" s="79">
        <f t="shared" si="42"/>
        <v>0</v>
      </c>
      <c r="AC254" s="77">
        <f t="shared" si="43"/>
        <v>0</v>
      </c>
      <c r="AD254" s="77">
        <f t="shared" si="44"/>
        <v>0</v>
      </c>
    </row>
    <row r="255" spans="1:30" ht="18.75" customHeight="1" x14ac:dyDescent="0.25">
      <c r="A255" s="7">
        <f>CADASTRO!A253</f>
        <v>0</v>
      </c>
      <c r="B255" s="7">
        <f>CADASTRO!B253</f>
        <v>0</v>
      </c>
      <c r="C255" s="40">
        <f>INDEX(Base!$A$40:$N$570,MATCH('PAINEL MÊS'!B255,Base!$B$40:$B$570,0),MATCH('PAINEL MÊS'!$C$2,Base!$A$40:$N$40,0))</f>
        <v>0</v>
      </c>
      <c r="D255" s="7">
        <f>CADASTRO!C253</f>
        <v>0</v>
      </c>
      <c r="E255" s="41">
        <f>SUMIFS(SAÍDAS!$D:$D,SAÍDAS!$B:$B,'PAINEL MÊS'!$B255,SAÍDAS!$H:$H,'PAINEL MÊS'!$AI$1,SAÍDAS!$F:$F,'PAINEL MÊS'!E$3)</f>
        <v>0</v>
      </c>
      <c r="F255" s="41">
        <f>SUMIFS(SAÍDAS!$D:$D,SAÍDAS!$B:$B,'PAINEL MÊS'!$B255,SAÍDAS!$H:$H,'PAINEL MÊS'!$AI$1,SAÍDAS!$F:$F,'PAINEL MÊS'!F$3)</f>
        <v>0</v>
      </c>
      <c r="G255" s="41">
        <f>SUMIFS(SAÍDAS!$D:$D,SAÍDAS!$B:$B,'PAINEL MÊS'!$B255,SAÍDAS!$H:$H,'PAINEL MÊS'!$AI$1,SAÍDAS!$F:$F,'PAINEL MÊS'!G$3)</f>
        <v>0</v>
      </c>
      <c r="H255" s="41">
        <f>SUMIFS(SAÍDAS!$D:$D,SAÍDAS!$B:$B,'PAINEL MÊS'!$B255,SAÍDAS!$H:$H,'PAINEL MÊS'!$AI$1,SAÍDAS!$F:$F,'PAINEL MÊS'!H$3)</f>
        <v>0</v>
      </c>
      <c r="I255" s="41">
        <f>SUMIFS(SAÍDAS!$D:$D,SAÍDAS!$B:$B,'PAINEL MÊS'!$B255,SAÍDAS!$H:$H,'PAINEL MÊS'!$AI$1,SAÍDAS!$F:$F,'PAINEL MÊS'!I$3)+SUMIFS(SAÍDAS!$D:$D,SAÍDAS!$B:$B,'PAINEL MÊS'!$B255,SAÍDAS!$H:$H,'PAINEL MÊS'!$AI$1,SAÍDAS!$F:$F,"SEMANA 6")</f>
        <v>0</v>
      </c>
      <c r="J255" s="42">
        <f t="shared" si="0"/>
        <v>0</v>
      </c>
      <c r="K255" s="43">
        <f>SUMIFS(ENTRADAS!$D:$D,ENTRADAS!$B:$B,'PAINEL MÊS'!$B255,ENTRADAS!$I:$I,'PAINEL MÊS'!$AI$1,ENTRADAS!$F:$F,'PAINEL MÊS'!K$3)</f>
        <v>0</v>
      </c>
      <c r="L255" s="43">
        <f>SUMIFS(ENTRADAS!$D:$D,ENTRADAS!$B:$B,'PAINEL MÊS'!$B255,ENTRADAS!$I:$I,'PAINEL MÊS'!$AI$1,ENTRADAS!$F:$F,'PAINEL MÊS'!L$3)</f>
        <v>0</v>
      </c>
      <c r="M255" s="43">
        <f>SUMIFS(ENTRADAS!$D:$D,ENTRADAS!$B:$B,'PAINEL MÊS'!$B255,ENTRADAS!$I:$I,'PAINEL MÊS'!$AI$1,ENTRADAS!$F:$F,'PAINEL MÊS'!M$3)</f>
        <v>0</v>
      </c>
      <c r="N255" s="43">
        <f>SUMIFS(ENTRADAS!$D:$D,ENTRADAS!$B:$B,'PAINEL MÊS'!$B255,ENTRADAS!$I:$I,'PAINEL MÊS'!$AI$1,ENTRADAS!$F:$F,'PAINEL MÊS'!N$3)</f>
        <v>0</v>
      </c>
      <c r="O255" s="43">
        <f>SUMIFS(ENTRADAS!$D:$D,ENTRADAS!$B:$B,'PAINEL MÊS'!$B255,ENTRADAS!$I:$I,'PAINEL MÊS'!$AI$1,ENTRADAS!$F:$F,'PAINEL MÊS'!O$3)+SUMIFS(ENTRADAS!$D:$D,ENTRADAS!$B:$B,'PAINEL MÊS'!$B255,ENTRADAS!$I:$I,'PAINEL MÊS'!$AI$1,ENTRADAS!$F:$F,"SEMANA 6")</f>
        <v>0</v>
      </c>
      <c r="P255" s="44">
        <f t="shared" si="1"/>
        <v>0</v>
      </c>
      <c r="Q255" s="40">
        <f>C255+P255-J255+SUMIFS(AJUSTE!$D:$D,AJUSTE!$B:$B,'PAINEL MÊS'!B255,AJUSTE!$H:$H,'PAINEL MÊS'!$AI$1)</f>
        <v>0</v>
      </c>
      <c r="R255" s="45">
        <f t="shared" si="45"/>
        <v>0</v>
      </c>
      <c r="S255" s="15">
        <f>IFERROR(IF(INDEX(CADASTRO!$A$2:$Q$570,MATCH('PAINEL MÊS'!B255,CADASTRO!$B$2:$B$570,0),MATCH('PAINEL MÊS'!$AI$1,CADASTRO!$A$2:$Q$2,0))=0,IF(CADASTRO!R253=0,CADASTRO!E253,CADASTRO!R253),INDEX(CADASTRO!$A$2:$Q$570,MATCH('PAINEL MÊS'!B255,CADASTRO!$B$2:$B$570,0),MATCH('PAINEL MÊS'!$AI$1,CADASTRO!$A$2:$Q$2,0))),0)</f>
        <v>0</v>
      </c>
      <c r="T255" s="14">
        <f t="shared" si="35"/>
        <v>0</v>
      </c>
      <c r="U255" s="14">
        <f t="shared" si="36"/>
        <v>0</v>
      </c>
      <c r="V255" s="14">
        <f t="shared" si="37"/>
        <v>0</v>
      </c>
      <c r="W255" s="14">
        <f t="shared" si="38"/>
        <v>0</v>
      </c>
      <c r="X255" s="67">
        <f>IFERROR(IF(INDEX(CADASTRO!$A$2:$Q$570,MATCH('PAINEL MÊS'!B255,CADASTRO!$B$2:$B$570,0),MATCH('PAINEL MÊS'!$AJ$2,CADASTRO!$A$2:$Q$2,0))=0,IF(CADASTRO!R253=0,CADASTRO!E253,CADASTRO!R253),INDEX(CADASTRO!$A$2:$Q$570,MATCH('PAINEL MÊS'!B255,CADASTRO!$B$2:$B$570,0),MATCH('PAINEL MÊS'!$AJ$2,CADASTRO!$A$2:$Q$2,0))),0)*C255</f>
        <v>0</v>
      </c>
      <c r="Y255" s="14">
        <f t="shared" si="39"/>
        <v>0</v>
      </c>
      <c r="Z255" s="75">
        <f t="shared" si="40"/>
        <v>0</v>
      </c>
      <c r="AA255" s="75">
        <f t="shared" si="41"/>
        <v>0</v>
      </c>
      <c r="AB255" s="79">
        <f t="shared" si="42"/>
        <v>0</v>
      </c>
      <c r="AC255" s="77">
        <f t="shared" si="43"/>
        <v>0</v>
      </c>
      <c r="AD255" s="77">
        <f t="shared" si="44"/>
        <v>0</v>
      </c>
    </row>
    <row r="256" spans="1:30" ht="18.75" customHeight="1" x14ac:dyDescent="0.25">
      <c r="A256" s="7">
        <f>CADASTRO!A254</f>
        <v>0</v>
      </c>
      <c r="B256" s="7">
        <f>CADASTRO!B254</f>
        <v>0</v>
      </c>
      <c r="C256" s="40">
        <f>INDEX(Base!$A$40:$N$570,MATCH('PAINEL MÊS'!B256,Base!$B$40:$B$570,0),MATCH('PAINEL MÊS'!$C$2,Base!$A$40:$N$40,0))</f>
        <v>0</v>
      </c>
      <c r="D256" s="7">
        <f>CADASTRO!C254</f>
        <v>0</v>
      </c>
      <c r="E256" s="41">
        <f>SUMIFS(SAÍDAS!$D:$D,SAÍDAS!$B:$B,'PAINEL MÊS'!$B256,SAÍDAS!$H:$H,'PAINEL MÊS'!$AI$1,SAÍDAS!$F:$F,'PAINEL MÊS'!E$3)</f>
        <v>0</v>
      </c>
      <c r="F256" s="41">
        <f>SUMIFS(SAÍDAS!$D:$D,SAÍDAS!$B:$B,'PAINEL MÊS'!$B256,SAÍDAS!$H:$H,'PAINEL MÊS'!$AI$1,SAÍDAS!$F:$F,'PAINEL MÊS'!F$3)</f>
        <v>0</v>
      </c>
      <c r="G256" s="41">
        <f>SUMIFS(SAÍDAS!$D:$D,SAÍDAS!$B:$B,'PAINEL MÊS'!$B256,SAÍDAS!$H:$H,'PAINEL MÊS'!$AI$1,SAÍDAS!$F:$F,'PAINEL MÊS'!G$3)</f>
        <v>0</v>
      </c>
      <c r="H256" s="41">
        <f>SUMIFS(SAÍDAS!$D:$D,SAÍDAS!$B:$B,'PAINEL MÊS'!$B256,SAÍDAS!$H:$H,'PAINEL MÊS'!$AI$1,SAÍDAS!$F:$F,'PAINEL MÊS'!H$3)</f>
        <v>0</v>
      </c>
      <c r="I256" s="41">
        <f>SUMIFS(SAÍDAS!$D:$D,SAÍDAS!$B:$B,'PAINEL MÊS'!$B256,SAÍDAS!$H:$H,'PAINEL MÊS'!$AI$1,SAÍDAS!$F:$F,'PAINEL MÊS'!I$3)+SUMIFS(SAÍDAS!$D:$D,SAÍDAS!$B:$B,'PAINEL MÊS'!$B256,SAÍDAS!$H:$H,'PAINEL MÊS'!$AI$1,SAÍDAS!$F:$F,"SEMANA 6")</f>
        <v>0</v>
      </c>
      <c r="J256" s="42">
        <f t="shared" ref="J256:J396" si="46">SUM(E256:I256)</f>
        <v>0</v>
      </c>
      <c r="K256" s="43">
        <f>SUMIFS(ENTRADAS!$D:$D,ENTRADAS!$B:$B,'PAINEL MÊS'!$B256,ENTRADAS!$I:$I,'PAINEL MÊS'!$AI$1,ENTRADAS!$F:$F,'PAINEL MÊS'!K$3)</f>
        <v>0</v>
      </c>
      <c r="L256" s="43">
        <f>SUMIFS(ENTRADAS!$D:$D,ENTRADAS!$B:$B,'PAINEL MÊS'!$B256,ENTRADAS!$I:$I,'PAINEL MÊS'!$AI$1,ENTRADAS!$F:$F,'PAINEL MÊS'!L$3)</f>
        <v>0</v>
      </c>
      <c r="M256" s="43">
        <f>SUMIFS(ENTRADAS!$D:$D,ENTRADAS!$B:$B,'PAINEL MÊS'!$B256,ENTRADAS!$I:$I,'PAINEL MÊS'!$AI$1,ENTRADAS!$F:$F,'PAINEL MÊS'!M$3)</f>
        <v>0</v>
      </c>
      <c r="N256" s="43">
        <f>SUMIFS(ENTRADAS!$D:$D,ENTRADAS!$B:$B,'PAINEL MÊS'!$B256,ENTRADAS!$I:$I,'PAINEL MÊS'!$AI$1,ENTRADAS!$F:$F,'PAINEL MÊS'!N$3)</f>
        <v>0</v>
      </c>
      <c r="O256" s="43">
        <f>SUMIFS(ENTRADAS!$D:$D,ENTRADAS!$B:$B,'PAINEL MÊS'!$B256,ENTRADAS!$I:$I,'PAINEL MÊS'!$AI$1,ENTRADAS!$F:$F,'PAINEL MÊS'!O$3)+SUMIFS(ENTRADAS!$D:$D,ENTRADAS!$B:$B,'PAINEL MÊS'!$B256,ENTRADAS!$I:$I,'PAINEL MÊS'!$AI$1,ENTRADAS!$F:$F,"SEMANA 6")</f>
        <v>0</v>
      </c>
      <c r="P256" s="44">
        <f t="shared" ref="P256:P396" si="47">SUM(K256:O256)</f>
        <v>0</v>
      </c>
      <c r="Q256" s="40">
        <f>C256+P256-J256+SUMIFS(AJUSTE!$D:$D,AJUSTE!$B:$B,'PAINEL MÊS'!B256,AJUSTE!$H:$H,'PAINEL MÊS'!$AI$1)</f>
        <v>0</v>
      </c>
      <c r="R256" s="45">
        <f t="shared" si="45"/>
        <v>0</v>
      </c>
      <c r="S256" s="15">
        <f>IFERROR(IF(INDEX(CADASTRO!$A$2:$Q$570,MATCH('PAINEL MÊS'!B256,CADASTRO!$B$2:$B$570,0),MATCH('PAINEL MÊS'!$AI$1,CADASTRO!$A$2:$Q$2,0))=0,IF(CADASTRO!R254=0,CADASTRO!E254,CADASTRO!R254),INDEX(CADASTRO!$A$2:$Q$570,MATCH('PAINEL MÊS'!B256,CADASTRO!$B$2:$B$570,0),MATCH('PAINEL MÊS'!$AI$1,CADASTRO!$A$2:$Q$2,0))),0)</f>
        <v>0</v>
      </c>
      <c r="T256" s="14">
        <f t="shared" si="35"/>
        <v>0</v>
      </c>
      <c r="U256" s="14">
        <f t="shared" si="36"/>
        <v>0</v>
      </c>
      <c r="V256" s="14">
        <f t="shared" si="37"/>
        <v>0</v>
      </c>
      <c r="W256" s="14">
        <f t="shared" si="38"/>
        <v>0</v>
      </c>
      <c r="X256" s="67">
        <f>IFERROR(IF(INDEX(CADASTRO!$A$2:$Q$570,MATCH('PAINEL MÊS'!B256,CADASTRO!$B$2:$B$570,0),MATCH('PAINEL MÊS'!$AJ$2,CADASTRO!$A$2:$Q$2,0))=0,IF(CADASTRO!R254=0,CADASTRO!E254,CADASTRO!R254),INDEX(CADASTRO!$A$2:$Q$570,MATCH('PAINEL MÊS'!B256,CADASTRO!$B$2:$B$570,0),MATCH('PAINEL MÊS'!$AJ$2,CADASTRO!$A$2:$Q$2,0))),0)*C256</f>
        <v>0</v>
      </c>
      <c r="Y256" s="14">
        <f t="shared" si="39"/>
        <v>0</v>
      </c>
      <c r="Z256" s="75">
        <f t="shared" si="40"/>
        <v>0</v>
      </c>
      <c r="AA256" s="75">
        <f t="shared" si="41"/>
        <v>0</v>
      </c>
      <c r="AB256" s="79">
        <f t="shared" si="42"/>
        <v>0</v>
      </c>
      <c r="AC256" s="77">
        <f t="shared" si="43"/>
        <v>0</v>
      </c>
      <c r="AD256" s="77">
        <f t="shared" si="44"/>
        <v>0</v>
      </c>
    </row>
    <row r="257" spans="1:30" ht="18.75" customHeight="1" x14ac:dyDescent="0.25">
      <c r="A257" s="7">
        <f>CADASTRO!A255</f>
        <v>0</v>
      </c>
      <c r="B257" s="7">
        <f>CADASTRO!B255</f>
        <v>0</v>
      </c>
      <c r="C257" s="40">
        <f>INDEX(Base!$A$40:$N$570,MATCH('PAINEL MÊS'!B257,Base!$B$40:$B$570,0),MATCH('PAINEL MÊS'!$C$2,Base!$A$40:$N$40,0))</f>
        <v>0</v>
      </c>
      <c r="D257" s="7">
        <f>CADASTRO!C255</f>
        <v>0</v>
      </c>
      <c r="E257" s="41">
        <f>SUMIFS(SAÍDAS!$D:$D,SAÍDAS!$B:$B,'PAINEL MÊS'!$B257,SAÍDAS!$H:$H,'PAINEL MÊS'!$AI$1,SAÍDAS!$F:$F,'PAINEL MÊS'!E$3)</f>
        <v>0</v>
      </c>
      <c r="F257" s="41">
        <f>SUMIFS(SAÍDAS!$D:$D,SAÍDAS!$B:$B,'PAINEL MÊS'!$B257,SAÍDAS!$H:$H,'PAINEL MÊS'!$AI$1,SAÍDAS!$F:$F,'PAINEL MÊS'!F$3)</f>
        <v>0</v>
      </c>
      <c r="G257" s="41">
        <f>SUMIFS(SAÍDAS!$D:$D,SAÍDAS!$B:$B,'PAINEL MÊS'!$B257,SAÍDAS!$H:$H,'PAINEL MÊS'!$AI$1,SAÍDAS!$F:$F,'PAINEL MÊS'!G$3)</f>
        <v>0</v>
      </c>
      <c r="H257" s="41">
        <f>SUMIFS(SAÍDAS!$D:$D,SAÍDAS!$B:$B,'PAINEL MÊS'!$B257,SAÍDAS!$H:$H,'PAINEL MÊS'!$AI$1,SAÍDAS!$F:$F,'PAINEL MÊS'!H$3)</f>
        <v>0</v>
      </c>
      <c r="I257" s="41">
        <f>SUMIFS(SAÍDAS!$D:$D,SAÍDAS!$B:$B,'PAINEL MÊS'!$B257,SAÍDAS!$H:$H,'PAINEL MÊS'!$AI$1,SAÍDAS!$F:$F,'PAINEL MÊS'!I$3)+SUMIFS(SAÍDAS!$D:$D,SAÍDAS!$B:$B,'PAINEL MÊS'!$B257,SAÍDAS!$H:$H,'PAINEL MÊS'!$AI$1,SAÍDAS!$F:$F,"SEMANA 6")</f>
        <v>0</v>
      </c>
      <c r="J257" s="42">
        <f t="shared" si="46"/>
        <v>0</v>
      </c>
      <c r="K257" s="43">
        <f>SUMIFS(ENTRADAS!$D:$D,ENTRADAS!$B:$B,'PAINEL MÊS'!$B257,ENTRADAS!$I:$I,'PAINEL MÊS'!$AI$1,ENTRADAS!$F:$F,'PAINEL MÊS'!K$3)</f>
        <v>0</v>
      </c>
      <c r="L257" s="43">
        <f>SUMIFS(ENTRADAS!$D:$D,ENTRADAS!$B:$B,'PAINEL MÊS'!$B257,ENTRADAS!$I:$I,'PAINEL MÊS'!$AI$1,ENTRADAS!$F:$F,'PAINEL MÊS'!L$3)</f>
        <v>0</v>
      </c>
      <c r="M257" s="43">
        <f>SUMIFS(ENTRADAS!$D:$D,ENTRADAS!$B:$B,'PAINEL MÊS'!$B257,ENTRADAS!$I:$I,'PAINEL MÊS'!$AI$1,ENTRADAS!$F:$F,'PAINEL MÊS'!M$3)</f>
        <v>0</v>
      </c>
      <c r="N257" s="43">
        <f>SUMIFS(ENTRADAS!$D:$D,ENTRADAS!$B:$B,'PAINEL MÊS'!$B257,ENTRADAS!$I:$I,'PAINEL MÊS'!$AI$1,ENTRADAS!$F:$F,'PAINEL MÊS'!N$3)</f>
        <v>0</v>
      </c>
      <c r="O257" s="43">
        <f>SUMIFS(ENTRADAS!$D:$D,ENTRADAS!$B:$B,'PAINEL MÊS'!$B257,ENTRADAS!$I:$I,'PAINEL MÊS'!$AI$1,ENTRADAS!$F:$F,'PAINEL MÊS'!O$3)+SUMIFS(ENTRADAS!$D:$D,ENTRADAS!$B:$B,'PAINEL MÊS'!$B257,ENTRADAS!$I:$I,'PAINEL MÊS'!$AI$1,ENTRADAS!$F:$F,"SEMANA 6")</f>
        <v>0</v>
      </c>
      <c r="P257" s="44">
        <f t="shared" si="47"/>
        <v>0</v>
      </c>
      <c r="Q257" s="40">
        <f>C257+P257-J257+SUMIFS(AJUSTE!$D:$D,AJUSTE!$B:$B,'PAINEL MÊS'!B257,AJUSTE!$H:$H,'PAINEL MÊS'!$AI$1)</f>
        <v>0</v>
      </c>
      <c r="R257" s="45">
        <f t="shared" si="45"/>
        <v>0</v>
      </c>
      <c r="S257" s="15">
        <f>IFERROR(IF(INDEX(CADASTRO!$A$2:$Q$570,MATCH('PAINEL MÊS'!B257,CADASTRO!$B$2:$B$570,0),MATCH('PAINEL MÊS'!$AI$1,CADASTRO!$A$2:$Q$2,0))=0,IF(CADASTRO!R255=0,CADASTRO!E255,CADASTRO!R255),INDEX(CADASTRO!$A$2:$Q$570,MATCH('PAINEL MÊS'!B257,CADASTRO!$B$2:$B$570,0),MATCH('PAINEL MÊS'!$AI$1,CADASTRO!$A$2:$Q$2,0))),0)</f>
        <v>0</v>
      </c>
      <c r="T257" s="14">
        <f t="shared" si="35"/>
        <v>0</v>
      </c>
      <c r="U257" s="14">
        <f t="shared" si="36"/>
        <v>0</v>
      </c>
      <c r="V257" s="14">
        <f t="shared" si="37"/>
        <v>0</v>
      </c>
      <c r="W257" s="14">
        <f t="shared" si="38"/>
        <v>0</v>
      </c>
      <c r="X257" s="67">
        <f>IFERROR(IF(INDEX(CADASTRO!$A$2:$Q$570,MATCH('PAINEL MÊS'!B257,CADASTRO!$B$2:$B$570,0),MATCH('PAINEL MÊS'!$AJ$2,CADASTRO!$A$2:$Q$2,0))=0,IF(CADASTRO!R255=0,CADASTRO!E255,CADASTRO!R255),INDEX(CADASTRO!$A$2:$Q$570,MATCH('PAINEL MÊS'!B257,CADASTRO!$B$2:$B$570,0),MATCH('PAINEL MÊS'!$AJ$2,CADASTRO!$A$2:$Q$2,0))),0)*C257</f>
        <v>0</v>
      </c>
      <c r="Y257" s="14">
        <f t="shared" si="39"/>
        <v>0</v>
      </c>
      <c r="Z257" s="75">
        <f t="shared" si="40"/>
        <v>0</v>
      </c>
      <c r="AA257" s="75">
        <f t="shared" si="41"/>
        <v>0</v>
      </c>
      <c r="AB257" s="79">
        <f t="shared" si="42"/>
        <v>0</v>
      </c>
      <c r="AC257" s="77">
        <f t="shared" si="43"/>
        <v>0</v>
      </c>
      <c r="AD257" s="77">
        <f t="shared" si="44"/>
        <v>0</v>
      </c>
    </row>
    <row r="258" spans="1:30" ht="18.75" customHeight="1" x14ac:dyDescent="0.25">
      <c r="A258" s="7">
        <f>CADASTRO!A256</f>
        <v>0</v>
      </c>
      <c r="B258" s="7">
        <f>CADASTRO!B256</f>
        <v>0</v>
      </c>
      <c r="C258" s="40">
        <f>INDEX(Base!$A$40:$N$570,MATCH('PAINEL MÊS'!B258,Base!$B$40:$B$570,0),MATCH('PAINEL MÊS'!$C$2,Base!$A$40:$N$40,0))</f>
        <v>0</v>
      </c>
      <c r="D258" s="7">
        <f>CADASTRO!C256</f>
        <v>0</v>
      </c>
      <c r="E258" s="41">
        <f>SUMIFS(SAÍDAS!$D:$D,SAÍDAS!$B:$B,'PAINEL MÊS'!$B258,SAÍDAS!$H:$H,'PAINEL MÊS'!$AI$1,SAÍDAS!$F:$F,'PAINEL MÊS'!E$3)</f>
        <v>0</v>
      </c>
      <c r="F258" s="41">
        <f>SUMIFS(SAÍDAS!$D:$D,SAÍDAS!$B:$B,'PAINEL MÊS'!$B258,SAÍDAS!$H:$H,'PAINEL MÊS'!$AI$1,SAÍDAS!$F:$F,'PAINEL MÊS'!F$3)</f>
        <v>0</v>
      </c>
      <c r="G258" s="41">
        <f>SUMIFS(SAÍDAS!$D:$D,SAÍDAS!$B:$B,'PAINEL MÊS'!$B258,SAÍDAS!$H:$H,'PAINEL MÊS'!$AI$1,SAÍDAS!$F:$F,'PAINEL MÊS'!G$3)</f>
        <v>0</v>
      </c>
      <c r="H258" s="41">
        <f>SUMIFS(SAÍDAS!$D:$D,SAÍDAS!$B:$B,'PAINEL MÊS'!$B258,SAÍDAS!$H:$H,'PAINEL MÊS'!$AI$1,SAÍDAS!$F:$F,'PAINEL MÊS'!H$3)</f>
        <v>0</v>
      </c>
      <c r="I258" s="41">
        <f>SUMIFS(SAÍDAS!$D:$D,SAÍDAS!$B:$B,'PAINEL MÊS'!$B258,SAÍDAS!$H:$H,'PAINEL MÊS'!$AI$1,SAÍDAS!$F:$F,'PAINEL MÊS'!I$3)+SUMIFS(SAÍDAS!$D:$D,SAÍDAS!$B:$B,'PAINEL MÊS'!$B258,SAÍDAS!$H:$H,'PAINEL MÊS'!$AI$1,SAÍDAS!$F:$F,"SEMANA 6")</f>
        <v>0</v>
      </c>
      <c r="J258" s="42">
        <f t="shared" si="46"/>
        <v>0</v>
      </c>
      <c r="K258" s="43">
        <f>SUMIFS(ENTRADAS!$D:$D,ENTRADAS!$B:$B,'PAINEL MÊS'!$B258,ENTRADAS!$I:$I,'PAINEL MÊS'!$AI$1,ENTRADAS!$F:$F,'PAINEL MÊS'!K$3)</f>
        <v>0</v>
      </c>
      <c r="L258" s="43">
        <f>SUMIFS(ENTRADAS!$D:$D,ENTRADAS!$B:$B,'PAINEL MÊS'!$B258,ENTRADAS!$I:$I,'PAINEL MÊS'!$AI$1,ENTRADAS!$F:$F,'PAINEL MÊS'!L$3)</f>
        <v>0</v>
      </c>
      <c r="M258" s="43">
        <f>SUMIFS(ENTRADAS!$D:$D,ENTRADAS!$B:$B,'PAINEL MÊS'!$B258,ENTRADAS!$I:$I,'PAINEL MÊS'!$AI$1,ENTRADAS!$F:$F,'PAINEL MÊS'!M$3)</f>
        <v>0</v>
      </c>
      <c r="N258" s="43">
        <f>SUMIFS(ENTRADAS!$D:$D,ENTRADAS!$B:$B,'PAINEL MÊS'!$B258,ENTRADAS!$I:$I,'PAINEL MÊS'!$AI$1,ENTRADAS!$F:$F,'PAINEL MÊS'!N$3)</f>
        <v>0</v>
      </c>
      <c r="O258" s="43">
        <f>SUMIFS(ENTRADAS!$D:$D,ENTRADAS!$B:$B,'PAINEL MÊS'!$B258,ENTRADAS!$I:$I,'PAINEL MÊS'!$AI$1,ENTRADAS!$F:$F,'PAINEL MÊS'!O$3)+SUMIFS(ENTRADAS!$D:$D,ENTRADAS!$B:$B,'PAINEL MÊS'!$B258,ENTRADAS!$I:$I,'PAINEL MÊS'!$AI$1,ENTRADAS!$F:$F,"SEMANA 6")</f>
        <v>0</v>
      </c>
      <c r="P258" s="44">
        <f t="shared" si="47"/>
        <v>0</v>
      </c>
      <c r="Q258" s="40">
        <f>C258+P258-J258+SUMIFS(AJUSTE!$D:$D,AJUSTE!$B:$B,'PAINEL MÊS'!B258,AJUSTE!$H:$H,'PAINEL MÊS'!$AI$1)</f>
        <v>0</v>
      </c>
      <c r="R258" s="45">
        <f t="shared" si="45"/>
        <v>0</v>
      </c>
      <c r="S258" s="15">
        <f>IFERROR(IF(INDEX(CADASTRO!$A$2:$Q$570,MATCH('PAINEL MÊS'!B258,CADASTRO!$B$2:$B$570,0),MATCH('PAINEL MÊS'!$AI$1,CADASTRO!$A$2:$Q$2,0))=0,IF(CADASTRO!R256=0,CADASTRO!E256,CADASTRO!R256),INDEX(CADASTRO!$A$2:$Q$570,MATCH('PAINEL MÊS'!B258,CADASTRO!$B$2:$B$570,0),MATCH('PAINEL MÊS'!$AI$1,CADASTRO!$A$2:$Q$2,0))),0)</f>
        <v>0</v>
      </c>
      <c r="T258" s="14">
        <f t="shared" si="35"/>
        <v>0</v>
      </c>
      <c r="U258" s="14">
        <f t="shared" si="36"/>
        <v>0</v>
      </c>
      <c r="V258" s="14">
        <f t="shared" si="37"/>
        <v>0</v>
      </c>
      <c r="W258" s="14">
        <f t="shared" si="38"/>
        <v>0</v>
      </c>
      <c r="X258" s="67">
        <f>IFERROR(IF(INDEX(CADASTRO!$A$2:$Q$570,MATCH('PAINEL MÊS'!B258,CADASTRO!$B$2:$B$570,0),MATCH('PAINEL MÊS'!$AJ$2,CADASTRO!$A$2:$Q$2,0))=0,IF(CADASTRO!R256=0,CADASTRO!E256,CADASTRO!R256),INDEX(CADASTRO!$A$2:$Q$570,MATCH('PAINEL MÊS'!B258,CADASTRO!$B$2:$B$570,0),MATCH('PAINEL MÊS'!$AJ$2,CADASTRO!$A$2:$Q$2,0))),0)*C258</f>
        <v>0</v>
      </c>
      <c r="Y258" s="14">
        <f t="shared" si="39"/>
        <v>0</v>
      </c>
      <c r="Z258" s="75">
        <f t="shared" si="40"/>
        <v>0</v>
      </c>
      <c r="AA258" s="75">
        <f t="shared" si="41"/>
        <v>0</v>
      </c>
      <c r="AB258" s="79">
        <f t="shared" si="42"/>
        <v>0</v>
      </c>
      <c r="AC258" s="77">
        <f t="shared" si="43"/>
        <v>0</v>
      </c>
      <c r="AD258" s="77">
        <f t="shared" si="44"/>
        <v>0</v>
      </c>
    </row>
    <row r="259" spans="1:30" ht="18.75" customHeight="1" x14ac:dyDescent="0.25">
      <c r="A259" s="7">
        <f>CADASTRO!A257</f>
        <v>0</v>
      </c>
      <c r="B259" s="7">
        <f>CADASTRO!B257</f>
        <v>0</v>
      </c>
      <c r="C259" s="40">
        <f>INDEX(Base!$A$40:$N$570,MATCH('PAINEL MÊS'!B259,Base!$B$40:$B$570,0),MATCH('PAINEL MÊS'!$C$2,Base!$A$40:$N$40,0))</f>
        <v>0</v>
      </c>
      <c r="D259" s="7">
        <f>CADASTRO!C257</f>
        <v>0</v>
      </c>
      <c r="E259" s="41">
        <f>SUMIFS(SAÍDAS!$D:$D,SAÍDAS!$B:$B,'PAINEL MÊS'!$B259,SAÍDAS!$H:$H,'PAINEL MÊS'!$AI$1,SAÍDAS!$F:$F,'PAINEL MÊS'!E$3)</f>
        <v>0</v>
      </c>
      <c r="F259" s="41">
        <f>SUMIFS(SAÍDAS!$D:$D,SAÍDAS!$B:$B,'PAINEL MÊS'!$B259,SAÍDAS!$H:$H,'PAINEL MÊS'!$AI$1,SAÍDAS!$F:$F,'PAINEL MÊS'!F$3)</f>
        <v>0</v>
      </c>
      <c r="G259" s="41">
        <f>SUMIFS(SAÍDAS!$D:$D,SAÍDAS!$B:$B,'PAINEL MÊS'!$B259,SAÍDAS!$H:$H,'PAINEL MÊS'!$AI$1,SAÍDAS!$F:$F,'PAINEL MÊS'!G$3)</f>
        <v>0</v>
      </c>
      <c r="H259" s="41">
        <f>SUMIFS(SAÍDAS!$D:$D,SAÍDAS!$B:$B,'PAINEL MÊS'!$B259,SAÍDAS!$H:$H,'PAINEL MÊS'!$AI$1,SAÍDAS!$F:$F,'PAINEL MÊS'!H$3)</f>
        <v>0</v>
      </c>
      <c r="I259" s="41">
        <f>SUMIFS(SAÍDAS!$D:$D,SAÍDAS!$B:$B,'PAINEL MÊS'!$B259,SAÍDAS!$H:$H,'PAINEL MÊS'!$AI$1,SAÍDAS!$F:$F,'PAINEL MÊS'!I$3)+SUMIFS(SAÍDAS!$D:$D,SAÍDAS!$B:$B,'PAINEL MÊS'!$B259,SAÍDAS!$H:$H,'PAINEL MÊS'!$AI$1,SAÍDAS!$F:$F,"SEMANA 6")</f>
        <v>0</v>
      </c>
      <c r="J259" s="42">
        <f t="shared" si="46"/>
        <v>0</v>
      </c>
      <c r="K259" s="43">
        <f>SUMIFS(ENTRADAS!$D:$D,ENTRADAS!$B:$B,'PAINEL MÊS'!$B259,ENTRADAS!$I:$I,'PAINEL MÊS'!$AI$1,ENTRADAS!$F:$F,'PAINEL MÊS'!K$3)</f>
        <v>0</v>
      </c>
      <c r="L259" s="43">
        <f>SUMIFS(ENTRADAS!$D:$D,ENTRADAS!$B:$B,'PAINEL MÊS'!$B259,ENTRADAS!$I:$I,'PAINEL MÊS'!$AI$1,ENTRADAS!$F:$F,'PAINEL MÊS'!L$3)</f>
        <v>0</v>
      </c>
      <c r="M259" s="43">
        <f>SUMIFS(ENTRADAS!$D:$D,ENTRADAS!$B:$B,'PAINEL MÊS'!$B259,ENTRADAS!$I:$I,'PAINEL MÊS'!$AI$1,ENTRADAS!$F:$F,'PAINEL MÊS'!M$3)</f>
        <v>0</v>
      </c>
      <c r="N259" s="43">
        <f>SUMIFS(ENTRADAS!$D:$D,ENTRADAS!$B:$B,'PAINEL MÊS'!$B259,ENTRADAS!$I:$I,'PAINEL MÊS'!$AI$1,ENTRADAS!$F:$F,'PAINEL MÊS'!N$3)</f>
        <v>0</v>
      </c>
      <c r="O259" s="43">
        <f>SUMIFS(ENTRADAS!$D:$D,ENTRADAS!$B:$B,'PAINEL MÊS'!$B259,ENTRADAS!$I:$I,'PAINEL MÊS'!$AI$1,ENTRADAS!$F:$F,'PAINEL MÊS'!O$3)+SUMIFS(ENTRADAS!$D:$D,ENTRADAS!$B:$B,'PAINEL MÊS'!$B259,ENTRADAS!$I:$I,'PAINEL MÊS'!$AI$1,ENTRADAS!$F:$F,"SEMANA 6")</f>
        <v>0</v>
      </c>
      <c r="P259" s="44">
        <f t="shared" si="47"/>
        <v>0</v>
      </c>
      <c r="Q259" s="40">
        <f>C259+P259-J259+SUMIFS(AJUSTE!$D:$D,AJUSTE!$B:$B,'PAINEL MÊS'!B259,AJUSTE!$H:$H,'PAINEL MÊS'!$AI$1)</f>
        <v>0</v>
      </c>
      <c r="R259" s="45">
        <f t="shared" si="45"/>
        <v>0</v>
      </c>
      <c r="S259" s="15">
        <f>IFERROR(IF(INDEX(CADASTRO!$A$2:$Q$570,MATCH('PAINEL MÊS'!B259,CADASTRO!$B$2:$B$570,0),MATCH('PAINEL MÊS'!$AI$1,CADASTRO!$A$2:$Q$2,0))=0,IF(CADASTRO!R257=0,CADASTRO!E257,CADASTRO!R257),INDEX(CADASTRO!$A$2:$Q$570,MATCH('PAINEL MÊS'!B259,CADASTRO!$B$2:$B$570,0),MATCH('PAINEL MÊS'!$AI$1,CADASTRO!$A$2:$Q$2,0))),0)</f>
        <v>0</v>
      </c>
      <c r="T259" s="14">
        <f t="shared" si="35"/>
        <v>0</v>
      </c>
      <c r="U259" s="14">
        <f t="shared" si="36"/>
        <v>0</v>
      </c>
      <c r="V259" s="14">
        <f t="shared" si="37"/>
        <v>0</v>
      </c>
      <c r="W259" s="14">
        <f t="shared" si="38"/>
        <v>0</v>
      </c>
      <c r="X259" s="67">
        <f>IFERROR(IF(INDEX(CADASTRO!$A$2:$Q$570,MATCH('PAINEL MÊS'!B259,CADASTRO!$B$2:$B$570,0),MATCH('PAINEL MÊS'!$AJ$2,CADASTRO!$A$2:$Q$2,0))=0,IF(CADASTRO!R257=0,CADASTRO!E257,CADASTRO!R257),INDEX(CADASTRO!$A$2:$Q$570,MATCH('PAINEL MÊS'!B259,CADASTRO!$B$2:$B$570,0),MATCH('PAINEL MÊS'!$AJ$2,CADASTRO!$A$2:$Q$2,0))),0)*C259</f>
        <v>0</v>
      </c>
      <c r="Y259" s="14">
        <f t="shared" si="39"/>
        <v>0</v>
      </c>
      <c r="Z259" s="75">
        <f t="shared" si="40"/>
        <v>0</v>
      </c>
      <c r="AA259" s="75">
        <f t="shared" si="41"/>
        <v>0</v>
      </c>
      <c r="AB259" s="79">
        <f t="shared" si="42"/>
        <v>0</v>
      </c>
      <c r="AC259" s="77">
        <f t="shared" si="43"/>
        <v>0</v>
      </c>
      <c r="AD259" s="77">
        <f t="shared" si="44"/>
        <v>0</v>
      </c>
    </row>
    <row r="260" spans="1:30" ht="18.75" customHeight="1" x14ac:dyDescent="0.25">
      <c r="A260" s="7">
        <f>CADASTRO!A258</f>
        <v>0</v>
      </c>
      <c r="B260" s="7">
        <f>CADASTRO!B258</f>
        <v>0</v>
      </c>
      <c r="C260" s="40">
        <f>INDEX(Base!$A$40:$N$570,MATCH('PAINEL MÊS'!B260,Base!$B$40:$B$570,0),MATCH('PAINEL MÊS'!$C$2,Base!$A$40:$N$40,0))</f>
        <v>0</v>
      </c>
      <c r="D260" s="7">
        <f>CADASTRO!C258</f>
        <v>0</v>
      </c>
      <c r="E260" s="41">
        <f>SUMIFS(SAÍDAS!$D:$D,SAÍDAS!$B:$B,'PAINEL MÊS'!$B260,SAÍDAS!$H:$H,'PAINEL MÊS'!$AI$1,SAÍDAS!$F:$F,'PAINEL MÊS'!E$3)</f>
        <v>0</v>
      </c>
      <c r="F260" s="41">
        <f>SUMIFS(SAÍDAS!$D:$D,SAÍDAS!$B:$B,'PAINEL MÊS'!$B260,SAÍDAS!$H:$H,'PAINEL MÊS'!$AI$1,SAÍDAS!$F:$F,'PAINEL MÊS'!F$3)</f>
        <v>0</v>
      </c>
      <c r="G260" s="41">
        <f>SUMIFS(SAÍDAS!$D:$D,SAÍDAS!$B:$B,'PAINEL MÊS'!$B260,SAÍDAS!$H:$H,'PAINEL MÊS'!$AI$1,SAÍDAS!$F:$F,'PAINEL MÊS'!G$3)</f>
        <v>0</v>
      </c>
      <c r="H260" s="41">
        <f>SUMIFS(SAÍDAS!$D:$D,SAÍDAS!$B:$B,'PAINEL MÊS'!$B260,SAÍDAS!$H:$H,'PAINEL MÊS'!$AI$1,SAÍDAS!$F:$F,'PAINEL MÊS'!H$3)</f>
        <v>0</v>
      </c>
      <c r="I260" s="41">
        <f>SUMIFS(SAÍDAS!$D:$D,SAÍDAS!$B:$B,'PAINEL MÊS'!$B260,SAÍDAS!$H:$H,'PAINEL MÊS'!$AI$1,SAÍDAS!$F:$F,'PAINEL MÊS'!I$3)+SUMIFS(SAÍDAS!$D:$D,SAÍDAS!$B:$B,'PAINEL MÊS'!$B260,SAÍDAS!$H:$H,'PAINEL MÊS'!$AI$1,SAÍDAS!$F:$F,"SEMANA 6")</f>
        <v>0</v>
      </c>
      <c r="J260" s="42">
        <f t="shared" si="46"/>
        <v>0</v>
      </c>
      <c r="K260" s="43">
        <f>SUMIFS(ENTRADAS!$D:$D,ENTRADAS!$B:$B,'PAINEL MÊS'!$B260,ENTRADAS!$I:$I,'PAINEL MÊS'!$AI$1,ENTRADAS!$F:$F,'PAINEL MÊS'!K$3)</f>
        <v>0</v>
      </c>
      <c r="L260" s="43">
        <f>SUMIFS(ENTRADAS!$D:$D,ENTRADAS!$B:$B,'PAINEL MÊS'!$B260,ENTRADAS!$I:$I,'PAINEL MÊS'!$AI$1,ENTRADAS!$F:$F,'PAINEL MÊS'!L$3)</f>
        <v>0</v>
      </c>
      <c r="M260" s="43">
        <f>SUMIFS(ENTRADAS!$D:$D,ENTRADAS!$B:$B,'PAINEL MÊS'!$B260,ENTRADAS!$I:$I,'PAINEL MÊS'!$AI$1,ENTRADAS!$F:$F,'PAINEL MÊS'!M$3)</f>
        <v>0</v>
      </c>
      <c r="N260" s="43">
        <f>SUMIFS(ENTRADAS!$D:$D,ENTRADAS!$B:$B,'PAINEL MÊS'!$B260,ENTRADAS!$I:$I,'PAINEL MÊS'!$AI$1,ENTRADAS!$F:$F,'PAINEL MÊS'!N$3)</f>
        <v>0</v>
      </c>
      <c r="O260" s="43">
        <f>SUMIFS(ENTRADAS!$D:$D,ENTRADAS!$B:$B,'PAINEL MÊS'!$B260,ENTRADAS!$I:$I,'PAINEL MÊS'!$AI$1,ENTRADAS!$F:$F,'PAINEL MÊS'!O$3)+SUMIFS(ENTRADAS!$D:$D,ENTRADAS!$B:$B,'PAINEL MÊS'!$B260,ENTRADAS!$I:$I,'PAINEL MÊS'!$AI$1,ENTRADAS!$F:$F,"SEMANA 6")</f>
        <v>0</v>
      </c>
      <c r="P260" s="44">
        <f t="shared" si="47"/>
        <v>0</v>
      </c>
      <c r="Q260" s="40">
        <f>C260+P260-J260+SUMIFS(AJUSTE!$D:$D,AJUSTE!$B:$B,'PAINEL MÊS'!B260,AJUSTE!$H:$H,'PAINEL MÊS'!$AI$1)</f>
        <v>0</v>
      </c>
      <c r="R260" s="45">
        <f t="shared" si="45"/>
        <v>0</v>
      </c>
      <c r="S260" s="15">
        <f>IFERROR(IF(INDEX(CADASTRO!$A$2:$Q$570,MATCH('PAINEL MÊS'!B260,CADASTRO!$B$2:$B$570,0),MATCH('PAINEL MÊS'!$AI$1,CADASTRO!$A$2:$Q$2,0))=0,IF(CADASTRO!R258=0,CADASTRO!E258,CADASTRO!R258),INDEX(CADASTRO!$A$2:$Q$570,MATCH('PAINEL MÊS'!B260,CADASTRO!$B$2:$B$570,0),MATCH('PAINEL MÊS'!$AI$1,CADASTRO!$A$2:$Q$2,0))),0)</f>
        <v>0</v>
      </c>
      <c r="T260" s="14">
        <f t="shared" ref="T260:T323" si="48">Q260*S260</f>
        <v>0</v>
      </c>
      <c r="U260" s="14">
        <f t="shared" ref="U260:U323" si="49">IF(A260="MTP",0,J260)</f>
        <v>0</v>
      </c>
      <c r="V260" s="14">
        <f t="shared" ref="V260:V323" si="50">D260</f>
        <v>0</v>
      </c>
      <c r="W260" s="14">
        <f t="shared" ref="W260:W323" si="51">U260*S260</f>
        <v>0</v>
      </c>
      <c r="X260" s="67">
        <f>IFERROR(IF(INDEX(CADASTRO!$A$2:$Q$570,MATCH('PAINEL MÊS'!B260,CADASTRO!$B$2:$B$570,0),MATCH('PAINEL MÊS'!$AJ$2,CADASTRO!$A$2:$Q$2,0))=0,IF(CADASTRO!R258=0,CADASTRO!E258,CADASTRO!R258),INDEX(CADASTRO!$A$2:$Q$570,MATCH('PAINEL MÊS'!B260,CADASTRO!$B$2:$B$570,0),MATCH('PAINEL MÊS'!$AJ$2,CADASTRO!$A$2:$Q$2,0))),0)*C260</f>
        <v>0</v>
      </c>
      <c r="Y260" s="14">
        <f t="shared" ref="Y260:Y323" si="52">P260*S260</f>
        <v>0</v>
      </c>
      <c r="Z260" s="75">
        <f t="shared" ref="Z260:Z323" si="53">IFERROR((T260/W260)*30,0)</f>
        <v>0</v>
      </c>
      <c r="AA260" s="75">
        <f t="shared" ref="AA260:AA323" si="54">IFERROR(30/Z260,0)</f>
        <v>0</v>
      </c>
      <c r="AB260" s="79">
        <f t="shared" ref="AB260:AB323" si="55">IFERROR((X260+T260)/2,0)</f>
        <v>0</v>
      </c>
      <c r="AC260" s="77">
        <f t="shared" ref="AC260:AC323" si="56">IFERROR((AB260/W260)*30,0)</f>
        <v>0</v>
      </c>
      <c r="AD260" s="77">
        <f t="shared" ref="AD260:AD323" si="57">IFERROR(30/AC260,0)</f>
        <v>0</v>
      </c>
    </row>
    <row r="261" spans="1:30" ht="18.75" customHeight="1" x14ac:dyDescent="0.25">
      <c r="A261" s="7">
        <f>CADASTRO!A259</f>
        <v>0</v>
      </c>
      <c r="B261" s="7">
        <f>CADASTRO!B259</f>
        <v>0</v>
      </c>
      <c r="C261" s="40">
        <f>INDEX(Base!$A$40:$N$570,MATCH('PAINEL MÊS'!B261,Base!$B$40:$B$570,0),MATCH('PAINEL MÊS'!$C$2,Base!$A$40:$N$40,0))</f>
        <v>0</v>
      </c>
      <c r="D261" s="7">
        <f>CADASTRO!C259</f>
        <v>0</v>
      </c>
      <c r="E261" s="41">
        <f>SUMIFS(SAÍDAS!$D:$D,SAÍDAS!$B:$B,'PAINEL MÊS'!$B261,SAÍDAS!$H:$H,'PAINEL MÊS'!$AI$1,SAÍDAS!$F:$F,'PAINEL MÊS'!E$3)</f>
        <v>0</v>
      </c>
      <c r="F261" s="41">
        <f>SUMIFS(SAÍDAS!$D:$D,SAÍDAS!$B:$B,'PAINEL MÊS'!$B261,SAÍDAS!$H:$H,'PAINEL MÊS'!$AI$1,SAÍDAS!$F:$F,'PAINEL MÊS'!F$3)</f>
        <v>0</v>
      </c>
      <c r="G261" s="41">
        <f>SUMIFS(SAÍDAS!$D:$D,SAÍDAS!$B:$B,'PAINEL MÊS'!$B261,SAÍDAS!$H:$H,'PAINEL MÊS'!$AI$1,SAÍDAS!$F:$F,'PAINEL MÊS'!G$3)</f>
        <v>0</v>
      </c>
      <c r="H261" s="41">
        <f>SUMIFS(SAÍDAS!$D:$D,SAÍDAS!$B:$B,'PAINEL MÊS'!$B261,SAÍDAS!$H:$H,'PAINEL MÊS'!$AI$1,SAÍDAS!$F:$F,'PAINEL MÊS'!H$3)</f>
        <v>0</v>
      </c>
      <c r="I261" s="41">
        <f>SUMIFS(SAÍDAS!$D:$D,SAÍDAS!$B:$B,'PAINEL MÊS'!$B261,SAÍDAS!$H:$H,'PAINEL MÊS'!$AI$1,SAÍDAS!$F:$F,'PAINEL MÊS'!I$3)+SUMIFS(SAÍDAS!$D:$D,SAÍDAS!$B:$B,'PAINEL MÊS'!$B261,SAÍDAS!$H:$H,'PAINEL MÊS'!$AI$1,SAÍDAS!$F:$F,"SEMANA 6")</f>
        <v>0</v>
      </c>
      <c r="J261" s="42">
        <f t="shared" si="46"/>
        <v>0</v>
      </c>
      <c r="K261" s="43">
        <f>SUMIFS(ENTRADAS!$D:$D,ENTRADAS!$B:$B,'PAINEL MÊS'!$B261,ENTRADAS!$I:$I,'PAINEL MÊS'!$AI$1,ENTRADAS!$F:$F,'PAINEL MÊS'!K$3)</f>
        <v>0</v>
      </c>
      <c r="L261" s="43">
        <f>SUMIFS(ENTRADAS!$D:$D,ENTRADAS!$B:$B,'PAINEL MÊS'!$B261,ENTRADAS!$I:$I,'PAINEL MÊS'!$AI$1,ENTRADAS!$F:$F,'PAINEL MÊS'!L$3)</f>
        <v>0</v>
      </c>
      <c r="M261" s="43">
        <f>SUMIFS(ENTRADAS!$D:$D,ENTRADAS!$B:$B,'PAINEL MÊS'!$B261,ENTRADAS!$I:$I,'PAINEL MÊS'!$AI$1,ENTRADAS!$F:$F,'PAINEL MÊS'!M$3)</f>
        <v>0</v>
      </c>
      <c r="N261" s="43">
        <f>SUMIFS(ENTRADAS!$D:$D,ENTRADAS!$B:$B,'PAINEL MÊS'!$B261,ENTRADAS!$I:$I,'PAINEL MÊS'!$AI$1,ENTRADAS!$F:$F,'PAINEL MÊS'!N$3)</f>
        <v>0</v>
      </c>
      <c r="O261" s="43">
        <f>SUMIFS(ENTRADAS!$D:$D,ENTRADAS!$B:$B,'PAINEL MÊS'!$B261,ENTRADAS!$I:$I,'PAINEL MÊS'!$AI$1,ENTRADAS!$F:$F,'PAINEL MÊS'!O$3)+SUMIFS(ENTRADAS!$D:$D,ENTRADAS!$B:$B,'PAINEL MÊS'!$B261,ENTRADAS!$I:$I,'PAINEL MÊS'!$AI$1,ENTRADAS!$F:$F,"SEMANA 6")</f>
        <v>0</v>
      </c>
      <c r="P261" s="44">
        <f t="shared" si="47"/>
        <v>0</v>
      </c>
      <c r="Q261" s="40">
        <f>C261+P261-J261+SUMIFS(AJUSTE!$D:$D,AJUSTE!$B:$B,'PAINEL MÊS'!B261,AJUSTE!$H:$H,'PAINEL MÊS'!$AI$1)</f>
        <v>0</v>
      </c>
      <c r="R261" s="45">
        <f t="shared" si="45"/>
        <v>0</v>
      </c>
      <c r="S261" s="15">
        <f>IFERROR(IF(INDEX(CADASTRO!$A$2:$Q$570,MATCH('PAINEL MÊS'!B261,CADASTRO!$B$2:$B$570,0),MATCH('PAINEL MÊS'!$AI$1,CADASTRO!$A$2:$Q$2,0))=0,IF(CADASTRO!R259=0,CADASTRO!E259,CADASTRO!R259),INDEX(CADASTRO!$A$2:$Q$570,MATCH('PAINEL MÊS'!B261,CADASTRO!$B$2:$B$570,0),MATCH('PAINEL MÊS'!$AI$1,CADASTRO!$A$2:$Q$2,0))),0)</f>
        <v>0</v>
      </c>
      <c r="T261" s="14">
        <f t="shared" si="48"/>
        <v>0</v>
      </c>
      <c r="U261" s="14">
        <f t="shared" si="49"/>
        <v>0</v>
      </c>
      <c r="V261" s="14">
        <f t="shared" si="50"/>
        <v>0</v>
      </c>
      <c r="W261" s="14">
        <f t="shared" si="51"/>
        <v>0</v>
      </c>
      <c r="X261" s="67">
        <f>IFERROR(IF(INDEX(CADASTRO!$A$2:$Q$570,MATCH('PAINEL MÊS'!B261,CADASTRO!$B$2:$B$570,0),MATCH('PAINEL MÊS'!$AJ$2,CADASTRO!$A$2:$Q$2,0))=0,IF(CADASTRO!R259=0,CADASTRO!E259,CADASTRO!R259),INDEX(CADASTRO!$A$2:$Q$570,MATCH('PAINEL MÊS'!B261,CADASTRO!$B$2:$B$570,0),MATCH('PAINEL MÊS'!$AJ$2,CADASTRO!$A$2:$Q$2,0))),0)*C261</f>
        <v>0</v>
      </c>
      <c r="Y261" s="14">
        <f t="shared" si="52"/>
        <v>0</v>
      </c>
      <c r="Z261" s="75">
        <f t="shared" si="53"/>
        <v>0</v>
      </c>
      <c r="AA261" s="75">
        <f t="shared" si="54"/>
        <v>0</v>
      </c>
      <c r="AB261" s="79">
        <f t="shared" si="55"/>
        <v>0</v>
      </c>
      <c r="AC261" s="77">
        <f t="shared" si="56"/>
        <v>0</v>
      </c>
      <c r="AD261" s="77">
        <f t="shared" si="57"/>
        <v>0</v>
      </c>
    </row>
    <row r="262" spans="1:30" ht="18.75" customHeight="1" x14ac:dyDescent="0.25">
      <c r="A262" s="7">
        <f>CADASTRO!A260</f>
        <v>0</v>
      </c>
      <c r="B262" s="7">
        <f>CADASTRO!B260</f>
        <v>0</v>
      </c>
      <c r="C262" s="40">
        <f>INDEX(Base!$A$40:$N$570,MATCH('PAINEL MÊS'!B262,Base!$B$40:$B$570,0),MATCH('PAINEL MÊS'!$C$2,Base!$A$40:$N$40,0))</f>
        <v>0</v>
      </c>
      <c r="D262" s="7">
        <f>CADASTRO!C260</f>
        <v>0</v>
      </c>
      <c r="E262" s="41">
        <f>SUMIFS(SAÍDAS!$D:$D,SAÍDAS!$B:$B,'PAINEL MÊS'!$B262,SAÍDAS!$H:$H,'PAINEL MÊS'!$AI$1,SAÍDAS!$F:$F,'PAINEL MÊS'!E$3)</f>
        <v>0</v>
      </c>
      <c r="F262" s="41">
        <f>SUMIFS(SAÍDAS!$D:$D,SAÍDAS!$B:$B,'PAINEL MÊS'!$B262,SAÍDAS!$H:$H,'PAINEL MÊS'!$AI$1,SAÍDAS!$F:$F,'PAINEL MÊS'!F$3)</f>
        <v>0</v>
      </c>
      <c r="G262" s="41">
        <f>SUMIFS(SAÍDAS!$D:$D,SAÍDAS!$B:$B,'PAINEL MÊS'!$B262,SAÍDAS!$H:$H,'PAINEL MÊS'!$AI$1,SAÍDAS!$F:$F,'PAINEL MÊS'!G$3)</f>
        <v>0</v>
      </c>
      <c r="H262" s="41">
        <f>SUMIFS(SAÍDAS!$D:$D,SAÍDAS!$B:$B,'PAINEL MÊS'!$B262,SAÍDAS!$H:$H,'PAINEL MÊS'!$AI$1,SAÍDAS!$F:$F,'PAINEL MÊS'!H$3)</f>
        <v>0</v>
      </c>
      <c r="I262" s="41">
        <f>SUMIFS(SAÍDAS!$D:$D,SAÍDAS!$B:$B,'PAINEL MÊS'!$B262,SAÍDAS!$H:$H,'PAINEL MÊS'!$AI$1,SAÍDAS!$F:$F,'PAINEL MÊS'!I$3)+SUMIFS(SAÍDAS!$D:$D,SAÍDAS!$B:$B,'PAINEL MÊS'!$B262,SAÍDAS!$H:$H,'PAINEL MÊS'!$AI$1,SAÍDAS!$F:$F,"SEMANA 6")</f>
        <v>0</v>
      </c>
      <c r="J262" s="42">
        <f t="shared" si="46"/>
        <v>0</v>
      </c>
      <c r="K262" s="43">
        <f>SUMIFS(ENTRADAS!$D:$D,ENTRADAS!$B:$B,'PAINEL MÊS'!$B262,ENTRADAS!$I:$I,'PAINEL MÊS'!$AI$1,ENTRADAS!$F:$F,'PAINEL MÊS'!K$3)</f>
        <v>0</v>
      </c>
      <c r="L262" s="43">
        <f>SUMIFS(ENTRADAS!$D:$D,ENTRADAS!$B:$B,'PAINEL MÊS'!$B262,ENTRADAS!$I:$I,'PAINEL MÊS'!$AI$1,ENTRADAS!$F:$F,'PAINEL MÊS'!L$3)</f>
        <v>0</v>
      </c>
      <c r="M262" s="43">
        <f>SUMIFS(ENTRADAS!$D:$D,ENTRADAS!$B:$B,'PAINEL MÊS'!$B262,ENTRADAS!$I:$I,'PAINEL MÊS'!$AI$1,ENTRADAS!$F:$F,'PAINEL MÊS'!M$3)</f>
        <v>0</v>
      </c>
      <c r="N262" s="43">
        <f>SUMIFS(ENTRADAS!$D:$D,ENTRADAS!$B:$B,'PAINEL MÊS'!$B262,ENTRADAS!$I:$I,'PAINEL MÊS'!$AI$1,ENTRADAS!$F:$F,'PAINEL MÊS'!N$3)</f>
        <v>0</v>
      </c>
      <c r="O262" s="43">
        <f>SUMIFS(ENTRADAS!$D:$D,ENTRADAS!$B:$B,'PAINEL MÊS'!$B262,ENTRADAS!$I:$I,'PAINEL MÊS'!$AI$1,ENTRADAS!$F:$F,'PAINEL MÊS'!O$3)+SUMIFS(ENTRADAS!$D:$D,ENTRADAS!$B:$B,'PAINEL MÊS'!$B262,ENTRADAS!$I:$I,'PAINEL MÊS'!$AI$1,ENTRADAS!$F:$F,"SEMANA 6")</f>
        <v>0</v>
      </c>
      <c r="P262" s="44">
        <f t="shared" si="47"/>
        <v>0</v>
      </c>
      <c r="Q262" s="40">
        <f>C262+P262-J262+SUMIFS(AJUSTE!$D:$D,AJUSTE!$B:$B,'PAINEL MÊS'!B262,AJUSTE!$H:$H,'PAINEL MÊS'!$AI$1)</f>
        <v>0</v>
      </c>
      <c r="R262" s="45">
        <f t="shared" si="45"/>
        <v>0</v>
      </c>
      <c r="S262" s="15">
        <f>IFERROR(IF(INDEX(CADASTRO!$A$2:$Q$570,MATCH('PAINEL MÊS'!B262,CADASTRO!$B$2:$B$570,0),MATCH('PAINEL MÊS'!$AI$1,CADASTRO!$A$2:$Q$2,0))=0,IF(CADASTRO!R260=0,CADASTRO!E260,CADASTRO!R260),INDEX(CADASTRO!$A$2:$Q$570,MATCH('PAINEL MÊS'!B262,CADASTRO!$B$2:$B$570,0),MATCH('PAINEL MÊS'!$AI$1,CADASTRO!$A$2:$Q$2,0))),0)</f>
        <v>0</v>
      </c>
      <c r="T262" s="14">
        <f t="shared" si="48"/>
        <v>0</v>
      </c>
      <c r="U262" s="14">
        <f t="shared" si="49"/>
        <v>0</v>
      </c>
      <c r="V262" s="14">
        <f t="shared" si="50"/>
        <v>0</v>
      </c>
      <c r="W262" s="14">
        <f t="shared" si="51"/>
        <v>0</v>
      </c>
      <c r="X262" s="67">
        <f>IFERROR(IF(INDEX(CADASTRO!$A$2:$Q$570,MATCH('PAINEL MÊS'!B262,CADASTRO!$B$2:$B$570,0),MATCH('PAINEL MÊS'!$AJ$2,CADASTRO!$A$2:$Q$2,0))=0,IF(CADASTRO!R260=0,CADASTRO!E260,CADASTRO!R260),INDEX(CADASTRO!$A$2:$Q$570,MATCH('PAINEL MÊS'!B262,CADASTRO!$B$2:$B$570,0),MATCH('PAINEL MÊS'!$AJ$2,CADASTRO!$A$2:$Q$2,0))),0)*C262</f>
        <v>0</v>
      </c>
      <c r="Y262" s="14">
        <f t="shared" si="52"/>
        <v>0</v>
      </c>
      <c r="Z262" s="75">
        <f t="shared" si="53"/>
        <v>0</v>
      </c>
      <c r="AA262" s="75">
        <f t="shared" si="54"/>
        <v>0</v>
      </c>
      <c r="AB262" s="79">
        <f t="shared" si="55"/>
        <v>0</v>
      </c>
      <c r="AC262" s="77">
        <f t="shared" si="56"/>
        <v>0</v>
      </c>
      <c r="AD262" s="77">
        <f t="shared" si="57"/>
        <v>0</v>
      </c>
    </row>
    <row r="263" spans="1:30" ht="18.75" customHeight="1" x14ac:dyDescent="0.25">
      <c r="A263" s="7">
        <f>CADASTRO!A261</f>
        <v>0</v>
      </c>
      <c r="B263" s="7">
        <f>CADASTRO!B261</f>
        <v>0</v>
      </c>
      <c r="C263" s="40">
        <f>INDEX(Base!$A$40:$N$570,MATCH('PAINEL MÊS'!B263,Base!$B$40:$B$570,0),MATCH('PAINEL MÊS'!$C$2,Base!$A$40:$N$40,0))</f>
        <v>0</v>
      </c>
      <c r="D263" s="7">
        <f>CADASTRO!C261</f>
        <v>0</v>
      </c>
      <c r="E263" s="41">
        <f>SUMIFS(SAÍDAS!$D:$D,SAÍDAS!$B:$B,'PAINEL MÊS'!$B263,SAÍDAS!$H:$H,'PAINEL MÊS'!$AI$1,SAÍDAS!$F:$F,'PAINEL MÊS'!E$3)</f>
        <v>0</v>
      </c>
      <c r="F263" s="41">
        <f>SUMIFS(SAÍDAS!$D:$D,SAÍDAS!$B:$B,'PAINEL MÊS'!$B263,SAÍDAS!$H:$H,'PAINEL MÊS'!$AI$1,SAÍDAS!$F:$F,'PAINEL MÊS'!F$3)</f>
        <v>0</v>
      </c>
      <c r="G263" s="41">
        <f>SUMIFS(SAÍDAS!$D:$D,SAÍDAS!$B:$B,'PAINEL MÊS'!$B263,SAÍDAS!$H:$H,'PAINEL MÊS'!$AI$1,SAÍDAS!$F:$F,'PAINEL MÊS'!G$3)</f>
        <v>0</v>
      </c>
      <c r="H263" s="41">
        <f>SUMIFS(SAÍDAS!$D:$D,SAÍDAS!$B:$B,'PAINEL MÊS'!$B263,SAÍDAS!$H:$H,'PAINEL MÊS'!$AI$1,SAÍDAS!$F:$F,'PAINEL MÊS'!H$3)</f>
        <v>0</v>
      </c>
      <c r="I263" s="41">
        <f>SUMIFS(SAÍDAS!$D:$D,SAÍDAS!$B:$B,'PAINEL MÊS'!$B263,SAÍDAS!$H:$H,'PAINEL MÊS'!$AI$1,SAÍDAS!$F:$F,'PAINEL MÊS'!I$3)+SUMIFS(SAÍDAS!$D:$D,SAÍDAS!$B:$B,'PAINEL MÊS'!$B263,SAÍDAS!$H:$H,'PAINEL MÊS'!$AI$1,SAÍDAS!$F:$F,"SEMANA 6")</f>
        <v>0</v>
      </c>
      <c r="J263" s="42">
        <f t="shared" si="46"/>
        <v>0</v>
      </c>
      <c r="K263" s="43">
        <f>SUMIFS(ENTRADAS!$D:$D,ENTRADAS!$B:$B,'PAINEL MÊS'!$B263,ENTRADAS!$I:$I,'PAINEL MÊS'!$AI$1,ENTRADAS!$F:$F,'PAINEL MÊS'!K$3)</f>
        <v>0</v>
      </c>
      <c r="L263" s="43">
        <f>SUMIFS(ENTRADAS!$D:$D,ENTRADAS!$B:$B,'PAINEL MÊS'!$B263,ENTRADAS!$I:$I,'PAINEL MÊS'!$AI$1,ENTRADAS!$F:$F,'PAINEL MÊS'!L$3)</f>
        <v>0</v>
      </c>
      <c r="M263" s="43">
        <f>SUMIFS(ENTRADAS!$D:$D,ENTRADAS!$B:$B,'PAINEL MÊS'!$B263,ENTRADAS!$I:$I,'PAINEL MÊS'!$AI$1,ENTRADAS!$F:$F,'PAINEL MÊS'!M$3)</f>
        <v>0</v>
      </c>
      <c r="N263" s="43">
        <f>SUMIFS(ENTRADAS!$D:$D,ENTRADAS!$B:$B,'PAINEL MÊS'!$B263,ENTRADAS!$I:$I,'PAINEL MÊS'!$AI$1,ENTRADAS!$F:$F,'PAINEL MÊS'!N$3)</f>
        <v>0</v>
      </c>
      <c r="O263" s="43">
        <f>SUMIFS(ENTRADAS!$D:$D,ENTRADAS!$B:$B,'PAINEL MÊS'!$B263,ENTRADAS!$I:$I,'PAINEL MÊS'!$AI$1,ENTRADAS!$F:$F,'PAINEL MÊS'!O$3)+SUMIFS(ENTRADAS!$D:$D,ENTRADAS!$B:$B,'PAINEL MÊS'!$B263,ENTRADAS!$I:$I,'PAINEL MÊS'!$AI$1,ENTRADAS!$F:$F,"SEMANA 6")</f>
        <v>0</v>
      </c>
      <c r="P263" s="44">
        <f t="shared" si="47"/>
        <v>0</v>
      </c>
      <c r="Q263" s="40">
        <f>C263+P263-J263+SUMIFS(AJUSTE!$D:$D,AJUSTE!$B:$B,'PAINEL MÊS'!B263,AJUSTE!$H:$H,'PAINEL MÊS'!$AI$1)</f>
        <v>0</v>
      </c>
      <c r="R263" s="45">
        <f t="shared" si="45"/>
        <v>0</v>
      </c>
      <c r="S263" s="15">
        <f>IFERROR(IF(INDEX(CADASTRO!$A$2:$Q$570,MATCH('PAINEL MÊS'!B263,CADASTRO!$B$2:$B$570,0),MATCH('PAINEL MÊS'!$AI$1,CADASTRO!$A$2:$Q$2,0))=0,IF(CADASTRO!R261=0,CADASTRO!E261,CADASTRO!R261),INDEX(CADASTRO!$A$2:$Q$570,MATCH('PAINEL MÊS'!B263,CADASTRO!$B$2:$B$570,0),MATCH('PAINEL MÊS'!$AI$1,CADASTRO!$A$2:$Q$2,0))),0)</f>
        <v>0</v>
      </c>
      <c r="T263" s="14">
        <f t="shared" si="48"/>
        <v>0</v>
      </c>
      <c r="U263" s="14">
        <f t="shared" si="49"/>
        <v>0</v>
      </c>
      <c r="V263" s="14">
        <f t="shared" si="50"/>
        <v>0</v>
      </c>
      <c r="W263" s="14">
        <f t="shared" si="51"/>
        <v>0</v>
      </c>
      <c r="X263" s="67">
        <f>IFERROR(IF(INDEX(CADASTRO!$A$2:$Q$570,MATCH('PAINEL MÊS'!B263,CADASTRO!$B$2:$B$570,0),MATCH('PAINEL MÊS'!$AJ$2,CADASTRO!$A$2:$Q$2,0))=0,IF(CADASTRO!R261=0,CADASTRO!E261,CADASTRO!R261),INDEX(CADASTRO!$A$2:$Q$570,MATCH('PAINEL MÊS'!B263,CADASTRO!$B$2:$B$570,0),MATCH('PAINEL MÊS'!$AJ$2,CADASTRO!$A$2:$Q$2,0))),0)*C263</f>
        <v>0</v>
      </c>
      <c r="Y263" s="14">
        <f t="shared" si="52"/>
        <v>0</v>
      </c>
      <c r="Z263" s="75">
        <f t="shared" si="53"/>
        <v>0</v>
      </c>
      <c r="AA263" s="75">
        <f t="shared" si="54"/>
        <v>0</v>
      </c>
      <c r="AB263" s="79">
        <f t="shared" si="55"/>
        <v>0</v>
      </c>
      <c r="AC263" s="77">
        <f t="shared" si="56"/>
        <v>0</v>
      </c>
      <c r="AD263" s="77">
        <f t="shared" si="57"/>
        <v>0</v>
      </c>
    </row>
    <row r="264" spans="1:30" ht="18.75" customHeight="1" x14ac:dyDescent="0.25">
      <c r="A264" s="7">
        <f>CADASTRO!A262</f>
        <v>0</v>
      </c>
      <c r="B264" s="7">
        <f>CADASTRO!B262</f>
        <v>0</v>
      </c>
      <c r="C264" s="40">
        <f>INDEX(Base!$A$40:$N$570,MATCH('PAINEL MÊS'!B264,Base!$B$40:$B$570,0),MATCH('PAINEL MÊS'!$C$2,Base!$A$40:$N$40,0))</f>
        <v>0</v>
      </c>
      <c r="D264" s="7">
        <f>CADASTRO!C262</f>
        <v>0</v>
      </c>
      <c r="E264" s="41">
        <f>SUMIFS(SAÍDAS!$D:$D,SAÍDAS!$B:$B,'PAINEL MÊS'!$B264,SAÍDAS!$H:$H,'PAINEL MÊS'!$AI$1,SAÍDAS!$F:$F,'PAINEL MÊS'!E$3)</f>
        <v>0</v>
      </c>
      <c r="F264" s="41">
        <f>SUMIFS(SAÍDAS!$D:$D,SAÍDAS!$B:$B,'PAINEL MÊS'!$B264,SAÍDAS!$H:$H,'PAINEL MÊS'!$AI$1,SAÍDAS!$F:$F,'PAINEL MÊS'!F$3)</f>
        <v>0</v>
      </c>
      <c r="G264" s="41">
        <f>SUMIFS(SAÍDAS!$D:$D,SAÍDAS!$B:$B,'PAINEL MÊS'!$B264,SAÍDAS!$H:$H,'PAINEL MÊS'!$AI$1,SAÍDAS!$F:$F,'PAINEL MÊS'!G$3)</f>
        <v>0</v>
      </c>
      <c r="H264" s="41">
        <f>SUMIFS(SAÍDAS!$D:$D,SAÍDAS!$B:$B,'PAINEL MÊS'!$B264,SAÍDAS!$H:$H,'PAINEL MÊS'!$AI$1,SAÍDAS!$F:$F,'PAINEL MÊS'!H$3)</f>
        <v>0</v>
      </c>
      <c r="I264" s="41">
        <f>SUMIFS(SAÍDAS!$D:$D,SAÍDAS!$B:$B,'PAINEL MÊS'!$B264,SAÍDAS!$H:$H,'PAINEL MÊS'!$AI$1,SAÍDAS!$F:$F,'PAINEL MÊS'!I$3)+SUMIFS(SAÍDAS!$D:$D,SAÍDAS!$B:$B,'PAINEL MÊS'!$B264,SAÍDAS!$H:$H,'PAINEL MÊS'!$AI$1,SAÍDAS!$F:$F,"SEMANA 6")</f>
        <v>0</v>
      </c>
      <c r="J264" s="42">
        <f t="shared" si="46"/>
        <v>0</v>
      </c>
      <c r="K264" s="43">
        <f>SUMIFS(ENTRADAS!$D:$D,ENTRADAS!$B:$B,'PAINEL MÊS'!$B264,ENTRADAS!$I:$I,'PAINEL MÊS'!$AI$1,ENTRADAS!$F:$F,'PAINEL MÊS'!K$3)</f>
        <v>0</v>
      </c>
      <c r="L264" s="43">
        <f>SUMIFS(ENTRADAS!$D:$D,ENTRADAS!$B:$B,'PAINEL MÊS'!$B264,ENTRADAS!$I:$I,'PAINEL MÊS'!$AI$1,ENTRADAS!$F:$F,'PAINEL MÊS'!L$3)</f>
        <v>0</v>
      </c>
      <c r="M264" s="43">
        <f>SUMIFS(ENTRADAS!$D:$D,ENTRADAS!$B:$B,'PAINEL MÊS'!$B264,ENTRADAS!$I:$I,'PAINEL MÊS'!$AI$1,ENTRADAS!$F:$F,'PAINEL MÊS'!M$3)</f>
        <v>0</v>
      </c>
      <c r="N264" s="43">
        <f>SUMIFS(ENTRADAS!$D:$D,ENTRADAS!$B:$B,'PAINEL MÊS'!$B264,ENTRADAS!$I:$I,'PAINEL MÊS'!$AI$1,ENTRADAS!$F:$F,'PAINEL MÊS'!N$3)</f>
        <v>0</v>
      </c>
      <c r="O264" s="43">
        <f>SUMIFS(ENTRADAS!$D:$D,ENTRADAS!$B:$B,'PAINEL MÊS'!$B264,ENTRADAS!$I:$I,'PAINEL MÊS'!$AI$1,ENTRADAS!$F:$F,'PAINEL MÊS'!O$3)+SUMIFS(ENTRADAS!$D:$D,ENTRADAS!$B:$B,'PAINEL MÊS'!$B264,ENTRADAS!$I:$I,'PAINEL MÊS'!$AI$1,ENTRADAS!$F:$F,"SEMANA 6")</f>
        <v>0</v>
      </c>
      <c r="P264" s="44">
        <f t="shared" si="47"/>
        <v>0</v>
      </c>
      <c r="Q264" s="40">
        <f>C264+P264-J264+SUMIFS(AJUSTE!$D:$D,AJUSTE!$B:$B,'PAINEL MÊS'!B264,AJUSTE!$H:$H,'PAINEL MÊS'!$AI$1)</f>
        <v>0</v>
      </c>
      <c r="R264" s="45">
        <f t="shared" si="45"/>
        <v>0</v>
      </c>
      <c r="S264" s="15">
        <f>IFERROR(IF(INDEX(CADASTRO!$A$2:$Q$570,MATCH('PAINEL MÊS'!B264,CADASTRO!$B$2:$B$570,0),MATCH('PAINEL MÊS'!$AI$1,CADASTRO!$A$2:$Q$2,0))=0,IF(CADASTRO!R262=0,CADASTRO!E262,CADASTRO!R262),INDEX(CADASTRO!$A$2:$Q$570,MATCH('PAINEL MÊS'!B264,CADASTRO!$B$2:$B$570,0),MATCH('PAINEL MÊS'!$AI$1,CADASTRO!$A$2:$Q$2,0))),0)</f>
        <v>0</v>
      </c>
      <c r="T264" s="14">
        <f t="shared" si="48"/>
        <v>0</v>
      </c>
      <c r="U264" s="14">
        <f t="shared" si="49"/>
        <v>0</v>
      </c>
      <c r="V264" s="14">
        <f t="shared" si="50"/>
        <v>0</v>
      </c>
      <c r="W264" s="14">
        <f t="shared" si="51"/>
        <v>0</v>
      </c>
      <c r="X264" s="67">
        <f>IFERROR(IF(INDEX(CADASTRO!$A$2:$Q$570,MATCH('PAINEL MÊS'!B264,CADASTRO!$B$2:$B$570,0),MATCH('PAINEL MÊS'!$AJ$2,CADASTRO!$A$2:$Q$2,0))=0,IF(CADASTRO!R262=0,CADASTRO!E262,CADASTRO!R262),INDEX(CADASTRO!$A$2:$Q$570,MATCH('PAINEL MÊS'!B264,CADASTRO!$B$2:$B$570,0),MATCH('PAINEL MÊS'!$AJ$2,CADASTRO!$A$2:$Q$2,0))),0)*C264</f>
        <v>0</v>
      </c>
      <c r="Y264" s="14">
        <f t="shared" si="52"/>
        <v>0</v>
      </c>
      <c r="Z264" s="75">
        <f t="shared" si="53"/>
        <v>0</v>
      </c>
      <c r="AA264" s="75">
        <f t="shared" si="54"/>
        <v>0</v>
      </c>
      <c r="AB264" s="79">
        <f t="shared" si="55"/>
        <v>0</v>
      </c>
      <c r="AC264" s="77">
        <f t="shared" si="56"/>
        <v>0</v>
      </c>
      <c r="AD264" s="77">
        <f t="shared" si="57"/>
        <v>0</v>
      </c>
    </row>
    <row r="265" spans="1:30" ht="18.75" customHeight="1" x14ac:dyDescent="0.25">
      <c r="A265" s="7">
        <f>CADASTRO!A263</f>
        <v>0</v>
      </c>
      <c r="B265" s="7">
        <f>CADASTRO!B263</f>
        <v>0</v>
      </c>
      <c r="C265" s="40">
        <f>INDEX(Base!$A$40:$N$570,MATCH('PAINEL MÊS'!B265,Base!$B$40:$B$570,0),MATCH('PAINEL MÊS'!$C$2,Base!$A$40:$N$40,0))</f>
        <v>0</v>
      </c>
      <c r="D265" s="7">
        <f>CADASTRO!C263</f>
        <v>0</v>
      </c>
      <c r="E265" s="41">
        <f>SUMIFS(SAÍDAS!$D:$D,SAÍDAS!$B:$B,'PAINEL MÊS'!$B265,SAÍDAS!$H:$H,'PAINEL MÊS'!$AI$1,SAÍDAS!$F:$F,'PAINEL MÊS'!E$3)</f>
        <v>0</v>
      </c>
      <c r="F265" s="41">
        <f>SUMIFS(SAÍDAS!$D:$D,SAÍDAS!$B:$B,'PAINEL MÊS'!$B265,SAÍDAS!$H:$H,'PAINEL MÊS'!$AI$1,SAÍDAS!$F:$F,'PAINEL MÊS'!F$3)</f>
        <v>0</v>
      </c>
      <c r="G265" s="41">
        <f>SUMIFS(SAÍDAS!$D:$D,SAÍDAS!$B:$B,'PAINEL MÊS'!$B265,SAÍDAS!$H:$H,'PAINEL MÊS'!$AI$1,SAÍDAS!$F:$F,'PAINEL MÊS'!G$3)</f>
        <v>0</v>
      </c>
      <c r="H265" s="41">
        <f>SUMIFS(SAÍDAS!$D:$D,SAÍDAS!$B:$B,'PAINEL MÊS'!$B265,SAÍDAS!$H:$H,'PAINEL MÊS'!$AI$1,SAÍDAS!$F:$F,'PAINEL MÊS'!H$3)</f>
        <v>0</v>
      </c>
      <c r="I265" s="41">
        <f>SUMIFS(SAÍDAS!$D:$D,SAÍDAS!$B:$B,'PAINEL MÊS'!$B265,SAÍDAS!$H:$H,'PAINEL MÊS'!$AI$1,SAÍDAS!$F:$F,'PAINEL MÊS'!I$3)+SUMIFS(SAÍDAS!$D:$D,SAÍDAS!$B:$B,'PAINEL MÊS'!$B265,SAÍDAS!$H:$H,'PAINEL MÊS'!$AI$1,SAÍDAS!$F:$F,"SEMANA 6")</f>
        <v>0</v>
      </c>
      <c r="J265" s="42">
        <f t="shared" si="46"/>
        <v>0</v>
      </c>
      <c r="K265" s="43">
        <f>SUMIFS(ENTRADAS!$D:$D,ENTRADAS!$B:$B,'PAINEL MÊS'!$B265,ENTRADAS!$I:$I,'PAINEL MÊS'!$AI$1,ENTRADAS!$F:$F,'PAINEL MÊS'!K$3)</f>
        <v>0</v>
      </c>
      <c r="L265" s="43">
        <f>SUMIFS(ENTRADAS!$D:$D,ENTRADAS!$B:$B,'PAINEL MÊS'!$B265,ENTRADAS!$I:$I,'PAINEL MÊS'!$AI$1,ENTRADAS!$F:$F,'PAINEL MÊS'!L$3)</f>
        <v>0</v>
      </c>
      <c r="M265" s="43">
        <f>SUMIFS(ENTRADAS!$D:$D,ENTRADAS!$B:$B,'PAINEL MÊS'!$B265,ENTRADAS!$I:$I,'PAINEL MÊS'!$AI$1,ENTRADAS!$F:$F,'PAINEL MÊS'!M$3)</f>
        <v>0</v>
      </c>
      <c r="N265" s="43">
        <f>SUMIFS(ENTRADAS!$D:$D,ENTRADAS!$B:$B,'PAINEL MÊS'!$B265,ENTRADAS!$I:$I,'PAINEL MÊS'!$AI$1,ENTRADAS!$F:$F,'PAINEL MÊS'!N$3)</f>
        <v>0</v>
      </c>
      <c r="O265" s="43">
        <f>SUMIFS(ENTRADAS!$D:$D,ENTRADAS!$B:$B,'PAINEL MÊS'!$B265,ENTRADAS!$I:$I,'PAINEL MÊS'!$AI$1,ENTRADAS!$F:$F,'PAINEL MÊS'!O$3)+SUMIFS(ENTRADAS!$D:$D,ENTRADAS!$B:$B,'PAINEL MÊS'!$B265,ENTRADAS!$I:$I,'PAINEL MÊS'!$AI$1,ENTRADAS!$F:$F,"SEMANA 6")</f>
        <v>0</v>
      </c>
      <c r="P265" s="44">
        <f t="shared" si="47"/>
        <v>0</v>
      </c>
      <c r="Q265" s="40">
        <f>C265+P265-J265+SUMIFS(AJUSTE!$D:$D,AJUSTE!$B:$B,'PAINEL MÊS'!B265,AJUSTE!$H:$H,'PAINEL MÊS'!$AI$1)</f>
        <v>0</v>
      </c>
      <c r="R265" s="45">
        <f t="shared" si="45"/>
        <v>0</v>
      </c>
      <c r="S265" s="15">
        <f>IFERROR(IF(INDEX(CADASTRO!$A$2:$Q$570,MATCH('PAINEL MÊS'!B265,CADASTRO!$B$2:$B$570,0),MATCH('PAINEL MÊS'!$AI$1,CADASTRO!$A$2:$Q$2,0))=0,IF(CADASTRO!R263=0,CADASTRO!E263,CADASTRO!R263),INDEX(CADASTRO!$A$2:$Q$570,MATCH('PAINEL MÊS'!B265,CADASTRO!$B$2:$B$570,0),MATCH('PAINEL MÊS'!$AI$1,CADASTRO!$A$2:$Q$2,0))),0)</f>
        <v>0</v>
      </c>
      <c r="T265" s="14">
        <f t="shared" si="48"/>
        <v>0</v>
      </c>
      <c r="U265" s="14">
        <f t="shared" si="49"/>
        <v>0</v>
      </c>
      <c r="V265" s="14">
        <f t="shared" si="50"/>
        <v>0</v>
      </c>
      <c r="W265" s="14">
        <f t="shared" si="51"/>
        <v>0</v>
      </c>
      <c r="X265" s="67">
        <f>IFERROR(IF(INDEX(CADASTRO!$A$2:$Q$570,MATCH('PAINEL MÊS'!B265,CADASTRO!$B$2:$B$570,0),MATCH('PAINEL MÊS'!$AJ$2,CADASTRO!$A$2:$Q$2,0))=0,IF(CADASTRO!R263=0,CADASTRO!E263,CADASTRO!R263),INDEX(CADASTRO!$A$2:$Q$570,MATCH('PAINEL MÊS'!B265,CADASTRO!$B$2:$B$570,0),MATCH('PAINEL MÊS'!$AJ$2,CADASTRO!$A$2:$Q$2,0))),0)*C265</f>
        <v>0</v>
      </c>
      <c r="Y265" s="14">
        <f t="shared" si="52"/>
        <v>0</v>
      </c>
      <c r="Z265" s="75">
        <f t="shared" si="53"/>
        <v>0</v>
      </c>
      <c r="AA265" s="75">
        <f t="shared" si="54"/>
        <v>0</v>
      </c>
      <c r="AB265" s="79">
        <f t="shared" si="55"/>
        <v>0</v>
      </c>
      <c r="AC265" s="77">
        <f t="shared" si="56"/>
        <v>0</v>
      </c>
      <c r="AD265" s="77">
        <f t="shared" si="57"/>
        <v>0</v>
      </c>
    </row>
    <row r="266" spans="1:30" ht="18.75" customHeight="1" x14ac:dyDescent="0.25">
      <c r="A266" s="7">
        <f>CADASTRO!A264</f>
        <v>0</v>
      </c>
      <c r="B266" s="7">
        <f>CADASTRO!B264</f>
        <v>0</v>
      </c>
      <c r="C266" s="40">
        <f>INDEX(Base!$A$40:$N$570,MATCH('PAINEL MÊS'!B266,Base!$B$40:$B$570,0),MATCH('PAINEL MÊS'!$C$2,Base!$A$40:$N$40,0))</f>
        <v>0</v>
      </c>
      <c r="D266" s="7">
        <f>CADASTRO!C264</f>
        <v>0</v>
      </c>
      <c r="E266" s="41">
        <f>SUMIFS(SAÍDAS!$D:$D,SAÍDAS!$B:$B,'PAINEL MÊS'!$B266,SAÍDAS!$H:$H,'PAINEL MÊS'!$AI$1,SAÍDAS!$F:$F,'PAINEL MÊS'!E$3)</f>
        <v>0</v>
      </c>
      <c r="F266" s="41">
        <f>SUMIFS(SAÍDAS!$D:$D,SAÍDAS!$B:$B,'PAINEL MÊS'!$B266,SAÍDAS!$H:$H,'PAINEL MÊS'!$AI$1,SAÍDAS!$F:$F,'PAINEL MÊS'!F$3)</f>
        <v>0</v>
      </c>
      <c r="G266" s="41">
        <f>SUMIFS(SAÍDAS!$D:$D,SAÍDAS!$B:$B,'PAINEL MÊS'!$B266,SAÍDAS!$H:$H,'PAINEL MÊS'!$AI$1,SAÍDAS!$F:$F,'PAINEL MÊS'!G$3)</f>
        <v>0</v>
      </c>
      <c r="H266" s="41">
        <f>SUMIFS(SAÍDAS!$D:$D,SAÍDAS!$B:$B,'PAINEL MÊS'!$B266,SAÍDAS!$H:$H,'PAINEL MÊS'!$AI$1,SAÍDAS!$F:$F,'PAINEL MÊS'!H$3)</f>
        <v>0</v>
      </c>
      <c r="I266" s="41">
        <f>SUMIFS(SAÍDAS!$D:$D,SAÍDAS!$B:$B,'PAINEL MÊS'!$B266,SAÍDAS!$H:$H,'PAINEL MÊS'!$AI$1,SAÍDAS!$F:$F,'PAINEL MÊS'!I$3)+SUMIFS(SAÍDAS!$D:$D,SAÍDAS!$B:$B,'PAINEL MÊS'!$B266,SAÍDAS!$H:$H,'PAINEL MÊS'!$AI$1,SAÍDAS!$F:$F,"SEMANA 6")</f>
        <v>0</v>
      </c>
      <c r="J266" s="42">
        <f t="shared" si="46"/>
        <v>0</v>
      </c>
      <c r="K266" s="43">
        <f>SUMIFS(ENTRADAS!$D:$D,ENTRADAS!$B:$B,'PAINEL MÊS'!$B266,ENTRADAS!$I:$I,'PAINEL MÊS'!$AI$1,ENTRADAS!$F:$F,'PAINEL MÊS'!K$3)</f>
        <v>0</v>
      </c>
      <c r="L266" s="43">
        <f>SUMIFS(ENTRADAS!$D:$D,ENTRADAS!$B:$B,'PAINEL MÊS'!$B266,ENTRADAS!$I:$I,'PAINEL MÊS'!$AI$1,ENTRADAS!$F:$F,'PAINEL MÊS'!L$3)</f>
        <v>0</v>
      </c>
      <c r="M266" s="43">
        <f>SUMIFS(ENTRADAS!$D:$D,ENTRADAS!$B:$B,'PAINEL MÊS'!$B266,ENTRADAS!$I:$I,'PAINEL MÊS'!$AI$1,ENTRADAS!$F:$F,'PAINEL MÊS'!M$3)</f>
        <v>0</v>
      </c>
      <c r="N266" s="43">
        <f>SUMIFS(ENTRADAS!$D:$D,ENTRADAS!$B:$B,'PAINEL MÊS'!$B266,ENTRADAS!$I:$I,'PAINEL MÊS'!$AI$1,ENTRADAS!$F:$F,'PAINEL MÊS'!N$3)</f>
        <v>0</v>
      </c>
      <c r="O266" s="43">
        <f>SUMIFS(ENTRADAS!$D:$D,ENTRADAS!$B:$B,'PAINEL MÊS'!$B266,ENTRADAS!$I:$I,'PAINEL MÊS'!$AI$1,ENTRADAS!$F:$F,'PAINEL MÊS'!O$3)+SUMIFS(ENTRADAS!$D:$D,ENTRADAS!$B:$B,'PAINEL MÊS'!$B266,ENTRADAS!$I:$I,'PAINEL MÊS'!$AI$1,ENTRADAS!$F:$F,"SEMANA 6")</f>
        <v>0</v>
      </c>
      <c r="P266" s="44">
        <f t="shared" si="47"/>
        <v>0</v>
      </c>
      <c r="Q266" s="40">
        <f>C266+P266-J266+SUMIFS(AJUSTE!$D:$D,AJUSTE!$B:$B,'PAINEL MÊS'!B266,AJUSTE!$H:$H,'PAINEL MÊS'!$AI$1)</f>
        <v>0</v>
      </c>
      <c r="R266" s="45">
        <f t="shared" si="45"/>
        <v>0</v>
      </c>
      <c r="S266" s="15">
        <f>IFERROR(IF(INDEX(CADASTRO!$A$2:$Q$570,MATCH('PAINEL MÊS'!B266,CADASTRO!$B$2:$B$570,0),MATCH('PAINEL MÊS'!$AI$1,CADASTRO!$A$2:$Q$2,0))=0,IF(CADASTRO!R264=0,CADASTRO!E264,CADASTRO!R264),INDEX(CADASTRO!$A$2:$Q$570,MATCH('PAINEL MÊS'!B266,CADASTRO!$B$2:$B$570,0),MATCH('PAINEL MÊS'!$AI$1,CADASTRO!$A$2:$Q$2,0))),0)</f>
        <v>0</v>
      </c>
      <c r="T266" s="14">
        <f t="shared" si="48"/>
        <v>0</v>
      </c>
      <c r="U266" s="14">
        <f t="shared" si="49"/>
        <v>0</v>
      </c>
      <c r="V266" s="14">
        <f t="shared" si="50"/>
        <v>0</v>
      </c>
      <c r="W266" s="14">
        <f t="shared" si="51"/>
        <v>0</v>
      </c>
      <c r="X266" s="67">
        <f>IFERROR(IF(INDEX(CADASTRO!$A$2:$Q$570,MATCH('PAINEL MÊS'!B266,CADASTRO!$B$2:$B$570,0),MATCH('PAINEL MÊS'!$AJ$2,CADASTRO!$A$2:$Q$2,0))=0,IF(CADASTRO!R264=0,CADASTRO!E264,CADASTRO!R264),INDEX(CADASTRO!$A$2:$Q$570,MATCH('PAINEL MÊS'!B266,CADASTRO!$B$2:$B$570,0),MATCH('PAINEL MÊS'!$AJ$2,CADASTRO!$A$2:$Q$2,0))),0)*C266</f>
        <v>0</v>
      </c>
      <c r="Y266" s="14">
        <f t="shared" si="52"/>
        <v>0</v>
      </c>
      <c r="Z266" s="75">
        <f t="shared" si="53"/>
        <v>0</v>
      </c>
      <c r="AA266" s="75">
        <f t="shared" si="54"/>
        <v>0</v>
      </c>
      <c r="AB266" s="79">
        <f t="shared" si="55"/>
        <v>0</v>
      </c>
      <c r="AC266" s="77">
        <f t="shared" si="56"/>
        <v>0</v>
      </c>
      <c r="AD266" s="77">
        <f t="shared" si="57"/>
        <v>0</v>
      </c>
    </row>
    <row r="267" spans="1:30" ht="18.75" customHeight="1" x14ac:dyDescent="0.25">
      <c r="A267" s="7">
        <f>CADASTRO!A265</f>
        <v>0</v>
      </c>
      <c r="B267" s="7">
        <f>CADASTRO!B265</f>
        <v>0</v>
      </c>
      <c r="C267" s="40">
        <f>INDEX(Base!$A$40:$N$570,MATCH('PAINEL MÊS'!B267,Base!$B$40:$B$570,0),MATCH('PAINEL MÊS'!$C$2,Base!$A$40:$N$40,0))</f>
        <v>0</v>
      </c>
      <c r="D267" s="7">
        <f>CADASTRO!C265</f>
        <v>0</v>
      </c>
      <c r="E267" s="41">
        <f>SUMIFS(SAÍDAS!$D:$D,SAÍDAS!$B:$B,'PAINEL MÊS'!$B267,SAÍDAS!$H:$H,'PAINEL MÊS'!$AI$1,SAÍDAS!$F:$F,'PAINEL MÊS'!E$3)</f>
        <v>0</v>
      </c>
      <c r="F267" s="41">
        <f>SUMIFS(SAÍDAS!$D:$D,SAÍDAS!$B:$B,'PAINEL MÊS'!$B267,SAÍDAS!$H:$H,'PAINEL MÊS'!$AI$1,SAÍDAS!$F:$F,'PAINEL MÊS'!F$3)</f>
        <v>0</v>
      </c>
      <c r="G267" s="41">
        <f>SUMIFS(SAÍDAS!$D:$D,SAÍDAS!$B:$B,'PAINEL MÊS'!$B267,SAÍDAS!$H:$H,'PAINEL MÊS'!$AI$1,SAÍDAS!$F:$F,'PAINEL MÊS'!G$3)</f>
        <v>0</v>
      </c>
      <c r="H267" s="41">
        <f>SUMIFS(SAÍDAS!$D:$D,SAÍDAS!$B:$B,'PAINEL MÊS'!$B267,SAÍDAS!$H:$H,'PAINEL MÊS'!$AI$1,SAÍDAS!$F:$F,'PAINEL MÊS'!H$3)</f>
        <v>0</v>
      </c>
      <c r="I267" s="41">
        <f>SUMIFS(SAÍDAS!$D:$D,SAÍDAS!$B:$B,'PAINEL MÊS'!$B267,SAÍDAS!$H:$H,'PAINEL MÊS'!$AI$1,SAÍDAS!$F:$F,'PAINEL MÊS'!I$3)+SUMIFS(SAÍDAS!$D:$D,SAÍDAS!$B:$B,'PAINEL MÊS'!$B267,SAÍDAS!$H:$H,'PAINEL MÊS'!$AI$1,SAÍDAS!$F:$F,"SEMANA 6")</f>
        <v>0</v>
      </c>
      <c r="J267" s="42">
        <f t="shared" si="46"/>
        <v>0</v>
      </c>
      <c r="K267" s="43">
        <f>SUMIFS(ENTRADAS!$D:$D,ENTRADAS!$B:$B,'PAINEL MÊS'!$B267,ENTRADAS!$I:$I,'PAINEL MÊS'!$AI$1,ENTRADAS!$F:$F,'PAINEL MÊS'!K$3)</f>
        <v>0</v>
      </c>
      <c r="L267" s="43">
        <f>SUMIFS(ENTRADAS!$D:$D,ENTRADAS!$B:$B,'PAINEL MÊS'!$B267,ENTRADAS!$I:$I,'PAINEL MÊS'!$AI$1,ENTRADAS!$F:$F,'PAINEL MÊS'!L$3)</f>
        <v>0</v>
      </c>
      <c r="M267" s="43">
        <f>SUMIFS(ENTRADAS!$D:$D,ENTRADAS!$B:$B,'PAINEL MÊS'!$B267,ENTRADAS!$I:$I,'PAINEL MÊS'!$AI$1,ENTRADAS!$F:$F,'PAINEL MÊS'!M$3)</f>
        <v>0</v>
      </c>
      <c r="N267" s="43">
        <f>SUMIFS(ENTRADAS!$D:$D,ENTRADAS!$B:$B,'PAINEL MÊS'!$B267,ENTRADAS!$I:$I,'PAINEL MÊS'!$AI$1,ENTRADAS!$F:$F,'PAINEL MÊS'!N$3)</f>
        <v>0</v>
      </c>
      <c r="O267" s="43">
        <f>SUMIFS(ENTRADAS!$D:$D,ENTRADAS!$B:$B,'PAINEL MÊS'!$B267,ENTRADAS!$I:$I,'PAINEL MÊS'!$AI$1,ENTRADAS!$F:$F,'PAINEL MÊS'!O$3)+SUMIFS(ENTRADAS!$D:$D,ENTRADAS!$B:$B,'PAINEL MÊS'!$B267,ENTRADAS!$I:$I,'PAINEL MÊS'!$AI$1,ENTRADAS!$F:$F,"SEMANA 6")</f>
        <v>0</v>
      </c>
      <c r="P267" s="44">
        <f t="shared" si="47"/>
        <v>0</v>
      </c>
      <c r="Q267" s="40">
        <f>C267+P267-J267+SUMIFS(AJUSTE!$D:$D,AJUSTE!$B:$B,'PAINEL MÊS'!B267,AJUSTE!$H:$H,'PAINEL MÊS'!$AI$1)</f>
        <v>0</v>
      </c>
      <c r="R267" s="45">
        <f t="shared" si="45"/>
        <v>0</v>
      </c>
      <c r="S267" s="15">
        <f>IFERROR(IF(INDEX(CADASTRO!$A$2:$Q$570,MATCH('PAINEL MÊS'!B267,CADASTRO!$B$2:$B$570,0),MATCH('PAINEL MÊS'!$AI$1,CADASTRO!$A$2:$Q$2,0))=0,IF(CADASTRO!R265=0,CADASTRO!E265,CADASTRO!R265),INDEX(CADASTRO!$A$2:$Q$570,MATCH('PAINEL MÊS'!B267,CADASTRO!$B$2:$B$570,0),MATCH('PAINEL MÊS'!$AI$1,CADASTRO!$A$2:$Q$2,0))),0)</f>
        <v>0</v>
      </c>
      <c r="T267" s="14">
        <f t="shared" si="48"/>
        <v>0</v>
      </c>
      <c r="U267" s="14">
        <f t="shared" si="49"/>
        <v>0</v>
      </c>
      <c r="V267" s="14">
        <f t="shared" si="50"/>
        <v>0</v>
      </c>
      <c r="W267" s="14">
        <f t="shared" si="51"/>
        <v>0</v>
      </c>
      <c r="X267" s="67">
        <f>IFERROR(IF(INDEX(CADASTRO!$A$2:$Q$570,MATCH('PAINEL MÊS'!B267,CADASTRO!$B$2:$B$570,0),MATCH('PAINEL MÊS'!$AJ$2,CADASTRO!$A$2:$Q$2,0))=0,IF(CADASTRO!R265=0,CADASTRO!E265,CADASTRO!R265),INDEX(CADASTRO!$A$2:$Q$570,MATCH('PAINEL MÊS'!B267,CADASTRO!$B$2:$B$570,0),MATCH('PAINEL MÊS'!$AJ$2,CADASTRO!$A$2:$Q$2,0))),0)*C267</f>
        <v>0</v>
      </c>
      <c r="Y267" s="14">
        <f t="shared" si="52"/>
        <v>0</v>
      </c>
      <c r="Z267" s="75">
        <f t="shared" si="53"/>
        <v>0</v>
      </c>
      <c r="AA267" s="75">
        <f t="shared" si="54"/>
        <v>0</v>
      </c>
      <c r="AB267" s="79">
        <f t="shared" si="55"/>
        <v>0</v>
      </c>
      <c r="AC267" s="77">
        <f t="shared" si="56"/>
        <v>0</v>
      </c>
      <c r="AD267" s="77">
        <f t="shared" si="57"/>
        <v>0</v>
      </c>
    </row>
    <row r="268" spans="1:30" ht="18.75" customHeight="1" x14ac:dyDescent="0.25">
      <c r="A268" s="7">
        <f>CADASTRO!A266</f>
        <v>0</v>
      </c>
      <c r="B268" s="7">
        <f>CADASTRO!B266</f>
        <v>0</v>
      </c>
      <c r="C268" s="40">
        <f>INDEX(Base!$A$40:$N$570,MATCH('PAINEL MÊS'!B268,Base!$B$40:$B$570,0),MATCH('PAINEL MÊS'!$C$2,Base!$A$40:$N$40,0))</f>
        <v>0</v>
      </c>
      <c r="D268" s="7">
        <f>CADASTRO!C266</f>
        <v>0</v>
      </c>
      <c r="E268" s="41">
        <f>SUMIFS(SAÍDAS!$D:$D,SAÍDAS!$B:$B,'PAINEL MÊS'!$B268,SAÍDAS!$H:$H,'PAINEL MÊS'!$AI$1,SAÍDAS!$F:$F,'PAINEL MÊS'!E$3)</f>
        <v>0</v>
      </c>
      <c r="F268" s="41">
        <f>SUMIFS(SAÍDAS!$D:$D,SAÍDAS!$B:$B,'PAINEL MÊS'!$B268,SAÍDAS!$H:$H,'PAINEL MÊS'!$AI$1,SAÍDAS!$F:$F,'PAINEL MÊS'!F$3)</f>
        <v>0</v>
      </c>
      <c r="G268" s="41">
        <f>SUMIFS(SAÍDAS!$D:$D,SAÍDAS!$B:$B,'PAINEL MÊS'!$B268,SAÍDAS!$H:$H,'PAINEL MÊS'!$AI$1,SAÍDAS!$F:$F,'PAINEL MÊS'!G$3)</f>
        <v>0</v>
      </c>
      <c r="H268" s="41">
        <f>SUMIFS(SAÍDAS!$D:$D,SAÍDAS!$B:$B,'PAINEL MÊS'!$B268,SAÍDAS!$H:$H,'PAINEL MÊS'!$AI$1,SAÍDAS!$F:$F,'PAINEL MÊS'!H$3)</f>
        <v>0</v>
      </c>
      <c r="I268" s="41">
        <f>SUMIFS(SAÍDAS!$D:$D,SAÍDAS!$B:$B,'PAINEL MÊS'!$B268,SAÍDAS!$H:$H,'PAINEL MÊS'!$AI$1,SAÍDAS!$F:$F,'PAINEL MÊS'!I$3)+SUMIFS(SAÍDAS!$D:$D,SAÍDAS!$B:$B,'PAINEL MÊS'!$B268,SAÍDAS!$H:$H,'PAINEL MÊS'!$AI$1,SAÍDAS!$F:$F,"SEMANA 6")</f>
        <v>0</v>
      </c>
      <c r="J268" s="42">
        <f t="shared" si="46"/>
        <v>0</v>
      </c>
      <c r="K268" s="43">
        <f>SUMIFS(ENTRADAS!$D:$D,ENTRADAS!$B:$B,'PAINEL MÊS'!$B268,ENTRADAS!$I:$I,'PAINEL MÊS'!$AI$1,ENTRADAS!$F:$F,'PAINEL MÊS'!K$3)</f>
        <v>0</v>
      </c>
      <c r="L268" s="43">
        <f>SUMIFS(ENTRADAS!$D:$D,ENTRADAS!$B:$B,'PAINEL MÊS'!$B268,ENTRADAS!$I:$I,'PAINEL MÊS'!$AI$1,ENTRADAS!$F:$F,'PAINEL MÊS'!L$3)</f>
        <v>0</v>
      </c>
      <c r="M268" s="43">
        <f>SUMIFS(ENTRADAS!$D:$D,ENTRADAS!$B:$B,'PAINEL MÊS'!$B268,ENTRADAS!$I:$I,'PAINEL MÊS'!$AI$1,ENTRADAS!$F:$F,'PAINEL MÊS'!M$3)</f>
        <v>0</v>
      </c>
      <c r="N268" s="43">
        <f>SUMIFS(ENTRADAS!$D:$D,ENTRADAS!$B:$B,'PAINEL MÊS'!$B268,ENTRADAS!$I:$I,'PAINEL MÊS'!$AI$1,ENTRADAS!$F:$F,'PAINEL MÊS'!N$3)</f>
        <v>0</v>
      </c>
      <c r="O268" s="43">
        <f>SUMIFS(ENTRADAS!$D:$D,ENTRADAS!$B:$B,'PAINEL MÊS'!$B268,ENTRADAS!$I:$I,'PAINEL MÊS'!$AI$1,ENTRADAS!$F:$F,'PAINEL MÊS'!O$3)+SUMIFS(ENTRADAS!$D:$D,ENTRADAS!$B:$B,'PAINEL MÊS'!$B268,ENTRADAS!$I:$I,'PAINEL MÊS'!$AI$1,ENTRADAS!$F:$F,"SEMANA 6")</f>
        <v>0</v>
      </c>
      <c r="P268" s="44">
        <f t="shared" si="47"/>
        <v>0</v>
      </c>
      <c r="Q268" s="40">
        <f>C268+P268-J268+SUMIFS(AJUSTE!$D:$D,AJUSTE!$B:$B,'PAINEL MÊS'!B268,AJUSTE!$H:$H,'PAINEL MÊS'!$AI$1)</f>
        <v>0</v>
      </c>
      <c r="R268" s="45">
        <f t="shared" si="45"/>
        <v>0</v>
      </c>
      <c r="S268" s="15">
        <f>IFERROR(IF(INDEX(CADASTRO!$A$2:$Q$570,MATCH('PAINEL MÊS'!B268,CADASTRO!$B$2:$B$570,0),MATCH('PAINEL MÊS'!$AI$1,CADASTRO!$A$2:$Q$2,0))=0,IF(CADASTRO!R266=0,CADASTRO!E266,CADASTRO!R266),INDEX(CADASTRO!$A$2:$Q$570,MATCH('PAINEL MÊS'!B268,CADASTRO!$B$2:$B$570,0),MATCH('PAINEL MÊS'!$AI$1,CADASTRO!$A$2:$Q$2,0))),0)</f>
        <v>0</v>
      </c>
      <c r="T268" s="14">
        <f t="shared" si="48"/>
        <v>0</v>
      </c>
      <c r="U268" s="14">
        <f t="shared" si="49"/>
        <v>0</v>
      </c>
      <c r="V268" s="14">
        <f t="shared" si="50"/>
        <v>0</v>
      </c>
      <c r="W268" s="14">
        <f t="shared" si="51"/>
        <v>0</v>
      </c>
      <c r="X268" s="67">
        <f>IFERROR(IF(INDEX(CADASTRO!$A$2:$Q$570,MATCH('PAINEL MÊS'!B268,CADASTRO!$B$2:$B$570,0),MATCH('PAINEL MÊS'!$AJ$2,CADASTRO!$A$2:$Q$2,0))=0,IF(CADASTRO!R266=0,CADASTRO!E266,CADASTRO!R266),INDEX(CADASTRO!$A$2:$Q$570,MATCH('PAINEL MÊS'!B268,CADASTRO!$B$2:$B$570,0),MATCH('PAINEL MÊS'!$AJ$2,CADASTRO!$A$2:$Q$2,0))),0)*C268</f>
        <v>0</v>
      </c>
      <c r="Y268" s="14">
        <f t="shared" si="52"/>
        <v>0</v>
      </c>
      <c r="Z268" s="75">
        <f t="shared" si="53"/>
        <v>0</v>
      </c>
      <c r="AA268" s="75">
        <f t="shared" si="54"/>
        <v>0</v>
      </c>
      <c r="AB268" s="79">
        <f t="shared" si="55"/>
        <v>0</v>
      </c>
      <c r="AC268" s="77">
        <f t="shared" si="56"/>
        <v>0</v>
      </c>
      <c r="AD268" s="77">
        <f t="shared" si="57"/>
        <v>0</v>
      </c>
    </row>
    <row r="269" spans="1:30" ht="18.75" customHeight="1" x14ac:dyDescent="0.25">
      <c r="A269" s="7">
        <f>CADASTRO!A267</f>
        <v>0</v>
      </c>
      <c r="B269" s="7">
        <f>CADASTRO!B267</f>
        <v>0</v>
      </c>
      <c r="C269" s="40">
        <f>INDEX(Base!$A$40:$N$570,MATCH('PAINEL MÊS'!B269,Base!$B$40:$B$570,0),MATCH('PAINEL MÊS'!$C$2,Base!$A$40:$N$40,0))</f>
        <v>0</v>
      </c>
      <c r="D269" s="7">
        <f>CADASTRO!C267</f>
        <v>0</v>
      </c>
      <c r="E269" s="41">
        <f>SUMIFS(SAÍDAS!$D:$D,SAÍDAS!$B:$B,'PAINEL MÊS'!$B269,SAÍDAS!$H:$H,'PAINEL MÊS'!$AI$1,SAÍDAS!$F:$F,'PAINEL MÊS'!E$3)</f>
        <v>0</v>
      </c>
      <c r="F269" s="41">
        <f>SUMIFS(SAÍDAS!$D:$D,SAÍDAS!$B:$B,'PAINEL MÊS'!$B269,SAÍDAS!$H:$H,'PAINEL MÊS'!$AI$1,SAÍDAS!$F:$F,'PAINEL MÊS'!F$3)</f>
        <v>0</v>
      </c>
      <c r="G269" s="41">
        <f>SUMIFS(SAÍDAS!$D:$D,SAÍDAS!$B:$B,'PAINEL MÊS'!$B269,SAÍDAS!$H:$H,'PAINEL MÊS'!$AI$1,SAÍDAS!$F:$F,'PAINEL MÊS'!G$3)</f>
        <v>0</v>
      </c>
      <c r="H269" s="41">
        <f>SUMIFS(SAÍDAS!$D:$D,SAÍDAS!$B:$B,'PAINEL MÊS'!$B269,SAÍDAS!$H:$H,'PAINEL MÊS'!$AI$1,SAÍDAS!$F:$F,'PAINEL MÊS'!H$3)</f>
        <v>0</v>
      </c>
      <c r="I269" s="41">
        <f>SUMIFS(SAÍDAS!$D:$D,SAÍDAS!$B:$B,'PAINEL MÊS'!$B269,SAÍDAS!$H:$H,'PAINEL MÊS'!$AI$1,SAÍDAS!$F:$F,'PAINEL MÊS'!I$3)+SUMIFS(SAÍDAS!$D:$D,SAÍDAS!$B:$B,'PAINEL MÊS'!$B269,SAÍDAS!$H:$H,'PAINEL MÊS'!$AI$1,SAÍDAS!$F:$F,"SEMANA 6")</f>
        <v>0</v>
      </c>
      <c r="J269" s="42">
        <f t="shared" si="46"/>
        <v>0</v>
      </c>
      <c r="K269" s="43">
        <f>SUMIFS(ENTRADAS!$D:$D,ENTRADAS!$B:$B,'PAINEL MÊS'!$B269,ENTRADAS!$I:$I,'PAINEL MÊS'!$AI$1,ENTRADAS!$F:$F,'PAINEL MÊS'!K$3)</f>
        <v>0</v>
      </c>
      <c r="L269" s="43">
        <f>SUMIFS(ENTRADAS!$D:$D,ENTRADAS!$B:$B,'PAINEL MÊS'!$B269,ENTRADAS!$I:$I,'PAINEL MÊS'!$AI$1,ENTRADAS!$F:$F,'PAINEL MÊS'!L$3)</f>
        <v>0</v>
      </c>
      <c r="M269" s="43">
        <f>SUMIFS(ENTRADAS!$D:$D,ENTRADAS!$B:$B,'PAINEL MÊS'!$B269,ENTRADAS!$I:$I,'PAINEL MÊS'!$AI$1,ENTRADAS!$F:$F,'PAINEL MÊS'!M$3)</f>
        <v>0</v>
      </c>
      <c r="N269" s="43">
        <f>SUMIFS(ENTRADAS!$D:$D,ENTRADAS!$B:$B,'PAINEL MÊS'!$B269,ENTRADAS!$I:$I,'PAINEL MÊS'!$AI$1,ENTRADAS!$F:$F,'PAINEL MÊS'!N$3)</f>
        <v>0</v>
      </c>
      <c r="O269" s="43">
        <f>SUMIFS(ENTRADAS!$D:$D,ENTRADAS!$B:$B,'PAINEL MÊS'!$B269,ENTRADAS!$I:$I,'PAINEL MÊS'!$AI$1,ENTRADAS!$F:$F,'PAINEL MÊS'!O$3)+SUMIFS(ENTRADAS!$D:$D,ENTRADAS!$B:$B,'PAINEL MÊS'!$B269,ENTRADAS!$I:$I,'PAINEL MÊS'!$AI$1,ENTRADAS!$F:$F,"SEMANA 6")</f>
        <v>0</v>
      </c>
      <c r="P269" s="44">
        <f t="shared" si="47"/>
        <v>0</v>
      </c>
      <c r="Q269" s="40">
        <f>C269+P269-J269+SUMIFS(AJUSTE!$D:$D,AJUSTE!$B:$B,'PAINEL MÊS'!B269,AJUSTE!$H:$H,'PAINEL MÊS'!$AI$1)</f>
        <v>0</v>
      </c>
      <c r="R269" s="45">
        <f t="shared" si="45"/>
        <v>0</v>
      </c>
      <c r="S269" s="15">
        <f>IFERROR(IF(INDEX(CADASTRO!$A$2:$Q$570,MATCH('PAINEL MÊS'!B269,CADASTRO!$B$2:$B$570,0),MATCH('PAINEL MÊS'!$AI$1,CADASTRO!$A$2:$Q$2,0))=0,IF(CADASTRO!R267=0,CADASTRO!E267,CADASTRO!R267),INDEX(CADASTRO!$A$2:$Q$570,MATCH('PAINEL MÊS'!B269,CADASTRO!$B$2:$B$570,0),MATCH('PAINEL MÊS'!$AI$1,CADASTRO!$A$2:$Q$2,0))),0)</f>
        <v>0</v>
      </c>
      <c r="T269" s="14">
        <f t="shared" si="48"/>
        <v>0</v>
      </c>
      <c r="U269" s="14">
        <f t="shared" si="49"/>
        <v>0</v>
      </c>
      <c r="V269" s="14">
        <f t="shared" si="50"/>
        <v>0</v>
      </c>
      <c r="W269" s="14">
        <f t="shared" si="51"/>
        <v>0</v>
      </c>
      <c r="X269" s="67">
        <f>IFERROR(IF(INDEX(CADASTRO!$A$2:$Q$570,MATCH('PAINEL MÊS'!B269,CADASTRO!$B$2:$B$570,0),MATCH('PAINEL MÊS'!$AJ$2,CADASTRO!$A$2:$Q$2,0))=0,IF(CADASTRO!R267=0,CADASTRO!E267,CADASTRO!R267),INDEX(CADASTRO!$A$2:$Q$570,MATCH('PAINEL MÊS'!B269,CADASTRO!$B$2:$B$570,0),MATCH('PAINEL MÊS'!$AJ$2,CADASTRO!$A$2:$Q$2,0))),0)*C269</f>
        <v>0</v>
      </c>
      <c r="Y269" s="14">
        <f t="shared" si="52"/>
        <v>0</v>
      </c>
      <c r="Z269" s="75">
        <f t="shared" si="53"/>
        <v>0</v>
      </c>
      <c r="AA269" s="75">
        <f t="shared" si="54"/>
        <v>0</v>
      </c>
      <c r="AB269" s="79">
        <f t="shared" si="55"/>
        <v>0</v>
      </c>
      <c r="AC269" s="77">
        <f t="shared" si="56"/>
        <v>0</v>
      </c>
      <c r="AD269" s="77">
        <f t="shared" si="57"/>
        <v>0</v>
      </c>
    </row>
    <row r="270" spans="1:30" ht="18.75" customHeight="1" x14ac:dyDescent="0.25">
      <c r="A270" s="7">
        <f>CADASTRO!A268</f>
        <v>0</v>
      </c>
      <c r="B270" s="7">
        <f>CADASTRO!B268</f>
        <v>0</v>
      </c>
      <c r="C270" s="40">
        <f>INDEX(Base!$A$40:$N$570,MATCH('PAINEL MÊS'!B270,Base!$B$40:$B$570,0),MATCH('PAINEL MÊS'!$C$2,Base!$A$40:$N$40,0))</f>
        <v>0</v>
      </c>
      <c r="D270" s="7">
        <f>CADASTRO!C268</f>
        <v>0</v>
      </c>
      <c r="E270" s="41">
        <f>SUMIFS(SAÍDAS!$D:$D,SAÍDAS!$B:$B,'PAINEL MÊS'!$B270,SAÍDAS!$H:$H,'PAINEL MÊS'!$AI$1,SAÍDAS!$F:$F,'PAINEL MÊS'!E$3)</f>
        <v>0</v>
      </c>
      <c r="F270" s="41">
        <f>SUMIFS(SAÍDAS!$D:$D,SAÍDAS!$B:$B,'PAINEL MÊS'!$B270,SAÍDAS!$H:$H,'PAINEL MÊS'!$AI$1,SAÍDAS!$F:$F,'PAINEL MÊS'!F$3)</f>
        <v>0</v>
      </c>
      <c r="G270" s="41">
        <f>SUMIFS(SAÍDAS!$D:$D,SAÍDAS!$B:$B,'PAINEL MÊS'!$B270,SAÍDAS!$H:$H,'PAINEL MÊS'!$AI$1,SAÍDAS!$F:$F,'PAINEL MÊS'!G$3)</f>
        <v>0</v>
      </c>
      <c r="H270" s="41">
        <f>SUMIFS(SAÍDAS!$D:$D,SAÍDAS!$B:$B,'PAINEL MÊS'!$B270,SAÍDAS!$H:$H,'PAINEL MÊS'!$AI$1,SAÍDAS!$F:$F,'PAINEL MÊS'!H$3)</f>
        <v>0</v>
      </c>
      <c r="I270" s="41">
        <f>SUMIFS(SAÍDAS!$D:$D,SAÍDAS!$B:$B,'PAINEL MÊS'!$B270,SAÍDAS!$H:$H,'PAINEL MÊS'!$AI$1,SAÍDAS!$F:$F,'PAINEL MÊS'!I$3)+SUMIFS(SAÍDAS!$D:$D,SAÍDAS!$B:$B,'PAINEL MÊS'!$B270,SAÍDAS!$H:$H,'PAINEL MÊS'!$AI$1,SAÍDAS!$F:$F,"SEMANA 6")</f>
        <v>0</v>
      </c>
      <c r="J270" s="42">
        <f t="shared" si="46"/>
        <v>0</v>
      </c>
      <c r="K270" s="43">
        <f>SUMIFS(ENTRADAS!$D:$D,ENTRADAS!$B:$B,'PAINEL MÊS'!$B270,ENTRADAS!$I:$I,'PAINEL MÊS'!$AI$1,ENTRADAS!$F:$F,'PAINEL MÊS'!K$3)</f>
        <v>0</v>
      </c>
      <c r="L270" s="43">
        <f>SUMIFS(ENTRADAS!$D:$D,ENTRADAS!$B:$B,'PAINEL MÊS'!$B270,ENTRADAS!$I:$I,'PAINEL MÊS'!$AI$1,ENTRADAS!$F:$F,'PAINEL MÊS'!L$3)</f>
        <v>0</v>
      </c>
      <c r="M270" s="43">
        <f>SUMIFS(ENTRADAS!$D:$D,ENTRADAS!$B:$B,'PAINEL MÊS'!$B270,ENTRADAS!$I:$I,'PAINEL MÊS'!$AI$1,ENTRADAS!$F:$F,'PAINEL MÊS'!M$3)</f>
        <v>0</v>
      </c>
      <c r="N270" s="43">
        <f>SUMIFS(ENTRADAS!$D:$D,ENTRADAS!$B:$B,'PAINEL MÊS'!$B270,ENTRADAS!$I:$I,'PAINEL MÊS'!$AI$1,ENTRADAS!$F:$F,'PAINEL MÊS'!N$3)</f>
        <v>0</v>
      </c>
      <c r="O270" s="43">
        <f>SUMIFS(ENTRADAS!$D:$D,ENTRADAS!$B:$B,'PAINEL MÊS'!$B270,ENTRADAS!$I:$I,'PAINEL MÊS'!$AI$1,ENTRADAS!$F:$F,'PAINEL MÊS'!O$3)+SUMIFS(ENTRADAS!$D:$D,ENTRADAS!$B:$B,'PAINEL MÊS'!$B270,ENTRADAS!$I:$I,'PAINEL MÊS'!$AI$1,ENTRADAS!$F:$F,"SEMANA 6")</f>
        <v>0</v>
      </c>
      <c r="P270" s="44">
        <f t="shared" si="47"/>
        <v>0</v>
      </c>
      <c r="Q270" s="40">
        <f>C270+P270-J270+SUMIFS(AJUSTE!$D:$D,AJUSTE!$B:$B,'PAINEL MÊS'!B270,AJUSTE!$H:$H,'PAINEL MÊS'!$AI$1)</f>
        <v>0</v>
      </c>
      <c r="R270" s="45">
        <f t="shared" si="45"/>
        <v>0</v>
      </c>
      <c r="S270" s="15">
        <f>IFERROR(IF(INDEX(CADASTRO!$A$2:$Q$570,MATCH('PAINEL MÊS'!B270,CADASTRO!$B$2:$B$570,0),MATCH('PAINEL MÊS'!$AI$1,CADASTRO!$A$2:$Q$2,0))=0,IF(CADASTRO!R268=0,CADASTRO!E268,CADASTRO!R268),INDEX(CADASTRO!$A$2:$Q$570,MATCH('PAINEL MÊS'!B270,CADASTRO!$B$2:$B$570,0),MATCH('PAINEL MÊS'!$AI$1,CADASTRO!$A$2:$Q$2,0))),0)</f>
        <v>0</v>
      </c>
      <c r="T270" s="14">
        <f t="shared" si="48"/>
        <v>0</v>
      </c>
      <c r="U270" s="14">
        <f t="shared" si="49"/>
        <v>0</v>
      </c>
      <c r="V270" s="14">
        <f t="shared" si="50"/>
        <v>0</v>
      </c>
      <c r="W270" s="14">
        <f t="shared" si="51"/>
        <v>0</v>
      </c>
      <c r="X270" s="67">
        <f>IFERROR(IF(INDEX(CADASTRO!$A$2:$Q$570,MATCH('PAINEL MÊS'!B270,CADASTRO!$B$2:$B$570,0),MATCH('PAINEL MÊS'!$AJ$2,CADASTRO!$A$2:$Q$2,0))=0,IF(CADASTRO!R268=0,CADASTRO!E268,CADASTRO!R268),INDEX(CADASTRO!$A$2:$Q$570,MATCH('PAINEL MÊS'!B270,CADASTRO!$B$2:$B$570,0),MATCH('PAINEL MÊS'!$AJ$2,CADASTRO!$A$2:$Q$2,0))),0)*C270</f>
        <v>0</v>
      </c>
      <c r="Y270" s="14">
        <f t="shared" si="52"/>
        <v>0</v>
      </c>
      <c r="Z270" s="75">
        <f t="shared" si="53"/>
        <v>0</v>
      </c>
      <c r="AA270" s="75">
        <f t="shared" si="54"/>
        <v>0</v>
      </c>
      <c r="AB270" s="79">
        <f t="shared" si="55"/>
        <v>0</v>
      </c>
      <c r="AC270" s="77">
        <f t="shared" si="56"/>
        <v>0</v>
      </c>
      <c r="AD270" s="77">
        <f t="shared" si="57"/>
        <v>0</v>
      </c>
    </row>
    <row r="271" spans="1:30" ht="18.75" customHeight="1" x14ac:dyDescent="0.25">
      <c r="A271" s="7">
        <f>CADASTRO!A269</f>
        <v>0</v>
      </c>
      <c r="B271" s="7">
        <f>CADASTRO!B269</f>
        <v>0</v>
      </c>
      <c r="C271" s="40">
        <f>INDEX(Base!$A$40:$N$570,MATCH('PAINEL MÊS'!B271,Base!$B$40:$B$570,0),MATCH('PAINEL MÊS'!$C$2,Base!$A$40:$N$40,0))</f>
        <v>0</v>
      </c>
      <c r="D271" s="7">
        <f>CADASTRO!C269</f>
        <v>0</v>
      </c>
      <c r="E271" s="41">
        <f>SUMIFS(SAÍDAS!$D:$D,SAÍDAS!$B:$B,'PAINEL MÊS'!$B271,SAÍDAS!$H:$H,'PAINEL MÊS'!$AI$1,SAÍDAS!$F:$F,'PAINEL MÊS'!E$3)</f>
        <v>0</v>
      </c>
      <c r="F271" s="41">
        <f>SUMIFS(SAÍDAS!$D:$D,SAÍDAS!$B:$B,'PAINEL MÊS'!$B271,SAÍDAS!$H:$H,'PAINEL MÊS'!$AI$1,SAÍDAS!$F:$F,'PAINEL MÊS'!F$3)</f>
        <v>0</v>
      </c>
      <c r="G271" s="41">
        <f>SUMIFS(SAÍDAS!$D:$D,SAÍDAS!$B:$B,'PAINEL MÊS'!$B271,SAÍDAS!$H:$H,'PAINEL MÊS'!$AI$1,SAÍDAS!$F:$F,'PAINEL MÊS'!G$3)</f>
        <v>0</v>
      </c>
      <c r="H271" s="41">
        <f>SUMIFS(SAÍDAS!$D:$D,SAÍDAS!$B:$B,'PAINEL MÊS'!$B271,SAÍDAS!$H:$H,'PAINEL MÊS'!$AI$1,SAÍDAS!$F:$F,'PAINEL MÊS'!H$3)</f>
        <v>0</v>
      </c>
      <c r="I271" s="41">
        <f>SUMIFS(SAÍDAS!$D:$D,SAÍDAS!$B:$B,'PAINEL MÊS'!$B271,SAÍDAS!$H:$H,'PAINEL MÊS'!$AI$1,SAÍDAS!$F:$F,'PAINEL MÊS'!I$3)+SUMIFS(SAÍDAS!$D:$D,SAÍDAS!$B:$B,'PAINEL MÊS'!$B271,SAÍDAS!$H:$H,'PAINEL MÊS'!$AI$1,SAÍDAS!$F:$F,"SEMANA 6")</f>
        <v>0</v>
      </c>
      <c r="J271" s="42">
        <f t="shared" si="46"/>
        <v>0</v>
      </c>
      <c r="K271" s="43">
        <f>SUMIFS(ENTRADAS!$D:$D,ENTRADAS!$B:$B,'PAINEL MÊS'!$B271,ENTRADAS!$I:$I,'PAINEL MÊS'!$AI$1,ENTRADAS!$F:$F,'PAINEL MÊS'!K$3)</f>
        <v>0</v>
      </c>
      <c r="L271" s="43">
        <f>SUMIFS(ENTRADAS!$D:$D,ENTRADAS!$B:$B,'PAINEL MÊS'!$B271,ENTRADAS!$I:$I,'PAINEL MÊS'!$AI$1,ENTRADAS!$F:$F,'PAINEL MÊS'!L$3)</f>
        <v>0</v>
      </c>
      <c r="M271" s="43">
        <f>SUMIFS(ENTRADAS!$D:$D,ENTRADAS!$B:$B,'PAINEL MÊS'!$B271,ENTRADAS!$I:$I,'PAINEL MÊS'!$AI$1,ENTRADAS!$F:$F,'PAINEL MÊS'!M$3)</f>
        <v>0</v>
      </c>
      <c r="N271" s="43">
        <f>SUMIFS(ENTRADAS!$D:$D,ENTRADAS!$B:$B,'PAINEL MÊS'!$B271,ENTRADAS!$I:$I,'PAINEL MÊS'!$AI$1,ENTRADAS!$F:$F,'PAINEL MÊS'!N$3)</f>
        <v>0</v>
      </c>
      <c r="O271" s="43">
        <f>SUMIFS(ENTRADAS!$D:$D,ENTRADAS!$B:$B,'PAINEL MÊS'!$B271,ENTRADAS!$I:$I,'PAINEL MÊS'!$AI$1,ENTRADAS!$F:$F,'PAINEL MÊS'!O$3)+SUMIFS(ENTRADAS!$D:$D,ENTRADAS!$B:$B,'PAINEL MÊS'!$B271,ENTRADAS!$I:$I,'PAINEL MÊS'!$AI$1,ENTRADAS!$F:$F,"SEMANA 6")</f>
        <v>0</v>
      </c>
      <c r="P271" s="44">
        <f t="shared" si="47"/>
        <v>0</v>
      </c>
      <c r="Q271" s="40">
        <f>C271+P271-J271+SUMIFS(AJUSTE!$D:$D,AJUSTE!$B:$B,'PAINEL MÊS'!B271,AJUSTE!$H:$H,'PAINEL MÊS'!$AI$1)</f>
        <v>0</v>
      </c>
      <c r="R271" s="45">
        <f t="shared" si="45"/>
        <v>0</v>
      </c>
      <c r="S271" s="15">
        <f>IFERROR(IF(INDEX(CADASTRO!$A$2:$Q$570,MATCH('PAINEL MÊS'!B271,CADASTRO!$B$2:$B$570,0),MATCH('PAINEL MÊS'!$AI$1,CADASTRO!$A$2:$Q$2,0))=0,IF(CADASTRO!R269=0,CADASTRO!E269,CADASTRO!R269),INDEX(CADASTRO!$A$2:$Q$570,MATCH('PAINEL MÊS'!B271,CADASTRO!$B$2:$B$570,0),MATCH('PAINEL MÊS'!$AI$1,CADASTRO!$A$2:$Q$2,0))),0)</f>
        <v>0</v>
      </c>
      <c r="T271" s="14">
        <f t="shared" si="48"/>
        <v>0</v>
      </c>
      <c r="U271" s="14">
        <f t="shared" si="49"/>
        <v>0</v>
      </c>
      <c r="V271" s="14">
        <f t="shared" si="50"/>
        <v>0</v>
      </c>
      <c r="W271" s="14">
        <f t="shared" si="51"/>
        <v>0</v>
      </c>
      <c r="X271" s="67">
        <f>IFERROR(IF(INDEX(CADASTRO!$A$2:$Q$570,MATCH('PAINEL MÊS'!B271,CADASTRO!$B$2:$B$570,0),MATCH('PAINEL MÊS'!$AJ$2,CADASTRO!$A$2:$Q$2,0))=0,IF(CADASTRO!R269=0,CADASTRO!E269,CADASTRO!R269),INDEX(CADASTRO!$A$2:$Q$570,MATCH('PAINEL MÊS'!B271,CADASTRO!$B$2:$B$570,0),MATCH('PAINEL MÊS'!$AJ$2,CADASTRO!$A$2:$Q$2,0))),0)*C271</f>
        <v>0</v>
      </c>
      <c r="Y271" s="14">
        <f t="shared" si="52"/>
        <v>0</v>
      </c>
      <c r="Z271" s="75">
        <f t="shared" si="53"/>
        <v>0</v>
      </c>
      <c r="AA271" s="75">
        <f t="shared" si="54"/>
        <v>0</v>
      </c>
      <c r="AB271" s="79">
        <f t="shared" si="55"/>
        <v>0</v>
      </c>
      <c r="AC271" s="77">
        <f t="shared" si="56"/>
        <v>0</v>
      </c>
      <c r="AD271" s="77">
        <f t="shared" si="57"/>
        <v>0</v>
      </c>
    </row>
    <row r="272" spans="1:30" ht="18.75" customHeight="1" x14ac:dyDescent="0.25">
      <c r="A272" s="7">
        <f>CADASTRO!A270</f>
        <v>0</v>
      </c>
      <c r="B272" s="7">
        <f>CADASTRO!B270</f>
        <v>0</v>
      </c>
      <c r="C272" s="40">
        <f>INDEX(Base!$A$40:$N$570,MATCH('PAINEL MÊS'!B272,Base!$B$40:$B$570,0),MATCH('PAINEL MÊS'!$C$2,Base!$A$40:$N$40,0))</f>
        <v>0</v>
      </c>
      <c r="D272" s="7">
        <f>CADASTRO!C270</f>
        <v>0</v>
      </c>
      <c r="E272" s="41">
        <f>SUMIFS(SAÍDAS!$D:$D,SAÍDAS!$B:$B,'PAINEL MÊS'!$B272,SAÍDAS!$H:$H,'PAINEL MÊS'!$AI$1,SAÍDAS!$F:$F,'PAINEL MÊS'!E$3)</f>
        <v>0</v>
      </c>
      <c r="F272" s="41">
        <f>SUMIFS(SAÍDAS!$D:$D,SAÍDAS!$B:$B,'PAINEL MÊS'!$B272,SAÍDAS!$H:$H,'PAINEL MÊS'!$AI$1,SAÍDAS!$F:$F,'PAINEL MÊS'!F$3)</f>
        <v>0</v>
      </c>
      <c r="G272" s="41">
        <f>SUMIFS(SAÍDAS!$D:$D,SAÍDAS!$B:$B,'PAINEL MÊS'!$B272,SAÍDAS!$H:$H,'PAINEL MÊS'!$AI$1,SAÍDAS!$F:$F,'PAINEL MÊS'!G$3)</f>
        <v>0</v>
      </c>
      <c r="H272" s="41">
        <f>SUMIFS(SAÍDAS!$D:$D,SAÍDAS!$B:$B,'PAINEL MÊS'!$B272,SAÍDAS!$H:$H,'PAINEL MÊS'!$AI$1,SAÍDAS!$F:$F,'PAINEL MÊS'!H$3)</f>
        <v>0</v>
      </c>
      <c r="I272" s="41">
        <f>SUMIFS(SAÍDAS!$D:$D,SAÍDAS!$B:$B,'PAINEL MÊS'!$B272,SAÍDAS!$H:$H,'PAINEL MÊS'!$AI$1,SAÍDAS!$F:$F,'PAINEL MÊS'!I$3)+SUMIFS(SAÍDAS!$D:$D,SAÍDAS!$B:$B,'PAINEL MÊS'!$B272,SAÍDAS!$H:$H,'PAINEL MÊS'!$AI$1,SAÍDAS!$F:$F,"SEMANA 6")</f>
        <v>0</v>
      </c>
      <c r="J272" s="42">
        <f t="shared" si="46"/>
        <v>0</v>
      </c>
      <c r="K272" s="43">
        <f>SUMIFS(ENTRADAS!$D:$D,ENTRADAS!$B:$B,'PAINEL MÊS'!$B272,ENTRADAS!$I:$I,'PAINEL MÊS'!$AI$1,ENTRADAS!$F:$F,'PAINEL MÊS'!K$3)</f>
        <v>0</v>
      </c>
      <c r="L272" s="43">
        <f>SUMIFS(ENTRADAS!$D:$D,ENTRADAS!$B:$B,'PAINEL MÊS'!$B272,ENTRADAS!$I:$I,'PAINEL MÊS'!$AI$1,ENTRADAS!$F:$F,'PAINEL MÊS'!L$3)</f>
        <v>0</v>
      </c>
      <c r="M272" s="43">
        <f>SUMIFS(ENTRADAS!$D:$D,ENTRADAS!$B:$B,'PAINEL MÊS'!$B272,ENTRADAS!$I:$I,'PAINEL MÊS'!$AI$1,ENTRADAS!$F:$F,'PAINEL MÊS'!M$3)</f>
        <v>0</v>
      </c>
      <c r="N272" s="43">
        <f>SUMIFS(ENTRADAS!$D:$D,ENTRADAS!$B:$B,'PAINEL MÊS'!$B272,ENTRADAS!$I:$I,'PAINEL MÊS'!$AI$1,ENTRADAS!$F:$F,'PAINEL MÊS'!N$3)</f>
        <v>0</v>
      </c>
      <c r="O272" s="43">
        <f>SUMIFS(ENTRADAS!$D:$D,ENTRADAS!$B:$B,'PAINEL MÊS'!$B272,ENTRADAS!$I:$I,'PAINEL MÊS'!$AI$1,ENTRADAS!$F:$F,'PAINEL MÊS'!O$3)+SUMIFS(ENTRADAS!$D:$D,ENTRADAS!$B:$B,'PAINEL MÊS'!$B272,ENTRADAS!$I:$I,'PAINEL MÊS'!$AI$1,ENTRADAS!$F:$F,"SEMANA 6")</f>
        <v>0</v>
      </c>
      <c r="P272" s="44">
        <f t="shared" si="47"/>
        <v>0</v>
      </c>
      <c r="Q272" s="40">
        <f>C272+P272-J272+SUMIFS(AJUSTE!$D:$D,AJUSTE!$B:$B,'PAINEL MÊS'!B272,AJUSTE!$H:$H,'PAINEL MÊS'!$AI$1)</f>
        <v>0</v>
      </c>
      <c r="R272" s="45">
        <f t="shared" si="45"/>
        <v>0</v>
      </c>
      <c r="S272" s="15">
        <f>IFERROR(IF(INDEX(CADASTRO!$A$2:$Q$570,MATCH('PAINEL MÊS'!B272,CADASTRO!$B$2:$B$570,0),MATCH('PAINEL MÊS'!$AI$1,CADASTRO!$A$2:$Q$2,0))=0,IF(CADASTRO!R270=0,CADASTRO!E270,CADASTRO!R270),INDEX(CADASTRO!$A$2:$Q$570,MATCH('PAINEL MÊS'!B272,CADASTRO!$B$2:$B$570,0),MATCH('PAINEL MÊS'!$AI$1,CADASTRO!$A$2:$Q$2,0))),0)</f>
        <v>0</v>
      </c>
      <c r="T272" s="14">
        <f t="shared" si="48"/>
        <v>0</v>
      </c>
      <c r="U272" s="14">
        <f t="shared" si="49"/>
        <v>0</v>
      </c>
      <c r="V272" s="14">
        <f t="shared" si="50"/>
        <v>0</v>
      </c>
      <c r="W272" s="14">
        <f t="shared" si="51"/>
        <v>0</v>
      </c>
      <c r="X272" s="67">
        <f>IFERROR(IF(INDEX(CADASTRO!$A$2:$Q$570,MATCH('PAINEL MÊS'!B272,CADASTRO!$B$2:$B$570,0),MATCH('PAINEL MÊS'!$AJ$2,CADASTRO!$A$2:$Q$2,0))=0,IF(CADASTRO!R270=0,CADASTRO!E270,CADASTRO!R270),INDEX(CADASTRO!$A$2:$Q$570,MATCH('PAINEL MÊS'!B272,CADASTRO!$B$2:$B$570,0),MATCH('PAINEL MÊS'!$AJ$2,CADASTRO!$A$2:$Q$2,0))),0)*C272</f>
        <v>0</v>
      </c>
      <c r="Y272" s="14">
        <f t="shared" si="52"/>
        <v>0</v>
      </c>
      <c r="Z272" s="75">
        <f t="shared" si="53"/>
        <v>0</v>
      </c>
      <c r="AA272" s="75">
        <f t="shared" si="54"/>
        <v>0</v>
      </c>
      <c r="AB272" s="79">
        <f t="shared" si="55"/>
        <v>0</v>
      </c>
      <c r="AC272" s="77">
        <f t="shared" si="56"/>
        <v>0</v>
      </c>
      <c r="AD272" s="77">
        <f t="shared" si="57"/>
        <v>0</v>
      </c>
    </row>
    <row r="273" spans="1:30" ht="18.75" customHeight="1" x14ac:dyDescent="0.25">
      <c r="A273" s="7">
        <f>CADASTRO!A271</f>
        <v>0</v>
      </c>
      <c r="B273" s="7">
        <f>CADASTRO!B271</f>
        <v>0</v>
      </c>
      <c r="C273" s="40">
        <f>INDEX(Base!$A$40:$N$570,MATCH('PAINEL MÊS'!B273,Base!$B$40:$B$570,0),MATCH('PAINEL MÊS'!$C$2,Base!$A$40:$N$40,0))</f>
        <v>0</v>
      </c>
      <c r="D273" s="7">
        <f>CADASTRO!C271</f>
        <v>0</v>
      </c>
      <c r="E273" s="41">
        <f>SUMIFS(SAÍDAS!$D:$D,SAÍDAS!$B:$B,'PAINEL MÊS'!$B273,SAÍDAS!$H:$H,'PAINEL MÊS'!$AI$1,SAÍDAS!$F:$F,'PAINEL MÊS'!E$3)</f>
        <v>0</v>
      </c>
      <c r="F273" s="41">
        <f>SUMIFS(SAÍDAS!$D:$D,SAÍDAS!$B:$B,'PAINEL MÊS'!$B273,SAÍDAS!$H:$H,'PAINEL MÊS'!$AI$1,SAÍDAS!$F:$F,'PAINEL MÊS'!F$3)</f>
        <v>0</v>
      </c>
      <c r="G273" s="41">
        <f>SUMIFS(SAÍDAS!$D:$D,SAÍDAS!$B:$B,'PAINEL MÊS'!$B273,SAÍDAS!$H:$H,'PAINEL MÊS'!$AI$1,SAÍDAS!$F:$F,'PAINEL MÊS'!G$3)</f>
        <v>0</v>
      </c>
      <c r="H273" s="41">
        <f>SUMIFS(SAÍDAS!$D:$D,SAÍDAS!$B:$B,'PAINEL MÊS'!$B273,SAÍDAS!$H:$H,'PAINEL MÊS'!$AI$1,SAÍDAS!$F:$F,'PAINEL MÊS'!H$3)</f>
        <v>0</v>
      </c>
      <c r="I273" s="41">
        <f>SUMIFS(SAÍDAS!$D:$D,SAÍDAS!$B:$B,'PAINEL MÊS'!$B273,SAÍDAS!$H:$H,'PAINEL MÊS'!$AI$1,SAÍDAS!$F:$F,'PAINEL MÊS'!I$3)+SUMIFS(SAÍDAS!$D:$D,SAÍDAS!$B:$B,'PAINEL MÊS'!$B273,SAÍDAS!$H:$H,'PAINEL MÊS'!$AI$1,SAÍDAS!$F:$F,"SEMANA 6")</f>
        <v>0</v>
      </c>
      <c r="J273" s="42">
        <f t="shared" si="46"/>
        <v>0</v>
      </c>
      <c r="K273" s="43">
        <f>SUMIFS(ENTRADAS!$D:$D,ENTRADAS!$B:$B,'PAINEL MÊS'!$B273,ENTRADAS!$I:$I,'PAINEL MÊS'!$AI$1,ENTRADAS!$F:$F,'PAINEL MÊS'!K$3)</f>
        <v>0</v>
      </c>
      <c r="L273" s="43">
        <f>SUMIFS(ENTRADAS!$D:$D,ENTRADAS!$B:$B,'PAINEL MÊS'!$B273,ENTRADAS!$I:$I,'PAINEL MÊS'!$AI$1,ENTRADAS!$F:$F,'PAINEL MÊS'!L$3)</f>
        <v>0</v>
      </c>
      <c r="M273" s="43">
        <f>SUMIFS(ENTRADAS!$D:$D,ENTRADAS!$B:$B,'PAINEL MÊS'!$B273,ENTRADAS!$I:$I,'PAINEL MÊS'!$AI$1,ENTRADAS!$F:$F,'PAINEL MÊS'!M$3)</f>
        <v>0</v>
      </c>
      <c r="N273" s="43">
        <f>SUMIFS(ENTRADAS!$D:$D,ENTRADAS!$B:$B,'PAINEL MÊS'!$B273,ENTRADAS!$I:$I,'PAINEL MÊS'!$AI$1,ENTRADAS!$F:$F,'PAINEL MÊS'!N$3)</f>
        <v>0</v>
      </c>
      <c r="O273" s="43">
        <f>SUMIFS(ENTRADAS!$D:$D,ENTRADAS!$B:$B,'PAINEL MÊS'!$B273,ENTRADAS!$I:$I,'PAINEL MÊS'!$AI$1,ENTRADAS!$F:$F,'PAINEL MÊS'!O$3)+SUMIFS(ENTRADAS!$D:$D,ENTRADAS!$B:$B,'PAINEL MÊS'!$B273,ENTRADAS!$I:$I,'PAINEL MÊS'!$AI$1,ENTRADAS!$F:$F,"SEMANA 6")</f>
        <v>0</v>
      </c>
      <c r="P273" s="44">
        <f t="shared" si="47"/>
        <v>0</v>
      </c>
      <c r="Q273" s="40">
        <f>C273+P273-J273+SUMIFS(AJUSTE!$D:$D,AJUSTE!$B:$B,'PAINEL MÊS'!B273,AJUSTE!$H:$H,'PAINEL MÊS'!$AI$1)</f>
        <v>0</v>
      </c>
      <c r="R273" s="45">
        <f t="shared" si="45"/>
        <v>0</v>
      </c>
      <c r="S273" s="15">
        <f>IFERROR(IF(INDEX(CADASTRO!$A$2:$Q$570,MATCH('PAINEL MÊS'!B273,CADASTRO!$B$2:$B$570,0),MATCH('PAINEL MÊS'!$AI$1,CADASTRO!$A$2:$Q$2,0))=0,IF(CADASTRO!R271=0,CADASTRO!E271,CADASTRO!R271),INDEX(CADASTRO!$A$2:$Q$570,MATCH('PAINEL MÊS'!B273,CADASTRO!$B$2:$B$570,0),MATCH('PAINEL MÊS'!$AI$1,CADASTRO!$A$2:$Q$2,0))),0)</f>
        <v>0</v>
      </c>
      <c r="T273" s="14">
        <f t="shared" si="48"/>
        <v>0</v>
      </c>
      <c r="U273" s="14">
        <f t="shared" si="49"/>
        <v>0</v>
      </c>
      <c r="V273" s="14">
        <f t="shared" si="50"/>
        <v>0</v>
      </c>
      <c r="W273" s="14">
        <f t="shared" si="51"/>
        <v>0</v>
      </c>
      <c r="X273" s="67">
        <f>IFERROR(IF(INDEX(CADASTRO!$A$2:$Q$570,MATCH('PAINEL MÊS'!B273,CADASTRO!$B$2:$B$570,0),MATCH('PAINEL MÊS'!$AJ$2,CADASTRO!$A$2:$Q$2,0))=0,IF(CADASTRO!R271=0,CADASTRO!E271,CADASTRO!R271),INDEX(CADASTRO!$A$2:$Q$570,MATCH('PAINEL MÊS'!B273,CADASTRO!$B$2:$B$570,0),MATCH('PAINEL MÊS'!$AJ$2,CADASTRO!$A$2:$Q$2,0))),0)*C273</f>
        <v>0</v>
      </c>
      <c r="Y273" s="14">
        <f t="shared" si="52"/>
        <v>0</v>
      </c>
      <c r="Z273" s="75">
        <f t="shared" si="53"/>
        <v>0</v>
      </c>
      <c r="AA273" s="75">
        <f t="shared" si="54"/>
        <v>0</v>
      </c>
      <c r="AB273" s="79">
        <f t="shared" si="55"/>
        <v>0</v>
      </c>
      <c r="AC273" s="77">
        <f t="shared" si="56"/>
        <v>0</v>
      </c>
      <c r="AD273" s="77">
        <f t="shared" si="57"/>
        <v>0</v>
      </c>
    </row>
    <row r="274" spans="1:30" ht="18.75" customHeight="1" x14ac:dyDescent="0.25">
      <c r="A274" s="7">
        <f>CADASTRO!A272</f>
        <v>0</v>
      </c>
      <c r="B274" s="7">
        <f>CADASTRO!B272</f>
        <v>0</v>
      </c>
      <c r="C274" s="40">
        <f>INDEX(Base!$A$40:$N$570,MATCH('PAINEL MÊS'!B274,Base!$B$40:$B$570,0),MATCH('PAINEL MÊS'!$C$2,Base!$A$40:$N$40,0))</f>
        <v>0</v>
      </c>
      <c r="D274" s="7">
        <f>CADASTRO!C272</f>
        <v>0</v>
      </c>
      <c r="E274" s="41">
        <f>SUMIFS(SAÍDAS!$D:$D,SAÍDAS!$B:$B,'PAINEL MÊS'!$B274,SAÍDAS!$H:$H,'PAINEL MÊS'!$AI$1,SAÍDAS!$F:$F,'PAINEL MÊS'!E$3)</f>
        <v>0</v>
      </c>
      <c r="F274" s="41">
        <f>SUMIFS(SAÍDAS!$D:$D,SAÍDAS!$B:$B,'PAINEL MÊS'!$B274,SAÍDAS!$H:$H,'PAINEL MÊS'!$AI$1,SAÍDAS!$F:$F,'PAINEL MÊS'!F$3)</f>
        <v>0</v>
      </c>
      <c r="G274" s="41">
        <f>SUMIFS(SAÍDAS!$D:$D,SAÍDAS!$B:$B,'PAINEL MÊS'!$B274,SAÍDAS!$H:$H,'PAINEL MÊS'!$AI$1,SAÍDAS!$F:$F,'PAINEL MÊS'!G$3)</f>
        <v>0</v>
      </c>
      <c r="H274" s="41">
        <f>SUMIFS(SAÍDAS!$D:$D,SAÍDAS!$B:$B,'PAINEL MÊS'!$B274,SAÍDAS!$H:$H,'PAINEL MÊS'!$AI$1,SAÍDAS!$F:$F,'PAINEL MÊS'!H$3)</f>
        <v>0</v>
      </c>
      <c r="I274" s="41">
        <f>SUMIFS(SAÍDAS!$D:$D,SAÍDAS!$B:$B,'PAINEL MÊS'!$B274,SAÍDAS!$H:$H,'PAINEL MÊS'!$AI$1,SAÍDAS!$F:$F,'PAINEL MÊS'!I$3)+SUMIFS(SAÍDAS!$D:$D,SAÍDAS!$B:$B,'PAINEL MÊS'!$B274,SAÍDAS!$H:$H,'PAINEL MÊS'!$AI$1,SAÍDAS!$F:$F,"SEMANA 6")</f>
        <v>0</v>
      </c>
      <c r="J274" s="42">
        <f t="shared" si="46"/>
        <v>0</v>
      </c>
      <c r="K274" s="43">
        <f>SUMIFS(ENTRADAS!$D:$D,ENTRADAS!$B:$B,'PAINEL MÊS'!$B274,ENTRADAS!$I:$I,'PAINEL MÊS'!$AI$1,ENTRADAS!$F:$F,'PAINEL MÊS'!K$3)</f>
        <v>0</v>
      </c>
      <c r="L274" s="43">
        <f>SUMIFS(ENTRADAS!$D:$D,ENTRADAS!$B:$B,'PAINEL MÊS'!$B274,ENTRADAS!$I:$I,'PAINEL MÊS'!$AI$1,ENTRADAS!$F:$F,'PAINEL MÊS'!L$3)</f>
        <v>0</v>
      </c>
      <c r="M274" s="43">
        <f>SUMIFS(ENTRADAS!$D:$D,ENTRADAS!$B:$B,'PAINEL MÊS'!$B274,ENTRADAS!$I:$I,'PAINEL MÊS'!$AI$1,ENTRADAS!$F:$F,'PAINEL MÊS'!M$3)</f>
        <v>0</v>
      </c>
      <c r="N274" s="43">
        <f>SUMIFS(ENTRADAS!$D:$D,ENTRADAS!$B:$B,'PAINEL MÊS'!$B274,ENTRADAS!$I:$I,'PAINEL MÊS'!$AI$1,ENTRADAS!$F:$F,'PAINEL MÊS'!N$3)</f>
        <v>0</v>
      </c>
      <c r="O274" s="43">
        <f>SUMIFS(ENTRADAS!$D:$D,ENTRADAS!$B:$B,'PAINEL MÊS'!$B274,ENTRADAS!$I:$I,'PAINEL MÊS'!$AI$1,ENTRADAS!$F:$F,'PAINEL MÊS'!O$3)+SUMIFS(ENTRADAS!$D:$D,ENTRADAS!$B:$B,'PAINEL MÊS'!$B274,ENTRADAS!$I:$I,'PAINEL MÊS'!$AI$1,ENTRADAS!$F:$F,"SEMANA 6")</f>
        <v>0</v>
      </c>
      <c r="P274" s="44">
        <f t="shared" si="47"/>
        <v>0</v>
      </c>
      <c r="Q274" s="40">
        <f>C274+P274-J274+SUMIFS(AJUSTE!$D:$D,AJUSTE!$B:$B,'PAINEL MÊS'!B274,AJUSTE!$H:$H,'PAINEL MÊS'!$AI$1)</f>
        <v>0</v>
      </c>
      <c r="R274" s="45">
        <f t="shared" si="45"/>
        <v>0</v>
      </c>
      <c r="S274" s="15">
        <f>IFERROR(IF(INDEX(CADASTRO!$A$2:$Q$570,MATCH('PAINEL MÊS'!B274,CADASTRO!$B$2:$B$570,0),MATCH('PAINEL MÊS'!$AI$1,CADASTRO!$A$2:$Q$2,0))=0,IF(CADASTRO!R272=0,CADASTRO!E272,CADASTRO!R272),INDEX(CADASTRO!$A$2:$Q$570,MATCH('PAINEL MÊS'!B274,CADASTRO!$B$2:$B$570,0),MATCH('PAINEL MÊS'!$AI$1,CADASTRO!$A$2:$Q$2,0))),0)</f>
        <v>0</v>
      </c>
      <c r="T274" s="14">
        <f t="shared" si="48"/>
        <v>0</v>
      </c>
      <c r="U274" s="14">
        <f t="shared" si="49"/>
        <v>0</v>
      </c>
      <c r="V274" s="14">
        <f t="shared" si="50"/>
        <v>0</v>
      </c>
      <c r="W274" s="14">
        <f t="shared" si="51"/>
        <v>0</v>
      </c>
      <c r="X274" s="67">
        <f>IFERROR(IF(INDEX(CADASTRO!$A$2:$Q$570,MATCH('PAINEL MÊS'!B274,CADASTRO!$B$2:$B$570,0),MATCH('PAINEL MÊS'!$AJ$2,CADASTRO!$A$2:$Q$2,0))=0,IF(CADASTRO!R272=0,CADASTRO!E272,CADASTRO!R272),INDEX(CADASTRO!$A$2:$Q$570,MATCH('PAINEL MÊS'!B274,CADASTRO!$B$2:$B$570,0),MATCH('PAINEL MÊS'!$AJ$2,CADASTRO!$A$2:$Q$2,0))),0)*C274</f>
        <v>0</v>
      </c>
      <c r="Y274" s="14">
        <f t="shared" si="52"/>
        <v>0</v>
      </c>
      <c r="Z274" s="75">
        <f t="shared" si="53"/>
        <v>0</v>
      </c>
      <c r="AA274" s="75">
        <f t="shared" si="54"/>
        <v>0</v>
      </c>
      <c r="AB274" s="79">
        <f t="shared" si="55"/>
        <v>0</v>
      </c>
      <c r="AC274" s="77">
        <f t="shared" si="56"/>
        <v>0</v>
      </c>
      <c r="AD274" s="77">
        <f t="shared" si="57"/>
        <v>0</v>
      </c>
    </row>
    <row r="275" spans="1:30" ht="18.75" customHeight="1" x14ac:dyDescent="0.25">
      <c r="A275" s="7">
        <f>CADASTRO!A273</f>
        <v>0</v>
      </c>
      <c r="B275" s="7">
        <f>CADASTRO!B273</f>
        <v>0</v>
      </c>
      <c r="C275" s="40">
        <f>INDEX(Base!$A$40:$N$570,MATCH('PAINEL MÊS'!B275,Base!$B$40:$B$570,0),MATCH('PAINEL MÊS'!$C$2,Base!$A$40:$N$40,0))</f>
        <v>0</v>
      </c>
      <c r="D275" s="7">
        <f>CADASTRO!C273</f>
        <v>0</v>
      </c>
      <c r="E275" s="41">
        <f>SUMIFS(SAÍDAS!$D:$D,SAÍDAS!$B:$B,'PAINEL MÊS'!$B275,SAÍDAS!$H:$H,'PAINEL MÊS'!$AI$1,SAÍDAS!$F:$F,'PAINEL MÊS'!E$3)</f>
        <v>0</v>
      </c>
      <c r="F275" s="41">
        <f>SUMIFS(SAÍDAS!$D:$D,SAÍDAS!$B:$B,'PAINEL MÊS'!$B275,SAÍDAS!$H:$H,'PAINEL MÊS'!$AI$1,SAÍDAS!$F:$F,'PAINEL MÊS'!F$3)</f>
        <v>0</v>
      </c>
      <c r="G275" s="41">
        <f>SUMIFS(SAÍDAS!$D:$D,SAÍDAS!$B:$B,'PAINEL MÊS'!$B275,SAÍDAS!$H:$H,'PAINEL MÊS'!$AI$1,SAÍDAS!$F:$F,'PAINEL MÊS'!G$3)</f>
        <v>0</v>
      </c>
      <c r="H275" s="41">
        <f>SUMIFS(SAÍDAS!$D:$D,SAÍDAS!$B:$B,'PAINEL MÊS'!$B275,SAÍDAS!$H:$H,'PAINEL MÊS'!$AI$1,SAÍDAS!$F:$F,'PAINEL MÊS'!H$3)</f>
        <v>0</v>
      </c>
      <c r="I275" s="41">
        <f>SUMIFS(SAÍDAS!$D:$D,SAÍDAS!$B:$B,'PAINEL MÊS'!$B275,SAÍDAS!$H:$H,'PAINEL MÊS'!$AI$1,SAÍDAS!$F:$F,'PAINEL MÊS'!I$3)+SUMIFS(SAÍDAS!$D:$D,SAÍDAS!$B:$B,'PAINEL MÊS'!$B275,SAÍDAS!$H:$H,'PAINEL MÊS'!$AI$1,SAÍDAS!$F:$F,"SEMANA 6")</f>
        <v>0</v>
      </c>
      <c r="J275" s="42">
        <f t="shared" si="46"/>
        <v>0</v>
      </c>
      <c r="K275" s="43">
        <f>SUMIFS(ENTRADAS!$D:$D,ENTRADAS!$B:$B,'PAINEL MÊS'!$B275,ENTRADAS!$I:$I,'PAINEL MÊS'!$AI$1,ENTRADAS!$F:$F,'PAINEL MÊS'!K$3)</f>
        <v>0</v>
      </c>
      <c r="L275" s="43">
        <f>SUMIFS(ENTRADAS!$D:$D,ENTRADAS!$B:$B,'PAINEL MÊS'!$B275,ENTRADAS!$I:$I,'PAINEL MÊS'!$AI$1,ENTRADAS!$F:$F,'PAINEL MÊS'!L$3)</f>
        <v>0</v>
      </c>
      <c r="M275" s="43">
        <f>SUMIFS(ENTRADAS!$D:$D,ENTRADAS!$B:$B,'PAINEL MÊS'!$B275,ENTRADAS!$I:$I,'PAINEL MÊS'!$AI$1,ENTRADAS!$F:$F,'PAINEL MÊS'!M$3)</f>
        <v>0</v>
      </c>
      <c r="N275" s="43">
        <f>SUMIFS(ENTRADAS!$D:$D,ENTRADAS!$B:$B,'PAINEL MÊS'!$B275,ENTRADAS!$I:$I,'PAINEL MÊS'!$AI$1,ENTRADAS!$F:$F,'PAINEL MÊS'!N$3)</f>
        <v>0</v>
      </c>
      <c r="O275" s="43">
        <f>SUMIFS(ENTRADAS!$D:$D,ENTRADAS!$B:$B,'PAINEL MÊS'!$B275,ENTRADAS!$I:$I,'PAINEL MÊS'!$AI$1,ENTRADAS!$F:$F,'PAINEL MÊS'!O$3)+SUMIFS(ENTRADAS!$D:$D,ENTRADAS!$B:$B,'PAINEL MÊS'!$B275,ENTRADAS!$I:$I,'PAINEL MÊS'!$AI$1,ENTRADAS!$F:$F,"SEMANA 6")</f>
        <v>0</v>
      </c>
      <c r="P275" s="44">
        <f t="shared" si="47"/>
        <v>0</v>
      </c>
      <c r="Q275" s="40">
        <f>C275+P275-J275+SUMIFS(AJUSTE!$D:$D,AJUSTE!$B:$B,'PAINEL MÊS'!B275,AJUSTE!$H:$H,'PAINEL MÊS'!$AI$1)</f>
        <v>0</v>
      </c>
      <c r="R275" s="45">
        <f t="shared" si="45"/>
        <v>0</v>
      </c>
      <c r="S275" s="15">
        <f>IFERROR(IF(INDEX(CADASTRO!$A$2:$Q$570,MATCH('PAINEL MÊS'!B275,CADASTRO!$B$2:$B$570,0),MATCH('PAINEL MÊS'!$AI$1,CADASTRO!$A$2:$Q$2,0))=0,IF(CADASTRO!R273=0,CADASTRO!E273,CADASTRO!R273),INDEX(CADASTRO!$A$2:$Q$570,MATCH('PAINEL MÊS'!B275,CADASTRO!$B$2:$B$570,0),MATCH('PAINEL MÊS'!$AI$1,CADASTRO!$A$2:$Q$2,0))),0)</f>
        <v>0</v>
      </c>
      <c r="T275" s="14">
        <f t="shared" si="48"/>
        <v>0</v>
      </c>
      <c r="U275" s="14">
        <f t="shared" si="49"/>
        <v>0</v>
      </c>
      <c r="V275" s="14">
        <f t="shared" si="50"/>
        <v>0</v>
      </c>
      <c r="W275" s="14">
        <f t="shared" si="51"/>
        <v>0</v>
      </c>
      <c r="X275" s="67">
        <f>IFERROR(IF(INDEX(CADASTRO!$A$2:$Q$570,MATCH('PAINEL MÊS'!B275,CADASTRO!$B$2:$B$570,0),MATCH('PAINEL MÊS'!$AJ$2,CADASTRO!$A$2:$Q$2,0))=0,IF(CADASTRO!R273=0,CADASTRO!E273,CADASTRO!R273),INDEX(CADASTRO!$A$2:$Q$570,MATCH('PAINEL MÊS'!B275,CADASTRO!$B$2:$B$570,0),MATCH('PAINEL MÊS'!$AJ$2,CADASTRO!$A$2:$Q$2,0))),0)*C275</f>
        <v>0</v>
      </c>
      <c r="Y275" s="14">
        <f t="shared" si="52"/>
        <v>0</v>
      </c>
      <c r="Z275" s="75">
        <f t="shared" si="53"/>
        <v>0</v>
      </c>
      <c r="AA275" s="75">
        <f t="shared" si="54"/>
        <v>0</v>
      </c>
      <c r="AB275" s="79">
        <f t="shared" si="55"/>
        <v>0</v>
      </c>
      <c r="AC275" s="77">
        <f t="shared" si="56"/>
        <v>0</v>
      </c>
      <c r="AD275" s="77">
        <f t="shared" si="57"/>
        <v>0</v>
      </c>
    </row>
    <row r="276" spans="1:30" ht="18.75" customHeight="1" x14ac:dyDescent="0.25">
      <c r="A276" s="7">
        <f>CADASTRO!A274</f>
        <v>0</v>
      </c>
      <c r="B276" s="7">
        <f>CADASTRO!B274</f>
        <v>0</v>
      </c>
      <c r="C276" s="40">
        <f>INDEX(Base!$A$40:$N$570,MATCH('PAINEL MÊS'!B276,Base!$B$40:$B$570,0),MATCH('PAINEL MÊS'!$C$2,Base!$A$40:$N$40,0))</f>
        <v>0</v>
      </c>
      <c r="D276" s="7">
        <f>CADASTRO!C274</f>
        <v>0</v>
      </c>
      <c r="E276" s="41">
        <f>SUMIFS(SAÍDAS!$D:$D,SAÍDAS!$B:$B,'PAINEL MÊS'!$B276,SAÍDAS!$H:$H,'PAINEL MÊS'!$AI$1,SAÍDAS!$F:$F,'PAINEL MÊS'!E$3)</f>
        <v>0</v>
      </c>
      <c r="F276" s="41">
        <f>SUMIFS(SAÍDAS!$D:$D,SAÍDAS!$B:$B,'PAINEL MÊS'!$B276,SAÍDAS!$H:$H,'PAINEL MÊS'!$AI$1,SAÍDAS!$F:$F,'PAINEL MÊS'!F$3)</f>
        <v>0</v>
      </c>
      <c r="G276" s="41">
        <f>SUMIFS(SAÍDAS!$D:$D,SAÍDAS!$B:$B,'PAINEL MÊS'!$B276,SAÍDAS!$H:$H,'PAINEL MÊS'!$AI$1,SAÍDAS!$F:$F,'PAINEL MÊS'!G$3)</f>
        <v>0</v>
      </c>
      <c r="H276" s="41">
        <f>SUMIFS(SAÍDAS!$D:$D,SAÍDAS!$B:$B,'PAINEL MÊS'!$B276,SAÍDAS!$H:$H,'PAINEL MÊS'!$AI$1,SAÍDAS!$F:$F,'PAINEL MÊS'!H$3)</f>
        <v>0</v>
      </c>
      <c r="I276" s="41">
        <f>SUMIFS(SAÍDAS!$D:$D,SAÍDAS!$B:$B,'PAINEL MÊS'!$B276,SAÍDAS!$H:$H,'PAINEL MÊS'!$AI$1,SAÍDAS!$F:$F,'PAINEL MÊS'!I$3)+SUMIFS(SAÍDAS!$D:$D,SAÍDAS!$B:$B,'PAINEL MÊS'!$B276,SAÍDAS!$H:$H,'PAINEL MÊS'!$AI$1,SAÍDAS!$F:$F,"SEMANA 6")</f>
        <v>0</v>
      </c>
      <c r="J276" s="42">
        <f t="shared" si="46"/>
        <v>0</v>
      </c>
      <c r="K276" s="43">
        <f>SUMIFS(ENTRADAS!$D:$D,ENTRADAS!$B:$B,'PAINEL MÊS'!$B276,ENTRADAS!$I:$I,'PAINEL MÊS'!$AI$1,ENTRADAS!$F:$F,'PAINEL MÊS'!K$3)</f>
        <v>0</v>
      </c>
      <c r="L276" s="43">
        <f>SUMIFS(ENTRADAS!$D:$D,ENTRADAS!$B:$B,'PAINEL MÊS'!$B276,ENTRADAS!$I:$I,'PAINEL MÊS'!$AI$1,ENTRADAS!$F:$F,'PAINEL MÊS'!L$3)</f>
        <v>0</v>
      </c>
      <c r="M276" s="43">
        <f>SUMIFS(ENTRADAS!$D:$D,ENTRADAS!$B:$B,'PAINEL MÊS'!$B276,ENTRADAS!$I:$I,'PAINEL MÊS'!$AI$1,ENTRADAS!$F:$F,'PAINEL MÊS'!M$3)</f>
        <v>0</v>
      </c>
      <c r="N276" s="43">
        <f>SUMIFS(ENTRADAS!$D:$D,ENTRADAS!$B:$B,'PAINEL MÊS'!$B276,ENTRADAS!$I:$I,'PAINEL MÊS'!$AI$1,ENTRADAS!$F:$F,'PAINEL MÊS'!N$3)</f>
        <v>0</v>
      </c>
      <c r="O276" s="43">
        <f>SUMIFS(ENTRADAS!$D:$D,ENTRADAS!$B:$B,'PAINEL MÊS'!$B276,ENTRADAS!$I:$I,'PAINEL MÊS'!$AI$1,ENTRADAS!$F:$F,'PAINEL MÊS'!O$3)+SUMIFS(ENTRADAS!$D:$D,ENTRADAS!$B:$B,'PAINEL MÊS'!$B276,ENTRADAS!$I:$I,'PAINEL MÊS'!$AI$1,ENTRADAS!$F:$F,"SEMANA 6")</f>
        <v>0</v>
      </c>
      <c r="P276" s="44">
        <f t="shared" si="47"/>
        <v>0</v>
      </c>
      <c r="Q276" s="40">
        <f>C276+P276-J276+SUMIFS(AJUSTE!$D:$D,AJUSTE!$B:$B,'PAINEL MÊS'!B276,AJUSTE!$H:$H,'PAINEL MÊS'!$AI$1)</f>
        <v>0</v>
      </c>
      <c r="R276" s="45">
        <f t="shared" si="45"/>
        <v>0</v>
      </c>
      <c r="S276" s="15">
        <f>IFERROR(IF(INDEX(CADASTRO!$A$2:$Q$570,MATCH('PAINEL MÊS'!B276,CADASTRO!$B$2:$B$570,0),MATCH('PAINEL MÊS'!$AI$1,CADASTRO!$A$2:$Q$2,0))=0,IF(CADASTRO!R274=0,CADASTRO!E274,CADASTRO!R274),INDEX(CADASTRO!$A$2:$Q$570,MATCH('PAINEL MÊS'!B276,CADASTRO!$B$2:$B$570,0),MATCH('PAINEL MÊS'!$AI$1,CADASTRO!$A$2:$Q$2,0))),0)</f>
        <v>0</v>
      </c>
      <c r="T276" s="14">
        <f t="shared" si="48"/>
        <v>0</v>
      </c>
      <c r="U276" s="14">
        <f t="shared" si="49"/>
        <v>0</v>
      </c>
      <c r="V276" s="14">
        <f t="shared" si="50"/>
        <v>0</v>
      </c>
      <c r="W276" s="14">
        <f t="shared" si="51"/>
        <v>0</v>
      </c>
      <c r="X276" s="67">
        <f>IFERROR(IF(INDEX(CADASTRO!$A$2:$Q$570,MATCH('PAINEL MÊS'!B276,CADASTRO!$B$2:$B$570,0),MATCH('PAINEL MÊS'!$AJ$2,CADASTRO!$A$2:$Q$2,0))=0,IF(CADASTRO!R274=0,CADASTRO!E274,CADASTRO!R274),INDEX(CADASTRO!$A$2:$Q$570,MATCH('PAINEL MÊS'!B276,CADASTRO!$B$2:$B$570,0),MATCH('PAINEL MÊS'!$AJ$2,CADASTRO!$A$2:$Q$2,0))),0)*C276</f>
        <v>0</v>
      </c>
      <c r="Y276" s="14">
        <f t="shared" si="52"/>
        <v>0</v>
      </c>
      <c r="Z276" s="75">
        <f t="shared" si="53"/>
        <v>0</v>
      </c>
      <c r="AA276" s="75">
        <f t="shared" si="54"/>
        <v>0</v>
      </c>
      <c r="AB276" s="79">
        <f t="shared" si="55"/>
        <v>0</v>
      </c>
      <c r="AC276" s="77">
        <f t="shared" si="56"/>
        <v>0</v>
      </c>
      <c r="AD276" s="77">
        <f t="shared" si="57"/>
        <v>0</v>
      </c>
    </row>
    <row r="277" spans="1:30" ht="18.75" customHeight="1" x14ac:dyDescent="0.25">
      <c r="A277" s="7">
        <f>CADASTRO!A275</f>
        <v>0</v>
      </c>
      <c r="B277" s="7">
        <f>CADASTRO!B275</f>
        <v>0</v>
      </c>
      <c r="C277" s="40">
        <f>INDEX(Base!$A$40:$N$570,MATCH('PAINEL MÊS'!B277,Base!$B$40:$B$570,0),MATCH('PAINEL MÊS'!$C$2,Base!$A$40:$N$40,0))</f>
        <v>0</v>
      </c>
      <c r="D277" s="7">
        <f>CADASTRO!C275</f>
        <v>0</v>
      </c>
      <c r="E277" s="41">
        <f>SUMIFS(SAÍDAS!$D:$D,SAÍDAS!$B:$B,'PAINEL MÊS'!$B277,SAÍDAS!$H:$H,'PAINEL MÊS'!$AI$1,SAÍDAS!$F:$F,'PAINEL MÊS'!E$3)</f>
        <v>0</v>
      </c>
      <c r="F277" s="41">
        <f>SUMIFS(SAÍDAS!$D:$D,SAÍDAS!$B:$B,'PAINEL MÊS'!$B277,SAÍDAS!$H:$H,'PAINEL MÊS'!$AI$1,SAÍDAS!$F:$F,'PAINEL MÊS'!F$3)</f>
        <v>0</v>
      </c>
      <c r="G277" s="41">
        <f>SUMIFS(SAÍDAS!$D:$D,SAÍDAS!$B:$B,'PAINEL MÊS'!$B277,SAÍDAS!$H:$H,'PAINEL MÊS'!$AI$1,SAÍDAS!$F:$F,'PAINEL MÊS'!G$3)</f>
        <v>0</v>
      </c>
      <c r="H277" s="41">
        <f>SUMIFS(SAÍDAS!$D:$D,SAÍDAS!$B:$B,'PAINEL MÊS'!$B277,SAÍDAS!$H:$H,'PAINEL MÊS'!$AI$1,SAÍDAS!$F:$F,'PAINEL MÊS'!H$3)</f>
        <v>0</v>
      </c>
      <c r="I277" s="41">
        <f>SUMIFS(SAÍDAS!$D:$D,SAÍDAS!$B:$B,'PAINEL MÊS'!$B277,SAÍDAS!$H:$H,'PAINEL MÊS'!$AI$1,SAÍDAS!$F:$F,'PAINEL MÊS'!I$3)+SUMIFS(SAÍDAS!$D:$D,SAÍDAS!$B:$B,'PAINEL MÊS'!$B277,SAÍDAS!$H:$H,'PAINEL MÊS'!$AI$1,SAÍDAS!$F:$F,"SEMANA 6")</f>
        <v>0</v>
      </c>
      <c r="J277" s="42">
        <f t="shared" si="46"/>
        <v>0</v>
      </c>
      <c r="K277" s="43">
        <f>SUMIFS(ENTRADAS!$D:$D,ENTRADAS!$B:$B,'PAINEL MÊS'!$B277,ENTRADAS!$I:$I,'PAINEL MÊS'!$AI$1,ENTRADAS!$F:$F,'PAINEL MÊS'!K$3)</f>
        <v>0</v>
      </c>
      <c r="L277" s="43">
        <f>SUMIFS(ENTRADAS!$D:$D,ENTRADAS!$B:$B,'PAINEL MÊS'!$B277,ENTRADAS!$I:$I,'PAINEL MÊS'!$AI$1,ENTRADAS!$F:$F,'PAINEL MÊS'!L$3)</f>
        <v>0</v>
      </c>
      <c r="M277" s="43">
        <f>SUMIFS(ENTRADAS!$D:$D,ENTRADAS!$B:$B,'PAINEL MÊS'!$B277,ENTRADAS!$I:$I,'PAINEL MÊS'!$AI$1,ENTRADAS!$F:$F,'PAINEL MÊS'!M$3)</f>
        <v>0</v>
      </c>
      <c r="N277" s="43">
        <f>SUMIFS(ENTRADAS!$D:$D,ENTRADAS!$B:$B,'PAINEL MÊS'!$B277,ENTRADAS!$I:$I,'PAINEL MÊS'!$AI$1,ENTRADAS!$F:$F,'PAINEL MÊS'!N$3)</f>
        <v>0</v>
      </c>
      <c r="O277" s="43">
        <f>SUMIFS(ENTRADAS!$D:$D,ENTRADAS!$B:$B,'PAINEL MÊS'!$B277,ENTRADAS!$I:$I,'PAINEL MÊS'!$AI$1,ENTRADAS!$F:$F,'PAINEL MÊS'!O$3)+SUMIFS(ENTRADAS!$D:$D,ENTRADAS!$B:$B,'PAINEL MÊS'!$B277,ENTRADAS!$I:$I,'PAINEL MÊS'!$AI$1,ENTRADAS!$F:$F,"SEMANA 6")</f>
        <v>0</v>
      </c>
      <c r="P277" s="44">
        <f t="shared" si="47"/>
        <v>0</v>
      </c>
      <c r="Q277" s="40">
        <f>C277+P277-J277+SUMIFS(AJUSTE!$D:$D,AJUSTE!$B:$B,'PAINEL MÊS'!B277,AJUSTE!$H:$H,'PAINEL MÊS'!$AI$1)</f>
        <v>0</v>
      </c>
      <c r="R277" s="45">
        <f t="shared" si="45"/>
        <v>0</v>
      </c>
      <c r="S277" s="15">
        <f>IFERROR(IF(INDEX(CADASTRO!$A$2:$Q$570,MATCH('PAINEL MÊS'!B277,CADASTRO!$B$2:$B$570,0),MATCH('PAINEL MÊS'!$AI$1,CADASTRO!$A$2:$Q$2,0))=0,IF(CADASTRO!R275=0,CADASTRO!E275,CADASTRO!R275),INDEX(CADASTRO!$A$2:$Q$570,MATCH('PAINEL MÊS'!B277,CADASTRO!$B$2:$B$570,0),MATCH('PAINEL MÊS'!$AI$1,CADASTRO!$A$2:$Q$2,0))),0)</f>
        <v>0</v>
      </c>
      <c r="T277" s="14">
        <f t="shared" si="48"/>
        <v>0</v>
      </c>
      <c r="U277" s="14">
        <f t="shared" si="49"/>
        <v>0</v>
      </c>
      <c r="V277" s="14">
        <f t="shared" si="50"/>
        <v>0</v>
      </c>
      <c r="W277" s="14">
        <f t="shared" si="51"/>
        <v>0</v>
      </c>
      <c r="X277" s="67">
        <f>IFERROR(IF(INDEX(CADASTRO!$A$2:$Q$570,MATCH('PAINEL MÊS'!B277,CADASTRO!$B$2:$B$570,0),MATCH('PAINEL MÊS'!$AJ$2,CADASTRO!$A$2:$Q$2,0))=0,IF(CADASTRO!R275=0,CADASTRO!E275,CADASTRO!R275),INDEX(CADASTRO!$A$2:$Q$570,MATCH('PAINEL MÊS'!B277,CADASTRO!$B$2:$B$570,0),MATCH('PAINEL MÊS'!$AJ$2,CADASTRO!$A$2:$Q$2,0))),0)*C277</f>
        <v>0</v>
      </c>
      <c r="Y277" s="14">
        <f t="shared" si="52"/>
        <v>0</v>
      </c>
      <c r="Z277" s="75">
        <f t="shared" si="53"/>
        <v>0</v>
      </c>
      <c r="AA277" s="75">
        <f t="shared" si="54"/>
        <v>0</v>
      </c>
      <c r="AB277" s="79">
        <f t="shared" si="55"/>
        <v>0</v>
      </c>
      <c r="AC277" s="77">
        <f t="shared" si="56"/>
        <v>0</v>
      </c>
      <c r="AD277" s="77">
        <f t="shared" si="57"/>
        <v>0</v>
      </c>
    </row>
    <row r="278" spans="1:30" ht="18.75" customHeight="1" x14ac:dyDescent="0.25">
      <c r="A278" s="7">
        <f>CADASTRO!A276</f>
        <v>0</v>
      </c>
      <c r="B278" s="7">
        <f>CADASTRO!B276</f>
        <v>0</v>
      </c>
      <c r="C278" s="40">
        <f>INDEX(Base!$A$40:$N$570,MATCH('PAINEL MÊS'!B278,Base!$B$40:$B$570,0),MATCH('PAINEL MÊS'!$C$2,Base!$A$40:$N$40,0))</f>
        <v>0</v>
      </c>
      <c r="D278" s="7">
        <f>CADASTRO!C276</f>
        <v>0</v>
      </c>
      <c r="E278" s="41">
        <f>SUMIFS(SAÍDAS!$D:$D,SAÍDAS!$B:$B,'PAINEL MÊS'!$B278,SAÍDAS!$H:$H,'PAINEL MÊS'!$AI$1,SAÍDAS!$F:$F,'PAINEL MÊS'!E$3)</f>
        <v>0</v>
      </c>
      <c r="F278" s="41">
        <f>SUMIFS(SAÍDAS!$D:$D,SAÍDAS!$B:$B,'PAINEL MÊS'!$B278,SAÍDAS!$H:$H,'PAINEL MÊS'!$AI$1,SAÍDAS!$F:$F,'PAINEL MÊS'!F$3)</f>
        <v>0</v>
      </c>
      <c r="G278" s="41">
        <f>SUMIFS(SAÍDAS!$D:$D,SAÍDAS!$B:$B,'PAINEL MÊS'!$B278,SAÍDAS!$H:$H,'PAINEL MÊS'!$AI$1,SAÍDAS!$F:$F,'PAINEL MÊS'!G$3)</f>
        <v>0</v>
      </c>
      <c r="H278" s="41">
        <f>SUMIFS(SAÍDAS!$D:$D,SAÍDAS!$B:$B,'PAINEL MÊS'!$B278,SAÍDAS!$H:$H,'PAINEL MÊS'!$AI$1,SAÍDAS!$F:$F,'PAINEL MÊS'!H$3)</f>
        <v>0</v>
      </c>
      <c r="I278" s="41">
        <f>SUMIFS(SAÍDAS!$D:$D,SAÍDAS!$B:$B,'PAINEL MÊS'!$B278,SAÍDAS!$H:$H,'PAINEL MÊS'!$AI$1,SAÍDAS!$F:$F,'PAINEL MÊS'!I$3)+SUMIFS(SAÍDAS!$D:$D,SAÍDAS!$B:$B,'PAINEL MÊS'!$B278,SAÍDAS!$H:$H,'PAINEL MÊS'!$AI$1,SAÍDAS!$F:$F,"SEMANA 6")</f>
        <v>0</v>
      </c>
      <c r="J278" s="42">
        <f t="shared" si="46"/>
        <v>0</v>
      </c>
      <c r="K278" s="43">
        <f>SUMIFS(ENTRADAS!$D:$D,ENTRADAS!$B:$B,'PAINEL MÊS'!$B278,ENTRADAS!$I:$I,'PAINEL MÊS'!$AI$1,ENTRADAS!$F:$F,'PAINEL MÊS'!K$3)</f>
        <v>0</v>
      </c>
      <c r="L278" s="43">
        <f>SUMIFS(ENTRADAS!$D:$D,ENTRADAS!$B:$B,'PAINEL MÊS'!$B278,ENTRADAS!$I:$I,'PAINEL MÊS'!$AI$1,ENTRADAS!$F:$F,'PAINEL MÊS'!L$3)</f>
        <v>0</v>
      </c>
      <c r="M278" s="43">
        <f>SUMIFS(ENTRADAS!$D:$D,ENTRADAS!$B:$B,'PAINEL MÊS'!$B278,ENTRADAS!$I:$I,'PAINEL MÊS'!$AI$1,ENTRADAS!$F:$F,'PAINEL MÊS'!M$3)</f>
        <v>0</v>
      </c>
      <c r="N278" s="43">
        <f>SUMIFS(ENTRADAS!$D:$D,ENTRADAS!$B:$B,'PAINEL MÊS'!$B278,ENTRADAS!$I:$I,'PAINEL MÊS'!$AI$1,ENTRADAS!$F:$F,'PAINEL MÊS'!N$3)</f>
        <v>0</v>
      </c>
      <c r="O278" s="43">
        <f>SUMIFS(ENTRADAS!$D:$D,ENTRADAS!$B:$B,'PAINEL MÊS'!$B278,ENTRADAS!$I:$I,'PAINEL MÊS'!$AI$1,ENTRADAS!$F:$F,'PAINEL MÊS'!O$3)+SUMIFS(ENTRADAS!$D:$D,ENTRADAS!$B:$B,'PAINEL MÊS'!$B278,ENTRADAS!$I:$I,'PAINEL MÊS'!$AI$1,ENTRADAS!$F:$F,"SEMANA 6")</f>
        <v>0</v>
      </c>
      <c r="P278" s="44">
        <f t="shared" si="47"/>
        <v>0</v>
      </c>
      <c r="Q278" s="40">
        <f>C278+P278-J278+SUMIFS(AJUSTE!$D:$D,AJUSTE!$B:$B,'PAINEL MÊS'!B278,AJUSTE!$H:$H,'PAINEL MÊS'!$AI$1)</f>
        <v>0</v>
      </c>
      <c r="R278" s="45">
        <f t="shared" si="45"/>
        <v>0</v>
      </c>
      <c r="S278" s="15">
        <f>IFERROR(IF(INDEX(CADASTRO!$A$2:$Q$570,MATCH('PAINEL MÊS'!B278,CADASTRO!$B$2:$B$570,0),MATCH('PAINEL MÊS'!$AI$1,CADASTRO!$A$2:$Q$2,0))=0,IF(CADASTRO!R276=0,CADASTRO!E276,CADASTRO!R276),INDEX(CADASTRO!$A$2:$Q$570,MATCH('PAINEL MÊS'!B278,CADASTRO!$B$2:$B$570,0),MATCH('PAINEL MÊS'!$AI$1,CADASTRO!$A$2:$Q$2,0))),0)</f>
        <v>0</v>
      </c>
      <c r="T278" s="14">
        <f t="shared" si="48"/>
        <v>0</v>
      </c>
      <c r="U278" s="14">
        <f t="shared" si="49"/>
        <v>0</v>
      </c>
      <c r="V278" s="14">
        <f t="shared" si="50"/>
        <v>0</v>
      </c>
      <c r="W278" s="14">
        <f t="shared" si="51"/>
        <v>0</v>
      </c>
      <c r="X278" s="67">
        <f>IFERROR(IF(INDEX(CADASTRO!$A$2:$Q$570,MATCH('PAINEL MÊS'!B278,CADASTRO!$B$2:$B$570,0),MATCH('PAINEL MÊS'!$AJ$2,CADASTRO!$A$2:$Q$2,0))=0,IF(CADASTRO!R276=0,CADASTRO!E276,CADASTRO!R276),INDEX(CADASTRO!$A$2:$Q$570,MATCH('PAINEL MÊS'!B278,CADASTRO!$B$2:$B$570,0),MATCH('PAINEL MÊS'!$AJ$2,CADASTRO!$A$2:$Q$2,0))),0)*C278</f>
        <v>0</v>
      </c>
      <c r="Y278" s="14">
        <f t="shared" si="52"/>
        <v>0</v>
      </c>
      <c r="Z278" s="75">
        <f t="shared" si="53"/>
        <v>0</v>
      </c>
      <c r="AA278" s="75">
        <f t="shared" si="54"/>
        <v>0</v>
      </c>
      <c r="AB278" s="79">
        <f t="shared" si="55"/>
        <v>0</v>
      </c>
      <c r="AC278" s="77">
        <f t="shared" si="56"/>
        <v>0</v>
      </c>
      <c r="AD278" s="77">
        <f t="shared" si="57"/>
        <v>0</v>
      </c>
    </row>
    <row r="279" spans="1:30" ht="18.75" customHeight="1" x14ac:dyDescent="0.25">
      <c r="A279" s="7">
        <f>CADASTRO!A277</f>
        <v>0</v>
      </c>
      <c r="B279" s="7">
        <f>CADASTRO!B277</f>
        <v>0</v>
      </c>
      <c r="C279" s="40">
        <f>INDEX(Base!$A$40:$N$570,MATCH('PAINEL MÊS'!B279,Base!$B$40:$B$570,0),MATCH('PAINEL MÊS'!$C$2,Base!$A$40:$N$40,0))</f>
        <v>0</v>
      </c>
      <c r="D279" s="7">
        <f>CADASTRO!C277</f>
        <v>0</v>
      </c>
      <c r="E279" s="41">
        <f>SUMIFS(SAÍDAS!$D:$D,SAÍDAS!$B:$B,'PAINEL MÊS'!$B279,SAÍDAS!$H:$H,'PAINEL MÊS'!$AI$1,SAÍDAS!$F:$F,'PAINEL MÊS'!E$3)</f>
        <v>0</v>
      </c>
      <c r="F279" s="41">
        <f>SUMIFS(SAÍDAS!$D:$D,SAÍDAS!$B:$B,'PAINEL MÊS'!$B279,SAÍDAS!$H:$H,'PAINEL MÊS'!$AI$1,SAÍDAS!$F:$F,'PAINEL MÊS'!F$3)</f>
        <v>0</v>
      </c>
      <c r="G279" s="41">
        <f>SUMIFS(SAÍDAS!$D:$D,SAÍDAS!$B:$B,'PAINEL MÊS'!$B279,SAÍDAS!$H:$H,'PAINEL MÊS'!$AI$1,SAÍDAS!$F:$F,'PAINEL MÊS'!G$3)</f>
        <v>0</v>
      </c>
      <c r="H279" s="41">
        <f>SUMIFS(SAÍDAS!$D:$D,SAÍDAS!$B:$B,'PAINEL MÊS'!$B279,SAÍDAS!$H:$H,'PAINEL MÊS'!$AI$1,SAÍDAS!$F:$F,'PAINEL MÊS'!H$3)</f>
        <v>0</v>
      </c>
      <c r="I279" s="41">
        <f>SUMIFS(SAÍDAS!$D:$D,SAÍDAS!$B:$B,'PAINEL MÊS'!$B279,SAÍDAS!$H:$H,'PAINEL MÊS'!$AI$1,SAÍDAS!$F:$F,'PAINEL MÊS'!I$3)+SUMIFS(SAÍDAS!$D:$D,SAÍDAS!$B:$B,'PAINEL MÊS'!$B279,SAÍDAS!$H:$H,'PAINEL MÊS'!$AI$1,SAÍDAS!$F:$F,"SEMANA 6")</f>
        <v>0</v>
      </c>
      <c r="J279" s="42">
        <f t="shared" si="46"/>
        <v>0</v>
      </c>
      <c r="K279" s="43">
        <f>SUMIFS(ENTRADAS!$D:$D,ENTRADAS!$B:$B,'PAINEL MÊS'!$B279,ENTRADAS!$I:$I,'PAINEL MÊS'!$AI$1,ENTRADAS!$F:$F,'PAINEL MÊS'!K$3)</f>
        <v>0</v>
      </c>
      <c r="L279" s="43">
        <f>SUMIFS(ENTRADAS!$D:$D,ENTRADAS!$B:$B,'PAINEL MÊS'!$B279,ENTRADAS!$I:$I,'PAINEL MÊS'!$AI$1,ENTRADAS!$F:$F,'PAINEL MÊS'!L$3)</f>
        <v>0</v>
      </c>
      <c r="M279" s="43">
        <f>SUMIFS(ENTRADAS!$D:$D,ENTRADAS!$B:$B,'PAINEL MÊS'!$B279,ENTRADAS!$I:$I,'PAINEL MÊS'!$AI$1,ENTRADAS!$F:$F,'PAINEL MÊS'!M$3)</f>
        <v>0</v>
      </c>
      <c r="N279" s="43">
        <f>SUMIFS(ENTRADAS!$D:$D,ENTRADAS!$B:$B,'PAINEL MÊS'!$B279,ENTRADAS!$I:$I,'PAINEL MÊS'!$AI$1,ENTRADAS!$F:$F,'PAINEL MÊS'!N$3)</f>
        <v>0</v>
      </c>
      <c r="O279" s="43">
        <f>SUMIFS(ENTRADAS!$D:$D,ENTRADAS!$B:$B,'PAINEL MÊS'!$B279,ENTRADAS!$I:$I,'PAINEL MÊS'!$AI$1,ENTRADAS!$F:$F,'PAINEL MÊS'!O$3)+SUMIFS(ENTRADAS!$D:$D,ENTRADAS!$B:$B,'PAINEL MÊS'!$B279,ENTRADAS!$I:$I,'PAINEL MÊS'!$AI$1,ENTRADAS!$F:$F,"SEMANA 6")</f>
        <v>0</v>
      </c>
      <c r="P279" s="44">
        <f t="shared" si="47"/>
        <v>0</v>
      </c>
      <c r="Q279" s="40">
        <f>C279+P279-J279+SUMIFS(AJUSTE!$D:$D,AJUSTE!$B:$B,'PAINEL MÊS'!B279,AJUSTE!$H:$H,'PAINEL MÊS'!$AI$1)</f>
        <v>0</v>
      </c>
      <c r="R279" s="45">
        <f t="shared" si="45"/>
        <v>0</v>
      </c>
      <c r="S279" s="15">
        <f>IFERROR(IF(INDEX(CADASTRO!$A$2:$Q$570,MATCH('PAINEL MÊS'!B279,CADASTRO!$B$2:$B$570,0),MATCH('PAINEL MÊS'!$AI$1,CADASTRO!$A$2:$Q$2,0))=0,IF(CADASTRO!R277=0,CADASTRO!E277,CADASTRO!R277),INDEX(CADASTRO!$A$2:$Q$570,MATCH('PAINEL MÊS'!B279,CADASTRO!$B$2:$B$570,0),MATCH('PAINEL MÊS'!$AI$1,CADASTRO!$A$2:$Q$2,0))),0)</f>
        <v>0</v>
      </c>
      <c r="T279" s="14">
        <f t="shared" si="48"/>
        <v>0</v>
      </c>
      <c r="U279" s="14">
        <f t="shared" si="49"/>
        <v>0</v>
      </c>
      <c r="V279" s="14">
        <f t="shared" si="50"/>
        <v>0</v>
      </c>
      <c r="W279" s="14">
        <f t="shared" si="51"/>
        <v>0</v>
      </c>
      <c r="X279" s="67">
        <f>IFERROR(IF(INDEX(CADASTRO!$A$2:$Q$570,MATCH('PAINEL MÊS'!B279,CADASTRO!$B$2:$B$570,0),MATCH('PAINEL MÊS'!$AJ$2,CADASTRO!$A$2:$Q$2,0))=0,IF(CADASTRO!R277=0,CADASTRO!E277,CADASTRO!R277),INDEX(CADASTRO!$A$2:$Q$570,MATCH('PAINEL MÊS'!B279,CADASTRO!$B$2:$B$570,0),MATCH('PAINEL MÊS'!$AJ$2,CADASTRO!$A$2:$Q$2,0))),0)*C279</f>
        <v>0</v>
      </c>
      <c r="Y279" s="14">
        <f t="shared" si="52"/>
        <v>0</v>
      </c>
      <c r="Z279" s="75">
        <f t="shared" si="53"/>
        <v>0</v>
      </c>
      <c r="AA279" s="75">
        <f t="shared" si="54"/>
        <v>0</v>
      </c>
      <c r="AB279" s="79">
        <f t="shared" si="55"/>
        <v>0</v>
      </c>
      <c r="AC279" s="77">
        <f t="shared" si="56"/>
        <v>0</v>
      </c>
      <c r="AD279" s="77">
        <f t="shared" si="57"/>
        <v>0</v>
      </c>
    </row>
    <row r="280" spans="1:30" ht="18.75" customHeight="1" x14ac:dyDescent="0.25">
      <c r="A280" s="7">
        <f>CADASTRO!A278</f>
        <v>0</v>
      </c>
      <c r="B280" s="7">
        <f>CADASTRO!B278</f>
        <v>0</v>
      </c>
      <c r="C280" s="40">
        <f>INDEX(Base!$A$40:$N$570,MATCH('PAINEL MÊS'!B280,Base!$B$40:$B$570,0),MATCH('PAINEL MÊS'!$C$2,Base!$A$40:$N$40,0))</f>
        <v>0</v>
      </c>
      <c r="D280" s="7">
        <f>CADASTRO!C278</f>
        <v>0</v>
      </c>
      <c r="E280" s="41">
        <f>SUMIFS(SAÍDAS!$D:$D,SAÍDAS!$B:$B,'PAINEL MÊS'!$B280,SAÍDAS!$H:$H,'PAINEL MÊS'!$AI$1,SAÍDAS!$F:$F,'PAINEL MÊS'!E$3)</f>
        <v>0</v>
      </c>
      <c r="F280" s="41">
        <f>SUMIFS(SAÍDAS!$D:$D,SAÍDAS!$B:$B,'PAINEL MÊS'!$B280,SAÍDAS!$H:$H,'PAINEL MÊS'!$AI$1,SAÍDAS!$F:$F,'PAINEL MÊS'!F$3)</f>
        <v>0</v>
      </c>
      <c r="G280" s="41">
        <f>SUMIFS(SAÍDAS!$D:$D,SAÍDAS!$B:$B,'PAINEL MÊS'!$B280,SAÍDAS!$H:$H,'PAINEL MÊS'!$AI$1,SAÍDAS!$F:$F,'PAINEL MÊS'!G$3)</f>
        <v>0</v>
      </c>
      <c r="H280" s="41">
        <f>SUMIFS(SAÍDAS!$D:$D,SAÍDAS!$B:$B,'PAINEL MÊS'!$B280,SAÍDAS!$H:$H,'PAINEL MÊS'!$AI$1,SAÍDAS!$F:$F,'PAINEL MÊS'!H$3)</f>
        <v>0</v>
      </c>
      <c r="I280" s="41">
        <f>SUMIFS(SAÍDAS!$D:$D,SAÍDAS!$B:$B,'PAINEL MÊS'!$B280,SAÍDAS!$H:$H,'PAINEL MÊS'!$AI$1,SAÍDAS!$F:$F,'PAINEL MÊS'!I$3)+SUMIFS(SAÍDAS!$D:$D,SAÍDAS!$B:$B,'PAINEL MÊS'!$B280,SAÍDAS!$H:$H,'PAINEL MÊS'!$AI$1,SAÍDAS!$F:$F,"SEMANA 6")</f>
        <v>0</v>
      </c>
      <c r="J280" s="42">
        <f t="shared" si="46"/>
        <v>0</v>
      </c>
      <c r="K280" s="43">
        <f>SUMIFS(ENTRADAS!$D:$D,ENTRADAS!$B:$B,'PAINEL MÊS'!$B280,ENTRADAS!$I:$I,'PAINEL MÊS'!$AI$1,ENTRADAS!$F:$F,'PAINEL MÊS'!K$3)</f>
        <v>0</v>
      </c>
      <c r="L280" s="43">
        <f>SUMIFS(ENTRADAS!$D:$D,ENTRADAS!$B:$B,'PAINEL MÊS'!$B280,ENTRADAS!$I:$I,'PAINEL MÊS'!$AI$1,ENTRADAS!$F:$F,'PAINEL MÊS'!L$3)</f>
        <v>0</v>
      </c>
      <c r="M280" s="43">
        <f>SUMIFS(ENTRADAS!$D:$D,ENTRADAS!$B:$B,'PAINEL MÊS'!$B280,ENTRADAS!$I:$I,'PAINEL MÊS'!$AI$1,ENTRADAS!$F:$F,'PAINEL MÊS'!M$3)</f>
        <v>0</v>
      </c>
      <c r="N280" s="43">
        <f>SUMIFS(ENTRADAS!$D:$D,ENTRADAS!$B:$B,'PAINEL MÊS'!$B280,ENTRADAS!$I:$I,'PAINEL MÊS'!$AI$1,ENTRADAS!$F:$F,'PAINEL MÊS'!N$3)</f>
        <v>0</v>
      </c>
      <c r="O280" s="43">
        <f>SUMIFS(ENTRADAS!$D:$D,ENTRADAS!$B:$B,'PAINEL MÊS'!$B280,ENTRADAS!$I:$I,'PAINEL MÊS'!$AI$1,ENTRADAS!$F:$F,'PAINEL MÊS'!O$3)+SUMIFS(ENTRADAS!$D:$D,ENTRADAS!$B:$B,'PAINEL MÊS'!$B280,ENTRADAS!$I:$I,'PAINEL MÊS'!$AI$1,ENTRADAS!$F:$F,"SEMANA 6")</f>
        <v>0</v>
      </c>
      <c r="P280" s="44">
        <f t="shared" si="47"/>
        <v>0</v>
      </c>
      <c r="Q280" s="40">
        <f>C280+P280-J280+SUMIFS(AJUSTE!$D:$D,AJUSTE!$B:$B,'PAINEL MÊS'!B280,AJUSTE!$H:$H,'PAINEL MÊS'!$AI$1)</f>
        <v>0</v>
      </c>
      <c r="R280" s="45">
        <f t="shared" si="45"/>
        <v>0</v>
      </c>
      <c r="S280" s="15">
        <f>IFERROR(IF(INDEX(CADASTRO!$A$2:$Q$570,MATCH('PAINEL MÊS'!B280,CADASTRO!$B$2:$B$570,0),MATCH('PAINEL MÊS'!$AI$1,CADASTRO!$A$2:$Q$2,0))=0,IF(CADASTRO!R278=0,CADASTRO!E278,CADASTRO!R278),INDEX(CADASTRO!$A$2:$Q$570,MATCH('PAINEL MÊS'!B280,CADASTRO!$B$2:$B$570,0),MATCH('PAINEL MÊS'!$AI$1,CADASTRO!$A$2:$Q$2,0))),0)</f>
        <v>0</v>
      </c>
      <c r="T280" s="14">
        <f t="shared" si="48"/>
        <v>0</v>
      </c>
      <c r="U280" s="14">
        <f t="shared" si="49"/>
        <v>0</v>
      </c>
      <c r="V280" s="14">
        <f t="shared" si="50"/>
        <v>0</v>
      </c>
      <c r="W280" s="14">
        <f t="shared" si="51"/>
        <v>0</v>
      </c>
      <c r="X280" s="67">
        <f>IFERROR(IF(INDEX(CADASTRO!$A$2:$Q$570,MATCH('PAINEL MÊS'!B280,CADASTRO!$B$2:$B$570,0),MATCH('PAINEL MÊS'!$AJ$2,CADASTRO!$A$2:$Q$2,0))=0,IF(CADASTRO!R278=0,CADASTRO!E278,CADASTRO!R278),INDEX(CADASTRO!$A$2:$Q$570,MATCH('PAINEL MÊS'!B280,CADASTRO!$B$2:$B$570,0),MATCH('PAINEL MÊS'!$AJ$2,CADASTRO!$A$2:$Q$2,0))),0)*C280</f>
        <v>0</v>
      </c>
      <c r="Y280" s="14">
        <f t="shared" si="52"/>
        <v>0</v>
      </c>
      <c r="Z280" s="75">
        <f t="shared" si="53"/>
        <v>0</v>
      </c>
      <c r="AA280" s="75">
        <f t="shared" si="54"/>
        <v>0</v>
      </c>
      <c r="AB280" s="79">
        <f t="shared" si="55"/>
        <v>0</v>
      </c>
      <c r="AC280" s="77">
        <f t="shared" si="56"/>
        <v>0</v>
      </c>
      <c r="AD280" s="77">
        <f t="shared" si="57"/>
        <v>0</v>
      </c>
    </row>
    <row r="281" spans="1:30" ht="18.75" customHeight="1" x14ac:dyDescent="0.25">
      <c r="A281" s="7">
        <f>CADASTRO!A279</f>
        <v>0</v>
      </c>
      <c r="B281" s="7">
        <f>CADASTRO!B279</f>
        <v>0</v>
      </c>
      <c r="C281" s="40">
        <f>INDEX(Base!$A$40:$N$570,MATCH('PAINEL MÊS'!B281,Base!$B$40:$B$570,0),MATCH('PAINEL MÊS'!$C$2,Base!$A$40:$N$40,0))</f>
        <v>0</v>
      </c>
      <c r="D281" s="7">
        <f>CADASTRO!C279</f>
        <v>0</v>
      </c>
      <c r="E281" s="41">
        <f>SUMIFS(SAÍDAS!$D:$D,SAÍDAS!$B:$B,'PAINEL MÊS'!$B281,SAÍDAS!$H:$H,'PAINEL MÊS'!$AI$1,SAÍDAS!$F:$F,'PAINEL MÊS'!E$3)</f>
        <v>0</v>
      </c>
      <c r="F281" s="41">
        <f>SUMIFS(SAÍDAS!$D:$D,SAÍDAS!$B:$B,'PAINEL MÊS'!$B281,SAÍDAS!$H:$H,'PAINEL MÊS'!$AI$1,SAÍDAS!$F:$F,'PAINEL MÊS'!F$3)</f>
        <v>0</v>
      </c>
      <c r="G281" s="41">
        <f>SUMIFS(SAÍDAS!$D:$D,SAÍDAS!$B:$B,'PAINEL MÊS'!$B281,SAÍDAS!$H:$H,'PAINEL MÊS'!$AI$1,SAÍDAS!$F:$F,'PAINEL MÊS'!G$3)</f>
        <v>0</v>
      </c>
      <c r="H281" s="41">
        <f>SUMIFS(SAÍDAS!$D:$D,SAÍDAS!$B:$B,'PAINEL MÊS'!$B281,SAÍDAS!$H:$H,'PAINEL MÊS'!$AI$1,SAÍDAS!$F:$F,'PAINEL MÊS'!H$3)</f>
        <v>0</v>
      </c>
      <c r="I281" s="41">
        <f>SUMIFS(SAÍDAS!$D:$D,SAÍDAS!$B:$B,'PAINEL MÊS'!$B281,SAÍDAS!$H:$H,'PAINEL MÊS'!$AI$1,SAÍDAS!$F:$F,'PAINEL MÊS'!I$3)+SUMIFS(SAÍDAS!$D:$D,SAÍDAS!$B:$B,'PAINEL MÊS'!$B281,SAÍDAS!$H:$H,'PAINEL MÊS'!$AI$1,SAÍDAS!$F:$F,"SEMANA 6")</f>
        <v>0</v>
      </c>
      <c r="J281" s="42">
        <f t="shared" si="46"/>
        <v>0</v>
      </c>
      <c r="K281" s="43">
        <f>SUMIFS(ENTRADAS!$D:$D,ENTRADAS!$B:$B,'PAINEL MÊS'!$B281,ENTRADAS!$I:$I,'PAINEL MÊS'!$AI$1,ENTRADAS!$F:$F,'PAINEL MÊS'!K$3)</f>
        <v>0</v>
      </c>
      <c r="L281" s="43">
        <f>SUMIFS(ENTRADAS!$D:$D,ENTRADAS!$B:$B,'PAINEL MÊS'!$B281,ENTRADAS!$I:$I,'PAINEL MÊS'!$AI$1,ENTRADAS!$F:$F,'PAINEL MÊS'!L$3)</f>
        <v>0</v>
      </c>
      <c r="M281" s="43">
        <f>SUMIFS(ENTRADAS!$D:$D,ENTRADAS!$B:$B,'PAINEL MÊS'!$B281,ENTRADAS!$I:$I,'PAINEL MÊS'!$AI$1,ENTRADAS!$F:$F,'PAINEL MÊS'!M$3)</f>
        <v>0</v>
      </c>
      <c r="N281" s="43">
        <f>SUMIFS(ENTRADAS!$D:$D,ENTRADAS!$B:$B,'PAINEL MÊS'!$B281,ENTRADAS!$I:$I,'PAINEL MÊS'!$AI$1,ENTRADAS!$F:$F,'PAINEL MÊS'!N$3)</f>
        <v>0</v>
      </c>
      <c r="O281" s="43">
        <f>SUMIFS(ENTRADAS!$D:$D,ENTRADAS!$B:$B,'PAINEL MÊS'!$B281,ENTRADAS!$I:$I,'PAINEL MÊS'!$AI$1,ENTRADAS!$F:$F,'PAINEL MÊS'!O$3)+SUMIFS(ENTRADAS!$D:$D,ENTRADAS!$B:$B,'PAINEL MÊS'!$B281,ENTRADAS!$I:$I,'PAINEL MÊS'!$AI$1,ENTRADAS!$F:$F,"SEMANA 6")</f>
        <v>0</v>
      </c>
      <c r="P281" s="44">
        <f t="shared" si="47"/>
        <v>0</v>
      </c>
      <c r="Q281" s="40">
        <f>C281+P281-J281+SUMIFS(AJUSTE!$D:$D,AJUSTE!$B:$B,'PAINEL MÊS'!B281,AJUSTE!$H:$H,'PAINEL MÊS'!$AI$1)</f>
        <v>0</v>
      </c>
      <c r="R281" s="45">
        <f t="shared" si="45"/>
        <v>0</v>
      </c>
      <c r="S281" s="15">
        <f>IFERROR(IF(INDEX(CADASTRO!$A$2:$Q$570,MATCH('PAINEL MÊS'!B281,CADASTRO!$B$2:$B$570,0),MATCH('PAINEL MÊS'!$AI$1,CADASTRO!$A$2:$Q$2,0))=0,IF(CADASTRO!R279=0,CADASTRO!E279,CADASTRO!R279),INDEX(CADASTRO!$A$2:$Q$570,MATCH('PAINEL MÊS'!B281,CADASTRO!$B$2:$B$570,0),MATCH('PAINEL MÊS'!$AI$1,CADASTRO!$A$2:$Q$2,0))),0)</f>
        <v>0</v>
      </c>
      <c r="T281" s="14">
        <f t="shared" si="48"/>
        <v>0</v>
      </c>
      <c r="U281" s="14">
        <f t="shared" si="49"/>
        <v>0</v>
      </c>
      <c r="V281" s="14">
        <f t="shared" si="50"/>
        <v>0</v>
      </c>
      <c r="W281" s="14">
        <f t="shared" si="51"/>
        <v>0</v>
      </c>
      <c r="X281" s="67">
        <f>IFERROR(IF(INDEX(CADASTRO!$A$2:$Q$570,MATCH('PAINEL MÊS'!B281,CADASTRO!$B$2:$B$570,0),MATCH('PAINEL MÊS'!$AJ$2,CADASTRO!$A$2:$Q$2,0))=0,IF(CADASTRO!R279=0,CADASTRO!E279,CADASTRO!R279),INDEX(CADASTRO!$A$2:$Q$570,MATCH('PAINEL MÊS'!B281,CADASTRO!$B$2:$B$570,0),MATCH('PAINEL MÊS'!$AJ$2,CADASTRO!$A$2:$Q$2,0))),0)*C281</f>
        <v>0</v>
      </c>
      <c r="Y281" s="14">
        <f t="shared" si="52"/>
        <v>0</v>
      </c>
      <c r="Z281" s="75">
        <f t="shared" si="53"/>
        <v>0</v>
      </c>
      <c r="AA281" s="75">
        <f t="shared" si="54"/>
        <v>0</v>
      </c>
      <c r="AB281" s="79">
        <f t="shared" si="55"/>
        <v>0</v>
      </c>
      <c r="AC281" s="77">
        <f t="shared" si="56"/>
        <v>0</v>
      </c>
      <c r="AD281" s="77">
        <f t="shared" si="57"/>
        <v>0</v>
      </c>
    </row>
    <row r="282" spans="1:30" ht="18.75" customHeight="1" x14ac:dyDescent="0.25">
      <c r="A282" s="7">
        <f>CADASTRO!A280</f>
        <v>0</v>
      </c>
      <c r="B282" s="7">
        <f>CADASTRO!B280</f>
        <v>0</v>
      </c>
      <c r="C282" s="40">
        <f>INDEX(Base!$A$40:$N$570,MATCH('PAINEL MÊS'!B282,Base!$B$40:$B$570,0),MATCH('PAINEL MÊS'!$C$2,Base!$A$40:$N$40,0))</f>
        <v>0</v>
      </c>
      <c r="D282" s="7">
        <f>CADASTRO!C280</f>
        <v>0</v>
      </c>
      <c r="E282" s="41">
        <f>SUMIFS(SAÍDAS!$D:$D,SAÍDAS!$B:$B,'PAINEL MÊS'!$B282,SAÍDAS!$H:$H,'PAINEL MÊS'!$AI$1,SAÍDAS!$F:$F,'PAINEL MÊS'!E$3)</f>
        <v>0</v>
      </c>
      <c r="F282" s="41">
        <f>SUMIFS(SAÍDAS!$D:$D,SAÍDAS!$B:$B,'PAINEL MÊS'!$B282,SAÍDAS!$H:$H,'PAINEL MÊS'!$AI$1,SAÍDAS!$F:$F,'PAINEL MÊS'!F$3)</f>
        <v>0</v>
      </c>
      <c r="G282" s="41">
        <f>SUMIFS(SAÍDAS!$D:$D,SAÍDAS!$B:$B,'PAINEL MÊS'!$B282,SAÍDAS!$H:$H,'PAINEL MÊS'!$AI$1,SAÍDAS!$F:$F,'PAINEL MÊS'!G$3)</f>
        <v>0</v>
      </c>
      <c r="H282" s="41">
        <f>SUMIFS(SAÍDAS!$D:$D,SAÍDAS!$B:$B,'PAINEL MÊS'!$B282,SAÍDAS!$H:$H,'PAINEL MÊS'!$AI$1,SAÍDAS!$F:$F,'PAINEL MÊS'!H$3)</f>
        <v>0</v>
      </c>
      <c r="I282" s="41">
        <f>SUMIFS(SAÍDAS!$D:$D,SAÍDAS!$B:$B,'PAINEL MÊS'!$B282,SAÍDAS!$H:$H,'PAINEL MÊS'!$AI$1,SAÍDAS!$F:$F,'PAINEL MÊS'!I$3)+SUMIFS(SAÍDAS!$D:$D,SAÍDAS!$B:$B,'PAINEL MÊS'!$B282,SAÍDAS!$H:$H,'PAINEL MÊS'!$AI$1,SAÍDAS!$F:$F,"SEMANA 6")</f>
        <v>0</v>
      </c>
      <c r="J282" s="42">
        <f t="shared" si="46"/>
        <v>0</v>
      </c>
      <c r="K282" s="43">
        <f>SUMIFS(ENTRADAS!$D:$D,ENTRADAS!$B:$B,'PAINEL MÊS'!$B282,ENTRADAS!$I:$I,'PAINEL MÊS'!$AI$1,ENTRADAS!$F:$F,'PAINEL MÊS'!K$3)</f>
        <v>0</v>
      </c>
      <c r="L282" s="43">
        <f>SUMIFS(ENTRADAS!$D:$D,ENTRADAS!$B:$B,'PAINEL MÊS'!$B282,ENTRADAS!$I:$I,'PAINEL MÊS'!$AI$1,ENTRADAS!$F:$F,'PAINEL MÊS'!L$3)</f>
        <v>0</v>
      </c>
      <c r="M282" s="43">
        <f>SUMIFS(ENTRADAS!$D:$D,ENTRADAS!$B:$B,'PAINEL MÊS'!$B282,ENTRADAS!$I:$I,'PAINEL MÊS'!$AI$1,ENTRADAS!$F:$F,'PAINEL MÊS'!M$3)</f>
        <v>0</v>
      </c>
      <c r="N282" s="43">
        <f>SUMIFS(ENTRADAS!$D:$D,ENTRADAS!$B:$B,'PAINEL MÊS'!$B282,ENTRADAS!$I:$I,'PAINEL MÊS'!$AI$1,ENTRADAS!$F:$F,'PAINEL MÊS'!N$3)</f>
        <v>0</v>
      </c>
      <c r="O282" s="43">
        <f>SUMIFS(ENTRADAS!$D:$D,ENTRADAS!$B:$B,'PAINEL MÊS'!$B282,ENTRADAS!$I:$I,'PAINEL MÊS'!$AI$1,ENTRADAS!$F:$F,'PAINEL MÊS'!O$3)+SUMIFS(ENTRADAS!$D:$D,ENTRADAS!$B:$B,'PAINEL MÊS'!$B282,ENTRADAS!$I:$I,'PAINEL MÊS'!$AI$1,ENTRADAS!$F:$F,"SEMANA 6")</f>
        <v>0</v>
      </c>
      <c r="P282" s="44">
        <f t="shared" si="47"/>
        <v>0</v>
      </c>
      <c r="Q282" s="40">
        <f>C282+P282-J282+SUMIFS(AJUSTE!$D:$D,AJUSTE!$B:$B,'PAINEL MÊS'!B282,AJUSTE!$H:$H,'PAINEL MÊS'!$AI$1)</f>
        <v>0</v>
      </c>
      <c r="R282" s="45">
        <f t="shared" si="45"/>
        <v>0</v>
      </c>
      <c r="S282" s="15">
        <f>IFERROR(IF(INDEX(CADASTRO!$A$2:$Q$570,MATCH('PAINEL MÊS'!B282,CADASTRO!$B$2:$B$570,0),MATCH('PAINEL MÊS'!$AI$1,CADASTRO!$A$2:$Q$2,0))=0,IF(CADASTRO!R280=0,CADASTRO!E280,CADASTRO!R280),INDEX(CADASTRO!$A$2:$Q$570,MATCH('PAINEL MÊS'!B282,CADASTRO!$B$2:$B$570,0),MATCH('PAINEL MÊS'!$AI$1,CADASTRO!$A$2:$Q$2,0))),0)</f>
        <v>0</v>
      </c>
      <c r="T282" s="14">
        <f t="shared" si="48"/>
        <v>0</v>
      </c>
      <c r="U282" s="14">
        <f t="shared" si="49"/>
        <v>0</v>
      </c>
      <c r="V282" s="14">
        <f t="shared" si="50"/>
        <v>0</v>
      </c>
      <c r="W282" s="14">
        <f t="shared" si="51"/>
        <v>0</v>
      </c>
      <c r="X282" s="67">
        <f>IFERROR(IF(INDEX(CADASTRO!$A$2:$Q$570,MATCH('PAINEL MÊS'!B282,CADASTRO!$B$2:$B$570,0),MATCH('PAINEL MÊS'!$AJ$2,CADASTRO!$A$2:$Q$2,0))=0,IF(CADASTRO!R280=0,CADASTRO!E280,CADASTRO!R280),INDEX(CADASTRO!$A$2:$Q$570,MATCH('PAINEL MÊS'!B282,CADASTRO!$B$2:$B$570,0),MATCH('PAINEL MÊS'!$AJ$2,CADASTRO!$A$2:$Q$2,0))),0)*C282</f>
        <v>0</v>
      </c>
      <c r="Y282" s="14">
        <f t="shared" si="52"/>
        <v>0</v>
      </c>
      <c r="Z282" s="75">
        <f t="shared" si="53"/>
        <v>0</v>
      </c>
      <c r="AA282" s="75">
        <f t="shared" si="54"/>
        <v>0</v>
      </c>
      <c r="AB282" s="79">
        <f t="shared" si="55"/>
        <v>0</v>
      </c>
      <c r="AC282" s="77">
        <f t="shared" si="56"/>
        <v>0</v>
      </c>
      <c r="AD282" s="77">
        <f t="shared" si="57"/>
        <v>0</v>
      </c>
    </row>
    <row r="283" spans="1:30" ht="18.75" customHeight="1" x14ac:dyDescent="0.25">
      <c r="A283" s="7">
        <f>CADASTRO!A281</f>
        <v>0</v>
      </c>
      <c r="B283" s="7">
        <f>CADASTRO!B281</f>
        <v>0</v>
      </c>
      <c r="C283" s="40">
        <f>INDEX(Base!$A$40:$N$570,MATCH('PAINEL MÊS'!B283,Base!$B$40:$B$570,0),MATCH('PAINEL MÊS'!$C$2,Base!$A$40:$N$40,0))</f>
        <v>0</v>
      </c>
      <c r="D283" s="7">
        <f>CADASTRO!C281</f>
        <v>0</v>
      </c>
      <c r="E283" s="41">
        <f>SUMIFS(SAÍDAS!$D:$D,SAÍDAS!$B:$B,'PAINEL MÊS'!$B283,SAÍDAS!$H:$H,'PAINEL MÊS'!$AI$1,SAÍDAS!$F:$F,'PAINEL MÊS'!E$3)</f>
        <v>0</v>
      </c>
      <c r="F283" s="41">
        <f>SUMIFS(SAÍDAS!$D:$D,SAÍDAS!$B:$B,'PAINEL MÊS'!$B283,SAÍDAS!$H:$H,'PAINEL MÊS'!$AI$1,SAÍDAS!$F:$F,'PAINEL MÊS'!F$3)</f>
        <v>0</v>
      </c>
      <c r="G283" s="41">
        <f>SUMIFS(SAÍDAS!$D:$D,SAÍDAS!$B:$B,'PAINEL MÊS'!$B283,SAÍDAS!$H:$H,'PAINEL MÊS'!$AI$1,SAÍDAS!$F:$F,'PAINEL MÊS'!G$3)</f>
        <v>0</v>
      </c>
      <c r="H283" s="41">
        <f>SUMIFS(SAÍDAS!$D:$D,SAÍDAS!$B:$B,'PAINEL MÊS'!$B283,SAÍDAS!$H:$H,'PAINEL MÊS'!$AI$1,SAÍDAS!$F:$F,'PAINEL MÊS'!H$3)</f>
        <v>0</v>
      </c>
      <c r="I283" s="41">
        <f>SUMIFS(SAÍDAS!$D:$D,SAÍDAS!$B:$B,'PAINEL MÊS'!$B283,SAÍDAS!$H:$H,'PAINEL MÊS'!$AI$1,SAÍDAS!$F:$F,'PAINEL MÊS'!I$3)+SUMIFS(SAÍDAS!$D:$D,SAÍDAS!$B:$B,'PAINEL MÊS'!$B283,SAÍDAS!$H:$H,'PAINEL MÊS'!$AI$1,SAÍDAS!$F:$F,"SEMANA 6")</f>
        <v>0</v>
      </c>
      <c r="J283" s="42">
        <f t="shared" si="46"/>
        <v>0</v>
      </c>
      <c r="K283" s="43">
        <f>SUMIFS(ENTRADAS!$D:$D,ENTRADAS!$B:$B,'PAINEL MÊS'!$B283,ENTRADAS!$I:$I,'PAINEL MÊS'!$AI$1,ENTRADAS!$F:$F,'PAINEL MÊS'!K$3)</f>
        <v>0</v>
      </c>
      <c r="L283" s="43">
        <f>SUMIFS(ENTRADAS!$D:$D,ENTRADAS!$B:$B,'PAINEL MÊS'!$B283,ENTRADAS!$I:$I,'PAINEL MÊS'!$AI$1,ENTRADAS!$F:$F,'PAINEL MÊS'!L$3)</f>
        <v>0</v>
      </c>
      <c r="M283" s="43">
        <f>SUMIFS(ENTRADAS!$D:$D,ENTRADAS!$B:$B,'PAINEL MÊS'!$B283,ENTRADAS!$I:$I,'PAINEL MÊS'!$AI$1,ENTRADAS!$F:$F,'PAINEL MÊS'!M$3)</f>
        <v>0</v>
      </c>
      <c r="N283" s="43">
        <f>SUMIFS(ENTRADAS!$D:$D,ENTRADAS!$B:$B,'PAINEL MÊS'!$B283,ENTRADAS!$I:$I,'PAINEL MÊS'!$AI$1,ENTRADAS!$F:$F,'PAINEL MÊS'!N$3)</f>
        <v>0</v>
      </c>
      <c r="O283" s="43">
        <f>SUMIFS(ENTRADAS!$D:$D,ENTRADAS!$B:$B,'PAINEL MÊS'!$B283,ENTRADAS!$I:$I,'PAINEL MÊS'!$AI$1,ENTRADAS!$F:$F,'PAINEL MÊS'!O$3)+SUMIFS(ENTRADAS!$D:$D,ENTRADAS!$B:$B,'PAINEL MÊS'!$B283,ENTRADAS!$I:$I,'PAINEL MÊS'!$AI$1,ENTRADAS!$F:$F,"SEMANA 6")</f>
        <v>0</v>
      </c>
      <c r="P283" s="44">
        <f t="shared" si="47"/>
        <v>0</v>
      </c>
      <c r="Q283" s="40">
        <f>C283+P283-J283+SUMIFS(AJUSTE!$D:$D,AJUSTE!$B:$B,'PAINEL MÊS'!B283,AJUSTE!$H:$H,'PAINEL MÊS'!$AI$1)</f>
        <v>0</v>
      </c>
      <c r="R283" s="45">
        <f t="shared" si="45"/>
        <v>0</v>
      </c>
      <c r="S283" s="15">
        <f>IFERROR(IF(INDEX(CADASTRO!$A$2:$Q$570,MATCH('PAINEL MÊS'!B283,CADASTRO!$B$2:$B$570,0),MATCH('PAINEL MÊS'!$AI$1,CADASTRO!$A$2:$Q$2,0))=0,IF(CADASTRO!R281=0,CADASTRO!E281,CADASTRO!R281),INDEX(CADASTRO!$A$2:$Q$570,MATCH('PAINEL MÊS'!B283,CADASTRO!$B$2:$B$570,0),MATCH('PAINEL MÊS'!$AI$1,CADASTRO!$A$2:$Q$2,0))),0)</f>
        <v>0</v>
      </c>
      <c r="T283" s="14">
        <f t="shared" si="48"/>
        <v>0</v>
      </c>
      <c r="U283" s="14">
        <f t="shared" si="49"/>
        <v>0</v>
      </c>
      <c r="V283" s="14">
        <f t="shared" si="50"/>
        <v>0</v>
      </c>
      <c r="W283" s="14">
        <f t="shared" si="51"/>
        <v>0</v>
      </c>
      <c r="X283" s="67">
        <f>IFERROR(IF(INDEX(CADASTRO!$A$2:$Q$570,MATCH('PAINEL MÊS'!B283,CADASTRO!$B$2:$B$570,0),MATCH('PAINEL MÊS'!$AJ$2,CADASTRO!$A$2:$Q$2,0))=0,IF(CADASTRO!R281=0,CADASTRO!E281,CADASTRO!R281),INDEX(CADASTRO!$A$2:$Q$570,MATCH('PAINEL MÊS'!B283,CADASTRO!$B$2:$B$570,0),MATCH('PAINEL MÊS'!$AJ$2,CADASTRO!$A$2:$Q$2,0))),0)*C283</f>
        <v>0</v>
      </c>
      <c r="Y283" s="14">
        <f t="shared" si="52"/>
        <v>0</v>
      </c>
      <c r="Z283" s="75">
        <f t="shared" si="53"/>
        <v>0</v>
      </c>
      <c r="AA283" s="75">
        <f t="shared" si="54"/>
        <v>0</v>
      </c>
      <c r="AB283" s="79">
        <f t="shared" si="55"/>
        <v>0</v>
      </c>
      <c r="AC283" s="77">
        <f t="shared" si="56"/>
        <v>0</v>
      </c>
      <c r="AD283" s="77">
        <f t="shared" si="57"/>
        <v>0</v>
      </c>
    </row>
    <row r="284" spans="1:30" ht="18.75" customHeight="1" x14ac:dyDescent="0.25">
      <c r="A284" s="7">
        <f>CADASTRO!A282</f>
        <v>0</v>
      </c>
      <c r="B284" s="7">
        <f>CADASTRO!B282</f>
        <v>0</v>
      </c>
      <c r="C284" s="40">
        <f>INDEX(Base!$A$40:$N$570,MATCH('PAINEL MÊS'!B284,Base!$B$40:$B$570,0),MATCH('PAINEL MÊS'!$C$2,Base!$A$40:$N$40,0))</f>
        <v>0</v>
      </c>
      <c r="D284" s="7">
        <f>CADASTRO!C282</f>
        <v>0</v>
      </c>
      <c r="E284" s="41">
        <f>SUMIFS(SAÍDAS!$D:$D,SAÍDAS!$B:$B,'PAINEL MÊS'!$B284,SAÍDAS!$H:$H,'PAINEL MÊS'!$AI$1,SAÍDAS!$F:$F,'PAINEL MÊS'!E$3)</f>
        <v>0</v>
      </c>
      <c r="F284" s="41">
        <f>SUMIFS(SAÍDAS!$D:$D,SAÍDAS!$B:$B,'PAINEL MÊS'!$B284,SAÍDAS!$H:$H,'PAINEL MÊS'!$AI$1,SAÍDAS!$F:$F,'PAINEL MÊS'!F$3)</f>
        <v>0</v>
      </c>
      <c r="G284" s="41">
        <f>SUMIFS(SAÍDAS!$D:$D,SAÍDAS!$B:$B,'PAINEL MÊS'!$B284,SAÍDAS!$H:$H,'PAINEL MÊS'!$AI$1,SAÍDAS!$F:$F,'PAINEL MÊS'!G$3)</f>
        <v>0</v>
      </c>
      <c r="H284" s="41">
        <f>SUMIFS(SAÍDAS!$D:$D,SAÍDAS!$B:$B,'PAINEL MÊS'!$B284,SAÍDAS!$H:$H,'PAINEL MÊS'!$AI$1,SAÍDAS!$F:$F,'PAINEL MÊS'!H$3)</f>
        <v>0</v>
      </c>
      <c r="I284" s="41">
        <f>SUMIFS(SAÍDAS!$D:$D,SAÍDAS!$B:$B,'PAINEL MÊS'!$B284,SAÍDAS!$H:$H,'PAINEL MÊS'!$AI$1,SAÍDAS!$F:$F,'PAINEL MÊS'!I$3)+SUMIFS(SAÍDAS!$D:$D,SAÍDAS!$B:$B,'PAINEL MÊS'!$B284,SAÍDAS!$H:$H,'PAINEL MÊS'!$AI$1,SAÍDAS!$F:$F,"SEMANA 6")</f>
        <v>0</v>
      </c>
      <c r="J284" s="42">
        <f t="shared" si="46"/>
        <v>0</v>
      </c>
      <c r="K284" s="43">
        <f>SUMIFS(ENTRADAS!$D:$D,ENTRADAS!$B:$B,'PAINEL MÊS'!$B284,ENTRADAS!$I:$I,'PAINEL MÊS'!$AI$1,ENTRADAS!$F:$F,'PAINEL MÊS'!K$3)</f>
        <v>0</v>
      </c>
      <c r="L284" s="43">
        <f>SUMIFS(ENTRADAS!$D:$D,ENTRADAS!$B:$B,'PAINEL MÊS'!$B284,ENTRADAS!$I:$I,'PAINEL MÊS'!$AI$1,ENTRADAS!$F:$F,'PAINEL MÊS'!L$3)</f>
        <v>0</v>
      </c>
      <c r="M284" s="43">
        <f>SUMIFS(ENTRADAS!$D:$D,ENTRADAS!$B:$B,'PAINEL MÊS'!$B284,ENTRADAS!$I:$I,'PAINEL MÊS'!$AI$1,ENTRADAS!$F:$F,'PAINEL MÊS'!M$3)</f>
        <v>0</v>
      </c>
      <c r="N284" s="43">
        <f>SUMIFS(ENTRADAS!$D:$D,ENTRADAS!$B:$B,'PAINEL MÊS'!$B284,ENTRADAS!$I:$I,'PAINEL MÊS'!$AI$1,ENTRADAS!$F:$F,'PAINEL MÊS'!N$3)</f>
        <v>0</v>
      </c>
      <c r="O284" s="43">
        <f>SUMIFS(ENTRADAS!$D:$D,ENTRADAS!$B:$B,'PAINEL MÊS'!$B284,ENTRADAS!$I:$I,'PAINEL MÊS'!$AI$1,ENTRADAS!$F:$F,'PAINEL MÊS'!O$3)+SUMIFS(ENTRADAS!$D:$D,ENTRADAS!$B:$B,'PAINEL MÊS'!$B284,ENTRADAS!$I:$I,'PAINEL MÊS'!$AI$1,ENTRADAS!$F:$F,"SEMANA 6")</f>
        <v>0</v>
      </c>
      <c r="P284" s="44">
        <f t="shared" si="47"/>
        <v>0</v>
      </c>
      <c r="Q284" s="40">
        <f>C284+P284-J284+SUMIFS(AJUSTE!$D:$D,AJUSTE!$B:$B,'PAINEL MÊS'!B284,AJUSTE!$H:$H,'PAINEL MÊS'!$AI$1)</f>
        <v>0</v>
      </c>
      <c r="R284" s="45">
        <f t="shared" si="45"/>
        <v>0</v>
      </c>
      <c r="S284" s="15">
        <f>IFERROR(IF(INDEX(CADASTRO!$A$2:$Q$570,MATCH('PAINEL MÊS'!B284,CADASTRO!$B$2:$B$570,0),MATCH('PAINEL MÊS'!$AI$1,CADASTRO!$A$2:$Q$2,0))=0,IF(CADASTRO!R282=0,CADASTRO!E282,CADASTRO!R282),INDEX(CADASTRO!$A$2:$Q$570,MATCH('PAINEL MÊS'!B284,CADASTRO!$B$2:$B$570,0),MATCH('PAINEL MÊS'!$AI$1,CADASTRO!$A$2:$Q$2,0))),0)</f>
        <v>0</v>
      </c>
      <c r="T284" s="14">
        <f t="shared" si="48"/>
        <v>0</v>
      </c>
      <c r="U284" s="14">
        <f t="shared" si="49"/>
        <v>0</v>
      </c>
      <c r="V284" s="14">
        <f t="shared" si="50"/>
        <v>0</v>
      </c>
      <c r="W284" s="14">
        <f t="shared" si="51"/>
        <v>0</v>
      </c>
      <c r="X284" s="67">
        <f>IFERROR(IF(INDEX(CADASTRO!$A$2:$Q$570,MATCH('PAINEL MÊS'!B284,CADASTRO!$B$2:$B$570,0),MATCH('PAINEL MÊS'!$AJ$2,CADASTRO!$A$2:$Q$2,0))=0,IF(CADASTRO!R282=0,CADASTRO!E282,CADASTRO!R282),INDEX(CADASTRO!$A$2:$Q$570,MATCH('PAINEL MÊS'!B284,CADASTRO!$B$2:$B$570,0),MATCH('PAINEL MÊS'!$AJ$2,CADASTRO!$A$2:$Q$2,0))),0)*C284</f>
        <v>0</v>
      </c>
      <c r="Y284" s="14">
        <f t="shared" si="52"/>
        <v>0</v>
      </c>
      <c r="Z284" s="75">
        <f t="shared" si="53"/>
        <v>0</v>
      </c>
      <c r="AA284" s="75">
        <f t="shared" si="54"/>
        <v>0</v>
      </c>
      <c r="AB284" s="79">
        <f t="shared" si="55"/>
        <v>0</v>
      </c>
      <c r="AC284" s="77">
        <f t="shared" si="56"/>
        <v>0</v>
      </c>
      <c r="AD284" s="77">
        <f t="shared" si="57"/>
        <v>0</v>
      </c>
    </row>
    <row r="285" spans="1:30" ht="18.75" customHeight="1" x14ac:dyDescent="0.25">
      <c r="A285" s="7">
        <f>CADASTRO!A283</f>
        <v>0</v>
      </c>
      <c r="B285" s="7">
        <f>CADASTRO!B283</f>
        <v>0</v>
      </c>
      <c r="C285" s="40">
        <f>INDEX(Base!$A$40:$N$570,MATCH('PAINEL MÊS'!B285,Base!$B$40:$B$570,0),MATCH('PAINEL MÊS'!$C$2,Base!$A$40:$N$40,0))</f>
        <v>0</v>
      </c>
      <c r="D285" s="7">
        <f>CADASTRO!C283</f>
        <v>0</v>
      </c>
      <c r="E285" s="41">
        <f>SUMIFS(SAÍDAS!$D:$D,SAÍDAS!$B:$B,'PAINEL MÊS'!$B285,SAÍDAS!$H:$H,'PAINEL MÊS'!$AI$1,SAÍDAS!$F:$F,'PAINEL MÊS'!E$3)</f>
        <v>0</v>
      </c>
      <c r="F285" s="41">
        <f>SUMIFS(SAÍDAS!$D:$D,SAÍDAS!$B:$B,'PAINEL MÊS'!$B285,SAÍDAS!$H:$H,'PAINEL MÊS'!$AI$1,SAÍDAS!$F:$F,'PAINEL MÊS'!F$3)</f>
        <v>0</v>
      </c>
      <c r="G285" s="41">
        <f>SUMIFS(SAÍDAS!$D:$D,SAÍDAS!$B:$B,'PAINEL MÊS'!$B285,SAÍDAS!$H:$H,'PAINEL MÊS'!$AI$1,SAÍDAS!$F:$F,'PAINEL MÊS'!G$3)</f>
        <v>0</v>
      </c>
      <c r="H285" s="41">
        <f>SUMIFS(SAÍDAS!$D:$D,SAÍDAS!$B:$B,'PAINEL MÊS'!$B285,SAÍDAS!$H:$H,'PAINEL MÊS'!$AI$1,SAÍDAS!$F:$F,'PAINEL MÊS'!H$3)</f>
        <v>0</v>
      </c>
      <c r="I285" s="41">
        <f>SUMIFS(SAÍDAS!$D:$D,SAÍDAS!$B:$B,'PAINEL MÊS'!$B285,SAÍDAS!$H:$H,'PAINEL MÊS'!$AI$1,SAÍDAS!$F:$F,'PAINEL MÊS'!I$3)+SUMIFS(SAÍDAS!$D:$D,SAÍDAS!$B:$B,'PAINEL MÊS'!$B285,SAÍDAS!$H:$H,'PAINEL MÊS'!$AI$1,SAÍDAS!$F:$F,"SEMANA 6")</f>
        <v>0</v>
      </c>
      <c r="J285" s="42">
        <f t="shared" si="46"/>
        <v>0</v>
      </c>
      <c r="K285" s="43">
        <f>SUMIFS(ENTRADAS!$D:$D,ENTRADAS!$B:$B,'PAINEL MÊS'!$B285,ENTRADAS!$I:$I,'PAINEL MÊS'!$AI$1,ENTRADAS!$F:$F,'PAINEL MÊS'!K$3)</f>
        <v>0</v>
      </c>
      <c r="L285" s="43">
        <f>SUMIFS(ENTRADAS!$D:$D,ENTRADAS!$B:$B,'PAINEL MÊS'!$B285,ENTRADAS!$I:$I,'PAINEL MÊS'!$AI$1,ENTRADAS!$F:$F,'PAINEL MÊS'!L$3)</f>
        <v>0</v>
      </c>
      <c r="M285" s="43">
        <f>SUMIFS(ENTRADAS!$D:$D,ENTRADAS!$B:$B,'PAINEL MÊS'!$B285,ENTRADAS!$I:$I,'PAINEL MÊS'!$AI$1,ENTRADAS!$F:$F,'PAINEL MÊS'!M$3)</f>
        <v>0</v>
      </c>
      <c r="N285" s="43">
        <f>SUMIFS(ENTRADAS!$D:$D,ENTRADAS!$B:$B,'PAINEL MÊS'!$B285,ENTRADAS!$I:$I,'PAINEL MÊS'!$AI$1,ENTRADAS!$F:$F,'PAINEL MÊS'!N$3)</f>
        <v>0</v>
      </c>
      <c r="O285" s="43">
        <f>SUMIFS(ENTRADAS!$D:$D,ENTRADAS!$B:$B,'PAINEL MÊS'!$B285,ENTRADAS!$I:$I,'PAINEL MÊS'!$AI$1,ENTRADAS!$F:$F,'PAINEL MÊS'!O$3)+SUMIFS(ENTRADAS!$D:$D,ENTRADAS!$B:$B,'PAINEL MÊS'!$B285,ENTRADAS!$I:$I,'PAINEL MÊS'!$AI$1,ENTRADAS!$F:$F,"SEMANA 6")</f>
        <v>0</v>
      </c>
      <c r="P285" s="44">
        <f t="shared" si="47"/>
        <v>0</v>
      </c>
      <c r="Q285" s="40">
        <f>C285+P285-J285+SUMIFS(AJUSTE!$D:$D,AJUSTE!$B:$B,'PAINEL MÊS'!B285,AJUSTE!$H:$H,'PAINEL MÊS'!$AI$1)</f>
        <v>0</v>
      </c>
      <c r="R285" s="45">
        <f t="shared" si="45"/>
        <v>0</v>
      </c>
      <c r="S285" s="15">
        <f>IFERROR(IF(INDEX(CADASTRO!$A$2:$Q$570,MATCH('PAINEL MÊS'!B285,CADASTRO!$B$2:$B$570,0),MATCH('PAINEL MÊS'!$AI$1,CADASTRO!$A$2:$Q$2,0))=0,IF(CADASTRO!R283=0,CADASTRO!E283,CADASTRO!R283),INDEX(CADASTRO!$A$2:$Q$570,MATCH('PAINEL MÊS'!B285,CADASTRO!$B$2:$B$570,0),MATCH('PAINEL MÊS'!$AI$1,CADASTRO!$A$2:$Q$2,0))),0)</f>
        <v>0</v>
      </c>
      <c r="T285" s="14">
        <f t="shared" si="48"/>
        <v>0</v>
      </c>
      <c r="U285" s="14">
        <f t="shared" si="49"/>
        <v>0</v>
      </c>
      <c r="V285" s="14">
        <f t="shared" si="50"/>
        <v>0</v>
      </c>
      <c r="W285" s="14">
        <f t="shared" si="51"/>
        <v>0</v>
      </c>
      <c r="X285" s="67">
        <f>IFERROR(IF(INDEX(CADASTRO!$A$2:$Q$570,MATCH('PAINEL MÊS'!B285,CADASTRO!$B$2:$B$570,0),MATCH('PAINEL MÊS'!$AJ$2,CADASTRO!$A$2:$Q$2,0))=0,IF(CADASTRO!R283=0,CADASTRO!E283,CADASTRO!R283),INDEX(CADASTRO!$A$2:$Q$570,MATCH('PAINEL MÊS'!B285,CADASTRO!$B$2:$B$570,0),MATCH('PAINEL MÊS'!$AJ$2,CADASTRO!$A$2:$Q$2,0))),0)*C285</f>
        <v>0</v>
      </c>
      <c r="Y285" s="14">
        <f t="shared" si="52"/>
        <v>0</v>
      </c>
      <c r="Z285" s="75">
        <f t="shared" si="53"/>
        <v>0</v>
      </c>
      <c r="AA285" s="75">
        <f t="shared" si="54"/>
        <v>0</v>
      </c>
      <c r="AB285" s="79">
        <f t="shared" si="55"/>
        <v>0</v>
      </c>
      <c r="AC285" s="77">
        <f t="shared" si="56"/>
        <v>0</v>
      </c>
      <c r="AD285" s="77">
        <f t="shared" si="57"/>
        <v>0</v>
      </c>
    </row>
    <row r="286" spans="1:30" ht="18.75" customHeight="1" x14ac:dyDescent="0.25">
      <c r="A286" s="7">
        <f>CADASTRO!A284</f>
        <v>0</v>
      </c>
      <c r="B286" s="7">
        <f>CADASTRO!B284</f>
        <v>0</v>
      </c>
      <c r="C286" s="40">
        <f>INDEX(Base!$A$40:$N$570,MATCH('PAINEL MÊS'!B286,Base!$B$40:$B$570,0),MATCH('PAINEL MÊS'!$C$2,Base!$A$40:$N$40,0))</f>
        <v>0</v>
      </c>
      <c r="D286" s="7">
        <f>CADASTRO!C284</f>
        <v>0</v>
      </c>
      <c r="E286" s="41">
        <f>SUMIFS(SAÍDAS!$D:$D,SAÍDAS!$B:$B,'PAINEL MÊS'!$B286,SAÍDAS!$H:$H,'PAINEL MÊS'!$AI$1,SAÍDAS!$F:$F,'PAINEL MÊS'!E$3)</f>
        <v>0</v>
      </c>
      <c r="F286" s="41">
        <f>SUMIFS(SAÍDAS!$D:$D,SAÍDAS!$B:$B,'PAINEL MÊS'!$B286,SAÍDAS!$H:$H,'PAINEL MÊS'!$AI$1,SAÍDAS!$F:$F,'PAINEL MÊS'!F$3)</f>
        <v>0</v>
      </c>
      <c r="G286" s="41">
        <f>SUMIFS(SAÍDAS!$D:$D,SAÍDAS!$B:$B,'PAINEL MÊS'!$B286,SAÍDAS!$H:$H,'PAINEL MÊS'!$AI$1,SAÍDAS!$F:$F,'PAINEL MÊS'!G$3)</f>
        <v>0</v>
      </c>
      <c r="H286" s="41">
        <f>SUMIFS(SAÍDAS!$D:$D,SAÍDAS!$B:$B,'PAINEL MÊS'!$B286,SAÍDAS!$H:$H,'PAINEL MÊS'!$AI$1,SAÍDAS!$F:$F,'PAINEL MÊS'!H$3)</f>
        <v>0</v>
      </c>
      <c r="I286" s="41">
        <f>SUMIFS(SAÍDAS!$D:$D,SAÍDAS!$B:$B,'PAINEL MÊS'!$B286,SAÍDAS!$H:$H,'PAINEL MÊS'!$AI$1,SAÍDAS!$F:$F,'PAINEL MÊS'!I$3)+SUMIFS(SAÍDAS!$D:$D,SAÍDAS!$B:$B,'PAINEL MÊS'!$B286,SAÍDAS!$H:$H,'PAINEL MÊS'!$AI$1,SAÍDAS!$F:$F,"SEMANA 6")</f>
        <v>0</v>
      </c>
      <c r="J286" s="42">
        <f t="shared" si="46"/>
        <v>0</v>
      </c>
      <c r="K286" s="43">
        <f>SUMIFS(ENTRADAS!$D:$D,ENTRADAS!$B:$B,'PAINEL MÊS'!$B286,ENTRADAS!$I:$I,'PAINEL MÊS'!$AI$1,ENTRADAS!$F:$F,'PAINEL MÊS'!K$3)</f>
        <v>0</v>
      </c>
      <c r="L286" s="43">
        <f>SUMIFS(ENTRADAS!$D:$D,ENTRADAS!$B:$B,'PAINEL MÊS'!$B286,ENTRADAS!$I:$I,'PAINEL MÊS'!$AI$1,ENTRADAS!$F:$F,'PAINEL MÊS'!L$3)</f>
        <v>0</v>
      </c>
      <c r="M286" s="43">
        <f>SUMIFS(ENTRADAS!$D:$D,ENTRADAS!$B:$B,'PAINEL MÊS'!$B286,ENTRADAS!$I:$I,'PAINEL MÊS'!$AI$1,ENTRADAS!$F:$F,'PAINEL MÊS'!M$3)</f>
        <v>0</v>
      </c>
      <c r="N286" s="43">
        <f>SUMIFS(ENTRADAS!$D:$D,ENTRADAS!$B:$B,'PAINEL MÊS'!$B286,ENTRADAS!$I:$I,'PAINEL MÊS'!$AI$1,ENTRADAS!$F:$F,'PAINEL MÊS'!N$3)</f>
        <v>0</v>
      </c>
      <c r="O286" s="43">
        <f>SUMIFS(ENTRADAS!$D:$D,ENTRADAS!$B:$B,'PAINEL MÊS'!$B286,ENTRADAS!$I:$I,'PAINEL MÊS'!$AI$1,ENTRADAS!$F:$F,'PAINEL MÊS'!O$3)+SUMIFS(ENTRADAS!$D:$D,ENTRADAS!$B:$B,'PAINEL MÊS'!$B286,ENTRADAS!$I:$I,'PAINEL MÊS'!$AI$1,ENTRADAS!$F:$F,"SEMANA 6")</f>
        <v>0</v>
      </c>
      <c r="P286" s="44">
        <f t="shared" si="47"/>
        <v>0</v>
      </c>
      <c r="Q286" s="40">
        <f>C286+P286-J286+SUMIFS(AJUSTE!$D:$D,AJUSTE!$B:$B,'PAINEL MÊS'!B286,AJUSTE!$H:$H,'PAINEL MÊS'!$AI$1)</f>
        <v>0</v>
      </c>
      <c r="R286" s="45">
        <f t="shared" si="45"/>
        <v>0</v>
      </c>
      <c r="S286" s="15">
        <f>IFERROR(IF(INDEX(CADASTRO!$A$2:$Q$570,MATCH('PAINEL MÊS'!B286,CADASTRO!$B$2:$B$570,0),MATCH('PAINEL MÊS'!$AI$1,CADASTRO!$A$2:$Q$2,0))=0,IF(CADASTRO!R284=0,CADASTRO!E284,CADASTRO!R284),INDEX(CADASTRO!$A$2:$Q$570,MATCH('PAINEL MÊS'!B286,CADASTRO!$B$2:$B$570,0),MATCH('PAINEL MÊS'!$AI$1,CADASTRO!$A$2:$Q$2,0))),0)</f>
        <v>0</v>
      </c>
      <c r="T286" s="14">
        <f t="shared" si="48"/>
        <v>0</v>
      </c>
      <c r="U286" s="14">
        <f t="shared" si="49"/>
        <v>0</v>
      </c>
      <c r="V286" s="14">
        <f t="shared" si="50"/>
        <v>0</v>
      </c>
      <c r="W286" s="14">
        <f t="shared" si="51"/>
        <v>0</v>
      </c>
      <c r="X286" s="67">
        <f>IFERROR(IF(INDEX(CADASTRO!$A$2:$Q$570,MATCH('PAINEL MÊS'!B286,CADASTRO!$B$2:$B$570,0),MATCH('PAINEL MÊS'!$AJ$2,CADASTRO!$A$2:$Q$2,0))=0,IF(CADASTRO!R284=0,CADASTRO!E284,CADASTRO!R284),INDEX(CADASTRO!$A$2:$Q$570,MATCH('PAINEL MÊS'!B286,CADASTRO!$B$2:$B$570,0),MATCH('PAINEL MÊS'!$AJ$2,CADASTRO!$A$2:$Q$2,0))),0)*C286</f>
        <v>0</v>
      </c>
      <c r="Y286" s="14">
        <f t="shared" si="52"/>
        <v>0</v>
      </c>
      <c r="Z286" s="75">
        <f t="shared" si="53"/>
        <v>0</v>
      </c>
      <c r="AA286" s="75">
        <f t="shared" si="54"/>
        <v>0</v>
      </c>
      <c r="AB286" s="79">
        <f t="shared" si="55"/>
        <v>0</v>
      </c>
      <c r="AC286" s="77">
        <f t="shared" si="56"/>
        <v>0</v>
      </c>
      <c r="AD286" s="77">
        <f t="shared" si="57"/>
        <v>0</v>
      </c>
    </row>
    <row r="287" spans="1:30" ht="18.75" customHeight="1" x14ac:dyDescent="0.25">
      <c r="A287" s="7">
        <f>CADASTRO!A285</f>
        <v>0</v>
      </c>
      <c r="B287" s="7">
        <f>CADASTRO!B285</f>
        <v>0</v>
      </c>
      <c r="C287" s="40">
        <f>INDEX(Base!$A$40:$N$570,MATCH('PAINEL MÊS'!B287,Base!$B$40:$B$570,0),MATCH('PAINEL MÊS'!$C$2,Base!$A$40:$N$40,0))</f>
        <v>0</v>
      </c>
      <c r="D287" s="7">
        <f>CADASTRO!C285</f>
        <v>0</v>
      </c>
      <c r="E287" s="41">
        <f>SUMIFS(SAÍDAS!$D:$D,SAÍDAS!$B:$B,'PAINEL MÊS'!$B287,SAÍDAS!$H:$H,'PAINEL MÊS'!$AI$1,SAÍDAS!$F:$F,'PAINEL MÊS'!E$3)</f>
        <v>0</v>
      </c>
      <c r="F287" s="41">
        <f>SUMIFS(SAÍDAS!$D:$D,SAÍDAS!$B:$B,'PAINEL MÊS'!$B287,SAÍDAS!$H:$H,'PAINEL MÊS'!$AI$1,SAÍDAS!$F:$F,'PAINEL MÊS'!F$3)</f>
        <v>0</v>
      </c>
      <c r="G287" s="41">
        <f>SUMIFS(SAÍDAS!$D:$D,SAÍDAS!$B:$B,'PAINEL MÊS'!$B287,SAÍDAS!$H:$H,'PAINEL MÊS'!$AI$1,SAÍDAS!$F:$F,'PAINEL MÊS'!G$3)</f>
        <v>0</v>
      </c>
      <c r="H287" s="41">
        <f>SUMIFS(SAÍDAS!$D:$D,SAÍDAS!$B:$B,'PAINEL MÊS'!$B287,SAÍDAS!$H:$H,'PAINEL MÊS'!$AI$1,SAÍDAS!$F:$F,'PAINEL MÊS'!H$3)</f>
        <v>0</v>
      </c>
      <c r="I287" s="41">
        <f>SUMIFS(SAÍDAS!$D:$D,SAÍDAS!$B:$B,'PAINEL MÊS'!$B287,SAÍDAS!$H:$H,'PAINEL MÊS'!$AI$1,SAÍDAS!$F:$F,'PAINEL MÊS'!I$3)+SUMIFS(SAÍDAS!$D:$D,SAÍDAS!$B:$B,'PAINEL MÊS'!$B287,SAÍDAS!$H:$H,'PAINEL MÊS'!$AI$1,SAÍDAS!$F:$F,"SEMANA 6")</f>
        <v>0</v>
      </c>
      <c r="J287" s="42">
        <f t="shared" si="46"/>
        <v>0</v>
      </c>
      <c r="K287" s="43">
        <f>SUMIFS(ENTRADAS!$D:$D,ENTRADAS!$B:$B,'PAINEL MÊS'!$B287,ENTRADAS!$I:$I,'PAINEL MÊS'!$AI$1,ENTRADAS!$F:$F,'PAINEL MÊS'!K$3)</f>
        <v>0</v>
      </c>
      <c r="L287" s="43">
        <f>SUMIFS(ENTRADAS!$D:$D,ENTRADAS!$B:$B,'PAINEL MÊS'!$B287,ENTRADAS!$I:$I,'PAINEL MÊS'!$AI$1,ENTRADAS!$F:$F,'PAINEL MÊS'!L$3)</f>
        <v>0</v>
      </c>
      <c r="M287" s="43">
        <f>SUMIFS(ENTRADAS!$D:$D,ENTRADAS!$B:$B,'PAINEL MÊS'!$B287,ENTRADAS!$I:$I,'PAINEL MÊS'!$AI$1,ENTRADAS!$F:$F,'PAINEL MÊS'!M$3)</f>
        <v>0</v>
      </c>
      <c r="N287" s="43">
        <f>SUMIFS(ENTRADAS!$D:$D,ENTRADAS!$B:$B,'PAINEL MÊS'!$B287,ENTRADAS!$I:$I,'PAINEL MÊS'!$AI$1,ENTRADAS!$F:$F,'PAINEL MÊS'!N$3)</f>
        <v>0</v>
      </c>
      <c r="O287" s="43">
        <f>SUMIFS(ENTRADAS!$D:$D,ENTRADAS!$B:$B,'PAINEL MÊS'!$B287,ENTRADAS!$I:$I,'PAINEL MÊS'!$AI$1,ENTRADAS!$F:$F,'PAINEL MÊS'!O$3)+SUMIFS(ENTRADAS!$D:$D,ENTRADAS!$B:$B,'PAINEL MÊS'!$B287,ENTRADAS!$I:$I,'PAINEL MÊS'!$AI$1,ENTRADAS!$F:$F,"SEMANA 6")</f>
        <v>0</v>
      </c>
      <c r="P287" s="44">
        <f t="shared" si="47"/>
        <v>0</v>
      </c>
      <c r="Q287" s="40">
        <f>C287+P287-J287+SUMIFS(AJUSTE!$D:$D,AJUSTE!$B:$B,'PAINEL MÊS'!B287,AJUSTE!$H:$H,'PAINEL MÊS'!$AI$1)</f>
        <v>0</v>
      </c>
      <c r="R287" s="45">
        <f t="shared" si="45"/>
        <v>0</v>
      </c>
      <c r="S287" s="15">
        <f>IFERROR(IF(INDEX(CADASTRO!$A$2:$Q$570,MATCH('PAINEL MÊS'!B287,CADASTRO!$B$2:$B$570,0),MATCH('PAINEL MÊS'!$AI$1,CADASTRO!$A$2:$Q$2,0))=0,IF(CADASTRO!R285=0,CADASTRO!E285,CADASTRO!R285),INDEX(CADASTRO!$A$2:$Q$570,MATCH('PAINEL MÊS'!B287,CADASTRO!$B$2:$B$570,0),MATCH('PAINEL MÊS'!$AI$1,CADASTRO!$A$2:$Q$2,0))),0)</f>
        <v>0</v>
      </c>
      <c r="T287" s="14">
        <f t="shared" si="48"/>
        <v>0</v>
      </c>
      <c r="U287" s="14">
        <f t="shared" si="49"/>
        <v>0</v>
      </c>
      <c r="V287" s="14">
        <f t="shared" si="50"/>
        <v>0</v>
      </c>
      <c r="W287" s="14">
        <f t="shared" si="51"/>
        <v>0</v>
      </c>
      <c r="X287" s="67">
        <f>IFERROR(IF(INDEX(CADASTRO!$A$2:$Q$570,MATCH('PAINEL MÊS'!B287,CADASTRO!$B$2:$B$570,0),MATCH('PAINEL MÊS'!$AJ$2,CADASTRO!$A$2:$Q$2,0))=0,IF(CADASTRO!R285=0,CADASTRO!E285,CADASTRO!R285),INDEX(CADASTRO!$A$2:$Q$570,MATCH('PAINEL MÊS'!B287,CADASTRO!$B$2:$B$570,0),MATCH('PAINEL MÊS'!$AJ$2,CADASTRO!$A$2:$Q$2,0))),0)*C287</f>
        <v>0</v>
      </c>
      <c r="Y287" s="14">
        <f t="shared" si="52"/>
        <v>0</v>
      </c>
      <c r="Z287" s="75">
        <f t="shared" si="53"/>
        <v>0</v>
      </c>
      <c r="AA287" s="75">
        <f t="shared" si="54"/>
        <v>0</v>
      </c>
      <c r="AB287" s="79">
        <f t="shared" si="55"/>
        <v>0</v>
      </c>
      <c r="AC287" s="77">
        <f t="shared" si="56"/>
        <v>0</v>
      </c>
      <c r="AD287" s="77">
        <f t="shared" si="57"/>
        <v>0</v>
      </c>
    </row>
    <row r="288" spans="1:30" ht="18.75" customHeight="1" x14ac:dyDescent="0.25">
      <c r="A288" s="7">
        <f>CADASTRO!A286</f>
        <v>0</v>
      </c>
      <c r="B288" s="7">
        <f>CADASTRO!B286</f>
        <v>0</v>
      </c>
      <c r="C288" s="40">
        <f>INDEX(Base!$A$40:$N$570,MATCH('PAINEL MÊS'!B288,Base!$B$40:$B$570,0),MATCH('PAINEL MÊS'!$C$2,Base!$A$40:$N$40,0))</f>
        <v>0</v>
      </c>
      <c r="D288" s="7">
        <f>CADASTRO!C286</f>
        <v>0</v>
      </c>
      <c r="E288" s="41">
        <f>SUMIFS(SAÍDAS!$D:$D,SAÍDAS!$B:$B,'PAINEL MÊS'!$B288,SAÍDAS!$H:$H,'PAINEL MÊS'!$AI$1,SAÍDAS!$F:$F,'PAINEL MÊS'!E$3)</f>
        <v>0</v>
      </c>
      <c r="F288" s="41">
        <f>SUMIFS(SAÍDAS!$D:$D,SAÍDAS!$B:$B,'PAINEL MÊS'!$B288,SAÍDAS!$H:$H,'PAINEL MÊS'!$AI$1,SAÍDAS!$F:$F,'PAINEL MÊS'!F$3)</f>
        <v>0</v>
      </c>
      <c r="G288" s="41">
        <f>SUMIFS(SAÍDAS!$D:$D,SAÍDAS!$B:$B,'PAINEL MÊS'!$B288,SAÍDAS!$H:$H,'PAINEL MÊS'!$AI$1,SAÍDAS!$F:$F,'PAINEL MÊS'!G$3)</f>
        <v>0</v>
      </c>
      <c r="H288" s="41">
        <f>SUMIFS(SAÍDAS!$D:$D,SAÍDAS!$B:$B,'PAINEL MÊS'!$B288,SAÍDAS!$H:$H,'PAINEL MÊS'!$AI$1,SAÍDAS!$F:$F,'PAINEL MÊS'!H$3)</f>
        <v>0</v>
      </c>
      <c r="I288" s="41">
        <f>SUMIFS(SAÍDAS!$D:$D,SAÍDAS!$B:$B,'PAINEL MÊS'!$B288,SAÍDAS!$H:$H,'PAINEL MÊS'!$AI$1,SAÍDAS!$F:$F,'PAINEL MÊS'!I$3)+SUMIFS(SAÍDAS!$D:$D,SAÍDAS!$B:$B,'PAINEL MÊS'!$B288,SAÍDAS!$H:$H,'PAINEL MÊS'!$AI$1,SAÍDAS!$F:$F,"SEMANA 6")</f>
        <v>0</v>
      </c>
      <c r="J288" s="42">
        <f t="shared" si="46"/>
        <v>0</v>
      </c>
      <c r="K288" s="43">
        <f>SUMIFS(ENTRADAS!$D:$D,ENTRADAS!$B:$B,'PAINEL MÊS'!$B288,ENTRADAS!$I:$I,'PAINEL MÊS'!$AI$1,ENTRADAS!$F:$F,'PAINEL MÊS'!K$3)</f>
        <v>0</v>
      </c>
      <c r="L288" s="43">
        <f>SUMIFS(ENTRADAS!$D:$D,ENTRADAS!$B:$B,'PAINEL MÊS'!$B288,ENTRADAS!$I:$I,'PAINEL MÊS'!$AI$1,ENTRADAS!$F:$F,'PAINEL MÊS'!L$3)</f>
        <v>0</v>
      </c>
      <c r="M288" s="43">
        <f>SUMIFS(ENTRADAS!$D:$D,ENTRADAS!$B:$B,'PAINEL MÊS'!$B288,ENTRADAS!$I:$I,'PAINEL MÊS'!$AI$1,ENTRADAS!$F:$F,'PAINEL MÊS'!M$3)</f>
        <v>0</v>
      </c>
      <c r="N288" s="43">
        <f>SUMIFS(ENTRADAS!$D:$D,ENTRADAS!$B:$B,'PAINEL MÊS'!$B288,ENTRADAS!$I:$I,'PAINEL MÊS'!$AI$1,ENTRADAS!$F:$F,'PAINEL MÊS'!N$3)</f>
        <v>0</v>
      </c>
      <c r="O288" s="43">
        <f>SUMIFS(ENTRADAS!$D:$D,ENTRADAS!$B:$B,'PAINEL MÊS'!$B288,ENTRADAS!$I:$I,'PAINEL MÊS'!$AI$1,ENTRADAS!$F:$F,'PAINEL MÊS'!O$3)+SUMIFS(ENTRADAS!$D:$D,ENTRADAS!$B:$B,'PAINEL MÊS'!$B288,ENTRADAS!$I:$I,'PAINEL MÊS'!$AI$1,ENTRADAS!$F:$F,"SEMANA 6")</f>
        <v>0</v>
      </c>
      <c r="P288" s="44">
        <f t="shared" si="47"/>
        <v>0</v>
      </c>
      <c r="Q288" s="40">
        <f>C288+P288-J288+SUMIFS(AJUSTE!$D:$D,AJUSTE!$B:$B,'PAINEL MÊS'!B288,AJUSTE!$H:$H,'PAINEL MÊS'!$AI$1)</f>
        <v>0</v>
      </c>
      <c r="R288" s="45">
        <f t="shared" si="45"/>
        <v>0</v>
      </c>
      <c r="S288" s="15">
        <f>IFERROR(IF(INDEX(CADASTRO!$A$2:$Q$570,MATCH('PAINEL MÊS'!B288,CADASTRO!$B$2:$B$570,0),MATCH('PAINEL MÊS'!$AI$1,CADASTRO!$A$2:$Q$2,0))=0,IF(CADASTRO!R286=0,CADASTRO!E286,CADASTRO!R286),INDEX(CADASTRO!$A$2:$Q$570,MATCH('PAINEL MÊS'!B288,CADASTRO!$B$2:$B$570,0),MATCH('PAINEL MÊS'!$AI$1,CADASTRO!$A$2:$Q$2,0))),0)</f>
        <v>0</v>
      </c>
      <c r="T288" s="14">
        <f t="shared" si="48"/>
        <v>0</v>
      </c>
      <c r="U288" s="14">
        <f t="shared" si="49"/>
        <v>0</v>
      </c>
      <c r="V288" s="14">
        <f t="shared" si="50"/>
        <v>0</v>
      </c>
      <c r="W288" s="14">
        <f t="shared" si="51"/>
        <v>0</v>
      </c>
      <c r="X288" s="67">
        <f>IFERROR(IF(INDEX(CADASTRO!$A$2:$Q$570,MATCH('PAINEL MÊS'!B288,CADASTRO!$B$2:$B$570,0),MATCH('PAINEL MÊS'!$AJ$2,CADASTRO!$A$2:$Q$2,0))=0,IF(CADASTRO!R286=0,CADASTRO!E286,CADASTRO!R286),INDEX(CADASTRO!$A$2:$Q$570,MATCH('PAINEL MÊS'!B288,CADASTRO!$B$2:$B$570,0),MATCH('PAINEL MÊS'!$AJ$2,CADASTRO!$A$2:$Q$2,0))),0)*C288</f>
        <v>0</v>
      </c>
      <c r="Y288" s="14">
        <f t="shared" si="52"/>
        <v>0</v>
      </c>
      <c r="Z288" s="75">
        <f t="shared" si="53"/>
        <v>0</v>
      </c>
      <c r="AA288" s="75">
        <f t="shared" si="54"/>
        <v>0</v>
      </c>
      <c r="AB288" s="79">
        <f t="shared" si="55"/>
        <v>0</v>
      </c>
      <c r="AC288" s="77">
        <f t="shared" si="56"/>
        <v>0</v>
      </c>
      <c r="AD288" s="77">
        <f t="shared" si="57"/>
        <v>0</v>
      </c>
    </row>
    <row r="289" spans="1:30" ht="18.75" customHeight="1" x14ac:dyDescent="0.25">
      <c r="A289" s="7">
        <f>CADASTRO!A287</f>
        <v>0</v>
      </c>
      <c r="B289" s="7">
        <f>CADASTRO!B287</f>
        <v>0</v>
      </c>
      <c r="C289" s="40">
        <f>INDEX(Base!$A$40:$N$570,MATCH('PAINEL MÊS'!B289,Base!$B$40:$B$570,0),MATCH('PAINEL MÊS'!$C$2,Base!$A$40:$N$40,0))</f>
        <v>0</v>
      </c>
      <c r="D289" s="7">
        <f>CADASTRO!C287</f>
        <v>0</v>
      </c>
      <c r="E289" s="41">
        <f>SUMIFS(SAÍDAS!$D:$D,SAÍDAS!$B:$B,'PAINEL MÊS'!$B289,SAÍDAS!$H:$H,'PAINEL MÊS'!$AI$1,SAÍDAS!$F:$F,'PAINEL MÊS'!E$3)</f>
        <v>0</v>
      </c>
      <c r="F289" s="41">
        <f>SUMIFS(SAÍDAS!$D:$D,SAÍDAS!$B:$B,'PAINEL MÊS'!$B289,SAÍDAS!$H:$H,'PAINEL MÊS'!$AI$1,SAÍDAS!$F:$F,'PAINEL MÊS'!F$3)</f>
        <v>0</v>
      </c>
      <c r="G289" s="41">
        <f>SUMIFS(SAÍDAS!$D:$D,SAÍDAS!$B:$B,'PAINEL MÊS'!$B289,SAÍDAS!$H:$H,'PAINEL MÊS'!$AI$1,SAÍDAS!$F:$F,'PAINEL MÊS'!G$3)</f>
        <v>0</v>
      </c>
      <c r="H289" s="41">
        <f>SUMIFS(SAÍDAS!$D:$D,SAÍDAS!$B:$B,'PAINEL MÊS'!$B289,SAÍDAS!$H:$H,'PAINEL MÊS'!$AI$1,SAÍDAS!$F:$F,'PAINEL MÊS'!H$3)</f>
        <v>0</v>
      </c>
      <c r="I289" s="41">
        <f>SUMIFS(SAÍDAS!$D:$D,SAÍDAS!$B:$B,'PAINEL MÊS'!$B289,SAÍDAS!$H:$H,'PAINEL MÊS'!$AI$1,SAÍDAS!$F:$F,'PAINEL MÊS'!I$3)+SUMIFS(SAÍDAS!$D:$D,SAÍDAS!$B:$B,'PAINEL MÊS'!$B289,SAÍDAS!$H:$H,'PAINEL MÊS'!$AI$1,SAÍDAS!$F:$F,"SEMANA 6")</f>
        <v>0</v>
      </c>
      <c r="J289" s="42">
        <f t="shared" si="46"/>
        <v>0</v>
      </c>
      <c r="K289" s="43">
        <f>SUMIFS(ENTRADAS!$D:$D,ENTRADAS!$B:$B,'PAINEL MÊS'!$B289,ENTRADAS!$I:$I,'PAINEL MÊS'!$AI$1,ENTRADAS!$F:$F,'PAINEL MÊS'!K$3)</f>
        <v>0</v>
      </c>
      <c r="L289" s="43">
        <f>SUMIFS(ENTRADAS!$D:$D,ENTRADAS!$B:$B,'PAINEL MÊS'!$B289,ENTRADAS!$I:$I,'PAINEL MÊS'!$AI$1,ENTRADAS!$F:$F,'PAINEL MÊS'!L$3)</f>
        <v>0</v>
      </c>
      <c r="M289" s="43">
        <f>SUMIFS(ENTRADAS!$D:$D,ENTRADAS!$B:$B,'PAINEL MÊS'!$B289,ENTRADAS!$I:$I,'PAINEL MÊS'!$AI$1,ENTRADAS!$F:$F,'PAINEL MÊS'!M$3)</f>
        <v>0</v>
      </c>
      <c r="N289" s="43">
        <f>SUMIFS(ENTRADAS!$D:$D,ENTRADAS!$B:$B,'PAINEL MÊS'!$B289,ENTRADAS!$I:$I,'PAINEL MÊS'!$AI$1,ENTRADAS!$F:$F,'PAINEL MÊS'!N$3)</f>
        <v>0</v>
      </c>
      <c r="O289" s="43">
        <f>SUMIFS(ENTRADAS!$D:$D,ENTRADAS!$B:$B,'PAINEL MÊS'!$B289,ENTRADAS!$I:$I,'PAINEL MÊS'!$AI$1,ENTRADAS!$F:$F,'PAINEL MÊS'!O$3)+SUMIFS(ENTRADAS!$D:$D,ENTRADAS!$B:$B,'PAINEL MÊS'!$B289,ENTRADAS!$I:$I,'PAINEL MÊS'!$AI$1,ENTRADAS!$F:$F,"SEMANA 6")</f>
        <v>0</v>
      </c>
      <c r="P289" s="44">
        <f t="shared" si="47"/>
        <v>0</v>
      </c>
      <c r="Q289" s="40">
        <f>C289+P289-J289+SUMIFS(AJUSTE!$D:$D,AJUSTE!$B:$B,'PAINEL MÊS'!B289,AJUSTE!$H:$H,'PAINEL MÊS'!$AI$1)</f>
        <v>0</v>
      </c>
      <c r="R289" s="45">
        <f t="shared" si="45"/>
        <v>0</v>
      </c>
      <c r="S289" s="15">
        <f>IFERROR(IF(INDEX(CADASTRO!$A$2:$Q$570,MATCH('PAINEL MÊS'!B289,CADASTRO!$B$2:$B$570,0),MATCH('PAINEL MÊS'!$AI$1,CADASTRO!$A$2:$Q$2,0))=0,IF(CADASTRO!R287=0,CADASTRO!E287,CADASTRO!R287),INDEX(CADASTRO!$A$2:$Q$570,MATCH('PAINEL MÊS'!B289,CADASTRO!$B$2:$B$570,0),MATCH('PAINEL MÊS'!$AI$1,CADASTRO!$A$2:$Q$2,0))),0)</f>
        <v>0</v>
      </c>
      <c r="T289" s="14">
        <f t="shared" si="48"/>
        <v>0</v>
      </c>
      <c r="U289" s="14">
        <f t="shared" si="49"/>
        <v>0</v>
      </c>
      <c r="V289" s="14">
        <f t="shared" si="50"/>
        <v>0</v>
      </c>
      <c r="W289" s="14">
        <f t="shared" si="51"/>
        <v>0</v>
      </c>
      <c r="X289" s="67">
        <f>IFERROR(IF(INDEX(CADASTRO!$A$2:$Q$570,MATCH('PAINEL MÊS'!B289,CADASTRO!$B$2:$B$570,0),MATCH('PAINEL MÊS'!$AJ$2,CADASTRO!$A$2:$Q$2,0))=0,IF(CADASTRO!R287=0,CADASTRO!E287,CADASTRO!R287),INDEX(CADASTRO!$A$2:$Q$570,MATCH('PAINEL MÊS'!B289,CADASTRO!$B$2:$B$570,0),MATCH('PAINEL MÊS'!$AJ$2,CADASTRO!$A$2:$Q$2,0))),0)*C289</f>
        <v>0</v>
      </c>
      <c r="Y289" s="14">
        <f t="shared" si="52"/>
        <v>0</v>
      </c>
      <c r="Z289" s="75">
        <f t="shared" si="53"/>
        <v>0</v>
      </c>
      <c r="AA289" s="75">
        <f t="shared" si="54"/>
        <v>0</v>
      </c>
      <c r="AB289" s="79">
        <f t="shared" si="55"/>
        <v>0</v>
      </c>
      <c r="AC289" s="77">
        <f t="shared" si="56"/>
        <v>0</v>
      </c>
      <c r="AD289" s="77">
        <f t="shared" si="57"/>
        <v>0</v>
      </c>
    </row>
    <row r="290" spans="1:30" ht="18.75" customHeight="1" x14ac:dyDescent="0.25">
      <c r="A290" s="7">
        <f>CADASTRO!A288</f>
        <v>0</v>
      </c>
      <c r="B290" s="7">
        <f>CADASTRO!B288</f>
        <v>0</v>
      </c>
      <c r="C290" s="40">
        <f>INDEX(Base!$A$40:$N$570,MATCH('PAINEL MÊS'!B290,Base!$B$40:$B$570,0),MATCH('PAINEL MÊS'!$C$2,Base!$A$40:$N$40,0))</f>
        <v>0</v>
      </c>
      <c r="D290" s="7">
        <f>CADASTRO!C288</f>
        <v>0</v>
      </c>
      <c r="E290" s="41">
        <f>SUMIFS(SAÍDAS!$D:$D,SAÍDAS!$B:$B,'PAINEL MÊS'!$B290,SAÍDAS!$H:$H,'PAINEL MÊS'!$AI$1,SAÍDAS!$F:$F,'PAINEL MÊS'!E$3)</f>
        <v>0</v>
      </c>
      <c r="F290" s="41">
        <f>SUMIFS(SAÍDAS!$D:$D,SAÍDAS!$B:$B,'PAINEL MÊS'!$B290,SAÍDAS!$H:$H,'PAINEL MÊS'!$AI$1,SAÍDAS!$F:$F,'PAINEL MÊS'!F$3)</f>
        <v>0</v>
      </c>
      <c r="G290" s="41">
        <f>SUMIFS(SAÍDAS!$D:$D,SAÍDAS!$B:$B,'PAINEL MÊS'!$B290,SAÍDAS!$H:$H,'PAINEL MÊS'!$AI$1,SAÍDAS!$F:$F,'PAINEL MÊS'!G$3)</f>
        <v>0</v>
      </c>
      <c r="H290" s="41">
        <f>SUMIFS(SAÍDAS!$D:$D,SAÍDAS!$B:$B,'PAINEL MÊS'!$B290,SAÍDAS!$H:$H,'PAINEL MÊS'!$AI$1,SAÍDAS!$F:$F,'PAINEL MÊS'!H$3)</f>
        <v>0</v>
      </c>
      <c r="I290" s="41">
        <f>SUMIFS(SAÍDAS!$D:$D,SAÍDAS!$B:$B,'PAINEL MÊS'!$B290,SAÍDAS!$H:$H,'PAINEL MÊS'!$AI$1,SAÍDAS!$F:$F,'PAINEL MÊS'!I$3)+SUMIFS(SAÍDAS!$D:$D,SAÍDAS!$B:$B,'PAINEL MÊS'!$B290,SAÍDAS!$H:$H,'PAINEL MÊS'!$AI$1,SAÍDAS!$F:$F,"SEMANA 6")</f>
        <v>0</v>
      </c>
      <c r="J290" s="42">
        <f t="shared" si="46"/>
        <v>0</v>
      </c>
      <c r="K290" s="43">
        <f>SUMIFS(ENTRADAS!$D:$D,ENTRADAS!$B:$B,'PAINEL MÊS'!$B290,ENTRADAS!$I:$I,'PAINEL MÊS'!$AI$1,ENTRADAS!$F:$F,'PAINEL MÊS'!K$3)</f>
        <v>0</v>
      </c>
      <c r="L290" s="43">
        <f>SUMIFS(ENTRADAS!$D:$D,ENTRADAS!$B:$B,'PAINEL MÊS'!$B290,ENTRADAS!$I:$I,'PAINEL MÊS'!$AI$1,ENTRADAS!$F:$F,'PAINEL MÊS'!L$3)</f>
        <v>0</v>
      </c>
      <c r="M290" s="43">
        <f>SUMIFS(ENTRADAS!$D:$D,ENTRADAS!$B:$B,'PAINEL MÊS'!$B290,ENTRADAS!$I:$I,'PAINEL MÊS'!$AI$1,ENTRADAS!$F:$F,'PAINEL MÊS'!M$3)</f>
        <v>0</v>
      </c>
      <c r="N290" s="43">
        <f>SUMIFS(ENTRADAS!$D:$D,ENTRADAS!$B:$B,'PAINEL MÊS'!$B290,ENTRADAS!$I:$I,'PAINEL MÊS'!$AI$1,ENTRADAS!$F:$F,'PAINEL MÊS'!N$3)</f>
        <v>0</v>
      </c>
      <c r="O290" s="43">
        <f>SUMIFS(ENTRADAS!$D:$D,ENTRADAS!$B:$B,'PAINEL MÊS'!$B290,ENTRADAS!$I:$I,'PAINEL MÊS'!$AI$1,ENTRADAS!$F:$F,'PAINEL MÊS'!O$3)+SUMIFS(ENTRADAS!$D:$D,ENTRADAS!$B:$B,'PAINEL MÊS'!$B290,ENTRADAS!$I:$I,'PAINEL MÊS'!$AI$1,ENTRADAS!$F:$F,"SEMANA 6")</f>
        <v>0</v>
      </c>
      <c r="P290" s="44">
        <f t="shared" si="47"/>
        <v>0</v>
      </c>
      <c r="Q290" s="40">
        <f>C290+P290-J290+SUMIFS(AJUSTE!$D:$D,AJUSTE!$B:$B,'PAINEL MÊS'!B290,AJUSTE!$H:$H,'PAINEL MÊS'!$AI$1)</f>
        <v>0</v>
      </c>
      <c r="R290" s="45">
        <f t="shared" si="45"/>
        <v>0</v>
      </c>
      <c r="S290" s="15">
        <f>IFERROR(IF(INDEX(CADASTRO!$A$2:$Q$570,MATCH('PAINEL MÊS'!B290,CADASTRO!$B$2:$B$570,0),MATCH('PAINEL MÊS'!$AI$1,CADASTRO!$A$2:$Q$2,0))=0,IF(CADASTRO!R288=0,CADASTRO!E288,CADASTRO!R288),INDEX(CADASTRO!$A$2:$Q$570,MATCH('PAINEL MÊS'!B290,CADASTRO!$B$2:$B$570,0),MATCH('PAINEL MÊS'!$AI$1,CADASTRO!$A$2:$Q$2,0))),0)</f>
        <v>0</v>
      </c>
      <c r="T290" s="14">
        <f t="shared" si="48"/>
        <v>0</v>
      </c>
      <c r="U290" s="14">
        <f t="shared" si="49"/>
        <v>0</v>
      </c>
      <c r="V290" s="14">
        <f t="shared" si="50"/>
        <v>0</v>
      </c>
      <c r="W290" s="14">
        <f t="shared" si="51"/>
        <v>0</v>
      </c>
      <c r="X290" s="67">
        <f>IFERROR(IF(INDEX(CADASTRO!$A$2:$Q$570,MATCH('PAINEL MÊS'!B290,CADASTRO!$B$2:$B$570,0),MATCH('PAINEL MÊS'!$AJ$2,CADASTRO!$A$2:$Q$2,0))=0,IF(CADASTRO!R288=0,CADASTRO!E288,CADASTRO!R288),INDEX(CADASTRO!$A$2:$Q$570,MATCH('PAINEL MÊS'!B290,CADASTRO!$B$2:$B$570,0),MATCH('PAINEL MÊS'!$AJ$2,CADASTRO!$A$2:$Q$2,0))),0)*C290</f>
        <v>0</v>
      </c>
      <c r="Y290" s="14">
        <f t="shared" si="52"/>
        <v>0</v>
      </c>
      <c r="Z290" s="75">
        <f t="shared" si="53"/>
        <v>0</v>
      </c>
      <c r="AA290" s="75">
        <f t="shared" si="54"/>
        <v>0</v>
      </c>
      <c r="AB290" s="79">
        <f t="shared" si="55"/>
        <v>0</v>
      </c>
      <c r="AC290" s="77">
        <f t="shared" si="56"/>
        <v>0</v>
      </c>
      <c r="AD290" s="77">
        <f t="shared" si="57"/>
        <v>0</v>
      </c>
    </row>
    <row r="291" spans="1:30" ht="18.75" customHeight="1" x14ac:dyDescent="0.25">
      <c r="A291" s="7">
        <f>CADASTRO!A289</f>
        <v>0</v>
      </c>
      <c r="B291" s="7">
        <f>CADASTRO!B289</f>
        <v>0</v>
      </c>
      <c r="C291" s="40">
        <f>INDEX(Base!$A$40:$N$570,MATCH('PAINEL MÊS'!B291,Base!$B$40:$B$570,0),MATCH('PAINEL MÊS'!$C$2,Base!$A$40:$N$40,0))</f>
        <v>0</v>
      </c>
      <c r="D291" s="7">
        <f>CADASTRO!C289</f>
        <v>0</v>
      </c>
      <c r="E291" s="41">
        <f>SUMIFS(SAÍDAS!$D:$D,SAÍDAS!$B:$B,'PAINEL MÊS'!$B291,SAÍDAS!$H:$H,'PAINEL MÊS'!$AI$1,SAÍDAS!$F:$F,'PAINEL MÊS'!E$3)</f>
        <v>0</v>
      </c>
      <c r="F291" s="41">
        <f>SUMIFS(SAÍDAS!$D:$D,SAÍDAS!$B:$B,'PAINEL MÊS'!$B291,SAÍDAS!$H:$H,'PAINEL MÊS'!$AI$1,SAÍDAS!$F:$F,'PAINEL MÊS'!F$3)</f>
        <v>0</v>
      </c>
      <c r="G291" s="41">
        <f>SUMIFS(SAÍDAS!$D:$D,SAÍDAS!$B:$B,'PAINEL MÊS'!$B291,SAÍDAS!$H:$H,'PAINEL MÊS'!$AI$1,SAÍDAS!$F:$F,'PAINEL MÊS'!G$3)</f>
        <v>0</v>
      </c>
      <c r="H291" s="41">
        <f>SUMIFS(SAÍDAS!$D:$D,SAÍDAS!$B:$B,'PAINEL MÊS'!$B291,SAÍDAS!$H:$H,'PAINEL MÊS'!$AI$1,SAÍDAS!$F:$F,'PAINEL MÊS'!H$3)</f>
        <v>0</v>
      </c>
      <c r="I291" s="41">
        <f>SUMIFS(SAÍDAS!$D:$D,SAÍDAS!$B:$B,'PAINEL MÊS'!$B291,SAÍDAS!$H:$H,'PAINEL MÊS'!$AI$1,SAÍDAS!$F:$F,'PAINEL MÊS'!I$3)+SUMIFS(SAÍDAS!$D:$D,SAÍDAS!$B:$B,'PAINEL MÊS'!$B291,SAÍDAS!$H:$H,'PAINEL MÊS'!$AI$1,SAÍDAS!$F:$F,"SEMANA 6")</f>
        <v>0</v>
      </c>
      <c r="J291" s="42">
        <f t="shared" si="46"/>
        <v>0</v>
      </c>
      <c r="K291" s="43">
        <f>SUMIFS(ENTRADAS!$D:$D,ENTRADAS!$B:$B,'PAINEL MÊS'!$B291,ENTRADAS!$I:$I,'PAINEL MÊS'!$AI$1,ENTRADAS!$F:$F,'PAINEL MÊS'!K$3)</f>
        <v>0</v>
      </c>
      <c r="L291" s="43">
        <f>SUMIFS(ENTRADAS!$D:$D,ENTRADAS!$B:$B,'PAINEL MÊS'!$B291,ENTRADAS!$I:$I,'PAINEL MÊS'!$AI$1,ENTRADAS!$F:$F,'PAINEL MÊS'!L$3)</f>
        <v>0</v>
      </c>
      <c r="M291" s="43">
        <f>SUMIFS(ENTRADAS!$D:$D,ENTRADAS!$B:$B,'PAINEL MÊS'!$B291,ENTRADAS!$I:$I,'PAINEL MÊS'!$AI$1,ENTRADAS!$F:$F,'PAINEL MÊS'!M$3)</f>
        <v>0</v>
      </c>
      <c r="N291" s="43">
        <f>SUMIFS(ENTRADAS!$D:$D,ENTRADAS!$B:$B,'PAINEL MÊS'!$B291,ENTRADAS!$I:$I,'PAINEL MÊS'!$AI$1,ENTRADAS!$F:$F,'PAINEL MÊS'!N$3)</f>
        <v>0</v>
      </c>
      <c r="O291" s="43">
        <f>SUMIFS(ENTRADAS!$D:$D,ENTRADAS!$B:$B,'PAINEL MÊS'!$B291,ENTRADAS!$I:$I,'PAINEL MÊS'!$AI$1,ENTRADAS!$F:$F,'PAINEL MÊS'!O$3)+SUMIFS(ENTRADAS!$D:$D,ENTRADAS!$B:$B,'PAINEL MÊS'!$B291,ENTRADAS!$I:$I,'PAINEL MÊS'!$AI$1,ENTRADAS!$F:$F,"SEMANA 6")</f>
        <v>0</v>
      </c>
      <c r="P291" s="44">
        <f t="shared" si="47"/>
        <v>0</v>
      </c>
      <c r="Q291" s="40">
        <f>C291+P291-J291+SUMIFS(AJUSTE!$D:$D,AJUSTE!$B:$B,'PAINEL MÊS'!B291,AJUSTE!$H:$H,'PAINEL MÊS'!$AI$1)</f>
        <v>0</v>
      </c>
      <c r="R291" s="45">
        <f t="shared" si="45"/>
        <v>0</v>
      </c>
      <c r="S291" s="15">
        <f>IFERROR(IF(INDEX(CADASTRO!$A$2:$Q$570,MATCH('PAINEL MÊS'!B291,CADASTRO!$B$2:$B$570,0),MATCH('PAINEL MÊS'!$AI$1,CADASTRO!$A$2:$Q$2,0))=0,IF(CADASTRO!R289=0,CADASTRO!E289,CADASTRO!R289),INDEX(CADASTRO!$A$2:$Q$570,MATCH('PAINEL MÊS'!B291,CADASTRO!$B$2:$B$570,0),MATCH('PAINEL MÊS'!$AI$1,CADASTRO!$A$2:$Q$2,0))),0)</f>
        <v>0</v>
      </c>
      <c r="T291" s="14">
        <f t="shared" si="48"/>
        <v>0</v>
      </c>
      <c r="U291" s="14">
        <f t="shared" si="49"/>
        <v>0</v>
      </c>
      <c r="V291" s="14">
        <f t="shared" si="50"/>
        <v>0</v>
      </c>
      <c r="W291" s="14">
        <f t="shared" si="51"/>
        <v>0</v>
      </c>
      <c r="X291" s="67">
        <f>IFERROR(IF(INDEX(CADASTRO!$A$2:$Q$570,MATCH('PAINEL MÊS'!B291,CADASTRO!$B$2:$B$570,0),MATCH('PAINEL MÊS'!$AJ$2,CADASTRO!$A$2:$Q$2,0))=0,IF(CADASTRO!R289=0,CADASTRO!E289,CADASTRO!R289),INDEX(CADASTRO!$A$2:$Q$570,MATCH('PAINEL MÊS'!B291,CADASTRO!$B$2:$B$570,0),MATCH('PAINEL MÊS'!$AJ$2,CADASTRO!$A$2:$Q$2,0))),0)*C291</f>
        <v>0</v>
      </c>
      <c r="Y291" s="14">
        <f t="shared" si="52"/>
        <v>0</v>
      </c>
      <c r="Z291" s="75">
        <f t="shared" si="53"/>
        <v>0</v>
      </c>
      <c r="AA291" s="75">
        <f t="shared" si="54"/>
        <v>0</v>
      </c>
      <c r="AB291" s="79">
        <f t="shared" si="55"/>
        <v>0</v>
      </c>
      <c r="AC291" s="77">
        <f t="shared" si="56"/>
        <v>0</v>
      </c>
      <c r="AD291" s="77">
        <f t="shared" si="57"/>
        <v>0</v>
      </c>
    </row>
    <row r="292" spans="1:30" ht="18.75" customHeight="1" x14ac:dyDescent="0.25">
      <c r="A292" s="7">
        <f>CADASTRO!A290</f>
        <v>0</v>
      </c>
      <c r="B292" s="7">
        <f>CADASTRO!B290</f>
        <v>0</v>
      </c>
      <c r="C292" s="40">
        <f>INDEX(Base!$A$40:$N$570,MATCH('PAINEL MÊS'!B292,Base!$B$40:$B$570,0),MATCH('PAINEL MÊS'!$C$2,Base!$A$40:$N$40,0))</f>
        <v>0</v>
      </c>
      <c r="D292" s="7">
        <f>CADASTRO!C290</f>
        <v>0</v>
      </c>
      <c r="E292" s="41">
        <f>SUMIFS(SAÍDAS!$D:$D,SAÍDAS!$B:$B,'PAINEL MÊS'!$B292,SAÍDAS!$H:$H,'PAINEL MÊS'!$AI$1,SAÍDAS!$F:$F,'PAINEL MÊS'!E$3)</f>
        <v>0</v>
      </c>
      <c r="F292" s="41">
        <f>SUMIFS(SAÍDAS!$D:$D,SAÍDAS!$B:$B,'PAINEL MÊS'!$B292,SAÍDAS!$H:$H,'PAINEL MÊS'!$AI$1,SAÍDAS!$F:$F,'PAINEL MÊS'!F$3)</f>
        <v>0</v>
      </c>
      <c r="G292" s="41">
        <f>SUMIFS(SAÍDAS!$D:$D,SAÍDAS!$B:$B,'PAINEL MÊS'!$B292,SAÍDAS!$H:$H,'PAINEL MÊS'!$AI$1,SAÍDAS!$F:$F,'PAINEL MÊS'!G$3)</f>
        <v>0</v>
      </c>
      <c r="H292" s="41">
        <f>SUMIFS(SAÍDAS!$D:$D,SAÍDAS!$B:$B,'PAINEL MÊS'!$B292,SAÍDAS!$H:$H,'PAINEL MÊS'!$AI$1,SAÍDAS!$F:$F,'PAINEL MÊS'!H$3)</f>
        <v>0</v>
      </c>
      <c r="I292" s="41">
        <f>SUMIFS(SAÍDAS!$D:$D,SAÍDAS!$B:$B,'PAINEL MÊS'!$B292,SAÍDAS!$H:$H,'PAINEL MÊS'!$AI$1,SAÍDAS!$F:$F,'PAINEL MÊS'!I$3)+SUMIFS(SAÍDAS!$D:$D,SAÍDAS!$B:$B,'PAINEL MÊS'!$B292,SAÍDAS!$H:$H,'PAINEL MÊS'!$AI$1,SAÍDAS!$F:$F,"SEMANA 6")</f>
        <v>0</v>
      </c>
      <c r="J292" s="42">
        <f t="shared" si="46"/>
        <v>0</v>
      </c>
      <c r="K292" s="43">
        <f>SUMIFS(ENTRADAS!$D:$D,ENTRADAS!$B:$B,'PAINEL MÊS'!$B292,ENTRADAS!$I:$I,'PAINEL MÊS'!$AI$1,ENTRADAS!$F:$F,'PAINEL MÊS'!K$3)</f>
        <v>0</v>
      </c>
      <c r="L292" s="43">
        <f>SUMIFS(ENTRADAS!$D:$D,ENTRADAS!$B:$B,'PAINEL MÊS'!$B292,ENTRADAS!$I:$I,'PAINEL MÊS'!$AI$1,ENTRADAS!$F:$F,'PAINEL MÊS'!L$3)</f>
        <v>0</v>
      </c>
      <c r="M292" s="43">
        <f>SUMIFS(ENTRADAS!$D:$D,ENTRADAS!$B:$B,'PAINEL MÊS'!$B292,ENTRADAS!$I:$I,'PAINEL MÊS'!$AI$1,ENTRADAS!$F:$F,'PAINEL MÊS'!M$3)</f>
        <v>0</v>
      </c>
      <c r="N292" s="43">
        <f>SUMIFS(ENTRADAS!$D:$D,ENTRADAS!$B:$B,'PAINEL MÊS'!$B292,ENTRADAS!$I:$I,'PAINEL MÊS'!$AI$1,ENTRADAS!$F:$F,'PAINEL MÊS'!N$3)</f>
        <v>0</v>
      </c>
      <c r="O292" s="43">
        <f>SUMIFS(ENTRADAS!$D:$D,ENTRADAS!$B:$B,'PAINEL MÊS'!$B292,ENTRADAS!$I:$I,'PAINEL MÊS'!$AI$1,ENTRADAS!$F:$F,'PAINEL MÊS'!O$3)+SUMIFS(ENTRADAS!$D:$D,ENTRADAS!$B:$B,'PAINEL MÊS'!$B292,ENTRADAS!$I:$I,'PAINEL MÊS'!$AI$1,ENTRADAS!$F:$F,"SEMANA 6")</f>
        <v>0</v>
      </c>
      <c r="P292" s="44">
        <f t="shared" si="47"/>
        <v>0</v>
      </c>
      <c r="Q292" s="40">
        <f>C292+P292-J292+SUMIFS(AJUSTE!$D:$D,AJUSTE!$B:$B,'PAINEL MÊS'!B292,AJUSTE!$H:$H,'PAINEL MÊS'!$AI$1)</f>
        <v>0</v>
      </c>
      <c r="R292" s="45">
        <f t="shared" si="45"/>
        <v>0</v>
      </c>
      <c r="S292" s="15">
        <f>IFERROR(IF(INDEX(CADASTRO!$A$2:$Q$570,MATCH('PAINEL MÊS'!B292,CADASTRO!$B$2:$B$570,0),MATCH('PAINEL MÊS'!$AI$1,CADASTRO!$A$2:$Q$2,0))=0,IF(CADASTRO!R290=0,CADASTRO!E290,CADASTRO!R290),INDEX(CADASTRO!$A$2:$Q$570,MATCH('PAINEL MÊS'!B292,CADASTRO!$B$2:$B$570,0),MATCH('PAINEL MÊS'!$AI$1,CADASTRO!$A$2:$Q$2,0))),0)</f>
        <v>0</v>
      </c>
      <c r="T292" s="14">
        <f t="shared" si="48"/>
        <v>0</v>
      </c>
      <c r="U292" s="14">
        <f t="shared" si="49"/>
        <v>0</v>
      </c>
      <c r="V292" s="14">
        <f t="shared" si="50"/>
        <v>0</v>
      </c>
      <c r="W292" s="14">
        <f t="shared" si="51"/>
        <v>0</v>
      </c>
      <c r="X292" s="67">
        <f>IFERROR(IF(INDEX(CADASTRO!$A$2:$Q$570,MATCH('PAINEL MÊS'!B292,CADASTRO!$B$2:$B$570,0),MATCH('PAINEL MÊS'!$AJ$2,CADASTRO!$A$2:$Q$2,0))=0,IF(CADASTRO!R290=0,CADASTRO!E290,CADASTRO!R290),INDEX(CADASTRO!$A$2:$Q$570,MATCH('PAINEL MÊS'!B292,CADASTRO!$B$2:$B$570,0),MATCH('PAINEL MÊS'!$AJ$2,CADASTRO!$A$2:$Q$2,0))),0)*C292</f>
        <v>0</v>
      </c>
      <c r="Y292" s="14">
        <f t="shared" si="52"/>
        <v>0</v>
      </c>
      <c r="Z292" s="75">
        <f t="shared" si="53"/>
        <v>0</v>
      </c>
      <c r="AA292" s="75">
        <f t="shared" si="54"/>
        <v>0</v>
      </c>
      <c r="AB292" s="79">
        <f t="shared" si="55"/>
        <v>0</v>
      </c>
      <c r="AC292" s="77">
        <f t="shared" si="56"/>
        <v>0</v>
      </c>
      <c r="AD292" s="77">
        <f t="shared" si="57"/>
        <v>0</v>
      </c>
    </row>
    <row r="293" spans="1:30" ht="18.75" customHeight="1" x14ac:dyDescent="0.25">
      <c r="A293" s="7">
        <f>CADASTRO!A291</f>
        <v>0</v>
      </c>
      <c r="B293" s="7">
        <f>CADASTRO!B291</f>
        <v>0</v>
      </c>
      <c r="C293" s="40">
        <f>INDEX(Base!$A$40:$N$570,MATCH('PAINEL MÊS'!B293,Base!$B$40:$B$570,0),MATCH('PAINEL MÊS'!$C$2,Base!$A$40:$N$40,0))</f>
        <v>0</v>
      </c>
      <c r="D293" s="7">
        <f>CADASTRO!C291</f>
        <v>0</v>
      </c>
      <c r="E293" s="41">
        <f>SUMIFS(SAÍDAS!$D:$D,SAÍDAS!$B:$B,'PAINEL MÊS'!$B293,SAÍDAS!$H:$H,'PAINEL MÊS'!$AI$1,SAÍDAS!$F:$F,'PAINEL MÊS'!E$3)</f>
        <v>0</v>
      </c>
      <c r="F293" s="41">
        <f>SUMIFS(SAÍDAS!$D:$D,SAÍDAS!$B:$B,'PAINEL MÊS'!$B293,SAÍDAS!$H:$H,'PAINEL MÊS'!$AI$1,SAÍDAS!$F:$F,'PAINEL MÊS'!F$3)</f>
        <v>0</v>
      </c>
      <c r="G293" s="41">
        <f>SUMIFS(SAÍDAS!$D:$D,SAÍDAS!$B:$B,'PAINEL MÊS'!$B293,SAÍDAS!$H:$H,'PAINEL MÊS'!$AI$1,SAÍDAS!$F:$F,'PAINEL MÊS'!G$3)</f>
        <v>0</v>
      </c>
      <c r="H293" s="41">
        <f>SUMIFS(SAÍDAS!$D:$D,SAÍDAS!$B:$B,'PAINEL MÊS'!$B293,SAÍDAS!$H:$H,'PAINEL MÊS'!$AI$1,SAÍDAS!$F:$F,'PAINEL MÊS'!H$3)</f>
        <v>0</v>
      </c>
      <c r="I293" s="41">
        <f>SUMIFS(SAÍDAS!$D:$D,SAÍDAS!$B:$B,'PAINEL MÊS'!$B293,SAÍDAS!$H:$H,'PAINEL MÊS'!$AI$1,SAÍDAS!$F:$F,'PAINEL MÊS'!I$3)+SUMIFS(SAÍDAS!$D:$D,SAÍDAS!$B:$B,'PAINEL MÊS'!$B293,SAÍDAS!$H:$H,'PAINEL MÊS'!$AI$1,SAÍDAS!$F:$F,"SEMANA 6")</f>
        <v>0</v>
      </c>
      <c r="J293" s="42">
        <f t="shared" si="46"/>
        <v>0</v>
      </c>
      <c r="K293" s="43">
        <f>SUMIFS(ENTRADAS!$D:$D,ENTRADAS!$B:$B,'PAINEL MÊS'!$B293,ENTRADAS!$I:$I,'PAINEL MÊS'!$AI$1,ENTRADAS!$F:$F,'PAINEL MÊS'!K$3)</f>
        <v>0</v>
      </c>
      <c r="L293" s="43">
        <f>SUMIFS(ENTRADAS!$D:$D,ENTRADAS!$B:$B,'PAINEL MÊS'!$B293,ENTRADAS!$I:$I,'PAINEL MÊS'!$AI$1,ENTRADAS!$F:$F,'PAINEL MÊS'!L$3)</f>
        <v>0</v>
      </c>
      <c r="M293" s="43">
        <f>SUMIFS(ENTRADAS!$D:$D,ENTRADAS!$B:$B,'PAINEL MÊS'!$B293,ENTRADAS!$I:$I,'PAINEL MÊS'!$AI$1,ENTRADAS!$F:$F,'PAINEL MÊS'!M$3)</f>
        <v>0</v>
      </c>
      <c r="N293" s="43">
        <f>SUMIFS(ENTRADAS!$D:$D,ENTRADAS!$B:$B,'PAINEL MÊS'!$B293,ENTRADAS!$I:$I,'PAINEL MÊS'!$AI$1,ENTRADAS!$F:$F,'PAINEL MÊS'!N$3)</f>
        <v>0</v>
      </c>
      <c r="O293" s="43">
        <f>SUMIFS(ENTRADAS!$D:$D,ENTRADAS!$B:$B,'PAINEL MÊS'!$B293,ENTRADAS!$I:$I,'PAINEL MÊS'!$AI$1,ENTRADAS!$F:$F,'PAINEL MÊS'!O$3)+SUMIFS(ENTRADAS!$D:$D,ENTRADAS!$B:$B,'PAINEL MÊS'!$B293,ENTRADAS!$I:$I,'PAINEL MÊS'!$AI$1,ENTRADAS!$F:$F,"SEMANA 6")</f>
        <v>0</v>
      </c>
      <c r="P293" s="44">
        <f t="shared" si="47"/>
        <v>0</v>
      </c>
      <c r="Q293" s="40">
        <f>C293+P293-J293+SUMIFS(AJUSTE!$D:$D,AJUSTE!$B:$B,'PAINEL MÊS'!B293,AJUSTE!$H:$H,'PAINEL MÊS'!$AI$1)</f>
        <v>0</v>
      </c>
      <c r="R293" s="45">
        <f t="shared" si="45"/>
        <v>0</v>
      </c>
      <c r="S293" s="15">
        <f>IFERROR(IF(INDEX(CADASTRO!$A$2:$Q$570,MATCH('PAINEL MÊS'!B293,CADASTRO!$B$2:$B$570,0),MATCH('PAINEL MÊS'!$AI$1,CADASTRO!$A$2:$Q$2,0))=0,IF(CADASTRO!R291=0,CADASTRO!E291,CADASTRO!R291),INDEX(CADASTRO!$A$2:$Q$570,MATCH('PAINEL MÊS'!B293,CADASTRO!$B$2:$B$570,0),MATCH('PAINEL MÊS'!$AI$1,CADASTRO!$A$2:$Q$2,0))),0)</f>
        <v>0</v>
      </c>
      <c r="T293" s="14">
        <f t="shared" si="48"/>
        <v>0</v>
      </c>
      <c r="U293" s="14">
        <f t="shared" si="49"/>
        <v>0</v>
      </c>
      <c r="V293" s="14">
        <f t="shared" si="50"/>
        <v>0</v>
      </c>
      <c r="W293" s="14">
        <f t="shared" si="51"/>
        <v>0</v>
      </c>
      <c r="X293" s="67">
        <f>IFERROR(IF(INDEX(CADASTRO!$A$2:$Q$570,MATCH('PAINEL MÊS'!B293,CADASTRO!$B$2:$B$570,0),MATCH('PAINEL MÊS'!$AJ$2,CADASTRO!$A$2:$Q$2,0))=0,IF(CADASTRO!R291=0,CADASTRO!E291,CADASTRO!R291),INDEX(CADASTRO!$A$2:$Q$570,MATCH('PAINEL MÊS'!B293,CADASTRO!$B$2:$B$570,0),MATCH('PAINEL MÊS'!$AJ$2,CADASTRO!$A$2:$Q$2,0))),0)*C293</f>
        <v>0</v>
      </c>
      <c r="Y293" s="14">
        <f t="shared" si="52"/>
        <v>0</v>
      </c>
      <c r="Z293" s="75">
        <f t="shared" si="53"/>
        <v>0</v>
      </c>
      <c r="AA293" s="75">
        <f t="shared" si="54"/>
        <v>0</v>
      </c>
      <c r="AB293" s="79">
        <f t="shared" si="55"/>
        <v>0</v>
      </c>
      <c r="AC293" s="77">
        <f t="shared" si="56"/>
        <v>0</v>
      </c>
      <c r="AD293" s="77">
        <f t="shared" si="57"/>
        <v>0</v>
      </c>
    </row>
    <row r="294" spans="1:30" ht="18.75" customHeight="1" x14ac:dyDescent="0.25">
      <c r="A294" s="7">
        <f>CADASTRO!A292</f>
        <v>0</v>
      </c>
      <c r="B294" s="7">
        <f>CADASTRO!B292</f>
        <v>0</v>
      </c>
      <c r="C294" s="40">
        <f>INDEX(Base!$A$40:$N$570,MATCH('PAINEL MÊS'!B294,Base!$B$40:$B$570,0),MATCH('PAINEL MÊS'!$C$2,Base!$A$40:$N$40,0))</f>
        <v>0</v>
      </c>
      <c r="D294" s="7">
        <f>CADASTRO!C292</f>
        <v>0</v>
      </c>
      <c r="E294" s="41">
        <f>SUMIFS(SAÍDAS!$D:$D,SAÍDAS!$B:$B,'PAINEL MÊS'!$B294,SAÍDAS!$H:$H,'PAINEL MÊS'!$AI$1,SAÍDAS!$F:$F,'PAINEL MÊS'!E$3)</f>
        <v>0</v>
      </c>
      <c r="F294" s="41">
        <f>SUMIFS(SAÍDAS!$D:$D,SAÍDAS!$B:$B,'PAINEL MÊS'!$B294,SAÍDAS!$H:$H,'PAINEL MÊS'!$AI$1,SAÍDAS!$F:$F,'PAINEL MÊS'!F$3)</f>
        <v>0</v>
      </c>
      <c r="G294" s="41">
        <f>SUMIFS(SAÍDAS!$D:$D,SAÍDAS!$B:$B,'PAINEL MÊS'!$B294,SAÍDAS!$H:$H,'PAINEL MÊS'!$AI$1,SAÍDAS!$F:$F,'PAINEL MÊS'!G$3)</f>
        <v>0</v>
      </c>
      <c r="H294" s="41">
        <f>SUMIFS(SAÍDAS!$D:$D,SAÍDAS!$B:$B,'PAINEL MÊS'!$B294,SAÍDAS!$H:$H,'PAINEL MÊS'!$AI$1,SAÍDAS!$F:$F,'PAINEL MÊS'!H$3)</f>
        <v>0</v>
      </c>
      <c r="I294" s="41">
        <f>SUMIFS(SAÍDAS!$D:$D,SAÍDAS!$B:$B,'PAINEL MÊS'!$B294,SAÍDAS!$H:$H,'PAINEL MÊS'!$AI$1,SAÍDAS!$F:$F,'PAINEL MÊS'!I$3)+SUMIFS(SAÍDAS!$D:$D,SAÍDAS!$B:$B,'PAINEL MÊS'!$B294,SAÍDAS!$H:$H,'PAINEL MÊS'!$AI$1,SAÍDAS!$F:$F,"SEMANA 6")</f>
        <v>0</v>
      </c>
      <c r="J294" s="42">
        <f t="shared" si="46"/>
        <v>0</v>
      </c>
      <c r="K294" s="43">
        <f>SUMIFS(ENTRADAS!$D:$D,ENTRADAS!$B:$B,'PAINEL MÊS'!$B294,ENTRADAS!$I:$I,'PAINEL MÊS'!$AI$1,ENTRADAS!$F:$F,'PAINEL MÊS'!K$3)</f>
        <v>0</v>
      </c>
      <c r="L294" s="43">
        <f>SUMIFS(ENTRADAS!$D:$D,ENTRADAS!$B:$B,'PAINEL MÊS'!$B294,ENTRADAS!$I:$I,'PAINEL MÊS'!$AI$1,ENTRADAS!$F:$F,'PAINEL MÊS'!L$3)</f>
        <v>0</v>
      </c>
      <c r="M294" s="43">
        <f>SUMIFS(ENTRADAS!$D:$D,ENTRADAS!$B:$B,'PAINEL MÊS'!$B294,ENTRADAS!$I:$I,'PAINEL MÊS'!$AI$1,ENTRADAS!$F:$F,'PAINEL MÊS'!M$3)</f>
        <v>0</v>
      </c>
      <c r="N294" s="43">
        <f>SUMIFS(ENTRADAS!$D:$D,ENTRADAS!$B:$B,'PAINEL MÊS'!$B294,ENTRADAS!$I:$I,'PAINEL MÊS'!$AI$1,ENTRADAS!$F:$F,'PAINEL MÊS'!N$3)</f>
        <v>0</v>
      </c>
      <c r="O294" s="43">
        <f>SUMIFS(ENTRADAS!$D:$D,ENTRADAS!$B:$B,'PAINEL MÊS'!$B294,ENTRADAS!$I:$I,'PAINEL MÊS'!$AI$1,ENTRADAS!$F:$F,'PAINEL MÊS'!O$3)+SUMIFS(ENTRADAS!$D:$D,ENTRADAS!$B:$B,'PAINEL MÊS'!$B294,ENTRADAS!$I:$I,'PAINEL MÊS'!$AI$1,ENTRADAS!$F:$F,"SEMANA 6")</f>
        <v>0</v>
      </c>
      <c r="P294" s="44">
        <f t="shared" si="47"/>
        <v>0</v>
      </c>
      <c r="Q294" s="40">
        <f>C294+P294-J294+SUMIFS(AJUSTE!$D:$D,AJUSTE!$B:$B,'PAINEL MÊS'!B294,AJUSTE!$H:$H,'PAINEL MÊS'!$AI$1)</f>
        <v>0</v>
      </c>
      <c r="R294" s="45">
        <f t="shared" si="45"/>
        <v>0</v>
      </c>
      <c r="S294" s="15">
        <f>IFERROR(IF(INDEX(CADASTRO!$A$2:$Q$570,MATCH('PAINEL MÊS'!B294,CADASTRO!$B$2:$B$570,0),MATCH('PAINEL MÊS'!$AI$1,CADASTRO!$A$2:$Q$2,0))=0,IF(CADASTRO!R292=0,CADASTRO!E292,CADASTRO!R292),INDEX(CADASTRO!$A$2:$Q$570,MATCH('PAINEL MÊS'!B294,CADASTRO!$B$2:$B$570,0),MATCH('PAINEL MÊS'!$AI$1,CADASTRO!$A$2:$Q$2,0))),0)</f>
        <v>0</v>
      </c>
      <c r="T294" s="14">
        <f t="shared" si="48"/>
        <v>0</v>
      </c>
      <c r="U294" s="14">
        <f t="shared" si="49"/>
        <v>0</v>
      </c>
      <c r="V294" s="14">
        <f t="shared" si="50"/>
        <v>0</v>
      </c>
      <c r="W294" s="14">
        <f t="shared" si="51"/>
        <v>0</v>
      </c>
      <c r="X294" s="67">
        <f>IFERROR(IF(INDEX(CADASTRO!$A$2:$Q$570,MATCH('PAINEL MÊS'!B294,CADASTRO!$B$2:$B$570,0),MATCH('PAINEL MÊS'!$AJ$2,CADASTRO!$A$2:$Q$2,0))=0,IF(CADASTRO!R292=0,CADASTRO!E292,CADASTRO!R292),INDEX(CADASTRO!$A$2:$Q$570,MATCH('PAINEL MÊS'!B294,CADASTRO!$B$2:$B$570,0),MATCH('PAINEL MÊS'!$AJ$2,CADASTRO!$A$2:$Q$2,0))),0)*C294</f>
        <v>0</v>
      </c>
      <c r="Y294" s="14">
        <f t="shared" si="52"/>
        <v>0</v>
      </c>
      <c r="Z294" s="75">
        <f t="shared" si="53"/>
        <v>0</v>
      </c>
      <c r="AA294" s="75">
        <f t="shared" si="54"/>
        <v>0</v>
      </c>
      <c r="AB294" s="79">
        <f t="shared" si="55"/>
        <v>0</v>
      </c>
      <c r="AC294" s="77">
        <f t="shared" si="56"/>
        <v>0</v>
      </c>
      <c r="AD294" s="77">
        <f t="shared" si="57"/>
        <v>0</v>
      </c>
    </row>
    <row r="295" spans="1:30" ht="18.75" customHeight="1" x14ac:dyDescent="0.25">
      <c r="A295" s="7">
        <f>CADASTRO!A293</f>
        <v>0</v>
      </c>
      <c r="B295" s="7">
        <f>CADASTRO!B293</f>
        <v>0</v>
      </c>
      <c r="C295" s="40">
        <f>INDEX(Base!$A$40:$N$570,MATCH('PAINEL MÊS'!B295,Base!$B$40:$B$570,0),MATCH('PAINEL MÊS'!$C$2,Base!$A$40:$N$40,0))</f>
        <v>0</v>
      </c>
      <c r="D295" s="7">
        <f>CADASTRO!C293</f>
        <v>0</v>
      </c>
      <c r="E295" s="41">
        <f>SUMIFS(SAÍDAS!$D:$D,SAÍDAS!$B:$B,'PAINEL MÊS'!$B295,SAÍDAS!$H:$H,'PAINEL MÊS'!$AI$1,SAÍDAS!$F:$F,'PAINEL MÊS'!E$3)</f>
        <v>0</v>
      </c>
      <c r="F295" s="41">
        <f>SUMIFS(SAÍDAS!$D:$D,SAÍDAS!$B:$B,'PAINEL MÊS'!$B295,SAÍDAS!$H:$H,'PAINEL MÊS'!$AI$1,SAÍDAS!$F:$F,'PAINEL MÊS'!F$3)</f>
        <v>0</v>
      </c>
      <c r="G295" s="41">
        <f>SUMIFS(SAÍDAS!$D:$D,SAÍDAS!$B:$B,'PAINEL MÊS'!$B295,SAÍDAS!$H:$H,'PAINEL MÊS'!$AI$1,SAÍDAS!$F:$F,'PAINEL MÊS'!G$3)</f>
        <v>0</v>
      </c>
      <c r="H295" s="41">
        <f>SUMIFS(SAÍDAS!$D:$D,SAÍDAS!$B:$B,'PAINEL MÊS'!$B295,SAÍDAS!$H:$H,'PAINEL MÊS'!$AI$1,SAÍDAS!$F:$F,'PAINEL MÊS'!H$3)</f>
        <v>0</v>
      </c>
      <c r="I295" s="41">
        <f>SUMIFS(SAÍDAS!$D:$D,SAÍDAS!$B:$B,'PAINEL MÊS'!$B295,SAÍDAS!$H:$H,'PAINEL MÊS'!$AI$1,SAÍDAS!$F:$F,'PAINEL MÊS'!I$3)+SUMIFS(SAÍDAS!$D:$D,SAÍDAS!$B:$B,'PAINEL MÊS'!$B295,SAÍDAS!$H:$H,'PAINEL MÊS'!$AI$1,SAÍDAS!$F:$F,"SEMANA 6")</f>
        <v>0</v>
      </c>
      <c r="J295" s="42">
        <f t="shared" si="46"/>
        <v>0</v>
      </c>
      <c r="K295" s="43">
        <f>SUMIFS(ENTRADAS!$D:$D,ENTRADAS!$B:$B,'PAINEL MÊS'!$B295,ENTRADAS!$I:$I,'PAINEL MÊS'!$AI$1,ENTRADAS!$F:$F,'PAINEL MÊS'!K$3)</f>
        <v>0</v>
      </c>
      <c r="L295" s="43">
        <f>SUMIFS(ENTRADAS!$D:$D,ENTRADAS!$B:$B,'PAINEL MÊS'!$B295,ENTRADAS!$I:$I,'PAINEL MÊS'!$AI$1,ENTRADAS!$F:$F,'PAINEL MÊS'!L$3)</f>
        <v>0</v>
      </c>
      <c r="M295" s="43">
        <f>SUMIFS(ENTRADAS!$D:$D,ENTRADAS!$B:$B,'PAINEL MÊS'!$B295,ENTRADAS!$I:$I,'PAINEL MÊS'!$AI$1,ENTRADAS!$F:$F,'PAINEL MÊS'!M$3)</f>
        <v>0</v>
      </c>
      <c r="N295" s="43">
        <f>SUMIFS(ENTRADAS!$D:$D,ENTRADAS!$B:$B,'PAINEL MÊS'!$B295,ENTRADAS!$I:$I,'PAINEL MÊS'!$AI$1,ENTRADAS!$F:$F,'PAINEL MÊS'!N$3)</f>
        <v>0</v>
      </c>
      <c r="O295" s="43">
        <f>SUMIFS(ENTRADAS!$D:$D,ENTRADAS!$B:$B,'PAINEL MÊS'!$B295,ENTRADAS!$I:$I,'PAINEL MÊS'!$AI$1,ENTRADAS!$F:$F,'PAINEL MÊS'!O$3)+SUMIFS(ENTRADAS!$D:$D,ENTRADAS!$B:$B,'PAINEL MÊS'!$B295,ENTRADAS!$I:$I,'PAINEL MÊS'!$AI$1,ENTRADAS!$F:$F,"SEMANA 6")</f>
        <v>0</v>
      </c>
      <c r="P295" s="44">
        <f t="shared" si="47"/>
        <v>0</v>
      </c>
      <c r="Q295" s="40">
        <f>C295+P295-J295+SUMIFS(AJUSTE!$D:$D,AJUSTE!$B:$B,'PAINEL MÊS'!B295,AJUSTE!$H:$H,'PAINEL MÊS'!$AI$1)</f>
        <v>0</v>
      </c>
      <c r="R295" s="45">
        <f t="shared" si="45"/>
        <v>0</v>
      </c>
      <c r="S295" s="15">
        <f>IFERROR(IF(INDEX(CADASTRO!$A$2:$Q$570,MATCH('PAINEL MÊS'!B295,CADASTRO!$B$2:$B$570,0),MATCH('PAINEL MÊS'!$AI$1,CADASTRO!$A$2:$Q$2,0))=0,IF(CADASTRO!R293=0,CADASTRO!E293,CADASTRO!R293),INDEX(CADASTRO!$A$2:$Q$570,MATCH('PAINEL MÊS'!B295,CADASTRO!$B$2:$B$570,0),MATCH('PAINEL MÊS'!$AI$1,CADASTRO!$A$2:$Q$2,0))),0)</f>
        <v>0</v>
      </c>
      <c r="T295" s="14">
        <f t="shared" si="48"/>
        <v>0</v>
      </c>
      <c r="U295" s="14">
        <f t="shared" si="49"/>
        <v>0</v>
      </c>
      <c r="V295" s="14">
        <f t="shared" si="50"/>
        <v>0</v>
      </c>
      <c r="W295" s="14">
        <f t="shared" si="51"/>
        <v>0</v>
      </c>
      <c r="X295" s="67">
        <f>IFERROR(IF(INDEX(CADASTRO!$A$2:$Q$570,MATCH('PAINEL MÊS'!B295,CADASTRO!$B$2:$B$570,0),MATCH('PAINEL MÊS'!$AJ$2,CADASTRO!$A$2:$Q$2,0))=0,IF(CADASTRO!R293=0,CADASTRO!E293,CADASTRO!R293),INDEX(CADASTRO!$A$2:$Q$570,MATCH('PAINEL MÊS'!B295,CADASTRO!$B$2:$B$570,0),MATCH('PAINEL MÊS'!$AJ$2,CADASTRO!$A$2:$Q$2,0))),0)*C295</f>
        <v>0</v>
      </c>
      <c r="Y295" s="14">
        <f t="shared" si="52"/>
        <v>0</v>
      </c>
      <c r="Z295" s="75">
        <f t="shared" si="53"/>
        <v>0</v>
      </c>
      <c r="AA295" s="75">
        <f t="shared" si="54"/>
        <v>0</v>
      </c>
      <c r="AB295" s="79">
        <f t="shared" si="55"/>
        <v>0</v>
      </c>
      <c r="AC295" s="77">
        <f t="shared" si="56"/>
        <v>0</v>
      </c>
      <c r="AD295" s="77">
        <f t="shared" si="57"/>
        <v>0</v>
      </c>
    </row>
    <row r="296" spans="1:30" ht="18.75" customHeight="1" x14ac:dyDescent="0.25">
      <c r="A296" s="7">
        <f>CADASTRO!A294</f>
        <v>0</v>
      </c>
      <c r="B296" s="7">
        <f>CADASTRO!B294</f>
        <v>0</v>
      </c>
      <c r="C296" s="40">
        <f>INDEX(Base!$A$40:$N$570,MATCH('PAINEL MÊS'!B296,Base!$B$40:$B$570,0),MATCH('PAINEL MÊS'!$C$2,Base!$A$40:$N$40,0))</f>
        <v>0</v>
      </c>
      <c r="D296" s="7">
        <f>CADASTRO!C294</f>
        <v>0</v>
      </c>
      <c r="E296" s="41">
        <f>SUMIFS(SAÍDAS!$D:$D,SAÍDAS!$B:$B,'PAINEL MÊS'!$B296,SAÍDAS!$H:$H,'PAINEL MÊS'!$AI$1,SAÍDAS!$F:$F,'PAINEL MÊS'!E$3)</f>
        <v>0</v>
      </c>
      <c r="F296" s="41">
        <f>SUMIFS(SAÍDAS!$D:$D,SAÍDAS!$B:$B,'PAINEL MÊS'!$B296,SAÍDAS!$H:$H,'PAINEL MÊS'!$AI$1,SAÍDAS!$F:$F,'PAINEL MÊS'!F$3)</f>
        <v>0</v>
      </c>
      <c r="G296" s="41">
        <f>SUMIFS(SAÍDAS!$D:$D,SAÍDAS!$B:$B,'PAINEL MÊS'!$B296,SAÍDAS!$H:$H,'PAINEL MÊS'!$AI$1,SAÍDAS!$F:$F,'PAINEL MÊS'!G$3)</f>
        <v>0</v>
      </c>
      <c r="H296" s="41">
        <f>SUMIFS(SAÍDAS!$D:$D,SAÍDAS!$B:$B,'PAINEL MÊS'!$B296,SAÍDAS!$H:$H,'PAINEL MÊS'!$AI$1,SAÍDAS!$F:$F,'PAINEL MÊS'!H$3)</f>
        <v>0</v>
      </c>
      <c r="I296" s="41">
        <f>SUMIFS(SAÍDAS!$D:$D,SAÍDAS!$B:$B,'PAINEL MÊS'!$B296,SAÍDAS!$H:$H,'PAINEL MÊS'!$AI$1,SAÍDAS!$F:$F,'PAINEL MÊS'!I$3)+SUMIFS(SAÍDAS!$D:$D,SAÍDAS!$B:$B,'PAINEL MÊS'!$B296,SAÍDAS!$H:$H,'PAINEL MÊS'!$AI$1,SAÍDAS!$F:$F,"SEMANA 6")</f>
        <v>0</v>
      </c>
      <c r="J296" s="42">
        <f t="shared" si="46"/>
        <v>0</v>
      </c>
      <c r="K296" s="43">
        <f>SUMIFS(ENTRADAS!$D:$D,ENTRADAS!$B:$B,'PAINEL MÊS'!$B296,ENTRADAS!$I:$I,'PAINEL MÊS'!$AI$1,ENTRADAS!$F:$F,'PAINEL MÊS'!K$3)</f>
        <v>0</v>
      </c>
      <c r="L296" s="43">
        <f>SUMIFS(ENTRADAS!$D:$D,ENTRADAS!$B:$B,'PAINEL MÊS'!$B296,ENTRADAS!$I:$I,'PAINEL MÊS'!$AI$1,ENTRADAS!$F:$F,'PAINEL MÊS'!L$3)</f>
        <v>0</v>
      </c>
      <c r="M296" s="43">
        <f>SUMIFS(ENTRADAS!$D:$D,ENTRADAS!$B:$B,'PAINEL MÊS'!$B296,ENTRADAS!$I:$I,'PAINEL MÊS'!$AI$1,ENTRADAS!$F:$F,'PAINEL MÊS'!M$3)</f>
        <v>0</v>
      </c>
      <c r="N296" s="43">
        <f>SUMIFS(ENTRADAS!$D:$D,ENTRADAS!$B:$B,'PAINEL MÊS'!$B296,ENTRADAS!$I:$I,'PAINEL MÊS'!$AI$1,ENTRADAS!$F:$F,'PAINEL MÊS'!N$3)</f>
        <v>0</v>
      </c>
      <c r="O296" s="43">
        <f>SUMIFS(ENTRADAS!$D:$D,ENTRADAS!$B:$B,'PAINEL MÊS'!$B296,ENTRADAS!$I:$I,'PAINEL MÊS'!$AI$1,ENTRADAS!$F:$F,'PAINEL MÊS'!O$3)+SUMIFS(ENTRADAS!$D:$D,ENTRADAS!$B:$B,'PAINEL MÊS'!$B296,ENTRADAS!$I:$I,'PAINEL MÊS'!$AI$1,ENTRADAS!$F:$F,"SEMANA 6")</f>
        <v>0</v>
      </c>
      <c r="P296" s="44">
        <f t="shared" si="47"/>
        <v>0</v>
      </c>
      <c r="Q296" s="40">
        <f>C296+P296-J296+SUMIFS(AJUSTE!$D:$D,AJUSTE!$B:$B,'PAINEL MÊS'!B296,AJUSTE!$H:$H,'PAINEL MÊS'!$AI$1)</f>
        <v>0</v>
      </c>
      <c r="R296" s="45">
        <f t="shared" si="45"/>
        <v>0</v>
      </c>
      <c r="S296" s="15">
        <f>IFERROR(IF(INDEX(CADASTRO!$A$2:$Q$570,MATCH('PAINEL MÊS'!B296,CADASTRO!$B$2:$B$570,0),MATCH('PAINEL MÊS'!$AI$1,CADASTRO!$A$2:$Q$2,0))=0,IF(CADASTRO!R294=0,CADASTRO!E294,CADASTRO!R294),INDEX(CADASTRO!$A$2:$Q$570,MATCH('PAINEL MÊS'!B296,CADASTRO!$B$2:$B$570,0),MATCH('PAINEL MÊS'!$AI$1,CADASTRO!$A$2:$Q$2,0))),0)</f>
        <v>0</v>
      </c>
      <c r="T296" s="14">
        <f t="shared" si="48"/>
        <v>0</v>
      </c>
      <c r="U296" s="14">
        <f t="shared" si="49"/>
        <v>0</v>
      </c>
      <c r="V296" s="14">
        <f t="shared" si="50"/>
        <v>0</v>
      </c>
      <c r="W296" s="14">
        <f t="shared" si="51"/>
        <v>0</v>
      </c>
      <c r="X296" s="67">
        <f>IFERROR(IF(INDEX(CADASTRO!$A$2:$Q$570,MATCH('PAINEL MÊS'!B296,CADASTRO!$B$2:$B$570,0),MATCH('PAINEL MÊS'!$AJ$2,CADASTRO!$A$2:$Q$2,0))=0,IF(CADASTRO!R294=0,CADASTRO!E294,CADASTRO!R294),INDEX(CADASTRO!$A$2:$Q$570,MATCH('PAINEL MÊS'!B296,CADASTRO!$B$2:$B$570,0),MATCH('PAINEL MÊS'!$AJ$2,CADASTRO!$A$2:$Q$2,0))),0)*C296</f>
        <v>0</v>
      </c>
      <c r="Y296" s="14">
        <f t="shared" si="52"/>
        <v>0</v>
      </c>
      <c r="Z296" s="75">
        <f t="shared" si="53"/>
        <v>0</v>
      </c>
      <c r="AA296" s="75">
        <f t="shared" si="54"/>
        <v>0</v>
      </c>
      <c r="AB296" s="79">
        <f t="shared" si="55"/>
        <v>0</v>
      </c>
      <c r="AC296" s="77">
        <f t="shared" si="56"/>
        <v>0</v>
      </c>
      <c r="AD296" s="77">
        <f t="shared" si="57"/>
        <v>0</v>
      </c>
    </row>
    <row r="297" spans="1:30" ht="18.75" customHeight="1" x14ac:dyDescent="0.25">
      <c r="A297" s="7">
        <f>CADASTRO!A295</f>
        <v>0</v>
      </c>
      <c r="B297" s="7">
        <f>CADASTRO!B295</f>
        <v>0</v>
      </c>
      <c r="C297" s="40">
        <f>INDEX(Base!$A$40:$N$570,MATCH('PAINEL MÊS'!B297,Base!$B$40:$B$570,0),MATCH('PAINEL MÊS'!$C$2,Base!$A$40:$N$40,0))</f>
        <v>0</v>
      </c>
      <c r="D297" s="7">
        <f>CADASTRO!C295</f>
        <v>0</v>
      </c>
      <c r="E297" s="41">
        <f>SUMIFS(SAÍDAS!$D:$D,SAÍDAS!$B:$B,'PAINEL MÊS'!$B297,SAÍDAS!$H:$H,'PAINEL MÊS'!$AI$1,SAÍDAS!$F:$F,'PAINEL MÊS'!E$3)</f>
        <v>0</v>
      </c>
      <c r="F297" s="41">
        <f>SUMIFS(SAÍDAS!$D:$D,SAÍDAS!$B:$B,'PAINEL MÊS'!$B297,SAÍDAS!$H:$H,'PAINEL MÊS'!$AI$1,SAÍDAS!$F:$F,'PAINEL MÊS'!F$3)</f>
        <v>0</v>
      </c>
      <c r="G297" s="41">
        <f>SUMIFS(SAÍDAS!$D:$D,SAÍDAS!$B:$B,'PAINEL MÊS'!$B297,SAÍDAS!$H:$H,'PAINEL MÊS'!$AI$1,SAÍDAS!$F:$F,'PAINEL MÊS'!G$3)</f>
        <v>0</v>
      </c>
      <c r="H297" s="41">
        <f>SUMIFS(SAÍDAS!$D:$D,SAÍDAS!$B:$B,'PAINEL MÊS'!$B297,SAÍDAS!$H:$H,'PAINEL MÊS'!$AI$1,SAÍDAS!$F:$F,'PAINEL MÊS'!H$3)</f>
        <v>0</v>
      </c>
      <c r="I297" s="41">
        <f>SUMIFS(SAÍDAS!$D:$D,SAÍDAS!$B:$B,'PAINEL MÊS'!$B297,SAÍDAS!$H:$H,'PAINEL MÊS'!$AI$1,SAÍDAS!$F:$F,'PAINEL MÊS'!I$3)+SUMIFS(SAÍDAS!$D:$D,SAÍDAS!$B:$B,'PAINEL MÊS'!$B297,SAÍDAS!$H:$H,'PAINEL MÊS'!$AI$1,SAÍDAS!$F:$F,"SEMANA 6")</f>
        <v>0</v>
      </c>
      <c r="J297" s="42">
        <f t="shared" si="46"/>
        <v>0</v>
      </c>
      <c r="K297" s="43">
        <f>SUMIFS(ENTRADAS!$D:$D,ENTRADAS!$B:$B,'PAINEL MÊS'!$B297,ENTRADAS!$I:$I,'PAINEL MÊS'!$AI$1,ENTRADAS!$F:$F,'PAINEL MÊS'!K$3)</f>
        <v>0</v>
      </c>
      <c r="L297" s="43">
        <f>SUMIFS(ENTRADAS!$D:$D,ENTRADAS!$B:$B,'PAINEL MÊS'!$B297,ENTRADAS!$I:$I,'PAINEL MÊS'!$AI$1,ENTRADAS!$F:$F,'PAINEL MÊS'!L$3)</f>
        <v>0</v>
      </c>
      <c r="M297" s="43">
        <f>SUMIFS(ENTRADAS!$D:$D,ENTRADAS!$B:$B,'PAINEL MÊS'!$B297,ENTRADAS!$I:$I,'PAINEL MÊS'!$AI$1,ENTRADAS!$F:$F,'PAINEL MÊS'!M$3)</f>
        <v>0</v>
      </c>
      <c r="N297" s="43">
        <f>SUMIFS(ENTRADAS!$D:$D,ENTRADAS!$B:$B,'PAINEL MÊS'!$B297,ENTRADAS!$I:$I,'PAINEL MÊS'!$AI$1,ENTRADAS!$F:$F,'PAINEL MÊS'!N$3)</f>
        <v>0</v>
      </c>
      <c r="O297" s="43">
        <f>SUMIFS(ENTRADAS!$D:$D,ENTRADAS!$B:$B,'PAINEL MÊS'!$B297,ENTRADAS!$I:$I,'PAINEL MÊS'!$AI$1,ENTRADAS!$F:$F,'PAINEL MÊS'!O$3)+SUMIFS(ENTRADAS!$D:$D,ENTRADAS!$B:$B,'PAINEL MÊS'!$B297,ENTRADAS!$I:$I,'PAINEL MÊS'!$AI$1,ENTRADAS!$F:$F,"SEMANA 6")</f>
        <v>0</v>
      </c>
      <c r="P297" s="44">
        <f t="shared" si="47"/>
        <v>0</v>
      </c>
      <c r="Q297" s="40">
        <f>C297+P297-J297+SUMIFS(AJUSTE!$D:$D,AJUSTE!$B:$B,'PAINEL MÊS'!B297,AJUSTE!$H:$H,'PAINEL MÊS'!$AI$1)</f>
        <v>0</v>
      </c>
      <c r="R297" s="45">
        <f t="shared" si="45"/>
        <v>0</v>
      </c>
      <c r="S297" s="15">
        <f>IFERROR(IF(INDEX(CADASTRO!$A$2:$Q$570,MATCH('PAINEL MÊS'!B297,CADASTRO!$B$2:$B$570,0),MATCH('PAINEL MÊS'!$AI$1,CADASTRO!$A$2:$Q$2,0))=0,IF(CADASTRO!R295=0,CADASTRO!E295,CADASTRO!R295),INDEX(CADASTRO!$A$2:$Q$570,MATCH('PAINEL MÊS'!B297,CADASTRO!$B$2:$B$570,0),MATCH('PAINEL MÊS'!$AI$1,CADASTRO!$A$2:$Q$2,0))),0)</f>
        <v>0</v>
      </c>
      <c r="T297" s="14">
        <f t="shared" si="48"/>
        <v>0</v>
      </c>
      <c r="U297" s="14">
        <f t="shared" si="49"/>
        <v>0</v>
      </c>
      <c r="V297" s="14">
        <f t="shared" si="50"/>
        <v>0</v>
      </c>
      <c r="W297" s="14">
        <f t="shared" si="51"/>
        <v>0</v>
      </c>
      <c r="X297" s="67">
        <f>IFERROR(IF(INDEX(CADASTRO!$A$2:$Q$570,MATCH('PAINEL MÊS'!B297,CADASTRO!$B$2:$B$570,0),MATCH('PAINEL MÊS'!$AJ$2,CADASTRO!$A$2:$Q$2,0))=0,IF(CADASTRO!R295=0,CADASTRO!E295,CADASTRO!R295),INDEX(CADASTRO!$A$2:$Q$570,MATCH('PAINEL MÊS'!B297,CADASTRO!$B$2:$B$570,0),MATCH('PAINEL MÊS'!$AJ$2,CADASTRO!$A$2:$Q$2,0))),0)*C297</f>
        <v>0</v>
      </c>
      <c r="Y297" s="14">
        <f t="shared" si="52"/>
        <v>0</v>
      </c>
      <c r="Z297" s="75">
        <f t="shared" si="53"/>
        <v>0</v>
      </c>
      <c r="AA297" s="75">
        <f t="shared" si="54"/>
        <v>0</v>
      </c>
      <c r="AB297" s="79">
        <f t="shared" si="55"/>
        <v>0</v>
      </c>
      <c r="AC297" s="77">
        <f t="shared" si="56"/>
        <v>0</v>
      </c>
      <c r="AD297" s="77">
        <f t="shared" si="57"/>
        <v>0</v>
      </c>
    </row>
    <row r="298" spans="1:30" ht="18.75" customHeight="1" x14ac:dyDescent="0.25">
      <c r="A298" s="7">
        <f>CADASTRO!A296</f>
        <v>0</v>
      </c>
      <c r="B298" s="7">
        <f>CADASTRO!B296</f>
        <v>0</v>
      </c>
      <c r="C298" s="40">
        <f>INDEX(Base!$A$40:$N$570,MATCH('PAINEL MÊS'!B298,Base!$B$40:$B$570,0),MATCH('PAINEL MÊS'!$C$2,Base!$A$40:$N$40,0))</f>
        <v>0</v>
      </c>
      <c r="D298" s="7">
        <f>CADASTRO!C296</f>
        <v>0</v>
      </c>
      <c r="E298" s="41">
        <f>SUMIFS(SAÍDAS!$D:$D,SAÍDAS!$B:$B,'PAINEL MÊS'!$B298,SAÍDAS!$H:$H,'PAINEL MÊS'!$AI$1,SAÍDAS!$F:$F,'PAINEL MÊS'!E$3)</f>
        <v>0</v>
      </c>
      <c r="F298" s="41">
        <f>SUMIFS(SAÍDAS!$D:$D,SAÍDAS!$B:$B,'PAINEL MÊS'!$B298,SAÍDAS!$H:$H,'PAINEL MÊS'!$AI$1,SAÍDAS!$F:$F,'PAINEL MÊS'!F$3)</f>
        <v>0</v>
      </c>
      <c r="G298" s="41">
        <f>SUMIFS(SAÍDAS!$D:$D,SAÍDAS!$B:$B,'PAINEL MÊS'!$B298,SAÍDAS!$H:$H,'PAINEL MÊS'!$AI$1,SAÍDAS!$F:$F,'PAINEL MÊS'!G$3)</f>
        <v>0</v>
      </c>
      <c r="H298" s="41">
        <f>SUMIFS(SAÍDAS!$D:$D,SAÍDAS!$B:$B,'PAINEL MÊS'!$B298,SAÍDAS!$H:$H,'PAINEL MÊS'!$AI$1,SAÍDAS!$F:$F,'PAINEL MÊS'!H$3)</f>
        <v>0</v>
      </c>
      <c r="I298" s="41">
        <f>SUMIFS(SAÍDAS!$D:$D,SAÍDAS!$B:$B,'PAINEL MÊS'!$B298,SAÍDAS!$H:$H,'PAINEL MÊS'!$AI$1,SAÍDAS!$F:$F,'PAINEL MÊS'!I$3)+SUMIFS(SAÍDAS!$D:$D,SAÍDAS!$B:$B,'PAINEL MÊS'!$B298,SAÍDAS!$H:$H,'PAINEL MÊS'!$AI$1,SAÍDAS!$F:$F,"SEMANA 6")</f>
        <v>0</v>
      </c>
      <c r="J298" s="42">
        <f t="shared" si="46"/>
        <v>0</v>
      </c>
      <c r="K298" s="43">
        <f>SUMIFS(ENTRADAS!$D:$D,ENTRADAS!$B:$B,'PAINEL MÊS'!$B298,ENTRADAS!$I:$I,'PAINEL MÊS'!$AI$1,ENTRADAS!$F:$F,'PAINEL MÊS'!K$3)</f>
        <v>0</v>
      </c>
      <c r="L298" s="43">
        <f>SUMIFS(ENTRADAS!$D:$D,ENTRADAS!$B:$B,'PAINEL MÊS'!$B298,ENTRADAS!$I:$I,'PAINEL MÊS'!$AI$1,ENTRADAS!$F:$F,'PAINEL MÊS'!L$3)</f>
        <v>0</v>
      </c>
      <c r="M298" s="43">
        <f>SUMIFS(ENTRADAS!$D:$D,ENTRADAS!$B:$B,'PAINEL MÊS'!$B298,ENTRADAS!$I:$I,'PAINEL MÊS'!$AI$1,ENTRADAS!$F:$F,'PAINEL MÊS'!M$3)</f>
        <v>0</v>
      </c>
      <c r="N298" s="43">
        <f>SUMIFS(ENTRADAS!$D:$D,ENTRADAS!$B:$B,'PAINEL MÊS'!$B298,ENTRADAS!$I:$I,'PAINEL MÊS'!$AI$1,ENTRADAS!$F:$F,'PAINEL MÊS'!N$3)</f>
        <v>0</v>
      </c>
      <c r="O298" s="43">
        <f>SUMIFS(ENTRADAS!$D:$D,ENTRADAS!$B:$B,'PAINEL MÊS'!$B298,ENTRADAS!$I:$I,'PAINEL MÊS'!$AI$1,ENTRADAS!$F:$F,'PAINEL MÊS'!O$3)+SUMIFS(ENTRADAS!$D:$D,ENTRADAS!$B:$B,'PAINEL MÊS'!$B298,ENTRADAS!$I:$I,'PAINEL MÊS'!$AI$1,ENTRADAS!$F:$F,"SEMANA 6")</f>
        <v>0</v>
      </c>
      <c r="P298" s="44">
        <f t="shared" si="47"/>
        <v>0</v>
      </c>
      <c r="Q298" s="40">
        <f>C298+P298-J298+SUMIFS(AJUSTE!$D:$D,AJUSTE!$B:$B,'PAINEL MÊS'!B298,AJUSTE!$H:$H,'PAINEL MÊS'!$AI$1)</f>
        <v>0</v>
      </c>
      <c r="R298" s="45">
        <f t="shared" si="45"/>
        <v>0</v>
      </c>
      <c r="S298" s="15">
        <f>IFERROR(IF(INDEX(CADASTRO!$A$2:$Q$570,MATCH('PAINEL MÊS'!B298,CADASTRO!$B$2:$B$570,0),MATCH('PAINEL MÊS'!$AI$1,CADASTRO!$A$2:$Q$2,0))=0,IF(CADASTRO!R296=0,CADASTRO!E296,CADASTRO!R296),INDEX(CADASTRO!$A$2:$Q$570,MATCH('PAINEL MÊS'!B298,CADASTRO!$B$2:$B$570,0),MATCH('PAINEL MÊS'!$AI$1,CADASTRO!$A$2:$Q$2,0))),0)</f>
        <v>0</v>
      </c>
      <c r="T298" s="14">
        <f t="shared" si="48"/>
        <v>0</v>
      </c>
      <c r="U298" s="14">
        <f t="shared" si="49"/>
        <v>0</v>
      </c>
      <c r="V298" s="14">
        <f t="shared" si="50"/>
        <v>0</v>
      </c>
      <c r="W298" s="14">
        <f t="shared" si="51"/>
        <v>0</v>
      </c>
      <c r="X298" s="67">
        <f>IFERROR(IF(INDEX(CADASTRO!$A$2:$Q$570,MATCH('PAINEL MÊS'!B298,CADASTRO!$B$2:$B$570,0),MATCH('PAINEL MÊS'!$AJ$2,CADASTRO!$A$2:$Q$2,0))=0,IF(CADASTRO!R296=0,CADASTRO!E296,CADASTRO!R296),INDEX(CADASTRO!$A$2:$Q$570,MATCH('PAINEL MÊS'!B298,CADASTRO!$B$2:$B$570,0),MATCH('PAINEL MÊS'!$AJ$2,CADASTRO!$A$2:$Q$2,0))),0)*C298</f>
        <v>0</v>
      </c>
      <c r="Y298" s="14">
        <f t="shared" si="52"/>
        <v>0</v>
      </c>
      <c r="Z298" s="75">
        <f t="shared" si="53"/>
        <v>0</v>
      </c>
      <c r="AA298" s="75">
        <f t="shared" si="54"/>
        <v>0</v>
      </c>
      <c r="AB298" s="79">
        <f t="shared" si="55"/>
        <v>0</v>
      </c>
      <c r="AC298" s="77">
        <f t="shared" si="56"/>
        <v>0</v>
      </c>
      <c r="AD298" s="77">
        <f t="shared" si="57"/>
        <v>0</v>
      </c>
    </row>
    <row r="299" spans="1:30" ht="18.75" customHeight="1" x14ac:dyDescent="0.25">
      <c r="A299" s="7">
        <f>CADASTRO!A297</f>
        <v>0</v>
      </c>
      <c r="B299" s="7">
        <f>CADASTRO!B297</f>
        <v>0</v>
      </c>
      <c r="C299" s="40">
        <f>INDEX(Base!$A$40:$N$570,MATCH('PAINEL MÊS'!B299,Base!$B$40:$B$570,0),MATCH('PAINEL MÊS'!$C$2,Base!$A$40:$N$40,0))</f>
        <v>0</v>
      </c>
      <c r="D299" s="7">
        <f>CADASTRO!C297</f>
        <v>0</v>
      </c>
      <c r="E299" s="41">
        <f>SUMIFS(SAÍDAS!$D:$D,SAÍDAS!$B:$B,'PAINEL MÊS'!$B299,SAÍDAS!$H:$H,'PAINEL MÊS'!$AI$1,SAÍDAS!$F:$F,'PAINEL MÊS'!E$3)</f>
        <v>0</v>
      </c>
      <c r="F299" s="41">
        <f>SUMIFS(SAÍDAS!$D:$D,SAÍDAS!$B:$B,'PAINEL MÊS'!$B299,SAÍDAS!$H:$H,'PAINEL MÊS'!$AI$1,SAÍDAS!$F:$F,'PAINEL MÊS'!F$3)</f>
        <v>0</v>
      </c>
      <c r="G299" s="41">
        <f>SUMIFS(SAÍDAS!$D:$D,SAÍDAS!$B:$B,'PAINEL MÊS'!$B299,SAÍDAS!$H:$H,'PAINEL MÊS'!$AI$1,SAÍDAS!$F:$F,'PAINEL MÊS'!G$3)</f>
        <v>0</v>
      </c>
      <c r="H299" s="41">
        <f>SUMIFS(SAÍDAS!$D:$D,SAÍDAS!$B:$B,'PAINEL MÊS'!$B299,SAÍDAS!$H:$H,'PAINEL MÊS'!$AI$1,SAÍDAS!$F:$F,'PAINEL MÊS'!H$3)</f>
        <v>0</v>
      </c>
      <c r="I299" s="41">
        <f>SUMIFS(SAÍDAS!$D:$D,SAÍDAS!$B:$B,'PAINEL MÊS'!$B299,SAÍDAS!$H:$H,'PAINEL MÊS'!$AI$1,SAÍDAS!$F:$F,'PAINEL MÊS'!I$3)+SUMIFS(SAÍDAS!$D:$D,SAÍDAS!$B:$B,'PAINEL MÊS'!$B299,SAÍDAS!$H:$H,'PAINEL MÊS'!$AI$1,SAÍDAS!$F:$F,"SEMANA 6")</f>
        <v>0</v>
      </c>
      <c r="J299" s="42">
        <f t="shared" si="46"/>
        <v>0</v>
      </c>
      <c r="K299" s="43">
        <f>SUMIFS(ENTRADAS!$D:$D,ENTRADAS!$B:$B,'PAINEL MÊS'!$B299,ENTRADAS!$I:$I,'PAINEL MÊS'!$AI$1,ENTRADAS!$F:$F,'PAINEL MÊS'!K$3)</f>
        <v>0</v>
      </c>
      <c r="L299" s="43">
        <f>SUMIFS(ENTRADAS!$D:$D,ENTRADAS!$B:$B,'PAINEL MÊS'!$B299,ENTRADAS!$I:$I,'PAINEL MÊS'!$AI$1,ENTRADAS!$F:$F,'PAINEL MÊS'!L$3)</f>
        <v>0</v>
      </c>
      <c r="M299" s="43">
        <f>SUMIFS(ENTRADAS!$D:$D,ENTRADAS!$B:$B,'PAINEL MÊS'!$B299,ENTRADAS!$I:$I,'PAINEL MÊS'!$AI$1,ENTRADAS!$F:$F,'PAINEL MÊS'!M$3)</f>
        <v>0</v>
      </c>
      <c r="N299" s="43">
        <f>SUMIFS(ENTRADAS!$D:$D,ENTRADAS!$B:$B,'PAINEL MÊS'!$B299,ENTRADAS!$I:$I,'PAINEL MÊS'!$AI$1,ENTRADAS!$F:$F,'PAINEL MÊS'!N$3)</f>
        <v>0</v>
      </c>
      <c r="O299" s="43">
        <f>SUMIFS(ENTRADAS!$D:$D,ENTRADAS!$B:$B,'PAINEL MÊS'!$B299,ENTRADAS!$I:$I,'PAINEL MÊS'!$AI$1,ENTRADAS!$F:$F,'PAINEL MÊS'!O$3)+SUMIFS(ENTRADAS!$D:$D,ENTRADAS!$B:$B,'PAINEL MÊS'!$B299,ENTRADAS!$I:$I,'PAINEL MÊS'!$AI$1,ENTRADAS!$F:$F,"SEMANA 6")</f>
        <v>0</v>
      </c>
      <c r="P299" s="44">
        <f t="shared" si="47"/>
        <v>0</v>
      </c>
      <c r="Q299" s="40">
        <f>C299+P299-J299+SUMIFS(AJUSTE!$D:$D,AJUSTE!$B:$B,'PAINEL MÊS'!B299,AJUSTE!$H:$H,'PAINEL MÊS'!$AI$1)</f>
        <v>0</v>
      </c>
      <c r="R299" s="45">
        <f t="shared" si="45"/>
        <v>0</v>
      </c>
      <c r="S299" s="15">
        <f>IFERROR(IF(INDEX(CADASTRO!$A$2:$Q$570,MATCH('PAINEL MÊS'!B299,CADASTRO!$B$2:$B$570,0),MATCH('PAINEL MÊS'!$AI$1,CADASTRO!$A$2:$Q$2,0))=0,IF(CADASTRO!R297=0,CADASTRO!E297,CADASTRO!R297),INDEX(CADASTRO!$A$2:$Q$570,MATCH('PAINEL MÊS'!B299,CADASTRO!$B$2:$B$570,0),MATCH('PAINEL MÊS'!$AI$1,CADASTRO!$A$2:$Q$2,0))),0)</f>
        <v>0</v>
      </c>
      <c r="T299" s="14">
        <f t="shared" si="48"/>
        <v>0</v>
      </c>
      <c r="U299" s="14">
        <f t="shared" si="49"/>
        <v>0</v>
      </c>
      <c r="V299" s="14">
        <f t="shared" si="50"/>
        <v>0</v>
      </c>
      <c r="W299" s="14">
        <f t="shared" si="51"/>
        <v>0</v>
      </c>
      <c r="X299" s="67">
        <f>IFERROR(IF(INDEX(CADASTRO!$A$2:$Q$570,MATCH('PAINEL MÊS'!B299,CADASTRO!$B$2:$B$570,0),MATCH('PAINEL MÊS'!$AJ$2,CADASTRO!$A$2:$Q$2,0))=0,IF(CADASTRO!R297=0,CADASTRO!E297,CADASTRO!R297),INDEX(CADASTRO!$A$2:$Q$570,MATCH('PAINEL MÊS'!B299,CADASTRO!$B$2:$B$570,0),MATCH('PAINEL MÊS'!$AJ$2,CADASTRO!$A$2:$Q$2,0))),0)*C299</f>
        <v>0</v>
      </c>
      <c r="Y299" s="14">
        <f t="shared" si="52"/>
        <v>0</v>
      </c>
      <c r="Z299" s="75">
        <f t="shared" si="53"/>
        <v>0</v>
      </c>
      <c r="AA299" s="75">
        <f t="shared" si="54"/>
        <v>0</v>
      </c>
      <c r="AB299" s="79">
        <f t="shared" si="55"/>
        <v>0</v>
      </c>
      <c r="AC299" s="77">
        <f t="shared" si="56"/>
        <v>0</v>
      </c>
      <c r="AD299" s="77">
        <f t="shared" si="57"/>
        <v>0</v>
      </c>
    </row>
    <row r="300" spans="1:30" ht="18.75" customHeight="1" x14ac:dyDescent="0.25">
      <c r="A300" s="7">
        <f>CADASTRO!A298</f>
        <v>0</v>
      </c>
      <c r="B300" s="7">
        <f>CADASTRO!B298</f>
        <v>0</v>
      </c>
      <c r="C300" s="40">
        <f>INDEX(Base!$A$40:$N$570,MATCH('PAINEL MÊS'!B300,Base!$B$40:$B$570,0),MATCH('PAINEL MÊS'!$C$2,Base!$A$40:$N$40,0))</f>
        <v>0</v>
      </c>
      <c r="D300" s="7">
        <f>CADASTRO!C298</f>
        <v>0</v>
      </c>
      <c r="E300" s="41">
        <f>SUMIFS(SAÍDAS!$D:$D,SAÍDAS!$B:$B,'PAINEL MÊS'!$B300,SAÍDAS!$H:$H,'PAINEL MÊS'!$AI$1,SAÍDAS!$F:$F,'PAINEL MÊS'!E$3)</f>
        <v>0</v>
      </c>
      <c r="F300" s="41">
        <f>SUMIFS(SAÍDAS!$D:$D,SAÍDAS!$B:$B,'PAINEL MÊS'!$B300,SAÍDAS!$H:$H,'PAINEL MÊS'!$AI$1,SAÍDAS!$F:$F,'PAINEL MÊS'!F$3)</f>
        <v>0</v>
      </c>
      <c r="G300" s="41">
        <f>SUMIFS(SAÍDAS!$D:$D,SAÍDAS!$B:$B,'PAINEL MÊS'!$B300,SAÍDAS!$H:$H,'PAINEL MÊS'!$AI$1,SAÍDAS!$F:$F,'PAINEL MÊS'!G$3)</f>
        <v>0</v>
      </c>
      <c r="H300" s="41">
        <f>SUMIFS(SAÍDAS!$D:$D,SAÍDAS!$B:$B,'PAINEL MÊS'!$B300,SAÍDAS!$H:$H,'PAINEL MÊS'!$AI$1,SAÍDAS!$F:$F,'PAINEL MÊS'!H$3)</f>
        <v>0</v>
      </c>
      <c r="I300" s="41">
        <f>SUMIFS(SAÍDAS!$D:$D,SAÍDAS!$B:$B,'PAINEL MÊS'!$B300,SAÍDAS!$H:$H,'PAINEL MÊS'!$AI$1,SAÍDAS!$F:$F,'PAINEL MÊS'!I$3)+SUMIFS(SAÍDAS!$D:$D,SAÍDAS!$B:$B,'PAINEL MÊS'!$B300,SAÍDAS!$H:$H,'PAINEL MÊS'!$AI$1,SAÍDAS!$F:$F,"SEMANA 6")</f>
        <v>0</v>
      </c>
      <c r="J300" s="42">
        <f t="shared" si="46"/>
        <v>0</v>
      </c>
      <c r="K300" s="43">
        <f>SUMIFS(ENTRADAS!$D:$D,ENTRADAS!$B:$B,'PAINEL MÊS'!$B300,ENTRADAS!$I:$I,'PAINEL MÊS'!$AI$1,ENTRADAS!$F:$F,'PAINEL MÊS'!K$3)</f>
        <v>0</v>
      </c>
      <c r="L300" s="43">
        <f>SUMIFS(ENTRADAS!$D:$D,ENTRADAS!$B:$B,'PAINEL MÊS'!$B300,ENTRADAS!$I:$I,'PAINEL MÊS'!$AI$1,ENTRADAS!$F:$F,'PAINEL MÊS'!L$3)</f>
        <v>0</v>
      </c>
      <c r="M300" s="43">
        <f>SUMIFS(ENTRADAS!$D:$D,ENTRADAS!$B:$B,'PAINEL MÊS'!$B300,ENTRADAS!$I:$I,'PAINEL MÊS'!$AI$1,ENTRADAS!$F:$F,'PAINEL MÊS'!M$3)</f>
        <v>0</v>
      </c>
      <c r="N300" s="43">
        <f>SUMIFS(ENTRADAS!$D:$D,ENTRADAS!$B:$B,'PAINEL MÊS'!$B300,ENTRADAS!$I:$I,'PAINEL MÊS'!$AI$1,ENTRADAS!$F:$F,'PAINEL MÊS'!N$3)</f>
        <v>0</v>
      </c>
      <c r="O300" s="43">
        <f>SUMIFS(ENTRADAS!$D:$D,ENTRADAS!$B:$B,'PAINEL MÊS'!$B300,ENTRADAS!$I:$I,'PAINEL MÊS'!$AI$1,ENTRADAS!$F:$F,'PAINEL MÊS'!O$3)+SUMIFS(ENTRADAS!$D:$D,ENTRADAS!$B:$B,'PAINEL MÊS'!$B300,ENTRADAS!$I:$I,'PAINEL MÊS'!$AI$1,ENTRADAS!$F:$F,"SEMANA 6")</f>
        <v>0</v>
      </c>
      <c r="P300" s="44">
        <f t="shared" si="47"/>
        <v>0</v>
      </c>
      <c r="Q300" s="40">
        <f>C300+P300-J300+SUMIFS(AJUSTE!$D:$D,AJUSTE!$B:$B,'PAINEL MÊS'!B300,AJUSTE!$H:$H,'PAINEL MÊS'!$AI$1)</f>
        <v>0</v>
      </c>
      <c r="R300" s="45">
        <f t="shared" si="45"/>
        <v>0</v>
      </c>
      <c r="S300" s="15">
        <f>IFERROR(IF(INDEX(CADASTRO!$A$2:$Q$570,MATCH('PAINEL MÊS'!B300,CADASTRO!$B$2:$B$570,0),MATCH('PAINEL MÊS'!$AI$1,CADASTRO!$A$2:$Q$2,0))=0,IF(CADASTRO!R298=0,CADASTRO!E298,CADASTRO!R298),INDEX(CADASTRO!$A$2:$Q$570,MATCH('PAINEL MÊS'!B300,CADASTRO!$B$2:$B$570,0),MATCH('PAINEL MÊS'!$AI$1,CADASTRO!$A$2:$Q$2,0))),0)</f>
        <v>0</v>
      </c>
      <c r="T300" s="14">
        <f t="shared" si="48"/>
        <v>0</v>
      </c>
      <c r="U300" s="14">
        <f t="shared" si="49"/>
        <v>0</v>
      </c>
      <c r="V300" s="14">
        <f t="shared" si="50"/>
        <v>0</v>
      </c>
      <c r="W300" s="14">
        <f t="shared" si="51"/>
        <v>0</v>
      </c>
      <c r="X300" s="67">
        <f>IFERROR(IF(INDEX(CADASTRO!$A$2:$Q$570,MATCH('PAINEL MÊS'!B300,CADASTRO!$B$2:$B$570,0),MATCH('PAINEL MÊS'!$AJ$2,CADASTRO!$A$2:$Q$2,0))=0,IF(CADASTRO!R298=0,CADASTRO!E298,CADASTRO!R298),INDEX(CADASTRO!$A$2:$Q$570,MATCH('PAINEL MÊS'!B300,CADASTRO!$B$2:$B$570,0),MATCH('PAINEL MÊS'!$AJ$2,CADASTRO!$A$2:$Q$2,0))),0)*C300</f>
        <v>0</v>
      </c>
      <c r="Y300" s="14">
        <f t="shared" si="52"/>
        <v>0</v>
      </c>
      <c r="Z300" s="75">
        <f t="shared" si="53"/>
        <v>0</v>
      </c>
      <c r="AA300" s="75">
        <f t="shared" si="54"/>
        <v>0</v>
      </c>
      <c r="AB300" s="79">
        <f t="shared" si="55"/>
        <v>0</v>
      </c>
      <c r="AC300" s="77">
        <f t="shared" si="56"/>
        <v>0</v>
      </c>
      <c r="AD300" s="77">
        <f t="shared" si="57"/>
        <v>0</v>
      </c>
    </row>
    <row r="301" spans="1:30" ht="18.75" customHeight="1" x14ac:dyDescent="0.25">
      <c r="A301" s="7">
        <f>CADASTRO!A299</f>
        <v>0</v>
      </c>
      <c r="B301" s="7">
        <f>CADASTRO!B299</f>
        <v>0</v>
      </c>
      <c r="C301" s="40">
        <f>INDEX(Base!$A$40:$N$570,MATCH('PAINEL MÊS'!B301,Base!$B$40:$B$570,0),MATCH('PAINEL MÊS'!$C$2,Base!$A$40:$N$40,0))</f>
        <v>0</v>
      </c>
      <c r="D301" s="7">
        <f>CADASTRO!C299</f>
        <v>0</v>
      </c>
      <c r="E301" s="41">
        <f>SUMIFS(SAÍDAS!$D:$D,SAÍDAS!$B:$B,'PAINEL MÊS'!$B301,SAÍDAS!$H:$H,'PAINEL MÊS'!$AI$1,SAÍDAS!$F:$F,'PAINEL MÊS'!E$3)</f>
        <v>0</v>
      </c>
      <c r="F301" s="41">
        <f>SUMIFS(SAÍDAS!$D:$D,SAÍDAS!$B:$B,'PAINEL MÊS'!$B301,SAÍDAS!$H:$H,'PAINEL MÊS'!$AI$1,SAÍDAS!$F:$F,'PAINEL MÊS'!F$3)</f>
        <v>0</v>
      </c>
      <c r="G301" s="41">
        <f>SUMIFS(SAÍDAS!$D:$D,SAÍDAS!$B:$B,'PAINEL MÊS'!$B301,SAÍDAS!$H:$H,'PAINEL MÊS'!$AI$1,SAÍDAS!$F:$F,'PAINEL MÊS'!G$3)</f>
        <v>0</v>
      </c>
      <c r="H301" s="41">
        <f>SUMIFS(SAÍDAS!$D:$D,SAÍDAS!$B:$B,'PAINEL MÊS'!$B301,SAÍDAS!$H:$H,'PAINEL MÊS'!$AI$1,SAÍDAS!$F:$F,'PAINEL MÊS'!H$3)</f>
        <v>0</v>
      </c>
      <c r="I301" s="41">
        <f>SUMIFS(SAÍDAS!$D:$D,SAÍDAS!$B:$B,'PAINEL MÊS'!$B301,SAÍDAS!$H:$H,'PAINEL MÊS'!$AI$1,SAÍDAS!$F:$F,'PAINEL MÊS'!I$3)+SUMIFS(SAÍDAS!$D:$D,SAÍDAS!$B:$B,'PAINEL MÊS'!$B301,SAÍDAS!$H:$H,'PAINEL MÊS'!$AI$1,SAÍDAS!$F:$F,"SEMANA 6")</f>
        <v>0</v>
      </c>
      <c r="J301" s="42">
        <f t="shared" si="46"/>
        <v>0</v>
      </c>
      <c r="K301" s="43">
        <f>SUMIFS(ENTRADAS!$D:$D,ENTRADAS!$B:$B,'PAINEL MÊS'!$B301,ENTRADAS!$I:$I,'PAINEL MÊS'!$AI$1,ENTRADAS!$F:$F,'PAINEL MÊS'!K$3)</f>
        <v>0</v>
      </c>
      <c r="L301" s="43">
        <f>SUMIFS(ENTRADAS!$D:$D,ENTRADAS!$B:$B,'PAINEL MÊS'!$B301,ENTRADAS!$I:$I,'PAINEL MÊS'!$AI$1,ENTRADAS!$F:$F,'PAINEL MÊS'!L$3)</f>
        <v>0</v>
      </c>
      <c r="M301" s="43">
        <f>SUMIFS(ENTRADAS!$D:$D,ENTRADAS!$B:$B,'PAINEL MÊS'!$B301,ENTRADAS!$I:$I,'PAINEL MÊS'!$AI$1,ENTRADAS!$F:$F,'PAINEL MÊS'!M$3)</f>
        <v>0</v>
      </c>
      <c r="N301" s="43">
        <f>SUMIFS(ENTRADAS!$D:$D,ENTRADAS!$B:$B,'PAINEL MÊS'!$B301,ENTRADAS!$I:$I,'PAINEL MÊS'!$AI$1,ENTRADAS!$F:$F,'PAINEL MÊS'!N$3)</f>
        <v>0</v>
      </c>
      <c r="O301" s="43">
        <f>SUMIFS(ENTRADAS!$D:$D,ENTRADAS!$B:$B,'PAINEL MÊS'!$B301,ENTRADAS!$I:$I,'PAINEL MÊS'!$AI$1,ENTRADAS!$F:$F,'PAINEL MÊS'!O$3)+SUMIFS(ENTRADAS!$D:$D,ENTRADAS!$B:$B,'PAINEL MÊS'!$B301,ENTRADAS!$I:$I,'PAINEL MÊS'!$AI$1,ENTRADAS!$F:$F,"SEMANA 6")</f>
        <v>0</v>
      </c>
      <c r="P301" s="44">
        <f t="shared" si="47"/>
        <v>0</v>
      </c>
      <c r="Q301" s="40">
        <f>C301+P301-J301+SUMIFS(AJUSTE!$D:$D,AJUSTE!$B:$B,'PAINEL MÊS'!B301,AJUSTE!$H:$H,'PAINEL MÊS'!$AI$1)</f>
        <v>0</v>
      </c>
      <c r="R301" s="45">
        <f t="shared" si="45"/>
        <v>0</v>
      </c>
      <c r="S301" s="15">
        <f>IFERROR(IF(INDEX(CADASTRO!$A$2:$Q$570,MATCH('PAINEL MÊS'!B301,CADASTRO!$B$2:$B$570,0),MATCH('PAINEL MÊS'!$AI$1,CADASTRO!$A$2:$Q$2,0))=0,IF(CADASTRO!R299=0,CADASTRO!E299,CADASTRO!R299),INDEX(CADASTRO!$A$2:$Q$570,MATCH('PAINEL MÊS'!B301,CADASTRO!$B$2:$B$570,0),MATCH('PAINEL MÊS'!$AI$1,CADASTRO!$A$2:$Q$2,0))),0)</f>
        <v>0</v>
      </c>
      <c r="T301" s="14">
        <f t="shared" si="48"/>
        <v>0</v>
      </c>
      <c r="U301" s="14">
        <f t="shared" si="49"/>
        <v>0</v>
      </c>
      <c r="V301" s="14">
        <f t="shared" si="50"/>
        <v>0</v>
      </c>
      <c r="W301" s="14">
        <f t="shared" si="51"/>
        <v>0</v>
      </c>
      <c r="X301" s="67">
        <f>IFERROR(IF(INDEX(CADASTRO!$A$2:$Q$570,MATCH('PAINEL MÊS'!B301,CADASTRO!$B$2:$B$570,0),MATCH('PAINEL MÊS'!$AJ$2,CADASTRO!$A$2:$Q$2,0))=0,IF(CADASTRO!R299=0,CADASTRO!E299,CADASTRO!R299),INDEX(CADASTRO!$A$2:$Q$570,MATCH('PAINEL MÊS'!B301,CADASTRO!$B$2:$B$570,0),MATCH('PAINEL MÊS'!$AJ$2,CADASTRO!$A$2:$Q$2,0))),0)*C301</f>
        <v>0</v>
      </c>
      <c r="Y301" s="14">
        <f t="shared" si="52"/>
        <v>0</v>
      </c>
      <c r="Z301" s="75">
        <f t="shared" si="53"/>
        <v>0</v>
      </c>
      <c r="AA301" s="75">
        <f t="shared" si="54"/>
        <v>0</v>
      </c>
      <c r="AB301" s="79">
        <f t="shared" si="55"/>
        <v>0</v>
      </c>
      <c r="AC301" s="77">
        <f t="shared" si="56"/>
        <v>0</v>
      </c>
      <c r="AD301" s="77">
        <f t="shared" si="57"/>
        <v>0</v>
      </c>
    </row>
    <row r="302" spans="1:30" ht="18.75" customHeight="1" x14ac:dyDescent="0.25">
      <c r="A302" s="7">
        <f>CADASTRO!A300</f>
        <v>0</v>
      </c>
      <c r="B302" s="7">
        <f>CADASTRO!B300</f>
        <v>0</v>
      </c>
      <c r="C302" s="40">
        <f>INDEX(Base!$A$40:$N$570,MATCH('PAINEL MÊS'!B302,Base!$B$40:$B$570,0),MATCH('PAINEL MÊS'!$C$2,Base!$A$40:$N$40,0))</f>
        <v>0</v>
      </c>
      <c r="D302" s="7">
        <f>CADASTRO!C300</f>
        <v>0</v>
      </c>
      <c r="E302" s="41">
        <f>SUMIFS(SAÍDAS!$D:$D,SAÍDAS!$B:$B,'PAINEL MÊS'!$B302,SAÍDAS!$H:$H,'PAINEL MÊS'!$AI$1,SAÍDAS!$F:$F,'PAINEL MÊS'!E$3)</f>
        <v>0</v>
      </c>
      <c r="F302" s="41">
        <f>SUMIFS(SAÍDAS!$D:$D,SAÍDAS!$B:$B,'PAINEL MÊS'!$B302,SAÍDAS!$H:$H,'PAINEL MÊS'!$AI$1,SAÍDAS!$F:$F,'PAINEL MÊS'!F$3)</f>
        <v>0</v>
      </c>
      <c r="G302" s="41">
        <f>SUMIFS(SAÍDAS!$D:$D,SAÍDAS!$B:$B,'PAINEL MÊS'!$B302,SAÍDAS!$H:$H,'PAINEL MÊS'!$AI$1,SAÍDAS!$F:$F,'PAINEL MÊS'!G$3)</f>
        <v>0</v>
      </c>
      <c r="H302" s="41">
        <f>SUMIFS(SAÍDAS!$D:$D,SAÍDAS!$B:$B,'PAINEL MÊS'!$B302,SAÍDAS!$H:$H,'PAINEL MÊS'!$AI$1,SAÍDAS!$F:$F,'PAINEL MÊS'!H$3)</f>
        <v>0</v>
      </c>
      <c r="I302" s="41">
        <f>SUMIFS(SAÍDAS!$D:$D,SAÍDAS!$B:$B,'PAINEL MÊS'!$B302,SAÍDAS!$H:$H,'PAINEL MÊS'!$AI$1,SAÍDAS!$F:$F,'PAINEL MÊS'!I$3)+SUMIFS(SAÍDAS!$D:$D,SAÍDAS!$B:$B,'PAINEL MÊS'!$B302,SAÍDAS!$H:$H,'PAINEL MÊS'!$AI$1,SAÍDAS!$F:$F,"SEMANA 6")</f>
        <v>0</v>
      </c>
      <c r="J302" s="42">
        <f t="shared" si="46"/>
        <v>0</v>
      </c>
      <c r="K302" s="43">
        <f>SUMIFS(ENTRADAS!$D:$D,ENTRADAS!$B:$B,'PAINEL MÊS'!$B302,ENTRADAS!$I:$I,'PAINEL MÊS'!$AI$1,ENTRADAS!$F:$F,'PAINEL MÊS'!K$3)</f>
        <v>0</v>
      </c>
      <c r="L302" s="43">
        <f>SUMIFS(ENTRADAS!$D:$D,ENTRADAS!$B:$B,'PAINEL MÊS'!$B302,ENTRADAS!$I:$I,'PAINEL MÊS'!$AI$1,ENTRADAS!$F:$F,'PAINEL MÊS'!L$3)</f>
        <v>0</v>
      </c>
      <c r="M302" s="43">
        <f>SUMIFS(ENTRADAS!$D:$D,ENTRADAS!$B:$B,'PAINEL MÊS'!$B302,ENTRADAS!$I:$I,'PAINEL MÊS'!$AI$1,ENTRADAS!$F:$F,'PAINEL MÊS'!M$3)</f>
        <v>0</v>
      </c>
      <c r="N302" s="43">
        <f>SUMIFS(ENTRADAS!$D:$D,ENTRADAS!$B:$B,'PAINEL MÊS'!$B302,ENTRADAS!$I:$I,'PAINEL MÊS'!$AI$1,ENTRADAS!$F:$F,'PAINEL MÊS'!N$3)</f>
        <v>0</v>
      </c>
      <c r="O302" s="43">
        <f>SUMIFS(ENTRADAS!$D:$D,ENTRADAS!$B:$B,'PAINEL MÊS'!$B302,ENTRADAS!$I:$I,'PAINEL MÊS'!$AI$1,ENTRADAS!$F:$F,'PAINEL MÊS'!O$3)+SUMIFS(ENTRADAS!$D:$D,ENTRADAS!$B:$B,'PAINEL MÊS'!$B302,ENTRADAS!$I:$I,'PAINEL MÊS'!$AI$1,ENTRADAS!$F:$F,"SEMANA 6")</f>
        <v>0</v>
      </c>
      <c r="P302" s="44">
        <f t="shared" si="47"/>
        <v>0</v>
      </c>
      <c r="Q302" s="40">
        <f>C302+P302-J302+SUMIFS(AJUSTE!$D:$D,AJUSTE!$B:$B,'PAINEL MÊS'!B302,AJUSTE!$H:$H,'PAINEL MÊS'!$AI$1)</f>
        <v>0</v>
      </c>
      <c r="R302" s="45">
        <f t="shared" si="45"/>
        <v>0</v>
      </c>
      <c r="S302" s="15">
        <f>IFERROR(IF(INDEX(CADASTRO!$A$2:$Q$570,MATCH('PAINEL MÊS'!B302,CADASTRO!$B$2:$B$570,0),MATCH('PAINEL MÊS'!$AI$1,CADASTRO!$A$2:$Q$2,0))=0,IF(CADASTRO!R300=0,CADASTRO!E300,CADASTRO!R300),INDEX(CADASTRO!$A$2:$Q$570,MATCH('PAINEL MÊS'!B302,CADASTRO!$B$2:$B$570,0),MATCH('PAINEL MÊS'!$AI$1,CADASTRO!$A$2:$Q$2,0))),0)</f>
        <v>0</v>
      </c>
      <c r="T302" s="14">
        <f t="shared" si="48"/>
        <v>0</v>
      </c>
      <c r="U302" s="14">
        <f t="shared" si="49"/>
        <v>0</v>
      </c>
      <c r="V302" s="14">
        <f t="shared" si="50"/>
        <v>0</v>
      </c>
      <c r="W302" s="14">
        <f t="shared" si="51"/>
        <v>0</v>
      </c>
      <c r="X302" s="67">
        <f>IFERROR(IF(INDEX(CADASTRO!$A$2:$Q$570,MATCH('PAINEL MÊS'!B302,CADASTRO!$B$2:$B$570,0),MATCH('PAINEL MÊS'!$AJ$2,CADASTRO!$A$2:$Q$2,0))=0,IF(CADASTRO!R300=0,CADASTRO!E300,CADASTRO!R300),INDEX(CADASTRO!$A$2:$Q$570,MATCH('PAINEL MÊS'!B302,CADASTRO!$B$2:$B$570,0),MATCH('PAINEL MÊS'!$AJ$2,CADASTRO!$A$2:$Q$2,0))),0)*C302</f>
        <v>0</v>
      </c>
      <c r="Y302" s="14">
        <f t="shared" si="52"/>
        <v>0</v>
      </c>
      <c r="Z302" s="75">
        <f t="shared" si="53"/>
        <v>0</v>
      </c>
      <c r="AA302" s="75">
        <f t="shared" si="54"/>
        <v>0</v>
      </c>
      <c r="AB302" s="79">
        <f t="shared" si="55"/>
        <v>0</v>
      </c>
      <c r="AC302" s="77">
        <f t="shared" si="56"/>
        <v>0</v>
      </c>
      <c r="AD302" s="77">
        <f t="shared" si="57"/>
        <v>0</v>
      </c>
    </row>
    <row r="303" spans="1:30" ht="18.75" customHeight="1" x14ac:dyDescent="0.25">
      <c r="A303" s="7">
        <f>CADASTRO!A301</f>
        <v>0</v>
      </c>
      <c r="B303" s="7">
        <f>CADASTRO!B301</f>
        <v>0</v>
      </c>
      <c r="C303" s="40">
        <f>INDEX(Base!$A$40:$N$570,MATCH('PAINEL MÊS'!B303,Base!$B$40:$B$570,0),MATCH('PAINEL MÊS'!$C$2,Base!$A$40:$N$40,0))</f>
        <v>0</v>
      </c>
      <c r="D303" s="7">
        <f>CADASTRO!C301</f>
        <v>0</v>
      </c>
      <c r="E303" s="41">
        <f>SUMIFS(SAÍDAS!$D:$D,SAÍDAS!$B:$B,'PAINEL MÊS'!$B303,SAÍDAS!$H:$H,'PAINEL MÊS'!$AI$1,SAÍDAS!$F:$F,'PAINEL MÊS'!E$3)</f>
        <v>0</v>
      </c>
      <c r="F303" s="41">
        <f>SUMIFS(SAÍDAS!$D:$D,SAÍDAS!$B:$B,'PAINEL MÊS'!$B303,SAÍDAS!$H:$H,'PAINEL MÊS'!$AI$1,SAÍDAS!$F:$F,'PAINEL MÊS'!F$3)</f>
        <v>0</v>
      </c>
      <c r="G303" s="41">
        <f>SUMIFS(SAÍDAS!$D:$D,SAÍDAS!$B:$B,'PAINEL MÊS'!$B303,SAÍDAS!$H:$H,'PAINEL MÊS'!$AI$1,SAÍDAS!$F:$F,'PAINEL MÊS'!G$3)</f>
        <v>0</v>
      </c>
      <c r="H303" s="41">
        <f>SUMIFS(SAÍDAS!$D:$D,SAÍDAS!$B:$B,'PAINEL MÊS'!$B303,SAÍDAS!$H:$H,'PAINEL MÊS'!$AI$1,SAÍDAS!$F:$F,'PAINEL MÊS'!H$3)</f>
        <v>0</v>
      </c>
      <c r="I303" s="41">
        <f>SUMIFS(SAÍDAS!$D:$D,SAÍDAS!$B:$B,'PAINEL MÊS'!$B303,SAÍDAS!$H:$H,'PAINEL MÊS'!$AI$1,SAÍDAS!$F:$F,'PAINEL MÊS'!I$3)+SUMIFS(SAÍDAS!$D:$D,SAÍDAS!$B:$B,'PAINEL MÊS'!$B303,SAÍDAS!$H:$H,'PAINEL MÊS'!$AI$1,SAÍDAS!$F:$F,"SEMANA 6")</f>
        <v>0</v>
      </c>
      <c r="J303" s="42">
        <f t="shared" si="46"/>
        <v>0</v>
      </c>
      <c r="K303" s="43">
        <f>SUMIFS(ENTRADAS!$D:$D,ENTRADAS!$B:$B,'PAINEL MÊS'!$B303,ENTRADAS!$I:$I,'PAINEL MÊS'!$AI$1,ENTRADAS!$F:$F,'PAINEL MÊS'!K$3)</f>
        <v>0</v>
      </c>
      <c r="L303" s="43">
        <f>SUMIFS(ENTRADAS!$D:$D,ENTRADAS!$B:$B,'PAINEL MÊS'!$B303,ENTRADAS!$I:$I,'PAINEL MÊS'!$AI$1,ENTRADAS!$F:$F,'PAINEL MÊS'!L$3)</f>
        <v>0</v>
      </c>
      <c r="M303" s="43">
        <f>SUMIFS(ENTRADAS!$D:$D,ENTRADAS!$B:$B,'PAINEL MÊS'!$B303,ENTRADAS!$I:$I,'PAINEL MÊS'!$AI$1,ENTRADAS!$F:$F,'PAINEL MÊS'!M$3)</f>
        <v>0</v>
      </c>
      <c r="N303" s="43">
        <f>SUMIFS(ENTRADAS!$D:$D,ENTRADAS!$B:$B,'PAINEL MÊS'!$B303,ENTRADAS!$I:$I,'PAINEL MÊS'!$AI$1,ENTRADAS!$F:$F,'PAINEL MÊS'!N$3)</f>
        <v>0</v>
      </c>
      <c r="O303" s="43">
        <f>SUMIFS(ENTRADAS!$D:$D,ENTRADAS!$B:$B,'PAINEL MÊS'!$B303,ENTRADAS!$I:$I,'PAINEL MÊS'!$AI$1,ENTRADAS!$F:$F,'PAINEL MÊS'!O$3)+SUMIFS(ENTRADAS!$D:$D,ENTRADAS!$B:$B,'PAINEL MÊS'!$B303,ENTRADAS!$I:$I,'PAINEL MÊS'!$AI$1,ENTRADAS!$F:$F,"SEMANA 6")</f>
        <v>0</v>
      </c>
      <c r="P303" s="44">
        <f t="shared" si="47"/>
        <v>0</v>
      </c>
      <c r="Q303" s="40">
        <f>C303+P303-J303+SUMIFS(AJUSTE!$D:$D,AJUSTE!$B:$B,'PAINEL MÊS'!B303,AJUSTE!$H:$H,'PAINEL MÊS'!$AI$1)</f>
        <v>0</v>
      </c>
      <c r="R303" s="45">
        <f t="shared" si="45"/>
        <v>0</v>
      </c>
      <c r="S303" s="15">
        <f>IFERROR(IF(INDEX(CADASTRO!$A$2:$Q$570,MATCH('PAINEL MÊS'!B303,CADASTRO!$B$2:$B$570,0),MATCH('PAINEL MÊS'!$AI$1,CADASTRO!$A$2:$Q$2,0))=0,IF(CADASTRO!R301=0,CADASTRO!E301,CADASTRO!R301),INDEX(CADASTRO!$A$2:$Q$570,MATCH('PAINEL MÊS'!B303,CADASTRO!$B$2:$B$570,0),MATCH('PAINEL MÊS'!$AI$1,CADASTRO!$A$2:$Q$2,0))),0)</f>
        <v>0</v>
      </c>
      <c r="T303" s="14">
        <f t="shared" si="48"/>
        <v>0</v>
      </c>
      <c r="U303" s="14">
        <f t="shared" si="49"/>
        <v>0</v>
      </c>
      <c r="V303" s="14">
        <f t="shared" si="50"/>
        <v>0</v>
      </c>
      <c r="W303" s="14">
        <f t="shared" si="51"/>
        <v>0</v>
      </c>
      <c r="X303" s="67">
        <f>IFERROR(IF(INDEX(CADASTRO!$A$2:$Q$570,MATCH('PAINEL MÊS'!B303,CADASTRO!$B$2:$B$570,0),MATCH('PAINEL MÊS'!$AJ$2,CADASTRO!$A$2:$Q$2,0))=0,IF(CADASTRO!R301=0,CADASTRO!E301,CADASTRO!R301),INDEX(CADASTRO!$A$2:$Q$570,MATCH('PAINEL MÊS'!B303,CADASTRO!$B$2:$B$570,0),MATCH('PAINEL MÊS'!$AJ$2,CADASTRO!$A$2:$Q$2,0))),0)*C303</f>
        <v>0</v>
      </c>
      <c r="Y303" s="14">
        <f t="shared" si="52"/>
        <v>0</v>
      </c>
      <c r="Z303" s="75">
        <f t="shared" si="53"/>
        <v>0</v>
      </c>
      <c r="AA303" s="75">
        <f t="shared" si="54"/>
        <v>0</v>
      </c>
      <c r="AB303" s="79">
        <f t="shared" si="55"/>
        <v>0</v>
      </c>
      <c r="AC303" s="77">
        <f t="shared" si="56"/>
        <v>0</v>
      </c>
      <c r="AD303" s="77">
        <f t="shared" si="57"/>
        <v>0</v>
      </c>
    </row>
    <row r="304" spans="1:30" ht="18.75" customHeight="1" x14ac:dyDescent="0.25">
      <c r="A304" s="7">
        <f>CADASTRO!A302</f>
        <v>0</v>
      </c>
      <c r="B304" s="7">
        <f>CADASTRO!B302</f>
        <v>0</v>
      </c>
      <c r="C304" s="40">
        <f>INDEX(Base!$A$40:$N$570,MATCH('PAINEL MÊS'!B304,Base!$B$40:$B$570,0),MATCH('PAINEL MÊS'!$C$2,Base!$A$40:$N$40,0))</f>
        <v>0</v>
      </c>
      <c r="D304" s="7">
        <f>CADASTRO!C302</f>
        <v>0</v>
      </c>
      <c r="E304" s="41">
        <f>SUMIFS(SAÍDAS!$D:$D,SAÍDAS!$B:$B,'PAINEL MÊS'!$B304,SAÍDAS!$H:$H,'PAINEL MÊS'!$AI$1,SAÍDAS!$F:$F,'PAINEL MÊS'!E$3)</f>
        <v>0</v>
      </c>
      <c r="F304" s="41">
        <f>SUMIFS(SAÍDAS!$D:$D,SAÍDAS!$B:$B,'PAINEL MÊS'!$B304,SAÍDAS!$H:$H,'PAINEL MÊS'!$AI$1,SAÍDAS!$F:$F,'PAINEL MÊS'!F$3)</f>
        <v>0</v>
      </c>
      <c r="G304" s="41">
        <f>SUMIFS(SAÍDAS!$D:$D,SAÍDAS!$B:$B,'PAINEL MÊS'!$B304,SAÍDAS!$H:$H,'PAINEL MÊS'!$AI$1,SAÍDAS!$F:$F,'PAINEL MÊS'!G$3)</f>
        <v>0</v>
      </c>
      <c r="H304" s="41">
        <f>SUMIFS(SAÍDAS!$D:$D,SAÍDAS!$B:$B,'PAINEL MÊS'!$B304,SAÍDAS!$H:$H,'PAINEL MÊS'!$AI$1,SAÍDAS!$F:$F,'PAINEL MÊS'!H$3)</f>
        <v>0</v>
      </c>
      <c r="I304" s="41">
        <f>SUMIFS(SAÍDAS!$D:$D,SAÍDAS!$B:$B,'PAINEL MÊS'!$B304,SAÍDAS!$H:$H,'PAINEL MÊS'!$AI$1,SAÍDAS!$F:$F,'PAINEL MÊS'!I$3)+SUMIFS(SAÍDAS!$D:$D,SAÍDAS!$B:$B,'PAINEL MÊS'!$B304,SAÍDAS!$H:$H,'PAINEL MÊS'!$AI$1,SAÍDAS!$F:$F,"SEMANA 6")</f>
        <v>0</v>
      </c>
      <c r="J304" s="42">
        <f t="shared" si="46"/>
        <v>0</v>
      </c>
      <c r="K304" s="43">
        <f>SUMIFS(ENTRADAS!$D:$D,ENTRADAS!$B:$B,'PAINEL MÊS'!$B304,ENTRADAS!$I:$I,'PAINEL MÊS'!$AI$1,ENTRADAS!$F:$F,'PAINEL MÊS'!K$3)</f>
        <v>0</v>
      </c>
      <c r="L304" s="43">
        <f>SUMIFS(ENTRADAS!$D:$D,ENTRADAS!$B:$B,'PAINEL MÊS'!$B304,ENTRADAS!$I:$I,'PAINEL MÊS'!$AI$1,ENTRADAS!$F:$F,'PAINEL MÊS'!L$3)</f>
        <v>0</v>
      </c>
      <c r="M304" s="43">
        <f>SUMIFS(ENTRADAS!$D:$D,ENTRADAS!$B:$B,'PAINEL MÊS'!$B304,ENTRADAS!$I:$I,'PAINEL MÊS'!$AI$1,ENTRADAS!$F:$F,'PAINEL MÊS'!M$3)</f>
        <v>0</v>
      </c>
      <c r="N304" s="43">
        <f>SUMIFS(ENTRADAS!$D:$D,ENTRADAS!$B:$B,'PAINEL MÊS'!$B304,ENTRADAS!$I:$I,'PAINEL MÊS'!$AI$1,ENTRADAS!$F:$F,'PAINEL MÊS'!N$3)</f>
        <v>0</v>
      </c>
      <c r="O304" s="43">
        <f>SUMIFS(ENTRADAS!$D:$D,ENTRADAS!$B:$B,'PAINEL MÊS'!$B304,ENTRADAS!$I:$I,'PAINEL MÊS'!$AI$1,ENTRADAS!$F:$F,'PAINEL MÊS'!O$3)+SUMIFS(ENTRADAS!$D:$D,ENTRADAS!$B:$B,'PAINEL MÊS'!$B304,ENTRADAS!$I:$I,'PAINEL MÊS'!$AI$1,ENTRADAS!$F:$F,"SEMANA 6")</f>
        <v>0</v>
      </c>
      <c r="P304" s="44">
        <f t="shared" si="47"/>
        <v>0</v>
      </c>
      <c r="Q304" s="40">
        <f>C304+P304-J304+SUMIFS(AJUSTE!$D:$D,AJUSTE!$B:$B,'PAINEL MÊS'!B304,AJUSTE!$H:$H,'PAINEL MÊS'!$AI$1)</f>
        <v>0</v>
      </c>
      <c r="R304" s="45">
        <f t="shared" si="45"/>
        <v>0</v>
      </c>
      <c r="S304" s="15">
        <f>IFERROR(IF(INDEX(CADASTRO!$A$2:$Q$570,MATCH('PAINEL MÊS'!B304,CADASTRO!$B$2:$B$570,0),MATCH('PAINEL MÊS'!$AI$1,CADASTRO!$A$2:$Q$2,0))=0,IF(CADASTRO!R302=0,CADASTRO!E302,CADASTRO!R302),INDEX(CADASTRO!$A$2:$Q$570,MATCH('PAINEL MÊS'!B304,CADASTRO!$B$2:$B$570,0),MATCH('PAINEL MÊS'!$AI$1,CADASTRO!$A$2:$Q$2,0))),0)</f>
        <v>0</v>
      </c>
      <c r="T304" s="14">
        <f t="shared" si="48"/>
        <v>0</v>
      </c>
      <c r="U304" s="14">
        <f t="shared" si="49"/>
        <v>0</v>
      </c>
      <c r="V304" s="14">
        <f t="shared" si="50"/>
        <v>0</v>
      </c>
      <c r="W304" s="14">
        <f t="shared" si="51"/>
        <v>0</v>
      </c>
      <c r="X304" s="67">
        <f>IFERROR(IF(INDEX(CADASTRO!$A$2:$Q$570,MATCH('PAINEL MÊS'!B304,CADASTRO!$B$2:$B$570,0),MATCH('PAINEL MÊS'!$AJ$2,CADASTRO!$A$2:$Q$2,0))=0,IF(CADASTRO!R302=0,CADASTRO!E302,CADASTRO!R302),INDEX(CADASTRO!$A$2:$Q$570,MATCH('PAINEL MÊS'!B304,CADASTRO!$B$2:$B$570,0),MATCH('PAINEL MÊS'!$AJ$2,CADASTRO!$A$2:$Q$2,0))),0)*C304</f>
        <v>0</v>
      </c>
      <c r="Y304" s="14">
        <f t="shared" si="52"/>
        <v>0</v>
      </c>
      <c r="Z304" s="75">
        <f t="shared" si="53"/>
        <v>0</v>
      </c>
      <c r="AA304" s="75">
        <f t="shared" si="54"/>
        <v>0</v>
      </c>
      <c r="AB304" s="79">
        <f t="shared" si="55"/>
        <v>0</v>
      </c>
      <c r="AC304" s="77">
        <f t="shared" si="56"/>
        <v>0</v>
      </c>
      <c r="AD304" s="77">
        <f t="shared" si="57"/>
        <v>0</v>
      </c>
    </row>
    <row r="305" spans="1:30" ht="18.75" customHeight="1" x14ac:dyDescent="0.25">
      <c r="A305" s="7">
        <f>CADASTRO!A303</f>
        <v>0</v>
      </c>
      <c r="B305" s="7">
        <f>CADASTRO!B303</f>
        <v>0</v>
      </c>
      <c r="C305" s="40">
        <f>INDEX(Base!$A$40:$N$570,MATCH('PAINEL MÊS'!B305,Base!$B$40:$B$570,0),MATCH('PAINEL MÊS'!$C$2,Base!$A$40:$N$40,0))</f>
        <v>0</v>
      </c>
      <c r="D305" s="7">
        <f>CADASTRO!C303</f>
        <v>0</v>
      </c>
      <c r="E305" s="41">
        <f>SUMIFS(SAÍDAS!$D:$D,SAÍDAS!$B:$B,'PAINEL MÊS'!$B305,SAÍDAS!$H:$H,'PAINEL MÊS'!$AI$1,SAÍDAS!$F:$F,'PAINEL MÊS'!E$3)</f>
        <v>0</v>
      </c>
      <c r="F305" s="41">
        <f>SUMIFS(SAÍDAS!$D:$D,SAÍDAS!$B:$B,'PAINEL MÊS'!$B305,SAÍDAS!$H:$H,'PAINEL MÊS'!$AI$1,SAÍDAS!$F:$F,'PAINEL MÊS'!F$3)</f>
        <v>0</v>
      </c>
      <c r="G305" s="41">
        <f>SUMIFS(SAÍDAS!$D:$D,SAÍDAS!$B:$B,'PAINEL MÊS'!$B305,SAÍDAS!$H:$H,'PAINEL MÊS'!$AI$1,SAÍDAS!$F:$F,'PAINEL MÊS'!G$3)</f>
        <v>0</v>
      </c>
      <c r="H305" s="41">
        <f>SUMIFS(SAÍDAS!$D:$D,SAÍDAS!$B:$B,'PAINEL MÊS'!$B305,SAÍDAS!$H:$H,'PAINEL MÊS'!$AI$1,SAÍDAS!$F:$F,'PAINEL MÊS'!H$3)</f>
        <v>0</v>
      </c>
      <c r="I305" s="41">
        <f>SUMIFS(SAÍDAS!$D:$D,SAÍDAS!$B:$B,'PAINEL MÊS'!$B305,SAÍDAS!$H:$H,'PAINEL MÊS'!$AI$1,SAÍDAS!$F:$F,'PAINEL MÊS'!I$3)+SUMIFS(SAÍDAS!$D:$D,SAÍDAS!$B:$B,'PAINEL MÊS'!$B305,SAÍDAS!$H:$H,'PAINEL MÊS'!$AI$1,SAÍDAS!$F:$F,"SEMANA 6")</f>
        <v>0</v>
      </c>
      <c r="J305" s="42">
        <f t="shared" si="46"/>
        <v>0</v>
      </c>
      <c r="K305" s="43">
        <f>SUMIFS(ENTRADAS!$D:$D,ENTRADAS!$B:$B,'PAINEL MÊS'!$B305,ENTRADAS!$I:$I,'PAINEL MÊS'!$AI$1,ENTRADAS!$F:$F,'PAINEL MÊS'!K$3)</f>
        <v>0</v>
      </c>
      <c r="L305" s="43">
        <f>SUMIFS(ENTRADAS!$D:$D,ENTRADAS!$B:$B,'PAINEL MÊS'!$B305,ENTRADAS!$I:$I,'PAINEL MÊS'!$AI$1,ENTRADAS!$F:$F,'PAINEL MÊS'!L$3)</f>
        <v>0</v>
      </c>
      <c r="M305" s="43">
        <f>SUMIFS(ENTRADAS!$D:$D,ENTRADAS!$B:$B,'PAINEL MÊS'!$B305,ENTRADAS!$I:$I,'PAINEL MÊS'!$AI$1,ENTRADAS!$F:$F,'PAINEL MÊS'!M$3)</f>
        <v>0</v>
      </c>
      <c r="N305" s="43">
        <f>SUMIFS(ENTRADAS!$D:$D,ENTRADAS!$B:$B,'PAINEL MÊS'!$B305,ENTRADAS!$I:$I,'PAINEL MÊS'!$AI$1,ENTRADAS!$F:$F,'PAINEL MÊS'!N$3)</f>
        <v>0</v>
      </c>
      <c r="O305" s="43">
        <f>SUMIFS(ENTRADAS!$D:$D,ENTRADAS!$B:$B,'PAINEL MÊS'!$B305,ENTRADAS!$I:$I,'PAINEL MÊS'!$AI$1,ENTRADAS!$F:$F,'PAINEL MÊS'!O$3)+SUMIFS(ENTRADAS!$D:$D,ENTRADAS!$B:$B,'PAINEL MÊS'!$B305,ENTRADAS!$I:$I,'PAINEL MÊS'!$AI$1,ENTRADAS!$F:$F,"SEMANA 6")</f>
        <v>0</v>
      </c>
      <c r="P305" s="44">
        <f t="shared" si="47"/>
        <v>0</v>
      </c>
      <c r="Q305" s="40">
        <f>C305+P305-J305+SUMIFS(AJUSTE!$D:$D,AJUSTE!$B:$B,'PAINEL MÊS'!B305,AJUSTE!$H:$H,'PAINEL MÊS'!$AI$1)</f>
        <v>0</v>
      </c>
      <c r="R305" s="45">
        <f t="shared" si="45"/>
        <v>0</v>
      </c>
      <c r="S305" s="15">
        <f>IFERROR(IF(INDEX(CADASTRO!$A$2:$Q$570,MATCH('PAINEL MÊS'!B305,CADASTRO!$B$2:$B$570,0),MATCH('PAINEL MÊS'!$AI$1,CADASTRO!$A$2:$Q$2,0))=0,IF(CADASTRO!R303=0,CADASTRO!E303,CADASTRO!R303),INDEX(CADASTRO!$A$2:$Q$570,MATCH('PAINEL MÊS'!B305,CADASTRO!$B$2:$B$570,0),MATCH('PAINEL MÊS'!$AI$1,CADASTRO!$A$2:$Q$2,0))),0)</f>
        <v>0</v>
      </c>
      <c r="T305" s="14">
        <f t="shared" si="48"/>
        <v>0</v>
      </c>
      <c r="U305" s="14">
        <f t="shared" si="49"/>
        <v>0</v>
      </c>
      <c r="V305" s="14">
        <f t="shared" si="50"/>
        <v>0</v>
      </c>
      <c r="W305" s="14">
        <f t="shared" si="51"/>
        <v>0</v>
      </c>
      <c r="X305" s="67">
        <f>IFERROR(IF(INDEX(CADASTRO!$A$2:$Q$570,MATCH('PAINEL MÊS'!B305,CADASTRO!$B$2:$B$570,0),MATCH('PAINEL MÊS'!$AJ$2,CADASTRO!$A$2:$Q$2,0))=0,IF(CADASTRO!R303=0,CADASTRO!E303,CADASTRO!R303),INDEX(CADASTRO!$A$2:$Q$570,MATCH('PAINEL MÊS'!B305,CADASTRO!$B$2:$B$570,0),MATCH('PAINEL MÊS'!$AJ$2,CADASTRO!$A$2:$Q$2,0))),0)*C305</f>
        <v>0</v>
      </c>
      <c r="Y305" s="14">
        <f t="shared" si="52"/>
        <v>0</v>
      </c>
      <c r="Z305" s="75">
        <f t="shared" si="53"/>
        <v>0</v>
      </c>
      <c r="AA305" s="75">
        <f t="shared" si="54"/>
        <v>0</v>
      </c>
      <c r="AB305" s="79">
        <f t="shared" si="55"/>
        <v>0</v>
      </c>
      <c r="AC305" s="77">
        <f t="shared" si="56"/>
        <v>0</v>
      </c>
      <c r="AD305" s="77">
        <f t="shared" si="57"/>
        <v>0</v>
      </c>
    </row>
    <row r="306" spans="1:30" ht="18.75" customHeight="1" x14ac:dyDescent="0.25">
      <c r="A306" s="7">
        <f>CADASTRO!A304</f>
        <v>0</v>
      </c>
      <c r="B306" s="7">
        <f>CADASTRO!B304</f>
        <v>0</v>
      </c>
      <c r="C306" s="40">
        <f>INDEX(Base!$A$40:$N$570,MATCH('PAINEL MÊS'!B306,Base!$B$40:$B$570,0),MATCH('PAINEL MÊS'!$C$2,Base!$A$40:$N$40,0))</f>
        <v>0</v>
      </c>
      <c r="D306" s="7">
        <f>CADASTRO!C304</f>
        <v>0</v>
      </c>
      <c r="E306" s="41">
        <f>SUMIFS(SAÍDAS!$D:$D,SAÍDAS!$B:$B,'PAINEL MÊS'!$B306,SAÍDAS!$H:$H,'PAINEL MÊS'!$AI$1,SAÍDAS!$F:$F,'PAINEL MÊS'!E$3)</f>
        <v>0</v>
      </c>
      <c r="F306" s="41">
        <f>SUMIFS(SAÍDAS!$D:$D,SAÍDAS!$B:$B,'PAINEL MÊS'!$B306,SAÍDAS!$H:$H,'PAINEL MÊS'!$AI$1,SAÍDAS!$F:$F,'PAINEL MÊS'!F$3)</f>
        <v>0</v>
      </c>
      <c r="G306" s="41">
        <f>SUMIFS(SAÍDAS!$D:$D,SAÍDAS!$B:$B,'PAINEL MÊS'!$B306,SAÍDAS!$H:$H,'PAINEL MÊS'!$AI$1,SAÍDAS!$F:$F,'PAINEL MÊS'!G$3)</f>
        <v>0</v>
      </c>
      <c r="H306" s="41">
        <f>SUMIFS(SAÍDAS!$D:$D,SAÍDAS!$B:$B,'PAINEL MÊS'!$B306,SAÍDAS!$H:$H,'PAINEL MÊS'!$AI$1,SAÍDAS!$F:$F,'PAINEL MÊS'!H$3)</f>
        <v>0</v>
      </c>
      <c r="I306" s="41">
        <f>SUMIFS(SAÍDAS!$D:$D,SAÍDAS!$B:$B,'PAINEL MÊS'!$B306,SAÍDAS!$H:$H,'PAINEL MÊS'!$AI$1,SAÍDAS!$F:$F,'PAINEL MÊS'!I$3)+SUMIFS(SAÍDAS!$D:$D,SAÍDAS!$B:$B,'PAINEL MÊS'!$B306,SAÍDAS!$H:$H,'PAINEL MÊS'!$AI$1,SAÍDAS!$F:$F,"SEMANA 6")</f>
        <v>0</v>
      </c>
      <c r="J306" s="42">
        <f t="shared" si="46"/>
        <v>0</v>
      </c>
      <c r="K306" s="43">
        <f>SUMIFS(ENTRADAS!$D:$D,ENTRADAS!$B:$B,'PAINEL MÊS'!$B306,ENTRADAS!$I:$I,'PAINEL MÊS'!$AI$1,ENTRADAS!$F:$F,'PAINEL MÊS'!K$3)</f>
        <v>0</v>
      </c>
      <c r="L306" s="43">
        <f>SUMIFS(ENTRADAS!$D:$D,ENTRADAS!$B:$B,'PAINEL MÊS'!$B306,ENTRADAS!$I:$I,'PAINEL MÊS'!$AI$1,ENTRADAS!$F:$F,'PAINEL MÊS'!L$3)</f>
        <v>0</v>
      </c>
      <c r="M306" s="43">
        <f>SUMIFS(ENTRADAS!$D:$D,ENTRADAS!$B:$B,'PAINEL MÊS'!$B306,ENTRADAS!$I:$I,'PAINEL MÊS'!$AI$1,ENTRADAS!$F:$F,'PAINEL MÊS'!M$3)</f>
        <v>0</v>
      </c>
      <c r="N306" s="43">
        <f>SUMIFS(ENTRADAS!$D:$D,ENTRADAS!$B:$B,'PAINEL MÊS'!$B306,ENTRADAS!$I:$I,'PAINEL MÊS'!$AI$1,ENTRADAS!$F:$F,'PAINEL MÊS'!N$3)</f>
        <v>0</v>
      </c>
      <c r="O306" s="43">
        <f>SUMIFS(ENTRADAS!$D:$D,ENTRADAS!$B:$B,'PAINEL MÊS'!$B306,ENTRADAS!$I:$I,'PAINEL MÊS'!$AI$1,ENTRADAS!$F:$F,'PAINEL MÊS'!O$3)+SUMIFS(ENTRADAS!$D:$D,ENTRADAS!$B:$B,'PAINEL MÊS'!$B306,ENTRADAS!$I:$I,'PAINEL MÊS'!$AI$1,ENTRADAS!$F:$F,"SEMANA 6")</f>
        <v>0</v>
      </c>
      <c r="P306" s="44">
        <f t="shared" si="47"/>
        <v>0</v>
      </c>
      <c r="Q306" s="40">
        <f>C306+P306-J306+SUMIFS(AJUSTE!$D:$D,AJUSTE!$B:$B,'PAINEL MÊS'!B306,AJUSTE!$H:$H,'PAINEL MÊS'!$AI$1)</f>
        <v>0</v>
      </c>
      <c r="R306" s="45">
        <f t="shared" si="45"/>
        <v>0</v>
      </c>
      <c r="S306" s="15">
        <f>IFERROR(IF(INDEX(CADASTRO!$A$2:$Q$570,MATCH('PAINEL MÊS'!B306,CADASTRO!$B$2:$B$570,0),MATCH('PAINEL MÊS'!$AI$1,CADASTRO!$A$2:$Q$2,0))=0,IF(CADASTRO!R304=0,CADASTRO!E304,CADASTRO!R304),INDEX(CADASTRO!$A$2:$Q$570,MATCH('PAINEL MÊS'!B306,CADASTRO!$B$2:$B$570,0),MATCH('PAINEL MÊS'!$AI$1,CADASTRO!$A$2:$Q$2,0))),0)</f>
        <v>0</v>
      </c>
      <c r="T306" s="14">
        <f t="shared" si="48"/>
        <v>0</v>
      </c>
      <c r="U306" s="14">
        <f t="shared" si="49"/>
        <v>0</v>
      </c>
      <c r="V306" s="14">
        <f t="shared" si="50"/>
        <v>0</v>
      </c>
      <c r="W306" s="14">
        <f t="shared" si="51"/>
        <v>0</v>
      </c>
      <c r="X306" s="67">
        <f>IFERROR(IF(INDEX(CADASTRO!$A$2:$Q$570,MATCH('PAINEL MÊS'!B306,CADASTRO!$B$2:$B$570,0),MATCH('PAINEL MÊS'!$AJ$2,CADASTRO!$A$2:$Q$2,0))=0,IF(CADASTRO!R304=0,CADASTRO!E304,CADASTRO!R304),INDEX(CADASTRO!$A$2:$Q$570,MATCH('PAINEL MÊS'!B306,CADASTRO!$B$2:$B$570,0),MATCH('PAINEL MÊS'!$AJ$2,CADASTRO!$A$2:$Q$2,0))),0)*C306</f>
        <v>0</v>
      </c>
      <c r="Y306" s="14">
        <f t="shared" si="52"/>
        <v>0</v>
      </c>
      <c r="Z306" s="75">
        <f t="shared" si="53"/>
        <v>0</v>
      </c>
      <c r="AA306" s="75">
        <f t="shared" si="54"/>
        <v>0</v>
      </c>
      <c r="AB306" s="79">
        <f t="shared" si="55"/>
        <v>0</v>
      </c>
      <c r="AC306" s="77">
        <f t="shared" si="56"/>
        <v>0</v>
      </c>
      <c r="AD306" s="77">
        <f t="shared" si="57"/>
        <v>0</v>
      </c>
    </row>
    <row r="307" spans="1:30" ht="18.75" customHeight="1" x14ac:dyDescent="0.25">
      <c r="A307" s="7">
        <f>CADASTRO!A305</f>
        <v>0</v>
      </c>
      <c r="B307" s="7">
        <f>CADASTRO!B305</f>
        <v>0</v>
      </c>
      <c r="C307" s="40">
        <f>INDEX(Base!$A$40:$N$570,MATCH('PAINEL MÊS'!B307,Base!$B$40:$B$570,0),MATCH('PAINEL MÊS'!$C$2,Base!$A$40:$N$40,0))</f>
        <v>0</v>
      </c>
      <c r="D307" s="7">
        <f>CADASTRO!C305</f>
        <v>0</v>
      </c>
      <c r="E307" s="41">
        <f>SUMIFS(SAÍDAS!$D:$D,SAÍDAS!$B:$B,'PAINEL MÊS'!$B307,SAÍDAS!$H:$H,'PAINEL MÊS'!$AI$1,SAÍDAS!$F:$F,'PAINEL MÊS'!E$3)</f>
        <v>0</v>
      </c>
      <c r="F307" s="41">
        <f>SUMIFS(SAÍDAS!$D:$D,SAÍDAS!$B:$B,'PAINEL MÊS'!$B307,SAÍDAS!$H:$H,'PAINEL MÊS'!$AI$1,SAÍDAS!$F:$F,'PAINEL MÊS'!F$3)</f>
        <v>0</v>
      </c>
      <c r="G307" s="41">
        <f>SUMIFS(SAÍDAS!$D:$D,SAÍDAS!$B:$B,'PAINEL MÊS'!$B307,SAÍDAS!$H:$H,'PAINEL MÊS'!$AI$1,SAÍDAS!$F:$F,'PAINEL MÊS'!G$3)</f>
        <v>0</v>
      </c>
      <c r="H307" s="41">
        <f>SUMIFS(SAÍDAS!$D:$D,SAÍDAS!$B:$B,'PAINEL MÊS'!$B307,SAÍDAS!$H:$H,'PAINEL MÊS'!$AI$1,SAÍDAS!$F:$F,'PAINEL MÊS'!H$3)</f>
        <v>0</v>
      </c>
      <c r="I307" s="41">
        <f>SUMIFS(SAÍDAS!$D:$D,SAÍDAS!$B:$B,'PAINEL MÊS'!$B307,SAÍDAS!$H:$H,'PAINEL MÊS'!$AI$1,SAÍDAS!$F:$F,'PAINEL MÊS'!I$3)+SUMIFS(SAÍDAS!$D:$D,SAÍDAS!$B:$B,'PAINEL MÊS'!$B307,SAÍDAS!$H:$H,'PAINEL MÊS'!$AI$1,SAÍDAS!$F:$F,"SEMANA 6")</f>
        <v>0</v>
      </c>
      <c r="J307" s="42">
        <f t="shared" si="46"/>
        <v>0</v>
      </c>
      <c r="K307" s="43">
        <f>SUMIFS(ENTRADAS!$D:$D,ENTRADAS!$B:$B,'PAINEL MÊS'!$B307,ENTRADAS!$I:$I,'PAINEL MÊS'!$AI$1,ENTRADAS!$F:$F,'PAINEL MÊS'!K$3)</f>
        <v>0</v>
      </c>
      <c r="L307" s="43">
        <f>SUMIFS(ENTRADAS!$D:$D,ENTRADAS!$B:$B,'PAINEL MÊS'!$B307,ENTRADAS!$I:$I,'PAINEL MÊS'!$AI$1,ENTRADAS!$F:$F,'PAINEL MÊS'!L$3)</f>
        <v>0</v>
      </c>
      <c r="M307" s="43">
        <f>SUMIFS(ENTRADAS!$D:$D,ENTRADAS!$B:$B,'PAINEL MÊS'!$B307,ENTRADAS!$I:$I,'PAINEL MÊS'!$AI$1,ENTRADAS!$F:$F,'PAINEL MÊS'!M$3)</f>
        <v>0</v>
      </c>
      <c r="N307" s="43">
        <f>SUMIFS(ENTRADAS!$D:$D,ENTRADAS!$B:$B,'PAINEL MÊS'!$B307,ENTRADAS!$I:$I,'PAINEL MÊS'!$AI$1,ENTRADAS!$F:$F,'PAINEL MÊS'!N$3)</f>
        <v>0</v>
      </c>
      <c r="O307" s="43">
        <f>SUMIFS(ENTRADAS!$D:$D,ENTRADAS!$B:$B,'PAINEL MÊS'!$B307,ENTRADAS!$I:$I,'PAINEL MÊS'!$AI$1,ENTRADAS!$F:$F,'PAINEL MÊS'!O$3)+SUMIFS(ENTRADAS!$D:$D,ENTRADAS!$B:$B,'PAINEL MÊS'!$B307,ENTRADAS!$I:$I,'PAINEL MÊS'!$AI$1,ENTRADAS!$F:$F,"SEMANA 6")</f>
        <v>0</v>
      </c>
      <c r="P307" s="44">
        <f t="shared" si="47"/>
        <v>0</v>
      </c>
      <c r="Q307" s="40">
        <f>C307+P307-J307+SUMIFS(AJUSTE!$D:$D,AJUSTE!$B:$B,'PAINEL MÊS'!B307,AJUSTE!$H:$H,'PAINEL MÊS'!$AI$1)</f>
        <v>0</v>
      </c>
      <c r="R307" s="45">
        <f t="shared" ref="R307:R370" si="58">D307</f>
        <v>0</v>
      </c>
      <c r="S307" s="15">
        <f>IFERROR(IF(INDEX(CADASTRO!$A$2:$Q$570,MATCH('PAINEL MÊS'!B307,CADASTRO!$B$2:$B$570,0),MATCH('PAINEL MÊS'!$AI$1,CADASTRO!$A$2:$Q$2,0))=0,IF(CADASTRO!R305=0,CADASTRO!E305,CADASTRO!R305),INDEX(CADASTRO!$A$2:$Q$570,MATCH('PAINEL MÊS'!B307,CADASTRO!$B$2:$B$570,0),MATCH('PAINEL MÊS'!$AI$1,CADASTRO!$A$2:$Q$2,0))),0)</f>
        <v>0</v>
      </c>
      <c r="T307" s="14">
        <f t="shared" si="48"/>
        <v>0</v>
      </c>
      <c r="U307" s="14">
        <f t="shared" si="49"/>
        <v>0</v>
      </c>
      <c r="V307" s="14">
        <f t="shared" si="50"/>
        <v>0</v>
      </c>
      <c r="W307" s="14">
        <f t="shared" si="51"/>
        <v>0</v>
      </c>
      <c r="X307" s="67">
        <f>IFERROR(IF(INDEX(CADASTRO!$A$2:$Q$570,MATCH('PAINEL MÊS'!B307,CADASTRO!$B$2:$B$570,0),MATCH('PAINEL MÊS'!$AJ$2,CADASTRO!$A$2:$Q$2,0))=0,IF(CADASTRO!R305=0,CADASTRO!E305,CADASTRO!R305),INDEX(CADASTRO!$A$2:$Q$570,MATCH('PAINEL MÊS'!B307,CADASTRO!$B$2:$B$570,0),MATCH('PAINEL MÊS'!$AJ$2,CADASTRO!$A$2:$Q$2,0))),0)*C307</f>
        <v>0</v>
      </c>
      <c r="Y307" s="14">
        <f t="shared" si="52"/>
        <v>0</v>
      </c>
      <c r="Z307" s="75">
        <f t="shared" si="53"/>
        <v>0</v>
      </c>
      <c r="AA307" s="75">
        <f t="shared" si="54"/>
        <v>0</v>
      </c>
      <c r="AB307" s="79">
        <f t="shared" si="55"/>
        <v>0</v>
      </c>
      <c r="AC307" s="77">
        <f t="shared" si="56"/>
        <v>0</v>
      </c>
      <c r="AD307" s="77">
        <f t="shared" si="57"/>
        <v>0</v>
      </c>
    </row>
    <row r="308" spans="1:30" ht="18.75" customHeight="1" x14ac:dyDescent="0.25">
      <c r="A308" s="7">
        <f>CADASTRO!A306</f>
        <v>0</v>
      </c>
      <c r="B308" s="7">
        <f>CADASTRO!B306</f>
        <v>0</v>
      </c>
      <c r="C308" s="40">
        <f>INDEX(Base!$A$40:$N$570,MATCH('PAINEL MÊS'!B308,Base!$B$40:$B$570,0),MATCH('PAINEL MÊS'!$C$2,Base!$A$40:$N$40,0))</f>
        <v>0</v>
      </c>
      <c r="D308" s="7">
        <f>CADASTRO!C306</f>
        <v>0</v>
      </c>
      <c r="E308" s="41">
        <f>SUMIFS(SAÍDAS!$D:$D,SAÍDAS!$B:$B,'PAINEL MÊS'!$B308,SAÍDAS!$H:$H,'PAINEL MÊS'!$AI$1,SAÍDAS!$F:$F,'PAINEL MÊS'!E$3)</f>
        <v>0</v>
      </c>
      <c r="F308" s="41">
        <f>SUMIFS(SAÍDAS!$D:$D,SAÍDAS!$B:$B,'PAINEL MÊS'!$B308,SAÍDAS!$H:$H,'PAINEL MÊS'!$AI$1,SAÍDAS!$F:$F,'PAINEL MÊS'!F$3)</f>
        <v>0</v>
      </c>
      <c r="G308" s="41">
        <f>SUMIFS(SAÍDAS!$D:$D,SAÍDAS!$B:$B,'PAINEL MÊS'!$B308,SAÍDAS!$H:$H,'PAINEL MÊS'!$AI$1,SAÍDAS!$F:$F,'PAINEL MÊS'!G$3)</f>
        <v>0</v>
      </c>
      <c r="H308" s="41">
        <f>SUMIFS(SAÍDAS!$D:$D,SAÍDAS!$B:$B,'PAINEL MÊS'!$B308,SAÍDAS!$H:$H,'PAINEL MÊS'!$AI$1,SAÍDAS!$F:$F,'PAINEL MÊS'!H$3)</f>
        <v>0</v>
      </c>
      <c r="I308" s="41">
        <f>SUMIFS(SAÍDAS!$D:$D,SAÍDAS!$B:$B,'PAINEL MÊS'!$B308,SAÍDAS!$H:$H,'PAINEL MÊS'!$AI$1,SAÍDAS!$F:$F,'PAINEL MÊS'!I$3)+SUMIFS(SAÍDAS!$D:$D,SAÍDAS!$B:$B,'PAINEL MÊS'!$B308,SAÍDAS!$H:$H,'PAINEL MÊS'!$AI$1,SAÍDAS!$F:$F,"SEMANA 6")</f>
        <v>0</v>
      </c>
      <c r="J308" s="42">
        <f t="shared" si="46"/>
        <v>0</v>
      </c>
      <c r="K308" s="43">
        <f>SUMIFS(ENTRADAS!$D:$D,ENTRADAS!$B:$B,'PAINEL MÊS'!$B308,ENTRADAS!$I:$I,'PAINEL MÊS'!$AI$1,ENTRADAS!$F:$F,'PAINEL MÊS'!K$3)</f>
        <v>0</v>
      </c>
      <c r="L308" s="43">
        <f>SUMIFS(ENTRADAS!$D:$D,ENTRADAS!$B:$B,'PAINEL MÊS'!$B308,ENTRADAS!$I:$I,'PAINEL MÊS'!$AI$1,ENTRADAS!$F:$F,'PAINEL MÊS'!L$3)</f>
        <v>0</v>
      </c>
      <c r="M308" s="43">
        <f>SUMIFS(ENTRADAS!$D:$D,ENTRADAS!$B:$B,'PAINEL MÊS'!$B308,ENTRADAS!$I:$I,'PAINEL MÊS'!$AI$1,ENTRADAS!$F:$F,'PAINEL MÊS'!M$3)</f>
        <v>0</v>
      </c>
      <c r="N308" s="43">
        <f>SUMIFS(ENTRADAS!$D:$D,ENTRADAS!$B:$B,'PAINEL MÊS'!$B308,ENTRADAS!$I:$I,'PAINEL MÊS'!$AI$1,ENTRADAS!$F:$F,'PAINEL MÊS'!N$3)</f>
        <v>0</v>
      </c>
      <c r="O308" s="43">
        <f>SUMIFS(ENTRADAS!$D:$D,ENTRADAS!$B:$B,'PAINEL MÊS'!$B308,ENTRADAS!$I:$I,'PAINEL MÊS'!$AI$1,ENTRADAS!$F:$F,'PAINEL MÊS'!O$3)+SUMIFS(ENTRADAS!$D:$D,ENTRADAS!$B:$B,'PAINEL MÊS'!$B308,ENTRADAS!$I:$I,'PAINEL MÊS'!$AI$1,ENTRADAS!$F:$F,"SEMANA 6")</f>
        <v>0</v>
      </c>
      <c r="P308" s="44">
        <f t="shared" si="47"/>
        <v>0</v>
      </c>
      <c r="Q308" s="40">
        <f>C308+P308-J308+SUMIFS(AJUSTE!$D:$D,AJUSTE!$B:$B,'PAINEL MÊS'!B308,AJUSTE!$H:$H,'PAINEL MÊS'!$AI$1)</f>
        <v>0</v>
      </c>
      <c r="R308" s="45">
        <f t="shared" si="58"/>
        <v>0</v>
      </c>
      <c r="S308" s="15">
        <f>IFERROR(IF(INDEX(CADASTRO!$A$2:$Q$570,MATCH('PAINEL MÊS'!B308,CADASTRO!$B$2:$B$570,0),MATCH('PAINEL MÊS'!$AI$1,CADASTRO!$A$2:$Q$2,0))=0,IF(CADASTRO!R306=0,CADASTRO!E306,CADASTRO!R306),INDEX(CADASTRO!$A$2:$Q$570,MATCH('PAINEL MÊS'!B308,CADASTRO!$B$2:$B$570,0),MATCH('PAINEL MÊS'!$AI$1,CADASTRO!$A$2:$Q$2,0))),0)</f>
        <v>0</v>
      </c>
      <c r="T308" s="14">
        <f t="shared" si="48"/>
        <v>0</v>
      </c>
      <c r="U308" s="14">
        <f t="shared" si="49"/>
        <v>0</v>
      </c>
      <c r="V308" s="14">
        <f t="shared" si="50"/>
        <v>0</v>
      </c>
      <c r="W308" s="14">
        <f t="shared" si="51"/>
        <v>0</v>
      </c>
      <c r="X308" s="67">
        <f>IFERROR(IF(INDEX(CADASTRO!$A$2:$Q$570,MATCH('PAINEL MÊS'!B308,CADASTRO!$B$2:$B$570,0),MATCH('PAINEL MÊS'!$AJ$2,CADASTRO!$A$2:$Q$2,0))=0,IF(CADASTRO!R306=0,CADASTRO!E306,CADASTRO!R306),INDEX(CADASTRO!$A$2:$Q$570,MATCH('PAINEL MÊS'!B308,CADASTRO!$B$2:$B$570,0),MATCH('PAINEL MÊS'!$AJ$2,CADASTRO!$A$2:$Q$2,0))),0)*C308</f>
        <v>0</v>
      </c>
      <c r="Y308" s="14">
        <f t="shared" si="52"/>
        <v>0</v>
      </c>
      <c r="Z308" s="75">
        <f t="shared" si="53"/>
        <v>0</v>
      </c>
      <c r="AA308" s="75">
        <f t="shared" si="54"/>
        <v>0</v>
      </c>
      <c r="AB308" s="79">
        <f t="shared" si="55"/>
        <v>0</v>
      </c>
      <c r="AC308" s="77">
        <f t="shared" si="56"/>
        <v>0</v>
      </c>
      <c r="AD308" s="77">
        <f t="shared" si="57"/>
        <v>0</v>
      </c>
    </row>
    <row r="309" spans="1:30" ht="18.75" customHeight="1" x14ac:dyDescent="0.25">
      <c r="A309" s="7">
        <f>CADASTRO!A307</f>
        <v>0</v>
      </c>
      <c r="B309" s="7">
        <f>CADASTRO!B307</f>
        <v>0</v>
      </c>
      <c r="C309" s="40">
        <f>INDEX(Base!$A$40:$N$570,MATCH('PAINEL MÊS'!B309,Base!$B$40:$B$570,0),MATCH('PAINEL MÊS'!$C$2,Base!$A$40:$N$40,0))</f>
        <v>0</v>
      </c>
      <c r="D309" s="7">
        <f>CADASTRO!C307</f>
        <v>0</v>
      </c>
      <c r="E309" s="41">
        <f>SUMIFS(SAÍDAS!$D:$D,SAÍDAS!$B:$B,'PAINEL MÊS'!$B309,SAÍDAS!$H:$H,'PAINEL MÊS'!$AI$1,SAÍDAS!$F:$F,'PAINEL MÊS'!E$3)</f>
        <v>0</v>
      </c>
      <c r="F309" s="41">
        <f>SUMIFS(SAÍDAS!$D:$D,SAÍDAS!$B:$B,'PAINEL MÊS'!$B309,SAÍDAS!$H:$H,'PAINEL MÊS'!$AI$1,SAÍDAS!$F:$F,'PAINEL MÊS'!F$3)</f>
        <v>0</v>
      </c>
      <c r="G309" s="41">
        <f>SUMIFS(SAÍDAS!$D:$D,SAÍDAS!$B:$B,'PAINEL MÊS'!$B309,SAÍDAS!$H:$H,'PAINEL MÊS'!$AI$1,SAÍDAS!$F:$F,'PAINEL MÊS'!G$3)</f>
        <v>0</v>
      </c>
      <c r="H309" s="41">
        <f>SUMIFS(SAÍDAS!$D:$D,SAÍDAS!$B:$B,'PAINEL MÊS'!$B309,SAÍDAS!$H:$H,'PAINEL MÊS'!$AI$1,SAÍDAS!$F:$F,'PAINEL MÊS'!H$3)</f>
        <v>0</v>
      </c>
      <c r="I309" s="41">
        <f>SUMIFS(SAÍDAS!$D:$D,SAÍDAS!$B:$B,'PAINEL MÊS'!$B309,SAÍDAS!$H:$H,'PAINEL MÊS'!$AI$1,SAÍDAS!$F:$F,'PAINEL MÊS'!I$3)+SUMIFS(SAÍDAS!$D:$D,SAÍDAS!$B:$B,'PAINEL MÊS'!$B309,SAÍDAS!$H:$H,'PAINEL MÊS'!$AI$1,SAÍDAS!$F:$F,"SEMANA 6")</f>
        <v>0</v>
      </c>
      <c r="J309" s="42">
        <f t="shared" si="46"/>
        <v>0</v>
      </c>
      <c r="K309" s="43">
        <f>SUMIFS(ENTRADAS!$D:$D,ENTRADAS!$B:$B,'PAINEL MÊS'!$B309,ENTRADAS!$I:$I,'PAINEL MÊS'!$AI$1,ENTRADAS!$F:$F,'PAINEL MÊS'!K$3)</f>
        <v>0</v>
      </c>
      <c r="L309" s="43">
        <f>SUMIFS(ENTRADAS!$D:$D,ENTRADAS!$B:$B,'PAINEL MÊS'!$B309,ENTRADAS!$I:$I,'PAINEL MÊS'!$AI$1,ENTRADAS!$F:$F,'PAINEL MÊS'!L$3)</f>
        <v>0</v>
      </c>
      <c r="M309" s="43">
        <f>SUMIFS(ENTRADAS!$D:$D,ENTRADAS!$B:$B,'PAINEL MÊS'!$B309,ENTRADAS!$I:$I,'PAINEL MÊS'!$AI$1,ENTRADAS!$F:$F,'PAINEL MÊS'!M$3)</f>
        <v>0</v>
      </c>
      <c r="N309" s="43">
        <f>SUMIFS(ENTRADAS!$D:$D,ENTRADAS!$B:$B,'PAINEL MÊS'!$B309,ENTRADAS!$I:$I,'PAINEL MÊS'!$AI$1,ENTRADAS!$F:$F,'PAINEL MÊS'!N$3)</f>
        <v>0</v>
      </c>
      <c r="O309" s="43">
        <f>SUMIFS(ENTRADAS!$D:$D,ENTRADAS!$B:$B,'PAINEL MÊS'!$B309,ENTRADAS!$I:$I,'PAINEL MÊS'!$AI$1,ENTRADAS!$F:$F,'PAINEL MÊS'!O$3)+SUMIFS(ENTRADAS!$D:$D,ENTRADAS!$B:$B,'PAINEL MÊS'!$B309,ENTRADAS!$I:$I,'PAINEL MÊS'!$AI$1,ENTRADAS!$F:$F,"SEMANA 6")</f>
        <v>0</v>
      </c>
      <c r="P309" s="44">
        <f t="shared" si="47"/>
        <v>0</v>
      </c>
      <c r="Q309" s="40">
        <f>C309+P309-J309+SUMIFS(AJUSTE!$D:$D,AJUSTE!$B:$B,'PAINEL MÊS'!B309,AJUSTE!$H:$H,'PAINEL MÊS'!$AI$1)</f>
        <v>0</v>
      </c>
      <c r="R309" s="45">
        <f t="shared" si="58"/>
        <v>0</v>
      </c>
      <c r="S309" s="15">
        <f>IFERROR(IF(INDEX(CADASTRO!$A$2:$Q$570,MATCH('PAINEL MÊS'!B309,CADASTRO!$B$2:$B$570,0),MATCH('PAINEL MÊS'!$AI$1,CADASTRO!$A$2:$Q$2,0))=0,IF(CADASTRO!R307=0,CADASTRO!E307,CADASTRO!R307),INDEX(CADASTRO!$A$2:$Q$570,MATCH('PAINEL MÊS'!B309,CADASTRO!$B$2:$B$570,0),MATCH('PAINEL MÊS'!$AI$1,CADASTRO!$A$2:$Q$2,0))),0)</f>
        <v>0</v>
      </c>
      <c r="T309" s="14">
        <f t="shared" si="48"/>
        <v>0</v>
      </c>
      <c r="U309" s="14">
        <f t="shared" si="49"/>
        <v>0</v>
      </c>
      <c r="V309" s="14">
        <f t="shared" si="50"/>
        <v>0</v>
      </c>
      <c r="W309" s="14">
        <f t="shared" si="51"/>
        <v>0</v>
      </c>
      <c r="X309" s="67">
        <f>IFERROR(IF(INDEX(CADASTRO!$A$2:$Q$570,MATCH('PAINEL MÊS'!B309,CADASTRO!$B$2:$B$570,0),MATCH('PAINEL MÊS'!$AJ$2,CADASTRO!$A$2:$Q$2,0))=0,IF(CADASTRO!R307=0,CADASTRO!E307,CADASTRO!R307),INDEX(CADASTRO!$A$2:$Q$570,MATCH('PAINEL MÊS'!B309,CADASTRO!$B$2:$B$570,0),MATCH('PAINEL MÊS'!$AJ$2,CADASTRO!$A$2:$Q$2,0))),0)*C309</f>
        <v>0</v>
      </c>
      <c r="Y309" s="14">
        <f t="shared" si="52"/>
        <v>0</v>
      </c>
      <c r="Z309" s="75">
        <f t="shared" si="53"/>
        <v>0</v>
      </c>
      <c r="AA309" s="75">
        <f t="shared" si="54"/>
        <v>0</v>
      </c>
      <c r="AB309" s="79">
        <f t="shared" si="55"/>
        <v>0</v>
      </c>
      <c r="AC309" s="77">
        <f t="shared" si="56"/>
        <v>0</v>
      </c>
      <c r="AD309" s="77">
        <f t="shared" si="57"/>
        <v>0</v>
      </c>
    </row>
    <row r="310" spans="1:30" ht="18.75" customHeight="1" x14ac:dyDescent="0.25">
      <c r="A310" s="7">
        <f>CADASTRO!A308</f>
        <v>0</v>
      </c>
      <c r="B310" s="7">
        <f>CADASTRO!B308</f>
        <v>0</v>
      </c>
      <c r="C310" s="40">
        <f>INDEX(Base!$A$40:$N$570,MATCH('PAINEL MÊS'!B310,Base!$B$40:$B$570,0),MATCH('PAINEL MÊS'!$C$2,Base!$A$40:$N$40,0))</f>
        <v>0</v>
      </c>
      <c r="D310" s="7">
        <f>CADASTRO!C308</f>
        <v>0</v>
      </c>
      <c r="E310" s="41">
        <f>SUMIFS(SAÍDAS!$D:$D,SAÍDAS!$B:$B,'PAINEL MÊS'!$B310,SAÍDAS!$H:$H,'PAINEL MÊS'!$AI$1,SAÍDAS!$F:$F,'PAINEL MÊS'!E$3)</f>
        <v>0</v>
      </c>
      <c r="F310" s="41">
        <f>SUMIFS(SAÍDAS!$D:$D,SAÍDAS!$B:$B,'PAINEL MÊS'!$B310,SAÍDAS!$H:$H,'PAINEL MÊS'!$AI$1,SAÍDAS!$F:$F,'PAINEL MÊS'!F$3)</f>
        <v>0</v>
      </c>
      <c r="G310" s="41">
        <f>SUMIFS(SAÍDAS!$D:$D,SAÍDAS!$B:$B,'PAINEL MÊS'!$B310,SAÍDAS!$H:$H,'PAINEL MÊS'!$AI$1,SAÍDAS!$F:$F,'PAINEL MÊS'!G$3)</f>
        <v>0</v>
      </c>
      <c r="H310" s="41">
        <f>SUMIFS(SAÍDAS!$D:$D,SAÍDAS!$B:$B,'PAINEL MÊS'!$B310,SAÍDAS!$H:$H,'PAINEL MÊS'!$AI$1,SAÍDAS!$F:$F,'PAINEL MÊS'!H$3)</f>
        <v>0</v>
      </c>
      <c r="I310" s="41">
        <f>SUMIFS(SAÍDAS!$D:$D,SAÍDAS!$B:$B,'PAINEL MÊS'!$B310,SAÍDAS!$H:$H,'PAINEL MÊS'!$AI$1,SAÍDAS!$F:$F,'PAINEL MÊS'!I$3)+SUMIFS(SAÍDAS!$D:$D,SAÍDAS!$B:$B,'PAINEL MÊS'!$B310,SAÍDAS!$H:$H,'PAINEL MÊS'!$AI$1,SAÍDAS!$F:$F,"SEMANA 6")</f>
        <v>0</v>
      </c>
      <c r="J310" s="42">
        <f t="shared" si="46"/>
        <v>0</v>
      </c>
      <c r="K310" s="43">
        <f>SUMIFS(ENTRADAS!$D:$D,ENTRADAS!$B:$B,'PAINEL MÊS'!$B310,ENTRADAS!$I:$I,'PAINEL MÊS'!$AI$1,ENTRADAS!$F:$F,'PAINEL MÊS'!K$3)</f>
        <v>0</v>
      </c>
      <c r="L310" s="43">
        <f>SUMIFS(ENTRADAS!$D:$D,ENTRADAS!$B:$B,'PAINEL MÊS'!$B310,ENTRADAS!$I:$I,'PAINEL MÊS'!$AI$1,ENTRADAS!$F:$F,'PAINEL MÊS'!L$3)</f>
        <v>0</v>
      </c>
      <c r="M310" s="43">
        <f>SUMIFS(ENTRADAS!$D:$D,ENTRADAS!$B:$B,'PAINEL MÊS'!$B310,ENTRADAS!$I:$I,'PAINEL MÊS'!$AI$1,ENTRADAS!$F:$F,'PAINEL MÊS'!M$3)</f>
        <v>0</v>
      </c>
      <c r="N310" s="43">
        <f>SUMIFS(ENTRADAS!$D:$D,ENTRADAS!$B:$B,'PAINEL MÊS'!$B310,ENTRADAS!$I:$I,'PAINEL MÊS'!$AI$1,ENTRADAS!$F:$F,'PAINEL MÊS'!N$3)</f>
        <v>0</v>
      </c>
      <c r="O310" s="43">
        <f>SUMIFS(ENTRADAS!$D:$D,ENTRADAS!$B:$B,'PAINEL MÊS'!$B310,ENTRADAS!$I:$I,'PAINEL MÊS'!$AI$1,ENTRADAS!$F:$F,'PAINEL MÊS'!O$3)+SUMIFS(ENTRADAS!$D:$D,ENTRADAS!$B:$B,'PAINEL MÊS'!$B310,ENTRADAS!$I:$I,'PAINEL MÊS'!$AI$1,ENTRADAS!$F:$F,"SEMANA 6")</f>
        <v>0</v>
      </c>
      <c r="P310" s="44">
        <f t="shared" si="47"/>
        <v>0</v>
      </c>
      <c r="Q310" s="40">
        <f>C310+P310-J310+SUMIFS(AJUSTE!$D:$D,AJUSTE!$B:$B,'PAINEL MÊS'!B310,AJUSTE!$H:$H,'PAINEL MÊS'!$AI$1)</f>
        <v>0</v>
      </c>
      <c r="R310" s="45">
        <f t="shared" si="58"/>
        <v>0</v>
      </c>
      <c r="S310" s="15">
        <f>IFERROR(IF(INDEX(CADASTRO!$A$2:$Q$570,MATCH('PAINEL MÊS'!B310,CADASTRO!$B$2:$B$570,0),MATCH('PAINEL MÊS'!$AI$1,CADASTRO!$A$2:$Q$2,0))=0,IF(CADASTRO!R308=0,CADASTRO!E308,CADASTRO!R308),INDEX(CADASTRO!$A$2:$Q$570,MATCH('PAINEL MÊS'!B310,CADASTRO!$B$2:$B$570,0),MATCH('PAINEL MÊS'!$AI$1,CADASTRO!$A$2:$Q$2,0))),0)</f>
        <v>0</v>
      </c>
      <c r="T310" s="14">
        <f t="shared" si="48"/>
        <v>0</v>
      </c>
      <c r="U310" s="14">
        <f t="shared" si="49"/>
        <v>0</v>
      </c>
      <c r="V310" s="14">
        <f t="shared" si="50"/>
        <v>0</v>
      </c>
      <c r="W310" s="14">
        <f t="shared" si="51"/>
        <v>0</v>
      </c>
      <c r="X310" s="67">
        <f>IFERROR(IF(INDEX(CADASTRO!$A$2:$Q$570,MATCH('PAINEL MÊS'!B310,CADASTRO!$B$2:$B$570,0),MATCH('PAINEL MÊS'!$AJ$2,CADASTRO!$A$2:$Q$2,0))=0,IF(CADASTRO!R308=0,CADASTRO!E308,CADASTRO!R308),INDEX(CADASTRO!$A$2:$Q$570,MATCH('PAINEL MÊS'!B310,CADASTRO!$B$2:$B$570,0),MATCH('PAINEL MÊS'!$AJ$2,CADASTRO!$A$2:$Q$2,0))),0)*C310</f>
        <v>0</v>
      </c>
      <c r="Y310" s="14">
        <f t="shared" si="52"/>
        <v>0</v>
      </c>
      <c r="Z310" s="75">
        <f t="shared" si="53"/>
        <v>0</v>
      </c>
      <c r="AA310" s="75">
        <f t="shared" si="54"/>
        <v>0</v>
      </c>
      <c r="AB310" s="79">
        <f t="shared" si="55"/>
        <v>0</v>
      </c>
      <c r="AC310" s="77">
        <f t="shared" si="56"/>
        <v>0</v>
      </c>
      <c r="AD310" s="77">
        <f t="shared" si="57"/>
        <v>0</v>
      </c>
    </row>
    <row r="311" spans="1:30" ht="18.75" customHeight="1" x14ac:dyDescent="0.25">
      <c r="A311" s="7">
        <f>CADASTRO!A309</f>
        <v>0</v>
      </c>
      <c r="B311" s="7">
        <f>CADASTRO!B309</f>
        <v>0</v>
      </c>
      <c r="C311" s="40">
        <f>INDEX(Base!$A$40:$N$570,MATCH('PAINEL MÊS'!B311,Base!$B$40:$B$570,0),MATCH('PAINEL MÊS'!$C$2,Base!$A$40:$N$40,0))</f>
        <v>0</v>
      </c>
      <c r="D311" s="7">
        <f>CADASTRO!C309</f>
        <v>0</v>
      </c>
      <c r="E311" s="41">
        <f>SUMIFS(SAÍDAS!$D:$D,SAÍDAS!$B:$B,'PAINEL MÊS'!$B311,SAÍDAS!$H:$H,'PAINEL MÊS'!$AI$1,SAÍDAS!$F:$F,'PAINEL MÊS'!E$3)</f>
        <v>0</v>
      </c>
      <c r="F311" s="41">
        <f>SUMIFS(SAÍDAS!$D:$D,SAÍDAS!$B:$B,'PAINEL MÊS'!$B311,SAÍDAS!$H:$H,'PAINEL MÊS'!$AI$1,SAÍDAS!$F:$F,'PAINEL MÊS'!F$3)</f>
        <v>0</v>
      </c>
      <c r="G311" s="41">
        <f>SUMIFS(SAÍDAS!$D:$D,SAÍDAS!$B:$B,'PAINEL MÊS'!$B311,SAÍDAS!$H:$H,'PAINEL MÊS'!$AI$1,SAÍDAS!$F:$F,'PAINEL MÊS'!G$3)</f>
        <v>0</v>
      </c>
      <c r="H311" s="41">
        <f>SUMIFS(SAÍDAS!$D:$D,SAÍDAS!$B:$B,'PAINEL MÊS'!$B311,SAÍDAS!$H:$H,'PAINEL MÊS'!$AI$1,SAÍDAS!$F:$F,'PAINEL MÊS'!H$3)</f>
        <v>0</v>
      </c>
      <c r="I311" s="41">
        <f>SUMIFS(SAÍDAS!$D:$D,SAÍDAS!$B:$B,'PAINEL MÊS'!$B311,SAÍDAS!$H:$H,'PAINEL MÊS'!$AI$1,SAÍDAS!$F:$F,'PAINEL MÊS'!I$3)+SUMIFS(SAÍDAS!$D:$D,SAÍDAS!$B:$B,'PAINEL MÊS'!$B311,SAÍDAS!$H:$H,'PAINEL MÊS'!$AI$1,SAÍDAS!$F:$F,"SEMANA 6")</f>
        <v>0</v>
      </c>
      <c r="J311" s="42">
        <f t="shared" si="46"/>
        <v>0</v>
      </c>
      <c r="K311" s="43">
        <f>SUMIFS(ENTRADAS!$D:$D,ENTRADAS!$B:$B,'PAINEL MÊS'!$B311,ENTRADAS!$I:$I,'PAINEL MÊS'!$AI$1,ENTRADAS!$F:$F,'PAINEL MÊS'!K$3)</f>
        <v>0</v>
      </c>
      <c r="L311" s="43">
        <f>SUMIFS(ENTRADAS!$D:$D,ENTRADAS!$B:$B,'PAINEL MÊS'!$B311,ENTRADAS!$I:$I,'PAINEL MÊS'!$AI$1,ENTRADAS!$F:$F,'PAINEL MÊS'!L$3)</f>
        <v>0</v>
      </c>
      <c r="M311" s="43">
        <f>SUMIFS(ENTRADAS!$D:$D,ENTRADAS!$B:$B,'PAINEL MÊS'!$B311,ENTRADAS!$I:$I,'PAINEL MÊS'!$AI$1,ENTRADAS!$F:$F,'PAINEL MÊS'!M$3)</f>
        <v>0</v>
      </c>
      <c r="N311" s="43">
        <f>SUMIFS(ENTRADAS!$D:$D,ENTRADAS!$B:$B,'PAINEL MÊS'!$B311,ENTRADAS!$I:$I,'PAINEL MÊS'!$AI$1,ENTRADAS!$F:$F,'PAINEL MÊS'!N$3)</f>
        <v>0</v>
      </c>
      <c r="O311" s="43">
        <f>SUMIFS(ENTRADAS!$D:$D,ENTRADAS!$B:$B,'PAINEL MÊS'!$B311,ENTRADAS!$I:$I,'PAINEL MÊS'!$AI$1,ENTRADAS!$F:$F,'PAINEL MÊS'!O$3)+SUMIFS(ENTRADAS!$D:$D,ENTRADAS!$B:$B,'PAINEL MÊS'!$B311,ENTRADAS!$I:$I,'PAINEL MÊS'!$AI$1,ENTRADAS!$F:$F,"SEMANA 6")</f>
        <v>0</v>
      </c>
      <c r="P311" s="44">
        <f t="shared" si="47"/>
        <v>0</v>
      </c>
      <c r="Q311" s="40">
        <f>C311+P311-J311+SUMIFS(AJUSTE!$D:$D,AJUSTE!$B:$B,'PAINEL MÊS'!B311,AJUSTE!$H:$H,'PAINEL MÊS'!$AI$1)</f>
        <v>0</v>
      </c>
      <c r="R311" s="45">
        <f t="shared" si="58"/>
        <v>0</v>
      </c>
      <c r="S311" s="15">
        <f>IFERROR(IF(INDEX(CADASTRO!$A$2:$Q$570,MATCH('PAINEL MÊS'!B311,CADASTRO!$B$2:$B$570,0),MATCH('PAINEL MÊS'!$AI$1,CADASTRO!$A$2:$Q$2,0))=0,IF(CADASTRO!R309=0,CADASTRO!E309,CADASTRO!R309),INDEX(CADASTRO!$A$2:$Q$570,MATCH('PAINEL MÊS'!B311,CADASTRO!$B$2:$B$570,0),MATCH('PAINEL MÊS'!$AI$1,CADASTRO!$A$2:$Q$2,0))),0)</f>
        <v>0</v>
      </c>
      <c r="T311" s="14">
        <f t="shared" si="48"/>
        <v>0</v>
      </c>
      <c r="U311" s="14">
        <f t="shared" si="49"/>
        <v>0</v>
      </c>
      <c r="V311" s="14">
        <f t="shared" si="50"/>
        <v>0</v>
      </c>
      <c r="W311" s="14">
        <f t="shared" si="51"/>
        <v>0</v>
      </c>
      <c r="X311" s="67">
        <f>IFERROR(IF(INDEX(CADASTRO!$A$2:$Q$570,MATCH('PAINEL MÊS'!B311,CADASTRO!$B$2:$B$570,0),MATCH('PAINEL MÊS'!$AJ$2,CADASTRO!$A$2:$Q$2,0))=0,IF(CADASTRO!R309=0,CADASTRO!E309,CADASTRO!R309),INDEX(CADASTRO!$A$2:$Q$570,MATCH('PAINEL MÊS'!B311,CADASTRO!$B$2:$B$570,0),MATCH('PAINEL MÊS'!$AJ$2,CADASTRO!$A$2:$Q$2,0))),0)*C311</f>
        <v>0</v>
      </c>
      <c r="Y311" s="14">
        <f t="shared" si="52"/>
        <v>0</v>
      </c>
      <c r="Z311" s="75">
        <f t="shared" si="53"/>
        <v>0</v>
      </c>
      <c r="AA311" s="75">
        <f t="shared" si="54"/>
        <v>0</v>
      </c>
      <c r="AB311" s="79">
        <f t="shared" si="55"/>
        <v>0</v>
      </c>
      <c r="AC311" s="77">
        <f t="shared" si="56"/>
        <v>0</v>
      </c>
      <c r="AD311" s="77">
        <f t="shared" si="57"/>
        <v>0</v>
      </c>
    </row>
    <row r="312" spans="1:30" ht="18.75" customHeight="1" x14ac:dyDescent="0.25">
      <c r="A312" s="7">
        <f>CADASTRO!A310</f>
        <v>0</v>
      </c>
      <c r="B312" s="7">
        <f>CADASTRO!B310</f>
        <v>0</v>
      </c>
      <c r="C312" s="40">
        <f>INDEX(Base!$A$40:$N$570,MATCH('PAINEL MÊS'!B312,Base!$B$40:$B$570,0),MATCH('PAINEL MÊS'!$C$2,Base!$A$40:$N$40,0))</f>
        <v>0</v>
      </c>
      <c r="D312" s="7">
        <f>CADASTRO!C310</f>
        <v>0</v>
      </c>
      <c r="E312" s="41">
        <f>SUMIFS(SAÍDAS!$D:$D,SAÍDAS!$B:$B,'PAINEL MÊS'!$B312,SAÍDAS!$H:$H,'PAINEL MÊS'!$AI$1,SAÍDAS!$F:$F,'PAINEL MÊS'!E$3)</f>
        <v>0</v>
      </c>
      <c r="F312" s="41">
        <f>SUMIFS(SAÍDAS!$D:$D,SAÍDAS!$B:$B,'PAINEL MÊS'!$B312,SAÍDAS!$H:$H,'PAINEL MÊS'!$AI$1,SAÍDAS!$F:$F,'PAINEL MÊS'!F$3)</f>
        <v>0</v>
      </c>
      <c r="G312" s="41">
        <f>SUMIFS(SAÍDAS!$D:$D,SAÍDAS!$B:$B,'PAINEL MÊS'!$B312,SAÍDAS!$H:$H,'PAINEL MÊS'!$AI$1,SAÍDAS!$F:$F,'PAINEL MÊS'!G$3)</f>
        <v>0</v>
      </c>
      <c r="H312" s="41">
        <f>SUMIFS(SAÍDAS!$D:$D,SAÍDAS!$B:$B,'PAINEL MÊS'!$B312,SAÍDAS!$H:$H,'PAINEL MÊS'!$AI$1,SAÍDAS!$F:$F,'PAINEL MÊS'!H$3)</f>
        <v>0</v>
      </c>
      <c r="I312" s="41">
        <f>SUMIFS(SAÍDAS!$D:$D,SAÍDAS!$B:$B,'PAINEL MÊS'!$B312,SAÍDAS!$H:$H,'PAINEL MÊS'!$AI$1,SAÍDAS!$F:$F,'PAINEL MÊS'!I$3)+SUMIFS(SAÍDAS!$D:$D,SAÍDAS!$B:$B,'PAINEL MÊS'!$B312,SAÍDAS!$H:$H,'PAINEL MÊS'!$AI$1,SAÍDAS!$F:$F,"SEMANA 6")</f>
        <v>0</v>
      </c>
      <c r="J312" s="42">
        <f t="shared" si="46"/>
        <v>0</v>
      </c>
      <c r="K312" s="43">
        <f>SUMIFS(ENTRADAS!$D:$D,ENTRADAS!$B:$B,'PAINEL MÊS'!$B312,ENTRADAS!$I:$I,'PAINEL MÊS'!$AI$1,ENTRADAS!$F:$F,'PAINEL MÊS'!K$3)</f>
        <v>0</v>
      </c>
      <c r="L312" s="43">
        <f>SUMIFS(ENTRADAS!$D:$D,ENTRADAS!$B:$B,'PAINEL MÊS'!$B312,ENTRADAS!$I:$I,'PAINEL MÊS'!$AI$1,ENTRADAS!$F:$F,'PAINEL MÊS'!L$3)</f>
        <v>0</v>
      </c>
      <c r="M312" s="43">
        <f>SUMIFS(ENTRADAS!$D:$D,ENTRADAS!$B:$B,'PAINEL MÊS'!$B312,ENTRADAS!$I:$I,'PAINEL MÊS'!$AI$1,ENTRADAS!$F:$F,'PAINEL MÊS'!M$3)</f>
        <v>0</v>
      </c>
      <c r="N312" s="43">
        <f>SUMIFS(ENTRADAS!$D:$D,ENTRADAS!$B:$B,'PAINEL MÊS'!$B312,ENTRADAS!$I:$I,'PAINEL MÊS'!$AI$1,ENTRADAS!$F:$F,'PAINEL MÊS'!N$3)</f>
        <v>0</v>
      </c>
      <c r="O312" s="43">
        <f>SUMIFS(ENTRADAS!$D:$D,ENTRADAS!$B:$B,'PAINEL MÊS'!$B312,ENTRADAS!$I:$I,'PAINEL MÊS'!$AI$1,ENTRADAS!$F:$F,'PAINEL MÊS'!O$3)+SUMIFS(ENTRADAS!$D:$D,ENTRADAS!$B:$B,'PAINEL MÊS'!$B312,ENTRADAS!$I:$I,'PAINEL MÊS'!$AI$1,ENTRADAS!$F:$F,"SEMANA 6")</f>
        <v>0</v>
      </c>
      <c r="P312" s="44">
        <f t="shared" si="47"/>
        <v>0</v>
      </c>
      <c r="Q312" s="40">
        <f>C312+P312-J312+SUMIFS(AJUSTE!$D:$D,AJUSTE!$B:$B,'PAINEL MÊS'!B312,AJUSTE!$H:$H,'PAINEL MÊS'!$AI$1)</f>
        <v>0</v>
      </c>
      <c r="R312" s="45">
        <f t="shared" si="58"/>
        <v>0</v>
      </c>
      <c r="S312" s="15">
        <f>IFERROR(IF(INDEX(CADASTRO!$A$2:$Q$570,MATCH('PAINEL MÊS'!B312,CADASTRO!$B$2:$B$570,0),MATCH('PAINEL MÊS'!$AI$1,CADASTRO!$A$2:$Q$2,0))=0,IF(CADASTRO!R310=0,CADASTRO!E310,CADASTRO!R310),INDEX(CADASTRO!$A$2:$Q$570,MATCH('PAINEL MÊS'!B312,CADASTRO!$B$2:$B$570,0),MATCH('PAINEL MÊS'!$AI$1,CADASTRO!$A$2:$Q$2,0))),0)</f>
        <v>0</v>
      </c>
      <c r="T312" s="14">
        <f t="shared" si="48"/>
        <v>0</v>
      </c>
      <c r="U312" s="14">
        <f t="shared" si="49"/>
        <v>0</v>
      </c>
      <c r="V312" s="14">
        <f t="shared" si="50"/>
        <v>0</v>
      </c>
      <c r="W312" s="14">
        <f t="shared" si="51"/>
        <v>0</v>
      </c>
      <c r="X312" s="67">
        <f>IFERROR(IF(INDEX(CADASTRO!$A$2:$Q$570,MATCH('PAINEL MÊS'!B312,CADASTRO!$B$2:$B$570,0),MATCH('PAINEL MÊS'!$AJ$2,CADASTRO!$A$2:$Q$2,0))=0,IF(CADASTRO!R310=0,CADASTRO!E310,CADASTRO!R310),INDEX(CADASTRO!$A$2:$Q$570,MATCH('PAINEL MÊS'!B312,CADASTRO!$B$2:$B$570,0),MATCH('PAINEL MÊS'!$AJ$2,CADASTRO!$A$2:$Q$2,0))),0)*C312</f>
        <v>0</v>
      </c>
      <c r="Y312" s="14">
        <f t="shared" si="52"/>
        <v>0</v>
      </c>
      <c r="Z312" s="75">
        <f t="shared" si="53"/>
        <v>0</v>
      </c>
      <c r="AA312" s="75">
        <f t="shared" si="54"/>
        <v>0</v>
      </c>
      <c r="AB312" s="79">
        <f t="shared" si="55"/>
        <v>0</v>
      </c>
      <c r="AC312" s="77">
        <f t="shared" si="56"/>
        <v>0</v>
      </c>
      <c r="AD312" s="77">
        <f t="shared" si="57"/>
        <v>0</v>
      </c>
    </row>
    <row r="313" spans="1:30" ht="18.75" customHeight="1" x14ac:dyDescent="0.25">
      <c r="A313" s="7">
        <f>CADASTRO!A311</f>
        <v>0</v>
      </c>
      <c r="B313" s="7">
        <f>CADASTRO!B311</f>
        <v>0</v>
      </c>
      <c r="C313" s="40">
        <f>INDEX(Base!$A$40:$N$570,MATCH('PAINEL MÊS'!B313,Base!$B$40:$B$570,0),MATCH('PAINEL MÊS'!$C$2,Base!$A$40:$N$40,0))</f>
        <v>0</v>
      </c>
      <c r="D313" s="7">
        <f>CADASTRO!C311</f>
        <v>0</v>
      </c>
      <c r="E313" s="41">
        <f>SUMIFS(SAÍDAS!$D:$D,SAÍDAS!$B:$B,'PAINEL MÊS'!$B313,SAÍDAS!$H:$H,'PAINEL MÊS'!$AI$1,SAÍDAS!$F:$F,'PAINEL MÊS'!E$3)</f>
        <v>0</v>
      </c>
      <c r="F313" s="41">
        <f>SUMIFS(SAÍDAS!$D:$D,SAÍDAS!$B:$B,'PAINEL MÊS'!$B313,SAÍDAS!$H:$H,'PAINEL MÊS'!$AI$1,SAÍDAS!$F:$F,'PAINEL MÊS'!F$3)</f>
        <v>0</v>
      </c>
      <c r="G313" s="41">
        <f>SUMIFS(SAÍDAS!$D:$D,SAÍDAS!$B:$B,'PAINEL MÊS'!$B313,SAÍDAS!$H:$H,'PAINEL MÊS'!$AI$1,SAÍDAS!$F:$F,'PAINEL MÊS'!G$3)</f>
        <v>0</v>
      </c>
      <c r="H313" s="41">
        <f>SUMIFS(SAÍDAS!$D:$D,SAÍDAS!$B:$B,'PAINEL MÊS'!$B313,SAÍDAS!$H:$H,'PAINEL MÊS'!$AI$1,SAÍDAS!$F:$F,'PAINEL MÊS'!H$3)</f>
        <v>0</v>
      </c>
      <c r="I313" s="41">
        <f>SUMIFS(SAÍDAS!$D:$D,SAÍDAS!$B:$B,'PAINEL MÊS'!$B313,SAÍDAS!$H:$H,'PAINEL MÊS'!$AI$1,SAÍDAS!$F:$F,'PAINEL MÊS'!I$3)+SUMIFS(SAÍDAS!$D:$D,SAÍDAS!$B:$B,'PAINEL MÊS'!$B313,SAÍDAS!$H:$H,'PAINEL MÊS'!$AI$1,SAÍDAS!$F:$F,"SEMANA 6")</f>
        <v>0</v>
      </c>
      <c r="J313" s="42">
        <f t="shared" si="46"/>
        <v>0</v>
      </c>
      <c r="K313" s="43">
        <f>SUMIFS(ENTRADAS!$D:$D,ENTRADAS!$B:$B,'PAINEL MÊS'!$B313,ENTRADAS!$I:$I,'PAINEL MÊS'!$AI$1,ENTRADAS!$F:$F,'PAINEL MÊS'!K$3)</f>
        <v>0</v>
      </c>
      <c r="L313" s="43">
        <f>SUMIFS(ENTRADAS!$D:$D,ENTRADAS!$B:$B,'PAINEL MÊS'!$B313,ENTRADAS!$I:$I,'PAINEL MÊS'!$AI$1,ENTRADAS!$F:$F,'PAINEL MÊS'!L$3)</f>
        <v>0</v>
      </c>
      <c r="M313" s="43">
        <f>SUMIFS(ENTRADAS!$D:$D,ENTRADAS!$B:$B,'PAINEL MÊS'!$B313,ENTRADAS!$I:$I,'PAINEL MÊS'!$AI$1,ENTRADAS!$F:$F,'PAINEL MÊS'!M$3)</f>
        <v>0</v>
      </c>
      <c r="N313" s="43">
        <f>SUMIFS(ENTRADAS!$D:$D,ENTRADAS!$B:$B,'PAINEL MÊS'!$B313,ENTRADAS!$I:$I,'PAINEL MÊS'!$AI$1,ENTRADAS!$F:$F,'PAINEL MÊS'!N$3)</f>
        <v>0</v>
      </c>
      <c r="O313" s="43">
        <f>SUMIFS(ENTRADAS!$D:$D,ENTRADAS!$B:$B,'PAINEL MÊS'!$B313,ENTRADAS!$I:$I,'PAINEL MÊS'!$AI$1,ENTRADAS!$F:$F,'PAINEL MÊS'!O$3)+SUMIFS(ENTRADAS!$D:$D,ENTRADAS!$B:$B,'PAINEL MÊS'!$B313,ENTRADAS!$I:$I,'PAINEL MÊS'!$AI$1,ENTRADAS!$F:$F,"SEMANA 6")</f>
        <v>0</v>
      </c>
      <c r="P313" s="44">
        <f t="shared" si="47"/>
        <v>0</v>
      </c>
      <c r="Q313" s="40">
        <f>C313+P313-J313+SUMIFS(AJUSTE!$D:$D,AJUSTE!$B:$B,'PAINEL MÊS'!B313,AJUSTE!$H:$H,'PAINEL MÊS'!$AI$1)</f>
        <v>0</v>
      </c>
      <c r="R313" s="45">
        <f t="shared" si="58"/>
        <v>0</v>
      </c>
      <c r="S313" s="15">
        <f>IFERROR(IF(INDEX(CADASTRO!$A$2:$Q$570,MATCH('PAINEL MÊS'!B313,CADASTRO!$B$2:$B$570,0),MATCH('PAINEL MÊS'!$AI$1,CADASTRO!$A$2:$Q$2,0))=0,IF(CADASTRO!R311=0,CADASTRO!E311,CADASTRO!R311),INDEX(CADASTRO!$A$2:$Q$570,MATCH('PAINEL MÊS'!B313,CADASTRO!$B$2:$B$570,0),MATCH('PAINEL MÊS'!$AI$1,CADASTRO!$A$2:$Q$2,0))),0)</f>
        <v>0</v>
      </c>
      <c r="T313" s="14">
        <f t="shared" si="48"/>
        <v>0</v>
      </c>
      <c r="U313" s="14">
        <f t="shared" si="49"/>
        <v>0</v>
      </c>
      <c r="V313" s="14">
        <f t="shared" si="50"/>
        <v>0</v>
      </c>
      <c r="W313" s="14">
        <f t="shared" si="51"/>
        <v>0</v>
      </c>
      <c r="X313" s="67">
        <f>IFERROR(IF(INDEX(CADASTRO!$A$2:$Q$570,MATCH('PAINEL MÊS'!B313,CADASTRO!$B$2:$B$570,0),MATCH('PAINEL MÊS'!$AJ$2,CADASTRO!$A$2:$Q$2,0))=0,IF(CADASTRO!R311=0,CADASTRO!E311,CADASTRO!R311),INDEX(CADASTRO!$A$2:$Q$570,MATCH('PAINEL MÊS'!B313,CADASTRO!$B$2:$B$570,0),MATCH('PAINEL MÊS'!$AJ$2,CADASTRO!$A$2:$Q$2,0))),0)*C313</f>
        <v>0</v>
      </c>
      <c r="Y313" s="14">
        <f t="shared" si="52"/>
        <v>0</v>
      </c>
      <c r="Z313" s="75">
        <f t="shared" si="53"/>
        <v>0</v>
      </c>
      <c r="AA313" s="75">
        <f t="shared" si="54"/>
        <v>0</v>
      </c>
      <c r="AB313" s="79">
        <f t="shared" si="55"/>
        <v>0</v>
      </c>
      <c r="AC313" s="77">
        <f t="shared" si="56"/>
        <v>0</v>
      </c>
      <c r="AD313" s="77">
        <f t="shared" si="57"/>
        <v>0</v>
      </c>
    </row>
    <row r="314" spans="1:30" ht="18.75" customHeight="1" x14ac:dyDescent="0.25">
      <c r="A314" s="7">
        <f>CADASTRO!A312</f>
        <v>0</v>
      </c>
      <c r="B314" s="7">
        <f>CADASTRO!B312</f>
        <v>0</v>
      </c>
      <c r="C314" s="40">
        <f>INDEX(Base!$A$40:$N$570,MATCH('PAINEL MÊS'!B314,Base!$B$40:$B$570,0),MATCH('PAINEL MÊS'!$C$2,Base!$A$40:$N$40,0))</f>
        <v>0</v>
      </c>
      <c r="D314" s="7">
        <f>CADASTRO!C312</f>
        <v>0</v>
      </c>
      <c r="E314" s="41">
        <f>SUMIFS(SAÍDAS!$D:$D,SAÍDAS!$B:$B,'PAINEL MÊS'!$B314,SAÍDAS!$H:$H,'PAINEL MÊS'!$AI$1,SAÍDAS!$F:$F,'PAINEL MÊS'!E$3)</f>
        <v>0</v>
      </c>
      <c r="F314" s="41">
        <f>SUMIFS(SAÍDAS!$D:$D,SAÍDAS!$B:$B,'PAINEL MÊS'!$B314,SAÍDAS!$H:$H,'PAINEL MÊS'!$AI$1,SAÍDAS!$F:$F,'PAINEL MÊS'!F$3)</f>
        <v>0</v>
      </c>
      <c r="G314" s="41">
        <f>SUMIFS(SAÍDAS!$D:$D,SAÍDAS!$B:$B,'PAINEL MÊS'!$B314,SAÍDAS!$H:$H,'PAINEL MÊS'!$AI$1,SAÍDAS!$F:$F,'PAINEL MÊS'!G$3)</f>
        <v>0</v>
      </c>
      <c r="H314" s="41">
        <f>SUMIFS(SAÍDAS!$D:$D,SAÍDAS!$B:$B,'PAINEL MÊS'!$B314,SAÍDAS!$H:$H,'PAINEL MÊS'!$AI$1,SAÍDAS!$F:$F,'PAINEL MÊS'!H$3)</f>
        <v>0</v>
      </c>
      <c r="I314" s="41">
        <f>SUMIFS(SAÍDAS!$D:$D,SAÍDAS!$B:$B,'PAINEL MÊS'!$B314,SAÍDAS!$H:$H,'PAINEL MÊS'!$AI$1,SAÍDAS!$F:$F,'PAINEL MÊS'!I$3)+SUMIFS(SAÍDAS!$D:$D,SAÍDAS!$B:$B,'PAINEL MÊS'!$B314,SAÍDAS!$H:$H,'PAINEL MÊS'!$AI$1,SAÍDAS!$F:$F,"SEMANA 6")</f>
        <v>0</v>
      </c>
      <c r="J314" s="42">
        <f t="shared" si="46"/>
        <v>0</v>
      </c>
      <c r="K314" s="43">
        <f>SUMIFS(ENTRADAS!$D:$D,ENTRADAS!$B:$B,'PAINEL MÊS'!$B314,ENTRADAS!$I:$I,'PAINEL MÊS'!$AI$1,ENTRADAS!$F:$F,'PAINEL MÊS'!K$3)</f>
        <v>0</v>
      </c>
      <c r="L314" s="43">
        <f>SUMIFS(ENTRADAS!$D:$D,ENTRADAS!$B:$B,'PAINEL MÊS'!$B314,ENTRADAS!$I:$I,'PAINEL MÊS'!$AI$1,ENTRADAS!$F:$F,'PAINEL MÊS'!L$3)</f>
        <v>0</v>
      </c>
      <c r="M314" s="43">
        <f>SUMIFS(ENTRADAS!$D:$D,ENTRADAS!$B:$B,'PAINEL MÊS'!$B314,ENTRADAS!$I:$I,'PAINEL MÊS'!$AI$1,ENTRADAS!$F:$F,'PAINEL MÊS'!M$3)</f>
        <v>0</v>
      </c>
      <c r="N314" s="43">
        <f>SUMIFS(ENTRADAS!$D:$D,ENTRADAS!$B:$B,'PAINEL MÊS'!$B314,ENTRADAS!$I:$I,'PAINEL MÊS'!$AI$1,ENTRADAS!$F:$F,'PAINEL MÊS'!N$3)</f>
        <v>0</v>
      </c>
      <c r="O314" s="43">
        <f>SUMIFS(ENTRADAS!$D:$D,ENTRADAS!$B:$B,'PAINEL MÊS'!$B314,ENTRADAS!$I:$I,'PAINEL MÊS'!$AI$1,ENTRADAS!$F:$F,'PAINEL MÊS'!O$3)+SUMIFS(ENTRADAS!$D:$D,ENTRADAS!$B:$B,'PAINEL MÊS'!$B314,ENTRADAS!$I:$I,'PAINEL MÊS'!$AI$1,ENTRADAS!$F:$F,"SEMANA 6")</f>
        <v>0</v>
      </c>
      <c r="P314" s="44">
        <f t="shared" si="47"/>
        <v>0</v>
      </c>
      <c r="Q314" s="40">
        <f>C314+P314-J314+SUMIFS(AJUSTE!$D:$D,AJUSTE!$B:$B,'PAINEL MÊS'!B314,AJUSTE!$H:$H,'PAINEL MÊS'!$AI$1)</f>
        <v>0</v>
      </c>
      <c r="R314" s="45">
        <f t="shared" si="58"/>
        <v>0</v>
      </c>
      <c r="S314" s="15">
        <f>IFERROR(IF(INDEX(CADASTRO!$A$2:$Q$570,MATCH('PAINEL MÊS'!B314,CADASTRO!$B$2:$B$570,0),MATCH('PAINEL MÊS'!$AI$1,CADASTRO!$A$2:$Q$2,0))=0,IF(CADASTRO!R312=0,CADASTRO!E312,CADASTRO!R312),INDEX(CADASTRO!$A$2:$Q$570,MATCH('PAINEL MÊS'!B314,CADASTRO!$B$2:$B$570,0),MATCH('PAINEL MÊS'!$AI$1,CADASTRO!$A$2:$Q$2,0))),0)</f>
        <v>0</v>
      </c>
      <c r="T314" s="14">
        <f t="shared" si="48"/>
        <v>0</v>
      </c>
      <c r="U314" s="14">
        <f t="shared" si="49"/>
        <v>0</v>
      </c>
      <c r="V314" s="14">
        <f t="shared" si="50"/>
        <v>0</v>
      </c>
      <c r="W314" s="14">
        <f t="shared" si="51"/>
        <v>0</v>
      </c>
      <c r="X314" s="67">
        <f>IFERROR(IF(INDEX(CADASTRO!$A$2:$Q$570,MATCH('PAINEL MÊS'!B314,CADASTRO!$B$2:$B$570,0),MATCH('PAINEL MÊS'!$AJ$2,CADASTRO!$A$2:$Q$2,0))=0,IF(CADASTRO!R312=0,CADASTRO!E312,CADASTRO!R312),INDEX(CADASTRO!$A$2:$Q$570,MATCH('PAINEL MÊS'!B314,CADASTRO!$B$2:$B$570,0),MATCH('PAINEL MÊS'!$AJ$2,CADASTRO!$A$2:$Q$2,0))),0)*C314</f>
        <v>0</v>
      </c>
      <c r="Y314" s="14">
        <f t="shared" si="52"/>
        <v>0</v>
      </c>
      <c r="Z314" s="75">
        <f t="shared" si="53"/>
        <v>0</v>
      </c>
      <c r="AA314" s="75">
        <f t="shared" si="54"/>
        <v>0</v>
      </c>
      <c r="AB314" s="79">
        <f t="shared" si="55"/>
        <v>0</v>
      </c>
      <c r="AC314" s="77">
        <f t="shared" si="56"/>
        <v>0</v>
      </c>
      <c r="AD314" s="77">
        <f t="shared" si="57"/>
        <v>0</v>
      </c>
    </row>
    <row r="315" spans="1:30" ht="18.75" customHeight="1" x14ac:dyDescent="0.25">
      <c r="A315" s="7">
        <f>CADASTRO!A313</f>
        <v>0</v>
      </c>
      <c r="B315" s="7">
        <f>CADASTRO!B313</f>
        <v>0</v>
      </c>
      <c r="C315" s="40">
        <f>INDEX(Base!$A$40:$N$570,MATCH('PAINEL MÊS'!B315,Base!$B$40:$B$570,0),MATCH('PAINEL MÊS'!$C$2,Base!$A$40:$N$40,0))</f>
        <v>0</v>
      </c>
      <c r="D315" s="7">
        <f>CADASTRO!C313</f>
        <v>0</v>
      </c>
      <c r="E315" s="41">
        <f>SUMIFS(SAÍDAS!$D:$D,SAÍDAS!$B:$B,'PAINEL MÊS'!$B315,SAÍDAS!$H:$H,'PAINEL MÊS'!$AI$1,SAÍDAS!$F:$F,'PAINEL MÊS'!E$3)</f>
        <v>0</v>
      </c>
      <c r="F315" s="41">
        <f>SUMIFS(SAÍDAS!$D:$D,SAÍDAS!$B:$B,'PAINEL MÊS'!$B315,SAÍDAS!$H:$H,'PAINEL MÊS'!$AI$1,SAÍDAS!$F:$F,'PAINEL MÊS'!F$3)</f>
        <v>0</v>
      </c>
      <c r="G315" s="41">
        <f>SUMIFS(SAÍDAS!$D:$D,SAÍDAS!$B:$B,'PAINEL MÊS'!$B315,SAÍDAS!$H:$H,'PAINEL MÊS'!$AI$1,SAÍDAS!$F:$F,'PAINEL MÊS'!G$3)</f>
        <v>0</v>
      </c>
      <c r="H315" s="41">
        <f>SUMIFS(SAÍDAS!$D:$D,SAÍDAS!$B:$B,'PAINEL MÊS'!$B315,SAÍDAS!$H:$H,'PAINEL MÊS'!$AI$1,SAÍDAS!$F:$F,'PAINEL MÊS'!H$3)</f>
        <v>0</v>
      </c>
      <c r="I315" s="41">
        <f>SUMIFS(SAÍDAS!$D:$D,SAÍDAS!$B:$B,'PAINEL MÊS'!$B315,SAÍDAS!$H:$H,'PAINEL MÊS'!$AI$1,SAÍDAS!$F:$F,'PAINEL MÊS'!I$3)+SUMIFS(SAÍDAS!$D:$D,SAÍDAS!$B:$B,'PAINEL MÊS'!$B315,SAÍDAS!$H:$H,'PAINEL MÊS'!$AI$1,SAÍDAS!$F:$F,"SEMANA 6")</f>
        <v>0</v>
      </c>
      <c r="J315" s="42">
        <f t="shared" si="46"/>
        <v>0</v>
      </c>
      <c r="K315" s="43">
        <f>SUMIFS(ENTRADAS!$D:$D,ENTRADAS!$B:$B,'PAINEL MÊS'!$B315,ENTRADAS!$I:$I,'PAINEL MÊS'!$AI$1,ENTRADAS!$F:$F,'PAINEL MÊS'!K$3)</f>
        <v>0</v>
      </c>
      <c r="L315" s="43">
        <f>SUMIFS(ENTRADAS!$D:$D,ENTRADAS!$B:$B,'PAINEL MÊS'!$B315,ENTRADAS!$I:$I,'PAINEL MÊS'!$AI$1,ENTRADAS!$F:$F,'PAINEL MÊS'!L$3)</f>
        <v>0</v>
      </c>
      <c r="M315" s="43">
        <f>SUMIFS(ENTRADAS!$D:$D,ENTRADAS!$B:$B,'PAINEL MÊS'!$B315,ENTRADAS!$I:$I,'PAINEL MÊS'!$AI$1,ENTRADAS!$F:$F,'PAINEL MÊS'!M$3)</f>
        <v>0</v>
      </c>
      <c r="N315" s="43">
        <f>SUMIFS(ENTRADAS!$D:$D,ENTRADAS!$B:$B,'PAINEL MÊS'!$B315,ENTRADAS!$I:$I,'PAINEL MÊS'!$AI$1,ENTRADAS!$F:$F,'PAINEL MÊS'!N$3)</f>
        <v>0</v>
      </c>
      <c r="O315" s="43">
        <f>SUMIFS(ENTRADAS!$D:$D,ENTRADAS!$B:$B,'PAINEL MÊS'!$B315,ENTRADAS!$I:$I,'PAINEL MÊS'!$AI$1,ENTRADAS!$F:$F,'PAINEL MÊS'!O$3)+SUMIFS(ENTRADAS!$D:$D,ENTRADAS!$B:$B,'PAINEL MÊS'!$B315,ENTRADAS!$I:$I,'PAINEL MÊS'!$AI$1,ENTRADAS!$F:$F,"SEMANA 6")</f>
        <v>0</v>
      </c>
      <c r="P315" s="44">
        <f t="shared" si="47"/>
        <v>0</v>
      </c>
      <c r="Q315" s="40">
        <f>C315+P315-J315+SUMIFS(AJUSTE!$D:$D,AJUSTE!$B:$B,'PAINEL MÊS'!B315,AJUSTE!$H:$H,'PAINEL MÊS'!$AI$1)</f>
        <v>0</v>
      </c>
      <c r="R315" s="45">
        <f t="shared" si="58"/>
        <v>0</v>
      </c>
      <c r="S315" s="15">
        <f>IFERROR(IF(INDEX(CADASTRO!$A$2:$Q$570,MATCH('PAINEL MÊS'!B315,CADASTRO!$B$2:$B$570,0),MATCH('PAINEL MÊS'!$AI$1,CADASTRO!$A$2:$Q$2,0))=0,IF(CADASTRO!R313=0,CADASTRO!E313,CADASTRO!R313),INDEX(CADASTRO!$A$2:$Q$570,MATCH('PAINEL MÊS'!B315,CADASTRO!$B$2:$B$570,0),MATCH('PAINEL MÊS'!$AI$1,CADASTRO!$A$2:$Q$2,0))),0)</f>
        <v>0</v>
      </c>
      <c r="T315" s="14">
        <f t="shared" si="48"/>
        <v>0</v>
      </c>
      <c r="U315" s="14">
        <f t="shared" si="49"/>
        <v>0</v>
      </c>
      <c r="V315" s="14">
        <f t="shared" si="50"/>
        <v>0</v>
      </c>
      <c r="W315" s="14">
        <f t="shared" si="51"/>
        <v>0</v>
      </c>
      <c r="X315" s="67">
        <f>IFERROR(IF(INDEX(CADASTRO!$A$2:$Q$570,MATCH('PAINEL MÊS'!B315,CADASTRO!$B$2:$B$570,0),MATCH('PAINEL MÊS'!$AJ$2,CADASTRO!$A$2:$Q$2,0))=0,IF(CADASTRO!R313=0,CADASTRO!E313,CADASTRO!R313),INDEX(CADASTRO!$A$2:$Q$570,MATCH('PAINEL MÊS'!B315,CADASTRO!$B$2:$B$570,0),MATCH('PAINEL MÊS'!$AJ$2,CADASTRO!$A$2:$Q$2,0))),0)*C315</f>
        <v>0</v>
      </c>
      <c r="Y315" s="14">
        <f t="shared" si="52"/>
        <v>0</v>
      </c>
      <c r="Z315" s="75">
        <f t="shared" si="53"/>
        <v>0</v>
      </c>
      <c r="AA315" s="75">
        <f t="shared" si="54"/>
        <v>0</v>
      </c>
      <c r="AB315" s="79">
        <f t="shared" si="55"/>
        <v>0</v>
      </c>
      <c r="AC315" s="77">
        <f t="shared" si="56"/>
        <v>0</v>
      </c>
      <c r="AD315" s="77">
        <f t="shared" si="57"/>
        <v>0</v>
      </c>
    </row>
    <row r="316" spans="1:30" ht="18.75" customHeight="1" x14ac:dyDescent="0.25">
      <c r="A316" s="7">
        <f>CADASTRO!A314</f>
        <v>0</v>
      </c>
      <c r="B316" s="7">
        <f>CADASTRO!B314</f>
        <v>0</v>
      </c>
      <c r="C316" s="40">
        <f>INDEX(Base!$A$40:$N$570,MATCH('PAINEL MÊS'!B316,Base!$B$40:$B$570,0),MATCH('PAINEL MÊS'!$C$2,Base!$A$40:$N$40,0))</f>
        <v>0</v>
      </c>
      <c r="D316" s="7">
        <f>CADASTRO!C314</f>
        <v>0</v>
      </c>
      <c r="E316" s="41">
        <f>SUMIFS(SAÍDAS!$D:$D,SAÍDAS!$B:$B,'PAINEL MÊS'!$B316,SAÍDAS!$H:$H,'PAINEL MÊS'!$AI$1,SAÍDAS!$F:$F,'PAINEL MÊS'!E$3)</f>
        <v>0</v>
      </c>
      <c r="F316" s="41">
        <f>SUMIFS(SAÍDAS!$D:$D,SAÍDAS!$B:$B,'PAINEL MÊS'!$B316,SAÍDAS!$H:$H,'PAINEL MÊS'!$AI$1,SAÍDAS!$F:$F,'PAINEL MÊS'!F$3)</f>
        <v>0</v>
      </c>
      <c r="G316" s="41">
        <f>SUMIFS(SAÍDAS!$D:$D,SAÍDAS!$B:$B,'PAINEL MÊS'!$B316,SAÍDAS!$H:$H,'PAINEL MÊS'!$AI$1,SAÍDAS!$F:$F,'PAINEL MÊS'!G$3)</f>
        <v>0</v>
      </c>
      <c r="H316" s="41">
        <f>SUMIFS(SAÍDAS!$D:$D,SAÍDAS!$B:$B,'PAINEL MÊS'!$B316,SAÍDAS!$H:$H,'PAINEL MÊS'!$AI$1,SAÍDAS!$F:$F,'PAINEL MÊS'!H$3)</f>
        <v>0</v>
      </c>
      <c r="I316" s="41">
        <f>SUMIFS(SAÍDAS!$D:$D,SAÍDAS!$B:$B,'PAINEL MÊS'!$B316,SAÍDAS!$H:$H,'PAINEL MÊS'!$AI$1,SAÍDAS!$F:$F,'PAINEL MÊS'!I$3)+SUMIFS(SAÍDAS!$D:$D,SAÍDAS!$B:$B,'PAINEL MÊS'!$B316,SAÍDAS!$H:$H,'PAINEL MÊS'!$AI$1,SAÍDAS!$F:$F,"SEMANA 6")</f>
        <v>0</v>
      </c>
      <c r="J316" s="42">
        <f t="shared" si="46"/>
        <v>0</v>
      </c>
      <c r="K316" s="43">
        <f>SUMIFS(ENTRADAS!$D:$D,ENTRADAS!$B:$B,'PAINEL MÊS'!$B316,ENTRADAS!$I:$I,'PAINEL MÊS'!$AI$1,ENTRADAS!$F:$F,'PAINEL MÊS'!K$3)</f>
        <v>0</v>
      </c>
      <c r="L316" s="43">
        <f>SUMIFS(ENTRADAS!$D:$D,ENTRADAS!$B:$B,'PAINEL MÊS'!$B316,ENTRADAS!$I:$I,'PAINEL MÊS'!$AI$1,ENTRADAS!$F:$F,'PAINEL MÊS'!L$3)</f>
        <v>0</v>
      </c>
      <c r="M316" s="43">
        <f>SUMIFS(ENTRADAS!$D:$D,ENTRADAS!$B:$B,'PAINEL MÊS'!$B316,ENTRADAS!$I:$I,'PAINEL MÊS'!$AI$1,ENTRADAS!$F:$F,'PAINEL MÊS'!M$3)</f>
        <v>0</v>
      </c>
      <c r="N316" s="43">
        <f>SUMIFS(ENTRADAS!$D:$D,ENTRADAS!$B:$B,'PAINEL MÊS'!$B316,ENTRADAS!$I:$I,'PAINEL MÊS'!$AI$1,ENTRADAS!$F:$F,'PAINEL MÊS'!N$3)</f>
        <v>0</v>
      </c>
      <c r="O316" s="43">
        <f>SUMIFS(ENTRADAS!$D:$D,ENTRADAS!$B:$B,'PAINEL MÊS'!$B316,ENTRADAS!$I:$I,'PAINEL MÊS'!$AI$1,ENTRADAS!$F:$F,'PAINEL MÊS'!O$3)+SUMIFS(ENTRADAS!$D:$D,ENTRADAS!$B:$B,'PAINEL MÊS'!$B316,ENTRADAS!$I:$I,'PAINEL MÊS'!$AI$1,ENTRADAS!$F:$F,"SEMANA 6")</f>
        <v>0</v>
      </c>
      <c r="P316" s="44">
        <f t="shared" si="47"/>
        <v>0</v>
      </c>
      <c r="Q316" s="40">
        <f>C316+P316-J316+SUMIFS(AJUSTE!$D:$D,AJUSTE!$B:$B,'PAINEL MÊS'!B316,AJUSTE!$H:$H,'PAINEL MÊS'!$AI$1)</f>
        <v>0</v>
      </c>
      <c r="R316" s="45">
        <f t="shared" si="58"/>
        <v>0</v>
      </c>
      <c r="S316" s="15">
        <f>IFERROR(IF(INDEX(CADASTRO!$A$2:$Q$570,MATCH('PAINEL MÊS'!B316,CADASTRO!$B$2:$B$570,0),MATCH('PAINEL MÊS'!$AI$1,CADASTRO!$A$2:$Q$2,0))=0,IF(CADASTRO!R314=0,CADASTRO!E314,CADASTRO!R314),INDEX(CADASTRO!$A$2:$Q$570,MATCH('PAINEL MÊS'!B316,CADASTRO!$B$2:$B$570,0),MATCH('PAINEL MÊS'!$AI$1,CADASTRO!$A$2:$Q$2,0))),0)</f>
        <v>0</v>
      </c>
      <c r="T316" s="14">
        <f t="shared" si="48"/>
        <v>0</v>
      </c>
      <c r="U316" s="14">
        <f t="shared" si="49"/>
        <v>0</v>
      </c>
      <c r="V316" s="14">
        <f t="shared" si="50"/>
        <v>0</v>
      </c>
      <c r="W316" s="14">
        <f t="shared" si="51"/>
        <v>0</v>
      </c>
      <c r="X316" s="67">
        <f>IFERROR(IF(INDEX(CADASTRO!$A$2:$Q$570,MATCH('PAINEL MÊS'!B316,CADASTRO!$B$2:$B$570,0),MATCH('PAINEL MÊS'!$AJ$2,CADASTRO!$A$2:$Q$2,0))=0,IF(CADASTRO!R314=0,CADASTRO!E314,CADASTRO!R314),INDEX(CADASTRO!$A$2:$Q$570,MATCH('PAINEL MÊS'!B316,CADASTRO!$B$2:$B$570,0),MATCH('PAINEL MÊS'!$AJ$2,CADASTRO!$A$2:$Q$2,0))),0)*C316</f>
        <v>0</v>
      </c>
      <c r="Y316" s="14">
        <f t="shared" si="52"/>
        <v>0</v>
      </c>
      <c r="Z316" s="75">
        <f t="shared" si="53"/>
        <v>0</v>
      </c>
      <c r="AA316" s="75">
        <f t="shared" si="54"/>
        <v>0</v>
      </c>
      <c r="AB316" s="79">
        <f t="shared" si="55"/>
        <v>0</v>
      </c>
      <c r="AC316" s="77">
        <f t="shared" si="56"/>
        <v>0</v>
      </c>
      <c r="AD316" s="77">
        <f t="shared" si="57"/>
        <v>0</v>
      </c>
    </row>
    <row r="317" spans="1:30" ht="18.75" customHeight="1" x14ac:dyDescent="0.25">
      <c r="A317" s="7">
        <f>CADASTRO!A315</f>
        <v>0</v>
      </c>
      <c r="B317" s="7">
        <f>CADASTRO!B315</f>
        <v>0</v>
      </c>
      <c r="C317" s="40">
        <f>INDEX(Base!$A$40:$N$570,MATCH('PAINEL MÊS'!B317,Base!$B$40:$B$570,0),MATCH('PAINEL MÊS'!$C$2,Base!$A$40:$N$40,0))</f>
        <v>0</v>
      </c>
      <c r="D317" s="7">
        <f>CADASTRO!C315</f>
        <v>0</v>
      </c>
      <c r="E317" s="41">
        <f>SUMIFS(SAÍDAS!$D:$D,SAÍDAS!$B:$B,'PAINEL MÊS'!$B317,SAÍDAS!$H:$H,'PAINEL MÊS'!$AI$1,SAÍDAS!$F:$F,'PAINEL MÊS'!E$3)</f>
        <v>0</v>
      </c>
      <c r="F317" s="41">
        <f>SUMIFS(SAÍDAS!$D:$D,SAÍDAS!$B:$B,'PAINEL MÊS'!$B317,SAÍDAS!$H:$H,'PAINEL MÊS'!$AI$1,SAÍDAS!$F:$F,'PAINEL MÊS'!F$3)</f>
        <v>0</v>
      </c>
      <c r="G317" s="41">
        <f>SUMIFS(SAÍDAS!$D:$D,SAÍDAS!$B:$B,'PAINEL MÊS'!$B317,SAÍDAS!$H:$H,'PAINEL MÊS'!$AI$1,SAÍDAS!$F:$F,'PAINEL MÊS'!G$3)</f>
        <v>0</v>
      </c>
      <c r="H317" s="41">
        <f>SUMIFS(SAÍDAS!$D:$D,SAÍDAS!$B:$B,'PAINEL MÊS'!$B317,SAÍDAS!$H:$H,'PAINEL MÊS'!$AI$1,SAÍDAS!$F:$F,'PAINEL MÊS'!H$3)</f>
        <v>0</v>
      </c>
      <c r="I317" s="41">
        <f>SUMIFS(SAÍDAS!$D:$D,SAÍDAS!$B:$B,'PAINEL MÊS'!$B317,SAÍDAS!$H:$H,'PAINEL MÊS'!$AI$1,SAÍDAS!$F:$F,'PAINEL MÊS'!I$3)+SUMIFS(SAÍDAS!$D:$D,SAÍDAS!$B:$B,'PAINEL MÊS'!$B317,SAÍDAS!$H:$H,'PAINEL MÊS'!$AI$1,SAÍDAS!$F:$F,"SEMANA 6")</f>
        <v>0</v>
      </c>
      <c r="J317" s="42">
        <f t="shared" si="46"/>
        <v>0</v>
      </c>
      <c r="K317" s="43">
        <f>SUMIFS(ENTRADAS!$D:$D,ENTRADAS!$B:$B,'PAINEL MÊS'!$B317,ENTRADAS!$I:$I,'PAINEL MÊS'!$AI$1,ENTRADAS!$F:$F,'PAINEL MÊS'!K$3)</f>
        <v>0</v>
      </c>
      <c r="L317" s="43">
        <f>SUMIFS(ENTRADAS!$D:$D,ENTRADAS!$B:$B,'PAINEL MÊS'!$B317,ENTRADAS!$I:$I,'PAINEL MÊS'!$AI$1,ENTRADAS!$F:$F,'PAINEL MÊS'!L$3)</f>
        <v>0</v>
      </c>
      <c r="M317" s="43">
        <f>SUMIFS(ENTRADAS!$D:$D,ENTRADAS!$B:$B,'PAINEL MÊS'!$B317,ENTRADAS!$I:$I,'PAINEL MÊS'!$AI$1,ENTRADAS!$F:$F,'PAINEL MÊS'!M$3)</f>
        <v>0</v>
      </c>
      <c r="N317" s="43">
        <f>SUMIFS(ENTRADAS!$D:$D,ENTRADAS!$B:$B,'PAINEL MÊS'!$B317,ENTRADAS!$I:$I,'PAINEL MÊS'!$AI$1,ENTRADAS!$F:$F,'PAINEL MÊS'!N$3)</f>
        <v>0</v>
      </c>
      <c r="O317" s="43">
        <f>SUMIFS(ENTRADAS!$D:$D,ENTRADAS!$B:$B,'PAINEL MÊS'!$B317,ENTRADAS!$I:$I,'PAINEL MÊS'!$AI$1,ENTRADAS!$F:$F,'PAINEL MÊS'!O$3)+SUMIFS(ENTRADAS!$D:$D,ENTRADAS!$B:$B,'PAINEL MÊS'!$B317,ENTRADAS!$I:$I,'PAINEL MÊS'!$AI$1,ENTRADAS!$F:$F,"SEMANA 6")</f>
        <v>0</v>
      </c>
      <c r="P317" s="44">
        <f t="shared" si="47"/>
        <v>0</v>
      </c>
      <c r="Q317" s="40">
        <f>C317+P317-J317+SUMIFS(AJUSTE!$D:$D,AJUSTE!$B:$B,'PAINEL MÊS'!B317,AJUSTE!$H:$H,'PAINEL MÊS'!$AI$1)</f>
        <v>0</v>
      </c>
      <c r="R317" s="45">
        <f t="shared" si="58"/>
        <v>0</v>
      </c>
      <c r="S317" s="15">
        <f>IFERROR(IF(INDEX(CADASTRO!$A$2:$Q$570,MATCH('PAINEL MÊS'!B317,CADASTRO!$B$2:$B$570,0),MATCH('PAINEL MÊS'!$AI$1,CADASTRO!$A$2:$Q$2,0))=0,IF(CADASTRO!R315=0,CADASTRO!E315,CADASTRO!R315),INDEX(CADASTRO!$A$2:$Q$570,MATCH('PAINEL MÊS'!B317,CADASTRO!$B$2:$B$570,0),MATCH('PAINEL MÊS'!$AI$1,CADASTRO!$A$2:$Q$2,0))),0)</f>
        <v>0</v>
      </c>
      <c r="T317" s="14">
        <f t="shared" si="48"/>
        <v>0</v>
      </c>
      <c r="U317" s="14">
        <f t="shared" si="49"/>
        <v>0</v>
      </c>
      <c r="V317" s="14">
        <f t="shared" si="50"/>
        <v>0</v>
      </c>
      <c r="W317" s="14">
        <f t="shared" si="51"/>
        <v>0</v>
      </c>
      <c r="X317" s="67">
        <f>IFERROR(IF(INDEX(CADASTRO!$A$2:$Q$570,MATCH('PAINEL MÊS'!B317,CADASTRO!$B$2:$B$570,0),MATCH('PAINEL MÊS'!$AJ$2,CADASTRO!$A$2:$Q$2,0))=0,IF(CADASTRO!R315=0,CADASTRO!E315,CADASTRO!R315),INDEX(CADASTRO!$A$2:$Q$570,MATCH('PAINEL MÊS'!B317,CADASTRO!$B$2:$B$570,0),MATCH('PAINEL MÊS'!$AJ$2,CADASTRO!$A$2:$Q$2,0))),0)*C317</f>
        <v>0</v>
      </c>
      <c r="Y317" s="14">
        <f t="shared" si="52"/>
        <v>0</v>
      </c>
      <c r="Z317" s="75">
        <f t="shared" si="53"/>
        <v>0</v>
      </c>
      <c r="AA317" s="75">
        <f t="shared" si="54"/>
        <v>0</v>
      </c>
      <c r="AB317" s="79">
        <f t="shared" si="55"/>
        <v>0</v>
      </c>
      <c r="AC317" s="77">
        <f t="shared" si="56"/>
        <v>0</v>
      </c>
      <c r="AD317" s="77">
        <f t="shared" si="57"/>
        <v>0</v>
      </c>
    </row>
    <row r="318" spans="1:30" ht="18.75" customHeight="1" x14ac:dyDescent="0.25">
      <c r="A318" s="7">
        <f>CADASTRO!A316</f>
        <v>0</v>
      </c>
      <c r="B318" s="7">
        <f>CADASTRO!B316</f>
        <v>0</v>
      </c>
      <c r="C318" s="40">
        <f>INDEX(Base!$A$40:$N$570,MATCH('PAINEL MÊS'!B318,Base!$B$40:$B$570,0),MATCH('PAINEL MÊS'!$C$2,Base!$A$40:$N$40,0))</f>
        <v>0</v>
      </c>
      <c r="D318" s="7">
        <f>CADASTRO!C316</f>
        <v>0</v>
      </c>
      <c r="E318" s="41">
        <f>SUMIFS(SAÍDAS!$D:$D,SAÍDAS!$B:$B,'PAINEL MÊS'!$B318,SAÍDAS!$H:$H,'PAINEL MÊS'!$AI$1,SAÍDAS!$F:$F,'PAINEL MÊS'!E$3)</f>
        <v>0</v>
      </c>
      <c r="F318" s="41">
        <f>SUMIFS(SAÍDAS!$D:$D,SAÍDAS!$B:$B,'PAINEL MÊS'!$B318,SAÍDAS!$H:$H,'PAINEL MÊS'!$AI$1,SAÍDAS!$F:$F,'PAINEL MÊS'!F$3)</f>
        <v>0</v>
      </c>
      <c r="G318" s="41">
        <f>SUMIFS(SAÍDAS!$D:$D,SAÍDAS!$B:$B,'PAINEL MÊS'!$B318,SAÍDAS!$H:$H,'PAINEL MÊS'!$AI$1,SAÍDAS!$F:$F,'PAINEL MÊS'!G$3)</f>
        <v>0</v>
      </c>
      <c r="H318" s="41">
        <f>SUMIFS(SAÍDAS!$D:$D,SAÍDAS!$B:$B,'PAINEL MÊS'!$B318,SAÍDAS!$H:$H,'PAINEL MÊS'!$AI$1,SAÍDAS!$F:$F,'PAINEL MÊS'!H$3)</f>
        <v>0</v>
      </c>
      <c r="I318" s="41">
        <f>SUMIFS(SAÍDAS!$D:$D,SAÍDAS!$B:$B,'PAINEL MÊS'!$B318,SAÍDAS!$H:$H,'PAINEL MÊS'!$AI$1,SAÍDAS!$F:$F,'PAINEL MÊS'!I$3)+SUMIFS(SAÍDAS!$D:$D,SAÍDAS!$B:$B,'PAINEL MÊS'!$B318,SAÍDAS!$H:$H,'PAINEL MÊS'!$AI$1,SAÍDAS!$F:$F,"SEMANA 6")</f>
        <v>0</v>
      </c>
      <c r="J318" s="42">
        <f t="shared" si="46"/>
        <v>0</v>
      </c>
      <c r="K318" s="43">
        <f>SUMIFS(ENTRADAS!$D:$D,ENTRADAS!$B:$B,'PAINEL MÊS'!$B318,ENTRADAS!$I:$I,'PAINEL MÊS'!$AI$1,ENTRADAS!$F:$F,'PAINEL MÊS'!K$3)</f>
        <v>0</v>
      </c>
      <c r="L318" s="43">
        <f>SUMIFS(ENTRADAS!$D:$D,ENTRADAS!$B:$B,'PAINEL MÊS'!$B318,ENTRADAS!$I:$I,'PAINEL MÊS'!$AI$1,ENTRADAS!$F:$F,'PAINEL MÊS'!L$3)</f>
        <v>0</v>
      </c>
      <c r="M318" s="43">
        <f>SUMIFS(ENTRADAS!$D:$D,ENTRADAS!$B:$B,'PAINEL MÊS'!$B318,ENTRADAS!$I:$I,'PAINEL MÊS'!$AI$1,ENTRADAS!$F:$F,'PAINEL MÊS'!M$3)</f>
        <v>0</v>
      </c>
      <c r="N318" s="43">
        <f>SUMIFS(ENTRADAS!$D:$D,ENTRADAS!$B:$B,'PAINEL MÊS'!$B318,ENTRADAS!$I:$I,'PAINEL MÊS'!$AI$1,ENTRADAS!$F:$F,'PAINEL MÊS'!N$3)</f>
        <v>0</v>
      </c>
      <c r="O318" s="43">
        <f>SUMIFS(ENTRADAS!$D:$D,ENTRADAS!$B:$B,'PAINEL MÊS'!$B318,ENTRADAS!$I:$I,'PAINEL MÊS'!$AI$1,ENTRADAS!$F:$F,'PAINEL MÊS'!O$3)+SUMIFS(ENTRADAS!$D:$D,ENTRADAS!$B:$B,'PAINEL MÊS'!$B318,ENTRADAS!$I:$I,'PAINEL MÊS'!$AI$1,ENTRADAS!$F:$F,"SEMANA 6")</f>
        <v>0</v>
      </c>
      <c r="P318" s="44">
        <f t="shared" si="47"/>
        <v>0</v>
      </c>
      <c r="Q318" s="40">
        <f>C318+P318-J318+SUMIFS(AJUSTE!$D:$D,AJUSTE!$B:$B,'PAINEL MÊS'!B318,AJUSTE!$H:$H,'PAINEL MÊS'!$AI$1)</f>
        <v>0</v>
      </c>
      <c r="R318" s="45">
        <f t="shared" si="58"/>
        <v>0</v>
      </c>
      <c r="S318" s="15">
        <f>IFERROR(IF(INDEX(CADASTRO!$A$2:$Q$570,MATCH('PAINEL MÊS'!B318,CADASTRO!$B$2:$B$570,0),MATCH('PAINEL MÊS'!$AI$1,CADASTRO!$A$2:$Q$2,0))=0,IF(CADASTRO!R316=0,CADASTRO!E316,CADASTRO!R316),INDEX(CADASTRO!$A$2:$Q$570,MATCH('PAINEL MÊS'!B318,CADASTRO!$B$2:$B$570,0),MATCH('PAINEL MÊS'!$AI$1,CADASTRO!$A$2:$Q$2,0))),0)</f>
        <v>0</v>
      </c>
      <c r="T318" s="14">
        <f t="shared" si="48"/>
        <v>0</v>
      </c>
      <c r="U318" s="14">
        <f t="shared" si="49"/>
        <v>0</v>
      </c>
      <c r="V318" s="14">
        <f t="shared" si="50"/>
        <v>0</v>
      </c>
      <c r="W318" s="14">
        <f t="shared" si="51"/>
        <v>0</v>
      </c>
      <c r="X318" s="67">
        <f>IFERROR(IF(INDEX(CADASTRO!$A$2:$Q$570,MATCH('PAINEL MÊS'!B318,CADASTRO!$B$2:$B$570,0),MATCH('PAINEL MÊS'!$AJ$2,CADASTRO!$A$2:$Q$2,0))=0,IF(CADASTRO!R316=0,CADASTRO!E316,CADASTRO!R316),INDEX(CADASTRO!$A$2:$Q$570,MATCH('PAINEL MÊS'!B318,CADASTRO!$B$2:$B$570,0),MATCH('PAINEL MÊS'!$AJ$2,CADASTRO!$A$2:$Q$2,0))),0)*C318</f>
        <v>0</v>
      </c>
      <c r="Y318" s="14">
        <f t="shared" si="52"/>
        <v>0</v>
      </c>
      <c r="Z318" s="75">
        <f t="shared" si="53"/>
        <v>0</v>
      </c>
      <c r="AA318" s="75">
        <f t="shared" si="54"/>
        <v>0</v>
      </c>
      <c r="AB318" s="79">
        <f t="shared" si="55"/>
        <v>0</v>
      </c>
      <c r="AC318" s="77">
        <f t="shared" si="56"/>
        <v>0</v>
      </c>
      <c r="AD318" s="77">
        <f t="shared" si="57"/>
        <v>0</v>
      </c>
    </row>
    <row r="319" spans="1:30" ht="18.75" customHeight="1" x14ac:dyDescent="0.25">
      <c r="A319" s="7">
        <f>CADASTRO!A317</f>
        <v>0</v>
      </c>
      <c r="B319" s="7">
        <f>CADASTRO!B317</f>
        <v>0</v>
      </c>
      <c r="C319" s="40">
        <f>INDEX(Base!$A$40:$N$570,MATCH('PAINEL MÊS'!B319,Base!$B$40:$B$570,0),MATCH('PAINEL MÊS'!$C$2,Base!$A$40:$N$40,0))</f>
        <v>0</v>
      </c>
      <c r="D319" s="7">
        <f>CADASTRO!C317</f>
        <v>0</v>
      </c>
      <c r="E319" s="41">
        <f>SUMIFS(SAÍDAS!$D:$D,SAÍDAS!$B:$B,'PAINEL MÊS'!$B319,SAÍDAS!$H:$H,'PAINEL MÊS'!$AI$1,SAÍDAS!$F:$F,'PAINEL MÊS'!E$3)</f>
        <v>0</v>
      </c>
      <c r="F319" s="41">
        <f>SUMIFS(SAÍDAS!$D:$D,SAÍDAS!$B:$B,'PAINEL MÊS'!$B319,SAÍDAS!$H:$H,'PAINEL MÊS'!$AI$1,SAÍDAS!$F:$F,'PAINEL MÊS'!F$3)</f>
        <v>0</v>
      </c>
      <c r="G319" s="41">
        <f>SUMIFS(SAÍDAS!$D:$D,SAÍDAS!$B:$B,'PAINEL MÊS'!$B319,SAÍDAS!$H:$H,'PAINEL MÊS'!$AI$1,SAÍDAS!$F:$F,'PAINEL MÊS'!G$3)</f>
        <v>0</v>
      </c>
      <c r="H319" s="41">
        <f>SUMIFS(SAÍDAS!$D:$D,SAÍDAS!$B:$B,'PAINEL MÊS'!$B319,SAÍDAS!$H:$H,'PAINEL MÊS'!$AI$1,SAÍDAS!$F:$F,'PAINEL MÊS'!H$3)</f>
        <v>0</v>
      </c>
      <c r="I319" s="41">
        <f>SUMIFS(SAÍDAS!$D:$D,SAÍDAS!$B:$B,'PAINEL MÊS'!$B319,SAÍDAS!$H:$H,'PAINEL MÊS'!$AI$1,SAÍDAS!$F:$F,'PAINEL MÊS'!I$3)+SUMIFS(SAÍDAS!$D:$D,SAÍDAS!$B:$B,'PAINEL MÊS'!$B319,SAÍDAS!$H:$H,'PAINEL MÊS'!$AI$1,SAÍDAS!$F:$F,"SEMANA 6")</f>
        <v>0</v>
      </c>
      <c r="J319" s="42">
        <f t="shared" si="46"/>
        <v>0</v>
      </c>
      <c r="K319" s="43">
        <f>SUMIFS(ENTRADAS!$D:$D,ENTRADAS!$B:$B,'PAINEL MÊS'!$B319,ENTRADAS!$I:$I,'PAINEL MÊS'!$AI$1,ENTRADAS!$F:$F,'PAINEL MÊS'!K$3)</f>
        <v>0</v>
      </c>
      <c r="L319" s="43">
        <f>SUMIFS(ENTRADAS!$D:$D,ENTRADAS!$B:$B,'PAINEL MÊS'!$B319,ENTRADAS!$I:$I,'PAINEL MÊS'!$AI$1,ENTRADAS!$F:$F,'PAINEL MÊS'!L$3)</f>
        <v>0</v>
      </c>
      <c r="M319" s="43">
        <f>SUMIFS(ENTRADAS!$D:$D,ENTRADAS!$B:$B,'PAINEL MÊS'!$B319,ENTRADAS!$I:$I,'PAINEL MÊS'!$AI$1,ENTRADAS!$F:$F,'PAINEL MÊS'!M$3)</f>
        <v>0</v>
      </c>
      <c r="N319" s="43">
        <f>SUMIFS(ENTRADAS!$D:$D,ENTRADAS!$B:$B,'PAINEL MÊS'!$B319,ENTRADAS!$I:$I,'PAINEL MÊS'!$AI$1,ENTRADAS!$F:$F,'PAINEL MÊS'!N$3)</f>
        <v>0</v>
      </c>
      <c r="O319" s="43">
        <f>SUMIFS(ENTRADAS!$D:$D,ENTRADAS!$B:$B,'PAINEL MÊS'!$B319,ENTRADAS!$I:$I,'PAINEL MÊS'!$AI$1,ENTRADAS!$F:$F,'PAINEL MÊS'!O$3)+SUMIFS(ENTRADAS!$D:$D,ENTRADAS!$B:$B,'PAINEL MÊS'!$B319,ENTRADAS!$I:$I,'PAINEL MÊS'!$AI$1,ENTRADAS!$F:$F,"SEMANA 6")</f>
        <v>0</v>
      </c>
      <c r="P319" s="44">
        <f t="shared" si="47"/>
        <v>0</v>
      </c>
      <c r="Q319" s="40">
        <f>C319+P319-J319+SUMIFS(AJUSTE!$D:$D,AJUSTE!$B:$B,'PAINEL MÊS'!B319,AJUSTE!$H:$H,'PAINEL MÊS'!$AI$1)</f>
        <v>0</v>
      </c>
      <c r="R319" s="45">
        <f t="shared" si="58"/>
        <v>0</v>
      </c>
      <c r="S319" s="15">
        <f>IFERROR(IF(INDEX(CADASTRO!$A$2:$Q$570,MATCH('PAINEL MÊS'!B319,CADASTRO!$B$2:$B$570,0),MATCH('PAINEL MÊS'!$AI$1,CADASTRO!$A$2:$Q$2,0))=0,IF(CADASTRO!R317=0,CADASTRO!E317,CADASTRO!R317),INDEX(CADASTRO!$A$2:$Q$570,MATCH('PAINEL MÊS'!B319,CADASTRO!$B$2:$B$570,0),MATCH('PAINEL MÊS'!$AI$1,CADASTRO!$A$2:$Q$2,0))),0)</f>
        <v>0</v>
      </c>
      <c r="T319" s="14">
        <f t="shared" si="48"/>
        <v>0</v>
      </c>
      <c r="U319" s="14">
        <f t="shared" si="49"/>
        <v>0</v>
      </c>
      <c r="V319" s="14">
        <f t="shared" si="50"/>
        <v>0</v>
      </c>
      <c r="W319" s="14">
        <f t="shared" si="51"/>
        <v>0</v>
      </c>
      <c r="X319" s="67">
        <f>IFERROR(IF(INDEX(CADASTRO!$A$2:$Q$570,MATCH('PAINEL MÊS'!B319,CADASTRO!$B$2:$B$570,0),MATCH('PAINEL MÊS'!$AJ$2,CADASTRO!$A$2:$Q$2,0))=0,IF(CADASTRO!R317=0,CADASTRO!E317,CADASTRO!R317),INDEX(CADASTRO!$A$2:$Q$570,MATCH('PAINEL MÊS'!B319,CADASTRO!$B$2:$B$570,0),MATCH('PAINEL MÊS'!$AJ$2,CADASTRO!$A$2:$Q$2,0))),0)*C319</f>
        <v>0</v>
      </c>
      <c r="Y319" s="14">
        <f t="shared" si="52"/>
        <v>0</v>
      </c>
      <c r="Z319" s="75">
        <f t="shared" si="53"/>
        <v>0</v>
      </c>
      <c r="AA319" s="75">
        <f t="shared" si="54"/>
        <v>0</v>
      </c>
      <c r="AB319" s="79">
        <f t="shared" si="55"/>
        <v>0</v>
      </c>
      <c r="AC319" s="77">
        <f t="shared" si="56"/>
        <v>0</v>
      </c>
      <c r="AD319" s="77">
        <f t="shared" si="57"/>
        <v>0</v>
      </c>
    </row>
    <row r="320" spans="1:30" ht="18.75" customHeight="1" x14ac:dyDescent="0.25">
      <c r="A320" s="7">
        <f>CADASTRO!A318</f>
        <v>0</v>
      </c>
      <c r="B320" s="7">
        <f>CADASTRO!B318</f>
        <v>0</v>
      </c>
      <c r="C320" s="40">
        <f>INDEX(Base!$A$40:$N$570,MATCH('PAINEL MÊS'!B320,Base!$B$40:$B$570,0),MATCH('PAINEL MÊS'!$C$2,Base!$A$40:$N$40,0))</f>
        <v>0</v>
      </c>
      <c r="D320" s="7">
        <f>CADASTRO!C318</f>
        <v>0</v>
      </c>
      <c r="E320" s="41">
        <f>SUMIFS(SAÍDAS!$D:$D,SAÍDAS!$B:$B,'PAINEL MÊS'!$B320,SAÍDAS!$H:$H,'PAINEL MÊS'!$AI$1,SAÍDAS!$F:$F,'PAINEL MÊS'!E$3)</f>
        <v>0</v>
      </c>
      <c r="F320" s="41">
        <f>SUMIFS(SAÍDAS!$D:$D,SAÍDAS!$B:$B,'PAINEL MÊS'!$B320,SAÍDAS!$H:$H,'PAINEL MÊS'!$AI$1,SAÍDAS!$F:$F,'PAINEL MÊS'!F$3)</f>
        <v>0</v>
      </c>
      <c r="G320" s="41">
        <f>SUMIFS(SAÍDAS!$D:$D,SAÍDAS!$B:$B,'PAINEL MÊS'!$B320,SAÍDAS!$H:$H,'PAINEL MÊS'!$AI$1,SAÍDAS!$F:$F,'PAINEL MÊS'!G$3)</f>
        <v>0</v>
      </c>
      <c r="H320" s="41">
        <f>SUMIFS(SAÍDAS!$D:$D,SAÍDAS!$B:$B,'PAINEL MÊS'!$B320,SAÍDAS!$H:$H,'PAINEL MÊS'!$AI$1,SAÍDAS!$F:$F,'PAINEL MÊS'!H$3)</f>
        <v>0</v>
      </c>
      <c r="I320" s="41">
        <f>SUMIFS(SAÍDAS!$D:$D,SAÍDAS!$B:$B,'PAINEL MÊS'!$B320,SAÍDAS!$H:$H,'PAINEL MÊS'!$AI$1,SAÍDAS!$F:$F,'PAINEL MÊS'!I$3)+SUMIFS(SAÍDAS!$D:$D,SAÍDAS!$B:$B,'PAINEL MÊS'!$B320,SAÍDAS!$H:$H,'PAINEL MÊS'!$AI$1,SAÍDAS!$F:$F,"SEMANA 6")</f>
        <v>0</v>
      </c>
      <c r="J320" s="42">
        <f t="shared" si="46"/>
        <v>0</v>
      </c>
      <c r="K320" s="43">
        <f>SUMIFS(ENTRADAS!$D:$D,ENTRADAS!$B:$B,'PAINEL MÊS'!$B320,ENTRADAS!$I:$I,'PAINEL MÊS'!$AI$1,ENTRADAS!$F:$F,'PAINEL MÊS'!K$3)</f>
        <v>0</v>
      </c>
      <c r="L320" s="43">
        <f>SUMIFS(ENTRADAS!$D:$D,ENTRADAS!$B:$B,'PAINEL MÊS'!$B320,ENTRADAS!$I:$I,'PAINEL MÊS'!$AI$1,ENTRADAS!$F:$F,'PAINEL MÊS'!L$3)</f>
        <v>0</v>
      </c>
      <c r="M320" s="43">
        <f>SUMIFS(ENTRADAS!$D:$D,ENTRADAS!$B:$B,'PAINEL MÊS'!$B320,ENTRADAS!$I:$I,'PAINEL MÊS'!$AI$1,ENTRADAS!$F:$F,'PAINEL MÊS'!M$3)</f>
        <v>0</v>
      </c>
      <c r="N320" s="43">
        <f>SUMIFS(ENTRADAS!$D:$D,ENTRADAS!$B:$B,'PAINEL MÊS'!$B320,ENTRADAS!$I:$I,'PAINEL MÊS'!$AI$1,ENTRADAS!$F:$F,'PAINEL MÊS'!N$3)</f>
        <v>0</v>
      </c>
      <c r="O320" s="43">
        <f>SUMIFS(ENTRADAS!$D:$D,ENTRADAS!$B:$B,'PAINEL MÊS'!$B320,ENTRADAS!$I:$I,'PAINEL MÊS'!$AI$1,ENTRADAS!$F:$F,'PAINEL MÊS'!O$3)+SUMIFS(ENTRADAS!$D:$D,ENTRADAS!$B:$B,'PAINEL MÊS'!$B320,ENTRADAS!$I:$I,'PAINEL MÊS'!$AI$1,ENTRADAS!$F:$F,"SEMANA 6")</f>
        <v>0</v>
      </c>
      <c r="P320" s="44">
        <f t="shared" si="47"/>
        <v>0</v>
      </c>
      <c r="Q320" s="40">
        <f>C320+P320-J320+SUMIFS(AJUSTE!$D:$D,AJUSTE!$B:$B,'PAINEL MÊS'!B320,AJUSTE!$H:$H,'PAINEL MÊS'!$AI$1)</f>
        <v>0</v>
      </c>
      <c r="R320" s="45">
        <f t="shared" si="58"/>
        <v>0</v>
      </c>
      <c r="S320" s="15">
        <f>IFERROR(IF(INDEX(CADASTRO!$A$2:$Q$570,MATCH('PAINEL MÊS'!B320,CADASTRO!$B$2:$B$570,0),MATCH('PAINEL MÊS'!$AI$1,CADASTRO!$A$2:$Q$2,0))=0,IF(CADASTRO!R318=0,CADASTRO!E318,CADASTRO!R318),INDEX(CADASTRO!$A$2:$Q$570,MATCH('PAINEL MÊS'!B320,CADASTRO!$B$2:$B$570,0),MATCH('PAINEL MÊS'!$AI$1,CADASTRO!$A$2:$Q$2,0))),0)</f>
        <v>0</v>
      </c>
      <c r="T320" s="14">
        <f t="shared" si="48"/>
        <v>0</v>
      </c>
      <c r="U320" s="14">
        <f t="shared" si="49"/>
        <v>0</v>
      </c>
      <c r="V320" s="14">
        <f t="shared" si="50"/>
        <v>0</v>
      </c>
      <c r="W320" s="14">
        <f t="shared" si="51"/>
        <v>0</v>
      </c>
      <c r="X320" s="67">
        <f>IFERROR(IF(INDEX(CADASTRO!$A$2:$Q$570,MATCH('PAINEL MÊS'!B320,CADASTRO!$B$2:$B$570,0),MATCH('PAINEL MÊS'!$AJ$2,CADASTRO!$A$2:$Q$2,0))=0,IF(CADASTRO!R318=0,CADASTRO!E318,CADASTRO!R318),INDEX(CADASTRO!$A$2:$Q$570,MATCH('PAINEL MÊS'!B320,CADASTRO!$B$2:$B$570,0),MATCH('PAINEL MÊS'!$AJ$2,CADASTRO!$A$2:$Q$2,0))),0)*C320</f>
        <v>0</v>
      </c>
      <c r="Y320" s="14">
        <f t="shared" si="52"/>
        <v>0</v>
      </c>
      <c r="Z320" s="75">
        <f t="shared" si="53"/>
        <v>0</v>
      </c>
      <c r="AA320" s="75">
        <f t="shared" si="54"/>
        <v>0</v>
      </c>
      <c r="AB320" s="79">
        <f t="shared" si="55"/>
        <v>0</v>
      </c>
      <c r="AC320" s="77">
        <f t="shared" si="56"/>
        <v>0</v>
      </c>
      <c r="AD320" s="77">
        <f t="shared" si="57"/>
        <v>0</v>
      </c>
    </row>
    <row r="321" spans="1:30" ht="18.75" customHeight="1" x14ac:dyDescent="0.25">
      <c r="A321" s="7">
        <f>CADASTRO!A319</f>
        <v>0</v>
      </c>
      <c r="B321" s="7">
        <f>CADASTRO!B319</f>
        <v>0</v>
      </c>
      <c r="C321" s="40">
        <f>INDEX(Base!$A$40:$N$570,MATCH('PAINEL MÊS'!B321,Base!$B$40:$B$570,0),MATCH('PAINEL MÊS'!$C$2,Base!$A$40:$N$40,0))</f>
        <v>0</v>
      </c>
      <c r="D321" s="7">
        <f>CADASTRO!C319</f>
        <v>0</v>
      </c>
      <c r="E321" s="41">
        <f>SUMIFS(SAÍDAS!$D:$D,SAÍDAS!$B:$B,'PAINEL MÊS'!$B321,SAÍDAS!$H:$H,'PAINEL MÊS'!$AI$1,SAÍDAS!$F:$F,'PAINEL MÊS'!E$3)</f>
        <v>0</v>
      </c>
      <c r="F321" s="41">
        <f>SUMIFS(SAÍDAS!$D:$D,SAÍDAS!$B:$B,'PAINEL MÊS'!$B321,SAÍDAS!$H:$H,'PAINEL MÊS'!$AI$1,SAÍDAS!$F:$F,'PAINEL MÊS'!F$3)</f>
        <v>0</v>
      </c>
      <c r="G321" s="41">
        <f>SUMIFS(SAÍDAS!$D:$D,SAÍDAS!$B:$B,'PAINEL MÊS'!$B321,SAÍDAS!$H:$H,'PAINEL MÊS'!$AI$1,SAÍDAS!$F:$F,'PAINEL MÊS'!G$3)</f>
        <v>0</v>
      </c>
      <c r="H321" s="41">
        <f>SUMIFS(SAÍDAS!$D:$D,SAÍDAS!$B:$B,'PAINEL MÊS'!$B321,SAÍDAS!$H:$H,'PAINEL MÊS'!$AI$1,SAÍDAS!$F:$F,'PAINEL MÊS'!H$3)</f>
        <v>0</v>
      </c>
      <c r="I321" s="41">
        <f>SUMIFS(SAÍDAS!$D:$D,SAÍDAS!$B:$B,'PAINEL MÊS'!$B321,SAÍDAS!$H:$H,'PAINEL MÊS'!$AI$1,SAÍDAS!$F:$F,'PAINEL MÊS'!I$3)+SUMIFS(SAÍDAS!$D:$D,SAÍDAS!$B:$B,'PAINEL MÊS'!$B321,SAÍDAS!$H:$H,'PAINEL MÊS'!$AI$1,SAÍDAS!$F:$F,"SEMANA 6")</f>
        <v>0</v>
      </c>
      <c r="J321" s="42">
        <f t="shared" si="46"/>
        <v>0</v>
      </c>
      <c r="K321" s="43">
        <f>SUMIFS(ENTRADAS!$D:$D,ENTRADAS!$B:$B,'PAINEL MÊS'!$B321,ENTRADAS!$I:$I,'PAINEL MÊS'!$AI$1,ENTRADAS!$F:$F,'PAINEL MÊS'!K$3)</f>
        <v>0</v>
      </c>
      <c r="L321" s="43">
        <f>SUMIFS(ENTRADAS!$D:$D,ENTRADAS!$B:$B,'PAINEL MÊS'!$B321,ENTRADAS!$I:$I,'PAINEL MÊS'!$AI$1,ENTRADAS!$F:$F,'PAINEL MÊS'!L$3)</f>
        <v>0</v>
      </c>
      <c r="M321" s="43">
        <f>SUMIFS(ENTRADAS!$D:$D,ENTRADAS!$B:$B,'PAINEL MÊS'!$B321,ENTRADAS!$I:$I,'PAINEL MÊS'!$AI$1,ENTRADAS!$F:$F,'PAINEL MÊS'!M$3)</f>
        <v>0</v>
      </c>
      <c r="N321" s="43">
        <f>SUMIFS(ENTRADAS!$D:$D,ENTRADAS!$B:$B,'PAINEL MÊS'!$B321,ENTRADAS!$I:$I,'PAINEL MÊS'!$AI$1,ENTRADAS!$F:$F,'PAINEL MÊS'!N$3)</f>
        <v>0</v>
      </c>
      <c r="O321" s="43">
        <f>SUMIFS(ENTRADAS!$D:$D,ENTRADAS!$B:$B,'PAINEL MÊS'!$B321,ENTRADAS!$I:$I,'PAINEL MÊS'!$AI$1,ENTRADAS!$F:$F,'PAINEL MÊS'!O$3)+SUMIFS(ENTRADAS!$D:$D,ENTRADAS!$B:$B,'PAINEL MÊS'!$B321,ENTRADAS!$I:$I,'PAINEL MÊS'!$AI$1,ENTRADAS!$F:$F,"SEMANA 6")</f>
        <v>0</v>
      </c>
      <c r="P321" s="44">
        <f t="shared" si="47"/>
        <v>0</v>
      </c>
      <c r="Q321" s="40">
        <f>C321+P321-J321+SUMIFS(AJUSTE!$D:$D,AJUSTE!$B:$B,'PAINEL MÊS'!B321,AJUSTE!$H:$H,'PAINEL MÊS'!$AI$1)</f>
        <v>0</v>
      </c>
      <c r="R321" s="45">
        <f t="shared" si="58"/>
        <v>0</v>
      </c>
      <c r="S321" s="15">
        <f>IFERROR(IF(INDEX(CADASTRO!$A$2:$Q$570,MATCH('PAINEL MÊS'!B321,CADASTRO!$B$2:$B$570,0),MATCH('PAINEL MÊS'!$AI$1,CADASTRO!$A$2:$Q$2,0))=0,IF(CADASTRO!R319=0,CADASTRO!E319,CADASTRO!R319),INDEX(CADASTRO!$A$2:$Q$570,MATCH('PAINEL MÊS'!B321,CADASTRO!$B$2:$B$570,0),MATCH('PAINEL MÊS'!$AI$1,CADASTRO!$A$2:$Q$2,0))),0)</f>
        <v>0</v>
      </c>
      <c r="T321" s="14">
        <f t="shared" si="48"/>
        <v>0</v>
      </c>
      <c r="U321" s="14">
        <f t="shared" si="49"/>
        <v>0</v>
      </c>
      <c r="V321" s="14">
        <f t="shared" si="50"/>
        <v>0</v>
      </c>
      <c r="W321" s="14">
        <f t="shared" si="51"/>
        <v>0</v>
      </c>
      <c r="X321" s="67">
        <f>IFERROR(IF(INDEX(CADASTRO!$A$2:$Q$570,MATCH('PAINEL MÊS'!B321,CADASTRO!$B$2:$B$570,0),MATCH('PAINEL MÊS'!$AJ$2,CADASTRO!$A$2:$Q$2,0))=0,IF(CADASTRO!R319=0,CADASTRO!E319,CADASTRO!R319),INDEX(CADASTRO!$A$2:$Q$570,MATCH('PAINEL MÊS'!B321,CADASTRO!$B$2:$B$570,0),MATCH('PAINEL MÊS'!$AJ$2,CADASTRO!$A$2:$Q$2,0))),0)*C321</f>
        <v>0</v>
      </c>
      <c r="Y321" s="14">
        <f t="shared" si="52"/>
        <v>0</v>
      </c>
      <c r="Z321" s="75">
        <f t="shared" si="53"/>
        <v>0</v>
      </c>
      <c r="AA321" s="75">
        <f t="shared" si="54"/>
        <v>0</v>
      </c>
      <c r="AB321" s="79">
        <f t="shared" si="55"/>
        <v>0</v>
      </c>
      <c r="AC321" s="77">
        <f t="shared" si="56"/>
        <v>0</v>
      </c>
      <c r="AD321" s="77">
        <f t="shared" si="57"/>
        <v>0</v>
      </c>
    </row>
    <row r="322" spans="1:30" ht="18.75" customHeight="1" x14ac:dyDescent="0.25">
      <c r="A322" s="7">
        <f>CADASTRO!A320</f>
        <v>0</v>
      </c>
      <c r="B322" s="7">
        <f>CADASTRO!B320</f>
        <v>0</v>
      </c>
      <c r="C322" s="40">
        <f>INDEX(Base!$A$40:$N$570,MATCH('PAINEL MÊS'!B322,Base!$B$40:$B$570,0),MATCH('PAINEL MÊS'!$C$2,Base!$A$40:$N$40,0))</f>
        <v>0</v>
      </c>
      <c r="D322" s="7">
        <f>CADASTRO!C320</f>
        <v>0</v>
      </c>
      <c r="E322" s="41">
        <f>SUMIFS(SAÍDAS!$D:$D,SAÍDAS!$B:$B,'PAINEL MÊS'!$B322,SAÍDAS!$H:$H,'PAINEL MÊS'!$AI$1,SAÍDAS!$F:$F,'PAINEL MÊS'!E$3)</f>
        <v>0</v>
      </c>
      <c r="F322" s="41">
        <f>SUMIFS(SAÍDAS!$D:$D,SAÍDAS!$B:$B,'PAINEL MÊS'!$B322,SAÍDAS!$H:$H,'PAINEL MÊS'!$AI$1,SAÍDAS!$F:$F,'PAINEL MÊS'!F$3)</f>
        <v>0</v>
      </c>
      <c r="G322" s="41">
        <f>SUMIFS(SAÍDAS!$D:$D,SAÍDAS!$B:$B,'PAINEL MÊS'!$B322,SAÍDAS!$H:$H,'PAINEL MÊS'!$AI$1,SAÍDAS!$F:$F,'PAINEL MÊS'!G$3)</f>
        <v>0</v>
      </c>
      <c r="H322" s="41">
        <f>SUMIFS(SAÍDAS!$D:$D,SAÍDAS!$B:$B,'PAINEL MÊS'!$B322,SAÍDAS!$H:$H,'PAINEL MÊS'!$AI$1,SAÍDAS!$F:$F,'PAINEL MÊS'!H$3)</f>
        <v>0</v>
      </c>
      <c r="I322" s="41">
        <f>SUMIFS(SAÍDAS!$D:$D,SAÍDAS!$B:$B,'PAINEL MÊS'!$B322,SAÍDAS!$H:$H,'PAINEL MÊS'!$AI$1,SAÍDAS!$F:$F,'PAINEL MÊS'!I$3)+SUMIFS(SAÍDAS!$D:$D,SAÍDAS!$B:$B,'PAINEL MÊS'!$B322,SAÍDAS!$H:$H,'PAINEL MÊS'!$AI$1,SAÍDAS!$F:$F,"SEMANA 6")</f>
        <v>0</v>
      </c>
      <c r="J322" s="42">
        <f t="shared" si="46"/>
        <v>0</v>
      </c>
      <c r="K322" s="43">
        <f>SUMIFS(ENTRADAS!$D:$D,ENTRADAS!$B:$B,'PAINEL MÊS'!$B322,ENTRADAS!$I:$I,'PAINEL MÊS'!$AI$1,ENTRADAS!$F:$F,'PAINEL MÊS'!K$3)</f>
        <v>0</v>
      </c>
      <c r="L322" s="43">
        <f>SUMIFS(ENTRADAS!$D:$D,ENTRADAS!$B:$B,'PAINEL MÊS'!$B322,ENTRADAS!$I:$I,'PAINEL MÊS'!$AI$1,ENTRADAS!$F:$F,'PAINEL MÊS'!L$3)</f>
        <v>0</v>
      </c>
      <c r="M322" s="43">
        <f>SUMIFS(ENTRADAS!$D:$D,ENTRADAS!$B:$B,'PAINEL MÊS'!$B322,ENTRADAS!$I:$I,'PAINEL MÊS'!$AI$1,ENTRADAS!$F:$F,'PAINEL MÊS'!M$3)</f>
        <v>0</v>
      </c>
      <c r="N322" s="43">
        <f>SUMIFS(ENTRADAS!$D:$D,ENTRADAS!$B:$B,'PAINEL MÊS'!$B322,ENTRADAS!$I:$I,'PAINEL MÊS'!$AI$1,ENTRADAS!$F:$F,'PAINEL MÊS'!N$3)</f>
        <v>0</v>
      </c>
      <c r="O322" s="43">
        <f>SUMIFS(ENTRADAS!$D:$D,ENTRADAS!$B:$B,'PAINEL MÊS'!$B322,ENTRADAS!$I:$I,'PAINEL MÊS'!$AI$1,ENTRADAS!$F:$F,'PAINEL MÊS'!O$3)+SUMIFS(ENTRADAS!$D:$D,ENTRADAS!$B:$B,'PAINEL MÊS'!$B322,ENTRADAS!$I:$I,'PAINEL MÊS'!$AI$1,ENTRADAS!$F:$F,"SEMANA 6")</f>
        <v>0</v>
      </c>
      <c r="P322" s="44">
        <f t="shared" si="47"/>
        <v>0</v>
      </c>
      <c r="Q322" s="40">
        <f>C322+P322-J322+SUMIFS(AJUSTE!$D:$D,AJUSTE!$B:$B,'PAINEL MÊS'!B322,AJUSTE!$H:$H,'PAINEL MÊS'!$AI$1)</f>
        <v>0</v>
      </c>
      <c r="R322" s="45">
        <f t="shared" si="58"/>
        <v>0</v>
      </c>
      <c r="S322" s="15">
        <f>IFERROR(IF(INDEX(CADASTRO!$A$2:$Q$570,MATCH('PAINEL MÊS'!B322,CADASTRO!$B$2:$B$570,0),MATCH('PAINEL MÊS'!$AI$1,CADASTRO!$A$2:$Q$2,0))=0,IF(CADASTRO!R320=0,CADASTRO!E320,CADASTRO!R320),INDEX(CADASTRO!$A$2:$Q$570,MATCH('PAINEL MÊS'!B322,CADASTRO!$B$2:$B$570,0),MATCH('PAINEL MÊS'!$AI$1,CADASTRO!$A$2:$Q$2,0))),0)</f>
        <v>0</v>
      </c>
      <c r="T322" s="14">
        <f t="shared" si="48"/>
        <v>0</v>
      </c>
      <c r="U322" s="14">
        <f t="shared" si="49"/>
        <v>0</v>
      </c>
      <c r="V322" s="14">
        <f t="shared" si="50"/>
        <v>0</v>
      </c>
      <c r="W322" s="14">
        <f t="shared" si="51"/>
        <v>0</v>
      </c>
      <c r="X322" s="67">
        <f>IFERROR(IF(INDEX(CADASTRO!$A$2:$Q$570,MATCH('PAINEL MÊS'!B322,CADASTRO!$B$2:$B$570,0),MATCH('PAINEL MÊS'!$AJ$2,CADASTRO!$A$2:$Q$2,0))=0,IF(CADASTRO!R320=0,CADASTRO!E320,CADASTRO!R320),INDEX(CADASTRO!$A$2:$Q$570,MATCH('PAINEL MÊS'!B322,CADASTRO!$B$2:$B$570,0),MATCH('PAINEL MÊS'!$AJ$2,CADASTRO!$A$2:$Q$2,0))),0)*C322</f>
        <v>0</v>
      </c>
      <c r="Y322" s="14">
        <f t="shared" si="52"/>
        <v>0</v>
      </c>
      <c r="Z322" s="75">
        <f t="shared" si="53"/>
        <v>0</v>
      </c>
      <c r="AA322" s="75">
        <f t="shared" si="54"/>
        <v>0</v>
      </c>
      <c r="AB322" s="79">
        <f t="shared" si="55"/>
        <v>0</v>
      </c>
      <c r="AC322" s="77">
        <f t="shared" si="56"/>
        <v>0</v>
      </c>
      <c r="AD322" s="77">
        <f t="shared" si="57"/>
        <v>0</v>
      </c>
    </row>
    <row r="323" spans="1:30" ht="18.75" customHeight="1" x14ac:dyDescent="0.25">
      <c r="A323" s="7">
        <f>CADASTRO!A321</f>
        <v>0</v>
      </c>
      <c r="B323" s="7">
        <f>CADASTRO!B321</f>
        <v>0</v>
      </c>
      <c r="C323" s="40">
        <f>INDEX(Base!$A$40:$N$570,MATCH('PAINEL MÊS'!B323,Base!$B$40:$B$570,0),MATCH('PAINEL MÊS'!$C$2,Base!$A$40:$N$40,0))</f>
        <v>0</v>
      </c>
      <c r="D323" s="7">
        <f>CADASTRO!C321</f>
        <v>0</v>
      </c>
      <c r="E323" s="41">
        <f>SUMIFS(SAÍDAS!$D:$D,SAÍDAS!$B:$B,'PAINEL MÊS'!$B323,SAÍDAS!$H:$H,'PAINEL MÊS'!$AI$1,SAÍDAS!$F:$F,'PAINEL MÊS'!E$3)</f>
        <v>0</v>
      </c>
      <c r="F323" s="41">
        <f>SUMIFS(SAÍDAS!$D:$D,SAÍDAS!$B:$B,'PAINEL MÊS'!$B323,SAÍDAS!$H:$H,'PAINEL MÊS'!$AI$1,SAÍDAS!$F:$F,'PAINEL MÊS'!F$3)</f>
        <v>0</v>
      </c>
      <c r="G323" s="41">
        <f>SUMIFS(SAÍDAS!$D:$D,SAÍDAS!$B:$B,'PAINEL MÊS'!$B323,SAÍDAS!$H:$H,'PAINEL MÊS'!$AI$1,SAÍDAS!$F:$F,'PAINEL MÊS'!G$3)</f>
        <v>0</v>
      </c>
      <c r="H323" s="41">
        <f>SUMIFS(SAÍDAS!$D:$D,SAÍDAS!$B:$B,'PAINEL MÊS'!$B323,SAÍDAS!$H:$H,'PAINEL MÊS'!$AI$1,SAÍDAS!$F:$F,'PAINEL MÊS'!H$3)</f>
        <v>0</v>
      </c>
      <c r="I323" s="41">
        <f>SUMIFS(SAÍDAS!$D:$D,SAÍDAS!$B:$B,'PAINEL MÊS'!$B323,SAÍDAS!$H:$H,'PAINEL MÊS'!$AI$1,SAÍDAS!$F:$F,'PAINEL MÊS'!I$3)+SUMIFS(SAÍDAS!$D:$D,SAÍDAS!$B:$B,'PAINEL MÊS'!$B323,SAÍDAS!$H:$H,'PAINEL MÊS'!$AI$1,SAÍDAS!$F:$F,"SEMANA 6")</f>
        <v>0</v>
      </c>
      <c r="J323" s="42">
        <f t="shared" si="46"/>
        <v>0</v>
      </c>
      <c r="K323" s="43">
        <f>SUMIFS(ENTRADAS!$D:$D,ENTRADAS!$B:$B,'PAINEL MÊS'!$B323,ENTRADAS!$I:$I,'PAINEL MÊS'!$AI$1,ENTRADAS!$F:$F,'PAINEL MÊS'!K$3)</f>
        <v>0</v>
      </c>
      <c r="L323" s="43">
        <f>SUMIFS(ENTRADAS!$D:$D,ENTRADAS!$B:$B,'PAINEL MÊS'!$B323,ENTRADAS!$I:$I,'PAINEL MÊS'!$AI$1,ENTRADAS!$F:$F,'PAINEL MÊS'!L$3)</f>
        <v>0</v>
      </c>
      <c r="M323" s="43">
        <f>SUMIFS(ENTRADAS!$D:$D,ENTRADAS!$B:$B,'PAINEL MÊS'!$B323,ENTRADAS!$I:$I,'PAINEL MÊS'!$AI$1,ENTRADAS!$F:$F,'PAINEL MÊS'!M$3)</f>
        <v>0</v>
      </c>
      <c r="N323" s="43">
        <f>SUMIFS(ENTRADAS!$D:$D,ENTRADAS!$B:$B,'PAINEL MÊS'!$B323,ENTRADAS!$I:$I,'PAINEL MÊS'!$AI$1,ENTRADAS!$F:$F,'PAINEL MÊS'!N$3)</f>
        <v>0</v>
      </c>
      <c r="O323" s="43">
        <f>SUMIFS(ENTRADAS!$D:$D,ENTRADAS!$B:$B,'PAINEL MÊS'!$B323,ENTRADAS!$I:$I,'PAINEL MÊS'!$AI$1,ENTRADAS!$F:$F,'PAINEL MÊS'!O$3)+SUMIFS(ENTRADAS!$D:$D,ENTRADAS!$B:$B,'PAINEL MÊS'!$B323,ENTRADAS!$I:$I,'PAINEL MÊS'!$AI$1,ENTRADAS!$F:$F,"SEMANA 6")</f>
        <v>0</v>
      </c>
      <c r="P323" s="44">
        <f t="shared" si="47"/>
        <v>0</v>
      </c>
      <c r="Q323" s="40">
        <f>C323+P323-J323+SUMIFS(AJUSTE!$D:$D,AJUSTE!$B:$B,'PAINEL MÊS'!B323,AJUSTE!$H:$H,'PAINEL MÊS'!$AI$1)</f>
        <v>0</v>
      </c>
      <c r="R323" s="45">
        <f t="shared" si="58"/>
        <v>0</v>
      </c>
      <c r="S323" s="15">
        <f>IFERROR(IF(INDEX(CADASTRO!$A$2:$Q$570,MATCH('PAINEL MÊS'!B323,CADASTRO!$B$2:$B$570,0),MATCH('PAINEL MÊS'!$AI$1,CADASTRO!$A$2:$Q$2,0))=0,IF(CADASTRO!R321=0,CADASTRO!E321,CADASTRO!R321),INDEX(CADASTRO!$A$2:$Q$570,MATCH('PAINEL MÊS'!B323,CADASTRO!$B$2:$B$570,0),MATCH('PAINEL MÊS'!$AI$1,CADASTRO!$A$2:$Q$2,0))),0)</f>
        <v>0</v>
      </c>
      <c r="T323" s="14">
        <f t="shared" si="48"/>
        <v>0</v>
      </c>
      <c r="U323" s="14">
        <f t="shared" si="49"/>
        <v>0</v>
      </c>
      <c r="V323" s="14">
        <f t="shared" si="50"/>
        <v>0</v>
      </c>
      <c r="W323" s="14">
        <f t="shared" si="51"/>
        <v>0</v>
      </c>
      <c r="X323" s="67">
        <f>IFERROR(IF(INDEX(CADASTRO!$A$2:$Q$570,MATCH('PAINEL MÊS'!B323,CADASTRO!$B$2:$B$570,0),MATCH('PAINEL MÊS'!$AJ$2,CADASTRO!$A$2:$Q$2,0))=0,IF(CADASTRO!R321=0,CADASTRO!E321,CADASTRO!R321),INDEX(CADASTRO!$A$2:$Q$570,MATCH('PAINEL MÊS'!B323,CADASTRO!$B$2:$B$570,0),MATCH('PAINEL MÊS'!$AJ$2,CADASTRO!$A$2:$Q$2,0))),0)*C323</f>
        <v>0</v>
      </c>
      <c r="Y323" s="14">
        <f t="shared" si="52"/>
        <v>0</v>
      </c>
      <c r="Z323" s="75">
        <f t="shared" si="53"/>
        <v>0</v>
      </c>
      <c r="AA323" s="75">
        <f t="shared" si="54"/>
        <v>0</v>
      </c>
      <c r="AB323" s="79">
        <f t="shared" si="55"/>
        <v>0</v>
      </c>
      <c r="AC323" s="77">
        <f t="shared" si="56"/>
        <v>0</v>
      </c>
      <c r="AD323" s="77">
        <f t="shared" si="57"/>
        <v>0</v>
      </c>
    </row>
    <row r="324" spans="1:30" ht="18.75" customHeight="1" x14ac:dyDescent="0.25">
      <c r="A324" s="7">
        <f>CADASTRO!A322</f>
        <v>0</v>
      </c>
      <c r="B324" s="7">
        <f>CADASTRO!B322</f>
        <v>0</v>
      </c>
      <c r="C324" s="40">
        <f>INDEX(Base!$A$40:$N$570,MATCH('PAINEL MÊS'!B324,Base!$B$40:$B$570,0),MATCH('PAINEL MÊS'!$C$2,Base!$A$40:$N$40,0))</f>
        <v>0</v>
      </c>
      <c r="D324" s="7">
        <f>CADASTRO!C322</f>
        <v>0</v>
      </c>
      <c r="E324" s="41">
        <f>SUMIFS(SAÍDAS!$D:$D,SAÍDAS!$B:$B,'PAINEL MÊS'!$B324,SAÍDAS!$H:$H,'PAINEL MÊS'!$AI$1,SAÍDAS!$F:$F,'PAINEL MÊS'!E$3)</f>
        <v>0</v>
      </c>
      <c r="F324" s="41">
        <f>SUMIFS(SAÍDAS!$D:$D,SAÍDAS!$B:$B,'PAINEL MÊS'!$B324,SAÍDAS!$H:$H,'PAINEL MÊS'!$AI$1,SAÍDAS!$F:$F,'PAINEL MÊS'!F$3)</f>
        <v>0</v>
      </c>
      <c r="G324" s="41">
        <f>SUMIFS(SAÍDAS!$D:$D,SAÍDAS!$B:$B,'PAINEL MÊS'!$B324,SAÍDAS!$H:$H,'PAINEL MÊS'!$AI$1,SAÍDAS!$F:$F,'PAINEL MÊS'!G$3)</f>
        <v>0</v>
      </c>
      <c r="H324" s="41">
        <f>SUMIFS(SAÍDAS!$D:$D,SAÍDAS!$B:$B,'PAINEL MÊS'!$B324,SAÍDAS!$H:$H,'PAINEL MÊS'!$AI$1,SAÍDAS!$F:$F,'PAINEL MÊS'!H$3)</f>
        <v>0</v>
      </c>
      <c r="I324" s="41">
        <f>SUMIFS(SAÍDAS!$D:$D,SAÍDAS!$B:$B,'PAINEL MÊS'!$B324,SAÍDAS!$H:$H,'PAINEL MÊS'!$AI$1,SAÍDAS!$F:$F,'PAINEL MÊS'!I$3)+SUMIFS(SAÍDAS!$D:$D,SAÍDAS!$B:$B,'PAINEL MÊS'!$B324,SAÍDAS!$H:$H,'PAINEL MÊS'!$AI$1,SAÍDAS!$F:$F,"SEMANA 6")</f>
        <v>0</v>
      </c>
      <c r="J324" s="42">
        <f t="shared" si="46"/>
        <v>0</v>
      </c>
      <c r="K324" s="43">
        <f>SUMIFS(ENTRADAS!$D:$D,ENTRADAS!$B:$B,'PAINEL MÊS'!$B324,ENTRADAS!$I:$I,'PAINEL MÊS'!$AI$1,ENTRADAS!$F:$F,'PAINEL MÊS'!K$3)</f>
        <v>0</v>
      </c>
      <c r="L324" s="43">
        <f>SUMIFS(ENTRADAS!$D:$D,ENTRADAS!$B:$B,'PAINEL MÊS'!$B324,ENTRADAS!$I:$I,'PAINEL MÊS'!$AI$1,ENTRADAS!$F:$F,'PAINEL MÊS'!L$3)</f>
        <v>0</v>
      </c>
      <c r="M324" s="43">
        <f>SUMIFS(ENTRADAS!$D:$D,ENTRADAS!$B:$B,'PAINEL MÊS'!$B324,ENTRADAS!$I:$I,'PAINEL MÊS'!$AI$1,ENTRADAS!$F:$F,'PAINEL MÊS'!M$3)</f>
        <v>0</v>
      </c>
      <c r="N324" s="43">
        <f>SUMIFS(ENTRADAS!$D:$D,ENTRADAS!$B:$B,'PAINEL MÊS'!$B324,ENTRADAS!$I:$I,'PAINEL MÊS'!$AI$1,ENTRADAS!$F:$F,'PAINEL MÊS'!N$3)</f>
        <v>0</v>
      </c>
      <c r="O324" s="43">
        <f>SUMIFS(ENTRADAS!$D:$D,ENTRADAS!$B:$B,'PAINEL MÊS'!$B324,ENTRADAS!$I:$I,'PAINEL MÊS'!$AI$1,ENTRADAS!$F:$F,'PAINEL MÊS'!O$3)+SUMIFS(ENTRADAS!$D:$D,ENTRADAS!$B:$B,'PAINEL MÊS'!$B324,ENTRADAS!$I:$I,'PAINEL MÊS'!$AI$1,ENTRADAS!$F:$F,"SEMANA 6")</f>
        <v>0</v>
      </c>
      <c r="P324" s="44">
        <f t="shared" si="47"/>
        <v>0</v>
      </c>
      <c r="Q324" s="40">
        <f>C324+P324-J324+SUMIFS(AJUSTE!$D:$D,AJUSTE!$B:$B,'PAINEL MÊS'!B324,AJUSTE!$H:$H,'PAINEL MÊS'!$AI$1)</f>
        <v>0</v>
      </c>
      <c r="R324" s="45">
        <f t="shared" si="58"/>
        <v>0</v>
      </c>
      <c r="S324" s="15">
        <f>IFERROR(IF(INDEX(CADASTRO!$A$2:$Q$570,MATCH('PAINEL MÊS'!B324,CADASTRO!$B$2:$B$570,0),MATCH('PAINEL MÊS'!$AI$1,CADASTRO!$A$2:$Q$2,0))=0,IF(CADASTRO!R322=0,CADASTRO!E322,CADASTRO!R322),INDEX(CADASTRO!$A$2:$Q$570,MATCH('PAINEL MÊS'!B324,CADASTRO!$B$2:$B$570,0),MATCH('PAINEL MÊS'!$AI$1,CADASTRO!$A$2:$Q$2,0))),0)</f>
        <v>0</v>
      </c>
      <c r="T324" s="14">
        <f t="shared" ref="T324:T387" si="59">Q324*S324</f>
        <v>0</v>
      </c>
      <c r="U324" s="14">
        <f t="shared" ref="U324:U387" si="60">IF(A324="MTP",0,J324)</f>
        <v>0</v>
      </c>
      <c r="V324" s="14">
        <f t="shared" ref="V324:V387" si="61">D324</f>
        <v>0</v>
      </c>
      <c r="W324" s="14">
        <f t="shared" ref="W324:W387" si="62">U324*S324</f>
        <v>0</v>
      </c>
      <c r="X324" s="67">
        <f>IFERROR(IF(INDEX(CADASTRO!$A$2:$Q$570,MATCH('PAINEL MÊS'!B324,CADASTRO!$B$2:$B$570,0),MATCH('PAINEL MÊS'!$AJ$2,CADASTRO!$A$2:$Q$2,0))=0,IF(CADASTRO!R322=0,CADASTRO!E322,CADASTRO!R322),INDEX(CADASTRO!$A$2:$Q$570,MATCH('PAINEL MÊS'!B324,CADASTRO!$B$2:$B$570,0),MATCH('PAINEL MÊS'!$AJ$2,CADASTRO!$A$2:$Q$2,0))),0)*C324</f>
        <v>0</v>
      </c>
      <c r="Y324" s="14">
        <f t="shared" ref="Y324:Y387" si="63">P324*S324</f>
        <v>0</v>
      </c>
      <c r="Z324" s="75">
        <f t="shared" ref="Z324:Z387" si="64">IFERROR((T324/W324)*30,0)</f>
        <v>0</v>
      </c>
      <c r="AA324" s="75">
        <f t="shared" ref="AA324:AA387" si="65">IFERROR(30/Z324,0)</f>
        <v>0</v>
      </c>
      <c r="AB324" s="79">
        <f t="shared" ref="AB324:AB387" si="66">IFERROR((X324+T324)/2,0)</f>
        <v>0</v>
      </c>
      <c r="AC324" s="77">
        <f t="shared" ref="AC324:AC387" si="67">IFERROR((AB324/W324)*30,0)</f>
        <v>0</v>
      </c>
      <c r="AD324" s="77">
        <f t="shared" ref="AD324:AD387" si="68">IFERROR(30/AC324,0)</f>
        <v>0</v>
      </c>
    </row>
    <row r="325" spans="1:30" ht="18.75" customHeight="1" x14ac:dyDescent="0.25">
      <c r="A325" s="7">
        <f>CADASTRO!A323</f>
        <v>0</v>
      </c>
      <c r="B325" s="7">
        <f>CADASTRO!B323</f>
        <v>0</v>
      </c>
      <c r="C325" s="40">
        <f>INDEX(Base!$A$40:$N$570,MATCH('PAINEL MÊS'!B325,Base!$B$40:$B$570,0),MATCH('PAINEL MÊS'!$C$2,Base!$A$40:$N$40,0))</f>
        <v>0</v>
      </c>
      <c r="D325" s="7">
        <f>CADASTRO!C323</f>
        <v>0</v>
      </c>
      <c r="E325" s="41">
        <f>SUMIFS(SAÍDAS!$D:$D,SAÍDAS!$B:$B,'PAINEL MÊS'!$B325,SAÍDAS!$H:$H,'PAINEL MÊS'!$AI$1,SAÍDAS!$F:$F,'PAINEL MÊS'!E$3)</f>
        <v>0</v>
      </c>
      <c r="F325" s="41">
        <f>SUMIFS(SAÍDAS!$D:$D,SAÍDAS!$B:$B,'PAINEL MÊS'!$B325,SAÍDAS!$H:$H,'PAINEL MÊS'!$AI$1,SAÍDAS!$F:$F,'PAINEL MÊS'!F$3)</f>
        <v>0</v>
      </c>
      <c r="G325" s="41">
        <f>SUMIFS(SAÍDAS!$D:$D,SAÍDAS!$B:$B,'PAINEL MÊS'!$B325,SAÍDAS!$H:$H,'PAINEL MÊS'!$AI$1,SAÍDAS!$F:$F,'PAINEL MÊS'!G$3)</f>
        <v>0</v>
      </c>
      <c r="H325" s="41">
        <f>SUMIFS(SAÍDAS!$D:$D,SAÍDAS!$B:$B,'PAINEL MÊS'!$B325,SAÍDAS!$H:$H,'PAINEL MÊS'!$AI$1,SAÍDAS!$F:$F,'PAINEL MÊS'!H$3)</f>
        <v>0</v>
      </c>
      <c r="I325" s="41">
        <f>SUMIFS(SAÍDAS!$D:$D,SAÍDAS!$B:$B,'PAINEL MÊS'!$B325,SAÍDAS!$H:$H,'PAINEL MÊS'!$AI$1,SAÍDAS!$F:$F,'PAINEL MÊS'!I$3)+SUMIFS(SAÍDAS!$D:$D,SAÍDAS!$B:$B,'PAINEL MÊS'!$B325,SAÍDAS!$H:$H,'PAINEL MÊS'!$AI$1,SAÍDAS!$F:$F,"SEMANA 6")</f>
        <v>0</v>
      </c>
      <c r="J325" s="42">
        <f t="shared" si="46"/>
        <v>0</v>
      </c>
      <c r="K325" s="43">
        <f>SUMIFS(ENTRADAS!$D:$D,ENTRADAS!$B:$B,'PAINEL MÊS'!$B325,ENTRADAS!$I:$I,'PAINEL MÊS'!$AI$1,ENTRADAS!$F:$F,'PAINEL MÊS'!K$3)</f>
        <v>0</v>
      </c>
      <c r="L325" s="43">
        <f>SUMIFS(ENTRADAS!$D:$D,ENTRADAS!$B:$B,'PAINEL MÊS'!$B325,ENTRADAS!$I:$I,'PAINEL MÊS'!$AI$1,ENTRADAS!$F:$F,'PAINEL MÊS'!L$3)</f>
        <v>0</v>
      </c>
      <c r="M325" s="43">
        <f>SUMIFS(ENTRADAS!$D:$D,ENTRADAS!$B:$B,'PAINEL MÊS'!$B325,ENTRADAS!$I:$I,'PAINEL MÊS'!$AI$1,ENTRADAS!$F:$F,'PAINEL MÊS'!M$3)</f>
        <v>0</v>
      </c>
      <c r="N325" s="43">
        <f>SUMIFS(ENTRADAS!$D:$D,ENTRADAS!$B:$B,'PAINEL MÊS'!$B325,ENTRADAS!$I:$I,'PAINEL MÊS'!$AI$1,ENTRADAS!$F:$F,'PAINEL MÊS'!N$3)</f>
        <v>0</v>
      </c>
      <c r="O325" s="43">
        <f>SUMIFS(ENTRADAS!$D:$D,ENTRADAS!$B:$B,'PAINEL MÊS'!$B325,ENTRADAS!$I:$I,'PAINEL MÊS'!$AI$1,ENTRADAS!$F:$F,'PAINEL MÊS'!O$3)+SUMIFS(ENTRADAS!$D:$D,ENTRADAS!$B:$B,'PAINEL MÊS'!$B325,ENTRADAS!$I:$I,'PAINEL MÊS'!$AI$1,ENTRADAS!$F:$F,"SEMANA 6")</f>
        <v>0</v>
      </c>
      <c r="P325" s="44">
        <f t="shared" si="47"/>
        <v>0</v>
      </c>
      <c r="Q325" s="40">
        <f>C325+P325-J325+SUMIFS(AJUSTE!$D:$D,AJUSTE!$B:$B,'PAINEL MÊS'!B325,AJUSTE!$H:$H,'PAINEL MÊS'!$AI$1)</f>
        <v>0</v>
      </c>
      <c r="R325" s="45">
        <f t="shared" si="58"/>
        <v>0</v>
      </c>
      <c r="S325" s="15">
        <f>IFERROR(IF(INDEX(CADASTRO!$A$2:$Q$570,MATCH('PAINEL MÊS'!B325,CADASTRO!$B$2:$B$570,0),MATCH('PAINEL MÊS'!$AI$1,CADASTRO!$A$2:$Q$2,0))=0,IF(CADASTRO!R323=0,CADASTRO!E323,CADASTRO!R323),INDEX(CADASTRO!$A$2:$Q$570,MATCH('PAINEL MÊS'!B325,CADASTRO!$B$2:$B$570,0),MATCH('PAINEL MÊS'!$AI$1,CADASTRO!$A$2:$Q$2,0))),0)</f>
        <v>0</v>
      </c>
      <c r="T325" s="14">
        <f t="shared" si="59"/>
        <v>0</v>
      </c>
      <c r="U325" s="14">
        <f t="shared" si="60"/>
        <v>0</v>
      </c>
      <c r="V325" s="14">
        <f t="shared" si="61"/>
        <v>0</v>
      </c>
      <c r="W325" s="14">
        <f t="shared" si="62"/>
        <v>0</v>
      </c>
      <c r="X325" s="67">
        <f>IFERROR(IF(INDEX(CADASTRO!$A$2:$Q$570,MATCH('PAINEL MÊS'!B325,CADASTRO!$B$2:$B$570,0),MATCH('PAINEL MÊS'!$AJ$2,CADASTRO!$A$2:$Q$2,0))=0,IF(CADASTRO!R323=0,CADASTRO!E323,CADASTRO!R323),INDEX(CADASTRO!$A$2:$Q$570,MATCH('PAINEL MÊS'!B325,CADASTRO!$B$2:$B$570,0),MATCH('PAINEL MÊS'!$AJ$2,CADASTRO!$A$2:$Q$2,0))),0)*C325</f>
        <v>0</v>
      </c>
      <c r="Y325" s="14">
        <f t="shared" si="63"/>
        <v>0</v>
      </c>
      <c r="Z325" s="75">
        <f t="shared" si="64"/>
        <v>0</v>
      </c>
      <c r="AA325" s="75">
        <f t="shared" si="65"/>
        <v>0</v>
      </c>
      <c r="AB325" s="79">
        <f t="shared" si="66"/>
        <v>0</v>
      </c>
      <c r="AC325" s="77">
        <f t="shared" si="67"/>
        <v>0</v>
      </c>
      <c r="AD325" s="77">
        <f t="shared" si="68"/>
        <v>0</v>
      </c>
    </row>
    <row r="326" spans="1:30" ht="18.75" customHeight="1" x14ac:dyDescent="0.25">
      <c r="A326" s="7">
        <f>CADASTRO!A324</f>
        <v>0</v>
      </c>
      <c r="B326" s="7">
        <f>CADASTRO!B324</f>
        <v>0</v>
      </c>
      <c r="C326" s="40">
        <f>INDEX(Base!$A$40:$N$570,MATCH('PAINEL MÊS'!B326,Base!$B$40:$B$570,0),MATCH('PAINEL MÊS'!$C$2,Base!$A$40:$N$40,0))</f>
        <v>0</v>
      </c>
      <c r="D326" s="7">
        <f>CADASTRO!C324</f>
        <v>0</v>
      </c>
      <c r="E326" s="41">
        <f>SUMIFS(SAÍDAS!$D:$D,SAÍDAS!$B:$B,'PAINEL MÊS'!$B326,SAÍDAS!$H:$H,'PAINEL MÊS'!$AI$1,SAÍDAS!$F:$F,'PAINEL MÊS'!E$3)</f>
        <v>0</v>
      </c>
      <c r="F326" s="41">
        <f>SUMIFS(SAÍDAS!$D:$D,SAÍDAS!$B:$B,'PAINEL MÊS'!$B326,SAÍDAS!$H:$H,'PAINEL MÊS'!$AI$1,SAÍDAS!$F:$F,'PAINEL MÊS'!F$3)</f>
        <v>0</v>
      </c>
      <c r="G326" s="41">
        <f>SUMIFS(SAÍDAS!$D:$D,SAÍDAS!$B:$B,'PAINEL MÊS'!$B326,SAÍDAS!$H:$H,'PAINEL MÊS'!$AI$1,SAÍDAS!$F:$F,'PAINEL MÊS'!G$3)</f>
        <v>0</v>
      </c>
      <c r="H326" s="41">
        <f>SUMIFS(SAÍDAS!$D:$D,SAÍDAS!$B:$B,'PAINEL MÊS'!$B326,SAÍDAS!$H:$H,'PAINEL MÊS'!$AI$1,SAÍDAS!$F:$F,'PAINEL MÊS'!H$3)</f>
        <v>0</v>
      </c>
      <c r="I326" s="41">
        <f>SUMIFS(SAÍDAS!$D:$D,SAÍDAS!$B:$B,'PAINEL MÊS'!$B326,SAÍDAS!$H:$H,'PAINEL MÊS'!$AI$1,SAÍDAS!$F:$F,'PAINEL MÊS'!I$3)+SUMIFS(SAÍDAS!$D:$D,SAÍDAS!$B:$B,'PAINEL MÊS'!$B326,SAÍDAS!$H:$H,'PAINEL MÊS'!$AI$1,SAÍDAS!$F:$F,"SEMANA 6")</f>
        <v>0</v>
      </c>
      <c r="J326" s="42">
        <f t="shared" si="46"/>
        <v>0</v>
      </c>
      <c r="K326" s="43">
        <f>SUMIFS(ENTRADAS!$D:$D,ENTRADAS!$B:$B,'PAINEL MÊS'!$B326,ENTRADAS!$I:$I,'PAINEL MÊS'!$AI$1,ENTRADAS!$F:$F,'PAINEL MÊS'!K$3)</f>
        <v>0</v>
      </c>
      <c r="L326" s="43">
        <f>SUMIFS(ENTRADAS!$D:$D,ENTRADAS!$B:$B,'PAINEL MÊS'!$B326,ENTRADAS!$I:$I,'PAINEL MÊS'!$AI$1,ENTRADAS!$F:$F,'PAINEL MÊS'!L$3)</f>
        <v>0</v>
      </c>
      <c r="M326" s="43">
        <f>SUMIFS(ENTRADAS!$D:$D,ENTRADAS!$B:$B,'PAINEL MÊS'!$B326,ENTRADAS!$I:$I,'PAINEL MÊS'!$AI$1,ENTRADAS!$F:$F,'PAINEL MÊS'!M$3)</f>
        <v>0</v>
      </c>
      <c r="N326" s="43">
        <f>SUMIFS(ENTRADAS!$D:$D,ENTRADAS!$B:$B,'PAINEL MÊS'!$B326,ENTRADAS!$I:$I,'PAINEL MÊS'!$AI$1,ENTRADAS!$F:$F,'PAINEL MÊS'!N$3)</f>
        <v>0</v>
      </c>
      <c r="O326" s="43">
        <f>SUMIFS(ENTRADAS!$D:$D,ENTRADAS!$B:$B,'PAINEL MÊS'!$B326,ENTRADAS!$I:$I,'PAINEL MÊS'!$AI$1,ENTRADAS!$F:$F,'PAINEL MÊS'!O$3)+SUMIFS(ENTRADAS!$D:$D,ENTRADAS!$B:$B,'PAINEL MÊS'!$B326,ENTRADAS!$I:$I,'PAINEL MÊS'!$AI$1,ENTRADAS!$F:$F,"SEMANA 6")</f>
        <v>0</v>
      </c>
      <c r="P326" s="44">
        <f t="shared" si="47"/>
        <v>0</v>
      </c>
      <c r="Q326" s="40">
        <f>C326+P326-J326+SUMIFS(AJUSTE!$D:$D,AJUSTE!$B:$B,'PAINEL MÊS'!B326,AJUSTE!$H:$H,'PAINEL MÊS'!$AI$1)</f>
        <v>0</v>
      </c>
      <c r="R326" s="45">
        <f t="shared" si="58"/>
        <v>0</v>
      </c>
      <c r="S326" s="15">
        <f>IFERROR(IF(INDEX(CADASTRO!$A$2:$Q$570,MATCH('PAINEL MÊS'!B326,CADASTRO!$B$2:$B$570,0),MATCH('PAINEL MÊS'!$AI$1,CADASTRO!$A$2:$Q$2,0))=0,IF(CADASTRO!R324=0,CADASTRO!E324,CADASTRO!R324),INDEX(CADASTRO!$A$2:$Q$570,MATCH('PAINEL MÊS'!B326,CADASTRO!$B$2:$B$570,0),MATCH('PAINEL MÊS'!$AI$1,CADASTRO!$A$2:$Q$2,0))),0)</f>
        <v>0</v>
      </c>
      <c r="T326" s="14">
        <f t="shared" si="59"/>
        <v>0</v>
      </c>
      <c r="U326" s="14">
        <f t="shared" si="60"/>
        <v>0</v>
      </c>
      <c r="V326" s="14">
        <f t="shared" si="61"/>
        <v>0</v>
      </c>
      <c r="W326" s="14">
        <f t="shared" si="62"/>
        <v>0</v>
      </c>
      <c r="X326" s="67">
        <f>IFERROR(IF(INDEX(CADASTRO!$A$2:$Q$570,MATCH('PAINEL MÊS'!B326,CADASTRO!$B$2:$B$570,0),MATCH('PAINEL MÊS'!$AJ$2,CADASTRO!$A$2:$Q$2,0))=0,IF(CADASTRO!R324=0,CADASTRO!E324,CADASTRO!R324),INDEX(CADASTRO!$A$2:$Q$570,MATCH('PAINEL MÊS'!B326,CADASTRO!$B$2:$B$570,0),MATCH('PAINEL MÊS'!$AJ$2,CADASTRO!$A$2:$Q$2,0))),0)*C326</f>
        <v>0</v>
      </c>
      <c r="Y326" s="14">
        <f t="shared" si="63"/>
        <v>0</v>
      </c>
      <c r="Z326" s="75">
        <f t="shared" si="64"/>
        <v>0</v>
      </c>
      <c r="AA326" s="75">
        <f t="shared" si="65"/>
        <v>0</v>
      </c>
      <c r="AB326" s="79">
        <f t="shared" si="66"/>
        <v>0</v>
      </c>
      <c r="AC326" s="77">
        <f t="shared" si="67"/>
        <v>0</v>
      </c>
      <c r="AD326" s="77">
        <f t="shared" si="68"/>
        <v>0</v>
      </c>
    </row>
    <row r="327" spans="1:30" ht="18.75" customHeight="1" x14ac:dyDescent="0.25">
      <c r="A327" s="7">
        <f>CADASTRO!A325</f>
        <v>0</v>
      </c>
      <c r="B327" s="7">
        <f>CADASTRO!B325</f>
        <v>0</v>
      </c>
      <c r="C327" s="40">
        <f>INDEX(Base!$A$40:$N$570,MATCH('PAINEL MÊS'!B327,Base!$B$40:$B$570,0),MATCH('PAINEL MÊS'!$C$2,Base!$A$40:$N$40,0))</f>
        <v>0</v>
      </c>
      <c r="D327" s="7">
        <f>CADASTRO!C325</f>
        <v>0</v>
      </c>
      <c r="E327" s="41">
        <f>SUMIFS(SAÍDAS!$D:$D,SAÍDAS!$B:$B,'PAINEL MÊS'!$B327,SAÍDAS!$H:$H,'PAINEL MÊS'!$AI$1,SAÍDAS!$F:$F,'PAINEL MÊS'!E$3)</f>
        <v>0</v>
      </c>
      <c r="F327" s="41">
        <f>SUMIFS(SAÍDAS!$D:$D,SAÍDAS!$B:$B,'PAINEL MÊS'!$B327,SAÍDAS!$H:$H,'PAINEL MÊS'!$AI$1,SAÍDAS!$F:$F,'PAINEL MÊS'!F$3)</f>
        <v>0</v>
      </c>
      <c r="G327" s="41">
        <f>SUMIFS(SAÍDAS!$D:$D,SAÍDAS!$B:$B,'PAINEL MÊS'!$B327,SAÍDAS!$H:$H,'PAINEL MÊS'!$AI$1,SAÍDAS!$F:$F,'PAINEL MÊS'!G$3)</f>
        <v>0</v>
      </c>
      <c r="H327" s="41">
        <f>SUMIFS(SAÍDAS!$D:$D,SAÍDAS!$B:$B,'PAINEL MÊS'!$B327,SAÍDAS!$H:$H,'PAINEL MÊS'!$AI$1,SAÍDAS!$F:$F,'PAINEL MÊS'!H$3)</f>
        <v>0</v>
      </c>
      <c r="I327" s="41">
        <f>SUMIFS(SAÍDAS!$D:$D,SAÍDAS!$B:$B,'PAINEL MÊS'!$B327,SAÍDAS!$H:$H,'PAINEL MÊS'!$AI$1,SAÍDAS!$F:$F,'PAINEL MÊS'!I$3)+SUMIFS(SAÍDAS!$D:$D,SAÍDAS!$B:$B,'PAINEL MÊS'!$B327,SAÍDAS!$H:$H,'PAINEL MÊS'!$AI$1,SAÍDAS!$F:$F,"SEMANA 6")</f>
        <v>0</v>
      </c>
      <c r="J327" s="42">
        <f t="shared" si="46"/>
        <v>0</v>
      </c>
      <c r="K327" s="43">
        <f>SUMIFS(ENTRADAS!$D:$D,ENTRADAS!$B:$B,'PAINEL MÊS'!$B327,ENTRADAS!$I:$I,'PAINEL MÊS'!$AI$1,ENTRADAS!$F:$F,'PAINEL MÊS'!K$3)</f>
        <v>0</v>
      </c>
      <c r="L327" s="43">
        <f>SUMIFS(ENTRADAS!$D:$D,ENTRADAS!$B:$B,'PAINEL MÊS'!$B327,ENTRADAS!$I:$I,'PAINEL MÊS'!$AI$1,ENTRADAS!$F:$F,'PAINEL MÊS'!L$3)</f>
        <v>0</v>
      </c>
      <c r="M327" s="43">
        <f>SUMIFS(ENTRADAS!$D:$D,ENTRADAS!$B:$B,'PAINEL MÊS'!$B327,ENTRADAS!$I:$I,'PAINEL MÊS'!$AI$1,ENTRADAS!$F:$F,'PAINEL MÊS'!M$3)</f>
        <v>0</v>
      </c>
      <c r="N327" s="43">
        <f>SUMIFS(ENTRADAS!$D:$D,ENTRADAS!$B:$B,'PAINEL MÊS'!$B327,ENTRADAS!$I:$I,'PAINEL MÊS'!$AI$1,ENTRADAS!$F:$F,'PAINEL MÊS'!N$3)</f>
        <v>0</v>
      </c>
      <c r="O327" s="43">
        <f>SUMIFS(ENTRADAS!$D:$D,ENTRADAS!$B:$B,'PAINEL MÊS'!$B327,ENTRADAS!$I:$I,'PAINEL MÊS'!$AI$1,ENTRADAS!$F:$F,'PAINEL MÊS'!O$3)+SUMIFS(ENTRADAS!$D:$D,ENTRADAS!$B:$B,'PAINEL MÊS'!$B327,ENTRADAS!$I:$I,'PAINEL MÊS'!$AI$1,ENTRADAS!$F:$F,"SEMANA 6")</f>
        <v>0</v>
      </c>
      <c r="P327" s="44">
        <f t="shared" si="47"/>
        <v>0</v>
      </c>
      <c r="Q327" s="40">
        <f>C327+P327-J327+SUMIFS(AJUSTE!$D:$D,AJUSTE!$B:$B,'PAINEL MÊS'!B327,AJUSTE!$H:$H,'PAINEL MÊS'!$AI$1)</f>
        <v>0</v>
      </c>
      <c r="R327" s="45">
        <f t="shared" si="58"/>
        <v>0</v>
      </c>
      <c r="S327" s="15">
        <f>IFERROR(IF(INDEX(CADASTRO!$A$2:$Q$570,MATCH('PAINEL MÊS'!B327,CADASTRO!$B$2:$B$570,0),MATCH('PAINEL MÊS'!$AI$1,CADASTRO!$A$2:$Q$2,0))=0,IF(CADASTRO!R325=0,CADASTRO!E325,CADASTRO!R325),INDEX(CADASTRO!$A$2:$Q$570,MATCH('PAINEL MÊS'!B327,CADASTRO!$B$2:$B$570,0),MATCH('PAINEL MÊS'!$AI$1,CADASTRO!$A$2:$Q$2,0))),0)</f>
        <v>0</v>
      </c>
      <c r="T327" s="14">
        <f t="shared" si="59"/>
        <v>0</v>
      </c>
      <c r="U327" s="14">
        <f t="shared" si="60"/>
        <v>0</v>
      </c>
      <c r="V327" s="14">
        <f t="shared" si="61"/>
        <v>0</v>
      </c>
      <c r="W327" s="14">
        <f t="shared" si="62"/>
        <v>0</v>
      </c>
      <c r="X327" s="67">
        <f>IFERROR(IF(INDEX(CADASTRO!$A$2:$Q$570,MATCH('PAINEL MÊS'!B327,CADASTRO!$B$2:$B$570,0),MATCH('PAINEL MÊS'!$AJ$2,CADASTRO!$A$2:$Q$2,0))=0,IF(CADASTRO!R325=0,CADASTRO!E325,CADASTRO!R325),INDEX(CADASTRO!$A$2:$Q$570,MATCH('PAINEL MÊS'!B327,CADASTRO!$B$2:$B$570,0),MATCH('PAINEL MÊS'!$AJ$2,CADASTRO!$A$2:$Q$2,0))),0)*C327</f>
        <v>0</v>
      </c>
      <c r="Y327" s="14">
        <f t="shared" si="63"/>
        <v>0</v>
      </c>
      <c r="Z327" s="75">
        <f t="shared" si="64"/>
        <v>0</v>
      </c>
      <c r="AA327" s="75">
        <f t="shared" si="65"/>
        <v>0</v>
      </c>
      <c r="AB327" s="79">
        <f t="shared" si="66"/>
        <v>0</v>
      </c>
      <c r="AC327" s="77">
        <f t="shared" si="67"/>
        <v>0</v>
      </c>
      <c r="AD327" s="77">
        <f t="shared" si="68"/>
        <v>0</v>
      </c>
    </row>
    <row r="328" spans="1:30" ht="18.75" customHeight="1" x14ac:dyDescent="0.25">
      <c r="A328" s="7">
        <f>CADASTRO!A326</f>
        <v>0</v>
      </c>
      <c r="B328" s="7">
        <f>CADASTRO!B326</f>
        <v>0</v>
      </c>
      <c r="C328" s="40">
        <f>INDEX(Base!$A$40:$N$570,MATCH('PAINEL MÊS'!B328,Base!$B$40:$B$570,0),MATCH('PAINEL MÊS'!$C$2,Base!$A$40:$N$40,0))</f>
        <v>0</v>
      </c>
      <c r="D328" s="7">
        <f>CADASTRO!C326</f>
        <v>0</v>
      </c>
      <c r="E328" s="41">
        <f>SUMIFS(SAÍDAS!$D:$D,SAÍDAS!$B:$B,'PAINEL MÊS'!$B328,SAÍDAS!$H:$H,'PAINEL MÊS'!$AI$1,SAÍDAS!$F:$F,'PAINEL MÊS'!E$3)</f>
        <v>0</v>
      </c>
      <c r="F328" s="41">
        <f>SUMIFS(SAÍDAS!$D:$D,SAÍDAS!$B:$B,'PAINEL MÊS'!$B328,SAÍDAS!$H:$H,'PAINEL MÊS'!$AI$1,SAÍDAS!$F:$F,'PAINEL MÊS'!F$3)</f>
        <v>0</v>
      </c>
      <c r="G328" s="41">
        <f>SUMIFS(SAÍDAS!$D:$D,SAÍDAS!$B:$B,'PAINEL MÊS'!$B328,SAÍDAS!$H:$H,'PAINEL MÊS'!$AI$1,SAÍDAS!$F:$F,'PAINEL MÊS'!G$3)</f>
        <v>0</v>
      </c>
      <c r="H328" s="41">
        <f>SUMIFS(SAÍDAS!$D:$D,SAÍDAS!$B:$B,'PAINEL MÊS'!$B328,SAÍDAS!$H:$H,'PAINEL MÊS'!$AI$1,SAÍDAS!$F:$F,'PAINEL MÊS'!H$3)</f>
        <v>0</v>
      </c>
      <c r="I328" s="41">
        <f>SUMIFS(SAÍDAS!$D:$D,SAÍDAS!$B:$B,'PAINEL MÊS'!$B328,SAÍDAS!$H:$H,'PAINEL MÊS'!$AI$1,SAÍDAS!$F:$F,'PAINEL MÊS'!I$3)+SUMIFS(SAÍDAS!$D:$D,SAÍDAS!$B:$B,'PAINEL MÊS'!$B328,SAÍDAS!$H:$H,'PAINEL MÊS'!$AI$1,SAÍDAS!$F:$F,"SEMANA 6")</f>
        <v>0</v>
      </c>
      <c r="J328" s="42">
        <f t="shared" si="46"/>
        <v>0</v>
      </c>
      <c r="K328" s="43">
        <f>SUMIFS(ENTRADAS!$D:$D,ENTRADAS!$B:$B,'PAINEL MÊS'!$B328,ENTRADAS!$I:$I,'PAINEL MÊS'!$AI$1,ENTRADAS!$F:$F,'PAINEL MÊS'!K$3)</f>
        <v>0</v>
      </c>
      <c r="L328" s="43">
        <f>SUMIFS(ENTRADAS!$D:$D,ENTRADAS!$B:$B,'PAINEL MÊS'!$B328,ENTRADAS!$I:$I,'PAINEL MÊS'!$AI$1,ENTRADAS!$F:$F,'PAINEL MÊS'!L$3)</f>
        <v>0</v>
      </c>
      <c r="M328" s="43">
        <f>SUMIFS(ENTRADAS!$D:$D,ENTRADAS!$B:$B,'PAINEL MÊS'!$B328,ENTRADAS!$I:$I,'PAINEL MÊS'!$AI$1,ENTRADAS!$F:$F,'PAINEL MÊS'!M$3)</f>
        <v>0</v>
      </c>
      <c r="N328" s="43">
        <f>SUMIFS(ENTRADAS!$D:$D,ENTRADAS!$B:$B,'PAINEL MÊS'!$B328,ENTRADAS!$I:$I,'PAINEL MÊS'!$AI$1,ENTRADAS!$F:$F,'PAINEL MÊS'!N$3)</f>
        <v>0</v>
      </c>
      <c r="O328" s="43">
        <f>SUMIFS(ENTRADAS!$D:$D,ENTRADAS!$B:$B,'PAINEL MÊS'!$B328,ENTRADAS!$I:$I,'PAINEL MÊS'!$AI$1,ENTRADAS!$F:$F,'PAINEL MÊS'!O$3)+SUMIFS(ENTRADAS!$D:$D,ENTRADAS!$B:$B,'PAINEL MÊS'!$B328,ENTRADAS!$I:$I,'PAINEL MÊS'!$AI$1,ENTRADAS!$F:$F,"SEMANA 6")</f>
        <v>0</v>
      </c>
      <c r="P328" s="44">
        <f t="shared" si="47"/>
        <v>0</v>
      </c>
      <c r="Q328" s="40">
        <f>C328+P328-J328+SUMIFS(AJUSTE!$D:$D,AJUSTE!$B:$B,'PAINEL MÊS'!B328,AJUSTE!$H:$H,'PAINEL MÊS'!$AI$1)</f>
        <v>0</v>
      </c>
      <c r="R328" s="45">
        <f t="shared" si="58"/>
        <v>0</v>
      </c>
      <c r="S328" s="15">
        <f>IFERROR(IF(INDEX(CADASTRO!$A$2:$Q$570,MATCH('PAINEL MÊS'!B328,CADASTRO!$B$2:$B$570,0),MATCH('PAINEL MÊS'!$AI$1,CADASTRO!$A$2:$Q$2,0))=0,IF(CADASTRO!R326=0,CADASTRO!E326,CADASTRO!R326),INDEX(CADASTRO!$A$2:$Q$570,MATCH('PAINEL MÊS'!B328,CADASTRO!$B$2:$B$570,0),MATCH('PAINEL MÊS'!$AI$1,CADASTRO!$A$2:$Q$2,0))),0)</f>
        <v>0</v>
      </c>
      <c r="T328" s="14">
        <f t="shared" si="59"/>
        <v>0</v>
      </c>
      <c r="U328" s="14">
        <f t="shared" si="60"/>
        <v>0</v>
      </c>
      <c r="V328" s="14">
        <f t="shared" si="61"/>
        <v>0</v>
      </c>
      <c r="W328" s="14">
        <f t="shared" si="62"/>
        <v>0</v>
      </c>
      <c r="X328" s="67">
        <f>IFERROR(IF(INDEX(CADASTRO!$A$2:$Q$570,MATCH('PAINEL MÊS'!B328,CADASTRO!$B$2:$B$570,0),MATCH('PAINEL MÊS'!$AJ$2,CADASTRO!$A$2:$Q$2,0))=0,IF(CADASTRO!R326=0,CADASTRO!E326,CADASTRO!R326),INDEX(CADASTRO!$A$2:$Q$570,MATCH('PAINEL MÊS'!B328,CADASTRO!$B$2:$B$570,0),MATCH('PAINEL MÊS'!$AJ$2,CADASTRO!$A$2:$Q$2,0))),0)*C328</f>
        <v>0</v>
      </c>
      <c r="Y328" s="14">
        <f t="shared" si="63"/>
        <v>0</v>
      </c>
      <c r="Z328" s="75">
        <f t="shared" si="64"/>
        <v>0</v>
      </c>
      <c r="AA328" s="75">
        <f t="shared" si="65"/>
        <v>0</v>
      </c>
      <c r="AB328" s="79">
        <f t="shared" si="66"/>
        <v>0</v>
      </c>
      <c r="AC328" s="77">
        <f t="shared" si="67"/>
        <v>0</v>
      </c>
      <c r="AD328" s="77">
        <f t="shared" si="68"/>
        <v>0</v>
      </c>
    </row>
    <row r="329" spans="1:30" ht="18.75" customHeight="1" x14ac:dyDescent="0.25">
      <c r="A329" s="7">
        <f>CADASTRO!A327</f>
        <v>0</v>
      </c>
      <c r="B329" s="7">
        <f>CADASTRO!B327</f>
        <v>0</v>
      </c>
      <c r="C329" s="40">
        <f>INDEX(Base!$A$40:$N$570,MATCH('PAINEL MÊS'!B329,Base!$B$40:$B$570,0),MATCH('PAINEL MÊS'!$C$2,Base!$A$40:$N$40,0))</f>
        <v>0</v>
      </c>
      <c r="D329" s="7">
        <f>CADASTRO!C327</f>
        <v>0</v>
      </c>
      <c r="E329" s="41">
        <f>SUMIFS(SAÍDAS!$D:$D,SAÍDAS!$B:$B,'PAINEL MÊS'!$B329,SAÍDAS!$H:$H,'PAINEL MÊS'!$AI$1,SAÍDAS!$F:$F,'PAINEL MÊS'!E$3)</f>
        <v>0</v>
      </c>
      <c r="F329" s="41">
        <f>SUMIFS(SAÍDAS!$D:$D,SAÍDAS!$B:$B,'PAINEL MÊS'!$B329,SAÍDAS!$H:$H,'PAINEL MÊS'!$AI$1,SAÍDAS!$F:$F,'PAINEL MÊS'!F$3)</f>
        <v>0</v>
      </c>
      <c r="G329" s="41">
        <f>SUMIFS(SAÍDAS!$D:$D,SAÍDAS!$B:$B,'PAINEL MÊS'!$B329,SAÍDAS!$H:$H,'PAINEL MÊS'!$AI$1,SAÍDAS!$F:$F,'PAINEL MÊS'!G$3)</f>
        <v>0</v>
      </c>
      <c r="H329" s="41">
        <f>SUMIFS(SAÍDAS!$D:$D,SAÍDAS!$B:$B,'PAINEL MÊS'!$B329,SAÍDAS!$H:$H,'PAINEL MÊS'!$AI$1,SAÍDAS!$F:$F,'PAINEL MÊS'!H$3)</f>
        <v>0</v>
      </c>
      <c r="I329" s="41">
        <f>SUMIFS(SAÍDAS!$D:$D,SAÍDAS!$B:$B,'PAINEL MÊS'!$B329,SAÍDAS!$H:$H,'PAINEL MÊS'!$AI$1,SAÍDAS!$F:$F,'PAINEL MÊS'!I$3)+SUMIFS(SAÍDAS!$D:$D,SAÍDAS!$B:$B,'PAINEL MÊS'!$B329,SAÍDAS!$H:$H,'PAINEL MÊS'!$AI$1,SAÍDAS!$F:$F,"SEMANA 6")</f>
        <v>0</v>
      </c>
      <c r="J329" s="42">
        <f t="shared" si="46"/>
        <v>0</v>
      </c>
      <c r="K329" s="43">
        <f>SUMIFS(ENTRADAS!$D:$D,ENTRADAS!$B:$B,'PAINEL MÊS'!$B329,ENTRADAS!$I:$I,'PAINEL MÊS'!$AI$1,ENTRADAS!$F:$F,'PAINEL MÊS'!K$3)</f>
        <v>0</v>
      </c>
      <c r="L329" s="43">
        <f>SUMIFS(ENTRADAS!$D:$D,ENTRADAS!$B:$B,'PAINEL MÊS'!$B329,ENTRADAS!$I:$I,'PAINEL MÊS'!$AI$1,ENTRADAS!$F:$F,'PAINEL MÊS'!L$3)</f>
        <v>0</v>
      </c>
      <c r="M329" s="43">
        <f>SUMIFS(ENTRADAS!$D:$D,ENTRADAS!$B:$B,'PAINEL MÊS'!$B329,ENTRADAS!$I:$I,'PAINEL MÊS'!$AI$1,ENTRADAS!$F:$F,'PAINEL MÊS'!M$3)</f>
        <v>0</v>
      </c>
      <c r="N329" s="43">
        <f>SUMIFS(ENTRADAS!$D:$D,ENTRADAS!$B:$B,'PAINEL MÊS'!$B329,ENTRADAS!$I:$I,'PAINEL MÊS'!$AI$1,ENTRADAS!$F:$F,'PAINEL MÊS'!N$3)</f>
        <v>0</v>
      </c>
      <c r="O329" s="43">
        <f>SUMIFS(ENTRADAS!$D:$D,ENTRADAS!$B:$B,'PAINEL MÊS'!$B329,ENTRADAS!$I:$I,'PAINEL MÊS'!$AI$1,ENTRADAS!$F:$F,'PAINEL MÊS'!O$3)+SUMIFS(ENTRADAS!$D:$D,ENTRADAS!$B:$B,'PAINEL MÊS'!$B329,ENTRADAS!$I:$I,'PAINEL MÊS'!$AI$1,ENTRADAS!$F:$F,"SEMANA 6")</f>
        <v>0</v>
      </c>
      <c r="P329" s="44">
        <f t="shared" si="47"/>
        <v>0</v>
      </c>
      <c r="Q329" s="40">
        <f>C329+P329-J329+SUMIFS(AJUSTE!$D:$D,AJUSTE!$B:$B,'PAINEL MÊS'!B329,AJUSTE!$H:$H,'PAINEL MÊS'!$AI$1)</f>
        <v>0</v>
      </c>
      <c r="R329" s="45">
        <f t="shared" si="58"/>
        <v>0</v>
      </c>
      <c r="S329" s="15">
        <f>IFERROR(IF(INDEX(CADASTRO!$A$2:$Q$570,MATCH('PAINEL MÊS'!B329,CADASTRO!$B$2:$B$570,0),MATCH('PAINEL MÊS'!$AI$1,CADASTRO!$A$2:$Q$2,0))=0,IF(CADASTRO!R327=0,CADASTRO!E327,CADASTRO!R327),INDEX(CADASTRO!$A$2:$Q$570,MATCH('PAINEL MÊS'!B329,CADASTRO!$B$2:$B$570,0),MATCH('PAINEL MÊS'!$AI$1,CADASTRO!$A$2:$Q$2,0))),0)</f>
        <v>0</v>
      </c>
      <c r="T329" s="14">
        <f t="shared" si="59"/>
        <v>0</v>
      </c>
      <c r="U329" s="14">
        <f t="shared" si="60"/>
        <v>0</v>
      </c>
      <c r="V329" s="14">
        <f t="shared" si="61"/>
        <v>0</v>
      </c>
      <c r="W329" s="14">
        <f t="shared" si="62"/>
        <v>0</v>
      </c>
      <c r="X329" s="67">
        <f>IFERROR(IF(INDEX(CADASTRO!$A$2:$Q$570,MATCH('PAINEL MÊS'!B329,CADASTRO!$B$2:$B$570,0),MATCH('PAINEL MÊS'!$AJ$2,CADASTRO!$A$2:$Q$2,0))=0,IF(CADASTRO!R327=0,CADASTRO!E327,CADASTRO!R327),INDEX(CADASTRO!$A$2:$Q$570,MATCH('PAINEL MÊS'!B329,CADASTRO!$B$2:$B$570,0),MATCH('PAINEL MÊS'!$AJ$2,CADASTRO!$A$2:$Q$2,0))),0)*C329</f>
        <v>0</v>
      </c>
      <c r="Y329" s="14">
        <f t="shared" si="63"/>
        <v>0</v>
      </c>
      <c r="Z329" s="75">
        <f t="shared" si="64"/>
        <v>0</v>
      </c>
      <c r="AA329" s="75">
        <f t="shared" si="65"/>
        <v>0</v>
      </c>
      <c r="AB329" s="79">
        <f t="shared" si="66"/>
        <v>0</v>
      </c>
      <c r="AC329" s="77">
        <f t="shared" si="67"/>
        <v>0</v>
      </c>
      <c r="AD329" s="77">
        <f t="shared" si="68"/>
        <v>0</v>
      </c>
    </row>
    <row r="330" spans="1:30" ht="18.75" customHeight="1" x14ac:dyDescent="0.25">
      <c r="A330" s="7">
        <f>CADASTRO!A328</f>
        <v>0</v>
      </c>
      <c r="B330" s="7">
        <f>CADASTRO!B328</f>
        <v>0</v>
      </c>
      <c r="C330" s="40">
        <f>INDEX(Base!$A$40:$N$570,MATCH('PAINEL MÊS'!B330,Base!$B$40:$B$570,0),MATCH('PAINEL MÊS'!$C$2,Base!$A$40:$N$40,0))</f>
        <v>0</v>
      </c>
      <c r="D330" s="7">
        <f>CADASTRO!C328</f>
        <v>0</v>
      </c>
      <c r="E330" s="41">
        <f>SUMIFS(SAÍDAS!$D:$D,SAÍDAS!$B:$B,'PAINEL MÊS'!$B330,SAÍDAS!$H:$H,'PAINEL MÊS'!$AI$1,SAÍDAS!$F:$F,'PAINEL MÊS'!E$3)</f>
        <v>0</v>
      </c>
      <c r="F330" s="41">
        <f>SUMIFS(SAÍDAS!$D:$D,SAÍDAS!$B:$B,'PAINEL MÊS'!$B330,SAÍDAS!$H:$H,'PAINEL MÊS'!$AI$1,SAÍDAS!$F:$F,'PAINEL MÊS'!F$3)</f>
        <v>0</v>
      </c>
      <c r="G330" s="41">
        <f>SUMIFS(SAÍDAS!$D:$D,SAÍDAS!$B:$B,'PAINEL MÊS'!$B330,SAÍDAS!$H:$H,'PAINEL MÊS'!$AI$1,SAÍDAS!$F:$F,'PAINEL MÊS'!G$3)</f>
        <v>0</v>
      </c>
      <c r="H330" s="41">
        <f>SUMIFS(SAÍDAS!$D:$D,SAÍDAS!$B:$B,'PAINEL MÊS'!$B330,SAÍDAS!$H:$H,'PAINEL MÊS'!$AI$1,SAÍDAS!$F:$F,'PAINEL MÊS'!H$3)</f>
        <v>0</v>
      </c>
      <c r="I330" s="41">
        <f>SUMIFS(SAÍDAS!$D:$D,SAÍDAS!$B:$B,'PAINEL MÊS'!$B330,SAÍDAS!$H:$H,'PAINEL MÊS'!$AI$1,SAÍDAS!$F:$F,'PAINEL MÊS'!I$3)+SUMIFS(SAÍDAS!$D:$D,SAÍDAS!$B:$B,'PAINEL MÊS'!$B330,SAÍDAS!$H:$H,'PAINEL MÊS'!$AI$1,SAÍDAS!$F:$F,"SEMANA 6")</f>
        <v>0</v>
      </c>
      <c r="J330" s="42">
        <f t="shared" si="46"/>
        <v>0</v>
      </c>
      <c r="K330" s="43">
        <f>SUMIFS(ENTRADAS!$D:$D,ENTRADAS!$B:$B,'PAINEL MÊS'!$B330,ENTRADAS!$I:$I,'PAINEL MÊS'!$AI$1,ENTRADAS!$F:$F,'PAINEL MÊS'!K$3)</f>
        <v>0</v>
      </c>
      <c r="L330" s="43">
        <f>SUMIFS(ENTRADAS!$D:$D,ENTRADAS!$B:$B,'PAINEL MÊS'!$B330,ENTRADAS!$I:$I,'PAINEL MÊS'!$AI$1,ENTRADAS!$F:$F,'PAINEL MÊS'!L$3)</f>
        <v>0</v>
      </c>
      <c r="M330" s="43">
        <f>SUMIFS(ENTRADAS!$D:$D,ENTRADAS!$B:$B,'PAINEL MÊS'!$B330,ENTRADAS!$I:$I,'PAINEL MÊS'!$AI$1,ENTRADAS!$F:$F,'PAINEL MÊS'!M$3)</f>
        <v>0</v>
      </c>
      <c r="N330" s="43">
        <f>SUMIFS(ENTRADAS!$D:$D,ENTRADAS!$B:$B,'PAINEL MÊS'!$B330,ENTRADAS!$I:$I,'PAINEL MÊS'!$AI$1,ENTRADAS!$F:$F,'PAINEL MÊS'!N$3)</f>
        <v>0</v>
      </c>
      <c r="O330" s="43">
        <f>SUMIFS(ENTRADAS!$D:$D,ENTRADAS!$B:$B,'PAINEL MÊS'!$B330,ENTRADAS!$I:$I,'PAINEL MÊS'!$AI$1,ENTRADAS!$F:$F,'PAINEL MÊS'!O$3)+SUMIFS(ENTRADAS!$D:$D,ENTRADAS!$B:$B,'PAINEL MÊS'!$B330,ENTRADAS!$I:$I,'PAINEL MÊS'!$AI$1,ENTRADAS!$F:$F,"SEMANA 6")</f>
        <v>0</v>
      </c>
      <c r="P330" s="44">
        <f t="shared" si="47"/>
        <v>0</v>
      </c>
      <c r="Q330" s="40">
        <f>C330+P330-J330+SUMIFS(AJUSTE!$D:$D,AJUSTE!$B:$B,'PAINEL MÊS'!B330,AJUSTE!$H:$H,'PAINEL MÊS'!$AI$1)</f>
        <v>0</v>
      </c>
      <c r="R330" s="45">
        <f t="shared" si="58"/>
        <v>0</v>
      </c>
      <c r="S330" s="15">
        <f>IFERROR(IF(INDEX(CADASTRO!$A$2:$Q$570,MATCH('PAINEL MÊS'!B330,CADASTRO!$B$2:$B$570,0),MATCH('PAINEL MÊS'!$AI$1,CADASTRO!$A$2:$Q$2,0))=0,IF(CADASTRO!R328=0,CADASTRO!E328,CADASTRO!R328),INDEX(CADASTRO!$A$2:$Q$570,MATCH('PAINEL MÊS'!B330,CADASTRO!$B$2:$B$570,0),MATCH('PAINEL MÊS'!$AI$1,CADASTRO!$A$2:$Q$2,0))),0)</f>
        <v>0</v>
      </c>
      <c r="T330" s="14">
        <f t="shared" si="59"/>
        <v>0</v>
      </c>
      <c r="U330" s="14">
        <f t="shared" si="60"/>
        <v>0</v>
      </c>
      <c r="V330" s="14">
        <f t="shared" si="61"/>
        <v>0</v>
      </c>
      <c r="W330" s="14">
        <f t="shared" si="62"/>
        <v>0</v>
      </c>
      <c r="X330" s="67">
        <f>IFERROR(IF(INDEX(CADASTRO!$A$2:$Q$570,MATCH('PAINEL MÊS'!B330,CADASTRO!$B$2:$B$570,0),MATCH('PAINEL MÊS'!$AJ$2,CADASTRO!$A$2:$Q$2,0))=0,IF(CADASTRO!R328=0,CADASTRO!E328,CADASTRO!R328),INDEX(CADASTRO!$A$2:$Q$570,MATCH('PAINEL MÊS'!B330,CADASTRO!$B$2:$B$570,0),MATCH('PAINEL MÊS'!$AJ$2,CADASTRO!$A$2:$Q$2,0))),0)*C330</f>
        <v>0</v>
      </c>
      <c r="Y330" s="14">
        <f t="shared" si="63"/>
        <v>0</v>
      </c>
      <c r="Z330" s="75">
        <f t="shared" si="64"/>
        <v>0</v>
      </c>
      <c r="AA330" s="75">
        <f t="shared" si="65"/>
        <v>0</v>
      </c>
      <c r="AB330" s="79">
        <f t="shared" si="66"/>
        <v>0</v>
      </c>
      <c r="AC330" s="77">
        <f t="shared" si="67"/>
        <v>0</v>
      </c>
      <c r="AD330" s="77">
        <f t="shared" si="68"/>
        <v>0</v>
      </c>
    </row>
    <row r="331" spans="1:30" ht="18.75" customHeight="1" x14ac:dyDescent="0.25">
      <c r="A331" s="7">
        <f>CADASTRO!A329</f>
        <v>0</v>
      </c>
      <c r="B331" s="7">
        <f>CADASTRO!B329</f>
        <v>0</v>
      </c>
      <c r="C331" s="40">
        <f>INDEX(Base!$A$40:$N$570,MATCH('PAINEL MÊS'!B331,Base!$B$40:$B$570,0),MATCH('PAINEL MÊS'!$C$2,Base!$A$40:$N$40,0))</f>
        <v>0</v>
      </c>
      <c r="D331" s="7">
        <f>CADASTRO!C329</f>
        <v>0</v>
      </c>
      <c r="E331" s="41">
        <f>SUMIFS(SAÍDAS!$D:$D,SAÍDAS!$B:$B,'PAINEL MÊS'!$B331,SAÍDAS!$H:$H,'PAINEL MÊS'!$AI$1,SAÍDAS!$F:$F,'PAINEL MÊS'!E$3)</f>
        <v>0</v>
      </c>
      <c r="F331" s="41">
        <f>SUMIFS(SAÍDAS!$D:$D,SAÍDAS!$B:$B,'PAINEL MÊS'!$B331,SAÍDAS!$H:$H,'PAINEL MÊS'!$AI$1,SAÍDAS!$F:$F,'PAINEL MÊS'!F$3)</f>
        <v>0</v>
      </c>
      <c r="G331" s="41">
        <f>SUMIFS(SAÍDAS!$D:$D,SAÍDAS!$B:$B,'PAINEL MÊS'!$B331,SAÍDAS!$H:$H,'PAINEL MÊS'!$AI$1,SAÍDAS!$F:$F,'PAINEL MÊS'!G$3)</f>
        <v>0</v>
      </c>
      <c r="H331" s="41">
        <f>SUMIFS(SAÍDAS!$D:$D,SAÍDAS!$B:$B,'PAINEL MÊS'!$B331,SAÍDAS!$H:$H,'PAINEL MÊS'!$AI$1,SAÍDAS!$F:$F,'PAINEL MÊS'!H$3)</f>
        <v>0</v>
      </c>
      <c r="I331" s="41">
        <f>SUMIFS(SAÍDAS!$D:$D,SAÍDAS!$B:$B,'PAINEL MÊS'!$B331,SAÍDAS!$H:$H,'PAINEL MÊS'!$AI$1,SAÍDAS!$F:$F,'PAINEL MÊS'!I$3)+SUMIFS(SAÍDAS!$D:$D,SAÍDAS!$B:$B,'PAINEL MÊS'!$B331,SAÍDAS!$H:$H,'PAINEL MÊS'!$AI$1,SAÍDAS!$F:$F,"SEMANA 6")</f>
        <v>0</v>
      </c>
      <c r="J331" s="42">
        <f t="shared" si="46"/>
        <v>0</v>
      </c>
      <c r="K331" s="43">
        <f>SUMIFS(ENTRADAS!$D:$D,ENTRADAS!$B:$B,'PAINEL MÊS'!$B331,ENTRADAS!$I:$I,'PAINEL MÊS'!$AI$1,ENTRADAS!$F:$F,'PAINEL MÊS'!K$3)</f>
        <v>0</v>
      </c>
      <c r="L331" s="43">
        <f>SUMIFS(ENTRADAS!$D:$D,ENTRADAS!$B:$B,'PAINEL MÊS'!$B331,ENTRADAS!$I:$I,'PAINEL MÊS'!$AI$1,ENTRADAS!$F:$F,'PAINEL MÊS'!L$3)</f>
        <v>0</v>
      </c>
      <c r="M331" s="43">
        <f>SUMIFS(ENTRADAS!$D:$D,ENTRADAS!$B:$B,'PAINEL MÊS'!$B331,ENTRADAS!$I:$I,'PAINEL MÊS'!$AI$1,ENTRADAS!$F:$F,'PAINEL MÊS'!M$3)</f>
        <v>0</v>
      </c>
      <c r="N331" s="43">
        <f>SUMIFS(ENTRADAS!$D:$D,ENTRADAS!$B:$B,'PAINEL MÊS'!$B331,ENTRADAS!$I:$I,'PAINEL MÊS'!$AI$1,ENTRADAS!$F:$F,'PAINEL MÊS'!N$3)</f>
        <v>0</v>
      </c>
      <c r="O331" s="43">
        <f>SUMIFS(ENTRADAS!$D:$D,ENTRADAS!$B:$B,'PAINEL MÊS'!$B331,ENTRADAS!$I:$I,'PAINEL MÊS'!$AI$1,ENTRADAS!$F:$F,'PAINEL MÊS'!O$3)+SUMIFS(ENTRADAS!$D:$D,ENTRADAS!$B:$B,'PAINEL MÊS'!$B331,ENTRADAS!$I:$I,'PAINEL MÊS'!$AI$1,ENTRADAS!$F:$F,"SEMANA 6")</f>
        <v>0</v>
      </c>
      <c r="P331" s="44">
        <f t="shared" si="47"/>
        <v>0</v>
      </c>
      <c r="Q331" s="40">
        <f>C331+P331-J331+SUMIFS(AJUSTE!$D:$D,AJUSTE!$B:$B,'PAINEL MÊS'!B331,AJUSTE!$H:$H,'PAINEL MÊS'!$AI$1)</f>
        <v>0</v>
      </c>
      <c r="R331" s="45">
        <f t="shared" si="58"/>
        <v>0</v>
      </c>
      <c r="S331" s="15">
        <f>IFERROR(IF(INDEX(CADASTRO!$A$2:$Q$570,MATCH('PAINEL MÊS'!B331,CADASTRO!$B$2:$B$570,0),MATCH('PAINEL MÊS'!$AI$1,CADASTRO!$A$2:$Q$2,0))=0,IF(CADASTRO!R329=0,CADASTRO!E329,CADASTRO!R329),INDEX(CADASTRO!$A$2:$Q$570,MATCH('PAINEL MÊS'!B331,CADASTRO!$B$2:$B$570,0),MATCH('PAINEL MÊS'!$AI$1,CADASTRO!$A$2:$Q$2,0))),0)</f>
        <v>0</v>
      </c>
      <c r="T331" s="14">
        <f t="shared" si="59"/>
        <v>0</v>
      </c>
      <c r="U331" s="14">
        <f t="shared" si="60"/>
        <v>0</v>
      </c>
      <c r="V331" s="14">
        <f t="shared" si="61"/>
        <v>0</v>
      </c>
      <c r="W331" s="14">
        <f t="shared" si="62"/>
        <v>0</v>
      </c>
      <c r="X331" s="67">
        <f>IFERROR(IF(INDEX(CADASTRO!$A$2:$Q$570,MATCH('PAINEL MÊS'!B331,CADASTRO!$B$2:$B$570,0),MATCH('PAINEL MÊS'!$AJ$2,CADASTRO!$A$2:$Q$2,0))=0,IF(CADASTRO!R329=0,CADASTRO!E329,CADASTRO!R329),INDEX(CADASTRO!$A$2:$Q$570,MATCH('PAINEL MÊS'!B331,CADASTRO!$B$2:$B$570,0),MATCH('PAINEL MÊS'!$AJ$2,CADASTRO!$A$2:$Q$2,0))),0)*C331</f>
        <v>0</v>
      </c>
      <c r="Y331" s="14">
        <f t="shared" si="63"/>
        <v>0</v>
      </c>
      <c r="Z331" s="75">
        <f t="shared" si="64"/>
        <v>0</v>
      </c>
      <c r="AA331" s="75">
        <f t="shared" si="65"/>
        <v>0</v>
      </c>
      <c r="AB331" s="79">
        <f t="shared" si="66"/>
        <v>0</v>
      </c>
      <c r="AC331" s="77">
        <f t="shared" si="67"/>
        <v>0</v>
      </c>
      <c r="AD331" s="77">
        <f t="shared" si="68"/>
        <v>0</v>
      </c>
    </row>
    <row r="332" spans="1:30" ht="18.75" customHeight="1" x14ac:dyDescent="0.25">
      <c r="A332" s="7">
        <f>CADASTRO!A330</f>
        <v>0</v>
      </c>
      <c r="B332" s="7">
        <f>CADASTRO!B330</f>
        <v>0</v>
      </c>
      <c r="C332" s="40">
        <f>INDEX(Base!$A$40:$N$570,MATCH('PAINEL MÊS'!B332,Base!$B$40:$B$570,0),MATCH('PAINEL MÊS'!$C$2,Base!$A$40:$N$40,0))</f>
        <v>0</v>
      </c>
      <c r="D332" s="7">
        <f>CADASTRO!C330</f>
        <v>0</v>
      </c>
      <c r="E332" s="41">
        <f>SUMIFS(SAÍDAS!$D:$D,SAÍDAS!$B:$B,'PAINEL MÊS'!$B332,SAÍDAS!$H:$H,'PAINEL MÊS'!$AI$1,SAÍDAS!$F:$F,'PAINEL MÊS'!E$3)</f>
        <v>0</v>
      </c>
      <c r="F332" s="41">
        <f>SUMIFS(SAÍDAS!$D:$D,SAÍDAS!$B:$B,'PAINEL MÊS'!$B332,SAÍDAS!$H:$H,'PAINEL MÊS'!$AI$1,SAÍDAS!$F:$F,'PAINEL MÊS'!F$3)</f>
        <v>0</v>
      </c>
      <c r="G332" s="41">
        <f>SUMIFS(SAÍDAS!$D:$D,SAÍDAS!$B:$B,'PAINEL MÊS'!$B332,SAÍDAS!$H:$H,'PAINEL MÊS'!$AI$1,SAÍDAS!$F:$F,'PAINEL MÊS'!G$3)</f>
        <v>0</v>
      </c>
      <c r="H332" s="41">
        <f>SUMIFS(SAÍDAS!$D:$D,SAÍDAS!$B:$B,'PAINEL MÊS'!$B332,SAÍDAS!$H:$H,'PAINEL MÊS'!$AI$1,SAÍDAS!$F:$F,'PAINEL MÊS'!H$3)</f>
        <v>0</v>
      </c>
      <c r="I332" s="41">
        <f>SUMIFS(SAÍDAS!$D:$D,SAÍDAS!$B:$B,'PAINEL MÊS'!$B332,SAÍDAS!$H:$H,'PAINEL MÊS'!$AI$1,SAÍDAS!$F:$F,'PAINEL MÊS'!I$3)+SUMIFS(SAÍDAS!$D:$D,SAÍDAS!$B:$B,'PAINEL MÊS'!$B332,SAÍDAS!$H:$H,'PAINEL MÊS'!$AI$1,SAÍDAS!$F:$F,"SEMANA 6")</f>
        <v>0</v>
      </c>
      <c r="J332" s="42">
        <f t="shared" si="46"/>
        <v>0</v>
      </c>
      <c r="K332" s="43">
        <f>SUMIFS(ENTRADAS!$D:$D,ENTRADAS!$B:$B,'PAINEL MÊS'!$B332,ENTRADAS!$I:$I,'PAINEL MÊS'!$AI$1,ENTRADAS!$F:$F,'PAINEL MÊS'!K$3)</f>
        <v>0</v>
      </c>
      <c r="L332" s="43">
        <f>SUMIFS(ENTRADAS!$D:$D,ENTRADAS!$B:$B,'PAINEL MÊS'!$B332,ENTRADAS!$I:$I,'PAINEL MÊS'!$AI$1,ENTRADAS!$F:$F,'PAINEL MÊS'!L$3)</f>
        <v>0</v>
      </c>
      <c r="M332" s="43">
        <f>SUMIFS(ENTRADAS!$D:$D,ENTRADAS!$B:$B,'PAINEL MÊS'!$B332,ENTRADAS!$I:$I,'PAINEL MÊS'!$AI$1,ENTRADAS!$F:$F,'PAINEL MÊS'!M$3)</f>
        <v>0</v>
      </c>
      <c r="N332" s="43">
        <f>SUMIFS(ENTRADAS!$D:$D,ENTRADAS!$B:$B,'PAINEL MÊS'!$B332,ENTRADAS!$I:$I,'PAINEL MÊS'!$AI$1,ENTRADAS!$F:$F,'PAINEL MÊS'!N$3)</f>
        <v>0</v>
      </c>
      <c r="O332" s="43">
        <f>SUMIFS(ENTRADAS!$D:$D,ENTRADAS!$B:$B,'PAINEL MÊS'!$B332,ENTRADAS!$I:$I,'PAINEL MÊS'!$AI$1,ENTRADAS!$F:$F,'PAINEL MÊS'!O$3)+SUMIFS(ENTRADAS!$D:$D,ENTRADAS!$B:$B,'PAINEL MÊS'!$B332,ENTRADAS!$I:$I,'PAINEL MÊS'!$AI$1,ENTRADAS!$F:$F,"SEMANA 6")</f>
        <v>0</v>
      </c>
      <c r="P332" s="44">
        <f t="shared" si="47"/>
        <v>0</v>
      </c>
      <c r="Q332" s="40">
        <f>C332+P332-J332+SUMIFS(AJUSTE!$D:$D,AJUSTE!$B:$B,'PAINEL MÊS'!B332,AJUSTE!$H:$H,'PAINEL MÊS'!$AI$1)</f>
        <v>0</v>
      </c>
      <c r="R332" s="45">
        <f t="shared" si="58"/>
        <v>0</v>
      </c>
      <c r="S332" s="15">
        <f>IFERROR(IF(INDEX(CADASTRO!$A$2:$Q$570,MATCH('PAINEL MÊS'!B332,CADASTRO!$B$2:$B$570,0),MATCH('PAINEL MÊS'!$AI$1,CADASTRO!$A$2:$Q$2,0))=0,IF(CADASTRO!R330=0,CADASTRO!E330,CADASTRO!R330),INDEX(CADASTRO!$A$2:$Q$570,MATCH('PAINEL MÊS'!B332,CADASTRO!$B$2:$B$570,0),MATCH('PAINEL MÊS'!$AI$1,CADASTRO!$A$2:$Q$2,0))),0)</f>
        <v>0</v>
      </c>
      <c r="T332" s="14">
        <f t="shared" si="59"/>
        <v>0</v>
      </c>
      <c r="U332" s="14">
        <f t="shared" si="60"/>
        <v>0</v>
      </c>
      <c r="V332" s="14">
        <f t="shared" si="61"/>
        <v>0</v>
      </c>
      <c r="W332" s="14">
        <f t="shared" si="62"/>
        <v>0</v>
      </c>
      <c r="X332" s="67">
        <f>IFERROR(IF(INDEX(CADASTRO!$A$2:$Q$570,MATCH('PAINEL MÊS'!B332,CADASTRO!$B$2:$B$570,0),MATCH('PAINEL MÊS'!$AJ$2,CADASTRO!$A$2:$Q$2,0))=0,IF(CADASTRO!R330=0,CADASTRO!E330,CADASTRO!R330),INDEX(CADASTRO!$A$2:$Q$570,MATCH('PAINEL MÊS'!B332,CADASTRO!$B$2:$B$570,0),MATCH('PAINEL MÊS'!$AJ$2,CADASTRO!$A$2:$Q$2,0))),0)*C332</f>
        <v>0</v>
      </c>
      <c r="Y332" s="14">
        <f t="shared" si="63"/>
        <v>0</v>
      </c>
      <c r="Z332" s="75">
        <f t="shared" si="64"/>
        <v>0</v>
      </c>
      <c r="AA332" s="75">
        <f t="shared" si="65"/>
        <v>0</v>
      </c>
      <c r="AB332" s="79">
        <f t="shared" si="66"/>
        <v>0</v>
      </c>
      <c r="AC332" s="77">
        <f t="shared" si="67"/>
        <v>0</v>
      </c>
      <c r="AD332" s="77">
        <f t="shared" si="68"/>
        <v>0</v>
      </c>
    </row>
    <row r="333" spans="1:30" ht="18.75" customHeight="1" x14ac:dyDescent="0.25">
      <c r="A333" s="7">
        <f>CADASTRO!A331</f>
        <v>0</v>
      </c>
      <c r="B333" s="7">
        <f>CADASTRO!B331</f>
        <v>0</v>
      </c>
      <c r="C333" s="40">
        <f>INDEX(Base!$A$40:$N$570,MATCH('PAINEL MÊS'!B333,Base!$B$40:$B$570,0),MATCH('PAINEL MÊS'!$C$2,Base!$A$40:$N$40,0))</f>
        <v>0</v>
      </c>
      <c r="D333" s="7">
        <f>CADASTRO!C331</f>
        <v>0</v>
      </c>
      <c r="E333" s="41">
        <f>SUMIFS(SAÍDAS!$D:$D,SAÍDAS!$B:$B,'PAINEL MÊS'!$B333,SAÍDAS!$H:$H,'PAINEL MÊS'!$AI$1,SAÍDAS!$F:$F,'PAINEL MÊS'!E$3)</f>
        <v>0</v>
      </c>
      <c r="F333" s="41">
        <f>SUMIFS(SAÍDAS!$D:$D,SAÍDAS!$B:$B,'PAINEL MÊS'!$B333,SAÍDAS!$H:$H,'PAINEL MÊS'!$AI$1,SAÍDAS!$F:$F,'PAINEL MÊS'!F$3)</f>
        <v>0</v>
      </c>
      <c r="G333" s="41">
        <f>SUMIFS(SAÍDAS!$D:$D,SAÍDAS!$B:$B,'PAINEL MÊS'!$B333,SAÍDAS!$H:$H,'PAINEL MÊS'!$AI$1,SAÍDAS!$F:$F,'PAINEL MÊS'!G$3)</f>
        <v>0</v>
      </c>
      <c r="H333" s="41">
        <f>SUMIFS(SAÍDAS!$D:$D,SAÍDAS!$B:$B,'PAINEL MÊS'!$B333,SAÍDAS!$H:$H,'PAINEL MÊS'!$AI$1,SAÍDAS!$F:$F,'PAINEL MÊS'!H$3)</f>
        <v>0</v>
      </c>
      <c r="I333" s="41">
        <f>SUMIFS(SAÍDAS!$D:$D,SAÍDAS!$B:$B,'PAINEL MÊS'!$B333,SAÍDAS!$H:$H,'PAINEL MÊS'!$AI$1,SAÍDAS!$F:$F,'PAINEL MÊS'!I$3)+SUMIFS(SAÍDAS!$D:$D,SAÍDAS!$B:$B,'PAINEL MÊS'!$B333,SAÍDAS!$H:$H,'PAINEL MÊS'!$AI$1,SAÍDAS!$F:$F,"SEMANA 6")</f>
        <v>0</v>
      </c>
      <c r="J333" s="42">
        <f t="shared" si="46"/>
        <v>0</v>
      </c>
      <c r="K333" s="43">
        <f>SUMIFS(ENTRADAS!$D:$D,ENTRADAS!$B:$B,'PAINEL MÊS'!$B333,ENTRADAS!$I:$I,'PAINEL MÊS'!$AI$1,ENTRADAS!$F:$F,'PAINEL MÊS'!K$3)</f>
        <v>0</v>
      </c>
      <c r="L333" s="43">
        <f>SUMIFS(ENTRADAS!$D:$D,ENTRADAS!$B:$B,'PAINEL MÊS'!$B333,ENTRADAS!$I:$I,'PAINEL MÊS'!$AI$1,ENTRADAS!$F:$F,'PAINEL MÊS'!L$3)</f>
        <v>0</v>
      </c>
      <c r="M333" s="43">
        <f>SUMIFS(ENTRADAS!$D:$D,ENTRADAS!$B:$B,'PAINEL MÊS'!$B333,ENTRADAS!$I:$I,'PAINEL MÊS'!$AI$1,ENTRADAS!$F:$F,'PAINEL MÊS'!M$3)</f>
        <v>0</v>
      </c>
      <c r="N333" s="43">
        <f>SUMIFS(ENTRADAS!$D:$D,ENTRADAS!$B:$B,'PAINEL MÊS'!$B333,ENTRADAS!$I:$I,'PAINEL MÊS'!$AI$1,ENTRADAS!$F:$F,'PAINEL MÊS'!N$3)</f>
        <v>0</v>
      </c>
      <c r="O333" s="43">
        <f>SUMIFS(ENTRADAS!$D:$D,ENTRADAS!$B:$B,'PAINEL MÊS'!$B333,ENTRADAS!$I:$I,'PAINEL MÊS'!$AI$1,ENTRADAS!$F:$F,'PAINEL MÊS'!O$3)+SUMIFS(ENTRADAS!$D:$D,ENTRADAS!$B:$B,'PAINEL MÊS'!$B333,ENTRADAS!$I:$I,'PAINEL MÊS'!$AI$1,ENTRADAS!$F:$F,"SEMANA 6")</f>
        <v>0</v>
      </c>
      <c r="P333" s="44">
        <f t="shared" si="47"/>
        <v>0</v>
      </c>
      <c r="Q333" s="40">
        <f>C333+P333-J333+SUMIFS(AJUSTE!$D:$D,AJUSTE!$B:$B,'PAINEL MÊS'!B333,AJUSTE!$H:$H,'PAINEL MÊS'!$AI$1)</f>
        <v>0</v>
      </c>
      <c r="R333" s="45">
        <f t="shared" si="58"/>
        <v>0</v>
      </c>
      <c r="S333" s="15">
        <f>IFERROR(IF(INDEX(CADASTRO!$A$2:$Q$570,MATCH('PAINEL MÊS'!B333,CADASTRO!$B$2:$B$570,0),MATCH('PAINEL MÊS'!$AI$1,CADASTRO!$A$2:$Q$2,0))=0,IF(CADASTRO!R331=0,CADASTRO!E331,CADASTRO!R331),INDEX(CADASTRO!$A$2:$Q$570,MATCH('PAINEL MÊS'!B333,CADASTRO!$B$2:$B$570,0),MATCH('PAINEL MÊS'!$AI$1,CADASTRO!$A$2:$Q$2,0))),0)</f>
        <v>0</v>
      </c>
      <c r="T333" s="14">
        <f t="shared" si="59"/>
        <v>0</v>
      </c>
      <c r="U333" s="14">
        <f t="shared" si="60"/>
        <v>0</v>
      </c>
      <c r="V333" s="14">
        <f t="shared" si="61"/>
        <v>0</v>
      </c>
      <c r="W333" s="14">
        <f t="shared" si="62"/>
        <v>0</v>
      </c>
      <c r="X333" s="67">
        <f>IFERROR(IF(INDEX(CADASTRO!$A$2:$Q$570,MATCH('PAINEL MÊS'!B333,CADASTRO!$B$2:$B$570,0),MATCH('PAINEL MÊS'!$AJ$2,CADASTRO!$A$2:$Q$2,0))=0,IF(CADASTRO!R331=0,CADASTRO!E331,CADASTRO!R331),INDEX(CADASTRO!$A$2:$Q$570,MATCH('PAINEL MÊS'!B333,CADASTRO!$B$2:$B$570,0),MATCH('PAINEL MÊS'!$AJ$2,CADASTRO!$A$2:$Q$2,0))),0)*C333</f>
        <v>0</v>
      </c>
      <c r="Y333" s="14">
        <f t="shared" si="63"/>
        <v>0</v>
      </c>
      <c r="Z333" s="75">
        <f t="shared" si="64"/>
        <v>0</v>
      </c>
      <c r="AA333" s="75">
        <f t="shared" si="65"/>
        <v>0</v>
      </c>
      <c r="AB333" s="79">
        <f t="shared" si="66"/>
        <v>0</v>
      </c>
      <c r="AC333" s="77">
        <f t="shared" si="67"/>
        <v>0</v>
      </c>
      <c r="AD333" s="77">
        <f t="shared" si="68"/>
        <v>0</v>
      </c>
    </row>
    <row r="334" spans="1:30" ht="18.75" customHeight="1" x14ac:dyDescent="0.25">
      <c r="A334" s="7">
        <f>CADASTRO!A332</f>
        <v>0</v>
      </c>
      <c r="B334" s="7">
        <f>CADASTRO!B332</f>
        <v>0</v>
      </c>
      <c r="C334" s="40">
        <f>INDEX(Base!$A$40:$N$570,MATCH('PAINEL MÊS'!B334,Base!$B$40:$B$570,0),MATCH('PAINEL MÊS'!$C$2,Base!$A$40:$N$40,0))</f>
        <v>0</v>
      </c>
      <c r="D334" s="7">
        <f>CADASTRO!C332</f>
        <v>0</v>
      </c>
      <c r="E334" s="41">
        <f>SUMIFS(SAÍDAS!$D:$D,SAÍDAS!$B:$B,'PAINEL MÊS'!$B334,SAÍDAS!$H:$H,'PAINEL MÊS'!$AI$1,SAÍDAS!$F:$F,'PAINEL MÊS'!E$3)</f>
        <v>0</v>
      </c>
      <c r="F334" s="41">
        <f>SUMIFS(SAÍDAS!$D:$D,SAÍDAS!$B:$B,'PAINEL MÊS'!$B334,SAÍDAS!$H:$H,'PAINEL MÊS'!$AI$1,SAÍDAS!$F:$F,'PAINEL MÊS'!F$3)</f>
        <v>0</v>
      </c>
      <c r="G334" s="41">
        <f>SUMIFS(SAÍDAS!$D:$D,SAÍDAS!$B:$B,'PAINEL MÊS'!$B334,SAÍDAS!$H:$H,'PAINEL MÊS'!$AI$1,SAÍDAS!$F:$F,'PAINEL MÊS'!G$3)</f>
        <v>0</v>
      </c>
      <c r="H334" s="41">
        <f>SUMIFS(SAÍDAS!$D:$D,SAÍDAS!$B:$B,'PAINEL MÊS'!$B334,SAÍDAS!$H:$H,'PAINEL MÊS'!$AI$1,SAÍDAS!$F:$F,'PAINEL MÊS'!H$3)</f>
        <v>0</v>
      </c>
      <c r="I334" s="41">
        <f>SUMIFS(SAÍDAS!$D:$D,SAÍDAS!$B:$B,'PAINEL MÊS'!$B334,SAÍDAS!$H:$H,'PAINEL MÊS'!$AI$1,SAÍDAS!$F:$F,'PAINEL MÊS'!I$3)+SUMIFS(SAÍDAS!$D:$D,SAÍDAS!$B:$B,'PAINEL MÊS'!$B334,SAÍDAS!$H:$H,'PAINEL MÊS'!$AI$1,SAÍDAS!$F:$F,"SEMANA 6")</f>
        <v>0</v>
      </c>
      <c r="J334" s="42">
        <f t="shared" si="46"/>
        <v>0</v>
      </c>
      <c r="K334" s="43">
        <f>SUMIFS(ENTRADAS!$D:$D,ENTRADAS!$B:$B,'PAINEL MÊS'!$B334,ENTRADAS!$I:$I,'PAINEL MÊS'!$AI$1,ENTRADAS!$F:$F,'PAINEL MÊS'!K$3)</f>
        <v>0</v>
      </c>
      <c r="L334" s="43">
        <f>SUMIFS(ENTRADAS!$D:$D,ENTRADAS!$B:$B,'PAINEL MÊS'!$B334,ENTRADAS!$I:$I,'PAINEL MÊS'!$AI$1,ENTRADAS!$F:$F,'PAINEL MÊS'!L$3)</f>
        <v>0</v>
      </c>
      <c r="M334" s="43">
        <f>SUMIFS(ENTRADAS!$D:$D,ENTRADAS!$B:$B,'PAINEL MÊS'!$B334,ENTRADAS!$I:$I,'PAINEL MÊS'!$AI$1,ENTRADAS!$F:$F,'PAINEL MÊS'!M$3)</f>
        <v>0</v>
      </c>
      <c r="N334" s="43">
        <f>SUMIFS(ENTRADAS!$D:$D,ENTRADAS!$B:$B,'PAINEL MÊS'!$B334,ENTRADAS!$I:$I,'PAINEL MÊS'!$AI$1,ENTRADAS!$F:$F,'PAINEL MÊS'!N$3)</f>
        <v>0</v>
      </c>
      <c r="O334" s="43">
        <f>SUMIFS(ENTRADAS!$D:$D,ENTRADAS!$B:$B,'PAINEL MÊS'!$B334,ENTRADAS!$I:$I,'PAINEL MÊS'!$AI$1,ENTRADAS!$F:$F,'PAINEL MÊS'!O$3)+SUMIFS(ENTRADAS!$D:$D,ENTRADAS!$B:$B,'PAINEL MÊS'!$B334,ENTRADAS!$I:$I,'PAINEL MÊS'!$AI$1,ENTRADAS!$F:$F,"SEMANA 6")</f>
        <v>0</v>
      </c>
      <c r="P334" s="44">
        <f t="shared" si="47"/>
        <v>0</v>
      </c>
      <c r="Q334" s="40">
        <f>C334+P334-J334+SUMIFS(AJUSTE!$D:$D,AJUSTE!$B:$B,'PAINEL MÊS'!B334,AJUSTE!$H:$H,'PAINEL MÊS'!$AI$1)</f>
        <v>0</v>
      </c>
      <c r="R334" s="45">
        <f t="shared" si="58"/>
        <v>0</v>
      </c>
      <c r="S334" s="15">
        <f>IFERROR(IF(INDEX(CADASTRO!$A$2:$Q$570,MATCH('PAINEL MÊS'!B334,CADASTRO!$B$2:$B$570,0),MATCH('PAINEL MÊS'!$AI$1,CADASTRO!$A$2:$Q$2,0))=0,IF(CADASTRO!R332=0,CADASTRO!E332,CADASTRO!R332),INDEX(CADASTRO!$A$2:$Q$570,MATCH('PAINEL MÊS'!B334,CADASTRO!$B$2:$B$570,0),MATCH('PAINEL MÊS'!$AI$1,CADASTRO!$A$2:$Q$2,0))),0)</f>
        <v>0</v>
      </c>
      <c r="T334" s="14">
        <f t="shared" si="59"/>
        <v>0</v>
      </c>
      <c r="U334" s="14">
        <f t="shared" si="60"/>
        <v>0</v>
      </c>
      <c r="V334" s="14">
        <f t="shared" si="61"/>
        <v>0</v>
      </c>
      <c r="W334" s="14">
        <f t="shared" si="62"/>
        <v>0</v>
      </c>
      <c r="X334" s="67">
        <f>IFERROR(IF(INDEX(CADASTRO!$A$2:$Q$570,MATCH('PAINEL MÊS'!B334,CADASTRO!$B$2:$B$570,0),MATCH('PAINEL MÊS'!$AJ$2,CADASTRO!$A$2:$Q$2,0))=0,IF(CADASTRO!R332=0,CADASTRO!E332,CADASTRO!R332),INDEX(CADASTRO!$A$2:$Q$570,MATCH('PAINEL MÊS'!B334,CADASTRO!$B$2:$B$570,0),MATCH('PAINEL MÊS'!$AJ$2,CADASTRO!$A$2:$Q$2,0))),0)*C334</f>
        <v>0</v>
      </c>
      <c r="Y334" s="14">
        <f t="shared" si="63"/>
        <v>0</v>
      </c>
      <c r="Z334" s="75">
        <f t="shared" si="64"/>
        <v>0</v>
      </c>
      <c r="AA334" s="75">
        <f t="shared" si="65"/>
        <v>0</v>
      </c>
      <c r="AB334" s="79">
        <f t="shared" si="66"/>
        <v>0</v>
      </c>
      <c r="AC334" s="77">
        <f t="shared" si="67"/>
        <v>0</v>
      </c>
      <c r="AD334" s="77">
        <f t="shared" si="68"/>
        <v>0</v>
      </c>
    </row>
    <row r="335" spans="1:30" ht="18.75" customHeight="1" x14ac:dyDescent="0.25">
      <c r="A335" s="7">
        <f>CADASTRO!A333</f>
        <v>0</v>
      </c>
      <c r="B335" s="7">
        <f>CADASTRO!B333</f>
        <v>0</v>
      </c>
      <c r="C335" s="40">
        <f>INDEX(Base!$A$40:$N$570,MATCH('PAINEL MÊS'!B335,Base!$B$40:$B$570,0),MATCH('PAINEL MÊS'!$C$2,Base!$A$40:$N$40,0))</f>
        <v>0</v>
      </c>
      <c r="D335" s="7">
        <f>CADASTRO!C333</f>
        <v>0</v>
      </c>
      <c r="E335" s="41">
        <f>SUMIFS(SAÍDAS!$D:$D,SAÍDAS!$B:$B,'PAINEL MÊS'!$B335,SAÍDAS!$H:$H,'PAINEL MÊS'!$AI$1,SAÍDAS!$F:$F,'PAINEL MÊS'!E$3)</f>
        <v>0</v>
      </c>
      <c r="F335" s="41">
        <f>SUMIFS(SAÍDAS!$D:$D,SAÍDAS!$B:$B,'PAINEL MÊS'!$B335,SAÍDAS!$H:$H,'PAINEL MÊS'!$AI$1,SAÍDAS!$F:$F,'PAINEL MÊS'!F$3)</f>
        <v>0</v>
      </c>
      <c r="G335" s="41">
        <f>SUMIFS(SAÍDAS!$D:$D,SAÍDAS!$B:$B,'PAINEL MÊS'!$B335,SAÍDAS!$H:$H,'PAINEL MÊS'!$AI$1,SAÍDAS!$F:$F,'PAINEL MÊS'!G$3)</f>
        <v>0</v>
      </c>
      <c r="H335" s="41">
        <f>SUMIFS(SAÍDAS!$D:$D,SAÍDAS!$B:$B,'PAINEL MÊS'!$B335,SAÍDAS!$H:$H,'PAINEL MÊS'!$AI$1,SAÍDAS!$F:$F,'PAINEL MÊS'!H$3)</f>
        <v>0</v>
      </c>
      <c r="I335" s="41">
        <f>SUMIFS(SAÍDAS!$D:$D,SAÍDAS!$B:$B,'PAINEL MÊS'!$B335,SAÍDAS!$H:$H,'PAINEL MÊS'!$AI$1,SAÍDAS!$F:$F,'PAINEL MÊS'!I$3)+SUMIFS(SAÍDAS!$D:$D,SAÍDAS!$B:$B,'PAINEL MÊS'!$B335,SAÍDAS!$H:$H,'PAINEL MÊS'!$AI$1,SAÍDAS!$F:$F,"SEMANA 6")</f>
        <v>0</v>
      </c>
      <c r="J335" s="42">
        <f t="shared" si="46"/>
        <v>0</v>
      </c>
      <c r="K335" s="43">
        <f>SUMIFS(ENTRADAS!$D:$D,ENTRADAS!$B:$B,'PAINEL MÊS'!$B335,ENTRADAS!$I:$I,'PAINEL MÊS'!$AI$1,ENTRADAS!$F:$F,'PAINEL MÊS'!K$3)</f>
        <v>0</v>
      </c>
      <c r="L335" s="43">
        <f>SUMIFS(ENTRADAS!$D:$D,ENTRADAS!$B:$B,'PAINEL MÊS'!$B335,ENTRADAS!$I:$I,'PAINEL MÊS'!$AI$1,ENTRADAS!$F:$F,'PAINEL MÊS'!L$3)</f>
        <v>0</v>
      </c>
      <c r="M335" s="43">
        <f>SUMIFS(ENTRADAS!$D:$D,ENTRADAS!$B:$B,'PAINEL MÊS'!$B335,ENTRADAS!$I:$I,'PAINEL MÊS'!$AI$1,ENTRADAS!$F:$F,'PAINEL MÊS'!M$3)</f>
        <v>0</v>
      </c>
      <c r="N335" s="43">
        <f>SUMIFS(ENTRADAS!$D:$D,ENTRADAS!$B:$B,'PAINEL MÊS'!$B335,ENTRADAS!$I:$I,'PAINEL MÊS'!$AI$1,ENTRADAS!$F:$F,'PAINEL MÊS'!N$3)</f>
        <v>0</v>
      </c>
      <c r="O335" s="43">
        <f>SUMIFS(ENTRADAS!$D:$D,ENTRADAS!$B:$B,'PAINEL MÊS'!$B335,ENTRADAS!$I:$I,'PAINEL MÊS'!$AI$1,ENTRADAS!$F:$F,'PAINEL MÊS'!O$3)+SUMIFS(ENTRADAS!$D:$D,ENTRADAS!$B:$B,'PAINEL MÊS'!$B335,ENTRADAS!$I:$I,'PAINEL MÊS'!$AI$1,ENTRADAS!$F:$F,"SEMANA 6")</f>
        <v>0</v>
      </c>
      <c r="P335" s="44">
        <f t="shared" si="47"/>
        <v>0</v>
      </c>
      <c r="Q335" s="40">
        <f>C335+P335-J335+SUMIFS(AJUSTE!$D:$D,AJUSTE!$B:$B,'PAINEL MÊS'!B335,AJUSTE!$H:$H,'PAINEL MÊS'!$AI$1)</f>
        <v>0</v>
      </c>
      <c r="R335" s="45">
        <f t="shared" si="58"/>
        <v>0</v>
      </c>
      <c r="S335" s="15">
        <f>IFERROR(IF(INDEX(CADASTRO!$A$2:$Q$570,MATCH('PAINEL MÊS'!B335,CADASTRO!$B$2:$B$570,0),MATCH('PAINEL MÊS'!$AI$1,CADASTRO!$A$2:$Q$2,0))=0,IF(CADASTRO!R333=0,CADASTRO!E333,CADASTRO!R333),INDEX(CADASTRO!$A$2:$Q$570,MATCH('PAINEL MÊS'!B335,CADASTRO!$B$2:$B$570,0),MATCH('PAINEL MÊS'!$AI$1,CADASTRO!$A$2:$Q$2,0))),0)</f>
        <v>0</v>
      </c>
      <c r="T335" s="14">
        <f t="shared" si="59"/>
        <v>0</v>
      </c>
      <c r="U335" s="14">
        <f t="shared" si="60"/>
        <v>0</v>
      </c>
      <c r="V335" s="14">
        <f t="shared" si="61"/>
        <v>0</v>
      </c>
      <c r="W335" s="14">
        <f t="shared" si="62"/>
        <v>0</v>
      </c>
      <c r="X335" s="67">
        <f>IFERROR(IF(INDEX(CADASTRO!$A$2:$Q$570,MATCH('PAINEL MÊS'!B335,CADASTRO!$B$2:$B$570,0),MATCH('PAINEL MÊS'!$AJ$2,CADASTRO!$A$2:$Q$2,0))=0,IF(CADASTRO!R333=0,CADASTRO!E333,CADASTRO!R333),INDEX(CADASTRO!$A$2:$Q$570,MATCH('PAINEL MÊS'!B335,CADASTRO!$B$2:$B$570,0),MATCH('PAINEL MÊS'!$AJ$2,CADASTRO!$A$2:$Q$2,0))),0)*C335</f>
        <v>0</v>
      </c>
      <c r="Y335" s="14">
        <f t="shared" si="63"/>
        <v>0</v>
      </c>
      <c r="Z335" s="75">
        <f t="shared" si="64"/>
        <v>0</v>
      </c>
      <c r="AA335" s="75">
        <f t="shared" si="65"/>
        <v>0</v>
      </c>
      <c r="AB335" s="79">
        <f t="shared" si="66"/>
        <v>0</v>
      </c>
      <c r="AC335" s="77">
        <f t="shared" si="67"/>
        <v>0</v>
      </c>
      <c r="AD335" s="77">
        <f t="shared" si="68"/>
        <v>0</v>
      </c>
    </row>
    <row r="336" spans="1:30" ht="18.75" customHeight="1" x14ac:dyDescent="0.25">
      <c r="A336" s="7">
        <f>CADASTRO!A334</f>
        <v>0</v>
      </c>
      <c r="B336" s="7">
        <f>CADASTRO!B334</f>
        <v>0</v>
      </c>
      <c r="C336" s="40">
        <f>INDEX(Base!$A$40:$N$570,MATCH('PAINEL MÊS'!B336,Base!$B$40:$B$570,0),MATCH('PAINEL MÊS'!$C$2,Base!$A$40:$N$40,0))</f>
        <v>0</v>
      </c>
      <c r="D336" s="7">
        <f>CADASTRO!C334</f>
        <v>0</v>
      </c>
      <c r="E336" s="41">
        <f>SUMIFS(SAÍDAS!$D:$D,SAÍDAS!$B:$B,'PAINEL MÊS'!$B336,SAÍDAS!$H:$H,'PAINEL MÊS'!$AI$1,SAÍDAS!$F:$F,'PAINEL MÊS'!E$3)</f>
        <v>0</v>
      </c>
      <c r="F336" s="41">
        <f>SUMIFS(SAÍDAS!$D:$D,SAÍDAS!$B:$B,'PAINEL MÊS'!$B336,SAÍDAS!$H:$H,'PAINEL MÊS'!$AI$1,SAÍDAS!$F:$F,'PAINEL MÊS'!F$3)</f>
        <v>0</v>
      </c>
      <c r="G336" s="41">
        <f>SUMIFS(SAÍDAS!$D:$D,SAÍDAS!$B:$B,'PAINEL MÊS'!$B336,SAÍDAS!$H:$H,'PAINEL MÊS'!$AI$1,SAÍDAS!$F:$F,'PAINEL MÊS'!G$3)</f>
        <v>0</v>
      </c>
      <c r="H336" s="41">
        <f>SUMIFS(SAÍDAS!$D:$D,SAÍDAS!$B:$B,'PAINEL MÊS'!$B336,SAÍDAS!$H:$H,'PAINEL MÊS'!$AI$1,SAÍDAS!$F:$F,'PAINEL MÊS'!H$3)</f>
        <v>0</v>
      </c>
      <c r="I336" s="41">
        <f>SUMIFS(SAÍDAS!$D:$D,SAÍDAS!$B:$B,'PAINEL MÊS'!$B336,SAÍDAS!$H:$H,'PAINEL MÊS'!$AI$1,SAÍDAS!$F:$F,'PAINEL MÊS'!I$3)+SUMIFS(SAÍDAS!$D:$D,SAÍDAS!$B:$B,'PAINEL MÊS'!$B336,SAÍDAS!$H:$H,'PAINEL MÊS'!$AI$1,SAÍDAS!$F:$F,"SEMANA 6")</f>
        <v>0</v>
      </c>
      <c r="J336" s="42">
        <f t="shared" si="46"/>
        <v>0</v>
      </c>
      <c r="K336" s="43">
        <f>SUMIFS(ENTRADAS!$D:$D,ENTRADAS!$B:$B,'PAINEL MÊS'!$B336,ENTRADAS!$I:$I,'PAINEL MÊS'!$AI$1,ENTRADAS!$F:$F,'PAINEL MÊS'!K$3)</f>
        <v>0</v>
      </c>
      <c r="L336" s="43">
        <f>SUMIFS(ENTRADAS!$D:$D,ENTRADAS!$B:$B,'PAINEL MÊS'!$B336,ENTRADAS!$I:$I,'PAINEL MÊS'!$AI$1,ENTRADAS!$F:$F,'PAINEL MÊS'!L$3)</f>
        <v>0</v>
      </c>
      <c r="M336" s="43">
        <f>SUMIFS(ENTRADAS!$D:$D,ENTRADAS!$B:$B,'PAINEL MÊS'!$B336,ENTRADAS!$I:$I,'PAINEL MÊS'!$AI$1,ENTRADAS!$F:$F,'PAINEL MÊS'!M$3)</f>
        <v>0</v>
      </c>
      <c r="N336" s="43">
        <f>SUMIFS(ENTRADAS!$D:$D,ENTRADAS!$B:$B,'PAINEL MÊS'!$B336,ENTRADAS!$I:$I,'PAINEL MÊS'!$AI$1,ENTRADAS!$F:$F,'PAINEL MÊS'!N$3)</f>
        <v>0</v>
      </c>
      <c r="O336" s="43">
        <f>SUMIFS(ENTRADAS!$D:$D,ENTRADAS!$B:$B,'PAINEL MÊS'!$B336,ENTRADAS!$I:$I,'PAINEL MÊS'!$AI$1,ENTRADAS!$F:$F,'PAINEL MÊS'!O$3)+SUMIFS(ENTRADAS!$D:$D,ENTRADAS!$B:$B,'PAINEL MÊS'!$B336,ENTRADAS!$I:$I,'PAINEL MÊS'!$AI$1,ENTRADAS!$F:$F,"SEMANA 6")</f>
        <v>0</v>
      </c>
      <c r="P336" s="44">
        <f t="shared" si="47"/>
        <v>0</v>
      </c>
      <c r="Q336" s="40">
        <f>C336+P336-J336+SUMIFS(AJUSTE!$D:$D,AJUSTE!$B:$B,'PAINEL MÊS'!B336,AJUSTE!$H:$H,'PAINEL MÊS'!$AI$1)</f>
        <v>0</v>
      </c>
      <c r="R336" s="45">
        <f t="shared" si="58"/>
        <v>0</v>
      </c>
      <c r="S336" s="15">
        <f>IFERROR(IF(INDEX(CADASTRO!$A$2:$Q$570,MATCH('PAINEL MÊS'!B336,CADASTRO!$B$2:$B$570,0),MATCH('PAINEL MÊS'!$AI$1,CADASTRO!$A$2:$Q$2,0))=0,IF(CADASTRO!R334=0,CADASTRO!E334,CADASTRO!R334),INDEX(CADASTRO!$A$2:$Q$570,MATCH('PAINEL MÊS'!B336,CADASTRO!$B$2:$B$570,0),MATCH('PAINEL MÊS'!$AI$1,CADASTRO!$A$2:$Q$2,0))),0)</f>
        <v>0</v>
      </c>
      <c r="T336" s="14">
        <f t="shared" si="59"/>
        <v>0</v>
      </c>
      <c r="U336" s="14">
        <f t="shared" si="60"/>
        <v>0</v>
      </c>
      <c r="V336" s="14">
        <f t="shared" si="61"/>
        <v>0</v>
      </c>
      <c r="W336" s="14">
        <f t="shared" si="62"/>
        <v>0</v>
      </c>
      <c r="X336" s="67">
        <f>IFERROR(IF(INDEX(CADASTRO!$A$2:$Q$570,MATCH('PAINEL MÊS'!B336,CADASTRO!$B$2:$B$570,0),MATCH('PAINEL MÊS'!$AJ$2,CADASTRO!$A$2:$Q$2,0))=0,IF(CADASTRO!R334=0,CADASTRO!E334,CADASTRO!R334),INDEX(CADASTRO!$A$2:$Q$570,MATCH('PAINEL MÊS'!B336,CADASTRO!$B$2:$B$570,0),MATCH('PAINEL MÊS'!$AJ$2,CADASTRO!$A$2:$Q$2,0))),0)*C336</f>
        <v>0</v>
      </c>
      <c r="Y336" s="14">
        <f t="shared" si="63"/>
        <v>0</v>
      </c>
      <c r="Z336" s="75">
        <f t="shared" si="64"/>
        <v>0</v>
      </c>
      <c r="AA336" s="75">
        <f t="shared" si="65"/>
        <v>0</v>
      </c>
      <c r="AB336" s="79">
        <f t="shared" si="66"/>
        <v>0</v>
      </c>
      <c r="AC336" s="77">
        <f t="shared" si="67"/>
        <v>0</v>
      </c>
      <c r="AD336" s="77">
        <f t="shared" si="68"/>
        <v>0</v>
      </c>
    </row>
    <row r="337" spans="1:30" ht="18.75" customHeight="1" x14ac:dyDescent="0.25">
      <c r="A337" s="7">
        <f>CADASTRO!A335</f>
        <v>0</v>
      </c>
      <c r="B337" s="7">
        <f>CADASTRO!B335</f>
        <v>0</v>
      </c>
      <c r="C337" s="40">
        <f>INDEX(Base!$A$40:$N$570,MATCH('PAINEL MÊS'!B337,Base!$B$40:$B$570,0),MATCH('PAINEL MÊS'!$C$2,Base!$A$40:$N$40,0))</f>
        <v>0</v>
      </c>
      <c r="D337" s="7">
        <f>CADASTRO!C335</f>
        <v>0</v>
      </c>
      <c r="E337" s="41">
        <f>SUMIFS(SAÍDAS!$D:$D,SAÍDAS!$B:$B,'PAINEL MÊS'!$B337,SAÍDAS!$H:$H,'PAINEL MÊS'!$AI$1,SAÍDAS!$F:$F,'PAINEL MÊS'!E$3)</f>
        <v>0</v>
      </c>
      <c r="F337" s="41">
        <f>SUMIFS(SAÍDAS!$D:$D,SAÍDAS!$B:$B,'PAINEL MÊS'!$B337,SAÍDAS!$H:$H,'PAINEL MÊS'!$AI$1,SAÍDAS!$F:$F,'PAINEL MÊS'!F$3)</f>
        <v>0</v>
      </c>
      <c r="G337" s="41">
        <f>SUMIFS(SAÍDAS!$D:$D,SAÍDAS!$B:$B,'PAINEL MÊS'!$B337,SAÍDAS!$H:$H,'PAINEL MÊS'!$AI$1,SAÍDAS!$F:$F,'PAINEL MÊS'!G$3)</f>
        <v>0</v>
      </c>
      <c r="H337" s="41">
        <f>SUMIFS(SAÍDAS!$D:$D,SAÍDAS!$B:$B,'PAINEL MÊS'!$B337,SAÍDAS!$H:$H,'PAINEL MÊS'!$AI$1,SAÍDAS!$F:$F,'PAINEL MÊS'!H$3)</f>
        <v>0</v>
      </c>
      <c r="I337" s="41">
        <f>SUMIFS(SAÍDAS!$D:$D,SAÍDAS!$B:$B,'PAINEL MÊS'!$B337,SAÍDAS!$H:$H,'PAINEL MÊS'!$AI$1,SAÍDAS!$F:$F,'PAINEL MÊS'!I$3)+SUMIFS(SAÍDAS!$D:$D,SAÍDAS!$B:$B,'PAINEL MÊS'!$B337,SAÍDAS!$H:$H,'PAINEL MÊS'!$AI$1,SAÍDAS!$F:$F,"SEMANA 6")</f>
        <v>0</v>
      </c>
      <c r="J337" s="42">
        <f t="shared" si="46"/>
        <v>0</v>
      </c>
      <c r="K337" s="43">
        <f>SUMIFS(ENTRADAS!$D:$D,ENTRADAS!$B:$B,'PAINEL MÊS'!$B337,ENTRADAS!$I:$I,'PAINEL MÊS'!$AI$1,ENTRADAS!$F:$F,'PAINEL MÊS'!K$3)</f>
        <v>0</v>
      </c>
      <c r="L337" s="43">
        <f>SUMIFS(ENTRADAS!$D:$D,ENTRADAS!$B:$B,'PAINEL MÊS'!$B337,ENTRADAS!$I:$I,'PAINEL MÊS'!$AI$1,ENTRADAS!$F:$F,'PAINEL MÊS'!L$3)</f>
        <v>0</v>
      </c>
      <c r="M337" s="43">
        <f>SUMIFS(ENTRADAS!$D:$D,ENTRADAS!$B:$B,'PAINEL MÊS'!$B337,ENTRADAS!$I:$I,'PAINEL MÊS'!$AI$1,ENTRADAS!$F:$F,'PAINEL MÊS'!M$3)</f>
        <v>0</v>
      </c>
      <c r="N337" s="43">
        <f>SUMIFS(ENTRADAS!$D:$D,ENTRADAS!$B:$B,'PAINEL MÊS'!$B337,ENTRADAS!$I:$I,'PAINEL MÊS'!$AI$1,ENTRADAS!$F:$F,'PAINEL MÊS'!N$3)</f>
        <v>0</v>
      </c>
      <c r="O337" s="43">
        <f>SUMIFS(ENTRADAS!$D:$D,ENTRADAS!$B:$B,'PAINEL MÊS'!$B337,ENTRADAS!$I:$I,'PAINEL MÊS'!$AI$1,ENTRADAS!$F:$F,'PAINEL MÊS'!O$3)+SUMIFS(ENTRADAS!$D:$D,ENTRADAS!$B:$B,'PAINEL MÊS'!$B337,ENTRADAS!$I:$I,'PAINEL MÊS'!$AI$1,ENTRADAS!$F:$F,"SEMANA 6")</f>
        <v>0</v>
      </c>
      <c r="P337" s="44">
        <f t="shared" si="47"/>
        <v>0</v>
      </c>
      <c r="Q337" s="40">
        <f>C337+P337-J337+SUMIFS(AJUSTE!$D:$D,AJUSTE!$B:$B,'PAINEL MÊS'!B337,AJUSTE!$H:$H,'PAINEL MÊS'!$AI$1)</f>
        <v>0</v>
      </c>
      <c r="R337" s="45">
        <f t="shared" si="58"/>
        <v>0</v>
      </c>
      <c r="S337" s="15">
        <f>IFERROR(IF(INDEX(CADASTRO!$A$2:$Q$570,MATCH('PAINEL MÊS'!B337,CADASTRO!$B$2:$B$570,0),MATCH('PAINEL MÊS'!$AI$1,CADASTRO!$A$2:$Q$2,0))=0,IF(CADASTRO!R335=0,CADASTRO!E335,CADASTRO!R335),INDEX(CADASTRO!$A$2:$Q$570,MATCH('PAINEL MÊS'!B337,CADASTRO!$B$2:$B$570,0),MATCH('PAINEL MÊS'!$AI$1,CADASTRO!$A$2:$Q$2,0))),0)</f>
        <v>0</v>
      </c>
      <c r="T337" s="14">
        <f t="shared" si="59"/>
        <v>0</v>
      </c>
      <c r="U337" s="14">
        <f t="shared" si="60"/>
        <v>0</v>
      </c>
      <c r="V337" s="14">
        <f t="shared" si="61"/>
        <v>0</v>
      </c>
      <c r="W337" s="14">
        <f t="shared" si="62"/>
        <v>0</v>
      </c>
      <c r="X337" s="67">
        <f>IFERROR(IF(INDEX(CADASTRO!$A$2:$Q$570,MATCH('PAINEL MÊS'!B337,CADASTRO!$B$2:$B$570,0),MATCH('PAINEL MÊS'!$AJ$2,CADASTRO!$A$2:$Q$2,0))=0,IF(CADASTRO!R335=0,CADASTRO!E335,CADASTRO!R335),INDEX(CADASTRO!$A$2:$Q$570,MATCH('PAINEL MÊS'!B337,CADASTRO!$B$2:$B$570,0),MATCH('PAINEL MÊS'!$AJ$2,CADASTRO!$A$2:$Q$2,0))),0)*C337</f>
        <v>0</v>
      </c>
      <c r="Y337" s="14">
        <f t="shared" si="63"/>
        <v>0</v>
      </c>
      <c r="Z337" s="75">
        <f t="shared" si="64"/>
        <v>0</v>
      </c>
      <c r="AA337" s="75">
        <f t="shared" si="65"/>
        <v>0</v>
      </c>
      <c r="AB337" s="79">
        <f t="shared" si="66"/>
        <v>0</v>
      </c>
      <c r="AC337" s="77">
        <f t="shared" si="67"/>
        <v>0</v>
      </c>
      <c r="AD337" s="77">
        <f t="shared" si="68"/>
        <v>0</v>
      </c>
    </row>
    <row r="338" spans="1:30" ht="18.75" customHeight="1" x14ac:dyDescent="0.25">
      <c r="A338" s="7">
        <f>CADASTRO!A336</f>
        <v>0</v>
      </c>
      <c r="B338" s="7">
        <f>CADASTRO!B336</f>
        <v>0</v>
      </c>
      <c r="C338" s="40">
        <f>INDEX(Base!$A$40:$N$570,MATCH('PAINEL MÊS'!B338,Base!$B$40:$B$570,0),MATCH('PAINEL MÊS'!$C$2,Base!$A$40:$N$40,0))</f>
        <v>0</v>
      </c>
      <c r="D338" s="7">
        <f>CADASTRO!C336</f>
        <v>0</v>
      </c>
      <c r="E338" s="41">
        <f>SUMIFS(SAÍDAS!$D:$D,SAÍDAS!$B:$B,'PAINEL MÊS'!$B338,SAÍDAS!$H:$H,'PAINEL MÊS'!$AI$1,SAÍDAS!$F:$F,'PAINEL MÊS'!E$3)</f>
        <v>0</v>
      </c>
      <c r="F338" s="41">
        <f>SUMIFS(SAÍDAS!$D:$D,SAÍDAS!$B:$B,'PAINEL MÊS'!$B338,SAÍDAS!$H:$H,'PAINEL MÊS'!$AI$1,SAÍDAS!$F:$F,'PAINEL MÊS'!F$3)</f>
        <v>0</v>
      </c>
      <c r="G338" s="41">
        <f>SUMIFS(SAÍDAS!$D:$D,SAÍDAS!$B:$B,'PAINEL MÊS'!$B338,SAÍDAS!$H:$H,'PAINEL MÊS'!$AI$1,SAÍDAS!$F:$F,'PAINEL MÊS'!G$3)</f>
        <v>0</v>
      </c>
      <c r="H338" s="41">
        <f>SUMIFS(SAÍDAS!$D:$D,SAÍDAS!$B:$B,'PAINEL MÊS'!$B338,SAÍDAS!$H:$H,'PAINEL MÊS'!$AI$1,SAÍDAS!$F:$F,'PAINEL MÊS'!H$3)</f>
        <v>0</v>
      </c>
      <c r="I338" s="41">
        <f>SUMIFS(SAÍDAS!$D:$D,SAÍDAS!$B:$B,'PAINEL MÊS'!$B338,SAÍDAS!$H:$H,'PAINEL MÊS'!$AI$1,SAÍDAS!$F:$F,'PAINEL MÊS'!I$3)+SUMIFS(SAÍDAS!$D:$D,SAÍDAS!$B:$B,'PAINEL MÊS'!$B338,SAÍDAS!$H:$H,'PAINEL MÊS'!$AI$1,SAÍDAS!$F:$F,"SEMANA 6")</f>
        <v>0</v>
      </c>
      <c r="J338" s="42">
        <f t="shared" si="46"/>
        <v>0</v>
      </c>
      <c r="K338" s="43">
        <f>SUMIFS(ENTRADAS!$D:$D,ENTRADAS!$B:$B,'PAINEL MÊS'!$B338,ENTRADAS!$I:$I,'PAINEL MÊS'!$AI$1,ENTRADAS!$F:$F,'PAINEL MÊS'!K$3)</f>
        <v>0</v>
      </c>
      <c r="L338" s="43">
        <f>SUMIFS(ENTRADAS!$D:$D,ENTRADAS!$B:$B,'PAINEL MÊS'!$B338,ENTRADAS!$I:$I,'PAINEL MÊS'!$AI$1,ENTRADAS!$F:$F,'PAINEL MÊS'!L$3)</f>
        <v>0</v>
      </c>
      <c r="M338" s="43">
        <f>SUMIFS(ENTRADAS!$D:$D,ENTRADAS!$B:$B,'PAINEL MÊS'!$B338,ENTRADAS!$I:$I,'PAINEL MÊS'!$AI$1,ENTRADAS!$F:$F,'PAINEL MÊS'!M$3)</f>
        <v>0</v>
      </c>
      <c r="N338" s="43">
        <f>SUMIFS(ENTRADAS!$D:$D,ENTRADAS!$B:$B,'PAINEL MÊS'!$B338,ENTRADAS!$I:$I,'PAINEL MÊS'!$AI$1,ENTRADAS!$F:$F,'PAINEL MÊS'!N$3)</f>
        <v>0</v>
      </c>
      <c r="O338" s="43">
        <f>SUMIFS(ENTRADAS!$D:$D,ENTRADAS!$B:$B,'PAINEL MÊS'!$B338,ENTRADAS!$I:$I,'PAINEL MÊS'!$AI$1,ENTRADAS!$F:$F,'PAINEL MÊS'!O$3)+SUMIFS(ENTRADAS!$D:$D,ENTRADAS!$B:$B,'PAINEL MÊS'!$B338,ENTRADAS!$I:$I,'PAINEL MÊS'!$AI$1,ENTRADAS!$F:$F,"SEMANA 6")</f>
        <v>0</v>
      </c>
      <c r="P338" s="44">
        <f t="shared" si="47"/>
        <v>0</v>
      </c>
      <c r="Q338" s="40">
        <f>C338+P338-J338+SUMIFS(AJUSTE!$D:$D,AJUSTE!$B:$B,'PAINEL MÊS'!B338,AJUSTE!$H:$H,'PAINEL MÊS'!$AI$1)</f>
        <v>0</v>
      </c>
      <c r="R338" s="45">
        <f t="shared" si="58"/>
        <v>0</v>
      </c>
      <c r="S338" s="15">
        <f>IFERROR(IF(INDEX(CADASTRO!$A$2:$Q$570,MATCH('PAINEL MÊS'!B338,CADASTRO!$B$2:$B$570,0),MATCH('PAINEL MÊS'!$AI$1,CADASTRO!$A$2:$Q$2,0))=0,IF(CADASTRO!R336=0,CADASTRO!E336,CADASTRO!R336),INDEX(CADASTRO!$A$2:$Q$570,MATCH('PAINEL MÊS'!B338,CADASTRO!$B$2:$B$570,0),MATCH('PAINEL MÊS'!$AI$1,CADASTRO!$A$2:$Q$2,0))),0)</f>
        <v>0</v>
      </c>
      <c r="T338" s="14">
        <f t="shared" si="59"/>
        <v>0</v>
      </c>
      <c r="U338" s="14">
        <f t="shared" si="60"/>
        <v>0</v>
      </c>
      <c r="V338" s="14">
        <f t="shared" si="61"/>
        <v>0</v>
      </c>
      <c r="W338" s="14">
        <f t="shared" si="62"/>
        <v>0</v>
      </c>
      <c r="X338" s="67">
        <f>IFERROR(IF(INDEX(CADASTRO!$A$2:$Q$570,MATCH('PAINEL MÊS'!B338,CADASTRO!$B$2:$B$570,0),MATCH('PAINEL MÊS'!$AJ$2,CADASTRO!$A$2:$Q$2,0))=0,IF(CADASTRO!R336=0,CADASTRO!E336,CADASTRO!R336),INDEX(CADASTRO!$A$2:$Q$570,MATCH('PAINEL MÊS'!B338,CADASTRO!$B$2:$B$570,0),MATCH('PAINEL MÊS'!$AJ$2,CADASTRO!$A$2:$Q$2,0))),0)*C338</f>
        <v>0</v>
      </c>
      <c r="Y338" s="14">
        <f t="shared" si="63"/>
        <v>0</v>
      </c>
      <c r="Z338" s="75">
        <f t="shared" si="64"/>
        <v>0</v>
      </c>
      <c r="AA338" s="75">
        <f t="shared" si="65"/>
        <v>0</v>
      </c>
      <c r="AB338" s="79">
        <f t="shared" si="66"/>
        <v>0</v>
      </c>
      <c r="AC338" s="77">
        <f t="shared" si="67"/>
        <v>0</v>
      </c>
      <c r="AD338" s="77">
        <f t="shared" si="68"/>
        <v>0</v>
      </c>
    </row>
    <row r="339" spans="1:30" ht="18.75" customHeight="1" x14ac:dyDescent="0.25">
      <c r="A339" s="7">
        <f>CADASTRO!A337</f>
        <v>0</v>
      </c>
      <c r="B339" s="7">
        <f>CADASTRO!B337</f>
        <v>0</v>
      </c>
      <c r="C339" s="40">
        <f>INDEX(Base!$A$40:$N$570,MATCH('PAINEL MÊS'!B339,Base!$B$40:$B$570,0),MATCH('PAINEL MÊS'!$C$2,Base!$A$40:$N$40,0))</f>
        <v>0</v>
      </c>
      <c r="D339" s="7">
        <f>CADASTRO!C337</f>
        <v>0</v>
      </c>
      <c r="E339" s="41">
        <f>SUMIFS(SAÍDAS!$D:$D,SAÍDAS!$B:$B,'PAINEL MÊS'!$B339,SAÍDAS!$H:$H,'PAINEL MÊS'!$AI$1,SAÍDAS!$F:$F,'PAINEL MÊS'!E$3)</f>
        <v>0</v>
      </c>
      <c r="F339" s="41">
        <f>SUMIFS(SAÍDAS!$D:$D,SAÍDAS!$B:$B,'PAINEL MÊS'!$B339,SAÍDAS!$H:$H,'PAINEL MÊS'!$AI$1,SAÍDAS!$F:$F,'PAINEL MÊS'!F$3)</f>
        <v>0</v>
      </c>
      <c r="G339" s="41">
        <f>SUMIFS(SAÍDAS!$D:$D,SAÍDAS!$B:$B,'PAINEL MÊS'!$B339,SAÍDAS!$H:$H,'PAINEL MÊS'!$AI$1,SAÍDAS!$F:$F,'PAINEL MÊS'!G$3)</f>
        <v>0</v>
      </c>
      <c r="H339" s="41">
        <f>SUMIFS(SAÍDAS!$D:$D,SAÍDAS!$B:$B,'PAINEL MÊS'!$B339,SAÍDAS!$H:$H,'PAINEL MÊS'!$AI$1,SAÍDAS!$F:$F,'PAINEL MÊS'!H$3)</f>
        <v>0</v>
      </c>
      <c r="I339" s="41">
        <f>SUMIFS(SAÍDAS!$D:$D,SAÍDAS!$B:$B,'PAINEL MÊS'!$B339,SAÍDAS!$H:$H,'PAINEL MÊS'!$AI$1,SAÍDAS!$F:$F,'PAINEL MÊS'!I$3)+SUMIFS(SAÍDAS!$D:$D,SAÍDAS!$B:$B,'PAINEL MÊS'!$B339,SAÍDAS!$H:$H,'PAINEL MÊS'!$AI$1,SAÍDAS!$F:$F,"SEMANA 6")</f>
        <v>0</v>
      </c>
      <c r="J339" s="42">
        <f t="shared" si="46"/>
        <v>0</v>
      </c>
      <c r="K339" s="43">
        <f>SUMIFS(ENTRADAS!$D:$D,ENTRADAS!$B:$B,'PAINEL MÊS'!$B339,ENTRADAS!$I:$I,'PAINEL MÊS'!$AI$1,ENTRADAS!$F:$F,'PAINEL MÊS'!K$3)</f>
        <v>0</v>
      </c>
      <c r="L339" s="43">
        <f>SUMIFS(ENTRADAS!$D:$D,ENTRADAS!$B:$B,'PAINEL MÊS'!$B339,ENTRADAS!$I:$I,'PAINEL MÊS'!$AI$1,ENTRADAS!$F:$F,'PAINEL MÊS'!L$3)</f>
        <v>0</v>
      </c>
      <c r="M339" s="43">
        <f>SUMIFS(ENTRADAS!$D:$D,ENTRADAS!$B:$B,'PAINEL MÊS'!$B339,ENTRADAS!$I:$I,'PAINEL MÊS'!$AI$1,ENTRADAS!$F:$F,'PAINEL MÊS'!M$3)</f>
        <v>0</v>
      </c>
      <c r="N339" s="43">
        <f>SUMIFS(ENTRADAS!$D:$D,ENTRADAS!$B:$B,'PAINEL MÊS'!$B339,ENTRADAS!$I:$I,'PAINEL MÊS'!$AI$1,ENTRADAS!$F:$F,'PAINEL MÊS'!N$3)</f>
        <v>0</v>
      </c>
      <c r="O339" s="43">
        <f>SUMIFS(ENTRADAS!$D:$D,ENTRADAS!$B:$B,'PAINEL MÊS'!$B339,ENTRADAS!$I:$I,'PAINEL MÊS'!$AI$1,ENTRADAS!$F:$F,'PAINEL MÊS'!O$3)+SUMIFS(ENTRADAS!$D:$D,ENTRADAS!$B:$B,'PAINEL MÊS'!$B339,ENTRADAS!$I:$I,'PAINEL MÊS'!$AI$1,ENTRADAS!$F:$F,"SEMANA 6")</f>
        <v>0</v>
      </c>
      <c r="P339" s="44">
        <f t="shared" si="47"/>
        <v>0</v>
      </c>
      <c r="Q339" s="40">
        <f>C339+P339-J339+SUMIFS(AJUSTE!$D:$D,AJUSTE!$B:$B,'PAINEL MÊS'!B339,AJUSTE!$H:$H,'PAINEL MÊS'!$AI$1)</f>
        <v>0</v>
      </c>
      <c r="R339" s="45">
        <f t="shared" si="58"/>
        <v>0</v>
      </c>
      <c r="S339" s="15">
        <f>IFERROR(IF(INDEX(CADASTRO!$A$2:$Q$570,MATCH('PAINEL MÊS'!B339,CADASTRO!$B$2:$B$570,0),MATCH('PAINEL MÊS'!$AI$1,CADASTRO!$A$2:$Q$2,0))=0,IF(CADASTRO!R337=0,CADASTRO!E337,CADASTRO!R337),INDEX(CADASTRO!$A$2:$Q$570,MATCH('PAINEL MÊS'!B339,CADASTRO!$B$2:$B$570,0),MATCH('PAINEL MÊS'!$AI$1,CADASTRO!$A$2:$Q$2,0))),0)</f>
        <v>0</v>
      </c>
      <c r="T339" s="14">
        <f t="shared" si="59"/>
        <v>0</v>
      </c>
      <c r="U339" s="14">
        <f t="shared" si="60"/>
        <v>0</v>
      </c>
      <c r="V339" s="14">
        <f t="shared" si="61"/>
        <v>0</v>
      </c>
      <c r="W339" s="14">
        <f t="shared" si="62"/>
        <v>0</v>
      </c>
      <c r="X339" s="67">
        <f>IFERROR(IF(INDEX(CADASTRO!$A$2:$Q$570,MATCH('PAINEL MÊS'!B339,CADASTRO!$B$2:$B$570,0),MATCH('PAINEL MÊS'!$AJ$2,CADASTRO!$A$2:$Q$2,0))=0,IF(CADASTRO!R337=0,CADASTRO!E337,CADASTRO!R337),INDEX(CADASTRO!$A$2:$Q$570,MATCH('PAINEL MÊS'!B339,CADASTRO!$B$2:$B$570,0),MATCH('PAINEL MÊS'!$AJ$2,CADASTRO!$A$2:$Q$2,0))),0)*C339</f>
        <v>0</v>
      </c>
      <c r="Y339" s="14">
        <f t="shared" si="63"/>
        <v>0</v>
      </c>
      <c r="Z339" s="75">
        <f t="shared" si="64"/>
        <v>0</v>
      </c>
      <c r="AA339" s="75">
        <f t="shared" si="65"/>
        <v>0</v>
      </c>
      <c r="AB339" s="79">
        <f t="shared" si="66"/>
        <v>0</v>
      </c>
      <c r="AC339" s="77">
        <f t="shared" si="67"/>
        <v>0</v>
      </c>
      <c r="AD339" s="77">
        <f t="shared" si="68"/>
        <v>0</v>
      </c>
    </row>
    <row r="340" spans="1:30" ht="18.75" customHeight="1" x14ac:dyDescent="0.25">
      <c r="A340" s="7">
        <f>CADASTRO!A338</f>
        <v>0</v>
      </c>
      <c r="B340" s="7">
        <f>CADASTRO!B338</f>
        <v>0</v>
      </c>
      <c r="C340" s="40">
        <f>INDEX(Base!$A$40:$N$570,MATCH('PAINEL MÊS'!B340,Base!$B$40:$B$570,0),MATCH('PAINEL MÊS'!$C$2,Base!$A$40:$N$40,0))</f>
        <v>0</v>
      </c>
      <c r="D340" s="7">
        <f>CADASTRO!C338</f>
        <v>0</v>
      </c>
      <c r="E340" s="41">
        <f>SUMIFS(SAÍDAS!$D:$D,SAÍDAS!$B:$B,'PAINEL MÊS'!$B340,SAÍDAS!$H:$H,'PAINEL MÊS'!$AI$1,SAÍDAS!$F:$F,'PAINEL MÊS'!E$3)</f>
        <v>0</v>
      </c>
      <c r="F340" s="41">
        <f>SUMIFS(SAÍDAS!$D:$D,SAÍDAS!$B:$B,'PAINEL MÊS'!$B340,SAÍDAS!$H:$H,'PAINEL MÊS'!$AI$1,SAÍDAS!$F:$F,'PAINEL MÊS'!F$3)</f>
        <v>0</v>
      </c>
      <c r="G340" s="41">
        <f>SUMIFS(SAÍDAS!$D:$D,SAÍDAS!$B:$B,'PAINEL MÊS'!$B340,SAÍDAS!$H:$H,'PAINEL MÊS'!$AI$1,SAÍDAS!$F:$F,'PAINEL MÊS'!G$3)</f>
        <v>0</v>
      </c>
      <c r="H340" s="41">
        <f>SUMIFS(SAÍDAS!$D:$D,SAÍDAS!$B:$B,'PAINEL MÊS'!$B340,SAÍDAS!$H:$H,'PAINEL MÊS'!$AI$1,SAÍDAS!$F:$F,'PAINEL MÊS'!H$3)</f>
        <v>0</v>
      </c>
      <c r="I340" s="41">
        <f>SUMIFS(SAÍDAS!$D:$D,SAÍDAS!$B:$B,'PAINEL MÊS'!$B340,SAÍDAS!$H:$H,'PAINEL MÊS'!$AI$1,SAÍDAS!$F:$F,'PAINEL MÊS'!I$3)+SUMIFS(SAÍDAS!$D:$D,SAÍDAS!$B:$B,'PAINEL MÊS'!$B340,SAÍDAS!$H:$H,'PAINEL MÊS'!$AI$1,SAÍDAS!$F:$F,"SEMANA 6")</f>
        <v>0</v>
      </c>
      <c r="J340" s="42">
        <f t="shared" si="46"/>
        <v>0</v>
      </c>
      <c r="K340" s="43">
        <f>SUMIFS(ENTRADAS!$D:$D,ENTRADAS!$B:$B,'PAINEL MÊS'!$B340,ENTRADAS!$I:$I,'PAINEL MÊS'!$AI$1,ENTRADAS!$F:$F,'PAINEL MÊS'!K$3)</f>
        <v>0</v>
      </c>
      <c r="L340" s="43">
        <f>SUMIFS(ENTRADAS!$D:$D,ENTRADAS!$B:$B,'PAINEL MÊS'!$B340,ENTRADAS!$I:$I,'PAINEL MÊS'!$AI$1,ENTRADAS!$F:$F,'PAINEL MÊS'!L$3)</f>
        <v>0</v>
      </c>
      <c r="M340" s="43">
        <f>SUMIFS(ENTRADAS!$D:$D,ENTRADAS!$B:$B,'PAINEL MÊS'!$B340,ENTRADAS!$I:$I,'PAINEL MÊS'!$AI$1,ENTRADAS!$F:$F,'PAINEL MÊS'!M$3)</f>
        <v>0</v>
      </c>
      <c r="N340" s="43">
        <f>SUMIFS(ENTRADAS!$D:$D,ENTRADAS!$B:$B,'PAINEL MÊS'!$B340,ENTRADAS!$I:$I,'PAINEL MÊS'!$AI$1,ENTRADAS!$F:$F,'PAINEL MÊS'!N$3)</f>
        <v>0</v>
      </c>
      <c r="O340" s="43">
        <f>SUMIFS(ENTRADAS!$D:$D,ENTRADAS!$B:$B,'PAINEL MÊS'!$B340,ENTRADAS!$I:$I,'PAINEL MÊS'!$AI$1,ENTRADAS!$F:$F,'PAINEL MÊS'!O$3)+SUMIFS(ENTRADAS!$D:$D,ENTRADAS!$B:$B,'PAINEL MÊS'!$B340,ENTRADAS!$I:$I,'PAINEL MÊS'!$AI$1,ENTRADAS!$F:$F,"SEMANA 6")</f>
        <v>0</v>
      </c>
      <c r="P340" s="44">
        <f t="shared" si="47"/>
        <v>0</v>
      </c>
      <c r="Q340" s="40">
        <f>C340+P340-J340+SUMIFS(AJUSTE!$D:$D,AJUSTE!$B:$B,'PAINEL MÊS'!B340,AJUSTE!$H:$H,'PAINEL MÊS'!$AI$1)</f>
        <v>0</v>
      </c>
      <c r="R340" s="45">
        <f t="shared" si="58"/>
        <v>0</v>
      </c>
      <c r="S340" s="15">
        <f>IFERROR(IF(INDEX(CADASTRO!$A$2:$Q$570,MATCH('PAINEL MÊS'!B340,CADASTRO!$B$2:$B$570,0),MATCH('PAINEL MÊS'!$AI$1,CADASTRO!$A$2:$Q$2,0))=0,IF(CADASTRO!R338=0,CADASTRO!E338,CADASTRO!R338),INDEX(CADASTRO!$A$2:$Q$570,MATCH('PAINEL MÊS'!B340,CADASTRO!$B$2:$B$570,0),MATCH('PAINEL MÊS'!$AI$1,CADASTRO!$A$2:$Q$2,0))),0)</f>
        <v>0</v>
      </c>
      <c r="T340" s="14">
        <f t="shared" si="59"/>
        <v>0</v>
      </c>
      <c r="U340" s="14">
        <f t="shared" si="60"/>
        <v>0</v>
      </c>
      <c r="V340" s="14">
        <f t="shared" si="61"/>
        <v>0</v>
      </c>
      <c r="W340" s="14">
        <f t="shared" si="62"/>
        <v>0</v>
      </c>
      <c r="X340" s="67">
        <f>IFERROR(IF(INDEX(CADASTRO!$A$2:$Q$570,MATCH('PAINEL MÊS'!B340,CADASTRO!$B$2:$B$570,0),MATCH('PAINEL MÊS'!$AJ$2,CADASTRO!$A$2:$Q$2,0))=0,IF(CADASTRO!R338=0,CADASTRO!E338,CADASTRO!R338),INDEX(CADASTRO!$A$2:$Q$570,MATCH('PAINEL MÊS'!B340,CADASTRO!$B$2:$B$570,0),MATCH('PAINEL MÊS'!$AJ$2,CADASTRO!$A$2:$Q$2,0))),0)*C340</f>
        <v>0</v>
      </c>
      <c r="Y340" s="14">
        <f t="shared" si="63"/>
        <v>0</v>
      </c>
      <c r="Z340" s="75">
        <f t="shared" si="64"/>
        <v>0</v>
      </c>
      <c r="AA340" s="75">
        <f t="shared" si="65"/>
        <v>0</v>
      </c>
      <c r="AB340" s="79">
        <f t="shared" si="66"/>
        <v>0</v>
      </c>
      <c r="AC340" s="77">
        <f t="shared" si="67"/>
        <v>0</v>
      </c>
      <c r="AD340" s="77">
        <f t="shared" si="68"/>
        <v>0</v>
      </c>
    </row>
    <row r="341" spans="1:30" ht="18.75" customHeight="1" x14ac:dyDescent="0.25">
      <c r="A341" s="7">
        <f>CADASTRO!A339</f>
        <v>0</v>
      </c>
      <c r="B341" s="7">
        <f>CADASTRO!B339</f>
        <v>0</v>
      </c>
      <c r="C341" s="40">
        <f>INDEX(Base!$A$40:$N$570,MATCH('PAINEL MÊS'!B341,Base!$B$40:$B$570,0),MATCH('PAINEL MÊS'!$C$2,Base!$A$40:$N$40,0))</f>
        <v>0</v>
      </c>
      <c r="D341" s="7">
        <f>CADASTRO!C339</f>
        <v>0</v>
      </c>
      <c r="E341" s="41">
        <f>SUMIFS(SAÍDAS!$D:$D,SAÍDAS!$B:$B,'PAINEL MÊS'!$B341,SAÍDAS!$H:$H,'PAINEL MÊS'!$AI$1,SAÍDAS!$F:$F,'PAINEL MÊS'!E$3)</f>
        <v>0</v>
      </c>
      <c r="F341" s="41">
        <f>SUMIFS(SAÍDAS!$D:$D,SAÍDAS!$B:$B,'PAINEL MÊS'!$B341,SAÍDAS!$H:$H,'PAINEL MÊS'!$AI$1,SAÍDAS!$F:$F,'PAINEL MÊS'!F$3)</f>
        <v>0</v>
      </c>
      <c r="G341" s="41">
        <f>SUMIFS(SAÍDAS!$D:$D,SAÍDAS!$B:$B,'PAINEL MÊS'!$B341,SAÍDAS!$H:$H,'PAINEL MÊS'!$AI$1,SAÍDAS!$F:$F,'PAINEL MÊS'!G$3)</f>
        <v>0</v>
      </c>
      <c r="H341" s="41">
        <f>SUMIFS(SAÍDAS!$D:$D,SAÍDAS!$B:$B,'PAINEL MÊS'!$B341,SAÍDAS!$H:$H,'PAINEL MÊS'!$AI$1,SAÍDAS!$F:$F,'PAINEL MÊS'!H$3)</f>
        <v>0</v>
      </c>
      <c r="I341" s="41">
        <f>SUMIFS(SAÍDAS!$D:$D,SAÍDAS!$B:$B,'PAINEL MÊS'!$B341,SAÍDAS!$H:$H,'PAINEL MÊS'!$AI$1,SAÍDAS!$F:$F,'PAINEL MÊS'!I$3)+SUMIFS(SAÍDAS!$D:$D,SAÍDAS!$B:$B,'PAINEL MÊS'!$B341,SAÍDAS!$H:$H,'PAINEL MÊS'!$AI$1,SAÍDAS!$F:$F,"SEMANA 6")</f>
        <v>0</v>
      </c>
      <c r="J341" s="42">
        <f t="shared" si="46"/>
        <v>0</v>
      </c>
      <c r="K341" s="43">
        <f>SUMIFS(ENTRADAS!$D:$D,ENTRADAS!$B:$B,'PAINEL MÊS'!$B341,ENTRADAS!$I:$I,'PAINEL MÊS'!$AI$1,ENTRADAS!$F:$F,'PAINEL MÊS'!K$3)</f>
        <v>0</v>
      </c>
      <c r="L341" s="43">
        <f>SUMIFS(ENTRADAS!$D:$D,ENTRADAS!$B:$B,'PAINEL MÊS'!$B341,ENTRADAS!$I:$I,'PAINEL MÊS'!$AI$1,ENTRADAS!$F:$F,'PAINEL MÊS'!L$3)</f>
        <v>0</v>
      </c>
      <c r="M341" s="43">
        <f>SUMIFS(ENTRADAS!$D:$D,ENTRADAS!$B:$B,'PAINEL MÊS'!$B341,ENTRADAS!$I:$I,'PAINEL MÊS'!$AI$1,ENTRADAS!$F:$F,'PAINEL MÊS'!M$3)</f>
        <v>0</v>
      </c>
      <c r="N341" s="43">
        <f>SUMIFS(ENTRADAS!$D:$D,ENTRADAS!$B:$B,'PAINEL MÊS'!$B341,ENTRADAS!$I:$I,'PAINEL MÊS'!$AI$1,ENTRADAS!$F:$F,'PAINEL MÊS'!N$3)</f>
        <v>0</v>
      </c>
      <c r="O341" s="43">
        <f>SUMIFS(ENTRADAS!$D:$D,ENTRADAS!$B:$B,'PAINEL MÊS'!$B341,ENTRADAS!$I:$I,'PAINEL MÊS'!$AI$1,ENTRADAS!$F:$F,'PAINEL MÊS'!O$3)+SUMIFS(ENTRADAS!$D:$D,ENTRADAS!$B:$B,'PAINEL MÊS'!$B341,ENTRADAS!$I:$I,'PAINEL MÊS'!$AI$1,ENTRADAS!$F:$F,"SEMANA 6")</f>
        <v>0</v>
      </c>
      <c r="P341" s="44">
        <f t="shared" si="47"/>
        <v>0</v>
      </c>
      <c r="Q341" s="40">
        <f>C341+P341-J341+SUMIFS(AJUSTE!$D:$D,AJUSTE!$B:$B,'PAINEL MÊS'!B341,AJUSTE!$H:$H,'PAINEL MÊS'!$AI$1)</f>
        <v>0</v>
      </c>
      <c r="R341" s="45">
        <f t="shared" si="58"/>
        <v>0</v>
      </c>
      <c r="S341" s="15">
        <f>IFERROR(IF(INDEX(CADASTRO!$A$2:$Q$570,MATCH('PAINEL MÊS'!B341,CADASTRO!$B$2:$B$570,0),MATCH('PAINEL MÊS'!$AI$1,CADASTRO!$A$2:$Q$2,0))=0,IF(CADASTRO!R339=0,CADASTRO!E339,CADASTRO!R339),INDEX(CADASTRO!$A$2:$Q$570,MATCH('PAINEL MÊS'!B341,CADASTRO!$B$2:$B$570,0),MATCH('PAINEL MÊS'!$AI$1,CADASTRO!$A$2:$Q$2,0))),0)</f>
        <v>0</v>
      </c>
      <c r="T341" s="14">
        <f t="shared" si="59"/>
        <v>0</v>
      </c>
      <c r="U341" s="14">
        <f t="shared" si="60"/>
        <v>0</v>
      </c>
      <c r="V341" s="14">
        <f t="shared" si="61"/>
        <v>0</v>
      </c>
      <c r="W341" s="14">
        <f t="shared" si="62"/>
        <v>0</v>
      </c>
      <c r="X341" s="67">
        <f>IFERROR(IF(INDEX(CADASTRO!$A$2:$Q$570,MATCH('PAINEL MÊS'!B341,CADASTRO!$B$2:$B$570,0),MATCH('PAINEL MÊS'!$AJ$2,CADASTRO!$A$2:$Q$2,0))=0,IF(CADASTRO!R339=0,CADASTRO!E339,CADASTRO!R339),INDEX(CADASTRO!$A$2:$Q$570,MATCH('PAINEL MÊS'!B341,CADASTRO!$B$2:$B$570,0),MATCH('PAINEL MÊS'!$AJ$2,CADASTRO!$A$2:$Q$2,0))),0)*C341</f>
        <v>0</v>
      </c>
      <c r="Y341" s="14">
        <f t="shared" si="63"/>
        <v>0</v>
      </c>
      <c r="Z341" s="75">
        <f t="shared" si="64"/>
        <v>0</v>
      </c>
      <c r="AA341" s="75">
        <f t="shared" si="65"/>
        <v>0</v>
      </c>
      <c r="AB341" s="79">
        <f t="shared" si="66"/>
        <v>0</v>
      </c>
      <c r="AC341" s="77">
        <f t="shared" si="67"/>
        <v>0</v>
      </c>
      <c r="AD341" s="77">
        <f t="shared" si="68"/>
        <v>0</v>
      </c>
    </row>
    <row r="342" spans="1:30" ht="18.75" customHeight="1" x14ac:dyDescent="0.25">
      <c r="A342" s="7">
        <f>CADASTRO!A340</f>
        <v>0</v>
      </c>
      <c r="B342" s="7">
        <f>CADASTRO!B340</f>
        <v>0</v>
      </c>
      <c r="C342" s="40">
        <f>INDEX(Base!$A$40:$N$570,MATCH('PAINEL MÊS'!B342,Base!$B$40:$B$570,0),MATCH('PAINEL MÊS'!$C$2,Base!$A$40:$N$40,0))</f>
        <v>0</v>
      </c>
      <c r="D342" s="7">
        <f>CADASTRO!C340</f>
        <v>0</v>
      </c>
      <c r="E342" s="41">
        <f>SUMIFS(SAÍDAS!$D:$D,SAÍDAS!$B:$B,'PAINEL MÊS'!$B342,SAÍDAS!$H:$H,'PAINEL MÊS'!$AI$1,SAÍDAS!$F:$F,'PAINEL MÊS'!E$3)</f>
        <v>0</v>
      </c>
      <c r="F342" s="41">
        <f>SUMIFS(SAÍDAS!$D:$D,SAÍDAS!$B:$B,'PAINEL MÊS'!$B342,SAÍDAS!$H:$H,'PAINEL MÊS'!$AI$1,SAÍDAS!$F:$F,'PAINEL MÊS'!F$3)</f>
        <v>0</v>
      </c>
      <c r="G342" s="41">
        <f>SUMIFS(SAÍDAS!$D:$D,SAÍDAS!$B:$B,'PAINEL MÊS'!$B342,SAÍDAS!$H:$H,'PAINEL MÊS'!$AI$1,SAÍDAS!$F:$F,'PAINEL MÊS'!G$3)</f>
        <v>0</v>
      </c>
      <c r="H342" s="41">
        <f>SUMIFS(SAÍDAS!$D:$D,SAÍDAS!$B:$B,'PAINEL MÊS'!$B342,SAÍDAS!$H:$H,'PAINEL MÊS'!$AI$1,SAÍDAS!$F:$F,'PAINEL MÊS'!H$3)</f>
        <v>0</v>
      </c>
      <c r="I342" s="41">
        <f>SUMIFS(SAÍDAS!$D:$D,SAÍDAS!$B:$B,'PAINEL MÊS'!$B342,SAÍDAS!$H:$H,'PAINEL MÊS'!$AI$1,SAÍDAS!$F:$F,'PAINEL MÊS'!I$3)+SUMIFS(SAÍDAS!$D:$D,SAÍDAS!$B:$B,'PAINEL MÊS'!$B342,SAÍDAS!$H:$H,'PAINEL MÊS'!$AI$1,SAÍDAS!$F:$F,"SEMANA 6")</f>
        <v>0</v>
      </c>
      <c r="J342" s="42">
        <f t="shared" si="46"/>
        <v>0</v>
      </c>
      <c r="K342" s="43">
        <f>SUMIFS(ENTRADAS!$D:$D,ENTRADAS!$B:$B,'PAINEL MÊS'!$B342,ENTRADAS!$I:$I,'PAINEL MÊS'!$AI$1,ENTRADAS!$F:$F,'PAINEL MÊS'!K$3)</f>
        <v>0</v>
      </c>
      <c r="L342" s="43">
        <f>SUMIFS(ENTRADAS!$D:$D,ENTRADAS!$B:$B,'PAINEL MÊS'!$B342,ENTRADAS!$I:$I,'PAINEL MÊS'!$AI$1,ENTRADAS!$F:$F,'PAINEL MÊS'!L$3)</f>
        <v>0</v>
      </c>
      <c r="M342" s="43">
        <f>SUMIFS(ENTRADAS!$D:$D,ENTRADAS!$B:$B,'PAINEL MÊS'!$B342,ENTRADAS!$I:$I,'PAINEL MÊS'!$AI$1,ENTRADAS!$F:$F,'PAINEL MÊS'!M$3)</f>
        <v>0</v>
      </c>
      <c r="N342" s="43">
        <f>SUMIFS(ENTRADAS!$D:$D,ENTRADAS!$B:$B,'PAINEL MÊS'!$B342,ENTRADAS!$I:$I,'PAINEL MÊS'!$AI$1,ENTRADAS!$F:$F,'PAINEL MÊS'!N$3)</f>
        <v>0</v>
      </c>
      <c r="O342" s="43">
        <f>SUMIFS(ENTRADAS!$D:$D,ENTRADAS!$B:$B,'PAINEL MÊS'!$B342,ENTRADAS!$I:$I,'PAINEL MÊS'!$AI$1,ENTRADAS!$F:$F,'PAINEL MÊS'!O$3)+SUMIFS(ENTRADAS!$D:$D,ENTRADAS!$B:$B,'PAINEL MÊS'!$B342,ENTRADAS!$I:$I,'PAINEL MÊS'!$AI$1,ENTRADAS!$F:$F,"SEMANA 6")</f>
        <v>0</v>
      </c>
      <c r="P342" s="44">
        <f t="shared" si="47"/>
        <v>0</v>
      </c>
      <c r="Q342" s="40">
        <f>C342+P342-J342+SUMIFS(AJUSTE!$D:$D,AJUSTE!$B:$B,'PAINEL MÊS'!B342,AJUSTE!$H:$H,'PAINEL MÊS'!$AI$1)</f>
        <v>0</v>
      </c>
      <c r="R342" s="45">
        <f t="shared" si="58"/>
        <v>0</v>
      </c>
      <c r="S342" s="15">
        <f>IFERROR(IF(INDEX(CADASTRO!$A$2:$Q$570,MATCH('PAINEL MÊS'!B342,CADASTRO!$B$2:$B$570,0),MATCH('PAINEL MÊS'!$AI$1,CADASTRO!$A$2:$Q$2,0))=0,IF(CADASTRO!R340=0,CADASTRO!E340,CADASTRO!R340),INDEX(CADASTRO!$A$2:$Q$570,MATCH('PAINEL MÊS'!B342,CADASTRO!$B$2:$B$570,0),MATCH('PAINEL MÊS'!$AI$1,CADASTRO!$A$2:$Q$2,0))),0)</f>
        <v>0</v>
      </c>
      <c r="T342" s="14">
        <f t="shared" si="59"/>
        <v>0</v>
      </c>
      <c r="U342" s="14">
        <f t="shared" si="60"/>
        <v>0</v>
      </c>
      <c r="V342" s="14">
        <f t="shared" si="61"/>
        <v>0</v>
      </c>
      <c r="W342" s="14">
        <f t="shared" si="62"/>
        <v>0</v>
      </c>
      <c r="X342" s="67">
        <f>IFERROR(IF(INDEX(CADASTRO!$A$2:$Q$570,MATCH('PAINEL MÊS'!B342,CADASTRO!$B$2:$B$570,0),MATCH('PAINEL MÊS'!$AJ$2,CADASTRO!$A$2:$Q$2,0))=0,IF(CADASTRO!R340=0,CADASTRO!E340,CADASTRO!R340),INDEX(CADASTRO!$A$2:$Q$570,MATCH('PAINEL MÊS'!B342,CADASTRO!$B$2:$B$570,0),MATCH('PAINEL MÊS'!$AJ$2,CADASTRO!$A$2:$Q$2,0))),0)*C342</f>
        <v>0</v>
      </c>
      <c r="Y342" s="14">
        <f t="shared" si="63"/>
        <v>0</v>
      </c>
      <c r="Z342" s="75">
        <f t="shared" si="64"/>
        <v>0</v>
      </c>
      <c r="AA342" s="75">
        <f t="shared" si="65"/>
        <v>0</v>
      </c>
      <c r="AB342" s="79">
        <f t="shared" si="66"/>
        <v>0</v>
      </c>
      <c r="AC342" s="77">
        <f t="shared" si="67"/>
        <v>0</v>
      </c>
      <c r="AD342" s="77">
        <f t="shared" si="68"/>
        <v>0</v>
      </c>
    </row>
    <row r="343" spans="1:30" ht="18.75" customHeight="1" x14ac:dyDescent="0.25">
      <c r="A343" s="7">
        <f>CADASTRO!A341</f>
        <v>0</v>
      </c>
      <c r="B343" s="7">
        <f>CADASTRO!B341</f>
        <v>0</v>
      </c>
      <c r="C343" s="40">
        <f>INDEX(Base!$A$40:$N$570,MATCH('PAINEL MÊS'!B343,Base!$B$40:$B$570,0),MATCH('PAINEL MÊS'!$C$2,Base!$A$40:$N$40,0))</f>
        <v>0</v>
      </c>
      <c r="D343" s="7">
        <f>CADASTRO!C341</f>
        <v>0</v>
      </c>
      <c r="E343" s="41">
        <f>SUMIFS(SAÍDAS!$D:$D,SAÍDAS!$B:$B,'PAINEL MÊS'!$B343,SAÍDAS!$H:$H,'PAINEL MÊS'!$AI$1,SAÍDAS!$F:$F,'PAINEL MÊS'!E$3)</f>
        <v>0</v>
      </c>
      <c r="F343" s="41">
        <f>SUMIFS(SAÍDAS!$D:$D,SAÍDAS!$B:$B,'PAINEL MÊS'!$B343,SAÍDAS!$H:$H,'PAINEL MÊS'!$AI$1,SAÍDAS!$F:$F,'PAINEL MÊS'!F$3)</f>
        <v>0</v>
      </c>
      <c r="G343" s="41">
        <f>SUMIFS(SAÍDAS!$D:$D,SAÍDAS!$B:$B,'PAINEL MÊS'!$B343,SAÍDAS!$H:$H,'PAINEL MÊS'!$AI$1,SAÍDAS!$F:$F,'PAINEL MÊS'!G$3)</f>
        <v>0</v>
      </c>
      <c r="H343" s="41">
        <f>SUMIFS(SAÍDAS!$D:$D,SAÍDAS!$B:$B,'PAINEL MÊS'!$B343,SAÍDAS!$H:$H,'PAINEL MÊS'!$AI$1,SAÍDAS!$F:$F,'PAINEL MÊS'!H$3)</f>
        <v>0</v>
      </c>
      <c r="I343" s="41">
        <f>SUMIFS(SAÍDAS!$D:$D,SAÍDAS!$B:$B,'PAINEL MÊS'!$B343,SAÍDAS!$H:$H,'PAINEL MÊS'!$AI$1,SAÍDAS!$F:$F,'PAINEL MÊS'!I$3)+SUMIFS(SAÍDAS!$D:$D,SAÍDAS!$B:$B,'PAINEL MÊS'!$B343,SAÍDAS!$H:$H,'PAINEL MÊS'!$AI$1,SAÍDAS!$F:$F,"SEMANA 6")</f>
        <v>0</v>
      </c>
      <c r="J343" s="42">
        <f t="shared" si="46"/>
        <v>0</v>
      </c>
      <c r="K343" s="43">
        <f>SUMIFS(ENTRADAS!$D:$D,ENTRADAS!$B:$B,'PAINEL MÊS'!$B343,ENTRADAS!$I:$I,'PAINEL MÊS'!$AI$1,ENTRADAS!$F:$F,'PAINEL MÊS'!K$3)</f>
        <v>0</v>
      </c>
      <c r="L343" s="43">
        <f>SUMIFS(ENTRADAS!$D:$D,ENTRADAS!$B:$B,'PAINEL MÊS'!$B343,ENTRADAS!$I:$I,'PAINEL MÊS'!$AI$1,ENTRADAS!$F:$F,'PAINEL MÊS'!L$3)</f>
        <v>0</v>
      </c>
      <c r="M343" s="43">
        <f>SUMIFS(ENTRADAS!$D:$D,ENTRADAS!$B:$B,'PAINEL MÊS'!$B343,ENTRADAS!$I:$I,'PAINEL MÊS'!$AI$1,ENTRADAS!$F:$F,'PAINEL MÊS'!M$3)</f>
        <v>0</v>
      </c>
      <c r="N343" s="43">
        <f>SUMIFS(ENTRADAS!$D:$D,ENTRADAS!$B:$B,'PAINEL MÊS'!$B343,ENTRADAS!$I:$I,'PAINEL MÊS'!$AI$1,ENTRADAS!$F:$F,'PAINEL MÊS'!N$3)</f>
        <v>0</v>
      </c>
      <c r="O343" s="43">
        <f>SUMIFS(ENTRADAS!$D:$D,ENTRADAS!$B:$B,'PAINEL MÊS'!$B343,ENTRADAS!$I:$I,'PAINEL MÊS'!$AI$1,ENTRADAS!$F:$F,'PAINEL MÊS'!O$3)+SUMIFS(ENTRADAS!$D:$D,ENTRADAS!$B:$B,'PAINEL MÊS'!$B343,ENTRADAS!$I:$I,'PAINEL MÊS'!$AI$1,ENTRADAS!$F:$F,"SEMANA 6")</f>
        <v>0</v>
      </c>
      <c r="P343" s="44">
        <f t="shared" si="47"/>
        <v>0</v>
      </c>
      <c r="Q343" s="40">
        <f>C343+P343-J343+SUMIFS(AJUSTE!$D:$D,AJUSTE!$B:$B,'PAINEL MÊS'!B343,AJUSTE!$H:$H,'PAINEL MÊS'!$AI$1)</f>
        <v>0</v>
      </c>
      <c r="R343" s="45">
        <f t="shared" si="58"/>
        <v>0</v>
      </c>
      <c r="S343" s="15">
        <f>IFERROR(IF(INDEX(CADASTRO!$A$2:$Q$570,MATCH('PAINEL MÊS'!B343,CADASTRO!$B$2:$B$570,0),MATCH('PAINEL MÊS'!$AI$1,CADASTRO!$A$2:$Q$2,0))=0,IF(CADASTRO!R341=0,CADASTRO!E341,CADASTRO!R341),INDEX(CADASTRO!$A$2:$Q$570,MATCH('PAINEL MÊS'!B343,CADASTRO!$B$2:$B$570,0),MATCH('PAINEL MÊS'!$AI$1,CADASTRO!$A$2:$Q$2,0))),0)</f>
        <v>0</v>
      </c>
      <c r="T343" s="14">
        <f t="shared" si="59"/>
        <v>0</v>
      </c>
      <c r="U343" s="14">
        <f t="shared" si="60"/>
        <v>0</v>
      </c>
      <c r="V343" s="14">
        <f t="shared" si="61"/>
        <v>0</v>
      </c>
      <c r="W343" s="14">
        <f t="shared" si="62"/>
        <v>0</v>
      </c>
      <c r="X343" s="67">
        <f>IFERROR(IF(INDEX(CADASTRO!$A$2:$Q$570,MATCH('PAINEL MÊS'!B343,CADASTRO!$B$2:$B$570,0),MATCH('PAINEL MÊS'!$AJ$2,CADASTRO!$A$2:$Q$2,0))=0,IF(CADASTRO!R341=0,CADASTRO!E341,CADASTRO!R341),INDEX(CADASTRO!$A$2:$Q$570,MATCH('PAINEL MÊS'!B343,CADASTRO!$B$2:$B$570,0),MATCH('PAINEL MÊS'!$AJ$2,CADASTRO!$A$2:$Q$2,0))),0)*C343</f>
        <v>0</v>
      </c>
      <c r="Y343" s="14">
        <f t="shared" si="63"/>
        <v>0</v>
      </c>
      <c r="Z343" s="75">
        <f t="shared" si="64"/>
        <v>0</v>
      </c>
      <c r="AA343" s="75">
        <f t="shared" si="65"/>
        <v>0</v>
      </c>
      <c r="AB343" s="79">
        <f t="shared" si="66"/>
        <v>0</v>
      </c>
      <c r="AC343" s="77">
        <f t="shared" si="67"/>
        <v>0</v>
      </c>
      <c r="AD343" s="77">
        <f t="shared" si="68"/>
        <v>0</v>
      </c>
    </row>
    <row r="344" spans="1:30" ht="18.75" customHeight="1" x14ac:dyDescent="0.25">
      <c r="A344" s="7">
        <f>CADASTRO!A342</f>
        <v>0</v>
      </c>
      <c r="B344" s="7">
        <f>CADASTRO!B342</f>
        <v>0</v>
      </c>
      <c r="C344" s="40">
        <f>INDEX(Base!$A$40:$N$570,MATCH('PAINEL MÊS'!B344,Base!$B$40:$B$570,0),MATCH('PAINEL MÊS'!$C$2,Base!$A$40:$N$40,0))</f>
        <v>0</v>
      </c>
      <c r="D344" s="7">
        <f>CADASTRO!C342</f>
        <v>0</v>
      </c>
      <c r="E344" s="41">
        <f>SUMIFS(SAÍDAS!$D:$D,SAÍDAS!$B:$B,'PAINEL MÊS'!$B344,SAÍDAS!$H:$H,'PAINEL MÊS'!$AI$1,SAÍDAS!$F:$F,'PAINEL MÊS'!E$3)</f>
        <v>0</v>
      </c>
      <c r="F344" s="41">
        <f>SUMIFS(SAÍDAS!$D:$D,SAÍDAS!$B:$B,'PAINEL MÊS'!$B344,SAÍDAS!$H:$H,'PAINEL MÊS'!$AI$1,SAÍDAS!$F:$F,'PAINEL MÊS'!F$3)</f>
        <v>0</v>
      </c>
      <c r="G344" s="41">
        <f>SUMIFS(SAÍDAS!$D:$D,SAÍDAS!$B:$B,'PAINEL MÊS'!$B344,SAÍDAS!$H:$H,'PAINEL MÊS'!$AI$1,SAÍDAS!$F:$F,'PAINEL MÊS'!G$3)</f>
        <v>0</v>
      </c>
      <c r="H344" s="41">
        <f>SUMIFS(SAÍDAS!$D:$D,SAÍDAS!$B:$B,'PAINEL MÊS'!$B344,SAÍDAS!$H:$H,'PAINEL MÊS'!$AI$1,SAÍDAS!$F:$F,'PAINEL MÊS'!H$3)</f>
        <v>0</v>
      </c>
      <c r="I344" s="41">
        <f>SUMIFS(SAÍDAS!$D:$D,SAÍDAS!$B:$B,'PAINEL MÊS'!$B344,SAÍDAS!$H:$H,'PAINEL MÊS'!$AI$1,SAÍDAS!$F:$F,'PAINEL MÊS'!I$3)+SUMIFS(SAÍDAS!$D:$D,SAÍDAS!$B:$B,'PAINEL MÊS'!$B344,SAÍDAS!$H:$H,'PAINEL MÊS'!$AI$1,SAÍDAS!$F:$F,"SEMANA 6")</f>
        <v>0</v>
      </c>
      <c r="J344" s="42">
        <f t="shared" si="46"/>
        <v>0</v>
      </c>
      <c r="K344" s="43">
        <f>SUMIFS(ENTRADAS!$D:$D,ENTRADAS!$B:$B,'PAINEL MÊS'!$B344,ENTRADAS!$I:$I,'PAINEL MÊS'!$AI$1,ENTRADAS!$F:$F,'PAINEL MÊS'!K$3)</f>
        <v>0</v>
      </c>
      <c r="L344" s="43">
        <f>SUMIFS(ENTRADAS!$D:$D,ENTRADAS!$B:$B,'PAINEL MÊS'!$B344,ENTRADAS!$I:$I,'PAINEL MÊS'!$AI$1,ENTRADAS!$F:$F,'PAINEL MÊS'!L$3)</f>
        <v>0</v>
      </c>
      <c r="M344" s="43">
        <f>SUMIFS(ENTRADAS!$D:$D,ENTRADAS!$B:$B,'PAINEL MÊS'!$B344,ENTRADAS!$I:$I,'PAINEL MÊS'!$AI$1,ENTRADAS!$F:$F,'PAINEL MÊS'!M$3)</f>
        <v>0</v>
      </c>
      <c r="N344" s="43">
        <f>SUMIFS(ENTRADAS!$D:$D,ENTRADAS!$B:$B,'PAINEL MÊS'!$B344,ENTRADAS!$I:$I,'PAINEL MÊS'!$AI$1,ENTRADAS!$F:$F,'PAINEL MÊS'!N$3)</f>
        <v>0</v>
      </c>
      <c r="O344" s="43">
        <f>SUMIFS(ENTRADAS!$D:$D,ENTRADAS!$B:$B,'PAINEL MÊS'!$B344,ENTRADAS!$I:$I,'PAINEL MÊS'!$AI$1,ENTRADAS!$F:$F,'PAINEL MÊS'!O$3)+SUMIFS(ENTRADAS!$D:$D,ENTRADAS!$B:$B,'PAINEL MÊS'!$B344,ENTRADAS!$I:$I,'PAINEL MÊS'!$AI$1,ENTRADAS!$F:$F,"SEMANA 6")</f>
        <v>0</v>
      </c>
      <c r="P344" s="44">
        <f t="shared" si="47"/>
        <v>0</v>
      </c>
      <c r="Q344" s="40">
        <f>C344+P344-J344+SUMIFS(AJUSTE!$D:$D,AJUSTE!$B:$B,'PAINEL MÊS'!B344,AJUSTE!$H:$H,'PAINEL MÊS'!$AI$1)</f>
        <v>0</v>
      </c>
      <c r="R344" s="45">
        <f t="shared" si="58"/>
        <v>0</v>
      </c>
      <c r="S344" s="15">
        <f>IFERROR(IF(INDEX(CADASTRO!$A$2:$Q$570,MATCH('PAINEL MÊS'!B344,CADASTRO!$B$2:$B$570,0),MATCH('PAINEL MÊS'!$AI$1,CADASTRO!$A$2:$Q$2,0))=0,IF(CADASTRO!R342=0,CADASTRO!E342,CADASTRO!R342),INDEX(CADASTRO!$A$2:$Q$570,MATCH('PAINEL MÊS'!B344,CADASTRO!$B$2:$B$570,0),MATCH('PAINEL MÊS'!$AI$1,CADASTRO!$A$2:$Q$2,0))),0)</f>
        <v>0</v>
      </c>
      <c r="T344" s="14">
        <f t="shared" si="59"/>
        <v>0</v>
      </c>
      <c r="U344" s="14">
        <f t="shared" si="60"/>
        <v>0</v>
      </c>
      <c r="V344" s="14">
        <f t="shared" si="61"/>
        <v>0</v>
      </c>
      <c r="W344" s="14">
        <f t="shared" si="62"/>
        <v>0</v>
      </c>
      <c r="X344" s="67">
        <f>IFERROR(IF(INDEX(CADASTRO!$A$2:$Q$570,MATCH('PAINEL MÊS'!B344,CADASTRO!$B$2:$B$570,0),MATCH('PAINEL MÊS'!$AJ$2,CADASTRO!$A$2:$Q$2,0))=0,IF(CADASTRO!R342=0,CADASTRO!E342,CADASTRO!R342),INDEX(CADASTRO!$A$2:$Q$570,MATCH('PAINEL MÊS'!B344,CADASTRO!$B$2:$B$570,0),MATCH('PAINEL MÊS'!$AJ$2,CADASTRO!$A$2:$Q$2,0))),0)*C344</f>
        <v>0</v>
      </c>
      <c r="Y344" s="14">
        <f t="shared" si="63"/>
        <v>0</v>
      </c>
      <c r="Z344" s="75">
        <f t="shared" si="64"/>
        <v>0</v>
      </c>
      <c r="AA344" s="75">
        <f t="shared" si="65"/>
        <v>0</v>
      </c>
      <c r="AB344" s="79">
        <f t="shared" si="66"/>
        <v>0</v>
      </c>
      <c r="AC344" s="77">
        <f t="shared" si="67"/>
        <v>0</v>
      </c>
      <c r="AD344" s="77">
        <f t="shared" si="68"/>
        <v>0</v>
      </c>
    </row>
    <row r="345" spans="1:30" ht="18.75" customHeight="1" x14ac:dyDescent="0.25">
      <c r="A345" s="7">
        <f>CADASTRO!A343</f>
        <v>0</v>
      </c>
      <c r="B345" s="7">
        <f>CADASTRO!B343</f>
        <v>0</v>
      </c>
      <c r="C345" s="40">
        <f>INDEX(Base!$A$40:$N$570,MATCH('PAINEL MÊS'!B345,Base!$B$40:$B$570,0),MATCH('PAINEL MÊS'!$C$2,Base!$A$40:$N$40,0))</f>
        <v>0</v>
      </c>
      <c r="D345" s="7">
        <f>CADASTRO!C343</f>
        <v>0</v>
      </c>
      <c r="E345" s="41">
        <f>SUMIFS(SAÍDAS!$D:$D,SAÍDAS!$B:$B,'PAINEL MÊS'!$B345,SAÍDAS!$H:$H,'PAINEL MÊS'!$AI$1,SAÍDAS!$F:$F,'PAINEL MÊS'!E$3)</f>
        <v>0</v>
      </c>
      <c r="F345" s="41">
        <f>SUMIFS(SAÍDAS!$D:$D,SAÍDAS!$B:$B,'PAINEL MÊS'!$B345,SAÍDAS!$H:$H,'PAINEL MÊS'!$AI$1,SAÍDAS!$F:$F,'PAINEL MÊS'!F$3)</f>
        <v>0</v>
      </c>
      <c r="G345" s="41">
        <f>SUMIFS(SAÍDAS!$D:$D,SAÍDAS!$B:$B,'PAINEL MÊS'!$B345,SAÍDAS!$H:$H,'PAINEL MÊS'!$AI$1,SAÍDAS!$F:$F,'PAINEL MÊS'!G$3)</f>
        <v>0</v>
      </c>
      <c r="H345" s="41">
        <f>SUMIFS(SAÍDAS!$D:$D,SAÍDAS!$B:$B,'PAINEL MÊS'!$B345,SAÍDAS!$H:$H,'PAINEL MÊS'!$AI$1,SAÍDAS!$F:$F,'PAINEL MÊS'!H$3)</f>
        <v>0</v>
      </c>
      <c r="I345" s="41">
        <f>SUMIFS(SAÍDAS!$D:$D,SAÍDAS!$B:$B,'PAINEL MÊS'!$B345,SAÍDAS!$H:$H,'PAINEL MÊS'!$AI$1,SAÍDAS!$F:$F,'PAINEL MÊS'!I$3)+SUMIFS(SAÍDAS!$D:$D,SAÍDAS!$B:$B,'PAINEL MÊS'!$B345,SAÍDAS!$H:$H,'PAINEL MÊS'!$AI$1,SAÍDAS!$F:$F,"SEMANA 6")</f>
        <v>0</v>
      </c>
      <c r="J345" s="42">
        <f t="shared" si="46"/>
        <v>0</v>
      </c>
      <c r="K345" s="43">
        <f>SUMIFS(ENTRADAS!$D:$D,ENTRADAS!$B:$B,'PAINEL MÊS'!$B345,ENTRADAS!$I:$I,'PAINEL MÊS'!$AI$1,ENTRADAS!$F:$F,'PAINEL MÊS'!K$3)</f>
        <v>0</v>
      </c>
      <c r="L345" s="43">
        <f>SUMIFS(ENTRADAS!$D:$D,ENTRADAS!$B:$B,'PAINEL MÊS'!$B345,ENTRADAS!$I:$I,'PAINEL MÊS'!$AI$1,ENTRADAS!$F:$F,'PAINEL MÊS'!L$3)</f>
        <v>0</v>
      </c>
      <c r="M345" s="43">
        <f>SUMIFS(ENTRADAS!$D:$D,ENTRADAS!$B:$B,'PAINEL MÊS'!$B345,ENTRADAS!$I:$I,'PAINEL MÊS'!$AI$1,ENTRADAS!$F:$F,'PAINEL MÊS'!M$3)</f>
        <v>0</v>
      </c>
      <c r="N345" s="43">
        <f>SUMIFS(ENTRADAS!$D:$D,ENTRADAS!$B:$B,'PAINEL MÊS'!$B345,ENTRADAS!$I:$I,'PAINEL MÊS'!$AI$1,ENTRADAS!$F:$F,'PAINEL MÊS'!N$3)</f>
        <v>0</v>
      </c>
      <c r="O345" s="43">
        <f>SUMIFS(ENTRADAS!$D:$D,ENTRADAS!$B:$B,'PAINEL MÊS'!$B345,ENTRADAS!$I:$I,'PAINEL MÊS'!$AI$1,ENTRADAS!$F:$F,'PAINEL MÊS'!O$3)+SUMIFS(ENTRADAS!$D:$D,ENTRADAS!$B:$B,'PAINEL MÊS'!$B345,ENTRADAS!$I:$I,'PAINEL MÊS'!$AI$1,ENTRADAS!$F:$F,"SEMANA 6")</f>
        <v>0</v>
      </c>
      <c r="P345" s="44">
        <f t="shared" si="47"/>
        <v>0</v>
      </c>
      <c r="Q345" s="40">
        <f>C345+P345-J345+SUMIFS(AJUSTE!$D:$D,AJUSTE!$B:$B,'PAINEL MÊS'!B345,AJUSTE!$H:$H,'PAINEL MÊS'!$AI$1)</f>
        <v>0</v>
      </c>
      <c r="R345" s="45">
        <f t="shared" si="58"/>
        <v>0</v>
      </c>
      <c r="S345" s="15">
        <f>IFERROR(IF(INDEX(CADASTRO!$A$2:$Q$570,MATCH('PAINEL MÊS'!B345,CADASTRO!$B$2:$B$570,0),MATCH('PAINEL MÊS'!$AI$1,CADASTRO!$A$2:$Q$2,0))=0,IF(CADASTRO!R343=0,CADASTRO!E343,CADASTRO!R343),INDEX(CADASTRO!$A$2:$Q$570,MATCH('PAINEL MÊS'!B345,CADASTRO!$B$2:$B$570,0),MATCH('PAINEL MÊS'!$AI$1,CADASTRO!$A$2:$Q$2,0))),0)</f>
        <v>0</v>
      </c>
      <c r="T345" s="14">
        <f t="shared" si="59"/>
        <v>0</v>
      </c>
      <c r="U345" s="14">
        <f t="shared" si="60"/>
        <v>0</v>
      </c>
      <c r="V345" s="14">
        <f t="shared" si="61"/>
        <v>0</v>
      </c>
      <c r="W345" s="14">
        <f t="shared" si="62"/>
        <v>0</v>
      </c>
      <c r="X345" s="67">
        <f>IFERROR(IF(INDEX(CADASTRO!$A$2:$Q$570,MATCH('PAINEL MÊS'!B345,CADASTRO!$B$2:$B$570,0),MATCH('PAINEL MÊS'!$AJ$2,CADASTRO!$A$2:$Q$2,0))=0,IF(CADASTRO!R343=0,CADASTRO!E343,CADASTRO!R343),INDEX(CADASTRO!$A$2:$Q$570,MATCH('PAINEL MÊS'!B345,CADASTRO!$B$2:$B$570,0),MATCH('PAINEL MÊS'!$AJ$2,CADASTRO!$A$2:$Q$2,0))),0)*C345</f>
        <v>0</v>
      </c>
      <c r="Y345" s="14">
        <f t="shared" si="63"/>
        <v>0</v>
      </c>
      <c r="Z345" s="75">
        <f t="shared" si="64"/>
        <v>0</v>
      </c>
      <c r="AA345" s="75">
        <f t="shared" si="65"/>
        <v>0</v>
      </c>
      <c r="AB345" s="79">
        <f t="shared" si="66"/>
        <v>0</v>
      </c>
      <c r="AC345" s="77">
        <f t="shared" si="67"/>
        <v>0</v>
      </c>
      <c r="AD345" s="77">
        <f t="shared" si="68"/>
        <v>0</v>
      </c>
    </row>
    <row r="346" spans="1:30" ht="18.75" customHeight="1" x14ac:dyDescent="0.25">
      <c r="A346" s="7">
        <f>CADASTRO!A344</f>
        <v>0</v>
      </c>
      <c r="B346" s="7">
        <f>CADASTRO!B344</f>
        <v>0</v>
      </c>
      <c r="C346" s="40">
        <f>INDEX(Base!$A$40:$N$570,MATCH('PAINEL MÊS'!B346,Base!$B$40:$B$570,0),MATCH('PAINEL MÊS'!$C$2,Base!$A$40:$N$40,0))</f>
        <v>0</v>
      </c>
      <c r="D346" s="7">
        <f>CADASTRO!C344</f>
        <v>0</v>
      </c>
      <c r="E346" s="41">
        <f>SUMIFS(SAÍDAS!$D:$D,SAÍDAS!$B:$B,'PAINEL MÊS'!$B346,SAÍDAS!$H:$H,'PAINEL MÊS'!$AI$1,SAÍDAS!$F:$F,'PAINEL MÊS'!E$3)</f>
        <v>0</v>
      </c>
      <c r="F346" s="41">
        <f>SUMIFS(SAÍDAS!$D:$D,SAÍDAS!$B:$B,'PAINEL MÊS'!$B346,SAÍDAS!$H:$H,'PAINEL MÊS'!$AI$1,SAÍDAS!$F:$F,'PAINEL MÊS'!F$3)</f>
        <v>0</v>
      </c>
      <c r="G346" s="41">
        <f>SUMIFS(SAÍDAS!$D:$D,SAÍDAS!$B:$B,'PAINEL MÊS'!$B346,SAÍDAS!$H:$H,'PAINEL MÊS'!$AI$1,SAÍDAS!$F:$F,'PAINEL MÊS'!G$3)</f>
        <v>0</v>
      </c>
      <c r="H346" s="41">
        <f>SUMIFS(SAÍDAS!$D:$D,SAÍDAS!$B:$B,'PAINEL MÊS'!$B346,SAÍDAS!$H:$H,'PAINEL MÊS'!$AI$1,SAÍDAS!$F:$F,'PAINEL MÊS'!H$3)</f>
        <v>0</v>
      </c>
      <c r="I346" s="41">
        <f>SUMIFS(SAÍDAS!$D:$D,SAÍDAS!$B:$B,'PAINEL MÊS'!$B346,SAÍDAS!$H:$H,'PAINEL MÊS'!$AI$1,SAÍDAS!$F:$F,'PAINEL MÊS'!I$3)+SUMIFS(SAÍDAS!$D:$D,SAÍDAS!$B:$B,'PAINEL MÊS'!$B346,SAÍDAS!$H:$H,'PAINEL MÊS'!$AI$1,SAÍDAS!$F:$F,"SEMANA 6")</f>
        <v>0</v>
      </c>
      <c r="J346" s="42">
        <f t="shared" si="46"/>
        <v>0</v>
      </c>
      <c r="K346" s="43">
        <f>SUMIFS(ENTRADAS!$D:$D,ENTRADAS!$B:$B,'PAINEL MÊS'!$B346,ENTRADAS!$I:$I,'PAINEL MÊS'!$AI$1,ENTRADAS!$F:$F,'PAINEL MÊS'!K$3)</f>
        <v>0</v>
      </c>
      <c r="L346" s="43">
        <f>SUMIFS(ENTRADAS!$D:$D,ENTRADAS!$B:$B,'PAINEL MÊS'!$B346,ENTRADAS!$I:$I,'PAINEL MÊS'!$AI$1,ENTRADAS!$F:$F,'PAINEL MÊS'!L$3)</f>
        <v>0</v>
      </c>
      <c r="M346" s="43">
        <f>SUMIFS(ENTRADAS!$D:$D,ENTRADAS!$B:$B,'PAINEL MÊS'!$B346,ENTRADAS!$I:$I,'PAINEL MÊS'!$AI$1,ENTRADAS!$F:$F,'PAINEL MÊS'!M$3)</f>
        <v>0</v>
      </c>
      <c r="N346" s="43">
        <f>SUMIFS(ENTRADAS!$D:$D,ENTRADAS!$B:$B,'PAINEL MÊS'!$B346,ENTRADAS!$I:$I,'PAINEL MÊS'!$AI$1,ENTRADAS!$F:$F,'PAINEL MÊS'!N$3)</f>
        <v>0</v>
      </c>
      <c r="O346" s="43">
        <f>SUMIFS(ENTRADAS!$D:$D,ENTRADAS!$B:$B,'PAINEL MÊS'!$B346,ENTRADAS!$I:$I,'PAINEL MÊS'!$AI$1,ENTRADAS!$F:$F,'PAINEL MÊS'!O$3)+SUMIFS(ENTRADAS!$D:$D,ENTRADAS!$B:$B,'PAINEL MÊS'!$B346,ENTRADAS!$I:$I,'PAINEL MÊS'!$AI$1,ENTRADAS!$F:$F,"SEMANA 6")</f>
        <v>0</v>
      </c>
      <c r="P346" s="44">
        <f t="shared" si="47"/>
        <v>0</v>
      </c>
      <c r="Q346" s="40">
        <f>C346+P346-J346+SUMIFS(AJUSTE!$D:$D,AJUSTE!$B:$B,'PAINEL MÊS'!B346,AJUSTE!$H:$H,'PAINEL MÊS'!$AI$1)</f>
        <v>0</v>
      </c>
      <c r="R346" s="45">
        <f t="shared" si="58"/>
        <v>0</v>
      </c>
      <c r="S346" s="15">
        <f>IFERROR(IF(INDEX(CADASTRO!$A$2:$Q$570,MATCH('PAINEL MÊS'!B346,CADASTRO!$B$2:$B$570,0),MATCH('PAINEL MÊS'!$AI$1,CADASTRO!$A$2:$Q$2,0))=0,IF(CADASTRO!R344=0,CADASTRO!E344,CADASTRO!R344),INDEX(CADASTRO!$A$2:$Q$570,MATCH('PAINEL MÊS'!B346,CADASTRO!$B$2:$B$570,0),MATCH('PAINEL MÊS'!$AI$1,CADASTRO!$A$2:$Q$2,0))),0)</f>
        <v>0</v>
      </c>
      <c r="T346" s="14">
        <f t="shared" si="59"/>
        <v>0</v>
      </c>
      <c r="U346" s="14">
        <f t="shared" si="60"/>
        <v>0</v>
      </c>
      <c r="V346" s="14">
        <f t="shared" si="61"/>
        <v>0</v>
      </c>
      <c r="W346" s="14">
        <f t="shared" si="62"/>
        <v>0</v>
      </c>
      <c r="X346" s="67">
        <f>IFERROR(IF(INDEX(CADASTRO!$A$2:$Q$570,MATCH('PAINEL MÊS'!B346,CADASTRO!$B$2:$B$570,0),MATCH('PAINEL MÊS'!$AJ$2,CADASTRO!$A$2:$Q$2,0))=0,IF(CADASTRO!R344=0,CADASTRO!E344,CADASTRO!R344),INDEX(CADASTRO!$A$2:$Q$570,MATCH('PAINEL MÊS'!B346,CADASTRO!$B$2:$B$570,0),MATCH('PAINEL MÊS'!$AJ$2,CADASTRO!$A$2:$Q$2,0))),0)*C346</f>
        <v>0</v>
      </c>
      <c r="Y346" s="14">
        <f t="shared" si="63"/>
        <v>0</v>
      </c>
      <c r="Z346" s="75">
        <f t="shared" si="64"/>
        <v>0</v>
      </c>
      <c r="AA346" s="75">
        <f t="shared" si="65"/>
        <v>0</v>
      </c>
      <c r="AB346" s="79">
        <f t="shared" si="66"/>
        <v>0</v>
      </c>
      <c r="AC346" s="77">
        <f t="shared" si="67"/>
        <v>0</v>
      </c>
      <c r="AD346" s="77">
        <f t="shared" si="68"/>
        <v>0</v>
      </c>
    </row>
    <row r="347" spans="1:30" ht="18.75" customHeight="1" x14ac:dyDescent="0.25">
      <c r="A347" s="7">
        <f>CADASTRO!A345</f>
        <v>0</v>
      </c>
      <c r="B347" s="7">
        <f>CADASTRO!B345</f>
        <v>0</v>
      </c>
      <c r="C347" s="40">
        <f>INDEX(Base!$A$40:$N$570,MATCH('PAINEL MÊS'!B347,Base!$B$40:$B$570,0),MATCH('PAINEL MÊS'!$C$2,Base!$A$40:$N$40,0))</f>
        <v>0</v>
      </c>
      <c r="D347" s="7">
        <f>CADASTRO!C345</f>
        <v>0</v>
      </c>
      <c r="E347" s="41">
        <f>SUMIFS(SAÍDAS!$D:$D,SAÍDAS!$B:$B,'PAINEL MÊS'!$B347,SAÍDAS!$H:$H,'PAINEL MÊS'!$AI$1,SAÍDAS!$F:$F,'PAINEL MÊS'!E$3)</f>
        <v>0</v>
      </c>
      <c r="F347" s="41">
        <f>SUMIFS(SAÍDAS!$D:$D,SAÍDAS!$B:$B,'PAINEL MÊS'!$B347,SAÍDAS!$H:$H,'PAINEL MÊS'!$AI$1,SAÍDAS!$F:$F,'PAINEL MÊS'!F$3)</f>
        <v>0</v>
      </c>
      <c r="G347" s="41">
        <f>SUMIFS(SAÍDAS!$D:$D,SAÍDAS!$B:$B,'PAINEL MÊS'!$B347,SAÍDAS!$H:$H,'PAINEL MÊS'!$AI$1,SAÍDAS!$F:$F,'PAINEL MÊS'!G$3)</f>
        <v>0</v>
      </c>
      <c r="H347" s="41">
        <f>SUMIFS(SAÍDAS!$D:$D,SAÍDAS!$B:$B,'PAINEL MÊS'!$B347,SAÍDAS!$H:$H,'PAINEL MÊS'!$AI$1,SAÍDAS!$F:$F,'PAINEL MÊS'!H$3)</f>
        <v>0</v>
      </c>
      <c r="I347" s="41">
        <f>SUMIFS(SAÍDAS!$D:$D,SAÍDAS!$B:$B,'PAINEL MÊS'!$B347,SAÍDAS!$H:$H,'PAINEL MÊS'!$AI$1,SAÍDAS!$F:$F,'PAINEL MÊS'!I$3)+SUMIFS(SAÍDAS!$D:$D,SAÍDAS!$B:$B,'PAINEL MÊS'!$B347,SAÍDAS!$H:$H,'PAINEL MÊS'!$AI$1,SAÍDAS!$F:$F,"SEMANA 6")</f>
        <v>0</v>
      </c>
      <c r="J347" s="42">
        <f t="shared" si="46"/>
        <v>0</v>
      </c>
      <c r="K347" s="43">
        <f>SUMIFS(ENTRADAS!$D:$D,ENTRADAS!$B:$B,'PAINEL MÊS'!$B347,ENTRADAS!$I:$I,'PAINEL MÊS'!$AI$1,ENTRADAS!$F:$F,'PAINEL MÊS'!K$3)</f>
        <v>0</v>
      </c>
      <c r="L347" s="43">
        <f>SUMIFS(ENTRADAS!$D:$D,ENTRADAS!$B:$B,'PAINEL MÊS'!$B347,ENTRADAS!$I:$I,'PAINEL MÊS'!$AI$1,ENTRADAS!$F:$F,'PAINEL MÊS'!L$3)</f>
        <v>0</v>
      </c>
      <c r="M347" s="43">
        <f>SUMIFS(ENTRADAS!$D:$D,ENTRADAS!$B:$B,'PAINEL MÊS'!$B347,ENTRADAS!$I:$I,'PAINEL MÊS'!$AI$1,ENTRADAS!$F:$F,'PAINEL MÊS'!M$3)</f>
        <v>0</v>
      </c>
      <c r="N347" s="43">
        <f>SUMIFS(ENTRADAS!$D:$D,ENTRADAS!$B:$B,'PAINEL MÊS'!$B347,ENTRADAS!$I:$I,'PAINEL MÊS'!$AI$1,ENTRADAS!$F:$F,'PAINEL MÊS'!N$3)</f>
        <v>0</v>
      </c>
      <c r="O347" s="43">
        <f>SUMIFS(ENTRADAS!$D:$D,ENTRADAS!$B:$B,'PAINEL MÊS'!$B347,ENTRADAS!$I:$I,'PAINEL MÊS'!$AI$1,ENTRADAS!$F:$F,'PAINEL MÊS'!O$3)+SUMIFS(ENTRADAS!$D:$D,ENTRADAS!$B:$B,'PAINEL MÊS'!$B347,ENTRADAS!$I:$I,'PAINEL MÊS'!$AI$1,ENTRADAS!$F:$F,"SEMANA 6")</f>
        <v>0</v>
      </c>
      <c r="P347" s="44">
        <f t="shared" si="47"/>
        <v>0</v>
      </c>
      <c r="Q347" s="40">
        <f>C347+P347-J347+SUMIFS(AJUSTE!$D:$D,AJUSTE!$B:$B,'PAINEL MÊS'!B347,AJUSTE!$H:$H,'PAINEL MÊS'!$AI$1)</f>
        <v>0</v>
      </c>
      <c r="R347" s="45">
        <f t="shared" si="58"/>
        <v>0</v>
      </c>
      <c r="S347" s="15">
        <f>IFERROR(IF(INDEX(CADASTRO!$A$2:$Q$570,MATCH('PAINEL MÊS'!B347,CADASTRO!$B$2:$B$570,0),MATCH('PAINEL MÊS'!$AI$1,CADASTRO!$A$2:$Q$2,0))=0,IF(CADASTRO!R345=0,CADASTRO!E345,CADASTRO!R345),INDEX(CADASTRO!$A$2:$Q$570,MATCH('PAINEL MÊS'!B347,CADASTRO!$B$2:$B$570,0),MATCH('PAINEL MÊS'!$AI$1,CADASTRO!$A$2:$Q$2,0))),0)</f>
        <v>0</v>
      </c>
      <c r="T347" s="14">
        <f t="shared" si="59"/>
        <v>0</v>
      </c>
      <c r="U347" s="14">
        <f t="shared" si="60"/>
        <v>0</v>
      </c>
      <c r="V347" s="14">
        <f t="shared" si="61"/>
        <v>0</v>
      </c>
      <c r="W347" s="14">
        <f t="shared" si="62"/>
        <v>0</v>
      </c>
      <c r="X347" s="67">
        <f>IFERROR(IF(INDEX(CADASTRO!$A$2:$Q$570,MATCH('PAINEL MÊS'!B347,CADASTRO!$B$2:$B$570,0),MATCH('PAINEL MÊS'!$AJ$2,CADASTRO!$A$2:$Q$2,0))=0,IF(CADASTRO!R345=0,CADASTRO!E345,CADASTRO!R345),INDEX(CADASTRO!$A$2:$Q$570,MATCH('PAINEL MÊS'!B347,CADASTRO!$B$2:$B$570,0),MATCH('PAINEL MÊS'!$AJ$2,CADASTRO!$A$2:$Q$2,0))),0)*C347</f>
        <v>0</v>
      </c>
      <c r="Y347" s="14">
        <f t="shared" si="63"/>
        <v>0</v>
      </c>
      <c r="Z347" s="75">
        <f t="shared" si="64"/>
        <v>0</v>
      </c>
      <c r="AA347" s="75">
        <f t="shared" si="65"/>
        <v>0</v>
      </c>
      <c r="AB347" s="79">
        <f t="shared" si="66"/>
        <v>0</v>
      </c>
      <c r="AC347" s="77">
        <f t="shared" si="67"/>
        <v>0</v>
      </c>
      <c r="AD347" s="77">
        <f t="shared" si="68"/>
        <v>0</v>
      </c>
    </row>
    <row r="348" spans="1:30" ht="18.75" customHeight="1" x14ac:dyDescent="0.25">
      <c r="A348" s="7">
        <f>CADASTRO!A346</f>
        <v>0</v>
      </c>
      <c r="B348" s="7">
        <f>CADASTRO!B346</f>
        <v>0</v>
      </c>
      <c r="C348" s="40">
        <f>INDEX(Base!$A$40:$N$570,MATCH('PAINEL MÊS'!B348,Base!$B$40:$B$570,0),MATCH('PAINEL MÊS'!$C$2,Base!$A$40:$N$40,0))</f>
        <v>0</v>
      </c>
      <c r="D348" s="7">
        <f>CADASTRO!C346</f>
        <v>0</v>
      </c>
      <c r="E348" s="41">
        <f>SUMIFS(SAÍDAS!$D:$D,SAÍDAS!$B:$B,'PAINEL MÊS'!$B348,SAÍDAS!$H:$H,'PAINEL MÊS'!$AI$1,SAÍDAS!$F:$F,'PAINEL MÊS'!E$3)</f>
        <v>0</v>
      </c>
      <c r="F348" s="41">
        <f>SUMIFS(SAÍDAS!$D:$D,SAÍDAS!$B:$B,'PAINEL MÊS'!$B348,SAÍDAS!$H:$H,'PAINEL MÊS'!$AI$1,SAÍDAS!$F:$F,'PAINEL MÊS'!F$3)</f>
        <v>0</v>
      </c>
      <c r="G348" s="41">
        <f>SUMIFS(SAÍDAS!$D:$D,SAÍDAS!$B:$B,'PAINEL MÊS'!$B348,SAÍDAS!$H:$H,'PAINEL MÊS'!$AI$1,SAÍDAS!$F:$F,'PAINEL MÊS'!G$3)</f>
        <v>0</v>
      </c>
      <c r="H348" s="41">
        <f>SUMIFS(SAÍDAS!$D:$D,SAÍDAS!$B:$B,'PAINEL MÊS'!$B348,SAÍDAS!$H:$H,'PAINEL MÊS'!$AI$1,SAÍDAS!$F:$F,'PAINEL MÊS'!H$3)</f>
        <v>0</v>
      </c>
      <c r="I348" s="41">
        <f>SUMIFS(SAÍDAS!$D:$D,SAÍDAS!$B:$B,'PAINEL MÊS'!$B348,SAÍDAS!$H:$H,'PAINEL MÊS'!$AI$1,SAÍDAS!$F:$F,'PAINEL MÊS'!I$3)+SUMIFS(SAÍDAS!$D:$D,SAÍDAS!$B:$B,'PAINEL MÊS'!$B348,SAÍDAS!$H:$H,'PAINEL MÊS'!$AI$1,SAÍDAS!$F:$F,"SEMANA 6")</f>
        <v>0</v>
      </c>
      <c r="J348" s="42">
        <f t="shared" si="46"/>
        <v>0</v>
      </c>
      <c r="K348" s="43">
        <f>SUMIFS(ENTRADAS!$D:$D,ENTRADAS!$B:$B,'PAINEL MÊS'!$B348,ENTRADAS!$I:$I,'PAINEL MÊS'!$AI$1,ENTRADAS!$F:$F,'PAINEL MÊS'!K$3)</f>
        <v>0</v>
      </c>
      <c r="L348" s="43">
        <f>SUMIFS(ENTRADAS!$D:$D,ENTRADAS!$B:$B,'PAINEL MÊS'!$B348,ENTRADAS!$I:$I,'PAINEL MÊS'!$AI$1,ENTRADAS!$F:$F,'PAINEL MÊS'!L$3)</f>
        <v>0</v>
      </c>
      <c r="M348" s="43">
        <f>SUMIFS(ENTRADAS!$D:$D,ENTRADAS!$B:$B,'PAINEL MÊS'!$B348,ENTRADAS!$I:$I,'PAINEL MÊS'!$AI$1,ENTRADAS!$F:$F,'PAINEL MÊS'!M$3)</f>
        <v>0</v>
      </c>
      <c r="N348" s="43">
        <f>SUMIFS(ENTRADAS!$D:$D,ENTRADAS!$B:$B,'PAINEL MÊS'!$B348,ENTRADAS!$I:$I,'PAINEL MÊS'!$AI$1,ENTRADAS!$F:$F,'PAINEL MÊS'!N$3)</f>
        <v>0</v>
      </c>
      <c r="O348" s="43">
        <f>SUMIFS(ENTRADAS!$D:$D,ENTRADAS!$B:$B,'PAINEL MÊS'!$B348,ENTRADAS!$I:$I,'PAINEL MÊS'!$AI$1,ENTRADAS!$F:$F,'PAINEL MÊS'!O$3)+SUMIFS(ENTRADAS!$D:$D,ENTRADAS!$B:$B,'PAINEL MÊS'!$B348,ENTRADAS!$I:$I,'PAINEL MÊS'!$AI$1,ENTRADAS!$F:$F,"SEMANA 6")</f>
        <v>0</v>
      </c>
      <c r="P348" s="44">
        <f t="shared" si="47"/>
        <v>0</v>
      </c>
      <c r="Q348" s="40">
        <f>C348+P348-J348+SUMIFS(AJUSTE!$D:$D,AJUSTE!$B:$B,'PAINEL MÊS'!B348,AJUSTE!$H:$H,'PAINEL MÊS'!$AI$1)</f>
        <v>0</v>
      </c>
      <c r="R348" s="45">
        <f t="shared" si="58"/>
        <v>0</v>
      </c>
      <c r="S348" s="15">
        <f>IFERROR(IF(INDEX(CADASTRO!$A$2:$Q$570,MATCH('PAINEL MÊS'!B348,CADASTRO!$B$2:$B$570,0),MATCH('PAINEL MÊS'!$AI$1,CADASTRO!$A$2:$Q$2,0))=0,IF(CADASTRO!R346=0,CADASTRO!E346,CADASTRO!R346),INDEX(CADASTRO!$A$2:$Q$570,MATCH('PAINEL MÊS'!B348,CADASTRO!$B$2:$B$570,0),MATCH('PAINEL MÊS'!$AI$1,CADASTRO!$A$2:$Q$2,0))),0)</f>
        <v>0</v>
      </c>
      <c r="T348" s="14">
        <f t="shared" si="59"/>
        <v>0</v>
      </c>
      <c r="U348" s="14">
        <f t="shared" si="60"/>
        <v>0</v>
      </c>
      <c r="V348" s="14">
        <f t="shared" si="61"/>
        <v>0</v>
      </c>
      <c r="W348" s="14">
        <f t="shared" si="62"/>
        <v>0</v>
      </c>
      <c r="X348" s="67">
        <f>IFERROR(IF(INDEX(CADASTRO!$A$2:$Q$570,MATCH('PAINEL MÊS'!B348,CADASTRO!$B$2:$B$570,0),MATCH('PAINEL MÊS'!$AJ$2,CADASTRO!$A$2:$Q$2,0))=0,IF(CADASTRO!R346=0,CADASTRO!E346,CADASTRO!R346),INDEX(CADASTRO!$A$2:$Q$570,MATCH('PAINEL MÊS'!B348,CADASTRO!$B$2:$B$570,0),MATCH('PAINEL MÊS'!$AJ$2,CADASTRO!$A$2:$Q$2,0))),0)*C348</f>
        <v>0</v>
      </c>
      <c r="Y348" s="14">
        <f t="shared" si="63"/>
        <v>0</v>
      </c>
      <c r="Z348" s="75">
        <f t="shared" si="64"/>
        <v>0</v>
      </c>
      <c r="AA348" s="75">
        <f t="shared" si="65"/>
        <v>0</v>
      </c>
      <c r="AB348" s="79">
        <f t="shared" si="66"/>
        <v>0</v>
      </c>
      <c r="AC348" s="77">
        <f t="shared" si="67"/>
        <v>0</v>
      </c>
      <c r="AD348" s="77">
        <f t="shared" si="68"/>
        <v>0</v>
      </c>
    </row>
    <row r="349" spans="1:30" ht="18.75" customHeight="1" x14ac:dyDescent="0.25">
      <c r="A349" s="7">
        <f>CADASTRO!A347</f>
        <v>0</v>
      </c>
      <c r="B349" s="7">
        <f>CADASTRO!B347</f>
        <v>0</v>
      </c>
      <c r="C349" s="40">
        <f>INDEX(Base!$A$40:$N$570,MATCH('PAINEL MÊS'!B349,Base!$B$40:$B$570,0),MATCH('PAINEL MÊS'!$C$2,Base!$A$40:$N$40,0))</f>
        <v>0</v>
      </c>
      <c r="D349" s="7">
        <f>CADASTRO!C347</f>
        <v>0</v>
      </c>
      <c r="E349" s="41">
        <f>SUMIFS(SAÍDAS!$D:$D,SAÍDAS!$B:$B,'PAINEL MÊS'!$B349,SAÍDAS!$H:$H,'PAINEL MÊS'!$AI$1,SAÍDAS!$F:$F,'PAINEL MÊS'!E$3)</f>
        <v>0</v>
      </c>
      <c r="F349" s="41">
        <f>SUMIFS(SAÍDAS!$D:$D,SAÍDAS!$B:$B,'PAINEL MÊS'!$B349,SAÍDAS!$H:$H,'PAINEL MÊS'!$AI$1,SAÍDAS!$F:$F,'PAINEL MÊS'!F$3)</f>
        <v>0</v>
      </c>
      <c r="G349" s="41">
        <f>SUMIFS(SAÍDAS!$D:$D,SAÍDAS!$B:$B,'PAINEL MÊS'!$B349,SAÍDAS!$H:$H,'PAINEL MÊS'!$AI$1,SAÍDAS!$F:$F,'PAINEL MÊS'!G$3)</f>
        <v>0</v>
      </c>
      <c r="H349" s="41">
        <f>SUMIFS(SAÍDAS!$D:$D,SAÍDAS!$B:$B,'PAINEL MÊS'!$B349,SAÍDAS!$H:$H,'PAINEL MÊS'!$AI$1,SAÍDAS!$F:$F,'PAINEL MÊS'!H$3)</f>
        <v>0</v>
      </c>
      <c r="I349" s="41">
        <f>SUMIFS(SAÍDAS!$D:$D,SAÍDAS!$B:$B,'PAINEL MÊS'!$B349,SAÍDAS!$H:$H,'PAINEL MÊS'!$AI$1,SAÍDAS!$F:$F,'PAINEL MÊS'!I$3)+SUMIFS(SAÍDAS!$D:$D,SAÍDAS!$B:$B,'PAINEL MÊS'!$B349,SAÍDAS!$H:$H,'PAINEL MÊS'!$AI$1,SAÍDAS!$F:$F,"SEMANA 6")</f>
        <v>0</v>
      </c>
      <c r="J349" s="42">
        <f t="shared" si="46"/>
        <v>0</v>
      </c>
      <c r="K349" s="43">
        <f>SUMIFS(ENTRADAS!$D:$D,ENTRADAS!$B:$B,'PAINEL MÊS'!$B349,ENTRADAS!$I:$I,'PAINEL MÊS'!$AI$1,ENTRADAS!$F:$F,'PAINEL MÊS'!K$3)</f>
        <v>0</v>
      </c>
      <c r="L349" s="43">
        <f>SUMIFS(ENTRADAS!$D:$D,ENTRADAS!$B:$B,'PAINEL MÊS'!$B349,ENTRADAS!$I:$I,'PAINEL MÊS'!$AI$1,ENTRADAS!$F:$F,'PAINEL MÊS'!L$3)</f>
        <v>0</v>
      </c>
      <c r="M349" s="43">
        <f>SUMIFS(ENTRADAS!$D:$D,ENTRADAS!$B:$B,'PAINEL MÊS'!$B349,ENTRADAS!$I:$I,'PAINEL MÊS'!$AI$1,ENTRADAS!$F:$F,'PAINEL MÊS'!M$3)</f>
        <v>0</v>
      </c>
      <c r="N349" s="43">
        <f>SUMIFS(ENTRADAS!$D:$D,ENTRADAS!$B:$B,'PAINEL MÊS'!$B349,ENTRADAS!$I:$I,'PAINEL MÊS'!$AI$1,ENTRADAS!$F:$F,'PAINEL MÊS'!N$3)</f>
        <v>0</v>
      </c>
      <c r="O349" s="43">
        <f>SUMIFS(ENTRADAS!$D:$D,ENTRADAS!$B:$B,'PAINEL MÊS'!$B349,ENTRADAS!$I:$I,'PAINEL MÊS'!$AI$1,ENTRADAS!$F:$F,'PAINEL MÊS'!O$3)+SUMIFS(ENTRADAS!$D:$D,ENTRADAS!$B:$B,'PAINEL MÊS'!$B349,ENTRADAS!$I:$I,'PAINEL MÊS'!$AI$1,ENTRADAS!$F:$F,"SEMANA 6")</f>
        <v>0</v>
      </c>
      <c r="P349" s="44">
        <f t="shared" si="47"/>
        <v>0</v>
      </c>
      <c r="Q349" s="40">
        <f>C349+P349-J349+SUMIFS(AJUSTE!$D:$D,AJUSTE!$B:$B,'PAINEL MÊS'!B349,AJUSTE!$H:$H,'PAINEL MÊS'!$AI$1)</f>
        <v>0</v>
      </c>
      <c r="R349" s="45">
        <f t="shared" si="58"/>
        <v>0</v>
      </c>
      <c r="S349" s="15">
        <f>IFERROR(IF(INDEX(CADASTRO!$A$2:$Q$570,MATCH('PAINEL MÊS'!B349,CADASTRO!$B$2:$B$570,0),MATCH('PAINEL MÊS'!$AI$1,CADASTRO!$A$2:$Q$2,0))=0,IF(CADASTRO!R347=0,CADASTRO!E347,CADASTRO!R347),INDEX(CADASTRO!$A$2:$Q$570,MATCH('PAINEL MÊS'!B349,CADASTRO!$B$2:$B$570,0),MATCH('PAINEL MÊS'!$AI$1,CADASTRO!$A$2:$Q$2,0))),0)</f>
        <v>0</v>
      </c>
      <c r="T349" s="14">
        <f t="shared" si="59"/>
        <v>0</v>
      </c>
      <c r="U349" s="14">
        <f t="shared" si="60"/>
        <v>0</v>
      </c>
      <c r="V349" s="14">
        <f t="shared" si="61"/>
        <v>0</v>
      </c>
      <c r="W349" s="14">
        <f t="shared" si="62"/>
        <v>0</v>
      </c>
      <c r="X349" s="67">
        <f>IFERROR(IF(INDEX(CADASTRO!$A$2:$Q$570,MATCH('PAINEL MÊS'!B349,CADASTRO!$B$2:$B$570,0),MATCH('PAINEL MÊS'!$AJ$2,CADASTRO!$A$2:$Q$2,0))=0,IF(CADASTRO!R347=0,CADASTRO!E347,CADASTRO!R347),INDEX(CADASTRO!$A$2:$Q$570,MATCH('PAINEL MÊS'!B349,CADASTRO!$B$2:$B$570,0),MATCH('PAINEL MÊS'!$AJ$2,CADASTRO!$A$2:$Q$2,0))),0)*C349</f>
        <v>0</v>
      </c>
      <c r="Y349" s="14">
        <f t="shared" si="63"/>
        <v>0</v>
      </c>
      <c r="Z349" s="75">
        <f t="shared" si="64"/>
        <v>0</v>
      </c>
      <c r="AA349" s="75">
        <f t="shared" si="65"/>
        <v>0</v>
      </c>
      <c r="AB349" s="79">
        <f t="shared" si="66"/>
        <v>0</v>
      </c>
      <c r="AC349" s="77">
        <f t="shared" si="67"/>
        <v>0</v>
      </c>
      <c r="AD349" s="77">
        <f t="shared" si="68"/>
        <v>0</v>
      </c>
    </row>
    <row r="350" spans="1:30" ht="18.75" customHeight="1" x14ac:dyDescent="0.25">
      <c r="A350" s="7">
        <f>CADASTRO!A348</f>
        <v>0</v>
      </c>
      <c r="B350" s="7">
        <f>CADASTRO!B348</f>
        <v>0</v>
      </c>
      <c r="C350" s="40">
        <f>INDEX(Base!$A$40:$N$570,MATCH('PAINEL MÊS'!B350,Base!$B$40:$B$570,0),MATCH('PAINEL MÊS'!$C$2,Base!$A$40:$N$40,0))</f>
        <v>0</v>
      </c>
      <c r="D350" s="7">
        <f>CADASTRO!C348</f>
        <v>0</v>
      </c>
      <c r="E350" s="41">
        <f>SUMIFS(SAÍDAS!$D:$D,SAÍDAS!$B:$B,'PAINEL MÊS'!$B350,SAÍDAS!$H:$H,'PAINEL MÊS'!$AI$1,SAÍDAS!$F:$F,'PAINEL MÊS'!E$3)</f>
        <v>0</v>
      </c>
      <c r="F350" s="41">
        <f>SUMIFS(SAÍDAS!$D:$D,SAÍDAS!$B:$B,'PAINEL MÊS'!$B350,SAÍDAS!$H:$H,'PAINEL MÊS'!$AI$1,SAÍDAS!$F:$F,'PAINEL MÊS'!F$3)</f>
        <v>0</v>
      </c>
      <c r="G350" s="41">
        <f>SUMIFS(SAÍDAS!$D:$D,SAÍDAS!$B:$B,'PAINEL MÊS'!$B350,SAÍDAS!$H:$H,'PAINEL MÊS'!$AI$1,SAÍDAS!$F:$F,'PAINEL MÊS'!G$3)</f>
        <v>0</v>
      </c>
      <c r="H350" s="41">
        <f>SUMIFS(SAÍDAS!$D:$D,SAÍDAS!$B:$B,'PAINEL MÊS'!$B350,SAÍDAS!$H:$H,'PAINEL MÊS'!$AI$1,SAÍDAS!$F:$F,'PAINEL MÊS'!H$3)</f>
        <v>0</v>
      </c>
      <c r="I350" s="41">
        <f>SUMIFS(SAÍDAS!$D:$D,SAÍDAS!$B:$B,'PAINEL MÊS'!$B350,SAÍDAS!$H:$H,'PAINEL MÊS'!$AI$1,SAÍDAS!$F:$F,'PAINEL MÊS'!I$3)+SUMIFS(SAÍDAS!$D:$D,SAÍDAS!$B:$B,'PAINEL MÊS'!$B350,SAÍDAS!$H:$H,'PAINEL MÊS'!$AI$1,SAÍDAS!$F:$F,"SEMANA 6")</f>
        <v>0</v>
      </c>
      <c r="J350" s="42">
        <f t="shared" si="46"/>
        <v>0</v>
      </c>
      <c r="K350" s="43">
        <f>SUMIFS(ENTRADAS!$D:$D,ENTRADAS!$B:$B,'PAINEL MÊS'!$B350,ENTRADAS!$I:$I,'PAINEL MÊS'!$AI$1,ENTRADAS!$F:$F,'PAINEL MÊS'!K$3)</f>
        <v>0</v>
      </c>
      <c r="L350" s="43">
        <f>SUMIFS(ENTRADAS!$D:$D,ENTRADAS!$B:$B,'PAINEL MÊS'!$B350,ENTRADAS!$I:$I,'PAINEL MÊS'!$AI$1,ENTRADAS!$F:$F,'PAINEL MÊS'!L$3)</f>
        <v>0</v>
      </c>
      <c r="M350" s="43">
        <f>SUMIFS(ENTRADAS!$D:$D,ENTRADAS!$B:$B,'PAINEL MÊS'!$B350,ENTRADAS!$I:$I,'PAINEL MÊS'!$AI$1,ENTRADAS!$F:$F,'PAINEL MÊS'!M$3)</f>
        <v>0</v>
      </c>
      <c r="N350" s="43">
        <f>SUMIFS(ENTRADAS!$D:$D,ENTRADAS!$B:$B,'PAINEL MÊS'!$B350,ENTRADAS!$I:$I,'PAINEL MÊS'!$AI$1,ENTRADAS!$F:$F,'PAINEL MÊS'!N$3)</f>
        <v>0</v>
      </c>
      <c r="O350" s="43">
        <f>SUMIFS(ENTRADAS!$D:$D,ENTRADAS!$B:$B,'PAINEL MÊS'!$B350,ENTRADAS!$I:$I,'PAINEL MÊS'!$AI$1,ENTRADAS!$F:$F,'PAINEL MÊS'!O$3)+SUMIFS(ENTRADAS!$D:$D,ENTRADAS!$B:$B,'PAINEL MÊS'!$B350,ENTRADAS!$I:$I,'PAINEL MÊS'!$AI$1,ENTRADAS!$F:$F,"SEMANA 6")</f>
        <v>0</v>
      </c>
      <c r="P350" s="44">
        <f t="shared" si="47"/>
        <v>0</v>
      </c>
      <c r="Q350" s="40">
        <f>C350+P350-J350+SUMIFS(AJUSTE!$D:$D,AJUSTE!$B:$B,'PAINEL MÊS'!B350,AJUSTE!$H:$H,'PAINEL MÊS'!$AI$1)</f>
        <v>0</v>
      </c>
      <c r="R350" s="45">
        <f t="shared" si="58"/>
        <v>0</v>
      </c>
      <c r="S350" s="15">
        <f>IFERROR(IF(INDEX(CADASTRO!$A$2:$Q$570,MATCH('PAINEL MÊS'!B350,CADASTRO!$B$2:$B$570,0),MATCH('PAINEL MÊS'!$AI$1,CADASTRO!$A$2:$Q$2,0))=0,IF(CADASTRO!R348=0,CADASTRO!E348,CADASTRO!R348),INDEX(CADASTRO!$A$2:$Q$570,MATCH('PAINEL MÊS'!B350,CADASTRO!$B$2:$B$570,0),MATCH('PAINEL MÊS'!$AI$1,CADASTRO!$A$2:$Q$2,0))),0)</f>
        <v>0</v>
      </c>
      <c r="T350" s="14">
        <f t="shared" si="59"/>
        <v>0</v>
      </c>
      <c r="U350" s="14">
        <f t="shared" si="60"/>
        <v>0</v>
      </c>
      <c r="V350" s="14">
        <f t="shared" si="61"/>
        <v>0</v>
      </c>
      <c r="W350" s="14">
        <f t="shared" si="62"/>
        <v>0</v>
      </c>
      <c r="X350" s="67">
        <f>IFERROR(IF(INDEX(CADASTRO!$A$2:$Q$570,MATCH('PAINEL MÊS'!B350,CADASTRO!$B$2:$B$570,0),MATCH('PAINEL MÊS'!$AJ$2,CADASTRO!$A$2:$Q$2,0))=0,IF(CADASTRO!R348=0,CADASTRO!E348,CADASTRO!R348),INDEX(CADASTRO!$A$2:$Q$570,MATCH('PAINEL MÊS'!B350,CADASTRO!$B$2:$B$570,0),MATCH('PAINEL MÊS'!$AJ$2,CADASTRO!$A$2:$Q$2,0))),0)*C350</f>
        <v>0</v>
      </c>
      <c r="Y350" s="14">
        <f t="shared" si="63"/>
        <v>0</v>
      </c>
      <c r="Z350" s="75">
        <f t="shared" si="64"/>
        <v>0</v>
      </c>
      <c r="AA350" s="75">
        <f t="shared" si="65"/>
        <v>0</v>
      </c>
      <c r="AB350" s="79">
        <f t="shared" si="66"/>
        <v>0</v>
      </c>
      <c r="AC350" s="77">
        <f t="shared" si="67"/>
        <v>0</v>
      </c>
      <c r="AD350" s="77">
        <f t="shared" si="68"/>
        <v>0</v>
      </c>
    </row>
    <row r="351" spans="1:30" ht="18.75" customHeight="1" x14ac:dyDescent="0.25">
      <c r="A351" s="7">
        <f>CADASTRO!A349</f>
        <v>0</v>
      </c>
      <c r="B351" s="7">
        <f>CADASTRO!B349</f>
        <v>0</v>
      </c>
      <c r="C351" s="40">
        <f>INDEX(Base!$A$40:$N$570,MATCH('PAINEL MÊS'!B351,Base!$B$40:$B$570,0),MATCH('PAINEL MÊS'!$C$2,Base!$A$40:$N$40,0))</f>
        <v>0</v>
      </c>
      <c r="D351" s="7">
        <f>CADASTRO!C349</f>
        <v>0</v>
      </c>
      <c r="E351" s="41">
        <f>SUMIFS(SAÍDAS!$D:$D,SAÍDAS!$B:$B,'PAINEL MÊS'!$B351,SAÍDAS!$H:$H,'PAINEL MÊS'!$AI$1,SAÍDAS!$F:$F,'PAINEL MÊS'!E$3)</f>
        <v>0</v>
      </c>
      <c r="F351" s="41">
        <f>SUMIFS(SAÍDAS!$D:$D,SAÍDAS!$B:$B,'PAINEL MÊS'!$B351,SAÍDAS!$H:$H,'PAINEL MÊS'!$AI$1,SAÍDAS!$F:$F,'PAINEL MÊS'!F$3)</f>
        <v>0</v>
      </c>
      <c r="G351" s="41">
        <f>SUMIFS(SAÍDAS!$D:$D,SAÍDAS!$B:$B,'PAINEL MÊS'!$B351,SAÍDAS!$H:$H,'PAINEL MÊS'!$AI$1,SAÍDAS!$F:$F,'PAINEL MÊS'!G$3)</f>
        <v>0</v>
      </c>
      <c r="H351" s="41">
        <f>SUMIFS(SAÍDAS!$D:$D,SAÍDAS!$B:$B,'PAINEL MÊS'!$B351,SAÍDAS!$H:$H,'PAINEL MÊS'!$AI$1,SAÍDAS!$F:$F,'PAINEL MÊS'!H$3)</f>
        <v>0</v>
      </c>
      <c r="I351" s="41">
        <f>SUMIFS(SAÍDAS!$D:$D,SAÍDAS!$B:$B,'PAINEL MÊS'!$B351,SAÍDAS!$H:$H,'PAINEL MÊS'!$AI$1,SAÍDAS!$F:$F,'PAINEL MÊS'!I$3)+SUMIFS(SAÍDAS!$D:$D,SAÍDAS!$B:$B,'PAINEL MÊS'!$B351,SAÍDAS!$H:$H,'PAINEL MÊS'!$AI$1,SAÍDAS!$F:$F,"SEMANA 6")</f>
        <v>0</v>
      </c>
      <c r="J351" s="42">
        <f t="shared" si="46"/>
        <v>0</v>
      </c>
      <c r="K351" s="43">
        <f>SUMIFS(ENTRADAS!$D:$D,ENTRADAS!$B:$B,'PAINEL MÊS'!$B351,ENTRADAS!$I:$I,'PAINEL MÊS'!$AI$1,ENTRADAS!$F:$F,'PAINEL MÊS'!K$3)</f>
        <v>0</v>
      </c>
      <c r="L351" s="43">
        <f>SUMIFS(ENTRADAS!$D:$D,ENTRADAS!$B:$B,'PAINEL MÊS'!$B351,ENTRADAS!$I:$I,'PAINEL MÊS'!$AI$1,ENTRADAS!$F:$F,'PAINEL MÊS'!L$3)</f>
        <v>0</v>
      </c>
      <c r="M351" s="43">
        <f>SUMIFS(ENTRADAS!$D:$D,ENTRADAS!$B:$B,'PAINEL MÊS'!$B351,ENTRADAS!$I:$I,'PAINEL MÊS'!$AI$1,ENTRADAS!$F:$F,'PAINEL MÊS'!M$3)</f>
        <v>0</v>
      </c>
      <c r="N351" s="43">
        <f>SUMIFS(ENTRADAS!$D:$D,ENTRADAS!$B:$B,'PAINEL MÊS'!$B351,ENTRADAS!$I:$I,'PAINEL MÊS'!$AI$1,ENTRADAS!$F:$F,'PAINEL MÊS'!N$3)</f>
        <v>0</v>
      </c>
      <c r="O351" s="43">
        <f>SUMIFS(ENTRADAS!$D:$D,ENTRADAS!$B:$B,'PAINEL MÊS'!$B351,ENTRADAS!$I:$I,'PAINEL MÊS'!$AI$1,ENTRADAS!$F:$F,'PAINEL MÊS'!O$3)+SUMIFS(ENTRADAS!$D:$D,ENTRADAS!$B:$B,'PAINEL MÊS'!$B351,ENTRADAS!$I:$I,'PAINEL MÊS'!$AI$1,ENTRADAS!$F:$F,"SEMANA 6")</f>
        <v>0</v>
      </c>
      <c r="P351" s="44">
        <f t="shared" si="47"/>
        <v>0</v>
      </c>
      <c r="Q351" s="40">
        <f>C351+P351-J351+SUMIFS(AJUSTE!$D:$D,AJUSTE!$B:$B,'PAINEL MÊS'!B351,AJUSTE!$H:$H,'PAINEL MÊS'!$AI$1)</f>
        <v>0</v>
      </c>
      <c r="R351" s="45">
        <f t="shared" si="58"/>
        <v>0</v>
      </c>
      <c r="S351" s="15">
        <f>IFERROR(IF(INDEX(CADASTRO!$A$2:$Q$570,MATCH('PAINEL MÊS'!B351,CADASTRO!$B$2:$B$570,0),MATCH('PAINEL MÊS'!$AI$1,CADASTRO!$A$2:$Q$2,0))=0,IF(CADASTRO!R349=0,CADASTRO!E349,CADASTRO!R349),INDEX(CADASTRO!$A$2:$Q$570,MATCH('PAINEL MÊS'!B351,CADASTRO!$B$2:$B$570,0),MATCH('PAINEL MÊS'!$AI$1,CADASTRO!$A$2:$Q$2,0))),0)</f>
        <v>0</v>
      </c>
      <c r="T351" s="14">
        <f t="shared" si="59"/>
        <v>0</v>
      </c>
      <c r="U351" s="14">
        <f t="shared" si="60"/>
        <v>0</v>
      </c>
      <c r="V351" s="14">
        <f t="shared" si="61"/>
        <v>0</v>
      </c>
      <c r="W351" s="14">
        <f t="shared" si="62"/>
        <v>0</v>
      </c>
      <c r="X351" s="67">
        <f>IFERROR(IF(INDEX(CADASTRO!$A$2:$Q$570,MATCH('PAINEL MÊS'!B351,CADASTRO!$B$2:$B$570,0),MATCH('PAINEL MÊS'!$AJ$2,CADASTRO!$A$2:$Q$2,0))=0,IF(CADASTRO!R349=0,CADASTRO!E349,CADASTRO!R349),INDEX(CADASTRO!$A$2:$Q$570,MATCH('PAINEL MÊS'!B351,CADASTRO!$B$2:$B$570,0),MATCH('PAINEL MÊS'!$AJ$2,CADASTRO!$A$2:$Q$2,0))),0)*C351</f>
        <v>0</v>
      </c>
      <c r="Y351" s="14">
        <f t="shared" si="63"/>
        <v>0</v>
      </c>
      <c r="Z351" s="75">
        <f t="shared" si="64"/>
        <v>0</v>
      </c>
      <c r="AA351" s="75">
        <f t="shared" si="65"/>
        <v>0</v>
      </c>
      <c r="AB351" s="79">
        <f t="shared" si="66"/>
        <v>0</v>
      </c>
      <c r="AC351" s="77">
        <f t="shared" si="67"/>
        <v>0</v>
      </c>
      <c r="AD351" s="77">
        <f t="shared" si="68"/>
        <v>0</v>
      </c>
    </row>
    <row r="352" spans="1:30" ht="18.75" customHeight="1" x14ac:dyDescent="0.25">
      <c r="A352" s="7">
        <f>CADASTRO!A350</f>
        <v>0</v>
      </c>
      <c r="B352" s="7">
        <f>CADASTRO!B350</f>
        <v>0</v>
      </c>
      <c r="C352" s="40">
        <f>INDEX(Base!$A$40:$N$570,MATCH('PAINEL MÊS'!B352,Base!$B$40:$B$570,0),MATCH('PAINEL MÊS'!$C$2,Base!$A$40:$N$40,0))</f>
        <v>0</v>
      </c>
      <c r="D352" s="7">
        <f>CADASTRO!C350</f>
        <v>0</v>
      </c>
      <c r="E352" s="41">
        <f>SUMIFS(SAÍDAS!$D:$D,SAÍDAS!$B:$B,'PAINEL MÊS'!$B352,SAÍDAS!$H:$H,'PAINEL MÊS'!$AI$1,SAÍDAS!$F:$F,'PAINEL MÊS'!E$3)</f>
        <v>0</v>
      </c>
      <c r="F352" s="41">
        <f>SUMIFS(SAÍDAS!$D:$D,SAÍDAS!$B:$B,'PAINEL MÊS'!$B352,SAÍDAS!$H:$H,'PAINEL MÊS'!$AI$1,SAÍDAS!$F:$F,'PAINEL MÊS'!F$3)</f>
        <v>0</v>
      </c>
      <c r="G352" s="41">
        <f>SUMIFS(SAÍDAS!$D:$D,SAÍDAS!$B:$B,'PAINEL MÊS'!$B352,SAÍDAS!$H:$H,'PAINEL MÊS'!$AI$1,SAÍDAS!$F:$F,'PAINEL MÊS'!G$3)</f>
        <v>0</v>
      </c>
      <c r="H352" s="41">
        <f>SUMIFS(SAÍDAS!$D:$D,SAÍDAS!$B:$B,'PAINEL MÊS'!$B352,SAÍDAS!$H:$H,'PAINEL MÊS'!$AI$1,SAÍDAS!$F:$F,'PAINEL MÊS'!H$3)</f>
        <v>0</v>
      </c>
      <c r="I352" s="41">
        <f>SUMIFS(SAÍDAS!$D:$D,SAÍDAS!$B:$B,'PAINEL MÊS'!$B352,SAÍDAS!$H:$H,'PAINEL MÊS'!$AI$1,SAÍDAS!$F:$F,'PAINEL MÊS'!I$3)+SUMIFS(SAÍDAS!$D:$D,SAÍDAS!$B:$B,'PAINEL MÊS'!$B352,SAÍDAS!$H:$H,'PAINEL MÊS'!$AI$1,SAÍDAS!$F:$F,"SEMANA 6")</f>
        <v>0</v>
      </c>
      <c r="J352" s="42">
        <f t="shared" si="46"/>
        <v>0</v>
      </c>
      <c r="K352" s="43">
        <f>SUMIFS(ENTRADAS!$D:$D,ENTRADAS!$B:$B,'PAINEL MÊS'!$B352,ENTRADAS!$I:$I,'PAINEL MÊS'!$AI$1,ENTRADAS!$F:$F,'PAINEL MÊS'!K$3)</f>
        <v>0</v>
      </c>
      <c r="L352" s="43">
        <f>SUMIFS(ENTRADAS!$D:$D,ENTRADAS!$B:$B,'PAINEL MÊS'!$B352,ENTRADAS!$I:$I,'PAINEL MÊS'!$AI$1,ENTRADAS!$F:$F,'PAINEL MÊS'!L$3)</f>
        <v>0</v>
      </c>
      <c r="M352" s="43">
        <f>SUMIFS(ENTRADAS!$D:$D,ENTRADAS!$B:$B,'PAINEL MÊS'!$B352,ENTRADAS!$I:$I,'PAINEL MÊS'!$AI$1,ENTRADAS!$F:$F,'PAINEL MÊS'!M$3)</f>
        <v>0</v>
      </c>
      <c r="N352" s="43">
        <f>SUMIFS(ENTRADAS!$D:$D,ENTRADAS!$B:$B,'PAINEL MÊS'!$B352,ENTRADAS!$I:$I,'PAINEL MÊS'!$AI$1,ENTRADAS!$F:$F,'PAINEL MÊS'!N$3)</f>
        <v>0</v>
      </c>
      <c r="O352" s="43">
        <f>SUMIFS(ENTRADAS!$D:$D,ENTRADAS!$B:$B,'PAINEL MÊS'!$B352,ENTRADAS!$I:$I,'PAINEL MÊS'!$AI$1,ENTRADAS!$F:$F,'PAINEL MÊS'!O$3)+SUMIFS(ENTRADAS!$D:$D,ENTRADAS!$B:$B,'PAINEL MÊS'!$B352,ENTRADAS!$I:$I,'PAINEL MÊS'!$AI$1,ENTRADAS!$F:$F,"SEMANA 6")</f>
        <v>0</v>
      </c>
      <c r="P352" s="44">
        <f t="shared" si="47"/>
        <v>0</v>
      </c>
      <c r="Q352" s="40">
        <f>C352+P352-J352+SUMIFS(AJUSTE!$D:$D,AJUSTE!$B:$B,'PAINEL MÊS'!B352,AJUSTE!$H:$H,'PAINEL MÊS'!$AI$1)</f>
        <v>0</v>
      </c>
      <c r="R352" s="45">
        <f t="shared" si="58"/>
        <v>0</v>
      </c>
      <c r="S352" s="15">
        <f>IFERROR(IF(INDEX(CADASTRO!$A$2:$Q$570,MATCH('PAINEL MÊS'!B352,CADASTRO!$B$2:$B$570,0),MATCH('PAINEL MÊS'!$AI$1,CADASTRO!$A$2:$Q$2,0))=0,IF(CADASTRO!R350=0,CADASTRO!E350,CADASTRO!R350),INDEX(CADASTRO!$A$2:$Q$570,MATCH('PAINEL MÊS'!B352,CADASTRO!$B$2:$B$570,0),MATCH('PAINEL MÊS'!$AI$1,CADASTRO!$A$2:$Q$2,0))),0)</f>
        <v>0</v>
      </c>
      <c r="T352" s="14">
        <f t="shared" si="59"/>
        <v>0</v>
      </c>
      <c r="U352" s="14">
        <f t="shared" si="60"/>
        <v>0</v>
      </c>
      <c r="V352" s="14">
        <f t="shared" si="61"/>
        <v>0</v>
      </c>
      <c r="W352" s="14">
        <f t="shared" si="62"/>
        <v>0</v>
      </c>
      <c r="X352" s="67">
        <f>IFERROR(IF(INDEX(CADASTRO!$A$2:$Q$570,MATCH('PAINEL MÊS'!B352,CADASTRO!$B$2:$B$570,0),MATCH('PAINEL MÊS'!$AJ$2,CADASTRO!$A$2:$Q$2,0))=0,IF(CADASTRO!R350=0,CADASTRO!E350,CADASTRO!R350),INDEX(CADASTRO!$A$2:$Q$570,MATCH('PAINEL MÊS'!B352,CADASTRO!$B$2:$B$570,0),MATCH('PAINEL MÊS'!$AJ$2,CADASTRO!$A$2:$Q$2,0))),0)*C352</f>
        <v>0</v>
      </c>
      <c r="Y352" s="14">
        <f t="shared" si="63"/>
        <v>0</v>
      </c>
      <c r="Z352" s="75">
        <f t="shared" si="64"/>
        <v>0</v>
      </c>
      <c r="AA352" s="75">
        <f t="shared" si="65"/>
        <v>0</v>
      </c>
      <c r="AB352" s="79">
        <f t="shared" si="66"/>
        <v>0</v>
      </c>
      <c r="AC352" s="77">
        <f t="shared" si="67"/>
        <v>0</v>
      </c>
      <c r="AD352" s="77">
        <f t="shared" si="68"/>
        <v>0</v>
      </c>
    </row>
    <row r="353" spans="1:30" ht="18.75" customHeight="1" x14ac:dyDescent="0.25">
      <c r="A353" s="7">
        <f>CADASTRO!A351</f>
        <v>0</v>
      </c>
      <c r="B353" s="7">
        <f>CADASTRO!B351</f>
        <v>0</v>
      </c>
      <c r="C353" s="40">
        <f>INDEX(Base!$A$40:$N$570,MATCH('PAINEL MÊS'!B353,Base!$B$40:$B$570,0),MATCH('PAINEL MÊS'!$C$2,Base!$A$40:$N$40,0))</f>
        <v>0</v>
      </c>
      <c r="D353" s="7">
        <f>CADASTRO!C351</f>
        <v>0</v>
      </c>
      <c r="E353" s="41">
        <f>SUMIFS(SAÍDAS!$D:$D,SAÍDAS!$B:$B,'PAINEL MÊS'!$B353,SAÍDAS!$H:$H,'PAINEL MÊS'!$AI$1,SAÍDAS!$F:$F,'PAINEL MÊS'!E$3)</f>
        <v>0</v>
      </c>
      <c r="F353" s="41">
        <f>SUMIFS(SAÍDAS!$D:$D,SAÍDAS!$B:$B,'PAINEL MÊS'!$B353,SAÍDAS!$H:$H,'PAINEL MÊS'!$AI$1,SAÍDAS!$F:$F,'PAINEL MÊS'!F$3)</f>
        <v>0</v>
      </c>
      <c r="G353" s="41">
        <f>SUMIFS(SAÍDAS!$D:$D,SAÍDAS!$B:$B,'PAINEL MÊS'!$B353,SAÍDAS!$H:$H,'PAINEL MÊS'!$AI$1,SAÍDAS!$F:$F,'PAINEL MÊS'!G$3)</f>
        <v>0</v>
      </c>
      <c r="H353" s="41">
        <f>SUMIFS(SAÍDAS!$D:$D,SAÍDAS!$B:$B,'PAINEL MÊS'!$B353,SAÍDAS!$H:$H,'PAINEL MÊS'!$AI$1,SAÍDAS!$F:$F,'PAINEL MÊS'!H$3)</f>
        <v>0</v>
      </c>
      <c r="I353" s="41">
        <f>SUMIFS(SAÍDAS!$D:$D,SAÍDAS!$B:$B,'PAINEL MÊS'!$B353,SAÍDAS!$H:$H,'PAINEL MÊS'!$AI$1,SAÍDAS!$F:$F,'PAINEL MÊS'!I$3)+SUMIFS(SAÍDAS!$D:$D,SAÍDAS!$B:$B,'PAINEL MÊS'!$B353,SAÍDAS!$H:$H,'PAINEL MÊS'!$AI$1,SAÍDAS!$F:$F,"SEMANA 6")</f>
        <v>0</v>
      </c>
      <c r="J353" s="42">
        <f t="shared" si="46"/>
        <v>0</v>
      </c>
      <c r="K353" s="43">
        <f>SUMIFS(ENTRADAS!$D:$D,ENTRADAS!$B:$B,'PAINEL MÊS'!$B353,ENTRADAS!$I:$I,'PAINEL MÊS'!$AI$1,ENTRADAS!$F:$F,'PAINEL MÊS'!K$3)</f>
        <v>0</v>
      </c>
      <c r="L353" s="43">
        <f>SUMIFS(ENTRADAS!$D:$D,ENTRADAS!$B:$B,'PAINEL MÊS'!$B353,ENTRADAS!$I:$I,'PAINEL MÊS'!$AI$1,ENTRADAS!$F:$F,'PAINEL MÊS'!L$3)</f>
        <v>0</v>
      </c>
      <c r="M353" s="43">
        <f>SUMIFS(ENTRADAS!$D:$D,ENTRADAS!$B:$B,'PAINEL MÊS'!$B353,ENTRADAS!$I:$I,'PAINEL MÊS'!$AI$1,ENTRADAS!$F:$F,'PAINEL MÊS'!M$3)</f>
        <v>0</v>
      </c>
      <c r="N353" s="43">
        <f>SUMIFS(ENTRADAS!$D:$D,ENTRADAS!$B:$B,'PAINEL MÊS'!$B353,ENTRADAS!$I:$I,'PAINEL MÊS'!$AI$1,ENTRADAS!$F:$F,'PAINEL MÊS'!N$3)</f>
        <v>0</v>
      </c>
      <c r="O353" s="43">
        <f>SUMIFS(ENTRADAS!$D:$D,ENTRADAS!$B:$B,'PAINEL MÊS'!$B353,ENTRADAS!$I:$I,'PAINEL MÊS'!$AI$1,ENTRADAS!$F:$F,'PAINEL MÊS'!O$3)+SUMIFS(ENTRADAS!$D:$D,ENTRADAS!$B:$B,'PAINEL MÊS'!$B353,ENTRADAS!$I:$I,'PAINEL MÊS'!$AI$1,ENTRADAS!$F:$F,"SEMANA 6")</f>
        <v>0</v>
      </c>
      <c r="P353" s="44">
        <f t="shared" si="47"/>
        <v>0</v>
      </c>
      <c r="Q353" s="40">
        <f>C353+P353-J353+SUMIFS(AJUSTE!$D:$D,AJUSTE!$B:$B,'PAINEL MÊS'!B353,AJUSTE!$H:$H,'PAINEL MÊS'!$AI$1)</f>
        <v>0</v>
      </c>
      <c r="R353" s="45">
        <f t="shared" si="58"/>
        <v>0</v>
      </c>
      <c r="S353" s="15">
        <f>IFERROR(IF(INDEX(CADASTRO!$A$2:$Q$570,MATCH('PAINEL MÊS'!B353,CADASTRO!$B$2:$B$570,0),MATCH('PAINEL MÊS'!$AI$1,CADASTRO!$A$2:$Q$2,0))=0,IF(CADASTRO!R351=0,CADASTRO!E351,CADASTRO!R351),INDEX(CADASTRO!$A$2:$Q$570,MATCH('PAINEL MÊS'!B353,CADASTRO!$B$2:$B$570,0),MATCH('PAINEL MÊS'!$AI$1,CADASTRO!$A$2:$Q$2,0))),0)</f>
        <v>0</v>
      </c>
      <c r="T353" s="14">
        <f t="shared" si="59"/>
        <v>0</v>
      </c>
      <c r="U353" s="14">
        <f t="shared" si="60"/>
        <v>0</v>
      </c>
      <c r="V353" s="14">
        <f t="shared" si="61"/>
        <v>0</v>
      </c>
      <c r="W353" s="14">
        <f t="shared" si="62"/>
        <v>0</v>
      </c>
      <c r="X353" s="67">
        <f>IFERROR(IF(INDEX(CADASTRO!$A$2:$Q$570,MATCH('PAINEL MÊS'!B353,CADASTRO!$B$2:$B$570,0),MATCH('PAINEL MÊS'!$AJ$2,CADASTRO!$A$2:$Q$2,0))=0,IF(CADASTRO!R351=0,CADASTRO!E351,CADASTRO!R351),INDEX(CADASTRO!$A$2:$Q$570,MATCH('PAINEL MÊS'!B353,CADASTRO!$B$2:$B$570,0),MATCH('PAINEL MÊS'!$AJ$2,CADASTRO!$A$2:$Q$2,0))),0)*C353</f>
        <v>0</v>
      </c>
      <c r="Y353" s="14">
        <f t="shared" si="63"/>
        <v>0</v>
      </c>
      <c r="Z353" s="75">
        <f t="shared" si="64"/>
        <v>0</v>
      </c>
      <c r="AA353" s="75">
        <f t="shared" si="65"/>
        <v>0</v>
      </c>
      <c r="AB353" s="79">
        <f t="shared" si="66"/>
        <v>0</v>
      </c>
      <c r="AC353" s="77">
        <f t="shared" si="67"/>
        <v>0</v>
      </c>
      <c r="AD353" s="77">
        <f t="shared" si="68"/>
        <v>0</v>
      </c>
    </row>
    <row r="354" spans="1:30" ht="18.75" customHeight="1" x14ac:dyDescent="0.25">
      <c r="A354" s="7">
        <f>CADASTRO!A352</f>
        <v>0</v>
      </c>
      <c r="B354" s="7">
        <f>CADASTRO!B352</f>
        <v>0</v>
      </c>
      <c r="C354" s="40">
        <f>INDEX(Base!$A$40:$N$570,MATCH('PAINEL MÊS'!B354,Base!$B$40:$B$570,0),MATCH('PAINEL MÊS'!$C$2,Base!$A$40:$N$40,0))</f>
        <v>0</v>
      </c>
      <c r="D354" s="7">
        <f>CADASTRO!C352</f>
        <v>0</v>
      </c>
      <c r="E354" s="41">
        <f>SUMIFS(SAÍDAS!$D:$D,SAÍDAS!$B:$B,'PAINEL MÊS'!$B354,SAÍDAS!$H:$H,'PAINEL MÊS'!$AI$1,SAÍDAS!$F:$F,'PAINEL MÊS'!E$3)</f>
        <v>0</v>
      </c>
      <c r="F354" s="41">
        <f>SUMIFS(SAÍDAS!$D:$D,SAÍDAS!$B:$B,'PAINEL MÊS'!$B354,SAÍDAS!$H:$H,'PAINEL MÊS'!$AI$1,SAÍDAS!$F:$F,'PAINEL MÊS'!F$3)</f>
        <v>0</v>
      </c>
      <c r="G354" s="41">
        <f>SUMIFS(SAÍDAS!$D:$D,SAÍDAS!$B:$B,'PAINEL MÊS'!$B354,SAÍDAS!$H:$H,'PAINEL MÊS'!$AI$1,SAÍDAS!$F:$F,'PAINEL MÊS'!G$3)</f>
        <v>0</v>
      </c>
      <c r="H354" s="41">
        <f>SUMIFS(SAÍDAS!$D:$D,SAÍDAS!$B:$B,'PAINEL MÊS'!$B354,SAÍDAS!$H:$H,'PAINEL MÊS'!$AI$1,SAÍDAS!$F:$F,'PAINEL MÊS'!H$3)</f>
        <v>0</v>
      </c>
      <c r="I354" s="41">
        <f>SUMIFS(SAÍDAS!$D:$D,SAÍDAS!$B:$B,'PAINEL MÊS'!$B354,SAÍDAS!$H:$H,'PAINEL MÊS'!$AI$1,SAÍDAS!$F:$F,'PAINEL MÊS'!I$3)+SUMIFS(SAÍDAS!$D:$D,SAÍDAS!$B:$B,'PAINEL MÊS'!$B354,SAÍDAS!$H:$H,'PAINEL MÊS'!$AI$1,SAÍDAS!$F:$F,"SEMANA 6")</f>
        <v>0</v>
      </c>
      <c r="J354" s="42">
        <f t="shared" si="46"/>
        <v>0</v>
      </c>
      <c r="K354" s="43">
        <f>SUMIFS(ENTRADAS!$D:$D,ENTRADAS!$B:$B,'PAINEL MÊS'!$B354,ENTRADAS!$I:$I,'PAINEL MÊS'!$AI$1,ENTRADAS!$F:$F,'PAINEL MÊS'!K$3)</f>
        <v>0</v>
      </c>
      <c r="L354" s="43">
        <f>SUMIFS(ENTRADAS!$D:$D,ENTRADAS!$B:$B,'PAINEL MÊS'!$B354,ENTRADAS!$I:$I,'PAINEL MÊS'!$AI$1,ENTRADAS!$F:$F,'PAINEL MÊS'!L$3)</f>
        <v>0</v>
      </c>
      <c r="M354" s="43">
        <f>SUMIFS(ENTRADAS!$D:$D,ENTRADAS!$B:$B,'PAINEL MÊS'!$B354,ENTRADAS!$I:$I,'PAINEL MÊS'!$AI$1,ENTRADAS!$F:$F,'PAINEL MÊS'!M$3)</f>
        <v>0</v>
      </c>
      <c r="N354" s="43">
        <f>SUMIFS(ENTRADAS!$D:$D,ENTRADAS!$B:$B,'PAINEL MÊS'!$B354,ENTRADAS!$I:$I,'PAINEL MÊS'!$AI$1,ENTRADAS!$F:$F,'PAINEL MÊS'!N$3)</f>
        <v>0</v>
      </c>
      <c r="O354" s="43">
        <f>SUMIFS(ENTRADAS!$D:$D,ENTRADAS!$B:$B,'PAINEL MÊS'!$B354,ENTRADAS!$I:$I,'PAINEL MÊS'!$AI$1,ENTRADAS!$F:$F,'PAINEL MÊS'!O$3)+SUMIFS(ENTRADAS!$D:$D,ENTRADAS!$B:$B,'PAINEL MÊS'!$B354,ENTRADAS!$I:$I,'PAINEL MÊS'!$AI$1,ENTRADAS!$F:$F,"SEMANA 6")</f>
        <v>0</v>
      </c>
      <c r="P354" s="44">
        <f t="shared" si="47"/>
        <v>0</v>
      </c>
      <c r="Q354" s="40">
        <f>C354+P354-J354+SUMIFS(AJUSTE!$D:$D,AJUSTE!$B:$B,'PAINEL MÊS'!B354,AJUSTE!$H:$H,'PAINEL MÊS'!$AI$1)</f>
        <v>0</v>
      </c>
      <c r="R354" s="45">
        <f t="shared" si="58"/>
        <v>0</v>
      </c>
      <c r="S354" s="15">
        <f>IFERROR(IF(INDEX(CADASTRO!$A$2:$Q$570,MATCH('PAINEL MÊS'!B354,CADASTRO!$B$2:$B$570,0),MATCH('PAINEL MÊS'!$AI$1,CADASTRO!$A$2:$Q$2,0))=0,IF(CADASTRO!R352=0,CADASTRO!E352,CADASTRO!R352),INDEX(CADASTRO!$A$2:$Q$570,MATCH('PAINEL MÊS'!B354,CADASTRO!$B$2:$B$570,0),MATCH('PAINEL MÊS'!$AI$1,CADASTRO!$A$2:$Q$2,0))),0)</f>
        <v>0</v>
      </c>
      <c r="T354" s="14">
        <f t="shared" si="59"/>
        <v>0</v>
      </c>
      <c r="U354" s="14">
        <f t="shared" si="60"/>
        <v>0</v>
      </c>
      <c r="V354" s="14">
        <f t="shared" si="61"/>
        <v>0</v>
      </c>
      <c r="W354" s="14">
        <f t="shared" si="62"/>
        <v>0</v>
      </c>
      <c r="X354" s="67">
        <f>IFERROR(IF(INDEX(CADASTRO!$A$2:$Q$570,MATCH('PAINEL MÊS'!B354,CADASTRO!$B$2:$B$570,0),MATCH('PAINEL MÊS'!$AJ$2,CADASTRO!$A$2:$Q$2,0))=0,IF(CADASTRO!R352=0,CADASTRO!E352,CADASTRO!R352),INDEX(CADASTRO!$A$2:$Q$570,MATCH('PAINEL MÊS'!B354,CADASTRO!$B$2:$B$570,0),MATCH('PAINEL MÊS'!$AJ$2,CADASTRO!$A$2:$Q$2,0))),0)*C354</f>
        <v>0</v>
      </c>
      <c r="Y354" s="14">
        <f t="shared" si="63"/>
        <v>0</v>
      </c>
      <c r="Z354" s="75">
        <f t="shared" si="64"/>
        <v>0</v>
      </c>
      <c r="AA354" s="75">
        <f t="shared" si="65"/>
        <v>0</v>
      </c>
      <c r="AB354" s="79">
        <f t="shared" si="66"/>
        <v>0</v>
      </c>
      <c r="AC354" s="77">
        <f t="shared" si="67"/>
        <v>0</v>
      </c>
      <c r="AD354" s="77">
        <f t="shared" si="68"/>
        <v>0</v>
      </c>
    </row>
    <row r="355" spans="1:30" ht="18.75" customHeight="1" x14ac:dyDescent="0.25">
      <c r="A355" s="7">
        <f>CADASTRO!A353</f>
        <v>0</v>
      </c>
      <c r="B355" s="7">
        <f>CADASTRO!B353</f>
        <v>0</v>
      </c>
      <c r="C355" s="40">
        <f>INDEX(Base!$A$40:$N$570,MATCH('PAINEL MÊS'!B355,Base!$B$40:$B$570,0),MATCH('PAINEL MÊS'!$C$2,Base!$A$40:$N$40,0))</f>
        <v>0</v>
      </c>
      <c r="D355" s="7">
        <f>CADASTRO!C353</f>
        <v>0</v>
      </c>
      <c r="E355" s="41">
        <f>SUMIFS(SAÍDAS!$D:$D,SAÍDAS!$B:$B,'PAINEL MÊS'!$B355,SAÍDAS!$H:$H,'PAINEL MÊS'!$AI$1,SAÍDAS!$F:$F,'PAINEL MÊS'!E$3)</f>
        <v>0</v>
      </c>
      <c r="F355" s="41">
        <f>SUMIFS(SAÍDAS!$D:$D,SAÍDAS!$B:$B,'PAINEL MÊS'!$B355,SAÍDAS!$H:$H,'PAINEL MÊS'!$AI$1,SAÍDAS!$F:$F,'PAINEL MÊS'!F$3)</f>
        <v>0</v>
      </c>
      <c r="G355" s="41">
        <f>SUMIFS(SAÍDAS!$D:$D,SAÍDAS!$B:$B,'PAINEL MÊS'!$B355,SAÍDAS!$H:$H,'PAINEL MÊS'!$AI$1,SAÍDAS!$F:$F,'PAINEL MÊS'!G$3)</f>
        <v>0</v>
      </c>
      <c r="H355" s="41">
        <f>SUMIFS(SAÍDAS!$D:$D,SAÍDAS!$B:$B,'PAINEL MÊS'!$B355,SAÍDAS!$H:$H,'PAINEL MÊS'!$AI$1,SAÍDAS!$F:$F,'PAINEL MÊS'!H$3)</f>
        <v>0</v>
      </c>
      <c r="I355" s="41">
        <f>SUMIFS(SAÍDAS!$D:$D,SAÍDAS!$B:$B,'PAINEL MÊS'!$B355,SAÍDAS!$H:$H,'PAINEL MÊS'!$AI$1,SAÍDAS!$F:$F,'PAINEL MÊS'!I$3)+SUMIFS(SAÍDAS!$D:$D,SAÍDAS!$B:$B,'PAINEL MÊS'!$B355,SAÍDAS!$H:$H,'PAINEL MÊS'!$AI$1,SAÍDAS!$F:$F,"SEMANA 6")</f>
        <v>0</v>
      </c>
      <c r="J355" s="42">
        <f t="shared" si="46"/>
        <v>0</v>
      </c>
      <c r="K355" s="43">
        <f>SUMIFS(ENTRADAS!$D:$D,ENTRADAS!$B:$B,'PAINEL MÊS'!$B355,ENTRADAS!$I:$I,'PAINEL MÊS'!$AI$1,ENTRADAS!$F:$F,'PAINEL MÊS'!K$3)</f>
        <v>0</v>
      </c>
      <c r="L355" s="43">
        <f>SUMIFS(ENTRADAS!$D:$D,ENTRADAS!$B:$B,'PAINEL MÊS'!$B355,ENTRADAS!$I:$I,'PAINEL MÊS'!$AI$1,ENTRADAS!$F:$F,'PAINEL MÊS'!L$3)</f>
        <v>0</v>
      </c>
      <c r="M355" s="43">
        <f>SUMIFS(ENTRADAS!$D:$D,ENTRADAS!$B:$B,'PAINEL MÊS'!$B355,ENTRADAS!$I:$I,'PAINEL MÊS'!$AI$1,ENTRADAS!$F:$F,'PAINEL MÊS'!M$3)</f>
        <v>0</v>
      </c>
      <c r="N355" s="43">
        <f>SUMIFS(ENTRADAS!$D:$D,ENTRADAS!$B:$B,'PAINEL MÊS'!$B355,ENTRADAS!$I:$I,'PAINEL MÊS'!$AI$1,ENTRADAS!$F:$F,'PAINEL MÊS'!N$3)</f>
        <v>0</v>
      </c>
      <c r="O355" s="43">
        <f>SUMIFS(ENTRADAS!$D:$D,ENTRADAS!$B:$B,'PAINEL MÊS'!$B355,ENTRADAS!$I:$I,'PAINEL MÊS'!$AI$1,ENTRADAS!$F:$F,'PAINEL MÊS'!O$3)+SUMIFS(ENTRADAS!$D:$D,ENTRADAS!$B:$B,'PAINEL MÊS'!$B355,ENTRADAS!$I:$I,'PAINEL MÊS'!$AI$1,ENTRADAS!$F:$F,"SEMANA 6")</f>
        <v>0</v>
      </c>
      <c r="P355" s="44">
        <f t="shared" si="47"/>
        <v>0</v>
      </c>
      <c r="Q355" s="40">
        <f>C355+P355-J355+SUMIFS(AJUSTE!$D:$D,AJUSTE!$B:$B,'PAINEL MÊS'!B355,AJUSTE!$H:$H,'PAINEL MÊS'!$AI$1)</f>
        <v>0</v>
      </c>
      <c r="R355" s="45">
        <f t="shared" si="58"/>
        <v>0</v>
      </c>
      <c r="S355" s="15">
        <f>IFERROR(IF(INDEX(CADASTRO!$A$2:$Q$570,MATCH('PAINEL MÊS'!B355,CADASTRO!$B$2:$B$570,0),MATCH('PAINEL MÊS'!$AI$1,CADASTRO!$A$2:$Q$2,0))=0,IF(CADASTRO!R353=0,CADASTRO!E353,CADASTRO!R353),INDEX(CADASTRO!$A$2:$Q$570,MATCH('PAINEL MÊS'!B355,CADASTRO!$B$2:$B$570,0),MATCH('PAINEL MÊS'!$AI$1,CADASTRO!$A$2:$Q$2,0))),0)</f>
        <v>0</v>
      </c>
      <c r="T355" s="14">
        <f t="shared" si="59"/>
        <v>0</v>
      </c>
      <c r="U355" s="14">
        <f t="shared" si="60"/>
        <v>0</v>
      </c>
      <c r="V355" s="14">
        <f t="shared" si="61"/>
        <v>0</v>
      </c>
      <c r="W355" s="14">
        <f t="shared" si="62"/>
        <v>0</v>
      </c>
      <c r="X355" s="67">
        <f>IFERROR(IF(INDEX(CADASTRO!$A$2:$Q$570,MATCH('PAINEL MÊS'!B355,CADASTRO!$B$2:$B$570,0),MATCH('PAINEL MÊS'!$AJ$2,CADASTRO!$A$2:$Q$2,0))=0,IF(CADASTRO!R353=0,CADASTRO!E353,CADASTRO!R353),INDEX(CADASTRO!$A$2:$Q$570,MATCH('PAINEL MÊS'!B355,CADASTRO!$B$2:$B$570,0),MATCH('PAINEL MÊS'!$AJ$2,CADASTRO!$A$2:$Q$2,0))),0)*C355</f>
        <v>0</v>
      </c>
      <c r="Y355" s="14">
        <f t="shared" si="63"/>
        <v>0</v>
      </c>
      <c r="Z355" s="75">
        <f t="shared" si="64"/>
        <v>0</v>
      </c>
      <c r="AA355" s="75">
        <f t="shared" si="65"/>
        <v>0</v>
      </c>
      <c r="AB355" s="79">
        <f t="shared" si="66"/>
        <v>0</v>
      </c>
      <c r="AC355" s="77">
        <f t="shared" si="67"/>
        <v>0</v>
      </c>
      <c r="AD355" s="77">
        <f t="shared" si="68"/>
        <v>0</v>
      </c>
    </row>
    <row r="356" spans="1:30" ht="18.75" customHeight="1" x14ac:dyDescent="0.25">
      <c r="A356" s="7">
        <f>CADASTRO!A354</f>
        <v>0</v>
      </c>
      <c r="B356" s="7">
        <f>CADASTRO!B354</f>
        <v>0</v>
      </c>
      <c r="C356" s="40">
        <f>INDEX(Base!$A$40:$N$570,MATCH('PAINEL MÊS'!B356,Base!$B$40:$B$570,0),MATCH('PAINEL MÊS'!$C$2,Base!$A$40:$N$40,0))</f>
        <v>0</v>
      </c>
      <c r="D356" s="7">
        <f>CADASTRO!C354</f>
        <v>0</v>
      </c>
      <c r="E356" s="41">
        <f>SUMIFS(SAÍDAS!$D:$D,SAÍDAS!$B:$B,'PAINEL MÊS'!$B356,SAÍDAS!$H:$H,'PAINEL MÊS'!$AI$1,SAÍDAS!$F:$F,'PAINEL MÊS'!E$3)</f>
        <v>0</v>
      </c>
      <c r="F356" s="41">
        <f>SUMIFS(SAÍDAS!$D:$D,SAÍDAS!$B:$B,'PAINEL MÊS'!$B356,SAÍDAS!$H:$H,'PAINEL MÊS'!$AI$1,SAÍDAS!$F:$F,'PAINEL MÊS'!F$3)</f>
        <v>0</v>
      </c>
      <c r="G356" s="41">
        <f>SUMIFS(SAÍDAS!$D:$D,SAÍDAS!$B:$B,'PAINEL MÊS'!$B356,SAÍDAS!$H:$H,'PAINEL MÊS'!$AI$1,SAÍDAS!$F:$F,'PAINEL MÊS'!G$3)</f>
        <v>0</v>
      </c>
      <c r="H356" s="41">
        <f>SUMIFS(SAÍDAS!$D:$D,SAÍDAS!$B:$B,'PAINEL MÊS'!$B356,SAÍDAS!$H:$H,'PAINEL MÊS'!$AI$1,SAÍDAS!$F:$F,'PAINEL MÊS'!H$3)</f>
        <v>0</v>
      </c>
      <c r="I356" s="41">
        <f>SUMIFS(SAÍDAS!$D:$D,SAÍDAS!$B:$B,'PAINEL MÊS'!$B356,SAÍDAS!$H:$H,'PAINEL MÊS'!$AI$1,SAÍDAS!$F:$F,'PAINEL MÊS'!I$3)+SUMIFS(SAÍDAS!$D:$D,SAÍDAS!$B:$B,'PAINEL MÊS'!$B356,SAÍDAS!$H:$H,'PAINEL MÊS'!$AI$1,SAÍDAS!$F:$F,"SEMANA 6")</f>
        <v>0</v>
      </c>
      <c r="J356" s="42">
        <f t="shared" si="46"/>
        <v>0</v>
      </c>
      <c r="K356" s="43">
        <f>SUMIFS(ENTRADAS!$D:$D,ENTRADAS!$B:$B,'PAINEL MÊS'!$B356,ENTRADAS!$I:$I,'PAINEL MÊS'!$AI$1,ENTRADAS!$F:$F,'PAINEL MÊS'!K$3)</f>
        <v>0</v>
      </c>
      <c r="L356" s="43">
        <f>SUMIFS(ENTRADAS!$D:$D,ENTRADAS!$B:$B,'PAINEL MÊS'!$B356,ENTRADAS!$I:$I,'PAINEL MÊS'!$AI$1,ENTRADAS!$F:$F,'PAINEL MÊS'!L$3)</f>
        <v>0</v>
      </c>
      <c r="M356" s="43">
        <f>SUMIFS(ENTRADAS!$D:$D,ENTRADAS!$B:$B,'PAINEL MÊS'!$B356,ENTRADAS!$I:$I,'PAINEL MÊS'!$AI$1,ENTRADAS!$F:$F,'PAINEL MÊS'!M$3)</f>
        <v>0</v>
      </c>
      <c r="N356" s="43">
        <f>SUMIFS(ENTRADAS!$D:$D,ENTRADAS!$B:$B,'PAINEL MÊS'!$B356,ENTRADAS!$I:$I,'PAINEL MÊS'!$AI$1,ENTRADAS!$F:$F,'PAINEL MÊS'!N$3)</f>
        <v>0</v>
      </c>
      <c r="O356" s="43">
        <f>SUMIFS(ENTRADAS!$D:$D,ENTRADAS!$B:$B,'PAINEL MÊS'!$B356,ENTRADAS!$I:$I,'PAINEL MÊS'!$AI$1,ENTRADAS!$F:$F,'PAINEL MÊS'!O$3)+SUMIFS(ENTRADAS!$D:$D,ENTRADAS!$B:$B,'PAINEL MÊS'!$B356,ENTRADAS!$I:$I,'PAINEL MÊS'!$AI$1,ENTRADAS!$F:$F,"SEMANA 6")</f>
        <v>0</v>
      </c>
      <c r="P356" s="44">
        <f t="shared" si="47"/>
        <v>0</v>
      </c>
      <c r="Q356" s="40">
        <f>C356+P356-J356+SUMIFS(AJUSTE!$D:$D,AJUSTE!$B:$B,'PAINEL MÊS'!B356,AJUSTE!$H:$H,'PAINEL MÊS'!$AI$1)</f>
        <v>0</v>
      </c>
      <c r="R356" s="45">
        <f t="shared" si="58"/>
        <v>0</v>
      </c>
      <c r="S356" s="15">
        <f>IFERROR(IF(INDEX(CADASTRO!$A$2:$Q$570,MATCH('PAINEL MÊS'!B356,CADASTRO!$B$2:$B$570,0),MATCH('PAINEL MÊS'!$AI$1,CADASTRO!$A$2:$Q$2,0))=0,IF(CADASTRO!R354=0,CADASTRO!E354,CADASTRO!R354),INDEX(CADASTRO!$A$2:$Q$570,MATCH('PAINEL MÊS'!B356,CADASTRO!$B$2:$B$570,0),MATCH('PAINEL MÊS'!$AI$1,CADASTRO!$A$2:$Q$2,0))),0)</f>
        <v>0</v>
      </c>
      <c r="T356" s="14">
        <f t="shared" si="59"/>
        <v>0</v>
      </c>
      <c r="U356" s="14">
        <f t="shared" si="60"/>
        <v>0</v>
      </c>
      <c r="V356" s="14">
        <f t="shared" si="61"/>
        <v>0</v>
      </c>
      <c r="W356" s="14">
        <f t="shared" si="62"/>
        <v>0</v>
      </c>
      <c r="X356" s="67">
        <f>IFERROR(IF(INDEX(CADASTRO!$A$2:$Q$570,MATCH('PAINEL MÊS'!B356,CADASTRO!$B$2:$B$570,0),MATCH('PAINEL MÊS'!$AJ$2,CADASTRO!$A$2:$Q$2,0))=0,IF(CADASTRO!R354=0,CADASTRO!E354,CADASTRO!R354),INDEX(CADASTRO!$A$2:$Q$570,MATCH('PAINEL MÊS'!B356,CADASTRO!$B$2:$B$570,0),MATCH('PAINEL MÊS'!$AJ$2,CADASTRO!$A$2:$Q$2,0))),0)*C356</f>
        <v>0</v>
      </c>
      <c r="Y356" s="14">
        <f t="shared" si="63"/>
        <v>0</v>
      </c>
      <c r="Z356" s="75">
        <f t="shared" si="64"/>
        <v>0</v>
      </c>
      <c r="AA356" s="75">
        <f t="shared" si="65"/>
        <v>0</v>
      </c>
      <c r="AB356" s="79">
        <f t="shared" si="66"/>
        <v>0</v>
      </c>
      <c r="AC356" s="77">
        <f t="shared" si="67"/>
        <v>0</v>
      </c>
      <c r="AD356" s="77">
        <f t="shared" si="68"/>
        <v>0</v>
      </c>
    </row>
    <row r="357" spans="1:30" ht="18.75" customHeight="1" x14ac:dyDescent="0.25">
      <c r="A357" s="7">
        <f>CADASTRO!A355</f>
        <v>0</v>
      </c>
      <c r="B357" s="7">
        <f>CADASTRO!B355</f>
        <v>0</v>
      </c>
      <c r="C357" s="40">
        <f>INDEX(Base!$A$40:$N$570,MATCH('PAINEL MÊS'!B357,Base!$B$40:$B$570,0),MATCH('PAINEL MÊS'!$C$2,Base!$A$40:$N$40,0))</f>
        <v>0</v>
      </c>
      <c r="D357" s="7">
        <f>CADASTRO!C355</f>
        <v>0</v>
      </c>
      <c r="E357" s="41">
        <f>SUMIFS(SAÍDAS!$D:$D,SAÍDAS!$B:$B,'PAINEL MÊS'!$B357,SAÍDAS!$H:$H,'PAINEL MÊS'!$AI$1,SAÍDAS!$F:$F,'PAINEL MÊS'!E$3)</f>
        <v>0</v>
      </c>
      <c r="F357" s="41">
        <f>SUMIFS(SAÍDAS!$D:$D,SAÍDAS!$B:$B,'PAINEL MÊS'!$B357,SAÍDAS!$H:$H,'PAINEL MÊS'!$AI$1,SAÍDAS!$F:$F,'PAINEL MÊS'!F$3)</f>
        <v>0</v>
      </c>
      <c r="G357" s="41">
        <f>SUMIFS(SAÍDAS!$D:$D,SAÍDAS!$B:$B,'PAINEL MÊS'!$B357,SAÍDAS!$H:$H,'PAINEL MÊS'!$AI$1,SAÍDAS!$F:$F,'PAINEL MÊS'!G$3)</f>
        <v>0</v>
      </c>
      <c r="H357" s="41">
        <f>SUMIFS(SAÍDAS!$D:$D,SAÍDAS!$B:$B,'PAINEL MÊS'!$B357,SAÍDAS!$H:$H,'PAINEL MÊS'!$AI$1,SAÍDAS!$F:$F,'PAINEL MÊS'!H$3)</f>
        <v>0</v>
      </c>
      <c r="I357" s="41">
        <f>SUMIFS(SAÍDAS!$D:$D,SAÍDAS!$B:$B,'PAINEL MÊS'!$B357,SAÍDAS!$H:$H,'PAINEL MÊS'!$AI$1,SAÍDAS!$F:$F,'PAINEL MÊS'!I$3)+SUMIFS(SAÍDAS!$D:$D,SAÍDAS!$B:$B,'PAINEL MÊS'!$B357,SAÍDAS!$H:$H,'PAINEL MÊS'!$AI$1,SAÍDAS!$F:$F,"SEMANA 6")</f>
        <v>0</v>
      </c>
      <c r="J357" s="42">
        <f t="shared" si="46"/>
        <v>0</v>
      </c>
      <c r="K357" s="43">
        <f>SUMIFS(ENTRADAS!$D:$D,ENTRADAS!$B:$B,'PAINEL MÊS'!$B357,ENTRADAS!$I:$I,'PAINEL MÊS'!$AI$1,ENTRADAS!$F:$F,'PAINEL MÊS'!K$3)</f>
        <v>0</v>
      </c>
      <c r="L357" s="43">
        <f>SUMIFS(ENTRADAS!$D:$D,ENTRADAS!$B:$B,'PAINEL MÊS'!$B357,ENTRADAS!$I:$I,'PAINEL MÊS'!$AI$1,ENTRADAS!$F:$F,'PAINEL MÊS'!L$3)</f>
        <v>0</v>
      </c>
      <c r="M357" s="43">
        <f>SUMIFS(ENTRADAS!$D:$D,ENTRADAS!$B:$B,'PAINEL MÊS'!$B357,ENTRADAS!$I:$I,'PAINEL MÊS'!$AI$1,ENTRADAS!$F:$F,'PAINEL MÊS'!M$3)</f>
        <v>0</v>
      </c>
      <c r="N357" s="43">
        <f>SUMIFS(ENTRADAS!$D:$D,ENTRADAS!$B:$B,'PAINEL MÊS'!$B357,ENTRADAS!$I:$I,'PAINEL MÊS'!$AI$1,ENTRADAS!$F:$F,'PAINEL MÊS'!N$3)</f>
        <v>0</v>
      </c>
      <c r="O357" s="43">
        <f>SUMIFS(ENTRADAS!$D:$D,ENTRADAS!$B:$B,'PAINEL MÊS'!$B357,ENTRADAS!$I:$I,'PAINEL MÊS'!$AI$1,ENTRADAS!$F:$F,'PAINEL MÊS'!O$3)+SUMIFS(ENTRADAS!$D:$D,ENTRADAS!$B:$B,'PAINEL MÊS'!$B357,ENTRADAS!$I:$I,'PAINEL MÊS'!$AI$1,ENTRADAS!$F:$F,"SEMANA 6")</f>
        <v>0</v>
      </c>
      <c r="P357" s="44">
        <f t="shared" si="47"/>
        <v>0</v>
      </c>
      <c r="Q357" s="40">
        <f>C357+P357-J357+SUMIFS(AJUSTE!$D:$D,AJUSTE!$B:$B,'PAINEL MÊS'!B357,AJUSTE!$H:$H,'PAINEL MÊS'!$AI$1)</f>
        <v>0</v>
      </c>
      <c r="R357" s="45">
        <f t="shared" si="58"/>
        <v>0</v>
      </c>
      <c r="S357" s="15">
        <f>IFERROR(IF(INDEX(CADASTRO!$A$2:$Q$570,MATCH('PAINEL MÊS'!B357,CADASTRO!$B$2:$B$570,0),MATCH('PAINEL MÊS'!$AI$1,CADASTRO!$A$2:$Q$2,0))=0,IF(CADASTRO!R355=0,CADASTRO!E355,CADASTRO!R355),INDEX(CADASTRO!$A$2:$Q$570,MATCH('PAINEL MÊS'!B357,CADASTRO!$B$2:$B$570,0),MATCH('PAINEL MÊS'!$AI$1,CADASTRO!$A$2:$Q$2,0))),0)</f>
        <v>0</v>
      </c>
      <c r="T357" s="14">
        <f t="shared" si="59"/>
        <v>0</v>
      </c>
      <c r="U357" s="14">
        <f t="shared" si="60"/>
        <v>0</v>
      </c>
      <c r="V357" s="14">
        <f t="shared" si="61"/>
        <v>0</v>
      </c>
      <c r="W357" s="14">
        <f t="shared" si="62"/>
        <v>0</v>
      </c>
      <c r="X357" s="67">
        <f>IFERROR(IF(INDEX(CADASTRO!$A$2:$Q$570,MATCH('PAINEL MÊS'!B357,CADASTRO!$B$2:$B$570,0),MATCH('PAINEL MÊS'!$AJ$2,CADASTRO!$A$2:$Q$2,0))=0,IF(CADASTRO!R355=0,CADASTRO!E355,CADASTRO!R355),INDEX(CADASTRO!$A$2:$Q$570,MATCH('PAINEL MÊS'!B357,CADASTRO!$B$2:$B$570,0),MATCH('PAINEL MÊS'!$AJ$2,CADASTRO!$A$2:$Q$2,0))),0)*C357</f>
        <v>0</v>
      </c>
      <c r="Y357" s="14">
        <f t="shared" si="63"/>
        <v>0</v>
      </c>
      <c r="Z357" s="75">
        <f t="shared" si="64"/>
        <v>0</v>
      </c>
      <c r="AA357" s="75">
        <f t="shared" si="65"/>
        <v>0</v>
      </c>
      <c r="AB357" s="79">
        <f t="shared" si="66"/>
        <v>0</v>
      </c>
      <c r="AC357" s="77">
        <f t="shared" si="67"/>
        <v>0</v>
      </c>
      <c r="AD357" s="77">
        <f t="shared" si="68"/>
        <v>0</v>
      </c>
    </row>
    <row r="358" spans="1:30" ht="18.75" customHeight="1" x14ac:dyDescent="0.25">
      <c r="A358" s="7">
        <f>CADASTRO!A356</f>
        <v>0</v>
      </c>
      <c r="B358" s="7">
        <f>CADASTRO!B356</f>
        <v>0</v>
      </c>
      <c r="C358" s="40">
        <f>INDEX(Base!$A$40:$N$570,MATCH('PAINEL MÊS'!B358,Base!$B$40:$B$570,0),MATCH('PAINEL MÊS'!$C$2,Base!$A$40:$N$40,0))</f>
        <v>0</v>
      </c>
      <c r="D358" s="7">
        <f>CADASTRO!C356</f>
        <v>0</v>
      </c>
      <c r="E358" s="41">
        <f>SUMIFS(SAÍDAS!$D:$D,SAÍDAS!$B:$B,'PAINEL MÊS'!$B358,SAÍDAS!$H:$H,'PAINEL MÊS'!$AI$1,SAÍDAS!$F:$F,'PAINEL MÊS'!E$3)</f>
        <v>0</v>
      </c>
      <c r="F358" s="41">
        <f>SUMIFS(SAÍDAS!$D:$D,SAÍDAS!$B:$B,'PAINEL MÊS'!$B358,SAÍDAS!$H:$H,'PAINEL MÊS'!$AI$1,SAÍDAS!$F:$F,'PAINEL MÊS'!F$3)</f>
        <v>0</v>
      </c>
      <c r="G358" s="41">
        <f>SUMIFS(SAÍDAS!$D:$D,SAÍDAS!$B:$B,'PAINEL MÊS'!$B358,SAÍDAS!$H:$H,'PAINEL MÊS'!$AI$1,SAÍDAS!$F:$F,'PAINEL MÊS'!G$3)</f>
        <v>0</v>
      </c>
      <c r="H358" s="41">
        <f>SUMIFS(SAÍDAS!$D:$D,SAÍDAS!$B:$B,'PAINEL MÊS'!$B358,SAÍDAS!$H:$H,'PAINEL MÊS'!$AI$1,SAÍDAS!$F:$F,'PAINEL MÊS'!H$3)</f>
        <v>0</v>
      </c>
      <c r="I358" s="41">
        <f>SUMIFS(SAÍDAS!$D:$D,SAÍDAS!$B:$B,'PAINEL MÊS'!$B358,SAÍDAS!$H:$H,'PAINEL MÊS'!$AI$1,SAÍDAS!$F:$F,'PAINEL MÊS'!I$3)+SUMIFS(SAÍDAS!$D:$D,SAÍDAS!$B:$B,'PAINEL MÊS'!$B358,SAÍDAS!$H:$H,'PAINEL MÊS'!$AI$1,SAÍDAS!$F:$F,"SEMANA 6")</f>
        <v>0</v>
      </c>
      <c r="J358" s="42">
        <f t="shared" si="46"/>
        <v>0</v>
      </c>
      <c r="K358" s="43">
        <f>SUMIFS(ENTRADAS!$D:$D,ENTRADAS!$B:$B,'PAINEL MÊS'!$B358,ENTRADAS!$I:$I,'PAINEL MÊS'!$AI$1,ENTRADAS!$F:$F,'PAINEL MÊS'!K$3)</f>
        <v>0</v>
      </c>
      <c r="L358" s="43">
        <f>SUMIFS(ENTRADAS!$D:$D,ENTRADAS!$B:$B,'PAINEL MÊS'!$B358,ENTRADAS!$I:$I,'PAINEL MÊS'!$AI$1,ENTRADAS!$F:$F,'PAINEL MÊS'!L$3)</f>
        <v>0</v>
      </c>
      <c r="M358" s="43">
        <f>SUMIFS(ENTRADAS!$D:$D,ENTRADAS!$B:$B,'PAINEL MÊS'!$B358,ENTRADAS!$I:$I,'PAINEL MÊS'!$AI$1,ENTRADAS!$F:$F,'PAINEL MÊS'!M$3)</f>
        <v>0</v>
      </c>
      <c r="N358" s="43">
        <f>SUMIFS(ENTRADAS!$D:$D,ENTRADAS!$B:$B,'PAINEL MÊS'!$B358,ENTRADAS!$I:$I,'PAINEL MÊS'!$AI$1,ENTRADAS!$F:$F,'PAINEL MÊS'!N$3)</f>
        <v>0</v>
      </c>
      <c r="O358" s="43">
        <f>SUMIFS(ENTRADAS!$D:$D,ENTRADAS!$B:$B,'PAINEL MÊS'!$B358,ENTRADAS!$I:$I,'PAINEL MÊS'!$AI$1,ENTRADAS!$F:$F,'PAINEL MÊS'!O$3)+SUMIFS(ENTRADAS!$D:$D,ENTRADAS!$B:$B,'PAINEL MÊS'!$B358,ENTRADAS!$I:$I,'PAINEL MÊS'!$AI$1,ENTRADAS!$F:$F,"SEMANA 6")</f>
        <v>0</v>
      </c>
      <c r="P358" s="44">
        <f t="shared" si="47"/>
        <v>0</v>
      </c>
      <c r="Q358" s="40">
        <f>C358+P358-J358+SUMIFS(AJUSTE!$D:$D,AJUSTE!$B:$B,'PAINEL MÊS'!B358,AJUSTE!$H:$H,'PAINEL MÊS'!$AI$1)</f>
        <v>0</v>
      </c>
      <c r="R358" s="45">
        <f t="shared" si="58"/>
        <v>0</v>
      </c>
      <c r="S358" s="15">
        <f>IFERROR(IF(INDEX(CADASTRO!$A$2:$Q$570,MATCH('PAINEL MÊS'!B358,CADASTRO!$B$2:$B$570,0),MATCH('PAINEL MÊS'!$AI$1,CADASTRO!$A$2:$Q$2,0))=0,IF(CADASTRO!R356=0,CADASTRO!E356,CADASTRO!R356),INDEX(CADASTRO!$A$2:$Q$570,MATCH('PAINEL MÊS'!B358,CADASTRO!$B$2:$B$570,0),MATCH('PAINEL MÊS'!$AI$1,CADASTRO!$A$2:$Q$2,0))),0)</f>
        <v>0</v>
      </c>
      <c r="T358" s="14">
        <f t="shared" si="59"/>
        <v>0</v>
      </c>
      <c r="U358" s="14">
        <f t="shared" si="60"/>
        <v>0</v>
      </c>
      <c r="V358" s="14">
        <f t="shared" si="61"/>
        <v>0</v>
      </c>
      <c r="W358" s="14">
        <f t="shared" si="62"/>
        <v>0</v>
      </c>
      <c r="X358" s="67">
        <f>IFERROR(IF(INDEX(CADASTRO!$A$2:$Q$570,MATCH('PAINEL MÊS'!B358,CADASTRO!$B$2:$B$570,0),MATCH('PAINEL MÊS'!$AJ$2,CADASTRO!$A$2:$Q$2,0))=0,IF(CADASTRO!R356=0,CADASTRO!E356,CADASTRO!R356),INDEX(CADASTRO!$A$2:$Q$570,MATCH('PAINEL MÊS'!B358,CADASTRO!$B$2:$B$570,0),MATCH('PAINEL MÊS'!$AJ$2,CADASTRO!$A$2:$Q$2,0))),0)*C358</f>
        <v>0</v>
      </c>
      <c r="Y358" s="14">
        <f t="shared" si="63"/>
        <v>0</v>
      </c>
      <c r="Z358" s="75">
        <f t="shared" si="64"/>
        <v>0</v>
      </c>
      <c r="AA358" s="75">
        <f t="shared" si="65"/>
        <v>0</v>
      </c>
      <c r="AB358" s="79">
        <f t="shared" si="66"/>
        <v>0</v>
      </c>
      <c r="AC358" s="77">
        <f t="shared" si="67"/>
        <v>0</v>
      </c>
      <c r="AD358" s="77">
        <f t="shared" si="68"/>
        <v>0</v>
      </c>
    </row>
    <row r="359" spans="1:30" ht="18.75" customHeight="1" x14ac:dyDescent="0.25">
      <c r="A359" s="7">
        <f>CADASTRO!A357</f>
        <v>0</v>
      </c>
      <c r="B359" s="7">
        <f>CADASTRO!B357</f>
        <v>0</v>
      </c>
      <c r="C359" s="40">
        <f>INDEX(Base!$A$40:$N$570,MATCH('PAINEL MÊS'!B359,Base!$B$40:$B$570,0),MATCH('PAINEL MÊS'!$C$2,Base!$A$40:$N$40,0))</f>
        <v>0</v>
      </c>
      <c r="D359" s="7">
        <f>CADASTRO!C357</f>
        <v>0</v>
      </c>
      <c r="E359" s="41">
        <f>SUMIFS(SAÍDAS!$D:$D,SAÍDAS!$B:$B,'PAINEL MÊS'!$B359,SAÍDAS!$H:$H,'PAINEL MÊS'!$AI$1,SAÍDAS!$F:$F,'PAINEL MÊS'!E$3)</f>
        <v>0</v>
      </c>
      <c r="F359" s="41">
        <f>SUMIFS(SAÍDAS!$D:$D,SAÍDAS!$B:$B,'PAINEL MÊS'!$B359,SAÍDAS!$H:$H,'PAINEL MÊS'!$AI$1,SAÍDAS!$F:$F,'PAINEL MÊS'!F$3)</f>
        <v>0</v>
      </c>
      <c r="G359" s="41">
        <f>SUMIFS(SAÍDAS!$D:$D,SAÍDAS!$B:$B,'PAINEL MÊS'!$B359,SAÍDAS!$H:$H,'PAINEL MÊS'!$AI$1,SAÍDAS!$F:$F,'PAINEL MÊS'!G$3)</f>
        <v>0</v>
      </c>
      <c r="H359" s="41">
        <f>SUMIFS(SAÍDAS!$D:$D,SAÍDAS!$B:$B,'PAINEL MÊS'!$B359,SAÍDAS!$H:$H,'PAINEL MÊS'!$AI$1,SAÍDAS!$F:$F,'PAINEL MÊS'!H$3)</f>
        <v>0</v>
      </c>
      <c r="I359" s="41">
        <f>SUMIFS(SAÍDAS!$D:$D,SAÍDAS!$B:$B,'PAINEL MÊS'!$B359,SAÍDAS!$H:$H,'PAINEL MÊS'!$AI$1,SAÍDAS!$F:$F,'PAINEL MÊS'!I$3)+SUMIFS(SAÍDAS!$D:$D,SAÍDAS!$B:$B,'PAINEL MÊS'!$B359,SAÍDAS!$H:$H,'PAINEL MÊS'!$AI$1,SAÍDAS!$F:$F,"SEMANA 6")</f>
        <v>0</v>
      </c>
      <c r="J359" s="42">
        <f t="shared" si="46"/>
        <v>0</v>
      </c>
      <c r="K359" s="43">
        <f>SUMIFS(ENTRADAS!$D:$D,ENTRADAS!$B:$B,'PAINEL MÊS'!$B359,ENTRADAS!$I:$I,'PAINEL MÊS'!$AI$1,ENTRADAS!$F:$F,'PAINEL MÊS'!K$3)</f>
        <v>0</v>
      </c>
      <c r="L359" s="43">
        <f>SUMIFS(ENTRADAS!$D:$D,ENTRADAS!$B:$B,'PAINEL MÊS'!$B359,ENTRADAS!$I:$I,'PAINEL MÊS'!$AI$1,ENTRADAS!$F:$F,'PAINEL MÊS'!L$3)</f>
        <v>0</v>
      </c>
      <c r="M359" s="43">
        <f>SUMIFS(ENTRADAS!$D:$D,ENTRADAS!$B:$B,'PAINEL MÊS'!$B359,ENTRADAS!$I:$I,'PAINEL MÊS'!$AI$1,ENTRADAS!$F:$F,'PAINEL MÊS'!M$3)</f>
        <v>0</v>
      </c>
      <c r="N359" s="43">
        <f>SUMIFS(ENTRADAS!$D:$D,ENTRADAS!$B:$B,'PAINEL MÊS'!$B359,ENTRADAS!$I:$I,'PAINEL MÊS'!$AI$1,ENTRADAS!$F:$F,'PAINEL MÊS'!N$3)</f>
        <v>0</v>
      </c>
      <c r="O359" s="43">
        <f>SUMIFS(ENTRADAS!$D:$D,ENTRADAS!$B:$B,'PAINEL MÊS'!$B359,ENTRADAS!$I:$I,'PAINEL MÊS'!$AI$1,ENTRADAS!$F:$F,'PAINEL MÊS'!O$3)+SUMIFS(ENTRADAS!$D:$D,ENTRADAS!$B:$B,'PAINEL MÊS'!$B359,ENTRADAS!$I:$I,'PAINEL MÊS'!$AI$1,ENTRADAS!$F:$F,"SEMANA 6")</f>
        <v>0</v>
      </c>
      <c r="P359" s="44">
        <f t="shared" si="47"/>
        <v>0</v>
      </c>
      <c r="Q359" s="40">
        <f>C359+P359-J359+SUMIFS(AJUSTE!$D:$D,AJUSTE!$B:$B,'PAINEL MÊS'!B359,AJUSTE!$H:$H,'PAINEL MÊS'!$AI$1)</f>
        <v>0</v>
      </c>
      <c r="R359" s="45">
        <f t="shared" si="58"/>
        <v>0</v>
      </c>
      <c r="S359" s="15">
        <f>IFERROR(IF(INDEX(CADASTRO!$A$2:$Q$570,MATCH('PAINEL MÊS'!B359,CADASTRO!$B$2:$B$570,0),MATCH('PAINEL MÊS'!$AI$1,CADASTRO!$A$2:$Q$2,0))=0,IF(CADASTRO!R357=0,CADASTRO!E357,CADASTRO!R357),INDEX(CADASTRO!$A$2:$Q$570,MATCH('PAINEL MÊS'!B359,CADASTRO!$B$2:$B$570,0),MATCH('PAINEL MÊS'!$AI$1,CADASTRO!$A$2:$Q$2,0))),0)</f>
        <v>0</v>
      </c>
      <c r="T359" s="14">
        <f t="shared" si="59"/>
        <v>0</v>
      </c>
      <c r="U359" s="14">
        <f t="shared" si="60"/>
        <v>0</v>
      </c>
      <c r="V359" s="14">
        <f t="shared" si="61"/>
        <v>0</v>
      </c>
      <c r="W359" s="14">
        <f t="shared" si="62"/>
        <v>0</v>
      </c>
      <c r="X359" s="67">
        <f>IFERROR(IF(INDEX(CADASTRO!$A$2:$Q$570,MATCH('PAINEL MÊS'!B359,CADASTRO!$B$2:$B$570,0),MATCH('PAINEL MÊS'!$AJ$2,CADASTRO!$A$2:$Q$2,0))=0,IF(CADASTRO!R357=0,CADASTRO!E357,CADASTRO!R357),INDEX(CADASTRO!$A$2:$Q$570,MATCH('PAINEL MÊS'!B359,CADASTRO!$B$2:$B$570,0),MATCH('PAINEL MÊS'!$AJ$2,CADASTRO!$A$2:$Q$2,0))),0)*C359</f>
        <v>0</v>
      </c>
      <c r="Y359" s="14">
        <f t="shared" si="63"/>
        <v>0</v>
      </c>
      <c r="Z359" s="75">
        <f t="shared" si="64"/>
        <v>0</v>
      </c>
      <c r="AA359" s="75">
        <f t="shared" si="65"/>
        <v>0</v>
      </c>
      <c r="AB359" s="79">
        <f t="shared" si="66"/>
        <v>0</v>
      </c>
      <c r="AC359" s="77">
        <f t="shared" si="67"/>
        <v>0</v>
      </c>
      <c r="AD359" s="77">
        <f t="shared" si="68"/>
        <v>0</v>
      </c>
    </row>
    <row r="360" spans="1:30" ht="18.75" customHeight="1" x14ac:dyDescent="0.25">
      <c r="A360" s="7">
        <f>CADASTRO!A358</f>
        <v>0</v>
      </c>
      <c r="B360" s="7">
        <f>CADASTRO!B358</f>
        <v>0</v>
      </c>
      <c r="C360" s="40">
        <f>INDEX(Base!$A$40:$N$570,MATCH('PAINEL MÊS'!B360,Base!$B$40:$B$570,0),MATCH('PAINEL MÊS'!$C$2,Base!$A$40:$N$40,0))</f>
        <v>0</v>
      </c>
      <c r="D360" s="7">
        <f>CADASTRO!C358</f>
        <v>0</v>
      </c>
      <c r="E360" s="41">
        <f>SUMIFS(SAÍDAS!$D:$D,SAÍDAS!$B:$B,'PAINEL MÊS'!$B360,SAÍDAS!$H:$H,'PAINEL MÊS'!$AI$1,SAÍDAS!$F:$F,'PAINEL MÊS'!E$3)</f>
        <v>0</v>
      </c>
      <c r="F360" s="41">
        <f>SUMIFS(SAÍDAS!$D:$D,SAÍDAS!$B:$B,'PAINEL MÊS'!$B360,SAÍDAS!$H:$H,'PAINEL MÊS'!$AI$1,SAÍDAS!$F:$F,'PAINEL MÊS'!F$3)</f>
        <v>0</v>
      </c>
      <c r="G360" s="41">
        <f>SUMIFS(SAÍDAS!$D:$D,SAÍDAS!$B:$B,'PAINEL MÊS'!$B360,SAÍDAS!$H:$H,'PAINEL MÊS'!$AI$1,SAÍDAS!$F:$F,'PAINEL MÊS'!G$3)</f>
        <v>0</v>
      </c>
      <c r="H360" s="41">
        <f>SUMIFS(SAÍDAS!$D:$D,SAÍDAS!$B:$B,'PAINEL MÊS'!$B360,SAÍDAS!$H:$H,'PAINEL MÊS'!$AI$1,SAÍDAS!$F:$F,'PAINEL MÊS'!H$3)</f>
        <v>0</v>
      </c>
      <c r="I360" s="41">
        <f>SUMIFS(SAÍDAS!$D:$D,SAÍDAS!$B:$B,'PAINEL MÊS'!$B360,SAÍDAS!$H:$H,'PAINEL MÊS'!$AI$1,SAÍDAS!$F:$F,'PAINEL MÊS'!I$3)+SUMIFS(SAÍDAS!$D:$D,SAÍDAS!$B:$B,'PAINEL MÊS'!$B360,SAÍDAS!$H:$H,'PAINEL MÊS'!$AI$1,SAÍDAS!$F:$F,"SEMANA 6")</f>
        <v>0</v>
      </c>
      <c r="J360" s="42">
        <f t="shared" si="46"/>
        <v>0</v>
      </c>
      <c r="K360" s="43">
        <f>SUMIFS(ENTRADAS!$D:$D,ENTRADAS!$B:$B,'PAINEL MÊS'!$B360,ENTRADAS!$I:$I,'PAINEL MÊS'!$AI$1,ENTRADAS!$F:$F,'PAINEL MÊS'!K$3)</f>
        <v>0</v>
      </c>
      <c r="L360" s="43">
        <f>SUMIFS(ENTRADAS!$D:$D,ENTRADAS!$B:$B,'PAINEL MÊS'!$B360,ENTRADAS!$I:$I,'PAINEL MÊS'!$AI$1,ENTRADAS!$F:$F,'PAINEL MÊS'!L$3)</f>
        <v>0</v>
      </c>
      <c r="M360" s="43">
        <f>SUMIFS(ENTRADAS!$D:$D,ENTRADAS!$B:$B,'PAINEL MÊS'!$B360,ENTRADAS!$I:$I,'PAINEL MÊS'!$AI$1,ENTRADAS!$F:$F,'PAINEL MÊS'!M$3)</f>
        <v>0</v>
      </c>
      <c r="N360" s="43">
        <f>SUMIFS(ENTRADAS!$D:$D,ENTRADAS!$B:$B,'PAINEL MÊS'!$B360,ENTRADAS!$I:$I,'PAINEL MÊS'!$AI$1,ENTRADAS!$F:$F,'PAINEL MÊS'!N$3)</f>
        <v>0</v>
      </c>
      <c r="O360" s="43">
        <f>SUMIFS(ENTRADAS!$D:$D,ENTRADAS!$B:$B,'PAINEL MÊS'!$B360,ENTRADAS!$I:$I,'PAINEL MÊS'!$AI$1,ENTRADAS!$F:$F,'PAINEL MÊS'!O$3)+SUMIFS(ENTRADAS!$D:$D,ENTRADAS!$B:$B,'PAINEL MÊS'!$B360,ENTRADAS!$I:$I,'PAINEL MÊS'!$AI$1,ENTRADAS!$F:$F,"SEMANA 6")</f>
        <v>0</v>
      </c>
      <c r="P360" s="44">
        <f t="shared" si="47"/>
        <v>0</v>
      </c>
      <c r="Q360" s="40">
        <f>C360+P360-J360+SUMIFS(AJUSTE!$D:$D,AJUSTE!$B:$B,'PAINEL MÊS'!B360,AJUSTE!$H:$H,'PAINEL MÊS'!$AI$1)</f>
        <v>0</v>
      </c>
      <c r="R360" s="45">
        <f t="shared" si="58"/>
        <v>0</v>
      </c>
      <c r="S360" s="15">
        <f>IFERROR(IF(INDEX(CADASTRO!$A$2:$Q$570,MATCH('PAINEL MÊS'!B360,CADASTRO!$B$2:$B$570,0),MATCH('PAINEL MÊS'!$AI$1,CADASTRO!$A$2:$Q$2,0))=0,IF(CADASTRO!R358=0,CADASTRO!E358,CADASTRO!R358),INDEX(CADASTRO!$A$2:$Q$570,MATCH('PAINEL MÊS'!B360,CADASTRO!$B$2:$B$570,0),MATCH('PAINEL MÊS'!$AI$1,CADASTRO!$A$2:$Q$2,0))),0)</f>
        <v>0</v>
      </c>
      <c r="T360" s="14">
        <f t="shared" si="59"/>
        <v>0</v>
      </c>
      <c r="U360" s="14">
        <f t="shared" si="60"/>
        <v>0</v>
      </c>
      <c r="V360" s="14">
        <f t="shared" si="61"/>
        <v>0</v>
      </c>
      <c r="W360" s="14">
        <f t="shared" si="62"/>
        <v>0</v>
      </c>
      <c r="X360" s="67">
        <f>IFERROR(IF(INDEX(CADASTRO!$A$2:$Q$570,MATCH('PAINEL MÊS'!B360,CADASTRO!$B$2:$B$570,0),MATCH('PAINEL MÊS'!$AJ$2,CADASTRO!$A$2:$Q$2,0))=0,IF(CADASTRO!R358=0,CADASTRO!E358,CADASTRO!R358),INDEX(CADASTRO!$A$2:$Q$570,MATCH('PAINEL MÊS'!B360,CADASTRO!$B$2:$B$570,0),MATCH('PAINEL MÊS'!$AJ$2,CADASTRO!$A$2:$Q$2,0))),0)*C360</f>
        <v>0</v>
      </c>
      <c r="Y360" s="14">
        <f t="shared" si="63"/>
        <v>0</v>
      </c>
      <c r="Z360" s="75">
        <f t="shared" si="64"/>
        <v>0</v>
      </c>
      <c r="AA360" s="75">
        <f t="shared" si="65"/>
        <v>0</v>
      </c>
      <c r="AB360" s="79">
        <f t="shared" si="66"/>
        <v>0</v>
      </c>
      <c r="AC360" s="77">
        <f t="shared" si="67"/>
        <v>0</v>
      </c>
      <c r="AD360" s="77">
        <f t="shared" si="68"/>
        <v>0</v>
      </c>
    </row>
    <row r="361" spans="1:30" ht="18.75" customHeight="1" x14ac:dyDescent="0.25">
      <c r="A361" s="7">
        <f>CADASTRO!A359</f>
        <v>0</v>
      </c>
      <c r="B361" s="7">
        <f>CADASTRO!B359</f>
        <v>0</v>
      </c>
      <c r="C361" s="40">
        <f>INDEX(Base!$A$40:$N$570,MATCH('PAINEL MÊS'!B361,Base!$B$40:$B$570,0),MATCH('PAINEL MÊS'!$C$2,Base!$A$40:$N$40,0))</f>
        <v>0</v>
      </c>
      <c r="D361" s="7">
        <f>CADASTRO!C359</f>
        <v>0</v>
      </c>
      <c r="E361" s="41">
        <f>SUMIFS(SAÍDAS!$D:$D,SAÍDAS!$B:$B,'PAINEL MÊS'!$B361,SAÍDAS!$H:$H,'PAINEL MÊS'!$AI$1,SAÍDAS!$F:$F,'PAINEL MÊS'!E$3)</f>
        <v>0</v>
      </c>
      <c r="F361" s="41">
        <f>SUMIFS(SAÍDAS!$D:$D,SAÍDAS!$B:$B,'PAINEL MÊS'!$B361,SAÍDAS!$H:$H,'PAINEL MÊS'!$AI$1,SAÍDAS!$F:$F,'PAINEL MÊS'!F$3)</f>
        <v>0</v>
      </c>
      <c r="G361" s="41">
        <f>SUMIFS(SAÍDAS!$D:$D,SAÍDAS!$B:$B,'PAINEL MÊS'!$B361,SAÍDAS!$H:$H,'PAINEL MÊS'!$AI$1,SAÍDAS!$F:$F,'PAINEL MÊS'!G$3)</f>
        <v>0</v>
      </c>
      <c r="H361" s="41">
        <f>SUMIFS(SAÍDAS!$D:$D,SAÍDAS!$B:$B,'PAINEL MÊS'!$B361,SAÍDAS!$H:$H,'PAINEL MÊS'!$AI$1,SAÍDAS!$F:$F,'PAINEL MÊS'!H$3)</f>
        <v>0</v>
      </c>
      <c r="I361" s="41">
        <f>SUMIFS(SAÍDAS!$D:$D,SAÍDAS!$B:$B,'PAINEL MÊS'!$B361,SAÍDAS!$H:$H,'PAINEL MÊS'!$AI$1,SAÍDAS!$F:$F,'PAINEL MÊS'!I$3)+SUMIFS(SAÍDAS!$D:$D,SAÍDAS!$B:$B,'PAINEL MÊS'!$B361,SAÍDAS!$H:$H,'PAINEL MÊS'!$AI$1,SAÍDAS!$F:$F,"SEMANA 6")</f>
        <v>0</v>
      </c>
      <c r="J361" s="42">
        <f t="shared" si="46"/>
        <v>0</v>
      </c>
      <c r="K361" s="43">
        <f>SUMIFS(ENTRADAS!$D:$D,ENTRADAS!$B:$B,'PAINEL MÊS'!$B361,ENTRADAS!$I:$I,'PAINEL MÊS'!$AI$1,ENTRADAS!$F:$F,'PAINEL MÊS'!K$3)</f>
        <v>0</v>
      </c>
      <c r="L361" s="43">
        <f>SUMIFS(ENTRADAS!$D:$D,ENTRADAS!$B:$B,'PAINEL MÊS'!$B361,ENTRADAS!$I:$I,'PAINEL MÊS'!$AI$1,ENTRADAS!$F:$F,'PAINEL MÊS'!L$3)</f>
        <v>0</v>
      </c>
      <c r="M361" s="43">
        <f>SUMIFS(ENTRADAS!$D:$D,ENTRADAS!$B:$B,'PAINEL MÊS'!$B361,ENTRADAS!$I:$I,'PAINEL MÊS'!$AI$1,ENTRADAS!$F:$F,'PAINEL MÊS'!M$3)</f>
        <v>0</v>
      </c>
      <c r="N361" s="43">
        <f>SUMIFS(ENTRADAS!$D:$D,ENTRADAS!$B:$B,'PAINEL MÊS'!$B361,ENTRADAS!$I:$I,'PAINEL MÊS'!$AI$1,ENTRADAS!$F:$F,'PAINEL MÊS'!N$3)</f>
        <v>0</v>
      </c>
      <c r="O361" s="43">
        <f>SUMIFS(ENTRADAS!$D:$D,ENTRADAS!$B:$B,'PAINEL MÊS'!$B361,ENTRADAS!$I:$I,'PAINEL MÊS'!$AI$1,ENTRADAS!$F:$F,'PAINEL MÊS'!O$3)+SUMIFS(ENTRADAS!$D:$D,ENTRADAS!$B:$B,'PAINEL MÊS'!$B361,ENTRADAS!$I:$I,'PAINEL MÊS'!$AI$1,ENTRADAS!$F:$F,"SEMANA 6")</f>
        <v>0</v>
      </c>
      <c r="P361" s="44">
        <f t="shared" si="47"/>
        <v>0</v>
      </c>
      <c r="Q361" s="40">
        <f>C361+P361-J361+SUMIFS(AJUSTE!$D:$D,AJUSTE!$B:$B,'PAINEL MÊS'!B361,AJUSTE!$H:$H,'PAINEL MÊS'!$AI$1)</f>
        <v>0</v>
      </c>
      <c r="R361" s="45">
        <f t="shared" si="58"/>
        <v>0</v>
      </c>
      <c r="S361" s="15">
        <f>IFERROR(IF(INDEX(CADASTRO!$A$2:$Q$570,MATCH('PAINEL MÊS'!B361,CADASTRO!$B$2:$B$570,0),MATCH('PAINEL MÊS'!$AI$1,CADASTRO!$A$2:$Q$2,0))=0,IF(CADASTRO!R359=0,CADASTRO!E359,CADASTRO!R359),INDEX(CADASTRO!$A$2:$Q$570,MATCH('PAINEL MÊS'!B361,CADASTRO!$B$2:$B$570,0),MATCH('PAINEL MÊS'!$AI$1,CADASTRO!$A$2:$Q$2,0))),0)</f>
        <v>0</v>
      </c>
      <c r="T361" s="14">
        <f t="shared" si="59"/>
        <v>0</v>
      </c>
      <c r="U361" s="14">
        <f t="shared" si="60"/>
        <v>0</v>
      </c>
      <c r="V361" s="14">
        <f t="shared" si="61"/>
        <v>0</v>
      </c>
      <c r="W361" s="14">
        <f t="shared" si="62"/>
        <v>0</v>
      </c>
      <c r="X361" s="67">
        <f>IFERROR(IF(INDEX(CADASTRO!$A$2:$Q$570,MATCH('PAINEL MÊS'!B361,CADASTRO!$B$2:$B$570,0),MATCH('PAINEL MÊS'!$AJ$2,CADASTRO!$A$2:$Q$2,0))=0,IF(CADASTRO!R359=0,CADASTRO!E359,CADASTRO!R359),INDEX(CADASTRO!$A$2:$Q$570,MATCH('PAINEL MÊS'!B361,CADASTRO!$B$2:$B$570,0),MATCH('PAINEL MÊS'!$AJ$2,CADASTRO!$A$2:$Q$2,0))),0)*C361</f>
        <v>0</v>
      </c>
      <c r="Y361" s="14">
        <f t="shared" si="63"/>
        <v>0</v>
      </c>
      <c r="Z361" s="75">
        <f t="shared" si="64"/>
        <v>0</v>
      </c>
      <c r="AA361" s="75">
        <f t="shared" si="65"/>
        <v>0</v>
      </c>
      <c r="AB361" s="79">
        <f t="shared" si="66"/>
        <v>0</v>
      </c>
      <c r="AC361" s="77">
        <f t="shared" si="67"/>
        <v>0</v>
      </c>
      <c r="AD361" s="77">
        <f t="shared" si="68"/>
        <v>0</v>
      </c>
    </row>
    <row r="362" spans="1:30" ht="18.75" customHeight="1" x14ac:dyDescent="0.25">
      <c r="A362" s="7">
        <f>CADASTRO!A360</f>
        <v>0</v>
      </c>
      <c r="B362" s="7">
        <f>CADASTRO!B360</f>
        <v>0</v>
      </c>
      <c r="C362" s="40">
        <f>INDEX(Base!$A$40:$N$570,MATCH('PAINEL MÊS'!B362,Base!$B$40:$B$570,0),MATCH('PAINEL MÊS'!$C$2,Base!$A$40:$N$40,0))</f>
        <v>0</v>
      </c>
      <c r="D362" s="7">
        <f>CADASTRO!C360</f>
        <v>0</v>
      </c>
      <c r="E362" s="41">
        <f>SUMIFS(SAÍDAS!$D:$D,SAÍDAS!$B:$B,'PAINEL MÊS'!$B362,SAÍDAS!$H:$H,'PAINEL MÊS'!$AI$1,SAÍDAS!$F:$F,'PAINEL MÊS'!E$3)</f>
        <v>0</v>
      </c>
      <c r="F362" s="41">
        <f>SUMIFS(SAÍDAS!$D:$D,SAÍDAS!$B:$B,'PAINEL MÊS'!$B362,SAÍDAS!$H:$H,'PAINEL MÊS'!$AI$1,SAÍDAS!$F:$F,'PAINEL MÊS'!F$3)</f>
        <v>0</v>
      </c>
      <c r="G362" s="41">
        <f>SUMIFS(SAÍDAS!$D:$D,SAÍDAS!$B:$B,'PAINEL MÊS'!$B362,SAÍDAS!$H:$H,'PAINEL MÊS'!$AI$1,SAÍDAS!$F:$F,'PAINEL MÊS'!G$3)</f>
        <v>0</v>
      </c>
      <c r="H362" s="41">
        <f>SUMIFS(SAÍDAS!$D:$D,SAÍDAS!$B:$B,'PAINEL MÊS'!$B362,SAÍDAS!$H:$H,'PAINEL MÊS'!$AI$1,SAÍDAS!$F:$F,'PAINEL MÊS'!H$3)</f>
        <v>0</v>
      </c>
      <c r="I362" s="41">
        <f>SUMIFS(SAÍDAS!$D:$D,SAÍDAS!$B:$B,'PAINEL MÊS'!$B362,SAÍDAS!$H:$H,'PAINEL MÊS'!$AI$1,SAÍDAS!$F:$F,'PAINEL MÊS'!I$3)+SUMIFS(SAÍDAS!$D:$D,SAÍDAS!$B:$B,'PAINEL MÊS'!$B362,SAÍDAS!$H:$H,'PAINEL MÊS'!$AI$1,SAÍDAS!$F:$F,"SEMANA 6")</f>
        <v>0</v>
      </c>
      <c r="J362" s="42">
        <f t="shared" si="46"/>
        <v>0</v>
      </c>
      <c r="K362" s="43">
        <f>SUMIFS(ENTRADAS!$D:$D,ENTRADAS!$B:$B,'PAINEL MÊS'!$B362,ENTRADAS!$I:$I,'PAINEL MÊS'!$AI$1,ENTRADAS!$F:$F,'PAINEL MÊS'!K$3)</f>
        <v>0</v>
      </c>
      <c r="L362" s="43">
        <f>SUMIFS(ENTRADAS!$D:$D,ENTRADAS!$B:$B,'PAINEL MÊS'!$B362,ENTRADAS!$I:$I,'PAINEL MÊS'!$AI$1,ENTRADAS!$F:$F,'PAINEL MÊS'!L$3)</f>
        <v>0</v>
      </c>
      <c r="M362" s="43">
        <f>SUMIFS(ENTRADAS!$D:$D,ENTRADAS!$B:$B,'PAINEL MÊS'!$B362,ENTRADAS!$I:$I,'PAINEL MÊS'!$AI$1,ENTRADAS!$F:$F,'PAINEL MÊS'!M$3)</f>
        <v>0</v>
      </c>
      <c r="N362" s="43">
        <f>SUMIFS(ENTRADAS!$D:$D,ENTRADAS!$B:$B,'PAINEL MÊS'!$B362,ENTRADAS!$I:$I,'PAINEL MÊS'!$AI$1,ENTRADAS!$F:$F,'PAINEL MÊS'!N$3)</f>
        <v>0</v>
      </c>
      <c r="O362" s="43">
        <f>SUMIFS(ENTRADAS!$D:$D,ENTRADAS!$B:$B,'PAINEL MÊS'!$B362,ENTRADAS!$I:$I,'PAINEL MÊS'!$AI$1,ENTRADAS!$F:$F,'PAINEL MÊS'!O$3)+SUMIFS(ENTRADAS!$D:$D,ENTRADAS!$B:$B,'PAINEL MÊS'!$B362,ENTRADAS!$I:$I,'PAINEL MÊS'!$AI$1,ENTRADAS!$F:$F,"SEMANA 6")</f>
        <v>0</v>
      </c>
      <c r="P362" s="44">
        <f t="shared" si="47"/>
        <v>0</v>
      </c>
      <c r="Q362" s="40">
        <f>C362+P362-J362+SUMIFS(AJUSTE!$D:$D,AJUSTE!$B:$B,'PAINEL MÊS'!B362,AJUSTE!$H:$H,'PAINEL MÊS'!$AI$1)</f>
        <v>0</v>
      </c>
      <c r="R362" s="45">
        <f t="shared" si="58"/>
        <v>0</v>
      </c>
      <c r="S362" s="15">
        <f>IFERROR(IF(INDEX(CADASTRO!$A$2:$Q$570,MATCH('PAINEL MÊS'!B362,CADASTRO!$B$2:$B$570,0),MATCH('PAINEL MÊS'!$AI$1,CADASTRO!$A$2:$Q$2,0))=0,IF(CADASTRO!R360=0,CADASTRO!E360,CADASTRO!R360),INDEX(CADASTRO!$A$2:$Q$570,MATCH('PAINEL MÊS'!B362,CADASTRO!$B$2:$B$570,0),MATCH('PAINEL MÊS'!$AI$1,CADASTRO!$A$2:$Q$2,0))),0)</f>
        <v>0</v>
      </c>
      <c r="T362" s="14">
        <f t="shared" si="59"/>
        <v>0</v>
      </c>
      <c r="U362" s="14">
        <f t="shared" si="60"/>
        <v>0</v>
      </c>
      <c r="V362" s="14">
        <f t="shared" si="61"/>
        <v>0</v>
      </c>
      <c r="W362" s="14">
        <f t="shared" si="62"/>
        <v>0</v>
      </c>
      <c r="X362" s="67">
        <f>IFERROR(IF(INDEX(CADASTRO!$A$2:$Q$570,MATCH('PAINEL MÊS'!B362,CADASTRO!$B$2:$B$570,0),MATCH('PAINEL MÊS'!$AJ$2,CADASTRO!$A$2:$Q$2,0))=0,IF(CADASTRO!R360=0,CADASTRO!E360,CADASTRO!R360),INDEX(CADASTRO!$A$2:$Q$570,MATCH('PAINEL MÊS'!B362,CADASTRO!$B$2:$B$570,0),MATCH('PAINEL MÊS'!$AJ$2,CADASTRO!$A$2:$Q$2,0))),0)*C362</f>
        <v>0</v>
      </c>
      <c r="Y362" s="14">
        <f t="shared" si="63"/>
        <v>0</v>
      </c>
      <c r="Z362" s="75">
        <f t="shared" si="64"/>
        <v>0</v>
      </c>
      <c r="AA362" s="75">
        <f t="shared" si="65"/>
        <v>0</v>
      </c>
      <c r="AB362" s="79">
        <f t="shared" si="66"/>
        <v>0</v>
      </c>
      <c r="AC362" s="77">
        <f t="shared" si="67"/>
        <v>0</v>
      </c>
      <c r="AD362" s="77">
        <f t="shared" si="68"/>
        <v>0</v>
      </c>
    </row>
    <row r="363" spans="1:30" ht="18.75" customHeight="1" x14ac:dyDescent="0.25">
      <c r="A363" s="7">
        <f>CADASTRO!A361</f>
        <v>0</v>
      </c>
      <c r="B363" s="7">
        <f>CADASTRO!B361</f>
        <v>0</v>
      </c>
      <c r="C363" s="40">
        <f>INDEX(Base!$A$40:$N$570,MATCH('PAINEL MÊS'!B363,Base!$B$40:$B$570,0),MATCH('PAINEL MÊS'!$C$2,Base!$A$40:$N$40,0))</f>
        <v>0</v>
      </c>
      <c r="D363" s="7">
        <f>CADASTRO!C361</f>
        <v>0</v>
      </c>
      <c r="E363" s="41">
        <f>SUMIFS(SAÍDAS!$D:$D,SAÍDAS!$B:$B,'PAINEL MÊS'!$B363,SAÍDAS!$H:$H,'PAINEL MÊS'!$AI$1,SAÍDAS!$F:$F,'PAINEL MÊS'!E$3)</f>
        <v>0</v>
      </c>
      <c r="F363" s="41">
        <f>SUMIFS(SAÍDAS!$D:$D,SAÍDAS!$B:$B,'PAINEL MÊS'!$B363,SAÍDAS!$H:$H,'PAINEL MÊS'!$AI$1,SAÍDAS!$F:$F,'PAINEL MÊS'!F$3)</f>
        <v>0</v>
      </c>
      <c r="G363" s="41">
        <f>SUMIFS(SAÍDAS!$D:$D,SAÍDAS!$B:$B,'PAINEL MÊS'!$B363,SAÍDAS!$H:$H,'PAINEL MÊS'!$AI$1,SAÍDAS!$F:$F,'PAINEL MÊS'!G$3)</f>
        <v>0</v>
      </c>
      <c r="H363" s="41">
        <f>SUMIFS(SAÍDAS!$D:$D,SAÍDAS!$B:$B,'PAINEL MÊS'!$B363,SAÍDAS!$H:$H,'PAINEL MÊS'!$AI$1,SAÍDAS!$F:$F,'PAINEL MÊS'!H$3)</f>
        <v>0</v>
      </c>
      <c r="I363" s="41">
        <f>SUMIFS(SAÍDAS!$D:$D,SAÍDAS!$B:$B,'PAINEL MÊS'!$B363,SAÍDAS!$H:$H,'PAINEL MÊS'!$AI$1,SAÍDAS!$F:$F,'PAINEL MÊS'!I$3)+SUMIFS(SAÍDAS!$D:$D,SAÍDAS!$B:$B,'PAINEL MÊS'!$B363,SAÍDAS!$H:$H,'PAINEL MÊS'!$AI$1,SAÍDAS!$F:$F,"SEMANA 6")</f>
        <v>0</v>
      </c>
      <c r="J363" s="42">
        <f t="shared" si="46"/>
        <v>0</v>
      </c>
      <c r="K363" s="43">
        <f>SUMIFS(ENTRADAS!$D:$D,ENTRADAS!$B:$B,'PAINEL MÊS'!$B363,ENTRADAS!$I:$I,'PAINEL MÊS'!$AI$1,ENTRADAS!$F:$F,'PAINEL MÊS'!K$3)</f>
        <v>0</v>
      </c>
      <c r="L363" s="43">
        <f>SUMIFS(ENTRADAS!$D:$D,ENTRADAS!$B:$B,'PAINEL MÊS'!$B363,ENTRADAS!$I:$I,'PAINEL MÊS'!$AI$1,ENTRADAS!$F:$F,'PAINEL MÊS'!L$3)</f>
        <v>0</v>
      </c>
      <c r="M363" s="43">
        <f>SUMIFS(ENTRADAS!$D:$D,ENTRADAS!$B:$B,'PAINEL MÊS'!$B363,ENTRADAS!$I:$I,'PAINEL MÊS'!$AI$1,ENTRADAS!$F:$F,'PAINEL MÊS'!M$3)</f>
        <v>0</v>
      </c>
      <c r="N363" s="43">
        <f>SUMIFS(ENTRADAS!$D:$D,ENTRADAS!$B:$B,'PAINEL MÊS'!$B363,ENTRADAS!$I:$I,'PAINEL MÊS'!$AI$1,ENTRADAS!$F:$F,'PAINEL MÊS'!N$3)</f>
        <v>0</v>
      </c>
      <c r="O363" s="43">
        <f>SUMIFS(ENTRADAS!$D:$D,ENTRADAS!$B:$B,'PAINEL MÊS'!$B363,ENTRADAS!$I:$I,'PAINEL MÊS'!$AI$1,ENTRADAS!$F:$F,'PAINEL MÊS'!O$3)+SUMIFS(ENTRADAS!$D:$D,ENTRADAS!$B:$B,'PAINEL MÊS'!$B363,ENTRADAS!$I:$I,'PAINEL MÊS'!$AI$1,ENTRADAS!$F:$F,"SEMANA 6")</f>
        <v>0</v>
      </c>
      <c r="P363" s="44">
        <f t="shared" si="47"/>
        <v>0</v>
      </c>
      <c r="Q363" s="40">
        <f>C363+P363-J363+SUMIFS(AJUSTE!$D:$D,AJUSTE!$B:$B,'PAINEL MÊS'!B363,AJUSTE!$H:$H,'PAINEL MÊS'!$AI$1)</f>
        <v>0</v>
      </c>
      <c r="R363" s="45">
        <f t="shared" si="58"/>
        <v>0</v>
      </c>
      <c r="S363" s="15">
        <f>IFERROR(IF(INDEX(CADASTRO!$A$2:$Q$570,MATCH('PAINEL MÊS'!B363,CADASTRO!$B$2:$B$570,0),MATCH('PAINEL MÊS'!$AI$1,CADASTRO!$A$2:$Q$2,0))=0,IF(CADASTRO!R361=0,CADASTRO!E361,CADASTRO!R361),INDEX(CADASTRO!$A$2:$Q$570,MATCH('PAINEL MÊS'!B363,CADASTRO!$B$2:$B$570,0),MATCH('PAINEL MÊS'!$AI$1,CADASTRO!$A$2:$Q$2,0))),0)</f>
        <v>0</v>
      </c>
      <c r="T363" s="14">
        <f t="shared" si="59"/>
        <v>0</v>
      </c>
      <c r="U363" s="14">
        <f t="shared" si="60"/>
        <v>0</v>
      </c>
      <c r="V363" s="14">
        <f t="shared" si="61"/>
        <v>0</v>
      </c>
      <c r="W363" s="14">
        <f t="shared" si="62"/>
        <v>0</v>
      </c>
      <c r="X363" s="67">
        <f>IFERROR(IF(INDEX(CADASTRO!$A$2:$Q$570,MATCH('PAINEL MÊS'!B363,CADASTRO!$B$2:$B$570,0),MATCH('PAINEL MÊS'!$AJ$2,CADASTRO!$A$2:$Q$2,0))=0,IF(CADASTRO!R361=0,CADASTRO!E361,CADASTRO!R361),INDEX(CADASTRO!$A$2:$Q$570,MATCH('PAINEL MÊS'!B363,CADASTRO!$B$2:$B$570,0),MATCH('PAINEL MÊS'!$AJ$2,CADASTRO!$A$2:$Q$2,0))),0)*C363</f>
        <v>0</v>
      </c>
      <c r="Y363" s="14">
        <f t="shared" si="63"/>
        <v>0</v>
      </c>
      <c r="Z363" s="75">
        <f t="shared" si="64"/>
        <v>0</v>
      </c>
      <c r="AA363" s="75">
        <f t="shared" si="65"/>
        <v>0</v>
      </c>
      <c r="AB363" s="79">
        <f t="shared" si="66"/>
        <v>0</v>
      </c>
      <c r="AC363" s="77">
        <f t="shared" si="67"/>
        <v>0</v>
      </c>
      <c r="AD363" s="77">
        <f t="shared" si="68"/>
        <v>0</v>
      </c>
    </row>
    <row r="364" spans="1:30" ht="18.75" customHeight="1" x14ac:dyDescent="0.25">
      <c r="A364" s="7">
        <f>CADASTRO!A362</f>
        <v>0</v>
      </c>
      <c r="B364" s="7">
        <f>CADASTRO!B362</f>
        <v>0</v>
      </c>
      <c r="C364" s="40">
        <f>INDEX(Base!$A$40:$N$570,MATCH('PAINEL MÊS'!B364,Base!$B$40:$B$570,0),MATCH('PAINEL MÊS'!$C$2,Base!$A$40:$N$40,0))</f>
        <v>0</v>
      </c>
      <c r="D364" s="7">
        <f>CADASTRO!C362</f>
        <v>0</v>
      </c>
      <c r="E364" s="41">
        <f>SUMIFS(SAÍDAS!$D:$D,SAÍDAS!$B:$B,'PAINEL MÊS'!$B364,SAÍDAS!$H:$H,'PAINEL MÊS'!$AI$1,SAÍDAS!$F:$F,'PAINEL MÊS'!E$3)</f>
        <v>0</v>
      </c>
      <c r="F364" s="41">
        <f>SUMIFS(SAÍDAS!$D:$D,SAÍDAS!$B:$B,'PAINEL MÊS'!$B364,SAÍDAS!$H:$H,'PAINEL MÊS'!$AI$1,SAÍDAS!$F:$F,'PAINEL MÊS'!F$3)</f>
        <v>0</v>
      </c>
      <c r="G364" s="41">
        <f>SUMIFS(SAÍDAS!$D:$D,SAÍDAS!$B:$B,'PAINEL MÊS'!$B364,SAÍDAS!$H:$H,'PAINEL MÊS'!$AI$1,SAÍDAS!$F:$F,'PAINEL MÊS'!G$3)</f>
        <v>0</v>
      </c>
      <c r="H364" s="41">
        <f>SUMIFS(SAÍDAS!$D:$D,SAÍDAS!$B:$B,'PAINEL MÊS'!$B364,SAÍDAS!$H:$H,'PAINEL MÊS'!$AI$1,SAÍDAS!$F:$F,'PAINEL MÊS'!H$3)</f>
        <v>0</v>
      </c>
      <c r="I364" s="41">
        <f>SUMIFS(SAÍDAS!$D:$D,SAÍDAS!$B:$B,'PAINEL MÊS'!$B364,SAÍDAS!$H:$H,'PAINEL MÊS'!$AI$1,SAÍDAS!$F:$F,'PAINEL MÊS'!I$3)+SUMIFS(SAÍDAS!$D:$D,SAÍDAS!$B:$B,'PAINEL MÊS'!$B364,SAÍDAS!$H:$H,'PAINEL MÊS'!$AI$1,SAÍDAS!$F:$F,"SEMANA 6")</f>
        <v>0</v>
      </c>
      <c r="J364" s="42">
        <f t="shared" si="46"/>
        <v>0</v>
      </c>
      <c r="K364" s="43">
        <f>SUMIFS(ENTRADAS!$D:$D,ENTRADAS!$B:$B,'PAINEL MÊS'!$B364,ENTRADAS!$I:$I,'PAINEL MÊS'!$AI$1,ENTRADAS!$F:$F,'PAINEL MÊS'!K$3)</f>
        <v>0</v>
      </c>
      <c r="L364" s="43">
        <f>SUMIFS(ENTRADAS!$D:$D,ENTRADAS!$B:$B,'PAINEL MÊS'!$B364,ENTRADAS!$I:$I,'PAINEL MÊS'!$AI$1,ENTRADAS!$F:$F,'PAINEL MÊS'!L$3)</f>
        <v>0</v>
      </c>
      <c r="M364" s="43">
        <f>SUMIFS(ENTRADAS!$D:$D,ENTRADAS!$B:$B,'PAINEL MÊS'!$B364,ENTRADAS!$I:$I,'PAINEL MÊS'!$AI$1,ENTRADAS!$F:$F,'PAINEL MÊS'!M$3)</f>
        <v>0</v>
      </c>
      <c r="N364" s="43">
        <f>SUMIFS(ENTRADAS!$D:$D,ENTRADAS!$B:$B,'PAINEL MÊS'!$B364,ENTRADAS!$I:$I,'PAINEL MÊS'!$AI$1,ENTRADAS!$F:$F,'PAINEL MÊS'!N$3)</f>
        <v>0</v>
      </c>
      <c r="O364" s="43">
        <f>SUMIFS(ENTRADAS!$D:$D,ENTRADAS!$B:$B,'PAINEL MÊS'!$B364,ENTRADAS!$I:$I,'PAINEL MÊS'!$AI$1,ENTRADAS!$F:$F,'PAINEL MÊS'!O$3)+SUMIFS(ENTRADAS!$D:$D,ENTRADAS!$B:$B,'PAINEL MÊS'!$B364,ENTRADAS!$I:$I,'PAINEL MÊS'!$AI$1,ENTRADAS!$F:$F,"SEMANA 6")</f>
        <v>0</v>
      </c>
      <c r="P364" s="44">
        <f t="shared" si="47"/>
        <v>0</v>
      </c>
      <c r="Q364" s="40">
        <f>C364+P364-J364+SUMIFS(AJUSTE!$D:$D,AJUSTE!$B:$B,'PAINEL MÊS'!B364,AJUSTE!$H:$H,'PAINEL MÊS'!$AI$1)</f>
        <v>0</v>
      </c>
      <c r="R364" s="45">
        <f t="shared" si="58"/>
        <v>0</v>
      </c>
      <c r="S364" s="15">
        <f>IFERROR(IF(INDEX(CADASTRO!$A$2:$Q$570,MATCH('PAINEL MÊS'!B364,CADASTRO!$B$2:$B$570,0),MATCH('PAINEL MÊS'!$AI$1,CADASTRO!$A$2:$Q$2,0))=0,IF(CADASTRO!R362=0,CADASTRO!E362,CADASTRO!R362),INDEX(CADASTRO!$A$2:$Q$570,MATCH('PAINEL MÊS'!B364,CADASTRO!$B$2:$B$570,0),MATCH('PAINEL MÊS'!$AI$1,CADASTRO!$A$2:$Q$2,0))),0)</f>
        <v>0</v>
      </c>
      <c r="T364" s="14">
        <f t="shared" si="59"/>
        <v>0</v>
      </c>
      <c r="U364" s="14">
        <f t="shared" si="60"/>
        <v>0</v>
      </c>
      <c r="V364" s="14">
        <f t="shared" si="61"/>
        <v>0</v>
      </c>
      <c r="W364" s="14">
        <f t="shared" si="62"/>
        <v>0</v>
      </c>
      <c r="X364" s="67">
        <f>IFERROR(IF(INDEX(CADASTRO!$A$2:$Q$570,MATCH('PAINEL MÊS'!B364,CADASTRO!$B$2:$B$570,0),MATCH('PAINEL MÊS'!$AJ$2,CADASTRO!$A$2:$Q$2,0))=0,IF(CADASTRO!R362=0,CADASTRO!E362,CADASTRO!R362),INDEX(CADASTRO!$A$2:$Q$570,MATCH('PAINEL MÊS'!B364,CADASTRO!$B$2:$B$570,0),MATCH('PAINEL MÊS'!$AJ$2,CADASTRO!$A$2:$Q$2,0))),0)*C364</f>
        <v>0</v>
      </c>
      <c r="Y364" s="14">
        <f t="shared" si="63"/>
        <v>0</v>
      </c>
      <c r="Z364" s="75">
        <f t="shared" si="64"/>
        <v>0</v>
      </c>
      <c r="AA364" s="75">
        <f t="shared" si="65"/>
        <v>0</v>
      </c>
      <c r="AB364" s="79">
        <f t="shared" si="66"/>
        <v>0</v>
      </c>
      <c r="AC364" s="77">
        <f t="shared" si="67"/>
        <v>0</v>
      </c>
      <c r="AD364" s="77">
        <f t="shared" si="68"/>
        <v>0</v>
      </c>
    </row>
    <row r="365" spans="1:30" ht="18.75" customHeight="1" x14ac:dyDescent="0.25">
      <c r="A365" s="7">
        <f>CADASTRO!A363</f>
        <v>0</v>
      </c>
      <c r="B365" s="7">
        <f>CADASTRO!B363</f>
        <v>0</v>
      </c>
      <c r="C365" s="40">
        <f>INDEX(Base!$A$40:$N$570,MATCH('PAINEL MÊS'!B365,Base!$B$40:$B$570,0),MATCH('PAINEL MÊS'!$C$2,Base!$A$40:$N$40,0))</f>
        <v>0</v>
      </c>
      <c r="D365" s="7">
        <f>CADASTRO!C363</f>
        <v>0</v>
      </c>
      <c r="E365" s="41">
        <f>SUMIFS(SAÍDAS!$D:$D,SAÍDAS!$B:$B,'PAINEL MÊS'!$B365,SAÍDAS!$H:$H,'PAINEL MÊS'!$AI$1,SAÍDAS!$F:$F,'PAINEL MÊS'!E$3)</f>
        <v>0</v>
      </c>
      <c r="F365" s="41">
        <f>SUMIFS(SAÍDAS!$D:$D,SAÍDAS!$B:$B,'PAINEL MÊS'!$B365,SAÍDAS!$H:$H,'PAINEL MÊS'!$AI$1,SAÍDAS!$F:$F,'PAINEL MÊS'!F$3)</f>
        <v>0</v>
      </c>
      <c r="G365" s="41">
        <f>SUMIFS(SAÍDAS!$D:$D,SAÍDAS!$B:$B,'PAINEL MÊS'!$B365,SAÍDAS!$H:$H,'PAINEL MÊS'!$AI$1,SAÍDAS!$F:$F,'PAINEL MÊS'!G$3)</f>
        <v>0</v>
      </c>
      <c r="H365" s="41">
        <f>SUMIFS(SAÍDAS!$D:$D,SAÍDAS!$B:$B,'PAINEL MÊS'!$B365,SAÍDAS!$H:$H,'PAINEL MÊS'!$AI$1,SAÍDAS!$F:$F,'PAINEL MÊS'!H$3)</f>
        <v>0</v>
      </c>
      <c r="I365" s="41">
        <f>SUMIFS(SAÍDAS!$D:$D,SAÍDAS!$B:$B,'PAINEL MÊS'!$B365,SAÍDAS!$H:$H,'PAINEL MÊS'!$AI$1,SAÍDAS!$F:$F,'PAINEL MÊS'!I$3)+SUMIFS(SAÍDAS!$D:$D,SAÍDAS!$B:$B,'PAINEL MÊS'!$B365,SAÍDAS!$H:$H,'PAINEL MÊS'!$AI$1,SAÍDAS!$F:$F,"SEMANA 6")</f>
        <v>0</v>
      </c>
      <c r="J365" s="42">
        <f t="shared" si="46"/>
        <v>0</v>
      </c>
      <c r="K365" s="43">
        <f>SUMIFS(ENTRADAS!$D:$D,ENTRADAS!$B:$B,'PAINEL MÊS'!$B365,ENTRADAS!$I:$I,'PAINEL MÊS'!$AI$1,ENTRADAS!$F:$F,'PAINEL MÊS'!K$3)</f>
        <v>0</v>
      </c>
      <c r="L365" s="43">
        <f>SUMIFS(ENTRADAS!$D:$D,ENTRADAS!$B:$B,'PAINEL MÊS'!$B365,ENTRADAS!$I:$I,'PAINEL MÊS'!$AI$1,ENTRADAS!$F:$F,'PAINEL MÊS'!L$3)</f>
        <v>0</v>
      </c>
      <c r="M365" s="43">
        <f>SUMIFS(ENTRADAS!$D:$D,ENTRADAS!$B:$B,'PAINEL MÊS'!$B365,ENTRADAS!$I:$I,'PAINEL MÊS'!$AI$1,ENTRADAS!$F:$F,'PAINEL MÊS'!M$3)</f>
        <v>0</v>
      </c>
      <c r="N365" s="43">
        <f>SUMIFS(ENTRADAS!$D:$D,ENTRADAS!$B:$B,'PAINEL MÊS'!$B365,ENTRADAS!$I:$I,'PAINEL MÊS'!$AI$1,ENTRADAS!$F:$F,'PAINEL MÊS'!N$3)</f>
        <v>0</v>
      </c>
      <c r="O365" s="43">
        <f>SUMIFS(ENTRADAS!$D:$D,ENTRADAS!$B:$B,'PAINEL MÊS'!$B365,ENTRADAS!$I:$I,'PAINEL MÊS'!$AI$1,ENTRADAS!$F:$F,'PAINEL MÊS'!O$3)+SUMIFS(ENTRADAS!$D:$D,ENTRADAS!$B:$B,'PAINEL MÊS'!$B365,ENTRADAS!$I:$I,'PAINEL MÊS'!$AI$1,ENTRADAS!$F:$F,"SEMANA 6")</f>
        <v>0</v>
      </c>
      <c r="P365" s="44">
        <f t="shared" si="47"/>
        <v>0</v>
      </c>
      <c r="Q365" s="40">
        <f>C365+P365-J365+SUMIFS(AJUSTE!$D:$D,AJUSTE!$B:$B,'PAINEL MÊS'!B365,AJUSTE!$H:$H,'PAINEL MÊS'!$AI$1)</f>
        <v>0</v>
      </c>
      <c r="R365" s="45">
        <f t="shared" si="58"/>
        <v>0</v>
      </c>
      <c r="S365" s="15">
        <f>IFERROR(IF(INDEX(CADASTRO!$A$2:$Q$570,MATCH('PAINEL MÊS'!B365,CADASTRO!$B$2:$B$570,0),MATCH('PAINEL MÊS'!$AI$1,CADASTRO!$A$2:$Q$2,0))=0,IF(CADASTRO!R363=0,CADASTRO!E363,CADASTRO!R363),INDEX(CADASTRO!$A$2:$Q$570,MATCH('PAINEL MÊS'!B365,CADASTRO!$B$2:$B$570,0),MATCH('PAINEL MÊS'!$AI$1,CADASTRO!$A$2:$Q$2,0))),0)</f>
        <v>0</v>
      </c>
      <c r="T365" s="14">
        <f t="shared" si="59"/>
        <v>0</v>
      </c>
      <c r="U365" s="14">
        <f t="shared" si="60"/>
        <v>0</v>
      </c>
      <c r="V365" s="14">
        <f t="shared" si="61"/>
        <v>0</v>
      </c>
      <c r="W365" s="14">
        <f t="shared" si="62"/>
        <v>0</v>
      </c>
      <c r="X365" s="67">
        <f>IFERROR(IF(INDEX(CADASTRO!$A$2:$Q$570,MATCH('PAINEL MÊS'!B365,CADASTRO!$B$2:$B$570,0),MATCH('PAINEL MÊS'!$AJ$2,CADASTRO!$A$2:$Q$2,0))=0,IF(CADASTRO!R363=0,CADASTRO!E363,CADASTRO!R363),INDEX(CADASTRO!$A$2:$Q$570,MATCH('PAINEL MÊS'!B365,CADASTRO!$B$2:$B$570,0),MATCH('PAINEL MÊS'!$AJ$2,CADASTRO!$A$2:$Q$2,0))),0)*C365</f>
        <v>0</v>
      </c>
      <c r="Y365" s="14">
        <f t="shared" si="63"/>
        <v>0</v>
      </c>
      <c r="Z365" s="75">
        <f t="shared" si="64"/>
        <v>0</v>
      </c>
      <c r="AA365" s="75">
        <f t="shared" si="65"/>
        <v>0</v>
      </c>
      <c r="AB365" s="79">
        <f t="shared" si="66"/>
        <v>0</v>
      </c>
      <c r="AC365" s="77">
        <f t="shared" si="67"/>
        <v>0</v>
      </c>
      <c r="AD365" s="77">
        <f t="shared" si="68"/>
        <v>0</v>
      </c>
    </row>
    <row r="366" spans="1:30" ht="18.75" customHeight="1" x14ac:dyDescent="0.25">
      <c r="A366" s="7">
        <f>CADASTRO!A364</f>
        <v>0</v>
      </c>
      <c r="B366" s="7">
        <f>CADASTRO!B364</f>
        <v>0</v>
      </c>
      <c r="C366" s="40">
        <f>INDEX(Base!$A$40:$N$570,MATCH('PAINEL MÊS'!B366,Base!$B$40:$B$570,0),MATCH('PAINEL MÊS'!$C$2,Base!$A$40:$N$40,0))</f>
        <v>0</v>
      </c>
      <c r="D366" s="7">
        <f>CADASTRO!C364</f>
        <v>0</v>
      </c>
      <c r="E366" s="41">
        <f>SUMIFS(SAÍDAS!$D:$D,SAÍDAS!$B:$B,'PAINEL MÊS'!$B366,SAÍDAS!$H:$H,'PAINEL MÊS'!$AI$1,SAÍDAS!$F:$F,'PAINEL MÊS'!E$3)</f>
        <v>0</v>
      </c>
      <c r="F366" s="41">
        <f>SUMIFS(SAÍDAS!$D:$D,SAÍDAS!$B:$B,'PAINEL MÊS'!$B366,SAÍDAS!$H:$H,'PAINEL MÊS'!$AI$1,SAÍDAS!$F:$F,'PAINEL MÊS'!F$3)</f>
        <v>0</v>
      </c>
      <c r="G366" s="41">
        <f>SUMIFS(SAÍDAS!$D:$D,SAÍDAS!$B:$B,'PAINEL MÊS'!$B366,SAÍDAS!$H:$H,'PAINEL MÊS'!$AI$1,SAÍDAS!$F:$F,'PAINEL MÊS'!G$3)</f>
        <v>0</v>
      </c>
      <c r="H366" s="41">
        <f>SUMIFS(SAÍDAS!$D:$D,SAÍDAS!$B:$B,'PAINEL MÊS'!$B366,SAÍDAS!$H:$H,'PAINEL MÊS'!$AI$1,SAÍDAS!$F:$F,'PAINEL MÊS'!H$3)</f>
        <v>0</v>
      </c>
      <c r="I366" s="41">
        <f>SUMIFS(SAÍDAS!$D:$D,SAÍDAS!$B:$B,'PAINEL MÊS'!$B366,SAÍDAS!$H:$H,'PAINEL MÊS'!$AI$1,SAÍDAS!$F:$F,'PAINEL MÊS'!I$3)+SUMIFS(SAÍDAS!$D:$D,SAÍDAS!$B:$B,'PAINEL MÊS'!$B366,SAÍDAS!$H:$H,'PAINEL MÊS'!$AI$1,SAÍDAS!$F:$F,"SEMANA 6")</f>
        <v>0</v>
      </c>
      <c r="J366" s="42">
        <f t="shared" si="46"/>
        <v>0</v>
      </c>
      <c r="K366" s="43">
        <f>SUMIFS(ENTRADAS!$D:$D,ENTRADAS!$B:$B,'PAINEL MÊS'!$B366,ENTRADAS!$I:$I,'PAINEL MÊS'!$AI$1,ENTRADAS!$F:$F,'PAINEL MÊS'!K$3)</f>
        <v>0</v>
      </c>
      <c r="L366" s="43">
        <f>SUMIFS(ENTRADAS!$D:$D,ENTRADAS!$B:$B,'PAINEL MÊS'!$B366,ENTRADAS!$I:$I,'PAINEL MÊS'!$AI$1,ENTRADAS!$F:$F,'PAINEL MÊS'!L$3)</f>
        <v>0</v>
      </c>
      <c r="M366" s="43">
        <f>SUMIFS(ENTRADAS!$D:$D,ENTRADAS!$B:$B,'PAINEL MÊS'!$B366,ENTRADAS!$I:$I,'PAINEL MÊS'!$AI$1,ENTRADAS!$F:$F,'PAINEL MÊS'!M$3)</f>
        <v>0</v>
      </c>
      <c r="N366" s="43">
        <f>SUMIFS(ENTRADAS!$D:$D,ENTRADAS!$B:$B,'PAINEL MÊS'!$B366,ENTRADAS!$I:$I,'PAINEL MÊS'!$AI$1,ENTRADAS!$F:$F,'PAINEL MÊS'!N$3)</f>
        <v>0</v>
      </c>
      <c r="O366" s="43">
        <f>SUMIFS(ENTRADAS!$D:$D,ENTRADAS!$B:$B,'PAINEL MÊS'!$B366,ENTRADAS!$I:$I,'PAINEL MÊS'!$AI$1,ENTRADAS!$F:$F,'PAINEL MÊS'!O$3)+SUMIFS(ENTRADAS!$D:$D,ENTRADAS!$B:$B,'PAINEL MÊS'!$B366,ENTRADAS!$I:$I,'PAINEL MÊS'!$AI$1,ENTRADAS!$F:$F,"SEMANA 6")</f>
        <v>0</v>
      </c>
      <c r="P366" s="44">
        <f t="shared" si="47"/>
        <v>0</v>
      </c>
      <c r="Q366" s="40">
        <f>C366+P366-J366+SUMIFS(AJUSTE!$D:$D,AJUSTE!$B:$B,'PAINEL MÊS'!B366,AJUSTE!$H:$H,'PAINEL MÊS'!$AI$1)</f>
        <v>0</v>
      </c>
      <c r="R366" s="45">
        <f t="shared" si="58"/>
        <v>0</v>
      </c>
      <c r="S366" s="15">
        <f>IFERROR(IF(INDEX(CADASTRO!$A$2:$Q$570,MATCH('PAINEL MÊS'!B366,CADASTRO!$B$2:$B$570,0),MATCH('PAINEL MÊS'!$AI$1,CADASTRO!$A$2:$Q$2,0))=0,IF(CADASTRO!R364=0,CADASTRO!E364,CADASTRO!R364),INDEX(CADASTRO!$A$2:$Q$570,MATCH('PAINEL MÊS'!B366,CADASTRO!$B$2:$B$570,0),MATCH('PAINEL MÊS'!$AI$1,CADASTRO!$A$2:$Q$2,0))),0)</f>
        <v>0</v>
      </c>
      <c r="T366" s="14">
        <f t="shared" si="59"/>
        <v>0</v>
      </c>
      <c r="U366" s="14">
        <f t="shared" si="60"/>
        <v>0</v>
      </c>
      <c r="V366" s="14">
        <f t="shared" si="61"/>
        <v>0</v>
      </c>
      <c r="W366" s="14">
        <f t="shared" si="62"/>
        <v>0</v>
      </c>
      <c r="X366" s="67">
        <f>IFERROR(IF(INDEX(CADASTRO!$A$2:$Q$570,MATCH('PAINEL MÊS'!B366,CADASTRO!$B$2:$B$570,0),MATCH('PAINEL MÊS'!$AJ$2,CADASTRO!$A$2:$Q$2,0))=0,IF(CADASTRO!R364=0,CADASTRO!E364,CADASTRO!R364),INDEX(CADASTRO!$A$2:$Q$570,MATCH('PAINEL MÊS'!B366,CADASTRO!$B$2:$B$570,0),MATCH('PAINEL MÊS'!$AJ$2,CADASTRO!$A$2:$Q$2,0))),0)*C366</f>
        <v>0</v>
      </c>
      <c r="Y366" s="14">
        <f t="shared" si="63"/>
        <v>0</v>
      </c>
      <c r="Z366" s="75">
        <f t="shared" si="64"/>
        <v>0</v>
      </c>
      <c r="AA366" s="75">
        <f t="shared" si="65"/>
        <v>0</v>
      </c>
      <c r="AB366" s="79">
        <f t="shared" si="66"/>
        <v>0</v>
      </c>
      <c r="AC366" s="77">
        <f t="shared" si="67"/>
        <v>0</v>
      </c>
      <c r="AD366" s="77">
        <f t="shared" si="68"/>
        <v>0</v>
      </c>
    </row>
    <row r="367" spans="1:30" ht="18.75" customHeight="1" x14ac:dyDescent="0.25">
      <c r="A367" s="7">
        <f>CADASTRO!A365</f>
        <v>0</v>
      </c>
      <c r="B367" s="7">
        <f>CADASTRO!B365</f>
        <v>0</v>
      </c>
      <c r="C367" s="40">
        <f>INDEX(Base!$A$40:$N$570,MATCH('PAINEL MÊS'!B367,Base!$B$40:$B$570,0),MATCH('PAINEL MÊS'!$C$2,Base!$A$40:$N$40,0))</f>
        <v>0</v>
      </c>
      <c r="D367" s="7">
        <f>CADASTRO!C365</f>
        <v>0</v>
      </c>
      <c r="E367" s="41">
        <f>SUMIFS(SAÍDAS!$D:$D,SAÍDAS!$B:$B,'PAINEL MÊS'!$B367,SAÍDAS!$H:$H,'PAINEL MÊS'!$AI$1,SAÍDAS!$F:$F,'PAINEL MÊS'!E$3)</f>
        <v>0</v>
      </c>
      <c r="F367" s="41">
        <f>SUMIFS(SAÍDAS!$D:$D,SAÍDAS!$B:$B,'PAINEL MÊS'!$B367,SAÍDAS!$H:$H,'PAINEL MÊS'!$AI$1,SAÍDAS!$F:$F,'PAINEL MÊS'!F$3)</f>
        <v>0</v>
      </c>
      <c r="G367" s="41">
        <f>SUMIFS(SAÍDAS!$D:$D,SAÍDAS!$B:$B,'PAINEL MÊS'!$B367,SAÍDAS!$H:$H,'PAINEL MÊS'!$AI$1,SAÍDAS!$F:$F,'PAINEL MÊS'!G$3)</f>
        <v>0</v>
      </c>
      <c r="H367" s="41">
        <f>SUMIFS(SAÍDAS!$D:$D,SAÍDAS!$B:$B,'PAINEL MÊS'!$B367,SAÍDAS!$H:$H,'PAINEL MÊS'!$AI$1,SAÍDAS!$F:$F,'PAINEL MÊS'!H$3)</f>
        <v>0</v>
      </c>
      <c r="I367" s="41">
        <f>SUMIFS(SAÍDAS!$D:$D,SAÍDAS!$B:$B,'PAINEL MÊS'!$B367,SAÍDAS!$H:$H,'PAINEL MÊS'!$AI$1,SAÍDAS!$F:$F,'PAINEL MÊS'!I$3)+SUMIFS(SAÍDAS!$D:$D,SAÍDAS!$B:$B,'PAINEL MÊS'!$B367,SAÍDAS!$H:$H,'PAINEL MÊS'!$AI$1,SAÍDAS!$F:$F,"SEMANA 6")</f>
        <v>0</v>
      </c>
      <c r="J367" s="42">
        <f t="shared" si="46"/>
        <v>0</v>
      </c>
      <c r="K367" s="43">
        <f>SUMIFS(ENTRADAS!$D:$D,ENTRADAS!$B:$B,'PAINEL MÊS'!$B367,ENTRADAS!$I:$I,'PAINEL MÊS'!$AI$1,ENTRADAS!$F:$F,'PAINEL MÊS'!K$3)</f>
        <v>0</v>
      </c>
      <c r="L367" s="43">
        <f>SUMIFS(ENTRADAS!$D:$D,ENTRADAS!$B:$B,'PAINEL MÊS'!$B367,ENTRADAS!$I:$I,'PAINEL MÊS'!$AI$1,ENTRADAS!$F:$F,'PAINEL MÊS'!L$3)</f>
        <v>0</v>
      </c>
      <c r="M367" s="43">
        <f>SUMIFS(ENTRADAS!$D:$D,ENTRADAS!$B:$B,'PAINEL MÊS'!$B367,ENTRADAS!$I:$I,'PAINEL MÊS'!$AI$1,ENTRADAS!$F:$F,'PAINEL MÊS'!M$3)</f>
        <v>0</v>
      </c>
      <c r="N367" s="43">
        <f>SUMIFS(ENTRADAS!$D:$D,ENTRADAS!$B:$B,'PAINEL MÊS'!$B367,ENTRADAS!$I:$I,'PAINEL MÊS'!$AI$1,ENTRADAS!$F:$F,'PAINEL MÊS'!N$3)</f>
        <v>0</v>
      </c>
      <c r="O367" s="43">
        <f>SUMIFS(ENTRADAS!$D:$D,ENTRADAS!$B:$B,'PAINEL MÊS'!$B367,ENTRADAS!$I:$I,'PAINEL MÊS'!$AI$1,ENTRADAS!$F:$F,'PAINEL MÊS'!O$3)+SUMIFS(ENTRADAS!$D:$D,ENTRADAS!$B:$B,'PAINEL MÊS'!$B367,ENTRADAS!$I:$I,'PAINEL MÊS'!$AI$1,ENTRADAS!$F:$F,"SEMANA 6")</f>
        <v>0</v>
      </c>
      <c r="P367" s="44">
        <f t="shared" si="47"/>
        <v>0</v>
      </c>
      <c r="Q367" s="40">
        <f>C367+P367-J367+SUMIFS(AJUSTE!$D:$D,AJUSTE!$B:$B,'PAINEL MÊS'!B367,AJUSTE!$H:$H,'PAINEL MÊS'!$AI$1)</f>
        <v>0</v>
      </c>
      <c r="R367" s="45">
        <f t="shared" si="58"/>
        <v>0</v>
      </c>
      <c r="S367" s="15">
        <f>IFERROR(IF(INDEX(CADASTRO!$A$2:$Q$570,MATCH('PAINEL MÊS'!B367,CADASTRO!$B$2:$B$570,0),MATCH('PAINEL MÊS'!$AI$1,CADASTRO!$A$2:$Q$2,0))=0,IF(CADASTRO!R365=0,CADASTRO!E365,CADASTRO!R365),INDEX(CADASTRO!$A$2:$Q$570,MATCH('PAINEL MÊS'!B367,CADASTRO!$B$2:$B$570,0),MATCH('PAINEL MÊS'!$AI$1,CADASTRO!$A$2:$Q$2,0))),0)</f>
        <v>0</v>
      </c>
      <c r="T367" s="14">
        <f t="shared" si="59"/>
        <v>0</v>
      </c>
      <c r="U367" s="14">
        <f t="shared" si="60"/>
        <v>0</v>
      </c>
      <c r="V367" s="14">
        <f t="shared" si="61"/>
        <v>0</v>
      </c>
      <c r="W367" s="14">
        <f t="shared" si="62"/>
        <v>0</v>
      </c>
      <c r="X367" s="67">
        <f>IFERROR(IF(INDEX(CADASTRO!$A$2:$Q$570,MATCH('PAINEL MÊS'!B367,CADASTRO!$B$2:$B$570,0),MATCH('PAINEL MÊS'!$AJ$2,CADASTRO!$A$2:$Q$2,0))=0,IF(CADASTRO!R365=0,CADASTRO!E365,CADASTRO!R365),INDEX(CADASTRO!$A$2:$Q$570,MATCH('PAINEL MÊS'!B367,CADASTRO!$B$2:$B$570,0),MATCH('PAINEL MÊS'!$AJ$2,CADASTRO!$A$2:$Q$2,0))),0)*C367</f>
        <v>0</v>
      </c>
      <c r="Y367" s="14">
        <f t="shared" si="63"/>
        <v>0</v>
      </c>
      <c r="Z367" s="75">
        <f t="shared" si="64"/>
        <v>0</v>
      </c>
      <c r="AA367" s="75">
        <f t="shared" si="65"/>
        <v>0</v>
      </c>
      <c r="AB367" s="79">
        <f t="shared" si="66"/>
        <v>0</v>
      </c>
      <c r="AC367" s="77">
        <f t="shared" si="67"/>
        <v>0</v>
      </c>
      <c r="AD367" s="77">
        <f t="shared" si="68"/>
        <v>0</v>
      </c>
    </row>
    <row r="368" spans="1:30" ht="18.75" customHeight="1" x14ac:dyDescent="0.25">
      <c r="A368" s="7">
        <f>CADASTRO!A366</f>
        <v>0</v>
      </c>
      <c r="B368" s="7">
        <f>CADASTRO!B366</f>
        <v>0</v>
      </c>
      <c r="C368" s="40">
        <f>INDEX(Base!$A$40:$N$570,MATCH('PAINEL MÊS'!B368,Base!$B$40:$B$570,0),MATCH('PAINEL MÊS'!$C$2,Base!$A$40:$N$40,0))</f>
        <v>0</v>
      </c>
      <c r="D368" s="7">
        <f>CADASTRO!C366</f>
        <v>0</v>
      </c>
      <c r="E368" s="41">
        <f>SUMIFS(SAÍDAS!$D:$D,SAÍDAS!$B:$B,'PAINEL MÊS'!$B368,SAÍDAS!$H:$H,'PAINEL MÊS'!$AI$1,SAÍDAS!$F:$F,'PAINEL MÊS'!E$3)</f>
        <v>0</v>
      </c>
      <c r="F368" s="41">
        <f>SUMIFS(SAÍDAS!$D:$D,SAÍDAS!$B:$B,'PAINEL MÊS'!$B368,SAÍDAS!$H:$H,'PAINEL MÊS'!$AI$1,SAÍDAS!$F:$F,'PAINEL MÊS'!F$3)</f>
        <v>0</v>
      </c>
      <c r="G368" s="41">
        <f>SUMIFS(SAÍDAS!$D:$D,SAÍDAS!$B:$B,'PAINEL MÊS'!$B368,SAÍDAS!$H:$H,'PAINEL MÊS'!$AI$1,SAÍDAS!$F:$F,'PAINEL MÊS'!G$3)</f>
        <v>0</v>
      </c>
      <c r="H368" s="41">
        <f>SUMIFS(SAÍDAS!$D:$D,SAÍDAS!$B:$B,'PAINEL MÊS'!$B368,SAÍDAS!$H:$H,'PAINEL MÊS'!$AI$1,SAÍDAS!$F:$F,'PAINEL MÊS'!H$3)</f>
        <v>0</v>
      </c>
      <c r="I368" s="41">
        <f>SUMIFS(SAÍDAS!$D:$D,SAÍDAS!$B:$B,'PAINEL MÊS'!$B368,SAÍDAS!$H:$H,'PAINEL MÊS'!$AI$1,SAÍDAS!$F:$F,'PAINEL MÊS'!I$3)+SUMIFS(SAÍDAS!$D:$D,SAÍDAS!$B:$B,'PAINEL MÊS'!$B368,SAÍDAS!$H:$H,'PAINEL MÊS'!$AI$1,SAÍDAS!$F:$F,"SEMANA 6")</f>
        <v>0</v>
      </c>
      <c r="J368" s="42">
        <f t="shared" si="46"/>
        <v>0</v>
      </c>
      <c r="K368" s="43">
        <f>SUMIFS(ENTRADAS!$D:$D,ENTRADAS!$B:$B,'PAINEL MÊS'!$B368,ENTRADAS!$I:$I,'PAINEL MÊS'!$AI$1,ENTRADAS!$F:$F,'PAINEL MÊS'!K$3)</f>
        <v>0</v>
      </c>
      <c r="L368" s="43">
        <f>SUMIFS(ENTRADAS!$D:$D,ENTRADAS!$B:$B,'PAINEL MÊS'!$B368,ENTRADAS!$I:$I,'PAINEL MÊS'!$AI$1,ENTRADAS!$F:$F,'PAINEL MÊS'!L$3)</f>
        <v>0</v>
      </c>
      <c r="M368" s="43">
        <f>SUMIFS(ENTRADAS!$D:$D,ENTRADAS!$B:$B,'PAINEL MÊS'!$B368,ENTRADAS!$I:$I,'PAINEL MÊS'!$AI$1,ENTRADAS!$F:$F,'PAINEL MÊS'!M$3)</f>
        <v>0</v>
      </c>
      <c r="N368" s="43">
        <f>SUMIFS(ENTRADAS!$D:$D,ENTRADAS!$B:$B,'PAINEL MÊS'!$B368,ENTRADAS!$I:$I,'PAINEL MÊS'!$AI$1,ENTRADAS!$F:$F,'PAINEL MÊS'!N$3)</f>
        <v>0</v>
      </c>
      <c r="O368" s="43">
        <f>SUMIFS(ENTRADAS!$D:$D,ENTRADAS!$B:$B,'PAINEL MÊS'!$B368,ENTRADAS!$I:$I,'PAINEL MÊS'!$AI$1,ENTRADAS!$F:$F,'PAINEL MÊS'!O$3)+SUMIFS(ENTRADAS!$D:$D,ENTRADAS!$B:$B,'PAINEL MÊS'!$B368,ENTRADAS!$I:$I,'PAINEL MÊS'!$AI$1,ENTRADAS!$F:$F,"SEMANA 6")</f>
        <v>0</v>
      </c>
      <c r="P368" s="44">
        <f t="shared" si="47"/>
        <v>0</v>
      </c>
      <c r="Q368" s="40">
        <f>C368+P368-J368+SUMIFS(AJUSTE!$D:$D,AJUSTE!$B:$B,'PAINEL MÊS'!B368,AJUSTE!$H:$H,'PAINEL MÊS'!$AI$1)</f>
        <v>0</v>
      </c>
      <c r="R368" s="45">
        <f t="shared" si="58"/>
        <v>0</v>
      </c>
      <c r="S368" s="15">
        <f>IFERROR(IF(INDEX(CADASTRO!$A$2:$Q$570,MATCH('PAINEL MÊS'!B368,CADASTRO!$B$2:$B$570,0),MATCH('PAINEL MÊS'!$AI$1,CADASTRO!$A$2:$Q$2,0))=0,IF(CADASTRO!R366=0,CADASTRO!E366,CADASTRO!R366),INDEX(CADASTRO!$A$2:$Q$570,MATCH('PAINEL MÊS'!B368,CADASTRO!$B$2:$B$570,0),MATCH('PAINEL MÊS'!$AI$1,CADASTRO!$A$2:$Q$2,0))),0)</f>
        <v>0</v>
      </c>
      <c r="T368" s="14">
        <f t="shared" si="59"/>
        <v>0</v>
      </c>
      <c r="U368" s="14">
        <f t="shared" si="60"/>
        <v>0</v>
      </c>
      <c r="V368" s="14">
        <f t="shared" si="61"/>
        <v>0</v>
      </c>
      <c r="W368" s="14">
        <f t="shared" si="62"/>
        <v>0</v>
      </c>
      <c r="X368" s="67">
        <f>IFERROR(IF(INDEX(CADASTRO!$A$2:$Q$570,MATCH('PAINEL MÊS'!B368,CADASTRO!$B$2:$B$570,0),MATCH('PAINEL MÊS'!$AJ$2,CADASTRO!$A$2:$Q$2,0))=0,IF(CADASTRO!R366=0,CADASTRO!E366,CADASTRO!R366),INDEX(CADASTRO!$A$2:$Q$570,MATCH('PAINEL MÊS'!B368,CADASTRO!$B$2:$B$570,0),MATCH('PAINEL MÊS'!$AJ$2,CADASTRO!$A$2:$Q$2,0))),0)*C368</f>
        <v>0</v>
      </c>
      <c r="Y368" s="14">
        <f t="shared" si="63"/>
        <v>0</v>
      </c>
      <c r="Z368" s="75">
        <f t="shared" si="64"/>
        <v>0</v>
      </c>
      <c r="AA368" s="75">
        <f t="shared" si="65"/>
        <v>0</v>
      </c>
      <c r="AB368" s="79">
        <f t="shared" si="66"/>
        <v>0</v>
      </c>
      <c r="AC368" s="77">
        <f t="shared" si="67"/>
        <v>0</v>
      </c>
      <c r="AD368" s="77">
        <f t="shared" si="68"/>
        <v>0</v>
      </c>
    </row>
    <row r="369" spans="1:30" ht="18.75" customHeight="1" x14ac:dyDescent="0.25">
      <c r="A369" s="7">
        <f>CADASTRO!A367</f>
        <v>0</v>
      </c>
      <c r="B369" s="7">
        <f>CADASTRO!B367</f>
        <v>0</v>
      </c>
      <c r="C369" s="40">
        <f>INDEX(Base!$A$40:$N$570,MATCH('PAINEL MÊS'!B369,Base!$B$40:$B$570,0),MATCH('PAINEL MÊS'!$C$2,Base!$A$40:$N$40,0))</f>
        <v>0</v>
      </c>
      <c r="D369" s="7">
        <f>CADASTRO!C367</f>
        <v>0</v>
      </c>
      <c r="E369" s="41">
        <f>SUMIFS(SAÍDAS!$D:$D,SAÍDAS!$B:$B,'PAINEL MÊS'!$B369,SAÍDAS!$H:$H,'PAINEL MÊS'!$AI$1,SAÍDAS!$F:$F,'PAINEL MÊS'!E$3)</f>
        <v>0</v>
      </c>
      <c r="F369" s="41">
        <f>SUMIFS(SAÍDAS!$D:$D,SAÍDAS!$B:$B,'PAINEL MÊS'!$B369,SAÍDAS!$H:$H,'PAINEL MÊS'!$AI$1,SAÍDAS!$F:$F,'PAINEL MÊS'!F$3)</f>
        <v>0</v>
      </c>
      <c r="G369" s="41">
        <f>SUMIFS(SAÍDAS!$D:$D,SAÍDAS!$B:$B,'PAINEL MÊS'!$B369,SAÍDAS!$H:$H,'PAINEL MÊS'!$AI$1,SAÍDAS!$F:$F,'PAINEL MÊS'!G$3)</f>
        <v>0</v>
      </c>
      <c r="H369" s="41">
        <f>SUMIFS(SAÍDAS!$D:$D,SAÍDAS!$B:$B,'PAINEL MÊS'!$B369,SAÍDAS!$H:$H,'PAINEL MÊS'!$AI$1,SAÍDAS!$F:$F,'PAINEL MÊS'!H$3)</f>
        <v>0</v>
      </c>
      <c r="I369" s="41">
        <f>SUMIFS(SAÍDAS!$D:$D,SAÍDAS!$B:$B,'PAINEL MÊS'!$B369,SAÍDAS!$H:$H,'PAINEL MÊS'!$AI$1,SAÍDAS!$F:$F,'PAINEL MÊS'!I$3)+SUMIFS(SAÍDAS!$D:$D,SAÍDAS!$B:$B,'PAINEL MÊS'!$B369,SAÍDAS!$H:$H,'PAINEL MÊS'!$AI$1,SAÍDAS!$F:$F,"SEMANA 6")</f>
        <v>0</v>
      </c>
      <c r="J369" s="42">
        <f t="shared" si="46"/>
        <v>0</v>
      </c>
      <c r="K369" s="43">
        <f>SUMIFS(ENTRADAS!$D:$D,ENTRADAS!$B:$B,'PAINEL MÊS'!$B369,ENTRADAS!$I:$I,'PAINEL MÊS'!$AI$1,ENTRADAS!$F:$F,'PAINEL MÊS'!K$3)</f>
        <v>0</v>
      </c>
      <c r="L369" s="43">
        <f>SUMIFS(ENTRADAS!$D:$D,ENTRADAS!$B:$B,'PAINEL MÊS'!$B369,ENTRADAS!$I:$I,'PAINEL MÊS'!$AI$1,ENTRADAS!$F:$F,'PAINEL MÊS'!L$3)</f>
        <v>0</v>
      </c>
      <c r="M369" s="43">
        <f>SUMIFS(ENTRADAS!$D:$D,ENTRADAS!$B:$B,'PAINEL MÊS'!$B369,ENTRADAS!$I:$I,'PAINEL MÊS'!$AI$1,ENTRADAS!$F:$F,'PAINEL MÊS'!M$3)</f>
        <v>0</v>
      </c>
      <c r="N369" s="43">
        <f>SUMIFS(ENTRADAS!$D:$D,ENTRADAS!$B:$B,'PAINEL MÊS'!$B369,ENTRADAS!$I:$I,'PAINEL MÊS'!$AI$1,ENTRADAS!$F:$F,'PAINEL MÊS'!N$3)</f>
        <v>0</v>
      </c>
      <c r="O369" s="43">
        <f>SUMIFS(ENTRADAS!$D:$D,ENTRADAS!$B:$B,'PAINEL MÊS'!$B369,ENTRADAS!$I:$I,'PAINEL MÊS'!$AI$1,ENTRADAS!$F:$F,'PAINEL MÊS'!O$3)+SUMIFS(ENTRADAS!$D:$D,ENTRADAS!$B:$B,'PAINEL MÊS'!$B369,ENTRADAS!$I:$I,'PAINEL MÊS'!$AI$1,ENTRADAS!$F:$F,"SEMANA 6")</f>
        <v>0</v>
      </c>
      <c r="P369" s="44">
        <f t="shared" si="47"/>
        <v>0</v>
      </c>
      <c r="Q369" s="40">
        <f>C369+P369-J369+SUMIFS(AJUSTE!$D:$D,AJUSTE!$B:$B,'PAINEL MÊS'!B369,AJUSTE!$H:$H,'PAINEL MÊS'!$AI$1)</f>
        <v>0</v>
      </c>
      <c r="R369" s="45">
        <f t="shared" si="58"/>
        <v>0</v>
      </c>
      <c r="S369" s="15">
        <f>IFERROR(IF(INDEX(CADASTRO!$A$2:$Q$570,MATCH('PAINEL MÊS'!B369,CADASTRO!$B$2:$B$570,0),MATCH('PAINEL MÊS'!$AI$1,CADASTRO!$A$2:$Q$2,0))=0,IF(CADASTRO!R367=0,CADASTRO!E367,CADASTRO!R367),INDEX(CADASTRO!$A$2:$Q$570,MATCH('PAINEL MÊS'!B369,CADASTRO!$B$2:$B$570,0),MATCH('PAINEL MÊS'!$AI$1,CADASTRO!$A$2:$Q$2,0))),0)</f>
        <v>0</v>
      </c>
      <c r="T369" s="14">
        <f t="shared" si="59"/>
        <v>0</v>
      </c>
      <c r="U369" s="14">
        <f t="shared" si="60"/>
        <v>0</v>
      </c>
      <c r="V369" s="14">
        <f t="shared" si="61"/>
        <v>0</v>
      </c>
      <c r="W369" s="14">
        <f t="shared" si="62"/>
        <v>0</v>
      </c>
      <c r="X369" s="67">
        <f>IFERROR(IF(INDEX(CADASTRO!$A$2:$Q$570,MATCH('PAINEL MÊS'!B369,CADASTRO!$B$2:$B$570,0),MATCH('PAINEL MÊS'!$AJ$2,CADASTRO!$A$2:$Q$2,0))=0,IF(CADASTRO!R367=0,CADASTRO!E367,CADASTRO!R367),INDEX(CADASTRO!$A$2:$Q$570,MATCH('PAINEL MÊS'!B369,CADASTRO!$B$2:$B$570,0),MATCH('PAINEL MÊS'!$AJ$2,CADASTRO!$A$2:$Q$2,0))),0)*C369</f>
        <v>0</v>
      </c>
      <c r="Y369" s="14">
        <f t="shared" si="63"/>
        <v>0</v>
      </c>
      <c r="Z369" s="75">
        <f t="shared" si="64"/>
        <v>0</v>
      </c>
      <c r="AA369" s="75">
        <f t="shared" si="65"/>
        <v>0</v>
      </c>
      <c r="AB369" s="79">
        <f t="shared" si="66"/>
        <v>0</v>
      </c>
      <c r="AC369" s="77">
        <f t="shared" si="67"/>
        <v>0</v>
      </c>
      <c r="AD369" s="77">
        <f t="shared" si="68"/>
        <v>0</v>
      </c>
    </row>
    <row r="370" spans="1:30" ht="18.75" customHeight="1" x14ac:dyDescent="0.25">
      <c r="A370" s="7">
        <f>CADASTRO!A368</f>
        <v>0</v>
      </c>
      <c r="B370" s="7">
        <f>CADASTRO!B368</f>
        <v>0</v>
      </c>
      <c r="C370" s="40">
        <f>INDEX(Base!$A$40:$N$570,MATCH('PAINEL MÊS'!B370,Base!$B$40:$B$570,0),MATCH('PAINEL MÊS'!$C$2,Base!$A$40:$N$40,0))</f>
        <v>0</v>
      </c>
      <c r="D370" s="7">
        <f>CADASTRO!C368</f>
        <v>0</v>
      </c>
      <c r="E370" s="41">
        <f>SUMIFS(SAÍDAS!$D:$D,SAÍDAS!$B:$B,'PAINEL MÊS'!$B370,SAÍDAS!$H:$H,'PAINEL MÊS'!$AI$1,SAÍDAS!$F:$F,'PAINEL MÊS'!E$3)</f>
        <v>0</v>
      </c>
      <c r="F370" s="41">
        <f>SUMIFS(SAÍDAS!$D:$D,SAÍDAS!$B:$B,'PAINEL MÊS'!$B370,SAÍDAS!$H:$H,'PAINEL MÊS'!$AI$1,SAÍDAS!$F:$F,'PAINEL MÊS'!F$3)</f>
        <v>0</v>
      </c>
      <c r="G370" s="41">
        <f>SUMIFS(SAÍDAS!$D:$D,SAÍDAS!$B:$B,'PAINEL MÊS'!$B370,SAÍDAS!$H:$H,'PAINEL MÊS'!$AI$1,SAÍDAS!$F:$F,'PAINEL MÊS'!G$3)</f>
        <v>0</v>
      </c>
      <c r="H370" s="41">
        <f>SUMIFS(SAÍDAS!$D:$D,SAÍDAS!$B:$B,'PAINEL MÊS'!$B370,SAÍDAS!$H:$H,'PAINEL MÊS'!$AI$1,SAÍDAS!$F:$F,'PAINEL MÊS'!H$3)</f>
        <v>0</v>
      </c>
      <c r="I370" s="41">
        <f>SUMIFS(SAÍDAS!$D:$D,SAÍDAS!$B:$B,'PAINEL MÊS'!$B370,SAÍDAS!$H:$H,'PAINEL MÊS'!$AI$1,SAÍDAS!$F:$F,'PAINEL MÊS'!I$3)+SUMIFS(SAÍDAS!$D:$D,SAÍDAS!$B:$B,'PAINEL MÊS'!$B370,SAÍDAS!$H:$H,'PAINEL MÊS'!$AI$1,SAÍDAS!$F:$F,"SEMANA 6")</f>
        <v>0</v>
      </c>
      <c r="J370" s="42">
        <f t="shared" si="46"/>
        <v>0</v>
      </c>
      <c r="K370" s="43">
        <f>SUMIFS(ENTRADAS!$D:$D,ENTRADAS!$B:$B,'PAINEL MÊS'!$B370,ENTRADAS!$I:$I,'PAINEL MÊS'!$AI$1,ENTRADAS!$F:$F,'PAINEL MÊS'!K$3)</f>
        <v>0</v>
      </c>
      <c r="L370" s="43">
        <f>SUMIFS(ENTRADAS!$D:$D,ENTRADAS!$B:$B,'PAINEL MÊS'!$B370,ENTRADAS!$I:$I,'PAINEL MÊS'!$AI$1,ENTRADAS!$F:$F,'PAINEL MÊS'!L$3)</f>
        <v>0</v>
      </c>
      <c r="M370" s="43">
        <f>SUMIFS(ENTRADAS!$D:$D,ENTRADAS!$B:$B,'PAINEL MÊS'!$B370,ENTRADAS!$I:$I,'PAINEL MÊS'!$AI$1,ENTRADAS!$F:$F,'PAINEL MÊS'!M$3)</f>
        <v>0</v>
      </c>
      <c r="N370" s="43">
        <f>SUMIFS(ENTRADAS!$D:$D,ENTRADAS!$B:$B,'PAINEL MÊS'!$B370,ENTRADAS!$I:$I,'PAINEL MÊS'!$AI$1,ENTRADAS!$F:$F,'PAINEL MÊS'!N$3)</f>
        <v>0</v>
      </c>
      <c r="O370" s="43">
        <f>SUMIFS(ENTRADAS!$D:$D,ENTRADAS!$B:$B,'PAINEL MÊS'!$B370,ENTRADAS!$I:$I,'PAINEL MÊS'!$AI$1,ENTRADAS!$F:$F,'PAINEL MÊS'!O$3)+SUMIFS(ENTRADAS!$D:$D,ENTRADAS!$B:$B,'PAINEL MÊS'!$B370,ENTRADAS!$I:$I,'PAINEL MÊS'!$AI$1,ENTRADAS!$F:$F,"SEMANA 6")</f>
        <v>0</v>
      </c>
      <c r="P370" s="44">
        <f t="shared" si="47"/>
        <v>0</v>
      </c>
      <c r="Q370" s="40">
        <f>C370+P370-J370+SUMIFS(AJUSTE!$D:$D,AJUSTE!$B:$B,'PAINEL MÊS'!B370,AJUSTE!$H:$H,'PAINEL MÊS'!$AI$1)</f>
        <v>0</v>
      </c>
      <c r="R370" s="45">
        <f t="shared" si="58"/>
        <v>0</v>
      </c>
      <c r="S370" s="15">
        <f>IFERROR(IF(INDEX(CADASTRO!$A$2:$Q$570,MATCH('PAINEL MÊS'!B370,CADASTRO!$B$2:$B$570,0),MATCH('PAINEL MÊS'!$AI$1,CADASTRO!$A$2:$Q$2,0))=0,IF(CADASTRO!R368=0,CADASTRO!E368,CADASTRO!R368),INDEX(CADASTRO!$A$2:$Q$570,MATCH('PAINEL MÊS'!B370,CADASTRO!$B$2:$B$570,0),MATCH('PAINEL MÊS'!$AI$1,CADASTRO!$A$2:$Q$2,0))),0)</f>
        <v>0</v>
      </c>
      <c r="T370" s="14">
        <f t="shared" si="59"/>
        <v>0</v>
      </c>
      <c r="U370" s="14">
        <f t="shared" si="60"/>
        <v>0</v>
      </c>
      <c r="V370" s="14">
        <f t="shared" si="61"/>
        <v>0</v>
      </c>
      <c r="W370" s="14">
        <f t="shared" si="62"/>
        <v>0</v>
      </c>
      <c r="X370" s="67">
        <f>IFERROR(IF(INDEX(CADASTRO!$A$2:$Q$570,MATCH('PAINEL MÊS'!B370,CADASTRO!$B$2:$B$570,0),MATCH('PAINEL MÊS'!$AJ$2,CADASTRO!$A$2:$Q$2,0))=0,IF(CADASTRO!R368=0,CADASTRO!E368,CADASTRO!R368),INDEX(CADASTRO!$A$2:$Q$570,MATCH('PAINEL MÊS'!B370,CADASTRO!$B$2:$B$570,0),MATCH('PAINEL MÊS'!$AJ$2,CADASTRO!$A$2:$Q$2,0))),0)*C370</f>
        <v>0</v>
      </c>
      <c r="Y370" s="14">
        <f t="shared" si="63"/>
        <v>0</v>
      </c>
      <c r="Z370" s="75">
        <f t="shared" si="64"/>
        <v>0</v>
      </c>
      <c r="AA370" s="75">
        <f t="shared" si="65"/>
        <v>0</v>
      </c>
      <c r="AB370" s="79">
        <f t="shared" si="66"/>
        <v>0</v>
      </c>
      <c r="AC370" s="77">
        <f t="shared" si="67"/>
        <v>0</v>
      </c>
      <c r="AD370" s="77">
        <f t="shared" si="68"/>
        <v>0</v>
      </c>
    </row>
    <row r="371" spans="1:30" ht="18.75" customHeight="1" x14ac:dyDescent="0.25">
      <c r="A371" s="7">
        <f>CADASTRO!A369</f>
        <v>0</v>
      </c>
      <c r="B371" s="7">
        <f>CADASTRO!B369</f>
        <v>0</v>
      </c>
      <c r="C371" s="40">
        <f>INDEX(Base!$A$40:$N$570,MATCH('PAINEL MÊS'!B371,Base!$B$40:$B$570,0),MATCH('PAINEL MÊS'!$C$2,Base!$A$40:$N$40,0))</f>
        <v>0</v>
      </c>
      <c r="D371" s="7">
        <f>CADASTRO!C369</f>
        <v>0</v>
      </c>
      <c r="E371" s="41">
        <f>SUMIFS(SAÍDAS!$D:$D,SAÍDAS!$B:$B,'PAINEL MÊS'!$B371,SAÍDAS!$H:$H,'PAINEL MÊS'!$AI$1,SAÍDAS!$F:$F,'PAINEL MÊS'!E$3)</f>
        <v>0</v>
      </c>
      <c r="F371" s="41">
        <f>SUMIFS(SAÍDAS!$D:$D,SAÍDAS!$B:$B,'PAINEL MÊS'!$B371,SAÍDAS!$H:$H,'PAINEL MÊS'!$AI$1,SAÍDAS!$F:$F,'PAINEL MÊS'!F$3)</f>
        <v>0</v>
      </c>
      <c r="G371" s="41">
        <f>SUMIFS(SAÍDAS!$D:$D,SAÍDAS!$B:$B,'PAINEL MÊS'!$B371,SAÍDAS!$H:$H,'PAINEL MÊS'!$AI$1,SAÍDAS!$F:$F,'PAINEL MÊS'!G$3)</f>
        <v>0</v>
      </c>
      <c r="H371" s="41">
        <f>SUMIFS(SAÍDAS!$D:$D,SAÍDAS!$B:$B,'PAINEL MÊS'!$B371,SAÍDAS!$H:$H,'PAINEL MÊS'!$AI$1,SAÍDAS!$F:$F,'PAINEL MÊS'!H$3)</f>
        <v>0</v>
      </c>
      <c r="I371" s="41">
        <f>SUMIFS(SAÍDAS!$D:$D,SAÍDAS!$B:$B,'PAINEL MÊS'!$B371,SAÍDAS!$H:$H,'PAINEL MÊS'!$AI$1,SAÍDAS!$F:$F,'PAINEL MÊS'!I$3)+SUMIFS(SAÍDAS!$D:$D,SAÍDAS!$B:$B,'PAINEL MÊS'!$B371,SAÍDAS!$H:$H,'PAINEL MÊS'!$AI$1,SAÍDAS!$F:$F,"SEMANA 6")</f>
        <v>0</v>
      </c>
      <c r="J371" s="42">
        <f t="shared" si="46"/>
        <v>0</v>
      </c>
      <c r="K371" s="43">
        <f>SUMIFS(ENTRADAS!$D:$D,ENTRADAS!$B:$B,'PAINEL MÊS'!$B371,ENTRADAS!$I:$I,'PAINEL MÊS'!$AI$1,ENTRADAS!$F:$F,'PAINEL MÊS'!K$3)</f>
        <v>0</v>
      </c>
      <c r="L371" s="43">
        <f>SUMIFS(ENTRADAS!$D:$D,ENTRADAS!$B:$B,'PAINEL MÊS'!$B371,ENTRADAS!$I:$I,'PAINEL MÊS'!$AI$1,ENTRADAS!$F:$F,'PAINEL MÊS'!L$3)</f>
        <v>0</v>
      </c>
      <c r="M371" s="43">
        <f>SUMIFS(ENTRADAS!$D:$D,ENTRADAS!$B:$B,'PAINEL MÊS'!$B371,ENTRADAS!$I:$I,'PAINEL MÊS'!$AI$1,ENTRADAS!$F:$F,'PAINEL MÊS'!M$3)</f>
        <v>0</v>
      </c>
      <c r="N371" s="43">
        <f>SUMIFS(ENTRADAS!$D:$D,ENTRADAS!$B:$B,'PAINEL MÊS'!$B371,ENTRADAS!$I:$I,'PAINEL MÊS'!$AI$1,ENTRADAS!$F:$F,'PAINEL MÊS'!N$3)</f>
        <v>0</v>
      </c>
      <c r="O371" s="43">
        <f>SUMIFS(ENTRADAS!$D:$D,ENTRADAS!$B:$B,'PAINEL MÊS'!$B371,ENTRADAS!$I:$I,'PAINEL MÊS'!$AI$1,ENTRADAS!$F:$F,'PAINEL MÊS'!O$3)+SUMIFS(ENTRADAS!$D:$D,ENTRADAS!$B:$B,'PAINEL MÊS'!$B371,ENTRADAS!$I:$I,'PAINEL MÊS'!$AI$1,ENTRADAS!$F:$F,"SEMANA 6")</f>
        <v>0</v>
      </c>
      <c r="P371" s="44">
        <f t="shared" si="47"/>
        <v>0</v>
      </c>
      <c r="Q371" s="40">
        <f>C371+P371-J371+SUMIFS(AJUSTE!$D:$D,AJUSTE!$B:$B,'PAINEL MÊS'!B371,AJUSTE!$H:$H,'PAINEL MÊS'!$AI$1)</f>
        <v>0</v>
      </c>
      <c r="R371" s="45">
        <f t="shared" ref="R371:R396" si="69">D371</f>
        <v>0</v>
      </c>
      <c r="S371" s="15">
        <f>IFERROR(IF(INDEX(CADASTRO!$A$2:$Q$570,MATCH('PAINEL MÊS'!B371,CADASTRO!$B$2:$B$570,0),MATCH('PAINEL MÊS'!$AI$1,CADASTRO!$A$2:$Q$2,0))=0,IF(CADASTRO!R369=0,CADASTRO!E369,CADASTRO!R369),INDEX(CADASTRO!$A$2:$Q$570,MATCH('PAINEL MÊS'!B371,CADASTRO!$B$2:$B$570,0),MATCH('PAINEL MÊS'!$AI$1,CADASTRO!$A$2:$Q$2,0))),0)</f>
        <v>0</v>
      </c>
      <c r="T371" s="14">
        <f t="shared" si="59"/>
        <v>0</v>
      </c>
      <c r="U371" s="14">
        <f t="shared" si="60"/>
        <v>0</v>
      </c>
      <c r="V371" s="14">
        <f t="shared" si="61"/>
        <v>0</v>
      </c>
      <c r="W371" s="14">
        <f t="shared" si="62"/>
        <v>0</v>
      </c>
      <c r="X371" s="67">
        <f>IFERROR(IF(INDEX(CADASTRO!$A$2:$Q$570,MATCH('PAINEL MÊS'!B371,CADASTRO!$B$2:$B$570,0),MATCH('PAINEL MÊS'!$AJ$2,CADASTRO!$A$2:$Q$2,0))=0,IF(CADASTRO!R369=0,CADASTRO!E369,CADASTRO!R369),INDEX(CADASTRO!$A$2:$Q$570,MATCH('PAINEL MÊS'!B371,CADASTRO!$B$2:$B$570,0),MATCH('PAINEL MÊS'!$AJ$2,CADASTRO!$A$2:$Q$2,0))),0)*C371</f>
        <v>0</v>
      </c>
      <c r="Y371" s="14">
        <f t="shared" si="63"/>
        <v>0</v>
      </c>
      <c r="Z371" s="75">
        <f t="shared" si="64"/>
        <v>0</v>
      </c>
      <c r="AA371" s="75">
        <f t="shared" si="65"/>
        <v>0</v>
      </c>
      <c r="AB371" s="79">
        <f t="shared" si="66"/>
        <v>0</v>
      </c>
      <c r="AC371" s="77">
        <f t="shared" si="67"/>
        <v>0</v>
      </c>
      <c r="AD371" s="77">
        <f t="shared" si="68"/>
        <v>0</v>
      </c>
    </row>
    <row r="372" spans="1:30" ht="18.75" customHeight="1" x14ac:dyDescent="0.25">
      <c r="A372" s="7">
        <f>CADASTRO!A370</f>
        <v>0</v>
      </c>
      <c r="B372" s="7">
        <f>CADASTRO!B370</f>
        <v>0</v>
      </c>
      <c r="C372" s="40">
        <f>INDEX(Base!$A$40:$N$570,MATCH('PAINEL MÊS'!B372,Base!$B$40:$B$570,0),MATCH('PAINEL MÊS'!$C$2,Base!$A$40:$N$40,0))</f>
        <v>0</v>
      </c>
      <c r="D372" s="7">
        <f>CADASTRO!C370</f>
        <v>0</v>
      </c>
      <c r="E372" s="41">
        <f>SUMIFS(SAÍDAS!$D:$D,SAÍDAS!$B:$B,'PAINEL MÊS'!$B372,SAÍDAS!$H:$H,'PAINEL MÊS'!$AI$1,SAÍDAS!$F:$F,'PAINEL MÊS'!E$3)</f>
        <v>0</v>
      </c>
      <c r="F372" s="41">
        <f>SUMIFS(SAÍDAS!$D:$D,SAÍDAS!$B:$B,'PAINEL MÊS'!$B372,SAÍDAS!$H:$H,'PAINEL MÊS'!$AI$1,SAÍDAS!$F:$F,'PAINEL MÊS'!F$3)</f>
        <v>0</v>
      </c>
      <c r="G372" s="41">
        <f>SUMIFS(SAÍDAS!$D:$D,SAÍDAS!$B:$B,'PAINEL MÊS'!$B372,SAÍDAS!$H:$H,'PAINEL MÊS'!$AI$1,SAÍDAS!$F:$F,'PAINEL MÊS'!G$3)</f>
        <v>0</v>
      </c>
      <c r="H372" s="41">
        <f>SUMIFS(SAÍDAS!$D:$D,SAÍDAS!$B:$B,'PAINEL MÊS'!$B372,SAÍDAS!$H:$H,'PAINEL MÊS'!$AI$1,SAÍDAS!$F:$F,'PAINEL MÊS'!H$3)</f>
        <v>0</v>
      </c>
      <c r="I372" s="41">
        <f>SUMIFS(SAÍDAS!$D:$D,SAÍDAS!$B:$B,'PAINEL MÊS'!$B372,SAÍDAS!$H:$H,'PAINEL MÊS'!$AI$1,SAÍDAS!$F:$F,'PAINEL MÊS'!I$3)+SUMIFS(SAÍDAS!$D:$D,SAÍDAS!$B:$B,'PAINEL MÊS'!$B372,SAÍDAS!$H:$H,'PAINEL MÊS'!$AI$1,SAÍDAS!$F:$F,"SEMANA 6")</f>
        <v>0</v>
      </c>
      <c r="J372" s="42">
        <f t="shared" si="46"/>
        <v>0</v>
      </c>
      <c r="K372" s="43">
        <f>SUMIFS(ENTRADAS!$D:$D,ENTRADAS!$B:$B,'PAINEL MÊS'!$B372,ENTRADAS!$I:$I,'PAINEL MÊS'!$AI$1,ENTRADAS!$F:$F,'PAINEL MÊS'!K$3)</f>
        <v>0</v>
      </c>
      <c r="L372" s="43">
        <f>SUMIFS(ENTRADAS!$D:$D,ENTRADAS!$B:$B,'PAINEL MÊS'!$B372,ENTRADAS!$I:$I,'PAINEL MÊS'!$AI$1,ENTRADAS!$F:$F,'PAINEL MÊS'!L$3)</f>
        <v>0</v>
      </c>
      <c r="M372" s="43">
        <f>SUMIFS(ENTRADAS!$D:$D,ENTRADAS!$B:$B,'PAINEL MÊS'!$B372,ENTRADAS!$I:$I,'PAINEL MÊS'!$AI$1,ENTRADAS!$F:$F,'PAINEL MÊS'!M$3)</f>
        <v>0</v>
      </c>
      <c r="N372" s="43">
        <f>SUMIFS(ENTRADAS!$D:$D,ENTRADAS!$B:$B,'PAINEL MÊS'!$B372,ENTRADAS!$I:$I,'PAINEL MÊS'!$AI$1,ENTRADAS!$F:$F,'PAINEL MÊS'!N$3)</f>
        <v>0</v>
      </c>
      <c r="O372" s="43">
        <f>SUMIFS(ENTRADAS!$D:$D,ENTRADAS!$B:$B,'PAINEL MÊS'!$B372,ENTRADAS!$I:$I,'PAINEL MÊS'!$AI$1,ENTRADAS!$F:$F,'PAINEL MÊS'!O$3)+SUMIFS(ENTRADAS!$D:$D,ENTRADAS!$B:$B,'PAINEL MÊS'!$B372,ENTRADAS!$I:$I,'PAINEL MÊS'!$AI$1,ENTRADAS!$F:$F,"SEMANA 6")</f>
        <v>0</v>
      </c>
      <c r="P372" s="44">
        <f t="shared" si="47"/>
        <v>0</v>
      </c>
      <c r="Q372" s="40">
        <f>C372+P372-J372+SUMIFS(AJUSTE!$D:$D,AJUSTE!$B:$B,'PAINEL MÊS'!B372,AJUSTE!$H:$H,'PAINEL MÊS'!$AI$1)</f>
        <v>0</v>
      </c>
      <c r="R372" s="45">
        <f t="shared" si="69"/>
        <v>0</v>
      </c>
      <c r="S372" s="15">
        <f>IFERROR(IF(INDEX(CADASTRO!$A$2:$Q$570,MATCH('PAINEL MÊS'!B372,CADASTRO!$B$2:$B$570,0),MATCH('PAINEL MÊS'!$AI$1,CADASTRO!$A$2:$Q$2,0))=0,IF(CADASTRO!R370=0,CADASTRO!E370,CADASTRO!R370),INDEX(CADASTRO!$A$2:$Q$570,MATCH('PAINEL MÊS'!B372,CADASTRO!$B$2:$B$570,0),MATCH('PAINEL MÊS'!$AI$1,CADASTRO!$A$2:$Q$2,0))),0)</f>
        <v>0</v>
      </c>
      <c r="T372" s="14">
        <f t="shared" si="59"/>
        <v>0</v>
      </c>
      <c r="U372" s="14">
        <f t="shared" si="60"/>
        <v>0</v>
      </c>
      <c r="V372" s="14">
        <f t="shared" si="61"/>
        <v>0</v>
      </c>
      <c r="W372" s="14">
        <f t="shared" si="62"/>
        <v>0</v>
      </c>
      <c r="X372" s="67">
        <f>IFERROR(IF(INDEX(CADASTRO!$A$2:$Q$570,MATCH('PAINEL MÊS'!B372,CADASTRO!$B$2:$B$570,0),MATCH('PAINEL MÊS'!$AJ$2,CADASTRO!$A$2:$Q$2,0))=0,IF(CADASTRO!R370=0,CADASTRO!E370,CADASTRO!R370),INDEX(CADASTRO!$A$2:$Q$570,MATCH('PAINEL MÊS'!B372,CADASTRO!$B$2:$B$570,0),MATCH('PAINEL MÊS'!$AJ$2,CADASTRO!$A$2:$Q$2,0))),0)*C372</f>
        <v>0</v>
      </c>
      <c r="Y372" s="14">
        <f t="shared" si="63"/>
        <v>0</v>
      </c>
      <c r="Z372" s="75">
        <f t="shared" si="64"/>
        <v>0</v>
      </c>
      <c r="AA372" s="75">
        <f t="shared" si="65"/>
        <v>0</v>
      </c>
      <c r="AB372" s="79">
        <f t="shared" si="66"/>
        <v>0</v>
      </c>
      <c r="AC372" s="77">
        <f t="shared" si="67"/>
        <v>0</v>
      </c>
      <c r="AD372" s="77">
        <f t="shared" si="68"/>
        <v>0</v>
      </c>
    </row>
    <row r="373" spans="1:30" ht="18.75" customHeight="1" x14ac:dyDescent="0.25">
      <c r="A373" s="7">
        <f>CADASTRO!A371</f>
        <v>0</v>
      </c>
      <c r="B373" s="7">
        <f>CADASTRO!B371</f>
        <v>0</v>
      </c>
      <c r="C373" s="40">
        <f>INDEX(Base!$A$40:$N$570,MATCH('PAINEL MÊS'!B373,Base!$B$40:$B$570,0),MATCH('PAINEL MÊS'!$C$2,Base!$A$40:$N$40,0))</f>
        <v>0</v>
      </c>
      <c r="D373" s="7">
        <f>CADASTRO!C371</f>
        <v>0</v>
      </c>
      <c r="E373" s="41">
        <f>SUMIFS(SAÍDAS!$D:$D,SAÍDAS!$B:$B,'PAINEL MÊS'!$B373,SAÍDAS!$H:$H,'PAINEL MÊS'!$AI$1,SAÍDAS!$F:$F,'PAINEL MÊS'!E$3)</f>
        <v>0</v>
      </c>
      <c r="F373" s="41">
        <f>SUMIFS(SAÍDAS!$D:$D,SAÍDAS!$B:$B,'PAINEL MÊS'!$B373,SAÍDAS!$H:$H,'PAINEL MÊS'!$AI$1,SAÍDAS!$F:$F,'PAINEL MÊS'!F$3)</f>
        <v>0</v>
      </c>
      <c r="G373" s="41">
        <f>SUMIFS(SAÍDAS!$D:$D,SAÍDAS!$B:$B,'PAINEL MÊS'!$B373,SAÍDAS!$H:$H,'PAINEL MÊS'!$AI$1,SAÍDAS!$F:$F,'PAINEL MÊS'!G$3)</f>
        <v>0</v>
      </c>
      <c r="H373" s="41">
        <f>SUMIFS(SAÍDAS!$D:$D,SAÍDAS!$B:$B,'PAINEL MÊS'!$B373,SAÍDAS!$H:$H,'PAINEL MÊS'!$AI$1,SAÍDAS!$F:$F,'PAINEL MÊS'!H$3)</f>
        <v>0</v>
      </c>
      <c r="I373" s="41">
        <f>SUMIFS(SAÍDAS!$D:$D,SAÍDAS!$B:$B,'PAINEL MÊS'!$B373,SAÍDAS!$H:$H,'PAINEL MÊS'!$AI$1,SAÍDAS!$F:$F,'PAINEL MÊS'!I$3)+SUMIFS(SAÍDAS!$D:$D,SAÍDAS!$B:$B,'PAINEL MÊS'!$B373,SAÍDAS!$H:$H,'PAINEL MÊS'!$AI$1,SAÍDAS!$F:$F,"SEMANA 6")</f>
        <v>0</v>
      </c>
      <c r="J373" s="42">
        <f t="shared" si="46"/>
        <v>0</v>
      </c>
      <c r="K373" s="43">
        <f>SUMIFS(ENTRADAS!$D:$D,ENTRADAS!$B:$B,'PAINEL MÊS'!$B373,ENTRADAS!$I:$I,'PAINEL MÊS'!$AI$1,ENTRADAS!$F:$F,'PAINEL MÊS'!K$3)</f>
        <v>0</v>
      </c>
      <c r="L373" s="43">
        <f>SUMIFS(ENTRADAS!$D:$D,ENTRADAS!$B:$B,'PAINEL MÊS'!$B373,ENTRADAS!$I:$I,'PAINEL MÊS'!$AI$1,ENTRADAS!$F:$F,'PAINEL MÊS'!L$3)</f>
        <v>0</v>
      </c>
      <c r="M373" s="43">
        <f>SUMIFS(ENTRADAS!$D:$D,ENTRADAS!$B:$B,'PAINEL MÊS'!$B373,ENTRADAS!$I:$I,'PAINEL MÊS'!$AI$1,ENTRADAS!$F:$F,'PAINEL MÊS'!M$3)</f>
        <v>0</v>
      </c>
      <c r="N373" s="43">
        <f>SUMIFS(ENTRADAS!$D:$D,ENTRADAS!$B:$B,'PAINEL MÊS'!$B373,ENTRADAS!$I:$I,'PAINEL MÊS'!$AI$1,ENTRADAS!$F:$F,'PAINEL MÊS'!N$3)</f>
        <v>0</v>
      </c>
      <c r="O373" s="43">
        <f>SUMIFS(ENTRADAS!$D:$D,ENTRADAS!$B:$B,'PAINEL MÊS'!$B373,ENTRADAS!$I:$I,'PAINEL MÊS'!$AI$1,ENTRADAS!$F:$F,'PAINEL MÊS'!O$3)+SUMIFS(ENTRADAS!$D:$D,ENTRADAS!$B:$B,'PAINEL MÊS'!$B373,ENTRADAS!$I:$I,'PAINEL MÊS'!$AI$1,ENTRADAS!$F:$F,"SEMANA 6")</f>
        <v>0</v>
      </c>
      <c r="P373" s="44">
        <f t="shared" si="47"/>
        <v>0</v>
      </c>
      <c r="Q373" s="40">
        <f>C373+P373-J373+SUMIFS(AJUSTE!$D:$D,AJUSTE!$B:$B,'PAINEL MÊS'!B373,AJUSTE!$H:$H,'PAINEL MÊS'!$AI$1)</f>
        <v>0</v>
      </c>
      <c r="R373" s="45">
        <f t="shared" si="69"/>
        <v>0</v>
      </c>
      <c r="S373" s="15">
        <f>IFERROR(IF(INDEX(CADASTRO!$A$2:$Q$570,MATCH('PAINEL MÊS'!B373,CADASTRO!$B$2:$B$570,0),MATCH('PAINEL MÊS'!$AI$1,CADASTRO!$A$2:$Q$2,0))=0,IF(CADASTRO!R371=0,CADASTRO!E371,CADASTRO!R371),INDEX(CADASTRO!$A$2:$Q$570,MATCH('PAINEL MÊS'!B373,CADASTRO!$B$2:$B$570,0),MATCH('PAINEL MÊS'!$AI$1,CADASTRO!$A$2:$Q$2,0))),0)</f>
        <v>0</v>
      </c>
      <c r="T373" s="14">
        <f t="shared" si="59"/>
        <v>0</v>
      </c>
      <c r="U373" s="14">
        <f t="shared" si="60"/>
        <v>0</v>
      </c>
      <c r="V373" s="14">
        <f t="shared" si="61"/>
        <v>0</v>
      </c>
      <c r="W373" s="14">
        <f t="shared" si="62"/>
        <v>0</v>
      </c>
      <c r="X373" s="67">
        <f>IFERROR(IF(INDEX(CADASTRO!$A$2:$Q$570,MATCH('PAINEL MÊS'!B373,CADASTRO!$B$2:$B$570,0),MATCH('PAINEL MÊS'!$AJ$2,CADASTRO!$A$2:$Q$2,0))=0,IF(CADASTRO!R371=0,CADASTRO!E371,CADASTRO!R371),INDEX(CADASTRO!$A$2:$Q$570,MATCH('PAINEL MÊS'!B373,CADASTRO!$B$2:$B$570,0),MATCH('PAINEL MÊS'!$AJ$2,CADASTRO!$A$2:$Q$2,0))),0)*C373</f>
        <v>0</v>
      </c>
      <c r="Y373" s="14">
        <f t="shared" si="63"/>
        <v>0</v>
      </c>
      <c r="Z373" s="75">
        <f t="shared" si="64"/>
        <v>0</v>
      </c>
      <c r="AA373" s="75">
        <f t="shared" si="65"/>
        <v>0</v>
      </c>
      <c r="AB373" s="79">
        <f t="shared" si="66"/>
        <v>0</v>
      </c>
      <c r="AC373" s="77">
        <f t="shared" si="67"/>
        <v>0</v>
      </c>
      <c r="AD373" s="77">
        <f t="shared" si="68"/>
        <v>0</v>
      </c>
    </row>
    <row r="374" spans="1:30" ht="18.75" customHeight="1" x14ac:dyDescent="0.25">
      <c r="A374" s="7">
        <f>CADASTRO!A372</f>
        <v>0</v>
      </c>
      <c r="B374" s="7">
        <f>CADASTRO!B372</f>
        <v>0</v>
      </c>
      <c r="C374" s="40">
        <f>INDEX(Base!$A$40:$N$570,MATCH('PAINEL MÊS'!B374,Base!$B$40:$B$570,0),MATCH('PAINEL MÊS'!$C$2,Base!$A$40:$N$40,0))</f>
        <v>0</v>
      </c>
      <c r="D374" s="7">
        <f>CADASTRO!C372</f>
        <v>0</v>
      </c>
      <c r="E374" s="41">
        <f>SUMIFS(SAÍDAS!$D:$D,SAÍDAS!$B:$B,'PAINEL MÊS'!$B374,SAÍDAS!$H:$H,'PAINEL MÊS'!$AI$1,SAÍDAS!$F:$F,'PAINEL MÊS'!E$3)</f>
        <v>0</v>
      </c>
      <c r="F374" s="41">
        <f>SUMIFS(SAÍDAS!$D:$D,SAÍDAS!$B:$B,'PAINEL MÊS'!$B374,SAÍDAS!$H:$H,'PAINEL MÊS'!$AI$1,SAÍDAS!$F:$F,'PAINEL MÊS'!F$3)</f>
        <v>0</v>
      </c>
      <c r="G374" s="41">
        <f>SUMIFS(SAÍDAS!$D:$D,SAÍDAS!$B:$B,'PAINEL MÊS'!$B374,SAÍDAS!$H:$H,'PAINEL MÊS'!$AI$1,SAÍDAS!$F:$F,'PAINEL MÊS'!G$3)</f>
        <v>0</v>
      </c>
      <c r="H374" s="41">
        <f>SUMIFS(SAÍDAS!$D:$D,SAÍDAS!$B:$B,'PAINEL MÊS'!$B374,SAÍDAS!$H:$H,'PAINEL MÊS'!$AI$1,SAÍDAS!$F:$F,'PAINEL MÊS'!H$3)</f>
        <v>0</v>
      </c>
      <c r="I374" s="41">
        <f>SUMIFS(SAÍDAS!$D:$D,SAÍDAS!$B:$B,'PAINEL MÊS'!$B374,SAÍDAS!$H:$H,'PAINEL MÊS'!$AI$1,SAÍDAS!$F:$F,'PAINEL MÊS'!I$3)+SUMIFS(SAÍDAS!$D:$D,SAÍDAS!$B:$B,'PAINEL MÊS'!$B374,SAÍDAS!$H:$H,'PAINEL MÊS'!$AI$1,SAÍDAS!$F:$F,"SEMANA 6")</f>
        <v>0</v>
      </c>
      <c r="J374" s="42">
        <f t="shared" si="46"/>
        <v>0</v>
      </c>
      <c r="K374" s="43">
        <f>SUMIFS(ENTRADAS!$D:$D,ENTRADAS!$B:$B,'PAINEL MÊS'!$B374,ENTRADAS!$I:$I,'PAINEL MÊS'!$AI$1,ENTRADAS!$F:$F,'PAINEL MÊS'!K$3)</f>
        <v>0</v>
      </c>
      <c r="L374" s="43">
        <f>SUMIFS(ENTRADAS!$D:$D,ENTRADAS!$B:$B,'PAINEL MÊS'!$B374,ENTRADAS!$I:$I,'PAINEL MÊS'!$AI$1,ENTRADAS!$F:$F,'PAINEL MÊS'!L$3)</f>
        <v>0</v>
      </c>
      <c r="M374" s="43">
        <f>SUMIFS(ENTRADAS!$D:$D,ENTRADAS!$B:$B,'PAINEL MÊS'!$B374,ENTRADAS!$I:$I,'PAINEL MÊS'!$AI$1,ENTRADAS!$F:$F,'PAINEL MÊS'!M$3)</f>
        <v>0</v>
      </c>
      <c r="N374" s="43">
        <f>SUMIFS(ENTRADAS!$D:$D,ENTRADAS!$B:$B,'PAINEL MÊS'!$B374,ENTRADAS!$I:$I,'PAINEL MÊS'!$AI$1,ENTRADAS!$F:$F,'PAINEL MÊS'!N$3)</f>
        <v>0</v>
      </c>
      <c r="O374" s="43">
        <f>SUMIFS(ENTRADAS!$D:$D,ENTRADAS!$B:$B,'PAINEL MÊS'!$B374,ENTRADAS!$I:$I,'PAINEL MÊS'!$AI$1,ENTRADAS!$F:$F,'PAINEL MÊS'!O$3)+SUMIFS(ENTRADAS!$D:$D,ENTRADAS!$B:$B,'PAINEL MÊS'!$B374,ENTRADAS!$I:$I,'PAINEL MÊS'!$AI$1,ENTRADAS!$F:$F,"SEMANA 6")</f>
        <v>0</v>
      </c>
      <c r="P374" s="44">
        <f t="shared" si="47"/>
        <v>0</v>
      </c>
      <c r="Q374" s="40">
        <f>C374+P374-J374+SUMIFS(AJUSTE!$D:$D,AJUSTE!$B:$B,'PAINEL MÊS'!B374,AJUSTE!$H:$H,'PAINEL MÊS'!$AI$1)</f>
        <v>0</v>
      </c>
      <c r="R374" s="45">
        <f t="shared" si="69"/>
        <v>0</v>
      </c>
      <c r="S374" s="15">
        <f>IFERROR(IF(INDEX(CADASTRO!$A$2:$Q$570,MATCH('PAINEL MÊS'!B374,CADASTRO!$B$2:$B$570,0),MATCH('PAINEL MÊS'!$AI$1,CADASTRO!$A$2:$Q$2,0))=0,IF(CADASTRO!R372=0,CADASTRO!E372,CADASTRO!R372),INDEX(CADASTRO!$A$2:$Q$570,MATCH('PAINEL MÊS'!B374,CADASTRO!$B$2:$B$570,0),MATCH('PAINEL MÊS'!$AI$1,CADASTRO!$A$2:$Q$2,0))),0)</f>
        <v>0</v>
      </c>
      <c r="T374" s="14">
        <f t="shared" si="59"/>
        <v>0</v>
      </c>
      <c r="U374" s="14">
        <f t="shared" si="60"/>
        <v>0</v>
      </c>
      <c r="V374" s="14">
        <f t="shared" si="61"/>
        <v>0</v>
      </c>
      <c r="W374" s="14">
        <f t="shared" si="62"/>
        <v>0</v>
      </c>
      <c r="X374" s="67">
        <f>IFERROR(IF(INDEX(CADASTRO!$A$2:$Q$570,MATCH('PAINEL MÊS'!B374,CADASTRO!$B$2:$B$570,0),MATCH('PAINEL MÊS'!$AJ$2,CADASTRO!$A$2:$Q$2,0))=0,IF(CADASTRO!R372=0,CADASTRO!E372,CADASTRO!R372),INDEX(CADASTRO!$A$2:$Q$570,MATCH('PAINEL MÊS'!B374,CADASTRO!$B$2:$B$570,0),MATCH('PAINEL MÊS'!$AJ$2,CADASTRO!$A$2:$Q$2,0))),0)*C374</f>
        <v>0</v>
      </c>
      <c r="Y374" s="14">
        <f t="shared" si="63"/>
        <v>0</v>
      </c>
      <c r="Z374" s="75">
        <f t="shared" si="64"/>
        <v>0</v>
      </c>
      <c r="AA374" s="75">
        <f t="shared" si="65"/>
        <v>0</v>
      </c>
      <c r="AB374" s="79">
        <f t="shared" si="66"/>
        <v>0</v>
      </c>
      <c r="AC374" s="77">
        <f t="shared" si="67"/>
        <v>0</v>
      </c>
      <c r="AD374" s="77">
        <f t="shared" si="68"/>
        <v>0</v>
      </c>
    </row>
    <row r="375" spans="1:30" ht="18.75" customHeight="1" x14ac:dyDescent="0.25">
      <c r="A375" s="7">
        <f>CADASTRO!A373</f>
        <v>0</v>
      </c>
      <c r="B375" s="7">
        <f>CADASTRO!B373</f>
        <v>0</v>
      </c>
      <c r="C375" s="40">
        <f>INDEX(Base!$A$40:$N$570,MATCH('PAINEL MÊS'!B375,Base!$B$40:$B$570,0),MATCH('PAINEL MÊS'!$C$2,Base!$A$40:$N$40,0))</f>
        <v>0</v>
      </c>
      <c r="D375" s="7">
        <f>CADASTRO!C373</f>
        <v>0</v>
      </c>
      <c r="E375" s="41">
        <f>SUMIFS(SAÍDAS!$D:$D,SAÍDAS!$B:$B,'PAINEL MÊS'!$B375,SAÍDAS!$H:$H,'PAINEL MÊS'!$AI$1,SAÍDAS!$F:$F,'PAINEL MÊS'!E$3)</f>
        <v>0</v>
      </c>
      <c r="F375" s="41">
        <f>SUMIFS(SAÍDAS!$D:$D,SAÍDAS!$B:$B,'PAINEL MÊS'!$B375,SAÍDAS!$H:$H,'PAINEL MÊS'!$AI$1,SAÍDAS!$F:$F,'PAINEL MÊS'!F$3)</f>
        <v>0</v>
      </c>
      <c r="G375" s="41">
        <f>SUMIFS(SAÍDAS!$D:$D,SAÍDAS!$B:$B,'PAINEL MÊS'!$B375,SAÍDAS!$H:$H,'PAINEL MÊS'!$AI$1,SAÍDAS!$F:$F,'PAINEL MÊS'!G$3)</f>
        <v>0</v>
      </c>
      <c r="H375" s="41">
        <f>SUMIFS(SAÍDAS!$D:$D,SAÍDAS!$B:$B,'PAINEL MÊS'!$B375,SAÍDAS!$H:$H,'PAINEL MÊS'!$AI$1,SAÍDAS!$F:$F,'PAINEL MÊS'!H$3)</f>
        <v>0</v>
      </c>
      <c r="I375" s="41">
        <f>SUMIFS(SAÍDAS!$D:$D,SAÍDAS!$B:$B,'PAINEL MÊS'!$B375,SAÍDAS!$H:$H,'PAINEL MÊS'!$AI$1,SAÍDAS!$F:$F,'PAINEL MÊS'!I$3)+SUMIFS(SAÍDAS!$D:$D,SAÍDAS!$B:$B,'PAINEL MÊS'!$B375,SAÍDAS!$H:$H,'PAINEL MÊS'!$AI$1,SAÍDAS!$F:$F,"SEMANA 6")</f>
        <v>0</v>
      </c>
      <c r="J375" s="42">
        <f t="shared" si="46"/>
        <v>0</v>
      </c>
      <c r="K375" s="43">
        <f>SUMIFS(ENTRADAS!$D:$D,ENTRADAS!$B:$B,'PAINEL MÊS'!$B375,ENTRADAS!$I:$I,'PAINEL MÊS'!$AI$1,ENTRADAS!$F:$F,'PAINEL MÊS'!K$3)</f>
        <v>0</v>
      </c>
      <c r="L375" s="43">
        <f>SUMIFS(ENTRADAS!$D:$D,ENTRADAS!$B:$B,'PAINEL MÊS'!$B375,ENTRADAS!$I:$I,'PAINEL MÊS'!$AI$1,ENTRADAS!$F:$F,'PAINEL MÊS'!L$3)</f>
        <v>0</v>
      </c>
      <c r="M375" s="43">
        <f>SUMIFS(ENTRADAS!$D:$D,ENTRADAS!$B:$B,'PAINEL MÊS'!$B375,ENTRADAS!$I:$I,'PAINEL MÊS'!$AI$1,ENTRADAS!$F:$F,'PAINEL MÊS'!M$3)</f>
        <v>0</v>
      </c>
      <c r="N375" s="43">
        <f>SUMIFS(ENTRADAS!$D:$D,ENTRADAS!$B:$B,'PAINEL MÊS'!$B375,ENTRADAS!$I:$I,'PAINEL MÊS'!$AI$1,ENTRADAS!$F:$F,'PAINEL MÊS'!N$3)</f>
        <v>0</v>
      </c>
      <c r="O375" s="43">
        <f>SUMIFS(ENTRADAS!$D:$D,ENTRADAS!$B:$B,'PAINEL MÊS'!$B375,ENTRADAS!$I:$I,'PAINEL MÊS'!$AI$1,ENTRADAS!$F:$F,'PAINEL MÊS'!O$3)+SUMIFS(ENTRADAS!$D:$D,ENTRADAS!$B:$B,'PAINEL MÊS'!$B375,ENTRADAS!$I:$I,'PAINEL MÊS'!$AI$1,ENTRADAS!$F:$F,"SEMANA 6")</f>
        <v>0</v>
      </c>
      <c r="P375" s="44">
        <f t="shared" si="47"/>
        <v>0</v>
      </c>
      <c r="Q375" s="40">
        <f>C375+P375-J375+SUMIFS(AJUSTE!$D:$D,AJUSTE!$B:$B,'PAINEL MÊS'!B375,AJUSTE!$H:$H,'PAINEL MÊS'!$AI$1)</f>
        <v>0</v>
      </c>
      <c r="R375" s="45">
        <f t="shared" si="69"/>
        <v>0</v>
      </c>
      <c r="S375" s="15">
        <f>IFERROR(IF(INDEX(CADASTRO!$A$2:$Q$570,MATCH('PAINEL MÊS'!B375,CADASTRO!$B$2:$B$570,0),MATCH('PAINEL MÊS'!$AI$1,CADASTRO!$A$2:$Q$2,0))=0,IF(CADASTRO!R373=0,CADASTRO!E373,CADASTRO!R373),INDEX(CADASTRO!$A$2:$Q$570,MATCH('PAINEL MÊS'!B375,CADASTRO!$B$2:$B$570,0),MATCH('PAINEL MÊS'!$AI$1,CADASTRO!$A$2:$Q$2,0))),0)</f>
        <v>0</v>
      </c>
      <c r="T375" s="14">
        <f t="shared" si="59"/>
        <v>0</v>
      </c>
      <c r="U375" s="14">
        <f t="shared" si="60"/>
        <v>0</v>
      </c>
      <c r="V375" s="14">
        <f t="shared" si="61"/>
        <v>0</v>
      </c>
      <c r="W375" s="14">
        <f t="shared" si="62"/>
        <v>0</v>
      </c>
      <c r="X375" s="67">
        <f>IFERROR(IF(INDEX(CADASTRO!$A$2:$Q$570,MATCH('PAINEL MÊS'!B375,CADASTRO!$B$2:$B$570,0),MATCH('PAINEL MÊS'!$AJ$2,CADASTRO!$A$2:$Q$2,0))=0,IF(CADASTRO!R373=0,CADASTRO!E373,CADASTRO!R373),INDEX(CADASTRO!$A$2:$Q$570,MATCH('PAINEL MÊS'!B375,CADASTRO!$B$2:$B$570,0),MATCH('PAINEL MÊS'!$AJ$2,CADASTRO!$A$2:$Q$2,0))),0)*C375</f>
        <v>0</v>
      </c>
      <c r="Y375" s="14">
        <f t="shared" si="63"/>
        <v>0</v>
      </c>
      <c r="Z375" s="75">
        <f t="shared" si="64"/>
        <v>0</v>
      </c>
      <c r="AA375" s="75">
        <f t="shared" si="65"/>
        <v>0</v>
      </c>
      <c r="AB375" s="79">
        <f t="shared" si="66"/>
        <v>0</v>
      </c>
      <c r="AC375" s="77">
        <f t="shared" si="67"/>
        <v>0</v>
      </c>
      <c r="AD375" s="77">
        <f t="shared" si="68"/>
        <v>0</v>
      </c>
    </row>
    <row r="376" spans="1:30" ht="18.75" customHeight="1" x14ac:dyDescent="0.25">
      <c r="A376" s="7">
        <f>CADASTRO!A374</f>
        <v>0</v>
      </c>
      <c r="B376" s="7">
        <f>CADASTRO!B374</f>
        <v>0</v>
      </c>
      <c r="C376" s="40">
        <f>INDEX(Base!$A$40:$N$570,MATCH('PAINEL MÊS'!B376,Base!$B$40:$B$570,0),MATCH('PAINEL MÊS'!$C$2,Base!$A$40:$N$40,0))</f>
        <v>0</v>
      </c>
      <c r="D376" s="7">
        <f>CADASTRO!C374</f>
        <v>0</v>
      </c>
      <c r="E376" s="41">
        <f>SUMIFS(SAÍDAS!$D:$D,SAÍDAS!$B:$B,'PAINEL MÊS'!$B376,SAÍDAS!$H:$H,'PAINEL MÊS'!$AI$1,SAÍDAS!$F:$F,'PAINEL MÊS'!E$3)</f>
        <v>0</v>
      </c>
      <c r="F376" s="41">
        <f>SUMIFS(SAÍDAS!$D:$D,SAÍDAS!$B:$B,'PAINEL MÊS'!$B376,SAÍDAS!$H:$H,'PAINEL MÊS'!$AI$1,SAÍDAS!$F:$F,'PAINEL MÊS'!F$3)</f>
        <v>0</v>
      </c>
      <c r="G376" s="41">
        <f>SUMIFS(SAÍDAS!$D:$D,SAÍDAS!$B:$B,'PAINEL MÊS'!$B376,SAÍDAS!$H:$H,'PAINEL MÊS'!$AI$1,SAÍDAS!$F:$F,'PAINEL MÊS'!G$3)</f>
        <v>0</v>
      </c>
      <c r="H376" s="41">
        <f>SUMIFS(SAÍDAS!$D:$D,SAÍDAS!$B:$B,'PAINEL MÊS'!$B376,SAÍDAS!$H:$H,'PAINEL MÊS'!$AI$1,SAÍDAS!$F:$F,'PAINEL MÊS'!H$3)</f>
        <v>0</v>
      </c>
      <c r="I376" s="41">
        <f>SUMIFS(SAÍDAS!$D:$D,SAÍDAS!$B:$B,'PAINEL MÊS'!$B376,SAÍDAS!$H:$H,'PAINEL MÊS'!$AI$1,SAÍDAS!$F:$F,'PAINEL MÊS'!I$3)+SUMIFS(SAÍDAS!$D:$D,SAÍDAS!$B:$B,'PAINEL MÊS'!$B376,SAÍDAS!$H:$H,'PAINEL MÊS'!$AI$1,SAÍDAS!$F:$F,"SEMANA 6")</f>
        <v>0</v>
      </c>
      <c r="J376" s="42">
        <f t="shared" si="46"/>
        <v>0</v>
      </c>
      <c r="K376" s="43">
        <f>SUMIFS(ENTRADAS!$D:$D,ENTRADAS!$B:$B,'PAINEL MÊS'!$B376,ENTRADAS!$I:$I,'PAINEL MÊS'!$AI$1,ENTRADAS!$F:$F,'PAINEL MÊS'!K$3)</f>
        <v>0</v>
      </c>
      <c r="L376" s="43">
        <f>SUMIFS(ENTRADAS!$D:$D,ENTRADAS!$B:$B,'PAINEL MÊS'!$B376,ENTRADAS!$I:$I,'PAINEL MÊS'!$AI$1,ENTRADAS!$F:$F,'PAINEL MÊS'!L$3)</f>
        <v>0</v>
      </c>
      <c r="M376" s="43">
        <f>SUMIFS(ENTRADAS!$D:$D,ENTRADAS!$B:$B,'PAINEL MÊS'!$B376,ENTRADAS!$I:$I,'PAINEL MÊS'!$AI$1,ENTRADAS!$F:$F,'PAINEL MÊS'!M$3)</f>
        <v>0</v>
      </c>
      <c r="N376" s="43">
        <f>SUMIFS(ENTRADAS!$D:$D,ENTRADAS!$B:$B,'PAINEL MÊS'!$B376,ENTRADAS!$I:$I,'PAINEL MÊS'!$AI$1,ENTRADAS!$F:$F,'PAINEL MÊS'!N$3)</f>
        <v>0</v>
      </c>
      <c r="O376" s="43">
        <f>SUMIFS(ENTRADAS!$D:$D,ENTRADAS!$B:$B,'PAINEL MÊS'!$B376,ENTRADAS!$I:$I,'PAINEL MÊS'!$AI$1,ENTRADAS!$F:$F,'PAINEL MÊS'!O$3)+SUMIFS(ENTRADAS!$D:$D,ENTRADAS!$B:$B,'PAINEL MÊS'!$B376,ENTRADAS!$I:$I,'PAINEL MÊS'!$AI$1,ENTRADAS!$F:$F,"SEMANA 6")</f>
        <v>0</v>
      </c>
      <c r="P376" s="44">
        <f t="shared" si="47"/>
        <v>0</v>
      </c>
      <c r="Q376" s="40">
        <f>C376+P376-J376+SUMIFS(AJUSTE!$D:$D,AJUSTE!$B:$B,'PAINEL MÊS'!B376,AJUSTE!$H:$H,'PAINEL MÊS'!$AI$1)</f>
        <v>0</v>
      </c>
      <c r="R376" s="45">
        <f t="shared" si="69"/>
        <v>0</v>
      </c>
      <c r="S376" s="15">
        <f>IFERROR(IF(INDEX(CADASTRO!$A$2:$Q$570,MATCH('PAINEL MÊS'!B376,CADASTRO!$B$2:$B$570,0),MATCH('PAINEL MÊS'!$AI$1,CADASTRO!$A$2:$Q$2,0))=0,IF(CADASTRO!R374=0,CADASTRO!E374,CADASTRO!R374),INDEX(CADASTRO!$A$2:$Q$570,MATCH('PAINEL MÊS'!B376,CADASTRO!$B$2:$B$570,0),MATCH('PAINEL MÊS'!$AI$1,CADASTRO!$A$2:$Q$2,0))),0)</f>
        <v>0</v>
      </c>
      <c r="T376" s="14">
        <f t="shared" si="59"/>
        <v>0</v>
      </c>
      <c r="U376" s="14">
        <f t="shared" si="60"/>
        <v>0</v>
      </c>
      <c r="V376" s="14">
        <f t="shared" si="61"/>
        <v>0</v>
      </c>
      <c r="W376" s="14">
        <f t="shared" si="62"/>
        <v>0</v>
      </c>
      <c r="X376" s="67">
        <f>IFERROR(IF(INDEX(CADASTRO!$A$2:$Q$570,MATCH('PAINEL MÊS'!B376,CADASTRO!$B$2:$B$570,0),MATCH('PAINEL MÊS'!$AJ$2,CADASTRO!$A$2:$Q$2,0))=0,IF(CADASTRO!R374=0,CADASTRO!E374,CADASTRO!R374),INDEX(CADASTRO!$A$2:$Q$570,MATCH('PAINEL MÊS'!B376,CADASTRO!$B$2:$B$570,0),MATCH('PAINEL MÊS'!$AJ$2,CADASTRO!$A$2:$Q$2,0))),0)*C376</f>
        <v>0</v>
      </c>
      <c r="Y376" s="14">
        <f t="shared" si="63"/>
        <v>0</v>
      </c>
      <c r="Z376" s="75">
        <f t="shared" si="64"/>
        <v>0</v>
      </c>
      <c r="AA376" s="75">
        <f t="shared" si="65"/>
        <v>0</v>
      </c>
      <c r="AB376" s="79">
        <f t="shared" si="66"/>
        <v>0</v>
      </c>
      <c r="AC376" s="77">
        <f t="shared" si="67"/>
        <v>0</v>
      </c>
      <c r="AD376" s="77">
        <f t="shared" si="68"/>
        <v>0</v>
      </c>
    </row>
    <row r="377" spans="1:30" ht="18.75" customHeight="1" x14ac:dyDescent="0.25">
      <c r="A377" s="7">
        <f>CADASTRO!A375</f>
        <v>0</v>
      </c>
      <c r="B377" s="7">
        <f>CADASTRO!B375</f>
        <v>0</v>
      </c>
      <c r="C377" s="40">
        <f>INDEX(Base!$A$40:$N$570,MATCH('PAINEL MÊS'!B377,Base!$B$40:$B$570,0),MATCH('PAINEL MÊS'!$C$2,Base!$A$40:$N$40,0))</f>
        <v>0</v>
      </c>
      <c r="D377" s="7">
        <f>CADASTRO!C375</f>
        <v>0</v>
      </c>
      <c r="E377" s="41">
        <f>SUMIFS(SAÍDAS!$D:$D,SAÍDAS!$B:$B,'PAINEL MÊS'!$B377,SAÍDAS!$H:$H,'PAINEL MÊS'!$AI$1,SAÍDAS!$F:$F,'PAINEL MÊS'!E$3)</f>
        <v>0</v>
      </c>
      <c r="F377" s="41">
        <f>SUMIFS(SAÍDAS!$D:$D,SAÍDAS!$B:$B,'PAINEL MÊS'!$B377,SAÍDAS!$H:$H,'PAINEL MÊS'!$AI$1,SAÍDAS!$F:$F,'PAINEL MÊS'!F$3)</f>
        <v>0</v>
      </c>
      <c r="G377" s="41">
        <f>SUMIFS(SAÍDAS!$D:$D,SAÍDAS!$B:$B,'PAINEL MÊS'!$B377,SAÍDAS!$H:$H,'PAINEL MÊS'!$AI$1,SAÍDAS!$F:$F,'PAINEL MÊS'!G$3)</f>
        <v>0</v>
      </c>
      <c r="H377" s="41">
        <f>SUMIFS(SAÍDAS!$D:$D,SAÍDAS!$B:$B,'PAINEL MÊS'!$B377,SAÍDAS!$H:$H,'PAINEL MÊS'!$AI$1,SAÍDAS!$F:$F,'PAINEL MÊS'!H$3)</f>
        <v>0</v>
      </c>
      <c r="I377" s="41">
        <f>SUMIFS(SAÍDAS!$D:$D,SAÍDAS!$B:$B,'PAINEL MÊS'!$B377,SAÍDAS!$H:$H,'PAINEL MÊS'!$AI$1,SAÍDAS!$F:$F,'PAINEL MÊS'!I$3)+SUMIFS(SAÍDAS!$D:$D,SAÍDAS!$B:$B,'PAINEL MÊS'!$B377,SAÍDAS!$H:$H,'PAINEL MÊS'!$AI$1,SAÍDAS!$F:$F,"SEMANA 6")</f>
        <v>0</v>
      </c>
      <c r="J377" s="42">
        <f t="shared" si="46"/>
        <v>0</v>
      </c>
      <c r="K377" s="43">
        <f>SUMIFS(ENTRADAS!$D:$D,ENTRADAS!$B:$B,'PAINEL MÊS'!$B377,ENTRADAS!$I:$I,'PAINEL MÊS'!$AI$1,ENTRADAS!$F:$F,'PAINEL MÊS'!K$3)</f>
        <v>0</v>
      </c>
      <c r="L377" s="43">
        <f>SUMIFS(ENTRADAS!$D:$D,ENTRADAS!$B:$B,'PAINEL MÊS'!$B377,ENTRADAS!$I:$I,'PAINEL MÊS'!$AI$1,ENTRADAS!$F:$F,'PAINEL MÊS'!L$3)</f>
        <v>0</v>
      </c>
      <c r="M377" s="43">
        <f>SUMIFS(ENTRADAS!$D:$D,ENTRADAS!$B:$B,'PAINEL MÊS'!$B377,ENTRADAS!$I:$I,'PAINEL MÊS'!$AI$1,ENTRADAS!$F:$F,'PAINEL MÊS'!M$3)</f>
        <v>0</v>
      </c>
      <c r="N377" s="43">
        <f>SUMIFS(ENTRADAS!$D:$D,ENTRADAS!$B:$B,'PAINEL MÊS'!$B377,ENTRADAS!$I:$I,'PAINEL MÊS'!$AI$1,ENTRADAS!$F:$F,'PAINEL MÊS'!N$3)</f>
        <v>0</v>
      </c>
      <c r="O377" s="43">
        <f>SUMIFS(ENTRADAS!$D:$D,ENTRADAS!$B:$B,'PAINEL MÊS'!$B377,ENTRADAS!$I:$I,'PAINEL MÊS'!$AI$1,ENTRADAS!$F:$F,'PAINEL MÊS'!O$3)+SUMIFS(ENTRADAS!$D:$D,ENTRADAS!$B:$B,'PAINEL MÊS'!$B377,ENTRADAS!$I:$I,'PAINEL MÊS'!$AI$1,ENTRADAS!$F:$F,"SEMANA 6")</f>
        <v>0</v>
      </c>
      <c r="P377" s="44">
        <f t="shared" si="47"/>
        <v>0</v>
      </c>
      <c r="Q377" s="40">
        <f>C377+P377-J377+SUMIFS(AJUSTE!$D:$D,AJUSTE!$B:$B,'PAINEL MÊS'!B377,AJUSTE!$H:$H,'PAINEL MÊS'!$AI$1)</f>
        <v>0</v>
      </c>
      <c r="R377" s="45">
        <f t="shared" si="69"/>
        <v>0</v>
      </c>
      <c r="S377" s="15">
        <f>IFERROR(IF(INDEX(CADASTRO!$A$2:$Q$570,MATCH('PAINEL MÊS'!B377,CADASTRO!$B$2:$B$570,0),MATCH('PAINEL MÊS'!$AI$1,CADASTRO!$A$2:$Q$2,0))=0,IF(CADASTRO!R375=0,CADASTRO!E375,CADASTRO!R375),INDEX(CADASTRO!$A$2:$Q$570,MATCH('PAINEL MÊS'!B377,CADASTRO!$B$2:$B$570,0),MATCH('PAINEL MÊS'!$AI$1,CADASTRO!$A$2:$Q$2,0))),0)</f>
        <v>0</v>
      </c>
      <c r="T377" s="14">
        <f t="shared" si="59"/>
        <v>0</v>
      </c>
      <c r="U377" s="14">
        <f t="shared" si="60"/>
        <v>0</v>
      </c>
      <c r="V377" s="14">
        <f t="shared" si="61"/>
        <v>0</v>
      </c>
      <c r="W377" s="14">
        <f t="shared" si="62"/>
        <v>0</v>
      </c>
      <c r="X377" s="67">
        <f>IFERROR(IF(INDEX(CADASTRO!$A$2:$Q$570,MATCH('PAINEL MÊS'!B377,CADASTRO!$B$2:$B$570,0),MATCH('PAINEL MÊS'!$AJ$2,CADASTRO!$A$2:$Q$2,0))=0,IF(CADASTRO!R375=0,CADASTRO!E375,CADASTRO!R375),INDEX(CADASTRO!$A$2:$Q$570,MATCH('PAINEL MÊS'!B377,CADASTRO!$B$2:$B$570,0),MATCH('PAINEL MÊS'!$AJ$2,CADASTRO!$A$2:$Q$2,0))),0)*C377</f>
        <v>0</v>
      </c>
      <c r="Y377" s="14">
        <f t="shared" si="63"/>
        <v>0</v>
      </c>
      <c r="Z377" s="75">
        <f t="shared" si="64"/>
        <v>0</v>
      </c>
      <c r="AA377" s="75">
        <f t="shared" si="65"/>
        <v>0</v>
      </c>
      <c r="AB377" s="79">
        <f t="shared" si="66"/>
        <v>0</v>
      </c>
      <c r="AC377" s="77">
        <f t="shared" si="67"/>
        <v>0</v>
      </c>
      <c r="AD377" s="77">
        <f t="shared" si="68"/>
        <v>0</v>
      </c>
    </row>
    <row r="378" spans="1:30" ht="18.75" customHeight="1" x14ac:dyDescent="0.25">
      <c r="A378" s="7">
        <f>CADASTRO!A376</f>
        <v>0</v>
      </c>
      <c r="B378" s="7">
        <f>CADASTRO!B376</f>
        <v>0</v>
      </c>
      <c r="C378" s="40">
        <f>INDEX(Base!$A$40:$N$570,MATCH('PAINEL MÊS'!B378,Base!$B$40:$B$570,0),MATCH('PAINEL MÊS'!$C$2,Base!$A$40:$N$40,0))</f>
        <v>0</v>
      </c>
      <c r="D378" s="7">
        <f>CADASTRO!C376</f>
        <v>0</v>
      </c>
      <c r="E378" s="41">
        <f>SUMIFS(SAÍDAS!$D:$D,SAÍDAS!$B:$B,'PAINEL MÊS'!$B378,SAÍDAS!$H:$H,'PAINEL MÊS'!$AI$1,SAÍDAS!$F:$F,'PAINEL MÊS'!E$3)</f>
        <v>0</v>
      </c>
      <c r="F378" s="41">
        <f>SUMIFS(SAÍDAS!$D:$D,SAÍDAS!$B:$B,'PAINEL MÊS'!$B378,SAÍDAS!$H:$H,'PAINEL MÊS'!$AI$1,SAÍDAS!$F:$F,'PAINEL MÊS'!F$3)</f>
        <v>0</v>
      </c>
      <c r="G378" s="41">
        <f>SUMIFS(SAÍDAS!$D:$D,SAÍDAS!$B:$B,'PAINEL MÊS'!$B378,SAÍDAS!$H:$H,'PAINEL MÊS'!$AI$1,SAÍDAS!$F:$F,'PAINEL MÊS'!G$3)</f>
        <v>0</v>
      </c>
      <c r="H378" s="41">
        <f>SUMIFS(SAÍDAS!$D:$D,SAÍDAS!$B:$B,'PAINEL MÊS'!$B378,SAÍDAS!$H:$H,'PAINEL MÊS'!$AI$1,SAÍDAS!$F:$F,'PAINEL MÊS'!H$3)</f>
        <v>0</v>
      </c>
      <c r="I378" s="41">
        <f>SUMIFS(SAÍDAS!$D:$D,SAÍDAS!$B:$B,'PAINEL MÊS'!$B378,SAÍDAS!$H:$H,'PAINEL MÊS'!$AI$1,SAÍDAS!$F:$F,'PAINEL MÊS'!I$3)+SUMIFS(SAÍDAS!$D:$D,SAÍDAS!$B:$B,'PAINEL MÊS'!$B378,SAÍDAS!$H:$H,'PAINEL MÊS'!$AI$1,SAÍDAS!$F:$F,"SEMANA 6")</f>
        <v>0</v>
      </c>
      <c r="J378" s="42">
        <f t="shared" si="46"/>
        <v>0</v>
      </c>
      <c r="K378" s="43">
        <f>SUMIFS(ENTRADAS!$D:$D,ENTRADAS!$B:$B,'PAINEL MÊS'!$B378,ENTRADAS!$I:$I,'PAINEL MÊS'!$AI$1,ENTRADAS!$F:$F,'PAINEL MÊS'!K$3)</f>
        <v>0</v>
      </c>
      <c r="L378" s="43">
        <f>SUMIFS(ENTRADAS!$D:$D,ENTRADAS!$B:$B,'PAINEL MÊS'!$B378,ENTRADAS!$I:$I,'PAINEL MÊS'!$AI$1,ENTRADAS!$F:$F,'PAINEL MÊS'!L$3)</f>
        <v>0</v>
      </c>
      <c r="M378" s="43">
        <f>SUMIFS(ENTRADAS!$D:$D,ENTRADAS!$B:$B,'PAINEL MÊS'!$B378,ENTRADAS!$I:$I,'PAINEL MÊS'!$AI$1,ENTRADAS!$F:$F,'PAINEL MÊS'!M$3)</f>
        <v>0</v>
      </c>
      <c r="N378" s="43">
        <f>SUMIFS(ENTRADAS!$D:$D,ENTRADAS!$B:$B,'PAINEL MÊS'!$B378,ENTRADAS!$I:$I,'PAINEL MÊS'!$AI$1,ENTRADAS!$F:$F,'PAINEL MÊS'!N$3)</f>
        <v>0</v>
      </c>
      <c r="O378" s="43">
        <f>SUMIFS(ENTRADAS!$D:$D,ENTRADAS!$B:$B,'PAINEL MÊS'!$B378,ENTRADAS!$I:$I,'PAINEL MÊS'!$AI$1,ENTRADAS!$F:$F,'PAINEL MÊS'!O$3)+SUMIFS(ENTRADAS!$D:$D,ENTRADAS!$B:$B,'PAINEL MÊS'!$B378,ENTRADAS!$I:$I,'PAINEL MÊS'!$AI$1,ENTRADAS!$F:$F,"SEMANA 6")</f>
        <v>0</v>
      </c>
      <c r="P378" s="44">
        <f t="shared" si="47"/>
        <v>0</v>
      </c>
      <c r="Q378" s="40">
        <f>C378+P378-J378+SUMIFS(AJUSTE!$D:$D,AJUSTE!$B:$B,'PAINEL MÊS'!B378,AJUSTE!$H:$H,'PAINEL MÊS'!$AI$1)</f>
        <v>0</v>
      </c>
      <c r="R378" s="45">
        <f t="shared" si="69"/>
        <v>0</v>
      </c>
      <c r="S378" s="15">
        <f>IFERROR(IF(INDEX(CADASTRO!$A$2:$Q$570,MATCH('PAINEL MÊS'!B378,CADASTRO!$B$2:$B$570,0),MATCH('PAINEL MÊS'!$AI$1,CADASTRO!$A$2:$Q$2,0))=0,IF(CADASTRO!R376=0,CADASTRO!E376,CADASTRO!R376),INDEX(CADASTRO!$A$2:$Q$570,MATCH('PAINEL MÊS'!B378,CADASTRO!$B$2:$B$570,0),MATCH('PAINEL MÊS'!$AI$1,CADASTRO!$A$2:$Q$2,0))),0)</f>
        <v>0</v>
      </c>
      <c r="T378" s="14">
        <f t="shared" si="59"/>
        <v>0</v>
      </c>
      <c r="U378" s="14">
        <f t="shared" si="60"/>
        <v>0</v>
      </c>
      <c r="V378" s="14">
        <f t="shared" si="61"/>
        <v>0</v>
      </c>
      <c r="W378" s="14">
        <f t="shared" si="62"/>
        <v>0</v>
      </c>
      <c r="X378" s="67">
        <f>IFERROR(IF(INDEX(CADASTRO!$A$2:$Q$570,MATCH('PAINEL MÊS'!B378,CADASTRO!$B$2:$B$570,0),MATCH('PAINEL MÊS'!$AJ$2,CADASTRO!$A$2:$Q$2,0))=0,IF(CADASTRO!R376=0,CADASTRO!E376,CADASTRO!R376),INDEX(CADASTRO!$A$2:$Q$570,MATCH('PAINEL MÊS'!B378,CADASTRO!$B$2:$B$570,0),MATCH('PAINEL MÊS'!$AJ$2,CADASTRO!$A$2:$Q$2,0))),0)*C378</f>
        <v>0</v>
      </c>
      <c r="Y378" s="14">
        <f t="shared" si="63"/>
        <v>0</v>
      </c>
      <c r="Z378" s="75">
        <f t="shared" si="64"/>
        <v>0</v>
      </c>
      <c r="AA378" s="75">
        <f t="shared" si="65"/>
        <v>0</v>
      </c>
      <c r="AB378" s="79">
        <f t="shared" si="66"/>
        <v>0</v>
      </c>
      <c r="AC378" s="77">
        <f t="shared" si="67"/>
        <v>0</v>
      </c>
      <c r="AD378" s="77">
        <f t="shared" si="68"/>
        <v>0</v>
      </c>
    </row>
    <row r="379" spans="1:30" ht="18.75" customHeight="1" x14ac:dyDescent="0.25">
      <c r="A379" s="7">
        <f>CADASTRO!A377</f>
        <v>0</v>
      </c>
      <c r="B379" s="7">
        <f>CADASTRO!B377</f>
        <v>0</v>
      </c>
      <c r="C379" s="40">
        <f>INDEX(Base!$A$40:$N$570,MATCH('PAINEL MÊS'!B379,Base!$B$40:$B$570,0),MATCH('PAINEL MÊS'!$C$2,Base!$A$40:$N$40,0))</f>
        <v>0</v>
      </c>
      <c r="D379" s="7">
        <f>CADASTRO!C377</f>
        <v>0</v>
      </c>
      <c r="E379" s="41">
        <f>SUMIFS(SAÍDAS!$D:$D,SAÍDAS!$B:$B,'PAINEL MÊS'!$B379,SAÍDAS!$H:$H,'PAINEL MÊS'!$AI$1,SAÍDAS!$F:$F,'PAINEL MÊS'!E$3)</f>
        <v>0</v>
      </c>
      <c r="F379" s="41">
        <f>SUMIFS(SAÍDAS!$D:$D,SAÍDAS!$B:$B,'PAINEL MÊS'!$B379,SAÍDAS!$H:$H,'PAINEL MÊS'!$AI$1,SAÍDAS!$F:$F,'PAINEL MÊS'!F$3)</f>
        <v>0</v>
      </c>
      <c r="G379" s="41">
        <f>SUMIFS(SAÍDAS!$D:$D,SAÍDAS!$B:$B,'PAINEL MÊS'!$B379,SAÍDAS!$H:$H,'PAINEL MÊS'!$AI$1,SAÍDAS!$F:$F,'PAINEL MÊS'!G$3)</f>
        <v>0</v>
      </c>
      <c r="H379" s="41">
        <f>SUMIFS(SAÍDAS!$D:$D,SAÍDAS!$B:$B,'PAINEL MÊS'!$B379,SAÍDAS!$H:$H,'PAINEL MÊS'!$AI$1,SAÍDAS!$F:$F,'PAINEL MÊS'!H$3)</f>
        <v>0</v>
      </c>
      <c r="I379" s="41">
        <f>SUMIFS(SAÍDAS!$D:$D,SAÍDAS!$B:$B,'PAINEL MÊS'!$B379,SAÍDAS!$H:$H,'PAINEL MÊS'!$AI$1,SAÍDAS!$F:$F,'PAINEL MÊS'!I$3)+SUMIFS(SAÍDAS!$D:$D,SAÍDAS!$B:$B,'PAINEL MÊS'!$B379,SAÍDAS!$H:$H,'PAINEL MÊS'!$AI$1,SAÍDAS!$F:$F,"SEMANA 6")</f>
        <v>0</v>
      </c>
      <c r="J379" s="42">
        <f t="shared" si="46"/>
        <v>0</v>
      </c>
      <c r="K379" s="43">
        <f>SUMIFS(ENTRADAS!$D:$D,ENTRADAS!$B:$B,'PAINEL MÊS'!$B379,ENTRADAS!$I:$I,'PAINEL MÊS'!$AI$1,ENTRADAS!$F:$F,'PAINEL MÊS'!K$3)</f>
        <v>0</v>
      </c>
      <c r="L379" s="43">
        <f>SUMIFS(ENTRADAS!$D:$D,ENTRADAS!$B:$B,'PAINEL MÊS'!$B379,ENTRADAS!$I:$I,'PAINEL MÊS'!$AI$1,ENTRADAS!$F:$F,'PAINEL MÊS'!L$3)</f>
        <v>0</v>
      </c>
      <c r="M379" s="43">
        <f>SUMIFS(ENTRADAS!$D:$D,ENTRADAS!$B:$B,'PAINEL MÊS'!$B379,ENTRADAS!$I:$I,'PAINEL MÊS'!$AI$1,ENTRADAS!$F:$F,'PAINEL MÊS'!M$3)</f>
        <v>0</v>
      </c>
      <c r="N379" s="43">
        <f>SUMIFS(ENTRADAS!$D:$D,ENTRADAS!$B:$B,'PAINEL MÊS'!$B379,ENTRADAS!$I:$I,'PAINEL MÊS'!$AI$1,ENTRADAS!$F:$F,'PAINEL MÊS'!N$3)</f>
        <v>0</v>
      </c>
      <c r="O379" s="43">
        <f>SUMIFS(ENTRADAS!$D:$D,ENTRADAS!$B:$B,'PAINEL MÊS'!$B379,ENTRADAS!$I:$I,'PAINEL MÊS'!$AI$1,ENTRADAS!$F:$F,'PAINEL MÊS'!O$3)+SUMIFS(ENTRADAS!$D:$D,ENTRADAS!$B:$B,'PAINEL MÊS'!$B379,ENTRADAS!$I:$I,'PAINEL MÊS'!$AI$1,ENTRADAS!$F:$F,"SEMANA 6")</f>
        <v>0</v>
      </c>
      <c r="P379" s="44">
        <f t="shared" si="47"/>
        <v>0</v>
      </c>
      <c r="Q379" s="40">
        <f>C379+P379-J379+SUMIFS(AJUSTE!$D:$D,AJUSTE!$B:$B,'PAINEL MÊS'!B379,AJUSTE!$H:$H,'PAINEL MÊS'!$AI$1)</f>
        <v>0</v>
      </c>
      <c r="R379" s="45">
        <f t="shared" si="69"/>
        <v>0</v>
      </c>
      <c r="S379" s="15">
        <f>IFERROR(IF(INDEX(CADASTRO!$A$2:$Q$570,MATCH('PAINEL MÊS'!B379,CADASTRO!$B$2:$B$570,0),MATCH('PAINEL MÊS'!$AI$1,CADASTRO!$A$2:$Q$2,0))=0,IF(CADASTRO!R377=0,CADASTRO!E377,CADASTRO!R377),INDEX(CADASTRO!$A$2:$Q$570,MATCH('PAINEL MÊS'!B379,CADASTRO!$B$2:$B$570,0),MATCH('PAINEL MÊS'!$AI$1,CADASTRO!$A$2:$Q$2,0))),0)</f>
        <v>0</v>
      </c>
      <c r="T379" s="14">
        <f t="shared" si="59"/>
        <v>0</v>
      </c>
      <c r="U379" s="14">
        <f t="shared" si="60"/>
        <v>0</v>
      </c>
      <c r="V379" s="14">
        <f t="shared" si="61"/>
        <v>0</v>
      </c>
      <c r="W379" s="14">
        <f t="shared" si="62"/>
        <v>0</v>
      </c>
      <c r="X379" s="67">
        <f>IFERROR(IF(INDEX(CADASTRO!$A$2:$Q$570,MATCH('PAINEL MÊS'!B379,CADASTRO!$B$2:$B$570,0),MATCH('PAINEL MÊS'!$AJ$2,CADASTRO!$A$2:$Q$2,0))=0,IF(CADASTRO!R377=0,CADASTRO!E377,CADASTRO!R377),INDEX(CADASTRO!$A$2:$Q$570,MATCH('PAINEL MÊS'!B379,CADASTRO!$B$2:$B$570,0),MATCH('PAINEL MÊS'!$AJ$2,CADASTRO!$A$2:$Q$2,0))),0)*C379</f>
        <v>0</v>
      </c>
      <c r="Y379" s="14">
        <f t="shared" si="63"/>
        <v>0</v>
      </c>
      <c r="Z379" s="75">
        <f t="shared" si="64"/>
        <v>0</v>
      </c>
      <c r="AA379" s="75">
        <f t="shared" si="65"/>
        <v>0</v>
      </c>
      <c r="AB379" s="79">
        <f t="shared" si="66"/>
        <v>0</v>
      </c>
      <c r="AC379" s="77">
        <f t="shared" si="67"/>
        <v>0</v>
      </c>
      <c r="AD379" s="77">
        <f t="shared" si="68"/>
        <v>0</v>
      </c>
    </row>
    <row r="380" spans="1:30" ht="18.75" customHeight="1" x14ac:dyDescent="0.25">
      <c r="A380" s="7">
        <f>CADASTRO!A378</f>
        <v>0</v>
      </c>
      <c r="B380" s="7">
        <f>CADASTRO!B378</f>
        <v>0</v>
      </c>
      <c r="C380" s="40">
        <f>INDEX(Base!$A$40:$N$570,MATCH('PAINEL MÊS'!B380,Base!$B$40:$B$570,0),MATCH('PAINEL MÊS'!$C$2,Base!$A$40:$N$40,0))</f>
        <v>0</v>
      </c>
      <c r="D380" s="7">
        <f>CADASTRO!C378</f>
        <v>0</v>
      </c>
      <c r="E380" s="41">
        <f>SUMIFS(SAÍDAS!$D:$D,SAÍDAS!$B:$B,'PAINEL MÊS'!$B380,SAÍDAS!$H:$H,'PAINEL MÊS'!$AI$1,SAÍDAS!$F:$F,'PAINEL MÊS'!E$3)</f>
        <v>0</v>
      </c>
      <c r="F380" s="41">
        <f>SUMIFS(SAÍDAS!$D:$D,SAÍDAS!$B:$B,'PAINEL MÊS'!$B380,SAÍDAS!$H:$H,'PAINEL MÊS'!$AI$1,SAÍDAS!$F:$F,'PAINEL MÊS'!F$3)</f>
        <v>0</v>
      </c>
      <c r="G380" s="41">
        <f>SUMIFS(SAÍDAS!$D:$D,SAÍDAS!$B:$B,'PAINEL MÊS'!$B380,SAÍDAS!$H:$H,'PAINEL MÊS'!$AI$1,SAÍDAS!$F:$F,'PAINEL MÊS'!G$3)</f>
        <v>0</v>
      </c>
      <c r="H380" s="41">
        <f>SUMIFS(SAÍDAS!$D:$D,SAÍDAS!$B:$B,'PAINEL MÊS'!$B380,SAÍDAS!$H:$H,'PAINEL MÊS'!$AI$1,SAÍDAS!$F:$F,'PAINEL MÊS'!H$3)</f>
        <v>0</v>
      </c>
      <c r="I380" s="41">
        <f>SUMIFS(SAÍDAS!$D:$D,SAÍDAS!$B:$B,'PAINEL MÊS'!$B380,SAÍDAS!$H:$H,'PAINEL MÊS'!$AI$1,SAÍDAS!$F:$F,'PAINEL MÊS'!I$3)+SUMIFS(SAÍDAS!$D:$D,SAÍDAS!$B:$B,'PAINEL MÊS'!$B380,SAÍDAS!$H:$H,'PAINEL MÊS'!$AI$1,SAÍDAS!$F:$F,"SEMANA 6")</f>
        <v>0</v>
      </c>
      <c r="J380" s="42">
        <f t="shared" si="46"/>
        <v>0</v>
      </c>
      <c r="K380" s="43">
        <f>SUMIFS(ENTRADAS!$D:$D,ENTRADAS!$B:$B,'PAINEL MÊS'!$B380,ENTRADAS!$I:$I,'PAINEL MÊS'!$AI$1,ENTRADAS!$F:$F,'PAINEL MÊS'!K$3)</f>
        <v>0</v>
      </c>
      <c r="L380" s="43">
        <f>SUMIFS(ENTRADAS!$D:$D,ENTRADAS!$B:$B,'PAINEL MÊS'!$B380,ENTRADAS!$I:$I,'PAINEL MÊS'!$AI$1,ENTRADAS!$F:$F,'PAINEL MÊS'!L$3)</f>
        <v>0</v>
      </c>
      <c r="M380" s="43">
        <f>SUMIFS(ENTRADAS!$D:$D,ENTRADAS!$B:$B,'PAINEL MÊS'!$B380,ENTRADAS!$I:$I,'PAINEL MÊS'!$AI$1,ENTRADAS!$F:$F,'PAINEL MÊS'!M$3)</f>
        <v>0</v>
      </c>
      <c r="N380" s="43">
        <f>SUMIFS(ENTRADAS!$D:$D,ENTRADAS!$B:$B,'PAINEL MÊS'!$B380,ENTRADAS!$I:$I,'PAINEL MÊS'!$AI$1,ENTRADAS!$F:$F,'PAINEL MÊS'!N$3)</f>
        <v>0</v>
      </c>
      <c r="O380" s="43">
        <f>SUMIFS(ENTRADAS!$D:$D,ENTRADAS!$B:$B,'PAINEL MÊS'!$B380,ENTRADAS!$I:$I,'PAINEL MÊS'!$AI$1,ENTRADAS!$F:$F,'PAINEL MÊS'!O$3)+SUMIFS(ENTRADAS!$D:$D,ENTRADAS!$B:$B,'PAINEL MÊS'!$B380,ENTRADAS!$I:$I,'PAINEL MÊS'!$AI$1,ENTRADAS!$F:$F,"SEMANA 6")</f>
        <v>0</v>
      </c>
      <c r="P380" s="44">
        <f t="shared" si="47"/>
        <v>0</v>
      </c>
      <c r="Q380" s="40">
        <f>C380+P380-J380+SUMIFS(AJUSTE!$D:$D,AJUSTE!$B:$B,'PAINEL MÊS'!B380,AJUSTE!$H:$H,'PAINEL MÊS'!$AI$1)</f>
        <v>0</v>
      </c>
      <c r="R380" s="45">
        <f t="shared" si="69"/>
        <v>0</v>
      </c>
      <c r="S380" s="15">
        <f>IFERROR(IF(INDEX(CADASTRO!$A$2:$Q$570,MATCH('PAINEL MÊS'!B380,CADASTRO!$B$2:$B$570,0),MATCH('PAINEL MÊS'!$AI$1,CADASTRO!$A$2:$Q$2,0))=0,IF(CADASTRO!R378=0,CADASTRO!E378,CADASTRO!R378),INDEX(CADASTRO!$A$2:$Q$570,MATCH('PAINEL MÊS'!B380,CADASTRO!$B$2:$B$570,0),MATCH('PAINEL MÊS'!$AI$1,CADASTRO!$A$2:$Q$2,0))),0)</f>
        <v>0</v>
      </c>
      <c r="T380" s="14">
        <f t="shared" si="59"/>
        <v>0</v>
      </c>
      <c r="U380" s="14">
        <f t="shared" si="60"/>
        <v>0</v>
      </c>
      <c r="V380" s="14">
        <f t="shared" si="61"/>
        <v>0</v>
      </c>
      <c r="W380" s="14">
        <f t="shared" si="62"/>
        <v>0</v>
      </c>
      <c r="X380" s="67">
        <f>IFERROR(IF(INDEX(CADASTRO!$A$2:$Q$570,MATCH('PAINEL MÊS'!B380,CADASTRO!$B$2:$B$570,0),MATCH('PAINEL MÊS'!$AJ$2,CADASTRO!$A$2:$Q$2,0))=0,IF(CADASTRO!R378=0,CADASTRO!E378,CADASTRO!R378),INDEX(CADASTRO!$A$2:$Q$570,MATCH('PAINEL MÊS'!B380,CADASTRO!$B$2:$B$570,0),MATCH('PAINEL MÊS'!$AJ$2,CADASTRO!$A$2:$Q$2,0))),0)*C380</f>
        <v>0</v>
      </c>
      <c r="Y380" s="14">
        <f t="shared" si="63"/>
        <v>0</v>
      </c>
      <c r="Z380" s="75">
        <f t="shared" si="64"/>
        <v>0</v>
      </c>
      <c r="AA380" s="75">
        <f t="shared" si="65"/>
        <v>0</v>
      </c>
      <c r="AB380" s="79">
        <f t="shared" si="66"/>
        <v>0</v>
      </c>
      <c r="AC380" s="77">
        <f t="shared" si="67"/>
        <v>0</v>
      </c>
      <c r="AD380" s="77">
        <f t="shared" si="68"/>
        <v>0</v>
      </c>
    </row>
    <row r="381" spans="1:30" ht="18.75" customHeight="1" x14ac:dyDescent="0.25">
      <c r="A381" s="7">
        <f>CADASTRO!A379</f>
        <v>0</v>
      </c>
      <c r="B381" s="7">
        <f>CADASTRO!B379</f>
        <v>0</v>
      </c>
      <c r="C381" s="40">
        <f>INDEX(Base!$A$40:$N$570,MATCH('PAINEL MÊS'!B381,Base!$B$40:$B$570,0),MATCH('PAINEL MÊS'!$C$2,Base!$A$40:$N$40,0))</f>
        <v>0</v>
      </c>
      <c r="D381" s="7">
        <f>CADASTRO!C379</f>
        <v>0</v>
      </c>
      <c r="E381" s="41">
        <f>SUMIFS(SAÍDAS!$D:$D,SAÍDAS!$B:$B,'PAINEL MÊS'!$B381,SAÍDAS!$H:$H,'PAINEL MÊS'!$AI$1,SAÍDAS!$F:$F,'PAINEL MÊS'!E$3)</f>
        <v>0</v>
      </c>
      <c r="F381" s="41">
        <f>SUMIFS(SAÍDAS!$D:$D,SAÍDAS!$B:$B,'PAINEL MÊS'!$B381,SAÍDAS!$H:$H,'PAINEL MÊS'!$AI$1,SAÍDAS!$F:$F,'PAINEL MÊS'!F$3)</f>
        <v>0</v>
      </c>
      <c r="G381" s="41">
        <f>SUMIFS(SAÍDAS!$D:$D,SAÍDAS!$B:$B,'PAINEL MÊS'!$B381,SAÍDAS!$H:$H,'PAINEL MÊS'!$AI$1,SAÍDAS!$F:$F,'PAINEL MÊS'!G$3)</f>
        <v>0</v>
      </c>
      <c r="H381" s="41">
        <f>SUMIFS(SAÍDAS!$D:$D,SAÍDAS!$B:$B,'PAINEL MÊS'!$B381,SAÍDAS!$H:$H,'PAINEL MÊS'!$AI$1,SAÍDAS!$F:$F,'PAINEL MÊS'!H$3)</f>
        <v>0</v>
      </c>
      <c r="I381" s="41">
        <f>SUMIFS(SAÍDAS!$D:$D,SAÍDAS!$B:$B,'PAINEL MÊS'!$B381,SAÍDAS!$H:$H,'PAINEL MÊS'!$AI$1,SAÍDAS!$F:$F,'PAINEL MÊS'!I$3)+SUMIFS(SAÍDAS!$D:$D,SAÍDAS!$B:$B,'PAINEL MÊS'!$B381,SAÍDAS!$H:$H,'PAINEL MÊS'!$AI$1,SAÍDAS!$F:$F,"SEMANA 6")</f>
        <v>0</v>
      </c>
      <c r="J381" s="42">
        <f t="shared" si="46"/>
        <v>0</v>
      </c>
      <c r="K381" s="43">
        <f>SUMIFS(ENTRADAS!$D:$D,ENTRADAS!$B:$B,'PAINEL MÊS'!$B381,ENTRADAS!$I:$I,'PAINEL MÊS'!$AI$1,ENTRADAS!$F:$F,'PAINEL MÊS'!K$3)</f>
        <v>0</v>
      </c>
      <c r="L381" s="43">
        <f>SUMIFS(ENTRADAS!$D:$D,ENTRADAS!$B:$B,'PAINEL MÊS'!$B381,ENTRADAS!$I:$I,'PAINEL MÊS'!$AI$1,ENTRADAS!$F:$F,'PAINEL MÊS'!L$3)</f>
        <v>0</v>
      </c>
      <c r="M381" s="43">
        <f>SUMIFS(ENTRADAS!$D:$D,ENTRADAS!$B:$B,'PAINEL MÊS'!$B381,ENTRADAS!$I:$I,'PAINEL MÊS'!$AI$1,ENTRADAS!$F:$F,'PAINEL MÊS'!M$3)</f>
        <v>0</v>
      </c>
      <c r="N381" s="43">
        <f>SUMIFS(ENTRADAS!$D:$D,ENTRADAS!$B:$B,'PAINEL MÊS'!$B381,ENTRADAS!$I:$I,'PAINEL MÊS'!$AI$1,ENTRADAS!$F:$F,'PAINEL MÊS'!N$3)</f>
        <v>0</v>
      </c>
      <c r="O381" s="43">
        <f>SUMIFS(ENTRADAS!$D:$D,ENTRADAS!$B:$B,'PAINEL MÊS'!$B381,ENTRADAS!$I:$I,'PAINEL MÊS'!$AI$1,ENTRADAS!$F:$F,'PAINEL MÊS'!O$3)+SUMIFS(ENTRADAS!$D:$D,ENTRADAS!$B:$B,'PAINEL MÊS'!$B381,ENTRADAS!$I:$I,'PAINEL MÊS'!$AI$1,ENTRADAS!$F:$F,"SEMANA 6")</f>
        <v>0</v>
      </c>
      <c r="P381" s="44">
        <f t="shared" si="47"/>
        <v>0</v>
      </c>
      <c r="Q381" s="40">
        <f>C381+P381-J381+SUMIFS(AJUSTE!$D:$D,AJUSTE!$B:$B,'PAINEL MÊS'!B381,AJUSTE!$H:$H,'PAINEL MÊS'!$AI$1)</f>
        <v>0</v>
      </c>
      <c r="R381" s="45">
        <f t="shared" si="69"/>
        <v>0</v>
      </c>
      <c r="S381" s="15">
        <f>IFERROR(IF(INDEX(CADASTRO!$A$2:$Q$570,MATCH('PAINEL MÊS'!B381,CADASTRO!$B$2:$B$570,0),MATCH('PAINEL MÊS'!$AI$1,CADASTRO!$A$2:$Q$2,0))=0,IF(CADASTRO!R379=0,CADASTRO!E379,CADASTRO!R379),INDEX(CADASTRO!$A$2:$Q$570,MATCH('PAINEL MÊS'!B381,CADASTRO!$B$2:$B$570,0),MATCH('PAINEL MÊS'!$AI$1,CADASTRO!$A$2:$Q$2,0))),0)</f>
        <v>0</v>
      </c>
      <c r="T381" s="14">
        <f t="shared" si="59"/>
        <v>0</v>
      </c>
      <c r="U381" s="14">
        <f t="shared" si="60"/>
        <v>0</v>
      </c>
      <c r="V381" s="14">
        <f t="shared" si="61"/>
        <v>0</v>
      </c>
      <c r="W381" s="14">
        <f t="shared" si="62"/>
        <v>0</v>
      </c>
      <c r="X381" s="67">
        <f>IFERROR(IF(INDEX(CADASTRO!$A$2:$Q$570,MATCH('PAINEL MÊS'!B381,CADASTRO!$B$2:$B$570,0),MATCH('PAINEL MÊS'!$AJ$2,CADASTRO!$A$2:$Q$2,0))=0,IF(CADASTRO!R379=0,CADASTRO!E379,CADASTRO!R379),INDEX(CADASTRO!$A$2:$Q$570,MATCH('PAINEL MÊS'!B381,CADASTRO!$B$2:$B$570,0),MATCH('PAINEL MÊS'!$AJ$2,CADASTRO!$A$2:$Q$2,0))),0)*C381</f>
        <v>0</v>
      </c>
      <c r="Y381" s="14">
        <f t="shared" si="63"/>
        <v>0</v>
      </c>
      <c r="Z381" s="75">
        <f t="shared" si="64"/>
        <v>0</v>
      </c>
      <c r="AA381" s="75">
        <f t="shared" si="65"/>
        <v>0</v>
      </c>
      <c r="AB381" s="79">
        <f t="shared" si="66"/>
        <v>0</v>
      </c>
      <c r="AC381" s="77">
        <f t="shared" si="67"/>
        <v>0</v>
      </c>
      <c r="AD381" s="77">
        <f t="shared" si="68"/>
        <v>0</v>
      </c>
    </row>
    <row r="382" spans="1:30" ht="18.75" customHeight="1" x14ac:dyDescent="0.25">
      <c r="A382" s="7">
        <f>CADASTRO!A380</f>
        <v>0</v>
      </c>
      <c r="B382" s="7">
        <f>CADASTRO!B380</f>
        <v>0</v>
      </c>
      <c r="C382" s="40">
        <f>INDEX(Base!$A$40:$N$570,MATCH('PAINEL MÊS'!B382,Base!$B$40:$B$570,0),MATCH('PAINEL MÊS'!$C$2,Base!$A$40:$N$40,0))</f>
        <v>0</v>
      </c>
      <c r="D382" s="7">
        <f>CADASTRO!C380</f>
        <v>0</v>
      </c>
      <c r="E382" s="41">
        <f>SUMIFS(SAÍDAS!$D:$D,SAÍDAS!$B:$B,'PAINEL MÊS'!$B382,SAÍDAS!$H:$H,'PAINEL MÊS'!$AI$1,SAÍDAS!$F:$F,'PAINEL MÊS'!E$3)</f>
        <v>0</v>
      </c>
      <c r="F382" s="41">
        <f>SUMIFS(SAÍDAS!$D:$D,SAÍDAS!$B:$B,'PAINEL MÊS'!$B382,SAÍDAS!$H:$H,'PAINEL MÊS'!$AI$1,SAÍDAS!$F:$F,'PAINEL MÊS'!F$3)</f>
        <v>0</v>
      </c>
      <c r="G382" s="41">
        <f>SUMIFS(SAÍDAS!$D:$D,SAÍDAS!$B:$B,'PAINEL MÊS'!$B382,SAÍDAS!$H:$H,'PAINEL MÊS'!$AI$1,SAÍDAS!$F:$F,'PAINEL MÊS'!G$3)</f>
        <v>0</v>
      </c>
      <c r="H382" s="41">
        <f>SUMIFS(SAÍDAS!$D:$D,SAÍDAS!$B:$B,'PAINEL MÊS'!$B382,SAÍDAS!$H:$H,'PAINEL MÊS'!$AI$1,SAÍDAS!$F:$F,'PAINEL MÊS'!H$3)</f>
        <v>0</v>
      </c>
      <c r="I382" s="41">
        <f>SUMIFS(SAÍDAS!$D:$D,SAÍDAS!$B:$B,'PAINEL MÊS'!$B382,SAÍDAS!$H:$H,'PAINEL MÊS'!$AI$1,SAÍDAS!$F:$F,'PAINEL MÊS'!I$3)+SUMIFS(SAÍDAS!$D:$D,SAÍDAS!$B:$B,'PAINEL MÊS'!$B382,SAÍDAS!$H:$H,'PAINEL MÊS'!$AI$1,SAÍDAS!$F:$F,"SEMANA 6")</f>
        <v>0</v>
      </c>
      <c r="J382" s="42">
        <f t="shared" si="46"/>
        <v>0</v>
      </c>
      <c r="K382" s="43">
        <f>SUMIFS(ENTRADAS!$D:$D,ENTRADAS!$B:$B,'PAINEL MÊS'!$B382,ENTRADAS!$I:$I,'PAINEL MÊS'!$AI$1,ENTRADAS!$F:$F,'PAINEL MÊS'!K$3)</f>
        <v>0</v>
      </c>
      <c r="L382" s="43">
        <f>SUMIFS(ENTRADAS!$D:$D,ENTRADAS!$B:$B,'PAINEL MÊS'!$B382,ENTRADAS!$I:$I,'PAINEL MÊS'!$AI$1,ENTRADAS!$F:$F,'PAINEL MÊS'!L$3)</f>
        <v>0</v>
      </c>
      <c r="M382" s="43">
        <f>SUMIFS(ENTRADAS!$D:$D,ENTRADAS!$B:$B,'PAINEL MÊS'!$B382,ENTRADAS!$I:$I,'PAINEL MÊS'!$AI$1,ENTRADAS!$F:$F,'PAINEL MÊS'!M$3)</f>
        <v>0</v>
      </c>
      <c r="N382" s="43">
        <f>SUMIFS(ENTRADAS!$D:$D,ENTRADAS!$B:$B,'PAINEL MÊS'!$B382,ENTRADAS!$I:$I,'PAINEL MÊS'!$AI$1,ENTRADAS!$F:$F,'PAINEL MÊS'!N$3)</f>
        <v>0</v>
      </c>
      <c r="O382" s="43">
        <f>SUMIFS(ENTRADAS!$D:$D,ENTRADAS!$B:$B,'PAINEL MÊS'!$B382,ENTRADAS!$I:$I,'PAINEL MÊS'!$AI$1,ENTRADAS!$F:$F,'PAINEL MÊS'!O$3)+SUMIFS(ENTRADAS!$D:$D,ENTRADAS!$B:$B,'PAINEL MÊS'!$B382,ENTRADAS!$I:$I,'PAINEL MÊS'!$AI$1,ENTRADAS!$F:$F,"SEMANA 6")</f>
        <v>0</v>
      </c>
      <c r="P382" s="44">
        <f t="shared" si="47"/>
        <v>0</v>
      </c>
      <c r="Q382" s="40">
        <f>C382+P382-J382+SUMIFS(AJUSTE!$D:$D,AJUSTE!$B:$B,'PAINEL MÊS'!B382,AJUSTE!$H:$H,'PAINEL MÊS'!$AI$1)</f>
        <v>0</v>
      </c>
      <c r="R382" s="45">
        <f t="shared" si="69"/>
        <v>0</v>
      </c>
      <c r="S382" s="15">
        <f>IFERROR(IF(INDEX(CADASTRO!$A$2:$Q$570,MATCH('PAINEL MÊS'!B382,CADASTRO!$B$2:$B$570,0),MATCH('PAINEL MÊS'!$AI$1,CADASTRO!$A$2:$Q$2,0))=0,IF(CADASTRO!R380=0,CADASTRO!E380,CADASTRO!R380),INDEX(CADASTRO!$A$2:$Q$570,MATCH('PAINEL MÊS'!B382,CADASTRO!$B$2:$B$570,0),MATCH('PAINEL MÊS'!$AI$1,CADASTRO!$A$2:$Q$2,0))),0)</f>
        <v>0</v>
      </c>
      <c r="T382" s="14">
        <f t="shared" si="59"/>
        <v>0</v>
      </c>
      <c r="U382" s="14">
        <f t="shared" si="60"/>
        <v>0</v>
      </c>
      <c r="V382" s="14">
        <f t="shared" si="61"/>
        <v>0</v>
      </c>
      <c r="W382" s="14">
        <f t="shared" si="62"/>
        <v>0</v>
      </c>
      <c r="X382" s="67">
        <f>IFERROR(IF(INDEX(CADASTRO!$A$2:$Q$570,MATCH('PAINEL MÊS'!B382,CADASTRO!$B$2:$B$570,0),MATCH('PAINEL MÊS'!$AJ$2,CADASTRO!$A$2:$Q$2,0))=0,IF(CADASTRO!R380=0,CADASTRO!E380,CADASTRO!R380),INDEX(CADASTRO!$A$2:$Q$570,MATCH('PAINEL MÊS'!B382,CADASTRO!$B$2:$B$570,0),MATCH('PAINEL MÊS'!$AJ$2,CADASTRO!$A$2:$Q$2,0))),0)*C382</f>
        <v>0</v>
      </c>
      <c r="Y382" s="14">
        <f t="shared" si="63"/>
        <v>0</v>
      </c>
      <c r="Z382" s="75">
        <f t="shared" si="64"/>
        <v>0</v>
      </c>
      <c r="AA382" s="75">
        <f t="shared" si="65"/>
        <v>0</v>
      </c>
      <c r="AB382" s="79">
        <f t="shared" si="66"/>
        <v>0</v>
      </c>
      <c r="AC382" s="77">
        <f t="shared" si="67"/>
        <v>0</v>
      </c>
      <c r="AD382" s="77">
        <f t="shared" si="68"/>
        <v>0</v>
      </c>
    </row>
    <row r="383" spans="1:30" ht="18.75" customHeight="1" x14ac:dyDescent="0.25">
      <c r="A383" s="7">
        <f>CADASTRO!A381</f>
        <v>0</v>
      </c>
      <c r="B383" s="7">
        <f>CADASTRO!B381</f>
        <v>0</v>
      </c>
      <c r="C383" s="40">
        <f>INDEX(Base!$A$40:$N$570,MATCH('PAINEL MÊS'!B383,Base!$B$40:$B$570,0),MATCH('PAINEL MÊS'!$C$2,Base!$A$40:$N$40,0))</f>
        <v>0</v>
      </c>
      <c r="D383" s="7">
        <f>CADASTRO!C381</f>
        <v>0</v>
      </c>
      <c r="E383" s="41">
        <f>SUMIFS(SAÍDAS!$D:$D,SAÍDAS!$B:$B,'PAINEL MÊS'!$B383,SAÍDAS!$H:$H,'PAINEL MÊS'!$AI$1,SAÍDAS!$F:$F,'PAINEL MÊS'!E$3)</f>
        <v>0</v>
      </c>
      <c r="F383" s="41">
        <f>SUMIFS(SAÍDAS!$D:$D,SAÍDAS!$B:$B,'PAINEL MÊS'!$B383,SAÍDAS!$H:$H,'PAINEL MÊS'!$AI$1,SAÍDAS!$F:$F,'PAINEL MÊS'!F$3)</f>
        <v>0</v>
      </c>
      <c r="G383" s="41">
        <f>SUMIFS(SAÍDAS!$D:$D,SAÍDAS!$B:$B,'PAINEL MÊS'!$B383,SAÍDAS!$H:$H,'PAINEL MÊS'!$AI$1,SAÍDAS!$F:$F,'PAINEL MÊS'!G$3)</f>
        <v>0</v>
      </c>
      <c r="H383" s="41">
        <f>SUMIFS(SAÍDAS!$D:$D,SAÍDAS!$B:$B,'PAINEL MÊS'!$B383,SAÍDAS!$H:$H,'PAINEL MÊS'!$AI$1,SAÍDAS!$F:$F,'PAINEL MÊS'!H$3)</f>
        <v>0</v>
      </c>
      <c r="I383" s="41">
        <f>SUMIFS(SAÍDAS!$D:$D,SAÍDAS!$B:$B,'PAINEL MÊS'!$B383,SAÍDAS!$H:$H,'PAINEL MÊS'!$AI$1,SAÍDAS!$F:$F,'PAINEL MÊS'!I$3)+SUMIFS(SAÍDAS!$D:$D,SAÍDAS!$B:$B,'PAINEL MÊS'!$B383,SAÍDAS!$H:$H,'PAINEL MÊS'!$AI$1,SAÍDAS!$F:$F,"SEMANA 6")</f>
        <v>0</v>
      </c>
      <c r="J383" s="42">
        <f t="shared" si="46"/>
        <v>0</v>
      </c>
      <c r="K383" s="43">
        <f>SUMIFS(ENTRADAS!$D:$D,ENTRADAS!$B:$B,'PAINEL MÊS'!$B383,ENTRADAS!$I:$I,'PAINEL MÊS'!$AI$1,ENTRADAS!$F:$F,'PAINEL MÊS'!K$3)</f>
        <v>0</v>
      </c>
      <c r="L383" s="43">
        <f>SUMIFS(ENTRADAS!$D:$D,ENTRADAS!$B:$B,'PAINEL MÊS'!$B383,ENTRADAS!$I:$I,'PAINEL MÊS'!$AI$1,ENTRADAS!$F:$F,'PAINEL MÊS'!L$3)</f>
        <v>0</v>
      </c>
      <c r="M383" s="43">
        <f>SUMIFS(ENTRADAS!$D:$D,ENTRADAS!$B:$B,'PAINEL MÊS'!$B383,ENTRADAS!$I:$I,'PAINEL MÊS'!$AI$1,ENTRADAS!$F:$F,'PAINEL MÊS'!M$3)</f>
        <v>0</v>
      </c>
      <c r="N383" s="43">
        <f>SUMIFS(ENTRADAS!$D:$D,ENTRADAS!$B:$B,'PAINEL MÊS'!$B383,ENTRADAS!$I:$I,'PAINEL MÊS'!$AI$1,ENTRADAS!$F:$F,'PAINEL MÊS'!N$3)</f>
        <v>0</v>
      </c>
      <c r="O383" s="43">
        <f>SUMIFS(ENTRADAS!$D:$D,ENTRADAS!$B:$B,'PAINEL MÊS'!$B383,ENTRADAS!$I:$I,'PAINEL MÊS'!$AI$1,ENTRADAS!$F:$F,'PAINEL MÊS'!O$3)+SUMIFS(ENTRADAS!$D:$D,ENTRADAS!$B:$B,'PAINEL MÊS'!$B383,ENTRADAS!$I:$I,'PAINEL MÊS'!$AI$1,ENTRADAS!$F:$F,"SEMANA 6")</f>
        <v>0</v>
      </c>
      <c r="P383" s="44">
        <f t="shared" si="47"/>
        <v>0</v>
      </c>
      <c r="Q383" s="40">
        <f>C383+P383-J383+SUMIFS(AJUSTE!$D:$D,AJUSTE!$B:$B,'PAINEL MÊS'!B383,AJUSTE!$H:$H,'PAINEL MÊS'!$AI$1)</f>
        <v>0</v>
      </c>
      <c r="R383" s="45">
        <f t="shared" si="69"/>
        <v>0</v>
      </c>
      <c r="S383" s="15">
        <f>IFERROR(IF(INDEX(CADASTRO!$A$2:$Q$570,MATCH('PAINEL MÊS'!B383,CADASTRO!$B$2:$B$570,0),MATCH('PAINEL MÊS'!$AI$1,CADASTRO!$A$2:$Q$2,0))=0,IF(CADASTRO!R381=0,CADASTRO!E381,CADASTRO!R381),INDEX(CADASTRO!$A$2:$Q$570,MATCH('PAINEL MÊS'!B383,CADASTRO!$B$2:$B$570,0),MATCH('PAINEL MÊS'!$AI$1,CADASTRO!$A$2:$Q$2,0))),0)</f>
        <v>0</v>
      </c>
      <c r="T383" s="14">
        <f t="shared" si="59"/>
        <v>0</v>
      </c>
      <c r="U383" s="14">
        <f t="shared" si="60"/>
        <v>0</v>
      </c>
      <c r="V383" s="14">
        <f t="shared" si="61"/>
        <v>0</v>
      </c>
      <c r="W383" s="14">
        <f t="shared" si="62"/>
        <v>0</v>
      </c>
      <c r="X383" s="67">
        <f>IFERROR(IF(INDEX(CADASTRO!$A$2:$Q$570,MATCH('PAINEL MÊS'!B383,CADASTRO!$B$2:$B$570,0),MATCH('PAINEL MÊS'!$AJ$2,CADASTRO!$A$2:$Q$2,0))=0,IF(CADASTRO!R381=0,CADASTRO!E381,CADASTRO!R381),INDEX(CADASTRO!$A$2:$Q$570,MATCH('PAINEL MÊS'!B383,CADASTRO!$B$2:$B$570,0),MATCH('PAINEL MÊS'!$AJ$2,CADASTRO!$A$2:$Q$2,0))),0)*C383</f>
        <v>0</v>
      </c>
      <c r="Y383" s="14">
        <f t="shared" si="63"/>
        <v>0</v>
      </c>
      <c r="Z383" s="75">
        <f t="shared" si="64"/>
        <v>0</v>
      </c>
      <c r="AA383" s="75">
        <f t="shared" si="65"/>
        <v>0</v>
      </c>
      <c r="AB383" s="79">
        <f t="shared" si="66"/>
        <v>0</v>
      </c>
      <c r="AC383" s="77">
        <f t="shared" si="67"/>
        <v>0</v>
      </c>
      <c r="AD383" s="77">
        <f t="shared" si="68"/>
        <v>0</v>
      </c>
    </row>
    <row r="384" spans="1:30" ht="18.75" customHeight="1" x14ac:dyDescent="0.25">
      <c r="A384" s="7">
        <f>CADASTRO!A382</f>
        <v>0</v>
      </c>
      <c r="B384" s="7">
        <f>CADASTRO!B382</f>
        <v>0</v>
      </c>
      <c r="C384" s="40">
        <f>INDEX(Base!$A$40:$N$570,MATCH('PAINEL MÊS'!B384,Base!$B$40:$B$570,0),MATCH('PAINEL MÊS'!$C$2,Base!$A$40:$N$40,0))</f>
        <v>0</v>
      </c>
      <c r="D384" s="7">
        <f>CADASTRO!C382</f>
        <v>0</v>
      </c>
      <c r="E384" s="41">
        <f>SUMIFS(SAÍDAS!$D:$D,SAÍDAS!$B:$B,'PAINEL MÊS'!$B384,SAÍDAS!$H:$H,'PAINEL MÊS'!$AI$1,SAÍDAS!$F:$F,'PAINEL MÊS'!E$3)</f>
        <v>0</v>
      </c>
      <c r="F384" s="41">
        <f>SUMIFS(SAÍDAS!$D:$D,SAÍDAS!$B:$B,'PAINEL MÊS'!$B384,SAÍDAS!$H:$H,'PAINEL MÊS'!$AI$1,SAÍDAS!$F:$F,'PAINEL MÊS'!F$3)</f>
        <v>0</v>
      </c>
      <c r="G384" s="41">
        <f>SUMIFS(SAÍDAS!$D:$D,SAÍDAS!$B:$B,'PAINEL MÊS'!$B384,SAÍDAS!$H:$H,'PAINEL MÊS'!$AI$1,SAÍDAS!$F:$F,'PAINEL MÊS'!G$3)</f>
        <v>0</v>
      </c>
      <c r="H384" s="41">
        <f>SUMIFS(SAÍDAS!$D:$D,SAÍDAS!$B:$B,'PAINEL MÊS'!$B384,SAÍDAS!$H:$H,'PAINEL MÊS'!$AI$1,SAÍDAS!$F:$F,'PAINEL MÊS'!H$3)</f>
        <v>0</v>
      </c>
      <c r="I384" s="41">
        <f>SUMIFS(SAÍDAS!$D:$D,SAÍDAS!$B:$B,'PAINEL MÊS'!$B384,SAÍDAS!$H:$H,'PAINEL MÊS'!$AI$1,SAÍDAS!$F:$F,'PAINEL MÊS'!I$3)+SUMIFS(SAÍDAS!$D:$D,SAÍDAS!$B:$B,'PAINEL MÊS'!$B384,SAÍDAS!$H:$H,'PAINEL MÊS'!$AI$1,SAÍDAS!$F:$F,"SEMANA 6")</f>
        <v>0</v>
      </c>
      <c r="J384" s="42">
        <f t="shared" si="46"/>
        <v>0</v>
      </c>
      <c r="K384" s="43">
        <f>SUMIFS(ENTRADAS!$D:$D,ENTRADAS!$B:$B,'PAINEL MÊS'!$B384,ENTRADAS!$I:$I,'PAINEL MÊS'!$AI$1,ENTRADAS!$F:$F,'PAINEL MÊS'!K$3)</f>
        <v>0</v>
      </c>
      <c r="L384" s="43">
        <f>SUMIFS(ENTRADAS!$D:$D,ENTRADAS!$B:$B,'PAINEL MÊS'!$B384,ENTRADAS!$I:$I,'PAINEL MÊS'!$AI$1,ENTRADAS!$F:$F,'PAINEL MÊS'!L$3)</f>
        <v>0</v>
      </c>
      <c r="M384" s="43">
        <f>SUMIFS(ENTRADAS!$D:$D,ENTRADAS!$B:$B,'PAINEL MÊS'!$B384,ENTRADAS!$I:$I,'PAINEL MÊS'!$AI$1,ENTRADAS!$F:$F,'PAINEL MÊS'!M$3)</f>
        <v>0</v>
      </c>
      <c r="N384" s="43">
        <f>SUMIFS(ENTRADAS!$D:$D,ENTRADAS!$B:$B,'PAINEL MÊS'!$B384,ENTRADAS!$I:$I,'PAINEL MÊS'!$AI$1,ENTRADAS!$F:$F,'PAINEL MÊS'!N$3)</f>
        <v>0</v>
      </c>
      <c r="O384" s="43">
        <f>SUMIFS(ENTRADAS!$D:$D,ENTRADAS!$B:$B,'PAINEL MÊS'!$B384,ENTRADAS!$I:$I,'PAINEL MÊS'!$AI$1,ENTRADAS!$F:$F,'PAINEL MÊS'!O$3)+SUMIFS(ENTRADAS!$D:$D,ENTRADAS!$B:$B,'PAINEL MÊS'!$B384,ENTRADAS!$I:$I,'PAINEL MÊS'!$AI$1,ENTRADAS!$F:$F,"SEMANA 6")</f>
        <v>0</v>
      </c>
      <c r="P384" s="44">
        <f t="shared" si="47"/>
        <v>0</v>
      </c>
      <c r="Q384" s="40">
        <f>C384+P384-J384+SUMIFS(AJUSTE!$D:$D,AJUSTE!$B:$B,'PAINEL MÊS'!B384,AJUSTE!$H:$H,'PAINEL MÊS'!$AI$1)</f>
        <v>0</v>
      </c>
      <c r="R384" s="45">
        <f t="shared" si="69"/>
        <v>0</v>
      </c>
      <c r="S384" s="15">
        <f>IFERROR(IF(INDEX(CADASTRO!$A$2:$Q$570,MATCH('PAINEL MÊS'!B384,CADASTRO!$B$2:$B$570,0),MATCH('PAINEL MÊS'!$AI$1,CADASTRO!$A$2:$Q$2,0))=0,IF(CADASTRO!R382=0,CADASTRO!E382,CADASTRO!R382),INDEX(CADASTRO!$A$2:$Q$570,MATCH('PAINEL MÊS'!B384,CADASTRO!$B$2:$B$570,0),MATCH('PAINEL MÊS'!$AI$1,CADASTRO!$A$2:$Q$2,0))),0)</f>
        <v>0</v>
      </c>
      <c r="T384" s="14">
        <f t="shared" si="59"/>
        <v>0</v>
      </c>
      <c r="U384" s="14">
        <f t="shared" si="60"/>
        <v>0</v>
      </c>
      <c r="V384" s="14">
        <f t="shared" si="61"/>
        <v>0</v>
      </c>
      <c r="W384" s="14">
        <f t="shared" si="62"/>
        <v>0</v>
      </c>
      <c r="X384" s="67">
        <f>IFERROR(IF(INDEX(CADASTRO!$A$2:$Q$570,MATCH('PAINEL MÊS'!B384,CADASTRO!$B$2:$B$570,0),MATCH('PAINEL MÊS'!$AJ$2,CADASTRO!$A$2:$Q$2,0))=0,IF(CADASTRO!R382=0,CADASTRO!E382,CADASTRO!R382),INDEX(CADASTRO!$A$2:$Q$570,MATCH('PAINEL MÊS'!B384,CADASTRO!$B$2:$B$570,0),MATCH('PAINEL MÊS'!$AJ$2,CADASTRO!$A$2:$Q$2,0))),0)*C384</f>
        <v>0</v>
      </c>
      <c r="Y384" s="14">
        <f t="shared" si="63"/>
        <v>0</v>
      </c>
      <c r="Z384" s="75">
        <f t="shared" si="64"/>
        <v>0</v>
      </c>
      <c r="AA384" s="75">
        <f t="shared" si="65"/>
        <v>0</v>
      </c>
      <c r="AB384" s="79">
        <f t="shared" si="66"/>
        <v>0</v>
      </c>
      <c r="AC384" s="77">
        <f t="shared" si="67"/>
        <v>0</v>
      </c>
      <c r="AD384" s="77">
        <f t="shared" si="68"/>
        <v>0</v>
      </c>
    </row>
    <row r="385" spans="1:30" ht="18.75" customHeight="1" x14ac:dyDescent="0.25">
      <c r="A385" s="7">
        <f>CADASTRO!A383</f>
        <v>0</v>
      </c>
      <c r="B385" s="7">
        <f>CADASTRO!B383</f>
        <v>0</v>
      </c>
      <c r="C385" s="40">
        <f>INDEX(Base!$A$40:$N$570,MATCH('PAINEL MÊS'!B385,Base!$B$40:$B$570,0),MATCH('PAINEL MÊS'!$C$2,Base!$A$40:$N$40,0))</f>
        <v>0</v>
      </c>
      <c r="D385" s="7">
        <f>CADASTRO!C383</f>
        <v>0</v>
      </c>
      <c r="E385" s="41">
        <f>SUMIFS(SAÍDAS!$D:$D,SAÍDAS!$B:$B,'PAINEL MÊS'!$B385,SAÍDAS!$H:$H,'PAINEL MÊS'!$AI$1,SAÍDAS!$F:$F,'PAINEL MÊS'!E$3)</f>
        <v>0</v>
      </c>
      <c r="F385" s="41">
        <f>SUMIFS(SAÍDAS!$D:$D,SAÍDAS!$B:$B,'PAINEL MÊS'!$B385,SAÍDAS!$H:$H,'PAINEL MÊS'!$AI$1,SAÍDAS!$F:$F,'PAINEL MÊS'!F$3)</f>
        <v>0</v>
      </c>
      <c r="G385" s="41">
        <f>SUMIFS(SAÍDAS!$D:$D,SAÍDAS!$B:$B,'PAINEL MÊS'!$B385,SAÍDAS!$H:$H,'PAINEL MÊS'!$AI$1,SAÍDAS!$F:$F,'PAINEL MÊS'!G$3)</f>
        <v>0</v>
      </c>
      <c r="H385" s="41">
        <f>SUMIFS(SAÍDAS!$D:$D,SAÍDAS!$B:$B,'PAINEL MÊS'!$B385,SAÍDAS!$H:$H,'PAINEL MÊS'!$AI$1,SAÍDAS!$F:$F,'PAINEL MÊS'!H$3)</f>
        <v>0</v>
      </c>
      <c r="I385" s="41">
        <f>SUMIFS(SAÍDAS!$D:$D,SAÍDAS!$B:$B,'PAINEL MÊS'!$B385,SAÍDAS!$H:$H,'PAINEL MÊS'!$AI$1,SAÍDAS!$F:$F,'PAINEL MÊS'!I$3)+SUMIFS(SAÍDAS!$D:$D,SAÍDAS!$B:$B,'PAINEL MÊS'!$B385,SAÍDAS!$H:$H,'PAINEL MÊS'!$AI$1,SAÍDAS!$F:$F,"SEMANA 6")</f>
        <v>0</v>
      </c>
      <c r="J385" s="42">
        <f t="shared" si="46"/>
        <v>0</v>
      </c>
      <c r="K385" s="43">
        <f>SUMIFS(ENTRADAS!$D:$D,ENTRADAS!$B:$B,'PAINEL MÊS'!$B385,ENTRADAS!$I:$I,'PAINEL MÊS'!$AI$1,ENTRADAS!$F:$F,'PAINEL MÊS'!K$3)</f>
        <v>0</v>
      </c>
      <c r="L385" s="43">
        <f>SUMIFS(ENTRADAS!$D:$D,ENTRADAS!$B:$B,'PAINEL MÊS'!$B385,ENTRADAS!$I:$I,'PAINEL MÊS'!$AI$1,ENTRADAS!$F:$F,'PAINEL MÊS'!L$3)</f>
        <v>0</v>
      </c>
      <c r="M385" s="43">
        <f>SUMIFS(ENTRADAS!$D:$D,ENTRADAS!$B:$B,'PAINEL MÊS'!$B385,ENTRADAS!$I:$I,'PAINEL MÊS'!$AI$1,ENTRADAS!$F:$F,'PAINEL MÊS'!M$3)</f>
        <v>0</v>
      </c>
      <c r="N385" s="43">
        <f>SUMIFS(ENTRADAS!$D:$D,ENTRADAS!$B:$B,'PAINEL MÊS'!$B385,ENTRADAS!$I:$I,'PAINEL MÊS'!$AI$1,ENTRADAS!$F:$F,'PAINEL MÊS'!N$3)</f>
        <v>0</v>
      </c>
      <c r="O385" s="43">
        <f>SUMIFS(ENTRADAS!$D:$D,ENTRADAS!$B:$B,'PAINEL MÊS'!$B385,ENTRADAS!$I:$I,'PAINEL MÊS'!$AI$1,ENTRADAS!$F:$F,'PAINEL MÊS'!O$3)+SUMIFS(ENTRADAS!$D:$D,ENTRADAS!$B:$B,'PAINEL MÊS'!$B385,ENTRADAS!$I:$I,'PAINEL MÊS'!$AI$1,ENTRADAS!$F:$F,"SEMANA 6")</f>
        <v>0</v>
      </c>
      <c r="P385" s="44">
        <f t="shared" si="47"/>
        <v>0</v>
      </c>
      <c r="Q385" s="40">
        <f>C385+P385-J385+SUMIFS(AJUSTE!$D:$D,AJUSTE!$B:$B,'PAINEL MÊS'!B385,AJUSTE!$H:$H,'PAINEL MÊS'!$AI$1)</f>
        <v>0</v>
      </c>
      <c r="R385" s="45">
        <f t="shared" si="69"/>
        <v>0</v>
      </c>
      <c r="S385" s="15">
        <f>IFERROR(IF(INDEX(CADASTRO!$A$2:$Q$570,MATCH('PAINEL MÊS'!B385,CADASTRO!$B$2:$B$570,0),MATCH('PAINEL MÊS'!$AI$1,CADASTRO!$A$2:$Q$2,0))=0,IF(CADASTRO!R383=0,CADASTRO!E383,CADASTRO!R383),INDEX(CADASTRO!$A$2:$Q$570,MATCH('PAINEL MÊS'!B385,CADASTRO!$B$2:$B$570,0),MATCH('PAINEL MÊS'!$AI$1,CADASTRO!$A$2:$Q$2,0))),0)</f>
        <v>0</v>
      </c>
      <c r="T385" s="14">
        <f t="shared" si="59"/>
        <v>0</v>
      </c>
      <c r="U385" s="14">
        <f t="shared" si="60"/>
        <v>0</v>
      </c>
      <c r="V385" s="14">
        <f t="shared" si="61"/>
        <v>0</v>
      </c>
      <c r="W385" s="14">
        <f t="shared" si="62"/>
        <v>0</v>
      </c>
      <c r="X385" s="67">
        <f>IFERROR(IF(INDEX(CADASTRO!$A$2:$Q$570,MATCH('PAINEL MÊS'!B385,CADASTRO!$B$2:$B$570,0),MATCH('PAINEL MÊS'!$AJ$2,CADASTRO!$A$2:$Q$2,0))=0,IF(CADASTRO!R383=0,CADASTRO!E383,CADASTRO!R383),INDEX(CADASTRO!$A$2:$Q$570,MATCH('PAINEL MÊS'!B385,CADASTRO!$B$2:$B$570,0),MATCH('PAINEL MÊS'!$AJ$2,CADASTRO!$A$2:$Q$2,0))),0)*C385</f>
        <v>0</v>
      </c>
      <c r="Y385" s="14">
        <f t="shared" si="63"/>
        <v>0</v>
      </c>
      <c r="Z385" s="75">
        <f t="shared" si="64"/>
        <v>0</v>
      </c>
      <c r="AA385" s="75">
        <f t="shared" si="65"/>
        <v>0</v>
      </c>
      <c r="AB385" s="79">
        <f t="shared" si="66"/>
        <v>0</v>
      </c>
      <c r="AC385" s="77">
        <f t="shared" si="67"/>
        <v>0</v>
      </c>
      <c r="AD385" s="77">
        <f t="shared" si="68"/>
        <v>0</v>
      </c>
    </row>
    <row r="386" spans="1:30" ht="18.75" customHeight="1" x14ac:dyDescent="0.25">
      <c r="A386" s="7">
        <f>CADASTRO!A384</f>
        <v>0</v>
      </c>
      <c r="B386" s="7">
        <f>CADASTRO!B384</f>
        <v>0</v>
      </c>
      <c r="C386" s="40">
        <f>INDEX(Base!$A$40:$N$570,MATCH('PAINEL MÊS'!B386,Base!$B$40:$B$570,0),MATCH('PAINEL MÊS'!$C$2,Base!$A$40:$N$40,0))</f>
        <v>0</v>
      </c>
      <c r="D386" s="7">
        <f>CADASTRO!C384</f>
        <v>0</v>
      </c>
      <c r="E386" s="41">
        <f>SUMIFS(SAÍDAS!$D:$D,SAÍDAS!$B:$B,'PAINEL MÊS'!$B386,SAÍDAS!$H:$H,'PAINEL MÊS'!$AI$1,SAÍDAS!$F:$F,'PAINEL MÊS'!E$3)</f>
        <v>0</v>
      </c>
      <c r="F386" s="41">
        <f>SUMIFS(SAÍDAS!$D:$D,SAÍDAS!$B:$B,'PAINEL MÊS'!$B386,SAÍDAS!$H:$H,'PAINEL MÊS'!$AI$1,SAÍDAS!$F:$F,'PAINEL MÊS'!F$3)</f>
        <v>0</v>
      </c>
      <c r="G386" s="41">
        <f>SUMIFS(SAÍDAS!$D:$D,SAÍDAS!$B:$B,'PAINEL MÊS'!$B386,SAÍDAS!$H:$H,'PAINEL MÊS'!$AI$1,SAÍDAS!$F:$F,'PAINEL MÊS'!G$3)</f>
        <v>0</v>
      </c>
      <c r="H386" s="41">
        <f>SUMIFS(SAÍDAS!$D:$D,SAÍDAS!$B:$B,'PAINEL MÊS'!$B386,SAÍDAS!$H:$H,'PAINEL MÊS'!$AI$1,SAÍDAS!$F:$F,'PAINEL MÊS'!H$3)</f>
        <v>0</v>
      </c>
      <c r="I386" s="41">
        <f>SUMIFS(SAÍDAS!$D:$D,SAÍDAS!$B:$B,'PAINEL MÊS'!$B386,SAÍDAS!$H:$H,'PAINEL MÊS'!$AI$1,SAÍDAS!$F:$F,'PAINEL MÊS'!I$3)+SUMIFS(SAÍDAS!$D:$D,SAÍDAS!$B:$B,'PAINEL MÊS'!$B386,SAÍDAS!$H:$H,'PAINEL MÊS'!$AI$1,SAÍDAS!$F:$F,"SEMANA 6")</f>
        <v>0</v>
      </c>
      <c r="J386" s="42">
        <f t="shared" si="46"/>
        <v>0</v>
      </c>
      <c r="K386" s="43">
        <f>SUMIFS(ENTRADAS!$D:$D,ENTRADAS!$B:$B,'PAINEL MÊS'!$B386,ENTRADAS!$I:$I,'PAINEL MÊS'!$AI$1,ENTRADAS!$F:$F,'PAINEL MÊS'!K$3)</f>
        <v>0</v>
      </c>
      <c r="L386" s="43">
        <f>SUMIFS(ENTRADAS!$D:$D,ENTRADAS!$B:$B,'PAINEL MÊS'!$B386,ENTRADAS!$I:$I,'PAINEL MÊS'!$AI$1,ENTRADAS!$F:$F,'PAINEL MÊS'!L$3)</f>
        <v>0</v>
      </c>
      <c r="M386" s="43">
        <f>SUMIFS(ENTRADAS!$D:$D,ENTRADAS!$B:$B,'PAINEL MÊS'!$B386,ENTRADAS!$I:$I,'PAINEL MÊS'!$AI$1,ENTRADAS!$F:$F,'PAINEL MÊS'!M$3)</f>
        <v>0</v>
      </c>
      <c r="N386" s="43">
        <f>SUMIFS(ENTRADAS!$D:$D,ENTRADAS!$B:$B,'PAINEL MÊS'!$B386,ENTRADAS!$I:$I,'PAINEL MÊS'!$AI$1,ENTRADAS!$F:$F,'PAINEL MÊS'!N$3)</f>
        <v>0</v>
      </c>
      <c r="O386" s="43">
        <f>SUMIFS(ENTRADAS!$D:$D,ENTRADAS!$B:$B,'PAINEL MÊS'!$B386,ENTRADAS!$I:$I,'PAINEL MÊS'!$AI$1,ENTRADAS!$F:$F,'PAINEL MÊS'!O$3)+SUMIFS(ENTRADAS!$D:$D,ENTRADAS!$B:$B,'PAINEL MÊS'!$B386,ENTRADAS!$I:$I,'PAINEL MÊS'!$AI$1,ENTRADAS!$F:$F,"SEMANA 6")</f>
        <v>0</v>
      </c>
      <c r="P386" s="44">
        <f t="shared" si="47"/>
        <v>0</v>
      </c>
      <c r="Q386" s="40">
        <f>C386+P386-J386+SUMIFS(AJUSTE!$D:$D,AJUSTE!$B:$B,'PAINEL MÊS'!B386,AJUSTE!$H:$H,'PAINEL MÊS'!$AI$1)</f>
        <v>0</v>
      </c>
      <c r="R386" s="45">
        <f t="shared" si="69"/>
        <v>0</v>
      </c>
      <c r="S386" s="15">
        <f>IFERROR(IF(INDEX(CADASTRO!$A$2:$Q$570,MATCH('PAINEL MÊS'!B386,CADASTRO!$B$2:$B$570,0),MATCH('PAINEL MÊS'!$AI$1,CADASTRO!$A$2:$Q$2,0))=0,IF(CADASTRO!R384=0,CADASTRO!E384,CADASTRO!R384),INDEX(CADASTRO!$A$2:$Q$570,MATCH('PAINEL MÊS'!B386,CADASTRO!$B$2:$B$570,0),MATCH('PAINEL MÊS'!$AI$1,CADASTRO!$A$2:$Q$2,0))),0)</f>
        <v>0</v>
      </c>
      <c r="T386" s="14">
        <f t="shared" si="59"/>
        <v>0</v>
      </c>
      <c r="U386" s="14">
        <f t="shared" si="60"/>
        <v>0</v>
      </c>
      <c r="V386" s="14">
        <f t="shared" si="61"/>
        <v>0</v>
      </c>
      <c r="W386" s="14">
        <f t="shared" si="62"/>
        <v>0</v>
      </c>
      <c r="X386" s="67">
        <f>IFERROR(IF(INDEX(CADASTRO!$A$2:$Q$570,MATCH('PAINEL MÊS'!B386,CADASTRO!$B$2:$B$570,0),MATCH('PAINEL MÊS'!$AJ$2,CADASTRO!$A$2:$Q$2,0))=0,IF(CADASTRO!R384=0,CADASTRO!E384,CADASTRO!R384),INDEX(CADASTRO!$A$2:$Q$570,MATCH('PAINEL MÊS'!B386,CADASTRO!$B$2:$B$570,0),MATCH('PAINEL MÊS'!$AJ$2,CADASTRO!$A$2:$Q$2,0))),0)*C386</f>
        <v>0</v>
      </c>
      <c r="Y386" s="14">
        <f t="shared" si="63"/>
        <v>0</v>
      </c>
      <c r="Z386" s="75">
        <f t="shared" si="64"/>
        <v>0</v>
      </c>
      <c r="AA386" s="75">
        <f t="shared" si="65"/>
        <v>0</v>
      </c>
      <c r="AB386" s="79">
        <f t="shared" si="66"/>
        <v>0</v>
      </c>
      <c r="AC386" s="77">
        <f t="shared" si="67"/>
        <v>0</v>
      </c>
      <c r="AD386" s="77">
        <f t="shared" si="68"/>
        <v>0</v>
      </c>
    </row>
    <row r="387" spans="1:30" ht="18.75" customHeight="1" x14ac:dyDescent="0.25">
      <c r="A387" s="7">
        <f>CADASTRO!A385</f>
        <v>0</v>
      </c>
      <c r="B387" s="7">
        <f>CADASTRO!B385</f>
        <v>0</v>
      </c>
      <c r="C387" s="40">
        <f>INDEX(Base!$A$40:$N$570,MATCH('PAINEL MÊS'!B387,Base!$B$40:$B$570,0),MATCH('PAINEL MÊS'!$C$2,Base!$A$40:$N$40,0))</f>
        <v>0</v>
      </c>
      <c r="D387" s="7">
        <f>CADASTRO!C385</f>
        <v>0</v>
      </c>
      <c r="E387" s="41">
        <f>SUMIFS(SAÍDAS!$D:$D,SAÍDAS!$B:$B,'PAINEL MÊS'!$B387,SAÍDAS!$H:$H,'PAINEL MÊS'!$AI$1,SAÍDAS!$F:$F,'PAINEL MÊS'!E$3)</f>
        <v>0</v>
      </c>
      <c r="F387" s="41">
        <f>SUMIFS(SAÍDAS!$D:$D,SAÍDAS!$B:$B,'PAINEL MÊS'!$B387,SAÍDAS!$H:$H,'PAINEL MÊS'!$AI$1,SAÍDAS!$F:$F,'PAINEL MÊS'!F$3)</f>
        <v>0</v>
      </c>
      <c r="G387" s="41">
        <f>SUMIFS(SAÍDAS!$D:$D,SAÍDAS!$B:$B,'PAINEL MÊS'!$B387,SAÍDAS!$H:$H,'PAINEL MÊS'!$AI$1,SAÍDAS!$F:$F,'PAINEL MÊS'!G$3)</f>
        <v>0</v>
      </c>
      <c r="H387" s="41">
        <f>SUMIFS(SAÍDAS!$D:$D,SAÍDAS!$B:$B,'PAINEL MÊS'!$B387,SAÍDAS!$H:$H,'PAINEL MÊS'!$AI$1,SAÍDAS!$F:$F,'PAINEL MÊS'!H$3)</f>
        <v>0</v>
      </c>
      <c r="I387" s="41">
        <f>SUMIFS(SAÍDAS!$D:$D,SAÍDAS!$B:$B,'PAINEL MÊS'!$B387,SAÍDAS!$H:$H,'PAINEL MÊS'!$AI$1,SAÍDAS!$F:$F,'PAINEL MÊS'!I$3)+SUMIFS(SAÍDAS!$D:$D,SAÍDAS!$B:$B,'PAINEL MÊS'!$B387,SAÍDAS!$H:$H,'PAINEL MÊS'!$AI$1,SAÍDAS!$F:$F,"SEMANA 6")</f>
        <v>0</v>
      </c>
      <c r="J387" s="42">
        <f t="shared" si="46"/>
        <v>0</v>
      </c>
      <c r="K387" s="43">
        <f>SUMIFS(ENTRADAS!$D:$D,ENTRADAS!$B:$B,'PAINEL MÊS'!$B387,ENTRADAS!$I:$I,'PAINEL MÊS'!$AI$1,ENTRADAS!$F:$F,'PAINEL MÊS'!K$3)</f>
        <v>0</v>
      </c>
      <c r="L387" s="43">
        <f>SUMIFS(ENTRADAS!$D:$D,ENTRADAS!$B:$B,'PAINEL MÊS'!$B387,ENTRADAS!$I:$I,'PAINEL MÊS'!$AI$1,ENTRADAS!$F:$F,'PAINEL MÊS'!L$3)</f>
        <v>0</v>
      </c>
      <c r="M387" s="43">
        <f>SUMIFS(ENTRADAS!$D:$D,ENTRADAS!$B:$B,'PAINEL MÊS'!$B387,ENTRADAS!$I:$I,'PAINEL MÊS'!$AI$1,ENTRADAS!$F:$F,'PAINEL MÊS'!M$3)</f>
        <v>0</v>
      </c>
      <c r="N387" s="43">
        <f>SUMIFS(ENTRADAS!$D:$D,ENTRADAS!$B:$B,'PAINEL MÊS'!$B387,ENTRADAS!$I:$I,'PAINEL MÊS'!$AI$1,ENTRADAS!$F:$F,'PAINEL MÊS'!N$3)</f>
        <v>0</v>
      </c>
      <c r="O387" s="43">
        <f>SUMIFS(ENTRADAS!$D:$D,ENTRADAS!$B:$B,'PAINEL MÊS'!$B387,ENTRADAS!$I:$I,'PAINEL MÊS'!$AI$1,ENTRADAS!$F:$F,'PAINEL MÊS'!O$3)+SUMIFS(ENTRADAS!$D:$D,ENTRADAS!$B:$B,'PAINEL MÊS'!$B387,ENTRADAS!$I:$I,'PAINEL MÊS'!$AI$1,ENTRADAS!$F:$F,"SEMANA 6")</f>
        <v>0</v>
      </c>
      <c r="P387" s="44">
        <f t="shared" si="47"/>
        <v>0</v>
      </c>
      <c r="Q387" s="40">
        <f>C387+P387-J387+SUMIFS(AJUSTE!$D:$D,AJUSTE!$B:$B,'PAINEL MÊS'!B387,AJUSTE!$H:$H,'PAINEL MÊS'!$AI$1)</f>
        <v>0</v>
      </c>
      <c r="R387" s="45">
        <f t="shared" si="69"/>
        <v>0</v>
      </c>
      <c r="S387" s="15">
        <f>IFERROR(IF(INDEX(CADASTRO!$A$2:$Q$570,MATCH('PAINEL MÊS'!B387,CADASTRO!$B$2:$B$570,0),MATCH('PAINEL MÊS'!$AI$1,CADASTRO!$A$2:$Q$2,0))=0,IF(CADASTRO!R385=0,CADASTRO!E385,CADASTRO!R385),INDEX(CADASTRO!$A$2:$Q$570,MATCH('PAINEL MÊS'!B387,CADASTRO!$B$2:$B$570,0),MATCH('PAINEL MÊS'!$AI$1,CADASTRO!$A$2:$Q$2,0))),0)</f>
        <v>0</v>
      </c>
      <c r="T387" s="14">
        <f t="shared" si="59"/>
        <v>0</v>
      </c>
      <c r="U387" s="14">
        <f t="shared" si="60"/>
        <v>0</v>
      </c>
      <c r="V387" s="14">
        <f t="shared" si="61"/>
        <v>0</v>
      </c>
      <c r="W387" s="14">
        <f t="shared" si="62"/>
        <v>0</v>
      </c>
      <c r="X387" s="67">
        <f>IFERROR(IF(INDEX(CADASTRO!$A$2:$Q$570,MATCH('PAINEL MÊS'!B387,CADASTRO!$B$2:$B$570,0),MATCH('PAINEL MÊS'!$AJ$2,CADASTRO!$A$2:$Q$2,0))=0,IF(CADASTRO!R385=0,CADASTRO!E385,CADASTRO!R385),INDEX(CADASTRO!$A$2:$Q$570,MATCH('PAINEL MÊS'!B387,CADASTRO!$B$2:$B$570,0),MATCH('PAINEL MÊS'!$AJ$2,CADASTRO!$A$2:$Q$2,0))),0)*C387</f>
        <v>0</v>
      </c>
      <c r="Y387" s="14">
        <f t="shared" si="63"/>
        <v>0</v>
      </c>
      <c r="Z387" s="75">
        <f t="shared" si="64"/>
        <v>0</v>
      </c>
      <c r="AA387" s="75">
        <f t="shared" si="65"/>
        <v>0</v>
      </c>
      <c r="AB387" s="79">
        <f t="shared" si="66"/>
        <v>0</v>
      </c>
      <c r="AC387" s="77">
        <f t="shared" si="67"/>
        <v>0</v>
      </c>
      <c r="AD387" s="77">
        <f t="shared" si="68"/>
        <v>0</v>
      </c>
    </row>
    <row r="388" spans="1:30" ht="18.75" customHeight="1" x14ac:dyDescent="0.25">
      <c r="A388" s="7">
        <f>CADASTRO!A386</f>
        <v>0</v>
      </c>
      <c r="B388" s="7">
        <f>CADASTRO!B386</f>
        <v>0</v>
      </c>
      <c r="C388" s="40">
        <f>INDEX(Base!$A$40:$N$570,MATCH('PAINEL MÊS'!B388,Base!$B$40:$B$570,0),MATCH('PAINEL MÊS'!$C$2,Base!$A$40:$N$40,0))</f>
        <v>0</v>
      </c>
      <c r="D388" s="7">
        <f>CADASTRO!C386</f>
        <v>0</v>
      </c>
      <c r="E388" s="41">
        <f>SUMIFS(SAÍDAS!$D:$D,SAÍDAS!$B:$B,'PAINEL MÊS'!$B388,SAÍDAS!$H:$H,'PAINEL MÊS'!$AI$1,SAÍDAS!$F:$F,'PAINEL MÊS'!E$3)</f>
        <v>0</v>
      </c>
      <c r="F388" s="41">
        <f>SUMIFS(SAÍDAS!$D:$D,SAÍDAS!$B:$B,'PAINEL MÊS'!$B388,SAÍDAS!$H:$H,'PAINEL MÊS'!$AI$1,SAÍDAS!$F:$F,'PAINEL MÊS'!F$3)</f>
        <v>0</v>
      </c>
      <c r="G388" s="41">
        <f>SUMIFS(SAÍDAS!$D:$D,SAÍDAS!$B:$B,'PAINEL MÊS'!$B388,SAÍDAS!$H:$H,'PAINEL MÊS'!$AI$1,SAÍDAS!$F:$F,'PAINEL MÊS'!G$3)</f>
        <v>0</v>
      </c>
      <c r="H388" s="41">
        <f>SUMIFS(SAÍDAS!$D:$D,SAÍDAS!$B:$B,'PAINEL MÊS'!$B388,SAÍDAS!$H:$H,'PAINEL MÊS'!$AI$1,SAÍDAS!$F:$F,'PAINEL MÊS'!H$3)</f>
        <v>0</v>
      </c>
      <c r="I388" s="41">
        <f>SUMIFS(SAÍDAS!$D:$D,SAÍDAS!$B:$B,'PAINEL MÊS'!$B388,SAÍDAS!$H:$H,'PAINEL MÊS'!$AI$1,SAÍDAS!$F:$F,'PAINEL MÊS'!I$3)+SUMIFS(SAÍDAS!$D:$D,SAÍDAS!$B:$B,'PAINEL MÊS'!$B388,SAÍDAS!$H:$H,'PAINEL MÊS'!$AI$1,SAÍDAS!$F:$F,"SEMANA 6")</f>
        <v>0</v>
      </c>
      <c r="J388" s="42">
        <f t="shared" si="46"/>
        <v>0</v>
      </c>
      <c r="K388" s="43">
        <f>SUMIFS(ENTRADAS!$D:$D,ENTRADAS!$B:$B,'PAINEL MÊS'!$B388,ENTRADAS!$I:$I,'PAINEL MÊS'!$AI$1,ENTRADAS!$F:$F,'PAINEL MÊS'!K$3)</f>
        <v>0</v>
      </c>
      <c r="L388" s="43">
        <f>SUMIFS(ENTRADAS!$D:$D,ENTRADAS!$B:$B,'PAINEL MÊS'!$B388,ENTRADAS!$I:$I,'PAINEL MÊS'!$AI$1,ENTRADAS!$F:$F,'PAINEL MÊS'!L$3)</f>
        <v>0</v>
      </c>
      <c r="M388" s="43">
        <f>SUMIFS(ENTRADAS!$D:$D,ENTRADAS!$B:$B,'PAINEL MÊS'!$B388,ENTRADAS!$I:$I,'PAINEL MÊS'!$AI$1,ENTRADAS!$F:$F,'PAINEL MÊS'!M$3)</f>
        <v>0</v>
      </c>
      <c r="N388" s="43">
        <f>SUMIFS(ENTRADAS!$D:$D,ENTRADAS!$B:$B,'PAINEL MÊS'!$B388,ENTRADAS!$I:$I,'PAINEL MÊS'!$AI$1,ENTRADAS!$F:$F,'PAINEL MÊS'!N$3)</f>
        <v>0</v>
      </c>
      <c r="O388" s="43">
        <f>SUMIFS(ENTRADAS!$D:$D,ENTRADAS!$B:$B,'PAINEL MÊS'!$B388,ENTRADAS!$I:$I,'PAINEL MÊS'!$AI$1,ENTRADAS!$F:$F,'PAINEL MÊS'!O$3)+SUMIFS(ENTRADAS!$D:$D,ENTRADAS!$B:$B,'PAINEL MÊS'!$B388,ENTRADAS!$I:$I,'PAINEL MÊS'!$AI$1,ENTRADAS!$F:$F,"SEMANA 6")</f>
        <v>0</v>
      </c>
      <c r="P388" s="44">
        <f t="shared" si="47"/>
        <v>0</v>
      </c>
      <c r="Q388" s="40">
        <f>C388+P388-J388+SUMIFS(AJUSTE!$D:$D,AJUSTE!$B:$B,'PAINEL MÊS'!B388,AJUSTE!$H:$H,'PAINEL MÊS'!$AI$1)</f>
        <v>0</v>
      </c>
      <c r="R388" s="45">
        <f t="shared" si="69"/>
        <v>0</v>
      </c>
      <c r="S388" s="15">
        <f>IFERROR(IF(INDEX(CADASTRO!$A$2:$Q$570,MATCH('PAINEL MÊS'!B388,CADASTRO!$B$2:$B$570,0),MATCH('PAINEL MÊS'!$AI$1,CADASTRO!$A$2:$Q$2,0))=0,IF(CADASTRO!R386=0,CADASTRO!E386,CADASTRO!R386),INDEX(CADASTRO!$A$2:$Q$570,MATCH('PAINEL MÊS'!B388,CADASTRO!$B$2:$B$570,0),MATCH('PAINEL MÊS'!$AI$1,CADASTRO!$A$2:$Q$2,0))),0)</f>
        <v>0</v>
      </c>
      <c r="T388" s="14">
        <f t="shared" ref="T388:T396" si="70">Q388*S388</f>
        <v>0</v>
      </c>
      <c r="U388" s="14">
        <f t="shared" ref="U388:U396" si="71">IF(A388="MTP",0,J388)</f>
        <v>0</v>
      </c>
      <c r="V388" s="14">
        <f t="shared" ref="V388:V396" si="72">D388</f>
        <v>0</v>
      </c>
      <c r="W388" s="14">
        <f t="shared" ref="W388:W396" si="73">U388*S388</f>
        <v>0</v>
      </c>
      <c r="X388" s="67">
        <f>IFERROR(IF(INDEX(CADASTRO!$A$2:$Q$570,MATCH('PAINEL MÊS'!B388,CADASTRO!$B$2:$B$570,0),MATCH('PAINEL MÊS'!$AJ$2,CADASTRO!$A$2:$Q$2,0))=0,IF(CADASTRO!R386=0,CADASTRO!E386,CADASTRO!R386),INDEX(CADASTRO!$A$2:$Q$570,MATCH('PAINEL MÊS'!B388,CADASTRO!$B$2:$B$570,0),MATCH('PAINEL MÊS'!$AJ$2,CADASTRO!$A$2:$Q$2,0))),0)*C388</f>
        <v>0</v>
      </c>
      <c r="Y388" s="14">
        <f t="shared" ref="Y388:Y396" si="74">P388*S388</f>
        <v>0</v>
      </c>
      <c r="Z388" s="75">
        <f t="shared" ref="Z388:Z396" si="75">IFERROR((T388/W388)*30,0)</f>
        <v>0</v>
      </c>
      <c r="AA388" s="75">
        <f t="shared" ref="AA388:AA396" si="76">IFERROR(30/Z388,0)</f>
        <v>0</v>
      </c>
      <c r="AB388" s="79">
        <f t="shared" ref="AB388:AB396" si="77">IFERROR((X388+T388)/2,0)</f>
        <v>0</v>
      </c>
      <c r="AC388" s="77">
        <f t="shared" ref="AC388:AC396" si="78">IFERROR((AB388/W388)*30,0)</f>
        <v>0</v>
      </c>
      <c r="AD388" s="77">
        <f t="shared" ref="AD388:AD396" si="79">IFERROR(30/AC388,0)</f>
        <v>0</v>
      </c>
    </row>
    <row r="389" spans="1:30" ht="18.75" customHeight="1" x14ac:dyDescent="0.25">
      <c r="A389" s="7">
        <f>CADASTRO!A387</f>
        <v>0</v>
      </c>
      <c r="B389" s="7">
        <f>CADASTRO!B387</f>
        <v>0</v>
      </c>
      <c r="C389" s="40">
        <f>INDEX(Base!$A$40:$N$570,MATCH('PAINEL MÊS'!B389,Base!$B$40:$B$570,0),MATCH('PAINEL MÊS'!$C$2,Base!$A$40:$N$40,0))</f>
        <v>0</v>
      </c>
      <c r="D389" s="7">
        <f>CADASTRO!C387</f>
        <v>0</v>
      </c>
      <c r="E389" s="41">
        <f>SUMIFS(SAÍDAS!$D:$D,SAÍDAS!$B:$B,'PAINEL MÊS'!$B389,SAÍDAS!$H:$H,'PAINEL MÊS'!$AI$1,SAÍDAS!$F:$F,'PAINEL MÊS'!E$3)</f>
        <v>0</v>
      </c>
      <c r="F389" s="41">
        <f>SUMIFS(SAÍDAS!$D:$D,SAÍDAS!$B:$B,'PAINEL MÊS'!$B389,SAÍDAS!$H:$H,'PAINEL MÊS'!$AI$1,SAÍDAS!$F:$F,'PAINEL MÊS'!F$3)</f>
        <v>0</v>
      </c>
      <c r="G389" s="41">
        <f>SUMIFS(SAÍDAS!$D:$D,SAÍDAS!$B:$B,'PAINEL MÊS'!$B389,SAÍDAS!$H:$H,'PAINEL MÊS'!$AI$1,SAÍDAS!$F:$F,'PAINEL MÊS'!G$3)</f>
        <v>0</v>
      </c>
      <c r="H389" s="41">
        <f>SUMIFS(SAÍDAS!$D:$D,SAÍDAS!$B:$B,'PAINEL MÊS'!$B389,SAÍDAS!$H:$H,'PAINEL MÊS'!$AI$1,SAÍDAS!$F:$F,'PAINEL MÊS'!H$3)</f>
        <v>0</v>
      </c>
      <c r="I389" s="41">
        <f>SUMIFS(SAÍDAS!$D:$D,SAÍDAS!$B:$B,'PAINEL MÊS'!$B389,SAÍDAS!$H:$H,'PAINEL MÊS'!$AI$1,SAÍDAS!$F:$F,'PAINEL MÊS'!I$3)+SUMIFS(SAÍDAS!$D:$D,SAÍDAS!$B:$B,'PAINEL MÊS'!$B389,SAÍDAS!$H:$H,'PAINEL MÊS'!$AI$1,SAÍDAS!$F:$F,"SEMANA 6")</f>
        <v>0</v>
      </c>
      <c r="J389" s="42">
        <f t="shared" si="46"/>
        <v>0</v>
      </c>
      <c r="K389" s="43">
        <f>SUMIFS(ENTRADAS!$D:$D,ENTRADAS!$B:$B,'PAINEL MÊS'!$B389,ENTRADAS!$I:$I,'PAINEL MÊS'!$AI$1,ENTRADAS!$F:$F,'PAINEL MÊS'!K$3)</f>
        <v>0</v>
      </c>
      <c r="L389" s="43">
        <f>SUMIFS(ENTRADAS!$D:$D,ENTRADAS!$B:$B,'PAINEL MÊS'!$B389,ENTRADAS!$I:$I,'PAINEL MÊS'!$AI$1,ENTRADAS!$F:$F,'PAINEL MÊS'!L$3)</f>
        <v>0</v>
      </c>
      <c r="M389" s="43">
        <f>SUMIFS(ENTRADAS!$D:$D,ENTRADAS!$B:$B,'PAINEL MÊS'!$B389,ENTRADAS!$I:$I,'PAINEL MÊS'!$AI$1,ENTRADAS!$F:$F,'PAINEL MÊS'!M$3)</f>
        <v>0</v>
      </c>
      <c r="N389" s="43">
        <f>SUMIFS(ENTRADAS!$D:$D,ENTRADAS!$B:$B,'PAINEL MÊS'!$B389,ENTRADAS!$I:$I,'PAINEL MÊS'!$AI$1,ENTRADAS!$F:$F,'PAINEL MÊS'!N$3)</f>
        <v>0</v>
      </c>
      <c r="O389" s="43">
        <f>SUMIFS(ENTRADAS!$D:$D,ENTRADAS!$B:$B,'PAINEL MÊS'!$B389,ENTRADAS!$I:$I,'PAINEL MÊS'!$AI$1,ENTRADAS!$F:$F,'PAINEL MÊS'!O$3)+SUMIFS(ENTRADAS!$D:$D,ENTRADAS!$B:$B,'PAINEL MÊS'!$B389,ENTRADAS!$I:$I,'PAINEL MÊS'!$AI$1,ENTRADAS!$F:$F,"SEMANA 6")</f>
        <v>0</v>
      </c>
      <c r="P389" s="44">
        <f t="shared" si="47"/>
        <v>0</v>
      </c>
      <c r="Q389" s="40">
        <f>C389+P389-J389+SUMIFS(AJUSTE!$D:$D,AJUSTE!$B:$B,'PAINEL MÊS'!B389,AJUSTE!$H:$H,'PAINEL MÊS'!$AI$1)</f>
        <v>0</v>
      </c>
      <c r="R389" s="45">
        <f t="shared" si="69"/>
        <v>0</v>
      </c>
      <c r="S389" s="15">
        <f>IFERROR(IF(INDEX(CADASTRO!$A$2:$Q$570,MATCH('PAINEL MÊS'!B389,CADASTRO!$B$2:$B$570,0),MATCH('PAINEL MÊS'!$AI$1,CADASTRO!$A$2:$Q$2,0))=0,IF(CADASTRO!R387=0,CADASTRO!E387,CADASTRO!R387),INDEX(CADASTRO!$A$2:$Q$570,MATCH('PAINEL MÊS'!B389,CADASTRO!$B$2:$B$570,0),MATCH('PAINEL MÊS'!$AI$1,CADASTRO!$A$2:$Q$2,0))),0)</f>
        <v>0</v>
      </c>
      <c r="T389" s="14">
        <f t="shared" si="70"/>
        <v>0</v>
      </c>
      <c r="U389" s="14">
        <f t="shared" si="71"/>
        <v>0</v>
      </c>
      <c r="V389" s="14">
        <f t="shared" si="72"/>
        <v>0</v>
      </c>
      <c r="W389" s="14">
        <f t="shared" si="73"/>
        <v>0</v>
      </c>
      <c r="X389" s="67">
        <f>IFERROR(IF(INDEX(CADASTRO!$A$2:$Q$570,MATCH('PAINEL MÊS'!B389,CADASTRO!$B$2:$B$570,0),MATCH('PAINEL MÊS'!$AJ$2,CADASTRO!$A$2:$Q$2,0))=0,IF(CADASTRO!R387=0,CADASTRO!E387,CADASTRO!R387),INDEX(CADASTRO!$A$2:$Q$570,MATCH('PAINEL MÊS'!B389,CADASTRO!$B$2:$B$570,0),MATCH('PAINEL MÊS'!$AJ$2,CADASTRO!$A$2:$Q$2,0))),0)*C389</f>
        <v>0</v>
      </c>
      <c r="Y389" s="14">
        <f t="shared" si="74"/>
        <v>0</v>
      </c>
      <c r="Z389" s="75">
        <f t="shared" si="75"/>
        <v>0</v>
      </c>
      <c r="AA389" s="75">
        <f t="shared" si="76"/>
        <v>0</v>
      </c>
      <c r="AB389" s="79">
        <f t="shared" si="77"/>
        <v>0</v>
      </c>
      <c r="AC389" s="77">
        <f t="shared" si="78"/>
        <v>0</v>
      </c>
      <c r="AD389" s="77">
        <f t="shared" si="79"/>
        <v>0</v>
      </c>
    </row>
    <row r="390" spans="1:30" ht="18.75" customHeight="1" x14ac:dyDescent="0.25">
      <c r="A390" s="7">
        <f>CADASTRO!A388</f>
        <v>0</v>
      </c>
      <c r="B390" s="7">
        <f>CADASTRO!B388</f>
        <v>0</v>
      </c>
      <c r="C390" s="40">
        <f>INDEX(Base!$A$40:$N$570,MATCH('PAINEL MÊS'!B390,Base!$B$40:$B$570,0),MATCH('PAINEL MÊS'!$C$2,Base!$A$40:$N$40,0))</f>
        <v>0</v>
      </c>
      <c r="D390" s="7">
        <f>CADASTRO!C388</f>
        <v>0</v>
      </c>
      <c r="E390" s="41">
        <f>SUMIFS(SAÍDAS!$D:$D,SAÍDAS!$B:$B,'PAINEL MÊS'!$B390,SAÍDAS!$H:$H,'PAINEL MÊS'!$AI$1,SAÍDAS!$F:$F,'PAINEL MÊS'!E$3)</f>
        <v>0</v>
      </c>
      <c r="F390" s="41">
        <f>SUMIFS(SAÍDAS!$D:$D,SAÍDAS!$B:$B,'PAINEL MÊS'!$B390,SAÍDAS!$H:$H,'PAINEL MÊS'!$AI$1,SAÍDAS!$F:$F,'PAINEL MÊS'!F$3)</f>
        <v>0</v>
      </c>
      <c r="G390" s="41">
        <f>SUMIFS(SAÍDAS!$D:$D,SAÍDAS!$B:$B,'PAINEL MÊS'!$B390,SAÍDAS!$H:$H,'PAINEL MÊS'!$AI$1,SAÍDAS!$F:$F,'PAINEL MÊS'!G$3)</f>
        <v>0</v>
      </c>
      <c r="H390" s="41">
        <f>SUMIFS(SAÍDAS!$D:$D,SAÍDAS!$B:$B,'PAINEL MÊS'!$B390,SAÍDAS!$H:$H,'PAINEL MÊS'!$AI$1,SAÍDAS!$F:$F,'PAINEL MÊS'!H$3)</f>
        <v>0</v>
      </c>
      <c r="I390" s="41">
        <f>SUMIFS(SAÍDAS!$D:$D,SAÍDAS!$B:$B,'PAINEL MÊS'!$B390,SAÍDAS!$H:$H,'PAINEL MÊS'!$AI$1,SAÍDAS!$F:$F,'PAINEL MÊS'!I$3)+SUMIFS(SAÍDAS!$D:$D,SAÍDAS!$B:$B,'PAINEL MÊS'!$B390,SAÍDAS!$H:$H,'PAINEL MÊS'!$AI$1,SAÍDAS!$F:$F,"SEMANA 6")</f>
        <v>0</v>
      </c>
      <c r="J390" s="42">
        <f t="shared" si="46"/>
        <v>0</v>
      </c>
      <c r="K390" s="43">
        <f>SUMIFS(ENTRADAS!$D:$D,ENTRADAS!$B:$B,'PAINEL MÊS'!$B390,ENTRADAS!$I:$I,'PAINEL MÊS'!$AI$1,ENTRADAS!$F:$F,'PAINEL MÊS'!K$3)</f>
        <v>0</v>
      </c>
      <c r="L390" s="43">
        <f>SUMIFS(ENTRADAS!$D:$D,ENTRADAS!$B:$B,'PAINEL MÊS'!$B390,ENTRADAS!$I:$I,'PAINEL MÊS'!$AI$1,ENTRADAS!$F:$F,'PAINEL MÊS'!L$3)</f>
        <v>0</v>
      </c>
      <c r="M390" s="43">
        <f>SUMIFS(ENTRADAS!$D:$D,ENTRADAS!$B:$B,'PAINEL MÊS'!$B390,ENTRADAS!$I:$I,'PAINEL MÊS'!$AI$1,ENTRADAS!$F:$F,'PAINEL MÊS'!M$3)</f>
        <v>0</v>
      </c>
      <c r="N390" s="43">
        <f>SUMIFS(ENTRADAS!$D:$D,ENTRADAS!$B:$B,'PAINEL MÊS'!$B390,ENTRADAS!$I:$I,'PAINEL MÊS'!$AI$1,ENTRADAS!$F:$F,'PAINEL MÊS'!N$3)</f>
        <v>0</v>
      </c>
      <c r="O390" s="43">
        <f>SUMIFS(ENTRADAS!$D:$D,ENTRADAS!$B:$B,'PAINEL MÊS'!$B390,ENTRADAS!$I:$I,'PAINEL MÊS'!$AI$1,ENTRADAS!$F:$F,'PAINEL MÊS'!O$3)+SUMIFS(ENTRADAS!$D:$D,ENTRADAS!$B:$B,'PAINEL MÊS'!$B390,ENTRADAS!$I:$I,'PAINEL MÊS'!$AI$1,ENTRADAS!$F:$F,"SEMANA 6")</f>
        <v>0</v>
      </c>
      <c r="P390" s="44">
        <f t="shared" si="47"/>
        <v>0</v>
      </c>
      <c r="Q390" s="40">
        <f>C390+P390-J390+SUMIFS(AJUSTE!$D:$D,AJUSTE!$B:$B,'PAINEL MÊS'!B390,AJUSTE!$H:$H,'PAINEL MÊS'!$AI$1)</f>
        <v>0</v>
      </c>
      <c r="R390" s="45">
        <f t="shared" si="69"/>
        <v>0</v>
      </c>
      <c r="S390" s="15">
        <f>IFERROR(IF(INDEX(CADASTRO!$A$2:$Q$570,MATCH('PAINEL MÊS'!B390,CADASTRO!$B$2:$B$570,0),MATCH('PAINEL MÊS'!$AI$1,CADASTRO!$A$2:$Q$2,0))=0,IF(CADASTRO!R388=0,CADASTRO!E388,CADASTRO!R388),INDEX(CADASTRO!$A$2:$Q$570,MATCH('PAINEL MÊS'!B390,CADASTRO!$B$2:$B$570,0),MATCH('PAINEL MÊS'!$AI$1,CADASTRO!$A$2:$Q$2,0))),0)</f>
        <v>0</v>
      </c>
      <c r="T390" s="14">
        <f t="shared" si="70"/>
        <v>0</v>
      </c>
      <c r="U390" s="14">
        <f t="shared" si="71"/>
        <v>0</v>
      </c>
      <c r="V390" s="14">
        <f t="shared" si="72"/>
        <v>0</v>
      </c>
      <c r="W390" s="14">
        <f t="shared" si="73"/>
        <v>0</v>
      </c>
      <c r="X390" s="67">
        <f>IFERROR(IF(INDEX(CADASTRO!$A$2:$Q$570,MATCH('PAINEL MÊS'!B390,CADASTRO!$B$2:$B$570,0),MATCH('PAINEL MÊS'!$AJ$2,CADASTRO!$A$2:$Q$2,0))=0,IF(CADASTRO!R388=0,CADASTRO!E388,CADASTRO!R388),INDEX(CADASTRO!$A$2:$Q$570,MATCH('PAINEL MÊS'!B390,CADASTRO!$B$2:$B$570,0),MATCH('PAINEL MÊS'!$AJ$2,CADASTRO!$A$2:$Q$2,0))),0)*C390</f>
        <v>0</v>
      </c>
      <c r="Y390" s="14">
        <f t="shared" si="74"/>
        <v>0</v>
      </c>
      <c r="Z390" s="75">
        <f t="shared" si="75"/>
        <v>0</v>
      </c>
      <c r="AA390" s="75">
        <f t="shared" si="76"/>
        <v>0</v>
      </c>
      <c r="AB390" s="79">
        <f t="shared" si="77"/>
        <v>0</v>
      </c>
      <c r="AC390" s="77">
        <f t="shared" si="78"/>
        <v>0</v>
      </c>
      <c r="AD390" s="77">
        <f t="shared" si="79"/>
        <v>0</v>
      </c>
    </row>
    <row r="391" spans="1:30" ht="18.75" customHeight="1" x14ac:dyDescent="0.25">
      <c r="A391" s="7">
        <f>CADASTRO!A389</f>
        <v>0</v>
      </c>
      <c r="B391" s="7">
        <f>CADASTRO!B389</f>
        <v>0</v>
      </c>
      <c r="C391" s="40">
        <f>INDEX(Base!$A$40:$N$570,MATCH('PAINEL MÊS'!B391,Base!$B$40:$B$570,0),MATCH('PAINEL MÊS'!$C$2,Base!$A$40:$N$40,0))</f>
        <v>0</v>
      </c>
      <c r="D391" s="7">
        <f>CADASTRO!C389</f>
        <v>0</v>
      </c>
      <c r="E391" s="41">
        <f>SUMIFS(SAÍDAS!$D:$D,SAÍDAS!$B:$B,'PAINEL MÊS'!$B391,SAÍDAS!$H:$H,'PAINEL MÊS'!$AI$1,SAÍDAS!$F:$F,'PAINEL MÊS'!E$3)</f>
        <v>0</v>
      </c>
      <c r="F391" s="41">
        <f>SUMIFS(SAÍDAS!$D:$D,SAÍDAS!$B:$B,'PAINEL MÊS'!$B391,SAÍDAS!$H:$H,'PAINEL MÊS'!$AI$1,SAÍDAS!$F:$F,'PAINEL MÊS'!F$3)</f>
        <v>0</v>
      </c>
      <c r="G391" s="41">
        <f>SUMIFS(SAÍDAS!$D:$D,SAÍDAS!$B:$B,'PAINEL MÊS'!$B391,SAÍDAS!$H:$H,'PAINEL MÊS'!$AI$1,SAÍDAS!$F:$F,'PAINEL MÊS'!G$3)</f>
        <v>0</v>
      </c>
      <c r="H391" s="41">
        <f>SUMIFS(SAÍDAS!$D:$D,SAÍDAS!$B:$B,'PAINEL MÊS'!$B391,SAÍDAS!$H:$H,'PAINEL MÊS'!$AI$1,SAÍDAS!$F:$F,'PAINEL MÊS'!H$3)</f>
        <v>0</v>
      </c>
      <c r="I391" s="41">
        <f>SUMIFS(SAÍDAS!$D:$D,SAÍDAS!$B:$B,'PAINEL MÊS'!$B391,SAÍDAS!$H:$H,'PAINEL MÊS'!$AI$1,SAÍDAS!$F:$F,'PAINEL MÊS'!I$3)+SUMIFS(SAÍDAS!$D:$D,SAÍDAS!$B:$B,'PAINEL MÊS'!$B391,SAÍDAS!$H:$H,'PAINEL MÊS'!$AI$1,SAÍDAS!$F:$F,"SEMANA 6")</f>
        <v>0</v>
      </c>
      <c r="J391" s="42">
        <f t="shared" si="46"/>
        <v>0</v>
      </c>
      <c r="K391" s="43">
        <f>SUMIFS(ENTRADAS!$D:$D,ENTRADAS!$B:$B,'PAINEL MÊS'!$B391,ENTRADAS!$I:$I,'PAINEL MÊS'!$AI$1,ENTRADAS!$F:$F,'PAINEL MÊS'!K$3)</f>
        <v>0</v>
      </c>
      <c r="L391" s="43">
        <f>SUMIFS(ENTRADAS!$D:$D,ENTRADAS!$B:$B,'PAINEL MÊS'!$B391,ENTRADAS!$I:$I,'PAINEL MÊS'!$AI$1,ENTRADAS!$F:$F,'PAINEL MÊS'!L$3)</f>
        <v>0</v>
      </c>
      <c r="M391" s="43">
        <f>SUMIFS(ENTRADAS!$D:$D,ENTRADAS!$B:$B,'PAINEL MÊS'!$B391,ENTRADAS!$I:$I,'PAINEL MÊS'!$AI$1,ENTRADAS!$F:$F,'PAINEL MÊS'!M$3)</f>
        <v>0</v>
      </c>
      <c r="N391" s="43">
        <f>SUMIFS(ENTRADAS!$D:$D,ENTRADAS!$B:$B,'PAINEL MÊS'!$B391,ENTRADAS!$I:$I,'PAINEL MÊS'!$AI$1,ENTRADAS!$F:$F,'PAINEL MÊS'!N$3)</f>
        <v>0</v>
      </c>
      <c r="O391" s="43">
        <f>SUMIFS(ENTRADAS!$D:$D,ENTRADAS!$B:$B,'PAINEL MÊS'!$B391,ENTRADAS!$I:$I,'PAINEL MÊS'!$AI$1,ENTRADAS!$F:$F,'PAINEL MÊS'!O$3)+SUMIFS(ENTRADAS!$D:$D,ENTRADAS!$B:$B,'PAINEL MÊS'!$B391,ENTRADAS!$I:$I,'PAINEL MÊS'!$AI$1,ENTRADAS!$F:$F,"SEMANA 6")</f>
        <v>0</v>
      </c>
      <c r="P391" s="44">
        <f t="shared" si="47"/>
        <v>0</v>
      </c>
      <c r="Q391" s="40">
        <f>C391+P391-J391+SUMIFS(AJUSTE!$D:$D,AJUSTE!$B:$B,'PAINEL MÊS'!B391,AJUSTE!$H:$H,'PAINEL MÊS'!$AI$1)</f>
        <v>0</v>
      </c>
      <c r="R391" s="45">
        <f t="shared" si="69"/>
        <v>0</v>
      </c>
      <c r="S391" s="15">
        <f>IFERROR(IF(INDEX(CADASTRO!$A$2:$Q$570,MATCH('PAINEL MÊS'!B391,CADASTRO!$B$2:$B$570,0),MATCH('PAINEL MÊS'!$AI$1,CADASTRO!$A$2:$Q$2,0))=0,IF(CADASTRO!R389=0,CADASTRO!E389,CADASTRO!R389),INDEX(CADASTRO!$A$2:$Q$570,MATCH('PAINEL MÊS'!B391,CADASTRO!$B$2:$B$570,0),MATCH('PAINEL MÊS'!$AI$1,CADASTRO!$A$2:$Q$2,0))),0)</f>
        <v>0</v>
      </c>
      <c r="T391" s="14">
        <f t="shared" si="70"/>
        <v>0</v>
      </c>
      <c r="U391" s="14">
        <f t="shared" si="71"/>
        <v>0</v>
      </c>
      <c r="V391" s="14">
        <f t="shared" si="72"/>
        <v>0</v>
      </c>
      <c r="W391" s="14">
        <f t="shared" si="73"/>
        <v>0</v>
      </c>
      <c r="X391" s="67">
        <f>IFERROR(IF(INDEX(CADASTRO!$A$2:$Q$570,MATCH('PAINEL MÊS'!B391,CADASTRO!$B$2:$B$570,0),MATCH('PAINEL MÊS'!$AJ$2,CADASTRO!$A$2:$Q$2,0))=0,IF(CADASTRO!R389=0,CADASTRO!E389,CADASTRO!R389),INDEX(CADASTRO!$A$2:$Q$570,MATCH('PAINEL MÊS'!B391,CADASTRO!$B$2:$B$570,0),MATCH('PAINEL MÊS'!$AJ$2,CADASTRO!$A$2:$Q$2,0))),0)*C391</f>
        <v>0</v>
      </c>
      <c r="Y391" s="14">
        <f t="shared" si="74"/>
        <v>0</v>
      </c>
      <c r="Z391" s="75">
        <f t="shared" si="75"/>
        <v>0</v>
      </c>
      <c r="AA391" s="75">
        <f t="shared" si="76"/>
        <v>0</v>
      </c>
      <c r="AB391" s="79">
        <f t="shared" si="77"/>
        <v>0</v>
      </c>
      <c r="AC391" s="77">
        <f t="shared" si="78"/>
        <v>0</v>
      </c>
      <c r="AD391" s="77">
        <f t="shared" si="79"/>
        <v>0</v>
      </c>
    </row>
    <row r="392" spans="1:30" ht="18.75" customHeight="1" x14ac:dyDescent="0.25">
      <c r="A392" s="7">
        <f>CADASTRO!A390</f>
        <v>0</v>
      </c>
      <c r="B392" s="7">
        <f>CADASTRO!B390</f>
        <v>0</v>
      </c>
      <c r="C392" s="40">
        <f>INDEX(Base!$A$40:$N$570,MATCH('PAINEL MÊS'!B392,Base!$B$40:$B$570,0),MATCH('PAINEL MÊS'!$C$2,Base!$A$40:$N$40,0))</f>
        <v>0</v>
      </c>
      <c r="D392" s="7">
        <f>CADASTRO!C390</f>
        <v>0</v>
      </c>
      <c r="E392" s="41">
        <f>SUMIFS(SAÍDAS!$D:$D,SAÍDAS!$B:$B,'PAINEL MÊS'!$B392,SAÍDAS!$H:$H,'PAINEL MÊS'!$AI$1,SAÍDAS!$F:$F,'PAINEL MÊS'!E$3)</f>
        <v>0</v>
      </c>
      <c r="F392" s="41">
        <f>SUMIFS(SAÍDAS!$D:$D,SAÍDAS!$B:$B,'PAINEL MÊS'!$B392,SAÍDAS!$H:$H,'PAINEL MÊS'!$AI$1,SAÍDAS!$F:$F,'PAINEL MÊS'!F$3)</f>
        <v>0</v>
      </c>
      <c r="G392" s="41">
        <f>SUMIFS(SAÍDAS!$D:$D,SAÍDAS!$B:$B,'PAINEL MÊS'!$B392,SAÍDAS!$H:$H,'PAINEL MÊS'!$AI$1,SAÍDAS!$F:$F,'PAINEL MÊS'!G$3)</f>
        <v>0</v>
      </c>
      <c r="H392" s="41">
        <f>SUMIFS(SAÍDAS!$D:$D,SAÍDAS!$B:$B,'PAINEL MÊS'!$B392,SAÍDAS!$H:$H,'PAINEL MÊS'!$AI$1,SAÍDAS!$F:$F,'PAINEL MÊS'!H$3)</f>
        <v>0</v>
      </c>
      <c r="I392" s="41">
        <f>SUMIFS(SAÍDAS!$D:$D,SAÍDAS!$B:$B,'PAINEL MÊS'!$B392,SAÍDAS!$H:$H,'PAINEL MÊS'!$AI$1,SAÍDAS!$F:$F,'PAINEL MÊS'!I$3)+SUMIFS(SAÍDAS!$D:$D,SAÍDAS!$B:$B,'PAINEL MÊS'!$B392,SAÍDAS!$H:$H,'PAINEL MÊS'!$AI$1,SAÍDAS!$F:$F,"SEMANA 6")</f>
        <v>0</v>
      </c>
      <c r="J392" s="42">
        <f t="shared" si="46"/>
        <v>0</v>
      </c>
      <c r="K392" s="43">
        <f>SUMIFS(ENTRADAS!$D:$D,ENTRADAS!$B:$B,'PAINEL MÊS'!$B392,ENTRADAS!$I:$I,'PAINEL MÊS'!$AI$1,ENTRADAS!$F:$F,'PAINEL MÊS'!K$3)</f>
        <v>0</v>
      </c>
      <c r="L392" s="43">
        <f>SUMIFS(ENTRADAS!$D:$D,ENTRADAS!$B:$B,'PAINEL MÊS'!$B392,ENTRADAS!$I:$I,'PAINEL MÊS'!$AI$1,ENTRADAS!$F:$F,'PAINEL MÊS'!L$3)</f>
        <v>0</v>
      </c>
      <c r="M392" s="43">
        <f>SUMIFS(ENTRADAS!$D:$D,ENTRADAS!$B:$B,'PAINEL MÊS'!$B392,ENTRADAS!$I:$I,'PAINEL MÊS'!$AI$1,ENTRADAS!$F:$F,'PAINEL MÊS'!M$3)</f>
        <v>0</v>
      </c>
      <c r="N392" s="43">
        <f>SUMIFS(ENTRADAS!$D:$D,ENTRADAS!$B:$B,'PAINEL MÊS'!$B392,ENTRADAS!$I:$I,'PAINEL MÊS'!$AI$1,ENTRADAS!$F:$F,'PAINEL MÊS'!N$3)</f>
        <v>0</v>
      </c>
      <c r="O392" s="43">
        <f>SUMIFS(ENTRADAS!$D:$D,ENTRADAS!$B:$B,'PAINEL MÊS'!$B392,ENTRADAS!$I:$I,'PAINEL MÊS'!$AI$1,ENTRADAS!$F:$F,'PAINEL MÊS'!O$3)+SUMIFS(ENTRADAS!$D:$D,ENTRADAS!$B:$B,'PAINEL MÊS'!$B392,ENTRADAS!$I:$I,'PAINEL MÊS'!$AI$1,ENTRADAS!$F:$F,"SEMANA 6")</f>
        <v>0</v>
      </c>
      <c r="P392" s="44">
        <f t="shared" si="47"/>
        <v>0</v>
      </c>
      <c r="Q392" s="40">
        <f>C392+P392-J392+SUMIFS(AJUSTE!$D:$D,AJUSTE!$B:$B,'PAINEL MÊS'!B392,AJUSTE!$H:$H,'PAINEL MÊS'!$AI$1)</f>
        <v>0</v>
      </c>
      <c r="R392" s="45">
        <f t="shared" si="69"/>
        <v>0</v>
      </c>
      <c r="S392" s="15">
        <f>IFERROR(IF(INDEX(CADASTRO!$A$2:$Q$570,MATCH('PAINEL MÊS'!B392,CADASTRO!$B$2:$B$570,0),MATCH('PAINEL MÊS'!$AI$1,CADASTRO!$A$2:$Q$2,0))=0,IF(CADASTRO!R390=0,CADASTRO!E390,CADASTRO!R390),INDEX(CADASTRO!$A$2:$Q$570,MATCH('PAINEL MÊS'!B392,CADASTRO!$B$2:$B$570,0),MATCH('PAINEL MÊS'!$AI$1,CADASTRO!$A$2:$Q$2,0))),0)</f>
        <v>0</v>
      </c>
      <c r="T392" s="14">
        <f t="shared" si="70"/>
        <v>0</v>
      </c>
      <c r="U392" s="14">
        <f t="shared" si="71"/>
        <v>0</v>
      </c>
      <c r="V392" s="14">
        <f t="shared" si="72"/>
        <v>0</v>
      </c>
      <c r="W392" s="14">
        <f t="shared" si="73"/>
        <v>0</v>
      </c>
      <c r="X392" s="67">
        <f>IFERROR(IF(INDEX(CADASTRO!$A$2:$Q$570,MATCH('PAINEL MÊS'!B392,CADASTRO!$B$2:$B$570,0),MATCH('PAINEL MÊS'!$AJ$2,CADASTRO!$A$2:$Q$2,0))=0,IF(CADASTRO!R390=0,CADASTRO!E390,CADASTRO!R390),INDEX(CADASTRO!$A$2:$Q$570,MATCH('PAINEL MÊS'!B392,CADASTRO!$B$2:$B$570,0),MATCH('PAINEL MÊS'!$AJ$2,CADASTRO!$A$2:$Q$2,0))),0)*C392</f>
        <v>0</v>
      </c>
      <c r="Y392" s="14">
        <f t="shared" si="74"/>
        <v>0</v>
      </c>
      <c r="Z392" s="75">
        <f t="shared" si="75"/>
        <v>0</v>
      </c>
      <c r="AA392" s="75">
        <f t="shared" si="76"/>
        <v>0</v>
      </c>
      <c r="AB392" s="79">
        <f t="shared" si="77"/>
        <v>0</v>
      </c>
      <c r="AC392" s="77">
        <f t="shared" si="78"/>
        <v>0</v>
      </c>
      <c r="AD392" s="77">
        <f t="shared" si="79"/>
        <v>0</v>
      </c>
    </row>
    <row r="393" spans="1:30" ht="18.75" customHeight="1" x14ac:dyDescent="0.25">
      <c r="A393" s="7">
        <f>CADASTRO!A391</f>
        <v>0</v>
      </c>
      <c r="B393" s="7">
        <f>CADASTRO!B391</f>
        <v>0</v>
      </c>
      <c r="C393" s="40">
        <f>INDEX(Base!$A$40:$N$570,MATCH('PAINEL MÊS'!B393,Base!$B$40:$B$570,0),MATCH('PAINEL MÊS'!$C$2,Base!$A$40:$N$40,0))</f>
        <v>0</v>
      </c>
      <c r="D393" s="7">
        <f>CADASTRO!C391</f>
        <v>0</v>
      </c>
      <c r="E393" s="41">
        <f>SUMIFS(SAÍDAS!$D:$D,SAÍDAS!$B:$B,'PAINEL MÊS'!$B393,SAÍDAS!$H:$H,'PAINEL MÊS'!$AI$1,SAÍDAS!$F:$F,'PAINEL MÊS'!E$3)</f>
        <v>0</v>
      </c>
      <c r="F393" s="41">
        <f>SUMIFS(SAÍDAS!$D:$D,SAÍDAS!$B:$B,'PAINEL MÊS'!$B393,SAÍDAS!$H:$H,'PAINEL MÊS'!$AI$1,SAÍDAS!$F:$F,'PAINEL MÊS'!F$3)</f>
        <v>0</v>
      </c>
      <c r="G393" s="41">
        <f>SUMIFS(SAÍDAS!$D:$D,SAÍDAS!$B:$B,'PAINEL MÊS'!$B393,SAÍDAS!$H:$H,'PAINEL MÊS'!$AI$1,SAÍDAS!$F:$F,'PAINEL MÊS'!G$3)</f>
        <v>0</v>
      </c>
      <c r="H393" s="41">
        <f>SUMIFS(SAÍDAS!$D:$D,SAÍDAS!$B:$B,'PAINEL MÊS'!$B393,SAÍDAS!$H:$H,'PAINEL MÊS'!$AI$1,SAÍDAS!$F:$F,'PAINEL MÊS'!H$3)</f>
        <v>0</v>
      </c>
      <c r="I393" s="41">
        <f>SUMIFS(SAÍDAS!$D:$D,SAÍDAS!$B:$B,'PAINEL MÊS'!$B393,SAÍDAS!$H:$H,'PAINEL MÊS'!$AI$1,SAÍDAS!$F:$F,'PAINEL MÊS'!I$3)+SUMIFS(SAÍDAS!$D:$D,SAÍDAS!$B:$B,'PAINEL MÊS'!$B393,SAÍDAS!$H:$H,'PAINEL MÊS'!$AI$1,SAÍDAS!$F:$F,"SEMANA 6")</f>
        <v>0</v>
      </c>
      <c r="J393" s="42">
        <f t="shared" si="46"/>
        <v>0</v>
      </c>
      <c r="K393" s="43">
        <f>SUMIFS(ENTRADAS!$D:$D,ENTRADAS!$B:$B,'PAINEL MÊS'!$B393,ENTRADAS!$I:$I,'PAINEL MÊS'!$AI$1,ENTRADAS!$F:$F,'PAINEL MÊS'!K$3)</f>
        <v>0</v>
      </c>
      <c r="L393" s="43">
        <f>SUMIFS(ENTRADAS!$D:$D,ENTRADAS!$B:$B,'PAINEL MÊS'!$B393,ENTRADAS!$I:$I,'PAINEL MÊS'!$AI$1,ENTRADAS!$F:$F,'PAINEL MÊS'!L$3)</f>
        <v>0</v>
      </c>
      <c r="M393" s="43">
        <f>SUMIFS(ENTRADAS!$D:$D,ENTRADAS!$B:$B,'PAINEL MÊS'!$B393,ENTRADAS!$I:$I,'PAINEL MÊS'!$AI$1,ENTRADAS!$F:$F,'PAINEL MÊS'!M$3)</f>
        <v>0</v>
      </c>
      <c r="N393" s="43">
        <f>SUMIFS(ENTRADAS!$D:$D,ENTRADAS!$B:$B,'PAINEL MÊS'!$B393,ENTRADAS!$I:$I,'PAINEL MÊS'!$AI$1,ENTRADAS!$F:$F,'PAINEL MÊS'!N$3)</f>
        <v>0</v>
      </c>
      <c r="O393" s="43">
        <f>SUMIFS(ENTRADAS!$D:$D,ENTRADAS!$B:$B,'PAINEL MÊS'!$B393,ENTRADAS!$I:$I,'PAINEL MÊS'!$AI$1,ENTRADAS!$F:$F,'PAINEL MÊS'!O$3)+SUMIFS(ENTRADAS!$D:$D,ENTRADAS!$B:$B,'PAINEL MÊS'!$B393,ENTRADAS!$I:$I,'PAINEL MÊS'!$AI$1,ENTRADAS!$F:$F,"SEMANA 6")</f>
        <v>0</v>
      </c>
      <c r="P393" s="44">
        <f t="shared" si="47"/>
        <v>0</v>
      </c>
      <c r="Q393" s="40">
        <f>C393+P393-J393+SUMIFS(AJUSTE!$D:$D,AJUSTE!$B:$B,'PAINEL MÊS'!B393,AJUSTE!$H:$H,'PAINEL MÊS'!$AI$1)</f>
        <v>0</v>
      </c>
      <c r="R393" s="45">
        <f t="shared" si="69"/>
        <v>0</v>
      </c>
      <c r="S393" s="15">
        <f>IFERROR(IF(INDEX(CADASTRO!$A$2:$Q$570,MATCH('PAINEL MÊS'!B393,CADASTRO!$B$2:$B$570,0),MATCH('PAINEL MÊS'!$AI$1,CADASTRO!$A$2:$Q$2,0))=0,IF(CADASTRO!R391=0,CADASTRO!E391,CADASTRO!R391),INDEX(CADASTRO!$A$2:$Q$570,MATCH('PAINEL MÊS'!B393,CADASTRO!$B$2:$B$570,0),MATCH('PAINEL MÊS'!$AI$1,CADASTRO!$A$2:$Q$2,0))),0)</f>
        <v>0</v>
      </c>
      <c r="T393" s="14">
        <f t="shared" si="70"/>
        <v>0</v>
      </c>
      <c r="U393" s="14">
        <f t="shared" si="71"/>
        <v>0</v>
      </c>
      <c r="V393" s="14">
        <f t="shared" si="72"/>
        <v>0</v>
      </c>
      <c r="W393" s="14">
        <f t="shared" si="73"/>
        <v>0</v>
      </c>
      <c r="X393" s="67">
        <f>IFERROR(IF(INDEX(CADASTRO!$A$2:$Q$570,MATCH('PAINEL MÊS'!B393,CADASTRO!$B$2:$B$570,0),MATCH('PAINEL MÊS'!$AJ$2,CADASTRO!$A$2:$Q$2,0))=0,IF(CADASTRO!R391=0,CADASTRO!E391,CADASTRO!R391),INDEX(CADASTRO!$A$2:$Q$570,MATCH('PAINEL MÊS'!B393,CADASTRO!$B$2:$B$570,0),MATCH('PAINEL MÊS'!$AJ$2,CADASTRO!$A$2:$Q$2,0))),0)*C393</f>
        <v>0</v>
      </c>
      <c r="Y393" s="14">
        <f t="shared" si="74"/>
        <v>0</v>
      </c>
      <c r="Z393" s="75">
        <f t="shared" si="75"/>
        <v>0</v>
      </c>
      <c r="AA393" s="75">
        <f t="shared" si="76"/>
        <v>0</v>
      </c>
      <c r="AB393" s="79">
        <f t="shared" si="77"/>
        <v>0</v>
      </c>
      <c r="AC393" s="77">
        <f t="shared" si="78"/>
        <v>0</v>
      </c>
      <c r="AD393" s="77">
        <f t="shared" si="79"/>
        <v>0</v>
      </c>
    </row>
    <row r="394" spans="1:30" ht="18.75" customHeight="1" x14ac:dyDescent="0.25">
      <c r="A394" s="7">
        <f>CADASTRO!A392</f>
        <v>0</v>
      </c>
      <c r="B394" s="7">
        <f>CADASTRO!B392</f>
        <v>0</v>
      </c>
      <c r="C394" s="40">
        <f>INDEX(Base!$A$40:$N$570,MATCH('PAINEL MÊS'!B394,Base!$B$40:$B$570,0),MATCH('PAINEL MÊS'!$C$2,Base!$A$40:$N$40,0))</f>
        <v>0</v>
      </c>
      <c r="D394" s="7">
        <f>CADASTRO!C392</f>
        <v>0</v>
      </c>
      <c r="E394" s="41">
        <f>SUMIFS(SAÍDAS!$D:$D,SAÍDAS!$B:$B,'PAINEL MÊS'!$B394,SAÍDAS!$H:$H,'PAINEL MÊS'!$AI$1,SAÍDAS!$F:$F,'PAINEL MÊS'!E$3)</f>
        <v>0</v>
      </c>
      <c r="F394" s="41">
        <f>SUMIFS(SAÍDAS!$D:$D,SAÍDAS!$B:$B,'PAINEL MÊS'!$B394,SAÍDAS!$H:$H,'PAINEL MÊS'!$AI$1,SAÍDAS!$F:$F,'PAINEL MÊS'!F$3)</f>
        <v>0</v>
      </c>
      <c r="G394" s="41">
        <f>SUMIFS(SAÍDAS!$D:$D,SAÍDAS!$B:$B,'PAINEL MÊS'!$B394,SAÍDAS!$H:$H,'PAINEL MÊS'!$AI$1,SAÍDAS!$F:$F,'PAINEL MÊS'!G$3)</f>
        <v>0</v>
      </c>
      <c r="H394" s="41">
        <f>SUMIFS(SAÍDAS!$D:$D,SAÍDAS!$B:$B,'PAINEL MÊS'!$B394,SAÍDAS!$H:$H,'PAINEL MÊS'!$AI$1,SAÍDAS!$F:$F,'PAINEL MÊS'!H$3)</f>
        <v>0</v>
      </c>
      <c r="I394" s="41">
        <f>SUMIFS(SAÍDAS!$D:$D,SAÍDAS!$B:$B,'PAINEL MÊS'!$B394,SAÍDAS!$H:$H,'PAINEL MÊS'!$AI$1,SAÍDAS!$F:$F,'PAINEL MÊS'!I$3)+SUMIFS(SAÍDAS!$D:$D,SAÍDAS!$B:$B,'PAINEL MÊS'!$B394,SAÍDAS!$H:$H,'PAINEL MÊS'!$AI$1,SAÍDAS!$F:$F,"SEMANA 6")</f>
        <v>0</v>
      </c>
      <c r="J394" s="42">
        <f t="shared" si="46"/>
        <v>0</v>
      </c>
      <c r="K394" s="43">
        <f>SUMIFS(ENTRADAS!$D:$D,ENTRADAS!$B:$B,'PAINEL MÊS'!$B394,ENTRADAS!$I:$I,'PAINEL MÊS'!$AI$1,ENTRADAS!$F:$F,'PAINEL MÊS'!K$3)</f>
        <v>0</v>
      </c>
      <c r="L394" s="43">
        <f>SUMIFS(ENTRADAS!$D:$D,ENTRADAS!$B:$B,'PAINEL MÊS'!$B394,ENTRADAS!$I:$I,'PAINEL MÊS'!$AI$1,ENTRADAS!$F:$F,'PAINEL MÊS'!L$3)</f>
        <v>0</v>
      </c>
      <c r="M394" s="43">
        <f>SUMIFS(ENTRADAS!$D:$D,ENTRADAS!$B:$B,'PAINEL MÊS'!$B394,ENTRADAS!$I:$I,'PAINEL MÊS'!$AI$1,ENTRADAS!$F:$F,'PAINEL MÊS'!M$3)</f>
        <v>0</v>
      </c>
      <c r="N394" s="43">
        <f>SUMIFS(ENTRADAS!$D:$D,ENTRADAS!$B:$B,'PAINEL MÊS'!$B394,ENTRADAS!$I:$I,'PAINEL MÊS'!$AI$1,ENTRADAS!$F:$F,'PAINEL MÊS'!N$3)</f>
        <v>0</v>
      </c>
      <c r="O394" s="43">
        <f>SUMIFS(ENTRADAS!$D:$D,ENTRADAS!$B:$B,'PAINEL MÊS'!$B394,ENTRADAS!$I:$I,'PAINEL MÊS'!$AI$1,ENTRADAS!$F:$F,'PAINEL MÊS'!O$3)+SUMIFS(ENTRADAS!$D:$D,ENTRADAS!$B:$B,'PAINEL MÊS'!$B394,ENTRADAS!$I:$I,'PAINEL MÊS'!$AI$1,ENTRADAS!$F:$F,"SEMANA 6")</f>
        <v>0</v>
      </c>
      <c r="P394" s="44">
        <f t="shared" si="47"/>
        <v>0</v>
      </c>
      <c r="Q394" s="40">
        <f>C394+P394-J394+SUMIFS(AJUSTE!$D:$D,AJUSTE!$B:$B,'PAINEL MÊS'!B394,AJUSTE!$H:$H,'PAINEL MÊS'!$AI$1)</f>
        <v>0</v>
      </c>
      <c r="R394" s="45">
        <f t="shared" si="69"/>
        <v>0</v>
      </c>
      <c r="S394" s="15">
        <f>IFERROR(IF(INDEX(CADASTRO!$A$2:$Q$570,MATCH('PAINEL MÊS'!B394,CADASTRO!$B$2:$B$570,0),MATCH('PAINEL MÊS'!$AI$1,CADASTRO!$A$2:$Q$2,0))=0,IF(CADASTRO!R392=0,CADASTRO!E392,CADASTRO!R392),INDEX(CADASTRO!$A$2:$Q$570,MATCH('PAINEL MÊS'!B394,CADASTRO!$B$2:$B$570,0),MATCH('PAINEL MÊS'!$AI$1,CADASTRO!$A$2:$Q$2,0))),0)</f>
        <v>0</v>
      </c>
      <c r="T394" s="14">
        <f t="shared" si="70"/>
        <v>0</v>
      </c>
      <c r="U394" s="14">
        <f t="shared" si="71"/>
        <v>0</v>
      </c>
      <c r="V394" s="14">
        <f t="shared" si="72"/>
        <v>0</v>
      </c>
      <c r="W394" s="14">
        <f t="shared" si="73"/>
        <v>0</v>
      </c>
      <c r="X394" s="67">
        <f>IFERROR(IF(INDEX(CADASTRO!$A$2:$Q$570,MATCH('PAINEL MÊS'!B394,CADASTRO!$B$2:$B$570,0),MATCH('PAINEL MÊS'!$AJ$2,CADASTRO!$A$2:$Q$2,0))=0,IF(CADASTRO!R392=0,CADASTRO!E392,CADASTRO!R392),INDEX(CADASTRO!$A$2:$Q$570,MATCH('PAINEL MÊS'!B394,CADASTRO!$B$2:$B$570,0),MATCH('PAINEL MÊS'!$AJ$2,CADASTRO!$A$2:$Q$2,0))),0)*C394</f>
        <v>0</v>
      </c>
      <c r="Y394" s="14">
        <f t="shared" si="74"/>
        <v>0</v>
      </c>
      <c r="Z394" s="75">
        <f t="shared" si="75"/>
        <v>0</v>
      </c>
      <c r="AA394" s="75">
        <f t="shared" si="76"/>
        <v>0</v>
      </c>
      <c r="AB394" s="79">
        <f t="shared" si="77"/>
        <v>0</v>
      </c>
      <c r="AC394" s="77">
        <f t="shared" si="78"/>
        <v>0</v>
      </c>
      <c r="AD394" s="77">
        <f t="shared" si="79"/>
        <v>0</v>
      </c>
    </row>
    <row r="395" spans="1:30" ht="18.75" customHeight="1" x14ac:dyDescent="0.25">
      <c r="A395" s="7">
        <f>CADASTRO!A393</f>
        <v>0</v>
      </c>
      <c r="B395" s="7">
        <f>CADASTRO!B393</f>
        <v>0</v>
      </c>
      <c r="C395" s="40">
        <f>INDEX(Base!$A$40:$N$570,MATCH('PAINEL MÊS'!B395,Base!$B$40:$B$570,0),MATCH('PAINEL MÊS'!$C$2,Base!$A$40:$N$40,0))</f>
        <v>0</v>
      </c>
      <c r="D395" s="7">
        <f>CADASTRO!C393</f>
        <v>0</v>
      </c>
      <c r="E395" s="41">
        <f>SUMIFS(SAÍDAS!$D:$D,SAÍDAS!$B:$B,'PAINEL MÊS'!$B395,SAÍDAS!$H:$H,'PAINEL MÊS'!$AI$1,SAÍDAS!$F:$F,'PAINEL MÊS'!E$3)</f>
        <v>0</v>
      </c>
      <c r="F395" s="41">
        <f>SUMIFS(SAÍDAS!$D:$D,SAÍDAS!$B:$B,'PAINEL MÊS'!$B395,SAÍDAS!$H:$H,'PAINEL MÊS'!$AI$1,SAÍDAS!$F:$F,'PAINEL MÊS'!F$3)</f>
        <v>0</v>
      </c>
      <c r="G395" s="41">
        <f>SUMIFS(SAÍDAS!$D:$D,SAÍDAS!$B:$B,'PAINEL MÊS'!$B395,SAÍDAS!$H:$H,'PAINEL MÊS'!$AI$1,SAÍDAS!$F:$F,'PAINEL MÊS'!G$3)</f>
        <v>0</v>
      </c>
      <c r="H395" s="41">
        <f>SUMIFS(SAÍDAS!$D:$D,SAÍDAS!$B:$B,'PAINEL MÊS'!$B395,SAÍDAS!$H:$H,'PAINEL MÊS'!$AI$1,SAÍDAS!$F:$F,'PAINEL MÊS'!H$3)</f>
        <v>0</v>
      </c>
      <c r="I395" s="41">
        <f>SUMIFS(SAÍDAS!$D:$D,SAÍDAS!$B:$B,'PAINEL MÊS'!$B395,SAÍDAS!$H:$H,'PAINEL MÊS'!$AI$1,SAÍDAS!$F:$F,'PAINEL MÊS'!I$3)+SUMIFS(SAÍDAS!$D:$D,SAÍDAS!$B:$B,'PAINEL MÊS'!$B395,SAÍDAS!$H:$H,'PAINEL MÊS'!$AI$1,SAÍDAS!$F:$F,"SEMANA 6")</f>
        <v>0</v>
      </c>
      <c r="J395" s="42">
        <f t="shared" si="46"/>
        <v>0</v>
      </c>
      <c r="K395" s="43">
        <f>SUMIFS(ENTRADAS!$D:$D,ENTRADAS!$B:$B,'PAINEL MÊS'!$B395,ENTRADAS!$I:$I,'PAINEL MÊS'!$AI$1,ENTRADAS!$F:$F,'PAINEL MÊS'!K$3)</f>
        <v>0</v>
      </c>
      <c r="L395" s="43">
        <f>SUMIFS(ENTRADAS!$D:$D,ENTRADAS!$B:$B,'PAINEL MÊS'!$B395,ENTRADAS!$I:$I,'PAINEL MÊS'!$AI$1,ENTRADAS!$F:$F,'PAINEL MÊS'!L$3)</f>
        <v>0</v>
      </c>
      <c r="M395" s="43">
        <f>SUMIFS(ENTRADAS!$D:$D,ENTRADAS!$B:$B,'PAINEL MÊS'!$B395,ENTRADAS!$I:$I,'PAINEL MÊS'!$AI$1,ENTRADAS!$F:$F,'PAINEL MÊS'!M$3)</f>
        <v>0</v>
      </c>
      <c r="N395" s="43">
        <f>SUMIFS(ENTRADAS!$D:$D,ENTRADAS!$B:$B,'PAINEL MÊS'!$B395,ENTRADAS!$I:$I,'PAINEL MÊS'!$AI$1,ENTRADAS!$F:$F,'PAINEL MÊS'!N$3)</f>
        <v>0</v>
      </c>
      <c r="O395" s="43">
        <f>SUMIFS(ENTRADAS!$D:$D,ENTRADAS!$B:$B,'PAINEL MÊS'!$B395,ENTRADAS!$I:$I,'PAINEL MÊS'!$AI$1,ENTRADAS!$F:$F,'PAINEL MÊS'!O$3)+SUMIFS(ENTRADAS!$D:$D,ENTRADAS!$B:$B,'PAINEL MÊS'!$B395,ENTRADAS!$I:$I,'PAINEL MÊS'!$AI$1,ENTRADAS!$F:$F,"SEMANA 6")</f>
        <v>0</v>
      </c>
      <c r="P395" s="44">
        <f t="shared" si="47"/>
        <v>0</v>
      </c>
      <c r="Q395" s="40">
        <f>C395+P395-J395+SUMIFS(AJUSTE!$D:$D,AJUSTE!$B:$B,'PAINEL MÊS'!B395,AJUSTE!$H:$H,'PAINEL MÊS'!$AI$1)</f>
        <v>0</v>
      </c>
      <c r="R395" s="45">
        <f t="shared" si="69"/>
        <v>0</v>
      </c>
      <c r="S395" s="15">
        <f>IFERROR(IF(INDEX(CADASTRO!$A$2:$Q$570,MATCH('PAINEL MÊS'!B395,CADASTRO!$B$2:$B$570,0),MATCH('PAINEL MÊS'!$AI$1,CADASTRO!$A$2:$Q$2,0))=0,IF(CADASTRO!R393=0,CADASTRO!E393,CADASTRO!R393),INDEX(CADASTRO!$A$2:$Q$570,MATCH('PAINEL MÊS'!B395,CADASTRO!$B$2:$B$570,0),MATCH('PAINEL MÊS'!$AI$1,CADASTRO!$A$2:$Q$2,0))),0)</f>
        <v>0</v>
      </c>
      <c r="T395" s="14">
        <f t="shared" si="70"/>
        <v>0</v>
      </c>
      <c r="U395" s="14">
        <f t="shared" si="71"/>
        <v>0</v>
      </c>
      <c r="V395" s="14">
        <f t="shared" si="72"/>
        <v>0</v>
      </c>
      <c r="W395" s="14">
        <f t="shared" si="73"/>
        <v>0</v>
      </c>
      <c r="X395" s="67">
        <f>IFERROR(IF(INDEX(CADASTRO!$A$2:$Q$570,MATCH('PAINEL MÊS'!B395,CADASTRO!$B$2:$B$570,0),MATCH('PAINEL MÊS'!$AJ$2,CADASTRO!$A$2:$Q$2,0))=0,IF(CADASTRO!R393=0,CADASTRO!E393,CADASTRO!R393),INDEX(CADASTRO!$A$2:$Q$570,MATCH('PAINEL MÊS'!B395,CADASTRO!$B$2:$B$570,0),MATCH('PAINEL MÊS'!$AJ$2,CADASTRO!$A$2:$Q$2,0))),0)*C395</f>
        <v>0</v>
      </c>
      <c r="Y395" s="14">
        <f t="shared" si="74"/>
        <v>0</v>
      </c>
      <c r="Z395" s="75">
        <f t="shared" si="75"/>
        <v>0</v>
      </c>
      <c r="AA395" s="75">
        <f t="shared" si="76"/>
        <v>0</v>
      </c>
      <c r="AB395" s="79">
        <f t="shared" si="77"/>
        <v>0</v>
      </c>
      <c r="AC395" s="77">
        <f t="shared" si="78"/>
        <v>0</v>
      </c>
      <c r="AD395" s="77">
        <f t="shared" si="79"/>
        <v>0</v>
      </c>
    </row>
    <row r="396" spans="1:30" ht="18.75" customHeight="1" x14ac:dyDescent="0.25">
      <c r="A396" s="7">
        <f>CADASTRO!A394</f>
        <v>0</v>
      </c>
      <c r="B396" s="7">
        <f>CADASTRO!B394</f>
        <v>0</v>
      </c>
      <c r="C396" s="40">
        <f>INDEX(Base!$A$40:$N$570,MATCH('PAINEL MÊS'!B396,Base!$B$40:$B$570,0),MATCH('PAINEL MÊS'!$C$2,Base!$A$40:$N$40,0))</f>
        <v>0</v>
      </c>
      <c r="D396" s="7">
        <f>CADASTRO!C394</f>
        <v>0</v>
      </c>
      <c r="E396" s="41">
        <f>SUMIFS(SAÍDAS!$D:$D,SAÍDAS!$B:$B,'PAINEL MÊS'!$B396,SAÍDAS!$H:$H,'PAINEL MÊS'!$AI$1,SAÍDAS!$F:$F,'PAINEL MÊS'!E$3)</f>
        <v>0</v>
      </c>
      <c r="F396" s="41">
        <f>SUMIFS(SAÍDAS!$D:$D,SAÍDAS!$B:$B,'PAINEL MÊS'!$B396,SAÍDAS!$H:$H,'PAINEL MÊS'!$AI$1,SAÍDAS!$F:$F,'PAINEL MÊS'!F$3)</f>
        <v>0</v>
      </c>
      <c r="G396" s="41">
        <f>SUMIFS(SAÍDAS!$D:$D,SAÍDAS!$B:$B,'PAINEL MÊS'!$B396,SAÍDAS!$H:$H,'PAINEL MÊS'!$AI$1,SAÍDAS!$F:$F,'PAINEL MÊS'!G$3)</f>
        <v>0</v>
      </c>
      <c r="H396" s="41">
        <f>SUMIFS(SAÍDAS!$D:$D,SAÍDAS!$B:$B,'PAINEL MÊS'!$B396,SAÍDAS!$H:$H,'PAINEL MÊS'!$AI$1,SAÍDAS!$F:$F,'PAINEL MÊS'!H$3)</f>
        <v>0</v>
      </c>
      <c r="I396" s="41">
        <f>SUMIFS(SAÍDAS!$D:$D,SAÍDAS!$B:$B,'PAINEL MÊS'!$B396,SAÍDAS!$H:$H,'PAINEL MÊS'!$AI$1,SAÍDAS!$F:$F,'PAINEL MÊS'!I$3)+SUMIFS(SAÍDAS!$D:$D,SAÍDAS!$B:$B,'PAINEL MÊS'!$B396,SAÍDAS!$H:$H,'PAINEL MÊS'!$AI$1,SAÍDAS!$F:$F,"SEMANA 6")</f>
        <v>0</v>
      </c>
      <c r="J396" s="42">
        <f t="shared" si="46"/>
        <v>0</v>
      </c>
      <c r="K396" s="43">
        <f>SUMIFS(ENTRADAS!$D:$D,ENTRADAS!$B:$B,'PAINEL MÊS'!$B396,ENTRADAS!$I:$I,'PAINEL MÊS'!$AI$1,ENTRADAS!$F:$F,'PAINEL MÊS'!K$3)</f>
        <v>0</v>
      </c>
      <c r="L396" s="43">
        <f>SUMIFS(ENTRADAS!$D:$D,ENTRADAS!$B:$B,'PAINEL MÊS'!$B396,ENTRADAS!$I:$I,'PAINEL MÊS'!$AI$1,ENTRADAS!$F:$F,'PAINEL MÊS'!L$3)</f>
        <v>0</v>
      </c>
      <c r="M396" s="43">
        <f>SUMIFS(ENTRADAS!$D:$D,ENTRADAS!$B:$B,'PAINEL MÊS'!$B396,ENTRADAS!$I:$I,'PAINEL MÊS'!$AI$1,ENTRADAS!$F:$F,'PAINEL MÊS'!M$3)</f>
        <v>0</v>
      </c>
      <c r="N396" s="43">
        <f>SUMIFS(ENTRADAS!$D:$D,ENTRADAS!$B:$B,'PAINEL MÊS'!$B396,ENTRADAS!$I:$I,'PAINEL MÊS'!$AI$1,ENTRADAS!$F:$F,'PAINEL MÊS'!N$3)</f>
        <v>0</v>
      </c>
      <c r="O396" s="43">
        <f>SUMIFS(ENTRADAS!$D:$D,ENTRADAS!$B:$B,'PAINEL MÊS'!$B396,ENTRADAS!$I:$I,'PAINEL MÊS'!$AI$1,ENTRADAS!$F:$F,'PAINEL MÊS'!O$3)+SUMIFS(ENTRADAS!$D:$D,ENTRADAS!$B:$B,'PAINEL MÊS'!$B396,ENTRADAS!$I:$I,'PAINEL MÊS'!$AI$1,ENTRADAS!$F:$F,"SEMANA 6")</f>
        <v>0</v>
      </c>
      <c r="P396" s="44">
        <f t="shared" si="47"/>
        <v>0</v>
      </c>
      <c r="Q396" s="40">
        <f>C396+P396-J396+SUMIFS(AJUSTE!$D:$D,AJUSTE!$B:$B,'PAINEL MÊS'!B396,AJUSTE!$H:$H,'PAINEL MÊS'!$AI$1)</f>
        <v>0</v>
      </c>
      <c r="R396" s="45">
        <f t="shared" si="69"/>
        <v>0</v>
      </c>
      <c r="S396" s="15">
        <f>IFERROR(IF(INDEX(CADASTRO!$A$2:$Q$570,MATCH('PAINEL MÊS'!B396,CADASTRO!$B$2:$B$570,0),MATCH('PAINEL MÊS'!$AI$1,CADASTRO!$A$2:$Q$2,0))=0,IF(CADASTRO!R394=0,CADASTRO!E394,CADASTRO!R394),INDEX(CADASTRO!$A$2:$Q$570,MATCH('PAINEL MÊS'!B396,CADASTRO!$B$2:$B$570,0),MATCH('PAINEL MÊS'!$AI$1,CADASTRO!$A$2:$Q$2,0))),0)</f>
        <v>0</v>
      </c>
      <c r="T396" s="14">
        <f t="shared" si="70"/>
        <v>0</v>
      </c>
      <c r="U396" s="14">
        <f t="shared" si="71"/>
        <v>0</v>
      </c>
      <c r="V396" s="14">
        <f t="shared" si="72"/>
        <v>0</v>
      </c>
      <c r="W396" s="14">
        <f t="shared" si="73"/>
        <v>0</v>
      </c>
      <c r="X396" s="67">
        <f>IFERROR(IF(INDEX(CADASTRO!$A$2:$Q$570,MATCH('PAINEL MÊS'!B396,CADASTRO!$B$2:$B$570,0),MATCH('PAINEL MÊS'!$AJ$2,CADASTRO!$A$2:$Q$2,0))=0,IF(CADASTRO!R394=0,CADASTRO!E394,CADASTRO!R394),INDEX(CADASTRO!$A$2:$Q$570,MATCH('PAINEL MÊS'!B396,CADASTRO!$B$2:$B$570,0),MATCH('PAINEL MÊS'!$AJ$2,CADASTRO!$A$2:$Q$2,0))),0)*C396</f>
        <v>0</v>
      </c>
      <c r="Y396" s="14">
        <f t="shared" si="74"/>
        <v>0</v>
      </c>
      <c r="Z396" s="75">
        <f t="shared" si="75"/>
        <v>0</v>
      </c>
      <c r="AA396" s="75">
        <f t="shared" si="76"/>
        <v>0</v>
      </c>
      <c r="AB396" s="79">
        <f t="shared" si="77"/>
        <v>0</v>
      </c>
      <c r="AC396" s="77">
        <f t="shared" si="78"/>
        <v>0</v>
      </c>
      <c r="AD396" s="77">
        <f t="shared" si="79"/>
        <v>0</v>
      </c>
    </row>
    <row r="397" spans="1:30" ht="18.75" customHeight="1" x14ac:dyDescent="0.25">
      <c r="A397" s="7">
        <f>CADASTRO!A395</f>
        <v>0</v>
      </c>
      <c r="B397" s="7">
        <f>CADASTRO!B395</f>
        <v>0</v>
      </c>
      <c r="C397" s="40">
        <f>INDEX(Base!$A$40:$N$570,MATCH('PAINEL MÊS'!B397,Base!$B$40:$B$570,0),MATCH('PAINEL MÊS'!$C$2,Base!$A$40:$N$40,0))</f>
        <v>0</v>
      </c>
      <c r="D397" s="7">
        <f>CADASTRO!C395</f>
        <v>0</v>
      </c>
      <c r="E397" s="41">
        <f>SUMIFS(SAÍDAS!$D:$D,SAÍDAS!$B:$B,'PAINEL MÊS'!$B397,SAÍDAS!$H:$H,'PAINEL MÊS'!$AI$1,SAÍDAS!$F:$F,'PAINEL MÊS'!E$3)</f>
        <v>0</v>
      </c>
      <c r="F397" s="41">
        <f>SUMIFS(SAÍDAS!$D:$D,SAÍDAS!$B:$B,'PAINEL MÊS'!$B397,SAÍDAS!$H:$H,'PAINEL MÊS'!$AI$1,SAÍDAS!$F:$F,'PAINEL MÊS'!F$3)</f>
        <v>0</v>
      </c>
      <c r="G397" s="41">
        <f>SUMIFS(SAÍDAS!$D:$D,SAÍDAS!$B:$B,'PAINEL MÊS'!$B397,SAÍDAS!$H:$H,'PAINEL MÊS'!$AI$1,SAÍDAS!$F:$F,'PAINEL MÊS'!G$3)</f>
        <v>0</v>
      </c>
      <c r="H397" s="41">
        <f>SUMIFS(SAÍDAS!$D:$D,SAÍDAS!$B:$B,'PAINEL MÊS'!$B397,SAÍDAS!$H:$H,'PAINEL MÊS'!$AI$1,SAÍDAS!$F:$F,'PAINEL MÊS'!H$3)</f>
        <v>0</v>
      </c>
      <c r="I397" s="41">
        <f>SUMIFS(SAÍDAS!$D:$D,SAÍDAS!$B:$B,'PAINEL MÊS'!$B397,SAÍDAS!$H:$H,'PAINEL MÊS'!$AI$1,SAÍDAS!$F:$F,'PAINEL MÊS'!I$3)+SUMIFS(SAÍDAS!$D:$D,SAÍDAS!$B:$B,'PAINEL MÊS'!$B397,SAÍDAS!$H:$H,'PAINEL MÊS'!$AI$1,SAÍDAS!$F:$F,"SEMANA 6")</f>
        <v>0</v>
      </c>
      <c r="J397" s="42">
        <f t="shared" ref="J397:J460" si="80">SUM(E397:I397)</f>
        <v>0</v>
      </c>
      <c r="K397" s="43">
        <f>SUMIFS(ENTRADAS!$D:$D,ENTRADAS!$B:$B,'PAINEL MÊS'!$B397,ENTRADAS!$I:$I,'PAINEL MÊS'!$AI$1,ENTRADAS!$F:$F,'PAINEL MÊS'!K$3)</f>
        <v>0</v>
      </c>
      <c r="L397" s="43">
        <f>SUMIFS(ENTRADAS!$D:$D,ENTRADAS!$B:$B,'PAINEL MÊS'!$B397,ENTRADAS!$I:$I,'PAINEL MÊS'!$AI$1,ENTRADAS!$F:$F,'PAINEL MÊS'!L$3)</f>
        <v>0</v>
      </c>
      <c r="M397" s="43">
        <f>SUMIFS(ENTRADAS!$D:$D,ENTRADAS!$B:$B,'PAINEL MÊS'!$B397,ENTRADAS!$I:$I,'PAINEL MÊS'!$AI$1,ENTRADAS!$F:$F,'PAINEL MÊS'!M$3)</f>
        <v>0</v>
      </c>
      <c r="N397" s="43">
        <f>SUMIFS(ENTRADAS!$D:$D,ENTRADAS!$B:$B,'PAINEL MÊS'!$B397,ENTRADAS!$I:$I,'PAINEL MÊS'!$AI$1,ENTRADAS!$F:$F,'PAINEL MÊS'!N$3)</f>
        <v>0</v>
      </c>
      <c r="O397" s="43">
        <f>SUMIFS(ENTRADAS!$D:$D,ENTRADAS!$B:$B,'PAINEL MÊS'!$B397,ENTRADAS!$I:$I,'PAINEL MÊS'!$AI$1,ENTRADAS!$F:$F,'PAINEL MÊS'!O$3)+SUMIFS(ENTRADAS!$D:$D,ENTRADAS!$B:$B,'PAINEL MÊS'!$B397,ENTRADAS!$I:$I,'PAINEL MÊS'!$AI$1,ENTRADAS!$F:$F,"SEMANA 6")</f>
        <v>0</v>
      </c>
      <c r="P397" s="44">
        <f t="shared" ref="P397:P460" si="81">SUM(K397:O397)</f>
        <v>0</v>
      </c>
      <c r="Q397" s="40">
        <f>C397+P397-J397+SUMIFS(AJUSTE!$D:$D,AJUSTE!$B:$B,'PAINEL MÊS'!B397,AJUSTE!$H:$H,'PAINEL MÊS'!$AI$1)</f>
        <v>0</v>
      </c>
      <c r="R397" s="45">
        <f t="shared" ref="R397:R460" si="82">D397</f>
        <v>0</v>
      </c>
      <c r="S397" s="15">
        <f>IFERROR(IF(INDEX(CADASTRO!$A$2:$Q$570,MATCH('PAINEL MÊS'!B397,CADASTRO!$B$2:$B$570,0),MATCH('PAINEL MÊS'!$AI$1,CADASTRO!$A$2:$Q$2,0))=0,IF(CADASTRO!R395=0,CADASTRO!E395,CADASTRO!R395),INDEX(CADASTRO!$A$2:$Q$570,MATCH('PAINEL MÊS'!B397,CADASTRO!$B$2:$B$570,0),MATCH('PAINEL MÊS'!$AI$1,CADASTRO!$A$2:$Q$2,0))),0)</f>
        <v>0</v>
      </c>
      <c r="T397" s="14">
        <f t="shared" ref="T397:T460" si="83">Q397*S397</f>
        <v>0</v>
      </c>
      <c r="U397" s="14">
        <f t="shared" ref="U397:U460" si="84">IF(A397="MTP",0,J397)</f>
        <v>0</v>
      </c>
      <c r="V397" s="14">
        <f t="shared" ref="V397:V460" si="85">D397</f>
        <v>0</v>
      </c>
      <c r="W397" s="14">
        <f t="shared" ref="W397:W460" si="86">U397*S397</f>
        <v>0</v>
      </c>
      <c r="X397" s="67">
        <f>IFERROR(IF(INDEX(CADASTRO!$A$2:$Q$570,MATCH('PAINEL MÊS'!B397,CADASTRO!$B$2:$B$570,0),MATCH('PAINEL MÊS'!$AJ$2,CADASTRO!$A$2:$Q$2,0))=0,IF(CADASTRO!R395=0,CADASTRO!E395,CADASTRO!R395),INDEX(CADASTRO!$A$2:$Q$570,MATCH('PAINEL MÊS'!B397,CADASTRO!$B$2:$B$570,0),MATCH('PAINEL MÊS'!$AJ$2,CADASTRO!$A$2:$Q$2,0))),0)*C397</f>
        <v>0</v>
      </c>
      <c r="Y397" s="14">
        <f t="shared" ref="Y397:Y460" si="87">P397*S397</f>
        <v>0</v>
      </c>
      <c r="Z397" s="75">
        <f t="shared" ref="Z397:Z460" si="88">IFERROR((T397/W397)*30,0)</f>
        <v>0</v>
      </c>
      <c r="AA397" s="75">
        <f t="shared" ref="AA397:AA460" si="89">IFERROR(30/Z397,0)</f>
        <v>0</v>
      </c>
      <c r="AB397" s="79">
        <f t="shared" ref="AB397:AB460" si="90">IFERROR((X397+T397)/2,0)</f>
        <v>0</v>
      </c>
      <c r="AC397" s="77">
        <f t="shared" ref="AC397:AC460" si="91">IFERROR((AB397/W397)*30,0)</f>
        <v>0</v>
      </c>
      <c r="AD397" s="77">
        <f t="shared" ref="AD397:AD460" si="92">IFERROR(30/AC397,0)</f>
        <v>0</v>
      </c>
    </row>
    <row r="398" spans="1:30" ht="18.75" customHeight="1" x14ac:dyDescent="0.25">
      <c r="A398" s="7">
        <f>CADASTRO!A396</f>
        <v>0</v>
      </c>
      <c r="B398" s="7">
        <f>CADASTRO!B396</f>
        <v>0</v>
      </c>
      <c r="C398" s="40">
        <f>INDEX(Base!$A$40:$N$570,MATCH('PAINEL MÊS'!B398,Base!$B$40:$B$570,0),MATCH('PAINEL MÊS'!$C$2,Base!$A$40:$N$40,0))</f>
        <v>0</v>
      </c>
      <c r="D398" s="7">
        <f>CADASTRO!C396</f>
        <v>0</v>
      </c>
      <c r="E398" s="41">
        <f>SUMIFS(SAÍDAS!$D:$D,SAÍDAS!$B:$B,'PAINEL MÊS'!$B398,SAÍDAS!$H:$H,'PAINEL MÊS'!$AI$1,SAÍDAS!$F:$F,'PAINEL MÊS'!E$3)</f>
        <v>0</v>
      </c>
      <c r="F398" s="41">
        <f>SUMIFS(SAÍDAS!$D:$D,SAÍDAS!$B:$B,'PAINEL MÊS'!$B398,SAÍDAS!$H:$H,'PAINEL MÊS'!$AI$1,SAÍDAS!$F:$F,'PAINEL MÊS'!F$3)</f>
        <v>0</v>
      </c>
      <c r="G398" s="41">
        <f>SUMIFS(SAÍDAS!$D:$D,SAÍDAS!$B:$B,'PAINEL MÊS'!$B398,SAÍDAS!$H:$H,'PAINEL MÊS'!$AI$1,SAÍDAS!$F:$F,'PAINEL MÊS'!G$3)</f>
        <v>0</v>
      </c>
      <c r="H398" s="41">
        <f>SUMIFS(SAÍDAS!$D:$D,SAÍDAS!$B:$B,'PAINEL MÊS'!$B398,SAÍDAS!$H:$H,'PAINEL MÊS'!$AI$1,SAÍDAS!$F:$F,'PAINEL MÊS'!H$3)</f>
        <v>0</v>
      </c>
      <c r="I398" s="41">
        <f>SUMIFS(SAÍDAS!$D:$D,SAÍDAS!$B:$B,'PAINEL MÊS'!$B398,SAÍDAS!$H:$H,'PAINEL MÊS'!$AI$1,SAÍDAS!$F:$F,'PAINEL MÊS'!I$3)+SUMIFS(SAÍDAS!$D:$D,SAÍDAS!$B:$B,'PAINEL MÊS'!$B398,SAÍDAS!$H:$H,'PAINEL MÊS'!$AI$1,SAÍDAS!$F:$F,"SEMANA 6")</f>
        <v>0</v>
      </c>
      <c r="J398" s="42">
        <f t="shared" si="80"/>
        <v>0</v>
      </c>
      <c r="K398" s="43">
        <f>SUMIFS(ENTRADAS!$D:$D,ENTRADAS!$B:$B,'PAINEL MÊS'!$B398,ENTRADAS!$I:$I,'PAINEL MÊS'!$AI$1,ENTRADAS!$F:$F,'PAINEL MÊS'!K$3)</f>
        <v>0</v>
      </c>
      <c r="L398" s="43">
        <f>SUMIFS(ENTRADAS!$D:$D,ENTRADAS!$B:$B,'PAINEL MÊS'!$B398,ENTRADAS!$I:$I,'PAINEL MÊS'!$AI$1,ENTRADAS!$F:$F,'PAINEL MÊS'!L$3)</f>
        <v>0</v>
      </c>
      <c r="M398" s="43">
        <f>SUMIFS(ENTRADAS!$D:$D,ENTRADAS!$B:$B,'PAINEL MÊS'!$B398,ENTRADAS!$I:$I,'PAINEL MÊS'!$AI$1,ENTRADAS!$F:$F,'PAINEL MÊS'!M$3)</f>
        <v>0</v>
      </c>
      <c r="N398" s="43">
        <f>SUMIFS(ENTRADAS!$D:$D,ENTRADAS!$B:$B,'PAINEL MÊS'!$B398,ENTRADAS!$I:$I,'PAINEL MÊS'!$AI$1,ENTRADAS!$F:$F,'PAINEL MÊS'!N$3)</f>
        <v>0</v>
      </c>
      <c r="O398" s="43">
        <f>SUMIFS(ENTRADAS!$D:$D,ENTRADAS!$B:$B,'PAINEL MÊS'!$B398,ENTRADAS!$I:$I,'PAINEL MÊS'!$AI$1,ENTRADAS!$F:$F,'PAINEL MÊS'!O$3)+SUMIFS(ENTRADAS!$D:$D,ENTRADAS!$B:$B,'PAINEL MÊS'!$B398,ENTRADAS!$I:$I,'PAINEL MÊS'!$AI$1,ENTRADAS!$F:$F,"SEMANA 6")</f>
        <v>0</v>
      </c>
      <c r="P398" s="44">
        <f t="shared" si="81"/>
        <v>0</v>
      </c>
      <c r="Q398" s="40">
        <f>C398+P398-J398+SUMIFS(AJUSTE!$D:$D,AJUSTE!$B:$B,'PAINEL MÊS'!B398,AJUSTE!$H:$H,'PAINEL MÊS'!$AI$1)</f>
        <v>0</v>
      </c>
      <c r="R398" s="45">
        <f t="shared" si="82"/>
        <v>0</v>
      </c>
      <c r="S398" s="15">
        <f>IFERROR(IF(INDEX(CADASTRO!$A$2:$Q$570,MATCH('PAINEL MÊS'!B398,CADASTRO!$B$2:$B$570,0),MATCH('PAINEL MÊS'!$AI$1,CADASTRO!$A$2:$Q$2,0))=0,IF(CADASTRO!R396=0,CADASTRO!E396,CADASTRO!R396),INDEX(CADASTRO!$A$2:$Q$570,MATCH('PAINEL MÊS'!B398,CADASTRO!$B$2:$B$570,0),MATCH('PAINEL MÊS'!$AI$1,CADASTRO!$A$2:$Q$2,0))),0)</f>
        <v>0</v>
      </c>
      <c r="T398" s="14">
        <f t="shared" si="83"/>
        <v>0</v>
      </c>
      <c r="U398" s="14">
        <f t="shared" si="84"/>
        <v>0</v>
      </c>
      <c r="V398" s="14">
        <f t="shared" si="85"/>
        <v>0</v>
      </c>
      <c r="W398" s="14">
        <f t="shared" si="86"/>
        <v>0</v>
      </c>
      <c r="X398" s="67">
        <f>IFERROR(IF(INDEX(CADASTRO!$A$2:$Q$570,MATCH('PAINEL MÊS'!B398,CADASTRO!$B$2:$B$570,0),MATCH('PAINEL MÊS'!$AJ$2,CADASTRO!$A$2:$Q$2,0))=0,IF(CADASTRO!R396=0,CADASTRO!E396,CADASTRO!R396),INDEX(CADASTRO!$A$2:$Q$570,MATCH('PAINEL MÊS'!B398,CADASTRO!$B$2:$B$570,0),MATCH('PAINEL MÊS'!$AJ$2,CADASTRO!$A$2:$Q$2,0))),0)*C398</f>
        <v>0</v>
      </c>
      <c r="Y398" s="14">
        <f t="shared" si="87"/>
        <v>0</v>
      </c>
      <c r="Z398" s="75">
        <f t="shared" si="88"/>
        <v>0</v>
      </c>
      <c r="AA398" s="75">
        <f t="shared" si="89"/>
        <v>0</v>
      </c>
      <c r="AB398" s="79">
        <f t="shared" si="90"/>
        <v>0</v>
      </c>
      <c r="AC398" s="77">
        <f t="shared" si="91"/>
        <v>0</v>
      </c>
      <c r="AD398" s="77">
        <f t="shared" si="92"/>
        <v>0</v>
      </c>
    </row>
    <row r="399" spans="1:30" ht="18.75" customHeight="1" x14ac:dyDescent="0.25">
      <c r="A399" s="7">
        <f>CADASTRO!A397</f>
        <v>0</v>
      </c>
      <c r="B399" s="7">
        <f>CADASTRO!B397</f>
        <v>0</v>
      </c>
      <c r="C399" s="40">
        <f>INDEX(Base!$A$40:$N$570,MATCH('PAINEL MÊS'!B399,Base!$B$40:$B$570,0),MATCH('PAINEL MÊS'!$C$2,Base!$A$40:$N$40,0))</f>
        <v>0</v>
      </c>
      <c r="D399" s="7">
        <f>CADASTRO!C397</f>
        <v>0</v>
      </c>
      <c r="E399" s="41">
        <f>SUMIFS(SAÍDAS!$D:$D,SAÍDAS!$B:$B,'PAINEL MÊS'!$B399,SAÍDAS!$H:$H,'PAINEL MÊS'!$AI$1,SAÍDAS!$F:$F,'PAINEL MÊS'!E$3)</f>
        <v>0</v>
      </c>
      <c r="F399" s="41">
        <f>SUMIFS(SAÍDAS!$D:$D,SAÍDAS!$B:$B,'PAINEL MÊS'!$B399,SAÍDAS!$H:$H,'PAINEL MÊS'!$AI$1,SAÍDAS!$F:$F,'PAINEL MÊS'!F$3)</f>
        <v>0</v>
      </c>
      <c r="G399" s="41">
        <f>SUMIFS(SAÍDAS!$D:$D,SAÍDAS!$B:$B,'PAINEL MÊS'!$B399,SAÍDAS!$H:$H,'PAINEL MÊS'!$AI$1,SAÍDAS!$F:$F,'PAINEL MÊS'!G$3)</f>
        <v>0</v>
      </c>
      <c r="H399" s="41">
        <f>SUMIFS(SAÍDAS!$D:$D,SAÍDAS!$B:$B,'PAINEL MÊS'!$B399,SAÍDAS!$H:$H,'PAINEL MÊS'!$AI$1,SAÍDAS!$F:$F,'PAINEL MÊS'!H$3)</f>
        <v>0</v>
      </c>
      <c r="I399" s="41">
        <f>SUMIFS(SAÍDAS!$D:$D,SAÍDAS!$B:$B,'PAINEL MÊS'!$B399,SAÍDAS!$H:$H,'PAINEL MÊS'!$AI$1,SAÍDAS!$F:$F,'PAINEL MÊS'!I$3)+SUMIFS(SAÍDAS!$D:$D,SAÍDAS!$B:$B,'PAINEL MÊS'!$B399,SAÍDAS!$H:$H,'PAINEL MÊS'!$AI$1,SAÍDAS!$F:$F,"SEMANA 6")</f>
        <v>0</v>
      </c>
      <c r="J399" s="42">
        <f t="shared" si="80"/>
        <v>0</v>
      </c>
      <c r="K399" s="43">
        <f>SUMIFS(ENTRADAS!$D:$D,ENTRADAS!$B:$B,'PAINEL MÊS'!$B399,ENTRADAS!$I:$I,'PAINEL MÊS'!$AI$1,ENTRADAS!$F:$F,'PAINEL MÊS'!K$3)</f>
        <v>0</v>
      </c>
      <c r="L399" s="43">
        <f>SUMIFS(ENTRADAS!$D:$D,ENTRADAS!$B:$B,'PAINEL MÊS'!$B399,ENTRADAS!$I:$I,'PAINEL MÊS'!$AI$1,ENTRADAS!$F:$F,'PAINEL MÊS'!L$3)</f>
        <v>0</v>
      </c>
      <c r="M399" s="43">
        <f>SUMIFS(ENTRADAS!$D:$D,ENTRADAS!$B:$B,'PAINEL MÊS'!$B399,ENTRADAS!$I:$I,'PAINEL MÊS'!$AI$1,ENTRADAS!$F:$F,'PAINEL MÊS'!M$3)</f>
        <v>0</v>
      </c>
      <c r="N399" s="43">
        <f>SUMIFS(ENTRADAS!$D:$D,ENTRADAS!$B:$B,'PAINEL MÊS'!$B399,ENTRADAS!$I:$I,'PAINEL MÊS'!$AI$1,ENTRADAS!$F:$F,'PAINEL MÊS'!N$3)</f>
        <v>0</v>
      </c>
      <c r="O399" s="43">
        <f>SUMIFS(ENTRADAS!$D:$D,ENTRADAS!$B:$B,'PAINEL MÊS'!$B399,ENTRADAS!$I:$I,'PAINEL MÊS'!$AI$1,ENTRADAS!$F:$F,'PAINEL MÊS'!O$3)+SUMIFS(ENTRADAS!$D:$D,ENTRADAS!$B:$B,'PAINEL MÊS'!$B399,ENTRADAS!$I:$I,'PAINEL MÊS'!$AI$1,ENTRADAS!$F:$F,"SEMANA 6")</f>
        <v>0</v>
      </c>
      <c r="P399" s="44">
        <f t="shared" si="81"/>
        <v>0</v>
      </c>
      <c r="Q399" s="40">
        <f>C399+P399-J399+SUMIFS(AJUSTE!$D:$D,AJUSTE!$B:$B,'PAINEL MÊS'!B399,AJUSTE!$H:$H,'PAINEL MÊS'!$AI$1)</f>
        <v>0</v>
      </c>
      <c r="R399" s="45">
        <f t="shared" si="82"/>
        <v>0</v>
      </c>
      <c r="S399" s="15">
        <f>IFERROR(IF(INDEX(CADASTRO!$A$2:$Q$570,MATCH('PAINEL MÊS'!B399,CADASTRO!$B$2:$B$570,0),MATCH('PAINEL MÊS'!$AI$1,CADASTRO!$A$2:$Q$2,0))=0,IF(CADASTRO!R397=0,CADASTRO!E397,CADASTRO!R397),INDEX(CADASTRO!$A$2:$Q$570,MATCH('PAINEL MÊS'!B399,CADASTRO!$B$2:$B$570,0),MATCH('PAINEL MÊS'!$AI$1,CADASTRO!$A$2:$Q$2,0))),0)</f>
        <v>0</v>
      </c>
      <c r="T399" s="14">
        <f t="shared" si="83"/>
        <v>0</v>
      </c>
      <c r="U399" s="14">
        <f t="shared" si="84"/>
        <v>0</v>
      </c>
      <c r="V399" s="14">
        <f t="shared" si="85"/>
        <v>0</v>
      </c>
      <c r="W399" s="14">
        <f t="shared" si="86"/>
        <v>0</v>
      </c>
      <c r="X399" s="67">
        <f>IFERROR(IF(INDEX(CADASTRO!$A$2:$Q$570,MATCH('PAINEL MÊS'!B399,CADASTRO!$B$2:$B$570,0),MATCH('PAINEL MÊS'!$AJ$2,CADASTRO!$A$2:$Q$2,0))=0,IF(CADASTRO!R397=0,CADASTRO!E397,CADASTRO!R397),INDEX(CADASTRO!$A$2:$Q$570,MATCH('PAINEL MÊS'!B399,CADASTRO!$B$2:$B$570,0),MATCH('PAINEL MÊS'!$AJ$2,CADASTRO!$A$2:$Q$2,0))),0)*C399</f>
        <v>0</v>
      </c>
      <c r="Y399" s="14">
        <f t="shared" si="87"/>
        <v>0</v>
      </c>
      <c r="Z399" s="75">
        <f t="shared" si="88"/>
        <v>0</v>
      </c>
      <c r="AA399" s="75">
        <f t="shared" si="89"/>
        <v>0</v>
      </c>
      <c r="AB399" s="79">
        <f t="shared" si="90"/>
        <v>0</v>
      </c>
      <c r="AC399" s="77">
        <f t="shared" si="91"/>
        <v>0</v>
      </c>
      <c r="AD399" s="77">
        <f t="shared" si="92"/>
        <v>0</v>
      </c>
    </row>
    <row r="400" spans="1:30" ht="18.75" customHeight="1" x14ac:dyDescent="0.25">
      <c r="A400" s="7">
        <f>CADASTRO!A398</f>
        <v>0</v>
      </c>
      <c r="B400" s="7">
        <f>CADASTRO!B398</f>
        <v>0</v>
      </c>
      <c r="C400" s="40">
        <f>INDEX(Base!$A$40:$N$570,MATCH('PAINEL MÊS'!B400,Base!$B$40:$B$570,0),MATCH('PAINEL MÊS'!$C$2,Base!$A$40:$N$40,0))</f>
        <v>0</v>
      </c>
      <c r="D400" s="7">
        <f>CADASTRO!C398</f>
        <v>0</v>
      </c>
      <c r="E400" s="41">
        <f>SUMIFS(SAÍDAS!$D:$D,SAÍDAS!$B:$B,'PAINEL MÊS'!$B400,SAÍDAS!$H:$H,'PAINEL MÊS'!$AI$1,SAÍDAS!$F:$F,'PAINEL MÊS'!E$3)</f>
        <v>0</v>
      </c>
      <c r="F400" s="41">
        <f>SUMIFS(SAÍDAS!$D:$D,SAÍDAS!$B:$B,'PAINEL MÊS'!$B400,SAÍDAS!$H:$H,'PAINEL MÊS'!$AI$1,SAÍDAS!$F:$F,'PAINEL MÊS'!F$3)</f>
        <v>0</v>
      </c>
      <c r="G400" s="41">
        <f>SUMIFS(SAÍDAS!$D:$D,SAÍDAS!$B:$B,'PAINEL MÊS'!$B400,SAÍDAS!$H:$H,'PAINEL MÊS'!$AI$1,SAÍDAS!$F:$F,'PAINEL MÊS'!G$3)</f>
        <v>0</v>
      </c>
      <c r="H400" s="41">
        <f>SUMIFS(SAÍDAS!$D:$D,SAÍDAS!$B:$B,'PAINEL MÊS'!$B400,SAÍDAS!$H:$H,'PAINEL MÊS'!$AI$1,SAÍDAS!$F:$F,'PAINEL MÊS'!H$3)</f>
        <v>0</v>
      </c>
      <c r="I400" s="41">
        <f>SUMIFS(SAÍDAS!$D:$D,SAÍDAS!$B:$B,'PAINEL MÊS'!$B400,SAÍDAS!$H:$H,'PAINEL MÊS'!$AI$1,SAÍDAS!$F:$F,'PAINEL MÊS'!I$3)+SUMIFS(SAÍDAS!$D:$D,SAÍDAS!$B:$B,'PAINEL MÊS'!$B400,SAÍDAS!$H:$H,'PAINEL MÊS'!$AI$1,SAÍDAS!$F:$F,"SEMANA 6")</f>
        <v>0</v>
      </c>
      <c r="J400" s="42">
        <f t="shared" si="80"/>
        <v>0</v>
      </c>
      <c r="K400" s="43">
        <f>SUMIFS(ENTRADAS!$D:$D,ENTRADAS!$B:$B,'PAINEL MÊS'!$B400,ENTRADAS!$I:$I,'PAINEL MÊS'!$AI$1,ENTRADAS!$F:$F,'PAINEL MÊS'!K$3)</f>
        <v>0</v>
      </c>
      <c r="L400" s="43">
        <f>SUMIFS(ENTRADAS!$D:$D,ENTRADAS!$B:$B,'PAINEL MÊS'!$B400,ENTRADAS!$I:$I,'PAINEL MÊS'!$AI$1,ENTRADAS!$F:$F,'PAINEL MÊS'!L$3)</f>
        <v>0</v>
      </c>
      <c r="M400" s="43">
        <f>SUMIFS(ENTRADAS!$D:$D,ENTRADAS!$B:$B,'PAINEL MÊS'!$B400,ENTRADAS!$I:$I,'PAINEL MÊS'!$AI$1,ENTRADAS!$F:$F,'PAINEL MÊS'!M$3)</f>
        <v>0</v>
      </c>
      <c r="N400" s="43">
        <f>SUMIFS(ENTRADAS!$D:$D,ENTRADAS!$B:$B,'PAINEL MÊS'!$B400,ENTRADAS!$I:$I,'PAINEL MÊS'!$AI$1,ENTRADAS!$F:$F,'PAINEL MÊS'!N$3)</f>
        <v>0</v>
      </c>
      <c r="O400" s="43">
        <f>SUMIFS(ENTRADAS!$D:$D,ENTRADAS!$B:$B,'PAINEL MÊS'!$B400,ENTRADAS!$I:$I,'PAINEL MÊS'!$AI$1,ENTRADAS!$F:$F,'PAINEL MÊS'!O$3)+SUMIFS(ENTRADAS!$D:$D,ENTRADAS!$B:$B,'PAINEL MÊS'!$B400,ENTRADAS!$I:$I,'PAINEL MÊS'!$AI$1,ENTRADAS!$F:$F,"SEMANA 6")</f>
        <v>0</v>
      </c>
      <c r="P400" s="44">
        <f t="shared" si="81"/>
        <v>0</v>
      </c>
      <c r="Q400" s="40">
        <f>C400+P400-J400+SUMIFS(AJUSTE!$D:$D,AJUSTE!$B:$B,'PAINEL MÊS'!B400,AJUSTE!$H:$H,'PAINEL MÊS'!$AI$1)</f>
        <v>0</v>
      </c>
      <c r="R400" s="45">
        <f t="shared" si="82"/>
        <v>0</v>
      </c>
      <c r="S400" s="15">
        <f>IFERROR(IF(INDEX(CADASTRO!$A$2:$Q$570,MATCH('PAINEL MÊS'!B400,CADASTRO!$B$2:$B$570,0),MATCH('PAINEL MÊS'!$AI$1,CADASTRO!$A$2:$Q$2,0))=0,IF(CADASTRO!R398=0,CADASTRO!E398,CADASTRO!R398),INDEX(CADASTRO!$A$2:$Q$570,MATCH('PAINEL MÊS'!B400,CADASTRO!$B$2:$B$570,0),MATCH('PAINEL MÊS'!$AI$1,CADASTRO!$A$2:$Q$2,0))),0)</f>
        <v>0</v>
      </c>
      <c r="T400" s="14">
        <f t="shared" si="83"/>
        <v>0</v>
      </c>
      <c r="U400" s="14">
        <f t="shared" si="84"/>
        <v>0</v>
      </c>
      <c r="V400" s="14">
        <f t="shared" si="85"/>
        <v>0</v>
      </c>
      <c r="W400" s="14">
        <f t="shared" si="86"/>
        <v>0</v>
      </c>
      <c r="X400" s="67">
        <f>IFERROR(IF(INDEX(CADASTRO!$A$2:$Q$570,MATCH('PAINEL MÊS'!B400,CADASTRO!$B$2:$B$570,0),MATCH('PAINEL MÊS'!$AJ$2,CADASTRO!$A$2:$Q$2,0))=0,IF(CADASTRO!R398=0,CADASTRO!E398,CADASTRO!R398),INDEX(CADASTRO!$A$2:$Q$570,MATCH('PAINEL MÊS'!B400,CADASTRO!$B$2:$B$570,0),MATCH('PAINEL MÊS'!$AJ$2,CADASTRO!$A$2:$Q$2,0))),0)*C400</f>
        <v>0</v>
      </c>
      <c r="Y400" s="14">
        <f t="shared" si="87"/>
        <v>0</v>
      </c>
      <c r="Z400" s="75">
        <f t="shared" si="88"/>
        <v>0</v>
      </c>
      <c r="AA400" s="75">
        <f t="shared" si="89"/>
        <v>0</v>
      </c>
      <c r="AB400" s="79">
        <f t="shared" si="90"/>
        <v>0</v>
      </c>
      <c r="AC400" s="77">
        <f t="shared" si="91"/>
        <v>0</v>
      </c>
      <c r="AD400" s="77">
        <f t="shared" si="92"/>
        <v>0</v>
      </c>
    </row>
    <row r="401" spans="1:30" ht="18.75" customHeight="1" x14ac:dyDescent="0.25">
      <c r="A401" s="7">
        <f>CADASTRO!A399</f>
        <v>0</v>
      </c>
      <c r="B401" s="7">
        <f>CADASTRO!B399</f>
        <v>0</v>
      </c>
      <c r="C401" s="40">
        <f>INDEX(Base!$A$40:$N$570,MATCH('PAINEL MÊS'!B401,Base!$B$40:$B$570,0),MATCH('PAINEL MÊS'!$C$2,Base!$A$40:$N$40,0))</f>
        <v>0</v>
      </c>
      <c r="D401" s="7">
        <f>CADASTRO!C399</f>
        <v>0</v>
      </c>
      <c r="E401" s="41">
        <f>SUMIFS(SAÍDAS!$D:$D,SAÍDAS!$B:$B,'PAINEL MÊS'!$B401,SAÍDAS!$H:$H,'PAINEL MÊS'!$AI$1,SAÍDAS!$F:$F,'PAINEL MÊS'!E$3)</f>
        <v>0</v>
      </c>
      <c r="F401" s="41">
        <f>SUMIFS(SAÍDAS!$D:$D,SAÍDAS!$B:$B,'PAINEL MÊS'!$B401,SAÍDAS!$H:$H,'PAINEL MÊS'!$AI$1,SAÍDAS!$F:$F,'PAINEL MÊS'!F$3)</f>
        <v>0</v>
      </c>
      <c r="G401" s="41">
        <f>SUMIFS(SAÍDAS!$D:$D,SAÍDAS!$B:$B,'PAINEL MÊS'!$B401,SAÍDAS!$H:$H,'PAINEL MÊS'!$AI$1,SAÍDAS!$F:$F,'PAINEL MÊS'!G$3)</f>
        <v>0</v>
      </c>
      <c r="H401" s="41">
        <f>SUMIFS(SAÍDAS!$D:$D,SAÍDAS!$B:$B,'PAINEL MÊS'!$B401,SAÍDAS!$H:$H,'PAINEL MÊS'!$AI$1,SAÍDAS!$F:$F,'PAINEL MÊS'!H$3)</f>
        <v>0</v>
      </c>
      <c r="I401" s="41">
        <f>SUMIFS(SAÍDAS!$D:$D,SAÍDAS!$B:$B,'PAINEL MÊS'!$B401,SAÍDAS!$H:$H,'PAINEL MÊS'!$AI$1,SAÍDAS!$F:$F,'PAINEL MÊS'!I$3)+SUMIFS(SAÍDAS!$D:$D,SAÍDAS!$B:$B,'PAINEL MÊS'!$B401,SAÍDAS!$H:$H,'PAINEL MÊS'!$AI$1,SAÍDAS!$F:$F,"SEMANA 6")</f>
        <v>0</v>
      </c>
      <c r="J401" s="42">
        <f t="shared" si="80"/>
        <v>0</v>
      </c>
      <c r="K401" s="43">
        <f>SUMIFS(ENTRADAS!$D:$D,ENTRADAS!$B:$B,'PAINEL MÊS'!$B401,ENTRADAS!$I:$I,'PAINEL MÊS'!$AI$1,ENTRADAS!$F:$F,'PAINEL MÊS'!K$3)</f>
        <v>0</v>
      </c>
      <c r="L401" s="43">
        <f>SUMIFS(ENTRADAS!$D:$D,ENTRADAS!$B:$B,'PAINEL MÊS'!$B401,ENTRADAS!$I:$I,'PAINEL MÊS'!$AI$1,ENTRADAS!$F:$F,'PAINEL MÊS'!L$3)</f>
        <v>0</v>
      </c>
      <c r="M401" s="43">
        <f>SUMIFS(ENTRADAS!$D:$D,ENTRADAS!$B:$B,'PAINEL MÊS'!$B401,ENTRADAS!$I:$I,'PAINEL MÊS'!$AI$1,ENTRADAS!$F:$F,'PAINEL MÊS'!M$3)</f>
        <v>0</v>
      </c>
      <c r="N401" s="43">
        <f>SUMIFS(ENTRADAS!$D:$D,ENTRADAS!$B:$B,'PAINEL MÊS'!$B401,ENTRADAS!$I:$I,'PAINEL MÊS'!$AI$1,ENTRADAS!$F:$F,'PAINEL MÊS'!N$3)</f>
        <v>0</v>
      </c>
      <c r="O401" s="43">
        <f>SUMIFS(ENTRADAS!$D:$D,ENTRADAS!$B:$B,'PAINEL MÊS'!$B401,ENTRADAS!$I:$I,'PAINEL MÊS'!$AI$1,ENTRADAS!$F:$F,'PAINEL MÊS'!O$3)+SUMIFS(ENTRADAS!$D:$D,ENTRADAS!$B:$B,'PAINEL MÊS'!$B401,ENTRADAS!$I:$I,'PAINEL MÊS'!$AI$1,ENTRADAS!$F:$F,"SEMANA 6")</f>
        <v>0</v>
      </c>
      <c r="P401" s="44">
        <f t="shared" si="81"/>
        <v>0</v>
      </c>
      <c r="Q401" s="40">
        <f>C401+P401-J401+SUMIFS(AJUSTE!$D:$D,AJUSTE!$B:$B,'PAINEL MÊS'!B401,AJUSTE!$H:$H,'PAINEL MÊS'!$AI$1)</f>
        <v>0</v>
      </c>
      <c r="R401" s="45">
        <f t="shared" si="82"/>
        <v>0</v>
      </c>
      <c r="S401" s="15">
        <f>IFERROR(IF(INDEX(CADASTRO!$A$2:$Q$570,MATCH('PAINEL MÊS'!B401,CADASTRO!$B$2:$B$570,0),MATCH('PAINEL MÊS'!$AI$1,CADASTRO!$A$2:$Q$2,0))=0,IF(CADASTRO!R399=0,CADASTRO!E399,CADASTRO!R399),INDEX(CADASTRO!$A$2:$Q$570,MATCH('PAINEL MÊS'!B401,CADASTRO!$B$2:$B$570,0),MATCH('PAINEL MÊS'!$AI$1,CADASTRO!$A$2:$Q$2,0))),0)</f>
        <v>0</v>
      </c>
      <c r="T401" s="14">
        <f t="shared" si="83"/>
        <v>0</v>
      </c>
      <c r="U401" s="14">
        <f t="shared" si="84"/>
        <v>0</v>
      </c>
      <c r="V401" s="14">
        <f t="shared" si="85"/>
        <v>0</v>
      </c>
      <c r="W401" s="14">
        <f t="shared" si="86"/>
        <v>0</v>
      </c>
      <c r="X401" s="67">
        <f>IFERROR(IF(INDEX(CADASTRO!$A$2:$Q$570,MATCH('PAINEL MÊS'!B401,CADASTRO!$B$2:$B$570,0),MATCH('PAINEL MÊS'!$AJ$2,CADASTRO!$A$2:$Q$2,0))=0,IF(CADASTRO!R399=0,CADASTRO!E399,CADASTRO!R399),INDEX(CADASTRO!$A$2:$Q$570,MATCH('PAINEL MÊS'!B401,CADASTRO!$B$2:$B$570,0),MATCH('PAINEL MÊS'!$AJ$2,CADASTRO!$A$2:$Q$2,0))),0)*C401</f>
        <v>0</v>
      </c>
      <c r="Y401" s="14">
        <f t="shared" si="87"/>
        <v>0</v>
      </c>
      <c r="Z401" s="75">
        <f t="shared" si="88"/>
        <v>0</v>
      </c>
      <c r="AA401" s="75">
        <f t="shared" si="89"/>
        <v>0</v>
      </c>
      <c r="AB401" s="79">
        <f t="shared" si="90"/>
        <v>0</v>
      </c>
      <c r="AC401" s="77">
        <f t="shared" si="91"/>
        <v>0</v>
      </c>
      <c r="AD401" s="77">
        <f t="shared" si="92"/>
        <v>0</v>
      </c>
    </row>
    <row r="402" spans="1:30" ht="18.75" customHeight="1" x14ac:dyDescent="0.25">
      <c r="A402" s="7">
        <f>CADASTRO!A400</f>
        <v>0</v>
      </c>
      <c r="B402" s="7">
        <f>CADASTRO!B400</f>
        <v>0</v>
      </c>
      <c r="C402" s="40">
        <f>INDEX(Base!$A$40:$N$570,MATCH('PAINEL MÊS'!B402,Base!$B$40:$B$570,0),MATCH('PAINEL MÊS'!$C$2,Base!$A$40:$N$40,0))</f>
        <v>0</v>
      </c>
      <c r="D402" s="7">
        <f>CADASTRO!C400</f>
        <v>0</v>
      </c>
      <c r="E402" s="41">
        <f>SUMIFS(SAÍDAS!$D:$D,SAÍDAS!$B:$B,'PAINEL MÊS'!$B402,SAÍDAS!$H:$H,'PAINEL MÊS'!$AI$1,SAÍDAS!$F:$F,'PAINEL MÊS'!E$3)</f>
        <v>0</v>
      </c>
      <c r="F402" s="41">
        <f>SUMIFS(SAÍDAS!$D:$D,SAÍDAS!$B:$B,'PAINEL MÊS'!$B402,SAÍDAS!$H:$H,'PAINEL MÊS'!$AI$1,SAÍDAS!$F:$F,'PAINEL MÊS'!F$3)</f>
        <v>0</v>
      </c>
      <c r="G402" s="41">
        <f>SUMIFS(SAÍDAS!$D:$D,SAÍDAS!$B:$B,'PAINEL MÊS'!$B402,SAÍDAS!$H:$H,'PAINEL MÊS'!$AI$1,SAÍDAS!$F:$F,'PAINEL MÊS'!G$3)</f>
        <v>0</v>
      </c>
      <c r="H402" s="41">
        <f>SUMIFS(SAÍDAS!$D:$D,SAÍDAS!$B:$B,'PAINEL MÊS'!$B402,SAÍDAS!$H:$H,'PAINEL MÊS'!$AI$1,SAÍDAS!$F:$F,'PAINEL MÊS'!H$3)</f>
        <v>0</v>
      </c>
      <c r="I402" s="41">
        <f>SUMIFS(SAÍDAS!$D:$D,SAÍDAS!$B:$B,'PAINEL MÊS'!$B402,SAÍDAS!$H:$H,'PAINEL MÊS'!$AI$1,SAÍDAS!$F:$F,'PAINEL MÊS'!I$3)+SUMIFS(SAÍDAS!$D:$D,SAÍDAS!$B:$B,'PAINEL MÊS'!$B402,SAÍDAS!$H:$H,'PAINEL MÊS'!$AI$1,SAÍDAS!$F:$F,"SEMANA 6")</f>
        <v>0</v>
      </c>
      <c r="J402" s="42">
        <f t="shared" si="80"/>
        <v>0</v>
      </c>
      <c r="K402" s="43">
        <f>SUMIFS(ENTRADAS!$D:$D,ENTRADAS!$B:$B,'PAINEL MÊS'!$B402,ENTRADAS!$I:$I,'PAINEL MÊS'!$AI$1,ENTRADAS!$F:$F,'PAINEL MÊS'!K$3)</f>
        <v>0</v>
      </c>
      <c r="L402" s="43">
        <f>SUMIFS(ENTRADAS!$D:$D,ENTRADAS!$B:$B,'PAINEL MÊS'!$B402,ENTRADAS!$I:$I,'PAINEL MÊS'!$AI$1,ENTRADAS!$F:$F,'PAINEL MÊS'!L$3)</f>
        <v>0</v>
      </c>
      <c r="M402" s="43">
        <f>SUMIFS(ENTRADAS!$D:$D,ENTRADAS!$B:$B,'PAINEL MÊS'!$B402,ENTRADAS!$I:$I,'PAINEL MÊS'!$AI$1,ENTRADAS!$F:$F,'PAINEL MÊS'!M$3)</f>
        <v>0</v>
      </c>
      <c r="N402" s="43">
        <f>SUMIFS(ENTRADAS!$D:$D,ENTRADAS!$B:$B,'PAINEL MÊS'!$B402,ENTRADAS!$I:$I,'PAINEL MÊS'!$AI$1,ENTRADAS!$F:$F,'PAINEL MÊS'!N$3)</f>
        <v>0</v>
      </c>
      <c r="O402" s="43">
        <f>SUMIFS(ENTRADAS!$D:$D,ENTRADAS!$B:$B,'PAINEL MÊS'!$B402,ENTRADAS!$I:$I,'PAINEL MÊS'!$AI$1,ENTRADAS!$F:$F,'PAINEL MÊS'!O$3)+SUMIFS(ENTRADAS!$D:$D,ENTRADAS!$B:$B,'PAINEL MÊS'!$B402,ENTRADAS!$I:$I,'PAINEL MÊS'!$AI$1,ENTRADAS!$F:$F,"SEMANA 6")</f>
        <v>0</v>
      </c>
      <c r="P402" s="44">
        <f t="shared" si="81"/>
        <v>0</v>
      </c>
      <c r="Q402" s="40">
        <f>C402+P402-J402+SUMIFS(AJUSTE!$D:$D,AJUSTE!$B:$B,'PAINEL MÊS'!B402,AJUSTE!$H:$H,'PAINEL MÊS'!$AI$1)</f>
        <v>0</v>
      </c>
      <c r="R402" s="45">
        <f t="shared" si="82"/>
        <v>0</v>
      </c>
      <c r="S402" s="15">
        <f>IFERROR(IF(INDEX(CADASTRO!$A$2:$Q$570,MATCH('PAINEL MÊS'!B402,CADASTRO!$B$2:$B$570,0),MATCH('PAINEL MÊS'!$AI$1,CADASTRO!$A$2:$Q$2,0))=0,IF(CADASTRO!R400=0,CADASTRO!E400,CADASTRO!R400),INDEX(CADASTRO!$A$2:$Q$570,MATCH('PAINEL MÊS'!B402,CADASTRO!$B$2:$B$570,0),MATCH('PAINEL MÊS'!$AI$1,CADASTRO!$A$2:$Q$2,0))),0)</f>
        <v>0</v>
      </c>
      <c r="T402" s="14">
        <f t="shared" si="83"/>
        <v>0</v>
      </c>
      <c r="U402" s="14">
        <f t="shared" si="84"/>
        <v>0</v>
      </c>
      <c r="V402" s="14">
        <f t="shared" si="85"/>
        <v>0</v>
      </c>
      <c r="W402" s="14">
        <f t="shared" si="86"/>
        <v>0</v>
      </c>
      <c r="X402" s="67">
        <f>IFERROR(IF(INDEX(CADASTRO!$A$2:$Q$570,MATCH('PAINEL MÊS'!B402,CADASTRO!$B$2:$B$570,0),MATCH('PAINEL MÊS'!$AJ$2,CADASTRO!$A$2:$Q$2,0))=0,IF(CADASTRO!R400=0,CADASTRO!E400,CADASTRO!R400),INDEX(CADASTRO!$A$2:$Q$570,MATCH('PAINEL MÊS'!B402,CADASTRO!$B$2:$B$570,0),MATCH('PAINEL MÊS'!$AJ$2,CADASTRO!$A$2:$Q$2,0))),0)*C402</f>
        <v>0</v>
      </c>
      <c r="Y402" s="14">
        <f t="shared" si="87"/>
        <v>0</v>
      </c>
      <c r="Z402" s="75">
        <f t="shared" si="88"/>
        <v>0</v>
      </c>
      <c r="AA402" s="75">
        <f t="shared" si="89"/>
        <v>0</v>
      </c>
      <c r="AB402" s="79">
        <f t="shared" si="90"/>
        <v>0</v>
      </c>
      <c r="AC402" s="77">
        <f t="shared" si="91"/>
        <v>0</v>
      </c>
      <c r="AD402" s="77">
        <f t="shared" si="92"/>
        <v>0</v>
      </c>
    </row>
    <row r="403" spans="1:30" ht="18.75" customHeight="1" x14ac:dyDescent="0.25">
      <c r="A403" s="7">
        <f>CADASTRO!A401</f>
        <v>0</v>
      </c>
      <c r="B403" s="7">
        <f>CADASTRO!B401</f>
        <v>0</v>
      </c>
      <c r="C403" s="40">
        <f>INDEX(Base!$A$40:$N$570,MATCH('PAINEL MÊS'!B403,Base!$B$40:$B$570,0),MATCH('PAINEL MÊS'!$C$2,Base!$A$40:$N$40,0))</f>
        <v>0</v>
      </c>
      <c r="D403" s="7">
        <f>CADASTRO!C401</f>
        <v>0</v>
      </c>
      <c r="E403" s="41">
        <f>SUMIFS(SAÍDAS!$D:$D,SAÍDAS!$B:$B,'PAINEL MÊS'!$B403,SAÍDAS!$H:$H,'PAINEL MÊS'!$AI$1,SAÍDAS!$F:$F,'PAINEL MÊS'!E$3)</f>
        <v>0</v>
      </c>
      <c r="F403" s="41">
        <f>SUMIFS(SAÍDAS!$D:$D,SAÍDAS!$B:$B,'PAINEL MÊS'!$B403,SAÍDAS!$H:$H,'PAINEL MÊS'!$AI$1,SAÍDAS!$F:$F,'PAINEL MÊS'!F$3)</f>
        <v>0</v>
      </c>
      <c r="G403" s="41">
        <f>SUMIFS(SAÍDAS!$D:$D,SAÍDAS!$B:$B,'PAINEL MÊS'!$B403,SAÍDAS!$H:$H,'PAINEL MÊS'!$AI$1,SAÍDAS!$F:$F,'PAINEL MÊS'!G$3)</f>
        <v>0</v>
      </c>
      <c r="H403" s="41">
        <f>SUMIFS(SAÍDAS!$D:$D,SAÍDAS!$B:$B,'PAINEL MÊS'!$B403,SAÍDAS!$H:$H,'PAINEL MÊS'!$AI$1,SAÍDAS!$F:$F,'PAINEL MÊS'!H$3)</f>
        <v>0</v>
      </c>
      <c r="I403" s="41">
        <f>SUMIFS(SAÍDAS!$D:$D,SAÍDAS!$B:$B,'PAINEL MÊS'!$B403,SAÍDAS!$H:$H,'PAINEL MÊS'!$AI$1,SAÍDAS!$F:$F,'PAINEL MÊS'!I$3)+SUMIFS(SAÍDAS!$D:$D,SAÍDAS!$B:$B,'PAINEL MÊS'!$B403,SAÍDAS!$H:$H,'PAINEL MÊS'!$AI$1,SAÍDAS!$F:$F,"SEMANA 6")</f>
        <v>0</v>
      </c>
      <c r="J403" s="42">
        <f t="shared" si="80"/>
        <v>0</v>
      </c>
      <c r="K403" s="43">
        <f>SUMIFS(ENTRADAS!$D:$D,ENTRADAS!$B:$B,'PAINEL MÊS'!$B403,ENTRADAS!$I:$I,'PAINEL MÊS'!$AI$1,ENTRADAS!$F:$F,'PAINEL MÊS'!K$3)</f>
        <v>0</v>
      </c>
      <c r="L403" s="43">
        <f>SUMIFS(ENTRADAS!$D:$D,ENTRADAS!$B:$B,'PAINEL MÊS'!$B403,ENTRADAS!$I:$I,'PAINEL MÊS'!$AI$1,ENTRADAS!$F:$F,'PAINEL MÊS'!L$3)</f>
        <v>0</v>
      </c>
      <c r="M403" s="43">
        <f>SUMIFS(ENTRADAS!$D:$D,ENTRADAS!$B:$B,'PAINEL MÊS'!$B403,ENTRADAS!$I:$I,'PAINEL MÊS'!$AI$1,ENTRADAS!$F:$F,'PAINEL MÊS'!M$3)</f>
        <v>0</v>
      </c>
      <c r="N403" s="43">
        <f>SUMIFS(ENTRADAS!$D:$D,ENTRADAS!$B:$B,'PAINEL MÊS'!$B403,ENTRADAS!$I:$I,'PAINEL MÊS'!$AI$1,ENTRADAS!$F:$F,'PAINEL MÊS'!N$3)</f>
        <v>0</v>
      </c>
      <c r="O403" s="43">
        <f>SUMIFS(ENTRADAS!$D:$D,ENTRADAS!$B:$B,'PAINEL MÊS'!$B403,ENTRADAS!$I:$I,'PAINEL MÊS'!$AI$1,ENTRADAS!$F:$F,'PAINEL MÊS'!O$3)+SUMIFS(ENTRADAS!$D:$D,ENTRADAS!$B:$B,'PAINEL MÊS'!$B403,ENTRADAS!$I:$I,'PAINEL MÊS'!$AI$1,ENTRADAS!$F:$F,"SEMANA 6")</f>
        <v>0</v>
      </c>
      <c r="P403" s="44">
        <f t="shared" si="81"/>
        <v>0</v>
      </c>
      <c r="Q403" s="40">
        <f>C403+P403-J403+SUMIFS(AJUSTE!$D:$D,AJUSTE!$B:$B,'PAINEL MÊS'!B403,AJUSTE!$H:$H,'PAINEL MÊS'!$AI$1)</f>
        <v>0</v>
      </c>
      <c r="R403" s="45">
        <f t="shared" si="82"/>
        <v>0</v>
      </c>
      <c r="S403" s="15">
        <f>IFERROR(IF(INDEX(CADASTRO!$A$2:$Q$570,MATCH('PAINEL MÊS'!B403,CADASTRO!$B$2:$B$570,0),MATCH('PAINEL MÊS'!$AI$1,CADASTRO!$A$2:$Q$2,0))=0,IF(CADASTRO!R401=0,CADASTRO!E401,CADASTRO!R401),INDEX(CADASTRO!$A$2:$Q$570,MATCH('PAINEL MÊS'!B403,CADASTRO!$B$2:$B$570,0),MATCH('PAINEL MÊS'!$AI$1,CADASTRO!$A$2:$Q$2,0))),0)</f>
        <v>0</v>
      </c>
      <c r="T403" s="14">
        <f t="shared" si="83"/>
        <v>0</v>
      </c>
      <c r="U403" s="14">
        <f t="shared" si="84"/>
        <v>0</v>
      </c>
      <c r="V403" s="14">
        <f t="shared" si="85"/>
        <v>0</v>
      </c>
      <c r="W403" s="14">
        <f t="shared" si="86"/>
        <v>0</v>
      </c>
      <c r="X403" s="67">
        <f>IFERROR(IF(INDEX(CADASTRO!$A$2:$Q$570,MATCH('PAINEL MÊS'!B403,CADASTRO!$B$2:$B$570,0),MATCH('PAINEL MÊS'!$AJ$2,CADASTRO!$A$2:$Q$2,0))=0,IF(CADASTRO!R401=0,CADASTRO!E401,CADASTRO!R401),INDEX(CADASTRO!$A$2:$Q$570,MATCH('PAINEL MÊS'!B403,CADASTRO!$B$2:$B$570,0),MATCH('PAINEL MÊS'!$AJ$2,CADASTRO!$A$2:$Q$2,0))),0)*C403</f>
        <v>0</v>
      </c>
      <c r="Y403" s="14">
        <f t="shared" si="87"/>
        <v>0</v>
      </c>
      <c r="Z403" s="75">
        <f t="shared" si="88"/>
        <v>0</v>
      </c>
      <c r="AA403" s="75">
        <f t="shared" si="89"/>
        <v>0</v>
      </c>
      <c r="AB403" s="79">
        <f t="shared" si="90"/>
        <v>0</v>
      </c>
      <c r="AC403" s="77">
        <f t="shared" si="91"/>
        <v>0</v>
      </c>
      <c r="AD403" s="77">
        <f t="shared" si="92"/>
        <v>0</v>
      </c>
    </row>
    <row r="404" spans="1:30" ht="18.75" customHeight="1" x14ac:dyDescent="0.25">
      <c r="A404" s="7">
        <f>CADASTRO!A402</f>
        <v>0</v>
      </c>
      <c r="B404" s="7">
        <f>CADASTRO!B402</f>
        <v>0</v>
      </c>
      <c r="C404" s="40">
        <f>INDEX(Base!$A$40:$N$570,MATCH('PAINEL MÊS'!B404,Base!$B$40:$B$570,0),MATCH('PAINEL MÊS'!$C$2,Base!$A$40:$N$40,0))</f>
        <v>0</v>
      </c>
      <c r="D404" s="7">
        <f>CADASTRO!C402</f>
        <v>0</v>
      </c>
      <c r="E404" s="41">
        <f>SUMIFS(SAÍDAS!$D:$D,SAÍDAS!$B:$B,'PAINEL MÊS'!$B404,SAÍDAS!$H:$H,'PAINEL MÊS'!$AI$1,SAÍDAS!$F:$F,'PAINEL MÊS'!E$3)</f>
        <v>0</v>
      </c>
      <c r="F404" s="41">
        <f>SUMIFS(SAÍDAS!$D:$D,SAÍDAS!$B:$B,'PAINEL MÊS'!$B404,SAÍDAS!$H:$H,'PAINEL MÊS'!$AI$1,SAÍDAS!$F:$F,'PAINEL MÊS'!F$3)</f>
        <v>0</v>
      </c>
      <c r="G404" s="41">
        <f>SUMIFS(SAÍDAS!$D:$D,SAÍDAS!$B:$B,'PAINEL MÊS'!$B404,SAÍDAS!$H:$H,'PAINEL MÊS'!$AI$1,SAÍDAS!$F:$F,'PAINEL MÊS'!G$3)</f>
        <v>0</v>
      </c>
      <c r="H404" s="41">
        <f>SUMIFS(SAÍDAS!$D:$D,SAÍDAS!$B:$B,'PAINEL MÊS'!$B404,SAÍDAS!$H:$H,'PAINEL MÊS'!$AI$1,SAÍDAS!$F:$F,'PAINEL MÊS'!H$3)</f>
        <v>0</v>
      </c>
      <c r="I404" s="41">
        <f>SUMIFS(SAÍDAS!$D:$D,SAÍDAS!$B:$B,'PAINEL MÊS'!$B404,SAÍDAS!$H:$H,'PAINEL MÊS'!$AI$1,SAÍDAS!$F:$F,'PAINEL MÊS'!I$3)+SUMIFS(SAÍDAS!$D:$D,SAÍDAS!$B:$B,'PAINEL MÊS'!$B404,SAÍDAS!$H:$H,'PAINEL MÊS'!$AI$1,SAÍDAS!$F:$F,"SEMANA 6")</f>
        <v>0</v>
      </c>
      <c r="J404" s="42">
        <f t="shared" si="80"/>
        <v>0</v>
      </c>
      <c r="K404" s="43">
        <f>SUMIFS(ENTRADAS!$D:$D,ENTRADAS!$B:$B,'PAINEL MÊS'!$B404,ENTRADAS!$I:$I,'PAINEL MÊS'!$AI$1,ENTRADAS!$F:$F,'PAINEL MÊS'!K$3)</f>
        <v>0</v>
      </c>
      <c r="L404" s="43">
        <f>SUMIFS(ENTRADAS!$D:$D,ENTRADAS!$B:$B,'PAINEL MÊS'!$B404,ENTRADAS!$I:$I,'PAINEL MÊS'!$AI$1,ENTRADAS!$F:$F,'PAINEL MÊS'!L$3)</f>
        <v>0</v>
      </c>
      <c r="M404" s="43">
        <f>SUMIFS(ENTRADAS!$D:$D,ENTRADAS!$B:$B,'PAINEL MÊS'!$B404,ENTRADAS!$I:$I,'PAINEL MÊS'!$AI$1,ENTRADAS!$F:$F,'PAINEL MÊS'!M$3)</f>
        <v>0</v>
      </c>
      <c r="N404" s="43">
        <f>SUMIFS(ENTRADAS!$D:$D,ENTRADAS!$B:$B,'PAINEL MÊS'!$B404,ENTRADAS!$I:$I,'PAINEL MÊS'!$AI$1,ENTRADAS!$F:$F,'PAINEL MÊS'!N$3)</f>
        <v>0</v>
      </c>
      <c r="O404" s="43">
        <f>SUMIFS(ENTRADAS!$D:$D,ENTRADAS!$B:$B,'PAINEL MÊS'!$B404,ENTRADAS!$I:$I,'PAINEL MÊS'!$AI$1,ENTRADAS!$F:$F,'PAINEL MÊS'!O$3)+SUMIFS(ENTRADAS!$D:$D,ENTRADAS!$B:$B,'PAINEL MÊS'!$B404,ENTRADAS!$I:$I,'PAINEL MÊS'!$AI$1,ENTRADAS!$F:$F,"SEMANA 6")</f>
        <v>0</v>
      </c>
      <c r="P404" s="44">
        <f t="shared" si="81"/>
        <v>0</v>
      </c>
      <c r="Q404" s="40">
        <f>C404+P404-J404+SUMIFS(AJUSTE!$D:$D,AJUSTE!$B:$B,'PAINEL MÊS'!B404,AJUSTE!$H:$H,'PAINEL MÊS'!$AI$1)</f>
        <v>0</v>
      </c>
      <c r="R404" s="45">
        <f t="shared" si="82"/>
        <v>0</v>
      </c>
      <c r="S404" s="15">
        <f>IFERROR(IF(INDEX(CADASTRO!$A$2:$Q$570,MATCH('PAINEL MÊS'!B404,CADASTRO!$B$2:$B$570,0),MATCH('PAINEL MÊS'!$AI$1,CADASTRO!$A$2:$Q$2,0))=0,IF(CADASTRO!R402=0,CADASTRO!E402,CADASTRO!R402),INDEX(CADASTRO!$A$2:$Q$570,MATCH('PAINEL MÊS'!B404,CADASTRO!$B$2:$B$570,0),MATCH('PAINEL MÊS'!$AI$1,CADASTRO!$A$2:$Q$2,0))),0)</f>
        <v>0</v>
      </c>
      <c r="T404" s="14">
        <f t="shared" si="83"/>
        <v>0</v>
      </c>
      <c r="U404" s="14">
        <f t="shared" si="84"/>
        <v>0</v>
      </c>
      <c r="V404" s="14">
        <f t="shared" si="85"/>
        <v>0</v>
      </c>
      <c r="W404" s="14">
        <f t="shared" si="86"/>
        <v>0</v>
      </c>
      <c r="X404" s="67">
        <f>IFERROR(IF(INDEX(CADASTRO!$A$2:$Q$570,MATCH('PAINEL MÊS'!B404,CADASTRO!$B$2:$B$570,0),MATCH('PAINEL MÊS'!$AJ$2,CADASTRO!$A$2:$Q$2,0))=0,IF(CADASTRO!R402=0,CADASTRO!E402,CADASTRO!R402),INDEX(CADASTRO!$A$2:$Q$570,MATCH('PAINEL MÊS'!B404,CADASTRO!$B$2:$B$570,0),MATCH('PAINEL MÊS'!$AJ$2,CADASTRO!$A$2:$Q$2,0))),0)*C404</f>
        <v>0</v>
      </c>
      <c r="Y404" s="14">
        <f t="shared" si="87"/>
        <v>0</v>
      </c>
      <c r="Z404" s="75">
        <f t="shared" si="88"/>
        <v>0</v>
      </c>
      <c r="AA404" s="75">
        <f t="shared" si="89"/>
        <v>0</v>
      </c>
      <c r="AB404" s="79">
        <f t="shared" si="90"/>
        <v>0</v>
      </c>
      <c r="AC404" s="77">
        <f t="shared" si="91"/>
        <v>0</v>
      </c>
      <c r="AD404" s="77">
        <f t="shared" si="92"/>
        <v>0</v>
      </c>
    </row>
    <row r="405" spans="1:30" ht="18.75" customHeight="1" x14ac:dyDescent="0.25">
      <c r="A405" s="7">
        <f>CADASTRO!A403</f>
        <v>0</v>
      </c>
      <c r="B405" s="7">
        <f>CADASTRO!B403</f>
        <v>0</v>
      </c>
      <c r="C405" s="40">
        <f>INDEX(Base!$A$40:$N$570,MATCH('PAINEL MÊS'!B405,Base!$B$40:$B$570,0),MATCH('PAINEL MÊS'!$C$2,Base!$A$40:$N$40,0))</f>
        <v>0</v>
      </c>
      <c r="D405" s="7">
        <f>CADASTRO!C403</f>
        <v>0</v>
      </c>
      <c r="E405" s="41">
        <f>SUMIFS(SAÍDAS!$D:$D,SAÍDAS!$B:$B,'PAINEL MÊS'!$B405,SAÍDAS!$H:$H,'PAINEL MÊS'!$AI$1,SAÍDAS!$F:$F,'PAINEL MÊS'!E$3)</f>
        <v>0</v>
      </c>
      <c r="F405" s="41">
        <f>SUMIFS(SAÍDAS!$D:$D,SAÍDAS!$B:$B,'PAINEL MÊS'!$B405,SAÍDAS!$H:$H,'PAINEL MÊS'!$AI$1,SAÍDAS!$F:$F,'PAINEL MÊS'!F$3)</f>
        <v>0</v>
      </c>
      <c r="G405" s="41">
        <f>SUMIFS(SAÍDAS!$D:$D,SAÍDAS!$B:$B,'PAINEL MÊS'!$B405,SAÍDAS!$H:$H,'PAINEL MÊS'!$AI$1,SAÍDAS!$F:$F,'PAINEL MÊS'!G$3)</f>
        <v>0</v>
      </c>
      <c r="H405" s="41">
        <f>SUMIFS(SAÍDAS!$D:$D,SAÍDAS!$B:$B,'PAINEL MÊS'!$B405,SAÍDAS!$H:$H,'PAINEL MÊS'!$AI$1,SAÍDAS!$F:$F,'PAINEL MÊS'!H$3)</f>
        <v>0</v>
      </c>
      <c r="I405" s="41">
        <f>SUMIFS(SAÍDAS!$D:$D,SAÍDAS!$B:$B,'PAINEL MÊS'!$B405,SAÍDAS!$H:$H,'PAINEL MÊS'!$AI$1,SAÍDAS!$F:$F,'PAINEL MÊS'!I$3)+SUMIFS(SAÍDAS!$D:$D,SAÍDAS!$B:$B,'PAINEL MÊS'!$B405,SAÍDAS!$H:$H,'PAINEL MÊS'!$AI$1,SAÍDAS!$F:$F,"SEMANA 6")</f>
        <v>0</v>
      </c>
      <c r="J405" s="42">
        <f t="shared" si="80"/>
        <v>0</v>
      </c>
      <c r="K405" s="43">
        <f>SUMIFS(ENTRADAS!$D:$D,ENTRADAS!$B:$B,'PAINEL MÊS'!$B405,ENTRADAS!$I:$I,'PAINEL MÊS'!$AI$1,ENTRADAS!$F:$F,'PAINEL MÊS'!K$3)</f>
        <v>0</v>
      </c>
      <c r="L405" s="43">
        <f>SUMIFS(ENTRADAS!$D:$D,ENTRADAS!$B:$B,'PAINEL MÊS'!$B405,ENTRADAS!$I:$I,'PAINEL MÊS'!$AI$1,ENTRADAS!$F:$F,'PAINEL MÊS'!L$3)</f>
        <v>0</v>
      </c>
      <c r="M405" s="43">
        <f>SUMIFS(ENTRADAS!$D:$D,ENTRADAS!$B:$B,'PAINEL MÊS'!$B405,ENTRADAS!$I:$I,'PAINEL MÊS'!$AI$1,ENTRADAS!$F:$F,'PAINEL MÊS'!M$3)</f>
        <v>0</v>
      </c>
      <c r="N405" s="43">
        <f>SUMIFS(ENTRADAS!$D:$D,ENTRADAS!$B:$B,'PAINEL MÊS'!$B405,ENTRADAS!$I:$I,'PAINEL MÊS'!$AI$1,ENTRADAS!$F:$F,'PAINEL MÊS'!N$3)</f>
        <v>0</v>
      </c>
      <c r="O405" s="43">
        <f>SUMIFS(ENTRADAS!$D:$D,ENTRADAS!$B:$B,'PAINEL MÊS'!$B405,ENTRADAS!$I:$I,'PAINEL MÊS'!$AI$1,ENTRADAS!$F:$F,'PAINEL MÊS'!O$3)+SUMIFS(ENTRADAS!$D:$D,ENTRADAS!$B:$B,'PAINEL MÊS'!$B405,ENTRADAS!$I:$I,'PAINEL MÊS'!$AI$1,ENTRADAS!$F:$F,"SEMANA 6")</f>
        <v>0</v>
      </c>
      <c r="P405" s="44">
        <f t="shared" si="81"/>
        <v>0</v>
      </c>
      <c r="Q405" s="40">
        <f>C405+P405-J405+SUMIFS(AJUSTE!$D:$D,AJUSTE!$B:$B,'PAINEL MÊS'!B405,AJUSTE!$H:$H,'PAINEL MÊS'!$AI$1)</f>
        <v>0</v>
      </c>
      <c r="R405" s="45">
        <f t="shared" si="82"/>
        <v>0</v>
      </c>
      <c r="S405" s="15">
        <f>IFERROR(IF(INDEX(CADASTRO!$A$2:$Q$570,MATCH('PAINEL MÊS'!B405,CADASTRO!$B$2:$B$570,0),MATCH('PAINEL MÊS'!$AI$1,CADASTRO!$A$2:$Q$2,0))=0,IF(CADASTRO!R403=0,CADASTRO!E403,CADASTRO!R403),INDEX(CADASTRO!$A$2:$Q$570,MATCH('PAINEL MÊS'!B405,CADASTRO!$B$2:$B$570,0),MATCH('PAINEL MÊS'!$AI$1,CADASTRO!$A$2:$Q$2,0))),0)</f>
        <v>0</v>
      </c>
      <c r="T405" s="14">
        <f t="shared" si="83"/>
        <v>0</v>
      </c>
      <c r="U405" s="14">
        <f t="shared" si="84"/>
        <v>0</v>
      </c>
      <c r="V405" s="14">
        <f t="shared" si="85"/>
        <v>0</v>
      </c>
      <c r="W405" s="14">
        <f t="shared" si="86"/>
        <v>0</v>
      </c>
      <c r="X405" s="67">
        <f>IFERROR(IF(INDEX(CADASTRO!$A$2:$Q$570,MATCH('PAINEL MÊS'!B405,CADASTRO!$B$2:$B$570,0),MATCH('PAINEL MÊS'!$AJ$2,CADASTRO!$A$2:$Q$2,0))=0,IF(CADASTRO!R403=0,CADASTRO!E403,CADASTRO!R403),INDEX(CADASTRO!$A$2:$Q$570,MATCH('PAINEL MÊS'!B405,CADASTRO!$B$2:$B$570,0),MATCH('PAINEL MÊS'!$AJ$2,CADASTRO!$A$2:$Q$2,0))),0)*C405</f>
        <v>0</v>
      </c>
      <c r="Y405" s="14">
        <f t="shared" si="87"/>
        <v>0</v>
      </c>
      <c r="Z405" s="75">
        <f t="shared" si="88"/>
        <v>0</v>
      </c>
      <c r="AA405" s="75">
        <f t="shared" si="89"/>
        <v>0</v>
      </c>
      <c r="AB405" s="79">
        <f t="shared" si="90"/>
        <v>0</v>
      </c>
      <c r="AC405" s="77">
        <f t="shared" si="91"/>
        <v>0</v>
      </c>
      <c r="AD405" s="77">
        <f t="shared" si="92"/>
        <v>0</v>
      </c>
    </row>
    <row r="406" spans="1:30" ht="18.75" customHeight="1" x14ac:dyDescent="0.25">
      <c r="A406" s="7">
        <f>CADASTRO!A404</f>
        <v>0</v>
      </c>
      <c r="B406" s="7">
        <f>CADASTRO!B404</f>
        <v>0</v>
      </c>
      <c r="C406" s="40">
        <f>INDEX(Base!$A$40:$N$570,MATCH('PAINEL MÊS'!B406,Base!$B$40:$B$570,0),MATCH('PAINEL MÊS'!$C$2,Base!$A$40:$N$40,0))</f>
        <v>0</v>
      </c>
      <c r="D406" s="7">
        <f>CADASTRO!C404</f>
        <v>0</v>
      </c>
      <c r="E406" s="41">
        <f>SUMIFS(SAÍDAS!$D:$D,SAÍDAS!$B:$B,'PAINEL MÊS'!$B406,SAÍDAS!$H:$H,'PAINEL MÊS'!$AI$1,SAÍDAS!$F:$F,'PAINEL MÊS'!E$3)</f>
        <v>0</v>
      </c>
      <c r="F406" s="41">
        <f>SUMIFS(SAÍDAS!$D:$D,SAÍDAS!$B:$B,'PAINEL MÊS'!$B406,SAÍDAS!$H:$H,'PAINEL MÊS'!$AI$1,SAÍDAS!$F:$F,'PAINEL MÊS'!F$3)</f>
        <v>0</v>
      </c>
      <c r="G406" s="41">
        <f>SUMIFS(SAÍDAS!$D:$D,SAÍDAS!$B:$B,'PAINEL MÊS'!$B406,SAÍDAS!$H:$H,'PAINEL MÊS'!$AI$1,SAÍDAS!$F:$F,'PAINEL MÊS'!G$3)</f>
        <v>0</v>
      </c>
      <c r="H406" s="41">
        <f>SUMIFS(SAÍDAS!$D:$D,SAÍDAS!$B:$B,'PAINEL MÊS'!$B406,SAÍDAS!$H:$H,'PAINEL MÊS'!$AI$1,SAÍDAS!$F:$F,'PAINEL MÊS'!H$3)</f>
        <v>0</v>
      </c>
      <c r="I406" s="41">
        <f>SUMIFS(SAÍDAS!$D:$D,SAÍDAS!$B:$B,'PAINEL MÊS'!$B406,SAÍDAS!$H:$H,'PAINEL MÊS'!$AI$1,SAÍDAS!$F:$F,'PAINEL MÊS'!I$3)+SUMIFS(SAÍDAS!$D:$D,SAÍDAS!$B:$B,'PAINEL MÊS'!$B406,SAÍDAS!$H:$H,'PAINEL MÊS'!$AI$1,SAÍDAS!$F:$F,"SEMANA 6")</f>
        <v>0</v>
      </c>
      <c r="J406" s="42">
        <f t="shared" si="80"/>
        <v>0</v>
      </c>
      <c r="K406" s="43">
        <f>SUMIFS(ENTRADAS!$D:$D,ENTRADAS!$B:$B,'PAINEL MÊS'!$B406,ENTRADAS!$I:$I,'PAINEL MÊS'!$AI$1,ENTRADAS!$F:$F,'PAINEL MÊS'!K$3)</f>
        <v>0</v>
      </c>
      <c r="L406" s="43">
        <f>SUMIFS(ENTRADAS!$D:$D,ENTRADAS!$B:$B,'PAINEL MÊS'!$B406,ENTRADAS!$I:$I,'PAINEL MÊS'!$AI$1,ENTRADAS!$F:$F,'PAINEL MÊS'!L$3)</f>
        <v>0</v>
      </c>
      <c r="M406" s="43">
        <f>SUMIFS(ENTRADAS!$D:$D,ENTRADAS!$B:$B,'PAINEL MÊS'!$B406,ENTRADAS!$I:$I,'PAINEL MÊS'!$AI$1,ENTRADAS!$F:$F,'PAINEL MÊS'!M$3)</f>
        <v>0</v>
      </c>
      <c r="N406" s="43">
        <f>SUMIFS(ENTRADAS!$D:$D,ENTRADAS!$B:$B,'PAINEL MÊS'!$B406,ENTRADAS!$I:$I,'PAINEL MÊS'!$AI$1,ENTRADAS!$F:$F,'PAINEL MÊS'!N$3)</f>
        <v>0</v>
      </c>
      <c r="O406" s="43">
        <f>SUMIFS(ENTRADAS!$D:$D,ENTRADAS!$B:$B,'PAINEL MÊS'!$B406,ENTRADAS!$I:$I,'PAINEL MÊS'!$AI$1,ENTRADAS!$F:$F,'PAINEL MÊS'!O$3)+SUMIFS(ENTRADAS!$D:$D,ENTRADAS!$B:$B,'PAINEL MÊS'!$B406,ENTRADAS!$I:$I,'PAINEL MÊS'!$AI$1,ENTRADAS!$F:$F,"SEMANA 6")</f>
        <v>0</v>
      </c>
      <c r="P406" s="44">
        <f t="shared" si="81"/>
        <v>0</v>
      </c>
      <c r="Q406" s="40">
        <f>C406+P406-J406+SUMIFS(AJUSTE!$D:$D,AJUSTE!$B:$B,'PAINEL MÊS'!B406,AJUSTE!$H:$H,'PAINEL MÊS'!$AI$1)</f>
        <v>0</v>
      </c>
      <c r="R406" s="45">
        <f t="shared" si="82"/>
        <v>0</v>
      </c>
      <c r="S406" s="15">
        <f>IFERROR(IF(INDEX(CADASTRO!$A$2:$Q$570,MATCH('PAINEL MÊS'!B406,CADASTRO!$B$2:$B$570,0),MATCH('PAINEL MÊS'!$AI$1,CADASTRO!$A$2:$Q$2,0))=0,IF(CADASTRO!R404=0,CADASTRO!E404,CADASTRO!R404),INDEX(CADASTRO!$A$2:$Q$570,MATCH('PAINEL MÊS'!B406,CADASTRO!$B$2:$B$570,0),MATCH('PAINEL MÊS'!$AI$1,CADASTRO!$A$2:$Q$2,0))),0)</f>
        <v>0</v>
      </c>
      <c r="T406" s="14">
        <f t="shared" si="83"/>
        <v>0</v>
      </c>
      <c r="U406" s="14">
        <f t="shared" si="84"/>
        <v>0</v>
      </c>
      <c r="V406" s="14">
        <f t="shared" si="85"/>
        <v>0</v>
      </c>
      <c r="W406" s="14">
        <f t="shared" si="86"/>
        <v>0</v>
      </c>
      <c r="X406" s="67">
        <f>IFERROR(IF(INDEX(CADASTRO!$A$2:$Q$570,MATCH('PAINEL MÊS'!B406,CADASTRO!$B$2:$B$570,0),MATCH('PAINEL MÊS'!$AJ$2,CADASTRO!$A$2:$Q$2,0))=0,IF(CADASTRO!R404=0,CADASTRO!E404,CADASTRO!R404),INDEX(CADASTRO!$A$2:$Q$570,MATCH('PAINEL MÊS'!B406,CADASTRO!$B$2:$B$570,0),MATCH('PAINEL MÊS'!$AJ$2,CADASTRO!$A$2:$Q$2,0))),0)*C406</f>
        <v>0</v>
      </c>
      <c r="Y406" s="14">
        <f t="shared" si="87"/>
        <v>0</v>
      </c>
      <c r="Z406" s="75">
        <f t="shared" si="88"/>
        <v>0</v>
      </c>
      <c r="AA406" s="75">
        <f t="shared" si="89"/>
        <v>0</v>
      </c>
      <c r="AB406" s="79">
        <f t="shared" si="90"/>
        <v>0</v>
      </c>
      <c r="AC406" s="77">
        <f t="shared" si="91"/>
        <v>0</v>
      </c>
      <c r="AD406" s="77">
        <f t="shared" si="92"/>
        <v>0</v>
      </c>
    </row>
    <row r="407" spans="1:30" ht="18.75" customHeight="1" x14ac:dyDescent="0.25">
      <c r="A407" s="7">
        <f>CADASTRO!A405</f>
        <v>0</v>
      </c>
      <c r="B407" s="7">
        <f>CADASTRO!B405</f>
        <v>0</v>
      </c>
      <c r="C407" s="40">
        <f>INDEX(Base!$A$40:$N$570,MATCH('PAINEL MÊS'!B407,Base!$B$40:$B$570,0),MATCH('PAINEL MÊS'!$C$2,Base!$A$40:$N$40,0))</f>
        <v>0</v>
      </c>
      <c r="D407" s="7">
        <f>CADASTRO!C405</f>
        <v>0</v>
      </c>
      <c r="E407" s="41">
        <f>SUMIFS(SAÍDAS!$D:$D,SAÍDAS!$B:$B,'PAINEL MÊS'!$B407,SAÍDAS!$H:$H,'PAINEL MÊS'!$AI$1,SAÍDAS!$F:$F,'PAINEL MÊS'!E$3)</f>
        <v>0</v>
      </c>
      <c r="F407" s="41">
        <f>SUMIFS(SAÍDAS!$D:$D,SAÍDAS!$B:$B,'PAINEL MÊS'!$B407,SAÍDAS!$H:$H,'PAINEL MÊS'!$AI$1,SAÍDAS!$F:$F,'PAINEL MÊS'!F$3)</f>
        <v>0</v>
      </c>
      <c r="G407" s="41">
        <f>SUMIFS(SAÍDAS!$D:$D,SAÍDAS!$B:$B,'PAINEL MÊS'!$B407,SAÍDAS!$H:$H,'PAINEL MÊS'!$AI$1,SAÍDAS!$F:$F,'PAINEL MÊS'!G$3)</f>
        <v>0</v>
      </c>
      <c r="H407" s="41">
        <f>SUMIFS(SAÍDAS!$D:$D,SAÍDAS!$B:$B,'PAINEL MÊS'!$B407,SAÍDAS!$H:$H,'PAINEL MÊS'!$AI$1,SAÍDAS!$F:$F,'PAINEL MÊS'!H$3)</f>
        <v>0</v>
      </c>
      <c r="I407" s="41">
        <f>SUMIFS(SAÍDAS!$D:$D,SAÍDAS!$B:$B,'PAINEL MÊS'!$B407,SAÍDAS!$H:$H,'PAINEL MÊS'!$AI$1,SAÍDAS!$F:$F,'PAINEL MÊS'!I$3)+SUMIFS(SAÍDAS!$D:$D,SAÍDAS!$B:$B,'PAINEL MÊS'!$B407,SAÍDAS!$H:$H,'PAINEL MÊS'!$AI$1,SAÍDAS!$F:$F,"SEMANA 6")</f>
        <v>0</v>
      </c>
      <c r="J407" s="42">
        <f t="shared" si="80"/>
        <v>0</v>
      </c>
      <c r="K407" s="43">
        <f>SUMIFS(ENTRADAS!$D:$D,ENTRADAS!$B:$B,'PAINEL MÊS'!$B407,ENTRADAS!$I:$I,'PAINEL MÊS'!$AI$1,ENTRADAS!$F:$F,'PAINEL MÊS'!K$3)</f>
        <v>0</v>
      </c>
      <c r="L407" s="43">
        <f>SUMIFS(ENTRADAS!$D:$D,ENTRADAS!$B:$B,'PAINEL MÊS'!$B407,ENTRADAS!$I:$I,'PAINEL MÊS'!$AI$1,ENTRADAS!$F:$F,'PAINEL MÊS'!L$3)</f>
        <v>0</v>
      </c>
      <c r="M407" s="43">
        <f>SUMIFS(ENTRADAS!$D:$D,ENTRADAS!$B:$B,'PAINEL MÊS'!$B407,ENTRADAS!$I:$I,'PAINEL MÊS'!$AI$1,ENTRADAS!$F:$F,'PAINEL MÊS'!M$3)</f>
        <v>0</v>
      </c>
      <c r="N407" s="43">
        <f>SUMIFS(ENTRADAS!$D:$D,ENTRADAS!$B:$B,'PAINEL MÊS'!$B407,ENTRADAS!$I:$I,'PAINEL MÊS'!$AI$1,ENTRADAS!$F:$F,'PAINEL MÊS'!N$3)</f>
        <v>0</v>
      </c>
      <c r="O407" s="43">
        <f>SUMIFS(ENTRADAS!$D:$D,ENTRADAS!$B:$B,'PAINEL MÊS'!$B407,ENTRADAS!$I:$I,'PAINEL MÊS'!$AI$1,ENTRADAS!$F:$F,'PAINEL MÊS'!O$3)+SUMIFS(ENTRADAS!$D:$D,ENTRADAS!$B:$B,'PAINEL MÊS'!$B407,ENTRADAS!$I:$I,'PAINEL MÊS'!$AI$1,ENTRADAS!$F:$F,"SEMANA 6")</f>
        <v>0</v>
      </c>
      <c r="P407" s="44">
        <f t="shared" si="81"/>
        <v>0</v>
      </c>
      <c r="Q407" s="40">
        <f>C407+P407-J407+SUMIFS(AJUSTE!$D:$D,AJUSTE!$B:$B,'PAINEL MÊS'!B407,AJUSTE!$H:$H,'PAINEL MÊS'!$AI$1)</f>
        <v>0</v>
      </c>
      <c r="R407" s="45">
        <f t="shared" si="82"/>
        <v>0</v>
      </c>
      <c r="S407" s="15">
        <f>IFERROR(IF(INDEX(CADASTRO!$A$2:$Q$570,MATCH('PAINEL MÊS'!B407,CADASTRO!$B$2:$B$570,0),MATCH('PAINEL MÊS'!$AI$1,CADASTRO!$A$2:$Q$2,0))=0,IF(CADASTRO!R405=0,CADASTRO!E405,CADASTRO!R405),INDEX(CADASTRO!$A$2:$Q$570,MATCH('PAINEL MÊS'!B407,CADASTRO!$B$2:$B$570,0),MATCH('PAINEL MÊS'!$AI$1,CADASTRO!$A$2:$Q$2,0))),0)</f>
        <v>0</v>
      </c>
      <c r="T407" s="14">
        <f t="shared" si="83"/>
        <v>0</v>
      </c>
      <c r="U407" s="14">
        <f t="shared" si="84"/>
        <v>0</v>
      </c>
      <c r="V407" s="14">
        <f t="shared" si="85"/>
        <v>0</v>
      </c>
      <c r="W407" s="14">
        <f t="shared" si="86"/>
        <v>0</v>
      </c>
      <c r="X407" s="67">
        <f>IFERROR(IF(INDEX(CADASTRO!$A$2:$Q$570,MATCH('PAINEL MÊS'!B407,CADASTRO!$B$2:$B$570,0),MATCH('PAINEL MÊS'!$AJ$2,CADASTRO!$A$2:$Q$2,0))=0,IF(CADASTRO!R405=0,CADASTRO!E405,CADASTRO!R405),INDEX(CADASTRO!$A$2:$Q$570,MATCH('PAINEL MÊS'!B407,CADASTRO!$B$2:$B$570,0),MATCH('PAINEL MÊS'!$AJ$2,CADASTRO!$A$2:$Q$2,0))),0)*C407</f>
        <v>0</v>
      </c>
      <c r="Y407" s="14">
        <f t="shared" si="87"/>
        <v>0</v>
      </c>
      <c r="Z407" s="75">
        <f t="shared" si="88"/>
        <v>0</v>
      </c>
      <c r="AA407" s="75">
        <f t="shared" si="89"/>
        <v>0</v>
      </c>
      <c r="AB407" s="79">
        <f t="shared" si="90"/>
        <v>0</v>
      </c>
      <c r="AC407" s="77">
        <f t="shared" si="91"/>
        <v>0</v>
      </c>
      <c r="AD407" s="77">
        <f t="shared" si="92"/>
        <v>0</v>
      </c>
    </row>
    <row r="408" spans="1:30" ht="18.75" customHeight="1" x14ac:dyDescent="0.25">
      <c r="A408" s="7">
        <f>CADASTRO!A406</f>
        <v>0</v>
      </c>
      <c r="B408" s="7">
        <f>CADASTRO!B406</f>
        <v>0</v>
      </c>
      <c r="C408" s="40">
        <f>INDEX(Base!$A$40:$N$570,MATCH('PAINEL MÊS'!B408,Base!$B$40:$B$570,0),MATCH('PAINEL MÊS'!$C$2,Base!$A$40:$N$40,0))</f>
        <v>0</v>
      </c>
      <c r="D408" s="7">
        <f>CADASTRO!C406</f>
        <v>0</v>
      </c>
      <c r="E408" s="41">
        <f>SUMIFS(SAÍDAS!$D:$D,SAÍDAS!$B:$B,'PAINEL MÊS'!$B408,SAÍDAS!$H:$H,'PAINEL MÊS'!$AI$1,SAÍDAS!$F:$F,'PAINEL MÊS'!E$3)</f>
        <v>0</v>
      </c>
      <c r="F408" s="41">
        <f>SUMIFS(SAÍDAS!$D:$D,SAÍDAS!$B:$B,'PAINEL MÊS'!$B408,SAÍDAS!$H:$H,'PAINEL MÊS'!$AI$1,SAÍDAS!$F:$F,'PAINEL MÊS'!F$3)</f>
        <v>0</v>
      </c>
      <c r="G408" s="41">
        <f>SUMIFS(SAÍDAS!$D:$D,SAÍDAS!$B:$B,'PAINEL MÊS'!$B408,SAÍDAS!$H:$H,'PAINEL MÊS'!$AI$1,SAÍDAS!$F:$F,'PAINEL MÊS'!G$3)</f>
        <v>0</v>
      </c>
      <c r="H408" s="41">
        <f>SUMIFS(SAÍDAS!$D:$D,SAÍDAS!$B:$B,'PAINEL MÊS'!$B408,SAÍDAS!$H:$H,'PAINEL MÊS'!$AI$1,SAÍDAS!$F:$F,'PAINEL MÊS'!H$3)</f>
        <v>0</v>
      </c>
      <c r="I408" s="41">
        <f>SUMIFS(SAÍDAS!$D:$D,SAÍDAS!$B:$B,'PAINEL MÊS'!$B408,SAÍDAS!$H:$H,'PAINEL MÊS'!$AI$1,SAÍDAS!$F:$F,'PAINEL MÊS'!I$3)+SUMIFS(SAÍDAS!$D:$D,SAÍDAS!$B:$B,'PAINEL MÊS'!$B408,SAÍDAS!$H:$H,'PAINEL MÊS'!$AI$1,SAÍDAS!$F:$F,"SEMANA 6")</f>
        <v>0</v>
      </c>
      <c r="J408" s="42">
        <f t="shared" si="80"/>
        <v>0</v>
      </c>
      <c r="K408" s="43">
        <f>SUMIFS(ENTRADAS!$D:$D,ENTRADAS!$B:$B,'PAINEL MÊS'!$B408,ENTRADAS!$I:$I,'PAINEL MÊS'!$AI$1,ENTRADAS!$F:$F,'PAINEL MÊS'!K$3)</f>
        <v>0</v>
      </c>
      <c r="L408" s="43">
        <f>SUMIFS(ENTRADAS!$D:$D,ENTRADAS!$B:$B,'PAINEL MÊS'!$B408,ENTRADAS!$I:$I,'PAINEL MÊS'!$AI$1,ENTRADAS!$F:$F,'PAINEL MÊS'!L$3)</f>
        <v>0</v>
      </c>
      <c r="M408" s="43">
        <f>SUMIFS(ENTRADAS!$D:$D,ENTRADAS!$B:$B,'PAINEL MÊS'!$B408,ENTRADAS!$I:$I,'PAINEL MÊS'!$AI$1,ENTRADAS!$F:$F,'PAINEL MÊS'!M$3)</f>
        <v>0</v>
      </c>
      <c r="N408" s="43">
        <f>SUMIFS(ENTRADAS!$D:$D,ENTRADAS!$B:$B,'PAINEL MÊS'!$B408,ENTRADAS!$I:$I,'PAINEL MÊS'!$AI$1,ENTRADAS!$F:$F,'PAINEL MÊS'!N$3)</f>
        <v>0</v>
      </c>
      <c r="O408" s="43">
        <f>SUMIFS(ENTRADAS!$D:$D,ENTRADAS!$B:$B,'PAINEL MÊS'!$B408,ENTRADAS!$I:$I,'PAINEL MÊS'!$AI$1,ENTRADAS!$F:$F,'PAINEL MÊS'!O$3)+SUMIFS(ENTRADAS!$D:$D,ENTRADAS!$B:$B,'PAINEL MÊS'!$B408,ENTRADAS!$I:$I,'PAINEL MÊS'!$AI$1,ENTRADAS!$F:$F,"SEMANA 6")</f>
        <v>0</v>
      </c>
      <c r="P408" s="44">
        <f t="shared" si="81"/>
        <v>0</v>
      </c>
      <c r="Q408" s="40">
        <f>C408+P408-J408+SUMIFS(AJUSTE!$D:$D,AJUSTE!$B:$B,'PAINEL MÊS'!B408,AJUSTE!$H:$H,'PAINEL MÊS'!$AI$1)</f>
        <v>0</v>
      </c>
      <c r="R408" s="45">
        <f t="shared" si="82"/>
        <v>0</v>
      </c>
      <c r="S408" s="15">
        <f>IFERROR(IF(INDEX(CADASTRO!$A$2:$Q$570,MATCH('PAINEL MÊS'!B408,CADASTRO!$B$2:$B$570,0),MATCH('PAINEL MÊS'!$AI$1,CADASTRO!$A$2:$Q$2,0))=0,IF(CADASTRO!R406=0,CADASTRO!E406,CADASTRO!R406),INDEX(CADASTRO!$A$2:$Q$570,MATCH('PAINEL MÊS'!B408,CADASTRO!$B$2:$B$570,0),MATCH('PAINEL MÊS'!$AI$1,CADASTRO!$A$2:$Q$2,0))),0)</f>
        <v>0</v>
      </c>
      <c r="T408" s="14">
        <f t="shared" si="83"/>
        <v>0</v>
      </c>
      <c r="U408" s="14">
        <f t="shared" si="84"/>
        <v>0</v>
      </c>
      <c r="V408" s="14">
        <f t="shared" si="85"/>
        <v>0</v>
      </c>
      <c r="W408" s="14">
        <f t="shared" si="86"/>
        <v>0</v>
      </c>
      <c r="X408" s="67">
        <f>IFERROR(IF(INDEX(CADASTRO!$A$2:$Q$570,MATCH('PAINEL MÊS'!B408,CADASTRO!$B$2:$B$570,0),MATCH('PAINEL MÊS'!$AJ$2,CADASTRO!$A$2:$Q$2,0))=0,IF(CADASTRO!R406=0,CADASTRO!E406,CADASTRO!R406),INDEX(CADASTRO!$A$2:$Q$570,MATCH('PAINEL MÊS'!B408,CADASTRO!$B$2:$B$570,0),MATCH('PAINEL MÊS'!$AJ$2,CADASTRO!$A$2:$Q$2,0))),0)*C408</f>
        <v>0</v>
      </c>
      <c r="Y408" s="14">
        <f t="shared" si="87"/>
        <v>0</v>
      </c>
      <c r="Z408" s="75">
        <f t="shared" si="88"/>
        <v>0</v>
      </c>
      <c r="AA408" s="75">
        <f t="shared" si="89"/>
        <v>0</v>
      </c>
      <c r="AB408" s="79">
        <f t="shared" si="90"/>
        <v>0</v>
      </c>
      <c r="AC408" s="77">
        <f t="shared" si="91"/>
        <v>0</v>
      </c>
      <c r="AD408" s="77">
        <f t="shared" si="92"/>
        <v>0</v>
      </c>
    </row>
    <row r="409" spans="1:30" ht="18.75" customHeight="1" x14ac:dyDescent="0.25">
      <c r="A409" s="7">
        <f>CADASTRO!A407</f>
        <v>0</v>
      </c>
      <c r="B409" s="7">
        <f>CADASTRO!B407</f>
        <v>0</v>
      </c>
      <c r="C409" s="40">
        <f>INDEX(Base!$A$40:$N$570,MATCH('PAINEL MÊS'!B409,Base!$B$40:$B$570,0),MATCH('PAINEL MÊS'!$C$2,Base!$A$40:$N$40,0))</f>
        <v>0</v>
      </c>
      <c r="D409" s="7">
        <f>CADASTRO!C407</f>
        <v>0</v>
      </c>
      <c r="E409" s="41">
        <f>SUMIFS(SAÍDAS!$D:$D,SAÍDAS!$B:$B,'PAINEL MÊS'!$B409,SAÍDAS!$H:$H,'PAINEL MÊS'!$AI$1,SAÍDAS!$F:$F,'PAINEL MÊS'!E$3)</f>
        <v>0</v>
      </c>
      <c r="F409" s="41">
        <f>SUMIFS(SAÍDAS!$D:$D,SAÍDAS!$B:$B,'PAINEL MÊS'!$B409,SAÍDAS!$H:$H,'PAINEL MÊS'!$AI$1,SAÍDAS!$F:$F,'PAINEL MÊS'!F$3)</f>
        <v>0</v>
      </c>
      <c r="G409" s="41">
        <f>SUMIFS(SAÍDAS!$D:$D,SAÍDAS!$B:$B,'PAINEL MÊS'!$B409,SAÍDAS!$H:$H,'PAINEL MÊS'!$AI$1,SAÍDAS!$F:$F,'PAINEL MÊS'!G$3)</f>
        <v>0</v>
      </c>
      <c r="H409" s="41">
        <f>SUMIFS(SAÍDAS!$D:$D,SAÍDAS!$B:$B,'PAINEL MÊS'!$B409,SAÍDAS!$H:$H,'PAINEL MÊS'!$AI$1,SAÍDAS!$F:$F,'PAINEL MÊS'!H$3)</f>
        <v>0</v>
      </c>
      <c r="I409" s="41">
        <f>SUMIFS(SAÍDAS!$D:$D,SAÍDAS!$B:$B,'PAINEL MÊS'!$B409,SAÍDAS!$H:$H,'PAINEL MÊS'!$AI$1,SAÍDAS!$F:$F,'PAINEL MÊS'!I$3)+SUMIFS(SAÍDAS!$D:$D,SAÍDAS!$B:$B,'PAINEL MÊS'!$B409,SAÍDAS!$H:$H,'PAINEL MÊS'!$AI$1,SAÍDAS!$F:$F,"SEMANA 6")</f>
        <v>0</v>
      </c>
      <c r="J409" s="42">
        <f t="shared" si="80"/>
        <v>0</v>
      </c>
      <c r="K409" s="43">
        <f>SUMIFS(ENTRADAS!$D:$D,ENTRADAS!$B:$B,'PAINEL MÊS'!$B409,ENTRADAS!$I:$I,'PAINEL MÊS'!$AI$1,ENTRADAS!$F:$F,'PAINEL MÊS'!K$3)</f>
        <v>0</v>
      </c>
      <c r="L409" s="43">
        <f>SUMIFS(ENTRADAS!$D:$D,ENTRADAS!$B:$B,'PAINEL MÊS'!$B409,ENTRADAS!$I:$I,'PAINEL MÊS'!$AI$1,ENTRADAS!$F:$F,'PAINEL MÊS'!L$3)</f>
        <v>0</v>
      </c>
      <c r="M409" s="43">
        <f>SUMIFS(ENTRADAS!$D:$D,ENTRADAS!$B:$B,'PAINEL MÊS'!$B409,ENTRADAS!$I:$I,'PAINEL MÊS'!$AI$1,ENTRADAS!$F:$F,'PAINEL MÊS'!M$3)</f>
        <v>0</v>
      </c>
      <c r="N409" s="43">
        <f>SUMIFS(ENTRADAS!$D:$D,ENTRADAS!$B:$B,'PAINEL MÊS'!$B409,ENTRADAS!$I:$I,'PAINEL MÊS'!$AI$1,ENTRADAS!$F:$F,'PAINEL MÊS'!N$3)</f>
        <v>0</v>
      </c>
      <c r="O409" s="43">
        <f>SUMIFS(ENTRADAS!$D:$D,ENTRADAS!$B:$B,'PAINEL MÊS'!$B409,ENTRADAS!$I:$I,'PAINEL MÊS'!$AI$1,ENTRADAS!$F:$F,'PAINEL MÊS'!O$3)+SUMIFS(ENTRADAS!$D:$D,ENTRADAS!$B:$B,'PAINEL MÊS'!$B409,ENTRADAS!$I:$I,'PAINEL MÊS'!$AI$1,ENTRADAS!$F:$F,"SEMANA 6")</f>
        <v>0</v>
      </c>
      <c r="P409" s="44">
        <f t="shared" si="81"/>
        <v>0</v>
      </c>
      <c r="Q409" s="40">
        <f>C409+P409-J409+SUMIFS(AJUSTE!$D:$D,AJUSTE!$B:$B,'PAINEL MÊS'!B409,AJUSTE!$H:$H,'PAINEL MÊS'!$AI$1)</f>
        <v>0</v>
      </c>
      <c r="R409" s="45">
        <f t="shared" si="82"/>
        <v>0</v>
      </c>
      <c r="S409" s="15">
        <f>IFERROR(IF(INDEX(CADASTRO!$A$2:$Q$570,MATCH('PAINEL MÊS'!B409,CADASTRO!$B$2:$B$570,0),MATCH('PAINEL MÊS'!$AI$1,CADASTRO!$A$2:$Q$2,0))=0,IF(CADASTRO!R407=0,CADASTRO!E407,CADASTRO!R407),INDEX(CADASTRO!$A$2:$Q$570,MATCH('PAINEL MÊS'!B409,CADASTRO!$B$2:$B$570,0),MATCH('PAINEL MÊS'!$AI$1,CADASTRO!$A$2:$Q$2,0))),0)</f>
        <v>0</v>
      </c>
      <c r="T409" s="14">
        <f t="shared" si="83"/>
        <v>0</v>
      </c>
      <c r="U409" s="14">
        <f t="shared" si="84"/>
        <v>0</v>
      </c>
      <c r="V409" s="14">
        <f t="shared" si="85"/>
        <v>0</v>
      </c>
      <c r="W409" s="14">
        <f t="shared" si="86"/>
        <v>0</v>
      </c>
      <c r="X409" s="67">
        <f>IFERROR(IF(INDEX(CADASTRO!$A$2:$Q$570,MATCH('PAINEL MÊS'!B409,CADASTRO!$B$2:$B$570,0),MATCH('PAINEL MÊS'!$AJ$2,CADASTRO!$A$2:$Q$2,0))=0,IF(CADASTRO!R407=0,CADASTRO!E407,CADASTRO!R407),INDEX(CADASTRO!$A$2:$Q$570,MATCH('PAINEL MÊS'!B409,CADASTRO!$B$2:$B$570,0),MATCH('PAINEL MÊS'!$AJ$2,CADASTRO!$A$2:$Q$2,0))),0)*C409</f>
        <v>0</v>
      </c>
      <c r="Y409" s="14">
        <f t="shared" si="87"/>
        <v>0</v>
      </c>
      <c r="Z409" s="75">
        <f t="shared" si="88"/>
        <v>0</v>
      </c>
      <c r="AA409" s="75">
        <f t="shared" si="89"/>
        <v>0</v>
      </c>
      <c r="AB409" s="79">
        <f t="shared" si="90"/>
        <v>0</v>
      </c>
      <c r="AC409" s="77">
        <f t="shared" si="91"/>
        <v>0</v>
      </c>
      <c r="AD409" s="77">
        <f t="shared" si="92"/>
        <v>0</v>
      </c>
    </row>
    <row r="410" spans="1:30" ht="18.75" customHeight="1" x14ac:dyDescent="0.25">
      <c r="A410" s="7">
        <f>CADASTRO!A408</f>
        <v>0</v>
      </c>
      <c r="B410" s="7">
        <f>CADASTRO!B408</f>
        <v>0</v>
      </c>
      <c r="C410" s="40">
        <f>INDEX(Base!$A$40:$N$570,MATCH('PAINEL MÊS'!B410,Base!$B$40:$B$570,0),MATCH('PAINEL MÊS'!$C$2,Base!$A$40:$N$40,0))</f>
        <v>0</v>
      </c>
      <c r="D410" s="7">
        <f>CADASTRO!C408</f>
        <v>0</v>
      </c>
      <c r="E410" s="41">
        <f>SUMIFS(SAÍDAS!$D:$D,SAÍDAS!$B:$B,'PAINEL MÊS'!$B410,SAÍDAS!$H:$H,'PAINEL MÊS'!$AI$1,SAÍDAS!$F:$F,'PAINEL MÊS'!E$3)</f>
        <v>0</v>
      </c>
      <c r="F410" s="41">
        <f>SUMIFS(SAÍDAS!$D:$D,SAÍDAS!$B:$B,'PAINEL MÊS'!$B410,SAÍDAS!$H:$H,'PAINEL MÊS'!$AI$1,SAÍDAS!$F:$F,'PAINEL MÊS'!F$3)</f>
        <v>0</v>
      </c>
      <c r="G410" s="41">
        <f>SUMIFS(SAÍDAS!$D:$D,SAÍDAS!$B:$B,'PAINEL MÊS'!$B410,SAÍDAS!$H:$H,'PAINEL MÊS'!$AI$1,SAÍDAS!$F:$F,'PAINEL MÊS'!G$3)</f>
        <v>0</v>
      </c>
      <c r="H410" s="41">
        <f>SUMIFS(SAÍDAS!$D:$D,SAÍDAS!$B:$B,'PAINEL MÊS'!$B410,SAÍDAS!$H:$H,'PAINEL MÊS'!$AI$1,SAÍDAS!$F:$F,'PAINEL MÊS'!H$3)</f>
        <v>0</v>
      </c>
      <c r="I410" s="41">
        <f>SUMIFS(SAÍDAS!$D:$D,SAÍDAS!$B:$B,'PAINEL MÊS'!$B410,SAÍDAS!$H:$H,'PAINEL MÊS'!$AI$1,SAÍDAS!$F:$F,'PAINEL MÊS'!I$3)+SUMIFS(SAÍDAS!$D:$D,SAÍDAS!$B:$B,'PAINEL MÊS'!$B410,SAÍDAS!$H:$H,'PAINEL MÊS'!$AI$1,SAÍDAS!$F:$F,"SEMANA 6")</f>
        <v>0</v>
      </c>
      <c r="J410" s="42">
        <f t="shared" si="80"/>
        <v>0</v>
      </c>
      <c r="K410" s="43">
        <f>SUMIFS(ENTRADAS!$D:$D,ENTRADAS!$B:$B,'PAINEL MÊS'!$B410,ENTRADAS!$I:$I,'PAINEL MÊS'!$AI$1,ENTRADAS!$F:$F,'PAINEL MÊS'!K$3)</f>
        <v>0</v>
      </c>
      <c r="L410" s="43">
        <f>SUMIFS(ENTRADAS!$D:$D,ENTRADAS!$B:$B,'PAINEL MÊS'!$B410,ENTRADAS!$I:$I,'PAINEL MÊS'!$AI$1,ENTRADAS!$F:$F,'PAINEL MÊS'!L$3)</f>
        <v>0</v>
      </c>
      <c r="M410" s="43">
        <f>SUMIFS(ENTRADAS!$D:$D,ENTRADAS!$B:$B,'PAINEL MÊS'!$B410,ENTRADAS!$I:$I,'PAINEL MÊS'!$AI$1,ENTRADAS!$F:$F,'PAINEL MÊS'!M$3)</f>
        <v>0</v>
      </c>
      <c r="N410" s="43">
        <f>SUMIFS(ENTRADAS!$D:$D,ENTRADAS!$B:$B,'PAINEL MÊS'!$B410,ENTRADAS!$I:$I,'PAINEL MÊS'!$AI$1,ENTRADAS!$F:$F,'PAINEL MÊS'!N$3)</f>
        <v>0</v>
      </c>
      <c r="O410" s="43">
        <f>SUMIFS(ENTRADAS!$D:$D,ENTRADAS!$B:$B,'PAINEL MÊS'!$B410,ENTRADAS!$I:$I,'PAINEL MÊS'!$AI$1,ENTRADAS!$F:$F,'PAINEL MÊS'!O$3)+SUMIFS(ENTRADAS!$D:$D,ENTRADAS!$B:$B,'PAINEL MÊS'!$B410,ENTRADAS!$I:$I,'PAINEL MÊS'!$AI$1,ENTRADAS!$F:$F,"SEMANA 6")</f>
        <v>0</v>
      </c>
      <c r="P410" s="44">
        <f t="shared" si="81"/>
        <v>0</v>
      </c>
      <c r="Q410" s="40">
        <f>C410+P410-J410+SUMIFS(AJUSTE!$D:$D,AJUSTE!$B:$B,'PAINEL MÊS'!B410,AJUSTE!$H:$H,'PAINEL MÊS'!$AI$1)</f>
        <v>0</v>
      </c>
      <c r="R410" s="45">
        <f t="shared" si="82"/>
        <v>0</v>
      </c>
      <c r="S410" s="15">
        <f>IFERROR(IF(INDEX(CADASTRO!$A$2:$Q$570,MATCH('PAINEL MÊS'!B410,CADASTRO!$B$2:$B$570,0),MATCH('PAINEL MÊS'!$AI$1,CADASTRO!$A$2:$Q$2,0))=0,IF(CADASTRO!R408=0,CADASTRO!E408,CADASTRO!R408),INDEX(CADASTRO!$A$2:$Q$570,MATCH('PAINEL MÊS'!B410,CADASTRO!$B$2:$B$570,0),MATCH('PAINEL MÊS'!$AI$1,CADASTRO!$A$2:$Q$2,0))),0)</f>
        <v>0</v>
      </c>
      <c r="T410" s="14">
        <f t="shared" si="83"/>
        <v>0</v>
      </c>
      <c r="U410" s="14">
        <f t="shared" si="84"/>
        <v>0</v>
      </c>
      <c r="V410" s="14">
        <f t="shared" si="85"/>
        <v>0</v>
      </c>
      <c r="W410" s="14">
        <f t="shared" si="86"/>
        <v>0</v>
      </c>
      <c r="X410" s="67">
        <f>IFERROR(IF(INDEX(CADASTRO!$A$2:$Q$570,MATCH('PAINEL MÊS'!B410,CADASTRO!$B$2:$B$570,0),MATCH('PAINEL MÊS'!$AJ$2,CADASTRO!$A$2:$Q$2,0))=0,IF(CADASTRO!R408=0,CADASTRO!E408,CADASTRO!R408),INDEX(CADASTRO!$A$2:$Q$570,MATCH('PAINEL MÊS'!B410,CADASTRO!$B$2:$B$570,0),MATCH('PAINEL MÊS'!$AJ$2,CADASTRO!$A$2:$Q$2,0))),0)*C410</f>
        <v>0</v>
      </c>
      <c r="Y410" s="14">
        <f t="shared" si="87"/>
        <v>0</v>
      </c>
      <c r="Z410" s="75">
        <f t="shared" si="88"/>
        <v>0</v>
      </c>
      <c r="AA410" s="75">
        <f t="shared" si="89"/>
        <v>0</v>
      </c>
      <c r="AB410" s="79">
        <f t="shared" si="90"/>
        <v>0</v>
      </c>
      <c r="AC410" s="77">
        <f t="shared" si="91"/>
        <v>0</v>
      </c>
      <c r="AD410" s="77">
        <f t="shared" si="92"/>
        <v>0</v>
      </c>
    </row>
    <row r="411" spans="1:30" ht="18.75" customHeight="1" x14ac:dyDescent="0.25">
      <c r="A411" s="7">
        <f>CADASTRO!A409</f>
        <v>0</v>
      </c>
      <c r="B411" s="7">
        <f>CADASTRO!B409</f>
        <v>0</v>
      </c>
      <c r="C411" s="40">
        <f>INDEX(Base!$A$40:$N$570,MATCH('PAINEL MÊS'!B411,Base!$B$40:$B$570,0),MATCH('PAINEL MÊS'!$C$2,Base!$A$40:$N$40,0))</f>
        <v>0</v>
      </c>
      <c r="D411" s="7">
        <f>CADASTRO!C409</f>
        <v>0</v>
      </c>
      <c r="E411" s="41">
        <f>SUMIFS(SAÍDAS!$D:$D,SAÍDAS!$B:$B,'PAINEL MÊS'!$B411,SAÍDAS!$H:$H,'PAINEL MÊS'!$AI$1,SAÍDAS!$F:$F,'PAINEL MÊS'!E$3)</f>
        <v>0</v>
      </c>
      <c r="F411" s="41">
        <f>SUMIFS(SAÍDAS!$D:$D,SAÍDAS!$B:$B,'PAINEL MÊS'!$B411,SAÍDAS!$H:$H,'PAINEL MÊS'!$AI$1,SAÍDAS!$F:$F,'PAINEL MÊS'!F$3)</f>
        <v>0</v>
      </c>
      <c r="G411" s="41">
        <f>SUMIFS(SAÍDAS!$D:$D,SAÍDAS!$B:$B,'PAINEL MÊS'!$B411,SAÍDAS!$H:$H,'PAINEL MÊS'!$AI$1,SAÍDAS!$F:$F,'PAINEL MÊS'!G$3)</f>
        <v>0</v>
      </c>
      <c r="H411" s="41">
        <f>SUMIFS(SAÍDAS!$D:$D,SAÍDAS!$B:$B,'PAINEL MÊS'!$B411,SAÍDAS!$H:$H,'PAINEL MÊS'!$AI$1,SAÍDAS!$F:$F,'PAINEL MÊS'!H$3)</f>
        <v>0</v>
      </c>
      <c r="I411" s="41">
        <f>SUMIFS(SAÍDAS!$D:$D,SAÍDAS!$B:$B,'PAINEL MÊS'!$B411,SAÍDAS!$H:$H,'PAINEL MÊS'!$AI$1,SAÍDAS!$F:$F,'PAINEL MÊS'!I$3)+SUMIFS(SAÍDAS!$D:$D,SAÍDAS!$B:$B,'PAINEL MÊS'!$B411,SAÍDAS!$H:$H,'PAINEL MÊS'!$AI$1,SAÍDAS!$F:$F,"SEMANA 6")</f>
        <v>0</v>
      </c>
      <c r="J411" s="42">
        <f t="shared" si="80"/>
        <v>0</v>
      </c>
      <c r="K411" s="43">
        <f>SUMIFS(ENTRADAS!$D:$D,ENTRADAS!$B:$B,'PAINEL MÊS'!$B411,ENTRADAS!$I:$I,'PAINEL MÊS'!$AI$1,ENTRADAS!$F:$F,'PAINEL MÊS'!K$3)</f>
        <v>0</v>
      </c>
      <c r="L411" s="43">
        <f>SUMIFS(ENTRADAS!$D:$D,ENTRADAS!$B:$B,'PAINEL MÊS'!$B411,ENTRADAS!$I:$I,'PAINEL MÊS'!$AI$1,ENTRADAS!$F:$F,'PAINEL MÊS'!L$3)</f>
        <v>0</v>
      </c>
      <c r="M411" s="43">
        <f>SUMIFS(ENTRADAS!$D:$D,ENTRADAS!$B:$B,'PAINEL MÊS'!$B411,ENTRADAS!$I:$I,'PAINEL MÊS'!$AI$1,ENTRADAS!$F:$F,'PAINEL MÊS'!M$3)</f>
        <v>0</v>
      </c>
      <c r="N411" s="43">
        <f>SUMIFS(ENTRADAS!$D:$D,ENTRADAS!$B:$B,'PAINEL MÊS'!$B411,ENTRADAS!$I:$I,'PAINEL MÊS'!$AI$1,ENTRADAS!$F:$F,'PAINEL MÊS'!N$3)</f>
        <v>0</v>
      </c>
      <c r="O411" s="43">
        <f>SUMIFS(ENTRADAS!$D:$D,ENTRADAS!$B:$B,'PAINEL MÊS'!$B411,ENTRADAS!$I:$I,'PAINEL MÊS'!$AI$1,ENTRADAS!$F:$F,'PAINEL MÊS'!O$3)+SUMIFS(ENTRADAS!$D:$D,ENTRADAS!$B:$B,'PAINEL MÊS'!$B411,ENTRADAS!$I:$I,'PAINEL MÊS'!$AI$1,ENTRADAS!$F:$F,"SEMANA 6")</f>
        <v>0</v>
      </c>
      <c r="P411" s="44">
        <f t="shared" si="81"/>
        <v>0</v>
      </c>
      <c r="Q411" s="40">
        <f>C411+P411-J411+SUMIFS(AJUSTE!$D:$D,AJUSTE!$B:$B,'PAINEL MÊS'!B411,AJUSTE!$H:$H,'PAINEL MÊS'!$AI$1)</f>
        <v>0</v>
      </c>
      <c r="R411" s="45">
        <f t="shared" si="82"/>
        <v>0</v>
      </c>
      <c r="S411" s="15">
        <f>IFERROR(IF(INDEX(CADASTRO!$A$2:$Q$570,MATCH('PAINEL MÊS'!B411,CADASTRO!$B$2:$B$570,0),MATCH('PAINEL MÊS'!$AI$1,CADASTRO!$A$2:$Q$2,0))=0,IF(CADASTRO!R409=0,CADASTRO!E409,CADASTRO!R409),INDEX(CADASTRO!$A$2:$Q$570,MATCH('PAINEL MÊS'!B411,CADASTRO!$B$2:$B$570,0),MATCH('PAINEL MÊS'!$AI$1,CADASTRO!$A$2:$Q$2,0))),0)</f>
        <v>0</v>
      </c>
      <c r="T411" s="14">
        <f t="shared" si="83"/>
        <v>0</v>
      </c>
      <c r="U411" s="14">
        <f t="shared" si="84"/>
        <v>0</v>
      </c>
      <c r="V411" s="14">
        <f t="shared" si="85"/>
        <v>0</v>
      </c>
      <c r="W411" s="14">
        <f t="shared" si="86"/>
        <v>0</v>
      </c>
      <c r="X411" s="67">
        <f>IFERROR(IF(INDEX(CADASTRO!$A$2:$Q$570,MATCH('PAINEL MÊS'!B411,CADASTRO!$B$2:$B$570,0),MATCH('PAINEL MÊS'!$AJ$2,CADASTRO!$A$2:$Q$2,0))=0,IF(CADASTRO!R409=0,CADASTRO!E409,CADASTRO!R409),INDEX(CADASTRO!$A$2:$Q$570,MATCH('PAINEL MÊS'!B411,CADASTRO!$B$2:$B$570,0),MATCH('PAINEL MÊS'!$AJ$2,CADASTRO!$A$2:$Q$2,0))),0)*C411</f>
        <v>0</v>
      </c>
      <c r="Y411" s="14">
        <f t="shared" si="87"/>
        <v>0</v>
      </c>
      <c r="Z411" s="75">
        <f t="shared" si="88"/>
        <v>0</v>
      </c>
      <c r="AA411" s="75">
        <f t="shared" si="89"/>
        <v>0</v>
      </c>
      <c r="AB411" s="79">
        <f t="shared" si="90"/>
        <v>0</v>
      </c>
      <c r="AC411" s="77">
        <f t="shared" si="91"/>
        <v>0</v>
      </c>
      <c r="AD411" s="77">
        <f t="shared" si="92"/>
        <v>0</v>
      </c>
    </row>
    <row r="412" spans="1:30" ht="18.75" customHeight="1" x14ac:dyDescent="0.25">
      <c r="A412" s="7">
        <f>CADASTRO!A410</f>
        <v>0</v>
      </c>
      <c r="B412" s="7">
        <f>CADASTRO!B410</f>
        <v>0</v>
      </c>
      <c r="C412" s="40">
        <f>INDEX(Base!$A$40:$N$570,MATCH('PAINEL MÊS'!B412,Base!$B$40:$B$570,0),MATCH('PAINEL MÊS'!$C$2,Base!$A$40:$N$40,0))</f>
        <v>0</v>
      </c>
      <c r="D412" s="7">
        <f>CADASTRO!C410</f>
        <v>0</v>
      </c>
      <c r="E412" s="41">
        <f>SUMIFS(SAÍDAS!$D:$D,SAÍDAS!$B:$B,'PAINEL MÊS'!$B412,SAÍDAS!$H:$H,'PAINEL MÊS'!$AI$1,SAÍDAS!$F:$F,'PAINEL MÊS'!E$3)</f>
        <v>0</v>
      </c>
      <c r="F412" s="41">
        <f>SUMIFS(SAÍDAS!$D:$D,SAÍDAS!$B:$B,'PAINEL MÊS'!$B412,SAÍDAS!$H:$H,'PAINEL MÊS'!$AI$1,SAÍDAS!$F:$F,'PAINEL MÊS'!F$3)</f>
        <v>0</v>
      </c>
      <c r="G412" s="41">
        <f>SUMIFS(SAÍDAS!$D:$D,SAÍDAS!$B:$B,'PAINEL MÊS'!$B412,SAÍDAS!$H:$H,'PAINEL MÊS'!$AI$1,SAÍDAS!$F:$F,'PAINEL MÊS'!G$3)</f>
        <v>0</v>
      </c>
      <c r="H412" s="41">
        <f>SUMIFS(SAÍDAS!$D:$D,SAÍDAS!$B:$B,'PAINEL MÊS'!$B412,SAÍDAS!$H:$H,'PAINEL MÊS'!$AI$1,SAÍDAS!$F:$F,'PAINEL MÊS'!H$3)</f>
        <v>0</v>
      </c>
      <c r="I412" s="41">
        <f>SUMIFS(SAÍDAS!$D:$D,SAÍDAS!$B:$B,'PAINEL MÊS'!$B412,SAÍDAS!$H:$H,'PAINEL MÊS'!$AI$1,SAÍDAS!$F:$F,'PAINEL MÊS'!I$3)+SUMIFS(SAÍDAS!$D:$D,SAÍDAS!$B:$B,'PAINEL MÊS'!$B412,SAÍDAS!$H:$H,'PAINEL MÊS'!$AI$1,SAÍDAS!$F:$F,"SEMANA 6")</f>
        <v>0</v>
      </c>
      <c r="J412" s="42">
        <f t="shared" si="80"/>
        <v>0</v>
      </c>
      <c r="K412" s="43">
        <f>SUMIFS(ENTRADAS!$D:$D,ENTRADAS!$B:$B,'PAINEL MÊS'!$B412,ENTRADAS!$I:$I,'PAINEL MÊS'!$AI$1,ENTRADAS!$F:$F,'PAINEL MÊS'!K$3)</f>
        <v>0</v>
      </c>
      <c r="L412" s="43">
        <f>SUMIFS(ENTRADAS!$D:$D,ENTRADAS!$B:$B,'PAINEL MÊS'!$B412,ENTRADAS!$I:$I,'PAINEL MÊS'!$AI$1,ENTRADAS!$F:$F,'PAINEL MÊS'!L$3)</f>
        <v>0</v>
      </c>
      <c r="M412" s="43">
        <f>SUMIFS(ENTRADAS!$D:$D,ENTRADAS!$B:$B,'PAINEL MÊS'!$B412,ENTRADAS!$I:$I,'PAINEL MÊS'!$AI$1,ENTRADAS!$F:$F,'PAINEL MÊS'!M$3)</f>
        <v>0</v>
      </c>
      <c r="N412" s="43">
        <f>SUMIFS(ENTRADAS!$D:$D,ENTRADAS!$B:$B,'PAINEL MÊS'!$B412,ENTRADAS!$I:$I,'PAINEL MÊS'!$AI$1,ENTRADAS!$F:$F,'PAINEL MÊS'!N$3)</f>
        <v>0</v>
      </c>
      <c r="O412" s="43">
        <f>SUMIFS(ENTRADAS!$D:$D,ENTRADAS!$B:$B,'PAINEL MÊS'!$B412,ENTRADAS!$I:$I,'PAINEL MÊS'!$AI$1,ENTRADAS!$F:$F,'PAINEL MÊS'!O$3)+SUMIFS(ENTRADAS!$D:$D,ENTRADAS!$B:$B,'PAINEL MÊS'!$B412,ENTRADAS!$I:$I,'PAINEL MÊS'!$AI$1,ENTRADAS!$F:$F,"SEMANA 6")</f>
        <v>0</v>
      </c>
      <c r="P412" s="44">
        <f t="shared" si="81"/>
        <v>0</v>
      </c>
      <c r="Q412" s="40">
        <f>C412+P412-J412+SUMIFS(AJUSTE!$D:$D,AJUSTE!$B:$B,'PAINEL MÊS'!B412,AJUSTE!$H:$H,'PAINEL MÊS'!$AI$1)</f>
        <v>0</v>
      </c>
      <c r="R412" s="45">
        <f t="shared" si="82"/>
        <v>0</v>
      </c>
      <c r="S412" s="15">
        <f>IFERROR(IF(INDEX(CADASTRO!$A$2:$Q$570,MATCH('PAINEL MÊS'!B412,CADASTRO!$B$2:$B$570,0),MATCH('PAINEL MÊS'!$AI$1,CADASTRO!$A$2:$Q$2,0))=0,IF(CADASTRO!R410=0,CADASTRO!E410,CADASTRO!R410),INDEX(CADASTRO!$A$2:$Q$570,MATCH('PAINEL MÊS'!B412,CADASTRO!$B$2:$B$570,0),MATCH('PAINEL MÊS'!$AI$1,CADASTRO!$A$2:$Q$2,0))),0)</f>
        <v>0</v>
      </c>
      <c r="T412" s="14">
        <f t="shared" si="83"/>
        <v>0</v>
      </c>
      <c r="U412" s="14">
        <f t="shared" si="84"/>
        <v>0</v>
      </c>
      <c r="V412" s="14">
        <f t="shared" si="85"/>
        <v>0</v>
      </c>
      <c r="W412" s="14">
        <f t="shared" si="86"/>
        <v>0</v>
      </c>
      <c r="X412" s="67">
        <f>IFERROR(IF(INDEX(CADASTRO!$A$2:$Q$570,MATCH('PAINEL MÊS'!B412,CADASTRO!$B$2:$B$570,0),MATCH('PAINEL MÊS'!$AJ$2,CADASTRO!$A$2:$Q$2,0))=0,IF(CADASTRO!R410=0,CADASTRO!E410,CADASTRO!R410),INDEX(CADASTRO!$A$2:$Q$570,MATCH('PAINEL MÊS'!B412,CADASTRO!$B$2:$B$570,0),MATCH('PAINEL MÊS'!$AJ$2,CADASTRO!$A$2:$Q$2,0))),0)*C412</f>
        <v>0</v>
      </c>
      <c r="Y412" s="14">
        <f t="shared" si="87"/>
        <v>0</v>
      </c>
      <c r="Z412" s="75">
        <f t="shared" si="88"/>
        <v>0</v>
      </c>
      <c r="AA412" s="75">
        <f t="shared" si="89"/>
        <v>0</v>
      </c>
      <c r="AB412" s="79">
        <f t="shared" si="90"/>
        <v>0</v>
      </c>
      <c r="AC412" s="77">
        <f t="shared" si="91"/>
        <v>0</v>
      </c>
      <c r="AD412" s="77">
        <f t="shared" si="92"/>
        <v>0</v>
      </c>
    </row>
    <row r="413" spans="1:30" ht="18.75" customHeight="1" x14ac:dyDescent="0.25">
      <c r="A413" s="7">
        <f>CADASTRO!A411</f>
        <v>0</v>
      </c>
      <c r="B413" s="7">
        <f>CADASTRO!B411</f>
        <v>0</v>
      </c>
      <c r="C413" s="40">
        <f>INDEX(Base!$A$40:$N$570,MATCH('PAINEL MÊS'!B413,Base!$B$40:$B$570,0),MATCH('PAINEL MÊS'!$C$2,Base!$A$40:$N$40,0))</f>
        <v>0</v>
      </c>
      <c r="D413" s="7">
        <f>CADASTRO!C411</f>
        <v>0</v>
      </c>
      <c r="E413" s="41">
        <f>SUMIFS(SAÍDAS!$D:$D,SAÍDAS!$B:$B,'PAINEL MÊS'!$B413,SAÍDAS!$H:$H,'PAINEL MÊS'!$AI$1,SAÍDAS!$F:$F,'PAINEL MÊS'!E$3)</f>
        <v>0</v>
      </c>
      <c r="F413" s="41">
        <f>SUMIFS(SAÍDAS!$D:$D,SAÍDAS!$B:$B,'PAINEL MÊS'!$B413,SAÍDAS!$H:$H,'PAINEL MÊS'!$AI$1,SAÍDAS!$F:$F,'PAINEL MÊS'!F$3)</f>
        <v>0</v>
      </c>
      <c r="G413" s="41">
        <f>SUMIFS(SAÍDAS!$D:$D,SAÍDAS!$B:$B,'PAINEL MÊS'!$B413,SAÍDAS!$H:$H,'PAINEL MÊS'!$AI$1,SAÍDAS!$F:$F,'PAINEL MÊS'!G$3)</f>
        <v>0</v>
      </c>
      <c r="H413" s="41">
        <f>SUMIFS(SAÍDAS!$D:$D,SAÍDAS!$B:$B,'PAINEL MÊS'!$B413,SAÍDAS!$H:$H,'PAINEL MÊS'!$AI$1,SAÍDAS!$F:$F,'PAINEL MÊS'!H$3)</f>
        <v>0</v>
      </c>
      <c r="I413" s="41">
        <f>SUMIFS(SAÍDAS!$D:$D,SAÍDAS!$B:$B,'PAINEL MÊS'!$B413,SAÍDAS!$H:$H,'PAINEL MÊS'!$AI$1,SAÍDAS!$F:$F,'PAINEL MÊS'!I$3)+SUMIFS(SAÍDAS!$D:$D,SAÍDAS!$B:$B,'PAINEL MÊS'!$B413,SAÍDAS!$H:$H,'PAINEL MÊS'!$AI$1,SAÍDAS!$F:$F,"SEMANA 6")</f>
        <v>0</v>
      </c>
      <c r="J413" s="42">
        <f t="shared" si="80"/>
        <v>0</v>
      </c>
      <c r="K413" s="43">
        <f>SUMIFS(ENTRADAS!$D:$D,ENTRADAS!$B:$B,'PAINEL MÊS'!$B413,ENTRADAS!$I:$I,'PAINEL MÊS'!$AI$1,ENTRADAS!$F:$F,'PAINEL MÊS'!K$3)</f>
        <v>0</v>
      </c>
      <c r="L413" s="43">
        <f>SUMIFS(ENTRADAS!$D:$D,ENTRADAS!$B:$B,'PAINEL MÊS'!$B413,ENTRADAS!$I:$I,'PAINEL MÊS'!$AI$1,ENTRADAS!$F:$F,'PAINEL MÊS'!L$3)</f>
        <v>0</v>
      </c>
      <c r="M413" s="43">
        <f>SUMIFS(ENTRADAS!$D:$D,ENTRADAS!$B:$B,'PAINEL MÊS'!$B413,ENTRADAS!$I:$I,'PAINEL MÊS'!$AI$1,ENTRADAS!$F:$F,'PAINEL MÊS'!M$3)</f>
        <v>0</v>
      </c>
      <c r="N413" s="43">
        <f>SUMIFS(ENTRADAS!$D:$D,ENTRADAS!$B:$B,'PAINEL MÊS'!$B413,ENTRADAS!$I:$I,'PAINEL MÊS'!$AI$1,ENTRADAS!$F:$F,'PAINEL MÊS'!N$3)</f>
        <v>0</v>
      </c>
      <c r="O413" s="43">
        <f>SUMIFS(ENTRADAS!$D:$D,ENTRADAS!$B:$B,'PAINEL MÊS'!$B413,ENTRADAS!$I:$I,'PAINEL MÊS'!$AI$1,ENTRADAS!$F:$F,'PAINEL MÊS'!O$3)+SUMIFS(ENTRADAS!$D:$D,ENTRADAS!$B:$B,'PAINEL MÊS'!$B413,ENTRADAS!$I:$I,'PAINEL MÊS'!$AI$1,ENTRADAS!$F:$F,"SEMANA 6")</f>
        <v>0</v>
      </c>
      <c r="P413" s="44">
        <f t="shared" si="81"/>
        <v>0</v>
      </c>
      <c r="Q413" s="40">
        <f>C413+P413-J413+SUMIFS(AJUSTE!$D:$D,AJUSTE!$B:$B,'PAINEL MÊS'!B413,AJUSTE!$H:$H,'PAINEL MÊS'!$AI$1)</f>
        <v>0</v>
      </c>
      <c r="R413" s="45">
        <f t="shared" si="82"/>
        <v>0</v>
      </c>
      <c r="S413" s="15">
        <f>IFERROR(IF(INDEX(CADASTRO!$A$2:$Q$570,MATCH('PAINEL MÊS'!B413,CADASTRO!$B$2:$B$570,0),MATCH('PAINEL MÊS'!$AI$1,CADASTRO!$A$2:$Q$2,0))=0,IF(CADASTRO!R411=0,CADASTRO!E411,CADASTRO!R411),INDEX(CADASTRO!$A$2:$Q$570,MATCH('PAINEL MÊS'!B413,CADASTRO!$B$2:$B$570,0),MATCH('PAINEL MÊS'!$AI$1,CADASTRO!$A$2:$Q$2,0))),0)</f>
        <v>0</v>
      </c>
      <c r="T413" s="14">
        <f t="shared" si="83"/>
        <v>0</v>
      </c>
      <c r="U413" s="14">
        <f t="shared" si="84"/>
        <v>0</v>
      </c>
      <c r="V413" s="14">
        <f t="shared" si="85"/>
        <v>0</v>
      </c>
      <c r="W413" s="14">
        <f t="shared" si="86"/>
        <v>0</v>
      </c>
      <c r="X413" s="67">
        <f>IFERROR(IF(INDEX(CADASTRO!$A$2:$Q$570,MATCH('PAINEL MÊS'!B413,CADASTRO!$B$2:$B$570,0),MATCH('PAINEL MÊS'!$AJ$2,CADASTRO!$A$2:$Q$2,0))=0,IF(CADASTRO!R411=0,CADASTRO!E411,CADASTRO!R411),INDEX(CADASTRO!$A$2:$Q$570,MATCH('PAINEL MÊS'!B413,CADASTRO!$B$2:$B$570,0),MATCH('PAINEL MÊS'!$AJ$2,CADASTRO!$A$2:$Q$2,0))),0)*C413</f>
        <v>0</v>
      </c>
      <c r="Y413" s="14">
        <f t="shared" si="87"/>
        <v>0</v>
      </c>
      <c r="Z413" s="75">
        <f t="shared" si="88"/>
        <v>0</v>
      </c>
      <c r="AA413" s="75">
        <f t="shared" si="89"/>
        <v>0</v>
      </c>
      <c r="AB413" s="79">
        <f t="shared" si="90"/>
        <v>0</v>
      </c>
      <c r="AC413" s="77">
        <f t="shared" si="91"/>
        <v>0</v>
      </c>
      <c r="AD413" s="77">
        <f t="shared" si="92"/>
        <v>0</v>
      </c>
    </row>
    <row r="414" spans="1:30" ht="18.75" customHeight="1" x14ac:dyDescent="0.25">
      <c r="A414" s="7">
        <f>CADASTRO!A412</f>
        <v>0</v>
      </c>
      <c r="B414" s="7">
        <f>CADASTRO!B412</f>
        <v>0</v>
      </c>
      <c r="C414" s="40">
        <f>INDEX(Base!$A$40:$N$570,MATCH('PAINEL MÊS'!B414,Base!$B$40:$B$570,0),MATCH('PAINEL MÊS'!$C$2,Base!$A$40:$N$40,0))</f>
        <v>0</v>
      </c>
      <c r="D414" s="7">
        <f>CADASTRO!C412</f>
        <v>0</v>
      </c>
      <c r="E414" s="41">
        <f>SUMIFS(SAÍDAS!$D:$D,SAÍDAS!$B:$B,'PAINEL MÊS'!$B414,SAÍDAS!$H:$H,'PAINEL MÊS'!$AI$1,SAÍDAS!$F:$F,'PAINEL MÊS'!E$3)</f>
        <v>0</v>
      </c>
      <c r="F414" s="41">
        <f>SUMIFS(SAÍDAS!$D:$D,SAÍDAS!$B:$B,'PAINEL MÊS'!$B414,SAÍDAS!$H:$H,'PAINEL MÊS'!$AI$1,SAÍDAS!$F:$F,'PAINEL MÊS'!F$3)</f>
        <v>0</v>
      </c>
      <c r="G414" s="41">
        <f>SUMIFS(SAÍDAS!$D:$D,SAÍDAS!$B:$B,'PAINEL MÊS'!$B414,SAÍDAS!$H:$H,'PAINEL MÊS'!$AI$1,SAÍDAS!$F:$F,'PAINEL MÊS'!G$3)</f>
        <v>0</v>
      </c>
      <c r="H414" s="41">
        <f>SUMIFS(SAÍDAS!$D:$D,SAÍDAS!$B:$B,'PAINEL MÊS'!$B414,SAÍDAS!$H:$H,'PAINEL MÊS'!$AI$1,SAÍDAS!$F:$F,'PAINEL MÊS'!H$3)</f>
        <v>0</v>
      </c>
      <c r="I414" s="41">
        <f>SUMIFS(SAÍDAS!$D:$D,SAÍDAS!$B:$B,'PAINEL MÊS'!$B414,SAÍDAS!$H:$H,'PAINEL MÊS'!$AI$1,SAÍDAS!$F:$F,'PAINEL MÊS'!I$3)+SUMIFS(SAÍDAS!$D:$D,SAÍDAS!$B:$B,'PAINEL MÊS'!$B414,SAÍDAS!$H:$H,'PAINEL MÊS'!$AI$1,SAÍDAS!$F:$F,"SEMANA 6")</f>
        <v>0</v>
      </c>
      <c r="J414" s="42">
        <f t="shared" si="80"/>
        <v>0</v>
      </c>
      <c r="K414" s="43">
        <f>SUMIFS(ENTRADAS!$D:$D,ENTRADAS!$B:$B,'PAINEL MÊS'!$B414,ENTRADAS!$I:$I,'PAINEL MÊS'!$AI$1,ENTRADAS!$F:$F,'PAINEL MÊS'!K$3)</f>
        <v>0</v>
      </c>
      <c r="L414" s="43">
        <f>SUMIFS(ENTRADAS!$D:$D,ENTRADAS!$B:$B,'PAINEL MÊS'!$B414,ENTRADAS!$I:$I,'PAINEL MÊS'!$AI$1,ENTRADAS!$F:$F,'PAINEL MÊS'!L$3)</f>
        <v>0</v>
      </c>
      <c r="M414" s="43">
        <f>SUMIFS(ENTRADAS!$D:$D,ENTRADAS!$B:$B,'PAINEL MÊS'!$B414,ENTRADAS!$I:$I,'PAINEL MÊS'!$AI$1,ENTRADAS!$F:$F,'PAINEL MÊS'!M$3)</f>
        <v>0</v>
      </c>
      <c r="N414" s="43">
        <f>SUMIFS(ENTRADAS!$D:$D,ENTRADAS!$B:$B,'PAINEL MÊS'!$B414,ENTRADAS!$I:$I,'PAINEL MÊS'!$AI$1,ENTRADAS!$F:$F,'PAINEL MÊS'!N$3)</f>
        <v>0</v>
      </c>
      <c r="O414" s="43">
        <f>SUMIFS(ENTRADAS!$D:$D,ENTRADAS!$B:$B,'PAINEL MÊS'!$B414,ENTRADAS!$I:$I,'PAINEL MÊS'!$AI$1,ENTRADAS!$F:$F,'PAINEL MÊS'!O$3)+SUMIFS(ENTRADAS!$D:$D,ENTRADAS!$B:$B,'PAINEL MÊS'!$B414,ENTRADAS!$I:$I,'PAINEL MÊS'!$AI$1,ENTRADAS!$F:$F,"SEMANA 6")</f>
        <v>0</v>
      </c>
      <c r="P414" s="44">
        <f t="shared" si="81"/>
        <v>0</v>
      </c>
      <c r="Q414" s="40">
        <f>C414+P414-J414+SUMIFS(AJUSTE!$D:$D,AJUSTE!$B:$B,'PAINEL MÊS'!B414,AJUSTE!$H:$H,'PAINEL MÊS'!$AI$1)</f>
        <v>0</v>
      </c>
      <c r="R414" s="45">
        <f t="shared" si="82"/>
        <v>0</v>
      </c>
      <c r="S414" s="15">
        <f>IFERROR(IF(INDEX(CADASTRO!$A$2:$Q$570,MATCH('PAINEL MÊS'!B414,CADASTRO!$B$2:$B$570,0),MATCH('PAINEL MÊS'!$AI$1,CADASTRO!$A$2:$Q$2,0))=0,IF(CADASTRO!R412=0,CADASTRO!E412,CADASTRO!R412),INDEX(CADASTRO!$A$2:$Q$570,MATCH('PAINEL MÊS'!B414,CADASTRO!$B$2:$B$570,0),MATCH('PAINEL MÊS'!$AI$1,CADASTRO!$A$2:$Q$2,0))),0)</f>
        <v>0</v>
      </c>
      <c r="T414" s="14">
        <f t="shared" si="83"/>
        <v>0</v>
      </c>
      <c r="U414" s="14">
        <f t="shared" si="84"/>
        <v>0</v>
      </c>
      <c r="V414" s="14">
        <f t="shared" si="85"/>
        <v>0</v>
      </c>
      <c r="W414" s="14">
        <f t="shared" si="86"/>
        <v>0</v>
      </c>
      <c r="X414" s="67">
        <f>IFERROR(IF(INDEX(CADASTRO!$A$2:$Q$570,MATCH('PAINEL MÊS'!B414,CADASTRO!$B$2:$B$570,0),MATCH('PAINEL MÊS'!$AJ$2,CADASTRO!$A$2:$Q$2,0))=0,IF(CADASTRO!R412=0,CADASTRO!E412,CADASTRO!R412),INDEX(CADASTRO!$A$2:$Q$570,MATCH('PAINEL MÊS'!B414,CADASTRO!$B$2:$B$570,0),MATCH('PAINEL MÊS'!$AJ$2,CADASTRO!$A$2:$Q$2,0))),0)*C414</f>
        <v>0</v>
      </c>
      <c r="Y414" s="14">
        <f t="shared" si="87"/>
        <v>0</v>
      </c>
      <c r="Z414" s="75">
        <f t="shared" si="88"/>
        <v>0</v>
      </c>
      <c r="AA414" s="75">
        <f t="shared" si="89"/>
        <v>0</v>
      </c>
      <c r="AB414" s="79">
        <f t="shared" si="90"/>
        <v>0</v>
      </c>
      <c r="AC414" s="77">
        <f t="shared" si="91"/>
        <v>0</v>
      </c>
      <c r="AD414" s="77">
        <f t="shared" si="92"/>
        <v>0</v>
      </c>
    </row>
    <row r="415" spans="1:30" ht="18.75" customHeight="1" x14ac:dyDescent="0.25">
      <c r="A415" s="7">
        <f>CADASTRO!A413</f>
        <v>0</v>
      </c>
      <c r="B415" s="7">
        <f>CADASTRO!B413</f>
        <v>0</v>
      </c>
      <c r="C415" s="40">
        <f>INDEX(Base!$A$40:$N$570,MATCH('PAINEL MÊS'!B415,Base!$B$40:$B$570,0),MATCH('PAINEL MÊS'!$C$2,Base!$A$40:$N$40,0))</f>
        <v>0</v>
      </c>
      <c r="D415" s="7">
        <f>CADASTRO!C413</f>
        <v>0</v>
      </c>
      <c r="E415" s="41">
        <f>SUMIFS(SAÍDAS!$D:$D,SAÍDAS!$B:$B,'PAINEL MÊS'!$B415,SAÍDAS!$H:$H,'PAINEL MÊS'!$AI$1,SAÍDAS!$F:$F,'PAINEL MÊS'!E$3)</f>
        <v>0</v>
      </c>
      <c r="F415" s="41">
        <f>SUMIFS(SAÍDAS!$D:$D,SAÍDAS!$B:$B,'PAINEL MÊS'!$B415,SAÍDAS!$H:$H,'PAINEL MÊS'!$AI$1,SAÍDAS!$F:$F,'PAINEL MÊS'!F$3)</f>
        <v>0</v>
      </c>
      <c r="G415" s="41">
        <f>SUMIFS(SAÍDAS!$D:$D,SAÍDAS!$B:$B,'PAINEL MÊS'!$B415,SAÍDAS!$H:$H,'PAINEL MÊS'!$AI$1,SAÍDAS!$F:$F,'PAINEL MÊS'!G$3)</f>
        <v>0</v>
      </c>
      <c r="H415" s="41">
        <f>SUMIFS(SAÍDAS!$D:$D,SAÍDAS!$B:$B,'PAINEL MÊS'!$B415,SAÍDAS!$H:$H,'PAINEL MÊS'!$AI$1,SAÍDAS!$F:$F,'PAINEL MÊS'!H$3)</f>
        <v>0</v>
      </c>
      <c r="I415" s="41">
        <f>SUMIFS(SAÍDAS!$D:$D,SAÍDAS!$B:$B,'PAINEL MÊS'!$B415,SAÍDAS!$H:$H,'PAINEL MÊS'!$AI$1,SAÍDAS!$F:$F,'PAINEL MÊS'!I$3)+SUMIFS(SAÍDAS!$D:$D,SAÍDAS!$B:$B,'PAINEL MÊS'!$B415,SAÍDAS!$H:$H,'PAINEL MÊS'!$AI$1,SAÍDAS!$F:$F,"SEMANA 6")</f>
        <v>0</v>
      </c>
      <c r="J415" s="42">
        <f t="shared" si="80"/>
        <v>0</v>
      </c>
      <c r="K415" s="43">
        <f>SUMIFS(ENTRADAS!$D:$D,ENTRADAS!$B:$B,'PAINEL MÊS'!$B415,ENTRADAS!$I:$I,'PAINEL MÊS'!$AI$1,ENTRADAS!$F:$F,'PAINEL MÊS'!K$3)</f>
        <v>0</v>
      </c>
      <c r="L415" s="43">
        <f>SUMIFS(ENTRADAS!$D:$D,ENTRADAS!$B:$B,'PAINEL MÊS'!$B415,ENTRADAS!$I:$I,'PAINEL MÊS'!$AI$1,ENTRADAS!$F:$F,'PAINEL MÊS'!L$3)</f>
        <v>0</v>
      </c>
      <c r="M415" s="43">
        <f>SUMIFS(ENTRADAS!$D:$D,ENTRADAS!$B:$B,'PAINEL MÊS'!$B415,ENTRADAS!$I:$I,'PAINEL MÊS'!$AI$1,ENTRADAS!$F:$F,'PAINEL MÊS'!M$3)</f>
        <v>0</v>
      </c>
      <c r="N415" s="43">
        <f>SUMIFS(ENTRADAS!$D:$D,ENTRADAS!$B:$B,'PAINEL MÊS'!$B415,ENTRADAS!$I:$I,'PAINEL MÊS'!$AI$1,ENTRADAS!$F:$F,'PAINEL MÊS'!N$3)</f>
        <v>0</v>
      </c>
      <c r="O415" s="43">
        <f>SUMIFS(ENTRADAS!$D:$D,ENTRADAS!$B:$B,'PAINEL MÊS'!$B415,ENTRADAS!$I:$I,'PAINEL MÊS'!$AI$1,ENTRADAS!$F:$F,'PAINEL MÊS'!O$3)+SUMIFS(ENTRADAS!$D:$D,ENTRADAS!$B:$B,'PAINEL MÊS'!$B415,ENTRADAS!$I:$I,'PAINEL MÊS'!$AI$1,ENTRADAS!$F:$F,"SEMANA 6")</f>
        <v>0</v>
      </c>
      <c r="P415" s="44">
        <f t="shared" si="81"/>
        <v>0</v>
      </c>
      <c r="Q415" s="40">
        <f>C415+P415-J415+SUMIFS(AJUSTE!$D:$D,AJUSTE!$B:$B,'PAINEL MÊS'!B415,AJUSTE!$H:$H,'PAINEL MÊS'!$AI$1)</f>
        <v>0</v>
      </c>
      <c r="R415" s="45">
        <f t="shared" si="82"/>
        <v>0</v>
      </c>
      <c r="S415" s="15">
        <f>IFERROR(IF(INDEX(CADASTRO!$A$2:$Q$570,MATCH('PAINEL MÊS'!B415,CADASTRO!$B$2:$B$570,0),MATCH('PAINEL MÊS'!$AI$1,CADASTRO!$A$2:$Q$2,0))=0,IF(CADASTRO!R413=0,CADASTRO!E413,CADASTRO!R413),INDEX(CADASTRO!$A$2:$Q$570,MATCH('PAINEL MÊS'!B415,CADASTRO!$B$2:$B$570,0),MATCH('PAINEL MÊS'!$AI$1,CADASTRO!$A$2:$Q$2,0))),0)</f>
        <v>0</v>
      </c>
      <c r="T415" s="14">
        <f t="shared" si="83"/>
        <v>0</v>
      </c>
      <c r="U415" s="14">
        <f t="shared" si="84"/>
        <v>0</v>
      </c>
      <c r="V415" s="14">
        <f t="shared" si="85"/>
        <v>0</v>
      </c>
      <c r="W415" s="14">
        <f t="shared" si="86"/>
        <v>0</v>
      </c>
      <c r="X415" s="67">
        <f>IFERROR(IF(INDEX(CADASTRO!$A$2:$Q$570,MATCH('PAINEL MÊS'!B415,CADASTRO!$B$2:$B$570,0),MATCH('PAINEL MÊS'!$AJ$2,CADASTRO!$A$2:$Q$2,0))=0,IF(CADASTRO!R413=0,CADASTRO!E413,CADASTRO!R413),INDEX(CADASTRO!$A$2:$Q$570,MATCH('PAINEL MÊS'!B415,CADASTRO!$B$2:$B$570,0),MATCH('PAINEL MÊS'!$AJ$2,CADASTRO!$A$2:$Q$2,0))),0)*C415</f>
        <v>0</v>
      </c>
      <c r="Y415" s="14">
        <f t="shared" si="87"/>
        <v>0</v>
      </c>
      <c r="Z415" s="75">
        <f t="shared" si="88"/>
        <v>0</v>
      </c>
      <c r="AA415" s="75">
        <f t="shared" si="89"/>
        <v>0</v>
      </c>
      <c r="AB415" s="79">
        <f t="shared" si="90"/>
        <v>0</v>
      </c>
      <c r="AC415" s="77">
        <f t="shared" si="91"/>
        <v>0</v>
      </c>
      <c r="AD415" s="77">
        <f t="shared" si="92"/>
        <v>0</v>
      </c>
    </row>
    <row r="416" spans="1:30" ht="18.75" customHeight="1" x14ac:dyDescent="0.25">
      <c r="A416" s="7">
        <f>CADASTRO!A414</f>
        <v>0</v>
      </c>
      <c r="B416" s="7">
        <f>CADASTRO!B414</f>
        <v>0</v>
      </c>
      <c r="C416" s="40">
        <f>INDEX(Base!$A$40:$N$570,MATCH('PAINEL MÊS'!B416,Base!$B$40:$B$570,0),MATCH('PAINEL MÊS'!$C$2,Base!$A$40:$N$40,0))</f>
        <v>0</v>
      </c>
      <c r="D416" s="7">
        <f>CADASTRO!C414</f>
        <v>0</v>
      </c>
      <c r="E416" s="41">
        <f>SUMIFS(SAÍDAS!$D:$D,SAÍDAS!$B:$B,'PAINEL MÊS'!$B416,SAÍDAS!$H:$H,'PAINEL MÊS'!$AI$1,SAÍDAS!$F:$F,'PAINEL MÊS'!E$3)</f>
        <v>0</v>
      </c>
      <c r="F416" s="41">
        <f>SUMIFS(SAÍDAS!$D:$D,SAÍDAS!$B:$B,'PAINEL MÊS'!$B416,SAÍDAS!$H:$H,'PAINEL MÊS'!$AI$1,SAÍDAS!$F:$F,'PAINEL MÊS'!F$3)</f>
        <v>0</v>
      </c>
      <c r="G416" s="41">
        <f>SUMIFS(SAÍDAS!$D:$D,SAÍDAS!$B:$B,'PAINEL MÊS'!$B416,SAÍDAS!$H:$H,'PAINEL MÊS'!$AI$1,SAÍDAS!$F:$F,'PAINEL MÊS'!G$3)</f>
        <v>0</v>
      </c>
      <c r="H416" s="41">
        <f>SUMIFS(SAÍDAS!$D:$D,SAÍDAS!$B:$B,'PAINEL MÊS'!$B416,SAÍDAS!$H:$H,'PAINEL MÊS'!$AI$1,SAÍDAS!$F:$F,'PAINEL MÊS'!H$3)</f>
        <v>0</v>
      </c>
      <c r="I416" s="41">
        <f>SUMIFS(SAÍDAS!$D:$D,SAÍDAS!$B:$B,'PAINEL MÊS'!$B416,SAÍDAS!$H:$H,'PAINEL MÊS'!$AI$1,SAÍDAS!$F:$F,'PAINEL MÊS'!I$3)+SUMIFS(SAÍDAS!$D:$D,SAÍDAS!$B:$B,'PAINEL MÊS'!$B416,SAÍDAS!$H:$H,'PAINEL MÊS'!$AI$1,SAÍDAS!$F:$F,"SEMANA 6")</f>
        <v>0</v>
      </c>
      <c r="J416" s="42">
        <f t="shared" si="80"/>
        <v>0</v>
      </c>
      <c r="K416" s="43">
        <f>SUMIFS(ENTRADAS!$D:$D,ENTRADAS!$B:$B,'PAINEL MÊS'!$B416,ENTRADAS!$I:$I,'PAINEL MÊS'!$AI$1,ENTRADAS!$F:$F,'PAINEL MÊS'!K$3)</f>
        <v>0</v>
      </c>
      <c r="L416" s="43">
        <f>SUMIFS(ENTRADAS!$D:$D,ENTRADAS!$B:$B,'PAINEL MÊS'!$B416,ENTRADAS!$I:$I,'PAINEL MÊS'!$AI$1,ENTRADAS!$F:$F,'PAINEL MÊS'!L$3)</f>
        <v>0</v>
      </c>
      <c r="M416" s="43">
        <f>SUMIFS(ENTRADAS!$D:$D,ENTRADAS!$B:$B,'PAINEL MÊS'!$B416,ENTRADAS!$I:$I,'PAINEL MÊS'!$AI$1,ENTRADAS!$F:$F,'PAINEL MÊS'!M$3)</f>
        <v>0</v>
      </c>
      <c r="N416" s="43">
        <f>SUMIFS(ENTRADAS!$D:$D,ENTRADAS!$B:$B,'PAINEL MÊS'!$B416,ENTRADAS!$I:$I,'PAINEL MÊS'!$AI$1,ENTRADAS!$F:$F,'PAINEL MÊS'!N$3)</f>
        <v>0</v>
      </c>
      <c r="O416" s="43">
        <f>SUMIFS(ENTRADAS!$D:$D,ENTRADAS!$B:$B,'PAINEL MÊS'!$B416,ENTRADAS!$I:$I,'PAINEL MÊS'!$AI$1,ENTRADAS!$F:$F,'PAINEL MÊS'!O$3)+SUMIFS(ENTRADAS!$D:$D,ENTRADAS!$B:$B,'PAINEL MÊS'!$B416,ENTRADAS!$I:$I,'PAINEL MÊS'!$AI$1,ENTRADAS!$F:$F,"SEMANA 6")</f>
        <v>0</v>
      </c>
      <c r="P416" s="44">
        <f t="shared" si="81"/>
        <v>0</v>
      </c>
      <c r="Q416" s="40">
        <f>C416+P416-J416+SUMIFS(AJUSTE!$D:$D,AJUSTE!$B:$B,'PAINEL MÊS'!B416,AJUSTE!$H:$H,'PAINEL MÊS'!$AI$1)</f>
        <v>0</v>
      </c>
      <c r="R416" s="45">
        <f t="shared" si="82"/>
        <v>0</v>
      </c>
      <c r="S416" s="15">
        <f>IFERROR(IF(INDEX(CADASTRO!$A$2:$Q$570,MATCH('PAINEL MÊS'!B416,CADASTRO!$B$2:$B$570,0),MATCH('PAINEL MÊS'!$AI$1,CADASTRO!$A$2:$Q$2,0))=0,IF(CADASTRO!R414=0,CADASTRO!E414,CADASTRO!R414),INDEX(CADASTRO!$A$2:$Q$570,MATCH('PAINEL MÊS'!B416,CADASTRO!$B$2:$B$570,0),MATCH('PAINEL MÊS'!$AI$1,CADASTRO!$A$2:$Q$2,0))),0)</f>
        <v>0</v>
      </c>
      <c r="T416" s="14">
        <f t="shared" si="83"/>
        <v>0</v>
      </c>
      <c r="U416" s="14">
        <f t="shared" si="84"/>
        <v>0</v>
      </c>
      <c r="V416" s="14">
        <f t="shared" si="85"/>
        <v>0</v>
      </c>
      <c r="W416" s="14">
        <f t="shared" si="86"/>
        <v>0</v>
      </c>
      <c r="X416" s="67">
        <f>IFERROR(IF(INDEX(CADASTRO!$A$2:$Q$570,MATCH('PAINEL MÊS'!B416,CADASTRO!$B$2:$B$570,0),MATCH('PAINEL MÊS'!$AJ$2,CADASTRO!$A$2:$Q$2,0))=0,IF(CADASTRO!R414=0,CADASTRO!E414,CADASTRO!R414),INDEX(CADASTRO!$A$2:$Q$570,MATCH('PAINEL MÊS'!B416,CADASTRO!$B$2:$B$570,0),MATCH('PAINEL MÊS'!$AJ$2,CADASTRO!$A$2:$Q$2,0))),0)*C416</f>
        <v>0</v>
      </c>
      <c r="Y416" s="14">
        <f t="shared" si="87"/>
        <v>0</v>
      </c>
      <c r="Z416" s="75">
        <f t="shared" si="88"/>
        <v>0</v>
      </c>
      <c r="AA416" s="75">
        <f t="shared" si="89"/>
        <v>0</v>
      </c>
      <c r="AB416" s="79">
        <f t="shared" si="90"/>
        <v>0</v>
      </c>
      <c r="AC416" s="77">
        <f t="shared" si="91"/>
        <v>0</v>
      </c>
      <c r="AD416" s="77">
        <f t="shared" si="92"/>
        <v>0</v>
      </c>
    </row>
    <row r="417" spans="1:30" ht="18.75" customHeight="1" x14ac:dyDescent="0.25">
      <c r="A417" s="7">
        <f>CADASTRO!A415</f>
        <v>0</v>
      </c>
      <c r="B417" s="7">
        <f>CADASTRO!B415</f>
        <v>0</v>
      </c>
      <c r="C417" s="40">
        <f>INDEX(Base!$A$40:$N$570,MATCH('PAINEL MÊS'!B417,Base!$B$40:$B$570,0),MATCH('PAINEL MÊS'!$C$2,Base!$A$40:$N$40,0))</f>
        <v>0</v>
      </c>
      <c r="D417" s="7">
        <f>CADASTRO!C415</f>
        <v>0</v>
      </c>
      <c r="E417" s="41">
        <f>SUMIFS(SAÍDAS!$D:$D,SAÍDAS!$B:$B,'PAINEL MÊS'!$B417,SAÍDAS!$H:$H,'PAINEL MÊS'!$AI$1,SAÍDAS!$F:$F,'PAINEL MÊS'!E$3)</f>
        <v>0</v>
      </c>
      <c r="F417" s="41">
        <f>SUMIFS(SAÍDAS!$D:$D,SAÍDAS!$B:$B,'PAINEL MÊS'!$B417,SAÍDAS!$H:$H,'PAINEL MÊS'!$AI$1,SAÍDAS!$F:$F,'PAINEL MÊS'!F$3)</f>
        <v>0</v>
      </c>
      <c r="G417" s="41">
        <f>SUMIFS(SAÍDAS!$D:$D,SAÍDAS!$B:$B,'PAINEL MÊS'!$B417,SAÍDAS!$H:$H,'PAINEL MÊS'!$AI$1,SAÍDAS!$F:$F,'PAINEL MÊS'!G$3)</f>
        <v>0</v>
      </c>
      <c r="H417" s="41">
        <f>SUMIFS(SAÍDAS!$D:$D,SAÍDAS!$B:$B,'PAINEL MÊS'!$B417,SAÍDAS!$H:$H,'PAINEL MÊS'!$AI$1,SAÍDAS!$F:$F,'PAINEL MÊS'!H$3)</f>
        <v>0</v>
      </c>
      <c r="I417" s="41">
        <f>SUMIFS(SAÍDAS!$D:$D,SAÍDAS!$B:$B,'PAINEL MÊS'!$B417,SAÍDAS!$H:$H,'PAINEL MÊS'!$AI$1,SAÍDAS!$F:$F,'PAINEL MÊS'!I$3)+SUMIFS(SAÍDAS!$D:$D,SAÍDAS!$B:$B,'PAINEL MÊS'!$B417,SAÍDAS!$H:$H,'PAINEL MÊS'!$AI$1,SAÍDAS!$F:$F,"SEMANA 6")</f>
        <v>0</v>
      </c>
      <c r="J417" s="42">
        <f t="shared" si="80"/>
        <v>0</v>
      </c>
      <c r="K417" s="43">
        <f>SUMIFS(ENTRADAS!$D:$D,ENTRADAS!$B:$B,'PAINEL MÊS'!$B417,ENTRADAS!$I:$I,'PAINEL MÊS'!$AI$1,ENTRADAS!$F:$F,'PAINEL MÊS'!K$3)</f>
        <v>0</v>
      </c>
      <c r="L417" s="43">
        <f>SUMIFS(ENTRADAS!$D:$D,ENTRADAS!$B:$B,'PAINEL MÊS'!$B417,ENTRADAS!$I:$I,'PAINEL MÊS'!$AI$1,ENTRADAS!$F:$F,'PAINEL MÊS'!L$3)</f>
        <v>0</v>
      </c>
      <c r="M417" s="43">
        <f>SUMIFS(ENTRADAS!$D:$D,ENTRADAS!$B:$B,'PAINEL MÊS'!$B417,ENTRADAS!$I:$I,'PAINEL MÊS'!$AI$1,ENTRADAS!$F:$F,'PAINEL MÊS'!M$3)</f>
        <v>0</v>
      </c>
      <c r="N417" s="43">
        <f>SUMIFS(ENTRADAS!$D:$D,ENTRADAS!$B:$B,'PAINEL MÊS'!$B417,ENTRADAS!$I:$I,'PAINEL MÊS'!$AI$1,ENTRADAS!$F:$F,'PAINEL MÊS'!N$3)</f>
        <v>0</v>
      </c>
      <c r="O417" s="43">
        <f>SUMIFS(ENTRADAS!$D:$D,ENTRADAS!$B:$B,'PAINEL MÊS'!$B417,ENTRADAS!$I:$I,'PAINEL MÊS'!$AI$1,ENTRADAS!$F:$F,'PAINEL MÊS'!O$3)+SUMIFS(ENTRADAS!$D:$D,ENTRADAS!$B:$B,'PAINEL MÊS'!$B417,ENTRADAS!$I:$I,'PAINEL MÊS'!$AI$1,ENTRADAS!$F:$F,"SEMANA 6")</f>
        <v>0</v>
      </c>
      <c r="P417" s="44">
        <f t="shared" si="81"/>
        <v>0</v>
      </c>
      <c r="Q417" s="40">
        <f>C417+P417-J417+SUMIFS(AJUSTE!$D:$D,AJUSTE!$B:$B,'PAINEL MÊS'!B417,AJUSTE!$H:$H,'PAINEL MÊS'!$AI$1)</f>
        <v>0</v>
      </c>
      <c r="R417" s="45">
        <f t="shared" si="82"/>
        <v>0</v>
      </c>
      <c r="S417" s="15">
        <f>IFERROR(IF(INDEX(CADASTRO!$A$2:$Q$570,MATCH('PAINEL MÊS'!B417,CADASTRO!$B$2:$B$570,0),MATCH('PAINEL MÊS'!$AI$1,CADASTRO!$A$2:$Q$2,0))=0,IF(CADASTRO!R415=0,CADASTRO!E415,CADASTRO!R415),INDEX(CADASTRO!$A$2:$Q$570,MATCH('PAINEL MÊS'!B417,CADASTRO!$B$2:$B$570,0),MATCH('PAINEL MÊS'!$AI$1,CADASTRO!$A$2:$Q$2,0))),0)</f>
        <v>0</v>
      </c>
      <c r="T417" s="14">
        <f t="shared" si="83"/>
        <v>0</v>
      </c>
      <c r="U417" s="14">
        <f t="shared" si="84"/>
        <v>0</v>
      </c>
      <c r="V417" s="14">
        <f t="shared" si="85"/>
        <v>0</v>
      </c>
      <c r="W417" s="14">
        <f t="shared" si="86"/>
        <v>0</v>
      </c>
      <c r="X417" s="67">
        <f>IFERROR(IF(INDEX(CADASTRO!$A$2:$Q$570,MATCH('PAINEL MÊS'!B417,CADASTRO!$B$2:$B$570,0),MATCH('PAINEL MÊS'!$AJ$2,CADASTRO!$A$2:$Q$2,0))=0,IF(CADASTRO!R415=0,CADASTRO!E415,CADASTRO!R415),INDEX(CADASTRO!$A$2:$Q$570,MATCH('PAINEL MÊS'!B417,CADASTRO!$B$2:$B$570,0),MATCH('PAINEL MÊS'!$AJ$2,CADASTRO!$A$2:$Q$2,0))),0)*C417</f>
        <v>0</v>
      </c>
      <c r="Y417" s="14">
        <f t="shared" si="87"/>
        <v>0</v>
      </c>
      <c r="Z417" s="75">
        <f t="shared" si="88"/>
        <v>0</v>
      </c>
      <c r="AA417" s="75">
        <f t="shared" si="89"/>
        <v>0</v>
      </c>
      <c r="AB417" s="79">
        <f t="shared" si="90"/>
        <v>0</v>
      </c>
      <c r="AC417" s="77">
        <f t="shared" si="91"/>
        <v>0</v>
      </c>
      <c r="AD417" s="77">
        <f t="shared" si="92"/>
        <v>0</v>
      </c>
    </row>
    <row r="418" spans="1:30" ht="18.75" customHeight="1" x14ac:dyDescent="0.25">
      <c r="A418" s="7">
        <f>CADASTRO!A416</f>
        <v>0</v>
      </c>
      <c r="B418" s="7">
        <f>CADASTRO!B416</f>
        <v>0</v>
      </c>
      <c r="C418" s="40">
        <f>INDEX(Base!$A$40:$N$570,MATCH('PAINEL MÊS'!B418,Base!$B$40:$B$570,0),MATCH('PAINEL MÊS'!$C$2,Base!$A$40:$N$40,0))</f>
        <v>0</v>
      </c>
      <c r="D418" s="7">
        <f>CADASTRO!C416</f>
        <v>0</v>
      </c>
      <c r="E418" s="41">
        <f>SUMIFS(SAÍDAS!$D:$D,SAÍDAS!$B:$B,'PAINEL MÊS'!$B418,SAÍDAS!$H:$H,'PAINEL MÊS'!$AI$1,SAÍDAS!$F:$F,'PAINEL MÊS'!E$3)</f>
        <v>0</v>
      </c>
      <c r="F418" s="41">
        <f>SUMIFS(SAÍDAS!$D:$D,SAÍDAS!$B:$B,'PAINEL MÊS'!$B418,SAÍDAS!$H:$H,'PAINEL MÊS'!$AI$1,SAÍDAS!$F:$F,'PAINEL MÊS'!F$3)</f>
        <v>0</v>
      </c>
      <c r="G418" s="41">
        <f>SUMIFS(SAÍDAS!$D:$D,SAÍDAS!$B:$B,'PAINEL MÊS'!$B418,SAÍDAS!$H:$H,'PAINEL MÊS'!$AI$1,SAÍDAS!$F:$F,'PAINEL MÊS'!G$3)</f>
        <v>0</v>
      </c>
      <c r="H418" s="41">
        <f>SUMIFS(SAÍDAS!$D:$D,SAÍDAS!$B:$B,'PAINEL MÊS'!$B418,SAÍDAS!$H:$H,'PAINEL MÊS'!$AI$1,SAÍDAS!$F:$F,'PAINEL MÊS'!H$3)</f>
        <v>0</v>
      </c>
      <c r="I418" s="41">
        <f>SUMIFS(SAÍDAS!$D:$D,SAÍDAS!$B:$B,'PAINEL MÊS'!$B418,SAÍDAS!$H:$H,'PAINEL MÊS'!$AI$1,SAÍDAS!$F:$F,'PAINEL MÊS'!I$3)+SUMIFS(SAÍDAS!$D:$D,SAÍDAS!$B:$B,'PAINEL MÊS'!$B418,SAÍDAS!$H:$H,'PAINEL MÊS'!$AI$1,SAÍDAS!$F:$F,"SEMANA 6")</f>
        <v>0</v>
      </c>
      <c r="J418" s="42">
        <f t="shared" si="80"/>
        <v>0</v>
      </c>
      <c r="K418" s="43">
        <f>SUMIFS(ENTRADAS!$D:$D,ENTRADAS!$B:$B,'PAINEL MÊS'!$B418,ENTRADAS!$I:$I,'PAINEL MÊS'!$AI$1,ENTRADAS!$F:$F,'PAINEL MÊS'!K$3)</f>
        <v>0</v>
      </c>
      <c r="L418" s="43">
        <f>SUMIFS(ENTRADAS!$D:$D,ENTRADAS!$B:$B,'PAINEL MÊS'!$B418,ENTRADAS!$I:$I,'PAINEL MÊS'!$AI$1,ENTRADAS!$F:$F,'PAINEL MÊS'!L$3)</f>
        <v>0</v>
      </c>
      <c r="M418" s="43">
        <f>SUMIFS(ENTRADAS!$D:$D,ENTRADAS!$B:$B,'PAINEL MÊS'!$B418,ENTRADAS!$I:$I,'PAINEL MÊS'!$AI$1,ENTRADAS!$F:$F,'PAINEL MÊS'!M$3)</f>
        <v>0</v>
      </c>
      <c r="N418" s="43">
        <f>SUMIFS(ENTRADAS!$D:$D,ENTRADAS!$B:$B,'PAINEL MÊS'!$B418,ENTRADAS!$I:$I,'PAINEL MÊS'!$AI$1,ENTRADAS!$F:$F,'PAINEL MÊS'!N$3)</f>
        <v>0</v>
      </c>
      <c r="O418" s="43">
        <f>SUMIFS(ENTRADAS!$D:$D,ENTRADAS!$B:$B,'PAINEL MÊS'!$B418,ENTRADAS!$I:$I,'PAINEL MÊS'!$AI$1,ENTRADAS!$F:$F,'PAINEL MÊS'!O$3)+SUMIFS(ENTRADAS!$D:$D,ENTRADAS!$B:$B,'PAINEL MÊS'!$B418,ENTRADAS!$I:$I,'PAINEL MÊS'!$AI$1,ENTRADAS!$F:$F,"SEMANA 6")</f>
        <v>0</v>
      </c>
      <c r="P418" s="44">
        <f t="shared" si="81"/>
        <v>0</v>
      </c>
      <c r="Q418" s="40">
        <f>C418+P418-J418+SUMIFS(AJUSTE!$D:$D,AJUSTE!$B:$B,'PAINEL MÊS'!B418,AJUSTE!$H:$H,'PAINEL MÊS'!$AI$1)</f>
        <v>0</v>
      </c>
      <c r="R418" s="45">
        <f t="shared" si="82"/>
        <v>0</v>
      </c>
      <c r="S418" s="15">
        <f>IFERROR(IF(INDEX(CADASTRO!$A$2:$Q$570,MATCH('PAINEL MÊS'!B418,CADASTRO!$B$2:$B$570,0),MATCH('PAINEL MÊS'!$AI$1,CADASTRO!$A$2:$Q$2,0))=0,IF(CADASTRO!R416=0,CADASTRO!E416,CADASTRO!R416),INDEX(CADASTRO!$A$2:$Q$570,MATCH('PAINEL MÊS'!B418,CADASTRO!$B$2:$B$570,0),MATCH('PAINEL MÊS'!$AI$1,CADASTRO!$A$2:$Q$2,0))),0)</f>
        <v>0</v>
      </c>
      <c r="T418" s="14">
        <f t="shared" si="83"/>
        <v>0</v>
      </c>
      <c r="U418" s="14">
        <f t="shared" si="84"/>
        <v>0</v>
      </c>
      <c r="V418" s="14">
        <f t="shared" si="85"/>
        <v>0</v>
      </c>
      <c r="W418" s="14">
        <f t="shared" si="86"/>
        <v>0</v>
      </c>
      <c r="X418" s="67">
        <f>IFERROR(IF(INDEX(CADASTRO!$A$2:$Q$570,MATCH('PAINEL MÊS'!B418,CADASTRO!$B$2:$B$570,0),MATCH('PAINEL MÊS'!$AJ$2,CADASTRO!$A$2:$Q$2,0))=0,IF(CADASTRO!R416=0,CADASTRO!E416,CADASTRO!R416),INDEX(CADASTRO!$A$2:$Q$570,MATCH('PAINEL MÊS'!B418,CADASTRO!$B$2:$B$570,0),MATCH('PAINEL MÊS'!$AJ$2,CADASTRO!$A$2:$Q$2,0))),0)*C418</f>
        <v>0</v>
      </c>
      <c r="Y418" s="14">
        <f t="shared" si="87"/>
        <v>0</v>
      </c>
      <c r="Z418" s="75">
        <f t="shared" si="88"/>
        <v>0</v>
      </c>
      <c r="AA418" s="75">
        <f t="shared" si="89"/>
        <v>0</v>
      </c>
      <c r="AB418" s="79">
        <f t="shared" si="90"/>
        <v>0</v>
      </c>
      <c r="AC418" s="77">
        <f t="shared" si="91"/>
        <v>0</v>
      </c>
      <c r="AD418" s="77">
        <f t="shared" si="92"/>
        <v>0</v>
      </c>
    </row>
    <row r="419" spans="1:30" ht="18.75" customHeight="1" x14ac:dyDescent="0.25">
      <c r="A419" s="7">
        <f>CADASTRO!A417</f>
        <v>0</v>
      </c>
      <c r="B419" s="7">
        <f>CADASTRO!B417</f>
        <v>0</v>
      </c>
      <c r="C419" s="40">
        <f>INDEX(Base!$A$40:$N$570,MATCH('PAINEL MÊS'!B419,Base!$B$40:$B$570,0),MATCH('PAINEL MÊS'!$C$2,Base!$A$40:$N$40,0))</f>
        <v>0</v>
      </c>
      <c r="D419" s="7">
        <f>CADASTRO!C417</f>
        <v>0</v>
      </c>
      <c r="E419" s="41">
        <f>SUMIFS(SAÍDAS!$D:$D,SAÍDAS!$B:$B,'PAINEL MÊS'!$B419,SAÍDAS!$H:$H,'PAINEL MÊS'!$AI$1,SAÍDAS!$F:$F,'PAINEL MÊS'!E$3)</f>
        <v>0</v>
      </c>
      <c r="F419" s="41">
        <f>SUMIFS(SAÍDAS!$D:$D,SAÍDAS!$B:$B,'PAINEL MÊS'!$B419,SAÍDAS!$H:$H,'PAINEL MÊS'!$AI$1,SAÍDAS!$F:$F,'PAINEL MÊS'!F$3)</f>
        <v>0</v>
      </c>
      <c r="G419" s="41">
        <f>SUMIFS(SAÍDAS!$D:$D,SAÍDAS!$B:$B,'PAINEL MÊS'!$B419,SAÍDAS!$H:$H,'PAINEL MÊS'!$AI$1,SAÍDAS!$F:$F,'PAINEL MÊS'!G$3)</f>
        <v>0</v>
      </c>
      <c r="H419" s="41">
        <f>SUMIFS(SAÍDAS!$D:$D,SAÍDAS!$B:$B,'PAINEL MÊS'!$B419,SAÍDAS!$H:$H,'PAINEL MÊS'!$AI$1,SAÍDAS!$F:$F,'PAINEL MÊS'!H$3)</f>
        <v>0</v>
      </c>
      <c r="I419" s="41">
        <f>SUMIFS(SAÍDAS!$D:$D,SAÍDAS!$B:$B,'PAINEL MÊS'!$B419,SAÍDAS!$H:$H,'PAINEL MÊS'!$AI$1,SAÍDAS!$F:$F,'PAINEL MÊS'!I$3)+SUMIFS(SAÍDAS!$D:$D,SAÍDAS!$B:$B,'PAINEL MÊS'!$B419,SAÍDAS!$H:$H,'PAINEL MÊS'!$AI$1,SAÍDAS!$F:$F,"SEMANA 6")</f>
        <v>0</v>
      </c>
      <c r="J419" s="42">
        <f t="shared" si="80"/>
        <v>0</v>
      </c>
      <c r="K419" s="43">
        <f>SUMIFS(ENTRADAS!$D:$D,ENTRADAS!$B:$B,'PAINEL MÊS'!$B419,ENTRADAS!$I:$I,'PAINEL MÊS'!$AI$1,ENTRADAS!$F:$F,'PAINEL MÊS'!K$3)</f>
        <v>0</v>
      </c>
      <c r="L419" s="43">
        <f>SUMIFS(ENTRADAS!$D:$D,ENTRADAS!$B:$B,'PAINEL MÊS'!$B419,ENTRADAS!$I:$I,'PAINEL MÊS'!$AI$1,ENTRADAS!$F:$F,'PAINEL MÊS'!L$3)</f>
        <v>0</v>
      </c>
      <c r="M419" s="43">
        <f>SUMIFS(ENTRADAS!$D:$D,ENTRADAS!$B:$B,'PAINEL MÊS'!$B419,ENTRADAS!$I:$I,'PAINEL MÊS'!$AI$1,ENTRADAS!$F:$F,'PAINEL MÊS'!M$3)</f>
        <v>0</v>
      </c>
      <c r="N419" s="43">
        <f>SUMIFS(ENTRADAS!$D:$D,ENTRADAS!$B:$B,'PAINEL MÊS'!$B419,ENTRADAS!$I:$I,'PAINEL MÊS'!$AI$1,ENTRADAS!$F:$F,'PAINEL MÊS'!N$3)</f>
        <v>0</v>
      </c>
      <c r="O419" s="43">
        <f>SUMIFS(ENTRADAS!$D:$D,ENTRADAS!$B:$B,'PAINEL MÊS'!$B419,ENTRADAS!$I:$I,'PAINEL MÊS'!$AI$1,ENTRADAS!$F:$F,'PAINEL MÊS'!O$3)+SUMIFS(ENTRADAS!$D:$D,ENTRADAS!$B:$B,'PAINEL MÊS'!$B419,ENTRADAS!$I:$I,'PAINEL MÊS'!$AI$1,ENTRADAS!$F:$F,"SEMANA 6")</f>
        <v>0</v>
      </c>
      <c r="P419" s="44">
        <f t="shared" si="81"/>
        <v>0</v>
      </c>
      <c r="Q419" s="40">
        <f>C419+P419-J419+SUMIFS(AJUSTE!$D:$D,AJUSTE!$B:$B,'PAINEL MÊS'!B419,AJUSTE!$H:$H,'PAINEL MÊS'!$AI$1)</f>
        <v>0</v>
      </c>
      <c r="R419" s="45">
        <f t="shared" si="82"/>
        <v>0</v>
      </c>
      <c r="S419" s="15">
        <f>IFERROR(IF(INDEX(CADASTRO!$A$2:$Q$570,MATCH('PAINEL MÊS'!B419,CADASTRO!$B$2:$B$570,0),MATCH('PAINEL MÊS'!$AI$1,CADASTRO!$A$2:$Q$2,0))=0,IF(CADASTRO!R417=0,CADASTRO!E417,CADASTRO!R417),INDEX(CADASTRO!$A$2:$Q$570,MATCH('PAINEL MÊS'!B419,CADASTRO!$B$2:$B$570,0),MATCH('PAINEL MÊS'!$AI$1,CADASTRO!$A$2:$Q$2,0))),0)</f>
        <v>0</v>
      </c>
      <c r="T419" s="14">
        <f t="shared" si="83"/>
        <v>0</v>
      </c>
      <c r="U419" s="14">
        <f t="shared" si="84"/>
        <v>0</v>
      </c>
      <c r="V419" s="14">
        <f t="shared" si="85"/>
        <v>0</v>
      </c>
      <c r="W419" s="14">
        <f t="shared" si="86"/>
        <v>0</v>
      </c>
      <c r="X419" s="67">
        <f>IFERROR(IF(INDEX(CADASTRO!$A$2:$Q$570,MATCH('PAINEL MÊS'!B419,CADASTRO!$B$2:$B$570,0),MATCH('PAINEL MÊS'!$AJ$2,CADASTRO!$A$2:$Q$2,0))=0,IF(CADASTRO!R417=0,CADASTRO!E417,CADASTRO!R417),INDEX(CADASTRO!$A$2:$Q$570,MATCH('PAINEL MÊS'!B419,CADASTRO!$B$2:$B$570,0),MATCH('PAINEL MÊS'!$AJ$2,CADASTRO!$A$2:$Q$2,0))),0)*C419</f>
        <v>0</v>
      </c>
      <c r="Y419" s="14">
        <f t="shared" si="87"/>
        <v>0</v>
      </c>
      <c r="Z419" s="75">
        <f t="shared" si="88"/>
        <v>0</v>
      </c>
      <c r="AA419" s="75">
        <f t="shared" si="89"/>
        <v>0</v>
      </c>
      <c r="AB419" s="79">
        <f t="shared" si="90"/>
        <v>0</v>
      </c>
      <c r="AC419" s="77">
        <f t="shared" si="91"/>
        <v>0</v>
      </c>
      <c r="AD419" s="77">
        <f t="shared" si="92"/>
        <v>0</v>
      </c>
    </row>
    <row r="420" spans="1:30" ht="18.75" customHeight="1" x14ac:dyDescent="0.25">
      <c r="A420" s="7">
        <f>CADASTRO!A418</f>
        <v>0</v>
      </c>
      <c r="B420" s="7">
        <f>CADASTRO!B418</f>
        <v>0</v>
      </c>
      <c r="C420" s="40">
        <f>INDEX(Base!$A$40:$N$570,MATCH('PAINEL MÊS'!B420,Base!$B$40:$B$570,0),MATCH('PAINEL MÊS'!$C$2,Base!$A$40:$N$40,0))</f>
        <v>0</v>
      </c>
      <c r="D420" s="7">
        <f>CADASTRO!C418</f>
        <v>0</v>
      </c>
      <c r="E420" s="41">
        <f>SUMIFS(SAÍDAS!$D:$D,SAÍDAS!$B:$B,'PAINEL MÊS'!$B420,SAÍDAS!$H:$H,'PAINEL MÊS'!$AI$1,SAÍDAS!$F:$F,'PAINEL MÊS'!E$3)</f>
        <v>0</v>
      </c>
      <c r="F420" s="41">
        <f>SUMIFS(SAÍDAS!$D:$D,SAÍDAS!$B:$B,'PAINEL MÊS'!$B420,SAÍDAS!$H:$H,'PAINEL MÊS'!$AI$1,SAÍDAS!$F:$F,'PAINEL MÊS'!F$3)</f>
        <v>0</v>
      </c>
      <c r="G420" s="41">
        <f>SUMIFS(SAÍDAS!$D:$D,SAÍDAS!$B:$B,'PAINEL MÊS'!$B420,SAÍDAS!$H:$H,'PAINEL MÊS'!$AI$1,SAÍDAS!$F:$F,'PAINEL MÊS'!G$3)</f>
        <v>0</v>
      </c>
      <c r="H420" s="41">
        <f>SUMIFS(SAÍDAS!$D:$D,SAÍDAS!$B:$B,'PAINEL MÊS'!$B420,SAÍDAS!$H:$H,'PAINEL MÊS'!$AI$1,SAÍDAS!$F:$F,'PAINEL MÊS'!H$3)</f>
        <v>0</v>
      </c>
      <c r="I420" s="41">
        <f>SUMIFS(SAÍDAS!$D:$D,SAÍDAS!$B:$B,'PAINEL MÊS'!$B420,SAÍDAS!$H:$H,'PAINEL MÊS'!$AI$1,SAÍDAS!$F:$F,'PAINEL MÊS'!I$3)+SUMIFS(SAÍDAS!$D:$D,SAÍDAS!$B:$B,'PAINEL MÊS'!$B420,SAÍDAS!$H:$H,'PAINEL MÊS'!$AI$1,SAÍDAS!$F:$F,"SEMANA 6")</f>
        <v>0</v>
      </c>
      <c r="J420" s="42">
        <f t="shared" si="80"/>
        <v>0</v>
      </c>
      <c r="K420" s="43">
        <f>SUMIFS(ENTRADAS!$D:$D,ENTRADAS!$B:$B,'PAINEL MÊS'!$B420,ENTRADAS!$I:$I,'PAINEL MÊS'!$AI$1,ENTRADAS!$F:$F,'PAINEL MÊS'!K$3)</f>
        <v>0</v>
      </c>
      <c r="L420" s="43">
        <f>SUMIFS(ENTRADAS!$D:$D,ENTRADAS!$B:$B,'PAINEL MÊS'!$B420,ENTRADAS!$I:$I,'PAINEL MÊS'!$AI$1,ENTRADAS!$F:$F,'PAINEL MÊS'!L$3)</f>
        <v>0</v>
      </c>
      <c r="M420" s="43">
        <f>SUMIFS(ENTRADAS!$D:$D,ENTRADAS!$B:$B,'PAINEL MÊS'!$B420,ENTRADAS!$I:$I,'PAINEL MÊS'!$AI$1,ENTRADAS!$F:$F,'PAINEL MÊS'!M$3)</f>
        <v>0</v>
      </c>
      <c r="N420" s="43">
        <f>SUMIFS(ENTRADAS!$D:$D,ENTRADAS!$B:$B,'PAINEL MÊS'!$B420,ENTRADAS!$I:$I,'PAINEL MÊS'!$AI$1,ENTRADAS!$F:$F,'PAINEL MÊS'!N$3)</f>
        <v>0</v>
      </c>
      <c r="O420" s="43">
        <f>SUMIFS(ENTRADAS!$D:$D,ENTRADAS!$B:$B,'PAINEL MÊS'!$B420,ENTRADAS!$I:$I,'PAINEL MÊS'!$AI$1,ENTRADAS!$F:$F,'PAINEL MÊS'!O$3)+SUMIFS(ENTRADAS!$D:$D,ENTRADAS!$B:$B,'PAINEL MÊS'!$B420,ENTRADAS!$I:$I,'PAINEL MÊS'!$AI$1,ENTRADAS!$F:$F,"SEMANA 6")</f>
        <v>0</v>
      </c>
      <c r="P420" s="44">
        <f t="shared" si="81"/>
        <v>0</v>
      </c>
      <c r="Q420" s="40">
        <f>C420+P420-J420+SUMIFS(AJUSTE!$D:$D,AJUSTE!$B:$B,'PAINEL MÊS'!B420,AJUSTE!$H:$H,'PAINEL MÊS'!$AI$1)</f>
        <v>0</v>
      </c>
      <c r="R420" s="45">
        <f t="shared" si="82"/>
        <v>0</v>
      </c>
      <c r="S420" s="15">
        <f>IFERROR(IF(INDEX(CADASTRO!$A$2:$Q$570,MATCH('PAINEL MÊS'!B420,CADASTRO!$B$2:$B$570,0),MATCH('PAINEL MÊS'!$AI$1,CADASTRO!$A$2:$Q$2,0))=0,IF(CADASTRO!R418=0,CADASTRO!E418,CADASTRO!R418),INDEX(CADASTRO!$A$2:$Q$570,MATCH('PAINEL MÊS'!B420,CADASTRO!$B$2:$B$570,0),MATCH('PAINEL MÊS'!$AI$1,CADASTRO!$A$2:$Q$2,0))),0)</f>
        <v>0</v>
      </c>
      <c r="T420" s="14">
        <f t="shared" si="83"/>
        <v>0</v>
      </c>
      <c r="U420" s="14">
        <f t="shared" si="84"/>
        <v>0</v>
      </c>
      <c r="V420" s="14">
        <f t="shared" si="85"/>
        <v>0</v>
      </c>
      <c r="W420" s="14">
        <f t="shared" si="86"/>
        <v>0</v>
      </c>
      <c r="X420" s="67">
        <f>IFERROR(IF(INDEX(CADASTRO!$A$2:$Q$570,MATCH('PAINEL MÊS'!B420,CADASTRO!$B$2:$B$570,0),MATCH('PAINEL MÊS'!$AJ$2,CADASTRO!$A$2:$Q$2,0))=0,IF(CADASTRO!R418=0,CADASTRO!E418,CADASTRO!R418),INDEX(CADASTRO!$A$2:$Q$570,MATCH('PAINEL MÊS'!B420,CADASTRO!$B$2:$B$570,0),MATCH('PAINEL MÊS'!$AJ$2,CADASTRO!$A$2:$Q$2,0))),0)*C420</f>
        <v>0</v>
      </c>
      <c r="Y420" s="14">
        <f t="shared" si="87"/>
        <v>0</v>
      </c>
      <c r="Z420" s="75">
        <f t="shared" si="88"/>
        <v>0</v>
      </c>
      <c r="AA420" s="75">
        <f t="shared" si="89"/>
        <v>0</v>
      </c>
      <c r="AB420" s="79">
        <f t="shared" si="90"/>
        <v>0</v>
      </c>
      <c r="AC420" s="77">
        <f t="shared" si="91"/>
        <v>0</v>
      </c>
      <c r="AD420" s="77">
        <f t="shared" si="92"/>
        <v>0</v>
      </c>
    </row>
    <row r="421" spans="1:30" ht="18.75" customHeight="1" x14ac:dyDescent="0.25">
      <c r="A421" s="7">
        <f>CADASTRO!A419</f>
        <v>0</v>
      </c>
      <c r="B421" s="7">
        <f>CADASTRO!B419</f>
        <v>0</v>
      </c>
      <c r="C421" s="40">
        <f>INDEX(Base!$A$40:$N$570,MATCH('PAINEL MÊS'!B421,Base!$B$40:$B$570,0),MATCH('PAINEL MÊS'!$C$2,Base!$A$40:$N$40,0))</f>
        <v>0</v>
      </c>
      <c r="D421" s="7">
        <f>CADASTRO!C419</f>
        <v>0</v>
      </c>
      <c r="E421" s="41">
        <f>SUMIFS(SAÍDAS!$D:$D,SAÍDAS!$B:$B,'PAINEL MÊS'!$B421,SAÍDAS!$H:$H,'PAINEL MÊS'!$AI$1,SAÍDAS!$F:$F,'PAINEL MÊS'!E$3)</f>
        <v>0</v>
      </c>
      <c r="F421" s="41">
        <f>SUMIFS(SAÍDAS!$D:$D,SAÍDAS!$B:$B,'PAINEL MÊS'!$B421,SAÍDAS!$H:$H,'PAINEL MÊS'!$AI$1,SAÍDAS!$F:$F,'PAINEL MÊS'!F$3)</f>
        <v>0</v>
      </c>
      <c r="G421" s="41">
        <f>SUMIFS(SAÍDAS!$D:$D,SAÍDAS!$B:$B,'PAINEL MÊS'!$B421,SAÍDAS!$H:$H,'PAINEL MÊS'!$AI$1,SAÍDAS!$F:$F,'PAINEL MÊS'!G$3)</f>
        <v>0</v>
      </c>
      <c r="H421" s="41">
        <f>SUMIFS(SAÍDAS!$D:$D,SAÍDAS!$B:$B,'PAINEL MÊS'!$B421,SAÍDAS!$H:$H,'PAINEL MÊS'!$AI$1,SAÍDAS!$F:$F,'PAINEL MÊS'!H$3)</f>
        <v>0</v>
      </c>
      <c r="I421" s="41">
        <f>SUMIFS(SAÍDAS!$D:$D,SAÍDAS!$B:$B,'PAINEL MÊS'!$B421,SAÍDAS!$H:$H,'PAINEL MÊS'!$AI$1,SAÍDAS!$F:$F,'PAINEL MÊS'!I$3)+SUMIFS(SAÍDAS!$D:$D,SAÍDAS!$B:$B,'PAINEL MÊS'!$B421,SAÍDAS!$H:$H,'PAINEL MÊS'!$AI$1,SAÍDAS!$F:$F,"SEMANA 6")</f>
        <v>0</v>
      </c>
      <c r="J421" s="42">
        <f t="shared" si="80"/>
        <v>0</v>
      </c>
      <c r="K421" s="43">
        <f>SUMIFS(ENTRADAS!$D:$D,ENTRADAS!$B:$B,'PAINEL MÊS'!$B421,ENTRADAS!$I:$I,'PAINEL MÊS'!$AI$1,ENTRADAS!$F:$F,'PAINEL MÊS'!K$3)</f>
        <v>0</v>
      </c>
      <c r="L421" s="43">
        <f>SUMIFS(ENTRADAS!$D:$D,ENTRADAS!$B:$B,'PAINEL MÊS'!$B421,ENTRADAS!$I:$I,'PAINEL MÊS'!$AI$1,ENTRADAS!$F:$F,'PAINEL MÊS'!L$3)</f>
        <v>0</v>
      </c>
      <c r="M421" s="43">
        <f>SUMIFS(ENTRADAS!$D:$D,ENTRADAS!$B:$B,'PAINEL MÊS'!$B421,ENTRADAS!$I:$I,'PAINEL MÊS'!$AI$1,ENTRADAS!$F:$F,'PAINEL MÊS'!M$3)</f>
        <v>0</v>
      </c>
      <c r="N421" s="43">
        <f>SUMIFS(ENTRADAS!$D:$D,ENTRADAS!$B:$B,'PAINEL MÊS'!$B421,ENTRADAS!$I:$I,'PAINEL MÊS'!$AI$1,ENTRADAS!$F:$F,'PAINEL MÊS'!N$3)</f>
        <v>0</v>
      </c>
      <c r="O421" s="43">
        <f>SUMIFS(ENTRADAS!$D:$D,ENTRADAS!$B:$B,'PAINEL MÊS'!$B421,ENTRADAS!$I:$I,'PAINEL MÊS'!$AI$1,ENTRADAS!$F:$F,'PAINEL MÊS'!O$3)+SUMIFS(ENTRADAS!$D:$D,ENTRADAS!$B:$B,'PAINEL MÊS'!$B421,ENTRADAS!$I:$I,'PAINEL MÊS'!$AI$1,ENTRADAS!$F:$F,"SEMANA 6")</f>
        <v>0</v>
      </c>
      <c r="P421" s="44">
        <f t="shared" si="81"/>
        <v>0</v>
      </c>
      <c r="Q421" s="40">
        <f>C421+P421-J421+SUMIFS(AJUSTE!$D:$D,AJUSTE!$B:$B,'PAINEL MÊS'!B421,AJUSTE!$H:$H,'PAINEL MÊS'!$AI$1)</f>
        <v>0</v>
      </c>
      <c r="R421" s="45">
        <f t="shared" si="82"/>
        <v>0</v>
      </c>
      <c r="S421" s="15">
        <f>IFERROR(IF(INDEX(CADASTRO!$A$2:$Q$570,MATCH('PAINEL MÊS'!B421,CADASTRO!$B$2:$B$570,0),MATCH('PAINEL MÊS'!$AI$1,CADASTRO!$A$2:$Q$2,0))=0,IF(CADASTRO!R419=0,CADASTRO!E419,CADASTRO!R419),INDEX(CADASTRO!$A$2:$Q$570,MATCH('PAINEL MÊS'!B421,CADASTRO!$B$2:$B$570,0),MATCH('PAINEL MÊS'!$AI$1,CADASTRO!$A$2:$Q$2,0))),0)</f>
        <v>0</v>
      </c>
      <c r="T421" s="14">
        <f t="shared" si="83"/>
        <v>0</v>
      </c>
      <c r="U421" s="14">
        <f t="shared" si="84"/>
        <v>0</v>
      </c>
      <c r="V421" s="14">
        <f t="shared" si="85"/>
        <v>0</v>
      </c>
      <c r="W421" s="14">
        <f t="shared" si="86"/>
        <v>0</v>
      </c>
      <c r="X421" s="67">
        <f>IFERROR(IF(INDEX(CADASTRO!$A$2:$Q$570,MATCH('PAINEL MÊS'!B421,CADASTRO!$B$2:$B$570,0),MATCH('PAINEL MÊS'!$AJ$2,CADASTRO!$A$2:$Q$2,0))=0,IF(CADASTRO!R419=0,CADASTRO!E419,CADASTRO!R419),INDEX(CADASTRO!$A$2:$Q$570,MATCH('PAINEL MÊS'!B421,CADASTRO!$B$2:$B$570,0),MATCH('PAINEL MÊS'!$AJ$2,CADASTRO!$A$2:$Q$2,0))),0)*C421</f>
        <v>0</v>
      </c>
      <c r="Y421" s="14">
        <f t="shared" si="87"/>
        <v>0</v>
      </c>
      <c r="Z421" s="75">
        <f t="shared" si="88"/>
        <v>0</v>
      </c>
      <c r="AA421" s="75">
        <f t="shared" si="89"/>
        <v>0</v>
      </c>
      <c r="AB421" s="79">
        <f t="shared" si="90"/>
        <v>0</v>
      </c>
      <c r="AC421" s="77">
        <f t="shared" si="91"/>
        <v>0</v>
      </c>
      <c r="AD421" s="77">
        <f t="shared" si="92"/>
        <v>0</v>
      </c>
    </row>
    <row r="422" spans="1:30" ht="18.75" customHeight="1" x14ac:dyDescent="0.25">
      <c r="A422" s="7">
        <f>CADASTRO!A420</f>
        <v>0</v>
      </c>
      <c r="B422" s="7">
        <f>CADASTRO!B420</f>
        <v>0</v>
      </c>
      <c r="C422" s="40">
        <f>INDEX(Base!$A$40:$N$570,MATCH('PAINEL MÊS'!B422,Base!$B$40:$B$570,0),MATCH('PAINEL MÊS'!$C$2,Base!$A$40:$N$40,0))</f>
        <v>0</v>
      </c>
      <c r="D422" s="7">
        <f>CADASTRO!C420</f>
        <v>0</v>
      </c>
      <c r="E422" s="41">
        <f>SUMIFS(SAÍDAS!$D:$D,SAÍDAS!$B:$B,'PAINEL MÊS'!$B422,SAÍDAS!$H:$H,'PAINEL MÊS'!$AI$1,SAÍDAS!$F:$F,'PAINEL MÊS'!E$3)</f>
        <v>0</v>
      </c>
      <c r="F422" s="41">
        <f>SUMIFS(SAÍDAS!$D:$D,SAÍDAS!$B:$B,'PAINEL MÊS'!$B422,SAÍDAS!$H:$H,'PAINEL MÊS'!$AI$1,SAÍDAS!$F:$F,'PAINEL MÊS'!F$3)</f>
        <v>0</v>
      </c>
      <c r="G422" s="41">
        <f>SUMIFS(SAÍDAS!$D:$D,SAÍDAS!$B:$B,'PAINEL MÊS'!$B422,SAÍDAS!$H:$H,'PAINEL MÊS'!$AI$1,SAÍDAS!$F:$F,'PAINEL MÊS'!G$3)</f>
        <v>0</v>
      </c>
      <c r="H422" s="41">
        <f>SUMIFS(SAÍDAS!$D:$D,SAÍDAS!$B:$B,'PAINEL MÊS'!$B422,SAÍDAS!$H:$H,'PAINEL MÊS'!$AI$1,SAÍDAS!$F:$F,'PAINEL MÊS'!H$3)</f>
        <v>0</v>
      </c>
      <c r="I422" s="41">
        <f>SUMIFS(SAÍDAS!$D:$D,SAÍDAS!$B:$B,'PAINEL MÊS'!$B422,SAÍDAS!$H:$H,'PAINEL MÊS'!$AI$1,SAÍDAS!$F:$F,'PAINEL MÊS'!I$3)+SUMIFS(SAÍDAS!$D:$D,SAÍDAS!$B:$B,'PAINEL MÊS'!$B422,SAÍDAS!$H:$H,'PAINEL MÊS'!$AI$1,SAÍDAS!$F:$F,"SEMANA 6")</f>
        <v>0</v>
      </c>
      <c r="J422" s="42">
        <f t="shared" si="80"/>
        <v>0</v>
      </c>
      <c r="K422" s="43">
        <f>SUMIFS(ENTRADAS!$D:$D,ENTRADAS!$B:$B,'PAINEL MÊS'!$B422,ENTRADAS!$I:$I,'PAINEL MÊS'!$AI$1,ENTRADAS!$F:$F,'PAINEL MÊS'!K$3)</f>
        <v>0</v>
      </c>
      <c r="L422" s="43">
        <f>SUMIFS(ENTRADAS!$D:$D,ENTRADAS!$B:$B,'PAINEL MÊS'!$B422,ENTRADAS!$I:$I,'PAINEL MÊS'!$AI$1,ENTRADAS!$F:$F,'PAINEL MÊS'!L$3)</f>
        <v>0</v>
      </c>
      <c r="M422" s="43">
        <f>SUMIFS(ENTRADAS!$D:$D,ENTRADAS!$B:$B,'PAINEL MÊS'!$B422,ENTRADAS!$I:$I,'PAINEL MÊS'!$AI$1,ENTRADAS!$F:$F,'PAINEL MÊS'!M$3)</f>
        <v>0</v>
      </c>
      <c r="N422" s="43">
        <f>SUMIFS(ENTRADAS!$D:$D,ENTRADAS!$B:$B,'PAINEL MÊS'!$B422,ENTRADAS!$I:$I,'PAINEL MÊS'!$AI$1,ENTRADAS!$F:$F,'PAINEL MÊS'!N$3)</f>
        <v>0</v>
      </c>
      <c r="O422" s="43">
        <f>SUMIFS(ENTRADAS!$D:$D,ENTRADAS!$B:$B,'PAINEL MÊS'!$B422,ENTRADAS!$I:$I,'PAINEL MÊS'!$AI$1,ENTRADAS!$F:$F,'PAINEL MÊS'!O$3)+SUMIFS(ENTRADAS!$D:$D,ENTRADAS!$B:$B,'PAINEL MÊS'!$B422,ENTRADAS!$I:$I,'PAINEL MÊS'!$AI$1,ENTRADAS!$F:$F,"SEMANA 6")</f>
        <v>0</v>
      </c>
      <c r="P422" s="44">
        <f t="shared" si="81"/>
        <v>0</v>
      </c>
      <c r="Q422" s="40">
        <f>C422+P422-J422+SUMIFS(AJUSTE!$D:$D,AJUSTE!$B:$B,'PAINEL MÊS'!B422,AJUSTE!$H:$H,'PAINEL MÊS'!$AI$1)</f>
        <v>0</v>
      </c>
      <c r="R422" s="45">
        <f t="shared" si="82"/>
        <v>0</v>
      </c>
      <c r="S422" s="15">
        <f>IFERROR(IF(INDEX(CADASTRO!$A$2:$Q$570,MATCH('PAINEL MÊS'!B422,CADASTRO!$B$2:$B$570,0),MATCH('PAINEL MÊS'!$AI$1,CADASTRO!$A$2:$Q$2,0))=0,IF(CADASTRO!R420=0,CADASTRO!E420,CADASTRO!R420),INDEX(CADASTRO!$A$2:$Q$570,MATCH('PAINEL MÊS'!B422,CADASTRO!$B$2:$B$570,0),MATCH('PAINEL MÊS'!$AI$1,CADASTRO!$A$2:$Q$2,0))),0)</f>
        <v>0</v>
      </c>
      <c r="T422" s="14">
        <f t="shared" si="83"/>
        <v>0</v>
      </c>
      <c r="U422" s="14">
        <f t="shared" si="84"/>
        <v>0</v>
      </c>
      <c r="V422" s="14">
        <f t="shared" si="85"/>
        <v>0</v>
      </c>
      <c r="W422" s="14">
        <f t="shared" si="86"/>
        <v>0</v>
      </c>
      <c r="X422" s="67">
        <f>IFERROR(IF(INDEX(CADASTRO!$A$2:$Q$570,MATCH('PAINEL MÊS'!B422,CADASTRO!$B$2:$B$570,0),MATCH('PAINEL MÊS'!$AJ$2,CADASTRO!$A$2:$Q$2,0))=0,IF(CADASTRO!R420=0,CADASTRO!E420,CADASTRO!R420),INDEX(CADASTRO!$A$2:$Q$570,MATCH('PAINEL MÊS'!B422,CADASTRO!$B$2:$B$570,0),MATCH('PAINEL MÊS'!$AJ$2,CADASTRO!$A$2:$Q$2,0))),0)*C422</f>
        <v>0</v>
      </c>
      <c r="Y422" s="14">
        <f t="shared" si="87"/>
        <v>0</v>
      </c>
      <c r="Z422" s="75">
        <f t="shared" si="88"/>
        <v>0</v>
      </c>
      <c r="AA422" s="75">
        <f t="shared" si="89"/>
        <v>0</v>
      </c>
      <c r="AB422" s="79">
        <f t="shared" si="90"/>
        <v>0</v>
      </c>
      <c r="AC422" s="77">
        <f t="shared" si="91"/>
        <v>0</v>
      </c>
      <c r="AD422" s="77">
        <f t="shared" si="92"/>
        <v>0</v>
      </c>
    </row>
    <row r="423" spans="1:30" ht="18.75" customHeight="1" x14ac:dyDescent="0.25">
      <c r="A423" s="7">
        <f>CADASTRO!A421</f>
        <v>0</v>
      </c>
      <c r="B423" s="7">
        <f>CADASTRO!B421</f>
        <v>0</v>
      </c>
      <c r="C423" s="40">
        <f>INDEX(Base!$A$40:$N$570,MATCH('PAINEL MÊS'!B423,Base!$B$40:$B$570,0),MATCH('PAINEL MÊS'!$C$2,Base!$A$40:$N$40,0))</f>
        <v>0</v>
      </c>
      <c r="D423" s="7">
        <f>CADASTRO!C421</f>
        <v>0</v>
      </c>
      <c r="E423" s="41">
        <f>SUMIFS(SAÍDAS!$D:$D,SAÍDAS!$B:$B,'PAINEL MÊS'!$B423,SAÍDAS!$H:$H,'PAINEL MÊS'!$AI$1,SAÍDAS!$F:$F,'PAINEL MÊS'!E$3)</f>
        <v>0</v>
      </c>
      <c r="F423" s="41">
        <f>SUMIFS(SAÍDAS!$D:$D,SAÍDAS!$B:$B,'PAINEL MÊS'!$B423,SAÍDAS!$H:$H,'PAINEL MÊS'!$AI$1,SAÍDAS!$F:$F,'PAINEL MÊS'!F$3)</f>
        <v>0</v>
      </c>
      <c r="G423" s="41">
        <f>SUMIFS(SAÍDAS!$D:$D,SAÍDAS!$B:$B,'PAINEL MÊS'!$B423,SAÍDAS!$H:$H,'PAINEL MÊS'!$AI$1,SAÍDAS!$F:$F,'PAINEL MÊS'!G$3)</f>
        <v>0</v>
      </c>
      <c r="H423" s="41">
        <f>SUMIFS(SAÍDAS!$D:$D,SAÍDAS!$B:$B,'PAINEL MÊS'!$B423,SAÍDAS!$H:$H,'PAINEL MÊS'!$AI$1,SAÍDAS!$F:$F,'PAINEL MÊS'!H$3)</f>
        <v>0</v>
      </c>
      <c r="I423" s="41">
        <f>SUMIFS(SAÍDAS!$D:$D,SAÍDAS!$B:$B,'PAINEL MÊS'!$B423,SAÍDAS!$H:$H,'PAINEL MÊS'!$AI$1,SAÍDAS!$F:$F,'PAINEL MÊS'!I$3)+SUMIFS(SAÍDAS!$D:$D,SAÍDAS!$B:$B,'PAINEL MÊS'!$B423,SAÍDAS!$H:$H,'PAINEL MÊS'!$AI$1,SAÍDAS!$F:$F,"SEMANA 6")</f>
        <v>0</v>
      </c>
      <c r="J423" s="42">
        <f t="shared" si="80"/>
        <v>0</v>
      </c>
      <c r="K423" s="43">
        <f>SUMIFS(ENTRADAS!$D:$D,ENTRADAS!$B:$B,'PAINEL MÊS'!$B423,ENTRADAS!$I:$I,'PAINEL MÊS'!$AI$1,ENTRADAS!$F:$F,'PAINEL MÊS'!K$3)</f>
        <v>0</v>
      </c>
      <c r="L423" s="43">
        <f>SUMIFS(ENTRADAS!$D:$D,ENTRADAS!$B:$B,'PAINEL MÊS'!$B423,ENTRADAS!$I:$I,'PAINEL MÊS'!$AI$1,ENTRADAS!$F:$F,'PAINEL MÊS'!L$3)</f>
        <v>0</v>
      </c>
      <c r="M423" s="43">
        <f>SUMIFS(ENTRADAS!$D:$D,ENTRADAS!$B:$B,'PAINEL MÊS'!$B423,ENTRADAS!$I:$I,'PAINEL MÊS'!$AI$1,ENTRADAS!$F:$F,'PAINEL MÊS'!M$3)</f>
        <v>0</v>
      </c>
      <c r="N423" s="43">
        <f>SUMIFS(ENTRADAS!$D:$D,ENTRADAS!$B:$B,'PAINEL MÊS'!$B423,ENTRADAS!$I:$I,'PAINEL MÊS'!$AI$1,ENTRADAS!$F:$F,'PAINEL MÊS'!N$3)</f>
        <v>0</v>
      </c>
      <c r="O423" s="43">
        <f>SUMIFS(ENTRADAS!$D:$D,ENTRADAS!$B:$B,'PAINEL MÊS'!$B423,ENTRADAS!$I:$I,'PAINEL MÊS'!$AI$1,ENTRADAS!$F:$F,'PAINEL MÊS'!O$3)+SUMIFS(ENTRADAS!$D:$D,ENTRADAS!$B:$B,'PAINEL MÊS'!$B423,ENTRADAS!$I:$I,'PAINEL MÊS'!$AI$1,ENTRADAS!$F:$F,"SEMANA 6")</f>
        <v>0</v>
      </c>
      <c r="P423" s="44">
        <f t="shared" si="81"/>
        <v>0</v>
      </c>
      <c r="Q423" s="40">
        <f>C423+P423-J423+SUMIFS(AJUSTE!$D:$D,AJUSTE!$B:$B,'PAINEL MÊS'!B423,AJUSTE!$H:$H,'PAINEL MÊS'!$AI$1)</f>
        <v>0</v>
      </c>
      <c r="R423" s="45">
        <f t="shared" si="82"/>
        <v>0</v>
      </c>
      <c r="S423" s="15">
        <f>IFERROR(IF(INDEX(CADASTRO!$A$2:$Q$570,MATCH('PAINEL MÊS'!B423,CADASTRO!$B$2:$B$570,0),MATCH('PAINEL MÊS'!$AI$1,CADASTRO!$A$2:$Q$2,0))=0,IF(CADASTRO!R421=0,CADASTRO!E421,CADASTRO!R421),INDEX(CADASTRO!$A$2:$Q$570,MATCH('PAINEL MÊS'!B423,CADASTRO!$B$2:$B$570,0),MATCH('PAINEL MÊS'!$AI$1,CADASTRO!$A$2:$Q$2,0))),0)</f>
        <v>0</v>
      </c>
      <c r="T423" s="14">
        <f t="shared" si="83"/>
        <v>0</v>
      </c>
      <c r="U423" s="14">
        <f t="shared" si="84"/>
        <v>0</v>
      </c>
      <c r="V423" s="14">
        <f t="shared" si="85"/>
        <v>0</v>
      </c>
      <c r="W423" s="14">
        <f t="shared" si="86"/>
        <v>0</v>
      </c>
      <c r="X423" s="67">
        <f>IFERROR(IF(INDEX(CADASTRO!$A$2:$Q$570,MATCH('PAINEL MÊS'!B423,CADASTRO!$B$2:$B$570,0),MATCH('PAINEL MÊS'!$AJ$2,CADASTRO!$A$2:$Q$2,0))=0,IF(CADASTRO!R421=0,CADASTRO!E421,CADASTRO!R421),INDEX(CADASTRO!$A$2:$Q$570,MATCH('PAINEL MÊS'!B423,CADASTRO!$B$2:$B$570,0),MATCH('PAINEL MÊS'!$AJ$2,CADASTRO!$A$2:$Q$2,0))),0)*C423</f>
        <v>0</v>
      </c>
      <c r="Y423" s="14">
        <f t="shared" si="87"/>
        <v>0</v>
      </c>
      <c r="Z423" s="75">
        <f t="shared" si="88"/>
        <v>0</v>
      </c>
      <c r="AA423" s="75">
        <f t="shared" si="89"/>
        <v>0</v>
      </c>
      <c r="AB423" s="79">
        <f t="shared" si="90"/>
        <v>0</v>
      </c>
      <c r="AC423" s="77">
        <f t="shared" si="91"/>
        <v>0</v>
      </c>
      <c r="AD423" s="77">
        <f t="shared" si="92"/>
        <v>0</v>
      </c>
    </row>
    <row r="424" spans="1:30" ht="18.75" customHeight="1" x14ac:dyDescent="0.25">
      <c r="A424" s="7">
        <f>CADASTRO!A422</f>
        <v>0</v>
      </c>
      <c r="B424" s="7">
        <f>CADASTRO!B422</f>
        <v>0</v>
      </c>
      <c r="C424" s="40">
        <f>INDEX(Base!$A$40:$N$570,MATCH('PAINEL MÊS'!B424,Base!$B$40:$B$570,0),MATCH('PAINEL MÊS'!$C$2,Base!$A$40:$N$40,0))</f>
        <v>0</v>
      </c>
      <c r="D424" s="7">
        <f>CADASTRO!C422</f>
        <v>0</v>
      </c>
      <c r="E424" s="41">
        <f>SUMIFS(SAÍDAS!$D:$D,SAÍDAS!$B:$B,'PAINEL MÊS'!$B424,SAÍDAS!$H:$H,'PAINEL MÊS'!$AI$1,SAÍDAS!$F:$F,'PAINEL MÊS'!E$3)</f>
        <v>0</v>
      </c>
      <c r="F424" s="41">
        <f>SUMIFS(SAÍDAS!$D:$D,SAÍDAS!$B:$B,'PAINEL MÊS'!$B424,SAÍDAS!$H:$H,'PAINEL MÊS'!$AI$1,SAÍDAS!$F:$F,'PAINEL MÊS'!F$3)</f>
        <v>0</v>
      </c>
      <c r="G424" s="41">
        <f>SUMIFS(SAÍDAS!$D:$D,SAÍDAS!$B:$B,'PAINEL MÊS'!$B424,SAÍDAS!$H:$H,'PAINEL MÊS'!$AI$1,SAÍDAS!$F:$F,'PAINEL MÊS'!G$3)</f>
        <v>0</v>
      </c>
      <c r="H424" s="41">
        <f>SUMIFS(SAÍDAS!$D:$D,SAÍDAS!$B:$B,'PAINEL MÊS'!$B424,SAÍDAS!$H:$H,'PAINEL MÊS'!$AI$1,SAÍDAS!$F:$F,'PAINEL MÊS'!H$3)</f>
        <v>0</v>
      </c>
      <c r="I424" s="41">
        <f>SUMIFS(SAÍDAS!$D:$D,SAÍDAS!$B:$B,'PAINEL MÊS'!$B424,SAÍDAS!$H:$H,'PAINEL MÊS'!$AI$1,SAÍDAS!$F:$F,'PAINEL MÊS'!I$3)+SUMIFS(SAÍDAS!$D:$D,SAÍDAS!$B:$B,'PAINEL MÊS'!$B424,SAÍDAS!$H:$H,'PAINEL MÊS'!$AI$1,SAÍDAS!$F:$F,"SEMANA 6")</f>
        <v>0</v>
      </c>
      <c r="J424" s="42">
        <f t="shared" si="80"/>
        <v>0</v>
      </c>
      <c r="K424" s="43">
        <f>SUMIFS(ENTRADAS!$D:$D,ENTRADAS!$B:$B,'PAINEL MÊS'!$B424,ENTRADAS!$I:$I,'PAINEL MÊS'!$AI$1,ENTRADAS!$F:$F,'PAINEL MÊS'!K$3)</f>
        <v>0</v>
      </c>
      <c r="L424" s="43">
        <f>SUMIFS(ENTRADAS!$D:$D,ENTRADAS!$B:$B,'PAINEL MÊS'!$B424,ENTRADAS!$I:$I,'PAINEL MÊS'!$AI$1,ENTRADAS!$F:$F,'PAINEL MÊS'!L$3)</f>
        <v>0</v>
      </c>
      <c r="M424" s="43">
        <f>SUMIFS(ENTRADAS!$D:$D,ENTRADAS!$B:$B,'PAINEL MÊS'!$B424,ENTRADAS!$I:$I,'PAINEL MÊS'!$AI$1,ENTRADAS!$F:$F,'PAINEL MÊS'!M$3)</f>
        <v>0</v>
      </c>
      <c r="N424" s="43">
        <f>SUMIFS(ENTRADAS!$D:$D,ENTRADAS!$B:$B,'PAINEL MÊS'!$B424,ENTRADAS!$I:$I,'PAINEL MÊS'!$AI$1,ENTRADAS!$F:$F,'PAINEL MÊS'!N$3)</f>
        <v>0</v>
      </c>
      <c r="O424" s="43">
        <f>SUMIFS(ENTRADAS!$D:$D,ENTRADAS!$B:$B,'PAINEL MÊS'!$B424,ENTRADAS!$I:$I,'PAINEL MÊS'!$AI$1,ENTRADAS!$F:$F,'PAINEL MÊS'!O$3)+SUMIFS(ENTRADAS!$D:$D,ENTRADAS!$B:$B,'PAINEL MÊS'!$B424,ENTRADAS!$I:$I,'PAINEL MÊS'!$AI$1,ENTRADAS!$F:$F,"SEMANA 6")</f>
        <v>0</v>
      </c>
      <c r="P424" s="44">
        <f t="shared" si="81"/>
        <v>0</v>
      </c>
      <c r="Q424" s="40">
        <f>C424+P424-J424+SUMIFS(AJUSTE!$D:$D,AJUSTE!$B:$B,'PAINEL MÊS'!B424,AJUSTE!$H:$H,'PAINEL MÊS'!$AI$1)</f>
        <v>0</v>
      </c>
      <c r="R424" s="45">
        <f t="shared" si="82"/>
        <v>0</v>
      </c>
      <c r="S424" s="15">
        <f>IFERROR(IF(INDEX(CADASTRO!$A$2:$Q$570,MATCH('PAINEL MÊS'!B424,CADASTRO!$B$2:$B$570,0),MATCH('PAINEL MÊS'!$AI$1,CADASTRO!$A$2:$Q$2,0))=0,IF(CADASTRO!R422=0,CADASTRO!E422,CADASTRO!R422),INDEX(CADASTRO!$A$2:$Q$570,MATCH('PAINEL MÊS'!B424,CADASTRO!$B$2:$B$570,0),MATCH('PAINEL MÊS'!$AI$1,CADASTRO!$A$2:$Q$2,0))),0)</f>
        <v>0</v>
      </c>
      <c r="T424" s="14">
        <f t="shared" si="83"/>
        <v>0</v>
      </c>
      <c r="U424" s="14">
        <f t="shared" si="84"/>
        <v>0</v>
      </c>
      <c r="V424" s="14">
        <f t="shared" si="85"/>
        <v>0</v>
      </c>
      <c r="W424" s="14">
        <f t="shared" si="86"/>
        <v>0</v>
      </c>
      <c r="X424" s="67">
        <f>IFERROR(IF(INDEX(CADASTRO!$A$2:$Q$570,MATCH('PAINEL MÊS'!B424,CADASTRO!$B$2:$B$570,0),MATCH('PAINEL MÊS'!$AJ$2,CADASTRO!$A$2:$Q$2,0))=0,IF(CADASTRO!R422=0,CADASTRO!E422,CADASTRO!R422),INDEX(CADASTRO!$A$2:$Q$570,MATCH('PAINEL MÊS'!B424,CADASTRO!$B$2:$B$570,0),MATCH('PAINEL MÊS'!$AJ$2,CADASTRO!$A$2:$Q$2,0))),0)*C424</f>
        <v>0</v>
      </c>
      <c r="Y424" s="14">
        <f t="shared" si="87"/>
        <v>0</v>
      </c>
      <c r="Z424" s="75">
        <f t="shared" si="88"/>
        <v>0</v>
      </c>
      <c r="AA424" s="75">
        <f t="shared" si="89"/>
        <v>0</v>
      </c>
      <c r="AB424" s="79">
        <f t="shared" si="90"/>
        <v>0</v>
      </c>
      <c r="AC424" s="77">
        <f t="shared" si="91"/>
        <v>0</v>
      </c>
      <c r="AD424" s="77">
        <f t="shared" si="92"/>
        <v>0</v>
      </c>
    </row>
    <row r="425" spans="1:30" ht="18.75" customHeight="1" x14ac:dyDescent="0.25">
      <c r="A425" s="7">
        <f>CADASTRO!A423</f>
        <v>0</v>
      </c>
      <c r="B425" s="7">
        <f>CADASTRO!B423</f>
        <v>0</v>
      </c>
      <c r="C425" s="40">
        <f>INDEX(Base!$A$40:$N$570,MATCH('PAINEL MÊS'!B425,Base!$B$40:$B$570,0),MATCH('PAINEL MÊS'!$C$2,Base!$A$40:$N$40,0))</f>
        <v>0</v>
      </c>
      <c r="D425" s="7">
        <f>CADASTRO!C423</f>
        <v>0</v>
      </c>
      <c r="E425" s="41">
        <f>SUMIFS(SAÍDAS!$D:$D,SAÍDAS!$B:$B,'PAINEL MÊS'!$B425,SAÍDAS!$H:$H,'PAINEL MÊS'!$AI$1,SAÍDAS!$F:$F,'PAINEL MÊS'!E$3)</f>
        <v>0</v>
      </c>
      <c r="F425" s="41">
        <f>SUMIFS(SAÍDAS!$D:$D,SAÍDAS!$B:$B,'PAINEL MÊS'!$B425,SAÍDAS!$H:$H,'PAINEL MÊS'!$AI$1,SAÍDAS!$F:$F,'PAINEL MÊS'!F$3)</f>
        <v>0</v>
      </c>
      <c r="G425" s="41">
        <f>SUMIFS(SAÍDAS!$D:$D,SAÍDAS!$B:$B,'PAINEL MÊS'!$B425,SAÍDAS!$H:$H,'PAINEL MÊS'!$AI$1,SAÍDAS!$F:$F,'PAINEL MÊS'!G$3)</f>
        <v>0</v>
      </c>
      <c r="H425" s="41">
        <f>SUMIFS(SAÍDAS!$D:$D,SAÍDAS!$B:$B,'PAINEL MÊS'!$B425,SAÍDAS!$H:$H,'PAINEL MÊS'!$AI$1,SAÍDAS!$F:$F,'PAINEL MÊS'!H$3)</f>
        <v>0</v>
      </c>
      <c r="I425" s="41">
        <f>SUMIFS(SAÍDAS!$D:$D,SAÍDAS!$B:$B,'PAINEL MÊS'!$B425,SAÍDAS!$H:$H,'PAINEL MÊS'!$AI$1,SAÍDAS!$F:$F,'PAINEL MÊS'!I$3)+SUMIFS(SAÍDAS!$D:$D,SAÍDAS!$B:$B,'PAINEL MÊS'!$B425,SAÍDAS!$H:$H,'PAINEL MÊS'!$AI$1,SAÍDAS!$F:$F,"SEMANA 6")</f>
        <v>0</v>
      </c>
      <c r="J425" s="42">
        <f t="shared" si="80"/>
        <v>0</v>
      </c>
      <c r="K425" s="43">
        <f>SUMIFS(ENTRADAS!$D:$D,ENTRADAS!$B:$B,'PAINEL MÊS'!$B425,ENTRADAS!$I:$I,'PAINEL MÊS'!$AI$1,ENTRADAS!$F:$F,'PAINEL MÊS'!K$3)</f>
        <v>0</v>
      </c>
      <c r="L425" s="43">
        <f>SUMIFS(ENTRADAS!$D:$D,ENTRADAS!$B:$B,'PAINEL MÊS'!$B425,ENTRADAS!$I:$I,'PAINEL MÊS'!$AI$1,ENTRADAS!$F:$F,'PAINEL MÊS'!L$3)</f>
        <v>0</v>
      </c>
      <c r="M425" s="43">
        <f>SUMIFS(ENTRADAS!$D:$D,ENTRADAS!$B:$B,'PAINEL MÊS'!$B425,ENTRADAS!$I:$I,'PAINEL MÊS'!$AI$1,ENTRADAS!$F:$F,'PAINEL MÊS'!M$3)</f>
        <v>0</v>
      </c>
      <c r="N425" s="43">
        <f>SUMIFS(ENTRADAS!$D:$D,ENTRADAS!$B:$B,'PAINEL MÊS'!$B425,ENTRADAS!$I:$I,'PAINEL MÊS'!$AI$1,ENTRADAS!$F:$F,'PAINEL MÊS'!N$3)</f>
        <v>0</v>
      </c>
      <c r="O425" s="43">
        <f>SUMIFS(ENTRADAS!$D:$D,ENTRADAS!$B:$B,'PAINEL MÊS'!$B425,ENTRADAS!$I:$I,'PAINEL MÊS'!$AI$1,ENTRADAS!$F:$F,'PAINEL MÊS'!O$3)+SUMIFS(ENTRADAS!$D:$D,ENTRADAS!$B:$B,'PAINEL MÊS'!$B425,ENTRADAS!$I:$I,'PAINEL MÊS'!$AI$1,ENTRADAS!$F:$F,"SEMANA 6")</f>
        <v>0</v>
      </c>
      <c r="P425" s="44">
        <f t="shared" si="81"/>
        <v>0</v>
      </c>
      <c r="Q425" s="40">
        <f>C425+P425-J425+SUMIFS(AJUSTE!$D:$D,AJUSTE!$B:$B,'PAINEL MÊS'!B425,AJUSTE!$H:$H,'PAINEL MÊS'!$AI$1)</f>
        <v>0</v>
      </c>
      <c r="R425" s="45">
        <f t="shared" si="82"/>
        <v>0</v>
      </c>
      <c r="S425" s="15">
        <f>IFERROR(IF(INDEX(CADASTRO!$A$2:$Q$570,MATCH('PAINEL MÊS'!B425,CADASTRO!$B$2:$B$570,0),MATCH('PAINEL MÊS'!$AI$1,CADASTRO!$A$2:$Q$2,0))=0,IF(CADASTRO!R423=0,CADASTRO!E423,CADASTRO!R423),INDEX(CADASTRO!$A$2:$Q$570,MATCH('PAINEL MÊS'!B425,CADASTRO!$B$2:$B$570,0),MATCH('PAINEL MÊS'!$AI$1,CADASTRO!$A$2:$Q$2,0))),0)</f>
        <v>0</v>
      </c>
      <c r="T425" s="14">
        <f t="shared" si="83"/>
        <v>0</v>
      </c>
      <c r="U425" s="14">
        <f t="shared" si="84"/>
        <v>0</v>
      </c>
      <c r="V425" s="14">
        <f t="shared" si="85"/>
        <v>0</v>
      </c>
      <c r="W425" s="14">
        <f t="shared" si="86"/>
        <v>0</v>
      </c>
      <c r="X425" s="67">
        <f>IFERROR(IF(INDEX(CADASTRO!$A$2:$Q$570,MATCH('PAINEL MÊS'!B425,CADASTRO!$B$2:$B$570,0),MATCH('PAINEL MÊS'!$AJ$2,CADASTRO!$A$2:$Q$2,0))=0,IF(CADASTRO!R423=0,CADASTRO!E423,CADASTRO!R423),INDEX(CADASTRO!$A$2:$Q$570,MATCH('PAINEL MÊS'!B425,CADASTRO!$B$2:$B$570,0),MATCH('PAINEL MÊS'!$AJ$2,CADASTRO!$A$2:$Q$2,0))),0)*C425</f>
        <v>0</v>
      </c>
      <c r="Y425" s="14">
        <f t="shared" si="87"/>
        <v>0</v>
      </c>
      <c r="Z425" s="75">
        <f t="shared" si="88"/>
        <v>0</v>
      </c>
      <c r="AA425" s="75">
        <f t="shared" si="89"/>
        <v>0</v>
      </c>
      <c r="AB425" s="79">
        <f t="shared" si="90"/>
        <v>0</v>
      </c>
      <c r="AC425" s="77">
        <f t="shared" si="91"/>
        <v>0</v>
      </c>
      <c r="AD425" s="77">
        <f t="shared" si="92"/>
        <v>0</v>
      </c>
    </row>
    <row r="426" spans="1:30" ht="18.75" customHeight="1" x14ac:dyDescent="0.25">
      <c r="A426" s="7">
        <f>CADASTRO!A424</f>
        <v>0</v>
      </c>
      <c r="B426" s="7">
        <f>CADASTRO!B424</f>
        <v>0</v>
      </c>
      <c r="C426" s="40">
        <f>INDEX(Base!$A$40:$N$570,MATCH('PAINEL MÊS'!B426,Base!$B$40:$B$570,0),MATCH('PAINEL MÊS'!$C$2,Base!$A$40:$N$40,0))</f>
        <v>0</v>
      </c>
      <c r="D426" s="7">
        <f>CADASTRO!C424</f>
        <v>0</v>
      </c>
      <c r="E426" s="41">
        <f>SUMIFS(SAÍDAS!$D:$D,SAÍDAS!$B:$B,'PAINEL MÊS'!$B426,SAÍDAS!$H:$H,'PAINEL MÊS'!$AI$1,SAÍDAS!$F:$F,'PAINEL MÊS'!E$3)</f>
        <v>0</v>
      </c>
      <c r="F426" s="41">
        <f>SUMIFS(SAÍDAS!$D:$D,SAÍDAS!$B:$B,'PAINEL MÊS'!$B426,SAÍDAS!$H:$H,'PAINEL MÊS'!$AI$1,SAÍDAS!$F:$F,'PAINEL MÊS'!F$3)</f>
        <v>0</v>
      </c>
      <c r="G426" s="41">
        <f>SUMIFS(SAÍDAS!$D:$D,SAÍDAS!$B:$B,'PAINEL MÊS'!$B426,SAÍDAS!$H:$H,'PAINEL MÊS'!$AI$1,SAÍDAS!$F:$F,'PAINEL MÊS'!G$3)</f>
        <v>0</v>
      </c>
      <c r="H426" s="41">
        <f>SUMIFS(SAÍDAS!$D:$D,SAÍDAS!$B:$B,'PAINEL MÊS'!$B426,SAÍDAS!$H:$H,'PAINEL MÊS'!$AI$1,SAÍDAS!$F:$F,'PAINEL MÊS'!H$3)</f>
        <v>0</v>
      </c>
      <c r="I426" s="41">
        <f>SUMIFS(SAÍDAS!$D:$D,SAÍDAS!$B:$B,'PAINEL MÊS'!$B426,SAÍDAS!$H:$H,'PAINEL MÊS'!$AI$1,SAÍDAS!$F:$F,'PAINEL MÊS'!I$3)+SUMIFS(SAÍDAS!$D:$D,SAÍDAS!$B:$B,'PAINEL MÊS'!$B426,SAÍDAS!$H:$H,'PAINEL MÊS'!$AI$1,SAÍDAS!$F:$F,"SEMANA 6")</f>
        <v>0</v>
      </c>
      <c r="J426" s="42">
        <f t="shared" si="80"/>
        <v>0</v>
      </c>
      <c r="K426" s="43">
        <f>SUMIFS(ENTRADAS!$D:$D,ENTRADAS!$B:$B,'PAINEL MÊS'!$B426,ENTRADAS!$I:$I,'PAINEL MÊS'!$AI$1,ENTRADAS!$F:$F,'PAINEL MÊS'!K$3)</f>
        <v>0</v>
      </c>
      <c r="L426" s="43">
        <f>SUMIFS(ENTRADAS!$D:$D,ENTRADAS!$B:$B,'PAINEL MÊS'!$B426,ENTRADAS!$I:$I,'PAINEL MÊS'!$AI$1,ENTRADAS!$F:$F,'PAINEL MÊS'!L$3)</f>
        <v>0</v>
      </c>
      <c r="M426" s="43">
        <f>SUMIFS(ENTRADAS!$D:$D,ENTRADAS!$B:$B,'PAINEL MÊS'!$B426,ENTRADAS!$I:$I,'PAINEL MÊS'!$AI$1,ENTRADAS!$F:$F,'PAINEL MÊS'!M$3)</f>
        <v>0</v>
      </c>
      <c r="N426" s="43">
        <f>SUMIFS(ENTRADAS!$D:$D,ENTRADAS!$B:$B,'PAINEL MÊS'!$B426,ENTRADAS!$I:$I,'PAINEL MÊS'!$AI$1,ENTRADAS!$F:$F,'PAINEL MÊS'!N$3)</f>
        <v>0</v>
      </c>
      <c r="O426" s="43">
        <f>SUMIFS(ENTRADAS!$D:$D,ENTRADAS!$B:$B,'PAINEL MÊS'!$B426,ENTRADAS!$I:$I,'PAINEL MÊS'!$AI$1,ENTRADAS!$F:$F,'PAINEL MÊS'!O$3)+SUMIFS(ENTRADAS!$D:$D,ENTRADAS!$B:$B,'PAINEL MÊS'!$B426,ENTRADAS!$I:$I,'PAINEL MÊS'!$AI$1,ENTRADAS!$F:$F,"SEMANA 6")</f>
        <v>0</v>
      </c>
      <c r="P426" s="44">
        <f t="shared" si="81"/>
        <v>0</v>
      </c>
      <c r="Q426" s="40">
        <f>C426+P426-J426+SUMIFS(AJUSTE!$D:$D,AJUSTE!$B:$B,'PAINEL MÊS'!B426,AJUSTE!$H:$H,'PAINEL MÊS'!$AI$1)</f>
        <v>0</v>
      </c>
      <c r="R426" s="45">
        <f t="shared" si="82"/>
        <v>0</v>
      </c>
      <c r="S426" s="15">
        <f>IFERROR(IF(INDEX(CADASTRO!$A$2:$Q$570,MATCH('PAINEL MÊS'!B426,CADASTRO!$B$2:$B$570,0),MATCH('PAINEL MÊS'!$AI$1,CADASTRO!$A$2:$Q$2,0))=0,IF(CADASTRO!R424=0,CADASTRO!E424,CADASTRO!R424),INDEX(CADASTRO!$A$2:$Q$570,MATCH('PAINEL MÊS'!B426,CADASTRO!$B$2:$B$570,0),MATCH('PAINEL MÊS'!$AI$1,CADASTRO!$A$2:$Q$2,0))),0)</f>
        <v>0</v>
      </c>
      <c r="T426" s="14">
        <f t="shared" si="83"/>
        <v>0</v>
      </c>
      <c r="U426" s="14">
        <f t="shared" si="84"/>
        <v>0</v>
      </c>
      <c r="V426" s="14">
        <f t="shared" si="85"/>
        <v>0</v>
      </c>
      <c r="W426" s="14">
        <f t="shared" si="86"/>
        <v>0</v>
      </c>
      <c r="X426" s="67">
        <f>IFERROR(IF(INDEX(CADASTRO!$A$2:$Q$570,MATCH('PAINEL MÊS'!B426,CADASTRO!$B$2:$B$570,0),MATCH('PAINEL MÊS'!$AJ$2,CADASTRO!$A$2:$Q$2,0))=0,IF(CADASTRO!R424=0,CADASTRO!E424,CADASTRO!R424),INDEX(CADASTRO!$A$2:$Q$570,MATCH('PAINEL MÊS'!B426,CADASTRO!$B$2:$B$570,0),MATCH('PAINEL MÊS'!$AJ$2,CADASTRO!$A$2:$Q$2,0))),0)*C426</f>
        <v>0</v>
      </c>
      <c r="Y426" s="14">
        <f t="shared" si="87"/>
        <v>0</v>
      </c>
      <c r="Z426" s="75">
        <f t="shared" si="88"/>
        <v>0</v>
      </c>
      <c r="AA426" s="75">
        <f t="shared" si="89"/>
        <v>0</v>
      </c>
      <c r="AB426" s="79">
        <f t="shared" si="90"/>
        <v>0</v>
      </c>
      <c r="AC426" s="77">
        <f t="shared" si="91"/>
        <v>0</v>
      </c>
      <c r="AD426" s="77">
        <f t="shared" si="92"/>
        <v>0</v>
      </c>
    </row>
    <row r="427" spans="1:30" ht="18.75" customHeight="1" x14ac:dyDescent="0.25">
      <c r="A427" s="7">
        <f>CADASTRO!A425</f>
        <v>0</v>
      </c>
      <c r="B427" s="7">
        <f>CADASTRO!B425</f>
        <v>0</v>
      </c>
      <c r="C427" s="40">
        <f>INDEX(Base!$A$40:$N$570,MATCH('PAINEL MÊS'!B427,Base!$B$40:$B$570,0),MATCH('PAINEL MÊS'!$C$2,Base!$A$40:$N$40,0))</f>
        <v>0</v>
      </c>
      <c r="D427" s="7">
        <f>CADASTRO!C425</f>
        <v>0</v>
      </c>
      <c r="E427" s="41">
        <f>SUMIFS(SAÍDAS!$D:$D,SAÍDAS!$B:$B,'PAINEL MÊS'!$B427,SAÍDAS!$H:$H,'PAINEL MÊS'!$AI$1,SAÍDAS!$F:$F,'PAINEL MÊS'!E$3)</f>
        <v>0</v>
      </c>
      <c r="F427" s="41">
        <f>SUMIFS(SAÍDAS!$D:$D,SAÍDAS!$B:$B,'PAINEL MÊS'!$B427,SAÍDAS!$H:$H,'PAINEL MÊS'!$AI$1,SAÍDAS!$F:$F,'PAINEL MÊS'!F$3)</f>
        <v>0</v>
      </c>
      <c r="G427" s="41">
        <f>SUMIFS(SAÍDAS!$D:$D,SAÍDAS!$B:$B,'PAINEL MÊS'!$B427,SAÍDAS!$H:$H,'PAINEL MÊS'!$AI$1,SAÍDAS!$F:$F,'PAINEL MÊS'!G$3)</f>
        <v>0</v>
      </c>
      <c r="H427" s="41">
        <f>SUMIFS(SAÍDAS!$D:$D,SAÍDAS!$B:$B,'PAINEL MÊS'!$B427,SAÍDAS!$H:$H,'PAINEL MÊS'!$AI$1,SAÍDAS!$F:$F,'PAINEL MÊS'!H$3)</f>
        <v>0</v>
      </c>
      <c r="I427" s="41">
        <f>SUMIFS(SAÍDAS!$D:$D,SAÍDAS!$B:$B,'PAINEL MÊS'!$B427,SAÍDAS!$H:$H,'PAINEL MÊS'!$AI$1,SAÍDAS!$F:$F,'PAINEL MÊS'!I$3)+SUMIFS(SAÍDAS!$D:$D,SAÍDAS!$B:$B,'PAINEL MÊS'!$B427,SAÍDAS!$H:$H,'PAINEL MÊS'!$AI$1,SAÍDAS!$F:$F,"SEMANA 6")</f>
        <v>0</v>
      </c>
      <c r="J427" s="42">
        <f t="shared" si="80"/>
        <v>0</v>
      </c>
      <c r="K427" s="43">
        <f>SUMIFS(ENTRADAS!$D:$D,ENTRADAS!$B:$B,'PAINEL MÊS'!$B427,ENTRADAS!$I:$I,'PAINEL MÊS'!$AI$1,ENTRADAS!$F:$F,'PAINEL MÊS'!K$3)</f>
        <v>0</v>
      </c>
      <c r="L427" s="43">
        <f>SUMIFS(ENTRADAS!$D:$D,ENTRADAS!$B:$B,'PAINEL MÊS'!$B427,ENTRADAS!$I:$I,'PAINEL MÊS'!$AI$1,ENTRADAS!$F:$F,'PAINEL MÊS'!L$3)</f>
        <v>0</v>
      </c>
      <c r="M427" s="43">
        <f>SUMIFS(ENTRADAS!$D:$D,ENTRADAS!$B:$B,'PAINEL MÊS'!$B427,ENTRADAS!$I:$I,'PAINEL MÊS'!$AI$1,ENTRADAS!$F:$F,'PAINEL MÊS'!M$3)</f>
        <v>0</v>
      </c>
      <c r="N427" s="43">
        <f>SUMIFS(ENTRADAS!$D:$D,ENTRADAS!$B:$B,'PAINEL MÊS'!$B427,ENTRADAS!$I:$I,'PAINEL MÊS'!$AI$1,ENTRADAS!$F:$F,'PAINEL MÊS'!N$3)</f>
        <v>0</v>
      </c>
      <c r="O427" s="43">
        <f>SUMIFS(ENTRADAS!$D:$D,ENTRADAS!$B:$B,'PAINEL MÊS'!$B427,ENTRADAS!$I:$I,'PAINEL MÊS'!$AI$1,ENTRADAS!$F:$F,'PAINEL MÊS'!O$3)+SUMIFS(ENTRADAS!$D:$D,ENTRADAS!$B:$B,'PAINEL MÊS'!$B427,ENTRADAS!$I:$I,'PAINEL MÊS'!$AI$1,ENTRADAS!$F:$F,"SEMANA 6")</f>
        <v>0</v>
      </c>
      <c r="P427" s="44">
        <f t="shared" si="81"/>
        <v>0</v>
      </c>
      <c r="Q427" s="40">
        <f>C427+P427-J427+SUMIFS(AJUSTE!$D:$D,AJUSTE!$B:$B,'PAINEL MÊS'!B427,AJUSTE!$H:$H,'PAINEL MÊS'!$AI$1)</f>
        <v>0</v>
      </c>
      <c r="R427" s="45">
        <f t="shared" si="82"/>
        <v>0</v>
      </c>
      <c r="S427" s="15">
        <f>IFERROR(IF(INDEX(CADASTRO!$A$2:$Q$570,MATCH('PAINEL MÊS'!B427,CADASTRO!$B$2:$B$570,0),MATCH('PAINEL MÊS'!$AI$1,CADASTRO!$A$2:$Q$2,0))=0,IF(CADASTRO!R425=0,CADASTRO!E425,CADASTRO!R425),INDEX(CADASTRO!$A$2:$Q$570,MATCH('PAINEL MÊS'!B427,CADASTRO!$B$2:$B$570,0),MATCH('PAINEL MÊS'!$AI$1,CADASTRO!$A$2:$Q$2,0))),0)</f>
        <v>0</v>
      </c>
      <c r="T427" s="14">
        <f t="shared" si="83"/>
        <v>0</v>
      </c>
      <c r="U427" s="14">
        <f t="shared" si="84"/>
        <v>0</v>
      </c>
      <c r="V427" s="14">
        <f t="shared" si="85"/>
        <v>0</v>
      </c>
      <c r="W427" s="14">
        <f t="shared" si="86"/>
        <v>0</v>
      </c>
      <c r="X427" s="67">
        <f>IFERROR(IF(INDEX(CADASTRO!$A$2:$Q$570,MATCH('PAINEL MÊS'!B427,CADASTRO!$B$2:$B$570,0),MATCH('PAINEL MÊS'!$AJ$2,CADASTRO!$A$2:$Q$2,0))=0,IF(CADASTRO!R425=0,CADASTRO!E425,CADASTRO!R425),INDEX(CADASTRO!$A$2:$Q$570,MATCH('PAINEL MÊS'!B427,CADASTRO!$B$2:$B$570,0),MATCH('PAINEL MÊS'!$AJ$2,CADASTRO!$A$2:$Q$2,0))),0)*C427</f>
        <v>0</v>
      </c>
      <c r="Y427" s="14">
        <f t="shared" si="87"/>
        <v>0</v>
      </c>
      <c r="Z427" s="75">
        <f t="shared" si="88"/>
        <v>0</v>
      </c>
      <c r="AA427" s="75">
        <f t="shared" si="89"/>
        <v>0</v>
      </c>
      <c r="AB427" s="79">
        <f t="shared" si="90"/>
        <v>0</v>
      </c>
      <c r="AC427" s="77">
        <f t="shared" si="91"/>
        <v>0</v>
      </c>
      <c r="AD427" s="77">
        <f t="shared" si="92"/>
        <v>0</v>
      </c>
    </row>
    <row r="428" spans="1:30" ht="18.75" customHeight="1" x14ac:dyDescent="0.25">
      <c r="A428" s="7">
        <f>CADASTRO!A426</f>
        <v>0</v>
      </c>
      <c r="B428" s="7">
        <f>CADASTRO!B426</f>
        <v>0</v>
      </c>
      <c r="C428" s="40">
        <f>INDEX(Base!$A$40:$N$570,MATCH('PAINEL MÊS'!B428,Base!$B$40:$B$570,0),MATCH('PAINEL MÊS'!$C$2,Base!$A$40:$N$40,0))</f>
        <v>0</v>
      </c>
      <c r="D428" s="7">
        <f>CADASTRO!C426</f>
        <v>0</v>
      </c>
      <c r="E428" s="41">
        <f>SUMIFS(SAÍDAS!$D:$D,SAÍDAS!$B:$B,'PAINEL MÊS'!$B428,SAÍDAS!$H:$H,'PAINEL MÊS'!$AI$1,SAÍDAS!$F:$F,'PAINEL MÊS'!E$3)</f>
        <v>0</v>
      </c>
      <c r="F428" s="41">
        <f>SUMIFS(SAÍDAS!$D:$D,SAÍDAS!$B:$B,'PAINEL MÊS'!$B428,SAÍDAS!$H:$H,'PAINEL MÊS'!$AI$1,SAÍDAS!$F:$F,'PAINEL MÊS'!F$3)</f>
        <v>0</v>
      </c>
      <c r="G428" s="41">
        <f>SUMIFS(SAÍDAS!$D:$D,SAÍDAS!$B:$B,'PAINEL MÊS'!$B428,SAÍDAS!$H:$H,'PAINEL MÊS'!$AI$1,SAÍDAS!$F:$F,'PAINEL MÊS'!G$3)</f>
        <v>0</v>
      </c>
      <c r="H428" s="41">
        <f>SUMIFS(SAÍDAS!$D:$D,SAÍDAS!$B:$B,'PAINEL MÊS'!$B428,SAÍDAS!$H:$H,'PAINEL MÊS'!$AI$1,SAÍDAS!$F:$F,'PAINEL MÊS'!H$3)</f>
        <v>0</v>
      </c>
      <c r="I428" s="41">
        <f>SUMIFS(SAÍDAS!$D:$D,SAÍDAS!$B:$B,'PAINEL MÊS'!$B428,SAÍDAS!$H:$H,'PAINEL MÊS'!$AI$1,SAÍDAS!$F:$F,'PAINEL MÊS'!I$3)+SUMIFS(SAÍDAS!$D:$D,SAÍDAS!$B:$B,'PAINEL MÊS'!$B428,SAÍDAS!$H:$H,'PAINEL MÊS'!$AI$1,SAÍDAS!$F:$F,"SEMANA 6")</f>
        <v>0</v>
      </c>
      <c r="J428" s="42">
        <f t="shared" si="80"/>
        <v>0</v>
      </c>
      <c r="K428" s="43">
        <f>SUMIFS(ENTRADAS!$D:$D,ENTRADAS!$B:$B,'PAINEL MÊS'!$B428,ENTRADAS!$I:$I,'PAINEL MÊS'!$AI$1,ENTRADAS!$F:$F,'PAINEL MÊS'!K$3)</f>
        <v>0</v>
      </c>
      <c r="L428" s="43">
        <f>SUMIFS(ENTRADAS!$D:$D,ENTRADAS!$B:$B,'PAINEL MÊS'!$B428,ENTRADAS!$I:$I,'PAINEL MÊS'!$AI$1,ENTRADAS!$F:$F,'PAINEL MÊS'!L$3)</f>
        <v>0</v>
      </c>
      <c r="M428" s="43">
        <f>SUMIFS(ENTRADAS!$D:$D,ENTRADAS!$B:$B,'PAINEL MÊS'!$B428,ENTRADAS!$I:$I,'PAINEL MÊS'!$AI$1,ENTRADAS!$F:$F,'PAINEL MÊS'!M$3)</f>
        <v>0</v>
      </c>
      <c r="N428" s="43">
        <f>SUMIFS(ENTRADAS!$D:$D,ENTRADAS!$B:$B,'PAINEL MÊS'!$B428,ENTRADAS!$I:$I,'PAINEL MÊS'!$AI$1,ENTRADAS!$F:$F,'PAINEL MÊS'!N$3)</f>
        <v>0</v>
      </c>
      <c r="O428" s="43">
        <f>SUMIFS(ENTRADAS!$D:$D,ENTRADAS!$B:$B,'PAINEL MÊS'!$B428,ENTRADAS!$I:$I,'PAINEL MÊS'!$AI$1,ENTRADAS!$F:$F,'PAINEL MÊS'!O$3)+SUMIFS(ENTRADAS!$D:$D,ENTRADAS!$B:$B,'PAINEL MÊS'!$B428,ENTRADAS!$I:$I,'PAINEL MÊS'!$AI$1,ENTRADAS!$F:$F,"SEMANA 6")</f>
        <v>0</v>
      </c>
      <c r="P428" s="44">
        <f t="shared" si="81"/>
        <v>0</v>
      </c>
      <c r="Q428" s="40">
        <f>C428+P428-J428+SUMIFS(AJUSTE!$D:$D,AJUSTE!$B:$B,'PAINEL MÊS'!B428,AJUSTE!$H:$H,'PAINEL MÊS'!$AI$1)</f>
        <v>0</v>
      </c>
      <c r="R428" s="45">
        <f t="shared" si="82"/>
        <v>0</v>
      </c>
      <c r="S428" s="15">
        <f>IFERROR(IF(INDEX(CADASTRO!$A$2:$Q$570,MATCH('PAINEL MÊS'!B428,CADASTRO!$B$2:$B$570,0),MATCH('PAINEL MÊS'!$AI$1,CADASTRO!$A$2:$Q$2,0))=0,IF(CADASTRO!R426=0,CADASTRO!E426,CADASTRO!R426),INDEX(CADASTRO!$A$2:$Q$570,MATCH('PAINEL MÊS'!B428,CADASTRO!$B$2:$B$570,0),MATCH('PAINEL MÊS'!$AI$1,CADASTRO!$A$2:$Q$2,0))),0)</f>
        <v>0</v>
      </c>
      <c r="T428" s="14">
        <f t="shared" si="83"/>
        <v>0</v>
      </c>
      <c r="U428" s="14">
        <f t="shared" si="84"/>
        <v>0</v>
      </c>
      <c r="V428" s="14">
        <f t="shared" si="85"/>
        <v>0</v>
      </c>
      <c r="W428" s="14">
        <f t="shared" si="86"/>
        <v>0</v>
      </c>
      <c r="X428" s="67">
        <f>IFERROR(IF(INDEX(CADASTRO!$A$2:$Q$570,MATCH('PAINEL MÊS'!B428,CADASTRO!$B$2:$B$570,0),MATCH('PAINEL MÊS'!$AJ$2,CADASTRO!$A$2:$Q$2,0))=0,IF(CADASTRO!R426=0,CADASTRO!E426,CADASTRO!R426),INDEX(CADASTRO!$A$2:$Q$570,MATCH('PAINEL MÊS'!B428,CADASTRO!$B$2:$B$570,0),MATCH('PAINEL MÊS'!$AJ$2,CADASTRO!$A$2:$Q$2,0))),0)*C428</f>
        <v>0</v>
      </c>
      <c r="Y428" s="14">
        <f t="shared" si="87"/>
        <v>0</v>
      </c>
      <c r="Z428" s="75">
        <f t="shared" si="88"/>
        <v>0</v>
      </c>
      <c r="AA428" s="75">
        <f t="shared" si="89"/>
        <v>0</v>
      </c>
      <c r="AB428" s="79">
        <f t="shared" si="90"/>
        <v>0</v>
      </c>
      <c r="AC428" s="77">
        <f t="shared" si="91"/>
        <v>0</v>
      </c>
      <c r="AD428" s="77">
        <f t="shared" si="92"/>
        <v>0</v>
      </c>
    </row>
    <row r="429" spans="1:30" ht="18.75" customHeight="1" x14ac:dyDescent="0.25">
      <c r="A429" s="7">
        <f>CADASTRO!A427</f>
        <v>0</v>
      </c>
      <c r="B429" s="7">
        <f>CADASTRO!B427</f>
        <v>0</v>
      </c>
      <c r="C429" s="40">
        <f>INDEX(Base!$A$40:$N$570,MATCH('PAINEL MÊS'!B429,Base!$B$40:$B$570,0),MATCH('PAINEL MÊS'!$C$2,Base!$A$40:$N$40,0))</f>
        <v>0</v>
      </c>
      <c r="D429" s="7">
        <f>CADASTRO!C427</f>
        <v>0</v>
      </c>
      <c r="E429" s="41">
        <f>SUMIFS(SAÍDAS!$D:$D,SAÍDAS!$B:$B,'PAINEL MÊS'!$B429,SAÍDAS!$H:$H,'PAINEL MÊS'!$AI$1,SAÍDAS!$F:$F,'PAINEL MÊS'!E$3)</f>
        <v>0</v>
      </c>
      <c r="F429" s="41">
        <f>SUMIFS(SAÍDAS!$D:$D,SAÍDAS!$B:$B,'PAINEL MÊS'!$B429,SAÍDAS!$H:$H,'PAINEL MÊS'!$AI$1,SAÍDAS!$F:$F,'PAINEL MÊS'!F$3)</f>
        <v>0</v>
      </c>
      <c r="G429" s="41">
        <f>SUMIFS(SAÍDAS!$D:$D,SAÍDAS!$B:$B,'PAINEL MÊS'!$B429,SAÍDAS!$H:$H,'PAINEL MÊS'!$AI$1,SAÍDAS!$F:$F,'PAINEL MÊS'!G$3)</f>
        <v>0</v>
      </c>
      <c r="H429" s="41">
        <f>SUMIFS(SAÍDAS!$D:$D,SAÍDAS!$B:$B,'PAINEL MÊS'!$B429,SAÍDAS!$H:$H,'PAINEL MÊS'!$AI$1,SAÍDAS!$F:$F,'PAINEL MÊS'!H$3)</f>
        <v>0</v>
      </c>
      <c r="I429" s="41">
        <f>SUMIFS(SAÍDAS!$D:$D,SAÍDAS!$B:$B,'PAINEL MÊS'!$B429,SAÍDAS!$H:$H,'PAINEL MÊS'!$AI$1,SAÍDAS!$F:$F,'PAINEL MÊS'!I$3)+SUMIFS(SAÍDAS!$D:$D,SAÍDAS!$B:$B,'PAINEL MÊS'!$B429,SAÍDAS!$H:$H,'PAINEL MÊS'!$AI$1,SAÍDAS!$F:$F,"SEMANA 6")</f>
        <v>0</v>
      </c>
      <c r="J429" s="42">
        <f t="shared" si="80"/>
        <v>0</v>
      </c>
      <c r="K429" s="43">
        <f>SUMIFS(ENTRADAS!$D:$D,ENTRADAS!$B:$B,'PAINEL MÊS'!$B429,ENTRADAS!$I:$I,'PAINEL MÊS'!$AI$1,ENTRADAS!$F:$F,'PAINEL MÊS'!K$3)</f>
        <v>0</v>
      </c>
      <c r="L429" s="43">
        <f>SUMIFS(ENTRADAS!$D:$D,ENTRADAS!$B:$B,'PAINEL MÊS'!$B429,ENTRADAS!$I:$I,'PAINEL MÊS'!$AI$1,ENTRADAS!$F:$F,'PAINEL MÊS'!L$3)</f>
        <v>0</v>
      </c>
      <c r="M429" s="43">
        <f>SUMIFS(ENTRADAS!$D:$D,ENTRADAS!$B:$B,'PAINEL MÊS'!$B429,ENTRADAS!$I:$I,'PAINEL MÊS'!$AI$1,ENTRADAS!$F:$F,'PAINEL MÊS'!M$3)</f>
        <v>0</v>
      </c>
      <c r="N429" s="43">
        <f>SUMIFS(ENTRADAS!$D:$D,ENTRADAS!$B:$B,'PAINEL MÊS'!$B429,ENTRADAS!$I:$I,'PAINEL MÊS'!$AI$1,ENTRADAS!$F:$F,'PAINEL MÊS'!N$3)</f>
        <v>0</v>
      </c>
      <c r="O429" s="43">
        <f>SUMIFS(ENTRADAS!$D:$D,ENTRADAS!$B:$B,'PAINEL MÊS'!$B429,ENTRADAS!$I:$I,'PAINEL MÊS'!$AI$1,ENTRADAS!$F:$F,'PAINEL MÊS'!O$3)+SUMIFS(ENTRADAS!$D:$D,ENTRADAS!$B:$B,'PAINEL MÊS'!$B429,ENTRADAS!$I:$I,'PAINEL MÊS'!$AI$1,ENTRADAS!$F:$F,"SEMANA 6")</f>
        <v>0</v>
      </c>
      <c r="P429" s="44">
        <f t="shared" si="81"/>
        <v>0</v>
      </c>
      <c r="Q429" s="40">
        <f>C429+P429-J429+SUMIFS(AJUSTE!$D:$D,AJUSTE!$B:$B,'PAINEL MÊS'!B429,AJUSTE!$H:$H,'PAINEL MÊS'!$AI$1)</f>
        <v>0</v>
      </c>
      <c r="R429" s="45">
        <f t="shared" si="82"/>
        <v>0</v>
      </c>
      <c r="S429" s="15">
        <f>IFERROR(IF(INDEX(CADASTRO!$A$2:$Q$570,MATCH('PAINEL MÊS'!B429,CADASTRO!$B$2:$B$570,0),MATCH('PAINEL MÊS'!$AI$1,CADASTRO!$A$2:$Q$2,0))=0,IF(CADASTRO!R427=0,CADASTRO!E427,CADASTRO!R427),INDEX(CADASTRO!$A$2:$Q$570,MATCH('PAINEL MÊS'!B429,CADASTRO!$B$2:$B$570,0),MATCH('PAINEL MÊS'!$AI$1,CADASTRO!$A$2:$Q$2,0))),0)</f>
        <v>0</v>
      </c>
      <c r="T429" s="14">
        <f t="shared" si="83"/>
        <v>0</v>
      </c>
      <c r="U429" s="14">
        <f t="shared" si="84"/>
        <v>0</v>
      </c>
      <c r="V429" s="14">
        <f t="shared" si="85"/>
        <v>0</v>
      </c>
      <c r="W429" s="14">
        <f t="shared" si="86"/>
        <v>0</v>
      </c>
      <c r="X429" s="67">
        <f>IFERROR(IF(INDEX(CADASTRO!$A$2:$Q$570,MATCH('PAINEL MÊS'!B429,CADASTRO!$B$2:$B$570,0),MATCH('PAINEL MÊS'!$AJ$2,CADASTRO!$A$2:$Q$2,0))=0,IF(CADASTRO!R427=0,CADASTRO!E427,CADASTRO!R427),INDEX(CADASTRO!$A$2:$Q$570,MATCH('PAINEL MÊS'!B429,CADASTRO!$B$2:$B$570,0),MATCH('PAINEL MÊS'!$AJ$2,CADASTRO!$A$2:$Q$2,0))),0)*C429</f>
        <v>0</v>
      </c>
      <c r="Y429" s="14">
        <f t="shared" si="87"/>
        <v>0</v>
      </c>
      <c r="Z429" s="75">
        <f t="shared" si="88"/>
        <v>0</v>
      </c>
      <c r="AA429" s="75">
        <f t="shared" si="89"/>
        <v>0</v>
      </c>
      <c r="AB429" s="79">
        <f t="shared" si="90"/>
        <v>0</v>
      </c>
      <c r="AC429" s="77">
        <f t="shared" si="91"/>
        <v>0</v>
      </c>
      <c r="AD429" s="77">
        <f t="shared" si="92"/>
        <v>0</v>
      </c>
    </row>
    <row r="430" spans="1:30" ht="18.75" customHeight="1" x14ac:dyDescent="0.25">
      <c r="A430" s="7">
        <f>CADASTRO!A428</f>
        <v>0</v>
      </c>
      <c r="B430" s="7">
        <f>CADASTRO!B428</f>
        <v>0</v>
      </c>
      <c r="C430" s="40">
        <f>INDEX(Base!$A$40:$N$570,MATCH('PAINEL MÊS'!B430,Base!$B$40:$B$570,0),MATCH('PAINEL MÊS'!$C$2,Base!$A$40:$N$40,0))</f>
        <v>0</v>
      </c>
      <c r="D430" s="7">
        <f>CADASTRO!C428</f>
        <v>0</v>
      </c>
      <c r="E430" s="41">
        <f>SUMIFS(SAÍDAS!$D:$D,SAÍDAS!$B:$B,'PAINEL MÊS'!$B430,SAÍDAS!$H:$H,'PAINEL MÊS'!$AI$1,SAÍDAS!$F:$F,'PAINEL MÊS'!E$3)</f>
        <v>0</v>
      </c>
      <c r="F430" s="41">
        <f>SUMIFS(SAÍDAS!$D:$D,SAÍDAS!$B:$B,'PAINEL MÊS'!$B430,SAÍDAS!$H:$H,'PAINEL MÊS'!$AI$1,SAÍDAS!$F:$F,'PAINEL MÊS'!F$3)</f>
        <v>0</v>
      </c>
      <c r="G430" s="41">
        <f>SUMIFS(SAÍDAS!$D:$D,SAÍDAS!$B:$B,'PAINEL MÊS'!$B430,SAÍDAS!$H:$H,'PAINEL MÊS'!$AI$1,SAÍDAS!$F:$F,'PAINEL MÊS'!G$3)</f>
        <v>0</v>
      </c>
      <c r="H430" s="41">
        <f>SUMIFS(SAÍDAS!$D:$D,SAÍDAS!$B:$B,'PAINEL MÊS'!$B430,SAÍDAS!$H:$H,'PAINEL MÊS'!$AI$1,SAÍDAS!$F:$F,'PAINEL MÊS'!H$3)</f>
        <v>0</v>
      </c>
      <c r="I430" s="41">
        <f>SUMIFS(SAÍDAS!$D:$D,SAÍDAS!$B:$B,'PAINEL MÊS'!$B430,SAÍDAS!$H:$H,'PAINEL MÊS'!$AI$1,SAÍDAS!$F:$F,'PAINEL MÊS'!I$3)+SUMIFS(SAÍDAS!$D:$D,SAÍDAS!$B:$B,'PAINEL MÊS'!$B430,SAÍDAS!$H:$H,'PAINEL MÊS'!$AI$1,SAÍDAS!$F:$F,"SEMANA 6")</f>
        <v>0</v>
      </c>
      <c r="J430" s="42">
        <f t="shared" si="80"/>
        <v>0</v>
      </c>
      <c r="K430" s="43">
        <f>SUMIFS(ENTRADAS!$D:$D,ENTRADAS!$B:$B,'PAINEL MÊS'!$B430,ENTRADAS!$I:$I,'PAINEL MÊS'!$AI$1,ENTRADAS!$F:$F,'PAINEL MÊS'!K$3)</f>
        <v>0</v>
      </c>
      <c r="L430" s="43">
        <f>SUMIFS(ENTRADAS!$D:$D,ENTRADAS!$B:$B,'PAINEL MÊS'!$B430,ENTRADAS!$I:$I,'PAINEL MÊS'!$AI$1,ENTRADAS!$F:$F,'PAINEL MÊS'!L$3)</f>
        <v>0</v>
      </c>
      <c r="M430" s="43">
        <f>SUMIFS(ENTRADAS!$D:$D,ENTRADAS!$B:$B,'PAINEL MÊS'!$B430,ENTRADAS!$I:$I,'PAINEL MÊS'!$AI$1,ENTRADAS!$F:$F,'PAINEL MÊS'!M$3)</f>
        <v>0</v>
      </c>
      <c r="N430" s="43">
        <f>SUMIFS(ENTRADAS!$D:$D,ENTRADAS!$B:$B,'PAINEL MÊS'!$B430,ENTRADAS!$I:$I,'PAINEL MÊS'!$AI$1,ENTRADAS!$F:$F,'PAINEL MÊS'!N$3)</f>
        <v>0</v>
      </c>
      <c r="O430" s="43">
        <f>SUMIFS(ENTRADAS!$D:$D,ENTRADAS!$B:$B,'PAINEL MÊS'!$B430,ENTRADAS!$I:$I,'PAINEL MÊS'!$AI$1,ENTRADAS!$F:$F,'PAINEL MÊS'!O$3)+SUMIFS(ENTRADAS!$D:$D,ENTRADAS!$B:$B,'PAINEL MÊS'!$B430,ENTRADAS!$I:$I,'PAINEL MÊS'!$AI$1,ENTRADAS!$F:$F,"SEMANA 6")</f>
        <v>0</v>
      </c>
      <c r="P430" s="44">
        <f t="shared" si="81"/>
        <v>0</v>
      </c>
      <c r="Q430" s="40">
        <f>C430+P430-J430+SUMIFS(AJUSTE!$D:$D,AJUSTE!$B:$B,'PAINEL MÊS'!B430,AJUSTE!$H:$H,'PAINEL MÊS'!$AI$1)</f>
        <v>0</v>
      </c>
      <c r="R430" s="45">
        <f t="shared" si="82"/>
        <v>0</v>
      </c>
      <c r="S430" s="15">
        <f>IFERROR(IF(INDEX(CADASTRO!$A$2:$Q$570,MATCH('PAINEL MÊS'!B430,CADASTRO!$B$2:$B$570,0),MATCH('PAINEL MÊS'!$AI$1,CADASTRO!$A$2:$Q$2,0))=0,IF(CADASTRO!R428=0,CADASTRO!E428,CADASTRO!R428),INDEX(CADASTRO!$A$2:$Q$570,MATCH('PAINEL MÊS'!B430,CADASTRO!$B$2:$B$570,0),MATCH('PAINEL MÊS'!$AI$1,CADASTRO!$A$2:$Q$2,0))),0)</f>
        <v>0</v>
      </c>
      <c r="T430" s="14">
        <f t="shared" si="83"/>
        <v>0</v>
      </c>
      <c r="U430" s="14">
        <f t="shared" si="84"/>
        <v>0</v>
      </c>
      <c r="V430" s="14">
        <f t="shared" si="85"/>
        <v>0</v>
      </c>
      <c r="W430" s="14">
        <f t="shared" si="86"/>
        <v>0</v>
      </c>
      <c r="X430" s="67">
        <f>IFERROR(IF(INDEX(CADASTRO!$A$2:$Q$570,MATCH('PAINEL MÊS'!B430,CADASTRO!$B$2:$B$570,0),MATCH('PAINEL MÊS'!$AJ$2,CADASTRO!$A$2:$Q$2,0))=0,IF(CADASTRO!R428=0,CADASTRO!E428,CADASTRO!R428),INDEX(CADASTRO!$A$2:$Q$570,MATCH('PAINEL MÊS'!B430,CADASTRO!$B$2:$B$570,0),MATCH('PAINEL MÊS'!$AJ$2,CADASTRO!$A$2:$Q$2,0))),0)*C430</f>
        <v>0</v>
      </c>
      <c r="Y430" s="14">
        <f t="shared" si="87"/>
        <v>0</v>
      </c>
      <c r="Z430" s="75">
        <f t="shared" si="88"/>
        <v>0</v>
      </c>
      <c r="AA430" s="75">
        <f t="shared" si="89"/>
        <v>0</v>
      </c>
      <c r="AB430" s="79">
        <f t="shared" si="90"/>
        <v>0</v>
      </c>
      <c r="AC430" s="77">
        <f t="shared" si="91"/>
        <v>0</v>
      </c>
      <c r="AD430" s="77">
        <f t="shared" si="92"/>
        <v>0</v>
      </c>
    </row>
    <row r="431" spans="1:30" ht="18.75" customHeight="1" x14ac:dyDescent="0.25">
      <c r="A431" s="7">
        <f>CADASTRO!A429</f>
        <v>0</v>
      </c>
      <c r="B431" s="7">
        <f>CADASTRO!B429</f>
        <v>0</v>
      </c>
      <c r="C431" s="40">
        <f>INDEX(Base!$A$40:$N$570,MATCH('PAINEL MÊS'!B431,Base!$B$40:$B$570,0),MATCH('PAINEL MÊS'!$C$2,Base!$A$40:$N$40,0))</f>
        <v>0</v>
      </c>
      <c r="D431" s="7">
        <f>CADASTRO!C429</f>
        <v>0</v>
      </c>
      <c r="E431" s="41">
        <f>SUMIFS(SAÍDAS!$D:$D,SAÍDAS!$B:$B,'PAINEL MÊS'!$B431,SAÍDAS!$H:$H,'PAINEL MÊS'!$AI$1,SAÍDAS!$F:$F,'PAINEL MÊS'!E$3)</f>
        <v>0</v>
      </c>
      <c r="F431" s="41">
        <f>SUMIFS(SAÍDAS!$D:$D,SAÍDAS!$B:$B,'PAINEL MÊS'!$B431,SAÍDAS!$H:$H,'PAINEL MÊS'!$AI$1,SAÍDAS!$F:$F,'PAINEL MÊS'!F$3)</f>
        <v>0</v>
      </c>
      <c r="G431" s="41">
        <f>SUMIFS(SAÍDAS!$D:$D,SAÍDAS!$B:$B,'PAINEL MÊS'!$B431,SAÍDAS!$H:$H,'PAINEL MÊS'!$AI$1,SAÍDAS!$F:$F,'PAINEL MÊS'!G$3)</f>
        <v>0</v>
      </c>
      <c r="H431" s="41">
        <f>SUMIFS(SAÍDAS!$D:$D,SAÍDAS!$B:$B,'PAINEL MÊS'!$B431,SAÍDAS!$H:$H,'PAINEL MÊS'!$AI$1,SAÍDAS!$F:$F,'PAINEL MÊS'!H$3)</f>
        <v>0</v>
      </c>
      <c r="I431" s="41">
        <f>SUMIFS(SAÍDAS!$D:$D,SAÍDAS!$B:$B,'PAINEL MÊS'!$B431,SAÍDAS!$H:$H,'PAINEL MÊS'!$AI$1,SAÍDAS!$F:$F,'PAINEL MÊS'!I$3)+SUMIFS(SAÍDAS!$D:$D,SAÍDAS!$B:$B,'PAINEL MÊS'!$B431,SAÍDAS!$H:$H,'PAINEL MÊS'!$AI$1,SAÍDAS!$F:$F,"SEMANA 6")</f>
        <v>0</v>
      </c>
      <c r="J431" s="42">
        <f t="shared" si="80"/>
        <v>0</v>
      </c>
      <c r="K431" s="43">
        <f>SUMIFS(ENTRADAS!$D:$D,ENTRADAS!$B:$B,'PAINEL MÊS'!$B431,ENTRADAS!$I:$I,'PAINEL MÊS'!$AI$1,ENTRADAS!$F:$F,'PAINEL MÊS'!K$3)</f>
        <v>0</v>
      </c>
      <c r="L431" s="43">
        <f>SUMIFS(ENTRADAS!$D:$D,ENTRADAS!$B:$B,'PAINEL MÊS'!$B431,ENTRADAS!$I:$I,'PAINEL MÊS'!$AI$1,ENTRADAS!$F:$F,'PAINEL MÊS'!L$3)</f>
        <v>0</v>
      </c>
      <c r="M431" s="43">
        <f>SUMIFS(ENTRADAS!$D:$D,ENTRADAS!$B:$B,'PAINEL MÊS'!$B431,ENTRADAS!$I:$I,'PAINEL MÊS'!$AI$1,ENTRADAS!$F:$F,'PAINEL MÊS'!M$3)</f>
        <v>0</v>
      </c>
      <c r="N431" s="43">
        <f>SUMIFS(ENTRADAS!$D:$D,ENTRADAS!$B:$B,'PAINEL MÊS'!$B431,ENTRADAS!$I:$I,'PAINEL MÊS'!$AI$1,ENTRADAS!$F:$F,'PAINEL MÊS'!N$3)</f>
        <v>0</v>
      </c>
      <c r="O431" s="43">
        <f>SUMIFS(ENTRADAS!$D:$D,ENTRADAS!$B:$B,'PAINEL MÊS'!$B431,ENTRADAS!$I:$I,'PAINEL MÊS'!$AI$1,ENTRADAS!$F:$F,'PAINEL MÊS'!O$3)+SUMIFS(ENTRADAS!$D:$D,ENTRADAS!$B:$B,'PAINEL MÊS'!$B431,ENTRADAS!$I:$I,'PAINEL MÊS'!$AI$1,ENTRADAS!$F:$F,"SEMANA 6")</f>
        <v>0</v>
      </c>
      <c r="P431" s="44">
        <f t="shared" si="81"/>
        <v>0</v>
      </c>
      <c r="Q431" s="40">
        <f>C431+P431-J431+SUMIFS(AJUSTE!$D:$D,AJUSTE!$B:$B,'PAINEL MÊS'!B431,AJUSTE!$H:$H,'PAINEL MÊS'!$AI$1)</f>
        <v>0</v>
      </c>
      <c r="R431" s="45">
        <f t="shared" si="82"/>
        <v>0</v>
      </c>
      <c r="S431" s="15">
        <f>IFERROR(IF(INDEX(CADASTRO!$A$2:$Q$570,MATCH('PAINEL MÊS'!B431,CADASTRO!$B$2:$B$570,0),MATCH('PAINEL MÊS'!$AI$1,CADASTRO!$A$2:$Q$2,0))=0,IF(CADASTRO!R429=0,CADASTRO!E429,CADASTRO!R429),INDEX(CADASTRO!$A$2:$Q$570,MATCH('PAINEL MÊS'!B431,CADASTRO!$B$2:$B$570,0),MATCH('PAINEL MÊS'!$AI$1,CADASTRO!$A$2:$Q$2,0))),0)</f>
        <v>0</v>
      </c>
      <c r="T431" s="14">
        <f t="shared" si="83"/>
        <v>0</v>
      </c>
      <c r="U431" s="14">
        <f t="shared" si="84"/>
        <v>0</v>
      </c>
      <c r="V431" s="14">
        <f t="shared" si="85"/>
        <v>0</v>
      </c>
      <c r="W431" s="14">
        <f t="shared" si="86"/>
        <v>0</v>
      </c>
      <c r="X431" s="67">
        <f>IFERROR(IF(INDEX(CADASTRO!$A$2:$Q$570,MATCH('PAINEL MÊS'!B431,CADASTRO!$B$2:$B$570,0),MATCH('PAINEL MÊS'!$AJ$2,CADASTRO!$A$2:$Q$2,0))=0,IF(CADASTRO!R429=0,CADASTRO!E429,CADASTRO!R429),INDEX(CADASTRO!$A$2:$Q$570,MATCH('PAINEL MÊS'!B431,CADASTRO!$B$2:$B$570,0),MATCH('PAINEL MÊS'!$AJ$2,CADASTRO!$A$2:$Q$2,0))),0)*C431</f>
        <v>0</v>
      </c>
      <c r="Y431" s="14">
        <f t="shared" si="87"/>
        <v>0</v>
      </c>
      <c r="Z431" s="75">
        <f t="shared" si="88"/>
        <v>0</v>
      </c>
      <c r="AA431" s="75">
        <f t="shared" si="89"/>
        <v>0</v>
      </c>
      <c r="AB431" s="79">
        <f t="shared" si="90"/>
        <v>0</v>
      </c>
      <c r="AC431" s="77">
        <f t="shared" si="91"/>
        <v>0</v>
      </c>
      <c r="AD431" s="77">
        <f t="shared" si="92"/>
        <v>0</v>
      </c>
    </row>
    <row r="432" spans="1:30" ht="18.75" customHeight="1" x14ac:dyDescent="0.25">
      <c r="A432" s="7">
        <f>CADASTRO!A430</f>
        <v>0</v>
      </c>
      <c r="B432" s="7">
        <f>CADASTRO!B430</f>
        <v>0</v>
      </c>
      <c r="C432" s="40">
        <f>INDEX(Base!$A$40:$N$570,MATCH('PAINEL MÊS'!B432,Base!$B$40:$B$570,0),MATCH('PAINEL MÊS'!$C$2,Base!$A$40:$N$40,0))</f>
        <v>0</v>
      </c>
      <c r="D432" s="7">
        <f>CADASTRO!C430</f>
        <v>0</v>
      </c>
      <c r="E432" s="41">
        <f>SUMIFS(SAÍDAS!$D:$D,SAÍDAS!$B:$B,'PAINEL MÊS'!$B432,SAÍDAS!$H:$H,'PAINEL MÊS'!$AI$1,SAÍDAS!$F:$F,'PAINEL MÊS'!E$3)</f>
        <v>0</v>
      </c>
      <c r="F432" s="41">
        <f>SUMIFS(SAÍDAS!$D:$D,SAÍDAS!$B:$B,'PAINEL MÊS'!$B432,SAÍDAS!$H:$H,'PAINEL MÊS'!$AI$1,SAÍDAS!$F:$F,'PAINEL MÊS'!F$3)</f>
        <v>0</v>
      </c>
      <c r="G432" s="41">
        <f>SUMIFS(SAÍDAS!$D:$D,SAÍDAS!$B:$B,'PAINEL MÊS'!$B432,SAÍDAS!$H:$H,'PAINEL MÊS'!$AI$1,SAÍDAS!$F:$F,'PAINEL MÊS'!G$3)</f>
        <v>0</v>
      </c>
      <c r="H432" s="41">
        <f>SUMIFS(SAÍDAS!$D:$D,SAÍDAS!$B:$B,'PAINEL MÊS'!$B432,SAÍDAS!$H:$H,'PAINEL MÊS'!$AI$1,SAÍDAS!$F:$F,'PAINEL MÊS'!H$3)</f>
        <v>0</v>
      </c>
      <c r="I432" s="41">
        <f>SUMIFS(SAÍDAS!$D:$D,SAÍDAS!$B:$B,'PAINEL MÊS'!$B432,SAÍDAS!$H:$H,'PAINEL MÊS'!$AI$1,SAÍDAS!$F:$F,'PAINEL MÊS'!I$3)+SUMIFS(SAÍDAS!$D:$D,SAÍDAS!$B:$B,'PAINEL MÊS'!$B432,SAÍDAS!$H:$H,'PAINEL MÊS'!$AI$1,SAÍDAS!$F:$F,"SEMANA 6")</f>
        <v>0</v>
      </c>
      <c r="J432" s="42">
        <f t="shared" si="80"/>
        <v>0</v>
      </c>
      <c r="K432" s="43">
        <f>SUMIFS(ENTRADAS!$D:$D,ENTRADAS!$B:$B,'PAINEL MÊS'!$B432,ENTRADAS!$I:$I,'PAINEL MÊS'!$AI$1,ENTRADAS!$F:$F,'PAINEL MÊS'!K$3)</f>
        <v>0</v>
      </c>
      <c r="L432" s="43">
        <f>SUMIFS(ENTRADAS!$D:$D,ENTRADAS!$B:$B,'PAINEL MÊS'!$B432,ENTRADAS!$I:$I,'PAINEL MÊS'!$AI$1,ENTRADAS!$F:$F,'PAINEL MÊS'!L$3)</f>
        <v>0</v>
      </c>
      <c r="M432" s="43">
        <f>SUMIFS(ENTRADAS!$D:$D,ENTRADAS!$B:$B,'PAINEL MÊS'!$B432,ENTRADAS!$I:$I,'PAINEL MÊS'!$AI$1,ENTRADAS!$F:$F,'PAINEL MÊS'!M$3)</f>
        <v>0</v>
      </c>
      <c r="N432" s="43">
        <f>SUMIFS(ENTRADAS!$D:$D,ENTRADAS!$B:$B,'PAINEL MÊS'!$B432,ENTRADAS!$I:$I,'PAINEL MÊS'!$AI$1,ENTRADAS!$F:$F,'PAINEL MÊS'!N$3)</f>
        <v>0</v>
      </c>
      <c r="O432" s="43">
        <f>SUMIFS(ENTRADAS!$D:$D,ENTRADAS!$B:$B,'PAINEL MÊS'!$B432,ENTRADAS!$I:$I,'PAINEL MÊS'!$AI$1,ENTRADAS!$F:$F,'PAINEL MÊS'!O$3)+SUMIFS(ENTRADAS!$D:$D,ENTRADAS!$B:$B,'PAINEL MÊS'!$B432,ENTRADAS!$I:$I,'PAINEL MÊS'!$AI$1,ENTRADAS!$F:$F,"SEMANA 6")</f>
        <v>0</v>
      </c>
      <c r="P432" s="44">
        <f t="shared" si="81"/>
        <v>0</v>
      </c>
      <c r="Q432" s="40">
        <f>C432+P432-J432+SUMIFS(AJUSTE!$D:$D,AJUSTE!$B:$B,'PAINEL MÊS'!B432,AJUSTE!$H:$H,'PAINEL MÊS'!$AI$1)</f>
        <v>0</v>
      </c>
      <c r="R432" s="45">
        <f t="shared" si="82"/>
        <v>0</v>
      </c>
      <c r="S432" s="15">
        <f>IFERROR(IF(INDEX(CADASTRO!$A$2:$Q$570,MATCH('PAINEL MÊS'!B432,CADASTRO!$B$2:$B$570,0),MATCH('PAINEL MÊS'!$AI$1,CADASTRO!$A$2:$Q$2,0))=0,IF(CADASTRO!R430=0,CADASTRO!E430,CADASTRO!R430),INDEX(CADASTRO!$A$2:$Q$570,MATCH('PAINEL MÊS'!B432,CADASTRO!$B$2:$B$570,0),MATCH('PAINEL MÊS'!$AI$1,CADASTRO!$A$2:$Q$2,0))),0)</f>
        <v>0</v>
      </c>
      <c r="T432" s="14">
        <f t="shared" si="83"/>
        <v>0</v>
      </c>
      <c r="U432" s="14">
        <f t="shared" si="84"/>
        <v>0</v>
      </c>
      <c r="V432" s="14">
        <f t="shared" si="85"/>
        <v>0</v>
      </c>
      <c r="W432" s="14">
        <f t="shared" si="86"/>
        <v>0</v>
      </c>
      <c r="X432" s="67">
        <f>IFERROR(IF(INDEX(CADASTRO!$A$2:$Q$570,MATCH('PAINEL MÊS'!B432,CADASTRO!$B$2:$B$570,0),MATCH('PAINEL MÊS'!$AJ$2,CADASTRO!$A$2:$Q$2,0))=0,IF(CADASTRO!R430=0,CADASTRO!E430,CADASTRO!R430),INDEX(CADASTRO!$A$2:$Q$570,MATCH('PAINEL MÊS'!B432,CADASTRO!$B$2:$B$570,0),MATCH('PAINEL MÊS'!$AJ$2,CADASTRO!$A$2:$Q$2,0))),0)*C432</f>
        <v>0</v>
      </c>
      <c r="Y432" s="14">
        <f t="shared" si="87"/>
        <v>0</v>
      </c>
      <c r="Z432" s="75">
        <f t="shared" si="88"/>
        <v>0</v>
      </c>
      <c r="AA432" s="75">
        <f t="shared" si="89"/>
        <v>0</v>
      </c>
      <c r="AB432" s="79">
        <f t="shared" si="90"/>
        <v>0</v>
      </c>
      <c r="AC432" s="77">
        <f t="shared" si="91"/>
        <v>0</v>
      </c>
      <c r="AD432" s="77">
        <f t="shared" si="92"/>
        <v>0</v>
      </c>
    </row>
    <row r="433" spans="1:30" ht="18.75" customHeight="1" x14ac:dyDescent="0.25">
      <c r="A433" s="7">
        <f>CADASTRO!A431</f>
        <v>0</v>
      </c>
      <c r="B433" s="7">
        <f>CADASTRO!B431</f>
        <v>0</v>
      </c>
      <c r="C433" s="40">
        <f>INDEX(Base!$A$40:$N$570,MATCH('PAINEL MÊS'!B433,Base!$B$40:$B$570,0),MATCH('PAINEL MÊS'!$C$2,Base!$A$40:$N$40,0))</f>
        <v>0</v>
      </c>
      <c r="D433" s="7">
        <f>CADASTRO!C431</f>
        <v>0</v>
      </c>
      <c r="E433" s="41">
        <f>SUMIFS(SAÍDAS!$D:$D,SAÍDAS!$B:$B,'PAINEL MÊS'!$B433,SAÍDAS!$H:$H,'PAINEL MÊS'!$AI$1,SAÍDAS!$F:$F,'PAINEL MÊS'!E$3)</f>
        <v>0</v>
      </c>
      <c r="F433" s="41">
        <f>SUMIFS(SAÍDAS!$D:$D,SAÍDAS!$B:$B,'PAINEL MÊS'!$B433,SAÍDAS!$H:$H,'PAINEL MÊS'!$AI$1,SAÍDAS!$F:$F,'PAINEL MÊS'!F$3)</f>
        <v>0</v>
      </c>
      <c r="G433" s="41">
        <f>SUMIFS(SAÍDAS!$D:$D,SAÍDAS!$B:$B,'PAINEL MÊS'!$B433,SAÍDAS!$H:$H,'PAINEL MÊS'!$AI$1,SAÍDAS!$F:$F,'PAINEL MÊS'!G$3)</f>
        <v>0</v>
      </c>
      <c r="H433" s="41">
        <f>SUMIFS(SAÍDAS!$D:$D,SAÍDAS!$B:$B,'PAINEL MÊS'!$B433,SAÍDAS!$H:$H,'PAINEL MÊS'!$AI$1,SAÍDAS!$F:$F,'PAINEL MÊS'!H$3)</f>
        <v>0</v>
      </c>
      <c r="I433" s="41">
        <f>SUMIFS(SAÍDAS!$D:$D,SAÍDAS!$B:$B,'PAINEL MÊS'!$B433,SAÍDAS!$H:$H,'PAINEL MÊS'!$AI$1,SAÍDAS!$F:$F,'PAINEL MÊS'!I$3)+SUMIFS(SAÍDAS!$D:$D,SAÍDAS!$B:$B,'PAINEL MÊS'!$B433,SAÍDAS!$H:$H,'PAINEL MÊS'!$AI$1,SAÍDAS!$F:$F,"SEMANA 6")</f>
        <v>0</v>
      </c>
      <c r="J433" s="42">
        <f t="shared" si="80"/>
        <v>0</v>
      </c>
      <c r="K433" s="43">
        <f>SUMIFS(ENTRADAS!$D:$D,ENTRADAS!$B:$B,'PAINEL MÊS'!$B433,ENTRADAS!$I:$I,'PAINEL MÊS'!$AI$1,ENTRADAS!$F:$F,'PAINEL MÊS'!K$3)</f>
        <v>0</v>
      </c>
      <c r="L433" s="43">
        <f>SUMIFS(ENTRADAS!$D:$D,ENTRADAS!$B:$B,'PAINEL MÊS'!$B433,ENTRADAS!$I:$I,'PAINEL MÊS'!$AI$1,ENTRADAS!$F:$F,'PAINEL MÊS'!L$3)</f>
        <v>0</v>
      </c>
      <c r="M433" s="43">
        <f>SUMIFS(ENTRADAS!$D:$D,ENTRADAS!$B:$B,'PAINEL MÊS'!$B433,ENTRADAS!$I:$I,'PAINEL MÊS'!$AI$1,ENTRADAS!$F:$F,'PAINEL MÊS'!M$3)</f>
        <v>0</v>
      </c>
      <c r="N433" s="43">
        <f>SUMIFS(ENTRADAS!$D:$D,ENTRADAS!$B:$B,'PAINEL MÊS'!$B433,ENTRADAS!$I:$I,'PAINEL MÊS'!$AI$1,ENTRADAS!$F:$F,'PAINEL MÊS'!N$3)</f>
        <v>0</v>
      </c>
      <c r="O433" s="43">
        <f>SUMIFS(ENTRADAS!$D:$D,ENTRADAS!$B:$B,'PAINEL MÊS'!$B433,ENTRADAS!$I:$I,'PAINEL MÊS'!$AI$1,ENTRADAS!$F:$F,'PAINEL MÊS'!O$3)+SUMIFS(ENTRADAS!$D:$D,ENTRADAS!$B:$B,'PAINEL MÊS'!$B433,ENTRADAS!$I:$I,'PAINEL MÊS'!$AI$1,ENTRADAS!$F:$F,"SEMANA 6")</f>
        <v>0</v>
      </c>
      <c r="P433" s="44">
        <f t="shared" si="81"/>
        <v>0</v>
      </c>
      <c r="Q433" s="40">
        <f>C433+P433-J433+SUMIFS(AJUSTE!$D:$D,AJUSTE!$B:$B,'PAINEL MÊS'!B433,AJUSTE!$H:$H,'PAINEL MÊS'!$AI$1)</f>
        <v>0</v>
      </c>
      <c r="R433" s="45">
        <f t="shared" si="82"/>
        <v>0</v>
      </c>
      <c r="S433" s="15">
        <f>IFERROR(IF(INDEX(CADASTRO!$A$2:$Q$570,MATCH('PAINEL MÊS'!B433,CADASTRO!$B$2:$B$570,0),MATCH('PAINEL MÊS'!$AI$1,CADASTRO!$A$2:$Q$2,0))=0,IF(CADASTRO!R431=0,CADASTRO!E431,CADASTRO!R431),INDEX(CADASTRO!$A$2:$Q$570,MATCH('PAINEL MÊS'!B433,CADASTRO!$B$2:$B$570,0),MATCH('PAINEL MÊS'!$AI$1,CADASTRO!$A$2:$Q$2,0))),0)</f>
        <v>0</v>
      </c>
      <c r="T433" s="14">
        <f t="shared" si="83"/>
        <v>0</v>
      </c>
      <c r="U433" s="14">
        <f t="shared" si="84"/>
        <v>0</v>
      </c>
      <c r="V433" s="14">
        <f t="shared" si="85"/>
        <v>0</v>
      </c>
      <c r="W433" s="14">
        <f t="shared" si="86"/>
        <v>0</v>
      </c>
      <c r="X433" s="67">
        <f>IFERROR(IF(INDEX(CADASTRO!$A$2:$Q$570,MATCH('PAINEL MÊS'!B433,CADASTRO!$B$2:$B$570,0),MATCH('PAINEL MÊS'!$AJ$2,CADASTRO!$A$2:$Q$2,0))=0,IF(CADASTRO!R431=0,CADASTRO!E431,CADASTRO!R431),INDEX(CADASTRO!$A$2:$Q$570,MATCH('PAINEL MÊS'!B433,CADASTRO!$B$2:$B$570,0),MATCH('PAINEL MÊS'!$AJ$2,CADASTRO!$A$2:$Q$2,0))),0)*C433</f>
        <v>0</v>
      </c>
      <c r="Y433" s="14">
        <f t="shared" si="87"/>
        <v>0</v>
      </c>
      <c r="Z433" s="75">
        <f t="shared" si="88"/>
        <v>0</v>
      </c>
      <c r="AA433" s="75">
        <f t="shared" si="89"/>
        <v>0</v>
      </c>
      <c r="AB433" s="79">
        <f t="shared" si="90"/>
        <v>0</v>
      </c>
      <c r="AC433" s="77">
        <f t="shared" si="91"/>
        <v>0</v>
      </c>
      <c r="AD433" s="77">
        <f t="shared" si="92"/>
        <v>0</v>
      </c>
    </row>
    <row r="434" spans="1:30" ht="18.75" customHeight="1" x14ac:dyDescent="0.25">
      <c r="A434" s="7">
        <f>CADASTRO!A432</f>
        <v>0</v>
      </c>
      <c r="B434" s="7">
        <f>CADASTRO!B432</f>
        <v>0</v>
      </c>
      <c r="C434" s="40">
        <f>INDEX(Base!$A$40:$N$570,MATCH('PAINEL MÊS'!B434,Base!$B$40:$B$570,0),MATCH('PAINEL MÊS'!$C$2,Base!$A$40:$N$40,0))</f>
        <v>0</v>
      </c>
      <c r="D434" s="7">
        <f>CADASTRO!C432</f>
        <v>0</v>
      </c>
      <c r="E434" s="41">
        <f>SUMIFS(SAÍDAS!$D:$D,SAÍDAS!$B:$B,'PAINEL MÊS'!$B434,SAÍDAS!$H:$H,'PAINEL MÊS'!$AI$1,SAÍDAS!$F:$F,'PAINEL MÊS'!E$3)</f>
        <v>0</v>
      </c>
      <c r="F434" s="41">
        <f>SUMIFS(SAÍDAS!$D:$D,SAÍDAS!$B:$B,'PAINEL MÊS'!$B434,SAÍDAS!$H:$H,'PAINEL MÊS'!$AI$1,SAÍDAS!$F:$F,'PAINEL MÊS'!F$3)</f>
        <v>0</v>
      </c>
      <c r="G434" s="41">
        <f>SUMIFS(SAÍDAS!$D:$D,SAÍDAS!$B:$B,'PAINEL MÊS'!$B434,SAÍDAS!$H:$H,'PAINEL MÊS'!$AI$1,SAÍDAS!$F:$F,'PAINEL MÊS'!G$3)</f>
        <v>0</v>
      </c>
      <c r="H434" s="41">
        <f>SUMIFS(SAÍDAS!$D:$D,SAÍDAS!$B:$B,'PAINEL MÊS'!$B434,SAÍDAS!$H:$H,'PAINEL MÊS'!$AI$1,SAÍDAS!$F:$F,'PAINEL MÊS'!H$3)</f>
        <v>0</v>
      </c>
      <c r="I434" s="41">
        <f>SUMIFS(SAÍDAS!$D:$D,SAÍDAS!$B:$B,'PAINEL MÊS'!$B434,SAÍDAS!$H:$H,'PAINEL MÊS'!$AI$1,SAÍDAS!$F:$F,'PAINEL MÊS'!I$3)+SUMIFS(SAÍDAS!$D:$D,SAÍDAS!$B:$B,'PAINEL MÊS'!$B434,SAÍDAS!$H:$H,'PAINEL MÊS'!$AI$1,SAÍDAS!$F:$F,"SEMANA 6")</f>
        <v>0</v>
      </c>
      <c r="J434" s="42">
        <f t="shared" si="80"/>
        <v>0</v>
      </c>
      <c r="K434" s="43">
        <f>SUMIFS(ENTRADAS!$D:$D,ENTRADAS!$B:$B,'PAINEL MÊS'!$B434,ENTRADAS!$I:$I,'PAINEL MÊS'!$AI$1,ENTRADAS!$F:$F,'PAINEL MÊS'!K$3)</f>
        <v>0</v>
      </c>
      <c r="L434" s="43">
        <f>SUMIFS(ENTRADAS!$D:$D,ENTRADAS!$B:$B,'PAINEL MÊS'!$B434,ENTRADAS!$I:$I,'PAINEL MÊS'!$AI$1,ENTRADAS!$F:$F,'PAINEL MÊS'!L$3)</f>
        <v>0</v>
      </c>
      <c r="M434" s="43">
        <f>SUMIFS(ENTRADAS!$D:$D,ENTRADAS!$B:$B,'PAINEL MÊS'!$B434,ENTRADAS!$I:$I,'PAINEL MÊS'!$AI$1,ENTRADAS!$F:$F,'PAINEL MÊS'!M$3)</f>
        <v>0</v>
      </c>
      <c r="N434" s="43">
        <f>SUMIFS(ENTRADAS!$D:$D,ENTRADAS!$B:$B,'PAINEL MÊS'!$B434,ENTRADAS!$I:$I,'PAINEL MÊS'!$AI$1,ENTRADAS!$F:$F,'PAINEL MÊS'!N$3)</f>
        <v>0</v>
      </c>
      <c r="O434" s="43">
        <f>SUMIFS(ENTRADAS!$D:$D,ENTRADAS!$B:$B,'PAINEL MÊS'!$B434,ENTRADAS!$I:$I,'PAINEL MÊS'!$AI$1,ENTRADAS!$F:$F,'PAINEL MÊS'!O$3)+SUMIFS(ENTRADAS!$D:$D,ENTRADAS!$B:$B,'PAINEL MÊS'!$B434,ENTRADAS!$I:$I,'PAINEL MÊS'!$AI$1,ENTRADAS!$F:$F,"SEMANA 6")</f>
        <v>0</v>
      </c>
      <c r="P434" s="44">
        <f t="shared" si="81"/>
        <v>0</v>
      </c>
      <c r="Q434" s="40">
        <f>C434+P434-J434+SUMIFS(AJUSTE!$D:$D,AJUSTE!$B:$B,'PAINEL MÊS'!B434,AJUSTE!$H:$H,'PAINEL MÊS'!$AI$1)</f>
        <v>0</v>
      </c>
      <c r="R434" s="45">
        <f t="shared" si="82"/>
        <v>0</v>
      </c>
      <c r="S434" s="15">
        <f>IFERROR(IF(INDEX(CADASTRO!$A$2:$Q$570,MATCH('PAINEL MÊS'!B434,CADASTRO!$B$2:$B$570,0),MATCH('PAINEL MÊS'!$AI$1,CADASTRO!$A$2:$Q$2,0))=0,IF(CADASTRO!R432=0,CADASTRO!E432,CADASTRO!R432),INDEX(CADASTRO!$A$2:$Q$570,MATCH('PAINEL MÊS'!B434,CADASTRO!$B$2:$B$570,0),MATCH('PAINEL MÊS'!$AI$1,CADASTRO!$A$2:$Q$2,0))),0)</f>
        <v>0</v>
      </c>
      <c r="T434" s="14">
        <f t="shared" si="83"/>
        <v>0</v>
      </c>
      <c r="U434" s="14">
        <f t="shared" si="84"/>
        <v>0</v>
      </c>
      <c r="V434" s="14">
        <f t="shared" si="85"/>
        <v>0</v>
      </c>
      <c r="W434" s="14">
        <f t="shared" si="86"/>
        <v>0</v>
      </c>
      <c r="X434" s="67">
        <f>IFERROR(IF(INDEX(CADASTRO!$A$2:$Q$570,MATCH('PAINEL MÊS'!B434,CADASTRO!$B$2:$B$570,0),MATCH('PAINEL MÊS'!$AJ$2,CADASTRO!$A$2:$Q$2,0))=0,IF(CADASTRO!R432=0,CADASTRO!E432,CADASTRO!R432),INDEX(CADASTRO!$A$2:$Q$570,MATCH('PAINEL MÊS'!B434,CADASTRO!$B$2:$B$570,0),MATCH('PAINEL MÊS'!$AJ$2,CADASTRO!$A$2:$Q$2,0))),0)*C434</f>
        <v>0</v>
      </c>
      <c r="Y434" s="14">
        <f t="shared" si="87"/>
        <v>0</v>
      </c>
      <c r="Z434" s="75">
        <f t="shared" si="88"/>
        <v>0</v>
      </c>
      <c r="AA434" s="75">
        <f t="shared" si="89"/>
        <v>0</v>
      </c>
      <c r="AB434" s="79">
        <f t="shared" si="90"/>
        <v>0</v>
      </c>
      <c r="AC434" s="77">
        <f t="shared" si="91"/>
        <v>0</v>
      </c>
      <c r="AD434" s="77">
        <f t="shared" si="92"/>
        <v>0</v>
      </c>
    </row>
    <row r="435" spans="1:30" ht="18.75" customHeight="1" x14ac:dyDescent="0.25">
      <c r="A435" s="7">
        <f>CADASTRO!A433</f>
        <v>0</v>
      </c>
      <c r="B435" s="7">
        <f>CADASTRO!B433</f>
        <v>0</v>
      </c>
      <c r="C435" s="40">
        <f>INDEX(Base!$A$40:$N$570,MATCH('PAINEL MÊS'!B435,Base!$B$40:$B$570,0),MATCH('PAINEL MÊS'!$C$2,Base!$A$40:$N$40,0))</f>
        <v>0</v>
      </c>
      <c r="D435" s="7">
        <f>CADASTRO!C433</f>
        <v>0</v>
      </c>
      <c r="E435" s="41">
        <f>SUMIFS(SAÍDAS!$D:$D,SAÍDAS!$B:$B,'PAINEL MÊS'!$B435,SAÍDAS!$H:$H,'PAINEL MÊS'!$AI$1,SAÍDAS!$F:$F,'PAINEL MÊS'!E$3)</f>
        <v>0</v>
      </c>
      <c r="F435" s="41">
        <f>SUMIFS(SAÍDAS!$D:$D,SAÍDAS!$B:$B,'PAINEL MÊS'!$B435,SAÍDAS!$H:$H,'PAINEL MÊS'!$AI$1,SAÍDAS!$F:$F,'PAINEL MÊS'!F$3)</f>
        <v>0</v>
      </c>
      <c r="G435" s="41">
        <f>SUMIFS(SAÍDAS!$D:$D,SAÍDAS!$B:$B,'PAINEL MÊS'!$B435,SAÍDAS!$H:$H,'PAINEL MÊS'!$AI$1,SAÍDAS!$F:$F,'PAINEL MÊS'!G$3)</f>
        <v>0</v>
      </c>
      <c r="H435" s="41">
        <f>SUMIFS(SAÍDAS!$D:$D,SAÍDAS!$B:$B,'PAINEL MÊS'!$B435,SAÍDAS!$H:$H,'PAINEL MÊS'!$AI$1,SAÍDAS!$F:$F,'PAINEL MÊS'!H$3)</f>
        <v>0</v>
      </c>
      <c r="I435" s="41">
        <f>SUMIFS(SAÍDAS!$D:$D,SAÍDAS!$B:$B,'PAINEL MÊS'!$B435,SAÍDAS!$H:$H,'PAINEL MÊS'!$AI$1,SAÍDAS!$F:$F,'PAINEL MÊS'!I$3)+SUMIFS(SAÍDAS!$D:$D,SAÍDAS!$B:$B,'PAINEL MÊS'!$B435,SAÍDAS!$H:$H,'PAINEL MÊS'!$AI$1,SAÍDAS!$F:$F,"SEMANA 6")</f>
        <v>0</v>
      </c>
      <c r="J435" s="42">
        <f t="shared" si="80"/>
        <v>0</v>
      </c>
      <c r="K435" s="43">
        <f>SUMIFS(ENTRADAS!$D:$D,ENTRADAS!$B:$B,'PAINEL MÊS'!$B435,ENTRADAS!$I:$I,'PAINEL MÊS'!$AI$1,ENTRADAS!$F:$F,'PAINEL MÊS'!K$3)</f>
        <v>0</v>
      </c>
      <c r="L435" s="43">
        <f>SUMIFS(ENTRADAS!$D:$D,ENTRADAS!$B:$B,'PAINEL MÊS'!$B435,ENTRADAS!$I:$I,'PAINEL MÊS'!$AI$1,ENTRADAS!$F:$F,'PAINEL MÊS'!L$3)</f>
        <v>0</v>
      </c>
      <c r="M435" s="43">
        <f>SUMIFS(ENTRADAS!$D:$D,ENTRADAS!$B:$B,'PAINEL MÊS'!$B435,ENTRADAS!$I:$I,'PAINEL MÊS'!$AI$1,ENTRADAS!$F:$F,'PAINEL MÊS'!M$3)</f>
        <v>0</v>
      </c>
      <c r="N435" s="43">
        <f>SUMIFS(ENTRADAS!$D:$D,ENTRADAS!$B:$B,'PAINEL MÊS'!$B435,ENTRADAS!$I:$I,'PAINEL MÊS'!$AI$1,ENTRADAS!$F:$F,'PAINEL MÊS'!N$3)</f>
        <v>0</v>
      </c>
      <c r="O435" s="43">
        <f>SUMIFS(ENTRADAS!$D:$D,ENTRADAS!$B:$B,'PAINEL MÊS'!$B435,ENTRADAS!$I:$I,'PAINEL MÊS'!$AI$1,ENTRADAS!$F:$F,'PAINEL MÊS'!O$3)+SUMIFS(ENTRADAS!$D:$D,ENTRADAS!$B:$B,'PAINEL MÊS'!$B435,ENTRADAS!$I:$I,'PAINEL MÊS'!$AI$1,ENTRADAS!$F:$F,"SEMANA 6")</f>
        <v>0</v>
      </c>
      <c r="P435" s="44">
        <f t="shared" si="81"/>
        <v>0</v>
      </c>
      <c r="Q435" s="40">
        <f>C435+P435-J435+SUMIFS(AJUSTE!$D:$D,AJUSTE!$B:$B,'PAINEL MÊS'!B435,AJUSTE!$H:$H,'PAINEL MÊS'!$AI$1)</f>
        <v>0</v>
      </c>
      <c r="R435" s="45">
        <f t="shared" si="82"/>
        <v>0</v>
      </c>
      <c r="S435" s="15">
        <f>IFERROR(IF(INDEX(CADASTRO!$A$2:$Q$570,MATCH('PAINEL MÊS'!B435,CADASTRO!$B$2:$B$570,0),MATCH('PAINEL MÊS'!$AI$1,CADASTRO!$A$2:$Q$2,0))=0,IF(CADASTRO!R433=0,CADASTRO!E433,CADASTRO!R433),INDEX(CADASTRO!$A$2:$Q$570,MATCH('PAINEL MÊS'!B435,CADASTRO!$B$2:$B$570,0),MATCH('PAINEL MÊS'!$AI$1,CADASTRO!$A$2:$Q$2,0))),0)</f>
        <v>0</v>
      </c>
      <c r="T435" s="14">
        <f t="shared" si="83"/>
        <v>0</v>
      </c>
      <c r="U435" s="14">
        <f t="shared" si="84"/>
        <v>0</v>
      </c>
      <c r="V435" s="14">
        <f t="shared" si="85"/>
        <v>0</v>
      </c>
      <c r="W435" s="14">
        <f t="shared" si="86"/>
        <v>0</v>
      </c>
      <c r="X435" s="67">
        <f>IFERROR(IF(INDEX(CADASTRO!$A$2:$Q$570,MATCH('PAINEL MÊS'!B435,CADASTRO!$B$2:$B$570,0),MATCH('PAINEL MÊS'!$AJ$2,CADASTRO!$A$2:$Q$2,0))=0,IF(CADASTRO!R433=0,CADASTRO!E433,CADASTRO!R433),INDEX(CADASTRO!$A$2:$Q$570,MATCH('PAINEL MÊS'!B435,CADASTRO!$B$2:$B$570,0),MATCH('PAINEL MÊS'!$AJ$2,CADASTRO!$A$2:$Q$2,0))),0)*C435</f>
        <v>0</v>
      </c>
      <c r="Y435" s="14">
        <f t="shared" si="87"/>
        <v>0</v>
      </c>
      <c r="Z435" s="75">
        <f t="shared" si="88"/>
        <v>0</v>
      </c>
      <c r="AA435" s="75">
        <f t="shared" si="89"/>
        <v>0</v>
      </c>
      <c r="AB435" s="79">
        <f t="shared" si="90"/>
        <v>0</v>
      </c>
      <c r="AC435" s="77">
        <f t="shared" si="91"/>
        <v>0</v>
      </c>
      <c r="AD435" s="77">
        <f t="shared" si="92"/>
        <v>0</v>
      </c>
    </row>
    <row r="436" spans="1:30" ht="18.75" customHeight="1" x14ac:dyDescent="0.25">
      <c r="A436" s="7">
        <f>CADASTRO!A434</f>
        <v>0</v>
      </c>
      <c r="B436" s="7">
        <f>CADASTRO!B434</f>
        <v>0</v>
      </c>
      <c r="C436" s="40">
        <f>INDEX(Base!$A$40:$N$570,MATCH('PAINEL MÊS'!B436,Base!$B$40:$B$570,0),MATCH('PAINEL MÊS'!$C$2,Base!$A$40:$N$40,0))</f>
        <v>0</v>
      </c>
      <c r="D436" s="7">
        <f>CADASTRO!C434</f>
        <v>0</v>
      </c>
      <c r="E436" s="41">
        <f>SUMIFS(SAÍDAS!$D:$D,SAÍDAS!$B:$B,'PAINEL MÊS'!$B436,SAÍDAS!$H:$H,'PAINEL MÊS'!$AI$1,SAÍDAS!$F:$F,'PAINEL MÊS'!E$3)</f>
        <v>0</v>
      </c>
      <c r="F436" s="41">
        <f>SUMIFS(SAÍDAS!$D:$D,SAÍDAS!$B:$B,'PAINEL MÊS'!$B436,SAÍDAS!$H:$H,'PAINEL MÊS'!$AI$1,SAÍDAS!$F:$F,'PAINEL MÊS'!F$3)</f>
        <v>0</v>
      </c>
      <c r="G436" s="41">
        <f>SUMIFS(SAÍDAS!$D:$D,SAÍDAS!$B:$B,'PAINEL MÊS'!$B436,SAÍDAS!$H:$H,'PAINEL MÊS'!$AI$1,SAÍDAS!$F:$F,'PAINEL MÊS'!G$3)</f>
        <v>0</v>
      </c>
      <c r="H436" s="41">
        <f>SUMIFS(SAÍDAS!$D:$D,SAÍDAS!$B:$B,'PAINEL MÊS'!$B436,SAÍDAS!$H:$H,'PAINEL MÊS'!$AI$1,SAÍDAS!$F:$F,'PAINEL MÊS'!H$3)</f>
        <v>0</v>
      </c>
      <c r="I436" s="41">
        <f>SUMIFS(SAÍDAS!$D:$D,SAÍDAS!$B:$B,'PAINEL MÊS'!$B436,SAÍDAS!$H:$H,'PAINEL MÊS'!$AI$1,SAÍDAS!$F:$F,'PAINEL MÊS'!I$3)+SUMIFS(SAÍDAS!$D:$D,SAÍDAS!$B:$B,'PAINEL MÊS'!$B436,SAÍDAS!$H:$H,'PAINEL MÊS'!$AI$1,SAÍDAS!$F:$F,"SEMANA 6")</f>
        <v>0</v>
      </c>
      <c r="J436" s="42">
        <f t="shared" si="80"/>
        <v>0</v>
      </c>
      <c r="K436" s="43">
        <f>SUMIFS(ENTRADAS!$D:$D,ENTRADAS!$B:$B,'PAINEL MÊS'!$B436,ENTRADAS!$I:$I,'PAINEL MÊS'!$AI$1,ENTRADAS!$F:$F,'PAINEL MÊS'!K$3)</f>
        <v>0</v>
      </c>
      <c r="L436" s="43">
        <f>SUMIFS(ENTRADAS!$D:$D,ENTRADAS!$B:$B,'PAINEL MÊS'!$B436,ENTRADAS!$I:$I,'PAINEL MÊS'!$AI$1,ENTRADAS!$F:$F,'PAINEL MÊS'!L$3)</f>
        <v>0</v>
      </c>
      <c r="M436" s="43">
        <f>SUMIFS(ENTRADAS!$D:$D,ENTRADAS!$B:$B,'PAINEL MÊS'!$B436,ENTRADAS!$I:$I,'PAINEL MÊS'!$AI$1,ENTRADAS!$F:$F,'PAINEL MÊS'!M$3)</f>
        <v>0</v>
      </c>
      <c r="N436" s="43">
        <f>SUMIFS(ENTRADAS!$D:$D,ENTRADAS!$B:$B,'PAINEL MÊS'!$B436,ENTRADAS!$I:$I,'PAINEL MÊS'!$AI$1,ENTRADAS!$F:$F,'PAINEL MÊS'!N$3)</f>
        <v>0</v>
      </c>
      <c r="O436" s="43">
        <f>SUMIFS(ENTRADAS!$D:$D,ENTRADAS!$B:$B,'PAINEL MÊS'!$B436,ENTRADAS!$I:$I,'PAINEL MÊS'!$AI$1,ENTRADAS!$F:$F,'PAINEL MÊS'!O$3)+SUMIFS(ENTRADAS!$D:$D,ENTRADAS!$B:$B,'PAINEL MÊS'!$B436,ENTRADAS!$I:$I,'PAINEL MÊS'!$AI$1,ENTRADAS!$F:$F,"SEMANA 6")</f>
        <v>0</v>
      </c>
      <c r="P436" s="44">
        <f t="shared" si="81"/>
        <v>0</v>
      </c>
      <c r="Q436" s="40">
        <f>C436+P436-J436+SUMIFS(AJUSTE!$D:$D,AJUSTE!$B:$B,'PAINEL MÊS'!B436,AJUSTE!$H:$H,'PAINEL MÊS'!$AI$1)</f>
        <v>0</v>
      </c>
      <c r="R436" s="45">
        <f t="shared" si="82"/>
        <v>0</v>
      </c>
      <c r="S436" s="15">
        <f>IFERROR(IF(INDEX(CADASTRO!$A$2:$Q$570,MATCH('PAINEL MÊS'!B436,CADASTRO!$B$2:$B$570,0),MATCH('PAINEL MÊS'!$AI$1,CADASTRO!$A$2:$Q$2,0))=0,IF(CADASTRO!R434=0,CADASTRO!E434,CADASTRO!R434),INDEX(CADASTRO!$A$2:$Q$570,MATCH('PAINEL MÊS'!B436,CADASTRO!$B$2:$B$570,0),MATCH('PAINEL MÊS'!$AI$1,CADASTRO!$A$2:$Q$2,0))),0)</f>
        <v>0</v>
      </c>
      <c r="T436" s="14">
        <f t="shared" si="83"/>
        <v>0</v>
      </c>
      <c r="U436" s="14">
        <f t="shared" si="84"/>
        <v>0</v>
      </c>
      <c r="V436" s="14">
        <f t="shared" si="85"/>
        <v>0</v>
      </c>
      <c r="W436" s="14">
        <f t="shared" si="86"/>
        <v>0</v>
      </c>
      <c r="X436" s="67">
        <f>IFERROR(IF(INDEX(CADASTRO!$A$2:$Q$570,MATCH('PAINEL MÊS'!B436,CADASTRO!$B$2:$B$570,0),MATCH('PAINEL MÊS'!$AJ$2,CADASTRO!$A$2:$Q$2,0))=0,IF(CADASTRO!R434=0,CADASTRO!E434,CADASTRO!R434),INDEX(CADASTRO!$A$2:$Q$570,MATCH('PAINEL MÊS'!B436,CADASTRO!$B$2:$B$570,0),MATCH('PAINEL MÊS'!$AJ$2,CADASTRO!$A$2:$Q$2,0))),0)*C436</f>
        <v>0</v>
      </c>
      <c r="Y436" s="14">
        <f t="shared" si="87"/>
        <v>0</v>
      </c>
      <c r="Z436" s="75">
        <f t="shared" si="88"/>
        <v>0</v>
      </c>
      <c r="AA436" s="75">
        <f t="shared" si="89"/>
        <v>0</v>
      </c>
      <c r="AB436" s="79">
        <f t="shared" si="90"/>
        <v>0</v>
      </c>
      <c r="AC436" s="77">
        <f t="shared" si="91"/>
        <v>0</v>
      </c>
      <c r="AD436" s="77">
        <f t="shared" si="92"/>
        <v>0</v>
      </c>
    </row>
    <row r="437" spans="1:30" ht="18.75" customHeight="1" x14ac:dyDescent="0.25">
      <c r="A437" s="7">
        <f>CADASTRO!A435</f>
        <v>0</v>
      </c>
      <c r="B437" s="7">
        <f>CADASTRO!B435</f>
        <v>0</v>
      </c>
      <c r="C437" s="40">
        <f>INDEX(Base!$A$40:$N$570,MATCH('PAINEL MÊS'!B437,Base!$B$40:$B$570,0),MATCH('PAINEL MÊS'!$C$2,Base!$A$40:$N$40,0))</f>
        <v>0</v>
      </c>
      <c r="D437" s="7">
        <f>CADASTRO!C435</f>
        <v>0</v>
      </c>
      <c r="E437" s="41">
        <f>SUMIFS(SAÍDAS!$D:$D,SAÍDAS!$B:$B,'PAINEL MÊS'!$B437,SAÍDAS!$H:$H,'PAINEL MÊS'!$AI$1,SAÍDAS!$F:$F,'PAINEL MÊS'!E$3)</f>
        <v>0</v>
      </c>
      <c r="F437" s="41">
        <f>SUMIFS(SAÍDAS!$D:$D,SAÍDAS!$B:$B,'PAINEL MÊS'!$B437,SAÍDAS!$H:$H,'PAINEL MÊS'!$AI$1,SAÍDAS!$F:$F,'PAINEL MÊS'!F$3)</f>
        <v>0</v>
      </c>
      <c r="G437" s="41">
        <f>SUMIFS(SAÍDAS!$D:$D,SAÍDAS!$B:$B,'PAINEL MÊS'!$B437,SAÍDAS!$H:$H,'PAINEL MÊS'!$AI$1,SAÍDAS!$F:$F,'PAINEL MÊS'!G$3)</f>
        <v>0</v>
      </c>
      <c r="H437" s="41">
        <f>SUMIFS(SAÍDAS!$D:$D,SAÍDAS!$B:$B,'PAINEL MÊS'!$B437,SAÍDAS!$H:$H,'PAINEL MÊS'!$AI$1,SAÍDAS!$F:$F,'PAINEL MÊS'!H$3)</f>
        <v>0</v>
      </c>
      <c r="I437" s="41">
        <f>SUMIFS(SAÍDAS!$D:$D,SAÍDAS!$B:$B,'PAINEL MÊS'!$B437,SAÍDAS!$H:$H,'PAINEL MÊS'!$AI$1,SAÍDAS!$F:$F,'PAINEL MÊS'!I$3)+SUMIFS(SAÍDAS!$D:$D,SAÍDAS!$B:$B,'PAINEL MÊS'!$B437,SAÍDAS!$H:$H,'PAINEL MÊS'!$AI$1,SAÍDAS!$F:$F,"SEMANA 6")</f>
        <v>0</v>
      </c>
      <c r="J437" s="42">
        <f t="shared" si="80"/>
        <v>0</v>
      </c>
      <c r="K437" s="43">
        <f>SUMIFS(ENTRADAS!$D:$D,ENTRADAS!$B:$B,'PAINEL MÊS'!$B437,ENTRADAS!$I:$I,'PAINEL MÊS'!$AI$1,ENTRADAS!$F:$F,'PAINEL MÊS'!K$3)</f>
        <v>0</v>
      </c>
      <c r="L437" s="43">
        <f>SUMIFS(ENTRADAS!$D:$D,ENTRADAS!$B:$B,'PAINEL MÊS'!$B437,ENTRADAS!$I:$I,'PAINEL MÊS'!$AI$1,ENTRADAS!$F:$F,'PAINEL MÊS'!L$3)</f>
        <v>0</v>
      </c>
      <c r="M437" s="43">
        <f>SUMIFS(ENTRADAS!$D:$D,ENTRADAS!$B:$B,'PAINEL MÊS'!$B437,ENTRADAS!$I:$I,'PAINEL MÊS'!$AI$1,ENTRADAS!$F:$F,'PAINEL MÊS'!M$3)</f>
        <v>0</v>
      </c>
      <c r="N437" s="43">
        <f>SUMIFS(ENTRADAS!$D:$D,ENTRADAS!$B:$B,'PAINEL MÊS'!$B437,ENTRADAS!$I:$I,'PAINEL MÊS'!$AI$1,ENTRADAS!$F:$F,'PAINEL MÊS'!N$3)</f>
        <v>0</v>
      </c>
      <c r="O437" s="43">
        <f>SUMIFS(ENTRADAS!$D:$D,ENTRADAS!$B:$B,'PAINEL MÊS'!$B437,ENTRADAS!$I:$I,'PAINEL MÊS'!$AI$1,ENTRADAS!$F:$F,'PAINEL MÊS'!O$3)+SUMIFS(ENTRADAS!$D:$D,ENTRADAS!$B:$B,'PAINEL MÊS'!$B437,ENTRADAS!$I:$I,'PAINEL MÊS'!$AI$1,ENTRADAS!$F:$F,"SEMANA 6")</f>
        <v>0</v>
      </c>
      <c r="P437" s="44">
        <f t="shared" si="81"/>
        <v>0</v>
      </c>
      <c r="Q437" s="40">
        <f>C437+P437-J437+SUMIFS(AJUSTE!$D:$D,AJUSTE!$B:$B,'PAINEL MÊS'!B437,AJUSTE!$H:$H,'PAINEL MÊS'!$AI$1)</f>
        <v>0</v>
      </c>
      <c r="R437" s="45">
        <f t="shared" si="82"/>
        <v>0</v>
      </c>
      <c r="S437" s="15">
        <f>IFERROR(IF(INDEX(CADASTRO!$A$2:$Q$570,MATCH('PAINEL MÊS'!B437,CADASTRO!$B$2:$B$570,0),MATCH('PAINEL MÊS'!$AI$1,CADASTRO!$A$2:$Q$2,0))=0,IF(CADASTRO!R435=0,CADASTRO!E435,CADASTRO!R435),INDEX(CADASTRO!$A$2:$Q$570,MATCH('PAINEL MÊS'!B437,CADASTRO!$B$2:$B$570,0),MATCH('PAINEL MÊS'!$AI$1,CADASTRO!$A$2:$Q$2,0))),0)</f>
        <v>0</v>
      </c>
      <c r="T437" s="14">
        <f t="shared" si="83"/>
        <v>0</v>
      </c>
      <c r="U437" s="14">
        <f t="shared" si="84"/>
        <v>0</v>
      </c>
      <c r="V437" s="14">
        <f t="shared" si="85"/>
        <v>0</v>
      </c>
      <c r="W437" s="14">
        <f t="shared" si="86"/>
        <v>0</v>
      </c>
      <c r="X437" s="67">
        <f>IFERROR(IF(INDEX(CADASTRO!$A$2:$Q$570,MATCH('PAINEL MÊS'!B437,CADASTRO!$B$2:$B$570,0),MATCH('PAINEL MÊS'!$AJ$2,CADASTRO!$A$2:$Q$2,0))=0,IF(CADASTRO!R435=0,CADASTRO!E435,CADASTRO!R435),INDEX(CADASTRO!$A$2:$Q$570,MATCH('PAINEL MÊS'!B437,CADASTRO!$B$2:$B$570,0),MATCH('PAINEL MÊS'!$AJ$2,CADASTRO!$A$2:$Q$2,0))),0)*C437</f>
        <v>0</v>
      </c>
      <c r="Y437" s="14">
        <f t="shared" si="87"/>
        <v>0</v>
      </c>
      <c r="Z437" s="75">
        <f t="shared" si="88"/>
        <v>0</v>
      </c>
      <c r="AA437" s="75">
        <f t="shared" si="89"/>
        <v>0</v>
      </c>
      <c r="AB437" s="79">
        <f t="shared" si="90"/>
        <v>0</v>
      </c>
      <c r="AC437" s="77">
        <f t="shared" si="91"/>
        <v>0</v>
      </c>
      <c r="AD437" s="77">
        <f t="shared" si="92"/>
        <v>0</v>
      </c>
    </row>
    <row r="438" spans="1:30" ht="18.75" customHeight="1" x14ac:dyDescent="0.25">
      <c r="A438" s="7">
        <f>CADASTRO!A436</f>
        <v>0</v>
      </c>
      <c r="B438" s="7">
        <f>CADASTRO!B436</f>
        <v>0</v>
      </c>
      <c r="C438" s="40">
        <f>INDEX(Base!$A$40:$N$570,MATCH('PAINEL MÊS'!B438,Base!$B$40:$B$570,0),MATCH('PAINEL MÊS'!$C$2,Base!$A$40:$N$40,0))</f>
        <v>0</v>
      </c>
      <c r="D438" s="7">
        <f>CADASTRO!C436</f>
        <v>0</v>
      </c>
      <c r="E438" s="41">
        <f>SUMIFS(SAÍDAS!$D:$D,SAÍDAS!$B:$B,'PAINEL MÊS'!$B438,SAÍDAS!$H:$H,'PAINEL MÊS'!$AI$1,SAÍDAS!$F:$F,'PAINEL MÊS'!E$3)</f>
        <v>0</v>
      </c>
      <c r="F438" s="41">
        <f>SUMIFS(SAÍDAS!$D:$D,SAÍDAS!$B:$B,'PAINEL MÊS'!$B438,SAÍDAS!$H:$H,'PAINEL MÊS'!$AI$1,SAÍDAS!$F:$F,'PAINEL MÊS'!F$3)</f>
        <v>0</v>
      </c>
      <c r="G438" s="41">
        <f>SUMIFS(SAÍDAS!$D:$D,SAÍDAS!$B:$B,'PAINEL MÊS'!$B438,SAÍDAS!$H:$H,'PAINEL MÊS'!$AI$1,SAÍDAS!$F:$F,'PAINEL MÊS'!G$3)</f>
        <v>0</v>
      </c>
      <c r="H438" s="41">
        <f>SUMIFS(SAÍDAS!$D:$D,SAÍDAS!$B:$B,'PAINEL MÊS'!$B438,SAÍDAS!$H:$H,'PAINEL MÊS'!$AI$1,SAÍDAS!$F:$F,'PAINEL MÊS'!H$3)</f>
        <v>0</v>
      </c>
      <c r="I438" s="41">
        <f>SUMIFS(SAÍDAS!$D:$D,SAÍDAS!$B:$B,'PAINEL MÊS'!$B438,SAÍDAS!$H:$H,'PAINEL MÊS'!$AI$1,SAÍDAS!$F:$F,'PAINEL MÊS'!I$3)+SUMIFS(SAÍDAS!$D:$D,SAÍDAS!$B:$B,'PAINEL MÊS'!$B438,SAÍDAS!$H:$H,'PAINEL MÊS'!$AI$1,SAÍDAS!$F:$F,"SEMANA 6")</f>
        <v>0</v>
      </c>
      <c r="J438" s="42">
        <f t="shared" si="80"/>
        <v>0</v>
      </c>
      <c r="K438" s="43">
        <f>SUMIFS(ENTRADAS!$D:$D,ENTRADAS!$B:$B,'PAINEL MÊS'!$B438,ENTRADAS!$I:$I,'PAINEL MÊS'!$AI$1,ENTRADAS!$F:$F,'PAINEL MÊS'!K$3)</f>
        <v>0</v>
      </c>
      <c r="L438" s="43">
        <f>SUMIFS(ENTRADAS!$D:$D,ENTRADAS!$B:$B,'PAINEL MÊS'!$B438,ENTRADAS!$I:$I,'PAINEL MÊS'!$AI$1,ENTRADAS!$F:$F,'PAINEL MÊS'!L$3)</f>
        <v>0</v>
      </c>
      <c r="M438" s="43">
        <f>SUMIFS(ENTRADAS!$D:$D,ENTRADAS!$B:$B,'PAINEL MÊS'!$B438,ENTRADAS!$I:$I,'PAINEL MÊS'!$AI$1,ENTRADAS!$F:$F,'PAINEL MÊS'!M$3)</f>
        <v>0</v>
      </c>
      <c r="N438" s="43">
        <f>SUMIFS(ENTRADAS!$D:$D,ENTRADAS!$B:$B,'PAINEL MÊS'!$B438,ENTRADAS!$I:$I,'PAINEL MÊS'!$AI$1,ENTRADAS!$F:$F,'PAINEL MÊS'!N$3)</f>
        <v>0</v>
      </c>
      <c r="O438" s="43">
        <f>SUMIFS(ENTRADAS!$D:$D,ENTRADAS!$B:$B,'PAINEL MÊS'!$B438,ENTRADAS!$I:$I,'PAINEL MÊS'!$AI$1,ENTRADAS!$F:$F,'PAINEL MÊS'!O$3)+SUMIFS(ENTRADAS!$D:$D,ENTRADAS!$B:$B,'PAINEL MÊS'!$B438,ENTRADAS!$I:$I,'PAINEL MÊS'!$AI$1,ENTRADAS!$F:$F,"SEMANA 6")</f>
        <v>0</v>
      </c>
      <c r="P438" s="44">
        <f t="shared" si="81"/>
        <v>0</v>
      </c>
      <c r="Q438" s="40">
        <f>C438+P438-J438+SUMIFS(AJUSTE!$D:$D,AJUSTE!$B:$B,'PAINEL MÊS'!B438,AJUSTE!$H:$H,'PAINEL MÊS'!$AI$1)</f>
        <v>0</v>
      </c>
      <c r="R438" s="45">
        <f t="shared" si="82"/>
        <v>0</v>
      </c>
      <c r="S438" s="15">
        <f>IFERROR(IF(INDEX(CADASTRO!$A$2:$Q$570,MATCH('PAINEL MÊS'!B438,CADASTRO!$B$2:$B$570,0),MATCH('PAINEL MÊS'!$AI$1,CADASTRO!$A$2:$Q$2,0))=0,IF(CADASTRO!R436=0,CADASTRO!E436,CADASTRO!R436),INDEX(CADASTRO!$A$2:$Q$570,MATCH('PAINEL MÊS'!B438,CADASTRO!$B$2:$B$570,0),MATCH('PAINEL MÊS'!$AI$1,CADASTRO!$A$2:$Q$2,0))),0)</f>
        <v>0</v>
      </c>
      <c r="T438" s="14">
        <f t="shared" si="83"/>
        <v>0</v>
      </c>
      <c r="U438" s="14">
        <f t="shared" si="84"/>
        <v>0</v>
      </c>
      <c r="V438" s="14">
        <f t="shared" si="85"/>
        <v>0</v>
      </c>
      <c r="W438" s="14">
        <f t="shared" si="86"/>
        <v>0</v>
      </c>
      <c r="X438" s="67">
        <f>IFERROR(IF(INDEX(CADASTRO!$A$2:$Q$570,MATCH('PAINEL MÊS'!B438,CADASTRO!$B$2:$B$570,0),MATCH('PAINEL MÊS'!$AJ$2,CADASTRO!$A$2:$Q$2,0))=0,IF(CADASTRO!R436=0,CADASTRO!E436,CADASTRO!R436),INDEX(CADASTRO!$A$2:$Q$570,MATCH('PAINEL MÊS'!B438,CADASTRO!$B$2:$B$570,0),MATCH('PAINEL MÊS'!$AJ$2,CADASTRO!$A$2:$Q$2,0))),0)*C438</f>
        <v>0</v>
      </c>
      <c r="Y438" s="14">
        <f t="shared" si="87"/>
        <v>0</v>
      </c>
      <c r="Z438" s="75">
        <f t="shared" si="88"/>
        <v>0</v>
      </c>
      <c r="AA438" s="75">
        <f t="shared" si="89"/>
        <v>0</v>
      </c>
      <c r="AB438" s="79">
        <f t="shared" si="90"/>
        <v>0</v>
      </c>
      <c r="AC438" s="77">
        <f t="shared" si="91"/>
        <v>0</v>
      </c>
      <c r="AD438" s="77">
        <f t="shared" si="92"/>
        <v>0</v>
      </c>
    </row>
    <row r="439" spans="1:30" ht="18.75" customHeight="1" x14ac:dyDescent="0.25">
      <c r="A439" s="7">
        <f>CADASTRO!A437</f>
        <v>0</v>
      </c>
      <c r="B439" s="7">
        <f>CADASTRO!B437</f>
        <v>0</v>
      </c>
      <c r="C439" s="40">
        <f>INDEX(Base!$A$40:$N$570,MATCH('PAINEL MÊS'!B439,Base!$B$40:$B$570,0),MATCH('PAINEL MÊS'!$C$2,Base!$A$40:$N$40,0))</f>
        <v>0</v>
      </c>
      <c r="D439" s="7">
        <f>CADASTRO!C437</f>
        <v>0</v>
      </c>
      <c r="E439" s="41">
        <f>SUMIFS(SAÍDAS!$D:$D,SAÍDAS!$B:$B,'PAINEL MÊS'!$B439,SAÍDAS!$H:$H,'PAINEL MÊS'!$AI$1,SAÍDAS!$F:$F,'PAINEL MÊS'!E$3)</f>
        <v>0</v>
      </c>
      <c r="F439" s="41">
        <f>SUMIFS(SAÍDAS!$D:$D,SAÍDAS!$B:$B,'PAINEL MÊS'!$B439,SAÍDAS!$H:$H,'PAINEL MÊS'!$AI$1,SAÍDAS!$F:$F,'PAINEL MÊS'!F$3)</f>
        <v>0</v>
      </c>
      <c r="G439" s="41">
        <f>SUMIFS(SAÍDAS!$D:$D,SAÍDAS!$B:$B,'PAINEL MÊS'!$B439,SAÍDAS!$H:$H,'PAINEL MÊS'!$AI$1,SAÍDAS!$F:$F,'PAINEL MÊS'!G$3)</f>
        <v>0</v>
      </c>
      <c r="H439" s="41">
        <f>SUMIFS(SAÍDAS!$D:$D,SAÍDAS!$B:$B,'PAINEL MÊS'!$B439,SAÍDAS!$H:$H,'PAINEL MÊS'!$AI$1,SAÍDAS!$F:$F,'PAINEL MÊS'!H$3)</f>
        <v>0</v>
      </c>
      <c r="I439" s="41">
        <f>SUMIFS(SAÍDAS!$D:$D,SAÍDAS!$B:$B,'PAINEL MÊS'!$B439,SAÍDAS!$H:$H,'PAINEL MÊS'!$AI$1,SAÍDAS!$F:$F,'PAINEL MÊS'!I$3)+SUMIFS(SAÍDAS!$D:$D,SAÍDAS!$B:$B,'PAINEL MÊS'!$B439,SAÍDAS!$H:$H,'PAINEL MÊS'!$AI$1,SAÍDAS!$F:$F,"SEMANA 6")</f>
        <v>0</v>
      </c>
      <c r="J439" s="42">
        <f t="shared" si="80"/>
        <v>0</v>
      </c>
      <c r="K439" s="43">
        <f>SUMIFS(ENTRADAS!$D:$D,ENTRADAS!$B:$B,'PAINEL MÊS'!$B439,ENTRADAS!$I:$I,'PAINEL MÊS'!$AI$1,ENTRADAS!$F:$F,'PAINEL MÊS'!K$3)</f>
        <v>0</v>
      </c>
      <c r="L439" s="43">
        <f>SUMIFS(ENTRADAS!$D:$D,ENTRADAS!$B:$B,'PAINEL MÊS'!$B439,ENTRADAS!$I:$I,'PAINEL MÊS'!$AI$1,ENTRADAS!$F:$F,'PAINEL MÊS'!L$3)</f>
        <v>0</v>
      </c>
      <c r="M439" s="43">
        <f>SUMIFS(ENTRADAS!$D:$D,ENTRADAS!$B:$B,'PAINEL MÊS'!$B439,ENTRADAS!$I:$I,'PAINEL MÊS'!$AI$1,ENTRADAS!$F:$F,'PAINEL MÊS'!M$3)</f>
        <v>0</v>
      </c>
      <c r="N439" s="43">
        <f>SUMIFS(ENTRADAS!$D:$D,ENTRADAS!$B:$B,'PAINEL MÊS'!$B439,ENTRADAS!$I:$I,'PAINEL MÊS'!$AI$1,ENTRADAS!$F:$F,'PAINEL MÊS'!N$3)</f>
        <v>0</v>
      </c>
      <c r="O439" s="43">
        <f>SUMIFS(ENTRADAS!$D:$D,ENTRADAS!$B:$B,'PAINEL MÊS'!$B439,ENTRADAS!$I:$I,'PAINEL MÊS'!$AI$1,ENTRADAS!$F:$F,'PAINEL MÊS'!O$3)+SUMIFS(ENTRADAS!$D:$D,ENTRADAS!$B:$B,'PAINEL MÊS'!$B439,ENTRADAS!$I:$I,'PAINEL MÊS'!$AI$1,ENTRADAS!$F:$F,"SEMANA 6")</f>
        <v>0</v>
      </c>
      <c r="P439" s="44">
        <f t="shared" si="81"/>
        <v>0</v>
      </c>
      <c r="Q439" s="40">
        <f>C439+P439-J439+SUMIFS(AJUSTE!$D:$D,AJUSTE!$B:$B,'PAINEL MÊS'!B439,AJUSTE!$H:$H,'PAINEL MÊS'!$AI$1)</f>
        <v>0</v>
      </c>
      <c r="R439" s="45">
        <f t="shared" si="82"/>
        <v>0</v>
      </c>
      <c r="S439" s="15">
        <f>IFERROR(IF(INDEX(CADASTRO!$A$2:$Q$570,MATCH('PAINEL MÊS'!B439,CADASTRO!$B$2:$B$570,0),MATCH('PAINEL MÊS'!$AI$1,CADASTRO!$A$2:$Q$2,0))=0,IF(CADASTRO!R437=0,CADASTRO!E437,CADASTRO!R437),INDEX(CADASTRO!$A$2:$Q$570,MATCH('PAINEL MÊS'!B439,CADASTRO!$B$2:$B$570,0),MATCH('PAINEL MÊS'!$AI$1,CADASTRO!$A$2:$Q$2,0))),0)</f>
        <v>0</v>
      </c>
      <c r="T439" s="14">
        <f t="shared" si="83"/>
        <v>0</v>
      </c>
      <c r="U439" s="14">
        <f t="shared" si="84"/>
        <v>0</v>
      </c>
      <c r="V439" s="14">
        <f t="shared" si="85"/>
        <v>0</v>
      </c>
      <c r="W439" s="14">
        <f t="shared" si="86"/>
        <v>0</v>
      </c>
      <c r="X439" s="67">
        <f>IFERROR(IF(INDEX(CADASTRO!$A$2:$Q$570,MATCH('PAINEL MÊS'!B439,CADASTRO!$B$2:$B$570,0),MATCH('PAINEL MÊS'!$AJ$2,CADASTRO!$A$2:$Q$2,0))=0,IF(CADASTRO!R437=0,CADASTRO!E437,CADASTRO!R437),INDEX(CADASTRO!$A$2:$Q$570,MATCH('PAINEL MÊS'!B439,CADASTRO!$B$2:$B$570,0),MATCH('PAINEL MÊS'!$AJ$2,CADASTRO!$A$2:$Q$2,0))),0)*C439</f>
        <v>0</v>
      </c>
      <c r="Y439" s="14">
        <f t="shared" si="87"/>
        <v>0</v>
      </c>
      <c r="Z439" s="75">
        <f t="shared" si="88"/>
        <v>0</v>
      </c>
      <c r="AA439" s="75">
        <f t="shared" si="89"/>
        <v>0</v>
      </c>
      <c r="AB439" s="79">
        <f t="shared" si="90"/>
        <v>0</v>
      </c>
      <c r="AC439" s="77">
        <f t="shared" si="91"/>
        <v>0</v>
      </c>
      <c r="AD439" s="77">
        <f t="shared" si="92"/>
        <v>0</v>
      </c>
    </row>
    <row r="440" spans="1:30" ht="18.75" customHeight="1" x14ac:dyDescent="0.25">
      <c r="A440" s="7">
        <f>CADASTRO!A438</f>
        <v>0</v>
      </c>
      <c r="B440" s="7">
        <f>CADASTRO!B438</f>
        <v>0</v>
      </c>
      <c r="C440" s="40">
        <f>INDEX(Base!$A$40:$N$570,MATCH('PAINEL MÊS'!B440,Base!$B$40:$B$570,0),MATCH('PAINEL MÊS'!$C$2,Base!$A$40:$N$40,0))</f>
        <v>0</v>
      </c>
      <c r="D440" s="7">
        <f>CADASTRO!C438</f>
        <v>0</v>
      </c>
      <c r="E440" s="41">
        <f>SUMIFS(SAÍDAS!$D:$D,SAÍDAS!$B:$B,'PAINEL MÊS'!$B440,SAÍDAS!$H:$H,'PAINEL MÊS'!$AI$1,SAÍDAS!$F:$F,'PAINEL MÊS'!E$3)</f>
        <v>0</v>
      </c>
      <c r="F440" s="41">
        <f>SUMIFS(SAÍDAS!$D:$D,SAÍDAS!$B:$B,'PAINEL MÊS'!$B440,SAÍDAS!$H:$H,'PAINEL MÊS'!$AI$1,SAÍDAS!$F:$F,'PAINEL MÊS'!F$3)</f>
        <v>0</v>
      </c>
      <c r="G440" s="41">
        <f>SUMIFS(SAÍDAS!$D:$D,SAÍDAS!$B:$B,'PAINEL MÊS'!$B440,SAÍDAS!$H:$H,'PAINEL MÊS'!$AI$1,SAÍDAS!$F:$F,'PAINEL MÊS'!G$3)</f>
        <v>0</v>
      </c>
      <c r="H440" s="41">
        <f>SUMIFS(SAÍDAS!$D:$D,SAÍDAS!$B:$B,'PAINEL MÊS'!$B440,SAÍDAS!$H:$H,'PAINEL MÊS'!$AI$1,SAÍDAS!$F:$F,'PAINEL MÊS'!H$3)</f>
        <v>0</v>
      </c>
      <c r="I440" s="41">
        <f>SUMIFS(SAÍDAS!$D:$D,SAÍDAS!$B:$B,'PAINEL MÊS'!$B440,SAÍDAS!$H:$H,'PAINEL MÊS'!$AI$1,SAÍDAS!$F:$F,'PAINEL MÊS'!I$3)+SUMIFS(SAÍDAS!$D:$D,SAÍDAS!$B:$B,'PAINEL MÊS'!$B440,SAÍDAS!$H:$H,'PAINEL MÊS'!$AI$1,SAÍDAS!$F:$F,"SEMANA 6")</f>
        <v>0</v>
      </c>
      <c r="J440" s="42">
        <f t="shared" si="80"/>
        <v>0</v>
      </c>
      <c r="K440" s="43">
        <f>SUMIFS(ENTRADAS!$D:$D,ENTRADAS!$B:$B,'PAINEL MÊS'!$B440,ENTRADAS!$I:$I,'PAINEL MÊS'!$AI$1,ENTRADAS!$F:$F,'PAINEL MÊS'!K$3)</f>
        <v>0</v>
      </c>
      <c r="L440" s="43">
        <f>SUMIFS(ENTRADAS!$D:$D,ENTRADAS!$B:$B,'PAINEL MÊS'!$B440,ENTRADAS!$I:$I,'PAINEL MÊS'!$AI$1,ENTRADAS!$F:$F,'PAINEL MÊS'!L$3)</f>
        <v>0</v>
      </c>
      <c r="M440" s="43">
        <f>SUMIFS(ENTRADAS!$D:$D,ENTRADAS!$B:$B,'PAINEL MÊS'!$B440,ENTRADAS!$I:$I,'PAINEL MÊS'!$AI$1,ENTRADAS!$F:$F,'PAINEL MÊS'!M$3)</f>
        <v>0</v>
      </c>
      <c r="N440" s="43">
        <f>SUMIFS(ENTRADAS!$D:$D,ENTRADAS!$B:$B,'PAINEL MÊS'!$B440,ENTRADAS!$I:$I,'PAINEL MÊS'!$AI$1,ENTRADAS!$F:$F,'PAINEL MÊS'!N$3)</f>
        <v>0</v>
      </c>
      <c r="O440" s="43">
        <f>SUMIFS(ENTRADAS!$D:$D,ENTRADAS!$B:$B,'PAINEL MÊS'!$B440,ENTRADAS!$I:$I,'PAINEL MÊS'!$AI$1,ENTRADAS!$F:$F,'PAINEL MÊS'!O$3)+SUMIFS(ENTRADAS!$D:$D,ENTRADAS!$B:$B,'PAINEL MÊS'!$B440,ENTRADAS!$I:$I,'PAINEL MÊS'!$AI$1,ENTRADAS!$F:$F,"SEMANA 6")</f>
        <v>0</v>
      </c>
      <c r="P440" s="44">
        <f t="shared" si="81"/>
        <v>0</v>
      </c>
      <c r="Q440" s="40">
        <f>C440+P440-J440+SUMIFS(AJUSTE!$D:$D,AJUSTE!$B:$B,'PAINEL MÊS'!B440,AJUSTE!$H:$H,'PAINEL MÊS'!$AI$1)</f>
        <v>0</v>
      </c>
      <c r="R440" s="45">
        <f t="shared" si="82"/>
        <v>0</v>
      </c>
      <c r="S440" s="15">
        <f>IFERROR(IF(INDEX(CADASTRO!$A$2:$Q$570,MATCH('PAINEL MÊS'!B440,CADASTRO!$B$2:$B$570,0),MATCH('PAINEL MÊS'!$AI$1,CADASTRO!$A$2:$Q$2,0))=0,IF(CADASTRO!R438=0,CADASTRO!E438,CADASTRO!R438),INDEX(CADASTRO!$A$2:$Q$570,MATCH('PAINEL MÊS'!B440,CADASTRO!$B$2:$B$570,0),MATCH('PAINEL MÊS'!$AI$1,CADASTRO!$A$2:$Q$2,0))),0)</f>
        <v>0</v>
      </c>
      <c r="T440" s="14">
        <f t="shared" si="83"/>
        <v>0</v>
      </c>
      <c r="U440" s="14">
        <f t="shared" si="84"/>
        <v>0</v>
      </c>
      <c r="V440" s="14">
        <f t="shared" si="85"/>
        <v>0</v>
      </c>
      <c r="W440" s="14">
        <f t="shared" si="86"/>
        <v>0</v>
      </c>
      <c r="X440" s="67">
        <f>IFERROR(IF(INDEX(CADASTRO!$A$2:$Q$570,MATCH('PAINEL MÊS'!B440,CADASTRO!$B$2:$B$570,0),MATCH('PAINEL MÊS'!$AJ$2,CADASTRO!$A$2:$Q$2,0))=0,IF(CADASTRO!R438=0,CADASTRO!E438,CADASTRO!R438),INDEX(CADASTRO!$A$2:$Q$570,MATCH('PAINEL MÊS'!B440,CADASTRO!$B$2:$B$570,0),MATCH('PAINEL MÊS'!$AJ$2,CADASTRO!$A$2:$Q$2,0))),0)*C440</f>
        <v>0</v>
      </c>
      <c r="Y440" s="14">
        <f t="shared" si="87"/>
        <v>0</v>
      </c>
      <c r="Z440" s="75">
        <f t="shared" si="88"/>
        <v>0</v>
      </c>
      <c r="AA440" s="75">
        <f t="shared" si="89"/>
        <v>0</v>
      </c>
      <c r="AB440" s="79">
        <f t="shared" si="90"/>
        <v>0</v>
      </c>
      <c r="AC440" s="77">
        <f t="shared" si="91"/>
        <v>0</v>
      </c>
      <c r="AD440" s="77">
        <f t="shared" si="92"/>
        <v>0</v>
      </c>
    </row>
    <row r="441" spans="1:30" ht="18.75" customHeight="1" x14ac:dyDescent="0.25">
      <c r="A441" s="7">
        <f>CADASTRO!A439</f>
        <v>0</v>
      </c>
      <c r="B441" s="7">
        <f>CADASTRO!B439</f>
        <v>0</v>
      </c>
      <c r="C441" s="40">
        <f>INDEX(Base!$A$40:$N$570,MATCH('PAINEL MÊS'!B441,Base!$B$40:$B$570,0),MATCH('PAINEL MÊS'!$C$2,Base!$A$40:$N$40,0))</f>
        <v>0</v>
      </c>
      <c r="D441" s="7">
        <f>CADASTRO!C439</f>
        <v>0</v>
      </c>
      <c r="E441" s="41">
        <f>SUMIFS(SAÍDAS!$D:$D,SAÍDAS!$B:$B,'PAINEL MÊS'!$B441,SAÍDAS!$H:$H,'PAINEL MÊS'!$AI$1,SAÍDAS!$F:$F,'PAINEL MÊS'!E$3)</f>
        <v>0</v>
      </c>
      <c r="F441" s="41">
        <f>SUMIFS(SAÍDAS!$D:$D,SAÍDAS!$B:$B,'PAINEL MÊS'!$B441,SAÍDAS!$H:$H,'PAINEL MÊS'!$AI$1,SAÍDAS!$F:$F,'PAINEL MÊS'!F$3)</f>
        <v>0</v>
      </c>
      <c r="G441" s="41">
        <f>SUMIFS(SAÍDAS!$D:$D,SAÍDAS!$B:$B,'PAINEL MÊS'!$B441,SAÍDAS!$H:$H,'PAINEL MÊS'!$AI$1,SAÍDAS!$F:$F,'PAINEL MÊS'!G$3)</f>
        <v>0</v>
      </c>
      <c r="H441" s="41">
        <f>SUMIFS(SAÍDAS!$D:$D,SAÍDAS!$B:$B,'PAINEL MÊS'!$B441,SAÍDAS!$H:$H,'PAINEL MÊS'!$AI$1,SAÍDAS!$F:$F,'PAINEL MÊS'!H$3)</f>
        <v>0</v>
      </c>
      <c r="I441" s="41">
        <f>SUMIFS(SAÍDAS!$D:$D,SAÍDAS!$B:$B,'PAINEL MÊS'!$B441,SAÍDAS!$H:$H,'PAINEL MÊS'!$AI$1,SAÍDAS!$F:$F,'PAINEL MÊS'!I$3)+SUMIFS(SAÍDAS!$D:$D,SAÍDAS!$B:$B,'PAINEL MÊS'!$B441,SAÍDAS!$H:$H,'PAINEL MÊS'!$AI$1,SAÍDAS!$F:$F,"SEMANA 6")</f>
        <v>0</v>
      </c>
      <c r="J441" s="42">
        <f t="shared" si="80"/>
        <v>0</v>
      </c>
      <c r="K441" s="43">
        <f>SUMIFS(ENTRADAS!$D:$D,ENTRADAS!$B:$B,'PAINEL MÊS'!$B441,ENTRADAS!$I:$I,'PAINEL MÊS'!$AI$1,ENTRADAS!$F:$F,'PAINEL MÊS'!K$3)</f>
        <v>0</v>
      </c>
      <c r="L441" s="43">
        <f>SUMIFS(ENTRADAS!$D:$D,ENTRADAS!$B:$B,'PAINEL MÊS'!$B441,ENTRADAS!$I:$I,'PAINEL MÊS'!$AI$1,ENTRADAS!$F:$F,'PAINEL MÊS'!L$3)</f>
        <v>0</v>
      </c>
      <c r="M441" s="43">
        <f>SUMIFS(ENTRADAS!$D:$D,ENTRADAS!$B:$B,'PAINEL MÊS'!$B441,ENTRADAS!$I:$I,'PAINEL MÊS'!$AI$1,ENTRADAS!$F:$F,'PAINEL MÊS'!M$3)</f>
        <v>0</v>
      </c>
      <c r="N441" s="43">
        <f>SUMIFS(ENTRADAS!$D:$D,ENTRADAS!$B:$B,'PAINEL MÊS'!$B441,ENTRADAS!$I:$I,'PAINEL MÊS'!$AI$1,ENTRADAS!$F:$F,'PAINEL MÊS'!N$3)</f>
        <v>0</v>
      </c>
      <c r="O441" s="43">
        <f>SUMIFS(ENTRADAS!$D:$D,ENTRADAS!$B:$B,'PAINEL MÊS'!$B441,ENTRADAS!$I:$I,'PAINEL MÊS'!$AI$1,ENTRADAS!$F:$F,'PAINEL MÊS'!O$3)+SUMIFS(ENTRADAS!$D:$D,ENTRADAS!$B:$B,'PAINEL MÊS'!$B441,ENTRADAS!$I:$I,'PAINEL MÊS'!$AI$1,ENTRADAS!$F:$F,"SEMANA 6")</f>
        <v>0</v>
      </c>
      <c r="P441" s="44">
        <f t="shared" si="81"/>
        <v>0</v>
      </c>
      <c r="Q441" s="40">
        <f>C441+P441-J441+SUMIFS(AJUSTE!$D:$D,AJUSTE!$B:$B,'PAINEL MÊS'!B441,AJUSTE!$H:$H,'PAINEL MÊS'!$AI$1)</f>
        <v>0</v>
      </c>
      <c r="R441" s="45">
        <f t="shared" si="82"/>
        <v>0</v>
      </c>
      <c r="S441" s="15">
        <f>IFERROR(IF(INDEX(CADASTRO!$A$2:$Q$570,MATCH('PAINEL MÊS'!B441,CADASTRO!$B$2:$B$570,0),MATCH('PAINEL MÊS'!$AI$1,CADASTRO!$A$2:$Q$2,0))=0,IF(CADASTRO!R439=0,CADASTRO!E439,CADASTRO!R439),INDEX(CADASTRO!$A$2:$Q$570,MATCH('PAINEL MÊS'!B441,CADASTRO!$B$2:$B$570,0),MATCH('PAINEL MÊS'!$AI$1,CADASTRO!$A$2:$Q$2,0))),0)</f>
        <v>0</v>
      </c>
      <c r="T441" s="14">
        <f t="shared" si="83"/>
        <v>0</v>
      </c>
      <c r="U441" s="14">
        <f t="shared" si="84"/>
        <v>0</v>
      </c>
      <c r="V441" s="14">
        <f t="shared" si="85"/>
        <v>0</v>
      </c>
      <c r="W441" s="14">
        <f t="shared" si="86"/>
        <v>0</v>
      </c>
      <c r="X441" s="67">
        <f>IFERROR(IF(INDEX(CADASTRO!$A$2:$Q$570,MATCH('PAINEL MÊS'!B441,CADASTRO!$B$2:$B$570,0),MATCH('PAINEL MÊS'!$AJ$2,CADASTRO!$A$2:$Q$2,0))=0,IF(CADASTRO!R439=0,CADASTRO!E439,CADASTRO!R439),INDEX(CADASTRO!$A$2:$Q$570,MATCH('PAINEL MÊS'!B441,CADASTRO!$B$2:$B$570,0),MATCH('PAINEL MÊS'!$AJ$2,CADASTRO!$A$2:$Q$2,0))),0)*C441</f>
        <v>0</v>
      </c>
      <c r="Y441" s="14">
        <f t="shared" si="87"/>
        <v>0</v>
      </c>
      <c r="Z441" s="75">
        <f t="shared" si="88"/>
        <v>0</v>
      </c>
      <c r="AA441" s="75">
        <f t="shared" si="89"/>
        <v>0</v>
      </c>
      <c r="AB441" s="79">
        <f t="shared" si="90"/>
        <v>0</v>
      </c>
      <c r="AC441" s="77">
        <f t="shared" si="91"/>
        <v>0</v>
      </c>
      <c r="AD441" s="77">
        <f t="shared" si="92"/>
        <v>0</v>
      </c>
    </row>
    <row r="442" spans="1:30" ht="18.75" customHeight="1" x14ac:dyDescent="0.25">
      <c r="A442" s="7">
        <f>CADASTRO!A440</f>
        <v>0</v>
      </c>
      <c r="B442" s="7">
        <f>CADASTRO!B440</f>
        <v>0</v>
      </c>
      <c r="C442" s="40">
        <f>INDEX(Base!$A$40:$N$570,MATCH('PAINEL MÊS'!B442,Base!$B$40:$B$570,0),MATCH('PAINEL MÊS'!$C$2,Base!$A$40:$N$40,0))</f>
        <v>0</v>
      </c>
      <c r="D442" s="7">
        <f>CADASTRO!C440</f>
        <v>0</v>
      </c>
      <c r="E442" s="41">
        <f>SUMIFS(SAÍDAS!$D:$D,SAÍDAS!$B:$B,'PAINEL MÊS'!$B442,SAÍDAS!$H:$H,'PAINEL MÊS'!$AI$1,SAÍDAS!$F:$F,'PAINEL MÊS'!E$3)</f>
        <v>0</v>
      </c>
      <c r="F442" s="41">
        <f>SUMIFS(SAÍDAS!$D:$D,SAÍDAS!$B:$B,'PAINEL MÊS'!$B442,SAÍDAS!$H:$H,'PAINEL MÊS'!$AI$1,SAÍDAS!$F:$F,'PAINEL MÊS'!F$3)</f>
        <v>0</v>
      </c>
      <c r="G442" s="41">
        <f>SUMIFS(SAÍDAS!$D:$D,SAÍDAS!$B:$B,'PAINEL MÊS'!$B442,SAÍDAS!$H:$H,'PAINEL MÊS'!$AI$1,SAÍDAS!$F:$F,'PAINEL MÊS'!G$3)</f>
        <v>0</v>
      </c>
      <c r="H442" s="41">
        <f>SUMIFS(SAÍDAS!$D:$D,SAÍDAS!$B:$B,'PAINEL MÊS'!$B442,SAÍDAS!$H:$H,'PAINEL MÊS'!$AI$1,SAÍDAS!$F:$F,'PAINEL MÊS'!H$3)</f>
        <v>0</v>
      </c>
      <c r="I442" s="41">
        <f>SUMIFS(SAÍDAS!$D:$D,SAÍDAS!$B:$B,'PAINEL MÊS'!$B442,SAÍDAS!$H:$H,'PAINEL MÊS'!$AI$1,SAÍDAS!$F:$F,'PAINEL MÊS'!I$3)+SUMIFS(SAÍDAS!$D:$D,SAÍDAS!$B:$B,'PAINEL MÊS'!$B442,SAÍDAS!$H:$H,'PAINEL MÊS'!$AI$1,SAÍDAS!$F:$F,"SEMANA 6")</f>
        <v>0</v>
      </c>
      <c r="J442" s="42">
        <f t="shared" si="80"/>
        <v>0</v>
      </c>
      <c r="K442" s="43">
        <f>SUMIFS(ENTRADAS!$D:$D,ENTRADAS!$B:$B,'PAINEL MÊS'!$B442,ENTRADAS!$I:$I,'PAINEL MÊS'!$AI$1,ENTRADAS!$F:$F,'PAINEL MÊS'!K$3)</f>
        <v>0</v>
      </c>
      <c r="L442" s="43">
        <f>SUMIFS(ENTRADAS!$D:$D,ENTRADAS!$B:$B,'PAINEL MÊS'!$B442,ENTRADAS!$I:$I,'PAINEL MÊS'!$AI$1,ENTRADAS!$F:$F,'PAINEL MÊS'!L$3)</f>
        <v>0</v>
      </c>
      <c r="M442" s="43">
        <f>SUMIFS(ENTRADAS!$D:$D,ENTRADAS!$B:$B,'PAINEL MÊS'!$B442,ENTRADAS!$I:$I,'PAINEL MÊS'!$AI$1,ENTRADAS!$F:$F,'PAINEL MÊS'!M$3)</f>
        <v>0</v>
      </c>
      <c r="N442" s="43">
        <f>SUMIFS(ENTRADAS!$D:$D,ENTRADAS!$B:$B,'PAINEL MÊS'!$B442,ENTRADAS!$I:$I,'PAINEL MÊS'!$AI$1,ENTRADAS!$F:$F,'PAINEL MÊS'!N$3)</f>
        <v>0</v>
      </c>
      <c r="O442" s="43">
        <f>SUMIFS(ENTRADAS!$D:$D,ENTRADAS!$B:$B,'PAINEL MÊS'!$B442,ENTRADAS!$I:$I,'PAINEL MÊS'!$AI$1,ENTRADAS!$F:$F,'PAINEL MÊS'!O$3)+SUMIFS(ENTRADAS!$D:$D,ENTRADAS!$B:$B,'PAINEL MÊS'!$B442,ENTRADAS!$I:$I,'PAINEL MÊS'!$AI$1,ENTRADAS!$F:$F,"SEMANA 6")</f>
        <v>0</v>
      </c>
      <c r="P442" s="44">
        <f t="shared" si="81"/>
        <v>0</v>
      </c>
      <c r="Q442" s="40">
        <f>C442+P442-J442+SUMIFS(AJUSTE!$D:$D,AJUSTE!$B:$B,'PAINEL MÊS'!B442,AJUSTE!$H:$H,'PAINEL MÊS'!$AI$1)</f>
        <v>0</v>
      </c>
      <c r="R442" s="45">
        <f t="shared" si="82"/>
        <v>0</v>
      </c>
      <c r="S442" s="15">
        <f>IFERROR(IF(INDEX(CADASTRO!$A$2:$Q$570,MATCH('PAINEL MÊS'!B442,CADASTRO!$B$2:$B$570,0),MATCH('PAINEL MÊS'!$AI$1,CADASTRO!$A$2:$Q$2,0))=0,IF(CADASTRO!R440=0,CADASTRO!E440,CADASTRO!R440),INDEX(CADASTRO!$A$2:$Q$570,MATCH('PAINEL MÊS'!B442,CADASTRO!$B$2:$B$570,0),MATCH('PAINEL MÊS'!$AI$1,CADASTRO!$A$2:$Q$2,0))),0)</f>
        <v>0</v>
      </c>
      <c r="T442" s="14">
        <f t="shared" si="83"/>
        <v>0</v>
      </c>
      <c r="U442" s="14">
        <f t="shared" si="84"/>
        <v>0</v>
      </c>
      <c r="V442" s="14">
        <f t="shared" si="85"/>
        <v>0</v>
      </c>
      <c r="W442" s="14">
        <f t="shared" si="86"/>
        <v>0</v>
      </c>
      <c r="X442" s="67">
        <f>IFERROR(IF(INDEX(CADASTRO!$A$2:$Q$570,MATCH('PAINEL MÊS'!B442,CADASTRO!$B$2:$B$570,0),MATCH('PAINEL MÊS'!$AJ$2,CADASTRO!$A$2:$Q$2,0))=0,IF(CADASTRO!R440=0,CADASTRO!E440,CADASTRO!R440),INDEX(CADASTRO!$A$2:$Q$570,MATCH('PAINEL MÊS'!B442,CADASTRO!$B$2:$B$570,0),MATCH('PAINEL MÊS'!$AJ$2,CADASTRO!$A$2:$Q$2,0))),0)*C442</f>
        <v>0</v>
      </c>
      <c r="Y442" s="14">
        <f t="shared" si="87"/>
        <v>0</v>
      </c>
      <c r="Z442" s="75">
        <f t="shared" si="88"/>
        <v>0</v>
      </c>
      <c r="AA442" s="75">
        <f t="shared" si="89"/>
        <v>0</v>
      </c>
      <c r="AB442" s="79">
        <f t="shared" si="90"/>
        <v>0</v>
      </c>
      <c r="AC442" s="77">
        <f t="shared" si="91"/>
        <v>0</v>
      </c>
      <c r="AD442" s="77">
        <f t="shared" si="92"/>
        <v>0</v>
      </c>
    </row>
    <row r="443" spans="1:30" ht="18.75" customHeight="1" x14ac:dyDescent="0.25">
      <c r="A443" s="7">
        <f>CADASTRO!A441</f>
        <v>0</v>
      </c>
      <c r="B443" s="7">
        <f>CADASTRO!B441</f>
        <v>0</v>
      </c>
      <c r="C443" s="40">
        <f>INDEX(Base!$A$40:$N$570,MATCH('PAINEL MÊS'!B443,Base!$B$40:$B$570,0),MATCH('PAINEL MÊS'!$C$2,Base!$A$40:$N$40,0))</f>
        <v>0</v>
      </c>
      <c r="D443" s="7">
        <f>CADASTRO!C441</f>
        <v>0</v>
      </c>
      <c r="E443" s="41">
        <f>SUMIFS(SAÍDAS!$D:$D,SAÍDAS!$B:$B,'PAINEL MÊS'!$B443,SAÍDAS!$H:$H,'PAINEL MÊS'!$AI$1,SAÍDAS!$F:$F,'PAINEL MÊS'!E$3)</f>
        <v>0</v>
      </c>
      <c r="F443" s="41">
        <f>SUMIFS(SAÍDAS!$D:$D,SAÍDAS!$B:$B,'PAINEL MÊS'!$B443,SAÍDAS!$H:$H,'PAINEL MÊS'!$AI$1,SAÍDAS!$F:$F,'PAINEL MÊS'!F$3)</f>
        <v>0</v>
      </c>
      <c r="G443" s="41">
        <f>SUMIFS(SAÍDAS!$D:$D,SAÍDAS!$B:$B,'PAINEL MÊS'!$B443,SAÍDAS!$H:$H,'PAINEL MÊS'!$AI$1,SAÍDAS!$F:$F,'PAINEL MÊS'!G$3)</f>
        <v>0</v>
      </c>
      <c r="H443" s="41">
        <f>SUMIFS(SAÍDAS!$D:$D,SAÍDAS!$B:$B,'PAINEL MÊS'!$B443,SAÍDAS!$H:$H,'PAINEL MÊS'!$AI$1,SAÍDAS!$F:$F,'PAINEL MÊS'!H$3)</f>
        <v>0</v>
      </c>
      <c r="I443" s="41">
        <f>SUMIFS(SAÍDAS!$D:$D,SAÍDAS!$B:$B,'PAINEL MÊS'!$B443,SAÍDAS!$H:$H,'PAINEL MÊS'!$AI$1,SAÍDAS!$F:$F,'PAINEL MÊS'!I$3)+SUMIFS(SAÍDAS!$D:$D,SAÍDAS!$B:$B,'PAINEL MÊS'!$B443,SAÍDAS!$H:$H,'PAINEL MÊS'!$AI$1,SAÍDAS!$F:$F,"SEMANA 6")</f>
        <v>0</v>
      </c>
      <c r="J443" s="42">
        <f t="shared" si="80"/>
        <v>0</v>
      </c>
      <c r="K443" s="43">
        <f>SUMIFS(ENTRADAS!$D:$D,ENTRADAS!$B:$B,'PAINEL MÊS'!$B443,ENTRADAS!$I:$I,'PAINEL MÊS'!$AI$1,ENTRADAS!$F:$F,'PAINEL MÊS'!K$3)</f>
        <v>0</v>
      </c>
      <c r="L443" s="43">
        <f>SUMIFS(ENTRADAS!$D:$D,ENTRADAS!$B:$B,'PAINEL MÊS'!$B443,ENTRADAS!$I:$I,'PAINEL MÊS'!$AI$1,ENTRADAS!$F:$F,'PAINEL MÊS'!L$3)</f>
        <v>0</v>
      </c>
      <c r="M443" s="43">
        <f>SUMIFS(ENTRADAS!$D:$D,ENTRADAS!$B:$B,'PAINEL MÊS'!$B443,ENTRADAS!$I:$I,'PAINEL MÊS'!$AI$1,ENTRADAS!$F:$F,'PAINEL MÊS'!M$3)</f>
        <v>0</v>
      </c>
      <c r="N443" s="43">
        <f>SUMIFS(ENTRADAS!$D:$D,ENTRADAS!$B:$B,'PAINEL MÊS'!$B443,ENTRADAS!$I:$I,'PAINEL MÊS'!$AI$1,ENTRADAS!$F:$F,'PAINEL MÊS'!N$3)</f>
        <v>0</v>
      </c>
      <c r="O443" s="43">
        <f>SUMIFS(ENTRADAS!$D:$D,ENTRADAS!$B:$B,'PAINEL MÊS'!$B443,ENTRADAS!$I:$I,'PAINEL MÊS'!$AI$1,ENTRADAS!$F:$F,'PAINEL MÊS'!O$3)+SUMIFS(ENTRADAS!$D:$D,ENTRADAS!$B:$B,'PAINEL MÊS'!$B443,ENTRADAS!$I:$I,'PAINEL MÊS'!$AI$1,ENTRADAS!$F:$F,"SEMANA 6")</f>
        <v>0</v>
      </c>
      <c r="P443" s="44">
        <f t="shared" si="81"/>
        <v>0</v>
      </c>
      <c r="Q443" s="40">
        <f>C443+P443-J443+SUMIFS(AJUSTE!$D:$D,AJUSTE!$B:$B,'PAINEL MÊS'!B443,AJUSTE!$H:$H,'PAINEL MÊS'!$AI$1)</f>
        <v>0</v>
      </c>
      <c r="R443" s="45">
        <f t="shared" si="82"/>
        <v>0</v>
      </c>
      <c r="S443" s="15">
        <f>IFERROR(IF(INDEX(CADASTRO!$A$2:$Q$570,MATCH('PAINEL MÊS'!B443,CADASTRO!$B$2:$B$570,0),MATCH('PAINEL MÊS'!$AI$1,CADASTRO!$A$2:$Q$2,0))=0,IF(CADASTRO!R441=0,CADASTRO!E441,CADASTRO!R441),INDEX(CADASTRO!$A$2:$Q$570,MATCH('PAINEL MÊS'!B443,CADASTRO!$B$2:$B$570,0),MATCH('PAINEL MÊS'!$AI$1,CADASTRO!$A$2:$Q$2,0))),0)</f>
        <v>0</v>
      </c>
      <c r="T443" s="14">
        <f t="shared" si="83"/>
        <v>0</v>
      </c>
      <c r="U443" s="14">
        <f t="shared" si="84"/>
        <v>0</v>
      </c>
      <c r="V443" s="14">
        <f t="shared" si="85"/>
        <v>0</v>
      </c>
      <c r="W443" s="14">
        <f t="shared" si="86"/>
        <v>0</v>
      </c>
      <c r="X443" s="67">
        <f>IFERROR(IF(INDEX(CADASTRO!$A$2:$Q$570,MATCH('PAINEL MÊS'!B443,CADASTRO!$B$2:$B$570,0),MATCH('PAINEL MÊS'!$AJ$2,CADASTRO!$A$2:$Q$2,0))=0,IF(CADASTRO!R441=0,CADASTRO!E441,CADASTRO!R441),INDEX(CADASTRO!$A$2:$Q$570,MATCH('PAINEL MÊS'!B443,CADASTRO!$B$2:$B$570,0),MATCH('PAINEL MÊS'!$AJ$2,CADASTRO!$A$2:$Q$2,0))),0)*C443</f>
        <v>0</v>
      </c>
      <c r="Y443" s="14">
        <f t="shared" si="87"/>
        <v>0</v>
      </c>
      <c r="Z443" s="75">
        <f t="shared" si="88"/>
        <v>0</v>
      </c>
      <c r="AA443" s="75">
        <f t="shared" si="89"/>
        <v>0</v>
      </c>
      <c r="AB443" s="79">
        <f t="shared" si="90"/>
        <v>0</v>
      </c>
      <c r="AC443" s="77">
        <f t="shared" si="91"/>
        <v>0</v>
      </c>
      <c r="AD443" s="77">
        <f t="shared" si="92"/>
        <v>0</v>
      </c>
    </row>
    <row r="444" spans="1:30" ht="18.75" customHeight="1" x14ac:dyDescent="0.25">
      <c r="A444" s="7">
        <f>CADASTRO!A442</f>
        <v>0</v>
      </c>
      <c r="B444" s="7">
        <f>CADASTRO!B442</f>
        <v>0</v>
      </c>
      <c r="C444" s="40">
        <f>INDEX(Base!$A$40:$N$570,MATCH('PAINEL MÊS'!B444,Base!$B$40:$B$570,0),MATCH('PAINEL MÊS'!$C$2,Base!$A$40:$N$40,0))</f>
        <v>0</v>
      </c>
      <c r="D444" s="7">
        <f>CADASTRO!C442</f>
        <v>0</v>
      </c>
      <c r="E444" s="41">
        <f>SUMIFS(SAÍDAS!$D:$D,SAÍDAS!$B:$B,'PAINEL MÊS'!$B444,SAÍDAS!$H:$H,'PAINEL MÊS'!$AI$1,SAÍDAS!$F:$F,'PAINEL MÊS'!E$3)</f>
        <v>0</v>
      </c>
      <c r="F444" s="41">
        <f>SUMIFS(SAÍDAS!$D:$D,SAÍDAS!$B:$B,'PAINEL MÊS'!$B444,SAÍDAS!$H:$H,'PAINEL MÊS'!$AI$1,SAÍDAS!$F:$F,'PAINEL MÊS'!F$3)</f>
        <v>0</v>
      </c>
      <c r="G444" s="41">
        <f>SUMIFS(SAÍDAS!$D:$D,SAÍDAS!$B:$B,'PAINEL MÊS'!$B444,SAÍDAS!$H:$H,'PAINEL MÊS'!$AI$1,SAÍDAS!$F:$F,'PAINEL MÊS'!G$3)</f>
        <v>0</v>
      </c>
      <c r="H444" s="41">
        <f>SUMIFS(SAÍDAS!$D:$D,SAÍDAS!$B:$B,'PAINEL MÊS'!$B444,SAÍDAS!$H:$H,'PAINEL MÊS'!$AI$1,SAÍDAS!$F:$F,'PAINEL MÊS'!H$3)</f>
        <v>0</v>
      </c>
      <c r="I444" s="41">
        <f>SUMIFS(SAÍDAS!$D:$D,SAÍDAS!$B:$B,'PAINEL MÊS'!$B444,SAÍDAS!$H:$H,'PAINEL MÊS'!$AI$1,SAÍDAS!$F:$F,'PAINEL MÊS'!I$3)+SUMIFS(SAÍDAS!$D:$D,SAÍDAS!$B:$B,'PAINEL MÊS'!$B444,SAÍDAS!$H:$H,'PAINEL MÊS'!$AI$1,SAÍDAS!$F:$F,"SEMANA 6")</f>
        <v>0</v>
      </c>
      <c r="J444" s="42">
        <f t="shared" si="80"/>
        <v>0</v>
      </c>
      <c r="K444" s="43">
        <f>SUMIFS(ENTRADAS!$D:$D,ENTRADAS!$B:$B,'PAINEL MÊS'!$B444,ENTRADAS!$I:$I,'PAINEL MÊS'!$AI$1,ENTRADAS!$F:$F,'PAINEL MÊS'!K$3)</f>
        <v>0</v>
      </c>
      <c r="L444" s="43">
        <f>SUMIFS(ENTRADAS!$D:$D,ENTRADAS!$B:$B,'PAINEL MÊS'!$B444,ENTRADAS!$I:$I,'PAINEL MÊS'!$AI$1,ENTRADAS!$F:$F,'PAINEL MÊS'!L$3)</f>
        <v>0</v>
      </c>
      <c r="M444" s="43">
        <f>SUMIFS(ENTRADAS!$D:$D,ENTRADAS!$B:$B,'PAINEL MÊS'!$B444,ENTRADAS!$I:$I,'PAINEL MÊS'!$AI$1,ENTRADAS!$F:$F,'PAINEL MÊS'!M$3)</f>
        <v>0</v>
      </c>
      <c r="N444" s="43">
        <f>SUMIFS(ENTRADAS!$D:$D,ENTRADAS!$B:$B,'PAINEL MÊS'!$B444,ENTRADAS!$I:$I,'PAINEL MÊS'!$AI$1,ENTRADAS!$F:$F,'PAINEL MÊS'!N$3)</f>
        <v>0</v>
      </c>
      <c r="O444" s="43">
        <f>SUMIFS(ENTRADAS!$D:$D,ENTRADAS!$B:$B,'PAINEL MÊS'!$B444,ENTRADAS!$I:$I,'PAINEL MÊS'!$AI$1,ENTRADAS!$F:$F,'PAINEL MÊS'!O$3)+SUMIFS(ENTRADAS!$D:$D,ENTRADAS!$B:$B,'PAINEL MÊS'!$B444,ENTRADAS!$I:$I,'PAINEL MÊS'!$AI$1,ENTRADAS!$F:$F,"SEMANA 6")</f>
        <v>0</v>
      </c>
      <c r="P444" s="44">
        <f t="shared" si="81"/>
        <v>0</v>
      </c>
      <c r="Q444" s="40">
        <f>C444+P444-J444+SUMIFS(AJUSTE!$D:$D,AJUSTE!$B:$B,'PAINEL MÊS'!B444,AJUSTE!$H:$H,'PAINEL MÊS'!$AI$1)</f>
        <v>0</v>
      </c>
      <c r="R444" s="45">
        <f t="shared" si="82"/>
        <v>0</v>
      </c>
      <c r="S444" s="15">
        <f>IFERROR(IF(INDEX(CADASTRO!$A$2:$Q$570,MATCH('PAINEL MÊS'!B444,CADASTRO!$B$2:$B$570,0),MATCH('PAINEL MÊS'!$AI$1,CADASTRO!$A$2:$Q$2,0))=0,IF(CADASTRO!R442=0,CADASTRO!E442,CADASTRO!R442),INDEX(CADASTRO!$A$2:$Q$570,MATCH('PAINEL MÊS'!B444,CADASTRO!$B$2:$B$570,0),MATCH('PAINEL MÊS'!$AI$1,CADASTRO!$A$2:$Q$2,0))),0)</f>
        <v>0</v>
      </c>
      <c r="T444" s="14">
        <f t="shared" si="83"/>
        <v>0</v>
      </c>
      <c r="U444" s="14">
        <f t="shared" si="84"/>
        <v>0</v>
      </c>
      <c r="V444" s="14">
        <f t="shared" si="85"/>
        <v>0</v>
      </c>
      <c r="W444" s="14">
        <f t="shared" si="86"/>
        <v>0</v>
      </c>
      <c r="X444" s="67">
        <f>IFERROR(IF(INDEX(CADASTRO!$A$2:$Q$570,MATCH('PAINEL MÊS'!B444,CADASTRO!$B$2:$B$570,0),MATCH('PAINEL MÊS'!$AJ$2,CADASTRO!$A$2:$Q$2,0))=0,IF(CADASTRO!R442=0,CADASTRO!E442,CADASTRO!R442),INDEX(CADASTRO!$A$2:$Q$570,MATCH('PAINEL MÊS'!B444,CADASTRO!$B$2:$B$570,0),MATCH('PAINEL MÊS'!$AJ$2,CADASTRO!$A$2:$Q$2,0))),0)*C444</f>
        <v>0</v>
      </c>
      <c r="Y444" s="14">
        <f t="shared" si="87"/>
        <v>0</v>
      </c>
      <c r="Z444" s="75">
        <f t="shared" si="88"/>
        <v>0</v>
      </c>
      <c r="AA444" s="75">
        <f t="shared" si="89"/>
        <v>0</v>
      </c>
      <c r="AB444" s="79">
        <f t="shared" si="90"/>
        <v>0</v>
      </c>
      <c r="AC444" s="77">
        <f t="shared" si="91"/>
        <v>0</v>
      </c>
      <c r="AD444" s="77">
        <f t="shared" si="92"/>
        <v>0</v>
      </c>
    </row>
    <row r="445" spans="1:30" ht="18.75" customHeight="1" x14ac:dyDescent="0.25">
      <c r="A445" s="7">
        <f>CADASTRO!A443</f>
        <v>0</v>
      </c>
      <c r="B445" s="7">
        <f>CADASTRO!B443</f>
        <v>0</v>
      </c>
      <c r="C445" s="40">
        <f>INDEX(Base!$A$40:$N$570,MATCH('PAINEL MÊS'!B445,Base!$B$40:$B$570,0),MATCH('PAINEL MÊS'!$C$2,Base!$A$40:$N$40,0))</f>
        <v>0</v>
      </c>
      <c r="D445" s="7">
        <f>CADASTRO!C443</f>
        <v>0</v>
      </c>
      <c r="E445" s="41">
        <f>SUMIFS(SAÍDAS!$D:$D,SAÍDAS!$B:$B,'PAINEL MÊS'!$B445,SAÍDAS!$H:$H,'PAINEL MÊS'!$AI$1,SAÍDAS!$F:$F,'PAINEL MÊS'!E$3)</f>
        <v>0</v>
      </c>
      <c r="F445" s="41">
        <f>SUMIFS(SAÍDAS!$D:$D,SAÍDAS!$B:$B,'PAINEL MÊS'!$B445,SAÍDAS!$H:$H,'PAINEL MÊS'!$AI$1,SAÍDAS!$F:$F,'PAINEL MÊS'!F$3)</f>
        <v>0</v>
      </c>
      <c r="G445" s="41">
        <f>SUMIFS(SAÍDAS!$D:$D,SAÍDAS!$B:$B,'PAINEL MÊS'!$B445,SAÍDAS!$H:$H,'PAINEL MÊS'!$AI$1,SAÍDAS!$F:$F,'PAINEL MÊS'!G$3)</f>
        <v>0</v>
      </c>
      <c r="H445" s="41">
        <f>SUMIFS(SAÍDAS!$D:$D,SAÍDAS!$B:$B,'PAINEL MÊS'!$B445,SAÍDAS!$H:$H,'PAINEL MÊS'!$AI$1,SAÍDAS!$F:$F,'PAINEL MÊS'!H$3)</f>
        <v>0</v>
      </c>
      <c r="I445" s="41">
        <f>SUMIFS(SAÍDAS!$D:$D,SAÍDAS!$B:$B,'PAINEL MÊS'!$B445,SAÍDAS!$H:$H,'PAINEL MÊS'!$AI$1,SAÍDAS!$F:$F,'PAINEL MÊS'!I$3)+SUMIFS(SAÍDAS!$D:$D,SAÍDAS!$B:$B,'PAINEL MÊS'!$B445,SAÍDAS!$H:$H,'PAINEL MÊS'!$AI$1,SAÍDAS!$F:$F,"SEMANA 6")</f>
        <v>0</v>
      </c>
      <c r="J445" s="42">
        <f t="shared" si="80"/>
        <v>0</v>
      </c>
      <c r="K445" s="43">
        <f>SUMIFS(ENTRADAS!$D:$D,ENTRADAS!$B:$B,'PAINEL MÊS'!$B445,ENTRADAS!$I:$I,'PAINEL MÊS'!$AI$1,ENTRADAS!$F:$F,'PAINEL MÊS'!K$3)</f>
        <v>0</v>
      </c>
      <c r="L445" s="43">
        <f>SUMIFS(ENTRADAS!$D:$D,ENTRADAS!$B:$B,'PAINEL MÊS'!$B445,ENTRADAS!$I:$I,'PAINEL MÊS'!$AI$1,ENTRADAS!$F:$F,'PAINEL MÊS'!L$3)</f>
        <v>0</v>
      </c>
      <c r="M445" s="43">
        <f>SUMIFS(ENTRADAS!$D:$D,ENTRADAS!$B:$B,'PAINEL MÊS'!$B445,ENTRADAS!$I:$I,'PAINEL MÊS'!$AI$1,ENTRADAS!$F:$F,'PAINEL MÊS'!M$3)</f>
        <v>0</v>
      </c>
      <c r="N445" s="43">
        <f>SUMIFS(ENTRADAS!$D:$D,ENTRADAS!$B:$B,'PAINEL MÊS'!$B445,ENTRADAS!$I:$I,'PAINEL MÊS'!$AI$1,ENTRADAS!$F:$F,'PAINEL MÊS'!N$3)</f>
        <v>0</v>
      </c>
      <c r="O445" s="43">
        <f>SUMIFS(ENTRADAS!$D:$D,ENTRADAS!$B:$B,'PAINEL MÊS'!$B445,ENTRADAS!$I:$I,'PAINEL MÊS'!$AI$1,ENTRADAS!$F:$F,'PAINEL MÊS'!O$3)+SUMIFS(ENTRADAS!$D:$D,ENTRADAS!$B:$B,'PAINEL MÊS'!$B445,ENTRADAS!$I:$I,'PAINEL MÊS'!$AI$1,ENTRADAS!$F:$F,"SEMANA 6")</f>
        <v>0</v>
      </c>
      <c r="P445" s="44">
        <f t="shared" si="81"/>
        <v>0</v>
      </c>
      <c r="Q445" s="40">
        <f>C445+P445-J445+SUMIFS(AJUSTE!$D:$D,AJUSTE!$B:$B,'PAINEL MÊS'!B445,AJUSTE!$H:$H,'PAINEL MÊS'!$AI$1)</f>
        <v>0</v>
      </c>
      <c r="R445" s="45">
        <f t="shared" si="82"/>
        <v>0</v>
      </c>
      <c r="S445" s="15">
        <f>IFERROR(IF(INDEX(CADASTRO!$A$2:$Q$570,MATCH('PAINEL MÊS'!B445,CADASTRO!$B$2:$B$570,0),MATCH('PAINEL MÊS'!$AI$1,CADASTRO!$A$2:$Q$2,0))=0,IF(CADASTRO!R443=0,CADASTRO!E443,CADASTRO!R443),INDEX(CADASTRO!$A$2:$Q$570,MATCH('PAINEL MÊS'!B445,CADASTRO!$B$2:$B$570,0),MATCH('PAINEL MÊS'!$AI$1,CADASTRO!$A$2:$Q$2,0))),0)</f>
        <v>0</v>
      </c>
      <c r="T445" s="14">
        <f t="shared" si="83"/>
        <v>0</v>
      </c>
      <c r="U445" s="14">
        <f t="shared" si="84"/>
        <v>0</v>
      </c>
      <c r="V445" s="14">
        <f t="shared" si="85"/>
        <v>0</v>
      </c>
      <c r="W445" s="14">
        <f t="shared" si="86"/>
        <v>0</v>
      </c>
      <c r="X445" s="67">
        <f>IFERROR(IF(INDEX(CADASTRO!$A$2:$Q$570,MATCH('PAINEL MÊS'!B445,CADASTRO!$B$2:$B$570,0),MATCH('PAINEL MÊS'!$AJ$2,CADASTRO!$A$2:$Q$2,0))=0,IF(CADASTRO!R443=0,CADASTRO!E443,CADASTRO!R443),INDEX(CADASTRO!$A$2:$Q$570,MATCH('PAINEL MÊS'!B445,CADASTRO!$B$2:$B$570,0),MATCH('PAINEL MÊS'!$AJ$2,CADASTRO!$A$2:$Q$2,0))),0)*C445</f>
        <v>0</v>
      </c>
      <c r="Y445" s="14">
        <f t="shared" si="87"/>
        <v>0</v>
      </c>
      <c r="Z445" s="75">
        <f t="shared" si="88"/>
        <v>0</v>
      </c>
      <c r="AA445" s="75">
        <f t="shared" si="89"/>
        <v>0</v>
      </c>
      <c r="AB445" s="79">
        <f t="shared" si="90"/>
        <v>0</v>
      </c>
      <c r="AC445" s="77">
        <f t="shared" si="91"/>
        <v>0</v>
      </c>
      <c r="AD445" s="77">
        <f t="shared" si="92"/>
        <v>0</v>
      </c>
    </row>
    <row r="446" spans="1:30" ht="18.75" customHeight="1" x14ac:dyDescent="0.25">
      <c r="A446" s="7">
        <f>CADASTRO!A444</f>
        <v>0</v>
      </c>
      <c r="B446" s="7">
        <f>CADASTRO!B444</f>
        <v>0</v>
      </c>
      <c r="C446" s="40">
        <f>INDEX(Base!$A$40:$N$570,MATCH('PAINEL MÊS'!B446,Base!$B$40:$B$570,0),MATCH('PAINEL MÊS'!$C$2,Base!$A$40:$N$40,0))</f>
        <v>0</v>
      </c>
      <c r="D446" s="7">
        <f>CADASTRO!C444</f>
        <v>0</v>
      </c>
      <c r="E446" s="41">
        <f>SUMIFS(SAÍDAS!$D:$D,SAÍDAS!$B:$B,'PAINEL MÊS'!$B446,SAÍDAS!$H:$H,'PAINEL MÊS'!$AI$1,SAÍDAS!$F:$F,'PAINEL MÊS'!E$3)</f>
        <v>0</v>
      </c>
      <c r="F446" s="41">
        <f>SUMIFS(SAÍDAS!$D:$D,SAÍDAS!$B:$B,'PAINEL MÊS'!$B446,SAÍDAS!$H:$H,'PAINEL MÊS'!$AI$1,SAÍDAS!$F:$F,'PAINEL MÊS'!F$3)</f>
        <v>0</v>
      </c>
      <c r="G446" s="41">
        <f>SUMIFS(SAÍDAS!$D:$D,SAÍDAS!$B:$B,'PAINEL MÊS'!$B446,SAÍDAS!$H:$H,'PAINEL MÊS'!$AI$1,SAÍDAS!$F:$F,'PAINEL MÊS'!G$3)</f>
        <v>0</v>
      </c>
      <c r="H446" s="41">
        <f>SUMIFS(SAÍDAS!$D:$D,SAÍDAS!$B:$B,'PAINEL MÊS'!$B446,SAÍDAS!$H:$H,'PAINEL MÊS'!$AI$1,SAÍDAS!$F:$F,'PAINEL MÊS'!H$3)</f>
        <v>0</v>
      </c>
      <c r="I446" s="41">
        <f>SUMIFS(SAÍDAS!$D:$D,SAÍDAS!$B:$B,'PAINEL MÊS'!$B446,SAÍDAS!$H:$H,'PAINEL MÊS'!$AI$1,SAÍDAS!$F:$F,'PAINEL MÊS'!I$3)+SUMIFS(SAÍDAS!$D:$D,SAÍDAS!$B:$B,'PAINEL MÊS'!$B446,SAÍDAS!$H:$H,'PAINEL MÊS'!$AI$1,SAÍDAS!$F:$F,"SEMANA 6")</f>
        <v>0</v>
      </c>
      <c r="J446" s="42">
        <f t="shared" si="80"/>
        <v>0</v>
      </c>
      <c r="K446" s="43">
        <f>SUMIFS(ENTRADAS!$D:$D,ENTRADAS!$B:$B,'PAINEL MÊS'!$B446,ENTRADAS!$I:$I,'PAINEL MÊS'!$AI$1,ENTRADAS!$F:$F,'PAINEL MÊS'!K$3)</f>
        <v>0</v>
      </c>
      <c r="L446" s="43">
        <f>SUMIFS(ENTRADAS!$D:$D,ENTRADAS!$B:$B,'PAINEL MÊS'!$B446,ENTRADAS!$I:$I,'PAINEL MÊS'!$AI$1,ENTRADAS!$F:$F,'PAINEL MÊS'!L$3)</f>
        <v>0</v>
      </c>
      <c r="M446" s="43">
        <f>SUMIFS(ENTRADAS!$D:$D,ENTRADAS!$B:$B,'PAINEL MÊS'!$B446,ENTRADAS!$I:$I,'PAINEL MÊS'!$AI$1,ENTRADAS!$F:$F,'PAINEL MÊS'!M$3)</f>
        <v>0</v>
      </c>
      <c r="N446" s="43">
        <f>SUMIFS(ENTRADAS!$D:$D,ENTRADAS!$B:$B,'PAINEL MÊS'!$B446,ENTRADAS!$I:$I,'PAINEL MÊS'!$AI$1,ENTRADAS!$F:$F,'PAINEL MÊS'!N$3)</f>
        <v>0</v>
      </c>
      <c r="O446" s="43">
        <f>SUMIFS(ENTRADAS!$D:$D,ENTRADAS!$B:$B,'PAINEL MÊS'!$B446,ENTRADAS!$I:$I,'PAINEL MÊS'!$AI$1,ENTRADAS!$F:$F,'PAINEL MÊS'!O$3)+SUMIFS(ENTRADAS!$D:$D,ENTRADAS!$B:$B,'PAINEL MÊS'!$B446,ENTRADAS!$I:$I,'PAINEL MÊS'!$AI$1,ENTRADAS!$F:$F,"SEMANA 6")</f>
        <v>0</v>
      </c>
      <c r="P446" s="44">
        <f t="shared" si="81"/>
        <v>0</v>
      </c>
      <c r="Q446" s="40">
        <f>C446+P446-J446+SUMIFS(AJUSTE!$D:$D,AJUSTE!$B:$B,'PAINEL MÊS'!B446,AJUSTE!$H:$H,'PAINEL MÊS'!$AI$1)</f>
        <v>0</v>
      </c>
      <c r="R446" s="45">
        <f t="shared" si="82"/>
        <v>0</v>
      </c>
      <c r="S446" s="15">
        <f>IFERROR(IF(INDEX(CADASTRO!$A$2:$Q$570,MATCH('PAINEL MÊS'!B446,CADASTRO!$B$2:$B$570,0),MATCH('PAINEL MÊS'!$AI$1,CADASTRO!$A$2:$Q$2,0))=0,IF(CADASTRO!R444=0,CADASTRO!E444,CADASTRO!R444),INDEX(CADASTRO!$A$2:$Q$570,MATCH('PAINEL MÊS'!B446,CADASTRO!$B$2:$B$570,0),MATCH('PAINEL MÊS'!$AI$1,CADASTRO!$A$2:$Q$2,0))),0)</f>
        <v>0</v>
      </c>
      <c r="T446" s="14">
        <f t="shared" si="83"/>
        <v>0</v>
      </c>
      <c r="U446" s="14">
        <f t="shared" si="84"/>
        <v>0</v>
      </c>
      <c r="V446" s="14">
        <f t="shared" si="85"/>
        <v>0</v>
      </c>
      <c r="W446" s="14">
        <f t="shared" si="86"/>
        <v>0</v>
      </c>
      <c r="X446" s="67">
        <f>IFERROR(IF(INDEX(CADASTRO!$A$2:$Q$570,MATCH('PAINEL MÊS'!B446,CADASTRO!$B$2:$B$570,0),MATCH('PAINEL MÊS'!$AJ$2,CADASTRO!$A$2:$Q$2,0))=0,IF(CADASTRO!R444=0,CADASTRO!E444,CADASTRO!R444),INDEX(CADASTRO!$A$2:$Q$570,MATCH('PAINEL MÊS'!B446,CADASTRO!$B$2:$B$570,0),MATCH('PAINEL MÊS'!$AJ$2,CADASTRO!$A$2:$Q$2,0))),0)*C446</f>
        <v>0</v>
      </c>
      <c r="Y446" s="14">
        <f t="shared" si="87"/>
        <v>0</v>
      </c>
      <c r="Z446" s="75">
        <f t="shared" si="88"/>
        <v>0</v>
      </c>
      <c r="AA446" s="75">
        <f t="shared" si="89"/>
        <v>0</v>
      </c>
      <c r="AB446" s="79">
        <f t="shared" si="90"/>
        <v>0</v>
      </c>
      <c r="AC446" s="77">
        <f t="shared" si="91"/>
        <v>0</v>
      </c>
      <c r="AD446" s="77">
        <f t="shared" si="92"/>
        <v>0</v>
      </c>
    </row>
    <row r="447" spans="1:30" ht="18.75" customHeight="1" x14ac:dyDescent="0.25">
      <c r="A447" s="7">
        <f>CADASTRO!A445</f>
        <v>0</v>
      </c>
      <c r="B447" s="7">
        <f>CADASTRO!B445</f>
        <v>0</v>
      </c>
      <c r="C447" s="40">
        <f>INDEX(Base!$A$40:$N$570,MATCH('PAINEL MÊS'!B447,Base!$B$40:$B$570,0),MATCH('PAINEL MÊS'!$C$2,Base!$A$40:$N$40,0))</f>
        <v>0</v>
      </c>
      <c r="D447" s="7">
        <f>CADASTRO!C445</f>
        <v>0</v>
      </c>
      <c r="E447" s="41">
        <f>SUMIFS(SAÍDAS!$D:$D,SAÍDAS!$B:$B,'PAINEL MÊS'!$B447,SAÍDAS!$H:$H,'PAINEL MÊS'!$AI$1,SAÍDAS!$F:$F,'PAINEL MÊS'!E$3)</f>
        <v>0</v>
      </c>
      <c r="F447" s="41">
        <f>SUMIFS(SAÍDAS!$D:$D,SAÍDAS!$B:$B,'PAINEL MÊS'!$B447,SAÍDAS!$H:$H,'PAINEL MÊS'!$AI$1,SAÍDAS!$F:$F,'PAINEL MÊS'!F$3)</f>
        <v>0</v>
      </c>
      <c r="G447" s="41">
        <f>SUMIFS(SAÍDAS!$D:$D,SAÍDAS!$B:$B,'PAINEL MÊS'!$B447,SAÍDAS!$H:$H,'PAINEL MÊS'!$AI$1,SAÍDAS!$F:$F,'PAINEL MÊS'!G$3)</f>
        <v>0</v>
      </c>
      <c r="H447" s="41">
        <f>SUMIFS(SAÍDAS!$D:$D,SAÍDAS!$B:$B,'PAINEL MÊS'!$B447,SAÍDAS!$H:$H,'PAINEL MÊS'!$AI$1,SAÍDAS!$F:$F,'PAINEL MÊS'!H$3)</f>
        <v>0</v>
      </c>
      <c r="I447" s="41">
        <f>SUMIFS(SAÍDAS!$D:$D,SAÍDAS!$B:$B,'PAINEL MÊS'!$B447,SAÍDAS!$H:$H,'PAINEL MÊS'!$AI$1,SAÍDAS!$F:$F,'PAINEL MÊS'!I$3)+SUMIFS(SAÍDAS!$D:$D,SAÍDAS!$B:$B,'PAINEL MÊS'!$B447,SAÍDAS!$H:$H,'PAINEL MÊS'!$AI$1,SAÍDAS!$F:$F,"SEMANA 6")</f>
        <v>0</v>
      </c>
      <c r="J447" s="42">
        <f t="shared" si="80"/>
        <v>0</v>
      </c>
      <c r="K447" s="43">
        <f>SUMIFS(ENTRADAS!$D:$D,ENTRADAS!$B:$B,'PAINEL MÊS'!$B447,ENTRADAS!$I:$I,'PAINEL MÊS'!$AI$1,ENTRADAS!$F:$F,'PAINEL MÊS'!K$3)</f>
        <v>0</v>
      </c>
      <c r="L447" s="43">
        <f>SUMIFS(ENTRADAS!$D:$D,ENTRADAS!$B:$B,'PAINEL MÊS'!$B447,ENTRADAS!$I:$I,'PAINEL MÊS'!$AI$1,ENTRADAS!$F:$F,'PAINEL MÊS'!L$3)</f>
        <v>0</v>
      </c>
      <c r="M447" s="43">
        <f>SUMIFS(ENTRADAS!$D:$D,ENTRADAS!$B:$B,'PAINEL MÊS'!$B447,ENTRADAS!$I:$I,'PAINEL MÊS'!$AI$1,ENTRADAS!$F:$F,'PAINEL MÊS'!M$3)</f>
        <v>0</v>
      </c>
      <c r="N447" s="43">
        <f>SUMIFS(ENTRADAS!$D:$D,ENTRADAS!$B:$B,'PAINEL MÊS'!$B447,ENTRADAS!$I:$I,'PAINEL MÊS'!$AI$1,ENTRADAS!$F:$F,'PAINEL MÊS'!N$3)</f>
        <v>0</v>
      </c>
      <c r="O447" s="43">
        <f>SUMIFS(ENTRADAS!$D:$D,ENTRADAS!$B:$B,'PAINEL MÊS'!$B447,ENTRADAS!$I:$I,'PAINEL MÊS'!$AI$1,ENTRADAS!$F:$F,'PAINEL MÊS'!O$3)+SUMIFS(ENTRADAS!$D:$D,ENTRADAS!$B:$B,'PAINEL MÊS'!$B447,ENTRADAS!$I:$I,'PAINEL MÊS'!$AI$1,ENTRADAS!$F:$F,"SEMANA 6")</f>
        <v>0</v>
      </c>
      <c r="P447" s="44">
        <f t="shared" si="81"/>
        <v>0</v>
      </c>
      <c r="Q447" s="40">
        <f>C447+P447-J447+SUMIFS(AJUSTE!$D:$D,AJUSTE!$B:$B,'PAINEL MÊS'!B447,AJUSTE!$H:$H,'PAINEL MÊS'!$AI$1)</f>
        <v>0</v>
      </c>
      <c r="R447" s="45">
        <f t="shared" si="82"/>
        <v>0</v>
      </c>
      <c r="S447" s="15">
        <f>IFERROR(IF(INDEX(CADASTRO!$A$2:$Q$570,MATCH('PAINEL MÊS'!B447,CADASTRO!$B$2:$B$570,0),MATCH('PAINEL MÊS'!$AI$1,CADASTRO!$A$2:$Q$2,0))=0,IF(CADASTRO!R445=0,CADASTRO!E445,CADASTRO!R445),INDEX(CADASTRO!$A$2:$Q$570,MATCH('PAINEL MÊS'!B447,CADASTRO!$B$2:$B$570,0),MATCH('PAINEL MÊS'!$AI$1,CADASTRO!$A$2:$Q$2,0))),0)</f>
        <v>0</v>
      </c>
      <c r="T447" s="14">
        <f t="shared" si="83"/>
        <v>0</v>
      </c>
      <c r="U447" s="14">
        <f t="shared" si="84"/>
        <v>0</v>
      </c>
      <c r="V447" s="14">
        <f t="shared" si="85"/>
        <v>0</v>
      </c>
      <c r="W447" s="14">
        <f t="shared" si="86"/>
        <v>0</v>
      </c>
      <c r="X447" s="67">
        <f>IFERROR(IF(INDEX(CADASTRO!$A$2:$Q$570,MATCH('PAINEL MÊS'!B447,CADASTRO!$B$2:$B$570,0),MATCH('PAINEL MÊS'!$AJ$2,CADASTRO!$A$2:$Q$2,0))=0,IF(CADASTRO!R445=0,CADASTRO!E445,CADASTRO!R445),INDEX(CADASTRO!$A$2:$Q$570,MATCH('PAINEL MÊS'!B447,CADASTRO!$B$2:$B$570,0),MATCH('PAINEL MÊS'!$AJ$2,CADASTRO!$A$2:$Q$2,0))),0)*C447</f>
        <v>0</v>
      </c>
      <c r="Y447" s="14">
        <f t="shared" si="87"/>
        <v>0</v>
      </c>
      <c r="Z447" s="75">
        <f t="shared" si="88"/>
        <v>0</v>
      </c>
      <c r="AA447" s="75">
        <f t="shared" si="89"/>
        <v>0</v>
      </c>
      <c r="AB447" s="79">
        <f t="shared" si="90"/>
        <v>0</v>
      </c>
      <c r="AC447" s="77">
        <f t="shared" si="91"/>
        <v>0</v>
      </c>
      <c r="AD447" s="77">
        <f t="shared" si="92"/>
        <v>0</v>
      </c>
    </row>
    <row r="448" spans="1:30" ht="18.75" customHeight="1" x14ac:dyDescent="0.25">
      <c r="A448" s="7">
        <f>CADASTRO!A446</f>
        <v>0</v>
      </c>
      <c r="B448" s="7">
        <f>CADASTRO!B446</f>
        <v>0</v>
      </c>
      <c r="C448" s="40">
        <f>INDEX(Base!$A$40:$N$570,MATCH('PAINEL MÊS'!B448,Base!$B$40:$B$570,0),MATCH('PAINEL MÊS'!$C$2,Base!$A$40:$N$40,0))</f>
        <v>0</v>
      </c>
      <c r="D448" s="7">
        <f>CADASTRO!C446</f>
        <v>0</v>
      </c>
      <c r="E448" s="41">
        <f>SUMIFS(SAÍDAS!$D:$D,SAÍDAS!$B:$B,'PAINEL MÊS'!$B448,SAÍDAS!$H:$H,'PAINEL MÊS'!$AI$1,SAÍDAS!$F:$F,'PAINEL MÊS'!E$3)</f>
        <v>0</v>
      </c>
      <c r="F448" s="41">
        <f>SUMIFS(SAÍDAS!$D:$D,SAÍDAS!$B:$B,'PAINEL MÊS'!$B448,SAÍDAS!$H:$H,'PAINEL MÊS'!$AI$1,SAÍDAS!$F:$F,'PAINEL MÊS'!F$3)</f>
        <v>0</v>
      </c>
      <c r="G448" s="41">
        <f>SUMIFS(SAÍDAS!$D:$D,SAÍDAS!$B:$B,'PAINEL MÊS'!$B448,SAÍDAS!$H:$H,'PAINEL MÊS'!$AI$1,SAÍDAS!$F:$F,'PAINEL MÊS'!G$3)</f>
        <v>0</v>
      </c>
      <c r="H448" s="41">
        <f>SUMIFS(SAÍDAS!$D:$D,SAÍDAS!$B:$B,'PAINEL MÊS'!$B448,SAÍDAS!$H:$H,'PAINEL MÊS'!$AI$1,SAÍDAS!$F:$F,'PAINEL MÊS'!H$3)</f>
        <v>0</v>
      </c>
      <c r="I448" s="41">
        <f>SUMIFS(SAÍDAS!$D:$D,SAÍDAS!$B:$B,'PAINEL MÊS'!$B448,SAÍDAS!$H:$H,'PAINEL MÊS'!$AI$1,SAÍDAS!$F:$F,'PAINEL MÊS'!I$3)+SUMIFS(SAÍDAS!$D:$D,SAÍDAS!$B:$B,'PAINEL MÊS'!$B448,SAÍDAS!$H:$H,'PAINEL MÊS'!$AI$1,SAÍDAS!$F:$F,"SEMANA 6")</f>
        <v>0</v>
      </c>
      <c r="J448" s="42">
        <f t="shared" si="80"/>
        <v>0</v>
      </c>
      <c r="K448" s="43">
        <f>SUMIFS(ENTRADAS!$D:$D,ENTRADAS!$B:$B,'PAINEL MÊS'!$B448,ENTRADAS!$I:$I,'PAINEL MÊS'!$AI$1,ENTRADAS!$F:$F,'PAINEL MÊS'!K$3)</f>
        <v>0</v>
      </c>
      <c r="L448" s="43">
        <f>SUMIFS(ENTRADAS!$D:$D,ENTRADAS!$B:$B,'PAINEL MÊS'!$B448,ENTRADAS!$I:$I,'PAINEL MÊS'!$AI$1,ENTRADAS!$F:$F,'PAINEL MÊS'!L$3)</f>
        <v>0</v>
      </c>
      <c r="M448" s="43">
        <f>SUMIFS(ENTRADAS!$D:$D,ENTRADAS!$B:$B,'PAINEL MÊS'!$B448,ENTRADAS!$I:$I,'PAINEL MÊS'!$AI$1,ENTRADAS!$F:$F,'PAINEL MÊS'!M$3)</f>
        <v>0</v>
      </c>
      <c r="N448" s="43">
        <f>SUMIFS(ENTRADAS!$D:$D,ENTRADAS!$B:$B,'PAINEL MÊS'!$B448,ENTRADAS!$I:$I,'PAINEL MÊS'!$AI$1,ENTRADAS!$F:$F,'PAINEL MÊS'!N$3)</f>
        <v>0</v>
      </c>
      <c r="O448" s="43">
        <f>SUMIFS(ENTRADAS!$D:$D,ENTRADAS!$B:$B,'PAINEL MÊS'!$B448,ENTRADAS!$I:$I,'PAINEL MÊS'!$AI$1,ENTRADAS!$F:$F,'PAINEL MÊS'!O$3)+SUMIFS(ENTRADAS!$D:$D,ENTRADAS!$B:$B,'PAINEL MÊS'!$B448,ENTRADAS!$I:$I,'PAINEL MÊS'!$AI$1,ENTRADAS!$F:$F,"SEMANA 6")</f>
        <v>0</v>
      </c>
      <c r="P448" s="44">
        <f t="shared" si="81"/>
        <v>0</v>
      </c>
      <c r="Q448" s="40">
        <f>C448+P448-J448+SUMIFS(AJUSTE!$D:$D,AJUSTE!$B:$B,'PAINEL MÊS'!B448,AJUSTE!$H:$H,'PAINEL MÊS'!$AI$1)</f>
        <v>0</v>
      </c>
      <c r="R448" s="45">
        <f t="shared" si="82"/>
        <v>0</v>
      </c>
      <c r="S448" s="15">
        <f>IFERROR(IF(INDEX(CADASTRO!$A$2:$Q$570,MATCH('PAINEL MÊS'!B448,CADASTRO!$B$2:$B$570,0),MATCH('PAINEL MÊS'!$AI$1,CADASTRO!$A$2:$Q$2,0))=0,IF(CADASTRO!R446=0,CADASTRO!E446,CADASTRO!R446),INDEX(CADASTRO!$A$2:$Q$570,MATCH('PAINEL MÊS'!B448,CADASTRO!$B$2:$B$570,0),MATCH('PAINEL MÊS'!$AI$1,CADASTRO!$A$2:$Q$2,0))),0)</f>
        <v>0</v>
      </c>
      <c r="T448" s="14">
        <f t="shared" si="83"/>
        <v>0</v>
      </c>
      <c r="U448" s="14">
        <f t="shared" si="84"/>
        <v>0</v>
      </c>
      <c r="V448" s="14">
        <f t="shared" si="85"/>
        <v>0</v>
      </c>
      <c r="W448" s="14">
        <f t="shared" si="86"/>
        <v>0</v>
      </c>
      <c r="X448" s="67">
        <f>IFERROR(IF(INDEX(CADASTRO!$A$2:$Q$570,MATCH('PAINEL MÊS'!B448,CADASTRO!$B$2:$B$570,0),MATCH('PAINEL MÊS'!$AJ$2,CADASTRO!$A$2:$Q$2,0))=0,IF(CADASTRO!R446=0,CADASTRO!E446,CADASTRO!R446),INDEX(CADASTRO!$A$2:$Q$570,MATCH('PAINEL MÊS'!B448,CADASTRO!$B$2:$B$570,0),MATCH('PAINEL MÊS'!$AJ$2,CADASTRO!$A$2:$Q$2,0))),0)*C448</f>
        <v>0</v>
      </c>
      <c r="Y448" s="14">
        <f t="shared" si="87"/>
        <v>0</v>
      </c>
      <c r="Z448" s="75">
        <f t="shared" si="88"/>
        <v>0</v>
      </c>
      <c r="AA448" s="75">
        <f t="shared" si="89"/>
        <v>0</v>
      </c>
      <c r="AB448" s="79">
        <f t="shared" si="90"/>
        <v>0</v>
      </c>
      <c r="AC448" s="77">
        <f t="shared" si="91"/>
        <v>0</v>
      </c>
      <c r="AD448" s="77">
        <f t="shared" si="92"/>
        <v>0</v>
      </c>
    </row>
    <row r="449" spans="1:30" ht="18.75" customHeight="1" x14ac:dyDescent="0.25">
      <c r="A449" s="7">
        <f>CADASTRO!A447</f>
        <v>0</v>
      </c>
      <c r="B449" s="7">
        <f>CADASTRO!B447</f>
        <v>0</v>
      </c>
      <c r="C449" s="40">
        <f>INDEX(Base!$A$40:$N$570,MATCH('PAINEL MÊS'!B449,Base!$B$40:$B$570,0),MATCH('PAINEL MÊS'!$C$2,Base!$A$40:$N$40,0))</f>
        <v>0</v>
      </c>
      <c r="D449" s="7">
        <f>CADASTRO!C447</f>
        <v>0</v>
      </c>
      <c r="E449" s="41">
        <f>SUMIFS(SAÍDAS!$D:$D,SAÍDAS!$B:$B,'PAINEL MÊS'!$B449,SAÍDAS!$H:$H,'PAINEL MÊS'!$AI$1,SAÍDAS!$F:$F,'PAINEL MÊS'!E$3)</f>
        <v>0</v>
      </c>
      <c r="F449" s="41">
        <f>SUMIFS(SAÍDAS!$D:$D,SAÍDAS!$B:$B,'PAINEL MÊS'!$B449,SAÍDAS!$H:$H,'PAINEL MÊS'!$AI$1,SAÍDAS!$F:$F,'PAINEL MÊS'!F$3)</f>
        <v>0</v>
      </c>
      <c r="G449" s="41">
        <f>SUMIFS(SAÍDAS!$D:$D,SAÍDAS!$B:$B,'PAINEL MÊS'!$B449,SAÍDAS!$H:$H,'PAINEL MÊS'!$AI$1,SAÍDAS!$F:$F,'PAINEL MÊS'!G$3)</f>
        <v>0</v>
      </c>
      <c r="H449" s="41">
        <f>SUMIFS(SAÍDAS!$D:$D,SAÍDAS!$B:$B,'PAINEL MÊS'!$B449,SAÍDAS!$H:$H,'PAINEL MÊS'!$AI$1,SAÍDAS!$F:$F,'PAINEL MÊS'!H$3)</f>
        <v>0</v>
      </c>
      <c r="I449" s="41">
        <f>SUMIFS(SAÍDAS!$D:$D,SAÍDAS!$B:$B,'PAINEL MÊS'!$B449,SAÍDAS!$H:$H,'PAINEL MÊS'!$AI$1,SAÍDAS!$F:$F,'PAINEL MÊS'!I$3)+SUMIFS(SAÍDAS!$D:$D,SAÍDAS!$B:$B,'PAINEL MÊS'!$B449,SAÍDAS!$H:$H,'PAINEL MÊS'!$AI$1,SAÍDAS!$F:$F,"SEMANA 6")</f>
        <v>0</v>
      </c>
      <c r="J449" s="42">
        <f t="shared" si="80"/>
        <v>0</v>
      </c>
      <c r="K449" s="43">
        <f>SUMIFS(ENTRADAS!$D:$D,ENTRADAS!$B:$B,'PAINEL MÊS'!$B449,ENTRADAS!$I:$I,'PAINEL MÊS'!$AI$1,ENTRADAS!$F:$F,'PAINEL MÊS'!K$3)</f>
        <v>0</v>
      </c>
      <c r="L449" s="43">
        <f>SUMIFS(ENTRADAS!$D:$D,ENTRADAS!$B:$B,'PAINEL MÊS'!$B449,ENTRADAS!$I:$I,'PAINEL MÊS'!$AI$1,ENTRADAS!$F:$F,'PAINEL MÊS'!L$3)</f>
        <v>0</v>
      </c>
      <c r="M449" s="43">
        <f>SUMIFS(ENTRADAS!$D:$D,ENTRADAS!$B:$B,'PAINEL MÊS'!$B449,ENTRADAS!$I:$I,'PAINEL MÊS'!$AI$1,ENTRADAS!$F:$F,'PAINEL MÊS'!M$3)</f>
        <v>0</v>
      </c>
      <c r="N449" s="43">
        <f>SUMIFS(ENTRADAS!$D:$D,ENTRADAS!$B:$B,'PAINEL MÊS'!$B449,ENTRADAS!$I:$I,'PAINEL MÊS'!$AI$1,ENTRADAS!$F:$F,'PAINEL MÊS'!N$3)</f>
        <v>0</v>
      </c>
      <c r="O449" s="43">
        <f>SUMIFS(ENTRADAS!$D:$D,ENTRADAS!$B:$B,'PAINEL MÊS'!$B449,ENTRADAS!$I:$I,'PAINEL MÊS'!$AI$1,ENTRADAS!$F:$F,'PAINEL MÊS'!O$3)+SUMIFS(ENTRADAS!$D:$D,ENTRADAS!$B:$B,'PAINEL MÊS'!$B449,ENTRADAS!$I:$I,'PAINEL MÊS'!$AI$1,ENTRADAS!$F:$F,"SEMANA 6")</f>
        <v>0</v>
      </c>
      <c r="P449" s="44">
        <f t="shared" si="81"/>
        <v>0</v>
      </c>
      <c r="Q449" s="40">
        <f>C449+P449-J449+SUMIFS(AJUSTE!$D:$D,AJUSTE!$B:$B,'PAINEL MÊS'!B449,AJUSTE!$H:$H,'PAINEL MÊS'!$AI$1)</f>
        <v>0</v>
      </c>
      <c r="R449" s="45">
        <f t="shared" si="82"/>
        <v>0</v>
      </c>
      <c r="S449" s="15">
        <f>IFERROR(IF(INDEX(CADASTRO!$A$2:$Q$570,MATCH('PAINEL MÊS'!B449,CADASTRO!$B$2:$B$570,0),MATCH('PAINEL MÊS'!$AI$1,CADASTRO!$A$2:$Q$2,0))=0,IF(CADASTRO!R447=0,CADASTRO!E447,CADASTRO!R447),INDEX(CADASTRO!$A$2:$Q$570,MATCH('PAINEL MÊS'!B449,CADASTRO!$B$2:$B$570,0),MATCH('PAINEL MÊS'!$AI$1,CADASTRO!$A$2:$Q$2,0))),0)</f>
        <v>0</v>
      </c>
      <c r="T449" s="14">
        <f t="shared" si="83"/>
        <v>0</v>
      </c>
      <c r="U449" s="14">
        <f t="shared" si="84"/>
        <v>0</v>
      </c>
      <c r="V449" s="14">
        <f t="shared" si="85"/>
        <v>0</v>
      </c>
      <c r="W449" s="14">
        <f t="shared" si="86"/>
        <v>0</v>
      </c>
      <c r="X449" s="67">
        <f>IFERROR(IF(INDEX(CADASTRO!$A$2:$Q$570,MATCH('PAINEL MÊS'!B449,CADASTRO!$B$2:$B$570,0),MATCH('PAINEL MÊS'!$AJ$2,CADASTRO!$A$2:$Q$2,0))=0,IF(CADASTRO!R447=0,CADASTRO!E447,CADASTRO!R447),INDEX(CADASTRO!$A$2:$Q$570,MATCH('PAINEL MÊS'!B449,CADASTRO!$B$2:$B$570,0),MATCH('PAINEL MÊS'!$AJ$2,CADASTRO!$A$2:$Q$2,0))),0)*C449</f>
        <v>0</v>
      </c>
      <c r="Y449" s="14">
        <f t="shared" si="87"/>
        <v>0</v>
      </c>
      <c r="Z449" s="75">
        <f t="shared" si="88"/>
        <v>0</v>
      </c>
      <c r="AA449" s="75">
        <f t="shared" si="89"/>
        <v>0</v>
      </c>
      <c r="AB449" s="79">
        <f t="shared" si="90"/>
        <v>0</v>
      </c>
      <c r="AC449" s="77">
        <f t="shared" si="91"/>
        <v>0</v>
      </c>
      <c r="AD449" s="77">
        <f t="shared" si="92"/>
        <v>0</v>
      </c>
    </row>
    <row r="450" spans="1:30" ht="18.75" customHeight="1" x14ac:dyDescent="0.25">
      <c r="A450" s="7">
        <f>CADASTRO!A448</f>
        <v>0</v>
      </c>
      <c r="B450" s="7">
        <f>CADASTRO!B448</f>
        <v>0</v>
      </c>
      <c r="C450" s="40">
        <f>INDEX(Base!$A$40:$N$570,MATCH('PAINEL MÊS'!B450,Base!$B$40:$B$570,0),MATCH('PAINEL MÊS'!$C$2,Base!$A$40:$N$40,0))</f>
        <v>0</v>
      </c>
      <c r="D450" s="7">
        <f>CADASTRO!C448</f>
        <v>0</v>
      </c>
      <c r="E450" s="41">
        <f>SUMIFS(SAÍDAS!$D:$D,SAÍDAS!$B:$B,'PAINEL MÊS'!$B450,SAÍDAS!$H:$H,'PAINEL MÊS'!$AI$1,SAÍDAS!$F:$F,'PAINEL MÊS'!E$3)</f>
        <v>0</v>
      </c>
      <c r="F450" s="41">
        <f>SUMIFS(SAÍDAS!$D:$D,SAÍDAS!$B:$B,'PAINEL MÊS'!$B450,SAÍDAS!$H:$H,'PAINEL MÊS'!$AI$1,SAÍDAS!$F:$F,'PAINEL MÊS'!F$3)</f>
        <v>0</v>
      </c>
      <c r="G450" s="41">
        <f>SUMIFS(SAÍDAS!$D:$D,SAÍDAS!$B:$B,'PAINEL MÊS'!$B450,SAÍDAS!$H:$H,'PAINEL MÊS'!$AI$1,SAÍDAS!$F:$F,'PAINEL MÊS'!G$3)</f>
        <v>0</v>
      </c>
      <c r="H450" s="41">
        <f>SUMIFS(SAÍDAS!$D:$D,SAÍDAS!$B:$B,'PAINEL MÊS'!$B450,SAÍDAS!$H:$H,'PAINEL MÊS'!$AI$1,SAÍDAS!$F:$F,'PAINEL MÊS'!H$3)</f>
        <v>0</v>
      </c>
      <c r="I450" s="41">
        <f>SUMIFS(SAÍDAS!$D:$D,SAÍDAS!$B:$B,'PAINEL MÊS'!$B450,SAÍDAS!$H:$H,'PAINEL MÊS'!$AI$1,SAÍDAS!$F:$F,'PAINEL MÊS'!I$3)+SUMIFS(SAÍDAS!$D:$D,SAÍDAS!$B:$B,'PAINEL MÊS'!$B450,SAÍDAS!$H:$H,'PAINEL MÊS'!$AI$1,SAÍDAS!$F:$F,"SEMANA 6")</f>
        <v>0</v>
      </c>
      <c r="J450" s="42">
        <f t="shared" si="80"/>
        <v>0</v>
      </c>
      <c r="K450" s="43">
        <f>SUMIFS(ENTRADAS!$D:$D,ENTRADAS!$B:$B,'PAINEL MÊS'!$B450,ENTRADAS!$I:$I,'PAINEL MÊS'!$AI$1,ENTRADAS!$F:$F,'PAINEL MÊS'!K$3)</f>
        <v>0</v>
      </c>
      <c r="L450" s="43">
        <f>SUMIFS(ENTRADAS!$D:$D,ENTRADAS!$B:$B,'PAINEL MÊS'!$B450,ENTRADAS!$I:$I,'PAINEL MÊS'!$AI$1,ENTRADAS!$F:$F,'PAINEL MÊS'!L$3)</f>
        <v>0</v>
      </c>
      <c r="M450" s="43">
        <f>SUMIFS(ENTRADAS!$D:$D,ENTRADAS!$B:$B,'PAINEL MÊS'!$B450,ENTRADAS!$I:$I,'PAINEL MÊS'!$AI$1,ENTRADAS!$F:$F,'PAINEL MÊS'!M$3)</f>
        <v>0</v>
      </c>
      <c r="N450" s="43">
        <f>SUMIFS(ENTRADAS!$D:$D,ENTRADAS!$B:$B,'PAINEL MÊS'!$B450,ENTRADAS!$I:$I,'PAINEL MÊS'!$AI$1,ENTRADAS!$F:$F,'PAINEL MÊS'!N$3)</f>
        <v>0</v>
      </c>
      <c r="O450" s="43">
        <f>SUMIFS(ENTRADAS!$D:$D,ENTRADAS!$B:$B,'PAINEL MÊS'!$B450,ENTRADAS!$I:$I,'PAINEL MÊS'!$AI$1,ENTRADAS!$F:$F,'PAINEL MÊS'!O$3)+SUMIFS(ENTRADAS!$D:$D,ENTRADAS!$B:$B,'PAINEL MÊS'!$B450,ENTRADAS!$I:$I,'PAINEL MÊS'!$AI$1,ENTRADAS!$F:$F,"SEMANA 6")</f>
        <v>0</v>
      </c>
      <c r="P450" s="44">
        <f t="shared" si="81"/>
        <v>0</v>
      </c>
      <c r="Q450" s="40">
        <f>C450+P450-J450+SUMIFS(AJUSTE!$D:$D,AJUSTE!$B:$B,'PAINEL MÊS'!B450,AJUSTE!$H:$H,'PAINEL MÊS'!$AI$1)</f>
        <v>0</v>
      </c>
      <c r="R450" s="45">
        <f t="shared" si="82"/>
        <v>0</v>
      </c>
      <c r="S450" s="15">
        <f>IFERROR(IF(INDEX(CADASTRO!$A$2:$Q$570,MATCH('PAINEL MÊS'!B450,CADASTRO!$B$2:$B$570,0),MATCH('PAINEL MÊS'!$AI$1,CADASTRO!$A$2:$Q$2,0))=0,IF(CADASTRO!R448=0,CADASTRO!E448,CADASTRO!R448),INDEX(CADASTRO!$A$2:$Q$570,MATCH('PAINEL MÊS'!B450,CADASTRO!$B$2:$B$570,0),MATCH('PAINEL MÊS'!$AI$1,CADASTRO!$A$2:$Q$2,0))),0)</f>
        <v>0</v>
      </c>
      <c r="T450" s="14">
        <f t="shared" si="83"/>
        <v>0</v>
      </c>
      <c r="U450" s="14">
        <f t="shared" si="84"/>
        <v>0</v>
      </c>
      <c r="V450" s="14">
        <f t="shared" si="85"/>
        <v>0</v>
      </c>
      <c r="W450" s="14">
        <f t="shared" si="86"/>
        <v>0</v>
      </c>
      <c r="X450" s="67">
        <f>IFERROR(IF(INDEX(CADASTRO!$A$2:$Q$570,MATCH('PAINEL MÊS'!B450,CADASTRO!$B$2:$B$570,0),MATCH('PAINEL MÊS'!$AJ$2,CADASTRO!$A$2:$Q$2,0))=0,IF(CADASTRO!R448=0,CADASTRO!E448,CADASTRO!R448),INDEX(CADASTRO!$A$2:$Q$570,MATCH('PAINEL MÊS'!B450,CADASTRO!$B$2:$B$570,0),MATCH('PAINEL MÊS'!$AJ$2,CADASTRO!$A$2:$Q$2,0))),0)*C450</f>
        <v>0</v>
      </c>
      <c r="Y450" s="14">
        <f t="shared" si="87"/>
        <v>0</v>
      </c>
      <c r="Z450" s="75">
        <f t="shared" si="88"/>
        <v>0</v>
      </c>
      <c r="AA450" s="75">
        <f t="shared" si="89"/>
        <v>0</v>
      </c>
      <c r="AB450" s="79">
        <f t="shared" si="90"/>
        <v>0</v>
      </c>
      <c r="AC450" s="77">
        <f t="shared" si="91"/>
        <v>0</v>
      </c>
      <c r="AD450" s="77">
        <f t="shared" si="92"/>
        <v>0</v>
      </c>
    </row>
    <row r="451" spans="1:30" ht="18.75" customHeight="1" x14ac:dyDescent="0.25">
      <c r="A451" s="7">
        <f>CADASTRO!A449</f>
        <v>0</v>
      </c>
      <c r="B451" s="7">
        <f>CADASTRO!B449</f>
        <v>0</v>
      </c>
      <c r="C451" s="40">
        <f>INDEX(Base!$A$40:$N$570,MATCH('PAINEL MÊS'!B451,Base!$B$40:$B$570,0),MATCH('PAINEL MÊS'!$C$2,Base!$A$40:$N$40,0))</f>
        <v>0</v>
      </c>
      <c r="D451" s="7">
        <f>CADASTRO!C449</f>
        <v>0</v>
      </c>
      <c r="E451" s="41">
        <f>SUMIFS(SAÍDAS!$D:$D,SAÍDAS!$B:$B,'PAINEL MÊS'!$B451,SAÍDAS!$H:$H,'PAINEL MÊS'!$AI$1,SAÍDAS!$F:$F,'PAINEL MÊS'!E$3)</f>
        <v>0</v>
      </c>
      <c r="F451" s="41">
        <f>SUMIFS(SAÍDAS!$D:$D,SAÍDAS!$B:$B,'PAINEL MÊS'!$B451,SAÍDAS!$H:$H,'PAINEL MÊS'!$AI$1,SAÍDAS!$F:$F,'PAINEL MÊS'!F$3)</f>
        <v>0</v>
      </c>
      <c r="G451" s="41">
        <f>SUMIFS(SAÍDAS!$D:$D,SAÍDAS!$B:$B,'PAINEL MÊS'!$B451,SAÍDAS!$H:$H,'PAINEL MÊS'!$AI$1,SAÍDAS!$F:$F,'PAINEL MÊS'!G$3)</f>
        <v>0</v>
      </c>
      <c r="H451" s="41">
        <f>SUMIFS(SAÍDAS!$D:$D,SAÍDAS!$B:$B,'PAINEL MÊS'!$B451,SAÍDAS!$H:$H,'PAINEL MÊS'!$AI$1,SAÍDAS!$F:$F,'PAINEL MÊS'!H$3)</f>
        <v>0</v>
      </c>
      <c r="I451" s="41">
        <f>SUMIFS(SAÍDAS!$D:$D,SAÍDAS!$B:$B,'PAINEL MÊS'!$B451,SAÍDAS!$H:$H,'PAINEL MÊS'!$AI$1,SAÍDAS!$F:$F,'PAINEL MÊS'!I$3)+SUMIFS(SAÍDAS!$D:$D,SAÍDAS!$B:$B,'PAINEL MÊS'!$B451,SAÍDAS!$H:$H,'PAINEL MÊS'!$AI$1,SAÍDAS!$F:$F,"SEMANA 6")</f>
        <v>0</v>
      </c>
      <c r="J451" s="42">
        <f t="shared" si="80"/>
        <v>0</v>
      </c>
      <c r="K451" s="43">
        <f>SUMIFS(ENTRADAS!$D:$D,ENTRADAS!$B:$B,'PAINEL MÊS'!$B451,ENTRADAS!$I:$I,'PAINEL MÊS'!$AI$1,ENTRADAS!$F:$F,'PAINEL MÊS'!K$3)</f>
        <v>0</v>
      </c>
      <c r="L451" s="43">
        <f>SUMIFS(ENTRADAS!$D:$D,ENTRADAS!$B:$B,'PAINEL MÊS'!$B451,ENTRADAS!$I:$I,'PAINEL MÊS'!$AI$1,ENTRADAS!$F:$F,'PAINEL MÊS'!L$3)</f>
        <v>0</v>
      </c>
      <c r="M451" s="43">
        <f>SUMIFS(ENTRADAS!$D:$D,ENTRADAS!$B:$B,'PAINEL MÊS'!$B451,ENTRADAS!$I:$I,'PAINEL MÊS'!$AI$1,ENTRADAS!$F:$F,'PAINEL MÊS'!M$3)</f>
        <v>0</v>
      </c>
      <c r="N451" s="43">
        <f>SUMIFS(ENTRADAS!$D:$D,ENTRADAS!$B:$B,'PAINEL MÊS'!$B451,ENTRADAS!$I:$I,'PAINEL MÊS'!$AI$1,ENTRADAS!$F:$F,'PAINEL MÊS'!N$3)</f>
        <v>0</v>
      </c>
      <c r="O451" s="43">
        <f>SUMIFS(ENTRADAS!$D:$D,ENTRADAS!$B:$B,'PAINEL MÊS'!$B451,ENTRADAS!$I:$I,'PAINEL MÊS'!$AI$1,ENTRADAS!$F:$F,'PAINEL MÊS'!O$3)+SUMIFS(ENTRADAS!$D:$D,ENTRADAS!$B:$B,'PAINEL MÊS'!$B451,ENTRADAS!$I:$I,'PAINEL MÊS'!$AI$1,ENTRADAS!$F:$F,"SEMANA 6")</f>
        <v>0</v>
      </c>
      <c r="P451" s="44">
        <f t="shared" si="81"/>
        <v>0</v>
      </c>
      <c r="Q451" s="40">
        <f>C451+P451-J451+SUMIFS(AJUSTE!$D:$D,AJUSTE!$B:$B,'PAINEL MÊS'!B451,AJUSTE!$H:$H,'PAINEL MÊS'!$AI$1)</f>
        <v>0</v>
      </c>
      <c r="R451" s="45">
        <f t="shared" si="82"/>
        <v>0</v>
      </c>
      <c r="S451" s="15">
        <f>IFERROR(IF(INDEX(CADASTRO!$A$2:$Q$570,MATCH('PAINEL MÊS'!B451,CADASTRO!$B$2:$B$570,0),MATCH('PAINEL MÊS'!$AI$1,CADASTRO!$A$2:$Q$2,0))=0,IF(CADASTRO!R449=0,CADASTRO!E449,CADASTRO!R449),INDEX(CADASTRO!$A$2:$Q$570,MATCH('PAINEL MÊS'!B451,CADASTRO!$B$2:$B$570,0),MATCH('PAINEL MÊS'!$AI$1,CADASTRO!$A$2:$Q$2,0))),0)</f>
        <v>0</v>
      </c>
      <c r="T451" s="14">
        <f t="shared" si="83"/>
        <v>0</v>
      </c>
      <c r="U451" s="14">
        <f t="shared" si="84"/>
        <v>0</v>
      </c>
      <c r="V451" s="14">
        <f t="shared" si="85"/>
        <v>0</v>
      </c>
      <c r="W451" s="14">
        <f t="shared" si="86"/>
        <v>0</v>
      </c>
      <c r="X451" s="67">
        <f>IFERROR(IF(INDEX(CADASTRO!$A$2:$Q$570,MATCH('PAINEL MÊS'!B451,CADASTRO!$B$2:$B$570,0),MATCH('PAINEL MÊS'!$AJ$2,CADASTRO!$A$2:$Q$2,0))=0,IF(CADASTRO!R449=0,CADASTRO!E449,CADASTRO!R449),INDEX(CADASTRO!$A$2:$Q$570,MATCH('PAINEL MÊS'!B451,CADASTRO!$B$2:$B$570,0),MATCH('PAINEL MÊS'!$AJ$2,CADASTRO!$A$2:$Q$2,0))),0)*C451</f>
        <v>0</v>
      </c>
      <c r="Y451" s="14">
        <f t="shared" si="87"/>
        <v>0</v>
      </c>
      <c r="Z451" s="75">
        <f t="shared" si="88"/>
        <v>0</v>
      </c>
      <c r="AA451" s="75">
        <f t="shared" si="89"/>
        <v>0</v>
      </c>
      <c r="AB451" s="79">
        <f t="shared" si="90"/>
        <v>0</v>
      </c>
      <c r="AC451" s="77">
        <f t="shared" si="91"/>
        <v>0</v>
      </c>
      <c r="AD451" s="77">
        <f t="shared" si="92"/>
        <v>0</v>
      </c>
    </row>
    <row r="452" spans="1:30" ht="18.75" customHeight="1" x14ac:dyDescent="0.25">
      <c r="A452" s="7">
        <f>CADASTRO!A450</f>
        <v>0</v>
      </c>
      <c r="B452" s="7">
        <f>CADASTRO!B450</f>
        <v>0</v>
      </c>
      <c r="C452" s="40">
        <f>INDEX(Base!$A$40:$N$570,MATCH('PAINEL MÊS'!B452,Base!$B$40:$B$570,0),MATCH('PAINEL MÊS'!$C$2,Base!$A$40:$N$40,0))</f>
        <v>0</v>
      </c>
      <c r="D452" s="7">
        <f>CADASTRO!C450</f>
        <v>0</v>
      </c>
      <c r="E452" s="41">
        <f>SUMIFS(SAÍDAS!$D:$D,SAÍDAS!$B:$B,'PAINEL MÊS'!$B452,SAÍDAS!$H:$H,'PAINEL MÊS'!$AI$1,SAÍDAS!$F:$F,'PAINEL MÊS'!E$3)</f>
        <v>0</v>
      </c>
      <c r="F452" s="41">
        <f>SUMIFS(SAÍDAS!$D:$D,SAÍDAS!$B:$B,'PAINEL MÊS'!$B452,SAÍDAS!$H:$H,'PAINEL MÊS'!$AI$1,SAÍDAS!$F:$F,'PAINEL MÊS'!F$3)</f>
        <v>0</v>
      </c>
      <c r="G452" s="41">
        <f>SUMIFS(SAÍDAS!$D:$D,SAÍDAS!$B:$B,'PAINEL MÊS'!$B452,SAÍDAS!$H:$H,'PAINEL MÊS'!$AI$1,SAÍDAS!$F:$F,'PAINEL MÊS'!G$3)</f>
        <v>0</v>
      </c>
      <c r="H452" s="41">
        <f>SUMIFS(SAÍDAS!$D:$D,SAÍDAS!$B:$B,'PAINEL MÊS'!$B452,SAÍDAS!$H:$H,'PAINEL MÊS'!$AI$1,SAÍDAS!$F:$F,'PAINEL MÊS'!H$3)</f>
        <v>0</v>
      </c>
      <c r="I452" s="41">
        <f>SUMIFS(SAÍDAS!$D:$D,SAÍDAS!$B:$B,'PAINEL MÊS'!$B452,SAÍDAS!$H:$H,'PAINEL MÊS'!$AI$1,SAÍDAS!$F:$F,'PAINEL MÊS'!I$3)+SUMIFS(SAÍDAS!$D:$D,SAÍDAS!$B:$B,'PAINEL MÊS'!$B452,SAÍDAS!$H:$H,'PAINEL MÊS'!$AI$1,SAÍDAS!$F:$F,"SEMANA 6")</f>
        <v>0</v>
      </c>
      <c r="J452" s="42">
        <f t="shared" si="80"/>
        <v>0</v>
      </c>
      <c r="K452" s="43">
        <f>SUMIFS(ENTRADAS!$D:$D,ENTRADAS!$B:$B,'PAINEL MÊS'!$B452,ENTRADAS!$I:$I,'PAINEL MÊS'!$AI$1,ENTRADAS!$F:$F,'PAINEL MÊS'!K$3)</f>
        <v>0</v>
      </c>
      <c r="L452" s="43">
        <f>SUMIFS(ENTRADAS!$D:$D,ENTRADAS!$B:$B,'PAINEL MÊS'!$B452,ENTRADAS!$I:$I,'PAINEL MÊS'!$AI$1,ENTRADAS!$F:$F,'PAINEL MÊS'!L$3)</f>
        <v>0</v>
      </c>
      <c r="M452" s="43">
        <f>SUMIFS(ENTRADAS!$D:$D,ENTRADAS!$B:$B,'PAINEL MÊS'!$B452,ENTRADAS!$I:$I,'PAINEL MÊS'!$AI$1,ENTRADAS!$F:$F,'PAINEL MÊS'!M$3)</f>
        <v>0</v>
      </c>
      <c r="N452" s="43">
        <f>SUMIFS(ENTRADAS!$D:$D,ENTRADAS!$B:$B,'PAINEL MÊS'!$B452,ENTRADAS!$I:$I,'PAINEL MÊS'!$AI$1,ENTRADAS!$F:$F,'PAINEL MÊS'!N$3)</f>
        <v>0</v>
      </c>
      <c r="O452" s="43">
        <f>SUMIFS(ENTRADAS!$D:$D,ENTRADAS!$B:$B,'PAINEL MÊS'!$B452,ENTRADAS!$I:$I,'PAINEL MÊS'!$AI$1,ENTRADAS!$F:$F,'PAINEL MÊS'!O$3)+SUMIFS(ENTRADAS!$D:$D,ENTRADAS!$B:$B,'PAINEL MÊS'!$B452,ENTRADAS!$I:$I,'PAINEL MÊS'!$AI$1,ENTRADAS!$F:$F,"SEMANA 6")</f>
        <v>0</v>
      </c>
      <c r="P452" s="44">
        <f t="shared" si="81"/>
        <v>0</v>
      </c>
      <c r="Q452" s="40">
        <f>C452+P452-J452+SUMIFS(AJUSTE!$D:$D,AJUSTE!$B:$B,'PAINEL MÊS'!B452,AJUSTE!$H:$H,'PAINEL MÊS'!$AI$1)</f>
        <v>0</v>
      </c>
      <c r="R452" s="45">
        <f t="shared" si="82"/>
        <v>0</v>
      </c>
      <c r="S452" s="15">
        <f>IFERROR(IF(INDEX(CADASTRO!$A$2:$Q$570,MATCH('PAINEL MÊS'!B452,CADASTRO!$B$2:$B$570,0),MATCH('PAINEL MÊS'!$AI$1,CADASTRO!$A$2:$Q$2,0))=0,IF(CADASTRO!R450=0,CADASTRO!E450,CADASTRO!R450),INDEX(CADASTRO!$A$2:$Q$570,MATCH('PAINEL MÊS'!B452,CADASTRO!$B$2:$B$570,0),MATCH('PAINEL MÊS'!$AI$1,CADASTRO!$A$2:$Q$2,0))),0)</f>
        <v>0</v>
      </c>
      <c r="T452" s="14">
        <f t="shared" si="83"/>
        <v>0</v>
      </c>
      <c r="U452" s="14">
        <f t="shared" si="84"/>
        <v>0</v>
      </c>
      <c r="V452" s="14">
        <f t="shared" si="85"/>
        <v>0</v>
      </c>
      <c r="W452" s="14">
        <f t="shared" si="86"/>
        <v>0</v>
      </c>
      <c r="X452" s="67">
        <f>IFERROR(IF(INDEX(CADASTRO!$A$2:$Q$570,MATCH('PAINEL MÊS'!B452,CADASTRO!$B$2:$B$570,0),MATCH('PAINEL MÊS'!$AJ$2,CADASTRO!$A$2:$Q$2,0))=0,IF(CADASTRO!R450=0,CADASTRO!E450,CADASTRO!R450),INDEX(CADASTRO!$A$2:$Q$570,MATCH('PAINEL MÊS'!B452,CADASTRO!$B$2:$B$570,0),MATCH('PAINEL MÊS'!$AJ$2,CADASTRO!$A$2:$Q$2,0))),0)*C452</f>
        <v>0</v>
      </c>
      <c r="Y452" s="14">
        <f t="shared" si="87"/>
        <v>0</v>
      </c>
      <c r="Z452" s="75">
        <f t="shared" si="88"/>
        <v>0</v>
      </c>
      <c r="AA452" s="75">
        <f t="shared" si="89"/>
        <v>0</v>
      </c>
      <c r="AB452" s="79">
        <f t="shared" si="90"/>
        <v>0</v>
      </c>
      <c r="AC452" s="77">
        <f t="shared" si="91"/>
        <v>0</v>
      </c>
      <c r="AD452" s="77">
        <f t="shared" si="92"/>
        <v>0</v>
      </c>
    </row>
    <row r="453" spans="1:30" ht="18.75" customHeight="1" x14ac:dyDescent="0.25">
      <c r="A453" s="7">
        <f>CADASTRO!A451</f>
        <v>0</v>
      </c>
      <c r="B453" s="7">
        <f>CADASTRO!B451</f>
        <v>0</v>
      </c>
      <c r="C453" s="40">
        <f>INDEX(Base!$A$40:$N$570,MATCH('PAINEL MÊS'!B453,Base!$B$40:$B$570,0),MATCH('PAINEL MÊS'!$C$2,Base!$A$40:$N$40,0))</f>
        <v>0</v>
      </c>
      <c r="D453" s="7">
        <f>CADASTRO!C451</f>
        <v>0</v>
      </c>
      <c r="E453" s="41">
        <f>SUMIFS(SAÍDAS!$D:$D,SAÍDAS!$B:$B,'PAINEL MÊS'!$B453,SAÍDAS!$H:$H,'PAINEL MÊS'!$AI$1,SAÍDAS!$F:$F,'PAINEL MÊS'!E$3)</f>
        <v>0</v>
      </c>
      <c r="F453" s="41">
        <f>SUMIFS(SAÍDAS!$D:$D,SAÍDAS!$B:$B,'PAINEL MÊS'!$B453,SAÍDAS!$H:$H,'PAINEL MÊS'!$AI$1,SAÍDAS!$F:$F,'PAINEL MÊS'!F$3)</f>
        <v>0</v>
      </c>
      <c r="G453" s="41">
        <f>SUMIFS(SAÍDAS!$D:$D,SAÍDAS!$B:$B,'PAINEL MÊS'!$B453,SAÍDAS!$H:$H,'PAINEL MÊS'!$AI$1,SAÍDAS!$F:$F,'PAINEL MÊS'!G$3)</f>
        <v>0</v>
      </c>
      <c r="H453" s="41">
        <f>SUMIFS(SAÍDAS!$D:$D,SAÍDAS!$B:$B,'PAINEL MÊS'!$B453,SAÍDAS!$H:$H,'PAINEL MÊS'!$AI$1,SAÍDAS!$F:$F,'PAINEL MÊS'!H$3)</f>
        <v>0</v>
      </c>
      <c r="I453" s="41">
        <f>SUMIFS(SAÍDAS!$D:$D,SAÍDAS!$B:$B,'PAINEL MÊS'!$B453,SAÍDAS!$H:$H,'PAINEL MÊS'!$AI$1,SAÍDAS!$F:$F,'PAINEL MÊS'!I$3)+SUMIFS(SAÍDAS!$D:$D,SAÍDAS!$B:$B,'PAINEL MÊS'!$B453,SAÍDAS!$H:$H,'PAINEL MÊS'!$AI$1,SAÍDAS!$F:$F,"SEMANA 6")</f>
        <v>0</v>
      </c>
      <c r="J453" s="42">
        <f t="shared" si="80"/>
        <v>0</v>
      </c>
      <c r="K453" s="43">
        <f>SUMIFS(ENTRADAS!$D:$D,ENTRADAS!$B:$B,'PAINEL MÊS'!$B453,ENTRADAS!$I:$I,'PAINEL MÊS'!$AI$1,ENTRADAS!$F:$F,'PAINEL MÊS'!K$3)</f>
        <v>0</v>
      </c>
      <c r="L453" s="43">
        <f>SUMIFS(ENTRADAS!$D:$D,ENTRADAS!$B:$B,'PAINEL MÊS'!$B453,ENTRADAS!$I:$I,'PAINEL MÊS'!$AI$1,ENTRADAS!$F:$F,'PAINEL MÊS'!L$3)</f>
        <v>0</v>
      </c>
      <c r="M453" s="43">
        <f>SUMIFS(ENTRADAS!$D:$D,ENTRADAS!$B:$B,'PAINEL MÊS'!$B453,ENTRADAS!$I:$I,'PAINEL MÊS'!$AI$1,ENTRADAS!$F:$F,'PAINEL MÊS'!M$3)</f>
        <v>0</v>
      </c>
      <c r="N453" s="43">
        <f>SUMIFS(ENTRADAS!$D:$D,ENTRADAS!$B:$B,'PAINEL MÊS'!$B453,ENTRADAS!$I:$I,'PAINEL MÊS'!$AI$1,ENTRADAS!$F:$F,'PAINEL MÊS'!N$3)</f>
        <v>0</v>
      </c>
      <c r="O453" s="43">
        <f>SUMIFS(ENTRADAS!$D:$D,ENTRADAS!$B:$B,'PAINEL MÊS'!$B453,ENTRADAS!$I:$I,'PAINEL MÊS'!$AI$1,ENTRADAS!$F:$F,'PAINEL MÊS'!O$3)+SUMIFS(ENTRADAS!$D:$D,ENTRADAS!$B:$B,'PAINEL MÊS'!$B453,ENTRADAS!$I:$I,'PAINEL MÊS'!$AI$1,ENTRADAS!$F:$F,"SEMANA 6")</f>
        <v>0</v>
      </c>
      <c r="P453" s="44">
        <f t="shared" si="81"/>
        <v>0</v>
      </c>
      <c r="Q453" s="40">
        <f>C453+P453-J453+SUMIFS(AJUSTE!$D:$D,AJUSTE!$B:$B,'PAINEL MÊS'!B453,AJUSTE!$H:$H,'PAINEL MÊS'!$AI$1)</f>
        <v>0</v>
      </c>
      <c r="R453" s="45">
        <f t="shared" si="82"/>
        <v>0</v>
      </c>
      <c r="S453" s="15">
        <f>IFERROR(IF(INDEX(CADASTRO!$A$2:$Q$570,MATCH('PAINEL MÊS'!B453,CADASTRO!$B$2:$B$570,0),MATCH('PAINEL MÊS'!$AI$1,CADASTRO!$A$2:$Q$2,0))=0,IF(CADASTRO!R451=0,CADASTRO!E451,CADASTRO!R451),INDEX(CADASTRO!$A$2:$Q$570,MATCH('PAINEL MÊS'!B453,CADASTRO!$B$2:$B$570,0),MATCH('PAINEL MÊS'!$AI$1,CADASTRO!$A$2:$Q$2,0))),0)</f>
        <v>0</v>
      </c>
      <c r="T453" s="14">
        <f t="shared" si="83"/>
        <v>0</v>
      </c>
      <c r="U453" s="14">
        <f t="shared" si="84"/>
        <v>0</v>
      </c>
      <c r="V453" s="14">
        <f t="shared" si="85"/>
        <v>0</v>
      </c>
      <c r="W453" s="14">
        <f t="shared" si="86"/>
        <v>0</v>
      </c>
      <c r="X453" s="67">
        <f>IFERROR(IF(INDEX(CADASTRO!$A$2:$Q$570,MATCH('PAINEL MÊS'!B453,CADASTRO!$B$2:$B$570,0),MATCH('PAINEL MÊS'!$AJ$2,CADASTRO!$A$2:$Q$2,0))=0,IF(CADASTRO!R451=0,CADASTRO!E451,CADASTRO!R451),INDEX(CADASTRO!$A$2:$Q$570,MATCH('PAINEL MÊS'!B453,CADASTRO!$B$2:$B$570,0),MATCH('PAINEL MÊS'!$AJ$2,CADASTRO!$A$2:$Q$2,0))),0)*C453</f>
        <v>0</v>
      </c>
      <c r="Y453" s="14">
        <f t="shared" si="87"/>
        <v>0</v>
      </c>
      <c r="Z453" s="75">
        <f t="shared" si="88"/>
        <v>0</v>
      </c>
      <c r="AA453" s="75">
        <f t="shared" si="89"/>
        <v>0</v>
      </c>
      <c r="AB453" s="79">
        <f t="shared" si="90"/>
        <v>0</v>
      </c>
      <c r="AC453" s="77">
        <f t="shared" si="91"/>
        <v>0</v>
      </c>
      <c r="AD453" s="77">
        <f t="shared" si="92"/>
        <v>0</v>
      </c>
    </row>
    <row r="454" spans="1:30" ht="18.75" customHeight="1" x14ac:dyDescent="0.25">
      <c r="A454" s="7">
        <f>CADASTRO!A452</f>
        <v>0</v>
      </c>
      <c r="B454" s="7">
        <f>CADASTRO!B452</f>
        <v>0</v>
      </c>
      <c r="C454" s="40">
        <f>INDEX(Base!$A$40:$N$570,MATCH('PAINEL MÊS'!B454,Base!$B$40:$B$570,0),MATCH('PAINEL MÊS'!$C$2,Base!$A$40:$N$40,0))</f>
        <v>0</v>
      </c>
      <c r="D454" s="7">
        <f>CADASTRO!C452</f>
        <v>0</v>
      </c>
      <c r="E454" s="41">
        <f>SUMIFS(SAÍDAS!$D:$D,SAÍDAS!$B:$B,'PAINEL MÊS'!$B454,SAÍDAS!$H:$H,'PAINEL MÊS'!$AI$1,SAÍDAS!$F:$F,'PAINEL MÊS'!E$3)</f>
        <v>0</v>
      </c>
      <c r="F454" s="41">
        <f>SUMIFS(SAÍDAS!$D:$D,SAÍDAS!$B:$B,'PAINEL MÊS'!$B454,SAÍDAS!$H:$H,'PAINEL MÊS'!$AI$1,SAÍDAS!$F:$F,'PAINEL MÊS'!F$3)</f>
        <v>0</v>
      </c>
      <c r="G454" s="41">
        <f>SUMIFS(SAÍDAS!$D:$D,SAÍDAS!$B:$B,'PAINEL MÊS'!$B454,SAÍDAS!$H:$H,'PAINEL MÊS'!$AI$1,SAÍDAS!$F:$F,'PAINEL MÊS'!G$3)</f>
        <v>0</v>
      </c>
      <c r="H454" s="41">
        <f>SUMIFS(SAÍDAS!$D:$D,SAÍDAS!$B:$B,'PAINEL MÊS'!$B454,SAÍDAS!$H:$H,'PAINEL MÊS'!$AI$1,SAÍDAS!$F:$F,'PAINEL MÊS'!H$3)</f>
        <v>0</v>
      </c>
      <c r="I454" s="41">
        <f>SUMIFS(SAÍDAS!$D:$D,SAÍDAS!$B:$B,'PAINEL MÊS'!$B454,SAÍDAS!$H:$H,'PAINEL MÊS'!$AI$1,SAÍDAS!$F:$F,'PAINEL MÊS'!I$3)+SUMIFS(SAÍDAS!$D:$D,SAÍDAS!$B:$B,'PAINEL MÊS'!$B454,SAÍDAS!$H:$H,'PAINEL MÊS'!$AI$1,SAÍDAS!$F:$F,"SEMANA 6")</f>
        <v>0</v>
      </c>
      <c r="J454" s="42">
        <f t="shared" si="80"/>
        <v>0</v>
      </c>
      <c r="K454" s="43">
        <f>SUMIFS(ENTRADAS!$D:$D,ENTRADAS!$B:$B,'PAINEL MÊS'!$B454,ENTRADAS!$I:$I,'PAINEL MÊS'!$AI$1,ENTRADAS!$F:$F,'PAINEL MÊS'!K$3)</f>
        <v>0</v>
      </c>
      <c r="L454" s="43">
        <f>SUMIFS(ENTRADAS!$D:$D,ENTRADAS!$B:$B,'PAINEL MÊS'!$B454,ENTRADAS!$I:$I,'PAINEL MÊS'!$AI$1,ENTRADAS!$F:$F,'PAINEL MÊS'!L$3)</f>
        <v>0</v>
      </c>
      <c r="M454" s="43">
        <f>SUMIFS(ENTRADAS!$D:$D,ENTRADAS!$B:$B,'PAINEL MÊS'!$B454,ENTRADAS!$I:$I,'PAINEL MÊS'!$AI$1,ENTRADAS!$F:$F,'PAINEL MÊS'!M$3)</f>
        <v>0</v>
      </c>
      <c r="N454" s="43">
        <f>SUMIFS(ENTRADAS!$D:$D,ENTRADAS!$B:$B,'PAINEL MÊS'!$B454,ENTRADAS!$I:$I,'PAINEL MÊS'!$AI$1,ENTRADAS!$F:$F,'PAINEL MÊS'!N$3)</f>
        <v>0</v>
      </c>
      <c r="O454" s="43">
        <f>SUMIFS(ENTRADAS!$D:$D,ENTRADAS!$B:$B,'PAINEL MÊS'!$B454,ENTRADAS!$I:$I,'PAINEL MÊS'!$AI$1,ENTRADAS!$F:$F,'PAINEL MÊS'!O$3)+SUMIFS(ENTRADAS!$D:$D,ENTRADAS!$B:$B,'PAINEL MÊS'!$B454,ENTRADAS!$I:$I,'PAINEL MÊS'!$AI$1,ENTRADAS!$F:$F,"SEMANA 6")</f>
        <v>0</v>
      </c>
      <c r="P454" s="44">
        <f t="shared" si="81"/>
        <v>0</v>
      </c>
      <c r="Q454" s="40">
        <f>C454+P454-J454+SUMIFS(AJUSTE!$D:$D,AJUSTE!$B:$B,'PAINEL MÊS'!B454,AJUSTE!$H:$H,'PAINEL MÊS'!$AI$1)</f>
        <v>0</v>
      </c>
      <c r="R454" s="45">
        <f t="shared" si="82"/>
        <v>0</v>
      </c>
      <c r="S454" s="15">
        <f>IFERROR(IF(INDEX(CADASTRO!$A$2:$Q$570,MATCH('PAINEL MÊS'!B454,CADASTRO!$B$2:$B$570,0),MATCH('PAINEL MÊS'!$AI$1,CADASTRO!$A$2:$Q$2,0))=0,IF(CADASTRO!R452=0,CADASTRO!E452,CADASTRO!R452),INDEX(CADASTRO!$A$2:$Q$570,MATCH('PAINEL MÊS'!B454,CADASTRO!$B$2:$B$570,0),MATCH('PAINEL MÊS'!$AI$1,CADASTRO!$A$2:$Q$2,0))),0)</f>
        <v>0</v>
      </c>
      <c r="T454" s="14">
        <f t="shared" si="83"/>
        <v>0</v>
      </c>
      <c r="U454" s="14">
        <f t="shared" si="84"/>
        <v>0</v>
      </c>
      <c r="V454" s="14">
        <f t="shared" si="85"/>
        <v>0</v>
      </c>
      <c r="W454" s="14">
        <f t="shared" si="86"/>
        <v>0</v>
      </c>
      <c r="X454" s="67">
        <f>IFERROR(IF(INDEX(CADASTRO!$A$2:$Q$570,MATCH('PAINEL MÊS'!B454,CADASTRO!$B$2:$B$570,0),MATCH('PAINEL MÊS'!$AJ$2,CADASTRO!$A$2:$Q$2,0))=0,IF(CADASTRO!R452=0,CADASTRO!E452,CADASTRO!R452),INDEX(CADASTRO!$A$2:$Q$570,MATCH('PAINEL MÊS'!B454,CADASTRO!$B$2:$B$570,0),MATCH('PAINEL MÊS'!$AJ$2,CADASTRO!$A$2:$Q$2,0))),0)*C454</f>
        <v>0</v>
      </c>
      <c r="Y454" s="14">
        <f t="shared" si="87"/>
        <v>0</v>
      </c>
      <c r="Z454" s="75">
        <f t="shared" si="88"/>
        <v>0</v>
      </c>
      <c r="AA454" s="75">
        <f t="shared" si="89"/>
        <v>0</v>
      </c>
      <c r="AB454" s="79">
        <f t="shared" si="90"/>
        <v>0</v>
      </c>
      <c r="AC454" s="77">
        <f t="shared" si="91"/>
        <v>0</v>
      </c>
      <c r="AD454" s="77">
        <f t="shared" si="92"/>
        <v>0</v>
      </c>
    </row>
    <row r="455" spans="1:30" ht="18.75" customHeight="1" x14ac:dyDescent="0.25">
      <c r="A455" s="7">
        <f>CADASTRO!A453</f>
        <v>0</v>
      </c>
      <c r="B455" s="7">
        <f>CADASTRO!B453</f>
        <v>0</v>
      </c>
      <c r="C455" s="40">
        <f>INDEX(Base!$A$40:$N$570,MATCH('PAINEL MÊS'!B455,Base!$B$40:$B$570,0),MATCH('PAINEL MÊS'!$C$2,Base!$A$40:$N$40,0))</f>
        <v>0</v>
      </c>
      <c r="D455" s="7">
        <f>CADASTRO!C453</f>
        <v>0</v>
      </c>
      <c r="E455" s="41">
        <f>SUMIFS(SAÍDAS!$D:$D,SAÍDAS!$B:$B,'PAINEL MÊS'!$B455,SAÍDAS!$H:$H,'PAINEL MÊS'!$AI$1,SAÍDAS!$F:$F,'PAINEL MÊS'!E$3)</f>
        <v>0</v>
      </c>
      <c r="F455" s="41">
        <f>SUMIFS(SAÍDAS!$D:$D,SAÍDAS!$B:$B,'PAINEL MÊS'!$B455,SAÍDAS!$H:$H,'PAINEL MÊS'!$AI$1,SAÍDAS!$F:$F,'PAINEL MÊS'!F$3)</f>
        <v>0</v>
      </c>
      <c r="G455" s="41">
        <f>SUMIFS(SAÍDAS!$D:$D,SAÍDAS!$B:$B,'PAINEL MÊS'!$B455,SAÍDAS!$H:$H,'PAINEL MÊS'!$AI$1,SAÍDAS!$F:$F,'PAINEL MÊS'!G$3)</f>
        <v>0</v>
      </c>
      <c r="H455" s="41">
        <f>SUMIFS(SAÍDAS!$D:$D,SAÍDAS!$B:$B,'PAINEL MÊS'!$B455,SAÍDAS!$H:$H,'PAINEL MÊS'!$AI$1,SAÍDAS!$F:$F,'PAINEL MÊS'!H$3)</f>
        <v>0</v>
      </c>
      <c r="I455" s="41">
        <f>SUMIFS(SAÍDAS!$D:$D,SAÍDAS!$B:$B,'PAINEL MÊS'!$B455,SAÍDAS!$H:$H,'PAINEL MÊS'!$AI$1,SAÍDAS!$F:$F,'PAINEL MÊS'!I$3)+SUMIFS(SAÍDAS!$D:$D,SAÍDAS!$B:$B,'PAINEL MÊS'!$B455,SAÍDAS!$H:$H,'PAINEL MÊS'!$AI$1,SAÍDAS!$F:$F,"SEMANA 6")</f>
        <v>0</v>
      </c>
      <c r="J455" s="42">
        <f t="shared" si="80"/>
        <v>0</v>
      </c>
      <c r="K455" s="43">
        <f>SUMIFS(ENTRADAS!$D:$D,ENTRADAS!$B:$B,'PAINEL MÊS'!$B455,ENTRADAS!$I:$I,'PAINEL MÊS'!$AI$1,ENTRADAS!$F:$F,'PAINEL MÊS'!K$3)</f>
        <v>0</v>
      </c>
      <c r="L455" s="43">
        <f>SUMIFS(ENTRADAS!$D:$D,ENTRADAS!$B:$B,'PAINEL MÊS'!$B455,ENTRADAS!$I:$I,'PAINEL MÊS'!$AI$1,ENTRADAS!$F:$F,'PAINEL MÊS'!L$3)</f>
        <v>0</v>
      </c>
      <c r="M455" s="43">
        <f>SUMIFS(ENTRADAS!$D:$D,ENTRADAS!$B:$B,'PAINEL MÊS'!$B455,ENTRADAS!$I:$I,'PAINEL MÊS'!$AI$1,ENTRADAS!$F:$F,'PAINEL MÊS'!M$3)</f>
        <v>0</v>
      </c>
      <c r="N455" s="43">
        <f>SUMIFS(ENTRADAS!$D:$D,ENTRADAS!$B:$B,'PAINEL MÊS'!$B455,ENTRADAS!$I:$I,'PAINEL MÊS'!$AI$1,ENTRADAS!$F:$F,'PAINEL MÊS'!N$3)</f>
        <v>0</v>
      </c>
      <c r="O455" s="43">
        <f>SUMIFS(ENTRADAS!$D:$D,ENTRADAS!$B:$B,'PAINEL MÊS'!$B455,ENTRADAS!$I:$I,'PAINEL MÊS'!$AI$1,ENTRADAS!$F:$F,'PAINEL MÊS'!O$3)+SUMIFS(ENTRADAS!$D:$D,ENTRADAS!$B:$B,'PAINEL MÊS'!$B455,ENTRADAS!$I:$I,'PAINEL MÊS'!$AI$1,ENTRADAS!$F:$F,"SEMANA 6")</f>
        <v>0</v>
      </c>
      <c r="P455" s="44">
        <f t="shared" si="81"/>
        <v>0</v>
      </c>
      <c r="Q455" s="40">
        <f>C455+P455-J455+SUMIFS(AJUSTE!$D:$D,AJUSTE!$B:$B,'PAINEL MÊS'!B455,AJUSTE!$H:$H,'PAINEL MÊS'!$AI$1)</f>
        <v>0</v>
      </c>
      <c r="R455" s="45">
        <f t="shared" si="82"/>
        <v>0</v>
      </c>
      <c r="S455" s="15">
        <f>IFERROR(IF(INDEX(CADASTRO!$A$2:$Q$570,MATCH('PAINEL MÊS'!B455,CADASTRO!$B$2:$B$570,0),MATCH('PAINEL MÊS'!$AI$1,CADASTRO!$A$2:$Q$2,0))=0,IF(CADASTRO!R453=0,CADASTRO!E453,CADASTRO!R453),INDEX(CADASTRO!$A$2:$Q$570,MATCH('PAINEL MÊS'!B455,CADASTRO!$B$2:$B$570,0),MATCH('PAINEL MÊS'!$AI$1,CADASTRO!$A$2:$Q$2,0))),0)</f>
        <v>0</v>
      </c>
      <c r="T455" s="14">
        <f t="shared" si="83"/>
        <v>0</v>
      </c>
      <c r="U455" s="14">
        <f t="shared" si="84"/>
        <v>0</v>
      </c>
      <c r="V455" s="14">
        <f t="shared" si="85"/>
        <v>0</v>
      </c>
      <c r="W455" s="14">
        <f t="shared" si="86"/>
        <v>0</v>
      </c>
      <c r="X455" s="67">
        <f>IFERROR(IF(INDEX(CADASTRO!$A$2:$Q$570,MATCH('PAINEL MÊS'!B455,CADASTRO!$B$2:$B$570,0),MATCH('PAINEL MÊS'!$AJ$2,CADASTRO!$A$2:$Q$2,0))=0,IF(CADASTRO!R453=0,CADASTRO!E453,CADASTRO!R453),INDEX(CADASTRO!$A$2:$Q$570,MATCH('PAINEL MÊS'!B455,CADASTRO!$B$2:$B$570,0),MATCH('PAINEL MÊS'!$AJ$2,CADASTRO!$A$2:$Q$2,0))),0)*C455</f>
        <v>0</v>
      </c>
      <c r="Y455" s="14">
        <f t="shared" si="87"/>
        <v>0</v>
      </c>
      <c r="Z455" s="75">
        <f t="shared" si="88"/>
        <v>0</v>
      </c>
      <c r="AA455" s="75">
        <f t="shared" si="89"/>
        <v>0</v>
      </c>
      <c r="AB455" s="79">
        <f t="shared" si="90"/>
        <v>0</v>
      </c>
      <c r="AC455" s="77">
        <f t="shared" si="91"/>
        <v>0</v>
      </c>
      <c r="AD455" s="77">
        <f t="shared" si="92"/>
        <v>0</v>
      </c>
    </row>
    <row r="456" spans="1:30" ht="18.75" customHeight="1" x14ac:dyDescent="0.25">
      <c r="A456" s="7">
        <f>CADASTRO!A454</f>
        <v>0</v>
      </c>
      <c r="B456" s="7">
        <f>CADASTRO!B454</f>
        <v>0</v>
      </c>
      <c r="C456" s="40">
        <f>INDEX(Base!$A$40:$N$570,MATCH('PAINEL MÊS'!B456,Base!$B$40:$B$570,0),MATCH('PAINEL MÊS'!$C$2,Base!$A$40:$N$40,0))</f>
        <v>0</v>
      </c>
      <c r="D456" s="7">
        <f>CADASTRO!C454</f>
        <v>0</v>
      </c>
      <c r="E456" s="41">
        <f>SUMIFS(SAÍDAS!$D:$D,SAÍDAS!$B:$B,'PAINEL MÊS'!$B456,SAÍDAS!$H:$H,'PAINEL MÊS'!$AI$1,SAÍDAS!$F:$F,'PAINEL MÊS'!E$3)</f>
        <v>0</v>
      </c>
      <c r="F456" s="41">
        <f>SUMIFS(SAÍDAS!$D:$D,SAÍDAS!$B:$B,'PAINEL MÊS'!$B456,SAÍDAS!$H:$H,'PAINEL MÊS'!$AI$1,SAÍDAS!$F:$F,'PAINEL MÊS'!F$3)</f>
        <v>0</v>
      </c>
      <c r="G456" s="41">
        <f>SUMIFS(SAÍDAS!$D:$D,SAÍDAS!$B:$B,'PAINEL MÊS'!$B456,SAÍDAS!$H:$H,'PAINEL MÊS'!$AI$1,SAÍDAS!$F:$F,'PAINEL MÊS'!G$3)</f>
        <v>0</v>
      </c>
      <c r="H456" s="41">
        <f>SUMIFS(SAÍDAS!$D:$D,SAÍDAS!$B:$B,'PAINEL MÊS'!$B456,SAÍDAS!$H:$H,'PAINEL MÊS'!$AI$1,SAÍDAS!$F:$F,'PAINEL MÊS'!H$3)</f>
        <v>0</v>
      </c>
      <c r="I456" s="41">
        <f>SUMIFS(SAÍDAS!$D:$D,SAÍDAS!$B:$B,'PAINEL MÊS'!$B456,SAÍDAS!$H:$H,'PAINEL MÊS'!$AI$1,SAÍDAS!$F:$F,'PAINEL MÊS'!I$3)+SUMIFS(SAÍDAS!$D:$D,SAÍDAS!$B:$B,'PAINEL MÊS'!$B456,SAÍDAS!$H:$H,'PAINEL MÊS'!$AI$1,SAÍDAS!$F:$F,"SEMANA 6")</f>
        <v>0</v>
      </c>
      <c r="J456" s="42">
        <f t="shared" si="80"/>
        <v>0</v>
      </c>
      <c r="K456" s="43">
        <f>SUMIFS(ENTRADAS!$D:$D,ENTRADAS!$B:$B,'PAINEL MÊS'!$B456,ENTRADAS!$I:$I,'PAINEL MÊS'!$AI$1,ENTRADAS!$F:$F,'PAINEL MÊS'!K$3)</f>
        <v>0</v>
      </c>
      <c r="L456" s="43">
        <f>SUMIFS(ENTRADAS!$D:$D,ENTRADAS!$B:$B,'PAINEL MÊS'!$B456,ENTRADAS!$I:$I,'PAINEL MÊS'!$AI$1,ENTRADAS!$F:$F,'PAINEL MÊS'!L$3)</f>
        <v>0</v>
      </c>
      <c r="M456" s="43">
        <f>SUMIFS(ENTRADAS!$D:$D,ENTRADAS!$B:$B,'PAINEL MÊS'!$B456,ENTRADAS!$I:$I,'PAINEL MÊS'!$AI$1,ENTRADAS!$F:$F,'PAINEL MÊS'!M$3)</f>
        <v>0</v>
      </c>
      <c r="N456" s="43">
        <f>SUMIFS(ENTRADAS!$D:$D,ENTRADAS!$B:$B,'PAINEL MÊS'!$B456,ENTRADAS!$I:$I,'PAINEL MÊS'!$AI$1,ENTRADAS!$F:$F,'PAINEL MÊS'!N$3)</f>
        <v>0</v>
      </c>
      <c r="O456" s="43">
        <f>SUMIFS(ENTRADAS!$D:$D,ENTRADAS!$B:$B,'PAINEL MÊS'!$B456,ENTRADAS!$I:$I,'PAINEL MÊS'!$AI$1,ENTRADAS!$F:$F,'PAINEL MÊS'!O$3)+SUMIFS(ENTRADAS!$D:$D,ENTRADAS!$B:$B,'PAINEL MÊS'!$B456,ENTRADAS!$I:$I,'PAINEL MÊS'!$AI$1,ENTRADAS!$F:$F,"SEMANA 6")</f>
        <v>0</v>
      </c>
      <c r="P456" s="44">
        <f t="shared" si="81"/>
        <v>0</v>
      </c>
      <c r="Q456" s="40">
        <f>C456+P456-J456+SUMIFS(AJUSTE!$D:$D,AJUSTE!$B:$B,'PAINEL MÊS'!B456,AJUSTE!$H:$H,'PAINEL MÊS'!$AI$1)</f>
        <v>0</v>
      </c>
      <c r="R456" s="45">
        <f t="shared" si="82"/>
        <v>0</v>
      </c>
      <c r="S456" s="15">
        <f>IFERROR(IF(INDEX(CADASTRO!$A$2:$Q$570,MATCH('PAINEL MÊS'!B456,CADASTRO!$B$2:$B$570,0),MATCH('PAINEL MÊS'!$AI$1,CADASTRO!$A$2:$Q$2,0))=0,IF(CADASTRO!R454=0,CADASTRO!E454,CADASTRO!R454),INDEX(CADASTRO!$A$2:$Q$570,MATCH('PAINEL MÊS'!B456,CADASTRO!$B$2:$B$570,0),MATCH('PAINEL MÊS'!$AI$1,CADASTRO!$A$2:$Q$2,0))),0)</f>
        <v>0</v>
      </c>
      <c r="T456" s="14">
        <f t="shared" si="83"/>
        <v>0</v>
      </c>
      <c r="U456" s="14">
        <f t="shared" si="84"/>
        <v>0</v>
      </c>
      <c r="V456" s="14">
        <f t="shared" si="85"/>
        <v>0</v>
      </c>
      <c r="W456" s="14">
        <f t="shared" si="86"/>
        <v>0</v>
      </c>
      <c r="X456" s="67">
        <f>IFERROR(IF(INDEX(CADASTRO!$A$2:$Q$570,MATCH('PAINEL MÊS'!B456,CADASTRO!$B$2:$B$570,0),MATCH('PAINEL MÊS'!$AJ$2,CADASTRO!$A$2:$Q$2,0))=0,IF(CADASTRO!R454=0,CADASTRO!E454,CADASTRO!R454),INDEX(CADASTRO!$A$2:$Q$570,MATCH('PAINEL MÊS'!B456,CADASTRO!$B$2:$B$570,0),MATCH('PAINEL MÊS'!$AJ$2,CADASTRO!$A$2:$Q$2,0))),0)*C456</f>
        <v>0</v>
      </c>
      <c r="Y456" s="14">
        <f t="shared" si="87"/>
        <v>0</v>
      </c>
      <c r="Z456" s="75">
        <f t="shared" si="88"/>
        <v>0</v>
      </c>
      <c r="AA456" s="75">
        <f t="shared" si="89"/>
        <v>0</v>
      </c>
      <c r="AB456" s="79">
        <f t="shared" si="90"/>
        <v>0</v>
      </c>
      <c r="AC456" s="77">
        <f t="shared" si="91"/>
        <v>0</v>
      </c>
      <c r="AD456" s="77">
        <f t="shared" si="92"/>
        <v>0</v>
      </c>
    </row>
    <row r="457" spans="1:30" ht="18.75" customHeight="1" x14ac:dyDescent="0.25">
      <c r="A457" s="7">
        <f>CADASTRO!A455</f>
        <v>0</v>
      </c>
      <c r="B457" s="7">
        <f>CADASTRO!B455</f>
        <v>0</v>
      </c>
      <c r="C457" s="40">
        <f>INDEX(Base!$A$40:$N$570,MATCH('PAINEL MÊS'!B457,Base!$B$40:$B$570,0),MATCH('PAINEL MÊS'!$C$2,Base!$A$40:$N$40,0))</f>
        <v>0</v>
      </c>
      <c r="D457" s="7">
        <f>CADASTRO!C455</f>
        <v>0</v>
      </c>
      <c r="E457" s="41">
        <f>SUMIFS(SAÍDAS!$D:$D,SAÍDAS!$B:$B,'PAINEL MÊS'!$B457,SAÍDAS!$H:$H,'PAINEL MÊS'!$AI$1,SAÍDAS!$F:$F,'PAINEL MÊS'!E$3)</f>
        <v>0</v>
      </c>
      <c r="F457" s="41">
        <f>SUMIFS(SAÍDAS!$D:$D,SAÍDAS!$B:$B,'PAINEL MÊS'!$B457,SAÍDAS!$H:$H,'PAINEL MÊS'!$AI$1,SAÍDAS!$F:$F,'PAINEL MÊS'!F$3)</f>
        <v>0</v>
      </c>
      <c r="G457" s="41">
        <f>SUMIFS(SAÍDAS!$D:$D,SAÍDAS!$B:$B,'PAINEL MÊS'!$B457,SAÍDAS!$H:$H,'PAINEL MÊS'!$AI$1,SAÍDAS!$F:$F,'PAINEL MÊS'!G$3)</f>
        <v>0</v>
      </c>
      <c r="H457" s="41">
        <f>SUMIFS(SAÍDAS!$D:$D,SAÍDAS!$B:$B,'PAINEL MÊS'!$B457,SAÍDAS!$H:$H,'PAINEL MÊS'!$AI$1,SAÍDAS!$F:$F,'PAINEL MÊS'!H$3)</f>
        <v>0</v>
      </c>
      <c r="I457" s="41">
        <f>SUMIFS(SAÍDAS!$D:$D,SAÍDAS!$B:$B,'PAINEL MÊS'!$B457,SAÍDAS!$H:$H,'PAINEL MÊS'!$AI$1,SAÍDAS!$F:$F,'PAINEL MÊS'!I$3)+SUMIFS(SAÍDAS!$D:$D,SAÍDAS!$B:$B,'PAINEL MÊS'!$B457,SAÍDAS!$H:$H,'PAINEL MÊS'!$AI$1,SAÍDAS!$F:$F,"SEMANA 6")</f>
        <v>0</v>
      </c>
      <c r="J457" s="42">
        <f t="shared" si="80"/>
        <v>0</v>
      </c>
      <c r="K457" s="43">
        <f>SUMIFS(ENTRADAS!$D:$D,ENTRADAS!$B:$B,'PAINEL MÊS'!$B457,ENTRADAS!$I:$I,'PAINEL MÊS'!$AI$1,ENTRADAS!$F:$F,'PAINEL MÊS'!K$3)</f>
        <v>0</v>
      </c>
      <c r="L457" s="43">
        <f>SUMIFS(ENTRADAS!$D:$D,ENTRADAS!$B:$B,'PAINEL MÊS'!$B457,ENTRADAS!$I:$I,'PAINEL MÊS'!$AI$1,ENTRADAS!$F:$F,'PAINEL MÊS'!L$3)</f>
        <v>0</v>
      </c>
      <c r="M457" s="43">
        <f>SUMIFS(ENTRADAS!$D:$D,ENTRADAS!$B:$B,'PAINEL MÊS'!$B457,ENTRADAS!$I:$I,'PAINEL MÊS'!$AI$1,ENTRADAS!$F:$F,'PAINEL MÊS'!M$3)</f>
        <v>0</v>
      </c>
      <c r="N457" s="43">
        <f>SUMIFS(ENTRADAS!$D:$D,ENTRADAS!$B:$B,'PAINEL MÊS'!$B457,ENTRADAS!$I:$I,'PAINEL MÊS'!$AI$1,ENTRADAS!$F:$F,'PAINEL MÊS'!N$3)</f>
        <v>0</v>
      </c>
      <c r="O457" s="43">
        <f>SUMIFS(ENTRADAS!$D:$D,ENTRADAS!$B:$B,'PAINEL MÊS'!$B457,ENTRADAS!$I:$I,'PAINEL MÊS'!$AI$1,ENTRADAS!$F:$F,'PAINEL MÊS'!O$3)+SUMIFS(ENTRADAS!$D:$D,ENTRADAS!$B:$B,'PAINEL MÊS'!$B457,ENTRADAS!$I:$I,'PAINEL MÊS'!$AI$1,ENTRADAS!$F:$F,"SEMANA 6")</f>
        <v>0</v>
      </c>
      <c r="P457" s="44">
        <f t="shared" si="81"/>
        <v>0</v>
      </c>
      <c r="Q457" s="40">
        <f>C457+P457-J457+SUMIFS(AJUSTE!$D:$D,AJUSTE!$B:$B,'PAINEL MÊS'!B457,AJUSTE!$H:$H,'PAINEL MÊS'!$AI$1)</f>
        <v>0</v>
      </c>
      <c r="R457" s="45">
        <f t="shared" si="82"/>
        <v>0</v>
      </c>
      <c r="S457" s="15">
        <f>IFERROR(IF(INDEX(CADASTRO!$A$2:$Q$570,MATCH('PAINEL MÊS'!B457,CADASTRO!$B$2:$B$570,0),MATCH('PAINEL MÊS'!$AI$1,CADASTRO!$A$2:$Q$2,0))=0,IF(CADASTRO!R455=0,CADASTRO!E455,CADASTRO!R455),INDEX(CADASTRO!$A$2:$Q$570,MATCH('PAINEL MÊS'!B457,CADASTRO!$B$2:$B$570,0),MATCH('PAINEL MÊS'!$AI$1,CADASTRO!$A$2:$Q$2,0))),0)</f>
        <v>0</v>
      </c>
      <c r="T457" s="14">
        <f t="shared" si="83"/>
        <v>0</v>
      </c>
      <c r="U457" s="14">
        <f t="shared" si="84"/>
        <v>0</v>
      </c>
      <c r="V457" s="14">
        <f t="shared" si="85"/>
        <v>0</v>
      </c>
      <c r="W457" s="14">
        <f t="shared" si="86"/>
        <v>0</v>
      </c>
      <c r="X457" s="67">
        <f>IFERROR(IF(INDEX(CADASTRO!$A$2:$Q$570,MATCH('PAINEL MÊS'!B457,CADASTRO!$B$2:$B$570,0),MATCH('PAINEL MÊS'!$AJ$2,CADASTRO!$A$2:$Q$2,0))=0,IF(CADASTRO!R455=0,CADASTRO!E455,CADASTRO!R455),INDEX(CADASTRO!$A$2:$Q$570,MATCH('PAINEL MÊS'!B457,CADASTRO!$B$2:$B$570,0),MATCH('PAINEL MÊS'!$AJ$2,CADASTRO!$A$2:$Q$2,0))),0)*C457</f>
        <v>0</v>
      </c>
      <c r="Y457" s="14">
        <f t="shared" si="87"/>
        <v>0</v>
      </c>
      <c r="Z457" s="75">
        <f t="shared" si="88"/>
        <v>0</v>
      </c>
      <c r="AA457" s="75">
        <f t="shared" si="89"/>
        <v>0</v>
      </c>
      <c r="AB457" s="79">
        <f t="shared" si="90"/>
        <v>0</v>
      </c>
      <c r="AC457" s="77">
        <f t="shared" si="91"/>
        <v>0</v>
      </c>
      <c r="AD457" s="77">
        <f t="shared" si="92"/>
        <v>0</v>
      </c>
    </row>
    <row r="458" spans="1:30" ht="18.75" customHeight="1" x14ac:dyDescent="0.25">
      <c r="A458" s="7">
        <f>CADASTRO!A456</f>
        <v>0</v>
      </c>
      <c r="B458" s="7">
        <f>CADASTRO!B456</f>
        <v>0</v>
      </c>
      <c r="C458" s="40">
        <f>INDEX(Base!$A$40:$N$570,MATCH('PAINEL MÊS'!B458,Base!$B$40:$B$570,0),MATCH('PAINEL MÊS'!$C$2,Base!$A$40:$N$40,0))</f>
        <v>0</v>
      </c>
      <c r="D458" s="7">
        <f>CADASTRO!C456</f>
        <v>0</v>
      </c>
      <c r="E458" s="41">
        <f>SUMIFS(SAÍDAS!$D:$D,SAÍDAS!$B:$B,'PAINEL MÊS'!$B458,SAÍDAS!$H:$H,'PAINEL MÊS'!$AI$1,SAÍDAS!$F:$F,'PAINEL MÊS'!E$3)</f>
        <v>0</v>
      </c>
      <c r="F458" s="41">
        <f>SUMIFS(SAÍDAS!$D:$D,SAÍDAS!$B:$B,'PAINEL MÊS'!$B458,SAÍDAS!$H:$H,'PAINEL MÊS'!$AI$1,SAÍDAS!$F:$F,'PAINEL MÊS'!F$3)</f>
        <v>0</v>
      </c>
      <c r="G458" s="41">
        <f>SUMIFS(SAÍDAS!$D:$D,SAÍDAS!$B:$B,'PAINEL MÊS'!$B458,SAÍDAS!$H:$H,'PAINEL MÊS'!$AI$1,SAÍDAS!$F:$F,'PAINEL MÊS'!G$3)</f>
        <v>0</v>
      </c>
      <c r="H458" s="41">
        <f>SUMIFS(SAÍDAS!$D:$D,SAÍDAS!$B:$B,'PAINEL MÊS'!$B458,SAÍDAS!$H:$H,'PAINEL MÊS'!$AI$1,SAÍDAS!$F:$F,'PAINEL MÊS'!H$3)</f>
        <v>0</v>
      </c>
      <c r="I458" s="41">
        <f>SUMIFS(SAÍDAS!$D:$D,SAÍDAS!$B:$B,'PAINEL MÊS'!$B458,SAÍDAS!$H:$H,'PAINEL MÊS'!$AI$1,SAÍDAS!$F:$F,'PAINEL MÊS'!I$3)+SUMIFS(SAÍDAS!$D:$D,SAÍDAS!$B:$B,'PAINEL MÊS'!$B458,SAÍDAS!$H:$H,'PAINEL MÊS'!$AI$1,SAÍDAS!$F:$F,"SEMANA 6")</f>
        <v>0</v>
      </c>
      <c r="J458" s="42">
        <f t="shared" si="80"/>
        <v>0</v>
      </c>
      <c r="K458" s="43">
        <f>SUMIFS(ENTRADAS!$D:$D,ENTRADAS!$B:$B,'PAINEL MÊS'!$B458,ENTRADAS!$I:$I,'PAINEL MÊS'!$AI$1,ENTRADAS!$F:$F,'PAINEL MÊS'!K$3)</f>
        <v>0</v>
      </c>
      <c r="L458" s="43">
        <f>SUMIFS(ENTRADAS!$D:$D,ENTRADAS!$B:$B,'PAINEL MÊS'!$B458,ENTRADAS!$I:$I,'PAINEL MÊS'!$AI$1,ENTRADAS!$F:$F,'PAINEL MÊS'!L$3)</f>
        <v>0</v>
      </c>
      <c r="M458" s="43">
        <f>SUMIFS(ENTRADAS!$D:$D,ENTRADAS!$B:$B,'PAINEL MÊS'!$B458,ENTRADAS!$I:$I,'PAINEL MÊS'!$AI$1,ENTRADAS!$F:$F,'PAINEL MÊS'!M$3)</f>
        <v>0</v>
      </c>
      <c r="N458" s="43">
        <f>SUMIFS(ENTRADAS!$D:$D,ENTRADAS!$B:$B,'PAINEL MÊS'!$B458,ENTRADAS!$I:$I,'PAINEL MÊS'!$AI$1,ENTRADAS!$F:$F,'PAINEL MÊS'!N$3)</f>
        <v>0</v>
      </c>
      <c r="O458" s="43">
        <f>SUMIFS(ENTRADAS!$D:$D,ENTRADAS!$B:$B,'PAINEL MÊS'!$B458,ENTRADAS!$I:$I,'PAINEL MÊS'!$AI$1,ENTRADAS!$F:$F,'PAINEL MÊS'!O$3)+SUMIFS(ENTRADAS!$D:$D,ENTRADAS!$B:$B,'PAINEL MÊS'!$B458,ENTRADAS!$I:$I,'PAINEL MÊS'!$AI$1,ENTRADAS!$F:$F,"SEMANA 6")</f>
        <v>0</v>
      </c>
      <c r="P458" s="44">
        <f t="shared" si="81"/>
        <v>0</v>
      </c>
      <c r="Q458" s="40">
        <f>C458+P458-J458+SUMIFS(AJUSTE!$D:$D,AJUSTE!$B:$B,'PAINEL MÊS'!B458,AJUSTE!$H:$H,'PAINEL MÊS'!$AI$1)</f>
        <v>0</v>
      </c>
      <c r="R458" s="45">
        <f t="shared" si="82"/>
        <v>0</v>
      </c>
      <c r="S458" s="15">
        <f>IFERROR(IF(INDEX(CADASTRO!$A$2:$Q$570,MATCH('PAINEL MÊS'!B458,CADASTRO!$B$2:$B$570,0),MATCH('PAINEL MÊS'!$AI$1,CADASTRO!$A$2:$Q$2,0))=0,IF(CADASTRO!R456=0,CADASTRO!E456,CADASTRO!R456),INDEX(CADASTRO!$A$2:$Q$570,MATCH('PAINEL MÊS'!B458,CADASTRO!$B$2:$B$570,0),MATCH('PAINEL MÊS'!$AI$1,CADASTRO!$A$2:$Q$2,0))),0)</f>
        <v>0</v>
      </c>
      <c r="T458" s="14">
        <f t="shared" si="83"/>
        <v>0</v>
      </c>
      <c r="U458" s="14">
        <f t="shared" si="84"/>
        <v>0</v>
      </c>
      <c r="V458" s="14">
        <f t="shared" si="85"/>
        <v>0</v>
      </c>
      <c r="W458" s="14">
        <f t="shared" si="86"/>
        <v>0</v>
      </c>
      <c r="X458" s="67">
        <f>IFERROR(IF(INDEX(CADASTRO!$A$2:$Q$570,MATCH('PAINEL MÊS'!B458,CADASTRO!$B$2:$B$570,0),MATCH('PAINEL MÊS'!$AJ$2,CADASTRO!$A$2:$Q$2,0))=0,IF(CADASTRO!R456=0,CADASTRO!E456,CADASTRO!R456),INDEX(CADASTRO!$A$2:$Q$570,MATCH('PAINEL MÊS'!B458,CADASTRO!$B$2:$B$570,0),MATCH('PAINEL MÊS'!$AJ$2,CADASTRO!$A$2:$Q$2,0))),0)*C458</f>
        <v>0</v>
      </c>
      <c r="Y458" s="14">
        <f t="shared" si="87"/>
        <v>0</v>
      </c>
      <c r="Z458" s="75">
        <f t="shared" si="88"/>
        <v>0</v>
      </c>
      <c r="AA458" s="75">
        <f t="shared" si="89"/>
        <v>0</v>
      </c>
      <c r="AB458" s="79">
        <f t="shared" si="90"/>
        <v>0</v>
      </c>
      <c r="AC458" s="77">
        <f t="shared" si="91"/>
        <v>0</v>
      </c>
      <c r="AD458" s="77">
        <f t="shared" si="92"/>
        <v>0</v>
      </c>
    </row>
    <row r="459" spans="1:30" ht="18.75" customHeight="1" x14ac:dyDescent="0.25">
      <c r="A459" s="7">
        <f>CADASTRO!A457</f>
        <v>0</v>
      </c>
      <c r="B459" s="7">
        <f>CADASTRO!B457</f>
        <v>0</v>
      </c>
      <c r="C459" s="40">
        <f>INDEX(Base!$A$40:$N$570,MATCH('PAINEL MÊS'!B459,Base!$B$40:$B$570,0),MATCH('PAINEL MÊS'!$C$2,Base!$A$40:$N$40,0))</f>
        <v>0</v>
      </c>
      <c r="D459" s="7">
        <f>CADASTRO!C457</f>
        <v>0</v>
      </c>
      <c r="E459" s="41">
        <f>SUMIFS(SAÍDAS!$D:$D,SAÍDAS!$B:$B,'PAINEL MÊS'!$B459,SAÍDAS!$H:$H,'PAINEL MÊS'!$AI$1,SAÍDAS!$F:$F,'PAINEL MÊS'!E$3)</f>
        <v>0</v>
      </c>
      <c r="F459" s="41">
        <f>SUMIFS(SAÍDAS!$D:$D,SAÍDAS!$B:$B,'PAINEL MÊS'!$B459,SAÍDAS!$H:$H,'PAINEL MÊS'!$AI$1,SAÍDAS!$F:$F,'PAINEL MÊS'!F$3)</f>
        <v>0</v>
      </c>
      <c r="G459" s="41">
        <f>SUMIFS(SAÍDAS!$D:$D,SAÍDAS!$B:$B,'PAINEL MÊS'!$B459,SAÍDAS!$H:$H,'PAINEL MÊS'!$AI$1,SAÍDAS!$F:$F,'PAINEL MÊS'!G$3)</f>
        <v>0</v>
      </c>
      <c r="H459" s="41">
        <f>SUMIFS(SAÍDAS!$D:$D,SAÍDAS!$B:$B,'PAINEL MÊS'!$B459,SAÍDAS!$H:$H,'PAINEL MÊS'!$AI$1,SAÍDAS!$F:$F,'PAINEL MÊS'!H$3)</f>
        <v>0</v>
      </c>
      <c r="I459" s="41">
        <f>SUMIFS(SAÍDAS!$D:$D,SAÍDAS!$B:$B,'PAINEL MÊS'!$B459,SAÍDAS!$H:$H,'PAINEL MÊS'!$AI$1,SAÍDAS!$F:$F,'PAINEL MÊS'!I$3)+SUMIFS(SAÍDAS!$D:$D,SAÍDAS!$B:$B,'PAINEL MÊS'!$B459,SAÍDAS!$H:$H,'PAINEL MÊS'!$AI$1,SAÍDAS!$F:$F,"SEMANA 6")</f>
        <v>0</v>
      </c>
      <c r="J459" s="42">
        <f t="shared" si="80"/>
        <v>0</v>
      </c>
      <c r="K459" s="43">
        <f>SUMIFS(ENTRADAS!$D:$D,ENTRADAS!$B:$B,'PAINEL MÊS'!$B459,ENTRADAS!$I:$I,'PAINEL MÊS'!$AI$1,ENTRADAS!$F:$F,'PAINEL MÊS'!K$3)</f>
        <v>0</v>
      </c>
      <c r="L459" s="43">
        <f>SUMIFS(ENTRADAS!$D:$D,ENTRADAS!$B:$B,'PAINEL MÊS'!$B459,ENTRADAS!$I:$I,'PAINEL MÊS'!$AI$1,ENTRADAS!$F:$F,'PAINEL MÊS'!L$3)</f>
        <v>0</v>
      </c>
      <c r="M459" s="43">
        <f>SUMIFS(ENTRADAS!$D:$D,ENTRADAS!$B:$B,'PAINEL MÊS'!$B459,ENTRADAS!$I:$I,'PAINEL MÊS'!$AI$1,ENTRADAS!$F:$F,'PAINEL MÊS'!M$3)</f>
        <v>0</v>
      </c>
      <c r="N459" s="43">
        <f>SUMIFS(ENTRADAS!$D:$D,ENTRADAS!$B:$B,'PAINEL MÊS'!$B459,ENTRADAS!$I:$I,'PAINEL MÊS'!$AI$1,ENTRADAS!$F:$F,'PAINEL MÊS'!N$3)</f>
        <v>0</v>
      </c>
      <c r="O459" s="43">
        <f>SUMIFS(ENTRADAS!$D:$D,ENTRADAS!$B:$B,'PAINEL MÊS'!$B459,ENTRADAS!$I:$I,'PAINEL MÊS'!$AI$1,ENTRADAS!$F:$F,'PAINEL MÊS'!O$3)+SUMIFS(ENTRADAS!$D:$D,ENTRADAS!$B:$B,'PAINEL MÊS'!$B459,ENTRADAS!$I:$I,'PAINEL MÊS'!$AI$1,ENTRADAS!$F:$F,"SEMANA 6")</f>
        <v>0</v>
      </c>
      <c r="P459" s="44">
        <f t="shared" si="81"/>
        <v>0</v>
      </c>
      <c r="Q459" s="40">
        <f>C459+P459-J459+SUMIFS(AJUSTE!$D:$D,AJUSTE!$B:$B,'PAINEL MÊS'!B459,AJUSTE!$H:$H,'PAINEL MÊS'!$AI$1)</f>
        <v>0</v>
      </c>
      <c r="R459" s="45">
        <f t="shared" si="82"/>
        <v>0</v>
      </c>
      <c r="S459" s="15">
        <f>IFERROR(IF(INDEX(CADASTRO!$A$2:$Q$570,MATCH('PAINEL MÊS'!B459,CADASTRO!$B$2:$B$570,0),MATCH('PAINEL MÊS'!$AI$1,CADASTRO!$A$2:$Q$2,0))=0,IF(CADASTRO!R457=0,CADASTRO!E457,CADASTRO!R457),INDEX(CADASTRO!$A$2:$Q$570,MATCH('PAINEL MÊS'!B459,CADASTRO!$B$2:$B$570,0),MATCH('PAINEL MÊS'!$AI$1,CADASTRO!$A$2:$Q$2,0))),0)</f>
        <v>0</v>
      </c>
      <c r="T459" s="14">
        <f t="shared" si="83"/>
        <v>0</v>
      </c>
      <c r="U459" s="14">
        <f t="shared" si="84"/>
        <v>0</v>
      </c>
      <c r="V459" s="14">
        <f t="shared" si="85"/>
        <v>0</v>
      </c>
      <c r="W459" s="14">
        <f t="shared" si="86"/>
        <v>0</v>
      </c>
      <c r="X459" s="67">
        <f>IFERROR(IF(INDEX(CADASTRO!$A$2:$Q$570,MATCH('PAINEL MÊS'!B459,CADASTRO!$B$2:$B$570,0),MATCH('PAINEL MÊS'!$AJ$2,CADASTRO!$A$2:$Q$2,0))=0,IF(CADASTRO!R457=0,CADASTRO!E457,CADASTRO!R457),INDEX(CADASTRO!$A$2:$Q$570,MATCH('PAINEL MÊS'!B459,CADASTRO!$B$2:$B$570,0),MATCH('PAINEL MÊS'!$AJ$2,CADASTRO!$A$2:$Q$2,0))),0)*C459</f>
        <v>0</v>
      </c>
      <c r="Y459" s="14">
        <f t="shared" si="87"/>
        <v>0</v>
      </c>
      <c r="Z459" s="75">
        <f t="shared" si="88"/>
        <v>0</v>
      </c>
      <c r="AA459" s="75">
        <f t="shared" si="89"/>
        <v>0</v>
      </c>
      <c r="AB459" s="79">
        <f t="shared" si="90"/>
        <v>0</v>
      </c>
      <c r="AC459" s="77">
        <f t="shared" si="91"/>
        <v>0</v>
      </c>
      <c r="AD459" s="77">
        <f t="shared" si="92"/>
        <v>0</v>
      </c>
    </row>
    <row r="460" spans="1:30" ht="18.75" customHeight="1" x14ac:dyDescent="0.25">
      <c r="A460" s="7">
        <f>CADASTRO!A458</f>
        <v>0</v>
      </c>
      <c r="B460" s="7">
        <f>CADASTRO!B458</f>
        <v>0</v>
      </c>
      <c r="C460" s="40">
        <f>INDEX(Base!$A$40:$N$570,MATCH('PAINEL MÊS'!B460,Base!$B$40:$B$570,0),MATCH('PAINEL MÊS'!$C$2,Base!$A$40:$N$40,0))</f>
        <v>0</v>
      </c>
      <c r="D460" s="7">
        <f>CADASTRO!C458</f>
        <v>0</v>
      </c>
      <c r="E460" s="41">
        <f>SUMIFS(SAÍDAS!$D:$D,SAÍDAS!$B:$B,'PAINEL MÊS'!$B460,SAÍDAS!$H:$H,'PAINEL MÊS'!$AI$1,SAÍDAS!$F:$F,'PAINEL MÊS'!E$3)</f>
        <v>0</v>
      </c>
      <c r="F460" s="41">
        <f>SUMIFS(SAÍDAS!$D:$D,SAÍDAS!$B:$B,'PAINEL MÊS'!$B460,SAÍDAS!$H:$H,'PAINEL MÊS'!$AI$1,SAÍDAS!$F:$F,'PAINEL MÊS'!F$3)</f>
        <v>0</v>
      </c>
      <c r="G460" s="41">
        <f>SUMIFS(SAÍDAS!$D:$D,SAÍDAS!$B:$B,'PAINEL MÊS'!$B460,SAÍDAS!$H:$H,'PAINEL MÊS'!$AI$1,SAÍDAS!$F:$F,'PAINEL MÊS'!G$3)</f>
        <v>0</v>
      </c>
      <c r="H460" s="41">
        <f>SUMIFS(SAÍDAS!$D:$D,SAÍDAS!$B:$B,'PAINEL MÊS'!$B460,SAÍDAS!$H:$H,'PAINEL MÊS'!$AI$1,SAÍDAS!$F:$F,'PAINEL MÊS'!H$3)</f>
        <v>0</v>
      </c>
      <c r="I460" s="41">
        <f>SUMIFS(SAÍDAS!$D:$D,SAÍDAS!$B:$B,'PAINEL MÊS'!$B460,SAÍDAS!$H:$H,'PAINEL MÊS'!$AI$1,SAÍDAS!$F:$F,'PAINEL MÊS'!I$3)+SUMIFS(SAÍDAS!$D:$D,SAÍDAS!$B:$B,'PAINEL MÊS'!$B460,SAÍDAS!$H:$H,'PAINEL MÊS'!$AI$1,SAÍDAS!$F:$F,"SEMANA 6")</f>
        <v>0</v>
      </c>
      <c r="J460" s="42">
        <f t="shared" si="80"/>
        <v>0</v>
      </c>
      <c r="K460" s="43">
        <f>SUMIFS(ENTRADAS!$D:$D,ENTRADAS!$B:$B,'PAINEL MÊS'!$B460,ENTRADAS!$I:$I,'PAINEL MÊS'!$AI$1,ENTRADAS!$F:$F,'PAINEL MÊS'!K$3)</f>
        <v>0</v>
      </c>
      <c r="L460" s="43">
        <f>SUMIFS(ENTRADAS!$D:$D,ENTRADAS!$B:$B,'PAINEL MÊS'!$B460,ENTRADAS!$I:$I,'PAINEL MÊS'!$AI$1,ENTRADAS!$F:$F,'PAINEL MÊS'!L$3)</f>
        <v>0</v>
      </c>
      <c r="M460" s="43">
        <f>SUMIFS(ENTRADAS!$D:$D,ENTRADAS!$B:$B,'PAINEL MÊS'!$B460,ENTRADAS!$I:$I,'PAINEL MÊS'!$AI$1,ENTRADAS!$F:$F,'PAINEL MÊS'!M$3)</f>
        <v>0</v>
      </c>
      <c r="N460" s="43">
        <f>SUMIFS(ENTRADAS!$D:$D,ENTRADAS!$B:$B,'PAINEL MÊS'!$B460,ENTRADAS!$I:$I,'PAINEL MÊS'!$AI$1,ENTRADAS!$F:$F,'PAINEL MÊS'!N$3)</f>
        <v>0</v>
      </c>
      <c r="O460" s="43">
        <f>SUMIFS(ENTRADAS!$D:$D,ENTRADAS!$B:$B,'PAINEL MÊS'!$B460,ENTRADAS!$I:$I,'PAINEL MÊS'!$AI$1,ENTRADAS!$F:$F,'PAINEL MÊS'!O$3)+SUMIFS(ENTRADAS!$D:$D,ENTRADAS!$B:$B,'PAINEL MÊS'!$B460,ENTRADAS!$I:$I,'PAINEL MÊS'!$AI$1,ENTRADAS!$F:$F,"SEMANA 6")</f>
        <v>0</v>
      </c>
      <c r="P460" s="44">
        <f t="shared" si="81"/>
        <v>0</v>
      </c>
      <c r="Q460" s="40">
        <f>C460+P460-J460+SUMIFS(AJUSTE!$D:$D,AJUSTE!$B:$B,'PAINEL MÊS'!B460,AJUSTE!$H:$H,'PAINEL MÊS'!$AI$1)</f>
        <v>0</v>
      </c>
      <c r="R460" s="45">
        <f t="shared" si="82"/>
        <v>0</v>
      </c>
      <c r="S460" s="15">
        <f>IFERROR(IF(INDEX(CADASTRO!$A$2:$Q$570,MATCH('PAINEL MÊS'!B460,CADASTRO!$B$2:$B$570,0),MATCH('PAINEL MÊS'!$AI$1,CADASTRO!$A$2:$Q$2,0))=0,IF(CADASTRO!R458=0,CADASTRO!E458,CADASTRO!R458),INDEX(CADASTRO!$A$2:$Q$570,MATCH('PAINEL MÊS'!B460,CADASTRO!$B$2:$B$570,0),MATCH('PAINEL MÊS'!$AI$1,CADASTRO!$A$2:$Q$2,0))),0)</f>
        <v>0</v>
      </c>
      <c r="T460" s="14">
        <f t="shared" si="83"/>
        <v>0</v>
      </c>
      <c r="U460" s="14">
        <f t="shared" si="84"/>
        <v>0</v>
      </c>
      <c r="V460" s="14">
        <f t="shared" si="85"/>
        <v>0</v>
      </c>
      <c r="W460" s="14">
        <f t="shared" si="86"/>
        <v>0</v>
      </c>
      <c r="X460" s="67">
        <f>IFERROR(IF(INDEX(CADASTRO!$A$2:$Q$570,MATCH('PAINEL MÊS'!B460,CADASTRO!$B$2:$B$570,0),MATCH('PAINEL MÊS'!$AJ$2,CADASTRO!$A$2:$Q$2,0))=0,IF(CADASTRO!R458=0,CADASTRO!E458,CADASTRO!R458),INDEX(CADASTRO!$A$2:$Q$570,MATCH('PAINEL MÊS'!B460,CADASTRO!$B$2:$B$570,0),MATCH('PAINEL MÊS'!$AJ$2,CADASTRO!$A$2:$Q$2,0))),0)*C460</f>
        <v>0</v>
      </c>
      <c r="Y460" s="14">
        <f t="shared" si="87"/>
        <v>0</v>
      </c>
      <c r="Z460" s="75">
        <f t="shared" si="88"/>
        <v>0</v>
      </c>
      <c r="AA460" s="75">
        <f t="shared" si="89"/>
        <v>0</v>
      </c>
      <c r="AB460" s="79">
        <f t="shared" si="90"/>
        <v>0</v>
      </c>
      <c r="AC460" s="77">
        <f t="shared" si="91"/>
        <v>0</v>
      </c>
      <c r="AD460" s="77">
        <f t="shared" si="92"/>
        <v>0</v>
      </c>
    </row>
    <row r="461" spans="1:30" ht="18.75" customHeight="1" x14ac:dyDescent="0.25">
      <c r="A461" s="7">
        <f>CADASTRO!A459</f>
        <v>0</v>
      </c>
      <c r="B461" s="7">
        <f>CADASTRO!B459</f>
        <v>0</v>
      </c>
      <c r="C461" s="40">
        <f>INDEX(Base!$A$40:$N$570,MATCH('PAINEL MÊS'!B461,Base!$B$40:$B$570,0),MATCH('PAINEL MÊS'!$C$2,Base!$A$40:$N$40,0))</f>
        <v>0</v>
      </c>
      <c r="D461" s="7">
        <f>CADASTRO!C459</f>
        <v>0</v>
      </c>
      <c r="E461" s="41">
        <f>SUMIFS(SAÍDAS!$D:$D,SAÍDAS!$B:$B,'PAINEL MÊS'!$B461,SAÍDAS!$H:$H,'PAINEL MÊS'!$AI$1,SAÍDAS!$F:$F,'PAINEL MÊS'!E$3)</f>
        <v>0</v>
      </c>
      <c r="F461" s="41">
        <f>SUMIFS(SAÍDAS!$D:$D,SAÍDAS!$B:$B,'PAINEL MÊS'!$B461,SAÍDAS!$H:$H,'PAINEL MÊS'!$AI$1,SAÍDAS!$F:$F,'PAINEL MÊS'!F$3)</f>
        <v>0</v>
      </c>
      <c r="G461" s="41">
        <f>SUMIFS(SAÍDAS!$D:$D,SAÍDAS!$B:$B,'PAINEL MÊS'!$B461,SAÍDAS!$H:$H,'PAINEL MÊS'!$AI$1,SAÍDAS!$F:$F,'PAINEL MÊS'!G$3)</f>
        <v>0</v>
      </c>
      <c r="H461" s="41">
        <f>SUMIFS(SAÍDAS!$D:$D,SAÍDAS!$B:$B,'PAINEL MÊS'!$B461,SAÍDAS!$H:$H,'PAINEL MÊS'!$AI$1,SAÍDAS!$F:$F,'PAINEL MÊS'!H$3)</f>
        <v>0</v>
      </c>
      <c r="I461" s="41">
        <f>SUMIFS(SAÍDAS!$D:$D,SAÍDAS!$B:$B,'PAINEL MÊS'!$B461,SAÍDAS!$H:$H,'PAINEL MÊS'!$AI$1,SAÍDAS!$F:$F,'PAINEL MÊS'!I$3)+SUMIFS(SAÍDAS!$D:$D,SAÍDAS!$B:$B,'PAINEL MÊS'!$B461,SAÍDAS!$H:$H,'PAINEL MÊS'!$AI$1,SAÍDAS!$F:$F,"SEMANA 6")</f>
        <v>0</v>
      </c>
      <c r="J461" s="42">
        <f t="shared" ref="J461:J524" si="93">SUM(E461:I461)</f>
        <v>0</v>
      </c>
      <c r="K461" s="43">
        <f>SUMIFS(ENTRADAS!$D:$D,ENTRADAS!$B:$B,'PAINEL MÊS'!$B461,ENTRADAS!$I:$I,'PAINEL MÊS'!$AI$1,ENTRADAS!$F:$F,'PAINEL MÊS'!K$3)</f>
        <v>0</v>
      </c>
      <c r="L461" s="43">
        <f>SUMIFS(ENTRADAS!$D:$D,ENTRADAS!$B:$B,'PAINEL MÊS'!$B461,ENTRADAS!$I:$I,'PAINEL MÊS'!$AI$1,ENTRADAS!$F:$F,'PAINEL MÊS'!L$3)</f>
        <v>0</v>
      </c>
      <c r="M461" s="43">
        <f>SUMIFS(ENTRADAS!$D:$D,ENTRADAS!$B:$B,'PAINEL MÊS'!$B461,ENTRADAS!$I:$I,'PAINEL MÊS'!$AI$1,ENTRADAS!$F:$F,'PAINEL MÊS'!M$3)</f>
        <v>0</v>
      </c>
      <c r="N461" s="43">
        <f>SUMIFS(ENTRADAS!$D:$D,ENTRADAS!$B:$B,'PAINEL MÊS'!$B461,ENTRADAS!$I:$I,'PAINEL MÊS'!$AI$1,ENTRADAS!$F:$F,'PAINEL MÊS'!N$3)</f>
        <v>0</v>
      </c>
      <c r="O461" s="43">
        <f>SUMIFS(ENTRADAS!$D:$D,ENTRADAS!$B:$B,'PAINEL MÊS'!$B461,ENTRADAS!$I:$I,'PAINEL MÊS'!$AI$1,ENTRADAS!$F:$F,'PAINEL MÊS'!O$3)+SUMIFS(ENTRADAS!$D:$D,ENTRADAS!$B:$B,'PAINEL MÊS'!$B461,ENTRADAS!$I:$I,'PAINEL MÊS'!$AI$1,ENTRADAS!$F:$F,"SEMANA 6")</f>
        <v>0</v>
      </c>
      <c r="P461" s="44">
        <f t="shared" ref="P461:P524" si="94">SUM(K461:O461)</f>
        <v>0</v>
      </c>
      <c r="Q461" s="40">
        <f>C461+P461-J461+SUMIFS(AJUSTE!$D:$D,AJUSTE!$B:$B,'PAINEL MÊS'!B461,AJUSTE!$H:$H,'PAINEL MÊS'!$AI$1)</f>
        <v>0</v>
      </c>
      <c r="R461" s="45">
        <f t="shared" ref="R461:R524" si="95">D461</f>
        <v>0</v>
      </c>
      <c r="S461" s="15">
        <f>IFERROR(IF(INDEX(CADASTRO!$A$2:$Q$570,MATCH('PAINEL MÊS'!B461,CADASTRO!$B$2:$B$570,0),MATCH('PAINEL MÊS'!$AI$1,CADASTRO!$A$2:$Q$2,0))=0,IF(CADASTRO!R459=0,CADASTRO!E459,CADASTRO!R459),INDEX(CADASTRO!$A$2:$Q$570,MATCH('PAINEL MÊS'!B461,CADASTRO!$B$2:$B$570,0),MATCH('PAINEL MÊS'!$AI$1,CADASTRO!$A$2:$Q$2,0))),0)</f>
        <v>0</v>
      </c>
      <c r="T461" s="14">
        <f t="shared" ref="T461:T524" si="96">Q461*S461</f>
        <v>0</v>
      </c>
      <c r="U461" s="14">
        <f t="shared" ref="U461:U524" si="97">IF(A461="MTP",0,J461)</f>
        <v>0</v>
      </c>
      <c r="V461" s="14">
        <f t="shared" ref="V461:V524" si="98">D461</f>
        <v>0</v>
      </c>
      <c r="W461" s="14">
        <f t="shared" ref="W461:W524" si="99">U461*S461</f>
        <v>0</v>
      </c>
      <c r="X461" s="67">
        <f>IFERROR(IF(INDEX(CADASTRO!$A$2:$Q$570,MATCH('PAINEL MÊS'!B461,CADASTRO!$B$2:$B$570,0),MATCH('PAINEL MÊS'!$AJ$2,CADASTRO!$A$2:$Q$2,0))=0,IF(CADASTRO!R459=0,CADASTRO!E459,CADASTRO!R459),INDEX(CADASTRO!$A$2:$Q$570,MATCH('PAINEL MÊS'!B461,CADASTRO!$B$2:$B$570,0),MATCH('PAINEL MÊS'!$AJ$2,CADASTRO!$A$2:$Q$2,0))),0)*C461</f>
        <v>0</v>
      </c>
      <c r="Y461" s="14">
        <f t="shared" ref="Y461:Y524" si="100">P461*S461</f>
        <v>0</v>
      </c>
      <c r="Z461" s="75">
        <f t="shared" ref="Z461:Z524" si="101">IFERROR((T461/W461)*30,0)</f>
        <v>0</v>
      </c>
      <c r="AA461" s="75">
        <f t="shared" ref="AA461:AA524" si="102">IFERROR(30/Z461,0)</f>
        <v>0</v>
      </c>
      <c r="AB461" s="79">
        <f t="shared" ref="AB461:AB524" si="103">IFERROR((X461+T461)/2,0)</f>
        <v>0</v>
      </c>
      <c r="AC461" s="77">
        <f t="shared" ref="AC461:AC524" si="104">IFERROR((AB461/W461)*30,0)</f>
        <v>0</v>
      </c>
      <c r="AD461" s="77">
        <f t="shared" ref="AD461:AD524" si="105">IFERROR(30/AC461,0)</f>
        <v>0</v>
      </c>
    </row>
    <row r="462" spans="1:30" ht="18.75" customHeight="1" x14ac:dyDescent="0.25">
      <c r="A462" s="7">
        <f>CADASTRO!A460</f>
        <v>0</v>
      </c>
      <c r="B462" s="7">
        <f>CADASTRO!B460</f>
        <v>0</v>
      </c>
      <c r="C462" s="40">
        <f>INDEX(Base!$A$40:$N$570,MATCH('PAINEL MÊS'!B462,Base!$B$40:$B$570,0),MATCH('PAINEL MÊS'!$C$2,Base!$A$40:$N$40,0))</f>
        <v>0</v>
      </c>
      <c r="D462" s="7">
        <f>CADASTRO!C460</f>
        <v>0</v>
      </c>
      <c r="E462" s="41">
        <f>SUMIFS(SAÍDAS!$D:$D,SAÍDAS!$B:$B,'PAINEL MÊS'!$B462,SAÍDAS!$H:$H,'PAINEL MÊS'!$AI$1,SAÍDAS!$F:$F,'PAINEL MÊS'!E$3)</f>
        <v>0</v>
      </c>
      <c r="F462" s="41">
        <f>SUMIFS(SAÍDAS!$D:$D,SAÍDAS!$B:$B,'PAINEL MÊS'!$B462,SAÍDAS!$H:$H,'PAINEL MÊS'!$AI$1,SAÍDAS!$F:$F,'PAINEL MÊS'!F$3)</f>
        <v>0</v>
      </c>
      <c r="G462" s="41">
        <f>SUMIFS(SAÍDAS!$D:$D,SAÍDAS!$B:$B,'PAINEL MÊS'!$B462,SAÍDAS!$H:$H,'PAINEL MÊS'!$AI$1,SAÍDAS!$F:$F,'PAINEL MÊS'!G$3)</f>
        <v>0</v>
      </c>
      <c r="H462" s="41">
        <f>SUMIFS(SAÍDAS!$D:$D,SAÍDAS!$B:$B,'PAINEL MÊS'!$B462,SAÍDAS!$H:$H,'PAINEL MÊS'!$AI$1,SAÍDAS!$F:$F,'PAINEL MÊS'!H$3)</f>
        <v>0</v>
      </c>
      <c r="I462" s="41">
        <f>SUMIFS(SAÍDAS!$D:$D,SAÍDAS!$B:$B,'PAINEL MÊS'!$B462,SAÍDAS!$H:$H,'PAINEL MÊS'!$AI$1,SAÍDAS!$F:$F,'PAINEL MÊS'!I$3)+SUMIFS(SAÍDAS!$D:$D,SAÍDAS!$B:$B,'PAINEL MÊS'!$B462,SAÍDAS!$H:$H,'PAINEL MÊS'!$AI$1,SAÍDAS!$F:$F,"SEMANA 6")</f>
        <v>0</v>
      </c>
      <c r="J462" s="42">
        <f t="shared" si="93"/>
        <v>0</v>
      </c>
      <c r="K462" s="43">
        <f>SUMIFS(ENTRADAS!$D:$D,ENTRADAS!$B:$B,'PAINEL MÊS'!$B462,ENTRADAS!$I:$I,'PAINEL MÊS'!$AI$1,ENTRADAS!$F:$F,'PAINEL MÊS'!K$3)</f>
        <v>0</v>
      </c>
      <c r="L462" s="43">
        <f>SUMIFS(ENTRADAS!$D:$D,ENTRADAS!$B:$B,'PAINEL MÊS'!$B462,ENTRADAS!$I:$I,'PAINEL MÊS'!$AI$1,ENTRADAS!$F:$F,'PAINEL MÊS'!L$3)</f>
        <v>0</v>
      </c>
      <c r="M462" s="43">
        <f>SUMIFS(ENTRADAS!$D:$D,ENTRADAS!$B:$B,'PAINEL MÊS'!$B462,ENTRADAS!$I:$I,'PAINEL MÊS'!$AI$1,ENTRADAS!$F:$F,'PAINEL MÊS'!M$3)</f>
        <v>0</v>
      </c>
      <c r="N462" s="43">
        <f>SUMIFS(ENTRADAS!$D:$D,ENTRADAS!$B:$B,'PAINEL MÊS'!$B462,ENTRADAS!$I:$I,'PAINEL MÊS'!$AI$1,ENTRADAS!$F:$F,'PAINEL MÊS'!N$3)</f>
        <v>0</v>
      </c>
      <c r="O462" s="43">
        <f>SUMIFS(ENTRADAS!$D:$D,ENTRADAS!$B:$B,'PAINEL MÊS'!$B462,ENTRADAS!$I:$I,'PAINEL MÊS'!$AI$1,ENTRADAS!$F:$F,'PAINEL MÊS'!O$3)+SUMIFS(ENTRADAS!$D:$D,ENTRADAS!$B:$B,'PAINEL MÊS'!$B462,ENTRADAS!$I:$I,'PAINEL MÊS'!$AI$1,ENTRADAS!$F:$F,"SEMANA 6")</f>
        <v>0</v>
      </c>
      <c r="P462" s="44">
        <f t="shared" si="94"/>
        <v>0</v>
      </c>
      <c r="Q462" s="40">
        <f>C462+P462-J462+SUMIFS(AJUSTE!$D:$D,AJUSTE!$B:$B,'PAINEL MÊS'!B462,AJUSTE!$H:$H,'PAINEL MÊS'!$AI$1)</f>
        <v>0</v>
      </c>
      <c r="R462" s="45">
        <f t="shared" si="95"/>
        <v>0</v>
      </c>
      <c r="S462" s="15">
        <f>IFERROR(IF(INDEX(CADASTRO!$A$2:$Q$570,MATCH('PAINEL MÊS'!B462,CADASTRO!$B$2:$B$570,0),MATCH('PAINEL MÊS'!$AI$1,CADASTRO!$A$2:$Q$2,0))=0,IF(CADASTRO!R460=0,CADASTRO!E460,CADASTRO!R460),INDEX(CADASTRO!$A$2:$Q$570,MATCH('PAINEL MÊS'!B462,CADASTRO!$B$2:$B$570,0),MATCH('PAINEL MÊS'!$AI$1,CADASTRO!$A$2:$Q$2,0))),0)</f>
        <v>0</v>
      </c>
      <c r="T462" s="14">
        <f t="shared" si="96"/>
        <v>0</v>
      </c>
      <c r="U462" s="14">
        <f t="shared" si="97"/>
        <v>0</v>
      </c>
      <c r="V462" s="14">
        <f t="shared" si="98"/>
        <v>0</v>
      </c>
      <c r="W462" s="14">
        <f t="shared" si="99"/>
        <v>0</v>
      </c>
      <c r="X462" s="67">
        <f>IFERROR(IF(INDEX(CADASTRO!$A$2:$Q$570,MATCH('PAINEL MÊS'!B462,CADASTRO!$B$2:$B$570,0),MATCH('PAINEL MÊS'!$AJ$2,CADASTRO!$A$2:$Q$2,0))=0,IF(CADASTRO!R460=0,CADASTRO!E460,CADASTRO!R460),INDEX(CADASTRO!$A$2:$Q$570,MATCH('PAINEL MÊS'!B462,CADASTRO!$B$2:$B$570,0),MATCH('PAINEL MÊS'!$AJ$2,CADASTRO!$A$2:$Q$2,0))),0)*C462</f>
        <v>0</v>
      </c>
      <c r="Y462" s="14">
        <f t="shared" si="100"/>
        <v>0</v>
      </c>
      <c r="Z462" s="75">
        <f t="shared" si="101"/>
        <v>0</v>
      </c>
      <c r="AA462" s="75">
        <f t="shared" si="102"/>
        <v>0</v>
      </c>
      <c r="AB462" s="79">
        <f t="shared" si="103"/>
        <v>0</v>
      </c>
      <c r="AC462" s="77">
        <f t="shared" si="104"/>
        <v>0</v>
      </c>
      <c r="AD462" s="77">
        <f t="shared" si="105"/>
        <v>0</v>
      </c>
    </row>
    <row r="463" spans="1:30" ht="18.75" customHeight="1" x14ac:dyDescent="0.25">
      <c r="A463" s="7">
        <f>CADASTRO!A461</f>
        <v>0</v>
      </c>
      <c r="B463" s="7">
        <f>CADASTRO!B461</f>
        <v>0</v>
      </c>
      <c r="C463" s="40">
        <f>INDEX(Base!$A$40:$N$570,MATCH('PAINEL MÊS'!B463,Base!$B$40:$B$570,0),MATCH('PAINEL MÊS'!$C$2,Base!$A$40:$N$40,0))</f>
        <v>0</v>
      </c>
      <c r="D463" s="7">
        <f>CADASTRO!C461</f>
        <v>0</v>
      </c>
      <c r="E463" s="41">
        <f>SUMIFS(SAÍDAS!$D:$D,SAÍDAS!$B:$B,'PAINEL MÊS'!$B463,SAÍDAS!$H:$H,'PAINEL MÊS'!$AI$1,SAÍDAS!$F:$F,'PAINEL MÊS'!E$3)</f>
        <v>0</v>
      </c>
      <c r="F463" s="41">
        <f>SUMIFS(SAÍDAS!$D:$D,SAÍDAS!$B:$B,'PAINEL MÊS'!$B463,SAÍDAS!$H:$H,'PAINEL MÊS'!$AI$1,SAÍDAS!$F:$F,'PAINEL MÊS'!F$3)</f>
        <v>0</v>
      </c>
      <c r="G463" s="41">
        <f>SUMIFS(SAÍDAS!$D:$D,SAÍDAS!$B:$B,'PAINEL MÊS'!$B463,SAÍDAS!$H:$H,'PAINEL MÊS'!$AI$1,SAÍDAS!$F:$F,'PAINEL MÊS'!G$3)</f>
        <v>0</v>
      </c>
      <c r="H463" s="41">
        <f>SUMIFS(SAÍDAS!$D:$D,SAÍDAS!$B:$B,'PAINEL MÊS'!$B463,SAÍDAS!$H:$H,'PAINEL MÊS'!$AI$1,SAÍDAS!$F:$F,'PAINEL MÊS'!H$3)</f>
        <v>0</v>
      </c>
      <c r="I463" s="41">
        <f>SUMIFS(SAÍDAS!$D:$D,SAÍDAS!$B:$B,'PAINEL MÊS'!$B463,SAÍDAS!$H:$H,'PAINEL MÊS'!$AI$1,SAÍDAS!$F:$F,'PAINEL MÊS'!I$3)+SUMIFS(SAÍDAS!$D:$D,SAÍDAS!$B:$B,'PAINEL MÊS'!$B463,SAÍDAS!$H:$H,'PAINEL MÊS'!$AI$1,SAÍDAS!$F:$F,"SEMANA 6")</f>
        <v>0</v>
      </c>
      <c r="J463" s="42">
        <f t="shared" si="93"/>
        <v>0</v>
      </c>
      <c r="K463" s="43">
        <f>SUMIFS(ENTRADAS!$D:$D,ENTRADAS!$B:$B,'PAINEL MÊS'!$B463,ENTRADAS!$I:$I,'PAINEL MÊS'!$AI$1,ENTRADAS!$F:$F,'PAINEL MÊS'!K$3)</f>
        <v>0</v>
      </c>
      <c r="L463" s="43">
        <f>SUMIFS(ENTRADAS!$D:$D,ENTRADAS!$B:$B,'PAINEL MÊS'!$B463,ENTRADAS!$I:$I,'PAINEL MÊS'!$AI$1,ENTRADAS!$F:$F,'PAINEL MÊS'!L$3)</f>
        <v>0</v>
      </c>
      <c r="M463" s="43">
        <f>SUMIFS(ENTRADAS!$D:$D,ENTRADAS!$B:$B,'PAINEL MÊS'!$B463,ENTRADAS!$I:$I,'PAINEL MÊS'!$AI$1,ENTRADAS!$F:$F,'PAINEL MÊS'!M$3)</f>
        <v>0</v>
      </c>
      <c r="N463" s="43">
        <f>SUMIFS(ENTRADAS!$D:$D,ENTRADAS!$B:$B,'PAINEL MÊS'!$B463,ENTRADAS!$I:$I,'PAINEL MÊS'!$AI$1,ENTRADAS!$F:$F,'PAINEL MÊS'!N$3)</f>
        <v>0</v>
      </c>
      <c r="O463" s="43">
        <f>SUMIFS(ENTRADAS!$D:$D,ENTRADAS!$B:$B,'PAINEL MÊS'!$B463,ENTRADAS!$I:$I,'PAINEL MÊS'!$AI$1,ENTRADAS!$F:$F,'PAINEL MÊS'!O$3)+SUMIFS(ENTRADAS!$D:$D,ENTRADAS!$B:$B,'PAINEL MÊS'!$B463,ENTRADAS!$I:$I,'PAINEL MÊS'!$AI$1,ENTRADAS!$F:$F,"SEMANA 6")</f>
        <v>0</v>
      </c>
      <c r="P463" s="44">
        <f t="shared" si="94"/>
        <v>0</v>
      </c>
      <c r="Q463" s="40">
        <f>C463+P463-J463+SUMIFS(AJUSTE!$D:$D,AJUSTE!$B:$B,'PAINEL MÊS'!B463,AJUSTE!$H:$H,'PAINEL MÊS'!$AI$1)</f>
        <v>0</v>
      </c>
      <c r="R463" s="45">
        <f t="shared" si="95"/>
        <v>0</v>
      </c>
      <c r="S463" s="15">
        <f>IFERROR(IF(INDEX(CADASTRO!$A$2:$Q$570,MATCH('PAINEL MÊS'!B463,CADASTRO!$B$2:$B$570,0),MATCH('PAINEL MÊS'!$AI$1,CADASTRO!$A$2:$Q$2,0))=0,IF(CADASTRO!R461=0,CADASTRO!E461,CADASTRO!R461),INDEX(CADASTRO!$A$2:$Q$570,MATCH('PAINEL MÊS'!B463,CADASTRO!$B$2:$B$570,0),MATCH('PAINEL MÊS'!$AI$1,CADASTRO!$A$2:$Q$2,0))),0)</f>
        <v>0</v>
      </c>
      <c r="T463" s="14">
        <f t="shared" si="96"/>
        <v>0</v>
      </c>
      <c r="U463" s="14">
        <f t="shared" si="97"/>
        <v>0</v>
      </c>
      <c r="V463" s="14">
        <f t="shared" si="98"/>
        <v>0</v>
      </c>
      <c r="W463" s="14">
        <f t="shared" si="99"/>
        <v>0</v>
      </c>
      <c r="X463" s="67">
        <f>IFERROR(IF(INDEX(CADASTRO!$A$2:$Q$570,MATCH('PAINEL MÊS'!B463,CADASTRO!$B$2:$B$570,0),MATCH('PAINEL MÊS'!$AJ$2,CADASTRO!$A$2:$Q$2,0))=0,IF(CADASTRO!R461=0,CADASTRO!E461,CADASTRO!R461),INDEX(CADASTRO!$A$2:$Q$570,MATCH('PAINEL MÊS'!B463,CADASTRO!$B$2:$B$570,0),MATCH('PAINEL MÊS'!$AJ$2,CADASTRO!$A$2:$Q$2,0))),0)*C463</f>
        <v>0</v>
      </c>
      <c r="Y463" s="14">
        <f t="shared" si="100"/>
        <v>0</v>
      </c>
      <c r="Z463" s="75">
        <f t="shared" si="101"/>
        <v>0</v>
      </c>
      <c r="AA463" s="75">
        <f t="shared" si="102"/>
        <v>0</v>
      </c>
      <c r="AB463" s="79">
        <f t="shared" si="103"/>
        <v>0</v>
      </c>
      <c r="AC463" s="77">
        <f t="shared" si="104"/>
        <v>0</v>
      </c>
      <c r="AD463" s="77">
        <f t="shared" si="105"/>
        <v>0</v>
      </c>
    </row>
    <row r="464" spans="1:30" ht="18.75" customHeight="1" x14ac:dyDescent="0.25">
      <c r="A464" s="7">
        <f>CADASTRO!A462</f>
        <v>0</v>
      </c>
      <c r="B464" s="7">
        <f>CADASTRO!B462</f>
        <v>0</v>
      </c>
      <c r="C464" s="40">
        <f>INDEX(Base!$A$40:$N$570,MATCH('PAINEL MÊS'!B464,Base!$B$40:$B$570,0),MATCH('PAINEL MÊS'!$C$2,Base!$A$40:$N$40,0))</f>
        <v>0</v>
      </c>
      <c r="D464" s="7">
        <f>CADASTRO!C462</f>
        <v>0</v>
      </c>
      <c r="E464" s="41">
        <f>SUMIFS(SAÍDAS!$D:$D,SAÍDAS!$B:$B,'PAINEL MÊS'!$B464,SAÍDAS!$H:$H,'PAINEL MÊS'!$AI$1,SAÍDAS!$F:$F,'PAINEL MÊS'!E$3)</f>
        <v>0</v>
      </c>
      <c r="F464" s="41">
        <f>SUMIFS(SAÍDAS!$D:$D,SAÍDAS!$B:$B,'PAINEL MÊS'!$B464,SAÍDAS!$H:$H,'PAINEL MÊS'!$AI$1,SAÍDAS!$F:$F,'PAINEL MÊS'!F$3)</f>
        <v>0</v>
      </c>
      <c r="G464" s="41">
        <f>SUMIFS(SAÍDAS!$D:$D,SAÍDAS!$B:$B,'PAINEL MÊS'!$B464,SAÍDAS!$H:$H,'PAINEL MÊS'!$AI$1,SAÍDAS!$F:$F,'PAINEL MÊS'!G$3)</f>
        <v>0</v>
      </c>
      <c r="H464" s="41">
        <f>SUMIFS(SAÍDAS!$D:$D,SAÍDAS!$B:$B,'PAINEL MÊS'!$B464,SAÍDAS!$H:$H,'PAINEL MÊS'!$AI$1,SAÍDAS!$F:$F,'PAINEL MÊS'!H$3)</f>
        <v>0</v>
      </c>
      <c r="I464" s="41">
        <f>SUMIFS(SAÍDAS!$D:$D,SAÍDAS!$B:$B,'PAINEL MÊS'!$B464,SAÍDAS!$H:$H,'PAINEL MÊS'!$AI$1,SAÍDAS!$F:$F,'PAINEL MÊS'!I$3)+SUMIFS(SAÍDAS!$D:$D,SAÍDAS!$B:$B,'PAINEL MÊS'!$B464,SAÍDAS!$H:$H,'PAINEL MÊS'!$AI$1,SAÍDAS!$F:$F,"SEMANA 6")</f>
        <v>0</v>
      </c>
      <c r="J464" s="42">
        <f t="shared" si="93"/>
        <v>0</v>
      </c>
      <c r="K464" s="43">
        <f>SUMIFS(ENTRADAS!$D:$D,ENTRADAS!$B:$B,'PAINEL MÊS'!$B464,ENTRADAS!$I:$I,'PAINEL MÊS'!$AI$1,ENTRADAS!$F:$F,'PAINEL MÊS'!K$3)</f>
        <v>0</v>
      </c>
      <c r="L464" s="43">
        <f>SUMIFS(ENTRADAS!$D:$D,ENTRADAS!$B:$B,'PAINEL MÊS'!$B464,ENTRADAS!$I:$I,'PAINEL MÊS'!$AI$1,ENTRADAS!$F:$F,'PAINEL MÊS'!L$3)</f>
        <v>0</v>
      </c>
      <c r="M464" s="43">
        <f>SUMIFS(ENTRADAS!$D:$D,ENTRADAS!$B:$B,'PAINEL MÊS'!$B464,ENTRADAS!$I:$I,'PAINEL MÊS'!$AI$1,ENTRADAS!$F:$F,'PAINEL MÊS'!M$3)</f>
        <v>0</v>
      </c>
      <c r="N464" s="43">
        <f>SUMIFS(ENTRADAS!$D:$D,ENTRADAS!$B:$B,'PAINEL MÊS'!$B464,ENTRADAS!$I:$I,'PAINEL MÊS'!$AI$1,ENTRADAS!$F:$F,'PAINEL MÊS'!N$3)</f>
        <v>0</v>
      </c>
      <c r="O464" s="43">
        <f>SUMIFS(ENTRADAS!$D:$D,ENTRADAS!$B:$B,'PAINEL MÊS'!$B464,ENTRADAS!$I:$I,'PAINEL MÊS'!$AI$1,ENTRADAS!$F:$F,'PAINEL MÊS'!O$3)+SUMIFS(ENTRADAS!$D:$D,ENTRADAS!$B:$B,'PAINEL MÊS'!$B464,ENTRADAS!$I:$I,'PAINEL MÊS'!$AI$1,ENTRADAS!$F:$F,"SEMANA 6")</f>
        <v>0</v>
      </c>
      <c r="P464" s="44">
        <f t="shared" si="94"/>
        <v>0</v>
      </c>
      <c r="Q464" s="40">
        <f>C464+P464-J464+SUMIFS(AJUSTE!$D:$D,AJUSTE!$B:$B,'PAINEL MÊS'!B464,AJUSTE!$H:$H,'PAINEL MÊS'!$AI$1)</f>
        <v>0</v>
      </c>
      <c r="R464" s="45">
        <f t="shared" si="95"/>
        <v>0</v>
      </c>
      <c r="S464" s="15">
        <f>IFERROR(IF(INDEX(CADASTRO!$A$2:$Q$570,MATCH('PAINEL MÊS'!B464,CADASTRO!$B$2:$B$570,0),MATCH('PAINEL MÊS'!$AI$1,CADASTRO!$A$2:$Q$2,0))=0,IF(CADASTRO!R462=0,CADASTRO!E462,CADASTRO!R462),INDEX(CADASTRO!$A$2:$Q$570,MATCH('PAINEL MÊS'!B464,CADASTRO!$B$2:$B$570,0),MATCH('PAINEL MÊS'!$AI$1,CADASTRO!$A$2:$Q$2,0))),0)</f>
        <v>0</v>
      </c>
      <c r="T464" s="14">
        <f t="shared" si="96"/>
        <v>0</v>
      </c>
      <c r="U464" s="14">
        <f t="shared" si="97"/>
        <v>0</v>
      </c>
      <c r="V464" s="14">
        <f t="shared" si="98"/>
        <v>0</v>
      </c>
      <c r="W464" s="14">
        <f t="shared" si="99"/>
        <v>0</v>
      </c>
      <c r="X464" s="67">
        <f>IFERROR(IF(INDEX(CADASTRO!$A$2:$Q$570,MATCH('PAINEL MÊS'!B464,CADASTRO!$B$2:$B$570,0),MATCH('PAINEL MÊS'!$AJ$2,CADASTRO!$A$2:$Q$2,0))=0,IF(CADASTRO!R462=0,CADASTRO!E462,CADASTRO!R462),INDEX(CADASTRO!$A$2:$Q$570,MATCH('PAINEL MÊS'!B464,CADASTRO!$B$2:$B$570,0),MATCH('PAINEL MÊS'!$AJ$2,CADASTRO!$A$2:$Q$2,0))),0)*C464</f>
        <v>0</v>
      </c>
      <c r="Y464" s="14">
        <f t="shared" si="100"/>
        <v>0</v>
      </c>
      <c r="Z464" s="75">
        <f t="shared" si="101"/>
        <v>0</v>
      </c>
      <c r="AA464" s="75">
        <f t="shared" si="102"/>
        <v>0</v>
      </c>
      <c r="AB464" s="79">
        <f t="shared" si="103"/>
        <v>0</v>
      </c>
      <c r="AC464" s="77">
        <f t="shared" si="104"/>
        <v>0</v>
      </c>
      <c r="AD464" s="77">
        <f t="shared" si="105"/>
        <v>0</v>
      </c>
    </row>
    <row r="465" spans="1:30" ht="18.75" customHeight="1" x14ac:dyDescent="0.25">
      <c r="A465" s="7">
        <f>CADASTRO!A463</f>
        <v>0</v>
      </c>
      <c r="B465" s="7">
        <f>CADASTRO!B463</f>
        <v>0</v>
      </c>
      <c r="C465" s="40">
        <f>INDEX(Base!$A$40:$N$570,MATCH('PAINEL MÊS'!B465,Base!$B$40:$B$570,0),MATCH('PAINEL MÊS'!$C$2,Base!$A$40:$N$40,0))</f>
        <v>0</v>
      </c>
      <c r="D465" s="7">
        <f>CADASTRO!C463</f>
        <v>0</v>
      </c>
      <c r="E465" s="41">
        <f>SUMIFS(SAÍDAS!$D:$D,SAÍDAS!$B:$B,'PAINEL MÊS'!$B465,SAÍDAS!$H:$H,'PAINEL MÊS'!$AI$1,SAÍDAS!$F:$F,'PAINEL MÊS'!E$3)</f>
        <v>0</v>
      </c>
      <c r="F465" s="41">
        <f>SUMIFS(SAÍDAS!$D:$D,SAÍDAS!$B:$B,'PAINEL MÊS'!$B465,SAÍDAS!$H:$H,'PAINEL MÊS'!$AI$1,SAÍDAS!$F:$F,'PAINEL MÊS'!F$3)</f>
        <v>0</v>
      </c>
      <c r="G465" s="41">
        <f>SUMIFS(SAÍDAS!$D:$D,SAÍDAS!$B:$B,'PAINEL MÊS'!$B465,SAÍDAS!$H:$H,'PAINEL MÊS'!$AI$1,SAÍDAS!$F:$F,'PAINEL MÊS'!G$3)</f>
        <v>0</v>
      </c>
      <c r="H465" s="41">
        <f>SUMIFS(SAÍDAS!$D:$D,SAÍDAS!$B:$B,'PAINEL MÊS'!$B465,SAÍDAS!$H:$H,'PAINEL MÊS'!$AI$1,SAÍDAS!$F:$F,'PAINEL MÊS'!H$3)</f>
        <v>0</v>
      </c>
      <c r="I465" s="41">
        <f>SUMIFS(SAÍDAS!$D:$D,SAÍDAS!$B:$B,'PAINEL MÊS'!$B465,SAÍDAS!$H:$H,'PAINEL MÊS'!$AI$1,SAÍDAS!$F:$F,'PAINEL MÊS'!I$3)+SUMIFS(SAÍDAS!$D:$D,SAÍDAS!$B:$B,'PAINEL MÊS'!$B465,SAÍDAS!$H:$H,'PAINEL MÊS'!$AI$1,SAÍDAS!$F:$F,"SEMANA 6")</f>
        <v>0</v>
      </c>
      <c r="J465" s="42">
        <f t="shared" si="93"/>
        <v>0</v>
      </c>
      <c r="K465" s="43">
        <f>SUMIFS(ENTRADAS!$D:$D,ENTRADAS!$B:$B,'PAINEL MÊS'!$B465,ENTRADAS!$I:$I,'PAINEL MÊS'!$AI$1,ENTRADAS!$F:$F,'PAINEL MÊS'!K$3)</f>
        <v>0</v>
      </c>
      <c r="L465" s="43">
        <f>SUMIFS(ENTRADAS!$D:$D,ENTRADAS!$B:$B,'PAINEL MÊS'!$B465,ENTRADAS!$I:$I,'PAINEL MÊS'!$AI$1,ENTRADAS!$F:$F,'PAINEL MÊS'!L$3)</f>
        <v>0</v>
      </c>
      <c r="M465" s="43">
        <f>SUMIFS(ENTRADAS!$D:$D,ENTRADAS!$B:$B,'PAINEL MÊS'!$B465,ENTRADAS!$I:$I,'PAINEL MÊS'!$AI$1,ENTRADAS!$F:$F,'PAINEL MÊS'!M$3)</f>
        <v>0</v>
      </c>
      <c r="N465" s="43">
        <f>SUMIFS(ENTRADAS!$D:$D,ENTRADAS!$B:$B,'PAINEL MÊS'!$B465,ENTRADAS!$I:$I,'PAINEL MÊS'!$AI$1,ENTRADAS!$F:$F,'PAINEL MÊS'!N$3)</f>
        <v>0</v>
      </c>
      <c r="O465" s="43">
        <f>SUMIFS(ENTRADAS!$D:$D,ENTRADAS!$B:$B,'PAINEL MÊS'!$B465,ENTRADAS!$I:$I,'PAINEL MÊS'!$AI$1,ENTRADAS!$F:$F,'PAINEL MÊS'!O$3)+SUMIFS(ENTRADAS!$D:$D,ENTRADAS!$B:$B,'PAINEL MÊS'!$B465,ENTRADAS!$I:$I,'PAINEL MÊS'!$AI$1,ENTRADAS!$F:$F,"SEMANA 6")</f>
        <v>0</v>
      </c>
      <c r="P465" s="44">
        <f t="shared" si="94"/>
        <v>0</v>
      </c>
      <c r="Q465" s="40">
        <f>C465+P465-J465+SUMIFS(AJUSTE!$D:$D,AJUSTE!$B:$B,'PAINEL MÊS'!B465,AJUSTE!$H:$H,'PAINEL MÊS'!$AI$1)</f>
        <v>0</v>
      </c>
      <c r="R465" s="45">
        <f t="shared" si="95"/>
        <v>0</v>
      </c>
      <c r="S465" s="15">
        <f>IFERROR(IF(INDEX(CADASTRO!$A$2:$Q$570,MATCH('PAINEL MÊS'!B465,CADASTRO!$B$2:$B$570,0),MATCH('PAINEL MÊS'!$AI$1,CADASTRO!$A$2:$Q$2,0))=0,IF(CADASTRO!R463=0,CADASTRO!E463,CADASTRO!R463),INDEX(CADASTRO!$A$2:$Q$570,MATCH('PAINEL MÊS'!B465,CADASTRO!$B$2:$B$570,0),MATCH('PAINEL MÊS'!$AI$1,CADASTRO!$A$2:$Q$2,0))),0)</f>
        <v>0</v>
      </c>
      <c r="T465" s="14">
        <f t="shared" si="96"/>
        <v>0</v>
      </c>
      <c r="U465" s="14">
        <f t="shared" si="97"/>
        <v>0</v>
      </c>
      <c r="V465" s="14">
        <f t="shared" si="98"/>
        <v>0</v>
      </c>
      <c r="W465" s="14">
        <f t="shared" si="99"/>
        <v>0</v>
      </c>
      <c r="X465" s="67">
        <f>IFERROR(IF(INDEX(CADASTRO!$A$2:$Q$570,MATCH('PAINEL MÊS'!B465,CADASTRO!$B$2:$B$570,0),MATCH('PAINEL MÊS'!$AJ$2,CADASTRO!$A$2:$Q$2,0))=0,IF(CADASTRO!R463=0,CADASTRO!E463,CADASTRO!R463),INDEX(CADASTRO!$A$2:$Q$570,MATCH('PAINEL MÊS'!B465,CADASTRO!$B$2:$B$570,0),MATCH('PAINEL MÊS'!$AJ$2,CADASTRO!$A$2:$Q$2,0))),0)*C465</f>
        <v>0</v>
      </c>
      <c r="Y465" s="14">
        <f t="shared" si="100"/>
        <v>0</v>
      </c>
      <c r="Z465" s="75">
        <f t="shared" si="101"/>
        <v>0</v>
      </c>
      <c r="AA465" s="75">
        <f t="shared" si="102"/>
        <v>0</v>
      </c>
      <c r="AB465" s="79">
        <f t="shared" si="103"/>
        <v>0</v>
      </c>
      <c r="AC465" s="77">
        <f t="shared" si="104"/>
        <v>0</v>
      </c>
      <c r="AD465" s="77">
        <f t="shared" si="105"/>
        <v>0</v>
      </c>
    </row>
    <row r="466" spans="1:30" ht="18.75" customHeight="1" x14ac:dyDescent="0.25">
      <c r="A466" s="7">
        <f>CADASTRO!A464</f>
        <v>0</v>
      </c>
      <c r="B466" s="7">
        <f>CADASTRO!B464</f>
        <v>0</v>
      </c>
      <c r="C466" s="40">
        <f>INDEX(Base!$A$40:$N$570,MATCH('PAINEL MÊS'!B466,Base!$B$40:$B$570,0),MATCH('PAINEL MÊS'!$C$2,Base!$A$40:$N$40,0))</f>
        <v>0</v>
      </c>
      <c r="D466" s="7">
        <f>CADASTRO!C464</f>
        <v>0</v>
      </c>
      <c r="E466" s="41">
        <f>SUMIFS(SAÍDAS!$D:$D,SAÍDAS!$B:$B,'PAINEL MÊS'!$B466,SAÍDAS!$H:$H,'PAINEL MÊS'!$AI$1,SAÍDAS!$F:$F,'PAINEL MÊS'!E$3)</f>
        <v>0</v>
      </c>
      <c r="F466" s="41">
        <f>SUMIFS(SAÍDAS!$D:$D,SAÍDAS!$B:$B,'PAINEL MÊS'!$B466,SAÍDAS!$H:$H,'PAINEL MÊS'!$AI$1,SAÍDAS!$F:$F,'PAINEL MÊS'!F$3)</f>
        <v>0</v>
      </c>
      <c r="G466" s="41">
        <f>SUMIFS(SAÍDAS!$D:$D,SAÍDAS!$B:$B,'PAINEL MÊS'!$B466,SAÍDAS!$H:$H,'PAINEL MÊS'!$AI$1,SAÍDAS!$F:$F,'PAINEL MÊS'!G$3)</f>
        <v>0</v>
      </c>
      <c r="H466" s="41">
        <f>SUMIFS(SAÍDAS!$D:$D,SAÍDAS!$B:$B,'PAINEL MÊS'!$B466,SAÍDAS!$H:$H,'PAINEL MÊS'!$AI$1,SAÍDAS!$F:$F,'PAINEL MÊS'!H$3)</f>
        <v>0</v>
      </c>
      <c r="I466" s="41">
        <f>SUMIFS(SAÍDAS!$D:$D,SAÍDAS!$B:$B,'PAINEL MÊS'!$B466,SAÍDAS!$H:$H,'PAINEL MÊS'!$AI$1,SAÍDAS!$F:$F,'PAINEL MÊS'!I$3)+SUMIFS(SAÍDAS!$D:$D,SAÍDAS!$B:$B,'PAINEL MÊS'!$B466,SAÍDAS!$H:$H,'PAINEL MÊS'!$AI$1,SAÍDAS!$F:$F,"SEMANA 6")</f>
        <v>0</v>
      </c>
      <c r="J466" s="42">
        <f t="shared" si="93"/>
        <v>0</v>
      </c>
      <c r="K466" s="43">
        <f>SUMIFS(ENTRADAS!$D:$D,ENTRADAS!$B:$B,'PAINEL MÊS'!$B466,ENTRADAS!$I:$I,'PAINEL MÊS'!$AI$1,ENTRADAS!$F:$F,'PAINEL MÊS'!K$3)</f>
        <v>0</v>
      </c>
      <c r="L466" s="43">
        <f>SUMIFS(ENTRADAS!$D:$D,ENTRADAS!$B:$B,'PAINEL MÊS'!$B466,ENTRADAS!$I:$I,'PAINEL MÊS'!$AI$1,ENTRADAS!$F:$F,'PAINEL MÊS'!L$3)</f>
        <v>0</v>
      </c>
      <c r="M466" s="43">
        <f>SUMIFS(ENTRADAS!$D:$D,ENTRADAS!$B:$B,'PAINEL MÊS'!$B466,ENTRADAS!$I:$I,'PAINEL MÊS'!$AI$1,ENTRADAS!$F:$F,'PAINEL MÊS'!M$3)</f>
        <v>0</v>
      </c>
      <c r="N466" s="43">
        <f>SUMIFS(ENTRADAS!$D:$D,ENTRADAS!$B:$B,'PAINEL MÊS'!$B466,ENTRADAS!$I:$I,'PAINEL MÊS'!$AI$1,ENTRADAS!$F:$F,'PAINEL MÊS'!N$3)</f>
        <v>0</v>
      </c>
      <c r="O466" s="43">
        <f>SUMIFS(ENTRADAS!$D:$D,ENTRADAS!$B:$B,'PAINEL MÊS'!$B466,ENTRADAS!$I:$I,'PAINEL MÊS'!$AI$1,ENTRADAS!$F:$F,'PAINEL MÊS'!O$3)+SUMIFS(ENTRADAS!$D:$D,ENTRADAS!$B:$B,'PAINEL MÊS'!$B466,ENTRADAS!$I:$I,'PAINEL MÊS'!$AI$1,ENTRADAS!$F:$F,"SEMANA 6")</f>
        <v>0</v>
      </c>
      <c r="P466" s="44">
        <f t="shared" si="94"/>
        <v>0</v>
      </c>
      <c r="Q466" s="40">
        <f>C466+P466-J466+SUMIFS(AJUSTE!$D:$D,AJUSTE!$B:$B,'PAINEL MÊS'!B466,AJUSTE!$H:$H,'PAINEL MÊS'!$AI$1)</f>
        <v>0</v>
      </c>
      <c r="R466" s="45">
        <f t="shared" si="95"/>
        <v>0</v>
      </c>
      <c r="S466" s="15">
        <f>IFERROR(IF(INDEX(CADASTRO!$A$2:$Q$570,MATCH('PAINEL MÊS'!B466,CADASTRO!$B$2:$B$570,0),MATCH('PAINEL MÊS'!$AI$1,CADASTRO!$A$2:$Q$2,0))=0,IF(CADASTRO!R464=0,CADASTRO!E464,CADASTRO!R464),INDEX(CADASTRO!$A$2:$Q$570,MATCH('PAINEL MÊS'!B466,CADASTRO!$B$2:$B$570,0),MATCH('PAINEL MÊS'!$AI$1,CADASTRO!$A$2:$Q$2,0))),0)</f>
        <v>0</v>
      </c>
      <c r="T466" s="14">
        <f t="shared" si="96"/>
        <v>0</v>
      </c>
      <c r="U466" s="14">
        <f t="shared" si="97"/>
        <v>0</v>
      </c>
      <c r="V466" s="14">
        <f t="shared" si="98"/>
        <v>0</v>
      </c>
      <c r="W466" s="14">
        <f t="shared" si="99"/>
        <v>0</v>
      </c>
      <c r="X466" s="67">
        <f>IFERROR(IF(INDEX(CADASTRO!$A$2:$Q$570,MATCH('PAINEL MÊS'!B466,CADASTRO!$B$2:$B$570,0),MATCH('PAINEL MÊS'!$AJ$2,CADASTRO!$A$2:$Q$2,0))=0,IF(CADASTRO!R464=0,CADASTRO!E464,CADASTRO!R464),INDEX(CADASTRO!$A$2:$Q$570,MATCH('PAINEL MÊS'!B466,CADASTRO!$B$2:$B$570,0),MATCH('PAINEL MÊS'!$AJ$2,CADASTRO!$A$2:$Q$2,0))),0)*C466</f>
        <v>0</v>
      </c>
      <c r="Y466" s="14">
        <f t="shared" si="100"/>
        <v>0</v>
      </c>
      <c r="Z466" s="75">
        <f t="shared" si="101"/>
        <v>0</v>
      </c>
      <c r="AA466" s="75">
        <f t="shared" si="102"/>
        <v>0</v>
      </c>
      <c r="AB466" s="79">
        <f t="shared" si="103"/>
        <v>0</v>
      </c>
      <c r="AC466" s="77">
        <f t="shared" si="104"/>
        <v>0</v>
      </c>
      <c r="AD466" s="77">
        <f t="shared" si="105"/>
        <v>0</v>
      </c>
    </row>
    <row r="467" spans="1:30" ht="18.75" customHeight="1" x14ac:dyDescent="0.25">
      <c r="A467" s="7">
        <f>CADASTRO!A465</f>
        <v>0</v>
      </c>
      <c r="B467" s="7">
        <f>CADASTRO!B465</f>
        <v>0</v>
      </c>
      <c r="C467" s="40">
        <f>INDEX(Base!$A$40:$N$570,MATCH('PAINEL MÊS'!B467,Base!$B$40:$B$570,0),MATCH('PAINEL MÊS'!$C$2,Base!$A$40:$N$40,0))</f>
        <v>0</v>
      </c>
      <c r="D467" s="7">
        <f>CADASTRO!C465</f>
        <v>0</v>
      </c>
      <c r="E467" s="41">
        <f>SUMIFS(SAÍDAS!$D:$D,SAÍDAS!$B:$B,'PAINEL MÊS'!$B467,SAÍDAS!$H:$H,'PAINEL MÊS'!$AI$1,SAÍDAS!$F:$F,'PAINEL MÊS'!E$3)</f>
        <v>0</v>
      </c>
      <c r="F467" s="41">
        <f>SUMIFS(SAÍDAS!$D:$D,SAÍDAS!$B:$B,'PAINEL MÊS'!$B467,SAÍDAS!$H:$H,'PAINEL MÊS'!$AI$1,SAÍDAS!$F:$F,'PAINEL MÊS'!F$3)</f>
        <v>0</v>
      </c>
      <c r="G467" s="41">
        <f>SUMIFS(SAÍDAS!$D:$D,SAÍDAS!$B:$B,'PAINEL MÊS'!$B467,SAÍDAS!$H:$H,'PAINEL MÊS'!$AI$1,SAÍDAS!$F:$F,'PAINEL MÊS'!G$3)</f>
        <v>0</v>
      </c>
      <c r="H467" s="41">
        <f>SUMIFS(SAÍDAS!$D:$D,SAÍDAS!$B:$B,'PAINEL MÊS'!$B467,SAÍDAS!$H:$H,'PAINEL MÊS'!$AI$1,SAÍDAS!$F:$F,'PAINEL MÊS'!H$3)</f>
        <v>0</v>
      </c>
      <c r="I467" s="41">
        <f>SUMIFS(SAÍDAS!$D:$D,SAÍDAS!$B:$B,'PAINEL MÊS'!$B467,SAÍDAS!$H:$H,'PAINEL MÊS'!$AI$1,SAÍDAS!$F:$F,'PAINEL MÊS'!I$3)+SUMIFS(SAÍDAS!$D:$D,SAÍDAS!$B:$B,'PAINEL MÊS'!$B467,SAÍDAS!$H:$H,'PAINEL MÊS'!$AI$1,SAÍDAS!$F:$F,"SEMANA 6")</f>
        <v>0</v>
      </c>
      <c r="J467" s="42">
        <f t="shared" si="93"/>
        <v>0</v>
      </c>
      <c r="K467" s="43">
        <f>SUMIFS(ENTRADAS!$D:$D,ENTRADAS!$B:$B,'PAINEL MÊS'!$B467,ENTRADAS!$I:$I,'PAINEL MÊS'!$AI$1,ENTRADAS!$F:$F,'PAINEL MÊS'!K$3)</f>
        <v>0</v>
      </c>
      <c r="L467" s="43">
        <f>SUMIFS(ENTRADAS!$D:$D,ENTRADAS!$B:$B,'PAINEL MÊS'!$B467,ENTRADAS!$I:$I,'PAINEL MÊS'!$AI$1,ENTRADAS!$F:$F,'PAINEL MÊS'!L$3)</f>
        <v>0</v>
      </c>
      <c r="M467" s="43">
        <f>SUMIFS(ENTRADAS!$D:$D,ENTRADAS!$B:$B,'PAINEL MÊS'!$B467,ENTRADAS!$I:$I,'PAINEL MÊS'!$AI$1,ENTRADAS!$F:$F,'PAINEL MÊS'!M$3)</f>
        <v>0</v>
      </c>
      <c r="N467" s="43">
        <f>SUMIFS(ENTRADAS!$D:$D,ENTRADAS!$B:$B,'PAINEL MÊS'!$B467,ENTRADAS!$I:$I,'PAINEL MÊS'!$AI$1,ENTRADAS!$F:$F,'PAINEL MÊS'!N$3)</f>
        <v>0</v>
      </c>
      <c r="O467" s="43">
        <f>SUMIFS(ENTRADAS!$D:$D,ENTRADAS!$B:$B,'PAINEL MÊS'!$B467,ENTRADAS!$I:$I,'PAINEL MÊS'!$AI$1,ENTRADAS!$F:$F,'PAINEL MÊS'!O$3)+SUMIFS(ENTRADAS!$D:$D,ENTRADAS!$B:$B,'PAINEL MÊS'!$B467,ENTRADAS!$I:$I,'PAINEL MÊS'!$AI$1,ENTRADAS!$F:$F,"SEMANA 6")</f>
        <v>0</v>
      </c>
      <c r="P467" s="44">
        <f t="shared" si="94"/>
        <v>0</v>
      </c>
      <c r="Q467" s="40">
        <f>C467+P467-J467+SUMIFS(AJUSTE!$D:$D,AJUSTE!$B:$B,'PAINEL MÊS'!B467,AJUSTE!$H:$H,'PAINEL MÊS'!$AI$1)</f>
        <v>0</v>
      </c>
      <c r="R467" s="45">
        <f t="shared" si="95"/>
        <v>0</v>
      </c>
      <c r="S467" s="15">
        <f>IFERROR(IF(INDEX(CADASTRO!$A$2:$Q$570,MATCH('PAINEL MÊS'!B467,CADASTRO!$B$2:$B$570,0),MATCH('PAINEL MÊS'!$AI$1,CADASTRO!$A$2:$Q$2,0))=0,IF(CADASTRO!R465=0,CADASTRO!E465,CADASTRO!R465),INDEX(CADASTRO!$A$2:$Q$570,MATCH('PAINEL MÊS'!B467,CADASTRO!$B$2:$B$570,0),MATCH('PAINEL MÊS'!$AI$1,CADASTRO!$A$2:$Q$2,0))),0)</f>
        <v>0</v>
      </c>
      <c r="T467" s="14">
        <f t="shared" si="96"/>
        <v>0</v>
      </c>
      <c r="U467" s="14">
        <f t="shared" si="97"/>
        <v>0</v>
      </c>
      <c r="V467" s="14">
        <f t="shared" si="98"/>
        <v>0</v>
      </c>
      <c r="W467" s="14">
        <f t="shared" si="99"/>
        <v>0</v>
      </c>
      <c r="X467" s="67">
        <f>IFERROR(IF(INDEX(CADASTRO!$A$2:$Q$570,MATCH('PAINEL MÊS'!B467,CADASTRO!$B$2:$B$570,0),MATCH('PAINEL MÊS'!$AJ$2,CADASTRO!$A$2:$Q$2,0))=0,IF(CADASTRO!R465=0,CADASTRO!E465,CADASTRO!R465),INDEX(CADASTRO!$A$2:$Q$570,MATCH('PAINEL MÊS'!B467,CADASTRO!$B$2:$B$570,0),MATCH('PAINEL MÊS'!$AJ$2,CADASTRO!$A$2:$Q$2,0))),0)*C467</f>
        <v>0</v>
      </c>
      <c r="Y467" s="14">
        <f t="shared" si="100"/>
        <v>0</v>
      </c>
      <c r="Z467" s="75">
        <f t="shared" si="101"/>
        <v>0</v>
      </c>
      <c r="AA467" s="75">
        <f t="shared" si="102"/>
        <v>0</v>
      </c>
      <c r="AB467" s="79">
        <f t="shared" si="103"/>
        <v>0</v>
      </c>
      <c r="AC467" s="77">
        <f t="shared" si="104"/>
        <v>0</v>
      </c>
      <c r="AD467" s="77">
        <f t="shared" si="105"/>
        <v>0</v>
      </c>
    </row>
    <row r="468" spans="1:30" ht="18.75" customHeight="1" x14ac:dyDescent="0.25">
      <c r="A468" s="7">
        <f>CADASTRO!A466</f>
        <v>0</v>
      </c>
      <c r="B468" s="7">
        <f>CADASTRO!B466</f>
        <v>0</v>
      </c>
      <c r="C468" s="40">
        <f>INDEX(Base!$A$40:$N$570,MATCH('PAINEL MÊS'!B468,Base!$B$40:$B$570,0),MATCH('PAINEL MÊS'!$C$2,Base!$A$40:$N$40,0))</f>
        <v>0</v>
      </c>
      <c r="D468" s="7">
        <f>CADASTRO!C466</f>
        <v>0</v>
      </c>
      <c r="E468" s="41">
        <f>SUMIFS(SAÍDAS!$D:$D,SAÍDAS!$B:$B,'PAINEL MÊS'!$B468,SAÍDAS!$H:$H,'PAINEL MÊS'!$AI$1,SAÍDAS!$F:$F,'PAINEL MÊS'!E$3)</f>
        <v>0</v>
      </c>
      <c r="F468" s="41">
        <f>SUMIFS(SAÍDAS!$D:$D,SAÍDAS!$B:$B,'PAINEL MÊS'!$B468,SAÍDAS!$H:$H,'PAINEL MÊS'!$AI$1,SAÍDAS!$F:$F,'PAINEL MÊS'!F$3)</f>
        <v>0</v>
      </c>
      <c r="G468" s="41">
        <f>SUMIFS(SAÍDAS!$D:$D,SAÍDAS!$B:$B,'PAINEL MÊS'!$B468,SAÍDAS!$H:$H,'PAINEL MÊS'!$AI$1,SAÍDAS!$F:$F,'PAINEL MÊS'!G$3)</f>
        <v>0</v>
      </c>
      <c r="H468" s="41">
        <f>SUMIFS(SAÍDAS!$D:$D,SAÍDAS!$B:$B,'PAINEL MÊS'!$B468,SAÍDAS!$H:$H,'PAINEL MÊS'!$AI$1,SAÍDAS!$F:$F,'PAINEL MÊS'!H$3)</f>
        <v>0</v>
      </c>
      <c r="I468" s="41">
        <f>SUMIFS(SAÍDAS!$D:$D,SAÍDAS!$B:$B,'PAINEL MÊS'!$B468,SAÍDAS!$H:$H,'PAINEL MÊS'!$AI$1,SAÍDAS!$F:$F,'PAINEL MÊS'!I$3)+SUMIFS(SAÍDAS!$D:$D,SAÍDAS!$B:$B,'PAINEL MÊS'!$B468,SAÍDAS!$H:$H,'PAINEL MÊS'!$AI$1,SAÍDAS!$F:$F,"SEMANA 6")</f>
        <v>0</v>
      </c>
      <c r="J468" s="42">
        <f t="shared" si="93"/>
        <v>0</v>
      </c>
      <c r="K468" s="43">
        <f>SUMIFS(ENTRADAS!$D:$D,ENTRADAS!$B:$B,'PAINEL MÊS'!$B468,ENTRADAS!$I:$I,'PAINEL MÊS'!$AI$1,ENTRADAS!$F:$F,'PAINEL MÊS'!K$3)</f>
        <v>0</v>
      </c>
      <c r="L468" s="43">
        <f>SUMIFS(ENTRADAS!$D:$D,ENTRADAS!$B:$B,'PAINEL MÊS'!$B468,ENTRADAS!$I:$I,'PAINEL MÊS'!$AI$1,ENTRADAS!$F:$F,'PAINEL MÊS'!L$3)</f>
        <v>0</v>
      </c>
      <c r="M468" s="43">
        <f>SUMIFS(ENTRADAS!$D:$D,ENTRADAS!$B:$B,'PAINEL MÊS'!$B468,ENTRADAS!$I:$I,'PAINEL MÊS'!$AI$1,ENTRADAS!$F:$F,'PAINEL MÊS'!M$3)</f>
        <v>0</v>
      </c>
      <c r="N468" s="43">
        <f>SUMIFS(ENTRADAS!$D:$D,ENTRADAS!$B:$B,'PAINEL MÊS'!$B468,ENTRADAS!$I:$I,'PAINEL MÊS'!$AI$1,ENTRADAS!$F:$F,'PAINEL MÊS'!N$3)</f>
        <v>0</v>
      </c>
      <c r="O468" s="43">
        <f>SUMIFS(ENTRADAS!$D:$D,ENTRADAS!$B:$B,'PAINEL MÊS'!$B468,ENTRADAS!$I:$I,'PAINEL MÊS'!$AI$1,ENTRADAS!$F:$F,'PAINEL MÊS'!O$3)+SUMIFS(ENTRADAS!$D:$D,ENTRADAS!$B:$B,'PAINEL MÊS'!$B468,ENTRADAS!$I:$I,'PAINEL MÊS'!$AI$1,ENTRADAS!$F:$F,"SEMANA 6")</f>
        <v>0</v>
      </c>
      <c r="P468" s="44">
        <f t="shared" si="94"/>
        <v>0</v>
      </c>
      <c r="Q468" s="40">
        <f>C468+P468-J468+SUMIFS(AJUSTE!$D:$D,AJUSTE!$B:$B,'PAINEL MÊS'!B468,AJUSTE!$H:$H,'PAINEL MÊS'!$AI$1)</f>
        <v>0</v>
      </c>
      <c r="R468" s="45">
        <f t="shared" si="95"/>
        <v>0</v>
      </c>
      <c r="S468" s="15">
        <f>IFERROR(IF(INDEX(CADASTRO!$A$2:$Q$570,MATCH('PAINEL MÊS'!B468,CADASTRO!$B$2:$B$570,0),MATCH('PAINEL MÊS'!$AI$1,CADASTRO!$A$2:$Q$2,0))=0,IF(CADASTRO!R466=0,CADASTRO!E466,CADASTRO!R466),INDEX(CADASTRO!$A$2:$Q$570,MATCH('PAINEL MÊS'!B468,CADASTRO!$B$2:$B$570,0),MATCH('PAINEL MÊS'!$AI$1,CADASTRO!$A$2:$Q$2,0))),0)</f>
        <v>0</v>
      </c>
      <c r="T468" s="14">
        <f t="shared" si="96"/>
        <v>0</v>
      </c>
      <c r="U468" s="14">
        <f t="shared" si="97"/>
        <v>0</v>
      </c>
      <c r="V468" s="14">
        <f t="shared" si="98"/>
        <v>0</v>
      </c>
      <c r="W468" s="14">
        <f t="shared" si="99"/>
        <v>0</v>
      </c>
      <c r="X468" s="67">
        <f>IFERROR(IF(INDEX(CADASTRO!$A$2:$Q$570,MATCH('PAINEL MÊS'!B468,CADASTRO!$B$2:$B$570,0),MATCH('PAINEL MÊS'!$AJ$2,CADASTRO!$A$2:$Q$2,0))=0,IF(CADASTRO!R466=0,CADASTRO!E466,CADASTRO!R466),INDEX(CADASTRO!$A$2:$Q$570,MATCH('PAINEL MÊS'!B468,CADASTRO!$B$2:$B$570,0),MATCH('PAINEL MÊS'!$AJ$2,CADASTRO!$A$2:$Q$2,0))),0)*C468</f>
        <v>0</v>
      </c>
      <c r="Y468" s="14">
        <f t="shared" si="100"/>
        <v>0</v>
      </c>
      <c r="Z468" s="75">
        <f t="shared" si="101"/>
        <v>0</v>
      </c>
      <c r="AA468" s="75">
        <f t="shared" si="102"/>
        <v>0</v>
      </c>
      <c r="AB468" s="79">
        <f t="shared" si="103"/>
        <v>0</v>
      </c>
      <c r="AC468" s="77">
        <f t="shared" si="104"/>
        <v>0</v>
      </c>
      <c r="AD468" s="77">
        <f t="shared" si="105"/>
        <v>0</v>
      </c>
    </row>
    <row r="469" spans="1:30" ht="18.75" customHeight="1" x14ac:dyDescent="0.25">
      <c r="A469" s="7">
        <f>CADASTRO!A467</f>
        <v>0</v>
      </c>
      <c r="B469" s="7">
        <f>CADASTRO!B467</f>
        <v>0</v>
      </c>
      <c r="C469" s="40">
        <f>INDEX(Base!$A$40:$N$570,MATCH('PAINEL MÊS'!B469,Base!$B$40:$B$570,0),MATCH('PAINEL MÊS'!$C$2,Base!$A$40:$N$40,0))</f>
        <v>0</v>
      </c>
      <c r="D469" s="7">
        <f>CADASTRO!C467</f>
        <v>0</v>
      </c>
      <c r="E469" s="41">
        <f>SUMIFS(SAÍDAS!$D:$D,SAÍDAS!$B:$B,'PAINEL MÊS'!$B469,SAÍDAS!$H:$H,'PAINEL MÊS'!$AI$1,SAÍDAS!$F:$F,'PAINEL MÊS'!E$3)</f>
        <v>0</v>
      </c>
      <c r="F469" s="41">
        <f>SUMIFS(SAÍDAS!$D:$D,SAÍDAS!$B:$B,'PAINEL MÊS'!$B469,SAÍDAS!$H:$H,'PAINEL MÊS'!$AI$1,SAÍDAS!$F:$F,'PAINEL MÊS'!F$3)</f>
        <v>0</v>
      </c>
      <c r="G469" s="41">
        <f>SUMIFS(SAÍDAS!$D:$D,SAÍDAS!$B:$B,'PAINEL MÊS'!$B469,SAÍDAS!$H:$H,'PAINEL MÊS'!$AI$1,SAÍDAS!$F:$F,'PAINEL MÊS'!G$3)</f>
        <v>0</v>
      </c>
      <c r="H469" s="41">
        <f>SUMIFS(SAÍDAS!$D:$D,SAÍDAS!$B:$B,'PAINEL MÊS'!$B469,SAÍDAS!$H:$H,'PAINEL MÊS'!$AI$1,SAÍDAS!$F:$F,'PAINEL MÊS'!H$3)</f>
        <v>0</v>
      </c>
      <c r="I469" s="41">
        <f>SUMIFS(SAÍDAS!$D:$D,SAÍDAS!$B:$B,'PAINEL MÊS'!$B469,SAÍDAS!$H:$H,'PAINEL MÊS'!$AI$1,SAÍDAS!$F:$F,'PAINEL MÊS'!I$3)+SUMIFS(SAÍDAS!$D:$D,SAÍDAS!$B:$B,'PAINEL MÊS'!$B469,SAÍDAS!$H:$H,'PAINEL MÊS'!$AI$1,SAÍDAS!$F:$F,"SEMANA 6")</f>
        <v>0</v>
      </c>
      <c r="J469" s="42">
        <f t="shared" si="93"/>
        <v>0</v>
      </c>
      <c r="K469" s="43">
        <f>SUMIFS(ENTRADAS!$D:$D,ENTRADAS!$B:$B,'PAINEL MÊS'!$B469,ENTRADAS!$I:$I,'PAINEL MÊS'!$AI$1,ENTRADAS!$F:$F,'PAINEL MÊS'!K$3)</f>
        <v>0</v>
      </c>
      <c r="L469" s="43">
        <f>SUMIFS(ENTRADAS!$D:$D,ENTRADAS!$B:$B,'PAINEL MÊS'!$B469,ENTRADAS!$I:$I,'PAINEL MÊS'!$AI$1,ENTRADAS!$F:$F,'PAINEL MÊS'!L$3)</f>
        <v>0</v>
      </c>
      <c r="M469" s="43">
        <f>SUMIFS(ENTRADAS!$D:$D,ENTRADAS!$B:$B,'PAINEL MÊS'!$B469,ENTRADAS!$I:$I,'PAINEL MÊS'!$AI$1,ENTRADAS!$F:$F,'PAINEL MÊS'!M$3)</f>
        <v>0</v>
      </c>
      <c r="N469" s="43">
        <f>SUMIFS(ENTRADAS!$D:$D,ENTRADAS!$B:$B,'PAINEL MÊS'!$B469,ENTRADAS!$I:$I,'PAINEL MÊS'!$AI$1,ENTRADAS!$F:$F,'PAINEL MÊS'!N$3)</f>
        <v>0</v>
      </c>
      <c r="O469" s="43">
        <f>SUMIFS(ENTRADAS!$D:$D,ENTRADAS!$B:$B,'PAINEL MÊS'!$B469,ENTRADAS!$I:$I,'PAINEL MÊS'!$AI$1,ENTRADAS!$F:$F,'PAINEL MÊS'!O$3)+SUMIFS(ENTRADAS!$D:$D,ENTRADAS!$B:$B,'PAINEL MÊS'!$B469,ENTRADAS!$I:$I,'PAINEL MÊS'!$AI$1,ENTRADAS!$F:$F,"SEMANA 6")</f>
        <v>0</v>
      </c>
      <c r="P469" s="44">
        <f t="shared" si="94"/>
        <v>0</v>
      </c>
      <c r="Q469" s="40">
        <f>C469+P469-J469+SUMIFS(AJUSTE!$D:$D,AJUSTE!$B:$B,'PAINEL MÊS'!B469,AJUSTE!$H:$H,'PAINEL MÊS'!$AI$1)</f>
        <v>0</v>
      </c>
      <c r="R469" s="45">
        <f t="shared" si="95"/>
        <v>0</v>
      </c>
      <c r="S469" s="15">
        <f>IFERROR(IF(INDEX(CADASTRO!$A$2:$Q$570,MATCH('PAINEL MÊS'!B469,CADASTRO!$B$2:$B$570,0),MATCH('PAINEL MÊS'!$AI$1,CADASTRO!$A$2:$Q$2,0))=0,IF(CADASTRO!R467=0,CADASTRO!E467,CADASTRO!R467),INDEX(CADASTRO!$A$2:$Q$570,MATCH('PAINEL MÊS'!B469,CADASTRO!$B$2:$B$570,0),MATCH('PAINEL MÊS'!$AI$1,CADASTRO!$A$2:$Q$2,0))),0)</f>
        <v>0</v>
      </c>
      <c r="T469" s="14">
        <f t="shared" si="96"/>
        <v>0</v>
      </c>
      <c r="U469" s="14">
        <f t="shared" si="97"/>
        <v>0</v>
      </c>
      <c r="V469" s="14">
        <f t="shared" si="98"/>
        <v>0</v>
      </c>
      <c r="W469" s="14">
        <f t="shared" si="99"/>
        <v>0</v>
      </c>
      <c r="X469" s="67">
        <f>IFERROR(IF(INDEX(CADASTRO!$A$2:$Q$570,MATCH('PAINEL MÊS'!B469,CADASTRO!$B$2:$B$570,0),MATCH('PAINEL MÊS'!$AJ$2,CADASTRO!$A$2:$Q$2,0))=0,IF(CADASTRO!R467=0,CADASTRO!E467,CADASTRO!R467),INDEX(CADASTRO!$A$2:$Q$570,MATCH('PAINEL MÊS'!B469,CADASTRO!$B$2:$B$570,0),MATCH('PAINEL MÊS'!$AJ$2,CADASTRO!$A$2:$Q$2,0))),0)*C469</f>
        <v>0</v>
      </c>
      <c r="Y469" s="14">
        <f t="shared" si="100"/>
        <v>0</v>
      </c>
      <c r="Z469" s="75">
        <f t="shared" si="101"/>
        <v>0</v>
      </c>
      <c r="AA469" s="75">
        <f t="shared" si="102"/>
        <v>0</v>
      </c>
      <c r="AB469" s="79">
        <f t="shared" si="103"/>
        <v>0</v>
      </c>
      <c r="AC469" s="77">
        <f t="shared" si="104"/>
        <v>0</v>
      </c>
      <c r="AD469" s="77">
        <f t="shared" si="105"/>
        <v>0</v>
      </c>
    </row>
    <row r="470" spans="1:30" ht="18.75" customHeight="1" x14ac:dyDescent="0.25">
      <c r="A470" s="7">
        <f>CADASTRO!A468</f>
        <v>0</v>
      </c>
      <c r="B470" s="7">
        <f>CADASTRO!B468</f>
        <v>0</v>
      </c>
      <c r="C470" s="40">
        <f>INDEX(Base!$A$40:$N$570,MATCH('PAINEL MÊS'!B470,Base!$B$40:$B$570,0),MATCH('PAINEL MÊS'!$C$2,Base!$A$40:$N$40,0))</f>
        <v>0</v>
      </c>
      <c r="D470" s="7">
        <f>CADASTRO!C468</f>
        <v>0</v>
      </c>
      <c r="E470" s="41">
        <f>SUMIFS(SAÍDAS!$D:$D,SAÍDAS!$B:$B,'PAINEL MÊS'!$B470,SAÍDAS!$H:$H,'PAINEL MÊS'!$AI$1,SAÍDAS!$F:$F,'PAINEL MÊS'!E$3)</f>
        <v>0</v>
      </c>
      <c r="F470" s="41">
        <f>SUMIFS(SAÍDAS!$D:$D,SAÍDAS!$B:$B,'PAINEL MÊS'!$B470,SAÍDAS!$H:$H,'PAINEL MÊS'!$AI$1,SAÍDAS!$F:$F,'PAINEL MÊS'!F$3)</f>
        <v>0</v>
      </c>
      <c r="G470" s="41">
        <f>SUMIFS(SAÍDAS!$D:$D,SAÍDAS!$B:$B,'PAINEL MÊS'!$B470,SAÍDAS!$H:$H,'PAINEL MÊS'!$AI$1,SAÍDAS!$F:$F,'PAINEL MÊS'!G$3)</f>
        <v>0</v>
      </c>
      <c r="H470" s="41">
        <f>SUMIFS(SAÍDAS!$D:$D,SAÍDAS!$B:$B,'PAINEL MÊS'!$B470,SAÍDAS!$H:$H,'PAINEL MÊS'!$AI$1,SAÍDAS!$F:$F,'PAINEL MÊS'!H$3)</f>
        <v>0</v>
      </c>
      <c r="I470" s="41">
        <f>SUMIFS(SAÍDAS!$D:$D,SAÍDAS!$B:$B,'PAINEL MÊS'!$B470,SAÍDAS!$H:$H,'PAINEL MÊS'!$AI$1,SAÍDAS!$F:$F,'PAINEL MÊS'!I$3)+SUMIFS(SAÍDAS!$D:$D,SAÍDAS!$B:$B,'PAINEL MÊS'!$B470,SAÍDAS!$H:$H,'PAINEL MÊS'!$AI$1,SAÍDAS!$F:$F,"SEMANA 6")</f>
        <v>0</v>
      </c>
      <c r="J470" s="42">
        <f t="shared" si="93"/>
        <v>0</v>
      </c>
      <c r="K470" s="43">
        <f>SUMIFS(ENTRADAS!$D:$D,ENTRADAS!$B:$B,'PAINEL MÊS'!$B470,ENTRADAS!$I:$I,'PAINEL MÊS'!$AI$1,ENTRADAS!$F:$F,'PAINEL MÊS'!K$3)</f>
        <v>0</v>
      </c>
      <c r="L470" s="43">
        <f>SUMIFS(ENTRADAS!$D:$D,ENTRADAS!$B:$B,'PAINEL MÊS'!$B470,ENTRADAS!$I:$I,'PAINEL MÊS'!$AI$1,ENTRADAS!$F:$F,'PAINEL MÊS'!L$3)</f>
        <v>0</v>
      </c>
      <c r="M470" s="43">
        <f>SUMIFS(ENTRADAS!$D:$D,ENTRADAS!$B:$B,'PAINEL MÊS'!$B470,ENTRADAS!$I:$I,'PAINEL MÊS'!$AI$1,ENTRADAS!$F:$F,'PAINEL MÊS'!M$3)</f>
        <v>0</v>
      </c>
      <c r="N470" s="43">
        <f>SUMIFS(ENTRADAS!$D:$D,ENTRADAS!$B:$B,'PAINEL MÊS'!$B470,ENTRADAS!$I:$I,'PAINEL MÊS'!$AI$1,ENTRADAS!$F:$F,'PAINEL MÊS'!N$3)</f>
        <v>0</v>
      </c>
      <c r="O470" s="43">
        <f>SUMIFS(ENTRADAS!$D:$D,ENTRADAS!$B:$B,'PAINEL MÊS'!$B470,ENTRADAS!$I:$I,'PAINEL MÊS'!$AI$1,ENTRADAS!$F:$F,'PAINEL MÊS'!O$3)+SUMIFS(ENTRADAS!$D:$D,ENTRADAS!$B:$B,'PAINEL MÊS'!$B470,ENTRADAS!$I:$I,'PAINEL MÊS'!$AI$1,ENTRADAS!$F:$F,"SEMANA 6")</f>
        <v>0</v>
      </c>
      <c r="P470" s="44">
        <f t="shared" si="94"/>
        <v>0</v>
      </c>
      <c r="Q470" s="40">
        <f>C470+P470-J470+SUMIFS(AJUSTE!$D:$D,AJUSTE!$B:$B,'PAINEL MÊS'!B470,AJUSTE!$H:$H,'PAINEL MÊS'!$AI$1)</f>
        <v>0</v>
      </c>
      <c r="R470" s="45">
        <f t="shared" si="95"/>
        <v>0</v>
      </c>
      <c r="S470" s="15">
        <f>IFERROR(IF(INDEX(CADASTRO!$A$2:$Q$570,MATCH('PAINEL MÊS'!B470,CADASTRO!$B$2:$B$570,0),MATCH('PAINEL MÊS'!$AI$1,CADASTRO!$A$2:$Q$2,0))=0,IF(CADASTRO!R468=0,CADASTRO!E468,CADASTRO!R468),INDEX(CADASTRO!$A$2:$Q$570,MATCH('PAINEL MÊS'!B470,CADASTRO!$B$2:$B$570,0),MATCH('PAINEL MÊS'!$AI$1,CADASTRO!$A$2:$Q$2,0))),0)</f>
        <v>0</v>
      </c>
      <c r="T470" s="14">
        <f t="shared" si="96"/>
        <v>0</v>
      </c>
      <c r="U470" s="14">
        <f t="shared" si="97"/>
        <v>0</v>
      </c>
      <c r="V470" s="14">
        <f t="shared" si="98"/>
        <v>0</v>
      </c>
      <c r="W470" s="14">
        <f t="shared" si="99"/>
        <v>0</v>
      </c>
      <c r="X470" s="67">
        <f>IFERROR(IF(INDEX(CADASTRO!$A$2:$Q$570,MATCH('PAINEL MÊS'!B470,CADASTRO!$B$2:$B$570,0),MATCH('PAINEL MÊS'!$AJ$2,CADASTRO!$A$2:$Q$2,0))=0,IF(CADASTRO!R468=0,CADASTRO!E468,CADASTRO!R468),INDEX(CADASTRO!$A$2:$Q$570,MATCH('PAINEL MÊS'!B470,CADASTRO!$B$2:$B$570,0),MATCH('PAINEL MÊS'!$AJ$2,CADASTRO!$A$2:$Q$2,0))),0)*C470</f>
        <v>0</v>
      </c>
      <c r="Y470" s="14">
        <f t="shared" si="100"/>
        <v>0</v>
      </c>
      <c r="Z470" s="75">
        <f t="shared" si="101"/>
        <v>0</v>
      </c>
      <c r="AA470" s="75">
        <f t="shared" si="102"/>
        <v>0</v>
      </c>
      <c r="AB470" s="79">
        <f t="shared" si="103"/>
        <v>0</v>
      </c>
      <c r="AC470" s="77">
        <f t="shared" si="104"/>
        <v>0</v>
      </c>
      <c r="AD470" s="77">
        <f t="shared" si="105"/>
        <v>0</v>
      </c>
    </row>
    <row r="471" spans="1:30" ht="18.75" customHeight="1" x14ac:dyDescent="0.25">
      <c r="A471" s="7">
        <f>CADASTRO!A469</f>
        <v>0</v>
      </c>
      <c r="B471" s="7">
        <f>CADASTRO!B469</f>
        <v>0</v>
      </c>
      <c r="C471" s="40">
        <f>INDEX(Base!$A$40:$N$570,MATCH('PAINEL MÊS'!B471,Base!$B$40:$B$570,0),MATCH('PAINEL MÊS'!$C$2,Base!$A$40:$N$40,0))</f>
        <v>0</v>
      </c>
      <c r="D471" s="7">
        <f>CADASTRO!C469</f>
        <v>0</v>
      </c>
      <c r="E471" s="41">
        <f>SUMIFS(SAÍDAS!$D:$D,SAÍDAS!$B:$B,'PAINEL MÊS'!$B471,SAÍDAS!$H:$H,'PAINEL MÊS'!$AI$1,SAÍDAS!$F:$F,'PAINEL MÊS'!E$3)</f>
        <v>0</v>
      </c>
      <c r="F471" s="41">
        <f>SUMIFS(SAÍDAS!$D:$D,SAÍDAS!$B:$B,'PAINEL MÊS'!$B471,SAÍDAS!$H:$H,'PAINEL MÊS'!$AI$1,SAÍDAS!$F:$F,'PAINEL MÊS'!F$3)</f>
        <v>0</v>
      </c>
      <c r="G471" s="41">
        <f>SUMIFS(SAÍDAS!$D:$D,SAÍDAS!$B:$B,'PAINEL MÊS'!$B471,SAÍDAS!$H:$H,'PAINEL MÊS'!$AI$1,SAÍDAS!$F:$F,'PAINEL MÊS'!G$3)</f>
        <v>0</v>
      </c>
      <c r="H471" s="41">
        <f>SUMIFS(SAÍDAS!$D:$D,SAÍDAS!$B:$B,'PAINEL MÊS'!$B471,SAÍDAS!$H:$H,'PAINEL MÊS'!$AI$1,SAÍDAS!$F:$F,'PAINEL MÊS'!H$3)</f>
        <v>0</v>
      </c>
      <c r="I471" s="41">
        <f>SUMIFS(SAÍDAS!$D:$D,SAÍDAS!$B:$B,'PAINEL MÊS'!$B471,SAÍDAS!$H:$H,'PAINEL MÊS'!$AI$1,SAÍDAS!$F:$F,'PAINEL MÊS'!I$3)+SUMIFS(SAÍDAS!$D:$D,SAÍDAS!$B:$B,'PAINEL MÊS'!$B471,SAÍDAS!$H:$H,'PAINEL MÊS'!$AI$1,SAÍDAS!$F:$F,"SEMANA 6")</f>
        <v>0</v>
      </c>
      <c r="J471" s="42">
        <f t="shared" si="93"/>
        <v>0</v>
      </c>
      <c r="K471" s="43">
        <f>SUMIFS(ENTRADAS!$D:$D,ENTRADAS!$B:$B,'PAINEL MÊS'!$B471,ENTRADAS!$I:$I,'PAINEL MÊS'!$AI$1,ENTRADAS!$F:$F,'PAINEL MÊS'!K$3)</f>
        <v>0</v>
      </c>
      <c r="L471" s="43">
        <f>SUMIFS(ENTRADAS!$D:$D,ENTRADAS!$B:$B,'PAINEL MÊS'!$B471,ENTRADAS!$I:$I,'PAINEL MÊS'!$AI$1,ENTRADAS!$F:$F,'PAINEL MÊS'!L$3)</f>
        <v>0</v>
      </c>
      <c r="M471" s="43">
        <f>SUMIFS(ENTRADAS!$D:$D,ENTRADAS!$B:$B,'PAINEL MÊS'!$B471,ENTRADAS!$I:$I,'PAINEL MÊS'!$AI$1,ENTRADAS!$F:$F,'PAINEL MÊS'!M$3)</f>
        <v>0</v>
      </c>
      <c r="N471" s="43">
        <f>SUMIFS(ENTRADAS!$D:$D,ENTRADAS!$B:$B,'PAINEL MÊS'!$B471,ENTRADAS!$I:$I,'PAINEL MÊS'!$AI$1,ENTRADAS!$F:$F,'PAINEL MÊS'!N$3)</f>
        <v>0</v>
      </c>
      <c r="O471" s="43">
        <f>SUMIFS(ENTRADAS!$D:$D,ENTRADAS!$B:$B,'PAINEL MÊS'!$B471,ENTRADAS!$I:$I,'PAINEL MÊS'!$AI$1,ENTRADAS!$F:$F,'PAINEL MÊS'!O$3)+SUMIFS(ENTRADAS!$D:$D,ENTRADAS!$B:$B,'PAINEL MÊS'!$B471,ENTRADAS!$I:$I,'PAINEL MÊS'!$AI$1,ENTRADAS!$F:$F,"SEMANA 6")</f>
        <v>0</v>
      </c>
      <c r="P471" s="44">
        <f t="shared" si="94"/>
        <v>0</v>
      </c>
      <c r="Q471" s="40">
        <f>C471+P471-J471+SUMIFS(AJUSTE!$D:$D,AJUSTE!$B:$B,'PAINEL MÊS'!B471,AJUSTE!$H:$H,'PAINEL MÊS'!$AI$1)</f>
        <v>0</v>
      </c>
      <c r="R471" s="45">
        <f t="shared" si="95"/>
        <v>0</v>
      </c>
      <c r="S471" s="15">
        <f>IFERROR(IF(INDEX(CADASTRO!$A$2:$Q$570,MATCH('PAINEL MÊS'!B471,CADASTRO!$B$2:$B$570,0),MATCH('PAINEL MÊS'!$AI$1,CADASTRO!$A$2:$Q$2,0))=0,IF(CADASTRO!R469=0,CADASTRO!E469,CADASTRO!R469),INDEX(CADASTRO!$A$2:$Q$570,MATCH('PAINEL MÊS'!B471,CADASTRO!$B$2:$B$570,0),MATCH('PAINEL MÊS'!$AI$1,CADASTRO!$A$2:$Q$2,0))),0)</f>
        <v>0</v>
      </c>
      <c r="T471" s="14">
        <f t="shared" si="96"/>
        <v>0</v>
      </c>
      <c r="U471" s="14">
        <f t="shared" si="97"/>
        <v>0</v>
      </c>
      <c r="V471" s="14">
        <f t="shared" si="98"/>
        <v>0</v>
      </c>
      <c r="W471" s="14">
        <f t="shared" si="99"/>
        <v>0</v>
      </c>
      <c r="X471" s="67">
        <f>IFERROR(IF(INDEX(CADASTRO!$A$2:$Q$570,MATCH('PAINEL MÊS'!B471,CADASTRO!$B$2:$B$570,0),MATCH('PAINEL MÊS'!$AJ$2,CADASTRO!$A$2:$Q$2,0))=0,IF(CADASTRO!R469=0,CADASTRO!E469,CADASTRO!R469),INDEX(CADASTRO!$A$2:$Q$570,MATCH('PAINEL MÊS'!B471,CADASTRO!$B$2:$B$570,0),MATCH('PAINEL MÊS'!$AJ$2,CADASTRO!$A$2:$Q$2,0))),0)*C471</f>
        <v>0</v>
      </c>
      <c r="Y471" s="14">
        <f t="shared" si="100"/>
        <v>0</v>
      </c>
      <c r="Z471" s="75">
        <f t="shared" si="101"/>
        <v>0</v>
      </c>
      <c r="AA471" s="75">
        <f t="shared" si="102"/>
        <v>0</v>
      </c>
      <c r="AB471" s="79">
        <f t="shared" si="103"/>
        <v>0</v>
      </c>
      <c r="AC471" s="77">
        <f t="shared" si="104"/>
        <v>0</v>
      </c>
      <c r="AD471" s="77">
        <f t="shared" si="105"/>
        <v>0</v>
      </c>
    </row>
    <row r="472" spans="1:30" ht="18.75" customHeight="1" x14ac:dyDescent="0.25">
      <c r="A472" s="7">
        <f>CADASTRO!A470</f>
        <v>0</v>
      </c>
      <c r="B472" s="7">
        <f>CADASTRO!B470</f>
        <v>0</v>
      </c>
      <c r="C472" s="40">
        <f>INDEX(Base!$A$40:$N$570,MATCH('PAINEL MÊS'!B472,Base!$B$40:$B$570,0),MATCH('PAINEL MÊS'!$C$2,Base!$A$40:$N$40,0))</f>
        <v>0</v>
      </c>
      <c r="D472" s="7">
        <f>CADASTRO!C470</f>
        <v>0</v>
      </c>
      <c r="E472" s="41">
        <f>SUMIFS(SAÍDAS!$D:$D,SAÍDAS!$B:$B,'PAINEL MÊS'!$B472,SAÍDAS!$H:$H,'PAINEL MÊS'!$AI$1,SAÍDAS!$F:$F,'PAINEL MÊS'!E$3)</f>
        <v>0</v>
      </c>
      <c r="F472" s="41">
        <f>SUMIFS(SAÍDAS!$D:$D,SAÍDAS!$B:$B,'PAINEL MÊS'!$B472,SAÍDAS!$H:$H,'PAINEL MÊS'!$AI$1,SAÍDAS!$F:$F,'PAINEL MÊS'!F$3)</f>
        <v>0</v>
      </c>
      <c r="G472" s="41">
        <f>SUMIFS(SAÍDAS!$D:$D,SAÍDAS!$B:$B,'PAINEL MÊS'!$B472,SAÍDAS!$H:$H,'PAINEL MÊS'!$AI$1,SAÍDAS!$F:$F,'PAINEL MÊS'!G$3)</f>
        <v>0</v>
      </c>
      <c r="H472" s="41">
        <f>SUMIFS(SAÍDAS!$D:$D,SAÍDAS!$B:$B,'PAINEL MÊS'!$B472,SAÍDAS!$H:$H,'PAINEL MÊS'!$AI$1,SAÍDAS!$F:$F,'PAINEL MÊS'!H$3)</f>
        <v>0</v>
      </c>
      <c r="I472" s="41">
        <f>SUMIFS(SAÍDAS!$D:$D,SAÍDAS!$B:$B,'PAINEL MÊS'!$B472,SAÍDAS!$H:$H,'PAINEL MÊS'!$AI$1,SAÍDAS!$F:$F,'PAINEL MÊS'!I$3)+SUMIFS(SAÍDAS!$D:$D,SAÍDAS!$B:$B,'PAINEL MÊS'!$B472,SAÍDAS!$H:$H,'PAINEL MÊS'!$AI$1,SAÍDAS!$F:$F,"SEMANA 6")</f>
        <v>0</v>
      </c>
      <c r="J472" s="42">
        <f t="shared" si="93"/>
        <v>0</v>
      </c>
      <c r="K472" s="43">
        <f>SUMIFS(ENTRADAS!$D:$D,ENTRADAS!$B:$B,'PAINEL MÊS'!$B472,ENTRADAS!$I:$I,'PAINEL MÊS'!$AI$1,ENTRADAS!$F:$F,'PAINEL MÊS'!K$3)</f>
        <v>0</v>
      </c>
      <c r="L472" s="43">
        <f>SUMIFS(ENTRADAS!$D:$D,ENTRADAS!$B:$B,'PAINEL MÊS'!$B472,ENTRADAS!$I:$I,'PAINEL MÊS'!$AI$1,ENTRADAS!$F:$F,'PAINEL MÊS'!L$3)</f>
        <v>0</v>
      </c>
      <c r="M472" s="43">
        <f>SUMIFS(ENTRADAS!$D:$D,ENTRADAS!$B:$B,'PAINEL MÊS'!$B472,ENTRADAS!$I:$I,'PAINEL MÊS'!$AI$1,ENTRADAS!$F:$F,'PAINEL MÊS'!M$3)</f>
        <v>0</v>
      </c>
      <c r="N472" s="43">
        <f>SUMIFS(ENTRADAS!$D:$D,ENTRADAS!$B:$B,'PAINEL MÊS'!$B472,ENTRADAS!$I:$I,'PAINEL MÊS'!$AI$1,ENTRADAS!$F:$F,'PAINEL MÊS'!N$3)</f>
        <v>0</v>
      </c>
      <c r="O472" s="43">
        <f>SUMIFS(ENTRADAS!$D:$D,ENTRADAS!$B:$B,'PAINEL MÊS'!$B472,ENTRADAS!$I:$I,'PAINEL MÊS'!$AI$1,ENTRADAS!$F:$F,'PAINEL MÊS'!O$3)+SUMIFS(ENTRADAS!$D:$D,ENTRADAS!$B:$B,'PAINEL MÊS'!$B472,ENTRADAS!$I:$I,'PAINEL MÊS'!$AI$1,ENTRADAS!$F:$F,"SEMANA 6")</f>
        <v>0</v>
      </c>
      <c r="P472" s="44">
        <f t="shared" si="94"/>
        <v>0</v>
      </c>
      <c r="Q472" s="40">
        <f>C472+P472-J472+SUMIFS(AJUSTE!$D:$D,AJUSTE!$B:$B,'PAINEL MÊS'!B472,AJUSTE!$H:$H,'PAINEL MÊS'!$AI$1)</f>
        <v>0</v>
      </c>
      <c r="R472" s="45">
        <f t="shared" si="95"/>
        <v>0</v>
      </c>
      <c r="S472" s="15">
        <f>IFERROR(IF(INDEX(CADASTRO!$A$2:$Q$570,MATCH('PAINEL MÊS'!B472,CADASTRO!$B$2:$B$570,0),MATCH('PAINEL MÊS'!$AI$1,CADASTRO!$A$2:$Q$2,0))=0,IF(CADASTRO!R470=0,CADASTRO!E470,CADASTRO!R470),INDEX(CADASTRO!$A$2:$Q$570,MATCH('PAINEL MÊS'!B472,CADASTRO!$B$2:$B$570,0),MATCH('PAINEL MÊS'!$AI$1,CADASTRO!$A$2:$Q$2,0))),0)</f>
        <v>0</v>
      </c>
      <c r="T472" s="14">
        <f t="shared" si="96"/>
        <v>0</v>
      </c>
      <c r="U472" s="14">
        <f t="shared" si="97"/>
        <v>0</v>
      </c>
      <c r="V472" s="14">
        <f t="shared" si="98"/>
        <v>0</v>
      </c>
      <c r="W472" s="14">
        <f t="shared" si="99"/>
        <v>0</v>
      </c>
      <c r="X472" s="67">
        <f>IFERROR(IF(INDEX(CADASTRO!$A$2:$Q$570,MATCH('PAINEL MÊS'!B472,CADASTRO!$B$2:$B$570,0),MATCH('PAINEL MÊS'!$AJ$2,CADASTRO!$A$2:$Q$2,0))=0,IF(CADASTRO!R470=0,CADASTRO!E470,CADASTRO!R470),INDEX(CADASTRO!$A$2:$Q$570,MATCH('PAINEL MÊS'!B472,CADASTRO!$B$2:$B$570,0),MATCH('PAINEL MÊS'!$AJ$2,CADASTRO!$A$2:$Q$2,0))),0)*C472</f>
        <v>0</v>
      </c>
      <c r="Y472" s="14">
        <f t="shared" si="100"/>
        <v>0</v>
      </c>
      <c r="Z472" s="75">
        <f t="shared" si="101"/>
        <v>0</v>
      </c>
      <c r="AA472" s="75">
        <f t="shared" si="102"/>
        <v>0</v>
      </c>
      <c r="AB472" s="79">
        <f t="shared" si="103"/>
        <v>0</v>
      </c>
      <c r="AC472" s="77">
        <f t="shared" si="104"/>
        <v>0</v>
      </c>
      <c r="AD472" s="77">
        <f t="shared" si="105"/>
        <v>0</v>
      </c>
    </row>
    <row r="473" spans="1:30" ht="18.75" customHeight="1" x14ac:dyDescent="0.25">
      <c r="A473" s="7">
        <f>CADASTRO!A471</f>
        <v>0</v>
      </c>
      <c r="B473" s="7">
        <f>CADASTRO!B471</f>
        <v>0</v>
      </c>
      <c r="C473" s="40">
        <f>INDEX(Base!$A$40:$N$570,MATCH('PAINEL MÊS'!B473,Base!$B$40:$B$570,0),MATCH('PAINEL MÊS'!$C$2,Base!$A$40:$N$40,0))</f>
        <v>0</v>
      </c>
      <c r="D473" s="7">
        <f>CADASTRO!C471</f>
        <v>0</v>
      </c>
      <c r="E473" s="41">
        <f>SUMIFS(SAÍDAS!$D:$D,SAÍDAS!$B:$B,'PAINEL MÊS'!$B473,SAÍDAS!$H:$H,'PAINEL MÊS'!$AI$1,SAÍDAS!$F:$F,'PAINEL MÊS'!E$3)</f>
        <v>0</v>
      </c>
      <c r="F473" s="41">
        <f>SUMIFS(SAÍDAS!$D:$D,SAÍDAS!$B:$B,'PAINEL MÊS'!$B473,SAÍDAS!$H:$H,'PAINEL MÊS'!$AI$1,SAÍDAS!$F:$F,'PAINEL MÊS'!F$3)</f>
        <v>0</v>
      </c>
      <c r="G473" s="41">
        <f>SUMIFS(SAÍDAS!$D:$D,SAÍDAS!$B:$B,'PAINEL MÊS'!$B473,SAÍDAS!$H:$H,'PAINEL MÊS'!$AI$1,SAÍDAS!$F:$F,'PAINEL MÊS'!G$3)</f>
        <v>0</v>
      </c>
      <c r="H473" s="41">
        <f>SUMIFS(SAÍDAS!$D:$D,SAÍDAS!$B:$B,'PAINEL MÊS'!$B473,SAÍDAS!$H:$H,'PAINEL MÊS'!$AI$1,SAÍDAS!$F:$F,'PAINEL MÊS'!H$3)</f>
        <v>0</v>
      </c>
      <c r="I473" s="41">
        <f>SUMIFS(SAÍDAS!$D:$D,SAÍDAS!$B:$B,'PAINEL MÊS'!$B473,SAÍDAS!$H:$H,'PAINEL MÊS'!$AI$1,SAÍDAS!$F:$F,'PAINEL MÊS'!I$3)+SUMIFS(SAÍDAS!$D:$D,SAÍDAS!$B:$B,'PAINEL MÊS'!$B473,SAÍDAS!$H:$H,'PAINEL MÊS'!$AI$1,SAÍDAS!$F:$F,"SEMANA 6")</f>
        <v>0</v>
      </c>
      <c r="J473" s="42">
        <f t="shared" si="93"/>
        <v>0</v>
      </c>
      <c r="K473" s="43">
        <f>SUMIFS(ENTRADAS!$D:$D,ENTRADAS!$B:$B,'PAINEL MÊS'!$B473,ENTRADAS!$I:$I,'PAINEL MÊS'!$AI$1,ENTRADAS!$F:$F,'PAINEL MÊS'!K$3)</f>
        <v>0</v>
      </c>
      <c r="L473" s="43">
        <f>SUMIFS(ENTRADAS!$D:$D,ENTRADAS!$B:$B,'PAINEL MÊS'!$B473,ENTRADAS!$I:$I,'PAINEL MÊS'!$AI$1,ENTRADAS!$F:$F,'PAINEL MÊS'!L$3)</f>
        <v>0</v>
      </c>
      <c r="M473" s="43">
        <f>SUMIFS(ENTRADAS!$D:$D,ENTRADAS!$B:$B,'PAINEL MÊS'!$B473,ENTRADAS!$I:$I,'PAINEL MÊS'!$AI$1,ENTRADAS!$F:$F,'PAINEL MÊS'!M$3)</f>
        <v>0</v>
      </c>
      <c r="N473" s="43">
        <f>SUMIFS(ENTRADAS!$D:$D,ENTRADAS!$B:$B,'PAINEL MÊS'!$B473,ENTRADAS!$I:$I,'PAINEL MÊS'!$AI$1,ENTRADAS!$F:$F,'PAINEL MÊS'!N$3)</f>
        <v>0</v>
      </c>
      <c r="O473" s="43">
        <f>SUMIFS(ENTRADAS!$D:$D,ENTRADAS!$B:$B,'PAINEL MÊS'!$B473,ENTRADAS!$I:$I,'PAINEL MÊS'!$AI$1,ENTRADAS!$F:$F,'PAINEL MÊS'!O$3)+SUMIFS(ENTRADAS!$D:$D,ENTRADAS!$B:$B,'PAINEL MÊS'!$B473,ENTRADAS!$I:$I,'PAINEL MÊS'!$AI$1,ENTRADAS!$F:$F,"SEMANA 6")</f>
        <v>0</v>
      </c>
      <c r="P473" s="44">
        <f t="shared" si="94"/>
        <v>0</v>
      </c>
      <c r="Q473" s="40">
        <f>C473+P473-J473+SUMIFS(AJUSTE!$D:$D,AJUSTE!$B:$B,'PAINEL MÊS'!B473,AJUSTE!$H:$H,'PAINEL MÊS'!$AI$1)</f>
        <v>0</v>
      </c>
      <c r="R473" s="45">
        <f t="shared" si="95"/>
        <v>0</v>
      </c>
      <c r="S473" s="15">
        <f>IFERROR(IF(INDEX(CADASTRO!$A$2:$Q$570,MATCH('PAINEL MÊS'!B473,CADASTRO!$B$2:$B$570,0),MATCH('PAINEL MÊS'!$AI$1,CADASTRO!$A$2:$Q$2,0))=0,IF(CADASTRO!R471=0,CADASTRO!E471,CADASTRO!R471),INDEX(CADASTRO!$A$2:$Q$570,MATCH('PAINEL MÊS'!B473,CADASTRO!$B$2:$B$570,0),MATCH('PAINEL MÊS'!$AI$1,CADASTRO!$A$2:$Q$2,0))),0)</f>
        <v>0</v>
      </c>
      <c r="T473" s="14">
        <f t="shared" si="96"/>
        <v>0</v>
      </c>
      <c r="U473" s="14">
        <f t="shared" si="97"/>
        <v>0</v>
      </c>
      <c r="V473" s="14">
        <f t="shared" si="98"/>
        <v>0</v>
      </c>
      <c r="W473" s="14">
        <f t="shared" si="99"/>
        <v>0</v>
      </c>
      <c r="X473" s="67">
        <f>IFERROR(IF(INDEX(CADASTRO!$A$2:$Q$570,MATCH('PAINEL MÊS'!B473,CADASTRO!$B$2:$B$570,0),MATCH('PAINEL MÊS'!$AJ$2,CADASTRO!$A$2:$Q$2,0))=0,IF(CADASTRO!R471=0,CADASTRO!E471,CADASTRO!R471),INDEX(CADASTRO!$A$2:$Q$570,MATCH('PAINEL MÊS'!B473,CADASTRO!$B$2:$B$570,0),MATCH('PAINEL MÊS'!$AJ$2,CADASTRO!$A$2:$Q$2,0))),0)*C473</f>
        <v>0</v>
      </c>
      <c r="Y473" s="14">
        <f t="shared" si="100"/>
        <v>0</v>
      </c>
      <c r="Z473" s="75">
        <f t="shared" si="101"/>
        <v>0</v>
      </c>
      <c r="AA473" s="75">
        <f t="shared" si="102"/>
        <v>0</v>
      </c>
      <c r="AB473" s="79">
        <f t="shared" si="103"/>
        <v>0</v>
      </c>
      <c r="AC473" s="77">
        <f t="shared" si="104"/>
        <v>0</v>
      </c>
      <c r="AD473" s="77">
        <f t="shared" si="105"/>
        <v>0</v>
      </c>
    </row>
    <row r="474" spans="1:30" ht="18.75" customHeight="1" x14ac:dyDescent="0.25">
      <c r="A474" s="7">
        <f>CADASTRO!A472</f>
        <v>0</v>
      </c>
      <c r="B474" s="7">
        <f>CADASTRO!B472</f>
        <v>0</v>
      </c>
      <c r="C474" s="40">
        <f>INDEX(Base!$A$40:$N$570,MATCH('PAINEL MÊS'!B474,Base!$B$40:$B$570,0),MATCH('PAINEL MÊS'!$C$2,Base!$A$40:$N$40,0))</f>
        <v>0</v>
      </c>
      <c r="D474" s="7">
        <f>CADASTRO!C472</f>
        <v>0</v>
      </c>
      <c r="E474" s="41">
        <f>SUMIFS(SAÍDAS!$D:$D,SAÍDAS!$B:$B,'PAINEL MÊS'!$B474,SAÍDAS!$H:$H,'PAINEL MÊS'!$AI$1,SAÍDAS!$F:$F,'PAINEL MÊS'!E$3)</f>
        <v>0</v>
      </c>
      <c r="F474" s="41">
        <f>SUMIFS(SAÍDAS!$D:$D,SAÍDAS!$B:$B,'PAINEL MÊS'!$B474,SAÍDAS!$H:$H,'PAINEL MÊS'!$AI$1,SAÍDAS!$F:$F,'PAINEL MÊS'!F$3)</f>
        <v>0</v>
      </c>
      <c r="G474" s="41">
        <f>SUMIFS(SAÍDAS!$D:$D,SAÍDAS!$B:$B,'PAINEL MÊS'!$B474,SAÍDAS!$H:$H,'PAINEL MÊS'!$AI$1,SAÍDAS!$F:$F,'PAINEL MÊS'!G$3)</f>
        <v>0</v>
      </c>
      <c r="H474" s="41">
        <f>SUMIFS(SAÍDAS!$D:$D,SAÍDAS!$B:$B,'PAINEL MÊS'!$B474,SAÍDAS!$H:$H,'PAINEL MÊS'!$AI$1,SAÍDAS!$F:$F,'PAINEL MÊS'!H$3)</f>
        <v>0</v>
      </c>
      <c r="I474" s="41">
        <f>SUMIFS(SAÍDAS!$D:$D,SAÍDAS!$B:$B,'PAINEL MÊS'!$B474,SAÍDAS!$H:$H,'PAINEL MÊS'!$AI$1,SAÍDAS!$F:$F,'PAINEL MÊS'!I$3)+SUMIFS(SAÍDAS!$D:$D,SAÍDAS!$B:$B,'PAINEL MÊS'!$B474,SAÍDAS!$H:$H,'PAINEL MÊS'!$AI$1,SAÍDAS!$F:$F,"SEMANA 6")</f>
        <v>0</v>
      </c>
      <c r="J474" s="42">
        <f t="shared" si="93"/>
        <v>0</v>
      </c>
      <c r="K474" s="43">
        <f>SUMIFS(ENTRADAS!$D:$D,ENTRADAS!$B:$B,'PAINEL MÊS'!$B474,ENTRADAS!$I:$I,'PAINEL MÊS'!$AI$1,ENTRADAS!$F:$F,'PAINEL MÊS'!K$3)</f>
        <v>0</v>
      </c>
      <c r="L474" s="43">
        <f>SUMIFS(ENTRADAS!$D:$D,ENTRADAS!$B:$B,'PAINEL MÊS'!$B474,ENTRADAS!$I:$I,'PAINEL MÊS'!$AI$1,ENTRADAS!$F:$F,'PAINEL MÊS'!L$3)</f>
        <v>0</v>
      </c>
      <c r="M474" s="43">
        <f>SUMIFS(ENTRADAS!$D:$D,ENTRADAS!$B:$B,'PAINEL MÊS'!$B474,ENTRADAS!$I:$I,'PAINEL MÊS'!$AI$1,ENTRADAS!$F:$F,'PAINEL MÊS'!M$3)</f>
        <v>0</v>
      </c>
      <c r="N474" s="43">
        <f>SUMIFS(ENTRADAS!$D:$D,ENTRADAS!$B:$B,'PAINEL MÊS'!$B474,ENTRADAS!$I:$I,'PAINEL MÊS'!$AI$1,ENTRADAS!$F:$F,'PAINEL MÊS'!N$3)</f>
        <v>0</v>
      </c>
      <c r="O474" s="43">
        <f>SUMIFS(ENTRADAS!$D:$D,ENTRADAS!$B:$B,'PAINEL MÊS'!$B474,ENTRADAS!$I:$I,'PAINEL MÊS'!$AI$1,ENTRADAS!$F:$F,'PAINEL MÊS'!O$3)+SUMIFS(ENTRADAS!$D:$D,ENTRADAS!$B:$B,'PAINEL MÊS'!$B474,ENTRADAS!$I:$I,'PAINEL MÊS'!$AI$1,ENTRADAS!$F:$F,"SEMANA 6")</f>
        <v>0</v>
      </c>
      <c r="P474" s="44">
        <f t="shared" si="94"/>
        <v>0</v>
      </c>
      <c r="Q474" s="40">
        <f>C474+P474-J474+SUMIFS(AJUSTE!$D:$D,AJUSTE!$B:$B,'PAINEL MÊS'!B474,AJUSTE!$H:$H,'PAINEL MÊS'!$AI$1)</f>
        <v>0</v>
      </c>
      <c r="R474" s="45">
        <f t="shared" si="95"/>
        <v>0</v>
      </c>
      <c r="S474" s="15">
        <f>IFERROR(IF(INDEX(CADASTRO!$A$2:$Q$570,MATCH('PAINEL MÊS'!B474,CADASTRO!$B$2:$B$570,0),MATCH('PAINEL MÊS'!$AI$1,CADASTRO!$A$2:$Q$2,0))=0,IF(CADASTRO!R472=0,CADASTRO!E472,CADASTRO!R472),INDEX(CADASTRO!$A$2:$Q$570,MATCH('PAINEL MÊS'!B474,CADASTRO!$B$2:$B$570,0),MATCH('PAINEL MÊS'!$AI$1,CADASTRO!$A$2:$Q$2,0))),0)</f>
        <v>0</v>
      </c>
      <c r="T474" s="14">
        <f t="shared" si="96"/>
        <v>0</v>
      </c>
      <c r="U474" s="14">
        <f t="shared" si="97"/>
        <v>0</v>
      </c>
      <c r="V474" s="14">
        <f t="shared" si="98"/>
        <v>0</v>
      </c>
      <c r="W474" s="14">
        <f t="shared" si="99"/>
        <v>0</v>
      </c>
      <c r="X474" s="67">
        <f>IFERROR(IF(INDEX(CADASTRO!$A$2:$Q$570,MATCH('PAINEL MÊS'!B474,CADASTRO!$B$2:$B$570,0),MATCH('PAINEL MÊS'!$AJ$2,CADASTRO!$A$2:$Q$2,0))=0,IF(CADASTRO!R472=0,CADASTRO!E472,CADASTRO!R472),INDEX(CADASTRO!$A$2:$Q$570,MATCH('PAINEL MÊS'!B474,CADASTRO!$B$2:$B$570,0),MATCH('PAINEL MÊS'!$AJ$2,CADASTRO!$A$2:$Q$2,0))),0)*C474</f>
        <v>0</v>
      </c>
      <c r="Y474" s="14">
        <f t="shared" si="100"/>
        <v>0</v>
      </c>
      <c r="Z474" s="75">
        <f t="shared" si="101"/>
        <v>0</v>
      </c>
      <c r="AA474" s="75">
        <f t="shared" si="102"/>
        <v>0</v>
      </c>
      <c r="AB474" s="79">
        <f t="shared" si="103"/>
        <v>0</v>
      </c>
      <c r="AC474" s="77">
        <f t="shared" si="104"/>
        <v>0</v>
      </c>
      <c r="AD474" s="77">
        <f t="shared" si="105"/>
        <v>0</v>
      </c>
    </row>
    <row r="475" spans="1:30" ht="18.75" customHeight="1" x14ac:dyDescent="0.25">
      <c r="A475" s="7">
        <f>CADASTRO!A473</f>
        <v>0</v>
      </c>
      <c r="B475" s="7">
        <f>CADASTRO!B473</f>
        <v>0</v>
      </c>
      <c r="C475" s="40">
        <f>INDEX(Base!$A$40:$N$570,MATCH('PAINEL MÊS'!B475,Base!$B$40:$B$570,0),MATCH('PAINEL MÊS'!$C$2,Base!$A$40:$N$40,0))</f>
        <v>0</v>
      </c>
      <c r="D475" s="7">
        <f>CADASTRO!C473</f>
        <v>0</v>
      </c>
      <c r="E475" s="41">
        <f>SUMIFS(SAÍDAS!$D:$D,SAÍDAS!$B:$B,'PAINEL MÊS'!$B475,SAÍDAS!$H:$H,'PAINEL MÊS'!$AI$1,SAÍDAS!$F:$F,'PAINEL MÊS'!E$3)</f>
        <v>0</v>
      </c>
      <c r="F475" s="41">
        <f>SUMIFS(SAÍDAS!$D:$D,SAÍDAS!$B:$B,'PAINEL MÊS'!$B475,SAÍDAS!$H:$H,'PAINEL MÊS'!$AI$1,SAÍDAS!$F:$F,'PAINEL MÊS'!F$3)</f>
        <v>0</v>
      </c>
      <c r="G475" s="41">
        <f>SUMIFS(SAÍDAS!$D:$D,SAÍDAS!$B:$B,'PAINEL MÊS'!$B475,SAÍDAS!$H:$H,'PAINEL MÊS'!$AI$1,SAÍDAS!$F:$F,'PAINEL MÊS'!G$3)</f>
        <v>0</v>
      </c>
      <c r="H475" s="41">
        <f>SUMIFS(SAÍDAS!$D:$D,SAÍDAS!$B:$B,'PAINEL MÊS'!$B475,SAÍDAS!$H:$H,'PAINEL MÊS'!$AI$1,SAÍDAS!$F:$F,'PAINEL MÊS'!H$3)</f>
        <v>0</v>
      </c>
      <c r="I475" s="41">
        <f>SUMIFS(SAÍDAS!$D:$D,SAÍDAS!$B:$B,'PAINEL MÊS'!$B475,SAÍDAS!$H:$H,'PAINEL MÊS'!$AI$1,SAÍDAS!$F:$F,'PAINEL MÊS'!I$3)+SUMIFS(SAÍDAS!$D:$D,SAÍDAS!$B:$B,'PAINEL MÊS'!$B475,SAÍDAS!$H:$H,'PAINEL MÊS'!$AI$1,SAÍDAS!$F:$F,"SEMANA 6")</f>
        <v>0</v>
      </c>
      <c r="J475" s="42">
        <f t="shared" si="93"/>
        <v>0</v>
      </c>
      <c r="K475" s="43">
        <f>SUMIFS(ENTRADAS!$D:$D,ENTRADAS!$B:$B,'PAINEL MÊS'!$B475,ENTRADAS!$I:$I,'PAINEL MÊS'!$AI$1,ENTRADAS!$F:$F,'PAINEL MÊS'!K$3)</f>
        <v>0</v>
      </c>
      <c r="L475" s="43">
        <f>SUMIFS(ENTRADAS!$D:$D,ENTRADAS!$B:$B,'PAINEL MÊS'!$B475,ENTRADAS!$I:$I,'PAINEL MÊS'!$AI$1,ENTRADAS!$F:$F,'PAINEL MÊS'!L$3)</f>
        <v>0</v>
      </c>
      <c r="M475" s="43">
        <f>SUMIFS(ENTRADAS!$D:$D,ENTRADAS!$B:$B,'PAINEL MÊS'!$B475,ENTRADAS!$I:$I,'PAINEL MÊS'!$AI$1,ENTRADAS!$F:$F,'PAINEL MÊS'!M$3)</f>
        <v>0</v>
      </c>
      <c r="N475" s="43">
        <f>SUMIFS(ENTRADAS!$D:$D,ENTRADAS!$B:$B,'PAINEL MÊS'!$B475,ENTRADAS!$I:$I,'PAINEL MÊS'!$AI$1,ENTRADAS!$F:$F,'PAINEL MÊS'!N$3)</f>
        <v>0</v>
      </c>
      <c r="O475" s="43">
        <f>SUMIFS(ENTRADAS!$D:$D,ENTRADAS!$B:$B,'PAINEL MÊS'!$B475,ENTRADAS!$I:$I,'PAINEL MÊS'!$AI$1,ENTRADAS!$F:$F,'PAINEL MÊS'!O$3)+SUMIFS(ENTRADAS!$D:$D,ENTRADAS!$B:$B,'PAINEL MÊS'!$B475,ENTRADAS!$I:$I,'PAINEL MÊS'!$AI$1,ENTRADAS!$F:$F,"SEMANA 6")</f>
        <v>0</v>
      </c>
      <c r="P475" s="44">
        <f t="shared" si="94"/>
        <v>0</v>
      </c>
      <c r="Q475" s="40">
        <f>C475+P475-J475+SUMIFS(AJUSTE!$D:$D,AJUSTE!$B:$B,'PAINEL MÊS'!B475,AJUSTE!$H:$H,'PAINEL MÊS'!$AI$1)</f>
        <v>0</v>
      </c>
      <c r="R475" s="45">
        <f t="shared" si="95"/>
        <v>0</v>
      </c>
      <c r="S475" s="15">
        <f>IFERROR(IF(INDEX(CADASTRO!$A$2:$Q$570,MATCH('PAINEL MÊS'!B475,CADASTRO!$B$2:$B$570,0),MATCH('PAINEL MÊS'!$AI$1,CADASTRO!$A$2:$Q$2,0))=0,IF(CADASTRO!R473=0,CADASTRO!E473,CADASTRO!R473),INDEX(CADASTRO!$A$2:$Q$570,MATCH('PAINEL MÊS'!B475,CADASTRO!$B$2:$B$570,0),MATCH('PAINEL MÊS'!$AI$1,CADASTRO!$A$2:$Q$2,0))),0)</f>
        <v>0</v>
      </c>
      <c r="T475" s="14">
        <f t="shared" si="96"/>
        <v>0</v>
      </c>
      <c r="U475" s="14">
        <f t="shared" si="97"/>
        <v>0</v>
      </c>
      <c r="V475" s="14">
        <f t="shared" si="98"/>
        <v>0</v>
      </c>
      <c r="W475" s="14">
        <f t="shared" si="99"/>
        <v>0</v>
      </c>
      <c r="X475" s="67">
        <f>IFERROR(IF(INDEX(CADASTRO!$A$2:$Q$570,MATCH('PAINEL MÊS'!B475,CADASTRO!$B$2:$B$570,0),MATCH('PAINEL MÊS'!$AJ$2,CADASTRO!$A$2:$Q$2,0))=0,IF(CADASTRO!R473=0,CADASTRO!E473,CADASTRO!R473),INDEX(CADASTRO!$A$2:$Q$570,MATCH('PAINEL MÊS'!B475,CADASTRO!$B$2:$B$570,0),MATCH('PAINEL MÊS'!$AJ$2,CADASTRO!$A$2:$Q$2,0))),0)*C475</f>
        <v>0</v>
      </c>
      <c r="Y475" s="14">
        <f t="shared" si="100"/>
        <v>0</v>
      </c>
      <c r="Z475" s="75">
        <f t="shared" si="101"/>
        <v>0</v>
      </c>
      <c r="AA475" s="75">
        <f t="shared" si="102"/>
        <v>0</v>
      </c>
      <c r="AB475" s="79">
        <f t="shared" si="103"/>
        <v>0</v>
      </c>
      <c r="AC475" s="77">
        <f t="shared" si="104"/>
        <v>0</v>
      </c>
      <c r="AD475" s="77">
        <f t="shared" si="105"/>
        <v>0</v>
      </c>
    </row>
    <row r="476" spans="1:30" ht="18.75" customHeight="1" x14ac:dyDescent="0.25">
      <c r="A476" s="7">
        <f>CADASTRO!A474</f>
        <v>0</v>
      </c>
      <c r="B476" s="7">
        <f>CADASTRO!B474</f>
        <v>0</v>
      </c>
      <c r="C476" s="40">
        <f>INDEX(Base!$A$40:$N$570,MATCH('PAINEL MÊS'!B476,Base!$B$40:$B$570,0),MATCH('PAINEL MÊS'!$C$2,Base!$A$40:$N$40,0))</f>
        <v>0</v>
      </c>
      <c r="D476" s="7">
        <f>CADASTRO!C474</f>
        <v>0</v>
      </c>
      <c r="E476" s="41">
        <f>SUMIFS(SAÍDAS!$D:$D,SAÍDAS!$B:$B,'PAINEL MÊS'!$B476,SAÍDAS!$H:$H,'PAINEL MÊS'!$AI$1,SAÍDAS!$F:$F,'PAINEL MÊS'!E$3)</f>
        <v>0</v>
      </c>
      <c r="F476" s="41">
        <f>SUMIFS(SAÍDAS!$D:$D,SAÍDAS!$B:$B,'PAINEL MÊS'!$B476,SAÍDAS!$H:$H,'PAINEL MÊS'!$AI$1,SAÍDAS!$F:$F,'PAINEL MÊS'!F$3)</f>
        <v>0</v>
      </c>
      <c r="G476" s="41">
        <f>SUMIFS(SAÍDAS!$D:$D,SAÍDAS!$B:$B,'PAINEL MÊS'!$B476,SAÍDAS!$H:$H,'PAINEL MÊS'!$AI$1,SAÍDAS!$F:$F,'PAINEL MÊS'!G$3)</f>
        <v>0</v>
      </c>
      <c r="H476" s="41">
        <f>SUMIFS(SAÍDAS!$D:$D,SAÍDAS!$B:$B,'PAINEL MÊS'!$B476,SAÍDAS!$H:$H,'PAINEL MÊS'!$AI$1,SAÍDAS!$F:$F,'PAINEL MÊS'!H$3)</f>
        <v>0</v>
      </c>
      <c r="I476" s="41">
        <f>SUMIFS(SAÍDAS!$D:$D,SAÍDAS!$B:$B,'PAINEL MÊS'!$B476,SAÍDAS!$H:$H,'PAINEL MÊS'!$AI$1,SAÍDAS!$F:$F,'PAINEL MÊS'!I$3)+SUMIFS(SAÍDAS!$D:$D,SAÍDAS!$B:$B,'PAINEL MÊS'!$B476,SAÍDAS!$H:$H,'PAINEL MÊS'!$AI$1,SAÍDAS!$F:$F,"SEMANA 6")</f>
        <v>0</v>
      </c>
      <c r="J476" s="42">
        <f t="shared" si="93"/>
        <v>0</v>
      </c>
      <c r="K476" s="43">
        <f>SUMIFS(ENTRADAS!$D:$D,ENTRADAS!$B:$B,'PAINEL MÊS'!$B476,ENTRADAS!$I:$I,'PAINEL MÊS'!$AI$1,ENTRADAS!$F:$F,'PAINEL MÊS'!K$3)</f>
        <v>0</v>
      </c>
      <c r="L476" s="43">
        <f>SUMIFS(ENTRADAS!$D:$D,ENTRADAS!$B:$B,'PAINEL MÊS'!$B476,ENTRADAS!$I:$I,'PAINEL MÊS'!$AI$1,ENTRADAS!$F:$F,'PAINEL MÊS'!L$3)</f>
        <v>0</v>
      </c>
      <c r="M476" s="43">
        <f>SUMIFS(ENTRADAS!$D:$D,ENTRADAS!$B:$B,'PAINEL MÊS'!$B476,ENTRADAS!$I:$I,'PAINEL MÊS'!$AI$1,ENTRADAS!$F:$F,'PAINEL MÊS'!M$3)</f>
        <v>0</v>
      </c>
      <c r="N476" s="43">
        <f>SUMIFS(ENTRADAS!$D:$D,ENTRADAS!$B:$B,'PAINEL MÊS'!$B476,ENTRADAS!$I:$I,'PAINEL MÊS'!$AI$1,ENTRADAS!$F:$F,'PAINEL MÊS'!N$3)</f>
        <v>0</v>
      </c>
      <c r="O476" s="43">
        <f>SUMIFS(ENTRADAS!$D:$D,ENTRADAS!$B:$B,'PAINEL MÊS'!$B476,ENTRADAS!$I:$I,'PAINEL MÊS'!$AI$1,ENTRADAS!$F:$F,'PAINEL MÊS'!O$3)+SUMIFS(ENTRADAS!$D:$D,ENTRADAS!$B:$B,'PAINEL MÊS'!$B476,ENTRADAS!$I:$I,'PAINEL MÊS'!$AI$1,ENTRADAS!$F:$F,"SEMANA 6")</f>
        <v>0</v>
      </c>
      <c r="P476" s="44">
        <f t="shared" si="94"/>
        <v>0</v>
      </c>
      <c r="Q476" s="40">
        <f>C476+P476-J476+SUMIFS(AJUSTE!$D:$D,AJUSTE!$B:$B,'PAINEL MÊS'!B476,AJUSTE!$H:$H,'PAINEL MÊS'!$AI$1)</f>
        <v>0</v>
      </c>
      <c r="R476" s="45">
        <f t="shared" si="95"/>
        <v>0</v>
      </c>
      <c r="S476" s="15">
        <f>IFERROR(IF(INDEX(CADASTRO!$A$2:$Q$570,MATCH('PAINEL MÊS'!B476,CADASTRO!$B$2:$B$570,0),MATCH('PAINEL MÊS'!$AI$1,CADASTRO!$A$2:$Q$2,0))=0,IF(CADASTRO!R474=0,CADASTRO!E474,CADASTRO!R474),INDEX(CADASTRO!$A$2:$Q$570,MATCH('PAINEL MÊS'!B476,CADASTRO!$B$2:$B$570,0),MATCH('PAINEL MÊS'!$AI$1,CADASTRO!$A$2:$Q$2,0))),0)</f>
        <v>0</v>
      </c>
      <c r="T476" s="14">
        <f t="shared" si="96"/>
        <v>0</v>
      </c>
      <c r="U476" s="14">
        <f t="shared" si="97"/>
        <v>0</v>
      </c>
      <c r="V476" s="14">
        <f t="shared" si="98"/>
        <v>0</v>
      </c>
      <c r="W476" s="14">
        <f t="shared" si="99"/>
        <v>0</v>
      </c>
      <c r="X476" s="67">
        <f>IFERROR(IF(INDEX(CADASTRO!$A$2:$Q$570,MATCH('PAINEL MÊS'!B476,CADASTRO!$B$2:$B$570,0),MATCH('PAINEL MÊS'!$AJ$2,CADASTRO!$A$2:$Q$2,0))=0,IF(CADASTRO!R474=0,CADASTRO!E474,CADASTRO!R474),INDEX(CADASTRO!$A$2:$Q$570,MATCH('PAINEL MÊS'!B476,CADASTRO!$B$2:$B$570,0),MATCH('PAINEL MÊS'!$AJ$2,CADASTRO!$A$2:$Q$2,0))),0)*C476</f>
        <v>0</v>
      </c>
      <c r="Y476" s="14">
        <f t="shared" si="100"/>
        <v>0</v>
      </c>
      <c r="Z476" s="75">
        <f t="shared" si="101"/>
        <v>0</v>
      </c>
      <c r="AA476" s="75">
        <f t="shared" si="102"/>
        <v>0</v>
      </c>
      <c r="AB476" s="79">
        <f t="shared" si="103"/>
        <v>0</v>
      </c>
      <c r="AC476" s="77">
        <f t="shared" si="104"/>
        <v>0</v>
      </c>
      <c r="AD476" s="77">
        <f t="shared" si="105"/>
        <v>0</v>
      </c>
    </row>
    <row r="477" spans="1:30" ht="18.75" customHeight="1" x14ac:dyDescent="0.25">
      <c r="A477" s="7">
        <f>CADASTRO!A475</f>
        <v>0</v>
      </c>
      <c r="B477" s="7">
        <f>CADASTRO!B475</f>
        <v>0</v>
      </c>
      <c r="C477" s="40">
        <f>INDEX(Base!$A$40:$N$570,MATCH('PAINEL MÊS'!B477,Base!$B$40:$B$570,0),MATCH('PAINEL MÊS'!$C$2,Base!$A$40:$N$40,0))</f>
        <v>0</v>
      </c>
      <c r="D477" s="7">
        <f>CADASTRO!C475</f>
        <v>0</v>
      </c>
      <c r="E477" s="41">
        <f>SUMIFS(SAÍDAS!$D:$D,SAÍDAS!$B:$B,'PAINEL MÊS'!$B477,SAÍDAS!$H:$H,'PAINEL MÊS'!$AI$1,SAÍDAS!$F:$F,'PAINEL MÊS'!E$3)</f>
        <v>0</v>
      </c>
      <c r="F477" s="41">
        <f>SUMIFS(SAÍDAS!$D:$D,SAÍDAS!$B:$B,'PAINEL MÊS'!$B477,SAÍDAS!$H:$H,'PAINEL MÊS'!$AI$1,SAÍDAS!$F:$F,'PAINEL MÊS'!F$3)</f>
        <v>0</v>
      </c>
      <c r="G477" s="41">
        <f>SUMIFS(SAÍDAS!$D:$D,SAÍDAS!$B:$B,'PAINEL MÊS'!$B477,SAÍDAS!$H:$H,'PAINEL MÊS'!$AI$1,SAÍDAS!$F:$F,'PAINEL MÊS'!G$3)</f>
        <v>0</v>
      </c>
      <c r="H477" s="41">
        <f>SUMIFS(SAÍDAS!$D:$D,SAÍDAS!$B:$B,'PAINEL MÊS'!$B477,SAÍDAS!$H:$H,'PAINEL MÊS'!$AI$1,SAÍDAS!$F:$F,'PAINEL MÊS'!H$3)</f>
        <v>0</v>
      </c>
      <c r="I477" s="41">
        <f>SUMIFS(SAÍDAS!$D:$D,SAÍDAS!$B:$B,'PAINEL MÊS'!$B477,SAÍDAS!$H:$H,'PAINEL MÊS'!$AI$1,SAÍDAS!$F:$F,'PAINEL MÊS'!I$3)+SUMIFS(SAÍDAS!$D:$D,SAÍDAS!$B:$B,'PAINEL MÊS'!$B477,SAÍDAS!$H:$H,'PAINEL MÊS'!$AI$1,SAÍDAS!$F:$F,"SEMANA 6")</f>
        <v>0</v>
      </c>
      <c r="J477" s="42">
        <f t="shared" si="93"/>
        <v>0</v>
      </c>
      <c r="K477" s="43">
        <f>SUMIFS(ENTRADAS!$D:$D,ENTRADAS!$B:$B,'PAINEL MÊS'!$B477,ENTRADAS!$I:$I,'PAINEL MÊS'!$AI$1,ENTRADAS!$F:$F,'PAINEL MÊS'!K$3)</f>
        <v>0</v>
      </c>
      <c r="L477" s="43">
        <f>SUMIFS(ENTRADAS!$D:$D,ENTRADAS!$B:$B,'PAINEL MÊS'!$B477,ENTRADAS!$I:$I,'PAINEL MÊS'!$AI$1,ENTRADAS!$F:$F,'PAINEL MÊS'!L$3)</f>
        <v>0</v>
      </c>
      <c r="M477" s="43">
        <f>SUMIFS(ENTRADAS!$D:$D,ENTRADAS!$B:$B,'PAINEL MÊS'!$B477,ENTRADAS!$I:$I,'PAINEL MÊS'!$AI$1,ENTRADAS!$F:$F,'PAINEL MÊS'!M$3)</f>
        <v>0</v>
      </c>
      <c r="N477" s="43">
        <f>SUMIFS(ENTRADAS!$D:$D,ENTRADAS!$B:$B,'PAINEL MÊS'!$B477,ENTRADAS!$I:$I,'PAINEL MÊS'!$AI$1,ENTRADAS!$F:$F,'PAINEL MÊS'!N$3)</f>
        <v>0</v>
      </c>
      <c r="O477" s="43">
        <f>SUMIFS(ENTRADAS!$D:$D,ENTRADAS!$B:$B,'PAINEL MÊS'!$B477,ENTRADAS!$I:$I,'PAINEL MÊS'!$AI$1,ENTRADAS!$F:$F,'PAINEL MÊS'!O$3)+SUMIFS(ENTRADAS!$D:$D,ENTRADAS!$B:$B,'PAINEL MÊS'!$B477,ENTRADAS!$I:$I,'PAINEL MÊS'!$AI$1,ENTRADAS!$F:$F,"SEMANA 6")</f>
        <v>0</v>
      </c>
      <c r="P477" s="44">
        <f t="shared" si="94"/>
        <v>0</v>
      </c>
      <c r="Q477" s="40">
        <f>C477+P477-J477+SUMIFS(AJUSTE!$D:$D,AJUSTE!$B:$B,'PAINEL MÊS'!B477,AJUSTE!$H:$H,'PAINEL MÊS'!$AI$1)</f>
        <v>0</v>
      </c>
      <c r="R477" s="45">
        <f t="shared" si="95"/>
        <v>0</v>
      </c>
      <c r="S477" s="15">
        <f>IFERROR(IF(INDEX(CADASTRO!$A$2:$Q$570,MATCH('PAINEL MÊS'!B477,CADASTRO!$B$2:$B$570,0),MATCH('PAINEL MÊS'!$AI$1,CADASTRO!$A$2:$Q$2,0))=0,IF(CADASTRO!R475=0,CADASTRO!E475,CADASTRO!R475),INDEX(CADASTRO!$A$2:$Q$570,MATCH('PAINEL MÊS'!B477,CADASTRO!$B$2:$B$570,0),MATCH('PAINEL MÊS'!$AI$1,CADASTRO!$A$2:$Q$2,0))),0)</f>
        <v>0</v>
      </c>
      <c r="T477" s="14">
        <f t="shared" si="96"/>
        <v>0</v>
      </c>
      <c r="U477" s="14">
        <f t="shared" si="97"/>
        <v>0</v>
      </c>
      <c r="V477" s="14">
        <f t="shared" si="98"/>
        <v>0</v>
      </c>
      <c r="W477" s="14">
        <f t="shared" si="99"/>
        <v>0</v>
      </c>
      <c r="X477" s="67">
        <f>IFERROR(IF(INDEX(CADASTRO!$A$2:$Q$570,MATCH('PAINEL MÊS'!B477,CADASTRO!$B$2:$B$570,0),MATCH('PAINEL MÊS'!$AJ$2,CADASTRO!$A$2:$Q$2,0))=0,IF(CADASTRO!R475=0,CADASTRO!E475,CADASTRO!R475),INDEX(CADASTRO!$A$2:$Q$570,MATCH('PAINEL MÊS'!B477,CADASTRO!$B$2:$B$570,0),MATCH('PAINEL MÊS'!$AJ$2,CADASTRO!$A$2:$Q$2,0))),0)*C477</f>
        <v>0</v>
      </c>
      <c r="Y477" s="14">
        <f t="shared" si="100"/>
        <v>0</v>
      </c>
      <c r="Z477" s="75">
        <f t="shared" si="101"/>
        <v>0</v>
      </c>
      <c r="AA477" s="75">
        <f t="shared" si="102"/>
        <v>0</v>
      </c>
      <c r="AB477" s="79">
        <f t="shared" si="103"/>
        <v>0</v>
      </c>
      <c r="AC477" s="77">
        <f t="shared" si="104"/>
        <v>0</v>
      </c>
      <c r="AD477" s="77">
        <f t="shared" si="105"/>
        <v>0</v>
      </c>
    </row>
    <row r="478" spans="1:30" ht="18.75" customHeight="1" x14ac:dyDescent="0.25">
      <c r="A478" s="7">
        <f>CADASTRO!A476</f>
        <v>0</v>
      </c>
      <c r="B478" s="7">
        <f>CADASTRO!B476</f>
        <v>0</v>
      </c>
      <c r="C478" s="40">
        <f>INDEX(Base!$A$40:$N$570,MATCH('PAINEL MÊS'!B478,Base!$B$40:$B$570,0),MATCH('PAINEL MÊS'!$C$2,Base!$A$40:$N$40,0))</f>
        <v>0</v>
      </c>
      <c r="D478" s="7">
        <f>CADASTRO!C476</f>
        <v>0</v>
      </c>
      <c r="E478" s="41">
        <f>SUMIFS(SAÍDAS!$D:$D,SAÍDAS!$B:$B,'PAINEL MÊS'!$B478,SAÍDAS!$H:$H,'PAINEL MÊS'!$AI$1,SAÍDAS!$F:$F,'PAINEL MÊS'!E$3)</f>
        <v>0</v>
      </c>
      <c r="F478" s="41">
        <f>SUMIFS(SAÍDAS!$D:$D,SAÍDAS!$B:$B,'PAINEL MÊS'!$B478,SAÍDAS!$H:$H,'PAINEL MÊS'!$AI$1,SAÍDAS!$F:$F,'PAINEL MÊS'!F$3)</f>
        <v>0</v>
      </c>
      <c r="G478" s="41">
        <f>SUMIFS(SAÍDAS!$D:$D,SAÍDAS!$B:$B,'PAINEL MÊS'!$B478,SAÍDAS!$H:$H,'PAINEL MÊS'!$AI$1,SAÍDAS!$F:$F,'PAINEL MÊS'!G$3)</f>
        <v>0</v>
      </c>
      <c r="H478" s="41">
        <f>SUMIFS(SAÍDAS!$D:$D,SAÍDAS!$B:$B,'PAINEL MÊS'!$B478,SAÍDAS!$H:$H,'PAINEL MÊS'!$AI$1,SAÍDAS!$F:$F,'PAINEL MÊS'!H$3)</f>
        <v>0</v>
      </c>
      <c r="I478" s="41">
        <f>SUMIFS(SAÍDAS!$D:$D,SAÍDAS!$B:$B,'PAINEL MÊS'!$B478,SAÍDAS!$H:$H,'PAINEL MÊS'!$AI$1,SAÍDAS!$F:$F,'PAINEL MÊS'!I$3)+SUMIFS(SAÍDAS!$D:$D,SAÍDAS!$B:$B,'PAINEL MÊS'!$B478,SAÍDAS!$H:$H,'PAINEL MÊS'!$AI$1,SAÍDAS!$F:$F,"SEMANA 6")</f>
        <v>0</v>
      </c>
      <c r="J478" s="42">
        <f t="shared" si="93"/>
        <v>0</v>
      </c>
      <c r="K478" s="43">
        <f>SUMIFS(ENTRADAS!$D:$D,ENTRADAS!$B:$B,'PAINEL MÊS'!$B478,ENTRADAS!$I:$I,'PAINEL MÊS'!$AI$1,ENTRADAS!$F:$F,'PAINEL MÊS'!K$3)</f>
        <v>0</v>
      </c>
      <c r="L478" s="43">
        <f>SUMIFS(ENTRADAS!$D:$D,ENTRADAS!$B:$B,'PAINEL MÊS'!$B478,ENTRADAS!$I:$I,'PAINEL MÊS'!$AI$1,ENTRADAS!$F:$F,'PAINEL MÊS'!L$3)</f>
        <v>0</v>
      </c>
      <c r="M478" s="43">
        <f>SUMIFS(ENTRADAS!$D:$D,ENTRADAS!$B:$B,'PAINEL MÊS'!$B478,ENTRADAS!$I:$I,'PAINEL MÊS'!$AI$1,ENTRADAS!$F:$F,'PAINEL MÊS'!M$3)</f>
        <v>0</v>
      </c>
      <c r="N478" s="43">
        <f>SUMIFS(ENTRADAS!$D:$D,ENTRADAS!$B:$B,'PAINEL MÊS'!$B478,ENTRADAS!$I:$I,'PAINEL MÊS'!$AI$1,ENTRADAS!$F:$F,'PAINEL MÊS'!N$3)</f>
        <v>0</v>
      </c>
      <c r="O478" s="43">
        <f>SUMIFS(ENTRADAS!$D:$D,ENTRADAS!$B:$B,'PAINEL MÊS'!$B478,ENTRADAS!$I:$I,'PAINEL MÊS'!$AI$1,ENTRADAS!$F:$F,'PAINEL MÊS'!O$3)+SUMIFS(ENTRADAS!$D:$D,ENTRADAS!$B:$B,'PAINEL MÊS'!$B478,ENTRADAS!$I:$I,'PAINEL MÊS'!$AI$1,ENTRADAS!$F:$F,"SEMANA 6")</f>
        <v>0</v>
      </c>
      <c r="P478" s="44">
        <f t="shared" si="94"/>
        <v>0</v>
      </c>
      <c r="Q478" s="40">
        <f>C478+P478-J478+SUMIFS(AJUSTE!$D:$D,AJUSTE!$B:$B,'PAINEL MÊS'!B478,AJUSTE!$H:$H,'PAINEL MÊS'!$AI$1)</f>
        <v>0</v>
      </c>
      <c r="R478" s="45">
        <f t="shared" si="95"/>
        <v>0</v>
      </c>
      <c r="S478" s="15">
        <f>IFERROR(IF(INDEX(CADASTRO!$A$2:$Q$570,MATCH('PAINEL MÊS'!B478,CADASTRO!$B$2:$B$570,0),MATCH('PAINEL MÊS'!$AI$1,CADASTRO!$A$2:$Q$2,0))=0,IF(CADASTRO!R476=0,CADASTRO!E476,CADASTRO!R476),INDEX(CADASTRO!$A$2:$Q$570,MATCH('PAINEL MÊS'!B478,CADASTRO!$B$2:$B$570,0),MATCH('PAINEL MÊS'!$AI$1,CADASTRO!$A$2:$Q$2,0))),0)</f>
        <v>0</v>
      </c>
      <c r="T478" s="14">
        <f t="shared" si="96"/>
        <v>0</v>
      </c>
      <c r="U478" s="14">
        <f t="shared" si="97"/>
        <v>0</v>
      </c>
      <c r="V478" s="14">
        <f t="shared" si="98"/>
        <v>0</v>
      </c>
      <c r="W478" s="14">
        <f t="shared" si="99"/>
        <v>0</v>
      </c>
      <c r="X478" s="67">
        <f>IFERROR(IF(INDEX(CADASTRO!$A$2:$Q$570,MATCH('PAINEL MÊS'!B478,CADASTRO!$B$2:$B$570,0),MATCH('PAINEL MÊS'!$AJ$2,CADASTRO!$A$2:$Q$2,0))=0,IF(CADASTRO!R476=0,CADASTRO!E476,CADASTRO!R476),INDEX(CADASTRO!$A$2:$Q$570,MATCH('PAINEL MÊS'!B478,CADASTRO!$B$2:$B$570,0),MATCH('PAINEL MÊS'!$AJ$2,CADASTRO!$A$2:$Q$2,0))),0)*C478</f>
        <v>0</v>
      </c>
      <c r="Y478" s="14">
        <f t="shared" si="100"/>
        <v>0</v>
      </c>
      <c r="Z478" s="75">
        <f t="shared" si="101"/>
        <v>0</v>
      </c>
      <c r="AA478" s="75">
        <f t="shared" si="102"/>
        <v>0</v>
      </c>
      <c r="AB478" s="79">
        <f t="shared" si="103"/>
        <v>0</v>
      </c>
      <c r="AC478" s="77">
        <f t="shared" si="104"/>
        <v>0</v>
      </c>
      <c r="AD478" s="77">
        <f t="shared" si="105"/>
        <v>0</v>
      </c>
    </row>
    <row r="479" spans="1:30" ht="18.75" customHeight="1" x14ac:dyDescent="0.25">
      <c r="A479" s="7">
        <f>CADASTRO!A477</f>
        <v>0</v>
      </c>
      <c r="B479" s="7">
        <f>CADASTRO!B477</f>
        <v>0</v>
      </c>
      <c r="C479" s="40">
        <f>INDEX(Base!$A$40:$N$570,MATCH('PAINEL MÊS'!B479,Base!$B$40:$B$570,0),MATCH('PAINEL MÊS'!$C$2,Base!$A$40:$N$40,0))</f>
        <v>0</v>
      </c>
      <c r="D479" s="7">
        <f>CADASTRO!C477</f>
        <v>0</v>
      </c>
      <c r="E479" s="41">
        <f>SUMIFS(SAÍDAS!$D:$D,SAÍDAS!$B:$B,'PAINEL MÊS'!$B479,SAÍDAS!$H:$H,'PAINEL MÊS'!$AI$1,SAÍDAS!$F:$F,'PAINEL MÊS'!E$3)</f>
        <v>0</v>
      </c>
      <c r="F479" s="41">
        <f>SUMIFS(SAÍDAS!$D:$D,SAÍDAS!$B:$B,'PAINEL MÊS'!$B479,SAÍDAS!$H:$H,'PAINEL MÊS'!$AI$1,SAÍDAS!$F:$F,'PAINEL MÊS'!F$3)</f>
        <v>0</v>
      </c>
      <c r="G479" s="41">
        <f>SUMIFS(SAÍDAS!$D:$D,SAÍDAS!$B:$B,'PAINEL MÊS'!$B479,SAÍDAS!$H:$H,'PAINEL MÊS'!$AI$1,SAÍDAS!$F:$F,'PAINEL MÊS'!G$3)</f>
        <v>0</v>
      </c>
      <c r="H479" s="41">
        <f>SUMIFS(SAÍDAS!$D:$D,SAÍDAS!$B:$B,'PAINEL MÊS'!$B479,SAÍDAS!$H:$H,'PAINEL MÊS'!$AI$1,SAÍDAS!$F:$F,'PAINEL MÊS'!H$3)</f>
        <v>0</v>
      </c>
      <c r="I479" s="41">
        <f>SUMIFS(SAÍDAS!$D:$D,SAÍDAS!$B:$B,'PAINEL MÊS'!$B479,SAÍDAS!$H:$H,'PAINEL MÊS'!$AI$1,SAÍDAS!$F:$F,'PAINEL MÊS'!I$3)+SUMIFS(SAÍDAS!$D:$D,SAÍDAS!$B:$B,'PAINEL MÊS'!$B479,SAÍDAS!$H:$H,'PAINEL MÊS'!$AI$1,SAÍDAS!$F:$F,"SEMANA 6")</f>
        <v>0</v>
      </c>
      <c r="J479" s="42">
        <f t="shared" si="93"/>
        <v>0</v>
      </c>
      <c r="K479" s="43">
        <f>SUMIFS(ENTRADAS!$D:$D,ENTRADAS!$B:$B,'PAINEL MÊS'!$B479,ENTRADAS!$I:$I,'PAINEL MÊS'!$AI$1,ENTRADAS!$F:$F,'PAINEL MÊS'!K$3)</f>
        <v>0</v>
      </c>
      <c r="L479" s="43">
        <f>SUMIFS(ENTRADAS!$D:$D,ENTRADAS!$B:$B,'PAINEL MÊS'!$B479,ENTRADAS!$I:$I,'PAINEL MÊS'!$AI$1,ENTRADAS!$F:$F,'PAINEL MÊS'!L$3)</f>
        <v>0</v>
      </c>
      <c r="M479" s="43">
        <f>SUMIFS(ENTRADAS!$D:$D,ENTRADAS!$B:$B,'PAINEL MÊS'!$B479,ENTRADAS!$I:$I,'PAINEL MÊS'!$AI$1,ENTRADAS!$F:$F,'PAINEL MÊS'!M$3)</f>
        <v>0</v>
      </c>
      <c r="N479" s="43">
        <f>SUMIFS(ENTRADAS!$D:$D,ENTRADAS!$B:$B,'PAINEL MÊS'!$B479,ENTRADAS!$I:$I,'PAINEL MÊS'!$AI$1,ENTRADAS!$F:$F,'PAINEL MÊS'!N$3)</f>
        <v>0</v>
      </c>
      <c r="O479" s="43">
        <f>SUMIFS(ENTRADAS!$D:$D,ENTRADAS!$B:$B,'PAINEL MÊS'!$B479,ENTRADAS!$I:$I,'PAINEL MÊS'!$AI$1,ENTRADAS!$F:$F,'PAINEL MÊS'!O$3)+SUMIFS(ENTRADAS!$D:$D,ENTRADAS!$B:$B,'PAINEL MÊS'!$B479,ENTRADAS!$I:$I,'PAINEL MÊS'!$AI$1,ENTRADAS!$F:$F,"SEMANA 6")</f>
        <v>0</v>
      </c>
      <c r="P479" s="44">
        <f t="shared" si="94"/>
        <v>0</v>
      </c>
      <c r="Q479" s="40">
        <f>C479+P479-J479+SUMIFS(AJUSTE!$D:$D,AJUSTE!$B:$B,'PAINEL MÊS'!B479,AJUSTE!$H:$H,'PAINEL MÊS'!$AI$1)</f>
        <v>0</v>
      </c>
      <c r="R479" s="45">
        <f t="shared" si="95"/>
        <v>0</v>
      </c>
      <c r="S479" s="15">
        <f>IFERROR(IF(INDEX(CADASTRO!$A$2:$Q$570,MATCH('PAINEL MÊS'!B479,CADASTRO!$B$2:$B$570,0),MATCH('PAINEL MÊS'!$AI$1,CADASTRO!$A$2:$Q$2,0))=0,IF(CADASTRO!R477=0,CADASTRO!E477,CADASTRO!R477),INDEX(CADASTRO!$A$2:$Q$570,MATCH('PAINEL MÊS'!B479,CADASTRO!$B$2:$B$570,0),MATCH('PAINEL MÊS'!$AI$1,CADASTRO!$A$2:$Q$2,0))),0)</f>
        <v>0</v>
      </c>
      <c r="T479" s="14">
        <f t="shared" si="96"/>
        <v>0</v>
      </c>
      <c r="U479" s="14">
        <f t="shared" si="97"/>
        <v>0</v>
      </c>
      <c r="V479" s="14">
        <f t="shared" si="98"/>
        <v>0</v>
      </c>
      <c r="W479" s="14">
        <f t="shared" si="99"/>
        <v>0</v>
      </c>
      <c r="X479" s="67">
        <f>IFERROR(IF(INDEX(CADASTRO!$A$2:$Q$570,MATCH('PAINEL MÊS'!B479,CADASTRO!$B$2:$B$570,0),MATCH('PAINEL MÊS'!$AJ$2,CADASTRO!$A$2:$Q$2,0))=0,IF(CADASTRO!R477=0,CADASTRO!E477,CADASTRO!R477),INDEX(CADASTRO!$A$2:$Q$570,MATCH('PAINEL MÊS'!B479,CADASTRO!$B$2:$B$570,0),MATCH('PAINEL MÊS'!$AJ$2,CADASTRO!$A$2:$Q$2,0))),0)*C479</f>
        <v>0</v>
      </c>
      <c r="Y479" s="14">
        <f t="shared" si="100"/>
        <v>0</v>
      </c>
      <c r="Z479" s="75">
        <f t="shared" si="101"/>
        <v>0</v>
      </c>
      <c r="AA479" s="75">
        <f t="shared" si="102"/>
        <v>0</v>
      </c>
      <c r="AB479" s="79">
        <f t="shared" si="103"/>
        <v>0</v>
      </c>
      <c r="AC479" s="77">
        <f t="shared" si="104"/>
        <v>0</v>
      </c>
      <c r="AD479" s="77">
        <f t="shared" si="105"/>
        <v>0</v>
      </c>
    </row>
    <row r="480" spans="1:30" ht="18.75" customHeight="1" x14ac:dyDescent="0.25">
      <c r="A480" s="7">
        <f>CADASTRO!A478</f>
        <v>0</v>
      </c>
      <c r="B480" s="7">
        <f>CADASTRO!B478</f>
        <v>0</v>
      </c>
      <c r="C480" s="40">
        <f>INDEX(Base!$A$40:$N$570,MATCH('PAINEL MÊS'!B480,Base!$B$40:$B$570,0),MATCH('PAINEL MÊS'!$C$2,Base!$A$40:$N$40,0))</f>
        <v>0</v>
      </c>
      <c r="D480" s="7">
        <f>CADASTRO!C478</f>
        <v>0</v>
      </c>
      <c r="E480" s="41">
        <f>SUMIFS(SAÍDAS!$D:$D,SAÍDAS!$B:$B,'PAINEL MÊS'!$B480,SAÍDAS!$H:$H,'PAINEL MÊS'!$AI$1,SAÍDAS!$F:$F,'PAINEL MÊS'!E$3)</f>
        <v>0</v>
      </c>
      <c r="F480" s="41">
        <f>SUMIFS(SAÍDAS!$D:$D,SAÍDAS!$B:$B,'PAINEL MÊS'!$B480,SAÍDAS!$H:$H,'PAINEL MÊS'!$AI$1,SAÍDAS!$F:$F,'PAINEL MÊS'!F$3)</f>
        <v>0</v>
      </c>
      <c r="G480" s="41">
        <f>SUMIFS(SAÍDAS!$D:$D,SAÍDAS!$B:$B,'PAINEL MÊS'!$B480,SAÍDAS!$H:$H,'PAINEL MÊS'!$AI$1,SAÍDAS!$F:$F,'PAINEL MÊS'!G$3)</f>
        <v>0</v>
      </c>
      <c r="H480" s="41">
        <f>SUMIFS(SAÍDAS!$D:$D,SAÍDAS!$B:$B,'PAINEL MÊS'!$B480,SAÍDAS!$H:$H,'PAINEL MÊS'!$AI$1,SAÍDAS!$F:$F,'PAINEL MÊS'!H$3)</f>
        <v>0</v>
      </c>
      <c r="I480" s="41">
        <f>SUMIFS(SAÍDAS!$D:$D,SAÍDAS!$B:$B,'PAINEL MÊS'!$B480,SAÍDAS!$H:$H,'PAINEL MÊS'!$AI$1,SAÍDAS!$F:$F,'PAINEL MÊS'!I$3)+SUMIFS(SAÍDAS!$D:$D,SAÍDAS!$B:$B,'PAINEL MÊS'!$B480,SAÍDAS!$H:$H,'PAINEL MÊS'!$AI$1,SAÍDAS!$F:$F,"SEMANA 6")</f>
        <v>0</v>
      </c>
      <c r="J480" s="42">
        <f t="shared" si="93"/>
        <v>0</v>
      </c>
      <c r="K480" s="43">
        <f>SUMIFS(ENTRADAS!$D:$D,ENTRADAS!$B:$B,'PAINEL MÊS'!$B480,ENTRADAS!$I:$I,'PAINEL MÊS'!$AI$1,ENTRADAS!$F:$F,'PAINEL MÊS'!K$3)</f>
        <v>0</v>
      </c>
      <c r="L480" s="43">
        <f>SUMIFS(ENTRADAS!$D:$D,ENTRADAS!$B:$B,'PAINEL MÊS'!$B480,ENTRADAS!$I:$I,'PAINEL MÊS'!$AI$1,ENTRADAS!$F:$F,'PAINEL MÊS'!L$3)</f>
        <v>0</v>
      </c>
      <c r="M480" s="43">
        <f>SUMIFS(ENTRADAS!$D:$D,ENTRADAS!$B:$B,'PAINEL MÊS'!$B480,ENTRADAS!$I:$I,'PAINEL MÊS'!$AI$1,ENTRADAS!$F:$F,'PAINEL MÊS'!M$3)</f>
        <v>0</v>
      </c>
      <c r="N480" s="43">
        <f>SUMIFS(ENTRADAS!$D:$D,ENTRADAS!$B:$B,'PAINEL MÊS'!$B480,ENTRADAS!$I:$I,'PAINEL MÊS'!$AI$1,ENTRADAS!$F:$F,'PAINEL MÊS'!N$3)</f>
        <v>0</v>
      </c>
      <c r="O480" s="43">
        <f>SUMIFS(ENTRADAS!$D:$D,ENTRADAS!$B:$B,'PAINEL MÊS'!$B480,ENTRADAS!$I:$I,'PAINEL MÊS'!$AI$1,ENTRADAS!$F:$F,'PAINEL MÊS'!O$3)+SUMIFS(ENTRADAS!$D:$D,ENTRADAS!$B:$B,'PAINEL MÊS'!$B480,ENTRADAS!$I:$I,'PAINEL MÊS'!$AI$1,ENTRADAS!$F:$F,"SEMANA 6")</f>
        <v>0</v>
      </c>
      <c r="P480" s="44">
        <f t="shared" si="94"/>
        <v>0</v>
      </c>
      <c r="Q480" s="40">
        <f>C480+P480-J480+SUMIFS(AJUSTE!$D:$D,AJUSTE!$B:$B,'PAINEL MÊS'!B480,AJUSTE!$H:$H,'PAINEL MÊS'!$AI$1)</f>
        <v>0</v>
      </c>
      <c r="R480" s="45">
        <f t="shared" si="95"/>
        <v>0</v>
      </c>
      <c r="S480" s="15">
        <f>IFERROR(IF(INDEX(CADASTRO!$A$2:$Q$570,MATCH('PAINEL MÊS'!B480,CADASTRO!$B$2:$B$570,0),MATCH('PAINEL MÊS'!$AI$1,CADASTRO!$A$2:$Q$2,0))=0,IF(CADASTRO!R478=0,CADASTRO!E478,CADASTRO!R478),INDEX(CADASTRO!$A$2:$Q$570,MATCH('PAINEL MÊS'!B480,CADASTRO!$B$2:$B$570,0),MATCH('PAINEL MÊS'!$AI$1,CADASTRO!$A$2:$Q$2,0))),0)</f>
        <v>0</v>
      </c>
      <c r="T480" s="14">
        <f t="shared" si="96"/>
        <v>0</v>
      </c>
      <c r="U480" s="14">
        <f t="shared" si="97"/>
        <v>0</v>
      </c>
      <c r="V480" s="14">
        <f t="shared" si="98"/>
        <v>0</v>
      </c>
      <c r="W480" s="14">
        <f t="shared" si="99"/>
        <v>0</v>
      </c>
      <c r="X480" s="67">
        <f>IFERROR(IF(INDEX(CADASTRO!$A$2:$Q$570,MATCH('PAINEL MÊS'!B480,CADASTRO!$B$2:$B$570,0),MATCH('PAINEL MÊS'!$AJ$2,CADASTRO!$A$2:$Q$2,0))=0,IF(CADASTRO!R478=0,CADASTRO!E478,CADASTRO!R478),INDEX(CADASTRO!$A$2:$Q$570,MATCH('PAINEL MÊS'!B480,CADASTRO!$B$2:$B$570,0),MATCH('PAINEL MÊS'!$AJ$2,CADASTRO!$A$2:$Q$2,0))),0)*C480</f>
        <v>0</v>
      </c>
      <c r="Y480" s="14">
        <f t="shared" si="100"/>
        <v>0</v>
      </c>
      <c r="Z480" s="75">
        <f t="shared" si="101"/>
        <v>0</v>
      </c>
      <c r="AA480" s="75">
        <f t="shared" si="102"/>
        <v>0</v>
      </c>
      <c r="AB480" s="79">
        <f t="shared" si="103"/>
        <v>0</v>
      </c>
      <c r="AC480" s="77">
        <f t="shared" si="104"/>
        <v>0</v>
      </c>
      <c r="AD480" s="77">
        <f t="shared" si="105"/>
        <v>0</v>
      </c>
    </row>
    <row r="481" spans="1:30" ht="18.75" customHeight="1" x14ac:dyDescent="0.25">
      <c r="A481" s="7">
        <f>CADASTRO!A479</f>
        <v>0</v>
      </c>
      <c r="B481" s="7">
        <f>CADASTRO!B479</f>
        <v>0</v>
      </c>
      <c r="C481" s="40">
        <f>INDEX(Base!$A$40:$N$570,MATCH('PAINEL MÊS'!B481,Base!$B$40:$B$570,0),MATCH('PAINEL MÊS'!$C$2,Base!$A$40:$N$40,0))</f>
        <v>0</v>
      </c>
      <c r="D481" s="7">
        <f>CADASTRO!C479</f>
        <v>0</v>
      </c>
      <c r="E481" s="41">
        <f>SUMIFS(SAÍDAS!$D:$D,SAÍDAS!$B:$B,'PAINEL MÊS'!$B481,SAÍDAS!$H:$H,'PAINEL MÊS'!$AI$1,SAÍDAS!$F:$F,'PAINEL MÊS'!E$3)</f>
        <v>0</v>
      </c>
      <c r="F481" s="41">
        <f>SUMIFS(SAÍDAS!$D:$D,SAÍDAS!$B:$B,'PAINEL MÊS'!$B481,SAÍDAS!$H:$H,'PAINEL MÊS'!$AI$1,SAÍDAS!$F:$F,'PAINEL MÊS'!F$3)</f>
        <v>0</v>
      </c>
      <c r="G481" s="41">
        <f>SUMIFS(SAÍDAS!$D:$D,SAÍDAS!$B:$B,'PAINEL MÊS'!$B481,SAÍDAS!$H:$H,'PAINEL MÊS'!$AI$1,SAÍDAS!$F:$F,'PAINEL MÊS'!G$3)</f>
        <v>0</v>
      </c>
      <c r="H481" s="41">
        <f>SUMIFS(SAÍDAS!$D:$D,SAÍDAS!$B:$B,'PAINEL MÊS'!$B481,SAÍDAS!$H:$H,'PAINEL MÊS'!$AI$1,SAÍDAS!$F:$F,'PAINEL MÊS'!H$3)</f>
        <v>0</v>
      </c>
      <c r="I481" s="41">
        <f>SUMIFS(SAÍDAS!$D:$D,SAÍDAS!$B:$B,'PAINEL MÊS'!$B481,SAÍDAS!$H:$H,'PAINEL MÊS'!$AI$1,SAÍDAS!$F:$F,'PAINEL MÊS'!I$3)+SUMIFS(SAÍDAS!$D:$D,SAÍDAS!$B:$B,'PAINEL MÊS'!$B481,SAÍDAS!$H:$H,'PAINEL MÊS'!$AI$1,SAÍDAS!$F:$F,"SEMANA 6")</f>
        <v>0</v>
      </c>
      <c r="J481" s="42">
        <f t="shared" si="93"/>
        <v>0</v>
      </c>
      <c r="K481" s="43">
        <f>SUMIFS(ENTRADAS!$D:$D,ENTRADAS!$B:$B,'PAINEL MÊS'!$B481,ENTRADAS!$I:$I,'PAINEL MÊS'!$AI$1,ENTRADAS!$F:$F,'PAINEL MÊS'!K$3)</f>
        <v>0</v>
      </c>
      <c r="L481" s="43">
        <f>SUMIFS(ENTRADAS!$D:$D,ENTRADAS!$B:$B,'PAINEL MÊS'!$B481,ENTRADAS!$I:$I,'PAINEL MÊS'!$AI$1,ENTRADAS!$F:$F,'PAINEL MÊS'!L$3)</f>
        <v>0</v>
      </c>
      <c r="M481" s="43">
        <f>SUMIFS(ENTRADAS!$D:$D,ENTRADAS!$B:$B,'PAINEL MÊS'!$B481,ENTRADAS!$I:$I,'PAINEL MÊS'!$AI$1,ENTRADAS!$F:$F,'PAINEL MÊS'!M$3)</f>
        <v>0</v>
      </c>
      <c r="N481" s="43">
        <f>SUMIFS(ENTRADAS!$D:$D,ENTRADAS!$B:$B,'PAINEL MÊS'!$B481,ENTRADAS!$I:$I,'PAINEL MÊS'!$AI$1,ENTRADAS!$F:$F,'PAINEL MÊS'!N$3)</f>
        <v>0</v>
      </c>
      <c r="O481" s="43">
        <f>SUMIFS(ENTRADAS!$D:$D,ENTRADAS!$B:$B,'PAINEL MÊS'!$B481,ENTRADAS!$I:$I,'PAINEL MÊS'!$AI$1,ENTRADAS!$F:$F,'PAINEL MÊS'!O$3)+SUMIFS(ENTRADAS!$D:$D,ENTRADAS!$B:$B,'PAINEL MÊS'!$B481,ENTRADAS!$I:$I,'PAINEL MÊS'!$AI$1,ENTRADAS!$F:$F,"SEMANA 6")</f>
        <v>0</v>
      </c>
      <c r="P481" s="44">
        <f t="shared" si="94"/>
        <v>0</v>
      </c>
      <c r="Q481" s="40">
        <f>C481+P481-J481+SUMIFS(AJUSTE!$D:$D,AJUSTE!$B:$B,'PAINEL MÊS'!B481,AJUSTE!$H:$H,'PAINEL MÊS'!$AI$1)</f>
        <v>0</v>
      </c>
      <c r="R481" s="45">
        <f t="shared" si="95"/>
        <v>0</v>
      </c>
      <c r="S481" s="15">
        <f>IFERROR(IF(INDEX(CADASTRO!$A$2:$Q$570,MATCH('PAINEL MÊS'!B481,CADASTRO!$B$2:$B$570,0),MATCH('PAINEL MÊS'!$AI$1,CADASTRO!$A$2:$Q$2,0))=0,IF(CADASTRO!R479=0,CADASTRO!E479,CADASTRO!R479),INDEX(CADASTRO!$A$2:$Q$570,MATCH('PAINEL MÊS'!B481,CADASTRO!$B$2:$B$570,0),MATCH('PAINEL MÊS'!$AI$1,CADASTRO!$A$2:$Q$2,0))),0)</f>
        <v>0</v>
      </c>
      <c r="T481" s="14">
        <f t="shared" si="96"/>
        <v>0</v>
      </c>
      <c r="U481" s="14">
        <f t="shared" si="97"/>
        <v>0</v>
      </c>
      <c r="V481" s="14">
        <f t="shared" si="98"/>
        <v>0</v>
      </c>
      <c r="W481" s="14">
        <f t="shared" si="99"/>
        <v>0</v>
      </c>
      <c r="X481" s="67">
        <f>IFERROR(IF(INDEX(CADASTRO!$A$2:$Q$570,MATCH('PAINEL MÊS'!B481,CADASTRO!$B$2:$B$570,0),MATCH('PAINEL MÊS'!$AJ$2,CADASTRO!$A$2:$Q$2,0))=0,IF(CADASTRO!R479=0,CADASTRO!E479,CADASTRO!R479),INDEX(CADASTRO!$A$2:$Q$570,MATCH('PAINEL MÊS'!B481,CADASTRO!$B$2:$B$570,0),MATCH('PAINEL MÊS'!$AJ$2,CADASTRO!$A$2:$Q$2,0))),0)*C481</f>
        <v>0</v>
      </c>
      <c r="Y481" s="14">
        <f t="shared" si="100"/>
        <v>0</v>
      </c>
      <c r="Z481" s="75">
        <f t="shared" si="101"/>
        <v>0</v>
      </c>
      <c r="AA481" s="75">
        <f t="shared" si="102"/>
        <v>0</v>
      </c>
      <c r="AB481" s="79">
        <f t="shared" si="103"/>
        <v>0</v>
      </c>
      <c r="AC481" s="77">
        <f t="shared" si="104"/>
        <v>0</v>
      </c>
      <c r="AD481" s="77">
        <f t="shared" si="105"/>
        <v>0</v>
      </c>
    </row>
    <row r="482" spans="1:30" ht="18.75" customHeight="1" x14ac:dyDescent="0.25">
      <c r="A482" s="7">
        <f>CADASTRO!A480</f>
        <v>0</v>
      </c>
      <c r="B482" s="7">
        <f>CADASTRO!B480</f>
        <v>0</v>
      </c>
      <c r="C482" s="40">
        <f>INDEX(Base!$A$40:$N$570,MATCH('PAINEL MÊS'!B482,Base!$B$40:$B$570,0),MATCH('PAINEL MÊS'!$C$2,Base!$A$40:$N$40,0))</f>
        <v>0</v>
      </c>
      <c r="D482" s="7">
        <f>CADASTRO!C480</f>
        <v>0</v>
      </c>
      <c r="E482" s="41">
        <f>SUMIFS(SAÍDAS!$D:$D,SAÍDAS!$B:$B,'PAINEL MÊS'!$B482,SAÍDAS!$H:$H,'PAINEL MÊS'!$AI$1,SAÍDAS!$F:$F,'PAINEL MÊS'!E$3)</f>
        <v>0</v>
      </c>
      <c r="F482" s="41">
        <f>SUMIFS(SAÍDAS!$D:$D,SAÍDAS!$B:$B,'PAINEL MÊS'!$B482,SAÍDAS!$H:$H,'PAINEL MÊS'!$AI$1,SAÍDAS!$F:$F,'PAINEL MÊS'!F$3)</f>
        <v>0</v>
      </c>
      <c r="G482" s="41">
        <f>SUMIFS(SAÍDAS!$D:$D,SAÍDAS!$B:$B,'PAINEL MÊS'!$B482,SAÍDAS!$H:$H,'PAINEL MÊS'!$AI$1,SAÍDAS!$F:$F,'PAINEL MÊS'!G$3)</f>
        <v>0</v>
      </c>
      <c r="H482" s="41">
        <f>SUMIFS(SAÍDAS!$D:$D,SAÍDAS!$B:$B,'PAINEL MÊS'!$B482,SAÍDAS!$H:$H,'PAINEL MÊS'!$AI$1,SAÍDAS!$F:$F,'PAINEL MÊS'!H$3)</f>
        <v>0</v>
      </c>
      <c r="I482" s="41">
        <f>SUMIFS(SAÍDAS!$D:$D,SAÍDAS!$B:$B,'PAINEL MÊS'!$B482,SAÍDAS!$H:$H,'PAINEL MÊS'!$AI$1,SAÍDAS!$F:$F,'PAINEL MÊS'!I$3)+SUMIFS(SAÍDAS!$D:$D,SAÍDAS!$B:$B,'PAINEL MÊS'!$B482,SAÍDAS!$H:$H,'PAINEL MÊS'!$AI$1,SAÍDAS!$F:$F,"SEMANA 6")</f>
        <v>0</v>
      </c>
      <c r="J482" s="42">
        <f t="shared" si="93"/>
        <v>0</v>
      </c>
      <c r="K482" s="43">
        <f>SUMIFS(ENTRADAS!$D:$D,ENTRADAS!$B:$B,'PAINEL MÊS'!$B482,ENTRADAS!$I:$I,'PAINEL MÊS'!$AI$1,ENTRADAS!$F:$F,'PAINEL MÊS'!K$3)</f>
        <v>0</v>
      </c>
      <c r="L482" s="43">
        <f>SUMIFS(ENTRADAS!$D:$D,ENTRADAS!$B:$B,'PAINEL MÊS'!$B482,ENTRADAS!$I:$I,'PAINEL MÊS'!$AI$1,ENTRADAS!$F:$F,'PAINEL MÊS'!L$3)</f>
        <v>0</v>
      </c>
      <c r="M482" s="43">
        <f>SUMIFS(ENTRADAS!$D:$D,ENTRADAS!$B:$B,'PAINEL MÊS'!$B482,ENTRADAS!$I:$I,'PAINEL MÊS'!$AI$1,ENTRADAS!$F:$F,'PAINEL MÊS'!M$3)</f>
        <v>0</v>
      </c>
      <c r="N482" s="43">
        <f>SUMIFS(ENTRADAS!$D:$D,ENTRADAS!$B:$B,'PAINEL MÊS'!$B482,ENTRADAS!$I:$I,'PAINEL MÊS'!$AI$1,ENTRADAS!$F:$F,'PAINEL MÊS'!N$3)</f>
        <v>0</v>
      </c>
      <c r="O482" s="43">
        <f>SUMIFS(ENTRADAS!$D:$D,ENTRADAS!$B:$B,'PAINEL MÊS'!$B482,ENTRADAS!$I:$I,'PAINEL MÊS'!$AI$1,ENTRADAS!$F:$F,'PAINEL MÊS'!O$3)+SUMIFS(ENTRADAS!$D:$D,ENTRADAS!$B:$B,'PAINEL MÊS'!$B482,ENTRADAS!$I:$I,'PAINEL MÊS'!$AI$1,ENTRADAS!$F:$F,"SEMANA 6")</f>
        <v>0</v>
      </c>
      <c r="P482" s="44">
        <f t="shared" si="94"/>
        <v>0</v>
      </c>
      <c r="Q482" s="40">
        <f>C482+P482-J482+SUMIFS(AJUSTE!$D:$D,AJUSTE!$B:$B,'PAINEL MÊS'!B482,AJUSTE!$H:$H,'PAINEL MÊS'!$AI$1)</f>
        <v>0</v>
      </c>
      <c r="R482" s="45">
        <f t="shared" si="95"/>
        <v>0</v>
      </c>
      <c r="S482" s="15">
        <f>IFERROR(IF(INDEX(CADASTRO!$A$2:$Q$570,MATCH('PAINEL MÊS'!B482,CADASTRO!$B$2:$B$570,0),MATCH('PAINEL MÊS'!$AI$1,CADASTRO!$A$2:$Q$2,0))=0,IF(CADASTRO!R480=0,CADASTRO!E480,CADASTRO!R480),INDEX(CADASTRO!$A$2:$Q$570,MATCH('PAINEL MÊS'!B482,CADASTRO!$B$2:$B$570,0),MATCH('PAINEL MÊS'!$AI$1,CADASTRO!$A$2:$Q$2,0))),0)</f>
        <v>0</v>
      </c>
      <c r="T482" s="14">
        <f t="shared" si="96"/>
        <v>0</v>
      </c>
      <c r="U482" s="14">
        <f t="shared" si="97"/>
        <v>0</v>
      </c>
      <c r="V482" s="14">
        <f t="shared" si="98"/>
        <v>0</v>
      </c>
      <c r="W482" s="14">
        <f t="shared" si="99"/>
        <v>0</v>
      </c>
      <c r="X482" s="67">
        <f>IFERROR(IF(INDEX(CADASTRO!$A$2:$Q$570,MATCH('PAINEL MÊS'!B482,CADASTRO!$B$2:$B$570,0),MATCH('PAINEL MÊS'!$AJ$2,CADASTRO!$A$2:$Q$2,0))=0,IF(CADASTRO!R480=0,CADASTRO!E480,CADASTRO!R480),INDEX(CADASTRO!$A$2:$Q$570,MATCH('PAINEL MÊS'!B482,CADASTRO!$B$2:$B$570,0),MATCH('PAINEL MÊS'!$AJ$2,CADASTRO!$A$2:$Q$2,0))),0)*C482</f>
        <v>0</v>
      </c>
      <c r="Y482" s="14">
        <f t="shared" si="100"/>
        <v>0</v>
      </c>
      <c r="Z482" s="75">
        <f t="shared" si="101"/>
        <v>0</v>
      </c>
      <c r="AA482" s="75">
        <f t="shared" si="102"/>
        <v>0</v>
      </c>
      <c r="AB482" s="79">
        <f t="shared" si="103"/>
        <v>0</v>
      </c>
      <c r="AC482" s="77">
        <f t="shared" si="104"/>
        <v>0</v>
      </c>
      <c r="AD482" s="77">
        <f t="shared" si="105"/>
        <v>0</v>
      </c>
    </row>
    <row r="483" spans="1:30" ht="18.75" customHeight="1" x14ac:dyDescent="0.25">
      <c r="A483" s="7">
        <f>CADASTRO!A481</f>
        <v>0</v>
      </c>
      <c r="B483" s="7">
        <f>CADASTRO!B481</f>
        <v>0</v>
      </c>
      <c r="C483" s="40">
        <f>INDEX(Base!$A$40:$N$570,MATCH('PAINEL MÊS'!B483,Base!$B$40:$B$570,0),MATCH('PAINEL MÊS'!$C$2,Base!$A$40:$N$40,0))</f>
        <v>0</v>
      </c>
      <c r="D483" s="7">
        <f>CADASTRO!C481</f>
        <v>0</v>
      </c>
      <c r="E483" s="41">
        <f>SUMIFS(SAÍDAS!$D:$D,SAÍDAS!$B:$B,'PAINEL MÊS'!$B483,SAÍDAS!$H:$H,'PAINEL MÊS'!$AI$1,SAÍDAS!$F:$F,'PAINEL MÊS'!E$3)</f>
        <v>0</v>
      </c>
      <c r="F483" s="41">
        <f>SUMIFS(SAÍDAS!$D:$D,SAÍDAS!$B:$B,'PAINEL MÊS'!$B483,SAÍDAS!$H:$H,'PAINEL MÊS'!$AI$1,SAÍDAS!$F:$F,'PAINEL MÊS'!F$3)</f>
        <v>0</v>
      </c>
      <c r="G483" s="41">
        <f>SUMIFS(SAÍDAS!$D:$D,SAÍDAS!$B:$B,'PAINEL MÊS'!$B483,SAÍDAS!$H:$H,'PAINEL MÊS'!$AI$1,SAÍDAS!$F:$F,'PAINEL MÊS'!G$3)</f>
        <v>0</v>
      </c>
      <c r="H483" s="41">
        <f>SUMIFS(SAÍDAS!$D:$D,SAÍDAS!$B:$B,'PAINEL MÊS'!$B483,SAÍDAS!$H:$H,'PAINEL MÊS'!$AI$1,SAÍDAS!$F:$F,'PAINEL MÊS'!H$3)</f>
        <v>0</v>
      </c>
      <c r="I483" s="41">
        <f>SUMIFS(SAÍDAS!$D:$D,SAÍDAS!$B:$B,'PAINEL MÊS'!$B483,SAÍDAS!$H:$H,'PAINEL MÊS'!$AI$1,SAÍDAS!$F:$F,'PAINEL MÊS'!I$3)+SUMIFS(SAÍDAS!$D:$D,SAÍDAS!$B:$B,'PAINEL MÊS'!$B483,SAÍDAS!$H:$H,'PAINEL MÊS'!$AI$1,SAÍDAS!$F:$F,"SEMANA 6")</f>
        <v>0</v>
      </c>
      <c r="J483" s="42">
        <f t="shared" si="93"/>
        <v>0</v>
      </c>
      <c r="K483" s="43">
        <f>SUMIFS(ENTRADAS!$D:$D,ENTRADAS!$B:$B,'PAINEL MÊS'!$B483,ENTRADAS!$I:$I,'PAINEL MÊS'!$AI$1,ENTRADAS!$F:$F,'PAINEL MÊS'!K$3)</f>
        <v>0</v>
      </c>
      <c r="L483" s="43">
        <f>SUMIFS(ENTRADAS!$D:$D,ENTRADAS!$B:$B,'PAINEL MÊS'!$B483,ENTRADAS!$I:$I,'PAINEL MÊS'!$AI$1,ENTRADAS!$F:$F,'PAINEL MÊS'!L$3)</f>
        <v>0</v>
      </c>
      <c r="M483" s="43">
        <f>SUMIFS(ENTRADAS!$D:$D,ENTRADAS!$B:$B,'PAINEL MÊS'!$B483,ENTRADAS!$I:$I,'PAINEL MÊS'!$AI$1,ENTRADAS!$F:$F,'PAINEL MÊS'!M$3)</f>
        <v>0</v>
      </c>
      <c r="N483" s="43">
        <f>SUMIFS(ENTRADAS!$D:$D,ENTRADAS!$B:$B,'PAINEL MÊS'!$B483,ENTRADAS!$I:$I,'PAINEL MÊS'!$AI$1,ENTRADAS!$F:$F,'PAINEL MÊS'!N$3)</f>
        <v>0</v>
      </c>
      <c r="O483" s="43">
        <f>SUMIFS(ENTRADAS!$D:$D,ENTRADAS!$B:$B,'PAINEL MÊS'!$B483,ENTRADAS!$I:$I,'PAINEL MÊS'!$AI$1,ENTRADAS!$F:$F,'PAINEL MÊS'!O$3)+SUMIFS(ENTRADAS!$D:$D,ENTRADAS!$B:$B,'PAINEL MÊS'!$B483,ENTRADAS!$I:$I,'PAINEL MÊS'!$AI$1,ENTRADAS!$F:$F,"SEMANA 6")</f>
        <v>0</v>
      </c>
      <c r="P483" s="44">
        <f t="shared" si="94"/>
        <v>0</v>
      </c>
      <c r="Q483" s="40">
        <f>C483+P483-J483+SUMIFS(AJUSTE!$D:$D,AJUSTE!$B:$B,'PAINEL MÊS'!B483,AJUSTE!$H:$H,'PAINEL MÊS'!$AI$1)</f>
        <v>0</v>
      </c>
      <c r="R483" s="45">
        <f t="shared" si="95"/>
        <v>0</v>
      </c>
      <c r="S483" s="15">
        <f>IFERROR(IF(INDEX(CADASTRO!$A$2:$Q$570,MATCH('PAINEL MÊS'!B483,CADASTRO!$B$2:$B$570,0),MATCH('PAINEL MÊS'!$AI$1,CADASTRO!$A$2:$Q$2,0))=0,IF(CADASTRO!R481=0,CADASTRO!E481,CADASTRO!R481),INDEX(CADASTRO!$A$2:$Q$570,MATCH('PAINEL MÊS'!B483,CADASTRO!$B$2:$B$570,0),MATCH('PAINEL MÊS'!$AI$1,CADASTRO!$A$2:$Q$2,0))),0)</f>
        <v>0</v>
      </c>
      <c r="T483" s="14">
        <f t="shared" si="96"/>
        <v>0</v>
      </c>
      <c r="U483" s="14">
        <f t="shared" si="97"/>
        <v>0</v>
      </c>
      <c r="V483" s="14">
        <f t="shared" si="98"/>
        <v>0</v>
      </c>
      <c r="W483" s="14">
        <f t="shared" si="99"/>
        <v>0</v>
      </c>
      <c r="X483" s="67">
        <f>IFERROR(IF(INDEX(CADASTRO!$A$2:$Q$570,MATCH('PAINEL MÊS'!B483,CADASTRO!$B$2:$B$570,0),MATCH('PAINEL MÊS'!$AJ$2,CADASTRO!$A$2:$Q$2,0))=0,IF(CADASTRO!R481=0,CADASTRO!E481,CADASTRO!R481),INDEX(CADASTRO!$A$2:$Q$570,MATCH('PAINEL MÊS'!B483,CADASTRO!$B$2:$B$570,0),MATCH('PAINEL MÊS'!$AJ$2,CADASTRO!$A$2:$Q$2,0))),0)*C483</f>
        <v>0</v>
      </c>
      <c r="Y483" s="14">
        <f t="shared" si="100"/>
        <v>0</v>
      </c>
      <c r="Z483" s="75">
        <f t="shared" si="101"/>
        <v>0</v>
      </c>
      <c r="AA483" s="75">
        <f t="shared" si="102"/>
        <v>0</v>
      </c>
      <c r="AB483" s="79">
        <f t="shared" si="103"/>
        <v>0</v>
      </c>
      <c r="AC483" s="77">
        <f t="shared" si="104"/>
        <v>0</v>
      </c>
      <c r="AD483" s="77">
        <f t="shared" si="105"/>
        <v>0</v>
      </c>
    </row>
    <row r="484" spans="1:30" ht="18.75" customHeight="1" x14ac:dyDescent="0.25">
      <c r="A484" s="7">
        <f>CADASTRO!A482</f>
        <v>0</v>
      </c>
      <c r="B484" s="7">
        <f>CADASTRO!B482</f>
        <v>0</v>
      </c>
      <c r="C484" s="40">
        <f>INDEX(Base!$A$40:$N$570,MATCH('PAINEL MÊS'!B484,Base!$B$40:$B$570,0),MATCH('PAINEL MÊS'!$C$2,Base!$A$40:$N$40,0))</f>
        <v>0</v>
      </c>
      <c r="D484" s="7">
        <f>CADASTRO!C482</f>
        <v>0</v>
      </c>
      <c r="E484" s="41">
        <f>SUMIFS(SAÍDAS!$D:$D,SAÍDAS!$B:$B,'PAINEL MÊS'!$B484,SAÍDAS!$H:$H,'PAINEL MÊS'!$AI$1,SAÍDAS!$F:$F,'PAINEL MÊS'!E$3)</f>
        <v>0</v>
      </c>
      <c r="F484" s="41">
        <f>SUMIFS(SAÍDAS!$D:$D,SAÍDAS!$B:$B,'PAINEL MÊS'!$B484,SAÍDAS!$H:$H,'PAINEL MÊS'!$AI$1,SAÍDAS!$F:$F,'PAINEL MÊS'!F$3)</f>
        <v>0</v>
      </c>
      <c r="G484" s="41">
        <f>SUMIFS(SAÍDAS!$D:$D,SAÍDAS!$B:$B,'PAINEL MÊS'!$B484,SAÍDAS!$H:$H,'PAINEL MÊS'!$AI$1,SAÍDAS!$F:$F,'PAINEL MÊS'!G$3)</f>
        <v>0</v>
      </c>
      <c r="H484" s="41">
        <f>SUMIFS(SAÍDAS!$D:$D,SAÍDAS!$B:$B,'PAINEL MÊS'!$B484,SAÍDAS!$H:$H,'PAINEL MÊS'!$AI$1,SAÍDAS!$F:$F,'PAINEL MÊS'!H$3)</f>
        <v>0</v>
      </c>
      <c r="I484" s="41">
        <f>SUMIFS(SAÍDAS!$D:$D,SAÍDAS!$B:$B,'PAINEL MÊS'!$B484,SAÍDAS!$H:$H,'PAINEL MÊS'!$AI$1,SAÍDAS!$F:$F,'PAINEL MÊS'!I$3)+SUMIFS(SAÍDAS!$D:$D,SAÍDAS!$B:$B,'PAINEL MÊS'!$B484,SAÍDAS!$H:$H,'PAINEL MÊS'!$AI$1,SAÍDAS!$F:$F,"SEMANA 6")</f>
        <v>0</v>
      </c>
      <c r="J484" s="42">
        <f t="shared" si="93"/>
        <v>0</v>
      </c>
      <c r="K484" s="43">
        <f>SUMIFS(ENTRADAS!$D:$D,ENTRADAS!$B:$B,'PAINEL MÊS'!$B484,ENTRADAS!$I:$I,'PAINEL MÊS'!$AI$1,ENTRADAS!$F:$F,'PAINEL MÊS'!K$3)</f>
        <v>0</v>
      </c>
      <c r="L484" s="43">
        <f>SUMIFS(ENTRADAS!$D:$D,ENTRADAS!$B:$B,'PAINEL MÊS'!$B484,ENTRADAS!$I:$I,'PAINEL MÊS'!$AI$1,ENTRADAS!$F:$F,'PAINEL MÊS'!L$3)</f>
        <v>0</v>
      </c>
      <c r="M484" s="43">
        <f>SUMIFS(ENTRADAS!$D:$D,ENTRADAS!$B:$B,'PAINEL MÊS'!$B484,ENTRADAS!$I:$I,'PAINEL MÊS'!$AI$1,ENTRADAS!$F:$F,'PAINEL MÊS'!M$3)</f>
        <v>0</v>
      </c>
      <c r="N484" s="43">
        <f>SUMIFS(ENTRADAS!$D:$D,ENTRADAS!$B:$B,'PAINEL MÊS'!$B484,ENTRADAS!$I:$I,'PAINEL MÊS'!$AI$1,ENTRADAS!$F:$F,'PAINEL MÊS'!N$3)</f>
        <v>0</v>
      </c>
      <c r="O484" s="43">
        <f>SUMIFS(ENTRADAS!$D:$D,ENTRADAS!$B:$B,'PAINEL MÊS'!$B484,ENTRADAS!$I:$I,'PAINEL MÊS'!$AI$1,ENTRADAS!$F:$F,'PAINEL MÊS'!O$3)+SUMIFS(ENTRADAS!$D:$D,ENTRADAS!$B:$B,'PAINEL MÊS'!$B484,ENTRADAS!$I:$I,'PAINEL MÊS'!$AI$1,ENTRADAS!$F:$F,"SEMANA 6")</f>
        <v>0</v>
      </c>
      <c r="P484" s="44">
        <f t="shared" si="94"/>
        <v>0</v>
      </c>
      <c r="Q484" s="40">
        <f>C484+P484-J484+SUMIFS(AJUSTE!$D:$D,AJUSTE!$B:$B,'PAINEL MÊS'!B484,AJUSTE!$H:$H,'PAINEL MÊS'!$AI$1)</f>
        <v>0</v>
      </c>
      <c r="R484" s="45">
        <f t="shared" si="95"/>
        <v>0</v>
      </c>
      <c r="S484" s="15">
        <f>IFERROR(IF(INDEX(CADASTRO!$A$2:$Q$570,MATCH('PAINEL MÊS'!B484,CADASTRO!$B$2:$B$570,0),MATCH('PAINEL MÊS'!$AI$1,CADASTRO!$A$2:$Q$2,0))=0,IF(CADASTRO!R482=0,CADASTRO!E482,CADASTRO!R482),INDEX(CADASTRO!$A$2:$Q$570,MATCH('PAINEL MÊS'!B484,CADASTRO!$B$2:$B$570,0),MATCH('PAINEL MÊS'!$AI$1,CADASTRO!$A$2:$Q$2,0))),0)</f>
        <v>0</v>
      </c>
      <c r="T484" s="14">
        <f t="shared" si="96"/>
        <v>0</v>
      </c>
      <c r="U484" s="14">
        <f t="shared" si="97"/>
        <v>0</v>
      </c>
      <c r="V484" s="14">
        <f t="shared" si="98"/>
        <v>0</v>
      </c>
      <c r="W484" s="14">
        <f t="shared" si="99"/>
        <v>0</v>
      </c>
      <c r="X484" s="67">
        <f>IFERROR(IF(INDEX(CADASTRO!$A$2:$Q$570,MATCH('PAINEL MÊS'!B484,CADASTRO!$B$2:$B$570,0),MATCH('PAINEL MÊS'!$AJ$2,CADASTRO!$A$2:$Q$2,0))=0,IF(CADASTRO!R482=0,CADASTRO!E482,CADASTRO!R482),INDEX(CADASTRO!$A$2:$Q$570,MATCH('PAINEL MÊS'!B484,CADASTRO!$B$2:$B$570,0),MATCH('PAINEL MÊS'!$AJ$2,CADASTRO!$A$2:$Q$2,0))),0)*C484</f>
        <v>0</v>
      </c>
      <c r="Y484" s="14">
        <f t="shared" si="100"/>
        <v>0</v>
      </c>
      <c r="Z484" s="75">
        <f t="shared" si="101"/>
        <v>0</v>
      </c>
      <c r="AA484" s="75">
        <f t="shared" si="102"/>
        <v>0</v>
      </c>
      <c r="AB484" s="79">
        <f t="shared" si="103"/>
        <v>0</v>
      </c>
      <c r="AC484" s="77">
        <f t="shared" si="104"/>
        <v>0</v>
      </c>
      <c r="AD484" s="77">
        <f t="shared" si="105"/>
        <v>0</v>
      </c>
    </row>
    <row r="485" spans="1:30" ht="18.75" customHeight="1" x14ac:dyDescent="0.25">
      <c r="A485" s="7">
        <f>CADASTRO!A483</f>
        <v>0</v>
      </c>
      <c r="B485" s="7">
        <f>CADASTRO!B483</f>
        <v>0</v>
      </c>
      <c r="C485" s="40">
        <f>INDEX(Base!$A$40:$N$570,MATCH('PAINEL MÊS'!B485,Base!$B$40:$B$570,0),MATCH('PAINEL MÊS'!$C$2,Base!$A$40:$N$40,0))</f>
        <v>0</v>
      </c>
      <c r="D485" s="7">
        <f>CADASTRO!C483</f>
        <v>0</v>
      </c>
      <c r="E485" s="41">
        <f>SUMIFS(SAÍDAS!$D:$D,SAÍDAS!$B:$B,'PAINEL MÊS'!$B485,SAÍDAS!$H:$H,'PAINEL MÊS'!$AI$1,SAÍDAS!$F:$F,'PAINEL MÊS'!E$3)</f>
        <v>0</v>
      </c>
      <c r="F485" s="41">
        <f>SUMIFS(SAÍDAS!$D:$D,SAÍDAS!$B:$B,'PAINEL MÊS'!$B485,SAÍDAS!$H:$H,'PAINEL MÊS'!$AI$1,SAÍDAS!$F:$F,'PAINEL MÊS'!F$3)</f>
        <v>0</v>
      </c>
      <c r="G485" s="41">
        <f>SUMIFS(SAÍDAS!$D:$D,SAÍDAS!$B:$B,'PAINEL MÊS'!$B485,SAÍDAS!$H:$H,'PAINEL MÊS'!$AI$1,SAÍDAS!$F:$F,'PAINEL MÊS'!G$3)</f>
        <v>0</v>
      </c>
      <c r="H485" s="41">
        <f>SUMIFS(SAÍDAS!$D:$D,SAÍDAS!$B:$B,'PAINEL MÊS'!$B485,SAÍDAS!$H:$H,'PAINEL MÊS'!$AI$1,SAÍDAS!$F:$F,'PAINEL MÊS'!H$3)</f>
        <v>0</v>
      </c>
      <c r="I485" s="41">
        <f>SUMIFS(SAÍDAS!$D:$D,SAÍDAS!$B:$B,'PAINEL MÊS'!$B485,SAÍDAS!$H:$H,'PAINEL MÊS'!$AI$1,SAÍDAS!$F:$F,'PAINEL MÊS'!I$3)+SUMIFS(SAÍDAS!$D:$D,SAÍDAS!$B:$B,'PAINEL MÊS'!$B485,SAÍDAS!$H:$H,'PAINEL MÊS'!$AI$1,SAÍDAS!$F:$F,"SEMANA 6")</f>
        <v>0</v>
      </c>
      <c r="J485" s="42">
        <f t="shared" si="93"/>
        <v>0</v>
      </c>
      <c r="K485" s="43">
        <f>SUMIFS(ENTRADAS!$D:$D,ENTRADAS!$B:$B,'PAINEL MÊS'!$B485,ENTRADAS!$I:$I,'PAINEL MÊS'!$AI$1,ENTRADAS!$F:$F,'PAINEL MÊS'!K$3)</f>
        <v>0</v>
      </c>
      <c r="L485" s="43">
        <f>SUMIFS(ENTRADAS!$D:$D,ENTRADAS!$B:$B,'PAINEL MÊS'!$B485,ENTRADAS!$I:$I,'PAINEL MÊS'!$AI$1,ENTRADAS!$F:$F,'PAINEL MÊS'!L$3)</f>
        <v>0</v>
      </c>
      <c r="M485" s="43">
        <f>SUMIFS(ENTRADAS!$D:$D,ENTRADAS!$B:$B,'PAINEL MÊS'!$B485,ENTRADAS!$I:$I,'PAINEL MÊS'!$AI$1,ENTRADAS!$F:$F,'PAINEL MÊS'!M$3)</f>
        <v>0</v>
      </c>
      <c r="N485" s="43">
        <f>SUMIFS(ENTRADAS!$D:$D,ENTRADAS!$B:$B,'PAINEL MÊS'!$B485,ENTRADAS!$I:$I,'PAINEL MÊS'!$AI$1,ENTRADAS!$F:$F,'PAINEL MÊS'!N$3)</f>
        <v>0</v>
      </c>
      <c r="O485" s="43">
        <f>SUMIFS(ENTRADAS!$D:$D,ENTRADAS!$B:$B,'PAINEL MÊS'!$B485,ENTRADAS!$I:$I,'PAINEL MÊS'!$AI$1,ENTRADAS!$F:$F,'PAINEL MÊS'!O$3)+SUMIFS(ENTRADAS!$D:$D,ENTRADAS!$B:$B,'PAINEL MÊS'!$B485,ENTRADAS!$I:$I,'PAINEL MÊS'!$AI$1,ENTRADAS!$F:$F,"SEMANA 6")</f>
        <v>0</v>
      </c>
      <c r="P485" s="44">
        <f t="shared" si="94"/>
        <v>0</v>
      </c>
      <c r="Q485" s="40">
        <f>C485+P485-J485+SUMIFS(AJUSTE!$D:$D,AJUSTE!$B:$B,'PAINEL MÊS'!B485,AJUSTE!$H:$H,'PAINEL MÊS'!$AI$1)</f>
        <v>0</v>
      </c>
      <c r="R485" s="45">
        <f t="shared" si="95"/>
        <v>0</v>
      </c>
      <c r="S485" s="15">
        <f>IFERROR(IF(INDEX(CADASTRO!$A$2:$Q$570,MATCH('PAINEL MÊS'!B485,CADASTRO!$B$2:$B$570,0),MATCH('PAINEL MÊS'!$AI$1,CADASTRO!$A$2:$Q$2,0))=0,IF(CADASTRO!R483=0,CADASTRO!E483,CADASTRO!R483),INDEX(CADASTRO!$A$2:$Q$570,MATCH('PAINEL MÊS'!B485,CADASTRO!$B$2:$B$570,0),MATCH('PAINEL MÊS'!$AI$1,CADASTRO!$A$2:$Q$2,0))),0)</f>
        <v>0</v>
      </c>
      <c r="T485" s="14">
        <f t="shared" si="96"/>
        <v>0</v>
      </c>
      <c r="U485" s="14">
        <f t="shared" si="97"/>
        <v>0</v>
      </c>
      <c r="V485" s="14">
        <f t="shared" si="98"/>
        <v>0</v>
      </c>
      <c r="W485" s="14">
        <f t="shared" si="99"/>
        <v>0</v>
      </c>
      <c r="X485" s="67">
        <f>IFERROR(IF(INDEX(CADASTRO!$A$2:$Q$570,MATCH('PAINEL MÊS'!B485,CADASTRO!$B$2:$B$570,0),MATCH('PAINEL MÊS'!$AJ$2,CADASTRO!$A$2:$Q$2,0))=0,IF(CADASTRO!R483=0,CADASTRO!E483,CADASTRO!R483),INDEX(CADASTRO!$A$2:$Q$570,MATCH('PAINEL MÊS'!B485,CADASTRO!$B$2:$B$570,0),MATCH('PAINEL MÊS'!$AJ$2,CADASTRO!$A$2:$Q$2,0))),0)*C485</f>
        <v>0</v>
      </c>
      <c r="Y485" s="14">
        <f t="shared" si="100"/>
        <v>0</v>
      </c>
      <c r="Z485" s="75">
        <f t="shared" si="101"/>
        <v>0</v>
      </c>
      <c r="AA485" s="75">
        <f t="shared" si="102"/>
        <v>0</v>
      </c>
      <c r="AB485" s="79">
        <f t="shared" si="103"/>
        <v>0</v>
      </c>
      <c r="AC485" s="77">
        <f t="shared" si="104"/>
        <v>0</v>
      </c>
      <c r="AD485" s="77">
        <f t="shared" si="105"/>
        <v>0</v>
      </c>
    </row>
    <row r="486" spans="1:30" ht="18.75" customHeight="1" x14ac:dyDescent="0.25">
      <c r="A486" s="7">
        <f>CADASTRO!A484</f>
        <v>0</v>
      </c>
      <c r="B486" s="7">
        <f>CADASTRO!B484</f>
        <v>0</v>
      </c>
      <c r="C486" s="40">
        <f>INDEX(Base!$A$40:$N$570,MATCH('PAINEL MÊS'!B486,Base!$B$40:$B$570,0),MATCH('PAINEL MÊS'!$C$2,Base!$A$40:$N$40,0))</f>
        <v>0</v>
      </c>
      <c r="D486" s="7">
        <f>CADASTRO!C484</f>
        <v>0</v>
      </c>
      <c r="E486" s="41">
        <f>SUMIFS(SAÍDAS!$D:$D,SAÍDAS!$B:$B,'PAINEL MÊS'!$B486,SAÍDAS!$H:$H,'PAINEL MÊS'!$AI$1,SAÍDAS!$F:$F,'PAINEL MÊS'!E$3)</f>
        <v>0</v>
      </c>
      <c r="F486" s="41">
        <f>SUMIFS(SAÍDAS!$D:$D,SAÍDAS!$B:$B,'PAINEL MÊS'!$B486,SAÍDAS!$H:$H,'PAINEL MÊS'!$AI$1,SAÍDAS!$F:$F,'PAINEL MÊS'!F$3)</f>
        <v>0</v>
      </c>
      <c r="G486" s="41">
        <f>SUMIFS(SAÍDAS!$D:$D,SAÍDAS!$B:$B,'PAINEL MÊS'!$B486,SAÍDAS!$H:$H,'PAINEL MÊS'!$AI$1,SAÍDAS!$F:$F,'PAINEL MÊS'!G$3)</f>
        <v>0</v>
      </c>
      <c r="H486" s="41">
        <f>SUMIFS(SAÍDAS!$D:$D,SAÍDAS!$B:$B,'PAINEL MÊS'!$B486,SAÍDAS!$H:$H,'PAINEL MÊS'!$AI$1,SAÍDAS!$F:$F,'PAINEL MÊS'!H$3)</f>
        <v>0</v>
      </c>
      <c r="I486" s="41">
        <f>SUMIFS(SAÍDAS!$D:$D,SAÍDAS!$B:$B,'PAINEL MÊS'!$B486,SAÍDAS!$H:$H,'PAINEL MÊS'!$AI$1,SAÍDAS!$F:$F,'PAINEL MÊS'!I$3)+SUMIFS(SAÍDAS!$D:$D,SAÍDAS!$B:$B,'PAINEL MÊS'!$B486,SAÍDAS!$H:$H,'PAINEL MÊS'!$AI$1,SAÍDAS!$F:$F,"SEMANA 6")</f>
        <v>0</v>
      </c>
      <c r="J486" s="42">
        <f t="shared" si="93"/>
        <v>0</v>
      </c>
      <c r="K486" s="43">
        <f>SUMIFS(ENTRADAS!$D:$D,ENTRADAS!$B:$B,'PAINEL MÊS'!$B486,ENTRADAS!$I:$I,'PAINEL MÊS'!$AI$1,ENTRADAS!$F:$F,'PAINEL MÊS'!K$3)</f>
        <v>0</v>
      </c>
      <c r="L486" s="43">
        <f>SUMIFS(ENTRADAS!$D:$D,ENTRADAS!$B:$B,'PAINEL MÊS'!$B486,ENTRADAS!$I:$I,'PAINEL MÊS'!$AI$1,ENTRADAS!$F:$F,'PAINEL MÊS'!L$3)</f>
        <v>0</v>
      </c>
      <c r="M486" s="43">
        <f>SUMIFS(ENTRADAS!$D:$D,ENTRADAS!$B:$B,'PAINEL MÊS'!$B486,ENTRADAS!$I:$I,'PAINEL MÊS'!$AI$1,ENTRADAS!$F:$F,'PAINEL MÊS'!M$3)</f>
        <v>0</v>
      </c>
      <c r="N486" s="43">
        <f>SUMIFS(ENTRADAS!$D:$D,ENTRADAS!$B:$B,'PAINEL MÊS'!$B486,ENTRADAS!$I:$I,'PAINEL MÊS'!$AI$1,ENTRADAS!$F:$F,'PAINEL MÊS'!N$3)</f>
        <v>0</v>
      </c>
      <c r="O486" s="43">
        <f>SUMIFS(ENTRADAS!$D:$D,ENTRADAS!$B:$B,'PAINEL MÊS'!$B486,ENTRADAS!$I:$I,'PAINEL MÊS'!$AI$1,ENTRADAS!$F:$F,'PAINEL MÊS'!O$3)+SUMIFS(ENTRADAS!$D:$D,ENTRADAS!$B:$B,'PAINEL MÊS'!$B486,ENTRADAS!$I:$I,'PAINEL MÊS'!$AI$1,ENTRADAS!$F:$F,"SEMANA 6")</f>
        <v>0</v>
      </c>
      <c r="P486" s="44">
        <f t="shared" si="94"/>
        <v>0</v>
      </c>
      <c r="Q486" s="40">
        <f>C486+P486-J486+SUMIFS(AJUSTE!$D:$D,AJUSTE!$B:$B,'PAINEL MÊS'!B486,AJUSTE!$H:$H,'PAINEL MÊS'!$AI$1)</f>
        <v>0</v>
      </c>
      <c r="R486" s="45">
        <f t="shared" si="95"/>
        <v>0</v>
      </c>
      <c r="S486" s="15">
        <f>IFERROR(IF(INDEX(CADASTRO!$A$2:$Q$570,MATCH('PAINEL MÊS'!B486,CADASTRO!$B$2:$B$570,0),MATCH('PAINEL MÊS'!$AI$1,CADASTRO!$A$2:$Q$2,0))=0,IF(CADASTRO!R484=0,CADASTRO!E484,CADASTRO!R484),INDEX(CADASTRO!$A$2:$Q$570,MATCH('PAINEL MÊS'!B486,CADASTRO!$B$2:$B$570,0),MATCH('PAINEL MÊS'!$AI$1,CADASTRO!$A$2:$Q$2,0))),0)</f>
        <v>0</v>
      </c>
      <c r="T486" s="14">
        <f t="shared" si="96"/>
        <v>0</v>
      </c>
      <c r="U486" s="14">
        <f t="shared" si="97"/>
        <v>0</v>
      </c>
      <c r="V486" s="14">
        <f t="shared" si="98"/>
        <v>0</v>
      </c>
      <c r="W486" s="14">
        <f t="shared" si="99"/>
        <v>0</v>
      </c>
      <c r="X486" s="67">
        <f>IFERROR(IF(INDEX(CADASTRO!$A$2:$Q$570,MATCH('PAINEL MÊS'!B486,CADASTRO!$B$2:$B$570,0),MATCH('PAINEL MÊS'!$AJ$2,CADASTRO!$A$2:$Q$2,0))=0,IF(CADASTRO!R484=0,CADASTRO!E484,CADASTRO!R484),INDEX(CADASTRO!$A$2:$Q$570,MATCH('PAINEL MÊS'!B486,CADASTRO!$B$2:$B$570,0),MATCH('PAINEL MÊS'!$AJ$2,CADASTRO!$A$2:$Q$2,0))),0)*C486</f>
        <v>0</v>
      </c>
      <c r="Y486" s="14">
        <f t="shared" si="100"/>
        <v>0</v>
      </c>
      <c r="Z486" s="75">
        <f t="shared" si="101"/>
        <v>0</v>
      </c>
      <c r="AA486" s="75">
        <f t="shared" si="102"/>
        <v>0</v>
      </c>
      <c r="AB486" s="79">
        <f t="shared" si="103"/>
        <v>0</v>
      </c>
      <c r="AC486" s="77">
        <f t="shared" si="104"/>
        <v>0</v>
      </c>
      <c r="AD486" s="77">
        <f t="shared" si="105"/>
        <v>0</v>
      </c>
    </row>
    <row r="487" spans="1:30" ht="18.75" customHeight="1" x14ac:dyDescent="0.25">
      <c r="A487" s="7">
        <f>CADASTRO!A485</f>
        <v>0</v>
      </c>
      <c r="B487" s="7">
        <f>CADASTRO!B485</f>
        <v>0</v>
      </c>
      <c r="C487" s="40">
        <f>INDEX(Base!$A$40:$N$570,MATCH('PAINEL MÊS'!B487,Base!$B$40:$B$570,0),MATCH('PAINEL MÊS'!$C$2,Base!$A$40:$N$40,0))</f>
        <v>0</v>
      </c>
      <c r="D487" s="7">
        <f>CADASTRO!C485</f>
        <v>0</v>
      </c>
      <c r="E487" s="41">
        <f>SUMIFS(SAÍDAS!$D:$D,SAÍDAS!$B:$B,'PAINEL MÊS'!$B487,SAÍDAS!$H:$H,'PAINEL MÊS'!$AI$1,SAÍDAS!$F:$F,'PAINEL MÊS'!E$3)</f>
        <v>0</v>
      </c>
      <c r="F487" s="41">
        <f>SUMIFS(SAÍDAS!$D:$D,SAÍDAS!$B:$B,'PAINEL MÊS'!$B487,SAÍDAS!$H:$H,'PAINEL MÊS'!$AI$1,SAÍDAS!$F:$F,'PAINEL MÊS'!F$3)</f>
        <v>0</v>
      </c>
      <c r="G487" s="41">
        <f>SUMIFS(SAÍDAS!$D:$D,SAÍDAS!$B:$B,'PAINEL MÊS'!$B487,SAÍDAS!$H:$H,'PAINEL MÊS'!$AI$1,SAÍDAS!$F:$F,'PAINEL MÊS'!G$3)</f>
        <v>0</v>
      </c>
      <c r="H487" s="41">
        <f>SUMIFS(SAÍDAS!$D:$D,SAÍDAS!$B:$B,'PAINEL MÊS'!$B487,SAÍDAS!$H:$H,'PAINEL MÊS'!$AI$1,SAÍDAS!$F:$F,'PAINEL MÊS'!H$3)</f>
        <v>0</v>
      </c>
      <c r="I487" s="41">
        <f>SUMIFS(SAÍDAS!$D:$D,SAÍDAS!$B:$B,'PAINEL MÊS'!$B487,SAÍDAS!$H:$H,'PAINEL MÊS'!$AI$1,SAÍDAS!$F:$F,'PAINEL MÊS'!I$3)+SUMIFS(SAÍDAS!$D:$D,SAÍDAS!$B:$B,'PAINEL MÊS'!$B487,SAÍDAS!$H:$H,'PAINEL MÊS'!$AI$1,SAÍDAS!$F:$F,"SEMANA 6")</f>
        <v>0</v>
      </c>
      <c r="J487" s="42">
        <f t="shared" si="93"/>
        <v>0</v>
      </c>
      <c r="K487" s="43">
        <f>SUMIFS(ENTRADAS!$D:$D,ENTRADAS!$B:$B,'PAINEL MÊS'!$B487,ENTRADAS!$I:$I,'PAINEL MÊS'!$AI$1,ENTRADAS!$F:$F,'PAINEL MÊS'!K$3)</f>
        <v>0</v>
      </c>
      <c r="L487" s="43">
        <f>SUMIFS(ENTRADAS!$D:$D,ENTRADAS!$B:$B,'PAINEL MÊS'!$B487,ENTRADAS!$I:$I,'PAINEL MÊS'!$AI$1,ENTRADAS!$F:$F,'PAINEL MÊS'!L$3)</f>
        <v>0</v>
      </c>
      <c r="M487" s="43">
        <f>SUMIFS(ENTRADAS!$D:$D,ENTRADAS!$B:$B,'PAINEL MÊS'!$B487,ENTRADAS!$I:$I,'PAINEL MÊS'!$AI$1,ENTRADAS!$F:$F,'PAINEL MÊS'!M$3)</f>
        <v>0</v>
      </c>
      <c r="N487" s="43">
        <f>SUMIFS(ENTRADAS!$D:$D,ENTRADAS!$B:$B,'PAINEL MÊS'!$B487,ENTRADAS!$I:$I,'PAINEL MÊS'!$AI$1,ENTRADAS!$F:$F,'PAINEL MÊS'!N$3)</f>
        <v>0</v>
      </c>
      <c r="O487" s="43">
        <f>SUMIFS(ENTRADAS!$D:$D,ENTRADAS!$B:$B,'PAINEL MÊS'!$B487,ENTRADAS!$I:$I,'PAINEL MÊS'!$AI$1,ENTRADAS!$F:$F,'PAINEL MÊS'!O$3)+SUMIFS(ENTRADAS!$D:$D,ENTRADAS!$B:$B,'PAINEL MÊS'!$B487,ENTRADAS!$I:$I,'PAINEL MÊS'!$AI$1,ENTRADAS!$F:$F,"SEMANA 6")</f>
        <v>0</v>
      </c>
      <c r="P487" s="44">
        <f t="shared" si="94"/>
        <v>0</v>
      </c>
      <c r="Q487" s="40">
        <f>C487+P487-J487+SUMIFS(AJUSTE!$D:$D,AJUSTE!$B:$B,'PAINEL MÊS'!B487,AJUSTE!$H:$H,'PAINEL MÊS'!$AI$1)</f>
        <v>0</v>
      </c>
      <c r="R487" s="45">
        <f t="shared" si="95"/>
        <v>0</v>
      </c>
      <c r="S487" s="15">
        <f>IFERROR(IF(INDEX(CADASTRO!$A$2:$Q$570,MATCH('PAINEL MÊS'!B487,CADASTRO!$B$2:$B$570,0),MATCH('PAINEL MÊS'!$AI$1,CADASTRO!$A$2:$Q$2,0))=0,IF(CADASTRO!R485=0,CADASTRO!E485,CADASTRO!R485),INDEX(CADASTRO!$A$2:$Q$570,MATCH('PAINEL MÊS'!B487,CADASTRO!$B$2:$B$570,0),MATCH('PAINEL MÊS'!$AI$1,CADASTRO!$A$2:$Q$2,0))),0)</f>
        <v>0</v>
      </c>
      <c r="T487" s="14">
        <f t="shared" si="96"/>
        <v>0</v>
      </c>
      <c r="U487" s="14">
        <f t="shared" si="97"/>
        <v>0</v>
      </c>
      <c r="V487" s="14">
        <f t="shared" si="98"/>
        <v>0</v>
      </c>
      <c r="W487" s="14">
        <f t="shared" si="99"/>
        <v>0</v>
      </c>
      <c r="X487" s="67">
        <f>IFERROR(IF(INDEX(CADASTRO!$A$2:$Q$570,MATCH('PAINEL MÊS'!B487,CADASTRO!$B$2:$B$570,0),MATCH('PAINEL MÊS'!$AJ$2,CADASTRO!$A$2:$Q$2,0))=0,IF(CADASTRO!R485=0,CADASTRO!E485,CADASTRO!R485),INDEX(CADASTRO!$A$2:$Q$570,MATCH('PAINEL MÊS'!B487,CADASTRO!$B$2:$B$570,0),MATCH('PAINEL MÊS'!$AJ$2,CADASTRO!$A$2:$Q$2,0))),0)*C487</f>
        <v>0</v>
      </c>
      <c r="Y487" s="14">
        <f t="shared" si="100"/>
        <v>0</v>
      </c>
      <c r="Z487" s="75">
        <f t="shared" si="101"/>
        <v>0</v>
      </c>
      <c r="AA487" s="75">
        <f t="shared" si="102"/>
        <v>0</v>
      </c>
      <c r="AB487" s="79">
        <f t="shared" si="103"/>
        <v>0</v>
      </c>
      <c r="AC487" s="77">
        <f t="shared" si="104"/>
        <v>0</v>
      </c>
      <c r="AD487" s="77">
        <f t="shared" si="105"/>
        <v>0</v>
      </c>
    </row>
    <row r="488" spans="1:30" ht="18.75" customHeight="1" x14ac:dyDescent="0.25">
      <c r="A488" s="7">
        <f>CADASTRO!A486</f>
        <v>0</v>
      </c>
      <c r="B488" s="7">
        <f>CADASTRO!B486</f>
        <v>0</v>
      </c>
      <c r="C488" s="40">
        <f>INDEX(Base!$A$40:$N$570,MATCH('PAINEL MÊS'!B488,Base!$B$40:$B$570,0),MATCH('PAINEL MÊS'!$C$2,Base!$A$40:$N$40,0))</f>
        <v>0</v>
      </c>
      <c r="D488" s="7">
        <f>CADASTRO!C486</f>
        <v>0</v>
      </c>
      <c r="E488" s="41">
        <f>SUMIFS(SAÍDAS!$D:$D,SAÍDAS!$B:$B,'PAINEL MÊS'!$B488,SAÍDAS!$H:$H,'PAINEL MÊS'!$AI$1,SAÍDAS!$F:$F,'PAINEL MÊS'!E$3)</f>
        <v>0</v>
      </c>
      <c r="F488" s="41">
        <f>SUMIFS(SAÍDAS!$D:$D,SAÍDAS!$B:$B,'PAINEL MÊS'!$B488,SAÍDAS!$H:$H,'PAINEL MÊS'!$AI$1,SAÍDAS!$F:$F,'PAINEL MÊS'!F$3)</f>
        <v>0</v>
      </c>
      <c r="G488" s="41">
        <f>SUMIFS(SAÍDAS!$D:$D,SAÍDAS!$B:$B,'PAINEL MÊS'!$B488,SAÍDAS!$H:$H,'PAINEL MÊS'!$AI$1,SAÍDAS!$F:$F,'PAINEL MÊS'!G$3)</f>
        <v>0</v>
      </c>
      <c r="H488" s="41">
        <f>SUMIFS(SAÍDAS!$D:$D,SAÍDAS!$B:$B,'PAINEL MÊS'!$B488,SAÍDAS!$H:$H,'PAINEL MÊS'!$AI$1,SAÍDAS!$F:$F,'PAINEL MÊS'!H$3)</f>
        <v>0</v>
      </c>
      <c r="I488" s="41">
        <f>SUMIFS(SAÍDAS!$D:$D,SAÍDAS!$B:$B,'PAINEL MÊS'!$B488,SAÍDAS!$H:$H,'PAINEL MÊS'!$AI$1,SAÍDAS!$F:$F,'PAINEL MÊS'!I$3)+SUMIFS(SAÍDAS!$D:$D,SAÍDAS!$B:$B,'PAINEL MÊS'!$B488,SAÍDAS!$H:$H,'PAINEL MÊS'!$AI$1,SAÍDAS!$F:$F,"SEMANA 6")</f>
        <v>0</v>
      </c>
      <c r="J488" s="42">
        <f t="shared" si="93"/>
        <v>0</v>
      </c>
      <c r="K488" s="43">
        <f>SUMIFS(ENTRADAS!$D:$D,ENTRADAS!$B:$B,'PAINEL MÊS'!$B488,ENTRADAS!$I:$I,'PAINEL MÊS'!$AI$1,ENTRADAS!$F:$F,'PAINEL MÊS'!K$3)</f>
        <v>0</v>
      </c>
      <c r="L488" s="43">
        <f>SUMIFS(ENTRADAS!$D:$D,ENTRADAS!$B:$B,'PAINEL MÊS'!$B488,ENTRADAS!$I:$I,'PAINEL MÊS'!$AI$1,ENTRADAS!$F:$F,'PAINEL MÊS'!L$3)</f>
        <v>0</v>
      </c>
      <c r="M488" s="43">
        <f>SUMIFS(ENTRADAS!$D:$D,ENTRADAS!$B:$B,'PAINEL MÊS'!$B488,ENTRADAS!$I:$I,'PAINEL MÊS'!$AI$1,ENTRADAS!$F:$F,'PAINEL MÊS'!M$3)</f>
        <v>0</v>
      </c>
      <c r="N488" s="43">
        <f>SUMIFS(ENTRADAS!$D:$D,ENTRADAS!$B:$B,'PAINEL MÊS'!$B488,ENTRADAS!$I:$I,'PAINEL MÊS'!$AI$1,ENTRADAS!$F:$F,'PAINEL MÊS'!N$3)</f>
        <v>0</v>
      </c>
      <c r="O488" s="43">
        <f>SUMIFS(ENTRADAS!$D:$D,ENTRADAS!$B:$B,'PAINEL MÊS'!$B488,ENTRADAS!$I:$I,'PAINEL MÊS'!$AI$1,ENTRADAS!$F:$F,'PAINEL MÊS'!O$3)+SUMIFS(ENTRADAS!$D:$D,ENTRADAS!$B:$B,'PAINEL MÊS'!$B488,ENTRADAS!$I:$I,'PAINEL MÊS'!$AI$1,ENTRADAS!$F:$F,"SEMANA 6")</f>
        <v>0</v>
      </c>
      <c r="P488" s="44">
        <f t="shared" si="94"/>
        <v>0</v>
      </c>
      <c r="Q488" s="40">
        <f>C488+P488-J488+SUMIFS(AJUSTE!$D:$D,AJUSTE!$B:$B,'PAINEL MÊS'!B488,AJUSTE!$H:$H,'PAINEL MÊS'!$AI$1)</f>
        <v>0</v>
      </c>
      <c r="R488" s="45">
        <f t="shared" si="95"/>
        <v>0</v>
      </c>
      <c r="S488" s="15">
        <f>IFERROR(IF(INDEX(CADASTRO!$A$2:$Q$570,MATCH('PAINEL MÊS'!B488,CADASTRO!$B$2:$B$570,0),MATCH('PAINEL MÊS'!$AI$1,CADASTRO!$A$2:$Q$2,0))=0,IF(CADASTRO!R486=0,CADASTRO!E486,CADASTRO!R486),INDEX(CADASTRO!$A$2:$Q$570,MATCH('PAINEL MÊS'!B488,CADASTRO!$B$2:$B$570,0),MATCH('PAINEL MÊS'!$AI$1,CADASTRO!$A$2:$Q$2,0))),0)</f>
        <v>0</v>
      </c>
      <c r="T488" s="14">
        <f t="shared" si="96"/>
        <v>0</v>
      </c>
      <c r="U488" s="14">
        <f t="shared" si="97"/>
        <v>0</v>
      </c>
      <c r="V488" s="14">
        <f t="shared" si="98"/>
        <v>0</v>
      </c>
      <c r="W488" s="14">
        <f t="shared" si="99"/>
        <v>0</v>
      </c>
      <c r="X488" s="67">
        <f>IFERROR(IF(INDEX(CADASTRO!$A$2:$Q$570,MATCH('PAINEL MÊS'!B488,CADASTRO!$B$2:$B$570,0),MATCH('PAINEL MÊS'!$AJ$2,CADASTRO!$A$2:$Q$2,0))=0,IF(CADASTRO!R486=0,CADASTRO!E486,CADASTRO!R486),INDEX(CADASTRO!$A$2:$Q$570,MATCH('PAINEL MÊS'!B488,CADASTRO!$B$2:$B$570,0),MATCH('PAINEL MÊS'!$AJ$2,CADASTRO!$A$2:$Q$2,0))),0)*C488</f>
        <v>0</v>
      </c>
      <c r="Y488" s="14">
        <f t="shared" si="100"/>
        <v>0</v>
      </c>
      <c r="Z488" s="75">
        <f t="shared" si="101"/>
        <v>0</v>
      </c>
      <c r="AA488" s="75">
        <f t="shared" si="102"/>
        <v>0</v>
      </c>
      <c r="AB488" s="79">
        <f t="shared" si="103"/>
        <v>0</v>
      </c>
      <c r="AC488" s="77">
        <f t="shared" si="104"/>
        <v>0</v>
      </c>
      <c r="AD488" s="77">
        <f t="shared" si="105"/>
        <v>0</v>
      </c>
    </row>
    <row r="489" spans="1:30" ht="18.75" customHeight="1" x14ac:dyDescent="0.25">
      <c r="A489" s="7">
        <f>CADASTRO!A487</f>
        <v>0</v>
      </c>
      <c r="B489" s="7">
        <f>CADASTRO!B487</f>
        <v>0</v>
      </c>
      <c r="C489" s="40">
        <f>INDEX(Base!$A$40:$N$570,MATCH('PAINEL MÊS'!B489,Base!$B$40:$B$570,0),MATCH('PAINEL MÊS'!$C$2,Base!$A$40:$N$40,0))</f>
        <v>0</v>
      </c>
      <c r="D489" s="7">
        <f>CADASTRO!C487</f>
        <v>0</v>
      </c>
      <c r="E489" s="41">
        <f>SUMIFS(SAÍDAS!$D:$D,SAÍDAS!$B:$B,'PAINEL MÊS'!$B489,SAÍDAS!$H:$H,'PAINEL MÊS'!$AI$1,SAÍDAS!$F:$F,'PAINEL MÊS'!E$3)</f>
        <v>0</v>
      </c>
      <c r="F489" s="41">
        <f>SUMIFS(SAÍDAS!$D:$D,SAÍDAS!$B:$B,'PAINEL MÊS'!$B489,SAÍDAS!$H:$H,'PAINEL MÊS'!$AI$1,SAÍDAS!$F:$F,'PAINEL MÊS'!F$3)</f>
        <v>0</v>
      </c>
      <c r="G489" s="41">
        <f>SUMIFS(SAÍDAS!$D:$D,SAÍDAS!$B:$B,'PAINEL MÊS'!$B489,SAÍDAS!$H:$H,'PAINEL MÊS'!$AI$1,SAÍDAS!$F:$F,'PAINEL MÊS'!G$3)</f>
        <v>0</v>
      </c>
      <c r="H489" s="41">
        <f>SUMIFS(SAÍDAS!$D:$D,SAÍDAS!$B:$B,'PAINEL MÊS'!$B489,SAÍDAS!$H:$H,'PAINEL MÊS'!$AI$1,SAÍDAS!$F:$F,'PAINEL MÊS'!H$3)</f>
        <v>0</v>
      </c>
      <c r="I489" s="41">
        <f>SUMIFS(SAÍDAS!$D:$D,SAÍDAS!$B:$B,'PAINEL MÊS'!$B489,SAÍDAS!$H:$H,'PAINEL MÊS'!$AI$1,SAÍDAS!$F:$F,'PAINEL MÊS'!I$3)+SUMIFS(SAÍDAS!$D:$D,SAÍDAS!$B:$B,'PAINEL MÊS'!$B489,SAÍDAS!$H:$H,'PAINEL MÊS'!$AI$1,SAÍDAS!$F:$F,"SEMANA 6")</f>
        <v>0</v>
      </c>
      <c r="J489" s="42">
        <f t="shared" si="93"/>
        <v>0</v>
      </c>
      <c r="K489" s="43">
        <f>SUMIFS(ENTRADAS!$D:$D,ENTRADAS!$B:$B,'PAINEL MÊS'!$B489,ENTRADAS!$I:$I,'PAINEL MÊS'!$AI$1,ENTRADAS!$F:$F,'PAINEL MÊS'!K$3)</f>
        <v>0</v>
      </c>
      <c r="L489" s="43">
        <f>SUMIFS(ENTRADAS!$D:$D,ENTRADAS!$B:$B,'PAINEL MÊS'!$B489,ENTRADAS!$I:$I,'PAINEL MÊS'!$AI$1,ENTRADAS!$F:$F,'PAINEL MÊS'!L$3)</f>
        <v>0</v>
      </c>
      <c r="M489" s="43">
        <f>SUMIFS(ENTRADAS!$D:$D,ENTRADAS!$B:$B,'PAINEL MÊS'!$B489,ENTRADAS!$I:$I,'PAINEL MÊS'!$AI$1,ENTRADAS!$F:$F,'PAINEL MÊS'!M$3)</f>
        <v>0</v>
      </c>
      <c r="N489" s="43">
        <f>SUMIFS(ENTRADAS!$D:$D,ENTRADAS!$B:$B,'PAINEL MÊS'!$B489,ENTRADAS!$I:$I,'PAINEL MÊS'!$AI$1,ENTRADAS!$F:$F,'PAINEL MÊS'!N$3)</f>
        <v>0</v>
      </c>
      <c r="O489" s="43">
        <f>SUMIFS(ENTRADAS!$D:$D,ENTRADAS!$B:$B,'PAINEL MÊS'!$B489,ENTRADAS!$I:$I,'PAINEL MÊS'!$AI$1,ENTRADAS!$F:$F,'PAINEL MÊS'!O$3)+SUMIFS(ENTRADAS!$D:$D,ENTRADAS!$B:$B,'PAINEL MÊS'!$B489,ENTRADAS!$I:$I,'PAINEL MÊS'!$AI$1,ENTRADAS!$F:$F,"SEMANA 6")</f>
        <v>0</v>
      </c>
      <c r="P489" s="44">
        <f t="shared" si="94"/>
        <v>0</v>
      </c>
      <c r="Q489" s="40">
        <f>C489+P489-J489+SUMIFS(AJUSTE!$D:$D,AJUSTE!$B:$B,'PAINEL MÊS'!B489,AJUSTE!$H:$H,'PAINEL MÊS'!$AI$1)</f>
        <v>0</v>
      </c>
      <c r="R489" s="45">
        <f t="shared" si="95"/>
        <v>0</v>
      </c>
      <c r="S489" s="15">
        <f>IFERROR(IF(INDEX(CADASTRO!$A$2:$Q$570,MATCH('PAINEL MÊS'!B489,CADASTRO!$B$2:$B$570,0),MATCH('PAINEL MÊS'!$AI$1,CADASTRO!$A$2:$Q$2,0))=0,IF(CADASTRO!R487=0,CADASTRO!E487,CADASTRO!R487),INDEX(CADASTRO!$A$2:$Q$570,MATCH('PAINEL MÊS'!B489,CADASTRO!$B$2:$B$570,0),MATCH('PAINEL MÊS'!$AI$1,CADASTRO!$A$2:$Q$2,0))),0)</f>
        <v>0</v>
      </c>
      <c r="T489" s="14">
        <f t="shared" si="96"/>
        <v>0</v>
      </c>
      <c r="U489" s="14">
        <f t="shared" si="97"/>
        <v>0</v>
      </c>
      <c r="V489" s="14">
        <f t="shared" si="98"/>
        <v>0</v>
      </c>
      <c r="W489" s="14">
        <f t="shared" si="99"/>
        <v>0</v>
      </c>
      <c r="X489" s="67">
        <f>IFERROR(IF(INDEX(CADASTRO!$A$2:$Q$570,MATCH('PAINEL MÊS'!B489,CADASTRO!$B$2:$B$570,0),MATCH('PAINEL MÊS'!$AJ$2,CADASTRO!$A$2:$Q$2,0))=0,IF(CADASTRO!R487=0,CADASTRO!E487,CADASTRO!R487),INDEX(CADASTRO!$A$2:$Q$570,MATCH('PAINEL MÊS'!B489,CADASTRO!$B$2:$B$570,0),MATCH('PAINEL MÊS'!$AJ$2,CADASTRO!$A$2:$Q$2,0))),0)*C489</f>
        <v>0</v>
      </c>
      <c r="Y489" s="14">
        <f t="shared" si="100"/>
        <v>0</v>
      </c>
      <c r="Z489" s="75">
        <f t="shared" si="101"/>
        <v>0</v>
      </c>
      <c r="AA489" s="75">
        <f t="shared" si="102"/>
        <v>0</v>
      </c>
      <c r="AB489" s="79">
        <f t="shared" si="103"/>
        <v>0</v>
      </c>
      <c r="AC489" s="77">
        <f t="shared" si="104"/>
        <v>0</v>
      </c>
      <c r="AD489" s="77">
        <f t="shared" si="105"/>
        <v>0</v>
      </c>
    </row>
    <row r="490" spans="1:30" ht="18.75" customHeight="1" x14ac:dyDescent="0.25">
      <c r="A490" s="7">
        <f>CADASTRO!A488</f>
        <v>0</v>
      </c>
      <c r="B490" s="7">
        <f>CADASTRO!B488</f>
        <v>0</v>
      </c>
      <c r="C490" s="40">
        <f>INDEX(Base!$A$40:$N$570,MATCH('PAINEL MÊS'!B490,Base!$B$40:$B$570,0),MATCH('PAINEL MÊS'!$C$2,Base!$A$40:$N$40,0))</f>
        <v>0</v>
      </c>
      <c r="D490" s="7">
        <f>CADASTRO!C488</f>
        <v>0</v>
      </c>
      <c r="E490" s="41">
        <f>SUMIFS(SAÍDAS!$D:$D,SAÍDAS!$B:$B,'PAINEL MÊS'!$B490,SAÍDAS!$H:$H,'PAINEL MÊS'!$AI$1,SAÍDAS!$F:$F,'PAINEL MÊS'!E$3)</f>
        <v>0</v>
      </c>
      <c r="F490" s="41">
        <f>SUMIFS(SAÍDAS!$D:$D,SAÍDAS!$B:$B,'PAINEL MÊS'!$B490,SAÍDAS!$H:$H,'PAINEL MÊS'!$AI$1,SAÍDAS!$F:$F,'PAINEL MÊS'!F$3)</f>
        <v>0</v>
      </c>
      <c r="G490" s="41">
        <f>SUMIFS(SAÍDAS!$D:$D,SAÍDAS!$B:$B,'PAINEL MÊS'!$B490,SAÍDAS!$H:$H,'PAINEL MÊS'!$AI$1,SAÍDAS!$F:$F,'PAINEL MÊS'!G$3)</f>
        <v>0</v>
      </c>
      <c r="H490" s="41">
        <f>SUMIFS(SAÍDAS!$D:$D,SAÍDAS!$B:$B,'PAINEL MÊS'!$B490,SAÍDAS!$H:$H,'PAINEL MÊS'!$AI$1,SAÍDAS!$F:$F,'PAINEL MÊS'!H$3)</f>
        <v>0</v>
      </c>
      <c r="I490" s="41">
        <f>SUMIFS(SAÍDAS!$D:$D,SAÍDAS!$B:$B,'PAINEL MÊS'!$B490,SAÍDAS!$H:$H,'PAINEL MÊS'!$AI$1,SAÍDAS!$F:$F,'PAINEL MÊS'!I$3)+SUMIFS(SAÍDAS!$D:$D,SAÍDAS!$B:$B,'PAINEL MÊS'!$B490,SAÍDAS!$H:$H,'PAINEL MÊS'!$AI$1,SAÍDAS!$F:$F,"SEMANA 6")</f>
        <v>0</v>
      </c>
      <c r="J490" s="42">
        <f t="shared" si="93"/>
        <v>0</v>
      </c>
      <c r="K490" s="43">
        <f>SUMIFS(ENTRADAS!$D:$D,ENTRADAS!$B:$B,'PAINEL MÊS'!$B490,ENTRADAS!$I:$I,'PAINEL MÊS'!$AI$1,ENTRADAS!$F:$F,'PAINEL MÊS'!K$3)</f>
        <v>0</v>
      </c>
      <c r="L490" s="43">
        <f>SUMIFS(ENTRADAS!$D:$D,ENTRADAS!$B:$B,'PAINEL MÊS'!$B490,ENTRADAS!$I:$I,'PAINEL MÊS'!$AI$1,ENTRADAS!$F:$F,'PAINEL MÊS'!L$3)</f>
        <v>0</v>
      </c>
      <c r="M490" s="43">
        <f>SUMIFS(ENTRADAS!$D:$D,ENTRADAS!$B:$B,'PAINEL MÊS'!$B490,ENTRADAS!$I:$I,'PAINEL MÊS'!$AI$1,ENTRADAS!$F:$F,'PAINEL MÊS'!M$3)</f>
        <v>0</v>
      </c>
      <c r="N490" s="43">
        <f>SUMIFS(ENTRADAS!$D:$D,ENTRADAS!$B:$B,'PAINEL MÊS'!$B490,ENTRADAS!$I:$I,'PAINEL MÊS'!$AI$1,ENTRADAS!$F:$F,'PAINEL MÊS'!N$3)</f>
        <v>0</v>
      </c>
      <c r="O490" s="43">
        <f>SUMIFS(ENTRADAS!$D:$D,ENTRADAS!$B:$B,'PAINEL MÊS'!$B490,ENTRADAS!$I:$I,'PAINEL MÊS'!$AI$1,ENTRADAS!$F:$F,'PAINEL MÊS'!O$3)+SUMIFS(ENTRADAS!$D:$D,ENTRADAS!$B:$B,'PAINEL MÊS'!$B490,ENTRADAS!$I:$I,'PAINEL MÊS'!$AI$1,ENTRADAS!$F:$F,"SEMANA 6")</f>
        <v>0</v>
      </c>
      <c r="P490" s="44">
        <f t="shared" si="94"/>
        <v>0</v>
      </c>
      <c r="Q490" s="40">
        <f>C490+P490-J490+SUMIFS(AJUSTE!$D:$D,AJUSTE!$B:$B,'PAINEL MÊS'!B490,AJUSTE!$H:$H,'PAINEL MÊS'!$AI$1)</f>
        <v>0</v>
      </c>
      <c r="R490" s="45">
        <f t="shared" si="95"/>
        <v>0</v>
      </c>
      <c r="S490" s="15">
        <f>IFERROR(IF(INDEX(CADASTRO!$A$2:$Q$570,MATCH('PAINEL MÊS'!B490,CADASTRO!$B$2:$B$570,0),MATCH('PAINEL MÊS'!$AI$1,CADASTRO!$A$2:$Q$2,0))=0,IF(CADASTRO!R488=0,CADASTRO!E488,CADASTRO!R488),INDEX(CADASTRO!$A$2:$Q$570,MATCH('PAINEL MÊS'!B490,CADASTRO!$B$2:$B$570,0),MATCH('PAINEL MÊS'!$AI$1,CADASTRO!$A$2:$Q$2,0))),0)</f>
        <v>0</v>
      </c>
      <c r="T490" s="14">
        <f t="shared" si="96"/>
        <v>0</v>
      </c>
      <c r="U490" s="14">
        <f t="shared" si="97"/>
        <v>0</v>
      </c>
      <c r="V490" s="14">
        <f t="shared" si="98"/>
        <v>0</v>
      </c>
      <c r="W490" s="14">
        <f t="shared" si="99"/>
        <v>0</v>
      </c>
      <c r="X490" s="67">
        <f>IFERROR(IF(INDEX(CADASTRO!$A$2:$Q$570,MATCH('PAINEL MÊS'!B490,CADASTRO!$B$2:$B$570,0),MATCH('PAINEL MÊS'!$AJ$2,CADASTRO!$A$2:$Q$2,0))=0,IF(CADASTRO!R488=0,CADASTRO!E488,CADASTRO!R488),INDEX(CADASTRO!$A$2:$Q$570,MATCH('PAINEL MÊS'!B490,CADASTRO!$B$2:$B$570,0),MATCH('PAINEL MÊS'!$AJ$2,CADASTRO!$A$2:$Q$2,0))),0)*C490</f>
        <v>0</v>
      </c>
      <c r="Y490" s="14">
        <f t="shared" si="100"/>
        <v>0</v>
      </c>
      <c r="Z490" s="75">
        <f t="shared" si="101"/>
        <v>0</v>
      </c>
      <c r="AA490" s="75">
        <f t="shared" si="102"/>
        <v>0</v>
      </c>
      <c r="AB490" s="79">
        <f t="shared" si="103"/>
        <v>0</v>
      </c>
      <c r="AC490" s="77">
        <f t="shared" si="104"/>
        <v>0</v>
      </c>
      <c r="AD490" s="77">
        <f t="shared" si="105"/>
        <v>0</v>
      </c>
    </row>
    <row r="491" spans="1:30" ht="18.75" customHeight="1" x14ac:dyDescent="0.25">
      <c r="A491" s="7">
        <f>CADASTRO!A489</f>
        <v>0</v>
      </c>
      <c r="B491" s="7">
        <f>CADASTRO!B489</f>
        <v>0</v>
      </c>
      <c r="C491" s="40">
        <f>INDEX(Base!$A$40:$N$570,MATCH('PAINEL MÊS'!B491,Base!$B$40:$B$570,0),MATCH('PAINEL MÊS'!$C$2,Base!$A$40:$N$40,0))</f>
        <v>0</v>
      </c>
      <c r="D491" s="7">
        <f>CADASTRO!C489</f>
        <v>0</v>
      </c>
      <c r="E491" s="41">
        <f>SUMIFS(SAÍDAS!$D:$D,SAÍDAS!$B:$B,'PAINEL MÊS'!$B491,SAÍDAS!$H:$H,'PAINEL MÊS'!$AI$1,SAÍDAS!$F:$F,'PAINEL MÊS'!E$3)</f>
        <v>0</v>
      </c>
      <c r="F491" s="41">
        <f>SUMIFS(SAÍDAS!$D:$D,SAÍDAS!$B:$B,'PAINEL MÊS'!$B491,SAÍDAS!$H:$H,'PAINEL MÊS'!$AI$1,SAÍDAS!$F:$F,'PAINEL MÊS'!F$3)</f>
        <v>0</v>
      </c>
      <c r="G491" s="41">
        <f>SUMIFS(SAÍDAS!$D:$D,SAÍDAS!$B:$B,'PAINEL MÊS'!$B491,SAÍDAS!$H:$H,'PAINEL MÊS'!$AI$1,SAÍDAS!$F:$F,'PAINEL MÊS'!G$3)</f>
        <v>0</v>
      </c>
      <c r="H491" s="41">
        <f>SUMIFS(SAÍDAS!$D:$D,SAÍDAS!$B:$B,'PAINEL MÊS'!$B491,SAÍDAS!$H:$H,'PAINEL MÊS'!$AI$1,SAÍDAS!$F:$F,'PAINEL MÊS'!H$3)</f>
        <v>0</v>
      </c>
      <c r="I491" s="41">
        <f>SUMIFS(SAÍDAS!$D:$D,SAÍDAS!$B:$B,'PAINEL MÊS'!$B491,SAÍDAS!$H:$H,'PAINEL MÊS'!$AI$1,SAÍDAS!$F:$F,'PAINEL MÊS'!I$3)+SUMIFS(SAÍDAS!$D:$D,SAÍDAS!$B:$B,'PAINEL MÊS'!$B491,SAÍDAS!$H:$H,'PAINEL MÊS'!$AI$1,SAÍDAS!$F:$F,"SEMANA 6")</f>
        <v>0</v>
      </c>
      <c r="J491" s="42">
        <f t="shared" si="93"/>
        <v>0</v>
      </c>
      <c r="K491" s="43">
        <f>SUMIFS(ENTRADAS!$D:$D,ENTRADAS!$B:$B,'PAINEL MÊS'!$B491,ENTRADAS!$I:$I,'PAINEL MÊS'!$AI$1,ENTRADAS!$F:$F,'PAINEL MÊS'!K$3)</f>
        <v>0</v>
      </c>
      <c r="L491" s="43">
        <f>SUMIFS(ENTRADAS!$D:$D,ENTRADAS!$B:$B,'PAINEL MÊS'!$B491,ENTRADAS!$I:$I,'PAINEL MÊS'!$AI$1,ENTRADAS!$F:$F,'PAINEL MÊS'!L$3)</f>
        <v>0</v>
      </c>
      <c r="M491" s="43">
        <f>SUMIFS(ENTRADAS!$D:$D,ENTRADAS!$B:$B,'PAINEL MÊS'!$B491,ENTRADAS!$I:$I,'PAINEL MÊS'!$AI$1,ENTRADAS!$F:$F,'PAINEL MÊS'!M$3)</f>
        <v>0</v>
      </c>
      <c r="N491" s="43">
        <f>SUMIFS(ENTRADAS!$D:$D,ENTRADAS!$B:$B,'PAINEL MÊS'!$B491,ENTRADAS!$I:$I,'PAINEL MÊS'!$AI$1,ENTRADAS!$F:$F,'PAINEL MÊS'!N$3)</f>
        <v>0</v>
      </c>
      <c r="O491" s="43">
        <f>SUMIFS(ENTRADAS!$D:$D,ENTRADAS!$B:$B,'PAINEL MÊS'!$B491,ENTRADAS!$I:$I,'PAINEL MÊS'!$AI$1,ENTRADAS!$F:$F,'PAINEL MÊS'!O$3)+SUMIFS(ENTRADAS!$D:$D,ENTRADAS!$B:$B,'PAINEL MÊS'!$B491,ENTRADAS!$I:$I,'PAINEL MÊS'!$AI$1,ENTRADAS!$F:$F,"SEMANA 6")</f>
        <v>0</v>
      </c>
      <c r="P491" s="44">
        <f t="shared" si="94"/>
        <v>0</v>
      </c>
      <c r="Q491" s="40">
        <f>C491+P491-J491+SUMIFS(AJUSTE!$D:$D,AJUSTE!$B:$B,'PAINEL MÊS'!B491,AJUSTE!$H:$H,'PAINEL MÊS'!$AI$1)</f>
        <v>0</v>
      </c>
      <c r="R491" s="45">
        <f t="shared" si="95"/>
        <v>0</v>
      </c>
      <c r="S491" s="15">
        <f>IFERROR(IF(INDEX(CADASTRO!$A$2:$Q$570,MATCH('PAINEL MÊS'!B491,CADASTRO!$B$2:$B$570,0),MATCH('PAINEL MÊS'!$AI$1,CADASTRO!$A$2:$Q$2,0))=0,IF(CADASTRO!R489=0,CADASTRO!E489,CADASTRO!R489),INDEX(CADASTRO!$A$2:$Q$570,MATCH('PAINEL MÊS'!B491,CADASTRO!$B$2:$B$570,0),MATCH('PAINEL MÊS'!$AI$1,CADASTRO!$A$2:$Q$2,0))),0)</f>
        <v>0</v>
      </c>
      <c r="T491" s="14">
        <f t="shared" si="96"/>
        <v>0</v>
      </c>
      <c r="U491" s="14">
        <f t="shared" si="97"/>
        <v>0</v>
      </c>
      <c r="V491" s="14">
        <f t="shared" si="98"/>
        <v>0</v>
      </c>
      <c r="W491" s="14">
        <f t="shared" si="99"/>
        <v>0</v>
      </c>
      <c r="X491" s="67">
        <f>IFERROR(IF(INDEX(CADASTRO!$A$2:$Q$570,MATCH('PAINEL MÊS'!B491,CADASTRO!$B$2:$B$570,0),MATCH('PAINEL MÊS'!$AJ$2,CADASTRO!$A$2:$Q$2,0))=0,IF(CADASTRO!R489=0,CADASTRO!E489,CADASTRO!R489),INDEX(CADASTRO!$A$2:$Q$570,MATCH('PAINEL MÊS'!B491,CADASTRO!$B$2:$B$570,0),MATCH('PAINEL MÊS'!$AJ$2,CADASTRO!$A$2:$Q$2,0))),0)*C491</f>
        <v>0</v>
      </c>
      <c r="Y491" s="14">
        <f t="shared" si="100"/>
        <v>0</v>
      </c>
      <c r="Z491" s="75">
        <f t="shared" si="101"/>
        <v>0</v>
      </c>
      <c r="AA491" s="75">
        <f t="shared" si="102"/>
        <v>0</v>
      </c>
      <c r="AB491" s="79">
        <f t="shared" si="103"/>
        <v>0</v>
      </c>
      <c r="AC491" s="77">
        <f t="shared" si="104"/>
        <v>0</v>
      </c>
      <c r="AD491" s="77">
        <f t="shared" si="105"/>
        <v>0</v>
      </c>
    </row>
    <row r="492" spans="1:30" ht="18.75" customHeight="1" x14ac:dyDescent="0.25">
      <c r="A492" s="7">
        <f>CADASTRO!A490</f>
        <v>0</v>
      </c>
      <c r="B492" s="7">
        <f>CADASTRO!B490</f>
        <v>0</v>
      </c>
      <c r="C492" s="40">
        <f>INDEX(Base!$A$40:$N$570,MATCH('PAINEL MÊS'!B492,Base!$B$40:$B$570,0),MATCH('PAINEL MÊS'!$C$2,Base!$A$40:$N$40,0))</f>
        <v>0</v>
      </c>
      <c r="D492" s="7">
        <f>CADASTRO!C490</f>
        <v>0</v>
      </c>
      <c r="E492" s="41">
        <f>SUMIFS(SAÍDAS!$D:$D,SAÍDAS!$B:$B,'PAINEL MÊS'!$B492,SAÍDAS!$H:$H,'PAINEL MÊS'!$AI$1,SAÍDAS!$F:$F,'PAINEL MÊS'!E$3)</f>
        <v>0</v>
      </c>
      <c r="F492" s="41">
        <f>SUMIFS(SAÍDAS!$D:$D,SAÍDAS!$B:$B,'PAINEL MÊS'!$B492,SAÍDAS!$H:$H,'PAINEL MÊS'!$AI$1,SAÍDAS!$F:$F,'PAINEL MÊS'!F$3)</f>
        <v>0</v>
      </c>
      <c r="G492" s="41">
        <f>SUMIFS(SAÍDAS!$D:$D,SAÍDAS!$B:$B,'PAINEL MÊS'!$B492,SAÍDAS!$H:$H,'PAINEL MÊS'!$AI$1,SAÍDAS!$F:$F,'PAINEL MÊS'!G$3)</f>
        <v>0</v>
      </c>
      <c r="H492" s="41">
        <f>SUMIFS(SAÍDAS!$D:$D,SAÍDAS!$B:$B,'PAINEL MÊS'!$B492,SAÍDAS!$H:$H,'PAINEL MÊS'!$AI$1,SAÍDAS!$F:$F,'PAINEL MÊS'!H$3)</f>
        <v>0</v>
      </c>
      <c r="I492" s="41">
        <f>SUMIFS(SAÍDAS!$D:$D,SAÍDAS!$B:$B,'PAINEL MÊS'!$B492,SAÍDAS!$H:$H,'PAINEL MÊS'!$AI$1,SAÍDAS!$F:$F,'PAINEL MÊS'!I$3)+SUMIFS(SAÍDAS!$D:$D,SAÍDAS!$B:$B,'PAINEL MÊS'!$B492,SAÍDAS!$H:$H,'PAINEL MÊS'!$AI$1,SAÍDAS!$F:$F,"SEMANA 6")</f>
        <v>0</v>
      </c>
      <c r="J492" s="42">
        <f t="shared" si="93"/>
        <v>0</v>
      </c>
      <c r="K492" s="43">
        <f>SUMIFS(ENTRADAS!$D:$D,ENTRADAS!$B:$B,'PAINEL MÊS'!$B492,ENTRADAS!$I:$I,'PAINEL MÊS'!$AI$1,ENTRADAS!$F:$F,'PAINEL MÊS'!K$3)</f>
        <v>0</v>
      </c>
      <c r="L492" s="43">
        <f>SUMIFS(ENTRADAS!$D:$D,ENTRADAS!$B:$B,'PAINEL MÊS'!$B492,ENTRADAS!$I:$I,'PAINEL MÊS'!$AI$1,ENTRADAS!$F:$F,'PAINEL MÊS'!L$3)</f>
        <v>0</v>
      </c>
      <c r="M492" s="43">
        <f>SUMIFS(ENTRADAS!$D:$D,ENTRADAS!$B:$B,'PAINEL MÊS'!$B492,ENTRADAS!$I:$I,'PAINEL MÊS'!$AI$1,ENTRADAS!$F:$F,'PAINEL MÊS'!M$3)</f>
        <v>0</v>
      </c>
      <c r="N492" s="43">
        <f>SUMIFS(ENTRADAS!$D:$D,ENTRADAS!$B:$B,'PAINEL MÊS'!$B492,ENTRADAS!$I:$I,'PAINEL MÊS'!$AI$1,ENTRADAS!$F:$F,'PAINEL MÊS'!N$3)</f>
        <v>0</v>
      </c>
      <c r="O492" s="43">
        <f>SUMIFS(ENTRADAS!$D:$D,ENTRADAS!$B:$B,'PAINEL MÊS'!$B492,ENTRADAS!$I:$I,'PAINEL MÊS'!$AI$1,ENTRADAS!$F:$F,'PAINEL MÊS'!O$3)+SUMIFS(ENTRADAS!$D:$D,ENTRADAS!$B:$B,'PAINEL MÊS'!$B492,ENTRADAS!$I:$I,'PAINEL MÊS'!$AI$1,ENTRADAS!$F:$F,"SEMANA 6")</f>
        <v>0</v>
      </c>
      <c r="P492" s="44">
        <f t="shared" si="94"/>
        <v>0</v>
      </c>
      <c r="Q492" s="40">
        <f>C492+P492-J492+SUMIFS(AJUSTE!$D:$D,AJUSTE!$B:$B,'PAINEL MÊS'!B492,AJUSTE!$H:$H,'PAINEL MÊS'!$AI$1)</f>
        <v>0</v>
      </c>
      <c r="R492" s="45">
        <f t="shared" si="95"/>
        <v>0</v>
      </c>
      <c r="S492" s="15">
        <f>IFERROR(IF(INDEX(CADASTRO!$A$2:$Q$570,MATCH('PAINEL MÊS'!B492,CADASTRO!$B$2:$B$570,0),MATCH('PAINEL MÊS'!$AI$1,CADASTRO!$A$2:$Q$2,0))=0,IF(CADASTRO!R490=0,CADASTRO!E490,CADASTRO!R490),INDEX(CADASTRO!$A$2:$Q$570,MATCH('PAINEL MÊS'!B492,CADASTRO!$B$2:$B$570,0),MATCH('PAINEL MÊS'!$AI$1,CADASTRO!$A$2:$Q$2,0))),0)</f>
        <v>0</v>
      </c>
      <c r="T492" s="14">
        <f t="shared" si="96"/>
        <v>0</v>
      </c>
      <c r="U492" s="14">
        <f t="shared" si="97"/>
        <v>0</v>
      </c>
      <c r="V492" s="14">
        <f t="shared" si="98"/>
        <v>0</v>
      </c>
      <c r="W492" s="14">
        <f t="shared" si="99"/>
        <v>0</v>
      </c>
      <c r="X492" s="67">
        <f>IFERROR(IF(INDEX(CADASTRO!$A$2:$Q$570,MATCH('PAINEL MÊS'!B492,CADASTRO!$B$2:$B$570,0),MATCH('PAINEL MÊS'!$AJ$2,CADASTRO!$A$2:$Q$2,0))=0,IF(CADASTRO!R490=0,CADASTRO!E490,CADASTRO!R490),INDEX(CADASTRO!$A$2:$Q$570,MATCH('PAINEL MÊS'!B492,CADASTRO!$B$2:$B$570,0),MATCH('PAINEL MÊS'!$AJ$2,CADASTRO!$A$2:$Q$2,0))),0)*C492</f>
        <v>0</v>
      </c>
      <c r="Y492" s="14">
        <f t="shared" si="100"/>
        <v>0</v>
      </c>
      <c r="Z492" s="75">
        <f t="shared" si="101"/>
        <v>0</v>
      </c>
      <c r="AA492" s="75">
        <f t="shared" si="102"/>
        <v>0</v>
      </c>
      <c r="AB492" s="79">
        <f t="shared" si="103"/>
        <v>0</v>
      </c>
      <c r="AC492" s="77">
        <f t="shared" si="104"/>
        <v>0</v>
      </c>
      <c r="AD492" s="77">
        <f t="shared" si="105"/>
        <v>0</v>
      </c>
    </row>
    <row r="493" spans="1:30" ht="18.75" customHeight="1" x14ac:dyDescent="0.25">
      <c r="A493" s="7">
        <f>CADASTRO!A491</f>
        <v>0</v>
      </c>
      <c r="B493" s="7">
        <f>CADASTRO!B491</f>
        <v>0</v>
      </c>
      <c r="C493" s="40">
        <f>INDEX(Base!$A$40:$N$570,MATCH('PAINEL MÊS'!B493,Base!$B$40:$B$570,0),MATCH('PAINEL MÊS'!$C$2,Base!$A$40:$N$40,0))</f>
        <v>0</v>
      </c>
      <c r="D493" s="7">
        <f>CADASTRO!C491</f>
        <v>0</v>
      </c>
      <c r="E493" s="41">
        <f>SUMIFS(SAÍDAS!$D:$D,SAÍDAS!$B:$B,'PAINEL MÊS'!$B493,SAÍDAS!$H:$H,'PAINEL MÊS'!$AI$1,SAÍDAS!$F:$F,'PAINEL MÊS'!E$3)</f>
        <v>0</v>
      </c>
      <c r="F493" s="41">
        <f>SUMIFS(SAÍDAS!$D:$D,SAÍDAS!$B:$B,'PAINEL MÊS'!$B493,SAÍDAS!$H:$H,'PAINEL MÊS'!$AI$1,SAÍDAS!$F:$F,'PAINEL MÊS'!F$3)</f>
        <v>0</v>
      </c>
      <c r="G493" s="41">
        <f>SUMIFS(SAÍDAS!$D:$D,SAÍDAS!$B:$B,'PAINEL MÊS'!$B493,SAÍDAS!$H:$H,'PAINEL MÊS'!$AI$1,SAÍDAS!$F:$F,'PAINEL MÊS'!G$3)</f>
        <v>0</v>
      </c>
      <c r="H493" s="41">
        <f>SUMIFS(SAÍDAS!$D:$D,SAÍDAS!$B:$B,'PAINEL MÊS'!$B493,SAÍDAS!$H:$H,'PAINEL MÊS'!$AI$1,SAÍDAS!$F:$F,'PAINEL MÊS'!H$3)</f>
        <v>0</v>
      </c>
      <c r="I493" s="41">
        <f>SUMIFS(SAÍDAS!$D:$D,SAÍDAS!$B:$B,'PAINEL MÊS'!$B493,SAÍDAS!$H:$H,'PAINEL MÊS'!$AI$1,SAÍDAS!$F:$F,'PAINEL MÊS'!I$3)+SUMIFS(SAÍDAS!$D:$D,SAÍDAS!$B:$B,'PAINEL MÊS'!$B493,SAÍDAS!$H:$H,'PAINEL MÊS'!$AI$1,SAÍDAS!$F:$F,"SEMANA 6")</f>
        <v>0</v>
      </c>
      <c r="J493" s="42">
        <f t="shared" si="93"/>
        <v>0</v>
      </c>
      <c r="K493" s="43">
        <f>SUMIFS(ENTRADAS!$D:$D,ENTRADAS!$B:$B,'PAINEL MÊS'!$B493,ENTRADAS!$I:$I,'PAINEL MÊS'!$AI$1,ENTRADAS!$F:$F,'PAINEL MÊS'!K$3)</f>
        <v>0</v>
      </c>
      <c r="L493" s="43">
        <f>SUMIFS(ENTRADAS!$D:$D,ENTRADAS!$B:$B,'PAINEL MÊS'!$B493,ENTRADAS!$I:$I,'PAINEL MÊS'!$AI$1,ENTRADAS!$F:$F,'PAINEL MÊS'!L$3)</f>
        <v>0</v>
      </c>
      <c r="M493" s="43">
        <f>SUMIFS(ENTRADAS!$D:$D,ENTRADAS!$B:$B,'PAINEL MÊS'!$B493,ENTRADAS!$I:$I,'PAINEL MÊS'!$AI$1,ENTRADAS!$F:$F,'PAINEL MÊS'!M$3)</f>
        <v>0</v>
      </c>
      <c r="N493" s="43">
        <f>SUMIFS(ENTRADAS!$D:$D,ENTRADAS!$B:$B,'PAINEL MÊS'!$B493,ENTRADAS!$I:$I,'PAINEL MÊS'!$AI$1,ENTRADAS!$F:$F,'PAINEL MÊS'!N$3)</f>
        <v>0</v>
      </c>
      <c r="O493" s="43">
        <f>SUMIFS(ENTRADAS!$D:$D,ENTRADAS!$B:$B,'PAINEL MÊS'!$B493,ENTRADAS!$I:$I,'PAINEL MÊS'!$AI$1,ENTRADAS!$F:$F,'PAINEL MÊS'!O$3)+SUMIFS(ENTRADAS!$D:$D,ENTRADAS!$B:$B,'PAINEL MÊS'!$B493,ENTRADAS!$I:$I,'PAINEL MÊS'!$AI$1,ENTRADAS!$F:$F,"SEMANA 6")</f>
        <v>0</v>
      </c>
      <c r="P493" s="44">
        <f t="shared" si="94"/>
        <v>0</v>
      </c>
      <c r="Q493" s="40">
        <f>C493+P493-J493+SUMIFS(AJUSTE!$D:$D,AJUSTE!$B:$B,'PAINEL MÊS'!B493,AJUSTE!$H:$H,'PAINEL MÊS'!$AI$1)</f>
        <v>0</v>
      </c>
      <c r="R493" s="45">
        <f t="shared" si="95"/>
        <v>0</v>
      </c>
      <c r="S493" s="15">
        <f>IFERROR(IF(INDEX(CADASTRO!$A$2:$Q$570,MATCH('PAINEL MÊS'!B493,CADASTRO!$B$2:$B$570,0),MATCH('PAINEL MÊS'!$AI$1,CADASTRO!$A$2:$Q$2,0))=0,IF(CADASTRO!R491=0,CADASTRO!E491,CADASTRO!R491),INDEX(CADASTRO!$A$2:$Q$570,MATCH('PAINEL MÊS'!B493,CADASTRO!$B$2:$B$570,0),MATCH('PAINEL MÊS'!$AI$1,CADASTRO!$A$2:$Q$2,0))),0)</f>
        <v>0</v>
      </c>
      <c r="T493" s="14">
        <f t="shared" si="96"/>
        <v>0</v>
      </c>
      <c r="U493" s="14">
        <f t="shared" si="97"/>
        <v>0</v>
      </c>
      <c r="V493" s="14">
        <f t="shared" si="98"/>
        <v>0</v>
      </c>
      <c r="W493" s="14">
        <f t="shared" si="99"/>
        <v>0</v>
      </c>
      <c r="X493" s="67">
        <f>IFERROR(IF(INDEX(CADASTRO!$A$2:$Q$570,MATCH('PAINEL MÊS'!B493,CADASTRO!$B$2:$B$570,0),MATCH('PAINEL MÊS'!$AJ$2,CADASTRO!$A$2:$Q$2,0))=0,IF(CADASTRO!R491=0,CADASTRO!E491,CADASTRO!R491),INDEX(CADASTRO!$A$2:$Q$570,MATCH('PAINEL MÊS'!B493,CADASTRO!$B$2:$B$570,0),MATCH('PAINEL MÊS'!$AJ$2,CADASTRO!$A$2:$Q$2,0))),0)*C493</f>
        <v>0</v>
      </c>
      <c r="Y493" s="14">
        <f t="shared" si="100"/>
        <v>0</v>
      </c>
      <c r="Z493" s="75">
        <f t="shared" si="101"/>
        <v>0</v>
      </c>
      <c r="AA493" s="75">
        <f t="shared" si="102"/>
        <v>0</v>
      </c>
      <c r="AB493" s="79">
        <f t="shared" si="103"/>
        <v>0</v>
      </c>
      <c r="AC493" s="77">
        <f t="shared" si="104"/>
        <v>0</v>
      </c>
      <c r="AD493" s="77">
        <f t="shared" si="105"/>
        <v>0</v>
      </c>
    </row>
    <row r="494" spans="1:30" ht="18.75" customHeight="1" x14ac:dyDescent="0.25">
      <c r="A494" s="7">
        <f>CADASTRO!A492</f>
        <v>0</v>
      </c>
      <c r="B494" s="7">
        <f>CADASTRO!B492</f>
        <v>0</v>
      </c>
      <c r="C494" s="40">
        <f>INDEX(Base!$A$40:$N$570,MATCH('PAINEL MÊS'!B494,Base!$B$40:$B$570,0),MATCH('PAINEL MÊS'!$C$2,Base!$A$40:$N$40,0))</f>
        <v>0</v>
      </c>
      <c r="D494" s="7">
        <f>CADASTRO!C492</f>
        <v>0</v>
      </c>
      <c r="E494" s="41">
        <f>SUMIFS(SAÍDAS!$D:$D,SAÍDAS!$B:$B,'PAINEL MÊS'!$B494,SAÍDAS!$H:$H,'PAINEL MÊS'!$AI$1,SAÍDAS!$F:$F,'PAINEL MÊS'!E$3)</f>
        <v>0</v>
      </c>
      <c r="F494" s="41">
        <f>SUMIFS(SAÍDAS!$D:$D,SAÍDAS!$B:$B,'PAINEL MÊS'!$B494,SAÍDAS!$H:$H,'PAINEL MÊS'!$AI$1,SAÍDAS!$F:$F,'PAINEL MÊS'!F$3)</f>
        <v>0</v>
      </c>
      <c r="G494" s="41">
        <f>SUMIFS(SAÍDAS!$D:$D,SAÍDAS!$B:$B,'PAINEL MÊS'!$B494,SAÍDAS!$H:$H,'PAINEL MÊS'!$AI$1,SAÍDAS!$F:$F,'PAINEL MÊS'!G$3)</f>
        <v>0</v>
      </c>
      <c r="H494" s="41">
        <f>SUMIFS(SAÍDAS!$D:$D,SAÍDAS!$B:$B,'PAINEL MÊS'!$B494,SAÍDAS!$H:$H,'PAINEL MÊS'!$AI$1,SAÍDAS!$F:$F,'PAINEL MÊS'!H$3)</f>
        <v>0</v>
      </c>
      <c r="I494" s="41">
        <f>SUMIFS(SAÍDAS!$D:$D,SAÍDAS!$B:$B,'PAINEL MÊS'!$B494,SAÍDAS!$H:$H,'PAINEL MÊS'!$AI$1,SAÍDAS!$F:$F,'PAINEL MÊS'!I$3)+SUMIFS(SAÍDAS!$D:$D,SAÍDAS!$B:$B,'PAINEL MÊS'!$B494,SAÍDAS!$H:$H,'PAINEL MÊS'!$AI$1,SAÍDAS!$F:$F,"SEMANA 6")</f>
        <v>0</v>
      </c>
      <c r="J494" s="42">
        <f t="shared" si="93"/>
        <v>0</v>
      </c>
      <c r="K494" s="43">
        <f>SUMIFS(ENTRADAS!$D:$D,ENTRADAS!$B:$B,'PAINEL MÊS'!$B494,ENTRADAS!$I:$I,'PAINEL MÊS'!$AI$1,ENTRADAS!$F:$F,'PAINEL MÊS'!K$3)</f>
        <v>0</v>
      </c>
      <c r="L494" s="43">
        <f>SUMIFS(ENTRADAS!$D:$D,ENTRADAS!$B:$B,'PAINEL MÊS'!$B494,ENTRADAS!$I:$I,'PAINEL MÊS'!$AI$1,ENTRADAS!$F:$F,'PAINEL MÊS'!L$3)</f>
        <v>0</v>
      </c>
      <c r="M494" s="43">
        <f>SUMIFS(ENTRADAS!$D:$D,ENTRADAS!$B:$B,'PAINEL MÊS'!$B494,ENTRADAS!$I:$I,'PAINEL MÊS'!$AI$1,ENTRADAS!$F:$F,'PAINEL MÊS'!M$3)</f>
        <v>0</v>
      </c>
      <c r="N494" s="43">
        <f>SUMIFS(ENTRADAS!$D:$D,ENTRADAS!$B:$B,'PAINEL MÊS'!$B494,ENTRADAS!$I:$I,'PAINEL MÊS'!$AI$1,ENTRADAS!$F:$F,'PAINEL MÊS'!N$3)</f>
        <v>0</v>
      </c>
      <c r="O494" s="43">
        <f>SUMIFS(ENTRADAS!$D:$D,ENTRADAS!$B:$B,'PAINEL MÊS'!$B494,ENTRADAS!$I:$I,'PAINEL MÊS'!$AI$1,ENTRADAS!$F:$F,'PAINEL MÊS'!O$3)+SUMIFS(ENTRADAS!$D:$D,ENTRADAS!$B:$B,'PAINEL MÊS'!$B494,ENTRADAS!$I:$I,'PAINEL MÊS'!$AI$1,ENTRADAS!$F:$F,"SEMANA 6")</f>
        <v>0</v>
      </c>
      <c r="P494" s="44">
        <f t="shared" si="94"/>
        <v>0</v>
      </c>
      <c r="Q494" s="40">
        <f>C494+P494-J494+SUMIFS(AJUSTE!$D:$D,AJUSTE!$B:$B,'PAINEL MÊS'!B494,AJUSTE!$H:$H,'PAINEL MÊS'!$AI$1)</f>
        <v>0</v>
      </c>
      <c r="R494" s="45">
        <f t="shared" si="95"/>
        <v>0</v>
      </c>
      <c r="S494" s="15">
        <f>IFERROR(IF(INDEX(CADASTRO!$A$2:$Q$570,MATCH('PAINEL MÊS'!B494,CADASTRO!$B$2:$B$570,0),MATCH('PAINEL MÊS'!$AI$1,CADASTRO!$A$2:$Q$2,0))=0,IF(CADASTRO!R492=0,CADASTRO!E492,CADASTRO!R492),INDEX(CADASTRO!$A$2:$Q$570,MATCH('PAINEL MÊS'!B494,CADASTRO!$B$2:$B$570,0),MATCH('PAINEL MÊS'!$AI$1,CADASTRO!$A$2:$Q$2,0))),0)</f>
        <v>0</v>
      </c>
      <c r="T494" s="14">
        <f t="shared" si="96"/>
        <v>0</v>
      </c>
      <c r="U494" s="14">
        <f t="shared" si="97"/>
        <v>0</v>
      </c>
      <c r="V494" s="14">
        <f t="shared" si="98"/>
        <v>0</v>
      </c>
      <c r="W494" s="14">
        <f t="shared" si="99"/>
        <v>0</v>
      </c>
      <c r="X494" s="67">
        <f>IFERROR(IF(INDEX(CADASTRO!$A$2:$Q$570,MATCH('PAINEL MÊS'!B494,CADASTRO!$B$2:$B$570,0),MATCH('PAINEL MÊS'!$AJ$2,CADASTRO!$A$2:$Q$2,0))=0,IF(CADASTRO!R492=0,CADASTRO!E492,CADASTRO!R492),INDEX(CADASTRO!$A$2:$Q$570,MATCH('PAINEL MÊS'!B494,CADASTRO!$B$2:$B$570,0),MATCH('PAINEL MÊS'!$AJ$2,CADASTRO!$A$2:$Q$2,0))),0)*C494</f>
        <v>0</v>
      </c>
      <c r="Y494" s="14">
        <f t="shared" si="100"/>
        <v>0</v>
      </c>
      <c r="Z494" s="75">
        <f t="shared" si="101"/>
        <v>0</v>
      </c>
      <c r="AA494" s="75">
        <f t="shared" si="102"/>
        <v>0</v>
      </c>
      <c r="AB494" s="79">
        <f t="shared" si="103"/>
        <v>0</v>
      </c>
      <c r="AC494" s="77">
        <f t="shared" si="104"/>
        <v>0</v>
      </c>
      <c r="AD494" s="77">
        <f t="shared" si="105"/>
        <v>0</v>
      </c>
    </row>
    <row r="495" spans="1:30" ht="18.75" customHeight="1" x14ac:dyDescent="0.25">
      <c r="A495" s="7">
        <f>CADASTRO!A493</f>
        <v>0</v>
      </c>
      <c r="B495" s="7">
        <f>CADASTRO!B493</f>
        <v>0</v>
      </c>
      <c r="C495" s="40">
        <f>INDEX(Base!$A$40:$N$570,MATCH('PAINEL MÊS'!B495,Base!$B$40:$B$570,0),MATCH('PAINEL MÊS'!$C$2,Base!$A$40:$N$40,0))</f>
        <v>0</v>
      </c>
      <c r="D495" s="7">
        <f>CADASTRO!C493</f>
        <v>0</v>
      </c>
      <c r="E495" s="41">
        <f>SUMIFS(SAÍDAS!$D:$D,SAÍDAS!$B:$B,'PAINEL MÊS'!$B495,SAÍDAS!$H:$H,'PAINEL MÊS'!$AI$1,SAÍDAS!$F:$F,'PAINEL MÊS'!E$3)</f>
        <v>0</v>
      </c>
      <c r="F495" s="41">
        <f>SUMIFS(SAÍDAS!$D:$D,SAÍDAS!$B:$B,'PAINEL MÊS'!$B495,SAÍDAS!$H:$H,'PAINEL MÊS'!$AI$1,SAÍDAS!$F:$F,'PAINEL MÊS'!F$3)</f>
        <v>0</v>
      </c>
      <c r="G495" s="41">
        <f>SUMIFS(SAÍDAS!$D:$D,SAÍDAS!$B:$B,'PAINEL MÊS'!$B495,SAÍDAS!$H:$H,'PAINEL MÊS'!$AI$1,SAÍDAS!$F:$F,'PAINEL MÊS'!G$3)</f>
        <v>0</v>
      </c>
      <c r="H495" s="41">
        <f>SUMIFS(SAÍDAS!$D:$D,SAÍDAS!$B:$B,'PAINEL MÊS'!$B495,SAÍDAS!$H:$H,'PAINEL MÊS'!$AI$1,SAÍDAS!$F:$F,'PAINEL MÊS'!H$3)</f>
        <v>0</v>
      </c>
      <c r="I495" s="41">
        <f>SUMIFS(SAÍDAS!$D:$D,SAÍDAS!$B:$B,'PAINEL MÊS'!$B495,SAÍDAS!$H:$H,'PAINEL MÊS'!$AI$1,SAÍDAS!$F:$F,'PAINEL MÊS'!I$3)+SUMIFS(SAÍDAS!$D:$D,SAÍDAS!$B:$B,'PAINEL MÊS'!$B495,SAÍDAS!$H:$H,'PAINEL MÊS'!$AI$1,SAÍDAS!$F:$F,"SEMANA 6")</f>
        <v>0</v>
      </c>
      <c r="J495" s="42">
        <f t="shared" si="93"/>
        <v>0</v>
      </c>
      <c r="K495" s="43">
        <f>SUMIFS(ENTRADAS!$D:$D,ENTRADAS!$B:$B,'PAINEL MÊS'!$B495,ENTRADAS!$I:$I,'PAINEL MÊS'!$AI$1,ENTRADAS!$F:$F,'PAINEL MÊS'!K$3)</f>
        <v>0</v>
      </c>
      <c r="L495" s="43">
        <f>SUMIFS(ENTRADAS!$D:$D,ENTRADAS!$B:$B,'PAINEL MÊS'!$B495,ENTRADAS!$I:$I,'PAINEL MÊS'!$AI$1,ENTRADAS!$F:$F,'PAINEL MÊS'!L$3)</f>
        <v>0</v>
      </c>
      <c r="M495" s="43">
        <f>SUMIFS(ENTRADAS!$D:$D,ENTRADAS!$B:$B,'PAINEL MÊS'!$B495,ENTRADAS!$I:$I,'PAINEL MÊS'!$AI$1,ENTRADAS!$F:$F,'PAINEL MÊS'!M$3)</f>
        <v>0</v>
      </c>
      <c r="N495" s="43">
        <f>SUMIFS(ENTRADAS!$D:$D,ENTRADAS!$B:$B,'PAINEL MÊS'!$B495,ENTRADAS!$I:$I,'PAINEL MÊS'!$AI$1,ENTRADAS!$F:$F,'PAINEL MÊS'!N$3)</f>
        <v>0</v>
      </c>
      <c r="O495" s="43">
        <f>SUMIFS(ENTRADAS!$D:$D,ENTRADAS!$B:$B,'PAINEL MÊS'!$B495,ENTRADAS!$I:$I,'PAINEL MÊS'!$AI$1,ENTRADAS!$F:$F,'PAINEL MÊS'!O$3)+SUMIFS(ENTRADAS!$D:$D,ENTRADAS!$B:$B,'PAINEL MÊS'!$B495,ENTRADAS!$I:$I,'PAINEL MÊS'!$AI$1,ENTRADAS!$F:$F,"SEMANA 6")</f>
        <v>0</v>
      </c>
      <c r="P495" s="44">
        <f t="shared" si="94"/>
        <v>0</v>
      </c>
      <c r="Q495" s="40">
        <f>C495+P495-J495+SUMIFS(AJUSTE!$D:$D,AJUSTE!$B:$B,'PAINEL MÊS'!B495,AJUSTE!$H:$H,'PAINEL MÊS'!$AI$1)</f>
        <v>0</v>
      </c>
      <c r="R495" s="45">
        <f t="shared" si="95"/>
        <v>0</v>
      </c>
      <c r="S495" s="15">
        <f>IFERROR(IF(INDEX(CADASTRO!$A$2:$Q$570,MATCH('PAINEL MÊS'!B495,CADASTRO!$B$2:$B$570,0),MATCH('PAINEL MÊS'!$AI$1,CADASTRO!$A$2:$Q$2,0))=0,IF(CADASTRO!R493=0,CADASTRO!E493,CADASTRO!R493),INDEX(CADASTRO!$A$2:$Q$570,MATCH('PAINEL MÊS'!B495,CADASTRO!$B$2:$B$570,0),MATCH('PAINEL MÊS'!$AI$1,CADASTRO!$A$2:$Q$2,0))),0)</f>
        <v>0</v>
      </c>
      <c r="T495" s="14">
        <f t="shared" si="96"/>
        <v>0</v>
      </c>
      <c r="U495" s="14">
        <f t="shared" si="97"/>
        <v>0</v>
      </c>
      <c r="V495" s="14">
        <f t="shared" si="98"/>
        <v>0</v>
      </c>
      <c r="W495" s="14">
        <f t="shared" si="99"/>
        <v>0</v>
      </c>
      <c r="X495" s="67">
        <f>IFERROR(IF(INDEX(CADASTRO!$A$2:$Q$570,MATCH('PAINEL MÊS'!B495,CADASTRO!$B$2:$B$570,0),MATCH('PAINEL MÊS'!$AJ$2,CADASTRO!$A$2:$Q$2,0))=0,IF(CADASTRO!R493=0,CADASTRO!E493,CADASTRO!R493),INDEX(CADASTRO!$A$2:$Q$570,MATCH('PAINEL MÊS'!B495,CADASTRO!$B$2:$B$570,0),MATCH('PAINEL MÊS'!$AJ$2,CADASTRO!$A$2:$Q$2,0))),0)*C495</f>
        <v>0</v>
      </c>
      <c r="Y495" s="14">
        <f t="shared" si="100"/>
        <v>0</v>
      </c>
      <c r="Z495" s="75">
        <f t="shared" si="101"/>
        <v>0</v>
      </c>
      <c r="AA495" s="75">
        <f t="shared" si="102"/>
        <v>0</v>
      </c>
      <c r="AB495" s="79">
        <f t="shared" si="103"/>
        <v>0</v>
      </c>
      <c r="AC495" s="77">
        <f t="shared" si="104"/>
        <v>0</v>
      </c>
      <c r="AD495" s="77">
        <f t="shared" si="105"/>
        <v>0</v>
      </c>
    </row>
    <row r="496" spans="1:30" ht="18.75" customHeight="1" x14ac:dyDescent="0.25">
      <c r="A496" s="7">
        <f>CADASTRO!A494</f>
        <v>0</v>
      </c>
      <c r="B496" s="7">
        <f>CADASTRO!B494</f>
        <v>0</v>
      </c>
      <c r="C496" s="40">
        <f>INDEX(Base!$A$40:$N$570,MATCH('PAINEL MÊS'!B496,Base!$B$40:$B$570,0),MATCH('PAINEL MÊS'!$C$2,Base!$A$40:$N$40,0))</f>
        <v>0</v>
      </c>
      <c r="D496" s="7">
        <f>CADASTRO!C494</f>
        <v>0</v>
      </c>
      <c r="E496" s="41">
        <f>SUMIFS(SAÍDAS!$D:$D,SAÍDAS!$B:$B,'PAINEL MÊS'!$B496,SAÍDAS!$H:$H,'PAINEL MÊS'!$AI$1,SAÍDAS!$F:$F,'PAINEL MÊS'!E$3)</f>
        <v>0</v>
      </c>
      <c r="F496" s="41">
        <f>SUMIFS(SAÍDAS!$D:$D,SAÍDAS!$B:$B,'PAINEL MÊS'!$B496,SAÍDAS!$H:$H,'PAINEL MÊS'!$AI$1,SAÍDAS!$F:$F,'PAINEL MÊS'!F$3)</f>
        <v>0</v>
      </c>
      <c r="G496" s="41">
        <f>SUMIFS(SAÍDAS!$D:$D,SAÍDAS!$B:$B,'PAINEL MÊS'!$B496,SAÍDAS!$H:$H,'PAINEL MÊS'!$AI$1,SAÍDAS!$F:$F,'PAINEL MÊS'!G$3)</f>
        <v>0</v>
      </c>
      <c r="H496" s="41">
        <f>SUMIFS(SAÍDAS!$D:$D,SAÍDAS!$B:$B,'PAINEL MÊS'!$B496,SAÍDAS!$H:$H,'PAINEL MÊS'!$AI$1,SAÍDAS!$F:$F,'PAINEL MÊS'!H$3)</f>
        <v>0</v>
      </c>
      <c r="I496" s="41">
        <f>SUMIFS(SAÍDAS!$D:$D,SAÍDAS!$B:$B,'PAINEL MÊS'!$B496,SAÍDAS!$H:$H,'PAINEL MÊS'!$AI$1,SAÍDAS!$F:$F,'PAINEL MÊS'!I$3)+SUMIFS(SAÍDAS!$D:$D,SAÍDAS!$B:$B,'PAINEL MÊS'!$B496,SAÍDAS!$H:$H,'PAINEL MÊS'!$AI$1,SAÍDAS!$F:$F,"SEMANA 6")</f>
        <v>0</v>
      </c>
      <c r="J496" s="42">
        <f t="shared" si="93"/>
        <v>0</v>
      </c>
      <c r="K496" s="43">
        <f>SUMIFS(ENTRADAS!$D:$D,ENTRADAS!$B:$B,'PAINEL MÊS'!$B496,ENTRADAS!$I:$I,'PAINEL MÊS'!$AI$1,ENTRADAS!$F:$F,'PAINEL MÊS'!K$3)</f>
        <v>0</v>
      </c>
      <c r="L496" s="43">
        <f>SUMIFS(ENTRADAS!$D:$D,ENTRADAS!$B:$B,'PAINEL MÊS'!$B496,ENTRADAS!$I:$I,'PAINEL MÊS'!$AI$1,ENTRADAS!$F:$F,'PAINEL MÊS'!L$3)</f>
        <v>0</v>
      </c>
      <c r="M496" s="43">
        <f>SUMIFS(ENTRADAS!$D:$D,ENTRADAS!$B:$B,'PAINEL MÊS'!$B496,ENTRADAS!$I:$I,'PAINEL MÊS'!$AI$1,ENTRADAS!$F:$F,'PAINEL MÊS'!M$3)</f>
        <v>0</v>
      </c>
      <c r="N496" s="43">
        <f>SUMIFS(ENTRADAS!$D:$D,ENTRADAS!$B:$B,'PAINEL MÊS'!$B496,ENTRADAS!$I:$I,'PAINEL MÊS'!$AI$1,ENTRADAS!$F:$F,'PAINEL MÊS'!N$3)</f>
        <v>0</v>
      </c>
      <c r="O496" s="43">
        <f>SUMIFS(ENTRADAS!$D:$D,ENTRADAS!$B:$B,'PAINEL MÊS'!$B496,ENTRADAS!$I:$I,'PAINEL MÊS'!$AI$1,ENTRADAS!$F:$F,'PAINEL MÊS'!O$3)+SUMIFS(ENTRADAS!$D:$D,ENTRADAS!$B:$B,'PAINEL MÊS'!$B496,ENTRADAS!$I:$I,'PAINEL MÊS'!$AI$1,ENTRADAS!$F:$F,"SEMANA 6")</f>
        <v>0</v>
      </c>
      <c r="P496" s="44">
        <f t="shared" si="94"/>
        <v>0</v>
      </c>
      <c r="Q496" s="40">
        <f>C496+P496-J496+SUMIFS(AJUSTE!$D:$D,AJUSTE!$B:$B,'PAINEL MÊS'!B496,AJUSTE!$H:$H,'PAINEL MÊS'!$AI$1)</f>
        <v>0</v>
      </c>
      <c r="R496" s="45">
        <f t="shared" si="95"/>
        <v>0</v>
      </c>
      <c r="S496" s="15">
        <f>IFERROR(IF(INDEX(CADASTRO!$A$2:$Q$570,MATCH('PAINEL MÊS'!B496,CADASTRO!$B$2:$B$570,0),MATCH('PAINEL MÊS'!$AI$1,CADASTRO!$A$2:$Q$2,0))=0,IF(CADASTRO!R494=0,CADASTRO!E494,CADASTRO!R494),INDEX(CADASTRO!$A$2:$Q$570,MATCH('PAINEL MÊS'!B496,CADASTRO!$B$2:$B$570,0),MATCH('PAINEL MÊS'!$AI$1,CADASTRO!$A$2:$Q$2,0))),0)</f>
        <v>0</v>
      </c>
      <c r="T496" s="14">
        <f t="shared" si="96"/>
        <v>0</v>
      </c>
      <c r="U496" s="14">
        <f t="shared" si="97"/>
        <v>0</v>
      </c>
      <c r="V496" s="14">
        <f t="shared" si="98"/>
        <v>0</v>
      </c>
      <c r="W496" s="14">
        <f t="shared" si="99"/>
        <v>0</v>
      </c>
      <c r="X496" s="67">
        <f>IFERROR(IF(INDEX(CADASTRO!$A$2:$Q$570,MATCH('PAINEL MÊS'!B496,CADASTRO!$B$2:$B$570,0),MATCH('PAINEL MÊS'!$AJ$2,CADASTRO!$A$2:$Q$2,0))=0,IF(CADASTRO!R494=0,CADASTRO!E494,CADASTRO!R494),INDEX(CADASTRO!$A$2:$Q$570,MATCH('PAINEL MÊS'!B496,CADASTRO!$B$2:$B$570,0),MATCH('PAINEL MÊS'!$AJ$2,CADASTRO!$A$2:$Q$2,0))),0)*C496</f>
        <v>0</v>
      </c>
      <c r="Y496" s="14">
        <f t="shared" si="100"/>
        <v>0</v>
      </c>
      <c r="Z496" s="75">
        <f t="shared" si="101"/>
        <v>0</v>
      </c>
      <c r="AA496" s="75">
        <f t="shared" si="102"/>
        <v>0</v>
      </c>
      <c r="AB496" s="79">
        <f t="shared" si="103"/>
        <v>0</v>
      </c>
      <c r="AC496" s="77">
        <f t="shared" si="104"/>
        <v>0</v>
      </c>
      <c r="AD496" s="77">
        <f t="shared" si="105"/>
        <v>0</v>
      </c>
    </row>
    <row r="497" spans="1:30" ht="18.75" customHeight="1" x14ac:dyDescent="0.25">
      <c r="A497" s="7">
        <f>CADASTRO!A495</f>
        <v>0</v>
      </c>
      <c r="B497" s="7">
        <f>CADASTRO!B495</f>
        <v>0</v>
      </c>
      <c r="C497" s="40">
        <f>INDEX(Base!$A$40:$N$570,MATCH('PAINEL MÊS'!B497,Base!$B$40:$B$570,0),MATCH('PAINEL MÊS'!$C$2,Base!$A$40:$N$40,0))</f>
        <v>0</v>
      </c>
      <c r="D497" s="7">
        <f>CADASTRO!C495</f>
        <v>0</v>
      </c>
      <c r="E497" s="41">
        <f>SUMIFS(SAÍDAS!$D:$D,SAÍDAS!$B:$B,'PAINEL MÊS'!$B497,SAÍDAS!$H:$H,'PAINEL MÊS'!$AI$1,SAÍDAS!$F:$F,'PAINEL MÊS'!E$3)</f>
        <v>0</v>
      </c>
      <c r="F497" s="41">
        <f>SUMIFS(SAÍDAS!$D:$D,SAÍDAS!$B:$B,'PAINEL MÊS'!$B497,SAÍDAS!$H:$H,'PAINEL MÊS'!$AI$1,SAÍDAS!$F:$F,'PAINEL MÊS'!F$3)</f>
        <v>0</v>
      </c>
      <c r="G497" s="41">
        <f>SUMIFS(SAÍDAS!$D:$D,SAÍDAS!$B:$B,'PAINEL MÊS'!$B497,SAÍDAS!$H:$H,'PAINEL MÊS'!$AI$1,SAÍDAS!$F:$F,'PAINEL MÊS'!G$3)</f>
        <v>0</v>
      </c>
      <c r="H497" s="41">
        <f>SUMIFS(SAÍDAS!$D:$D,SAÍDAS!$B:$B,'PAINEL MÊS'!$B497,SAÍDAS!$H:$H,'PAINEL MÊS'!$AI$1,SAÍDAS!$F:$F,'PAINEL MÊS'!H$3)</f>
        <v>0</v>
      </c>
      <c r="I497" s="41">
        <f>SUMIFS(SAÍDAS!$D:$D,SAÍDAS!$B:$B,'PAINEL MÊS'!$B497,SAÍDAS!$H:$H,'PAINEL MÊS'!$AI$1,SAÍDAS!$F:$F,'PAINEL MÊS'!I$3)+SUMIFS(SAÍDAS!$D:$D,SAÍDAS!$B:$B,'PAINEL MÊS'!$B497,SAÍDAS!$H:$H,'PAINEL MÊS'!$AI$1,SAÍDAS!$F:$F,"SEMANA 6")</f>
        <v>0</v>
      </c>
      <c r="J497" s="42">
        <f t="shared" si="93"/>
        <v>0</v>
      </c>
      <c r="K497" s="43">
        <f>SUMIFS(ENTRADAS!$D:$D,ENTRADAS!$B:$B,'PAINEL MÊS'!$B497,ENTRADAS!$I:$I,'PAINEL MÊS'!$AI$1,ENTRADAS!$F:$F,'PAINEL MÊS'!K$3)</f>
        <v>0</v>
      </c>
      <c r="L497" s="43">
        <f>SUMIFS(ENTRADAS!$D:$D,ENTRADAS!$B:$B,'PAINEL MÊS'!$B497,ENTRADAS!$I:$I,'PAINEL MÊS'!$AI$1,ENTRADAS!$F:$F,'PAINEL MÊS'!L$3)</f>
        <v>0</v>
      </c>
      <c r="M497" s="43">
        <f>SUMIFS(ENTRADAS!$D:$D,ENTRADAS!$B:$B,'PAINEL MÊS'!$B497,ENTRADAS!$I:$I,'PAINEL MÊS'!$AI$1,ENTRADAS!$F:$F,'PAINEL MÊS'!M$3)</f>
        <v>0</v>
      </c>
      <c r="N497" s="43">
        <f>SUMIFS(ENTRADAS!$D:$D,ENTRADAS!$B:$B,'PAINEL MÊS'!$B497,ENTRADAS!$I:$I,'PAINEL MÊS'!$AI$1,ENTRADAS!$F:$F,'PAINEL MÊS'!N$3)</f>
        <v>0</v>
      </c>
      <c r="O497" s="43">
        <f>SUMIFS(ENTRADAS!$D:$D,ENTRADAS!$B:$B,'PAINEL MÊS'!$B497,ENTRADAS!$I:$I,'PAINEL MÊS'!$AI$1,ENTRADAS!$F:$F,'PAINEL MÊS'!O$3)+SUMIFS(ENTRADAS!$D:$D,ENTRADAS!$B:$B,'PAINEL MÊS'!$B497,ENTRADAS!$I:$I,'PAINEL MÊS'!$AI$1,ENTRADAS!$F:$F,"SEMANA 6")</f>
        <v>0</v>
      </c>
      <c r="P497" s="44">
        <f t="shared" si="94"/>
        <v>0</v>
      </c>
      <c r="Q497" s="40">
        <f>C497+P497-J497+SUMIFS(AJUSTE!$D:$D,AJUSTE!$B:$B,'PAINEL MÊS'!B497,AJUSTE!$H:$H,'PAINEL MÊS'!$AI$1)</f>
        <v>0</v>
      </c>
      <c r="R497" s="45">
        <f t="shared" si="95"/>
        <v>0</v>
      </c>
      <c r="S497" s="15">
        <f>IFERROR(IF(INDEX(CADASTRO!$A$2:$Q$570,MATCH('PAINEL MÊS'!B497,CADASTRO!$B$2:$B$570,0),MATCH('PAINEL MÊS'!$AI$1,CADASTRO!$A$2:$Q$2,0))=0,IF(CADASTRO!R495=0,CADASTRO!E495,CADASTRO!R495),INDEX(CADASTRO!$A$2:$Q$570,MATCH('PAINEL MÊS'!B497,CADASTRO!$B$2:$B$570,0),MATCH('PAINEL MÊS'!$AI$1,CADASTRO!$A$2:$Q$2,0))),0)</f>
        <v>0</v>
      </c>
      <c r="T497" s="14">
        <f t="shared" si="96"/>
        <v>0</v>
      </c>
      <c r="U497" s="14">
        <f t="shared" si="97"/>
        <v>0</v>
      </c>
      <c r="V497" s="14">
        <f t="shared" si="98"/>
        <v>0</v>
      </c>
      <c r="W497" s="14">
        <f t="shared" si="99"/>
        <v>0</v>
      </c>
      <c r="X497" s="67">
        <f>IFERROR(IF(INDEX(CADASTRO!$A$2:$Q$570,MATCH('PAINEL MÊS'!B497,CADASTRO!$B$2:$B$570,0),MATCH('PAINEL MÊS'!$AJ$2,CADASTRO!$A$2:$Q$2,0))=0,IF(CADASTRO!R495=0,CADASTRO!E495,CADASTRO!R495),INDEX(CADASTRO!$A$2:$Q$570,MATCH('PAINEL MÊS'!B497,CADASTRO!$B$2:$B$570,0),MATCH('PAINEL MÊS'!$AJ$2,CADASTRO!$A$2:$Q$2,0))),0)*C497</f>
        <v>0</v>
      </c>
      <c r="Y497" s="14">
        <f t="shared" si="100"/>
        <v>0</v>
      </c>
      <c r="Z497" s="75">
        <f t="shared" si="101"/>
        <v>0</v>
      </c>
      <c r="AA497" s="75">
        <f t="shared" si="102"/>
        <v>0</v>
      </c>
      <c r="AB497" s="79">
        <f t="shared" si="103"/>
        <v>0</v>
      </c>
      <c r="AC497" s="77">
        <f t="shared" si="104"/>
        <v>0</v>
      </c>
      <c r="AD497" s="77">
        <f t="shared" si="105"/>
        <v>0</v>
      </c>
    </row>
    <row r="498" spans="1:30" ht="18.75" customHeight="1" x14ac:dyDescent="0.25">
      <c r="A498" s="7">
        <f>CADASTRO!A496</f>
        <v>0</v>
      </c>
      <c r="B498" s="7">
        <f>CADASTRO!B496</f>
        <v>0</v>
      </c>
      <c r="C498" s="40">
        <f>INDEX(Base!$A$40:$N$570,MATCH('PAINEL MÊS'!B498,Base!$B$40:$B$570,0),MATCH('PAINEL MÊS'!$C$2,Base!$A$40:$N$40,0))</f>
        <v>0</v>
      </c>
      <c r="D498" s="7">
        <f>CADASTRO!C496</f>
        <v>0</v>
      </c>
      <c r="E498" s="41">
        <f>SUMIFS(SAÍDAS!$D:$D,SAÍDAS!$B:$B,'PAINEL MÊS'!$B498,SAÍDAS!$H:$H,'PAINEL MÊS'!$AI$1,SAÍDAS!$F:$F,'PAINEL MÊS'!E$3)</f>
        <v>0</v>
      </c>
      <c r="F498" s="41">
        <f>SUMIFS(SAÍDAS!$D:$D,SAÍDAS!$B:$B,'PAINEL MÊS'!$B498,SAÍDAS!$H:$H,'PAINEL MÊS'!$AI$1,SAÍDAS!$F:$F,'PAINEL MÊS'!F$3)</f>
        <v>0</v>
      </c>
      <c r="G498" s="41">
        <f>SUMIFS(SAÍDAS!$D:$D,SAÍDAS!$B:$B,'PAINEL MÊS'!$B498,SAÍDAS!$H:$H,'PAINEL MÊS'!$AI$1,SAÍDAS!$F:$F,'PAINEL MÊS'!G$3)</f>
        <v>0</v>
      </c>
      <c r="H498" s="41">
        <f>SUMIFS(SAÍDAS!$D:$D,SAÍDAS!$B:$B,'PAINEL MÊS'!$B498,SAÍDAS!$H:$H,'PAINEL MÊS'!$AI$1,SAÍDAS!$F:$F,'PAINEL MÊS'!H$3)</f>
        <v>0</v>
      </c>
      <c r="I498" s="41">
        <f>SUMIFS(SAÍDAS!$D:$D,SAÍDAS!$B:$B,'PAINEL MÊS'!$B498,SAÍDAS!$H:$H,'PAINEL MÊS'!$AI$1,SAÍDAS!$F:$F,'PAINEL MÊS'!I$3)+SUMIFS(SAÍDAS!$D:$D,SAÍDAS!$B:$B,'PAINEL MÊS'!$B498,SAÍDAS!$H:$H,'PAINEL MÊS'!$AI$1,SAÍDAS!$F:$F,"SEMANA 6")</f>
        <v>0</v>
      </c>
      <c r="J498" s="42">
        <f t="shared" si="93"/>
        <v>0</v>
      </c>
      <c r="K498" s="43">
        <f>SUMIFS(ENTRADAS!$D:$D,ENTRADAS!$B:$B,'PAINEL MÊS'!$B498,ENTRADAS!$I:$I,'PAINEL MÊS'!$AI$1,ENTRADAS!$F:$F,'PAINEL MÊS'!K$3)</f>
        <v>0</v>
      </c>
      <c r="L498" s="43">
        <f>SUMIFS(ENTRADAS!$D:$D,ENTRADAS!$B:$B,'PAINEL MÊS'!$B498,ENTRADAS!$I:$I,'PAINEL MÊS'!$AI$1,ENTRADAS!$F:$F,'PAINEL MÊS'!L$3)</f>
        <v>0</v>
      </c>
      <c r="M498" s="43">
        <f>SUMIFS(ENTRADAS!$D:$D,ENTRADAS!$B:$B,'PAINEL MÊS'!$B498,ENTRADAS!$I:$I,'PAINEL MÊS'!$AI$1,ENTRADAS!$F:$F,'PAINEL MÊS'!M$3)</f>
        <v>0</v>
      </c>
      <c r="N498" s="43">
        <f>SUMIFS(ENTRADAS!$D:$D,ENTRADAS!$B:$B,'PAINEL MÊS'!$B498,ENTRADAS!$I:$I,'PAINEL MÊS'!$AI$1,ENTRADAS!$F:$F,'PAINEL MÊS'!N$3)</f>
        <v>0</v>
      </c>
      <c r="O498" s="43">
        <f>SUMIFS(ENTRADAS!$D:$D,ENTRADAS!$B:$B,'PAINEL MÊS'!$B498,ENTRADAS!$I:$I,'PAINEL MÊS'!$AI$1,ENTRADAS!$F:$F,'PAINEL MÊS'!O$3)+SUMIFS(ENTRADAS!$D:$D,ENTRADAS!$B:$B,'PAINEL MÊS'!$B498,ENTRADAS!$I:$I,'PAINEL MÊS'!$AI$1,ENTRADAS!$F:$F,"SEMANA 6")</f>
        <v>0</v>
      </c>
      <c r="P498" s="44">
        <f t="shared" si="94"/>
        <v>0</v>
      </c>
      <c r="Q498" s="40">
        <f>C498+P498-J498+SUMIFS(AJUSTE!$D:$D,AJUSTE!$B:$B,'PAINEL MÊS'!B498,AJUSTE!$H:$H,'PAINEL MÊS'!$AI$1)</f>
        <v>0</v>
      </c>
      <c r="R498" s="45">
        <f t="shared" si="95"/>
        <v>0</v>
      </c>
      <c r="S498" s="15">
        <f>IFERROR(IF(INDEX(CADASTRO!$A$2:$Q$570,MATCH('PAINEL MÊS'!B498,CADASTRO!$B$2:$B$570,0),MATCH('PAINEL MÊS'!$AI$1,CADASTRO!$A$2:$Q$2,0))=0,IF(CADASTRO!R496=0,CADASTRO!E496,CADASTRO!R496),INDEX(CADASTRO!$A$2:$Q$570,MATCH('PAINEL MÊS'!B498,CADASTRO!$B$2:$B$570,0),MATCH('PAINEL MÊS'!$AI$1,CADASTRO!$A$2:$Q$2,0))),0)</f>
        <v>0</v>
      </c>
      <c r="T498" s="14">
        <f t="shared" si="96"/>
        <v>0</v>
      </c>
      <c r="U498" s="14">
        <f t="shared" si="97"/>
        <v>0</v>
      </c>
      <c r="V498" s="14">
        <f t="shared" si="98"/>
        <v>0</v>
      </c>
      <c r="W498" s="14">
        <f t="shared" si="99"/>
        <v>0</v>
      </c>
      <c r="X498" s="67">
        <f>IFERROR(IF(INDEX(CADASTRO!$A$2:$Q$570,MATCH('PAINEL MÊS'!B498,CADASTRO!$B$2:$B$570,0),MATCH('PAINEL MÊS'!$AJ$2,CADASTRO!$A$2:$Q$2,0))=0,IF(CADASTRO!R496=0,CADASTRO!E496,CADASTRO!R496),INDEX(CADASTRO!$A$2:$Q$570,MATCH('PAINEL MÊS'!B498,CADASTRO!$B$2:$B$570,0),MATCH('PAINEL MÊS'!$AJ$2,CADASTRO!$A$2:$Q$2,0))),0)*C498</f>
        <v>0</v>
      </c>
      <c r="Y498" s="14">
        <f t="shared" si="100"/>
        <v>0</v>
      </c>
      <c r="Z498" s="75">
        <f t="shared" si="101"/>
        <v>0</v>
      </c>
      <c r="AA498" s="75">
        <f t="shared" si="102"/>
        <v>0</v>
      </c>
      <c r="AB498" s="79">
        <f t="shared" si="103"/>
        <v>0</v>
      </c>
      <c r="AC498" s="77">
        <f t="shared" si="104"/>
        <v>0</v>
      </c>
      <c r="AD498" s="77">
        <f t="shared" si="105"/>
        <v>0</v>
      </c>
    </row>
    <row r="499" spans="1:30" ht="18.75" customHeight="1" x14ac:dyDescent="0.25">
      <c r="A499" s="7">
        <f>CADASTRO!A497</f>
        <v>0</v>
      </c>
      <c r="B499" s="7">
        <f>CADASTRO!B497</f>
        <v>0</v>
      </c>
      <c r="C499" s="40">
        <f>INDEX(Base!$A$40:$N$570,MATCH('PAINEL MÊS'!B499,Base!$B$40:$B$570,0),MATCH('PAINEL MÊS'!$C$2,Base!$A$40:$N$40,0))</f>
        <v>0</v>
      </c>
      <c r="D499" s="7">
        <f>CADASTRO!C497</f>
        <v>0</v>
      </c>
      <c r="E499" s="41">
        <f>SUMIFS(SAÍDAS!$D:$D,SAÍDAS!$B:$B,'PAINEL MÊS'!$B499,SAÍDAS!$H:$H,'PAINEL MÊS'!$AI$1,SAÍDAS!$F:$F,'PAINEL MÊS'!E$3)</f>
        <v>0</v>
      </c>
      <c r="F499" s="41">
        <f>SUMIFS(SAÍDAS!$D:$D,SAÍDAS!$B:$B,'PAINEL MÊS'!$B499,SAÍDAS!$H:$H,'PAINEL MÊS'!$AI$1,SAÍDAS!$F:$F,'PAINEL MÊS'!F$3)</f>
        <v>0</v>
      </c>
      <c r="G499" s="41">
        <f>SUMIFS(SAÍDAS!$D:$D,SAÍDAS!$B:$B,'PAINEL MÊS'!$B499,SAÍDAS!$H:$H,'PAINEL MÊS'!$AI$1,SAÍDAS!$F:$F,'PAINEL MÊS'!G$3)</f>
        <v>0</v>
      </c>
      <c r="H499" s="41">
        <f>SUMIFS(SAÍDAS!$D:$D,SAÍDAS!$B:$B,'PAINEL MÊS'!$B499,SAÍDAS!$H:$H,'PAINEL MÊS'!$AI$1,SAÍDAS!$F:$F,'PAINEL MÊS'!H$3)</f>
        <v>0</v>
      </c>
      <c r="I499" s="41">
        <f>SUMIFS(SAÍDAS!$D:$D,SAÍDAS!$B:$B,'PAINEL MÊS'!$B499,SAÍDAS!$H:$H,'PAINEL MÊS'!$AI$1,SAÍDAS!$F:$F,'PAINEL MÊS'!I$3)+SUMIFS(SAÍDAS!$D:$D,SAÍDAS!$B:$B,'PAINEL MÊS'!$B499,SAÍDAS!$H:$H,'PAINEL MÊS'!$AI$1,SAÍDAS!$F:$F,"SEMANA 6")</f>
        <v>0</v>
      </c>
      <c r="J499" s="42">
        <f t="shared" si="93"/>
        <v>0</v>
      </c>
      <c r="K499" s="43">
        <f>SUMIFS(ENTRADAS!$D:$D,ENTRADAS!$B:$B,'PAINEL MÊS'!$B499,ENTRADAS!$I:$I,'PAINEL MÊS'!$AI$1,ENTRADAS!$F:$F,'PAINEL MÊS'!K$3)</f>
        <v>0</v>
      </c>
      <c r="L499" s="43">
        <f>SUMIFS(ENTRADAS!$D:$D,ENTRADAS!$B:$B,'PAINEL MÊS'!$B499,ENTRADAS!$I:$I,'PAINEL MÊS'!$AI$1,ENTRADAS!$F:$F,'PAINEL MÊS'!L$3)</f>
        <v>0</v>
      </c>
      <c r="M499" s="43">
        <f>SUMIFS(ENTRADAS!$D:$D,ENTRADAS!$B:$B,'PAINEL MÊS'!$B499,ENTRADAS!$I:$I,'PAINEL MÊS'!$AI$1,ENTRADAS!$F:$F,'PAINEL MÊS'!M$3)</f>
        <v>0</v>
      </c>
      <c r="N499" s="43">
        <f>SUMIFS(ENTRADAS!$D:$D,ENTRADAS!$B:$B,'PAINEL MÊS'!$B499,ENTRADAS!$I:$I,'PAINEL MÊS'!$AI$1,ENTRADAS!$F:$F,'PAINEL MÊS'!N$3)</f>
        <v>0</v>
      </c>
      <c r="O499" s="43">
        <f>SUMIFS(ENTRADAS!$D:$D,ENTRADAS!$B:$B,'PAINEL MÊS'!$B499,ENTRADAS!$I:$I,'PAINEL MÊS'!$AI$1,ENTRADAS!$F:$F,'PAINEL MÊS'!O$3)+SUMIFS(ENTRADAS!$D:$D,ENTRADAS!$B:$B,'PAINEL MÊS'!$B499,ENTRADAS!$I:$I,'PAINEL MÊS'!$AI$1,ENTRADAS!$F:$F,"SEMANA 6")</f>
        <v>0</v>
      </c>
      <c r="P499" s="44">
        <f t="shared" si="94"/>
        <v>0</v>
      </c>
      <c r="Q499" s="40">
        <f>C499+P499-J499+SUMIFS(AJUSTE!$D:$D,AJUSTE!$B:$B,'PAINEL MÊS'!B499,AJUSTE!$H:$H,'PAINEL MÊS'!$AI$1)</f>
        <v>0</v>
      </c>
      <c r="R499" s="45">
        <f t="shared" si="95"/>
        <v>0</v>
      </c>
      <c r="S499" s="15">
        <f>IFERROR(IF(INDEX(CADASTRO!$A$2:$Q$570,MATCH('PAINEL MÊS'!B499,CADASTRO!$B$2:$B$570,0),MATCH('PAINEL MÊS'!$AI$1,CADASTRO!$A$2:$Q$2,0))=0,IF(CADASTRO!R497=0,CADASTRO!E497,CADASTRO!R497),INDEX(CADASTRO!$A$2:$Q$570,MATCH('PAINEL MÊS'!B499,CADASTRO!$B$2:$B$570,0),MATCH('PAINEL MÊS'!$AI$1,CADASTRO!$A$2:$Q$2,0))),0)</f>
        <v>0</v>
      </c>
      <c r="T499" s="14">
        <f t="shared" si="96"/>
        <v>0</v>
      </c>
      <c r="U499" s="14">
        <f t="shared" si="97"/>
        <v>0</v>
      </c>
      <c r="V499" s="14">
        <f t="shared" si="98"/>
        <v>0</v>
      </c>
      <c r="W499" s="14">
        <f t="shared" si="99"/>
        <v>0</v>
      </c>
      <c r="X499" s="67">
        <f>IFERROR(IF(INDEX(CADASTRO!$A$2:$Q$570,MATCH('PAINEL MÊS'!B499,CADASTRO!$B$2:$B$570,0),MATCH('PAINEL MÊS'!$AJ$2,CADASTRO!$A$2:$Q$2,0))=0,IF(CADASTRO!R497=0,CADASTRO!E497,CADASTRO!R497),INDEX(CADASTRO!$A$2:$Q$570,MATCH('PAINEL MÊS'!B499,CADASTRO!$B$2:$B$570,0),MATCH('PAINEL MÊS'!$AJ$2,CADASTRO!$A$2:$Q$2,0))),0)*C499</f>
        <v>0</v>
      </c>
      <c r="Y499" s="14">
        <f t="shared" si="100"/>
        <v>0</v>
      </c>
      <c r="Z499" s="75">
        <f t="shared" si="101"/>
        <v>0</v>
      </c>
      <c r="AA499" s="75">
        <f t="shared" si="102"/>
        <v>0</v>
      </c>
      <c r="AB499" s="79">
        <f t="shared" si="103"/>
        <v>0</v>
      </c>
      <c r="AC499" s="77">
        <f t="shared" si="104"/>
        <v>0</v>
      </c>
      <c r="AD499" s="77">
        <f t="shared" si="105"/>
        <v>0</v>
      </c>
    </row>
    <row r="500" spans="1:30" ht="18.75" customHeight="1" x14ac:dyDescent="0.25">
      <c r="A500" s="7">
        <f>CADASTRO!A498</f>
        <v>0</v>
      </c>
      <c r="B500" s="7">
        <f>CADASTRO!B498</f>
        <v>0</v>
      </c>
      <c r="C500" s="40">
        <f>INDEX(Base!$A$40:$N$570,MATCH('PAINEL MÊS'!B500,Base!$B$40:$B$570,0),MATCH('PAINEL MÊS'!$C$2,Base!$A$40:$N$40,0))</f>
        <v>0</v>
      </c>
      <c r="D500" s="7">
        <f>CADASTRO!C498</f>
        <v>0</v>
      </c>
      <c r="E500" s="41">
        <f>SUMIFS(SAÍDAS!$D:$D,SAÍDAS!$B:$B,'PAINEL MÊS'!$B500,SAÍDAS!$H:$H,'PAINEL MÊS'!$AI$1,SAÍDAS!$F:$F,'PAINEL MÊS'!E$3)</f>
        <v>0</v>
      </c>
      <c r="F500" s="41">
        <f>SUMIFS(SAÍDAS!$D:$D,SAÍDAS!$B:$B,'PAINEL MÊS'!$B500,SAÍDAS!$H:$H,'PAINEL MÊS'!$AI$1,SAÍDAS!$F:$F,'PAINEL MÊS'!F$3)</f>
        <v>0</v>
      </c>
      <c r="G500" s="41">
        <f>SUMIFS(SAÍDAS!$D:$D,SAÍDAS!$B:$B,'PAINEL MÊS'!$B500,SAÍDAS!$H:$H,'PAINEL MÊS'!$AI$1,SAÍDAS!$F:$F,'PAINEL MÊS'!G$3)</f>
        <v>0</v>
      </c>
      <c r="H500" s="41">
        <f>SUMIFS(SAÍDAS!$D:$D,SAÍDAS!$B:$B,'PAINEL MÊS'!$B500,SAÍDAS!$H:$H,'PAINEL MÊS'!$AI$1,SAÍDAS!$F:$F,'PAINEL MÊS'!H$3)</f>
        <v>0</v>
      </c>
      <c r="I500" s="41">
        <f>SUMIFS(SAÍDAS!$D:$D,SAÍDAS!$B:$B,'PAINEL MÊS'!$B500,SAÍDAS!$H:$H,'PAINEL MÊS'!$AI$1,SAÍDAS!$F:$F,'PAINEL MÊS'!I$3)+SUMIFS(SAÍDAS!$D:$D,SAÍDAS!$B:$B,'PAINEL MÊS'!$B500,SAÍDAS!$H:$H,'PAINEL MÊS'!$AI$1,SAÍDAS!$F:$F,"SEMANA 6")</f>
        <v>0</v>
      </c>
      <c r="J500" s="42">
        <f t="shared" si="93"/>
        <v>0</v>
      </c>
      <c r="K500" s="43">
        <f>SUMIFS(ENTRADAS!$D:$D,ENTRADAS!$B:$B,'PAINEL MÊS'!$B500,ENTRADAS!$I:$I,'PAINEL MÊS'!$AI$1,ENTRADAS!$F:$F,'PAINEL MÊS'!K$3)</f>
        <v>0</v>
      </c>
      <c r="L500" s="43">
        <f>SUMIFS(ENTRADAS!$D:$D,ENTRADAS!$B:$B,'PAINEL MÊS'!$B500,ENTRADAS!$I:$I,'PAINEL MÊS'!$AI$1,ENTRADAS!$F:$F,'PAINEL MÊS'!L$3)</f>
        <v>0</v>
      </c>
      <c r="M500" s="43">
        <f>SUMIFS(ENTRADAS!$D:$D,ENTRADAS!$B:$B,'PAINEL MÊS'!$B500,ENTRADAS!$I:$I,'PAINEL MÊS'!$AI$1,ENTRADAS!$F:$F,'PAINEL MÊS'!M$3)</f>
        <v>0</v>
      </c>
      <c r="N500" s="43">
        <f>SUMIFS(ENTRADAS!$D:$D,ENTRADAS!$B:$B,'PAINEL MÊS'!$B500,ENTRADAS!$I:$I,'PAINEL MÊS'!$AI$1,ENTRADAS!$F:$F,'PAINEL MÊS'!N$3)</f>
        <v>0</v>
      </c>
      <c r="O500" s="43">
        <f>SUMIFS(ENTRADAS!$D:$D,ENTRADAS!$B:$B,'PAINEL MÊS'!$B500,ENTRADAS!$I:$I,'PAINEL MÊS'!$AI$1,ENTRADAS!$F:$F,'PAINEL MÊS'!O$3)+SUMIFS(ENTRADAS!$D:$D,ENTRADAS!$B:$B,'PAINEL MÊS'!$B500,ENTRADAS!$I:$I,'PAINEL MÊS'!$AI$1,ENTRADAS!$F:$F,"SEMANA 6")</f>
        <v>0</v>
      </c>
      <c r="P500" s="44">
        <f t="shared" si="94"/>
        <v>0</v>
      </c>
      <c r="Q500" s="40">
        <f>C500+P500-J500+SUMIFS(AJUSTE!$D:$D,AJUSTE!$B:$B,'PAINEL MÊS'!B500,AJUSTE!$H:$H,'PAINEL MÊS'!$AI$1)</f>
        <v>0</v>
      </c>
      <c r="R500" s="45">
        <f t="shared" si="95"/>
        <v>0</v>
      </c>
      <c r="S500" s="15">
        <f>IFERROR(IF(INDEX(CADASTRO!$A$2:$Q$570,MATCH('PAINEL MÊS'!B500,CADASTRO!$B$2:$B$570,0),MATCH('PAINEL MÊS'!$AI$1,CADASTRO!$A$2:$Q$2,0))=0,IF(CADASTRO!R498=0,CADASTRO!E498,CADASTRO!R498),INDEX(CADASTRO!$A$2:$Q$570,MATCH('PAINEL MÊS'!B500,CADASTRO!$B$2:$B$570,0),MATCH('PAINEL MÊS'!$AI$1,CADASTRO!$A$2:$Q$2,0))),0)</f>
        <v>0</v>
      </c>
      <c r="T500" s="14">
        <f t="shared" si="96"/>
        <v>0</v>
      </c>
      <c r="U500" s="14">
        <f t="shared" si="97"/>
        <v>0</v>
      </c>
      <c r="V500" s="14">
        <f t="shared" si="98"/>
        <v>0</v>
      </c>
      <c r="W500" s="14">
        <f t="shared" si="99"/>
        <v>0</v>
      </c>
      <c r="X500" s="67">
        <f>IFERROR(IF(INDEX(CADASTRO!$A$2:$Q$570,MATCH('PAINEL MÊS'!B500,CADASTRO!$B$2:$B$570,0),MATCH('PAINEL MÊS'!$AJ$2,CADASTRO!$A$2:$Q$2,0))=0,IF(CADASTRO!R498=0,CADASTRO!E498,CADASTRO!R498),INDEX(CADASTRO!$A$2:$Q$570,MATCH('PAINEL MÊS'!B500,CADASTRO!$B$2:$B$570,0),MATCH('PAINEL MÊS'!$AJ$2,CADASTRO!$A$2:$Q$2,0))),0)*C500</f>
        <v>0</v>
      </c>
      <c r="Y500" s="14">
        <f t="shared" si="100"/>
        <v>0</v>
      </c>
      <c r="Z500" s="75">
        <f t="shared" si="101"/>
        <v>0</v>
      </c>
      <c r="AA500" s="75">
        <f t="shared" si="102"/>
        <v>0</v>
      </c>
      <c r="AB500" s="79">
        <f t="shared" si="103"/>
        <v>0</v>
      </c>
      <c r="AC500" s="77">
        <f t="shared" si="104"/>
        <v>0</v>
      </c>
      <c r="AD500" s="77">
        <f t="shared" si="105"/>
        <v>0</v>
      </c>
    </row>
    <row r="501" spans="1:30" ht="18.75" customHeight="1" x14ac:dyDescent="0.25">
      <c r="A501" s="7">
        <f>CADASTRO!A499</f>
        <v>0</v>
      </c>
      <c r="B501" s="7">
        <f>CADASTRO!B499</f>
        <v>0</v>
      </c>
      <c r="C501" s="40">
        <f>INDEX(Base!$A$40:$N$570,MATCH('PAINEL MÊS'!B501,Base!$B$40:$B$570,0),MATCH('PAINEL MÊS'!$C$2,Base!$A$40:$N$40,0))</f>
        <v>0</v>
      </c>
      <c r="D501" s="7">
        <f>CADASTRO!C499</f>
        <v>0</v>
      </c>
      <c r="E501" s="41">
        <f>SUMIFS(SAÍDAS!$D:$D,SAÍDAS!$B:$B,'PAINEL MÊS'!$B501,SAÍDAS!$H:$H,'PAINEL MÊS'!$AI$1,SAÍDAS!$F:$F,'PAINEL MÊS'!E$3)</f>
        <v>0</v>
      </c>
      <c r="F501" s="41">
        <f>SUMIFS(SAÍDAS!$D:$D,SAÍDAS!$B:$B,'PAINEL MÊS'!$B501,SAÍDAS!$H:$H,'PAINEL MÊS'!$AI$1,SAÍDAS!$F:$F,'PAINEL MÊS'!F$3)</f>
        <v>0</v>
      </c>
      <c r="G501" s="41">
        <f>SUMIFS(SAÍDAS!$D:$D,SAÍDAS!$B:$B,'PAINEL MÊS'!$B501,SAÍDAS!$H:$H,'PAINEL MÊS'!$AI$1,SAÍDAS!$F:$F,'PAINEL MÊS'!G$3)</f>
        <v>0</v>
      </c>
      <c r="H501" s="41">
        <f>SUMIFS(SAÍDAS!$D:$D,SAÍDAS!$B:$B,'PAINEL MÊS'!$B501,SAÍDAS!$H:$H,'PAINEL MÊS'!$AI$1,SAÍDAS!$F:$F,'PAINEL MÊS'!H$3)</f>
        <v>0</v>
      </c>
      <c r="I501" s="41">
        <f>SUMIFS(SAÍDAS!$D:$D,SAÍDAS!$B:$B,'PAINEL MÊS'!$B501,SAÍDAS!$H:$H,'PAINEL MÊS'!$AI$1,SAÍDAS!$F:$F,'PAINEL MÊS'!I$3)+SUMIFS(SAÍDAS!$D:$D,SAÍDAS!$B:$B,'PAINEL MÊS'!$B501,SAÍDAS!$H:$H,'PAINEL MÊS'!$AI$1,SAÍDAS!$F:$F,"SEMANA 6")</f>
        <v>0</v>
      </c>
      <c r="J501" s="42">
        <f t="shared" si="93"/>
        <v>0</v>
      </c>
      <c r="K501" s="43">
        <f>SUMIFS(ENTRADAS!$D:$D,ENTRADAS!$B:$B,'PAINEL MÊS'!$B501,ENTRADAS!$I:$I,'PAINEL MÊS'!$AI$1,ENTRADAS!$F:$F,'PAINEL MÊS'!K$3)</f>
        <v>0</v>
      </c>
      <c r="L501" s="43">
        <f>SUMIFS(ENTRADAS!$D:$D,ENTRADAS!$B:$B,'PAINEL MÊS'!$B501,ENTRADAS!$I:$I,'PAINEL MÊS'!$AI$1,ENTRADAS!$F:$F,'PAINEL MÊS'!L$3)</f>
        <v>0</v>
      </c>
      <c r="M501" s="43">
        <f>SUMIFS(ENTRADAS!$D:$D,ENTRADAS!$B:$B,'PAINEL MÊS'!$B501,ENTRADAS!$I:$I,'PAINEL MÊS'!$AI$1,ENTRADAS!$F:$F,'PAINEL MÊS'!M$3)</f>
        <v>0</v>
      </c>
      <c r="N501" s="43">
        <f>SUMIFS(ENTRADAS!$D:$D,ENTRADAS!$B:$B,'PAINEL MÊS'!$B501,ENTRADAS!$I:$I,'PAINEL MÊS'!$AI$1,ENTRADAS!$F:$F,'PAINEL MÊS'!N$3)</f>
        <v>0</v>
      </c>
      <c r="O501" s="43">
        <f>SUMIFS(ENTRADAS!$D:$D,ENTRADAS!$B:$B,'PAINEL MÊS'!$B501,ENTRADAS!$I:$I,'PAINEL MÊS'!$AI$1,ENTRADAS!$F:$F,'PAINEL MÊS'!O$3)+SUMIFS(ENTRADAS!$D:$D,ENTRADAS!$B:$B,'PAINEL MÊS'!$B501,ENTRADAS!$I:$I,'PAINEL MÊS'!$AI$1,ENTRADAS!$F:$F,"SEMANA 6")</f>
        <v>0</v>
      </c>
      <c r="P501" s="44">
        <f t="shared" si="94"/>
        <v>0</v>
      </c>
      <c r="Q501" s="40">
        <f>C501+P501-J501+SUMIFS(AJUSTE!$D:$D,AJUSTE!$B:$B,'PAINEL MÊS'!B501,AJUSTE!$H:$H,'PAINEL MÊS'!$AI$1)</f>
        <v>0</v>
      </c>
      <c r="R501" s="45">
        <f t="shared" si="95"/>
        <v>0</v>
      </c>
      <c r="S501" s="15">
        <f>IFERROR(IF(INDEX(CADASTRO!$A$2:$Q$570,MATCH('PAINEL MÊS'!B501,CADASTRO!$B$2:$B$570,0),MATCH('PAINEL MÊS'!$AI$1,CADASTRO!$A$2:$Q$2,0))=0,IF(CADASTRO!R499=0,CADASTRO!E499,CADASTRO!R499),INDEX(CADASTRO!$A$2:$Q$570,MATCH('PAINEL MÊS'!B501,CADASTRO!$B$2:$B$570,0),MATCH('PAINEL MÊS'!$AI$1,CADASTRO!$A$2:$Q$2,0))),0)</f>
        <v>0</v>
      </c>
      <c r="T501" s="14">
        <f t="shared" si="96"/>
        <v>0</v>
      </c>
      <c r="U501" s="14">
        <f t="shared" si="97"/>
        <v>0</v>
      </c>
      <c r="V501" s="14">
        <f t="shared" si="98"/>
        <v>0</v>
      </c>
      <c r="W501" s="14">
        <f t="shared" si="99"/>
        <v>0</v>
      </c>
      <c r="X501" s="67">
        <f>IFERROR(IF(INDEX(CADASTRO!$A$2:$Q$570,MATCH('PAINEL MÊS'!B501,CADASTRO!$B$2:$B$570,0),MATCH('PAINEL MÊS'!$AJ$2,CADASTRO!$A$2:$Q$2,0))=0,IF(CADASTRO!R499=0,CADASTRO!E499,CADASTRO!R499),INDEX(CADASTRO!$A$2:$Q$570,MATCH('PAINEL MÊS'!B501,CADASTRO!$B$2:$B$570,0),MATCH('PAINEL MÊS'!$AJ$2,CADASTRO!$A$2:$Q$2,0))),0)*C501</f>
        <v>0</v>
      </c>
      <c r="Y501" s="14">
        <f t="shared" si="100"/>
        <v>0</v>
      </c>
      <c r="Z501" s="75">
        <f t="shared" si="101"/>
        <v>0</v>
      </c>
      <c r="AA501" s="75">
        <f t="shared" si="102"/>
        <v>0</v>
      </c>
      <c r="AB501" s="79">
        <f t="shared" si="103"/>
        <v>0</v>
      </c>
      <c r="AC501" s="77">
        <f t="shared" si="104"/>
        <v>0</v>
      </c>
      <c r="AD501" s="77">
        <f t="shared" si="105"/>
        <v>0</v>
      </c>
    </row>
    <row r="502" spans="1:30" ht="18.75" customHeight="1" x14ac:dyDescent="0.25">
      <c r="A502" s="7">
        <f>CADASTRO!A500</f>
        <v>0</v>
      </c>
      <c r="B502" s="7">
        <f>CADASTRO!B500</f>
        <v>0</v>
      </c>
      <c r="C502" s="40">
        <f>INDEX(Base!$A$40:$N$570,MATCH('PAINEL MÊS'!B502,Base!$B$40:$B$570,0),MATCH('PAINEL MÊS'!$C$2,Base!$A$40:$N$40,0))</f>
        <v>0</v>
      </c>
      <c r="D502" s="7">
        <f>CADASTRO!C500</f>
        <v>0</v>
      </c>
      <c r="E502" s="41">
        <f>SUMIFS(SAÍDAS!$D:$D,SAÍDAS!$B:$B,'PAINEL MÊS'!$B502,SAÍDAS!$H:$H,'PAINEL MÊS'!$AI$1,SAÍDAS!$F:$F,'PAINEL MÊS'!E$3)</f>
        <v>0</v>
      </c>
      <c r="F502" s="41">
        <f>SUMIFS(SAÍDAS!$D:$D,SAÍDAS!$B:$B,'PAINEL MÊS'!$B502,SAÍDAS!$H:$H,'PAINEL MÊS'!$AI$1,SAÍDAS!$F:$F,'PAINEL MÊS'!F$3)</f>
        <v>0</v>
      </c>
      <c r="G502" s="41">
        <f>SUMIFS(SAÍDAS!$D:$D,SAÍDAS!$B:$B,'PAINEL MÊS'!$B502,SAÍDAS!$H:$H,'PAINEL MÊS'!$AI$1,SAÍDAS!$F:$F,'PAINEL MÊS'!G$3)</f>
        <v>0</v>
      </c>
      <c r="H502" s="41">
        <f>SUMIFS(SAÍDAS!$D:$D,SAÍDAS!$B:$B,'PAINEL MÊS'!$B502,SAÍDAS!$H:$H,'PAINEL MÊS'!$AI$1,SAÍDAS!$F:$F,'PAINEL MÊS'!H$3)</f>
        <v>0</v>
      </c>
      <c r="I502" s="41">
        <f>SUMIFS(SAÍDAS!$D:$D,SAÍDAS!$B:$B,'PAINEL MÊS'!$B502,SAÍDAS!$H:$H,'PAINEL MÊS'!$AI$1,SAÍDAS!$F:$F,'PAINEL MÊS'!I$3)+SUMIFS(SAÍDAS!$D:$D,SAÍDAS!$B:$B,'PAINEL MÊS'!$B502,SAÍDAS!$H:$H,'PAINEL MÊS'!$AI$1,SAÍDAS!$F:$F,"SEMANA 6")</f>
        <v>0</v>
      </c>
      <c r="J502" s="42">
        <f t="shared" si="93"/>
        <v>0</v>
      </c>
      <c r="K502" s="43">
        <f>SUMIFS(ENTRADAS!$D:$D,ENTRADAS!$B:$B,'PAINEL MÊS'!$B502,ENTRADAS!$I:$I,'PAINEL MÊS'!$AI$1,ENTRADAS!$F:$F,'PAINEL MÊS'!K$3)</f>
        <v>0</v>
      </c>
      <c r="L502" s="43">
        <f>SUMIFS(ENTRADAS!$D:$D,ENTRADAS!$B:$B,'PAINEL MÊS'!$B502,ENTRADAS!$I:$I,'PAINEL MÊS'!$AI$1,ENTRADAS!$F:$F,'PAINEL MÊS'!L$3)</f>
        <v>0</v>
      </c>
      <c r="M502" s="43">
        <f>SUMIFS(ENTRADAS!$D:$D,ENTRADAS!$B:$B,'PAINEL MÊS'!$B502,ENTRADAS!$I:$I,'PAINEL MÊS'!$AI$1,ENTRADAS!$F:$F,'PAINEL MÊS'!M$3)</f>
        <v>0</v>
      </c>
      <c r="N502" s="43">
        <f>SUMIFS(ENTRADAS!$D:$D,ENTRADAS!$B:$B,'PAINEL MÊS'!$B502,ENTRADAS!$I:$I,'PAINEL MÊS'!$AI$1,ENTRADAS!$F:$F,'PAINEL MÊS'!N$3)</f>
        <v>0</v>
      </c>
      <c r="O502" s="43">
        <f>SUMIFS(ENTRADAS!$D:$D,ENTRADAS!$B:$B,'PAINEL MÊS'!$B502,ENTRADAS!$I:$I,'PAINEL MÊS'!$AI$1,ENTRADAS!$F:$F,'PAINEL MÊS'!O$3)+SUMIFS(ENTRADAS!$D:$D,ENTRADAS!$B:$B,'PAINEL MÊS'!$B502,ENTRADAS!$I:$I,'PAINEL MÊS'!$AI$1,ENTRADAS!$F:$F,"SEMANA 6")</f>
        <v>0</v>
      </c>
      <c r="P502" s="44">
        <f t="shared" si="94"/>
        <v>0</v>
      </c>
      <c r="Q502" s="40">
        <f>C502+P502-J502+SUMIFS(AJUSTE!$D:$D,AJUSTE!$B:$B,'PAINEL MÊS'!B502,AJUSTE!$H:$H,'PAINEL MÊS'!$AI$1)</f>
        <v>0</v>
      </c>
      <c r="R502" s="45">
        <f t="shared" si="95"/>
        <v>0</v>
      </c>
      <c r="S502" s="15">
        <f>IFERROR(IF(INDEX(CADASTRO!$A$2:$Q$570,MATCH('PAINEL MÊS'!B502,CADASTRO!$B$2:$B$570,0),MATCH('PAINEL MÊS'!$AI$1,CADASTRO!$A$2:$Q$2,0))=0,IF(CADASTRO!R500=0,CADASTRO!E500,CADASTRO!R500),INDEX(CADASTRO!$A$2:$Q$570,MATCH('PAINEL MÊS'!B502,CADASTRO!$B$2:$B$570,0),MATCH('PAINEL MÊS'!$AI$1,CADASTRO!$A$2:$Q$2,0))),0)</f>
        <v>0</v>
      </c>
      <c r="T502" s="14">
        <f t="shared" si="96"/>
        <v>0</v>
      </c>
      <c r="U502" s="14">
        <f t="shared" si="97"/>
        <v>0</v>
      </c>
      <c r="V502" s="14">
        <f t="shared" si="98"/>
        <v>0</v>
      </c>
      <c r="W502" s="14">
        <f t="shared" si="99"/>
        <v>0</v>
      </c>
      <c r="X502" s="67">
        <f>IFERROR(IF(INDEX(CADASTRO!$A$2:$Q$570,MATCH('PAINEL MÊS'!B502,CADASTRO!$B$2:$B$570,0),MATCH('PAINEL MÊS'!$AJ$2,CADASTRO!$A$2:$Q$2,0))=0,IF(CADASTRO!R500=0,CADASTRO!E500,CADASTRO!R500),INDEX(CADASTRO!$A$2:$Q$570,MATCH('PAINEL MÊS'!B502,CADASTRO!$B$2:$B$570,0),MATCH('PAINEL MÊS'!$AJ$2,CADASTRO!$A$2:$Q$2,0))),0)*C502</f>
        <v>0</v>
      </c>
      <c r="Y502" s="14">
        <f t="shared" si="100"/>
        <v>0</v>
      </c>
      <c r="Z502" s="75">
        <f t="shared" si="101"/>
        <v>0</v>
      </c>
      <c r="AA502" s="75">
        <f t="shared" si="102"/>
        <v>0</v>
      </c>
      <c r="AB502" s="79">
        <f t="shared" si="103"/>
        <v>0</v>
      </c>
      <c r="AC502" s="77">
        <f t="shared" si="104"/>
        <v>0</v>
      </c>
      <c r="AD502" s="77">
        <f t="shared" si="105"/>
        <v>0</v>
      </c>
    </row>
    <row r="503" spans="1:30" ht="18.75" customHeight="1" x14ac:dyDescent="0.25">
      <c r="A503" s="7">
        <f>CADASTRO!A501</f>
        <v>0</v>
      </c>
      <c r="B503" s="7">
        <f>CADASTRO!B501</f>
        <v>0</v>
      </c>
      <c r="C503" s="40">
        <f>INDEX(Base!$A$40:$N$570,MATCH('PAINEL MÊS'!B503,Base!$B$40:$B$570,0),MATCH('PAINEL MÊS'!$C$2,Base!$A$40:$N$40,0))</f>
        <v>0</v>
      </c>
      <c r="D503" s="7">
        <f>CADASTRO!C501</f>
        <v>0</v>
      </c>
      <c r="E503" s="41">
        <f>SUMIFS(SAÍDAS!$D:$D,SAÍDAS!$B:$B,'PAINEL MÊS'!$B503,SAÍDAS!$H:$H,'PAINEL MÊS'!$AI$1,SAÍDAS!$F:$F,'PAINEL MÊS'!E$3)</f>
        <v>0</v>
      </c>
      <c r="F503" s="41">
        <f>SUMIFS(SAÍDAS!$D:$D,SAÍDAS!$B:$B,'PAINEL MÊS'!$B503,SAÍDAS!$H:$H,'PAINEL MÊS'!$AI$1,SAÍDAS!$F:$F,'PAINEL MÊS'!F$3)</f>
        <v>0</v>
      </c>
      <c r="G503" s="41">
        <f>SUMIFS(SAÍDAS!$D:$D,SAÍDAS!$B:$B,'PAINEL MÊS'!$B503,SAÍDAS!$H:$H,'PAINEL MÊS'!$AI$1,SAÍDAS!$F:$F,'PAINEL MÊS'!G$3)</f>
        <v>0</v>
      </c>
      <c r="H503" s="41">
        <f>SUMIFS(SAÍDAS!$D:$D,SAÍDAS!$B:$B,'PAINEL MÊS'!$B503,SAÍDAS!$H:$H,'PAINEL MÊS'!$AI$1,SAÍDAS!$F:$F,'PAINEL MÊS'!H$3)</f>
        <v>0</v>
      </c>
      <c r="I503" s="41">
        <f>SUMIFS(SAÍDAS!$D:$D,SAÍDAS!$B:$B,'PAINEL MÊS'!$B503,SAÍDAS!$H:$H,'PAINEL MÊS'!$AI$1,SAÍDAS!$F:$F,'PAINEL MÊS'!I$3)+SUMIFS(SAÍDAS!$D:$D,SAÍDAS!$B:$B,'PAINEL MÊS'!$B503,SAÍDAS!$H:$H,'PAINEL MÊS'!$AI$1,SAÍDAS!$F:$F,"SEMANA 6")</f>
        <v>0</v>
      </c>
      <c r="J503" s="42">
        <f t="shared" si="93"/>
        <v>0</v>
      </c>
      <c r="K503" s="43">
        <f>SUMIFS(ENTRADAS!$D:$D,ENTRADAS!$B:$B,'PAINEL MÊS'!$B503,ENTRADAS!$I:$I,'PAINEL MÊS'!$AI$1,ENTRADAS!$F:$F,'PAINEL MÊS'!K$3)</f>
        <v>0</v>
      </c>
      <c r="L503" s="43">
        <f>SUMIFS(ENTRADAS!$D:$D,ENTRADAS!$B:$B,'PAINEL MÊS'!$B503,ENTRADAS!$I:$I,'PAINEL MÊS'!$AI$1,ENTRADAS!$F:$F,'PAINEL MÊS'!L$3)</f>
        <v>0</v>
      </c>
      <c r="M503" s="43">
        <f>SUMIFS(ENTRADAS!$D:$D,ENTRADAS!$B:$B,'PAINEL MÊS'!$B503,ENTRADAS!$I:$I,'PAINEL MÊS'!$AI$1,ENTRADAS!$F:$F,'PAINEL MÊS'!M$3)</f>
        <v>0</v>
      </c>
      <c r="N503" s="43">
        <f>SUMIFS(ENTRADAS!$D:$D,ENTRADAS!$B:$B,'PAINEL MÊS'!$B503,ENTRADAS!$I:$I,'PAINEL MÊS'!$AI$1,ENTRADAS!$F:$F,'PAINEL MÊS'!N$3)</f>
        <v>0</v>
      </c>
      <c r="O503" s="43">
        <f>SUMIFS(ENTRADAS!$D:$D,ENTRADAS!$B:$B,'PAINEL MÊS'!$B503,ENTRADAS!$I:$I,'PAINEL MÊS'!$AI$1,ENTRADAS!$F:$F,'PAINEL MÊS'!O$3)+SUMIFS(ENTRADAS!$D:$D,ENTRADAS!$B:$B,'PAINEL MÊS'!$B503,ENTRADAS!$I:$I,'PAINEL MÊS'!$AI$1,ENTRADAS!$F:$F,"SEMANA 6")</f>
        <v>0</v>
      </c>
      <c r="P503" s="44">
        <f t="shared" si="94"/>
        <v>0</v>
      </c>
      <c r="Q503" s="40">
        <f>C503+P503-J503+SUMIFS(AJUSTE!$D:$D,AJUSTE!$B:$B,'PAINEL MÊS'!B503,AJUSTE!$H:$H,'PAINEL MÊS'!$AI$1)</f>
        <v>0</v>
      </c>
      <c r="R503" s="45">
        <f t="shared" si="95"/>
        <v>0</v>
      </c>
      <c r="S503" s="15">
        <f>IFERROR(IF(INDEX(CADASTRO!$A$2:$Q$570,MATCH('PAINEL MÊS'!B503,CADASTRO!$B$2:$B$570,0),MATCH('PAINEL MÊS'!$AI$1,CADASTRO!$A$2:$Q$2,0))=0,IF(CADASTRO!R501=0,CADASTRO!E501,CADASTRO!R501),INDEX(CADASTRO!$A$2:$Q$570,MATCH('PAINEL MÊS'!B503,CADASTRO!$B$2:$B$570,0),MATCH('PAINEL MÊS'!$AI$1,CADASTRO!$A$2:$Q$2,0))),0)</f>
        <v>0</v>
      </c>
      <c r="T503" s="14">
        <f t="shared" si="96"/>
        <v>0</v>
      </c>
      <c r="U503" s="14">
        <f t="shared" si="97"/>
        <v>0</v>
      </c>
      <c r="V503" s="14">
        <f t="shared" si="98"/>
        <v>0</v>
      </c>
      <c r="W503" s="14">
        <f t="shared" si="99"/>
        <v>0</v>
      </c>
      <c r="X503" s="67">
        <f>IFERROR(IF(INDEX(CADASTRO!$A$2:$Q$570,MATCH('PAINEL MÊS'!B503,CADASTRO!$B$2:$B$570,0),MATCH('PAINEL MÊS'!$AJ$2,CADASTRO!$A$2:$Q$2,0))=0,IF(CADASTRO!R501=0,CADASTRO!E501,CADASTRO!R501),INDEX(CADASTRO!$A$2:$Q$570,MATCH('PAINEL MÊS'!B503,CADASTRO!$B$2:$B$570,0),MATCH('PAINEL MÊS'!$AJ$2,CADASTRO!$A$2:$Q$2,0))),0)*C503</f>
        <v>0</v>
      </c>
      <c r="Y503" s="14">
        <f t="shared" si="100"/>
        <v>0</v>
      </c>
      <c r="Z503" s="75">
        <f t="shared" si="101"/>
        <v>0</v>
      </c>
      <c r="AA503" s="75">
        <f t="shared" si="102"/>
        <v>0</v>
      </c>
      <c r="AB503" s="79">
        <f t="shared" si="103"/>
        <v>0</v>
      </c>
      <c r="AC503" s="77">
        <f t="shared" si="104"/>
        <v>0</v>
      </c>
      <c r="AD503" s="77">
        <f t="shared" si="105"/>
        <v>0</v>
      </c>
    </row>
    <row r="504" spans="1:30" ht="18.75" customHeight="1" x14ac:dyDescent="0.25">
      <c r="A504" s="7">
        <f>CADASTRO!A502</f>
        <v>0</v>
      </c>
      <c r="B504" s="7">
        <f>CADASTRO!B502</f>
        <v>0</v>
      </c>
      <c r="C504" s="40">
        <f>INDEX(Base!$A$40:$N$570,MATCH('PAINEL MÊS'!B504,Base!$B$40:$B$570,0),MATCH('PAINEL MÊS'!$C$2,Base!$A$40:$N$40,0))</f>
        <v>0</v>
      </c>
      <c r="D504" s="7">
        <f>CADASTRO!C502</f>
        <v>0</v>
      </c>
      <c r="E504" s="41">
        <f>SUMIFS(SAÍDAS!$D:$D,SAÍDAS!$B:$B,'PAINEL MÊS'!$B504,SAÍDAS!$H:$H,'PAINEL MÊS'!$AI$1,SAÍDAS!$F:$F,'PAINEL MÊS'!E$3)</f>
        <v>0</v>
      </c>
      <c r="F504" s="41">
        <f>SUMIFS(SAÍDAS!$D:$D,SAÍDAS!$B:$B,'PAINEL MÊS'!$B504,SAÍDAS!$H:$H,'PAINEL MÊS'!$AI$1,SAÍDAS!$F:$F,'PAINEL MÊS'!F$3)</f>
        <v>0</v>
      </c>
      <c r="G504" s="41">
        <f>SUMIFS(SAÍDAS!$D:$D,SAÍDAS!$B:$B,'PAINEL MÊS'!$B504,SAÍDAS!$H:$H,'PAINEL MÊS'!$AI$1,SAÍDAS!$F:$F,'PAINEL MÊS'!G$3)</f>
        <v>0</v>
      </c>
      <c r="H504" s="41">
        <f>SUMIFS(SAÍDAS!$D:$D,SAÍDAS!$B:$B,'PAINEL MÊS'!$B504,SAÍDAS!$H:$H,'PAINEL MÊS'!$AI$1,SAÍDAS!$F:$F,'PAINEL MÊS'!H$3)</f>
        <v>0</v>
      </c>
      <c r="I504" s="41">
        <f>SUMIFS(SAÍDAS!$D:$D,SAÍDAS!$B:$B,'PAINEL MÊS'!$B504,SAÍDAS!$H:$H,'PAINEL MÊS'!$AI$1,SAÍDAS!$F:$F,'PAINEL MÊS'!I$3)+SUMIFS(SAÍDAS!$D:$D,SAÍDAS!$B:$B,'PAINEL MÊS'!$B504,SAÍDAS!$H:$H,'PAINEL MÊS'!$AI$1,SAÍDAS!$F:$F,"SEMANA 6")</f>
        <v>0</v>
      </c>
      <c r="J504" s="42">
        <f t="shared" si="93"/>
        <v>0</v>
      </c>
      <c r="K504" s="43">
        <f>SUMIFS(ENTRADAS!$D:$D,ENTRADAS!$B:$B,'PAINEL MÊS'!$B504,ENTRADAS!$I:$I,'PAINEL MÊS'!$AI$1,ENTRADAS!$F:$F,'PAINEL MÊS'!K$3)</f>
        <v>0</v>
      </c>
      <c r="L504" s="43">
        <f>SUMIFS(ENTRADAS!$D:$D,ENTRADAS!$B:$B,'PAINEL MÊS'!$B504,ENTRADAS!$I:$I,'PAINEL MÊS'!$AI$1,ENTRADAS!$F:$F,'PAINEL MÊS'!L$3)</f>
        <v>0</v>
      </c>
      <c r="M504" s="43">
        <f>SUMIFS(ENTRADAS!$D:$D,ENTRADAS!$B:$B,'PAINEL MÊS'!$B504,ENTRADAS!$I:$I,'PAINEL MÊS'!$AI$1,ENTRADAS!$F:$F,'PAINEL MÊS'!M$3)</f>
        <v>0</v>
      </c>
      <c r="N504" s="43">
        <f>SUMIFS(ENTRADAS!$D:$D,ENTRADAS!$B:$B,'PAINEL MÊS'!$B504,ENTRADAS!$I:$I,'PAINEL MÊS'!$AI$1,ENTRADAS!$F:$F,'PAINEL MÊS'!N$3)</f>
        <v>0</v>
      </c>
      <c r="O504" s="43">
        <f>SUMIFS(ENTRADAS!$D:$D,ENTRADAS!$B:$B,'PAINEL MÊS'!$B504,ENTRADAS!$I:$I,'PAINEL MÊS'!$AI$1,ENTRADAS!$F:$F,'PAINEL MÊS'!O$3)+SUMIFS(ENTRADAS!$D:$D,ENTRADAS!$B:$B,'PAINEL MÊS'!$B504,ENTRADAS!$I:$I,'PAINEL MÊS'!$AI$1,ENTRADAS!$F:$F,"SEMANA 6")</f>
        <v>0</v>
      </c>
      <c r="P504" s="44">
        <f t="shared" si="94"/>
        <v>0</v>
      </c>
      <c r="Q504" s="40">
        <f>C504+P504-J504+SUMIFS(AJUSTE!$D:$D,AJUSTE!$B:$B,'PAINEL MÊS'!B504,AJUSTE!$H:$H,'PAINEL MÊS'!$AI$1)</f>
        <v>0</v>
      </c>
      <c r="R504" s="45">
        <f t="shared" si="95"/>
        <v>0</v>
      </c>
      <c r="S504" s="15">
        <f>IFERROR(IF(INDEX(CADASTRO!$A$2:$Q$570,MATCH('PAINEL MÊS'!B504,CADASTRO!$B$2:$B$570,0),MATCH('PAINEL MÊS'!$AI$1,CADASTRO!$A$2:$Q$2,0))=0,IF(CADASTRO!R502=0,CADASTRO!E502,CADASTRO!R502),INDEX(CADASTRO!$A$2:$Q$570,MATCH('PAINEL MÊS'!B504,CADASTRO!$B$2:$B$570,0),MATCH('PAINEL MÊS'!$AI$1,CADASTRO!$A$2:$Q$2,0))),0)</f>
        <v>0</v>
      </c>
      <c r="T504" s="14">
        <f t="shared" si="96"/>
        <v>0</v>
      </c>
      <c r="U504" s="14">
        <f t="shared" si="97"/>
        <v>0</v>
      </c>
      <c r="V504" s="14">
        <f t="shared" si="98"/>
        <v>0</v>
      </c>
      <c r="W504" s="14">
        <f t="shared" si="99"/>
        <v>0</v>
      </c>
      <c r="X504" s="67">
        <f>IFERROR(IF(INDEX(CADASTRO!$A$2:$Q$570,MATCH('PAINEL MÊS'!B504,CADASTRO!$B$2:$B$570,0),MATCH('PAINEL MÊS'!$AJ$2,CADASTRO!$A$2:$Q$2,0))=0,IF(CADASTRO!R502=0,CADASTRO!E502,CADASTRO!R502),INDEX(CADASTRO!$A$2:$Q$570,MATCH('PAINEL MÊS'!B504,CADASTRO!$B$2:$B$570,0),MATCH('PAINEL MÊS'!$AJ$2,CADASTRO!$A$2:$Q$2,0))),0)*C504</f>
        <v>0</v>
      </c>
      <c r="Y504" s="14">
        <f t="shared" si="100"/>
        <v>0</v>
      </c>
      <c r="Z504" s="75">
        <f t="shared" si="101"/>
        <v>0</v>
      </c>
      <c r="AA504" s="75">
        <f t="shared" si="102"/>
        <v>0</v>
      </c>
      <c r="AB504" s="79">
        <f t="shared" si="103"/>
        <v>0</v>
      </c>
      <c r="AC504" s="77">
        <f t="shared" si="104"/>
        <v>0</v>
      </c>
      <c r="AD504" s="77">
        <f t="shared" si="105"/>
        <v>0</v>
      </c>
    </row>
    <row r="505" spans="1:30" ht="18.75" customHeight="1" x14ac:dyDescent="0.25">
      <c r="A505" s="7">
        <f>CADASTRO!A503</f>
        <v>0</v>
      </c>
      <c r="B505" s="7">
        <f>CADASTRO!B503</f>
        <v>0</v>
      </c>
      <c r="C505" s="40">
        <f>INDEX(Base!$A$40:$N$570,MATCH('PAINEL MÊS'!B505,Base!$B$40:$B$570,0),MATCH('PAINEL MÊS'!$C$2,Base!$A$40:$N$40,0))</f>
        <v>0</v>
      </c>
      <c r="D505" s="7">
        <f>CADASTRO!C503</f>
        <v>0</v>
      </c>
      <c r="E505" s="41">
        <f>SUMIFS(SAÍDAS!$D:$D,SAÍDAS!$B:$B,'PAINEL MÊS'!$B505,SAÍDAS!$H:$H,'PAINEL MÊS'!$AI$1,SAÍDAS!$F:$F,'PAINEL MÊS'!E$3)</f>
        <v>0</v>
      </c>
      <c r="F505" s="41">
        <f>SUMIFS(SAÍDAS!$D:$D,SAÍDAS!$B:$B,'PAINEL MÊS'!$B505,SAÍDAS!$H:$H,'PAINEL MÊS'!$AI$1,SAÍDAS!$F:$F,'PAINEL MÊS'!F$3)</f>
        <v>0</v>
      </c>
      <c r="G505" s="41">
        <f>SUMIFS(SAÍDAS!$D:$D,SAÍDAS!$B:$B,'PAINEL MÊS'!$B505,SAÍDAS!$H:$H,'PAINEL MÊS'!$AI$1,SAÍDAS!$F:$F,'PAINEL MÊS'!G$3)</f>
        <v>0</v>
      </c>
      <c r="H505" s="41">
        <f>SUMIFS(SAÍDAS!$D:$D,SAÍDAS!$B:$B,'PAINEL MÊS'!$B505,SAÍDAS!$H:$H,'PAINEL MÊS'!$AI$1,SAÍDAS!$F:$F,'PAINEL MÊS'!H$3)</f>
        <v>0</v>
      </c>
      <c r="I505" s="41">
        <f>SUMIFS(SAÍDAS!$D:$D,SAÍDAS!$B:$B,'PAINEL MÊS'!$B505,SAÍDAS!$H:$H,'PAINEL MÊS'!$AI$1,SAÍDAS!$F:$F,'PAINEL MÊS'!I$3)+SUMIFS(SAÍDAS!$D:$D,SAÍDAS!$B:$B,'PAINEL MÊS'!$B505,SAÍDAS!$H:$H,'PAINEL MÊS'!$AI$1,SAÍDAS!$F:$F,"SEMANA 6")</f>
        <v>0</v>
      </c>
      <c r="J505" s="42">
        <f t="shared" si="93"/>
        <v>0</v>
      </c>
      <c r="K505" s="43">
        <f>SUMIFS(ENTRADAS!$D:$D,ENTRADAS!$B:$B,'PAINEL MÊS'!$B505,ENTRADAS!$I:$I,'PAINEL MÊS'!$AI$1,ENTRADAS!$F:$F,'PAINEL MÊS'!K$3)</f>
        <v>0</v>
      </c>
      <c r="L505" s="43">
        <f>SUMIFS(ENTRADAS!$D:$D,ENTRADAS!$B:$B,'PAINEL MÊS'!$B505,ENTRADAS!$I:$I,'PAINEL MÊS'!$AI$1,ENTRADAS!$F:$F,'PAINEL MÊS'!L$3)</f>
        <v>0</v>
      </c>
      <c r="M505" s="43">
        <f>SUMIFS(ENTRADAS!$D:$D,ENTRADAS!$B:$B,'PAINEL MÊS'!$B505,ENTRADAS!$I:$I,'PAINEL MÊS'!$AI$1,ENTRADAS!$F:$F,'PAINEL MÊS'!M$3)</f>
        <v>0</v>
      </c>
      <c r="N505" s="43">
        <f>SUMIFS(ENTRADAS!$D:$D,ENTRADAS!$B:$B,'PAINEL MÊS'!$B505,ENTRADAS!$I:$I,'PAINEL MÊS'!$AI$1,ENTRADAS!$F:$F,'PAINEL MÊS'!N$3)</f>
        <v>0</v>
      </c>
      <c r="O505" s="43">
        <f>SUMIFS(ENTRADAS!$D:$D,ENTRADAS!$B:$B,'PAINEL MÊS'!$B505,ENTRADAS!$I:$I,'PAINEL MÊS'!$AI$1,ENTRADAS!$F:$F,'PAINEL MÊS'!O$3)+SUMIFS(ENTRADAS!$D:$D,ENTRADAS!$B:$B,'PAINEL MÊS'!$B505,ENTRADAS!$I:$I,'PAINEL MÊS'!$AI$1,ENTRADAS!$F:$F,"SEMANA 6")</f>
        <v>0</v>
      </c>
      <c r="P505" s="44">
        <f t="shared" si="94"/>
        <v>0</v>
      </c>
      <c r="Q505" s="40">
        <f>C505+P505-J505+SUMIFS(AJUSTE!$D:$D,AJUSTE!$B:$B,'PAINEL MÊS'!B505,AJUSTE!$H:$H,'PAINEL MÊS'!$AI$1)</f>
        <v>0</v>
      </c>
      <c r="R505" s="45">
        <f t="shared" si="95"/>
        <v>0</v>
      </c>
      <c r="S505" s="15">
        <f>IFERROR(IF(INDEX(CADASTRO!$A$2:$Q$570,MATCH('PAINEL MÊS'!B505,CADASTRO!$B$2:$B$570,0),MATCH('PAINEL MÊS'!$AI$1,CADASTRO!$A$2:$Q$2,0))=0,IF(CADASTRO!R503=0,CADASTRO!E503,CADASTRO!R503),INDEX(CADASTRO!$A$2:$Q$570,MATCH('PAINEL MÊS'!B505,CADASTRO!$B$2:$B$570,0),MATCH('PAINEL MÊS'!$AI$1,CADASTRO!$A$2:$Q$2,0))),0)</f>
        <v>0</v>
      </c>
      <c r="T505" s="14">
        <f t="shared" si="96"/>
        <v>0</v>
      </c>
      <c r="U505" s="14">
        <f t="shared" si="97"/>
        <v>0</v>
      </c>
      <c r="V505" s="14">
        <f t="shared" si="98"/>
        <v>0</v>
      </c>
      <c r="W505" s="14">
        <f t="shared" si="99"/>
        <v>0</v>
      </c>
      <c r="X505" s="67">
        <f>IFERROR(IF(INDEX(CADASTRO!$A$2:$Q$570,MATCH('PAINEL MÊS'!B505,CADASTRO!$B$2:$B$570,0),MATCH('PAINEL MÊS'!$AJ$2,CADASTRO!$A$2:$Q$2,0))=0,IF(CADASTRO!R503=0,CADASTRO!E503,CADASTRO!R503),INDEX(CADASTRO!$A$2:$Q$570,MATCH('PAINEL MÊS'!B505,CADASTRO!$B$2:$B$570,0),MATCH('PAINEL MÊS'!$AJ$2,CADASTRO!$A$2:$Q$2,0))),0)*C505</f>
        <v>0</v>
      </c>
      <c r="Y505" s="14">
        <f t="shared" si="100"/>
        <v>0</v>
      </c>
      <c r="Z505" s="75">
        <f t="shared" si="101"/>
        <v>0</v>
      </c>
      <c r="AA505" s="75">
        <f t="shared" si="102"/>
        <v>0</v>
      </c>
      <c r="AB505" s="79">
        <f t="shared" si="103"/>
        <v>0</v>
      </c>
      <c r="AC505" s="77">
        <f t="shared" si="104"/>
        <v>0</v>
      </c>
      <c r="AD505" s="77">
        <f t="shared" si="105"/>
        <v>0</v>
      </c>
    </row>
    <row r="506" spans="1:30" ht="18.75" customHeight="1" x14ac:dyDescent="0.25">
      <c r="A506" s="7">
        <f>CADASTRO!A504</f>
        <v>0</v>
      </c>
      <c r="B506" s="7">
        <f>CADASTRO!B504</f>
        <v>0</v>
      </c>
      <c r="C506" s="40">
        <f>INDEX(Base!$A$40:$N$570,MATCH('PAINEL MÊS'!B506,Base!$B$40:$B$570,0),MATCH('PAINEL MÊS'!$C$2,Base!$A$40:$N$40,0))</f>
        <v>0</v>
      </c>
      <c r="D506" s="7">
        <f>CADASTRO!C504</f>
        <v>0</v>
      </c>
      <c r="E506" s="41">
        <f>SUMIFS(SAÍDAS!$D:$D,SAÍDAS!$B:$B,'PAINEL MÊS'!$B506,SAÍDAS!$H:$H,'PAINEL MÊS'!$AI$1,SAÍDAS!$F:$F,'PAINEL MÊS'!E$3)</f>
        <v>0</v>
      </c>
      <c r="F506" s="41">
        <f>SUMIFS(SAÍDAS!$D:$D,SAÍDAS!$B:$B,'PAINEL MÊS'!$B506,SAÍDAS!$H:$H,'PAINEL MÊS'!$AI$1,SAÍDAS!$F:$F,'PAINEL MÊS'!F$3)</f>
        <v>0</v>
      </c>
      <c r="G506" s="41">
        <f>SUMIFS(SAÍDAS!$D:$D,SAÍDAS!$B:$B,'PAINEL MÊS'!$B506,SAÍDAS!$H:$H,'PAINEL MÊS'!$AI$1,SAÍDAS!$F:$F,'PAINEL MÊS'!G$3)</f>
        <v>0</v>
      </c>
      <c r="H506" s="41">
        <f>SUMIFS(SAÍDAS!$D:$D,SAÍDAS!$B:$B,'PAINEL MÊS'!$B506,SAÍDAS!$H:$H,'PAINEL MÊS'!$AI$1,SAÍDAS!$F:$F,'PAINEL MÊS'!H$3)</f>
        <v>0</v>
      </c>
      <c r="I506" s="41">
        <f>SUMIFS(SAÍDAS!$D:$D,SAÍDAS!$B:$B,'PAINEL MÊS'!$B506,SAÍDAS!$H:$H,'PAINEL MÊS'!$AI$1,SAÍDAS!$F:$F,'PAINEL MÊS'!I$3)+SUMIFS(SAÍDAS!$D:$D,SAÍDAS!$B:$B,'PAINEL MÊS'!$B506,SAÍDAS!$H:$H,'PAINEL MÊS'!$AI$1,SAÍDAS!$F:$F,"SEMANA 6")</f>
        <v>0</v>
      </c>
      <c r="J506" s="42">
        <f t="shared" si="93"/>
        <v>0</v>
      </c>
      <c r="K506" s="43">
        <f>SUMIFS(ENTRADAS!$D:$D,ENTRADAS!$B:$B,'PAINEL MÊS'!$B506,ENTRADAS!$I:$I,'PAINEL MÊS'!$AI$1,ENTRADAS!$F:$F,'PAINEL MÊS'!K$3)</f>
        <v>0</v>
      </c>
      <c r="L506" s="43">
        <f>SUMIFS(ENTRADAS!$D:$D,ENTRADAS!$B:$B,'PAINEL MÊS'!$B506,ENTRADAS!$I:$I,'PAINEL MÊS'!$AI$1,ENTRADAS!$F:$F,'PAINEL MÊS'!L$3)</f>
        <v>0</v>
      </c>
      <c r="M506" s="43">
        <f>SUMIFS(ENTRADAS!$D:$D,ENTRADAS!$B:$B,'PAINEL MÊS'!$B506,ENTRADAS!$I:$I,'PAINEL MÊS'!$AI$1,ENTRADAS!$F:$F,'PAINEL MÊS'!M$3)</f>
        <v>0</v>
      </c>
      <c r="N506" s="43">
        <f>SUMIFS(ENTRADAS!$D:$D,ENTRADAS!$B:$B,'PAINEL MÊS'!$B506,ENTRADAS!$I:$I,'PAINEL MÊS'!$AI$1,ENTRADAS!$F:$F,'PAINEL MÊS'!N$3)</f>
        <v>0</v>
      </c>
      <c r="O506" s="43">
        <f>SUMIFS(ENTRADAS!$D:$D,ENTRADAS!$B:$B,'PAINEL MÊS'!$B506,ENTRADAS!$I:$I,'PAINEL MÊS'!$AI$1,ENTRADAS!$F:$F,'PAINEL MÊS'!O$3)+SUMIFS(ENTRADAS!$D:$D,ENTRADAS!$B:$B,'PAINEL MÊS'!$B506,ENTRADAS!$I:$I,'PAINEL MÊS'!$AI$1,ENTRADAS!$F:$F,"SEMANA 6")</f>
        <v>0</v>
      </c>
      <c r="P506" s="44">
        <f t="shared" si="94"/>
        <v>0</v>
      </c>
      <c r="Q506" s="40">
        <f>C506+P506-J506+SUMIFS(AJUSTE!$D:$D,AJUSTE!$B:$B,'PAINEL MÊS'!B506,AJUSTE!$H:$H,'PAINEL MÊS'!$AI$1)</f>
        <v>0</v>
      </c>
      <c r="R506" s="45">
        <f t="shared" si="95"/>
        <v>0</v>
      </c>
      <c r="S506" s="15">
        <f>IFERROR(IF(INDEX(CADASTRO!$A$2:$Q$570,MATCH('PAINEL MÊS'!B506,CADASTRO!$B$2:$B$570,0),MATCH('PAINEL MÊS'!$AI$1,CADASTRO!$A$2:$Q$2,0))=0,IF(CADASTRO!R504=0,CADASTRO!E504,CADASTRO!R504),INDEX(CADASTRO!$A$2:$Q$570,MATCH('PAINEL MÊS'!B506,CADASTRO!$B$2:$B$570,0),MATCH('PAINEL MÊS'!$AI$1,CADASTRO!$A$2:$Q$2,0))),0)</f>
        <v>0</v>
      </c>
      <c r="T506" s="14">
        <f t="shared" si="96"/>
        <v>0</v>
      </c>
      <c r="U506" s="14">
        <f t="shared" si="97"/>
        <v>0</v>
      </c>
      <c r="V506" s="14">
        <f t="shared" si="98"/>
        <v>0</v>
      </c>
      <c r="W506" s="14">
        <f t="shared" si="99"/>
        <v>0</v>
      </c>
      <c r="X506" s="67">
        <f>IFERROR(IF(INDEX(CADASTRO!$A$2:$Q$570,MATCH('PAINEL MÊS'!B506,CADASTRO!$B$2:$B$570,0),MATCH('PAINEL MÊS'!$AJ$2,CADASTRO!$A$2:$Q$2,0))=0,IF(CADASTRO!R504=0,CADASTRO!E504,CADASTRO!R504),INDEX(CADASTRO!$A$2:$Q$570,MATCH('PAINEL MÊS'!B506,CADASTRO!$B$2:$B$570,0),MATCH('PAINEL MÊS'!$AJ$2,CADASTRO!$A$2:$Q$2,0))),0)*C506</f>
        <v>0</v>
      </c>
      <c r="Y506" s="14">
        <f t="shared" si="100"/>
        <v>0</v>
      </c>
      <c r="Z506" s="75">
        <f t="shared" si="101"/>
        <v>0</v>
      </c>
      <c r="AA506" s="75">
        <f t="shared" si="102"/>
        <v>0</v>
      </c>
      <c r="AB506" s="79">
        <f t="shared" si="103"/>
        <v>0</v>
      </c>
      <c r="AC506" s="77">
        <f t="shared" si="104"/>
        <v>0</v>
      </c>
      <c r="AD506" s="77">
        <f t="shared" si="105"/>
        <v>0</v>
      </c>
    </row>
    <row r="507" spans="1:30" ht="18.75" customHeight="1" x14ac:dyDescent="0.25">
      <c r="A507" s="7">
        <f>CADASTRO!A505</f>
        <v>0</v>
      </c>
      <c r="B507" s="7">
        <f>CADASTRO!B505</f>
        <v>0</v>
      </c>
      <c r="C507" s="40">
        <f>INDEX(Base!$A$40:$N$570,MATCH('PAINEL MÊS'!B507,Base!$B$40:$B$570,0),MATCH('PAINEL MÊS'!$C$2,Base!$A$40:$N$40,0))</f>
        <v>0</v>
      </c>
      <c r="D507" s="7">
        <f>CADASTRO!C505</f>
        <v>0</v>
      </c>
      <c r="E507" s="41">
        <f>SUMIFS(SAÍDAS!$D:$D,SAÍDAS!$B:$B,'PAINEL MÊS'!$B507,SAÍDAS!$H:$H,'PAINEL MÊS'!$AI$1,SAÍDAS!$F:$F,'PAINEL MÊS'!E$3)</f>
        <v>0</v>
      </c>
      <c r="F507" s="41">
        <f>SUMIFS(SAÍDAS!$D:$D,SAÍDAS!$B:$B,'PAINEL MÊS'!$B507,SAÍDAS!$H:$H,'PAINEL MÊS'!$AI$1,SAÍDAS!$F:$F,'PAINEL MÊS'!F$3)</f>
        <v>0</v>
      </c>
      <c r="G507" s="41">
        <f>SUMIFS(SAÍDAS!$D:$D,SAÍDAS!$B:$B,'PAINEL MÊS'!$B507,SAÍDAS!$H:$H,'PAINEL MÊS'!$AI$1,SAÍDAS!$F:$F,'PAINEL MÊS'!G$3)</f>
        <v>0</v>
      </c>
      <c r="H507" s="41">
        <f>SUMIFS(SAÍDAS!$D:$D,SAÍDAS!$B:$B,'PAINEL MÊS'!$B507,SAÍDAS!$H:$H,'PAINEL MÊS'!$AI$1,SAÍDAS!$F:$F,'PAINEL MÊS'!H$3)</f>
        <v>0</v>
      </c>
      <c r="I507" s="41">
        <f>SUMIFS(SAÍDAS!$D:$D,SAÍDAS!$B:$B,'PAINEL MÊS'!$B507,SAÍDAS!$H:$H,'PAINEL MÊS'!$AI$1,SAÍDAS!$F:$F,'PAINEL MÊS'!I$3)+SUMIFS(SAÍDAS!$D:$D,SAÍDAS!$B:$B,'PAINEL MÊS'!$B507,SAÍDAS!$H:$H,'PAINEL MÊS'!$AI$1,SAÍDAS!$F:$F,"SEMANA 6")</f>
        <v>0</v>
      </c>
      <c r="J507" s="42">
        <f t="shared" si="93"/>
        <v>0</v>
      </c>
      <c r="K507" s="43">
        <f>SUMIFS(ENTRADAS!$D:$D,ENTRADAS!$B:$B,'PAINEL MÊS'!$B507,ENTRADAS!$I:$I,'PAINEL MÊS'!$AI$1,ENTRADAS!$F:$F,'PAINEL MÊS'!K$3)</f>
        <v>0</v>
      </c>
      <c r="L507" s="43">
        <f>SUMIFS(ENTRADAS!$D:$D,ENTRADAS!$B:$B,'PAINEL MÊS'!$B507,ENTRADAS!$I:$I,'PAINEL MÊS'!$AI$1,ENTRADAS!$F:$F,'PAINEL MÊS'!L$3)</f>
        <v>0</v>
      </c>
      <c r="M507" s="43">
        <f>SUMIFS(ENTRADAS!$D:$D,ENTRADAS!$B:$B,'PAINEL MÊS'!$B507,ENTRADAS!$I:$I,'PAINEL MÊS'!$AI$1,ENTRADAS!$F:$F,'PAINEL MÊS'!M$3)</f>
        <v>0</v>
      </c>
      <c r="N507" s="43">
        <f>SUMIFS(ENTRADAS!$D:$D,ENTRADAS!$B:$B,'PAINEL MÊS'!$B507,ENTRADAS!$I:$I,'PAINEL MÊS'!$AI$1,ENTRADAS!$F:$F,'PAINEL MÊS'!N$3)</f>
        <v>0</v>
      </c>
      <c r="O507" s="43">
        <f>SUMIFS(ENTRADAS!$D:$D,ENTRADAS!$B:$B,'PAINEL MÊS'!$B507,ENTRADAS!$I:$I,'PAINEL MÊS'!$AI$1,ENTRADAS!$F:$F,'PAINEL MÊS'!O$3)+SUMIFS(ENTRADAS!$D:$D,ENTRADAS!$B:$B,'PAINEL MÊS'!$B507,ENTRADAS!$I:$I,'PAINEL MÊS'!$AI$1,ENTRADAS!$F:$F,"SEMANA 6")</f>
        <v>0</v>
      </c>
      <c r="P507" s="44">
        <f t="shared" si="94"/>
        <v>0</v>
      </c>
      <c r="Q507" s="40">
        <f>C507+P507-J507+SUMIFS(AJUSTE!$D:$D,AJUSTE!$B:$B,'PAINEL MÊS'!B507,AJUSTE!$H:$H,'PAINEL MÊS'!$AI$1)</f>
        <v>0</v>
      </c>
      <c r="R507" s="45">
        <f t="shared" si="95"/>
        <v>0</v>
      </c>
      <c r="S507" s="15">
        <f>IFERROR(IF(INDEX(CADASTRO!$A$2:$Q$570,MATCH('PAINEL MÊS'!B507,CADASTRO!$B$2:$B$570,0),MATCH('PAINEL MÊS'!$AI$1,CADASTRO!$A$2:$Q$2,0))=0,IF(CADASTRO!R505=0,CADASTRO!E505,CADASTRO!R505),INDEX(CADASTRO!$A$2:$Q$570,MATCH('PAINEL MÊS'!B507,CADASTRO!$B$2:$B$570,0),MATCH('PAINEL MÊS'!$AI$1,CADASTRO!$A$2:$Q$2,0))),0)</f>
        <v>0</v>
      </c>
      <c r="T507" s="14">
        <f t="shared" si="96"/>
        <v>0</v>
      </c>
      <c r="U507" s="14">
        <f t="shared" si="97"/>
        <v>0</v>
      </c>
      <c r="V507" s="14">
        <f t="shared" si="98"/>
        <v>0</v>
      </c>
      <c r="W507" s="14">
        <f t="shared" si="99"/>
        <v>0</v>
      </c>
      <c r="X507" s="67">
        <f>IFERROR(IF(INDEX(CADASTRO!$A$2:$Q$570,MATCH('PAINEL MÊS'!B507,CADASTRO!$B$2:$B$570,0),MATCH('PAINEL MÊS'!$AJ$2,CADASTRO!$A$2:$Q$2,0))=0,IF(CADASTRO!R505=0,CADASTRO!E505,CADASTRO!R505),INDEX(CADASTRO!$A$2:$Q$570,MATCH('PAINEL MÊS'!B507,CADASTRO!$B$2:$B$570,0),MATCH('PAINEL MÊS'!$AJ$2,CADASTRO!$A$2:$Q$2,0))),0)*C507</f>
        <v>0</v>
      </c>
      <c r="Y507" s="14">
        <f t="shared" si="100"/>
        <v>0</v>
      </c>
      <c r="Z507" s="75">
        <f t="shared" si="101"/>
        <v>0</v>
      </c>
      <c r="AA507" s="75">
        <f t="shared" si="102"/>
        <v>0</v>
      </c>
      <c r="AB507" s="79">
        <f t="shared" si="103"/>
        <v>0</v>
      </c>
      <c r="AC507" s="77">
        <f t="shared" si="104"/>
        <v>0</v>
      </c>
      <c r="AD507" s="77">
        <f t="shared" si="105"/>
        <v>0</v>
      </c>
    </row>
    <row r="508" spans="1:30" ht="18.75" customHeight="1" x14ac:dyDescent="0.25">
      <c r="A508" s="7">
        <f>CADASTRO!A506</f>
        <v>0</v>
      </c>
      <c r="B508" s="7">
        <f>CADASTRO!B506</f>
        <v>0</v>
      </c>
      <c r="C508" s="40">
        <f>INDEX(Base!$A$40:$N$570,MATCH('PAINEL MÊS'!B508,Base!$B$40:$B$570,0),MATCH('PAINEL MÊS'!$C$2,Base!$A$40:$N$40,0))</f>
        <v>0</v>
      </c>
      <c r="D508" s="7">
        <f>CADASTRO!C506</f>
        <v>0</v>
      </c>
      <c r="E508" s="41">
        <f>SUMIFS(SAÍDAS!$D:$D,SAÍDAS!$B:$B,'PAINEL MÊS'!$B508,SAÍDAS!$H:$H,'PAINEL MÊS'!$AI$1,SAÍDAS!$F:$F,'PAINEL MÊS'!E$3)</f>
        <v>0</v>
      </c>
      <c r="F508" s="41">
        <f>SUMIFS(SAÍDAS!$D:$D,SAÍDAS!$B:$B,'PAINEL MÊS'!$B508,SAÍDAS!$H:$H,'PAINEL MÊS'!$AI$1,SAÍDAS!$F:$F,'PAINEL MÊS'!F$3)</f>
        <v>0</v>
      </c>
      <c r="G508" s="41">
        <f>SUMIFS(SAÍDAS!$D:$D,SAÍDAS!$B:$B,'PAINEL MÊS'!$B508,SAÍDAS!$H:$H,'PAINEL MÊS'!$AI$1,SAÍDAS!$F:$F,'PAINEL MÊS'!G$3)</f>
        <v>0</v>
      </c>
      <c r="H508" s="41">
        <f>SUMIFS(SAÍDAS!$D:$D,SAÍDAS!$B:$B,'PAINEL MÊS'!$B508,SAÍDAS!$H:$H,'PAINEL MÊS'!$AI$1,SAÍDAS!$F:$F,'PAINEL MÊS'!H$3)</f>
        <v>0</v>
      </c>
      <c r="I508" s="41">
        <f>SUMIFS(SAÍDAS!$D:$D,SAÍDAS!$B:$B,'PAINEL MÊS'!$B508,SAÍDAS!$H:$H,'PAINEL MÊS'!$AI$1,SAÍDAS!$F:$F,'PAINEL MÊS'!I$3)+SUMIFS(SAÍDAS!$D:$D,SAÍDAS!$B:$B,'PAINEL MÊS'!$B508,SAÍDAS!$H:$H,'PAINEL MÊS'!$AI$1,SAÍDAS!$F:$F,"SEMANA 6")</f>
        <v>0</v>
      </c>
      <c r="J508" s="42">
        <f t="shared" si="93"/>
        <v>0</v>
      </c>
      <c r="K508" s="43">
        <f>SUMIFS(ENTRADAS!$D:$D,ENTRADAS!$B:$B,'PAINEL MÊS'!$B508,ENTRADAS!$I:$I,'PAINEL MÊS'!$AI$1,ENTRADAS!$F:$F,'PAINEL MÊS'!K$3)</f>
        <v>0</v>
      </c>
      <c r="L508" s="43">
        <f>SUMIFS(ENTRADAS!$D:$D,ENTRADAS!$B:$B,'PAINEL MÊS'!$B508,ENTRADAS!$I:$I,'PAINEL MÊS'!$AI$1,ENTRADAS!$F:$F,'PAINEL MÊS'!L$3)</f>
        <v>0</v>
      </c>
      <c r="M508" s="43">
        <f>SUMIFS(ENTRADAS!$D:$D,ENTRADAS!$B:$B,'PAINEL MÊS'!$B508,ENTRADAS!$I:$I,'PAINEL MÊS'!$AI$1,ENTRADAS!$F:$F,'PAINEL MÊS'!M$3)</f>
        <v>0</v>
      </c>
      <c r="N508" s="43">
        <f>SUMIFS(ENTRADAS!$D:$D,ENTRADAS!$B:$B,'PAINEL MÊS'!$B508,ENTRADAS!$I:$I,'PAINEL MÊS'!$AI$1,ENTRADAS!$F:$F,'PAINEL MÊS'!N$3)</f>
        <v>0</v>
      </c>
      <c r="O508" s="43">
        <f>SUMIFS(ENTRADAS!$D:$D,ENTRADAS!$B:$B,'PAINEL MÊS'!$B508,ENTRADAS!$I:$I,'PAINEL MÊS'!$AI$1,ENTRADAS!$F:$F,'PAINEL MÊS'!O$3)+SUMIFS(ENTRADAS!$D:$D,ENTRADAS!$B:$B,'PAINEL MÊS'!$B508,ENTRADAS!$I:$I,'PAINEL MÊS'!$AI$1,ENTRADAS!$F:$F,"SEMANA 6")</f>
        <v>0</v>
      </c>
      <c r="P508" s="44">
        <f t="shared" si="94"/>
        <v>0</v>
      </c>
      <c r="Q508" s="40">
        <f>C508+P508-J508+SUMIFS(AJUSTE!$D:$D,AJUSTE!$B:$B,'PAINEL MÊS'!B508,AJUSTE!$H:$H,'PAINEL MÊS'!$AI$1)</f>
        <v>0</v>
      </c>
      <c r="R508" s="45">
        <f t="shared" si="95"/>
        <v>0</v>
      </c>
      <c r="S508" s="15">
        <f>IFERROR(IF(INDEX(CADASTRO!$A$2:$Q$570,MATCH('PAINEL MÊS'!B508,CADASTRO!$B$2:$B$570,0),MATCH('PAINEL MÊS'!$AI$1,CADASTRO!$A$2:$Q$2,0))=0,IF(CADASTRO!R506=0,CADASTRO!E506,CADASTRO!R506),INDEX(CADASTRO!$A$2:$Q$570,MATCH('PAINEL MÊS'!B508,CADASTRO!$B$2:$B$570,0),MATCH('PAINEL MÊS'!$AI$1,CADASTRO!$A$2:$Q$2,0))),0)</f>
        <v>0</v>
      </c>
      <c r="T508" s="14">
        <f t="shared" si="96"/>
        <v>0</v>
      </c>
      <c r="U508" s="14">
        <f t="shared" si="97"/>
        <v>0</v>
      </c>
      <c r="V508" s="14">
        <f t="shared" si="98"/>
        <v>0</v>
      </c>
      <c r="W508" s="14">
        <f t="shared" si="99"/>
        <v>0</v>
      </c>
      <c r="X508" s="67">
        <f>IFERROR(IF(INDEX(CADASTRO!$A$2:$Q$570,MATCH('PAINEL MÊS'!B508,CADASTRO!$B$2:$B$570,0),MATCH('PAINEL MÊS'!$AJ$2,CADASTRO!$A$2:$Q$2,0))=0,IF(CADASTRO!R506=0,CADASTRO!E506,CADASTRO!R506),INDEX(CADASTRO!$A$2:$Q$570,MATCH('PAINEL MÊS'!B508,CADASTRO!$B$2:$B$570,0),MATCH('PAINEL MÊS'!$AJ$2,CADASTRO!$A$2:$Q$2,0))),0)*C508</f>
        <v>0</v>
      </c>
      <c r="Y508" s="14">
        <f t="shared" si="100"/>
        <v>0</v>
      </c>
      <c r="Z508" s="75">
        <f t="shared" si="101"/>
        <v>0</v>
      </c>
      <c r="AA508" s="75">
        <f t="shared" si="102"/>
        <v>0</v>
      </c>
      <c r="AB508" s="79">
        <f t="shared" si="103"/>
        <v>0</v>
      </c>
      <c r="AC508" s="77">
        <f t="shared" si="104"/>
        <v>0</v>
      </c>
      <c r="AD508" s="77">
        <f t="shared" si="105"/>
        <v>0</v>
      </c>
    </row>
    <row r="509" spans="1:30" ht="18.75" customHeight="1" x14ac:dyDescent="0.25">
      <c r="A509" s="7">
        <f>CADASTRO!A507</f>
        <v>0</v>
      </c>
      <c r="B509" s="7">
        <f>CADASTRO!B507</f>
        <v>0</v>
      </c>
      <c r="C509" s="40">
        <f>INDEX(Base!$A$40:$N$570,MATCH('PAINEL MÊS'!B509,Base!$B$40:$B$570,0),MATCH('PAINEL MÊS'!$C$2,Base!$A$40:$N$40,0))</f>
        <v>0</v>
      </c>
      <c r="D509" s="7">
        <f>CADASTRO!C507</f>
        <v>0</v>
      </c>
      <c r="E509" s="41">
        <f>SUMIFS(SAÍDAS!$D:$D,SAÍDAS!$B:$B,'PAINEL MÊS'!$B509,SAÍDAS!$H:$H,'PAINEL MÊS'!$AI$1,SAÍDAS!$F:$F,'PAINEL MÊS'!E$3)</f>
        <v>0</v>
      </c>
      <c r="F509" s="41">
        <f>SUMIFS(SAÍDAS!$D:$D,SAÍDAS!$B:$B,'PAINEL MÊS'!$B509,SAÍDAS!$H:$H,'PAINEL MÊS'!$AI$1,SAÍDAS!$F:$F,'PAINEL MÊS'!F$3)</f>
        <v>0</v>
      </c>
      <c r="G509" s="41">
        <f>SUMIFS(SAÍDAS!$D:$D,SAÍDAS!$B:$B,'PAINEL MÊS'!$B509,SAÍDAS!$H:$H,'PAINEL MÊS'!$AI$1,SAÍDAS!$F:$F,'PAINEL MÊS'!G$3)</f>
        <v>0</v>
      </c>
      <c r="H509" s="41">
        <f>SUMIFS(SAÍDAS!$D:$D,SAÍDAS!$B:$B,'PAINEL MÊS'!$B509,SAÍDAS!$H:$H,'PAINEL MÊS'!$AI$1,SAÍDAS!$F:$F,'PAINEL MÊS'!H$3)</f>
        <v>0</v>
      </c>
      <c r="I509" s="41">
        <f>SUMIFS(SAÍDAS!$D:$D,SAÍDAS!$B:$B,'PAINEL MÊS'!$B509,SAÍDAS!$H:$H,'PAINEL MÊS'!$AI$1,SAÍDAS!$F:$F,'PAINEL MÊS'!I$3)+SUMIFS(SAÍDAS!$D:$D,SAÍDAS!$B:$B,'PAINEL MÊS'!$B509,SAÍDAS!$H:$H,'PAINEL MÊS'!$AI$1,SAÍDAS!$F:$F,"SEMANA 6")</f>
        <v>0</v>
      </c>
      <c r="J509" s="42">
        <f t="shared" si="93"/>
        <v>0</v>
      </c>
      <c r="K509" s="43">
        <f>SUMIFS(ENTRADAS!$D:$D,ENTRADAS!$B:$B,'PAINEL MÊS'!$B509,ENTRADAS!$I:$I,'PAINEL MÊS'!$AI$1,ENTRADAS!$F:$F,'PAINEL MÊS'!K$3)</f>
        <v>0</v>
      </c>
      <c r="L509" s="43">
        <f>SUMIFS(ENTRADAS!$D:$D,ENTRADAS!$B:$B,'PAINEL MÊS'!$B509,ENTRADAS!$I:$I,'PAINEL MÊS'!$AI$1,ENTRADAS!$F:$F,'PAINEL MÊS'!L$3)</f>
        <v>0</v>
      </c>
      <c r="M509" s="43">
        <f>SUMIFS(ENTRADAS!$D:$D,ENTRADAS!$B:$B,'PAINEL MÊS'!$B509,ENTRADAS!$I:$I,'PAINEL MÊS'!$AI$1,ENTRADAS!$F:$F,'PAINEL MÊS'!M$3)</f>
        <v>0</v>
      </c>
      <c r="N509" s="43">
        <f>SUMIFS(ENTRADAS!$D:$D,ENTRADAS!$B:$B,'PAINEL MÊS'!$B509,ENTRADAS!$I:$I,'PAINEL MÊS'!$AI$1,ENTRADAS!$F:$F,'PAINEL MÊS'!N$3)</f>
        <v>0</v>
      </c>
      <c r="O509" s="43">
        <f>SUMIFS(ENTRADAS!$D:$D,ENTRADAS!$B:$B,'PAINEL MÊS'!$B509,ENTRADAS!$I:$I,'PAINEL MÊS'!$AI$1,ENTRADAS!$F:$F,'PAINEL MÊS'!O$3)+SUMIFS(ENTRADAS!$D:$D,ENTRADAS!$B:$B,'PAINEL MÊS'!$B509,ENTRADAS!$I:$I,'PAINEL MÊS'!$AI$1,ENTRADAS!$F:$F,"SEMANA 6")</f>
        <v>0</v>
      </c>
      <c r="P509" s="44">
        <f t="shared" si="94"/>
        <v>0</v>
      </c>
      <c r="Q509" s="40">
        <f>C509+P509-J509+SUMIFS(AJUSTE!$D:$D,AJUSTE!$B:$B,'PAINEL MÊS'!B509,AJUSTE!$H:$H,'PAINEL MÊS'!$AI$1)</f>
        <v>0</v>
      </c>
      <c r="R509" s="45">
        <f t="shared" si="95"/>
        <v>0</v>
      </c>
      <c r="S509" s="15">
        <f>IFERROR(IF(INDEX(CADASTRO!$A$2:$Q$570,MATCH('PAINEL MÊS'!B509,CADASTRO!$B$2:$B$570,0),MATCH('PAINEL MÊS'!$AI$1,CADASTRO!$A$2:$Q$2,0))=0,IF(CADASTRO!R507=0,CADASTRO!E507,CADASTRO!R507),INDEX(CADASTRO!$A$2:$Q$570,MATCH('PAINEL MÊS'!B509,CADASTRO!$B$2:$B$570,0),MATCH('PAINEL MÊS'!$AI$1,CADASTRO!$A$2:$Q$2,0))),0)</f>
        <v>0</v>
      </c>
      <c r="T509" s="14">
        <f t="shared" si="96"/>
        <v>0</v>
      </c>
      <c r="U509" s="14">
        <f t="shared" si="97"/>
        <v>0</v>
      </c>
      <c r="V509" s="14">
        <f t="shared" si="98"/>
        <v>0</v>
      </c>
      <c r="W509" s="14">
        <f t="shared" si="99"/>
        <v>0</v>
      </c>
      <c r="X509" s="67">
        <f>IFERROR(IF(INDEX(CADASTRO!$A$2:$Q$570,MATCH('PAINEL MÊS'!B509,CADASTRO!$B$2:$B$570,0),MATCH('PAINEL MÊS'!$AJ$2,CADASTRO!$A$2:$Q$2,0))=0,IF(CADASTRO!R507=0,CADASTRO!E507,CADASTRO!R507),INDEX(CADASTRO!$A$2:$Q$570,MATCH('PAINEL MÊS'!B509,CADASTRO!$B$2:$B$570,0),MATCH('PAINEL MÊS'!$AJ$2,CADASTRO!$A$2:$Q$2,0))),0)*C509</f>
        <v>0</v>
      </c>
      <c r="Y509" s="14">
        <f t="shared" si="100"/>
        <v>0</v>
      </c>
      <c r="Z509" s="75">
        <f t="shared" si="101"/>
        <v>0</v>
      </c>
      <c r="AA509" s="75">
        <f t="shared" si="102"/>
        <v>0</v>
      </c>
      <c r="AB509" s="79">
        <f t="shared" si="103"/>
        <v>0</v>
      </c>
      <c r="AC509" s="77">
        <f t="shared" si="104"/>
        <v>0</v>
      </c>
      <c r="AD509" s="77">
        <f t="shared" si="105"/>
        <v>0</v>
      </c>
    </row>
    <row r="510" spans="1:30" ht="18.75" customHeight="1" x14ac:dyDescent="0.25">
      <c r="A510" s="7">
        <f>CADASTRO!A508</f>
        <v>0</v>
      </c>
      <c r="B510" s="7">
        <f>CADASTRO!B508</f>
        <v>0</v>
      </c>
      <c r="C510" s="40">
        <f>INDEX(Base!$A$40:$N$570,MATCH('PAINEL MÊS'!B510,Base!$B$40:$B$570,0),MATCH('PAINEL MÊS'!$C$2,Base!$A$40:$N$40,0))</f>
        <v>0</v>
      </c>
      <c r="D510" s="7">
        <f>CADASTRO!C508</f>
        <v>0</v>
      </c>
      <c r="E510" s="41">
        <f>SUMIFS(SAÍDAS!$D:$D,SAÍDAS!$B:$B,'PAINEL MÊS'!$B510,SAÍDAS!$H:$H,'PAINEL MÊS'!$AI$1,SAÍDAS!$F:$F,'PAINEL MÊS'!E$3)</f>
        <v>0</v>
      </c>
      <c r="F510" s="41">
        <f>SUMIFS(SAÍDAS!$D:$D,SAÍDAS!$B:$B,'PAINEL MÊS'!$B510,SAÍDAS!$H:$H,'PAINEL MÊS'!$AI$1,SAÍDAS!$F:$F,'PAINEL MÊS'!F$3)</f>
        <v>0</v>
      </c>
      <c r="G510" s="41">
        <f>SUMIFS(SAÍDAS!$D:$D,SAÍDAS!$B:$B,'PAINEL MÊS'!$B510,SAÍDAS!$H:$H,'PAINEL MÊS'!$AI$1,SAÍDAS!$F:$F,'PAINEL MÊS'!G$3)</f>
        <v>0</v>
      </c>
      <c r="H510" s="41">
        <f>SUMIFS(SAÍDAS!$D:$D,SAÍDAS!$B:$B,'PAINEL MÊS'!$B510,SAÍDAS!$H:$H,'PAINEL MÊS'!$AI$1,SAÍDAS!$F:$F,'PAINEL MÊS'!H$3)</f>
        <v>0</v>
      </c>
      <c r="I510" s="41">
        <f>SUMIFS(SAÍDAS!$D:$D,SAÍDAS!$B:$B,'PAINEL MÊS'!$B510,SAÍDAS!$H:$H,'PAINEL MÊS'!$AI$1,SAÍDAS!$F:$F,'PAINEL MÊS'!I$3)+SUMIFS(SAÍDAS!$D:$D,SAÍDAS!$B:$B,'PAINEL MÊS'!$B510,SAÍDAS!$H:$H,'PAINEL MÊS'!$AI$1,SAÍDAS!$F:$F,"SEMANA 6")</f>
        <v>0</v>
      </c>
      <c r="J510" s="42">
        <f t="shared" si="93"/>
        <v>0</v>
      </c>
      <c r="K510" s="43">
        <f>SUMIFS(ENTRADAS!$D:$D,ENTRADAS!$B:$B,'PAINEL MÊS'!$B510,ENTRADAS!$I:$I,'PAINEL MÊS'!$AI$1,ENTRADAS!$F:$F,'PAINEL MÊS'!K$3)</f>
        <v>0</v>
      </c>
      <c r="L510" s="43">
        <f>SUMIFS(ENTRADAS!$D:$D,ENTRADAS!$B:$B,'PAINEL MÊS'!$B510,ENTRADAS!$I:$I,'PAINEL MÊS'!$AI$1,ENTRADAS!$F:$F,'PAINEL MÊS'!L$3)</f>
        <v>0</v>
      </c>
      <c r="M510" s="43">
        <f>SUMIFS(ENTRADAS!$D:$D,ENTRADAS!$B:$B,'PAINEL MÊS'!$B510,ENTRADAS!$I:$I,'PAINEL MÊS'!$AI$1,ENTRADAS!$F:$F,'PAINEL MÊS'!M$3)</f>
        <v>0</v>
      </c>
      <c r="N510" s="43">
        <f>SUMIFS(ENTRADAS!$D:$D,ENTRADAS!$B:$B,'PAINEL MÊS'!$B510,ENTRADAS!$I:$I,'PAINEL MÊS'!$AI$1,ENTRADAS!$F:$F,'PAINEL MÊS'!N$3)</f>
        <v>0</v>
      </c>
      <c r="O510" s="43">
        <f>SUMIFS(ENTRADAS!$D:$D,ENTRADAS!$B:$B,'PAINEL MÊS'!$B510,ENTRADAS!$I:$I,'PAINEL MÊS'!$AI$1,ENTRADAS!$F:$F,'PAINEL MÊS'!O$3)+SUMIFS(ENTRADAS!$D:$D,ENTRADAS!$B:$B,'PAINEL MÊS'!$B510,ENTRADAS!$I:$I,'PAINEL MÊS'!$AI$1,ENTRADAS!$F:$F,"SEMANA 6")</f>
        <v>0</v>
      </c>
      <c r="P510" s="44">
        <f t="shared" si="94"/>
        <v>0</v>
      </c>
      <c r="Q510" s="40">
        <f>C510+P510-J510+SUMIFS(AJUSTE!$D:$D,AJUSTE!$B:$B,'PAINEL MÊS'!B510,AJUSTE!$H:$H,'PAINEL MÊS'!$AI$1)</f>
        <v>0</v>
      </c>
      <c r="R510" s="45">
        <f t="shared" si="95"/>
        <v>0</v>
      </c>
      <c r="S510" s="15">
        <f>IFERROR(IF(INDEX(CADASTRO!$A$2:$Q$570,MATCH('PAINEL MÊS'!B510,CADASTRO!$B$2:$B$570,0),MATCH('PAINEL MÊS'!$AI$1,CADASTRO!$A$2:$Q$2,0))=0,IF(CADASTRO!R508=0,CADASTRO!E508,CADASTRO!R508),INDEX(CADASTRO!$A$2:$Q$570,MATCH('PAINEL MÊS'!B510,CADASTRO!$B$2:$B$570,0),MATCH('PAINEL MÊS'!$AI$1,CADASTRO!$A$2:$Q$2,0))),0)</f>
        <v>0</v>
      </c>
      <c r="T510" s="14">
        <f t="shared" si="96"/>
        <v>0</v>
      </c>
      <c r="U510" s="14">
        <f t="shared" si="97"/>
        <v>0</v>
      </c>
      <c r="V510" s="14">
        <f t="shared" si="98"/>
        <v>0</v>
      </c>
      <c r="W510" s="14">
        <f t="shared" si="99"/>
        <v>0</v>
      </c>
      <c r="X510" s="67">
        <f>IFERROR(IF(INDEX(CADASTRO!$A$2:$Q$570,MATCH('PAINEL MÊS'!B510,CADASTRO!$B$2:$B$570,0),MATCH('PAINEL MÊS'!$AJ$2,CADASTRO!$A$2:$Q$2,0))=0,IF(CADASTRO!R508=0,CADASTRO!E508,CADASTRO!R508),INDEX(CADASTRO!$A$2:$Q$570,MATCH('PAINEL MÊS'!B510,CADASTRO!$B$2:$B$570,0),MATCH('PAINEL MÊS'!$AJ$2,CADASTRO!$A$2:$Q$2,0))),0)*C510</f>
        <v>0</v>
      </c>
      <c r="Y510" s="14">
        <f t="shared" si="100"/>
        <v>0</v>
      </c>
      <c r="Z510" s="75">
        <f t="shared" si="101"/>
        <v>0</v>
      </c>
      <c r="AA510" s="75">
        <f t="shared" si="102"/>
        <v>0</v>
      </c>
      <c r="AB510" s="79">
        <f t="shared" si="103"/>
        <v>0</v>
      </c>
      <c r="AC510" s="77">
        <f t="shared" si="104"/>
        <v>0</v>
      </c>
      <c r="AD510" s="77">
        <f t="shared" si="105"/>
        <v>0</v>
      </c>
    </row>
    <row r="511" spans="1:30" ht="18.75" customHeight="1" x14ac:dyDescent="0.25">
      <c r="A511" s="7">
        <f>CADASTRO!A509</f>
        <v>0</v>
      </c>
      <c r="B511" s="7">
        <f>CADASTRO!B509</f>
        <v>0</v>
      </c>
      <c r="C511" s="40">
        <f>INDEX(Base!$A$40:$N$570,MATCH('PAINEL MÊS'!B511,Base!$B$40:$B$570,0),MATCH('PAINEL MÊS'!$C$2,Base!$A$40:$N$40,0))</f>
        <v>0</v>
      </c>
      <c r="D511" s="7">
        <f>CADASTRO!C509</f>
        <v>0</v>
      </c>
      <c r="E511" s="41">
        <f>SUMIFS(SAÍDAS!$D:$D,SAÍDAS!$B:$B,'PAINEL MÊS'!$B511,SAÍDAS!$H:$H,'PAINEL MÊS'!$AI$1,SAÍDAS!$F:$F,'PAINEL MÊS'!E$3)</f>
        <v>0</v>
      </c>
      <c r="F511" s="41">
        <f>SUMIFS(SAÍDAS!$D:$D,SAÍDAS!$B:$B,'PAINEL MÊS'!$B511,SAÍDAS!$H:$H,'PAINEL MÊS'!$AI$1,SAÍDAS!$F:$F,'PAINEL MÊS'!F$3)</f>
        <v>0</v>
      </c>
      <c r="G511" s="41">
        <f>SUMIFS(SAÍDAS!$D:$D,SAÍDAS!$B:$B,'PAINEL MÊS'!$B511,SAÍDAS!$H:$H,'PAINEL MÊS'!$AI$1,SAÍDAS!$F:$F,'PAINEL MÊS'!G$3)</f>
        <v>0</v>
      </c>
      <c r="H511" s="41">
        <f>SUMIFS(SAÍDAS!$D:$D,SAÍDAS!$B:$B,'PAINEL MÊS'!$B511,SAÍDAS!$H:$H,'PAINEL MÊS'!$AI$1,SAÍDAS!$F:$F,'PAINEL MÊS'!H$3)</f>
        <v>0</v>
      </c>
      <c r="I511" s="41">
        <f>SUMIFS(SAÍDAS!$D:$D,SAÍDAS!$B:$B,'PAINEL MÊS'!$B511,SAÍDAS!$H:$H,'PAINEL MÊS'!$AI$1,SAÍDAS!$F:$F,'PAINEL MÊS'!I$3)+SUMIFS(SAÍDAS!$D:$D,SAÍDAS!$B:$B,'PAINEL MÊS'!$B511,SAÍDAS!$H:$H,'PAINEL MÊS'!$AI$1,SAÍDAS!$F:$F,"SEMANA 6")</f>
        <v>0</v>
      </c>
      <c r="J511" s="42">
        <f t="shared" si="93"/>
        <v>0</v>
      </c>
      <c r="K511" s="43">
        <f>SUMIFS(ENTRADAS!$D:$D,ENTRADAS!$B:$B,'PAINEL MÊS'!$B511,ENTRADAS!$I:$I,'PAINEL MÊS'!$AI$1,ENTRADAS!$F:$F,'PAINEL MÊS'!K$3)</f>
        <v>0</v>
      </c>
      <c r="L511" s="43">
        <f>SUMIFS(ENTRADAS!$D:$D,ENTRADAS!$B:$B,'PAINEL MÊS'!$B511,ENTRADAS!$I:$I,'PAINEL MÊS'!$AI$1,ENTRADAS!$F:$F,'PAINEL MÊS'!L$3)</f>
        <v>0</v>
      </c>
      <c r="M511" s="43">
        <f>SUMIFS(ENTRADAS!$D:$D,ENTRADAS!$B:$B,'PAINEL MÊS'!$B511,ENTRADAS!$I:$I,'PAINEL MÊS'!$AI$1,ENTRADAS!$F:$F,'PAINEL MÊS'!M$3)</f>
        <v>0</v>
      </c>
      <c r="N511" s="43">
        <f>SUMIFS(ENTRADAS!$D:$D,ENTRADAS!$B:$B,'PAINEL MÊS'!$B511,ENTRADAS!$I:$I,'PAINEL MÊS'!$AI$1,ENTRADAS!$F:$F,'PAINEL MÊS'!N$3)</f>
        <v>0</v>
      </c>
      <c r="O511" s="43">
        <f>SUMIFS(ENTRADAS!$D:$D,ENTRADAS!$B:$B,'PAINEL MÊS'!$B511,ENTRADAS!$I:$I,'PAINEL MÊS'!$AI$1,ENTRADAS!$F:$F,'PAINEL MÊS'!O$3)+SUMIFS(ENTRADAS!$D:$D,ENTRADAS!$B:$B,'PAINEL MÊS'!$B511,ENTRADAS!$I:$I,'PAINEL MÊS'!$AI$1,ENTRADAS!$F:$F,"SEMANA 6")</f>
        <v>0</v>
      </c>
      <c r="P511" s="44">
        <f t="shared" si="94"/>
        <v>0</v>
      </c>
      <c r="Q511" s="40">
        <f>C511+P511-J511+SUMIFS(AJUSTE!$D:$D,AJUSTE!$B:$B,'PAINEL MÊS'!B511,AJUSTE!$H:$H,'PAINEL MÊS'!$AI$1)</f>
        <v>0</v>
      </c>
      <c r="R511" s="45">
        <f t="shared" si="95"/>
        <v>0</v>
      </c>
      <c r="S511" s="15">
        <f>IFERROR(IF(INDEX(CADASTRO!$A$2:$Q$570,MATCH('PAINEL MÊS'!B511,CADASTRO!$B$2:$B$570,0),MATCH('PAINEL MÊS'!$AI$1,CADASTRO!$A$2:$Q$2,0))=0,IF(CADASTRO!R509=0,CADASTRO!E509,CADASTRO!R509),INDEX(CADASTRO!$A$2:$Q$570,MATCH('PAINEL MÊS'!B511,CADASTRO!$B$2:$B$570,0),MATCH('PAINEL MÊS'!$AI$1,CADASTRO!$A$2:$Q$2,0))),0)</f>
        <v>0</v>
      </c>
      <c r="T511" s="14">
        <f t="shared" si="96"/>
        <v>0</v>
      </c>
      <c r="U511" s="14">
        <f t="shared" si="97"/>
        <v>0</v>
      </c>
      <c r="V511" s="14">
        <f t="shared" si="98"/>
        <v>0</v>
      </c>
      <c r="W511" s="14">
        <f t="shared" si="99"/>
        <v>0</v>
      </c>
      <c r="X511" s="67">
        <f>IFERROR(IF(INDEX(CADASTRO!$A$2:$Q$570,MATCH('PAINEL MÊS'!B511,CADASTRO!$B$2:$B$570,0),MATCH('PAINEL MÊS'!$AJ$2,CADASTRO!$A$2:$Q$2,0))=0,IF(CADASTRO!R509=0,CADASTRO!E509,CADASTRO!R509),INDEX(CADASTRO!$A$2:$Q$570,MATCH('PAINEL MÊS'!B511,CADASTRO!$B$2:$B$570,0),MATCH('PAINEL MÊS'!$AJ$2,CADASTRO!$A$2:$Q$2,0))),0)*C511</f>
        <v>0</v>
      </c>
      <c r="Y511" s="14">
        <f t="shared" si="100"/>
        <v>0</v>
      </c>
      <c r="Z511" s="75">
        <f t="shared" si="101"/>
        <v>0</v>
      </c>
      <c r="AA511" s="75">
        <f t="shared" si="102"/>
        <v>0</v>
      </c>
      <c r="AB511" s="79">
        <f t="shared" si="103"/>
        <v>0</v>
      </c>
      <c r="AC511" s="77">
        <f t="shared" si="104"/>
        <v>0</v>
      </c>
      <c r="AD511" s="77">
        <f t="shared" si="105"/>
        <v>0</v>
      </c>
    </row>
    <row r="512" spans="1:30" ht="18.75" customHeight="1" x14ac:dyDescent="0.25">
      <c r="A512" s="7">
        <f>CADASTRO!A510</f>
        <v>0</v>
      </c>
      <c r="B512" s="7">
        <f>CADASTRO!B510</f>
        <v>0</v>
      </c>
      <c r="C512" s="40">
        <f>INDEX(Base!$A$40:$N$570,MATCH('PAINEL MÊS'!B512,Base!$B$40:$B$570,0),MATCH('PAINEL MÊS'!$C$2,Base!$A$40:$N$40,0))</f>
        <v>0</v>
      </c>
      <c r="D512" s="7">
        <f>CADASTRO!C510</f>
        <v>0</v>
      </c>
      <c r="E512" s="41">
        <f>SUMIFS(SAÍDAS!$D:$D,SAÍDAS!$B:$B,'PAINEL MÊS'!$B512,SAÍDAS!$H:$H,'PAINEL MÊS'!$AI$1,SAÍDAS!$F:$F,'PAINEL MÊS'!E$3)</f>
        <v>0</v>
      </c>
      <c r="F512" s="41">
        <f>SUMIFS(SAÍDAS!$D:$D,SAÍDAS!$B:$B,'PAINEL MÊS'!$B512,SAÍDAS!$H:$H,'PAINEL MÊS'!$AI$1,SAÍDAS!$F:$F,'PAINEL MÊS'!F$3)</f>
        <v>0</v>
      </c>
      <c r="G512" s="41">
        <f>SUMIFS(SAÍDAS!$D:$D,SAÍDAS!$B:$B,'PAINEL MÊS'!$B512,SAÍDAS!$H:$H,'PAINEL MÊS'!$AI$1,SAÍDAS!$F:$F,'PAINEL MÊS'!G$3)</f>
        <v>0</v>
      </c>
      <c r="H512" s="41">
        <f>SUMIFS(SAÍDAS!$D:$D,SAÍDAS!$B:$B,'PAINEL MÊS'!$B512,SAÍDAS!$H:$H,'PAINEL MÊS'!$AI$1,SAÍDAS!$F:$F,'PAINEL MÊS'!H$3)</f>
        <v>0</v>
      </c>
      <c r="I512" s="41">
        <f>SUMIFS(SAÍDAS!$D:$D,SAÍDAS!$B:$B,'PAINEL MÊS'!$B512,SAÍDAS!$H:$H,'PAINEL MÊS'!$AI$1,SAÍDAS!$F:$F,'PAINEL MÊS'!I$3)+SUMIFS(SAÍDAS!$D:$D,SAÍDAS!$B:$B,'PAINEL MÊS'!$B512,SAÍDAS!$H:$H,'PAINEL MÊS'!$AI$1,SAÍDAS!$F:$F,"SEMANA 6")</f>
        <v>0</v>
      </c>
      <c r="J512" s="42">
        <f t="shared" si="93"/>
        <v>0</v>
      </c>
      <c r="K512" s="43">
        <f>SUMIFS(ENTRADAS!$D:$D,ENTRADAS!$B:$B,'PAINEL MÊS'!$B512,ENTRADAS!$I:$I,'PAINEL MÊS'!$AI$1,ENTRADAS!$F:$F,'PAINEL MÊS'!K$3)</f>
        <v>0</v>
      </c>
      <c r="L512" s="43">
        <f>SUMIFS(ENTRADAS!$D:$D,ENTRADAS!$B:$B,'PAINEL MÊS'!$B512,ENTRADAS!$I:$I,'PAINEL MÊS'!$AI$1,ENTRADAS!$F:$F,'PAINEL MÊS'!L$3)</f>
        <v>0</v>
      </c>
      <c r="M512" s="43">
        <f>SUMIFS(ENTRADAS!$D:$D,ENTRADAS!$B:$B,'PAINEL MÊS'!$B512,ENTRADAS!$I:$I,'PAINEL MÊS'!$AI$1,ENTRADAS!$F:$F,'PAINEL MÊS'!M$3)</f>
        <v>0</v>
      </c>
      <c r="N512" s="43">
        <f>SUMIFS(ENTRADAS!$D:$D,ENTRADAS!$B:$B,'PAINEL MÊS'!$B512,ENTRADAS!$I:$I,'PAINEL MÊS'!$AI$1,ENTRADAS!$F:$F,'PAINEL MÊS'!N$3)</f>
        <v>0</v>
      </c>
      <c r="O512" s="43">
        <f>SUMIFS(ENTRADAS!$D:$D,ENTRADAS!$B:$B,'PAINEL MÊS'!$B512,ENTRADAS!$I:$I,'PAINEL MÊS'!$AI$1,ENTRADAS!$F:$F,'PAINEL MÊS'!O$3)+SUMIFS(ENTRADAS!$D:$D,ENTRADAS!$B:$B,'PAINEL MÊS'!$B512,ENTRADAS!$I:$I,'PAINEL MÊS'!$AI$1,ENTRADAS!$F:$F,"SEMANA 6")</f>
        <v>0</v>
      </c>
      <c r="P512" s="44">
        <f t="shared" si="94"/>
        <v>0</v>
      </c>
      <c r="Q512" s="40">
        <f>C512+P512-J512+SUMIFS(AJUSTE!$D:$D,AJUSTE!$B:$B,'PAINEL MÊS'!B512,AJUSTE!$H:$H,'PAINEL MÊS'!$AI$1)</f>
        <v>0</v>
      </c>
      <c r="R512" s="45">
        <f t="shared" si="95"/>
        <v>0</v>
      </c>
      <c r="S512" s="15">
        <f>IFERROR(IF(INDEX(CADASTRO!$A$2:$Q$570,MATCH('PAINEL MÊS'!B512,CADASTRO!$B$2:$B$570,0),MATCH('PAINEL MÊS'!$AI$1,CADASTRO!$A$2:$Q$2,0))=0,IF(CADASTRO!R510=0,CADASTRO!E510,CADASTRO!R510),INDEX(CADASTRO!$A$2:$Q$570,MATCH('PAINEL MÊS'!B512,CADASTRO!$B$2:$B$570,0),MATCH('PAINEL MÊS'!$AI$1,CADASTRO!$A$2:$Q$2,0))),0)</f>
        <v>0</v>
      </c>
      <c r="T512" s="14">
        <f t="shared" si="96"/>
        <v>0</v>
      </c>
      <c r="U512" s="14">
        <f t="shared" si="97"/>
        <v>0</v>
      </c>
      <c r="V512" s="14">
        <f t="shared" si="98"/>
        <v>0</v>
      </c>
      <c r="W512" s="14">
        <f t="shared" si="99"/>
        <v>0</v>
      </c>
      <c r="X512" s="67">
        <f>IFERROR(IF(INDEX(CADASTRO!$A$2:$Q$570,MATCH('PAINEL MÊS'!B512,CADASTRO!$B$2:$B$570,0),MATCH('PAINEL MÊS'!$AJ$2,CADASTRO!$A$2:$Q$2,0))=0,IF(CADASTRO!R510=0,CADASTRO!E510,CADASTRO!R510),INDEX(CADASTRO!$A$2:$Q$570,MATCH('PAINEL MÊS'!B512,CADASTRO!$B$2:$B$570,0),MATCH('PAINEL MÊS'!$AJ$2,CADASTRO!$A$2:$Q$2,0))),0)*C512</f>
        <v>0</v>
      </c>
      <c r="Y512" s="14">
        <f t="shared" si="100"/>
        <v>0</v>
      </c>
      <c r="Z512" s="75">
        <f t="shared" si="101"/>
        <v>0</v>
      </c>
      <c r="AA512" s="75">
        <f t="shared" si="102"/>
        <v>0</v>
      </c>
      <c r="AB512" s="79">
        <f t="shared" si="103"/>
        <v>0</v>
      </c>
      <c r="AC512" s="77">
        <f t="shared" si="104"/>
        <v>0</v>
      </c>
      <c r="AD512" s="77">
        <f t="shared" si="105"/>
        <v>0</v>
      </c>
    </row>
    <row r="513" spans="1:30" ht="18.75" customHeight="1" x14ac:dyDescent="0.25">
      <c r="A513" s="7">
        <f>CADASTRO!A511</f>
        <v>0</v>
      </c>
      <c r="B513" s="7">
        <f>CADASTRO!B511</f>
        <v>0</v>
      </c>
      <c r="C513" s="40">
        <f>INDEX(Base!$A$40:$N$570,MATCH('PAINEL MÊS'!B513,Base!$B$40:$B$570,0),MATCH('PAINEL MÊS'!$C$2,Base!$A$40:$N$40,0))</f>
        <v>0</v>
      </c>
      <c r="D513" s="7">
        <f>CADASTRO!C511</f>
        <v>0</v>
      </c>
      <c r="E513" s="41">
        <f>SUMIFS(SAÍDAS!$D:$D,SAÍDAS!$B:$B,'PAINEL MÊS'!$B513,SAÍDAS!$H:$H,'PAINEL MÊS'!$AI$1,SAÍDAS!$F:$F,'PAINEL MÊS'!E$3)</f>
        <v>0</v>
      </c>
      <c r="F513" s="41">
        <f>SUMIFS(SAÍDAS!$D:$D,SAÍDAS!$B:$B,'PAINEL MÊS'!$B513,SAÍDAS!$H:$H,'PAINEL MÊS'!$AI$1,SAÍDAS!$F:$F,'PAINEL MÊS'!F$3)</f>
        <v>0</v>
      </c>
      <c r="G513" s="41">
        <f>SUMIFS(SAÍDAS!$D:$D,SAÍDAS!$B:$B,'PAINEL MÊS'!$B513,SAÍDAS!$H:$H,'PAINEL MÊS'!$AI$1,SAÍDAS!$F:$F,'PAINEL MÊS'!G$3)</f>
        <v>0</v>
      </c>
      <c r="H513" s="41">
        <f>SUMIFS(SAÍDAS!$D:$D,SAÍDAS!$B:$B,'PAINEL MÊS'!$B513,SAÍDAS!$H:$H,'PAINEL MÊS'!$AI$1,SAÍDAS!$F:$F,'PAINEL MÊS'!H$3)</f>
        <v>0</v>
      </c>
      <c r="I513" s="41">
        <f>SUMIFS(SAÍDAS!$D:$D,SAÍDAS!$B:$B,'PAINEL MÊS'!$B513,SAÍDAS!$H:$H,'PAINEL MÊS'!$AI$1,SAÍDAS!$F:$F,'PAINEL MÊS'!I$3)+SUMIFS(SAÍDAS!$D:$D,SAÍDAS!$B:$B,'PAINEL MÊS'!$B513,SAÍDAS!$H:$H,'PAINEL MÊS'!$AI$1,SAÍDAS!$F:$F,"SEMANA 6")</f>
        <v>0</v>
      </c>
      <c r="J513" s="42">
        <f t="shared" si="93"/>
        <v>0</v>
      </c>
      <c r="K513" s="43">
        <f>SUMIFS(ENTRADAS!$D:$D,ENTRADAS!$B:$B,'PAINEL MÊS'!$B513,ENTRADAS!$I:$I,'PAINEL MÊS'!$AI$1,ENTRADAS!$F:$F,'PAINEL MÊS'!K$3)</f>
        <v>0</v>
      </c>
      <c r="L513" s="43">
        <f>SUMIFS(ENTRADAS!$D:$D,ENTRADAS!$B:$B,'PAINEL MÊS'!$B513,ENTRADAS!$I:$I,'PAINEL MÊS'!$AI$1,ENTRADAS!$F:$F,'PAINEL MÊS'!L$3)</f>
        <v>0</v>
      </c>
      <c r="M513" s="43">
        <f>SUMIFS(ENTRADAS!$D:$D,ENTRADAS!$B:$B,'PAINEL MÊS'!$B513,ENTRADAS!$I:$I,'PAINEL MÊS'!$AI$1,ENTRADAS!$F:$F,'PAINEL MÊS'!M$3)</f>
        <v>0</v>
      </c>
      <c r="N513" s="43">
        <f>SUMIFS(ENTRADAS!$D:$D,ENTRADAS!$B:$B,'PAINEL MÊS'!$B513,ENTRADAS!$I:$I,'PAINEL MÊS'!$AI$1,ENTRADAS!$F:$F,'PAINEL MÊS'!N$3)</f>
        <v>0</v>
      </c>
      <c r="O513" s="43">
        <f>SUMIFS(ENTRADAS!$D:$D,ENTRADAS!$B:$B,'PAINEL MÊS'!$B513,ENTRADAS!$I:$I,'PAINEL MÊS'!$AI$1,ENTRADAS!$F:$F,'PAINEL MÊS'!O$3)+SUMIFS(ENTRADAS!$D:$D,ENTRADAS!$B:$B,'PAINEL MÊS'!$B513,ENTRADAS!$I:$I,'PAINEL MÊS'!$AI$1,ENTRADAS!$F:$F,"SEMANA 6")</f>
        <v>0</v>
      </c>
      <c r="P513" s="44">
        <f t="shared" si="94"/>
        <v>0</v>
      </c>
      <c r="Q513" s="40">
        <f>C513+P513-J513+SUMIFS(AJUSTE!$D:$D,AJUSTE!$B:$B,'PAINEL MÊS'!B513,AJUSTE!$H:$H,'PAINEL MÊS'!$AI$1)</f>
        <v>0</v>
      </c>
      <c r="R513" s="45">
        <f t="shared" si="95"/>
        <v>0</v>
      </c>
      <c r="S513" s="15">
        <f>IFERROR(IF(INDEX(CADASTRO!$A$2:$Q$570,MATCH('PAINEL MÊS'!B513,CADASTRO!$B$2:$B$570,0),MATCH('PAINEL MÊS'!$AI$1,CADASTRO!$A$2:$Q$2,0))=0,IF(CADASTRO!R511=0,CADASTRO!E511,CADASTRO!R511),INDEX(CADASTRO!$A$2:$Q$570,MATCH('PAINEL MÊS'!B513,CADASTRO!$B$2:$B$570,0),MATCH('PAINEL MÊS'!$AI$1,CADASTRO!$A$2:$Q$2,0))),0)</f>
        <v>0</v>
      </c>
      <c r="T513" s="14">
        <f t="shared" si="96"/>
        <v>0</v>
      </c>
      <c r="U513" s="14">
        <f t="shared" si="97"/>
        <v>0</v>
      </c>
      <c r="V513" s="14">
        <f t="shared" si="98"/>
        <v>0</v>
      </c>
      <c r="W513" s="14">
        <f t="shared" si="99"/>
        <v>0</v>
      </c>
      <c r="X513" s="67">
        <f>IFERROR(IF(INDEX(CADASTRO!$A$2:$Q$570,MATCH('PAINEL MÊS'!B513,CADASTRO!$B$2:$B$570,0),MATCH('PAINEL MÊS'!$AJ$2,CADASTRO!$A$2:$Q$2,0))=0,IF(CADASTRO!R511=0,CADASTRO!E511,CADASTRO!R511),INDEX(CADASTRO!$A$2:$Q$570,MATCH('PAINEL MÊS'!B513,CADASTRO!$B$2:$B$570,0),MATCH('PAINEL MÊS'!$AJ$2,CADASTRO!$A$2:$Q$2,0))),0)*C513</f>
        <v>0</v>
      </c>
      <c r="Y513" s="14">
        <f t="shared" si="100"/>
        <v>0</v>
      </c>
      <c r="Z513" s="75">
        <f t="shared" si="101"/>
        <v>0</v>
      </c>
      <c r="AA513" s="75">
        <f t="shared" si="102"/>
        <v>0</v>
      </c>
      <c r="AB513" s="79">
        <f t="shared" si="103"/>
        <v>0</v>
      </c>
      <c r="AC513" s="77">
        <f t="shared" si="104"/>
        <v>0</v>
      </c>
      <c r="AD513" s="77">
        <f t="shared" si="105"/>
        <v>0</v>
      </c>
    </row>
    <row r="514" spans="1:30" ht="18.75" customHeight="1" x14ac:dyDescent="0.25">
      <c r="A514" s="7">
        <f>CADASTRO!A512</f>
        <v>0</v>
      </c>
      <c r="B514" s="7">
        <f>CADASTRO!B512</f>
        <v>0</v>
      </c>
      <c r="C514" s="40">
        <f>INDEX(Base!$A$40:$N$570,MATCH('PAINEL MÊS'!B514,Base!$B$40:$B$570,0),MATCH('PAINEL MÊS'!$C$2,Base!$A$40:$N$40,0))</f>
        <v>0</v>
      </c>
      <c r="D514" s="7">
        <f>CADASTRO!C512</f>
        <v>0</v>
      </c>
      <c r="E514" s="41">
        <f>SUMIFS(SAÍDAS!$D:$D,SAÍDAS!$B:$B,'PAINEL MÊS'!$B514,SAÍDAS!$H:$H,'PAINEL MÊS'!$AI$1,SAÍDAS!$F:$F,'PAINEL MÊS'!E$3)</f>
        <v>0</v>
      </c>
      <c r="F514" s="41">
        <f>SUMIFS(SAÍDAS!$D:$D,SAÍDAS!$B:$B,'PAINEL MÊS'!$B514,SAÍDAS!$H:$H,'PAINEL MÊS'!$AI$1,SAÍDAS!$F:$F,'PAINEL MÊS'!F$3)</f>
        <v>0</v>
      </c>
      <c r="G514" s="41">
        <f>SUMIFS(SAÍDAS!$D:$D,SAÍDAS!$B:$B,'PAINEL MÊS'!$B514,SAÍDAS!$H:$H,'PAINEL MÊS'!$AI$1,SAÍDAS!$F:$F,'PAINEL MÊS'!G$3)</f>
        <v>0</v>
      </c>
      <c r="H514" s="41">
        <f>SUMIFS(SAÍDAS!$D:$D,SAÍDAS!$B:$B,'PAINEL MÊS'!$B514,SAÍDAS!$H:$H,'PAINEL MÊS'!$AI$1,SAÍDAS!$F:$F,'PAINEL MÊS'!H$3)</f>
        <v>0</v>
      </c>
      <c r="I514" s="41">
        <f>SUMIFS(SAÍDAS!$D:$D,SAÍDAS!$B:$B,'PAINEL MÊS'!$B514,SAÍDAS!$H:$H,'PAINEL MÊS'!$AI$1,SAÍDAS!$F:$F,'PAINEL MÊS'!I$3)+SUMIFS(SAÍDAS!$D:$D,SAÍDAS!$B:$B,'PAINEL MÊS'!$B514,SAÍDAS!$H:$H,'PAINEL MÊS'!$AI$1,SAÍDAS!$F:$F,"SEMANA 6")</f>
        <v>0</v>
      </c>
      <c r="J514" s="42">
        <f t="shared" si="93"/>
        <v>0</v>
      </c>
      <c r="K514" s="43">
        <f>SUMIFS(ENTRADAS!$D:$D,ENTRADAS!$B:$B,'PAINEL MÊS'!$B514,ENTRADAS!$I:$I,'PAINEL MÊS'!$AI$1,ENTRADAS!$F:$F,'PAINEL MÊS'!K$3)</f>
        <v>0</v>
      </c>
      <c r="L514" s="43">
        <f>SUMIFS(ENTRADAS!$D:$D,ENTRADAS!$B:$B,'PAINEL MÊS'!$B514,ENTRADAS!$I:$I,'PAINEL MÊS'!$AI$1,ENTRADAS!$F:$F,'PAINEL MÊS'!L$3)</f>
        <v>0</v>
      </c>
      <c r="M514" s="43">
        <f>SUMIFS(ENTRADAS!$D:$D,ENTRADAS!$B:$B,'PAINEL MÊS'!$B514,ENTRADAS!$I:$I,'PAINEL MÊS'!$AI$1,ENTRADAS!$F:$F,'PAINEL MÊS'!M$3)</f>
        <v>0</v>
      </c>
      <c r="N514" s="43">
        <f>SUMIFS(ENTRADAS!$D:$D,ENTRADAS!$B:$B,'PAINEL MÊS'!$B514,ENTRADAS!$I:$I,'PAINEL MÊS'!$AI$1,ENTRADAS!$F:$F,'PAINEL MÊS'!N$3)</f>
        <v>0</v>
      </c>
      <c r="O514" s="43">
        <f>SUMIFS(ENTRADAS!$D:$D,ENTRADAS!$B:$B,'PAINEL MÊS'!$B514,ENTRADAS!$I:$I,'PAINEL MÊS'!$AI$1,ENTRADAS!$F:$F,'PAINEL MÊS'!O$3)+SUMIFS(ENTRADAS!$D:$D,ENTRADAS!$B:$B,'PAINEL MÊS'!$B514,ENTRADAS!$I:$I,'PAINEL MÊS'!$AI$1,ENTRADAS!$F:$F,"SEMANA 6")</f>
        <v>0</v>
      </c>
      <c r="P514" s="44">
        <f t="shared" si="94"/>
        <v>0</v>
      </c>
      <c r="Q514" s="40">
        <f>C514+P514-J514+SUMIFS(AJUSTE!$D:$D,AJUSTE!$B:$B,'PAINEL MÊS'!B514,AJUSTE!$H:$H,'PAINEL MÊS'!$AI$1)</f>
        <v>0</v>
      </c>
      <c r="R514" s="45">
        <f t="shared" si="95"/>
        <v>0</v>
      </c>
      <c r="S514" s="15">
        <f>IFERROR(IF(INDEX(CADASTRO!$A$2:$Q$570,MATCH('PAINEL MÊS'!B514,CADASTRO!$B$2:$B$570,0),MATCH('PAINEL MÊS'!$AI$1,CADASTRO!$A$2:$Q$2,0))=0,IF(CADASTRO!R512=0,CADASTRO!E512,CADASTRO!R512),INDEX(CADASTRO!$A$2:$Q$570,MATCH('PAINEL MÊS'!B514,CADASTRO!$B$2:$B$570,0),MATCH('PAINEL MÊS'!$AI$1,CADASTRO!$A$2:$Q$2,0))),0)</f>
        <v>0</v>
      </c>
      <c r="T514" s="14">
        <f t="shared" si="96"/>
        <v>0</v>
      </c>
      <c r="U514" s="14">
        <f t="shared" si="97"/>
        <v>0</v>
      </c>
      <c r="V514" s="14">
        <f t="shared" si="98"/>
        <v>0</v>
      </c>
      <c r="W514" s="14">
        <f t="shared" si="99"/>
        <v>0</v>
      </c>
      <c r="X514" s="67">
        <f>IFERROR(IF(INDEX(CADASTRO!$A$2:$Q$570,MATCH('PAINEL MÊS'!B514,CADASTRO!$B$2:$B$570,0),MATCH('PAINEL MÊS'!$AJ$2,CADASTRO!$A$2:$Q$2,0))=0,IF(CADASTRO!R512=0,CADASTRO!E512,CADASTRO!R512),INDEX(CADASTRO!$A$2:$Q$570,MATCH('PAINEL MÊS'!B514,CADASTRO!$B$2:$B$570,0),MATCH('PAINEL MÊS'!$AJ$2,CADASTRO!$A$2:$Q$2,0))),0)*C514</f>
        <v>0</v>
      </c>
      <c r="Y514" s="14">
        <f t="shared" si="100"/>
        <v>0</v>
      </c>
      <c r="Z514" s="75">
        <f t="shared" si="101"/>
        <v>0</v>
      </c>
      <c r="AA514" s="75">
        <f t="shared" si="102"/>
        <v>0</v>
      </c>
      <c r="AB514" s="79">
        <f t="shared" si="103"/>
        <v>0</v>
      </c>
      <c r="AC514" s="77">
        <f t="shared" si="104"/>
        <v>0</v>
      </c>
      <c r="AD514" s="77">
        <f t="shared" si="105"/>
        <v>0</v>
      </c>
    </row>
    <row r="515" spans="1:30" ht="18.75" customHeight="1" x14ac:dyDescent="0.25">
      <c r="A515" s="7">
        <f>CADASTRO!A513</f>
        <v>0</v>
      </c>
      <c r="B515" s="7">
        <f>CADASTRO!B513</f>
        <v>0</v>
      </c>
      <c r="C515" s="40">
        <f>INDEX(Base!$A$40:$N$570,MATCH('PAINEL MÊS'!B515,Base!$B$40:$B$570,0),MATCH('PAINEL MÊS'!$C$2,Base!$A$40:$N$40,0))</f>
        <v>0</v>
      </c>
      <c r="D515" s="7">
        <f>CADASTRO!C513</f>
        <v>0</v>
      </c>
      <c r="E515" s="41">
        <f>SUMIFS(SAÍDAS!$D:$D,SAÍDAS!$B:$B,'PAINEL MÊS'!$B515,SAÍDAS!$H:$H,'PAINEL MÊS'!$AI$1,SAÍDAS!$F:$F,'PAINEL MÊS'!E$3)</f>
        <v>0</v>
      </c>
      <c r="F515" s="41">
        <f>SUMIFS(SAÍDAS!$D:$D,SAÍDAS!$B:$B,'PAINEL MÊS'!$B515,SAÍDAS!$H:$H,'PAINEL MÊS'!$AI$1,SAÍDAS!$F:$F,'PAINEL MÊS'!F$3)</f>
        <v>0</v>
      </c>
      <c r="G515" s="41">
        <f>SUMIFS(SAÍDAS!$D:$D,SAÍDAS!$B:$B,'PAINEL MÊS'!$B515,SAÍDAS!$H:$H,'PAINEL MÊS'!$AI$1,SAÍDAS!$F:$F,'PAINEL MÊS'!G$3)</f>
        <v>0</v>
      </c>
      <c r="H515" s="41">
        <f>SUMIFS(SAÍDAS!$D:$D,SAÍDAS!$B:$B,'PAINEL MÊS'!$B515,SAÍDAS!$H:$H,'PAINEL MÊS'!$AI$1,SAÍDAS!$F:$F,'PAINEL MÊS'!H$3)</f>
        <v>0</v>
      </c>
      <c r="I515" s="41">
        <f>SUMIFS(SAÍDAS!$D:$D,SAÍDAS!$B:$B,'PAINEL MÊS'!$B515,SAÍDAS!$H:$H,'PAINEL MÊS'!$AI$1,SAÍDAS!$F:$F,'PAINEL MÊS'!I$3)+SUMIFS(SAÍDAS!$D:$D,SAÍDAS!$B:$B,'PAINEL MÊS'!$B515,SAÍDAS!$H:$H,'PAINEL MÊS'!$AI$1,SAÍDAS!$F:$F,"SEMANA 6")</f>
        <v>0</v>
      </c>
      <c r="J515" s="42">
        <f t="shared" si="93"/>
        <v>0</v>
      </c>
      <c r="K515" s="43">
        <f>SUMIFS(ENTRADAS!$D:$D,ENTRADAS!$B:$B,'PAINEL MÊS'!$B515,ENTRADAS!$I:$I,'PAINEL MÊS'!$AI$1,ENTRADAS!$F:$F,'PAINEL MÊS'!K$3)</f>
        <v>0</v>
      </c>
      <c r="L515" s="43">
        <f>SUMIFS(ENTRADAS!$D:$D,ENTRADAS!$B:$B,'PAINEL MÊS'!$B515,ENTRADAS!$I:$I,'PAINEL MÊS'!$AI$1,ENTRADAS!$F:$F,'PAINEL MÊS'!L$3)</f>
        <v>0</v>
      </c>
      <c r="M515" s="43">
        <f>SUMIFS(ENTRADAS!$D:$D,ENTRADAS!$B:$B,'PAINEL MÊS'!$B515,ENTRADAS!$I:$I,'PAINEL MÊS'!$AI$1,ENTRADAS!$F:$F,'PAINEL MÊS'!M$3)</f>
        <v>0</v>
      </c>
      <c r="N515" s="43">
        <f>SUMIFS(ENTRADAS!$D:$D,ENTRADAS!$B:$B,'PAINEL MÊS'!$B515,ENTRADAS!$I:$I,'PAINEL MÊS'!$AI$1,ENTRADAS!$F:$F,'PAINEL MÊS'!N$3)</f>
        <v>0</v>
      </c>
      <c r="O515" s="43">
        <f>SUMIFS(ENTRADAS!$D:$D,ENTRADAS!$B:$B,'PAINEL MÊS'!$B515,ENTRADAS!$I:$I,'PAINEL MÊS'!$AI$1,ENTRADAS!$F:$F,'PAINEL MÊS'!O$3)+SUMIFS(ENTRADAS!$D:$D,ENTRADAS!$B:$B,'PAINEL MÊS'!$B515,ENTRADAS!$I:$I,'PAINEL MÊS'!$AI$1,ENTRADAS!$F:$F,"SEMANA 6")</f>
        <v>0</v>
      </c>
      <c r="P515" s="44">
        <f t="shared" si="94"/>
        <v>0</v>
      </c>
      <c r="Q515" s="40">
        <f>C515+P515-J515+SUMIFS(AJUSTE!$D:$D,AJUSTE!$B:$B,'PAINEL MÊS'!B515,AJUSTE!$H:$H,'PAINEL MÊS'!$AI$1)</f>
        <v>0</v>
      </c>
      <c r="R515" s="45">
        <f t="shared" si="95"/>
        <v>0</v>
      </c>
      <c r="S515" s="15">
        <f>IFERROR(IF(INDEX(CADASTRO!$A$2:$Q$570,MATCH('PAINEL MÊS'!B515,CADASTRO!$B$2:$B$570,0),MATCH('PAINEL MÊS'!$AI$1,CADASTRO!$A$2:$Q$2,0))=0,IF(CADASTRO!R513=0,CADASTRO!E513,CADASTRO!R513),INDEX(CADASTRO!$A$2:$Q$570,MATCH('PAINEL MÊS'!B515,CADASTRO!$B$2:$B$570,0),MATCH('PAINEL MÊS'!$AI$1,CADASTRO!$A$2:$Q$2,0))),0)</f>
        <v>0</v>
      </c>
      <c r="T515" s="14">
        <f t="shared" si="96"/>
        <v>0</v>
      </c>
      <c r="U515" s="14">
        <f t="shared" si="97"/>
        <v>0</v>
      </c>
      <c r="V515" s="14">
        <f t="shared" si="98"/>
        <v>0</v>
      </c>
      <c r="W515" s="14">
        <f t="shared" si="99"/>
        <v>0</v>
      </c>
      <c r="X515" s="67">
        <f>IFERROR(IF(INDEX(CADASTRO!$A$2:$Q$570,MATCH('PAINEL MÊS'!B515,CADASTRO!$B$2:$B$570,0),MATCH('PAINEL MÊS'!$AJ$2,CADASTRO!$A$2:$Q$2,0))=0,IF(CADASTRO!R513=0,CADASTRO!E513,CADASTRO!R513),INDEX(CADASTRO!$A$2:$Q$570,MATCH('PAINEL MÊS'!B515,CADASTRO!$B$2:$B$570,0),MATCH('PAINEL MÊS'!$AJ$2,CADASTRO!$A$2:$Q$2,0))),0)*C515</f>
        <v>0</v>
      </c>
      <c r="Y515" s="14">
        <f t="shared" si="100"/>
        <v>0</v>
      </c>
      <c r="Z515" s="75">
        <f t="shared" si="101"/>
        <v>0</v>
      </c>
      <c r="AA515" s="75">
        <f t="shared" si="102"/>
        <v>0</v>
      </c>
      <c r="AB515" s="79">
        <f t="shared" si="103"/>
        <v>0</v>
      </c>
      <c r="AC515" s="77">
        <f t="shared" si="104"/>
        <v>0</v>
      </c>
      <c r="AD515" s="77">
        <f t="shared" si="105"/>
        <v>0</v>
      </c>
    </row>
    <row r="516" spans="1:30" ht="18.75" customHeight="1" x14ac:dyDescent="0.25">
      <c r="A516" s="7">
        <f>CADASTRO!A514</f>
        <v>0</v>
      </c>
      <c r="B516" s="7">
        <f>CADASTRO!B514</f>
        <v>0</v>
      </c>
      <c r="C516" s="40">
        <f>INDEX(Base!$A$40:$N$570,MATCH('PAINEL MÊS'!B516,Base!$B$40:$B$570,0),MATCH('PAINEL MÊS'!$C$2,Base!$A$40:$N$40,0))</f>
        <v>0</v>
      </c>
      <c r="D516" s="7">
        <f>CADASTRO!C514</f>
        <v>0</v>
      </c>
      <c r="E516" s="41">
        <f>SUMIFS(SAÍDAS!$D:$D,SAÍDAS!$B:$B,'PAINEL MÊS'!$B516,SAÍDAS!$H:$H,'PAINEL MÊS'!$AI$1,SAÍDAS!$F:$F,'PAINEL MÊS'!E$3)</f>
        <v>0</v>
      </c>
      <c r="F516" s="41">
        <f>SUMIFS(SAÍDAS!$D:$D,SAÍDAS!$B:$B,'PAINEL MÊS'!$B516,SAÍDAS!$H:$H,'PAINEL MÊS'!$AI$1,SAÍDAS!$F:$F,'PAINEL MÊS'!F$3)</f>
        <v>0</v>
      </c>
      <c r="G516" s="41">
        <f>SUMIFS(SAÍDAS!$D:$D,SAÍDAS!$B:$B,'PAINEL MÊS'!$B516,SAÍDAS!$H:$H,'PAINEL MÊS'!$AI$1,SAÍDAS!$F:$F,'PAINEL MÊS'!G$3)</f>
        <v>0</v>
      </c>
      <c r="H516" s="41">
        <f>SUMIFS(SAÍDAS!$D:$D,SAÍDAS!$B:$B,'PAINEL MÊS'!$B516,SAÍDAS!$H:$H,'PAINEL MÊS'!$AI$1,SAÍDAS!$F:$F,'PAINEL MÊS'!H$3)</f>
        <v>0</v>
      </c>
      <c r="I516" s="41">
        <f>SUMIFS(SAÍDAS!$D:$D,SAÍDAS!$B:$B,'PAINEL MÊS'!$B516,SAÍDAS!$H:$H,'PAINEL MÊS'!$AI$1,SAÍDAS!$F:$F,'PAINEL MÊS'!I$3)+SUMIFS(SAÍDAS!$D:$D,SAÍDAS!$B:$B,'PAINEL MÊS'!$B516,SAÍDAS!$H:$H,'PAINEL MÊS'!$AI$1,SAÍDAS!$F:$F,"SEMANA 6")</f>
        <v>0</v>
      </c>
      <c r="J516" s="42">
        <f t="shared" si="93"/>
        <v>0</v>
      </c>
      <c r="K516" s="43">
        <f>SUMIFS(ENTRADAS!$D:$D,ENTRADAS!$B:$B,'PAINEL MÊS'!$B516,ENTRADAS!$I:$I,'PAINEL MÊS'!$AI$1,ENTRADAS!$F:$F,'PAINEL MÊS'!K$3)</f>
        <v>0</v>
      </c>
      <c r="L516" s="43">
        <f>SUMIFS(ENTRADAS!$D:$D,ENTRADAS!$B:$B,'PAINEL MÊS'!$B516,ENTRADAS!$I:$I,'PAINEL MÊS'!$AI$1,ENTRADAS!$F:$F,'PAINEL MÊS'!L$3)</f>
        <v>0</v>
      </c>
      <c r="M516" s="43">
        <f>SUMIFS(ENTRADAS!$D:$D,ENTRADAS!$B:$B,'PAINEL MÊS'!$B516,ENTRADAS!$I:$I,'PAINEL MÊS'!$AI$1,ENTRADAS!$F:$F,'PAINEL MÊS'!M$3)</f>
        <v>0</v>
      </c>
      <c r="N516" s="43">
        <f>SUMIFS(ENTRADAS!$D:$D,ENTRADAS!$B:$B,'PAINEL MÊS'!$B516,ENTRADAS!$I:$I,'PAINEL MÊS'!$AI$1,ENTRADAS!$F:$F,'PAINEL MÊS'!N$3)</f>
        <v>0</v>
      </c>
      <c r="O516" s="43">
        <f>SUMIFS(ENTRADAS!$D:$D,ENTRADAS!$B:$B,'PAINEL MÊS'!$B516,ENTRADAS!$I:$I,'PAINEL MÊS'!$AI$1,ENTRADAS!$F:$F,'PAINEL MÊS'!O$3)+SUMIFS(ENTRADAS!$D:$D,ENTRADAS!$B:$B,'PAINEL MÊS'!$B516,ENTRADAS!$I:$I,'PAINEL MÊS'!$AI$1,ENTRADAS!$F:$F,"SEMANA 6")</f>
        <v>0</v>
      </c>
      <c r="P516" s="44">
        <f t="shared" si="94"/>
        <v>0</v>
      </c>
      <c r="Q516" s="40">
        <f>C516+P516-J516+SUMIFS(AJUSTE!$D:$D,AJUSTE!$B:$B,'PAINEL MÊS'!B516,AJUSTE!$H:$H,'PAINEL MÊS'!$AI$1)</f>
        <v>0</v>
      </c>
      <c r="R516" s="45">
        <f t="shared" si="95"/>
        <v>0</v>
      </c>
      <c r="S516" s="15">
        <f>IFERROR(IF(INDEX(CADASTRO!$A$2:$Q$570,MATCH('PAINEL MÊS'!B516,CADASTRO!$B$2:$B$570,0),MATCH('PAINEL MÊS'!$AI$1,CADASTRO!$A$2:$Q$2,0))=0,IF(CADASTRO!R514=0,CADASTRO!E514,CADASTRO!R514),INDEX(CADASTRO!$A$2:$Q$570,MATCH('PAINEL MÊS'!B516,CADASTRO!$B$2:$B$570,0),MATCH('PAINEL MÊS'!$AI$1,CADASTRO!$A$2:$Q$2,0))),0)</f>
        <v>0</v>
      </c>
      <c r="T516" s="14">
        <f t="shared" si="96"/>
        <v>0</v>
      </c>
      <c r="U516" s="14">
        <f t="shared" si="97"/>
        <v>0</v>
      </c>
      <c r="V516" s="14">
        <f t="shared" si="98"/>
        <v>0</v>
      </c>
      <c r="W516" s="14">
        <f t="shared" si="99"/>
        <v>0</v>
      </c>
      <c r="X516" s="67">
        <f>IFERROR(IF(INDEX(CADASTRO!$A$2:$Q$570,MATCH('PAINEL MÊS'!B516,CADASTRO!$B$2:$B$570,0),MATCH('PAINEL MÊS'!$AJ$2,CADASTRO!$A$2:$Q$2,0))=0,IF(CADASTRO!R514=0,CADASTRO!E514,CADASTRO!R514),INDEX(CADASTRO!$A$2:$Q$570,MATCH('PAINEL MÊS'!B516,CADASTRO!$B$2:$B$570,0),MATCH('PAINEL MÊS'!$AJ$2,CADASTRO!$A$2:$Q$2,0))),0)*C516</f>
        <v>0</v>
      </c>
      <c r="Y516" s="14">
        <f t="shared" si="100"/>
        <v>0</v>
      </c>
      <c r="Z516" s="75">
        <f t="shared" si="101"/>
        <v>0</v>
      </c>
      <c r="AA516" s="75">
        <f t="shared" si="102"/>
        <v>0</v>
      </c>
      <c r="AB516" s="79">
        <f t="shared" si="103"/>
        <v>0</v>
      </c>
      <c r="AC516" s="77">
        <f t="shared" si="104"/>
        <v>0</v>
      </c>
      <c r="AD516" s="77">
        <f t="shared" si="105"/>
        <v>0</v>
      </c>
    </row>
    <row r="517" spans="1:30" ht="18.75" customHeight="1" x14ac:dyDescent="0.25">
      <c r="A517" s="7">
        <f>CADASTRO!A515</f>
        <v>0</v>
      </c>
      <c r="B517" s="7">
        <f>CADASTRO!B515</f>
        <v>0</v>
      </c>
      <c r="C517" s="40">
        <f>INDEX(Base!$A$40:$N$570,MATCH('PAINEL MÊS'!B517,Base!$B$40:$B$570,0),MATCH('PAINEL MÊS'!$C$2,Base!$A$40:$N$40,0))</f>
        <v>0</v>
      </c>
      <c r="D517" s="7">
        <f>CADASTRO!C515</f>
        <v>0</v>
      </c>
      <c r="E517" s="41">
        <f>SUMIFS(SAÍDAS!$D:$D,SAÍDAS!$B:$B,'PAINEL MÊS'!$B517,SAÍDAS!$H:$H,'PAINEL MÊS'!$AI$1,SAÍDAS!$F:$F,'PAINEL MÊS'!E$3)</f>
        <v>0</v>
      </c>
      <c r="F517" s="41">
        <f>SUMIFS(SAÍDAS!$D:$D,SAÍDAS!$B:$B,'PAINEL MÊS'!$B517,SAÍDAS!$H:$H,'PAINEL MÊS'!$AI$1,SAÍDAS!$F:$F,'PAINEL MÊS'!F$3)</f>
        <v>0</v>
      </c>
      <c r="G517" s="41">
        <f>SUMIFS(SAÍDAS!$D:$D,SAÍDAS!$B:$B,'PAINEL MÊS'!$B517,SAÍDAS!$H:$H,'PAINEL MÊS'!$AI$1,SAÍDAS!$F:$F,'PAINEL MÊS'!G$3)</f>
        <v>0</v>
      </c>
      <c r="H517" s="41">
        <f>SUMIFS(SAÍDAS!$D:$D,SAÍDAS!$B:$B,'PAINEL MÊS'!$B517,SAÍDAS!$H:$H,'PAINEL MÊS'!$AI$1,SAÍDAS!$F:$F,'PAINEL MÊS'!H$3)</f>
        <v>0</v>
      </c>
      <c r="I517" s="41">
        <f>SUMIFS(SAÍDAS!$D:$D,SAÍDAS!$B:$B,'PAINEL MÊS'!$B517,SAÍDAS!$H:$H,'PAINEL MÊS'!$AI$1,SAÍDAS!$F:$F,'PAINEL MÊS'!I$3)+SUMIFS(SAÍDAS!$D:$D,SAÍDAS!$B:$B,'PAINEL MÊS'!$B517,SAÍDAS!$H:$H,'PAINEL MÊS'!$AI$1,SAÍDAS!$F:$F,"SEMANA 6")</f>
        <v>0</v>
      </c>
      <c r="J517" s="42">
        <f t="shared" si="93"/>
        <v>0</v>
      </c>
      <c r="K517" s="43">
        <f>SUMIFS(ENTRADAS!$D:$D,ENTRADAS!$B:$B,'PAINEL MÊS'!$B517,ENTRADAS!$I:$I,'PAINEL MÊS'!$AI$1,ENTRADAS!$F:$F,'PAINEL MÊS'!K$3)</f>
        <v>0</v>
      </c>
      <c r="L517" s="43">
        <f>SUMIFS(ENTRADAS!$D:$D,ENTRADAS!$B:$B,'PAINEL MÊS'!$B517,ENTRADAS!$I:$I,'PAINEL MÊS'!$AI$1,ENTRADAS!$F:$F,'PAINEL MÊS'!L$3)</f>
        <v>0</v>
      </c>
      <c r="M517" s="43">
        <f>SUMIFS(ENTRADAS!$D:$D,ENTRADAS!$B:$B,'PAINEL MÊS'!$B517,ENTRADAS!$I:$I,'PAINEL MÊS'!$AI$1,ENTRADAS!$F:$F,'PAINEL MÊS'!M$3)</f>
        <v>0</v>
      </c>
      <c r="N517" s="43">
        <f>SUMIFS(ENTRADAS!$D:$D,ENTRADAS!$B:$B,'PAINEL MÊS'!$B517,ENTRADAS!$I:$I,'PAINEL MÊS'!$AI$1,ENTRADAS!$F:$F,'PAINEL MÊS'!N$3)</f>
        <v>0</v>
      </c>
      <c r="O517" s="43">
        <f>SUMIFS(ENTRADAS!$D:$D,ENTRADAS!$B:$B,'PAINEL MÊS'!$B517,ENTRADAS!$I:$I,'PAINEL MÊS'!$AI$1,ENTRADAS!$F:$F,'PAINEL MÊS'!O$3)+SUMIFS(ENTRADAS!$D:$D,ENTRADAS!$B:$B,'PAINEL MÊS'!$B517,ENTRADAS!$I:$I,'PAINEL MÊS'!$AI$1,ENTRADAS!$F:$F,"SEMANA 6")</f>
        <v>0</v>
      </c>
      <c r="P517" s="44">
        <f t="shared" si="94"/>
        <v>0</v>
      </c>
      <c r="Q517" s="40">
        <f>C517+P517-J517+SUMIFS(AJUSTE!$D:$D,AJUSTE!$B:$B,'PAINEL MÊS'!B517,AJUSTE!$H:$H,'PAINEL MÊS'!$AI$1)</f>
        <v>0</v>
      </c>
      <c r="R517" s="45">
        <f t="shared" si="95"/>
        <v>0</v>
      </c>
      <c r="S517" s="15">
        <f>IFERROR(IF(INDEX(CADASTRO!$A$2:$Q$570,MATCH('PAINEL MÊS'!B517,CADASTRO!$B$2:$B$570,0),MATCH('PAINEL MÊS'!$AI$1,CADASTRO!$A$2:$Q$2,0))=0,IF(CADASTRO!R515=0,CADASTRO!E515,CADASTRO!R515),INDEX(CADASTRO!$A$2:$Q$570,MATCH('PAINEL MÊS'!B517,CADASTRO!$B$2:$B$570,0),MATCH('PAINEL MÊS'!$AI$1,CADASTRO!$A$2:$Q$2,0))),0)</f>
        <v>0</v>
      </c>
      <c r="T517" s="14">
        <f t="shared" si="96"/>
        <v>0</v>
      </c>
      <c r="U517" s="14">
        <f t="shared" si="97"/>
        <v>0</v>
      </c>
      <c r="V517" s="14">
        <f t="shared" si="98"/>
        <v>0</v>
      </c>
      <c r="W517" s="14">
        <f t="shared" si="99"/>
        <v>0</v>
      </c>
      <c r="X517" s="67">
        <f>IFERROR(IF(INDEX(CADASTRO!$A$2:$Q$570,MATCH('PAINEL MÊS'!B517,CADASTRO!$B$2:$B$570,0),MATCH('PAINEL MÊS'!$AJ$2,CADASTRO!$A$2:$Q$2,0))=0,IF(CADASTRO!R515=0,CADASTRO!E515,CADASTRO!R515),INDEX(CADASTRO!$A$2:$Q$570,MATCH('PAINEL MÊS'!B517,CADASTRO!$B$2:$B$570,0),MATCH('PAINEL MÊS'!$AJ$2,CADASTRO!$A$2:$Q$2,0))),0)*C517</f>
        <v>0</v>
      </c>
      <c r="Y517" s="14">
        <f t="shared" si="100"/>
        <v>0</v>
      </c>
      <c r="Z517" s="75">
        <f t="shared" si="101"/>
        <v>0</v>
      </c>
      <c r="AA517" s="75">
        <f t="shared" si="102"/>
        <v>0</v>
      </c>
      <c r="AB517" s="79">
        <f t="shared" si="103"/>
        <v>0</v>
      </c>
      <c r="AC517" s="77">
        <f t="shared" si="104"/>
        <v>0</v>
      </c>
      <c r="AD517" s="77">
        <f t="shared" si="105"/>
        <v>0</v>
      </c>
    </row>
    <row r="518" spans="1:30" ht="18.75" customHeight="1" x14ac:dyDescent="0.25">
      <c r="A518" s="7">
        <f>CADASTRO!A516</f>
        <v>0</v>
      </c>
      <c r="B518" s="7">
        <f>CADASTRO!B516</f>
        <v>0</v>
      </c>
      <c r="C518" s="40">
        <f>INDEX(Base!$A$40:$N$570,MATCH('PAINEL MÊS'!B518,Base!$B$40:$B$570,0),MATCH('PAINEL MÊS'!$C$2,Base!$A$40:$N$40,0))</f>
        <v>0</v>
      </c>
      <c r="D518" s="7">
        <f>CADASTRO!C516</f>
        <v>0</v>
      </c>
      <c r="E518" s="41">
        <f>SUMIFS(SAÍDAS!$D:$D,SAÍDAS!$B:$B,'PAINEL MÊS'!$B518,SAÍDAS!$H:$H,'PAINEL MÊS'!$AI$1,SAÍDAS!$F:$F,'PAINEL MÊS'!E$3)</f>
        <v>0</v>
      </c>
      <c r="F518" s="41">
        <f>SUMIFS(SAÍDAS!$D:$D,SAÍDAS!$B:$B,'PAINEL MÊS'!$B518,SAÍDAS!$H:$H,'PAINEL MÊS'!$AI$1,SAÍDAS!$F:$F,'PAINEL MÊS'!F$3)</f>
        <v>0</v>
      </c>
      <c r="G518" s="41">
        <f>SUMIFS(SAÍDAS!$D:$D,SAÍDAS!$B:$B,'PAINEL MÊS'!$B518,SAÍDAS!$H:$H,'PAINEL MÊS'!$AI$1,SAÍDAS!$F:$F,'PAINEL MÊS'!G$3)</f>
        <v>0</v>
      </c>
      <c r="H518" s="41">
        <f>SUMIFS(SAÍDAS!$D:$D,SAÍDAS!$B:$B,'PAINEL MÊS'!$B518,SAÍDAS!$H:$H,'PAINEL MÊS'!$AI$1,SAÍDAS!$F:$F,'PAINEL MÊS'!H$3)</f>
        <v>0</v>
      </c>
      <c r="I518" s="41">
        <f>SUMIFS(SAÍDAS!$D:$D,SAÍDAS!$B:$B,'PAINEL MÊS'!$B518,SAÍDAS!$H:$H,'PAINEL MÊS'!$AI$1,SAÍDAS!$F:$F,'PAINEL MÊS'!I$3)+SUMIFS(SAÍDAS!$D:$D,SAÍDAS!$B:$B,'PAINEL MÊS'!$B518,SAÍDAS!$H:$H,'PAINEL MÊS'!$AI$1,SAÍDAS!$F:$F,"SEMANA 6")</f>
        <v>0</v>
      </c>
      <c r="J518" s="42">
        <f t="shared" si="93"/>
        <v>0</v>
      </c>
      <c r="K518" s="43">
        <f>SUMIFS(ENTRADAS!$D:$D,ENTRADAS!$B:$B,'PAINEL MÊS'!$B518,ENTRADAS!$I:$I,'PAINEL MÊS'!$AI$1,ENTRADAS!$F:$F,'PAINEL MÊS'!K$3)</f>
        <v>0</v>
      </c>
      <c r="L518" s="43">
        <f>SUMIFS(ENTRADAS!$D:$D,ENTRADAS!$B:$B,'PAINEL MÊS'!$B518,ENTRADAS!$I:$I,'PAINEL MÊS'!$AI$1,ENTRADAS!$F:$F,'PAINEL MÊS'!L$3)</f>
        <v>0</v>
      </c>
      <c r="M518" s="43">
        <f>SUMIFS(ENTRADAS!$D:$D,ENTRADAS!$B:$B,'PAINEL MÊS'!$B518,ENTRADAS!$I:$I,'PAINEL MÊS'!$AI$1,ENTRADAS!$F:$F,'PAINEL MÊS'!M$3)</f>
        <v>0</v>
      </c>
      <c r="N518" s="43">
        <f>SUMIFS(ENTRADAS!$D:$D,ENTRADAS!$B:$B,'PAINEL MÊS'!$B518,ENTRADAS!$I:$I,'PAINEL MÊS'!$AI$1,ENTRADAS!$F:$F,'PAINEL MÊS'!N$3)</f>
        <v>0</v>
      </c>
      <c r="O518" s="43">
        <f>SUMIFS(ENTRADAS!$D:$D,ENTRADAS!$B:$B,'PAINEL MÊS'!$B518,ENTRADAS!$I:$I,'PAINEL MÊS'!$AI$1,ENTRADAS!$F:$F,'PAINEL MÊS'!O$3)+SUMIFS(ENTRADAS!$D:$D,ENTRADAS!$B:$B,'PAINEL MÊS'!$B518,ENTRADAS!$I:$I,'PAINEL MÊS'!$AI$1,ENTRADAS!$F:$F,"SEMANA 6")</f>
        <v>0</v>
      </c>
      <c r="P518" s="44">
        <f t="shared" si="94"/>
        <v>0</v>
      </c>
      <c r="Q518" s="40">
        <f>C518+P518-J518+SUMIFS(AJUSTE!$D:$D,AJUSTE!$B:$B,'PAINEL MÊS'!B518,AJUSTE!$H:$H,'PAINEL MÊS'!$AI$1)</f>
        <v>0</v>
      </c>
      <c r="R518" s="45">
        <f t="shared" si="95"/>
        <v>0</v>
      </c>
      <c r="S518" s="15">
        <f>IFERROR(IF(INDEX(CADASTRO!$A$2:$Q$570,MATCH('PAINEL MÊS'!B518,CADASTRO!$B$2:$B$570,0),MATCH('PAINEL MÊS'!$AI$1,CADASTRO!$A$2:$Q$2,0))=0,IF(CADASTRO!R516=0,CADASTRO!E516,CADASTRO!R516),INDEX(CADASTRO!$A$2:$Q$570,MATCH('PAINEL MÊS'!B518,CADASTRO!$B$2:$B$570,0),MATCH('PAINEL MÊS'!$AI$1,CADASTRO!$A$2:$Q$2,0))),0)</f>
        <v>0</v>
      </c>
      <c r="T518" s="14">
        <f t="shared" si="96"/>
        <v>0</v>
      </c>
      <c r="U518" s="14">
        <f t="shared" si="97"/>
        <v>0</v>
      </c>
      <c r="V518" s="14">
        <f t="shared" si="98"/>
        <v>0</v>
      </c>
      <c r="W518" s="14">
        <f t="shared" si="99"/>
        <v>0</v>
      </c>
      <c r="X518" s="67">
        <f>IFERROR(IF(INDEX(CADASTRO!$A$2:$Q$570,MATCH('PAINEL MÊS'!B518,CADASTRO!$B$2:$B$570,0),MATCH('PAINEL MÊS'!$AJ$2,CADASTRO!$A$2:$Q$2,0))=0,IF(CADASTRO!R516=0,CADASTRO!E516,CADASTRO!R516),INDEX(CADASTRO!$A$2:$Q$570,MATCH('PAINEL MÊS'!B518,CADASTRO!$B$2:$B$570,0),MATCH('PAINEL MÊS'!$AJ$2,CADASTRO!$A$2:$Q$2,0))),0)*C518</f>
        <v>0</v>
      </c>
      <c r="Y518" s="14">
        <f t="shared" si="100"/>
        <v>0</v>
      </c>
      <c r="Z518" s="75">
        <f t="shared" si="101"/>
        <v>0</v>
      </c>
      <c r="AA518" s="75">
        <f t="shared" si="102"/>
        <v>0</v>
      </c>
      <c r="AB518" s="79">
        <f t="shared" si="103"/>
        <v>0</v>
      </c>
      <c r="AC518" s="77">
        <f t="shared" si="104"/>
        <v>0</v>
      </c>
      <c r="AD518" s="77">
        <f t="shared" si="105"/>
        <v>0</v>
      </c>
    </row>
    <row r="519" spans="1:30" ht="18.75" customHeight="1" x14ac:dyDescent="0.25">
      <c r="A519" s="7">
        <f>CADASTRO!A517</f>
        <v>0</v>
      </c>
      <c r="B519" s="7">
        <f>CADASTRO!B517</f>
        <v>0</v>
      </c>
      <c r="C519" s="40">
        <f>INDEX(Base!$A$40:$N$570,MATCH('PAINEL MÊS'!B519,Base!$B$40:$B$570,0),MATCH('PAINEL MÊS'!$C$2,Base!$A$40:$N$40,0))</f>
        <v>0</v>
      </c>
      <c r="D519" s="7">
        <f>CADASTRO!C517</f>
        <v>0</v>
      </c>
      <c r="E519" s="41">
        <f>SUMIFS(SAÍDAS!$D:$D,SAÍDAS!$B:$B,'PAINEL MÊS'!$B519,SAÍDAS!$H:$H,'PAINEL MÊS'!$AI$1,SAÍDAS!$F:$F,'PAINEL MÊS'!E$3)</f>
        <v>0</v>
      </c>
      <c r="F519" s="41">
        <f>SUMIFS(SAÍDAS!$D:$D,SAÍDAS!$B:$B,'PAINEL MÊS'!$B519,SAÍDAS!$H:$H,'PAINEL MÊS'!$AI$1,SAÍDAS!$F:$F,'PAINEL MÊS'!F$3)</f>
        <v>0</v>
      </c>
      <c r="G519" s="41">
        <f>SUMIFS(SAÍDAS!$D:$D,SAÍDAS!$B:$B,'PAINEL MÊS'!$B519,SAÍDAS!$H:$H,'PAINEL MÊS'!$AI$1,SAÍDAS!$F:$F,'PAINEL MÊS'!G$3)</f>
        <v>0</v>
      </c>
      <c r="H519" s="41">
        <f>SUMIFS(SAÍDAS!$D:$D,SAÍDAS!$B:$B,'PAINEL MÊS'!$B519,SAÍDAS!$H:$H,'PAINEL MÊS'!$AI$1,SAÍDAS!$F:$F,'PAINEL MÊS'!H$3)</f>
        <v>0</v>
      </c>
      <c r="I519" s="41">
        <f>SUMIFS(SAÍDAS!$D:$D,SAÍDAS!$B:$B,'PAINEL MÊS'!$B519,SAÍDAS!$H:$H,'PAINEL MÊS'!$AI$1,SAÍDAS!$F:$F,'PAINEL MÊS'!I$3)+SUMIFS(SAÍDAS!$D:$D,SAÍDAS!$B:$B,'PAINEL MÊS'!$B519,SAÍDAS!$H:$H,'PAINEL MÊS'!$AI$1,SAÍDAS!$F:$F,"SEMANA 6")</f>
        <v>0</v>
      </c>
      <c r="J519" s="42">
        <f t="shared" si="93"/>
        <v>0</v>
      </c>
      <c r="K519" s="43">
        <f>SUMIFS(ENTRADAS!$D:$D,ENTRADAS!$B:$B,'PAINEL MÊS'!$B519,ENTRADAS!$I:$I,'PAINEL MÊS'!$AI$1,ENTRADAS!$F:$F,'PAINEL MÊS'!K$3)</f>
        <v>0</v>
      </c>
      <c r="L519" s="43">
        <f>SUMIFS(ENTRADAS!$D:$D,ENTRADAS!$B:$B,'PAINEL MÊS'!$B519,ENTRADAS!$I:$I,'PAINEL MÊS'!$AI$1,ENTRADAS!$F:$F,'PAINEL MÊS'!L$3)</f>
        <v>0</v>
      </c>
      <c r="M519" s="43">
        <f>SUMIFS(ENTRADAS!$D:$D,ENTRADAS!$B:$B,'PAINEL MÊS'!$B519,ENTRADAS!$I:$I,'PAINEL MÊS'!$AI$1,ENTRADAS!$F:$F,'PAINEL MÊS'!M$3)</f>
        <v>0</v>
      </c>
      <c r="N519" s="43">
        <f>SUMIFS(ENTRADAS!$D:$D,ENTRADAS!$B:$B,'PAINEL MÊS'!$B519,ENTRADAS!$I:$I,'PAINEL MÊS'!$AI$1,ENTRADAS!$F:$F,'PAINEL MÊS'!N$3)</f>
        <v>0</v>
      </c>
      <c r="O519" s="43">
        <f>SUMIFS(ENTRADAS!$D:$D,ENTRADAS!$B:$B,'PAINEL MÊS'!$B519,ENTRADAS!$I:$I,'PAINEL MÊS'!$AI$1,ENTRADAS!$F:$F,'PAINEL MÊS'!O$3)+SUMIFS(ENTRADAS!$D:$D,ENTRADAS!$B:$B,'PAINEL MÊS'!$B519,ENTRADAS!$I:$I,'PAINEL MÊS'!$AI$1,ENTRADAS!$F:$F,"SEMANA 6")</f>
        <v>0</v>
      </c>
      <c r="P519" s="44">
        <f t="shared" si="94"/>
        <v>0</v>
      </c>
      <c r="Q519" s="40">
        <f>C519+P519-J519+SUMIFS(AJUSTE!$D:$D,AJUSTE!$B:$B,'PAINEL MÊS'!B519,AJUSTE!$H:$H,'PAINEL MÊS'!$AI$1)</f>
        <v>0</v>
      </c>
      <c r="R519" s="45">
        <f t="shared" si="95"/>
        <v>0</v>
      </c>
      <c r="S519" s="15">
        <f>IFERROR(IF(INDEX(CADASTRO!$A$2:$Q$570,MATCH('PAINEL MÊS'!B519,CADASTRO!$B$2:$B$570,0),MATCH('PAINEL MÊS'!$AI$1,CADASTRO!$A$2:$Q$2,0))=0,IF(CADASTRO!R517=0,CADASTRO!E517,CADASTRO!R517),INDEX(CADASTRO!$A$2:$Q$570,MATCH('PAINEL MÊS'!B519,CADASTRO!$B$2:$B$570,0),MATCH('PAINEL MÊS'!$AI$1,CADASTRO!$A$2:$Q$2,0))),0)</f>
        <v>0</v>
      </c>
      <c r="T519" s="14">
        <f t="shared" si="96"/>
        <v>0</v>
      </c>
      <c r="U519" s="14">
        <f t="shared" si="97"/>
        <v>0</v>
      </c>
      <c r="V519" s="14">
        <f t="shared" si="98"/>
        <v>0</v>
      </c>
      <c r="W519" s="14">
        <f t="shared" si="99"/>
        <v>0</v>
      </c>
      <c r="X519" s="67">
        <f>IFERROR(IF(INDEX(CADASTRO!$A$2:$Q$570,MATCH('PAINEL MÊS'!B519,CADASTRO!$B$2:$B$570,0),MATCH('PAINEL MÊS'!$AJ$2,CADASTRO!$A$2:$Q$2,0))=0,IF(CADASTRO!R517=0,CADASTRO!E517,CADASTRO!R517),INDEX(CADASTRO!$A$2:$Q$570,MATCH('PAINEL MÊS'!B519,CADASTRO!$B$2:$B$570,0),MATCH('PAINEL MÊS'!$AJ$2,CADASTRO!$A$2:$Q$2,0))),0)*C519</f>
        <v>0</v>
      </c>
      <c r="Y519" s="14">
        <f t="shared" si="100"/>
        <v>0</v>
      </c>
      <c r="Z519" s="75">
        <f t="shared" si="101"/>
        <v>0</v>
      </c>
      <c r="AA519" s="75">
        <f t="shared" si="102"/>
        <v>0</v>
      </c>
      <c r="AB519" s="79">
        <f t="shared" si="103"/>
        <v>0</v>
      </c>
      <c r="AC519" s="77">
        <f t="shared" si="104"/>
        <v>0</v>
      </c>
      <c r="AD519" s="77">
        <f t="shared" si="105"/>
        <v>0</v>
      </c>
    </row>
    <row r="520" spans="1:30" ht="18.75" customHeight="1" x14ac:dyDescent="0.25">
      <c r="A520" s="7">
        <f>CADASTRO!A518</f>
        <v>0</v>
      </c>
      <c r="B520" s="7">
        <f>CADASTRO!B518</f>
        <v>0</v>
      </c>
      <c r="C520" s="40">
        <f>INDEX(Base!$A$40:$N$570,MATCH('PAINEL MÊS'!B520,Base!$B$40:$B$570,0),MATCH('PAINEL MÊS'!$C$2,Base!$A$40:$N$40,0))</f>
        <v>0</v>
      </c>
      <c r="D520" s="7">
        <f>CADASTRO!C518</f>
        <v>0</v>
      </c>
      <c r="E520" s="41">
        <f>SUMIFS(SAÍDAS!$D:$D,SAÍDAS!$B:$B,'PAINEL MÊS'!$B520,SAÍDAS!$H:$H,'PAINEL MÊS'!$AI$1,SAÍDAS!$F:$F,'PAINEL MÊS'!E$3)</f>
        <v>0</v>
      </c>
      <c r="F520" s="41">
        <f>SUMIFS(SAÍDAS!$D:$D,SAÍDAS!$B:$B,'PAINEL MÊS'!$B520,SAÍDAS!$H:$H,'PAINEL MÊS'!$AI$1,SAÍDAS!$F:$F,'PAINEL MÊS'!F$3)</f>
        <v>0</v>
      </c>
      <c r="G520" s="41">
        <f>SUMIFS(SAÍDAS!$D:$D,SAÍDAS!$B:$B,'PAINEL MÊS'!$B520,SAÍDAS!$H:$H,'PAINEL MÊS'!$AI$1,SAÍDAS!$F:$F,'PAINEL MÊS'!G$3)</f>
        <v>0</v>
      </c>
      <c r="H520" s="41">
        <f>SUMIFS(SAÍDAS!$D:$D,SAÍDAS!$B:$B,'PAINEL MÊS'!$B520,SAÍDAS!$H:$H,'PAINEL MÊS'!$AI$1,SAÍDAS!$F:$F,'PAINEL MÊS'!H$3)</f>
        <v>0</v>
      </c>
      <c r="I520" s="41">
        <f>SUMIFS(SAÍDAS!$D:$D,SAÍDAS!$B:$B,'PAINEL MÊS'!$B520,SAÍDAS!$H:$H,'PAINEL MÊS'!$AI$1,SAÍDAS!$F:$F,'PAINEL MÊS'!I$3)+SUMIFS(SAÍDAS!$D:$D,SAÍDAS!$B:$B,'PAINEL MÊS'!$B520,SAÍDAS!$H:$H,'PAINEL MÊS'!$AI$1,SAÍDAS!$F:$F,"SEMANA 6")</f>
        <v>0</v>
      </c>
      <c r="J520" s="42">
        <f t="shared" si="93"/>
        <v>0</v>
      </c>
      <c r="K520" s="43">
        <f>SUMIFS(ENTRADAS!$D:$D,ENTRADAS!$B:$B,'PAINEL MÊS'!$B520,ENTRADAS!$I:$I,'PAINEL MÊS'!$AI$1,ENTRADAS!$F:$F,'PAINEL MÊS'!K$3)</f>
        <v>0</v>
      </c>
      <c r="L520" s="43">
        <f>SUMIFS(ENTRADAS!$D:$D,ENTRADAS!$B:$B,'PAINEL MÊS'!$B520,ENTRADAS!$I:$I,'PAINEL MÊS'!$AI$1,ENTRADAS!$F:$F,'PAINEL MÊS'!L$3)</f>
        <v>0</v>
      </c>
      <c r="M520" s="43">
        <f>SUMIFS(ENTRADAS!$D:$D,ENTRADAS!$B:$B,'PAINEL MÊS'!$B520,ENTRADAS!$I:$I,'PAINEL MÊS'!$AI$1,ENTRADAS!$F:$F,'PAINEL MÊS'!M$3)</f>
        <v>0</v>
      </c>
      <c r="N520" s="43">
        <f>SUMIFS(ENTRADAS!$D:$D,ENTRADAS!$B:$B,'PAINEL MÊS'!$B520,ENTRADAS!$I:$I,'PAINEL MÊS'!$AI$1,ENTRADAS!$F:$F,'PAINEL MÊS'!N$3)</f>
        <v>0</v>
      </c>
      <c r="O520" s="43">
        <f>SUMIFS(ENTRADAS!$D:$D,ENTRADAS!$B:$B,'PAINEL MÊS'!$B520,ENTRADAS!$I:$I,'PAINEL MÊS'!$AI$1,ENTRADAS!$F:$F,'PAINEL MÊS'!O$3)+SUMIFS(ENTRADAS!$D:$D,ENTRADAS!$B:$B,'PAINEL MÊS'!$B520,ENTRADAS!$I:$I,'PAINEL MÊS'!$AI$1,ENTRADAS!$F:$F,"SEMANA 6")</f>
        <v>0</v>
      </c>
      <c r="P520" s="44">
        <f t="shared" si="94"/>
        <v>0</v>
      </c>
      <c r="Q520" s="40">
        <f>C520+P520-J520+SUMIFS(AJUSTE!$D:$D,AJUSTE!$B:$B,'PAINEL MÊS'!B520,AJUSTE!$H:$H,'PAINEL MÊS'!$AI$1)</f>
        <v>0</v>
      </c>
      <c r="R520" s="45">
        <f t="shared" si="95"/>
        <v>0</v>
      </c>
      <c r="S520" s="15">
        <f>IFERROR(IF(INDEX(CADASTRO!$A$2:$Q$570,MATCH('PAINEL MÊS'!B520,CADASTRO!$B$2:$B$570,0),MATCH('PAINEL MÊS'!$AI$1,CADASTRO!$A$2:$Q$2,0))=0,IF(CADASTRO!R518=0,CADASTRO!E518,CADASTRO!R518),INDEX(CADASTRO!$A$2:$Q$570,MATCH('PAINEL MÊS'!B520,CADASTRO!$B$2:$B$570,0),MATCH('PAINEL MÊS'!$AI$1,CADASTRO!$A$2:$Q$2,0))),0)</f>
        <v>0</v>
      </c>
      <c r="T520" s="14">
        <f t="shared" si="96"/>
        <v>0</v>
      </c>
      <c r="U520" s="14">
        <f t="shared" si="97"/>
        <v>0</v>
      </c>
      <c r="V520" s="14">
        <f t="shared" si="98"/>
        <v>0</v>
      </c>
      <c r="W520" s="14">
        <f t="shared" si="99"/>
        <v>0</v>
      </c>
      <c r="X520" s="67">
        <f>IFERROR(IF(INDEX(CADASTRO!$A$2:$Q$570,MATCH('PAINEL MÊS'!B520,CADASTRO!$B$2:$B$570,0),MATCH('PAINEL MÊS'!$AJ$2,CADASTRO!$A$2:$Q$2,0))=0,IF(CADASTRO!R518=0,CADASTRO!E518,CADASTRO!R518),INDEX(CADASTRO!$A$2:$Q$570,MATCH('PAINEL MÊS'!B520,CADASTRO!$B$2:$B$570,0),MATCH('PAINEL MÊS'!$AJ$2,CADASTRO!$A$2:$Q$2,0))),0)*C520</f>
        <v>0</v>
      </c>
      <c r="Y520" s="14">
        <f t="shared" si="100"/>
        <v>0</v>
      </c>
      <c r="Z520" s="75">
        <f t="shared" si="101"/>
        <v>0</v>
      </c>
      <c r="AA520" s="75">
        <f t="shared" si="102"/>
        <v>0</v>
      </c>
      <c r="AB520" s="79">
        <f t="shared" si="103"/>
        <v>0</v>
      </c>
      <c r="AC520" s="77">
        <f t="shared" si="104"/>
        <v>0</v>
      </c>
      <c r="AD520" s="77">
        <f t="shared" si="105"/>
        <v>0</v>
      </c>
    </row>
    <row r="521" spans="1:30" ht="18.75" customHeight="1" x14ac:dyDescent="0.25">
      <c r="A521" s="7">
        <f>CADASTRO!A519</f>
        <v>0</v>
      </c>
      <c r="B521" s="7">
        <f>CADASTRO!B519</f>
        <v>0</v>
      </c>
      <c r="C521" s="40">
        <f>INDEX(Base!$A$40:$N$570,MATCH('PAINEL MÊS'!B521,Base!$B$40:$B$570,0),MATCH('PAINEL MÊS'!$C$2,Base!$A$40:$N$40,0))</f>
        <v>0</v>
      </c>
      <c r="D521" s="7">
        <f>CADASTRO!C519</f>
        <v>0</v>
      </c>
      <c r="E521" s="41">
        <f>SUMIFS(SAÍDAS!$D:$D,SAÍDAS!$B:$B,'PAINEL MÊS'!$B521,SAÍDAS!$H:$H,'PAINEL MÊS'!$AI$1,SAÍDAS!$F:$F,'PAINEL MÊS'!E$3)</f>
        <v>0</v>
      </c>
      <c r="F521" s="41">
        <f>SUMIFS(SAÍDAS!$D:$D,SAÍDAS!$B:$B,'PAINEL MÊS'!$B521,SAÍDAS!$H:$H,'PAINEL MÊS'!$AI$1,SAÍDAS!$F:$F,'PAINEL MÊS'!F$3)</f>
        <v>0</v>
      </c>
      <c r="G521" s="41">
        <f>SUMIFS(SAÍDAS!$D:$D,SAÍDAS!$B:$B,'PAINEL MÊS'!$B521,SAÍDAS!$H:$H,'PAINEL MÊS'!$AI$1,SAÍDAS!$F:$F,'PAINEL MÊS'!G$3)</f>
        <v>0</v>
      </c>
      <c r="H521" s="41">
        <f>SUMIFS(SAÍDAS!$D:$D,SAÍDAS!$B:$B,'PAINEL MÊS'!$B521,SAÍDAS!$H:$H,'PAINEL MÊS'!$AI$1,SAÍDAS!$F:$F,'PAINEL MÊS'!H$3)</f>
        <v>0</v>
      </c>
      <c r="I521" s="41">
        <f>SUMIFS(SAÍDAS!$D:$D,SAÍDAS!$B:$B,'PAINEL MÊS'!$B521,SAÍDAS!$H:$H,'PAINEL MÊS'!$AI$1,SAÍDAS!$F:$F,'PAINEL MÊS'!I$3)+SUMIFS(SAÍDAS!$D:$D,SAÍDAS!$B:$B,'PAINEL MÊS'!$B521,SAÍDAS!$H:$H,'PAINEL MÊS'!$AI$1,SAÍDAS!$F:$F,"SEMANA 6")</f>
        <v>0</v>
      </c>
      <c r="J521" s="42">
        <f t="shared" si="93"/>
        <v>0</v>
      </c>
      <c r="K521" s="43">
        <f>SUMIFS(ENTRADAS!$D:$D,ENTRADAS!$B:$B,'PAINEL MÊS'!$B521,ENTRADAS!$I:$I,'PAINEL MÊS'!$AI$1,ENTRADAS!$F:$F,'PAINEL MÊS'!K$3)</f>
        <v>0</v>
      </c>
      <c r="L521" s="43">
        <f>SUMIFS(ENTRADAS!$D:$D,ENTRADAS!$B:$B,'PAINEL MÊS'!$B521,ENTRADAS!$I:$I,'PAINEL MÊS'!$AI$1,ENTRADAS!$F:$F,'PAINEL MÊS'!L$3)</f>
        <v>0</v>
      </c>
      <c r="M521" s="43">
        <f>SUMIFS(ENTRADAS!$D:$D,ENTRADAS!$B:$B,'PAINEL MÊS'!$B521,ENTRADAS!$I:$I,'PAINEL MÊS'!$AI$1,ENTRADAS!$F:$F,'PAINEL MÊS'!M$3)</f>
        <v>0</v>
      </c>
      <c r="N521" s="43">
        <f>SUMIFS(ENTRADAS!$D:$D,ENTRADAS!$B:$B,'PAINEL MÊS'!$B521,ENTRADAS!$I:$I,'PAINEL MÊS'!$AI$1,ENTRADAS!$F:$F,'PAINEL MÊS'!N$3)</f>
        <v>0</v>
      </c>
      <c r="O521" s="43">
        <f>SUMIFS(ENTRADAS!$D:$D,ENTRADAS!$B:$B,'PAINEL MÊS'!$B521,ENTRADAS!$I:$I,'PAINEL MÊS'!$AI$1,ENTRADAS!$F:$F,'PAINEL MÊS'!O$3)+SUMIFS(ENTRADAS!$D:$D,ENTRADAS!$B:$B,'PAINEL MÊS'!$B521,ENTRADAS!$I:$I,'PAINEL MÊS'!$AI$1,ENTRADAS!$F:$F,"SEMANA 6")</f>
        <v>0</v>
      </c>
      <c r="P521" s="44">
        <f t="shared" si="94"/>
        <v>0</v>
      </c>
      <c r="Q521" s="40">
        <f>C521+P521-J521+SUMIFS(AJUSTE!$D:$D,AJUSTE!$B:$B,'PAINEL MÊS'!B521,AJUSTE!$H:$H,'PAINEL MÊS'!$AI$1)</f>
        <v>0</v>
      </c>
      <c r="R521" s="45">
        <f t="shared" si="95"/>
        <v>0</v>
      </c>
      <c r="S521" s="15">
        <f>IFERROR(IF(INDEX(CADASTRO!$A$2:$Q$570,MATCH('PAINEL MÊS'!B521,CADASTRO!$B$2:$B$570,0),MATCH('PAINEL MÊS'!$AI$1,CADASTRO!$A$2:$Q$2,0))=0,IF(CADASTRO!R519=0,CADASTRO!E519,CADASTRO!R519),INDEX(CADASTRO!$A$2:$Q$570,MATCH('PAINEL MÊS'!B521,CADASTRO!$B$2:$B$570,0),MATCH('PAINEL MÊS'!$AI$1,CADASTRO!$A$2:$Q$2,0))),0)</f>
        <v>0</v>
      </c>
      <c r="T521" s="14">
        <f t="shared" si="96"/>
        <v>0</v>
      </c>
      <c r="U521" s="14">
        <f t="shared" si="97"/>
        <v>0</v>
      </c>
      <c r="V521" s="14">
        <f t="shared" si="98"/>
        <v>0</v>
      </c>
      <c r="W521" s="14">
        <f t="shared" si="99"/>
        <v>0</v>
      </c>
      <c r="X521" s="67">
        <f>IFERROR(IF(INDEX(CADASTRO!$A$2:$Q$570,MATCH('PAINEL MÊS'!B521,CADASTRO!$B$2:$B$570,0),MATCH('PAINEL MÊS'!$AJ$2,CADASTRO!$A$2:$Q$2,0))=0,IF(CADASTRO!R519=0,CADASTRO!E519,CADASTRO!R519),INDEX(CADASTRO!$A$2:$Q$570,MATCH('PAINEL MÊS'!B521,CADASTRO!$B$2:$B$570,0),MATCH('PAINEL MÊS'!$AJ$2,CADASTRO!$A$2:$Q$2,0))),0)*C521</f>
        <v>0</v>
      </c>
      <c r="Y521" s="14">
        <f t="shared" si="100"/>
        <v>0</v>
      </c>
      <c r="Z521" s="75">
        <f t="shared" si="101"/>
        <v>0</v>
      </c>
      <c r="AA521" s="75">
        <f t="shared" si="102"/>
        <v>0</v>
      </c>
      <c r="AB521" s="79">
        <f t="shared" si="103"/>
        <v>0</v>
      </c>
      <c r="AC521" s="77">
        <f t="shared" si="104"/>
        <v>0</v>
      </c>
      <c r="AD521" s="77">
        <f t="shared" si="105"/>
        <v>0</v>
      </c>
    </row>
    <row r="522" spans="1:30" ht="18.75" customHeight="1" x14ac:dyDescent="0.25">
      <c r="A522" s="7">
        <f>CADASTRO!A520</f>
        <v>0</v>
      </c>
      <c r="B522" s="7">
        <f>CADASTRO!B520</f>
        <v>0</v>
      </c>
      <c r="C522" s="40">
        <f>INDEX(Base!$A$40:$N$570,MATCH('PAINEL MÊS'!B522,Base!$B$40:$B$570,0),MATCH('PAINEL MÊS'!$C$2,Base!$A$40:$N$40,0))</f>
        <v>0</v>
      </c>
      <c r="D522" s="7">
        <f>CADASTRO!C520</f>
        <v>0</v>
      </c>
      <c r="E522" s="41">
        <f>SUMIFS(SAÍDAS!$D:$D,SAÍDAS!$B:$B,'PAINEL MÊS'!$B522,SAÍDAS!$H:$H,'PAINEL MÊS'!$AI$1,SAÍDAS!$F:$F,'PAINEL MÊS'!E$3)</f>
        <v>0</v>
      </c>
      <c r="F522" s="41">
        <f>SUMIFS(SAÍDAS!$D:$D,SAÍDAS!$B:$B,'PAINEL MÊS'!$B522,SAÍDAS!$H:$H,'PAINEL MÊS'!$AI$1,SAÍDAS!$F:$F,'PAINEL MÊS'!F$3)</f>
        <v>0</v>
      </c>
      <c r="G522" s="41">
        <f>SUMIFS(SAÍDAS!$D:$D,SAÍDAS!$B:$B,'PAINEL MÊS'!$B522,SAÍDAS!$H:$H,'PAINEL MÊS'!$AI$1,SAÍDAS!$F:$F,'PAINEL MÊS'!G$3)</f>
        <v>0</v>
      </c>
      <c r="H522" s="41">
        <f>SUMIFS(SAÍDAS!$D:$D,SAÍDAS!$B:$B,'PAINEL MÊS'!$B522,SAÍDAS!$H:$H,'PAINEL MÊS'!$AI$1,SAÍDAS!$F:$F,'PAINEL MÊS'!H$3)</f>
        <v>0</v>
      </c>
      <c r="I522" s="41">
        <f>SUMIFS(SAÍDAS!$D:$D,SAÍDAS!$B:$B,'PAINEL MÊS'!$B522,SAÍDAS!$H:$H,'PAINEL MÊS'!$AI$1,SAÍDAS!$F:$F,'PAINEL MÊS'!I$3)+SUMIFS(SAÍDAS!$D:$D,SAÍDAS!$B:$B,'PAINEL MÊS'!$B522,SAÍDAS!$H:$H,'PAINEL MÊS'!$AI$1,SAÍDAS!$F:$F,"SEMANA 6")</f>
        <v>0</v>
      </c>
      <c r="J522" s="42">
        <f t="shared" si="93"/>
        <v>0</v>
      </c>
      <c r="K522" s="43">
        <f>SUMIFS(ENTRADAS!$D:$D,ENTRADAS!$B:$B,'PAINEL MÊS'!$B522,ENTRADAS!$I:$I,'PAINEL MÊS'!$AI$1,ENTRADAS!$F:$F,'PAINEL MÊS'!K$3)</f>
        <v>0</v>
      </c>
      <c r="L522" s="43">
        <f>SUMIFS(ENTRADAS!$D:$D,ENTRADAS!$B:$B,'PAINEL MÊS'!$B522,ENTRADAS!$I:$I,'PAINEL MÊS'!$AI$1,ENTRADAS!$F:$F,'PAINEL MÊS'!L$3)</f>
        <v>0</v>
      </c>
      <c r="M522" s="43">
        <f>SUMIFS(ENTRADAS!$D:$D,ENTRADAS!$B:$B,'PAINEL MÊS'!$B522,ENTRADAS!$I:$I,'PAINEL MÊS'!$AI$1,ENTRADAS!$F:$F,'PAINEL MÊS'!M$3)</f>
        <v>0</v>
      </c>
      <c r="N522" s="43">
        <f>SUMIFS(ENTRADAS!$D:$D,ENTRADAS!$B:$B,'PAINEL MÊS'!$B522,ENTRADAS!$I:$I,'PAINEL MÊS'!$AI$1,ENTRADAS!$F:$F,'PAINEL MÊS'!N$3)</f>
        <v>0</v>
      </c>
      <c r="O522" s="43">
        <f>SUMIFS(ENTRADAS!$D:$D,ENTRADAS!$B:$B,'PAINEL MÊS'!$B522,ENTRADAS!$I:$I,'PAINEL MÊS'!$AI$1,ENTRADAS!$F:$F,'PAINEL MÊS'!O$3)+SUMIFS(ENTRADAS!$D:$D,ENTRADAS!$B:$B,'PAINEL MÊS'!$B522,ENTRADAS!$I:$I,'PAINEL MÊS'!$AI$1,ENTRADAS!$F:$F,"SEMANA 6")</f>
        <v>0</v>
      </c>
      <c r="P522" s="44">
        <f t="shared" si="94"/>
        <v>0</v>
      </c>
      <c r="Q522" s="40">
        <f>C522+P522-J522+SUMIFS(AJUSTE!$D:$D,AJUSTE!$B:$B,'PAINEL MÊS'!B522,AJUSTE!$H:$H,'PAINEL MÊS'!$AI$1)</f>
        <v>0</v>
      </c>
      <c r="R522" s="45">
        <f t="shared" si="95"/>
        <v>0</v>
      </c>
      <c r="S522" s="15">
        <f>IFERROR(IF(INDEX(CADASTRO!$A$2:$Q$570,MATCH('PAINEL MÊS'!B522,CADASTRO!$B$2:$B$570,0),MATCH('PAINEL MÊS'!$AI$1,CADASTRO!$A$2:$Q$2,0))=0,IF(CADASTRO!R520=0,CADASTRO!E520,CADASTRO!R520),INDEX(CADASTRO!$A$2:$Q$570,MATCH('PAINEL MÊS'!B522,CADASTRO!$B$2:$B$570,0),MATCH('PAINEL MÊS'!$AI$1,CADASTRO!$A$2:$Q$2,0))),0)</f>
        <v>0</v>
      </c>
      <c r="T522" s="14">
        <f t="shared" si="96"/>
        <v>0</v>
      </c>
      <c r="U522" s="14">
        <f t="shared" si="97"/>
        <v>0</v>
      </c>
      <c r="V522" s="14">
        <f t="shared" si="98"/>
        <v>0</v>
      </c>
      <c r="W522" s="14">
        <f t="shared" si="99"/>
        <v>0</v>
      </c>
      <c r="X522" s="67">
        <f>IFERROR(IF(INDEX(CADASTRO!$A$2:$Q$570,MATCH('PAINEL MÊS'!B522,CADASTRO!$B$2:$B$570,0),MATCH('PAINEL MÊS'!$AJ$2,CADASTRO!$A$2:$Q$2,0))=0,IF(CADASTRO!R520=0,CADASTRO!E520,CADASTRO!R520),INDEX(CADASTRO!$A$2:$Q$570,MATCH('PAINEL MÊS'!B522,CADASTRO!$B$2:$B$570,0),MATCH('PAINEL MÊS'!$AJ$2,CADASTRO!$A$2:$Q$2,0))),0)*C522</f>
        <v>0</v>
      </c>
      <c r="Y522" s="14">
        <f t="shared" si="100"/>
        <v>0</v>
      </c>
      <c r="Z522" s="75">
        <f t="shared" si="101"/>
        <v>0</v>
      </c>
      <c r="AA522" s="75">
        <f t="shared" si="102"/>
        <v>0</v>
      </c>
      <c r="AB522" s="79">
        <f t="shared" si="103"/>
        <v>0</v>
      </c>
      <c r="AC522" s="77">
        <f t="shared" si="104"/>
        <v>0</v>
      </c>
      <c r="AD522" s="77">
        <f t="shared" si="105"/>
        <v>0</v>
      </c>
    </row>
    <row r="523" spans="1:30" ht="18.75" customHeight="1" x14ac:dyDescent="0.25">
      <c r="A523" s="7">
        <f>CADASTRO!A521</f>
        <v>0</v>
      </c>
      <c r="B523" s="7">
        <f>CADASTRO!B521</f>
        <v>0</v>
      </c>
      <c r="C523" s="40">
        <f>INDEX(Base!$A$40:$N$570,MATCH('PAINEL MÊS'!B523,Base!$B$40:$B$570,0),MATCH('PAINEL MÊS'!$C$2,Base!$A$40:$N$40,0))</f>
        <v>0</v>
      </c>
      <c r="D523" s="7">
        <f>CADASTRO!C521</f>
        <v>0</v>
      </c>
      <c r="E523" s="41">
        <f>SUMIFS(SAÍDAS!$D:$D,SAÍDAS!$B:$B,'PAINEL MÊS'!$B523,SAÍDAS!$H:$H,'PAINEL MÊS'!$AI$1,SAÍDAS!$F:$F,'PAINEL MÊS'!E$3)</f>
        <v>0</v>
      </c>
      <c r="F523" s="41">
        <f>SUMIFS(SAÍDAS!$D:$D,SAÍDAS!$B:$B,'PAINEL MÊS'!$B523,SAÍDAS!$H:$H,'PAINEL MÊS'!$AI$1,SAÍDAS!$F:$F,'PAINEL MÊS'!F$3)</f>
        <v>0</v>
      </c>
      <c r="G523" s="41">
        <f>SUMIFS(SAÍDAS!$D:$D,SAÍDAS!$B:$B,'PAINEL MÊS'!$B523,SAÍDAS!$H:$H,'PAINEL MÊS'!$AI$1,SAÍDAS!$F:$F,'PAINEL MÊS'!G$3)</f>
        <v>0</v>
      </c>
      <c r="H523" s="41">
        <f>SUMIFS(SAÍDAS!$D:$D,SAÍDAS!$B:$B,'PAINEL MÊS'!$B523,SAÍDAS!$H:$H,'PAINEL MÊS'!$AI$1,SAÍDAS!$F:$F,'PAINEL MÊS'!H$3)</f>
        <v>0</v>
      </c>
      <c r="I523" s="41">
        <f>SUMIFS(SAÍDAS!$D:$D,SAÍDAS!$B:$B,'PAINEL MÊS'!$B523,SAÍDAS!$H:$H,'PAINEL MÊS'!$AI$1,SAÍDAS!$F:$F,'PAINEL MÊS'!I$3)+SUMIFS(SAÍDAS!$D:$D,SAÍDAS!$B:$B,'PAINEL MÊS'!$B523,SAÍDAS!$H:$H,'PAINEL MÊS'!$AI$1,SAÍDAS!$F:$F,"SEMANA 6")</f>
        <v>0</v>
      </c>
      <c r="J523" s="42">
        <f t="shared" si="93"/>
        <v>0</v>
      </c>
      <c r="K523" s="43">
        <f>SUMIFS(ENTRADAS!$D:$D,ENTRADAS!$B:$B,'PAINEL MÊS'!$B523,ENTRADAS!$I:$I,'PAINEL MÊS'!$AI$1,ENTRADAS!$F:$F,'PAINEL MÊS'!K$3)</f>
        <v>0</v>
      </c>
      <c r="L523" s="43">
        <f>SUMIFS(ENTRADAS!$D:$D,ENTRADAS!$B:$B,'PAINEL MÊS'!$B523,ENTRADAS!$I:$I,'PAINEL MÊS'!$AI$1,ENTRADAS!$F:$F,'PAINEL MÊS'!L$3)</f>
        <v>0</v>
      </c>
      <c r="M523" s="43">
        <f>SUMIFS(ENTRADAS!$D:$D,ENTRADAS!$B:$B,'PAINEL MÊS'!$B523,ENTRADAS!$I:$I,'PAINEL MÊS'!$AI$1,ENTRADAS!$F:$F,'PAINEL MÊS'!M$3)</f>
        <v>0</v>
      </c>
      <c r="N523" s="43">
        <f>SUMIFS(ENTRADAS!$D:$D,ENTRADAS!$B:$B,'PAINEL MÊS'!$B523,ENTRADAS!$I:$I,'PAINEL MÊS'!$AI$1,ENTRADAS!$F:$F,'PAINEL MÊS'!N$3)</f>
        <v>0</v>
      </c>
      <c r="O523" s="43">
        <f>SUMIFS(ENTRADAS!$D:$D,ENTRADAS!$B:$B,'PAINEL MÊS'!$B523,ENTRADAS!$I:$I,'PAINEL MÊS'!$AI$1,ENTRADAS!$F:$F,'PAINEL MÊS'!O$3)+SUMIFS(ENTRADAS!$D:$D,ENTRADAS!$B:$B,'PAINEL MÊS'!$B523,ENTRADAS!$I:$I,'PAINEL MÊS'!$AI$1,ENTRADAS!$F:$F,"SEMANA 6")</f>
        <v>0</v>
      </c>
      <c r="P523" s="44">
        <f t="shared" si="94"/>
        <v>0</v>
      </c>
      <c r="Q523" s="40">
        <f>C523+P523-J523+SUMIFS(AJUSTE!$D:$D,AJUSTE!$B:$B,'PAINEL MÊS'!B523,AJUSTE!$H:$H,'PAINEL MÊS'!$AI$1)</f>
        <v>0</v>
      </c>
      <c r="R523" s="45">
        <f t="shared" si="95"/>
        <v>0</v>
      </c>
      <c r="S523" s="15">
        <f>IFERROR(IF(INDEX(CADASTRO!$A$2:$Q$570,MATCH('PAINEL MÊS'!B523,CADASTRO!$B$2:$B$570,0),MATCH('PAINEL MÊS'!$AI$1,CADASTRO!$A$2:$Q$2,0))=0,IF(CADASTRO!R521=0,CADASTRO!E521,CADASTRO!R521),INDEX(CADASTRO!$A$2:$Q$570,MATCH('PAINEL MÊS'!B523,CADASTRO!$B$2:$B$570,0),MATCH('PAINEL MÊS'!$AI$1,CADASTRO!$A$2:$Q$2,0))),0)</f>
        <v>0</v>
      </c>
      <c r="T523" s="14">
        <f t="shared" si="96"/>
        <v>0</v>
      </c>
      <c r="U523" s="14">
        <f t="shared" si="97"/>
        <v>0</v>
      </c>
      <c r="V523" s="14">
        <f t="shared" si="98"/>
        <v>0</v>
      </c>
      <c r="W523" s="14">
        <f t="shared" si="99"/>
        <v>0</v>
      </c>
      <c r="X523" s="67">
        <f>IFERROR(IF(INDEX(CADASTRO!$A$2:$Q$570,MATCH('PAINEL MÊS'!B523,CADASTRO!$B$2:$B$570,0),MATCH('PAINEL MÊS'!$AJ$2,CADASTRO!$A$2:$Q$2,0))=0,IF(CADASTRO!R521=0,CADASTRO!E521,CADASTRO!R521),INDEX(CADASTRO!$A$2:$Q$570,MATCH('PAINEL MÊS'!B523,CADASTRO!$B$2:$B$570,0),MATCH('PAINEL MÊS'!$AJ$2,CADASTRO!$A$2:$Q$2,0))),0)*C523</f>
        <v>0</v>
      </c>
      <c r="Y523" s="14">
        <f t="shared" si="100"/>
        <v>0</v>
      </c>
      <c r="Z523" s="75">
        <f t="shared" si="101"/>
        <v>0</v>
      </c>
      <c r="AA523" s="75">
        <f t="shared" si="102"/>
        <v>0</v>
      </c>
      <c r="AB523" s="79">
        <f t="shared" si="103"/>
        <v>0</v>
      </c>
      <c r="AC523" s="77">
        <f t="shared" si="104"/>
        <v>0</v>
      </c>
      <c r="AD523" s="77">
        <f t="shared" si="105"/>
        <v>0</v>
      </c>
    </row>
    <row r="524" spans="1:30" ht="18.75" customHeight="1" x14ac:dyDescent="0.25">
      <c r="A524" s="7">
        <f>CADASTRO!A522</f>
        <v>0</v>
      </c>
      <c r="B524" s="7">
        <f>CADASTRO!B522</f>
        <v>0</v>
      </c>
      <c r="C524" s="40">
        <f>INDEX(Base!$A$40:$N$570,MATCH('PAINEL MÊS'!B524,Base!$B$40:$B$570,0),MATCH('PAINEL MÊS'!$C$2,Base!$A$40:$N$40,0))</f>
        <v>0</v>
      </c>
      <c r="D524" s="7">
        <f>CADASTRO!C522</f>
        <v>0</v>
      </c>
      <c r="E524" s="41">
        <f>SUMIFS(SAÍDAS!$D:$D,SAÍDAS!$B:$B,'PAINEL MÊS'!$B524,SAÍDAS!$H:$H,'PAINEL MÊS'!$AI$1,SAÍDAS!$F:$F,'PAINEL MÊS'!E$3)</f>
        <v>0</v>
      </c>
      <c r="F524" s="41">
        <f>SUMIFS(SAÍDAS!$D:$D,SAÍDAS!$B:$B,'PAINEL MÊS'!$B524,SAÍDAS!$H:$H,'PAINEL MÊS'!$AI$1,SAÍDAS!$F:$F,'PAINEL MÊS'!F$3)</f>
        <v>0</v>
      </c>
      <c r="G524" s="41">
        <f>SUMIFS(SAÍDAS!$D:$D,SAÍDAS!$B:$B,'PAINEL MÊS'!$B524,SAÍDAS!$H:$H,'PAINEL MÊS'!$AI$1,SAÍDAS!$F:$F,'PAINEL MÊS'!G$3)</f>
        <v>0</v>
      </c>
      <c r="H524" s="41">
        <f>SUMIFS(SAÍDAS!$D:$D,SAÍDAS!$B:$B,'PAINEL MÊS'!$B524,SAÍDAS!$H:$H,'PAINEL MÊS'!$AI$1,SAÍDAS!$F:$F,'PAINEL MÊS'!H$3)</f>
        <v>0</v>
      </c>
      <c r="I524" s="41">
        <f>SUMIFS(SAÍDAS!$D:$D,SAÍDAS!$B:$B,'PAINEL MÊS'!$B524,SAÍDAS!$H:$H,'PAINEL MÊS'!$AI$1,SAÍDAS!$F:$F,'PAINEL MÊS'!I$3)+SUMIFS(SAÍDAS!$D:$D,SAÍDAS!$B:$B,'PAINEL MÊS'!$B524,SAÍDAS!$H:$H,'PAINEL MÊS'!$AI$1,SAÍDAS!$F:$F,"SEMANA 6")</f>
        <v>0</v>
      </c>
      <c r="J524" s="42">
        <f t="shared" si="93"/>
        <v>0</v>
      </c>
      <c r="K524" s="43">
        <f>SUMIFS(ENTRADAS!$D:$D,ENTRADAS!$B:$B,'PAINEL MÊS'!$B524,ENTRADAS!$I:$I,'PAINEL MÊS'!$AI$1,ENTRADAS!$F:$F,'PAINEL MÊS'!K$3)</f>
        <v>0</v>
      </c>
      <c r="L524" s="43">
        <f>SUMIFS(ENTRADAS!$D:$D,ENTRADAS!$B:$B,'PAINEL MÊS'!$B524,ENTRADAS!$I:$I,'PAINEL MÊS'!$AI$1,ENTRADAS!$F:$F,'PAINEL MÊS'!L$3)</f>
        <v>0</v>
      </c>
      <c r="M524" s="43">
        <f>SUMIFS(ENTRADAS!$D:$D,ENTRADAS!$B:$B,'PAINEL MÊS'!$B524,ENTRADAS!$I:$I,'PAINEL MÊS'!$AI$1,ENTRADAS!$F:$F,'PAINEL MÊS'!M$3)</f>
        <v>0</v>
      </c>
      <c r="N524" s="43">
        <f>SUMIFS(ENTRADAS!$D:$D,ENTRADAS!$B:$B,'PAINEL MÊS'!$B524,ENTRADAS!$I:$I,'PAINEL MÊS'!$AI$1,ENTRADAS!$F:$F,'PAINEL MÊS'!N$3)</f>
        <v>0</v>
      </c>
      <c r="O524" s="43">
        <f>SUMIFS(ENTRADAS!$D:$D,ENTRADAS!$B:$B,'PAINEL MÊS'!$B524,ENTRADAS!$I:$I,'PAINEL MÊS'!$AI$1,ENTRADAS!$F:$F,'PAINEL MÊS'!O$3)+SUMIFS(ENTRADAS!$D:$D,ENTRADAS!$B:$B,'PAINEL MÊS'!$B524,ENTRADAS!$I:$I,'PAINEL MÊS'!$AI$1,ENTRADAS!$F:$F,"SEMANA 6")</f>
        <v>0</v>
      </c>
      <c r="P524" s="44">
        <f t="shared" si="94"/>
        <v>0</v>
      </c>
      <c r="Q524" s="40">
        <f>C524+P524-J524+SUMIFS(AJUSTE!$D:$D,AJUSTE!$B:$B,'PAINEL MÊS'!B524,AJUSTE!$H:$H,'PAINEL MÊS'!$AI$1)</f>
        <v>0</v>
      </c>
      <c r="R524" s="45">
        <f t="shared" si="95"/>
        <v>0</v>
      </c>
      <c r="S524" s="15">
        <f>IFERROR(IF(INDEX(CADASTRO!$A$2:$Q$570,MATCH('PAINEL MÊS'!B524,CADASTRO!$B$2:$B$570,0),MATCH('PAINEL MÊS'!$AI$1,CADASTRO!$A$2:$Q$2,0))=0,IF(CADASTRO!R522=0,CADASTRO!E522,CADASTRO!R522),INDEX(CADASTRO!$A$2:$Q$570,MATCH('PAINEL MÊS'!B524,CADASTRO!$B$2:$B$570,0),MATCH('PAINEL MÊS'!$AI$1,CADASTRO!$A$2:$Q$2,0))),0)</f>
        <v>0</v>
      </c>
      <c r="T524" s="14">
        <f t="shared" si="96"/>
        <v>0</v>
      </c>
      <c r="U524" s="14">
        <f t="shared" si="97"/>
        <v>0</v>
      </c>
      <c r="V524" s="14">
        <f t="shared" si="98"/>
        <v>0</v>
      </c>
      <c r="W524" s="14">
        <f t="shared" si="99"/>
        <v>0</v>
      </c>
      <c r="X524" s="67">
        <f>IFERROR(IF(INDEX(CADASTRO!$A$2:$Q$570,MATCH('PAINEL MÊS'!B524,CADASTRO!$B$2:$B$570,0),MATCH('PAINEL MÊS'!$AJ$2,CADASTRO!$A$2:$Q$2,0))=0,IF(CADASTRO!R522=0,CADASTRO!E522,CADASTRO!R522),INDEX(CADASTRO!$A$2:$Q$570,MATCH('PAINEL MÊS'!B524,CADASTRO!$B$2:$B$570,0),MATCH('PAINEL MÊS'!$AJ$2,CADASTRO!$A$2:$Q$2,0))),0)*C524</f>
        <v>0</v>
      </c>
      <c r="Y524" s="14">
        <f t="shared" si="100"/>
        <v>0</v>
      </c>
      <c r="Z524" s="75">
        <f t="shared" si="101"/>
        <v>0</v>
      </c>
      <c r="AA524" s="75">
        <f t="shared" si="102"/>
        <v>0</v>
      </c>
      <c r="AB524" s="79">
        <f t="shared" si="103"/>
        <v>0</v>
      </c>
      <c r="AC524" s="77">
        <f t="shared" si="104"/>
        <v>0</v>
      </c>
      <c r="AD524" s="77">
        <f t="shared" si="105"/>
        <v>0</v>
      </c>
    </row>
    <row r="525" spans="1:30" ht="18.75" customHeight="1" x14ac:dyDescent="0.25">
      <c r="A525" s="7">
        <f>CADASTRO!A523</f>
        <v>0</v>
      </c>
      <c r="B525" s="7">
        <f>CADASTRO!B523</f>
        <v>0</v>
      </c>
      <c r="C525" s="40">
        <f>INDEX(Base!$A$40:$N$570,MATCH('PAINEL MÊS'!B525,Base!$B$40:$B$570,0),MATCH('PAINEL MÊS'!$C$2,Base!$A$40:$N$40,0))</f>
        <v>0</v>
      </c>
      <c r="D525" s="7">
        <f>CADASTRO!C523</f>
        <v>0</v>
      </c>
      <c r="E525" s="41">
        <f>SUMIFS(SAÍDAS!$D:$D,SAÍDAS!$B:$B,'PAINEL MÊS'!$B525,SAÍDAS!$H:$H,'PAINEL MÊS'!$AI$1,SAÍDAS!$F:$F,'PAINEL MÊS'!E$3)</f>
        <v>0</v>
      </c>
      <c r="F525" s="41">
        <f>SUMIFS(SAÍDAS!$D:$D,SAÍDAS!$B:$B,'PAINEL MÊS'!$B525,SAÍDAS!$H:$H,'PAINEL MÊS'!$AI$1,SAÍDAS!$F:$F,'PAINEL MÊS'!F$3)</f>
        <v>0</v>
      </c>
      <c r="G525" s="41">
        <f>SUMIFS(SAÍDAS!$D:$D,SAÍDAS!$B:$B,'PAINEL MÊS'!$B525,SAÍDAS!$H:$H,'PAINEL MÊS'!$AI$1,SAÍDAS!$F:$F,'PAINEL MÊS'!G$3)</f>
        <v>0</v>
      </c>
      <c r="H525" s="41">
        <f>SUMIFS(SAÍDAS!$D:$D,SAÍDAS!$B:$B,'PAINEL MÊS'!$B525,SAÍDAS!$H:$H,'PAINEL MÊS'!$AI$1,SAÍDAS!$F:$F,'PAINEL MÊS'!H$3)</f>
        <v>0</v>
      </c>
      <c r="I525" s="41">
        <f>SUMIFS(SAÍDAS!$D:$D,SAÍDAS!$B:$B,'PAINEL MÊS'!$B525,SAÍDAS!$H:$H,'PAINEL MÊS'!$AI$1,SAÍDAS!$F:$F,'PAINEL MÊS'!I$3)+SUMIFS(SAÍDAS!$D:$D,SAÍDAS!$B:$B,'PAINEL MÊS'!$B525,SAÍDAS!$H:$H,'PAINEL MÊS'!$AI$1,SAÍDAS!$F:$F,"SEMANA 6")</f>
        <v>0</v>
      </c>
      <c r="J525" s="42">
        <f t="shared" ref="J525:J572" si="106">SUM(E525:I525)</f>
        <v>0</v>
      </c>
      <c r="K525" s="43">
        <f>SUMIFS(ENTRADAS!$D:$D,ENTRADAS!$B:$B,'PAINEL MÊS'!$B525,ENTRADAS!$I:$I,'PAINEL MÊS'!$AI$1,ENTRADAS!$F:$F,'PAINEL MÊS'!K$3)</f>
        <v>0</v>
      </c>
      <c r="L525" s="43">
        <f>SUMIFS(ENTRADAS!$D:$D,ENTRADAS!$B:$B,'PAINEL MÊS'!$B525,ENTRADAS!$I:$I,'PAINEL MÊS'!$AI$1,ENTRADAS!$F:$F,'PAINEL MÊS'!L$3)</f>
        <v>0</v>
      </c>
      <c r="M525" s="43">
        <f>SUMIFS(ENTRADAS!$D:$D,ENTRADAS!$B:$B,'PAINEL MÊS'!$B525,ENTRADAS!$I:$I,'PAINEL MÊS'!$AI$1,ENTRADAS!$F:$F,'PAINEL MÊS'!M$3)</f>
        <v>0</v>
      </c>
      <c r="N525" s="43">
        <f>SUMIFS(ENTRADAS!$D:$D,ENTRADAS!$B:$B,'PAINEL MÊS'!$B525,ENTRADAS!$I:$I,'PAINEL MÊS'!$AI$1,ENTRADAS!$F:$F,'PAINEL MÊS'!N$3)</f>
        <v>0</v>
      </c>
      <c r="O525" s="43">
        <f>SUMIFS(ENTRADAS!$D:$D,ENTRADAS!$B:$B,'PAINEL MÊS'!$B525,ENTRADAS!$I:$I,'PAINEL MÊS'!$AI$1,ENTRADAS!$F:$F,'PAINEL MÊS'!O$3)+SUMIFS(ENTRADAS!$D:$D,ENTRADAS!$B:$B,'PAINEL MÊS'!$B525,ENTRADAS!$I:$I,'PAINEL MÊS'!$AI$1,ENTRADAS!$F:$F,"SEMANA 6")</f>
        <v>0</v>
      </c>
      <c r="P525" s="44">
        <f t="shared" ref="P525:P572" si="107">SUM(K525:O525)</f>
        <v>0</v>
      </c>
      <c r="Q525" s="40">
        <f>C525+P525-J525+SUMIFS(AJUSTE!$D:$D,AJUSTE!$B:$B,'PAINEL MÊS'!B525,AJUSTE!$H:$H,'PAINEL MÊS'!$AI$1)</f>
        <v>0</v>
      </c>
      <c r="R525" s="45">
        <f t="shared" ref="R525:R572" si="108">D525</f>
        <v>0</v>
      </c>
      <c r="S525" s="15">
        <f>IFERROR(IF(INDEX(CADASTRO!$A$2:$Q$570,MATCH('PAINEL MÊS'!B525,CADASTRO!$B$2:$B$570,0),MATCH('PAINEL MÊS'!$AI$1,CADASTRO!$A$2:$Q$2,0))=0,IF(CADASTRO!R523=0,CADASTRO!E523,CADASTRO!R523),INDEX(CADASTRO!$A$2:$Q$570,MATCH('PAINEL MÊS'!B525,CADASTRO!$B$2:$B$570,0),MATCH('PAINEL MÊS'!$AI$1,CADASTRO!$A$2:$Q$2,0))),0)</f>
        <v>0</v>
      </c>
      <c r="T525" s="14">
        <f t="shared" ref="T525:T572" si="109">Q525*S525</f>
        <v>0</v>
      </c>
      <c r="U525" s="14">
        <f t="shared" ref="U525:U572" si="110">IF(A525="MTP",0,J525)</f>
        <v>0</v>
      </c>
      <c r="V525" s="14">
        <f t="shared" ref="V525:V572" si="111">D525</f>
        <v>0</v>
      </c>
      <c r="W525" s="14">
        <f t="shared" ref="W525:W572" si="112">U525*S525</f>
        <v>0</v>
      </c>
      <c r="X525" s="67">
        <f>IFERROR(IF(INDEX(CADASTRO!$A$2:$Q$570,MATCH('PAINEL MÊS'!B525,CADASTRO!$B$2:$B$570,0),MATCH('PAINEL MÊS'!$AJ$2,CADASTRO!$A$2:$Q$2,0))=0,IF(CADASTRO!R523=0,CADASTRO!E523,CADASTRO!R523),INDEX(CADASTRO!$A$2:$Q$570,MATCH('PAINEL MÊS'!B525,CADASTRO!$B$2:$B$570,0),MATCH('PAINEL MÊS'!$AJ$2,CADASTRO!$A$2:$Q$2,0))),0)*C525</f>
        <v>0</v>
      </c>
      <c r="Y525" s="14">
        <f t="shared" ref="Y525:Y572" si="113">P525*S525</f>
        <v>0</v>
      </c>
      <c r="Z525" s="75">
        <f t="shared" ref="Z525:Z572" si="114">IFERROR((T525/W525)*30,0)</f>
        <v>0</v>
      </c>
      <c r="AA525" s="75">
        <f t="shared" ref="AA525:AA572" si="115">IFERROR(30/Z525,0)</f>
        <v>0</v>
      </c>
      <c r="AB525" s="79">
        <f t="shared" ref="AB525:AB572" si="116">IFERROR((X525+T525)/2,0)</f>
        <v>0</v>
      </c>
      <c r="AC525" s="77">
        <f t="shared" ref="AC525:AC572" si="117">IFERROR((AB525/W525)*30,0)</f>
        <v>0</v>
      </c>
      <c r="AD525" s="77">
        <f t="shared" ref="AD525:AD572" si="118">IFERROR(30/AC525,0)</f>
        <v>0</v>
      </c>
    </row>
    <row r="526" spans="1:30" ht="18.75" customHeight="1" x14ac:dyDescent="0.25">
      <c r="A526" s="7">
        <f>CADASTRO!A524</f>
        <v>0</v>
      </c>
      <c r="B526" s="7">
        <f>CADASTRO!B524</f>
        <v>0</v>
      </c>
      <c r="C526" s="40">
        <f>INDEX(Base!$A$40:$N$570,MATCH('PAINEL MÊS'!B526,Base!$B$40:$B$570,0),MATCH('PAINEL MÊS'!$C$2,Base!$A$40:$N$40,0))</f>
        <v>0</v>
      </c>
      <c r="D526" s="7">
        <f>CADASTRO!C524</f>
        <v>0</v>
      </c>
      <c r="E526" s="41">
        <f>SUMIFS(SAÍDAS!$D:$D,SAÍDAS!$B:$B,'PAINEL MÊS'!$B526,SAÍDAS!$H:$H,'PAINEL MÊS'!$AI$1,SAÍDAS!$F:$F,'PAINEL MÊS'!E$3)</f>
        <v>0</v>
      </c>
      <c r="F526" s="41">
        <f>SUMIFS(SAÍDAS!$D:$D,SAÍDAS!$B:$B,'PAINEL MÊS'!$B526,SAÍDAS!$H:$H,'PAINEL MÊS'!$AI$1,SAÍDAS!$F:$F,'PAINEL MÊS'!F$3)</f>
        <v>0</v>
      </c>
      <c r="G526" s="41">
        <f>SUMIFS(SAÍDAS!$D:$D,SAÍDAS!$B:$B,'PAINEL MÊS'!$B526,SAÍDAS!$H:$H,'PAINEL MÊS'!$AI$1,SAÍDAS!$F:$F,'PAINEL MÊS'!G$3)</f>
        <v>0</v>
      </c>
      <c r="H526" s="41">
        <f>SUMIFS(SAÍDAS!$D:$D,SAÍDAS!$B:$B,'PAINEL MÊS'!$B526,SAÍDAS!$H:$H,'PAINEL MÊS'!$AI$1,SAÍDAS!$F:$F,'PAINEL MÊS'!H$3)</f>
        <v>0</v>
      </c>
      <c r="I526" s="41">
        <f>SUMIFS(SAÍDAS!$D:$D,SAÍDAS!$B:$B,'PAINEL MÊS'!$B526,SAÍDAS!$H:$H,'PAINEL MÊS'!$AI$1,SAÍDAS!$F:$F,'PAINEL MÊS'!I$3)+SUMIFS(SAÍDAS!$D:$D,SAÍDAS!$B:$B,'PAINEL MÊS'!$B526,SAÍDAS!$H:$H,'PAINEL MÊS'!$AI$1,SAÍDAS!$F:$F,"SEMANA 6")</f>
        <v>0</v>
      </c>
      <c r="J526" s="42">
        <f t="shared" si="106"/>
        <v>0</v>
      </c>
      <c r="K526" s="43">
        <f>SUMIFS(ENTRADAS!$D:$D,ENTRADAS!$B:$B,'PAINEL MÊS'!$B526,ENTRADAS!$I:$I,'PAINEL MÊS'!$AI$1,ENTRADAS!$F:$F,'PAINEL MÊS'!K$3)</f>
        <v>0</v>
      </c>
      <c r="L526" s="43">
        <f>SUMIFS(ENTRADAS!$D:$D,ENTRADAS!$B:$B,'PAINEL MÊS'!$B526,ENTRADAS!$I:$I,'PAINEL MÊS'!$AI$1,ENTRADAS!$F:$F,'PAINEL MÊS'!L$3)</f>
        <v>0</v>
      </c>
      <c r="M526" s="43">
        <f>SUMIFS(ENTRADAS!$D:$D,ENTRADAS!$B:$B,'PAINEL MÊS'!$B526,ENTRADAS!$I:$I,'PAINEL MÊS'!$AI$1,ENTRADAS!$F:$F,'PAINEL MÊS'!M$3)</f>
        <v>0</v>
      </c>
      <c r="N526" s="43">
        <f>SUMIFS(ENTRADAS!$D:$D,ENTRADAS!$B:$B,'PAINEL MÊS'!$B526,ENTRADAS!$I:$I,'PAINEL MÊS'!$AI$1,ENTRADAS!$F:$F,'PAINEL MÊS'!N$3)</f>
        <v>0</v>
      </c>
      <c r="O526" s="43">
        <f>SUMIFS(ENTRADAS!$D:$D,ENTRADAS!$B:$B,'PAINEL MÊS'!$B526,ENTRADAS!$I:$I,'PAINEL MÊS'!$AI$1,ENTRADAS!$F:$F,'PAINEL MÊS'!O$3)+SUMIFS(ENTRADAS!$D:$D,ENTRADAS!$B:$B,'PAINEL MÊS'!$B526,ENTRADAS!$I:$I,'PAINEL MÊS'!$AI$1,ENTRADAS!$F:$F,"SEMANA 6")</f>
        <v>0</v>
      </c>
      <c r="P526" s="44">
        <f t="shared" si="107"/>
        <v>0</v>
      </c>
      <c r="Q526" s="40">
        <f>C526+P526-J526+SUMIFS(AJUSTE!$D:$D,AJUSTE!$B:$B,'PAINEL MÊS'!B526,AJUSTE!$H:$H,'PAINEL MÊS'!$AI$1)</f>
        <v>0</v>
      </c>
      <c r="R526" s="45">
        <f t="shared" si="108"/>
        <v>0</v>
      </c>
      <c r="S526" s="15">
        <f>IFERROR(IF(INDEX(CADASTRO!$A$2:$Q$570,MATCH('PAINEL MÊS'!B526,CADASTRO!$B$2:$B$570,0),MATCH('PAINEL MÊS'!$AI$1,CADASTRO!$A$2:$Q$2,0))=0,IF(CADASTRO!R524=0,CADASTRO!E524,CADASTRO!R524),INDEX(CADASTRO!$A$2:$Q$570,MATCH('PAINEL MÊS'!B526,CADASTRO!$B$2:$B$570,0),MATCH('PAINEL MÊS'!$AI$1,CADASTRO!$A$2:$Q$2,0))),0)</f>
        <v>0</v>
      </c>
      <c r="T526" s="14">
        <f t="shared" si="109"/>
        <v>0</v>
      </c>
      <c r="U526" s="14">
        <f t="shared" si="110"/>
        <v>0</v>
      </c>
      <c r="V526" s="14">
        <f t="shared" si="111"/>
        <v>0</v>
      </c>
      <c r="W526" s="14">
        <f t="shared" si="112"/>
        <v>0</v>
      </c>
      <c r="X526" s="67">
        <f>IFERROR(IF(INDEX(CADASTRO!$A$2:$Q$570,MATCH('PAINEL MÊS'!B526,CADASTRO!$B$2:$B$570,0),MATCH('PAINEL MÊS'!$AJ$2,CADASTRO!$A$2:$Q$2,0))=0,IF(CADASTRO!R524=0,CADASTRO!E524,CADASTRO!R524),INDEX(CADASTRO!$A$2:$Q$570,MATCH('PAINEL MÊS'!B526,CADASTRO!$B$2:$B$570,0),MATCH('PAINEL MÊS'!$AJ$2,CADASTRO!$A$2:$Q$2,0))),0)*C526</f>
        <v>0</v>
      </c>
      <c r="Y526" s="14">
        <f t="shared" si="113"/>
        <v>0</v>
      </c>
      <c r="Z526" s="75">
        <f t="shared" si="114"/>
        <v>0</v>
      </c>
      <c r="AA526" s="75">
        <f t="shared" si="115"/>
        <v>0</v>
      </c>
      <c r="AB526" s="79">
        <f t="shared" si="116"/>
        <v>0</v>
      </c>
      <c r="AC526" s="77">
        <f t="shared" si="117"/>
        <v>0</v>
      </c>
      <c r="AD526" s="77">
        <f t="shared" si="118"/>
        <v>0</v>
      </c>
    </row>
    <row r="527" spans="1:30" ht="18.75" customHeight="1" x14ac:dyDescent="0.25">
      <c r="A527" s="7">
        <f>CADASTRO!A525</f>
        <v>0</v>
      </c>
      <c r="B527" s="7">
        <f>CADASTRO!B525</f>
        <v>0</v>
      </c>
      <c r="C527" s="40">
        <f>INDEX(Base!$A$40:$N$570,MATCH('PAINEL MÊS'!B527,Base!$B$40:$B$570,0),MATCH('PAINEL MÊS'!$C$2,Base!$A$40:$N$40,0))</f>
        <v>0</v>
      </c>
      <c r="D527" s="7">
        <f>CADASTRO!C525</f>
        <v>0</v>
      </c>
      <c r="E527" s="41">
        <f>SUMIFS(SAÍDAS!$D:$D,SAÍDAS!$B:$B,'PAINEL MÊS'!$B527,SAÍDAS!$H:$H,'PAINEL MÊS'!$AI$1,SAÍDAS!$F:$F,'PAINEL MÊS'!E$3)</f>
        <v>0</v>
      </c>
      <c r="F527" s="41">
        <f>SUMIFS(SAÍDAS!$D:$D,SAÍDAS!$B:$B,'PAINEL MÊS'!$B527,SAÍDAS!$H:$H,'PAINEL MÊS'!$AI$1,SAÍDAS!$F:$F,'PAINEL MÊS'!F$3)</f>
        <v>0</v>
      </c>
      <c r="G527" s="41">
        <f>SUMIFS(SAÍDAS!$D:$D,SAÍDAS!$B:$B,'PAINEL MÊS'!$B527,SAÍDAS!$H:$H,'PAINEL MÊS'!$AI$1,SAÍDAS!$F:$F,'PAINEL MÊS'!G$3)</f>
        <v>0</v>
      </c>
      <c r="H527" s="41">
        <f>SUMIFS(SAÍDAS!$D:$D,SAÍDAS!$B:$B,'PAINEL MÊS'!$B527,SAÍDAS!$H:$H,'PAINEL MÊS'!$AI$1,SAÍDAS!$F:$F,'PAINEL MÊS'!H$3)</f>
        <v>0</v>
      </c>
      <c r="I527" s="41">
        <f>SUMIFS(SAÍDAS!$D:$D,SAÍDAS!$B:$B,'PAINEL MÊS'!$B527,SAÍDAS!$H:$H,'PAINEL MÊS'!$AI$1,SAÍDAS!$F:$F,'PAINEL MÊS'!I$3)+SUMIFS(SAÍDAS!$D:$D,SAÍDAS!$B:$B,'PAINEL MÊS'!$B527,SAÍDAS!$H:$H,'PAINEL MÊS'!$AI$1,SAÍDAS!$F:$F,"SEMANA 6")</f>
        <v>0</v>
      </c>
      <c r="J527" s="42">
        <f t="shared" si="106"/>
        <v>0</v>
      </c>
      <c r="K527" s="43">
        <f>SUMIFS(ENTRADAS!$D:$D,ENTRADAS!$B:$B,'PAINEL MÊS'!$B527,ENTRADAS!$I:$I,'PAINEL MÊS'!$AI$1,ENTRADAS!$F:$F,'PAINEL MÊS'!K$3)</f>
        <v>0</v>
      </c>
      <c r="L527" s="43">
        <f>SUMIFS(ENTRADAS!$D:$D,ENTRADAS!$B:$B,'PAINEL MÊS'!$B527,ENTRADAS!$I:$I,'PAINEL MÊS'!$AI$1,ENTRADAS!$F:$F,'PAINEL MÊS'!L$3)</f>
        <v>0</v>
      </c>
      <c r="M527" s="43">
        <f>SUMIFS(ENTRADAS!$D:$D,ENTRADAS!$B:$B,'PAINEL MÊS'!$B527,ENTRADAS!$I:$I,'PAINEL MÊS'!$AI$1,ENTRADAS!$F:$F,'PAINEL MÊS'!M$3)</f>
        <v>0</v>
      </c>
      <c r="N527" s="43">
        <f>SUMIFS(ENTRADAS!$D:$D,ENTRADAS!$B:$B,'PAINEL MÊS'!$B527,ENTRADAS!$I:$I,'PAINEL MÊS'!$AI$1,ENTRADAS!$F:$F,'PAINEL MÊS'!N$3)</f>
        <v>0</v>
      </c>
      <c r="O527" s="43">
        <f>SUMIFS(ENTRADAS!$D:$D,ENTRADAS!$B:$B,'PAINEL MÊS'!$B527,ENTRADAS!$I:$I,'PAINEL MÊS'!$AI$1,ENTRADAS!$F:$F,'PAINEL MÊS'!O$3)+SUMIFS(ENTRADAS!$D:$D,ENTRADAS!$B:$B,'PAINEL MÊS'!$B527,ENTRADAS!$I:$I,'PAINEL MÊS'!$AI$1,ENTRADAS!$F:$F,"SEMANA 6")</f>
        <v>0</v>
      </c>
      <c r="P527" s="44">
        <f t="shared" si="107"/>
        <v>0</v>
      </c>
      <c r="Q527" s="40">
        <f>C527+P527-J527+SUMIFS(AJUSTE!$D:$D,AJUSTE!$B:$B,'PAINEL MÊS'!B527,AJUSTE!$H:$H,'PAINEL MÊS'!$AI$1)</f>
        <v>0</v>
      </c>
      <c r="R527" s="45">
        <f t="shared" si="108"/>
        <v>0</v>
      </c>
      <c r="S527" s="15">
        <f>IFERROR(IF(INDEX(CADASTRO!$A$2:$Q$570,MATCH('PAINEL MÊS'!B527,CADASTRO!$B$2:$B$570,0),MATCH('PAINEL MÊS'!$AI$1,CADASTRO!$A$2:$Q$2,0))=0,IF(CADASTRO!R525=0,CADASTRO!E525,CADASTRO!R525),INDEX(CADASTRO!$A$2:$Q$570,MATCH('PAINEL MÊS'!B527,CADASTRO!$B$2:$B$570,0),MATCH('PAINEL MÊS'!$AI$1,CADASTRO!$A$2:$Q$2,0))),0)</f>
        <v>0</v>
      </c>
      <c r="T527" s="14">
        <f t="shared" si="109"/>
        <v>0</v>
      </c>
      <c r="U527" s="14">
        <f t="shared" si="110"/>
        <v>0</v>
      </c>
      <c r="V527" s="14">
        <f t="shared" si="111"/>
        <v>0</v>
      </c>
      <c r="W527" s="14">
        <f t="shared" si="112"/>
        <v>0</v>
      </c>
      <c r="X527" s="67">
        <f>IFERROR(IF(INDEX(CADASTRO!$A$2:$Q$570,MATCH('PAINEL MÊS'!B527,CADASTRO!$B$2:$B$570,0),MATCH('PAINEL MÊS'!$AJ$2,CADASTRO!$A$2:$Q$2,0))=0,IF(CADASTRO!R525=0,CADASTRO!E525,CADASTRO!R525),INDEX(CADASTRO!$A$2:$Q$570,MATCH('PAINEL MÊS'!B527,CADASTRO!$B$2:$B$570,0),MATCH('PAINEL MÊS'!$AJ$2,CADASTRO!$A$2:$Q$2,0))),0)*C527</f>
        <v>0</v>
      </c>
      <c r="Y527" s="14">
        <f t="shared" si="113"/>
        <v>0</v>
      </c>
      <c r="Z527" s="75">
        <f t="shared" si="114"/>
        <v>0</v>
      </c>
      <c r="AA527" s="75">
        <f t="shared" si="115"/>
        <v>0</v>
      </c>
      <c r="AB527" s="79">
        <f t="shared" si="116"/>
        <v>0</v>
      </c>
      <c r="AC527" s="77">
        <f t="shared" si="117"/>
        <v>0</v>
      </c>
      <c r="AD527" s="77">
        <f t="shared" si="118"/>
        <v>0</v>
      </c>
    </row>
    <row r="528" spans="1:30" ht="18.75" customHeight="1" x14ac:dyDescent="0.25">
      <c r="A528" s="7">
        <f>CADASTRO!A526</f>
        <v>0</v>
      </c>
      <c r="B528" s="7">
        <f>CADASTRO!B526</f>
        <v>0</v>
      </c>
      <c r="C528" s="40">
        <f>INDEX(Base!$A$40:$N$570,MATCH('PAINEL MÊS'!B528,Base!$B$40:$B$570,0),MATCH('PAINEL MÊS'!$C$2,Base!$A$40:$N$40,0))</f>
        <v>0</v>
      </c>
      <c r="D528" s="7">
        <f>CADASTRO!C526</f>
        <v>0</v>
      </c>
      <c r="E528" s="41">
        <f>SUMIFS(SAÍDAS!$D:$D,SAÍDAS!$B:$B,'PAINEL MÊS'!$B528,SAÍDAS!$H:$H,'PAINEL MÊS'!$AI$1,SAÍDAS!$F:$F,'PAINEL MÊS'!E$3)</f>
        <v>0</v>
      </c>
      <c r="F528" s="41">
        <f>SUMIFS(SAÍDAS!$D:$D,SAÍDAS!$B:$B,'PAINEL MÊS'!$B528,SAÍDAS!$H:$H,'PAINEL MÊS'!$AI$1,SAÍDAS!$F:$F,'PAINEL MÊS'!F$3)</f>
        <v>0</v>
      </c>
      <c r="G528" s="41">
        <f>SUMIFS(SAÍDAS!$D:$D,SAÍDAS!$B:$B,'PAINEL MÊS'!$B528,SAÍDAS!$H:$H,'PAINEL MÊS'!$AI$1,SAÍDAS!$F:$F,'PAINEL MÊS'!G$3)</f>
        <v>0</v>
      </c>
      <c r="H528" s="41">
        <f>SUMIFS(SAÍDAS!$D:$D,SAÍDAS!$B:$B,'PAINEL MÊS'!$B528,SAÍDAS!$H:$H,'PAINEL MÊS'!$AI$1,SAÍDAS!$F:$F,'PAINEL MÊS'!H$3)</f>
        <v>0</v>
      </c>
      <c r="I528" s="41">
        <f>SUMIFS(SAÍDAS!$D:$D,SAÍDAS!$B:$B,'PAINEL MÊS'!$B528,SAÍDAS!$H:$H,'PAINEL MÊS'!$AI$1,SAÍDAS!$F:$F,'PAINEL MÊS'!I$3)+SUMIFS(SAÍDAS!$D:$D,SAÍDAS!$B:$B,'PAINEL MÊS'!$B528,SAÍDAS!$H:$H,'PAINEL MÊS'!$AI$1,SAÍDAS!$F:$F,"SEMANA 6")</f>
        <v>0</v>
      </c>
      <c r="J528" s="42">
        <f t="shared" si="106"/>
        <v>0</v>
      </c>
      <c r="K528" s="43">
        <f>SUMIFS(ENTRADAS!$D:$D,ENTRADAS!$B:$B,'PAINEL MÊS'!$B528,ENTRADAS!$I:$I,'PAINEL MÊS'!$AI$1,ENTRADAS!$F:$F,'PAINEL MÊS'!K$3)</f>
        <v>0</v>
      </c>
      <c r="L528" s="43">
        <f>SUMIFS(ENTRADAS!$D:$D,ENTRADAS!$B:$B,'PAINEL MÊS'!$B528,ENTRADAS!$I:$I,'PAINEL MÊS'!$AI$1,ENTRADAS!$F:$F,'PAINEL MÊS'!L$3)</f>
        <v>0</v>
      </c>
      <c r="M528" s="43">
        <f>SUMIFS(ENTRADAS!$D:$D,ENTRADAS!$B:$B,'PAINEL MÊS'!$B528,ENTRADAS!$I:$I,'PAINEL MÊS'!$AI$1,ENTRADAS!$F:$F,'PAINEL MÊS'!M$3)</f>
        <v>0</v>
      </c>
      <c r="N528" s="43">
        <f>SUMIFS(ENTRADAS!$D:$D,ENTRADAS!$B:$B,'PAINEL MÊS'!$B528,ENTRADAS!$I:$I,'PAINEL MÊS'!$AI$1,ENTRADAS!$F:$F,'PAINEL MÊS'!N$3)</f>
        <v>0</v>
      </c>
      <c r="O528" s="43">
        <f>SUMIFS(ENTRADAS!$D:$D,ENTRADAS!$B:$B,'PAINEL MÊS'!$B528,ENTRADAS!$I:$I,'PAINEL MÊS'!$AI$1,ENTRADAS!$F:$F,'PAINEL MÊS'!O$3)+SUMIFS(ENTRADAS!$D:$D,ENTRADAS!$B:$B,'PAINEL MÊS'!$B528,ENTRADAS!$I:$I,'PAINEL MÊS'!$AI$1,ENTRADAS!$F:$F,"SEMANA 6")</f>
        <v>0</v>
      </c>
      <c r="P528" s="44">
        <f t="shared" si="107"/>
        <v>0</v>
      </c>
      <c r="Q528" s="40">
        <f>C528+P528-J528+SUMIFS(AJUSTE!$D:$D,AJUSTE!$B:$B,'PAINEL MÊS'!B528,AJUSTE!$H:$H,'PAINEL MÊS'!$AI$1)</f>
        <v>0</v>
      </c>
      <c r="R528" s="45">
        <f t="shared" si="108"/>
        <v>0</v>
      </c>
      <c r="S528" s="15">
        <f>IFERROR(IF(INDEX(CADASTRO!$A$2:$Q$570,MATCH('PAINEL MÊS'!B528,CADASTRO!$B$2:$B$570,0),MATCH('PAINEL MÊS'!$AI$1,CADASTRO!$A$2:$Q$2,0))=0,IF(CADASTRO!R526=0,CADASTRO!E526,CADASTRO!R526),INDEX(CADASTRO!$A$2:$Q$570,MATCH('PAINEL MÊS'!B528,CADASTRO!$B$2:$B$570,0),MATCH('PAINEL MÊS'!$AI$1,CADASTRO!$A$2:$Q$2,0))),0)</f>
        <v>0</v>
      </c>
      <c r="T528" s="14">
        <f t="shared" si="109"/>
        <v>0</v>
      </c>
      <c r="U528" s="14">
        <f t="shared" si="110"/>
        <v>0</v>
      </c>
      <c r="V528" s="14">
        <f t="shared" si="111"/>
        <v>0</v>
      </c>
      <c r="W528" s="14">
        <f t="shared" si="112"/>
        <v>0</v>
      </c>
      <c r="X528" s="67">
        <f>IFERROR(IF(INDEX(CADASTRO!$A$2:$Q$570,MATCH('PAINEL MÊS'!B528,CADASTRO!$B$2:$B$570,0),MATCH('PAINEL MÊS'!$AJ$2,CADASTRO!$A$2:$Q$2,0))=0,IF(CADASTRO!R526=0,CADASTRO!E526,CADASTRO!R526),INDEX(CADASTRO!$A$2:$Q$570,MATCH('PAINEL MÊS'!B528,CADASTRO!$B$2:$B$570,0),MATCH('PAINEL MÊS'!$AJ$2,CADASTRO!$A$2:$Q$2,0))),0)*C528</f>
        <v>0</v>
      </c>
      <c r="Y528" s="14">
        <f t="shared" si="113"/>
        <v>0</v>
      </c>
      <c r="Z528" s="75">
        <f t="shared" si="114"/>
        <v>0</v>
      </c>
      <c r="AA528" s="75">
        <f t="shared" si="115"/>
        <v>0</v>
      </c>
      <c r="AB528" s="79">
        <f t="shared" si="116"/>
        <v>0</v>
      </c>
      <c r="AC528" s="77">
        <f t="shared" si="117"/>
        <v>0</v>
      </c>
      <c r="AD528" s="77">
        <f t="shared" si="118"/>
        <v>0</v>
      </c>
    </row>
    <row r="529" spans="1:30" ht="18.75" customHeight="1" x14ac:dyDescent="0.25">
      <c r="A529" s="7">
        <f>CADASTRO!A527</f>
        <v>0</v>
      </c>
      <c r="B529" s="7">
        <f>CADASTRO!B527</f>
        <v>0</v>
      </c>
      <c r="C529" s="40">
        <f>INDEX(Base!$A$40:$N$570,MATCH('PAINEL MÊS'!B529,Base!$B$40:$B$570,0),MATCH('PAINEL MÊS'!$C$2,Base!$A$40:$N$40,0))</f>
        <v>0</v>
      </c>
      <c r="D529" s="7">
        <f>CADASTRO!C527</f>
        <v>0</v>
      </c>
      <c r="E529" s="41">
        <f>SUMIFS(SAÍDAS!$D:$D,SAÍDAS!$B:$B,'PAINEL MÊS'!$B529,SAÍDAS!$H:$H,'PAINEL MÊS'!$AI$1,SAÍDAS!$F:$F,'PAINEL MÊS'!E$3)</f>
        <v>0</v>
      </c>
      <c r="F529" s="41">
        <f>SUMIFS(SAÍDAS!$D:$D,SAÍDAS!$B:$B,'PAINEL MÊS'!$B529,SAÍDAS!$H:$H,'PAINEL MÊS'!$AI$1,SAÍDAS!$F:$F,'PAINEL MÊS'!F$3)</f>
        <v>0</v>
      </c>
      <c r="G529" s="41">
        <f>SUMIFS(SAÍDAS!$D:$D,SAÍDAS!$B:$B,'PAINEL MÊS'!$B529,SAÍDAS!$H:$H,'PAINEL MÊS'!$AI$1,SAÍDAS!$F:$F,'PAINEL MÊS'!G$3)</f>
        <v>0</v>
      </c>
      <c r="H529" s="41">
        <f>SUMIFS(SAÍDAS!$D:$D,SAÍDAS!$B:$B,'PAINEL MÊS'!$B529,SAÍDAS!$H:$H,'PAINEL MÊS'!$AI$1,SAÍDAS!$F:$F,'PAINEL MÊS'!H$3)</f>
        <v>0</v>
      </c>
      <c r="I529" s="41">
        <f>SUMIFS(SAÍDAS!$D:$D,SAÍDAS!$B:$B,'PAINEL MÊS'!$B529,SAÍDAS!$H:$H,'PAINEL MÊS'!$AI$1,SAÍDAS!$F:$F,'PAINEL MÊS'!I$3)+SUMIFS(SAÍDAS!$D:$D,SAÍDAS!$B:$B,'PAINEL MÊS'!$B529,SAÍDAS!$H:$H,'PAINEL MÊS'!$AI$1,SAÍDAS!$F:$F,"SEMANA 6")</f>
        <v>0</v>
      </c>
      <c r="J529" s="42">
        <f t="shared" si="106"/>
        <v>0</v>
      </c>
      <c r="K529" s="43">
        <f>SUMIFS(ENTRADAS!$D:$D,ENTRADAS!$B:$B,'PAINEL MÊS'!$B529,ENTRADAS!$I:$I,'PAINEL MÊS'!$AI$1,ENTRADAS!$F:$F,'PAINEL MÊS'!K$3)</f>
        <v>0</v>
      </c>
      <c r="L529" s="43">
        <f>SUMIFS(ENTRADAS!$D:$D,ENTRADAS!$B:$B,'PAINEL MÊS'!$B529,ENTRADAS!$I:$I,'PAINEL MÊS'!$AI$1,ENTRADAS!$F:$F,'PAINEL MÊS'!L$3)</f>
        <v>0</v>
      </c>
      <c r="M529" s="43">
        <f>SUMIFS(ENTRADAS!$D:$D,ENTRADAS!$B:$B,'PAINEL MÊS'!$B529,ENTRADAS!$I:$I,'PAINEL MÊS'!$AI$1,ENTRADAS!$F:$F,'PAINEL MÊS'!M$3)</f>
        <v>0</v>
      </c>
      <c r="N529" s="43">
        <f>SUMIFS(ENTRADAS!$D:$D,ENTRADAS!$B:$B,'PAINEL MÊS'!$B529,ENTRADAS!$I:$I,'PAINEL MÊS'!$AI$1,ENTRADAS!$F:$F,'PAINEL MÊS'!N$3)</f>
        <v>0</v>
      </c>
      <c r="O529" s="43">
        <f>SUMIFS(ENTRADAS!$D:$D,ENTRADAS!$B:$B,'PAINEL MÊS'!$B529,ENTRADAS!$I:$I,'PAINEL MÊS'!$AI$1,ENTRADAS!$F:$F,'PAINEL MÊS'!O$3)+SUMIFS(ENTRADAS!$D:$D,ENTRADAS!$B:$B,'PAINEL MÊS'!$B529,ENTRADAS!$I:$I,'PAINEL MÊS'!$AI$1,ENTRADAS!$F:$F,"SEMANA 6")</f>
        <v>0</v>
      </c>
      <c r="P529" s="44">
        <f t="shared" si="107"/>
        <v>0</v>
      </c>
      <c r="Q529" s="40">
        <f>C529+P529-J529+SUMIFS(AJUSTE!$D:$D,AJUSTE!$B:$B,'PAINEL MÊS'!B529,AJUSTE!$H:$H,'PAINEL MÊS'!$AI$1)</f>
        <v>0</v>
      </c>
      <c r="R529" s="45">
        <f t="shared" si="108"/>
        <v>0</v>
      </c>
      <c r="S529" s="15">
        <f>IFERROR(IF(INDEX(CADASTRO!$A$2:$Q$570,MATCH('PAINEL MÊS'!B529,CADASTRO!$B$2:$B$570,0),MATCH('PAINEL MÊS'!$AI$1,CADASTRO!$A$2:$Q$2,0))=0,IF(CADASTRO!R527=0,CADASTRO!E527,CADASTRO!R527),INDEX(CADASTRO!$A$2:$Q$570,MATCH('PAINEL MÊS'!B529,CADASTRO!$B$2:$B$570,0),MATCH('PAINEL MÊS'!$AI$1,CADASTRO!$A$2:$Q$2,0))),0)</f>
        <v>0</v>
      </c>
      <c r="T529" s="14">
        <f t="shared" si="109"/>
        <v>0</v>
      </c>
      <c r="U529" s="14">
        <f t="shared" si="110"/>
        <v>0</v>
      </c>
      <c r="V529" s="14">
        <f t="shared" si="111"/>
        <v>0</v>
      </c>
      <c r="W529" s="14">
        <f t="shared" si="112"/>
        <v>0</v>
      </c>
      <c r="X529" s="67">
        <f>IFERROR(IF(INDEX(CADASTRO!$A$2:$Q$570,MATCH('PAINEL MÊS'!B529,CADASTRO!$B$2:$B$570,0),MATCH('PAINEL MÊS'!$AJ$2,CADASTRO!$A$2:$Q$2,0))=0,IF(CADASTRO!R527=0,CADASTRO!E527,CADASTRO!R527),INDEX(CADASTRO!$A$2:$Q$570,MATCH('PAINEL MÊS'!B529,CADASTRO!$B$2:$B$570,0),MATCH('PAINEL MÊS'!$AJ$2,CADASTRO!$A$2:$Q$2,0))),0)*C529</f>
        <v>0</v>
      </c>
      <c r="Y529" s="14">
        <f t="shared" si="113"/>
        <v>0</v>
      </c>
      <c r="Z529" s="75">
        <f t="shared" si="114"/>
        <v>0</v>
      </c>
      <c r="AA529" s="75">
        <f t="shared" si="115"/>
        <v>0</v>
      </c>
      <c r="AB529" s="79">
        <f t="shared" si="116"/>
        <v>0</v>
      </c>
      <c r="AC529" s="77">
        <f t="shared" si="117"/>
        <v>0</v>
      </c>
      <c r="AD529" s="77">
        <f t="shared" si="118"/>
        <v>0</v>
      </c>
    </row>
    <row r="530" spans="1:30" ht="18.75" customHeight="1" x14ac:dyDescent="0.25">
      <c r="A530" s="7">
        <f>CADASTRO!A528</f>
        <v>0</v>
      </c>
      <c r="B530" s="7">
        <f>CADASTRO!B528</f>
        <v>0</v>
      </c>
      <c r="C530" s="40">
        <f>INDEX(Base!$A$40:$N$570,MATCH('PAINEL MÊS'!B530,Base!$B$40:$B$570,0),MATCH('PAINEL MÊS'!$C$2,Base!$A$40:$N$40,0))</f>
        <v>0</v>
      </c>
      <c r="D530" s="7">
        <f>CADASTRO!C528</f>
        <v>0</v>
      </c>
      <c r="E530" s="41">
        <f>SUMIFS(SAÍDAS!$D:$D,SAÍDAS!$B:$B,'PAINEL MÊS'!$B530,SAÍDAS!$H:$H,'PAINEL MÊS'!$AI$1,SAÍDAS!$F:$F,'PAINEL MÊS'!E$3)</f>
        <v>0</v>
      </c>
      <c r="F530" s="41">
        <f>SUMIFS(SAÍDAS!$D:$D,SAÍDAS!$B:$B,'PAINEL MÊS'!$B530,SAÍDAS!$H:$H,'PAINEL MÊS'!$AI$1,SAÍDAS!$F:$F,'PAINEL MÊS'!F$3)</f>
        <v>0</v>
      </c>
      <c r="G530" s="41">
        <f>SUMIFS(SAÍDAS!$D:$D,SAÍDAS!$B:$B,'PAINEL MÊS'!$B530,SAÍDAS!$H:$H,'PAINEL MÊS'!$AI$1,SAÍDAS!$F:$F,'PAINEL MÊS'!G$3)</f>
        <v>0</v>
      </c>
      <c r="H530" s="41">
        <f>SUMIFS(SAÍDAS!$D:$D,SAÍDAS!$B:$B,'PAINEL MÊS'!$B530,SAÍDAS!$H:$H,'PAINEL MÊS'!$AI$1,SAÍDAS!$F:$F,'PAINEL MÊS'!H$3)</f>
        <v>0</v>
      </c>
      <c r="I530" s="41">
        <f>SUMIFS(SAÍDAS!$D:$D,SAÍDAS!$B:$B,'PAINEL MÊS'!$B530,SAÍDAS!$H:$H,'PAINEL MÊS'!$AI$1,SAÍDAS!$F:$F,'PAINEL MÊS'!I$3)+SUMIFS(SAÍDAS!$D:$D,SAÍDAS!$B:$B,'PAINEL MÊS'!$B530,SAÍDAS!$H:$H,'PAINEL MÊS'!$AI$1,SAÍDAS!$F:$F,"SEMANA 6")</f>
        <v>0</v>
      </c>
      <c r="J530" s="42">
        <f t="shared" si="106"/>
        <v>0</v>
      </c>
      <c r="K530" s="43">
        <f>SUMIFS(ENTRADAS!$D:$D,ENTRADAS!$B:$B,'PAINEL MÊS'!$B530,ENTRADAS!$I:$I,'PAINEL MÊS'!$AI$1,ENTRADAS!$F:$F,'PAINEL MÊS'!K$3)</f>
        <v>0</v>
      </c>
      <c r="L530" s="43">
        <f>SUMIFS(ENTRADAS!$D:$D,ENTRADAS!$B:$B,'PAINEL MÊS'!$B530,ENTRADAS!$I:$I,'PAINEL MÊS'!$AI$1,ENTRADAS!$F:$F,'PAINEL MÊS'!L$3)</f>
        <v>0</v>
      </c>
      <c r="M530" s="43">
        <f>SUMIFS(ENTRADAS!$D:$D,ENTRADAS!$B:$B,'PAINEL MÊS'!$B530,ENTRADAS!$I:$I,'PAINEL MÊS'!$AI$1,ENTRADAS!$F:$F,'PAINEL MÊS'!M$3)</f>
        <v>0</v>
      </c>
      <c r="N530" s="43">
        <f>SUMIFS(ENTRADAS!$D:$D,ENTRADAS!$B:$B,'PAINEL MÊS'!$B530,ENTRADAS!$I:$I,'PAINEL MÊS'!$AI$1,ENTRADAS!$F:$F,'PAINEL MÊS'!N$3)</f>
        <v>0</v>
      </c>
      <c r="O530" s="43">
        <f>SUMIFS(ENTRADAS!$D:$D,ENTRADAS!$B:$B,'PAINEL MÊS'!$B530,ENTRADAS!$I:$I,'PAINEL MÊS'!$AI$1,ENTRADAS!$F:$F,'PAINEL MÊS'!O$3)+SUMIFS(ENTRADAS!$D:$D,ENTRADAS!$B:$B,'PAINEL MÊS'!$B530,ENTRADAS!$I:$I,'PAINEL MÊS'!$AI$1,ENTRADAS!$F:$F,"SEMANA 6")</f>
        <v>0</v>
      </c>
      <c r="P530" s="44">
        <f t="shared" si="107"/>
        <v>0</v>
      </c>
      <c r="Q530" s="40">
        <f>C530+P530-J530+SUMIFS(AJUSTE!$D:$D,AJUSTE!$B:$B,'PAINEL MÊS'!B530,AJUSTE!$H:$H,'PAINEL MÊS'!$AI$1)</f>
        <v>0</v>
      </c>
      <c r="R530" s="45">
        <f t="shared" si="108"/>
        <v>0</v>
      </c>
      <c r="S530" s="15">
        <f>IFERROR(IF(INDEX(CADASTRO!$A$2:$Q$570,MATCH('PAINEL MÊS'!B530,CADASTRO!$B$2:$B$570,0),MATCH('PAINEL MÊS'!$AI$1,CADASTRO!$A$2:$Q$2,0))=0,IF(CADASTRO!R528=0,CADASTRO!E528,CADASTRO!R528),INDEX(CADASTRO!$A$2:$Q$570,MATCH('PAINEL MÊS'!B530,CADASTRO!$B$2:$B$570,0),MATCH('PAINEL MÊS'!$AI$1,CADASTRO!$A$2:$Q$2,0))),0)</f>
        <v>0</v>
      </c>
      <c r="T530" s="14">
        <f t="shared" si="109"/>
        <v>0</v>
      </c>
      <c r="U530" s="14">
        <f t="shared" si="110"/>
        <v>0</v>
      </c>
      <c r="V530" s="14">
        <f t="shared" si="111"/>
        <v>0</v>
      </c>
      <c r="W530" s="14">
        <f t="shared" si="112"/>
        <v>0</v>
      </c>
      <c r="X530" s="67">
        <f>IFERROR(IF(INDEX(CADASTRO!$A$2:$Q$570,MATCH('PAINEL MÊS'!B530,CADASTRO!$B$2:$B$570,0),MATCH('PAINEL MÊS'!$AJ$2,CADASTRO!$A$2:$Q$2,0))=0,IF(CADASTRO!R528=0,CADASTRO!E528,CADASTRO!R528),INDEX(CADASTRO!$A$2:$Q$570,MATCH('PAINEL MÊS'!B530,CADASTRO!$B$2:$B$570,0),MATCH('PAINEL MÊS'!$AJ$2,CADASTRO!$A$2:$Q$2,0))),0)*C530</f>
        <v>0</v>
      </c>
      <c r="Y530" s="14">
        <f t="shared" si="113"/>
        <v>0</v>
      </c>
      <c r="Z530" s="75">
        <f t="shared" si="114"/>
        <v>0</v>
      </c>
      <c r="AA530" s="75">
        <f t="shared" si="115"/>
        <v>0</v>
      </c>
      <c r="AB530" s="79">
        <f t="shared" si="116"/>
        <v>0</v>
      </c>
      <c r="AC530" s="77">
        <f t="shared" si="117"/>
        <v>0</v>
      </c>
      <c r="AD530" s="77">
        <f t="shared" si="118"/>
        <v>0</v>
      </c>
    </row>
    <row r="531" spans="1:30" ht="18.75" customHeight="1" x14ac:dyDescent="0.25">
      <c r="A531" s="7">
        <f>CADASTRO!A529</f>
        <v>0</v>
      </c>
      <c r="B531" s="7">
        <f>CADASTRO!B529</f>
        <v>0</v>
      </c>
      <c r="C531" s="40">
        <f>INDEX(Base!$A$40:$N$570,MATCH('PAINEL MÊS'!B531,Base!$B$40:$B$570,0),MATCH('PAINEL MÊS'!$C$2,Base!$A$40:$N$40,0))</f>
        <v>0</v>
      </c>
      <c r="D531" s="7">
        <f>CADASTRO!C529</f>
        <v>0</v>
      </c>
      <c r="E531" s="41">
        <f>SUMIFS(SAÍDAS!$D:$D,SAÍDAS!$B:$B,'PAINEL MÊS'!$B531,SAÍDAS!$H:$H,'PAINEL MÊS'!$AI$1,SAÍDAS!$F:$F,'PAINEL MÊS'!E$3)</f>
        <v>0</v>
      </c>
      <c r="F531" s="41">
        <f>SUMIFS(SAÍDAS!$D:$D,SAÍDAS!$B:$B,'PAINEL MÊS'!$B531,SAÍDAS!$H:$H,'PAINEL MÊS'!$AI$1,SAÍDAS!$F:$F,'PAINEL MÊS'!F$3)</f>
        <v>0</v>
      </c>
      <c r="G531" s="41">
        <f>SUMIFS(SAÍDAS!$D:$D,SAÍDAS!$B:$B,'PAINEL MÊS'!$B531,SAÍDAS!$H:$H,'PAINEL MÊS'!$AI$1,SAÍDAS!$F:$F,'PAINEL MÊS'!G$3)</f>
        <v>0</v>
      </c>
      <c r="H531" s="41">
        <f>SUMIFS(SAÍDAS!$D:$D,SAÍDAS!$B:$B,'PAINEL MÊS'!$B531,SAÍDAS!$H:$H,'PAINEL MÊS'!$AI$1,SAÍDAS!$F:$F,'PAINEL MÊS'!H$3)</f>
        <v>0</v>
      </c>
      <c r="I531" s="41">
        <f>SUMIFS(SAÍDAS!$D:$D,SAÍDAS!$B:$B,'PAINEL MÊS'!$B531,SAÍDAS!$H:$H,'PAINEL MÊS'!$AI$1,SAÍDAS!$F:$F,'PAINEL MÊS'!I$3)+SUMIFS(SAÍDAS!$D:$D,SAÍDAS!$B:$B,'PAINEL MÊS'!$B531,SAÍDAS!$H:$H,'PAINEL MÊS'!$AI$1,SAÍDAS!$F:$F,"SEMANA 6")</f>
        <v>0</v>
      </c>
      <c r="J531" s="42">
        <f t="shared" si="106"/>
        <v>0</v>
      </c>
      <c r="K531" s="43">
        <f>SUMIFS(ENTRADAS!$D:$D,ENTRADAS!$B:$B,'PAINEL MÊS'!$B531,ENTRADAS!$I:$I,'PAINEL MÊS'!$AI$1,ENTRADAS!$F:$F,'PAINEL MÊS'!K$3)</f>
        <v>0</v>
      </c>
      <c r="L531" s="43">
        <f>SUMIFS(ENTRADAS!$D:$D,ENTRADAS!$B:$B,'PAINEL MÊS'!$B531,ENTRADAS!$I:$I,'PAINEL MÊS'!$AI$1,ENTRADAS!$F:$F,'PAINEL MÊS'!L$3)</f>
        <v>0</v>
      </c>
      <c r="M531" s="43">
        <f>SUMIFS(ENTRADAS!$D:$D,ENTRADAS!$B:$B,'PAINEL MÊS'!$B531,ENTRADAS!$I:$I,'PAINEL MÊS'!$AI$1,ENTRADAS!$F:$F,'PAINEL MÊS'!M$3)</f>
        <v>0</v>
      </c>
      <c r="N531" s="43">
        <f>SUMIFS(ENTRADAS!$D:$D,ENTRADAS!$B:$B,'PAINEL MÊS'!$B531,ENTRADAS!$I:$I,'PAINEL MÊS'!$AI$1,ENTRADAS!$F:$F,'PAINEL MÊS'!N$3)</f>
        <v>0</v>
      </c>
      <c r="O531" s="43">
        <f>SUMIFS(ENTRADAS!$D:$D,ENTRADAS!$B:$B,'PAINEL MÊS'!$B531,ENTRADAS!$I:$I,'PAINEL MÊS'!$AI$1,ENTRADAS!$F:$F,'PAINEL MÊS'!O$3)+SUMIFS(ENTRADAS!$D:$D,ENTRADAS!$B:$B,'PAINEL MÊS'!$B531,ENTRADAS!$I:$I,'PAINEL MÊS'!$AI$1,ENTRADAS!$F:$F,"SEMANA 6")</f>
        <v>0</v>
      </c>
      <c r="P531" s="44">
        <f t="shared" si="107"/>
        <v>0</v>
      </c>
      <c r="Q531" s="40">
        <f>C531+P531-J531+SUMIFS(AJUSTE!$D:$D,AJUSTE!$B:$B,'PAINEL MÊS'!B531,AJUSTE!$H:$H,'PAINEL MÊS'!$AI$1)</f>
        <v>0</v>
      </c>
      <c r="R531" s="45">
        <f t="shared" si="108"/>
        <v>0</v>
      </c>
      <c r="S531" s="15">
        <f>IFERROR(IF(INDEX(CADASTRO!$A$2:$Q$570,MATCH('PAINEL MÊS'!B531,CADASTRO!$B$2:$B$570,0),MATCH('PAINEL MÊS'!$AI$1,CADASTRO!$A$2:$Q$2,0))=0,IF(CADASTRO!R529=0,CADASTRO!E529,CADASTRO!R529),INDEX(CADASTRO!$A$2:$Q$570,MATCH('PAINEL MÊS'!B531,CADASTRO!$B$2:$B$570,0),MATCH('PAINEL MÊS'!$AI$1,CADASTRO!$A$2:$Q$2,0))),0)</f>
        <v>0</v>
      </c>
      <c r="T531" s="14">
        <f t="shared" si="109"/>
        <v>0</v>
      </c>
      <c r="U531" s="14">
        <f t="shared" si="110"/>
        <v>0</v>
      </c>
      <c r="V531" s="14">
        <f t="shared" si="111"/>
        <v>0</v>
      </c>
      <c r="W531" s="14">
        <f t="shared" si="112"/>
        <v>0</v>
      </c>
      <c r="X531" s="67">
        <f>IFERROR(IF(INDEX(CADASTRO!$A$2:$Q$570,MATCH('PAINEL MÊS'!B531,CADASTRO!$B$2:$B$570,0),MATCH('PAINEL MÊS'!$AJ$2,CADASTRO!$A$2:$Q$2,0))=0,IF(CADASTRO!R529=0,CADASTRO!E529,CADASTRO!R529),INDEX(CADASTRO!$A$2:$Q$570,MATCH('PAINEL MÊS'!B531,CADASTRO!$B$2:$B$570,0),MATCH('PAINEL MÊS'!$AJ$2,CADASTRO!$A$2:$Q$2,0))),0)*C531</f>
        <v>0</v>
      </c>
      <c r="Y531" s="14">
        <f t="shared" si="113"/>
        <v>0</v>
      </c>
      <c r="Z531" s="75">
        <f t="shared" si="114"/>
        <v>0</v>
      </c>
      <c r="AA531" s="75">
        <f t="shared" si="115"/>
        <v>0</v>
      </c>
      <c r="AB531" s="79">
        <f t="shared" si="116"/>
        <v>0</v>
      </c>
      <c r="AC531" s="77">
        <f t="shared" si="117"/>
        <v>0</v>
      </c>
      <c r="AD531" s="77">
        <f t="shared" si="118"/>
        <v>0</v>
      </c>
    </row>
    <row r="532" spans="1:30" ht="18.75" customHeight="1" x14ac:dyDescent="0.25">
      <c r="A532" s="7">
        <f>CADASTRO!A530</f>
        <v>0</v>
      </c>
      <c r="B532" s="7">
        <f>CADASTRO!B530</f>
        <v>0</v>
      </c>
      <c r="C532" s="40">
        <f>INDEX(Base!$A$40:$N$570,MATCH('PAINEL MÊS'!B532,Base!$B$40:$B$570,0),MATCH('PAINEL MÊS'!$C$2,Base!$A$40:$N$40,0))</f>
        <v>0</v>
      </c>
      <c r="D532" s="7">
        <f>CADASTRO!C530</f>
        <v>0</v>
      </c>
      <c r="E532" s="41">
        <f>SUMIFS(SAÍDAS!$D:$D,SAÍDAS!$B:$B,'PAINEL MÊS'!$B532,SAÍDAS!$H:$H,'PAINEL MÊS'!$AI$1,SAÍDAS!$F:$F,'PAINEL MÊS'!E$3)</f>
        <v>0</v>
      </c>
      <c r="F532" s="41">
        <f>SUMIFS(SAÍDAS!$D:$D,SAÍDAS!$B:$B,'PAINEL MÊS'!$B532,SAÍDAS!$H:$H,'PAINEL MÊS'!$AI$1,SAÍDAS!$F:$F,'PAINEL MÊS'!F$3)</f>
        <v>0</v>
      </c>
      <c r="G532" s="41">
        <f>SUMIFS(SAÍDAS!$D:$D,SAÍDAS!$B:$B,'PAINEL MÊS'!$B532,SAÍDAS!$H:$H,'PAINEL MÊS'!$AI$1,SAÍDAS!$F:$F,'PAINEL MÊS'!G$3)</f>
        <v>0</v>
      </c>
      <c r="H532" s="41">
        <f>SUMIFS(SAÍDAS!$D:$D,SAÍDAS!$B:$B,'PAINEL MÊS'!$B532,SAÍDAS!$H:$H,'PAINEL MÊS'!$AI$1,SAÍDAS!$F:$F,'PAINEL MÊS'!H$3)</f>
        <v>0</v>
      </c>
      <c r="I532" s="41">
        <f>SUMIFS(SAÍDAS!$D:$D,SAÍDAS!$B:$B,'PAINEL MÊS'!$B532,SAÍDAS!$H:$H,'PAINEL MÊS'!$AI$1,SAÍDAS!$F:$F,'PAINEL MÊS'!I$3)+SUMIFS(SAÍDAS!$D:$D,SAÍDAS!$B:$B,'PAINEL MÊS'!$B532,SAÍDAS!$H:$H,'PAINEL MÊS'!$AI$1,SAÍDAS!$F:$F,"SEMANA 6")</f>
        <v>0</v>
      </c>
      <c r="J532" s="42">
        <f t="shared" si="106"/>
        <v>0</v>
      </c>
      <c r="K532" s="43">
        <f>SUMIFS(ENTRADAS!$D:$D,ENTRADAS!$B:$B,'PAINEL MÊS'!$B532,ENTRADAS!$I:$I,'PAINEL MÊS'!$AI$1,ENTRADAS!$F:$F,'PAINEL MÊS'!K$3)</f>
        <v>0</v>
      </c>
      <c r="L532" s="43">
        <f>SUMIFS(ENTRADAS!$D:$D,ENTRADAS!$B:$B,'PAINEL MÊS'!$B532,ENTRADAS!$I:$I,'PAINEL MÊS'!$AI$1,ENTRADAS!$F:$F,'PAINEL MÊS'!L$3)</f>
        <v>0</v>
      </c>
      <c r="M532" s="43">
        <f>SUMIFS(ENTRADAS!$D:$D,ENTRADAS!$B:$B,'PAINEL MÊS'!$B532,ENTRADAS!$I:$I,'PAINEL MÊS'!$AI$1,ENTRADAS!$F:$F,'PAINEL MÊS'!M$3)</f>
        <v>0</v>
      </c>
      <c r="N532" s="43">
        <f>SUMIFS(ENTRADAS!$D:$D,ENTRADAS!$B:$B,'PAINEL MÊS'!$B532,ENTRADAS!$I:$I,'PAINEL MÊS'!$AI$1,ENTRADAS!$F:$F,'PAINEL MÊS'!N$3)</f>
        <v>0</v>
      </c>
      <c r="O532" s="43">
        <f>SUMIFS(ENTRADAS!$D:$D,ENTRADAS!$B:$B,'PAINEL MÊS'!$B532,ENTRADAS!$I:$I,'PAINEL MÊS'!$AI$1,ENTRADAS!$F:$F,'PAINEL MÊS'!O$3)+SUMIFS(ENTRADAS!$D:$D,ENTRADAS!$B:$B,'PAINEL MÊS'!$B532,ENTRADAS!$I:$I,'PAINEL MÊS'!$AI$1,ENTRADAS!$F:$F,"SEMANA 6")</f>
        <v>0</v>
      </c>
      <c r="P532" s="44">
        <f t="shared" si="107"/>
        <v>0</v>
      </c>
      <c r="Q532" s="40">
        <f>C532+P532-J532+SUMIFS(AJUSTE!$D:$D,AJUSTE!$B:$B,'PAINEL MÊS'!B532,AJUSTE!$H:$H,'PAINEL MÊS'!$AI$1)</f>
        <v>0</v>
      </c>
      <c r="R532" s="45">
        <f t="shared" si="108"/>
        <v>0</v>
      </c>
      <c r="S532" s="15">
        <f>IFERROR(IF(INDEX(CADASTRO!$A$2:$Q$570,MATCH('PAINEL MÊS'!B532,CADASTRO!$B$2:$B$570,0),MATCH('PAINEL MÊS'!$AI$1,CADASTRO!$A$2:$Q$2,0))=0,IF(CADASTRO!R530=0,CADASTRO!E530,CADASTRO!R530),INDEX(CADASTRO!$A$2:$Q$570,MATCH('PAINEL MÊS'!B532,CADASTRO!$B$2:$B$570,0),MATCH('PAINEL MÊS'!$AI$1,CADASTRO!$A$2:$Q$2,0))),0)</f>
        <v>0</v>
      </c>
      <c r="T532" s="14">
        <f t="shared" si="109"/>
        <v>0</v>
      </c>
      <c r="U532" s="14">
        <f t="shared" si="110"/>
        <v>0</v>
      </c>
      <c r="V532" s="14">
        <f t="shared" si="111"/>
        <v>0</v>
      </c>
      <c r="W532" s="14">
        <f t="shared" si="112"/>
        <v>0</v>
      </c>
      <c r="X532" s="67">
        <f>IFERROR(IF(INDEX(CADASTRO!$A$2:$Q$570,MATCH('PAINEL MÊS'!B532,CADASTRO!$B$2:$B$570,0),MATCH('PAINEL MÊS'!$AJ$2,CADASTRO!$A$2:$Q$2,0))=0,IF(CADASTRO!R530=0,CADASTRO!E530,CADASTRO!R530),INDEX(CADASTRO!$A$2:$Q$570,MATCH('PAINEL MÊS'!B532,CADASTRO!$B$2:$B$570,0),MATCH('PAINEL MÊS'!$AJ$2,CADASTRO!$A$2:$Q$2,0))),0)*C532</f>
        <v>0</v>
      </c>
      <c r="Y532" s="14">
        <f t="shared" si="113"/>
        <v>0</v>
      </c>
      <c r="Z532" s="75">
        <f t="shared" si="114"/>
        <v>0</v>
      </c>
      <c r="AA532" s="75">
        <f t="shared" si="115"/>
        <v>0</v>
      </c>
      <c r="AB532" s="79">
        <f t="shared" si="116"/>
        <v>0</v>
      </c>
      <c r="AC532" s="77">
        <f t="shared" si="117"/>
        <v>0</v>
      </c>
      <c r="AD532" s="77">
        <f t="shared" si="118"/>
        <v>0</v>
      </c>
    </row>
    <row r="533" spans="1:30" ht="18.75" customHeight="1" x14ac:dyDescent="0.25">
      <c r="A533" s="7">
        <f>CADASTRO!A531</f>
        <v>0</v>
      </c>
      <c r="B533" s="7">
        <f>CADASTRO!B531</f>
        <v>0</v>
      </c>
      <c r="C533" s="40">
        <f>INDEX(Base!$A$40:$N$570,MATCH('PAINEL MÊS'!B533,Base!$B$40:$B$570,0),MATCH('PAINEL MÊS'!$C$2,Base!$A$40:$N$40,0))</f>
        <v>0</v>
      </c>
      <c r="D533" s="7">
        <f>CADASTRO!C531</f>
        <v>0</v>
      </c>
      <c r="E533" s="41">
        <f>SUMIFS(SAÍDAS!$D:$D,SAÍDAS!$B:$B,'PAINEL MÊS'!$B533,SAÍDAS!$H:$H,'PAINEL MÊS'!$AI$1,SAÍDAS!$F:$F,'PAINEL MÊS'!E$3)</f>
        <v>0</v>
      </c>
      <c r="F533" s="41">
        <f>SUMIFS(SAÍDAS!$D:$D,SAÍDAS!$B:$B,'PAINEL MÊS'!$B533,SAÍDAS!$H:$H,'PAINEL MÊS'!$AI$1,SAÍDAS!$F:$F,'PAINEL MÊS'!F$3)</f>
        <v>0</v>
      </c>
      <c r="G533" s="41">
        <f>SUMIFS(SAÍDAS!$D:$D,SAÍDAS!$B:$B,'PAINEL MÊS'!$B533,SAÍDAS!$H:$H,'PAINEL MÊS'!$AI$1,SAÍDAS!$F:$F,'PAINEL MÊS'!G$3)</f>
        <v>0</v>
      </c>
      <c r="H533" s="41">
        <f>SUMIFS(SAÍDAS!$D:$D,SAÍDAS!$B:$B,'PAINEL MÊS'!$B533,SAÍDAS!$H:$H,'PAINEL MÊS'!$AI$1,SAÍDAS!$F:$F,'PAINEL MÊS'!H$3)</f>
        <v>0</v>
      </c>
      <c r="I533" s="41">
        <f>SUMIFS(SAÍDAS!$D:$D,SAÍDAS!$B:$B,'PAINEL MÊS'!$B533,SAÍDAS!$H:$H,'PAINEL MÊS'!$AI$1,SAÍDAS!$F:$F,'PAINEL MÊS'!I$3)+SUMIFS(SAÍDAS!$D:$D,SAÍDAS!$B:$B,'PAINEL MÊS'!$B533,SAÍDAS!$H:$H,'PAINEL MÊS'!$AI$1,SAÍDAS!$F:$F,"SEMANA 6")</f>
        <v>0</v>
      </c>
      <c r="J533" s="42">
        <f t="shared" si="106"/>
        <v>0</v>
      </c>
      <c r="K533" s="43">
        <f>SUMIFS(ENTRADAS!$D:$D,ENTRADAS!$B:$B,'PAINEL MÊS'!$B533,ENTRADAS!$I:$I,'PAINEL MÊS'!$AI$1,ENTRADAS!$F:$F,'PAINEL MÊS'!K$3)</f>
        <v>0</v>
      </c>
      <c r="L533" s="43">
        <f>SUMIFS(ENTRADAS!$D:$D,ENTRADAS!$B:$B,'PAINEL MÊS'!$B533,ENTRADAS!$I:$I,'PAINEL MÊS'!$AI$1,ENTRADAS!$F:$F,'PAINEL MÊS'!L$3)</f>
        <v>0</v>
      </c>
      <c r="M533" s="43">
        <f>SUMIFS(ENTRADAS!$D:$D,ENTRADAS!$B:$B,'PAINEL MÊS'!$B533,ENTRADAS!$I:$I,'PAINEL MÊS'!$AI$1,ENTRADAS!$F:$F,'PAINEL MÊS'!M$3)</f>
        <v>0</v>
      </c>
      <c r="N533" s="43">
        <f>SUMIFS(ENTRADAS!$D:$D,ENTRADAS!$B:$B,'PAINEL MÊS'!$B533,ENTRADAS!$I:$I,'PAINEL MÊS'!$AI$1,ENTRADAS!$F:$F,'PAINEL MÊS'!N$3)</f>
        <v>0</v>
      </c>
      <c r="O533" s="43">
        <f>SUMIFS(ENTRADAS!$D:$D,ENTRADAS!$B:$B,'PAINEL MÊS'!$B533,ENTRADAS!$I:$I,'PAINEL MÊS'!$AI$1,ENTRADAS!$F:$F,'PAINEL MÊS'!O$3)+SUMIFS(ENTRADAS!$D:$D,ENTRADAS!$B:$B,'PAINEL MÊS'!$B533,ENTRADAS!$I:$I,'PAINEL MÊS'!$AI$1,ENTRADAS!$F:$F,"SEMANA 6")</f>
        <v>0</v>
      </c>
      <c r="P533" s="44">
        <f t="shared" si="107"/>
        <v>0</v>
      </c>
      <c r="Q533" s="40">
        <f>C533+P533-J533+SUMIFS(AJUSTE!$D:$D,AJUSTE!$B:$B,'PAINEL MÊS'!B533,AJUSTE!$H:$H,'PAINEL MÊS'!$AI$1)</f>
        <v>0</v>
      </c>
      <c r="R533" s="45">
        <f t="shared" si="108"/>
        <v>0</v>
      </c>
      <c r="S533" s="15">
        <f>IFERROR(IF(INDEX(CADASTRO!$A$2:$Q$570,MATCH('PAINEL MÊS'!B533,CADASTRO!$B$2:$B$570,0),MATCH('PAINEL MÊS'!$AI$1,CADASTRO!$A$2:$Q$2,0))=0,IF(CADASTRO!R531=0,CADASTRO!E531,CADASTRO!R531),INDEX(CADASTRO!$A$2:$Q$570,MATCH('PAINEL MÊS'!B533,CADASTRO!$B$2:$B$570,0),MATCH('PAINEL MÊS'!$AI$1,CADASTRO!$A$2:$Q$2,0))),0)</f>
        <v>0</v>
      </c>
      <c r="T533" s="14">
        <f t="shared" si="109"/>
        <v>0</v>
      </c>
      <c r="U533" s="14">
        <f t="shared" si="110"/>
        <v>0</v>
      </c>
      <c r="V533" s="14">
        <f t="shared" si="111"/>
        <v>0</v>
      </c>
      <c r="W533" s="14">
        <f t="shared" si="112"/>
        <v>0</v>
      </c>
      <c r="X533" s="67">
        <f>IFERROR(IF(INDEX(CADASTRO!$A$2:$Q$570,MATCH('PAINEL MÊS'!B533,CADASTRO!$B$2:$B$570,0),MATCH('PAINEL MÊS'!$AJ$2,CADASTRO!$A$2:$Q$2,0))=0,IF(CADASTRO!R531=0,CADASTRO!E531,CADASTRO!R531),INDEX(CADASTRO!$A$2:$Q$570,MATCH('PAINEL MÊS'!B533,CADASTRO!$B$2:$B$570,0),MATCH('PAINEL MÊS'!$AJ$2,CADASTRO!$A$2:$Q$2,0))),0)*C533</f>
        <v>0</v>
      </c>
      <c r="Y533" s="14">
        <f t="shared" si="113"/>
        <v>0</v>
      </c>
      <c r="Z533" s="75">
        <f t="shared" si="114"/>
        <v>0</v>
      </c>
      <c r="AA533" s="75">
        <f t="shared" si="115"/>
        <v>0</v>
      </c>
      <c r="AB533" s="79">
        <f t="shared" si="116"/>
        <v>0</v>
      </c>
      <c r="AC533" s="77">
        <f t="shared" si="117"/>
        <v>0</v>
      </c>
      <c r="AD533" s="77">
        <f t="shared" si="118"/>
        <v>0</v>
      </c>
    </row>
    <row r="534" spans="1:30" ht="18.75" customHeight="1" x14ac:dyDescent="0.25">
      <c r="A534" s="7">
        <f>CADASTRO!A532</f>
        <v>0</v>
      </c>
      <c r="B534" s="7">
        <f>CADASTRO!B532</f>
        <v>0</v>
      </c>
      <c r="C534" s="40">
        <f>INDEX(Base!$A$40:$N$570,MATCH('PAINEL MÊS'!B534,Base!$B$40:$B$570,0),MATCH('PAINEL MÊS'!$C$2,Base!$A$40:$N$40,0))</f>
        <v>0</v>
      </c>
      <c r="D534" s="7">
        <f>CADASTRO!C532</f>
        <v>0</v>
      </c>
      <c r="E534" s="41">
        <f>SUMIFS(SAÍDAS!$D:$D,SAÍDAS!$B:$B,'PAINEL MÊS'!$B534,SAÍDAS!$H:$H,'PAINEL MÊS'!$AI$1,SAÍDAS!$F:$F,'PAINEL MÊS'!E$3)</f>
        <v>0</v>
      </c>
      <c r="F534" s="41">
        <f>SUMIFS(SAÍDAS!$D:$D,SAÍDAS!$B:$B,'PAINEL MÊS'!$B534,SAÍDAS!$H:$H,'PAINEL MÊS'!$AI$1,SAÍDAS!$F:$F,'PAINEL MÊS'!F$3)</f>
        <v>0</v>
      </c>
      <c r="G534" s="41">
        <f>SUMIFS(SAÍDAS!$D:$D,SAÍDAS!$B:$B,'PAINEL MÊS'!$B534,SAÍDAS!$H:$H,'PAINEL MÊS'!$AI$1,SAÍDAS!$F:$F,'PAINEL MÊS'!G$3)</f>
        <v>0</v>
      </c>
      <c r="H534" s="41">
        <f>SUMIFS(SAÍDAS!$D:$D,SAÍDAS!$B:$B,'PAINEL MÊS'!$B534,SAÍDAS!$H:$H,'PAINEL MÊS'!$AI$1,SAÍDAS!$F:$F,'PAINEL MÊS'!H$3)</f>
        <v>0</v>
      </c>
      <c r="I534" s="41">
        <f>SUMIFS(SAÍDAS!$D:$D,SAÍDAS!$B:$B,'PAINEL MÊS'!$B534,SAÍDAS!$H:$H,'PAINEL MÊS'!$AI$1,SAÍDAS!$F:$F,'PAINEL MÊS'!I$3)+SUMIFS(SAÍDAS!$D:$D,SAÍDAS!$B:$B,'PAINEL MÊS'!$B534,SAÍDAS!$H:$H,'PAINEL MÊS'!$AI$1,SAÍDAS!$F:$F,"SEMANA 6")</f>
        <v>0</v>
      </c>
      <c r="J534" s="42">
        <f t="shared" si="106"/>
        <v>0</v>
      </c>
      <c r="K534" s="43">
        <f>SUMIFS(ENTRADAS!$D:$D,ENTRADAS!$B:$B,'PAINEL MÊS'!$B534,ENTRADAS!$I:$I,'PAINEL MÊS'!$AI$1,ENTRADAS!$F:$F,'PAINEL MÊS'!K$3)</f>
        <v>0</v>
      </c>
      <c r="L534" s="43">
        <f>SUMIFS(ENTRADAS!$D:$D,ENTRADAS!$B:$B,'PAINEL MÊS'!$B534,ENTRADAS!$I:$I,'PAINEL MÊS'!$AI$1,ENTRADAS!$F:$F,'PAINEL MÊS'!L$3)</f>
        <v>0</v>
      </c>
      <c r="M534" s="43">
        <f>SUMIFS(ENTRADAS!$D:$D,ENTRADAS!$B:$B,'PAINEL MÊS'!$B534,ENTRADAS!$I:$I,'PAINEL MÊS'!$AI$1,ENTRADAS!$F:$F,'PAINEL MÊS'!M$3)</f>
        <v>0</v>
      </c>
      <c r="N534" s="43">
        <f>SUMIFS(ENTRADAS!$D:$D,ENTRADAS!$B:$B,'PAINEL MÊS'!$B534,ENTRADAS!$I:$I,'PAINEL MÊS'!$AI$1,ENTRADAS!$F:$F,'PAINEL MÊS'!N$3)</f>
        <v>0</v>
      </c>
      <c r="O534" s="43">
        <f>SUMIFS(ENTRADAS!$D:$D,ENTRADAS!$B:$B,'PAINEL MÊS'!$B534,ENTRADAS!$I:$I,'PAINEL MÊS'!$AI$1,ENTRADAS!$F:$F,'PAINEL MÊS'!O$3)+SUMIFS(ENTRADAS!$D:$D,ENTRADAS!$B:$B,'PAINEL MÊS'!$B534,ENTRADAS!$I:$I,'PAINEL MÊS'!$AI$1,ENTRADAS!$F:$F,"SEMANA 6")</f>
        <v>0</v>
      </c>
      <c r="P534" s="44">
        <f t="shared" si="107"/>
        <v>0</v>
      </c>
      <c r="Q534" s="40">
        <f>C534+P534-J534+SUMIFS(AJUSTE!$D:$D,AJUSTE!$B:$B,'PAINEL MÊS'!B534,AJUSTE!$H:$H,'PAINEL MÊS'!$AI$1)</f>
        <v>0</v>
      </c>
      <c r="R534" s="45">
        <f t="shared" si="108"/>
        <v>0</v>
      </c>
      <c r="S534" s="15">
        <f>IFERROR(IF(INDEX(CADASTRO!$A$2:$Q$570,MATCH('PAINEL MÊS'!B534,CADASTRO!$B$2:$B$570,0),MATCH('PAINEL MÊS'!$AI$1,CADASTRO!$A$2:$Q$2,0))=0,IF(CADASTRO!R532=0,CADASTRO!E532,CADASTRO!R532),INDEX(CADASTRO!$A$2:$Q$570,MATCH('PAINEL MÊS'!B534,CADASTRO!$B$2:$B$570,0),MATCH('PAINEL MÊS'!$AI$1,CADASTRO!$A$2:$Q$2,0))),0)</f>
        <v>0</v>
      </c>
      <c r="T534" s="14">
        <f t="shared" si="109"/>
        <v>0</v>
      </c>
      <c r="U534" s="14">
        <f t="shared" si="110"/>
        <v>0</v>
      </c>
      <c r="V534" s="14">
        <f t="shared" si="111"/>
        <v>0</v>
      </c>
      <c r="W534" s="14">
        <f t="shared" si="112"/>
        <v>0</v>
      </c>
      <c r="X534" s="67">
        <f>IFERROR(IF(INDEX(CADASTRO!$A$2:$Q$570,MATCH('PAINEL MÊS'!B534,CADASTRO!$B$2:$B$570,0),MATCH('PAINEL MÊS'!$AJ$2,CADASTRO!$A$2:$Q$2,0))=0,IF(CADASTRO!R532=0,CADASTRO!E532,CADASTRO!R532),INDEX(CADASTRO!$A$2:$Q$570,MATCH('PAINEL MÊS'!B534,CADASTRO!$B$2:$B$570,0),MATCH('PAINEL MÊS'!$AJ$2,CADASTRO!$A$2:$Q$2,0))),0)*C534</f>
        <v>0</v>
      </c>
      <c r="Y534" s="14">
        <f t="shared" si="113"/>
        <v>0</v>
      </c>
      <c r="Z534" s="75">
        <f t="shared" si="114"/>
        <v>0</v>
      </c>
      <c r="AA534" s="75">
        <f t="shared" si="115"/>
        <v>0</v>
      </c>
      <c r="AB534" s="79">
        <f t="shared" si="116"/>
        <v>0</v>
      </c>
      <c r="AC534" s="77">
        <f t="shared" si="117"/>
        <v>0</v>
      </c>
      <c r="AD534" s="77">
        <f t="shared" si="118"/>
        <v>0</v>
      </c>
    </row>
    <row r="535" spans="1:30" ht="18.75" customHeight="1" x14ac:dyDescent="0.25">
      <c r="A535" s="7">
        <f>CADASTRO!A533</f>
        <v>0</v>
      </c>
      <c r="B535" s="7">
        <f>CADASTRO!B533</f>
        <v>0</v>
      </c>
      <c r="C535" s="40">
        <f>INDEX(Base!$A$40:$N$570,MATCH('PAINEL MÊS'!B535,Base!$B$40:$B$570,0),MATCH('PAINEL MÊS'!$C$2,Base!$A$40:$N$40,0))</f>
        <v>0</v>
      </c>
      <c r="D535" s="7">
        <f>CADASTRO!C533</f>
        <v>0</v>
      </c>
      <c r="E535" s="41">
        <f>SUMIFS(SAÍDAS!$D:$D,SAÍDAS!$B:$B,'PAINEL MÊS'!$B535,SAÍDAS!$H:$H,'PAINEL MÊS'!$AI$1,SAÍDAS!$F:$F,'PAINEL MÊS'!E$3)</f>
        <v>0</v>
      </c>
      <c r="F535" s="41">
        <f>SUMIFS(SAÍDAS!$D:$D,SAÍDAS!$B:$B,'PAINEL MÊS'!$B535,SAÍDAS!$H:$H,'PAINEL MÊS'!$AI$1,SAÍDAS!$F:$F,'PAINEL MÊS'!F$3)</f>
        <v>0</v>
      </c>
      <c r="G535" s="41">
        <f>SUMIFS(SAÍDAS!$D:$D,SAÍDAS!$B:$B,'PAINEL MÊS'!$B535,SAÍDAS!$H:$H,'PAINEL MÊS'!$AI$1,SAÍDAS!$F:$F,'PAINEL MÊS'!G$3)</f>
        <v>0</v>
      </c>
      <c r="H535" s="41">
        <f>SUMIFS(SAÍDAS!$D:$D,SAÍDAS!$B:$B,'PAINEL MÊS'!$B535,SAÍDAS!$H:$H,'PAINEL MÊS'!$AI$1,SAÍDAS!$F:$F,'PAINEL MÊS'!H$3)</f>
        <v>0</v>
      </c>
      <c r="I535" s="41">
        <f>SUMIFS(SAÍDAS!$D:$D,SAÍDAS!$B:$B,'PAINEL MÊS'!$B535,SAÍDAS!$H:$H,'PAINEL MÊS'!$AI$1,SAÍDAS!$F:$F,'PAINEL MÊS'!I$3)+SUMIFS(SAÍDAS!$D:$D,SAÍDAS!$B:$B,'PAINEL MÊS'!$B535,SAÍDAS!$H:$H,'PAINEL MÊS'!$AI$1,SAÍDAS!$F:$F,"SEMANA 6")</f>
        <v>0</v>
      </c>
      <c r="J535" s="42">
        <f t="shared" si="106"/>
        <v>0</v>
      </c>
      <c r="K535" s="43">
        <f>SUMIFS(ENTRADAS!$D:$D,ENTRADAS!$B:$B,'PAINEL MÊS'!$B535,ENTRADAS!$I:$I,'PAINEL MÊS'!$AI$1,ENTRADAS!$F:$F,'PAINEL MÊS'!K$3)</f>
        <v>0</v>
      </c>
      <c r="L535" s="43">
        <f>SUMIFS(ENTRADAS!$D:$D,ENTRADAS!$B:$B,'PAINEL MÊS'!$B535,ENTRADAS!$I:$I,'PAINEL MÊS'!$AI$1,ENTRADAS!$F:$F,'PAINEL MÊS'!L$3)</f>
        <v>0</v>
      </c>
      <c r="M535" s="43">
        <f>SUMIFS(ENTRADAS!$D:$D,ENTRADAS!$B:$B,'PAINEL MÊS'!$B535,ENTRADAS!$I:$I,'PAINEL MÊS'!$AI$1,ENTRADAS!$F:$F,'PAINEL MÊS'!M$3)</f>
        <v>0</v>
      </c>
      <c r="N535" s="43">
        <f>SUMIFS(ENTRADAS!$D:$D,ENTRADAS!$B:$B,'PAINEL MÊS'!$B535,ENTRADAS!$I:$I,'PAINEL MÊS'!$AI$1,ENTRADAS!$F:$F,'PAINEL MÊS'!N$3)</f>
        <v>0</v>
      </c>
      <c r="O535" s="43">
        <f>SUMIFS(ENTRADAS!$D:$D,ENTRADAS!$B:$B,'PAINEL MÊS'!$B535,ENTRADAS!$I:$I,'PAINEL MÊS'!$AI$1,ENTRADAS!$F:$F,'PAINEL MÊS'!O$3)+SUMIFS(ENTRADAS!$D:$D,ENTRADAS!$B:$B,'PAINEL MÊS'!$B535,ENTRADAS!$I:$I,'PAINEL MÊS'!$AI$1,ENTRADAS!$F:$F,"SEMANA 6")</f>
        <v>0</v>
      </c>
      <c r="P535" s="44">
        <f t="shared" si="107"/>
        <v>0</v>
      </c>
      <c r="Q535" s="40">
        <f>C535+P535-J535+SUMIFS(AJUSTE!$D:$D,AJUSTE!$B:$B,'PAINEL MÊS'!B535,AJUSTE!$H:$H,'PAINEL MÊS'!$AI$1)</f>
        <v>0</v>
      </c>
      <c r="R535" s="45">
        <f t="shared" si="108"/>
        <v>0</v>
      </c>
      <c r="S535" s="15">
        <f>IFERROR(IF(INDEX(CADASTRO!$A$2:$Q$570,MATCH('PAINEL MÊS'!B535,CADASTRO!$B$2:$B$570,0),MATCH('PAINEL MÊS'!$AI$1,CADASTRO!$A$2:$Q$2,0))=0,IF(CADASTRO!R533=0,CADASTRO!E533,CADASTRO!R533),INDEX(CADASTRO!$A$2:$Q$570,MATCH('PAINEL MÊS'!B535,CADASTRO!$B$2:$B$570,0),MATCH('PAINEL MÊS'!$AI$1,CADASTRO!$A$2:$Q$2,0))),0)</f>
        <v>0</v>
      </c>
      <c r="T535" s="14">
        <f t="shared" si="109"/>
        <v>0</v>
      </c>
      <c r="U535" s="14">
        <f t="shared" si="110"/>
        <v>0</v>
      </c>
      <c r="V535" s="14">
        <f t="shared" si="111"/>
        <v>0</v>
      </c>
      <c r="W535" s="14">
        <f t="shared" si="112"/>
        <v>0</v>
      </c>
      <c r="X535" s="67">
        <f>IFERROR(IF(INDEX(CADASTRO!$A$2:$Q$570,MATCH('PAINEL MÊS'!B535,CADASTRO!$B$2:$B$570,0),MATCH('PAINEL MÊS'!$AJ$2,CADASTRO!$A$2:$Q$2,0))=0,IF(CADASTRO!R533=0,CADASTRO!E533,CADASTRO!R533),INDEX(CADASTRO!$A$2:$Q$570,MATCH('PAINEL MÊS'!B535,CADASTRO!$B$2:$B$570,0),MATCH('PAINEL MÊS'!$AJ$2,CADASTRO!$A$2:$Q$2,0))),0)*C535</f>
        <v>0</v>
      </c>
      <c r="Y535" s="14">
        <f t="shared" si="113"/>
        <v>0</v>
      </c>
      <c r="Z535" s="75">
        <f t="shared" si="114"/>
        <v>0</v>
      </c>
      <c r="AA535" s="75">
        <f t="shared" si="115"/>
        <v>0</v>
      </c>
      <c r="AB535" s="79">
        <f t="shared" si="116"/>
        <v>0</v>
      </c>
      <c r="AC535" s="77">
        <f t="shared" si="117"/>
        <v>0</v>
      </c>
      <c r="AD535" s="77">
        <f t="shared" si="118"/>
        <v>0</v>
      </c>
    </row>
    <row r="536" spans="1:30" ht="18.75" customHeight="1" x14ac:dyDescent="0.25">
      <c r="A536" s="7">
        <f>CADASTRO!A534</f>
        <v>0</v>
      </c>
      <c r="B536" s="7">
        <f>CADASTRO!B534</f>
        <v>0</v>
      </c>
      <c r="C536" s="40">
        <f>INDEX(Base!$A$40:$N$570,MATCH('PAINEL MÊS'!B536,Base!$B$40:$B$570,0),MATCH('PAINEL MÊS'!$C$2,Base!$A$40:$N$40,0))</f>
        <v>0</v>
      </c>
      <c r="D536" s="7">
        <f>CADASTRO!C534</f>
        <v>0</v>
      </c>
      <c r="E536" s="41">
        <f>SUMIFS(SAÍDAS!$D:$D,SAÍDAS!$B:$B,'PAINEL MÊS'!$B536,SAÍDAS!$H:$H,'PAINEL MÊS'!$AI$1,SAÍDAS!$F:$F,'PAINEL MÊS'!E$3)</f>
        <v>0</v>
      </c>
      <c r="F536" s="41">
        <f>SUMIFS(SAÍDAS!$D:$D,SAÍDAS!$B:$B,'PAINEL MÊS'!$B536,SAÍDAS!$H:$H,'PAINEL MÊS'!$AI$1,SAÍDAS!$F:$F,'PAINEL MÊS'!F$3)</f>
        <v>0</v>
      </c>
      <c r="G536" s="41">
        <f>SUMIFS(SAÍDAS!$D:$D,SAÍDAS!$B:$B,'PAINEL MÊS'!$B536,SAÍDAS!$H:$H,'PAINEL MÊS'!$AI$1,SAÍDAS!$F:$F,'PAINEL MÊS'!G$3)</f>
        <v>0</v>
      </c>
      <c r="H536" s="41">
        <f>SUMIFS(SAÍDAS!$D:$D,SAÍDAS!$B:$B,'PAINEL MÊS'!$B536,SAÍDAS!$H:$H,'PAINEL MÊS'!$AI$1,SAÍDAS!$F:$F,'PAINEL MÊS'!H$3)</f>
        <v>0</v>
      </c>
      <c r="I536" s="41">
        <f>SUMIFS(SAÍDAS!$D:$D,SAÍDAS!$B:$B,'PAINEL MÊS'!$B536,SAÍDAS!$H:$H,'PAINEL MÊS'!$AI$1,SAÍDAS!$F:$F,'PAINEL MÊS'!I$3)+SUMIFS(SAÍDAS!$D:$D,SAÍDAS!$B:$B,'PAINEL MÊS'!$B536,SAÍDAS!$H:$H,'PAINEL MÊS'!$AI$1,SAÍDAS!$F:$F,"SEMANA 6")</f>
        <v>0</v>
      </c>
      <c r="J536" s="42">
        <f t="shared" si="106"/>
        <v>0</v>
      </c>
      <c r="K536" s="43">
        <f>SUMIFS(ENTRADAS!$D:$D,ENTRADAS!$B:$B,'PAINEL MÊS'!$B536,ENTRADAS!$I:$I,'PAINEL MÊS'!$AI$1,ENTRADAS!$F:$F,'PAINEL MÊS'!K$3)</f>
        <v>0</v>
      </c>
      <c r="L536" s="43">
        <f>SUMIFS(ENTRADAS!$D:$D,ENTRADAS!$B:$B,'PAINEL MÊS'!$B536,ENTRADAS!$I:$I,'PAINEL MÊS'!$AI$1,ENTRADAS!$F:$F,'PAINEL MÊS'!L$3)</f>
        <v>0</v>
      </c>
      <c r="M536" s="43">
        <f>SUMIFS(ENTRADAS!$D:$D,ENTRADAS!$B:$B,'PAINEL MÊS'!$B536,ENTRADAS!$I:$I,'PAINEL MÊS'!$AI$1,ENTRADAS!$F:$F,'PAINEL MÊS'!M$3)</f>
        <v>0</v>
      </c>
      <c r="N536" s="43">
        <f>SUMIFS(ENTRADAS!$D:$D,ENTRADAS!$B:$B,'PAINEL MÊS'!$B536,ENTRADAS!$I:$I,'PAINEL MÊS'!$AI$1,ENTRADAS!$F:$F,'PAINEL MÊS'!N$3)</f>
        <v>0</v>
      </c>
      <c r="O536" s="43">
        <f>SUMIFS(ENTRADAS!$D:$D,ENTRADAS!$B:$B,'PAINEL MÊS'!$B536,ENTRADAS!$I:$I,'PAINEL MÊS'!$AI$1,ENTRADAS!$F:$F,'PAINEL MÊS'!O$3)+SUMIFS(ENTRADAS!$D:$D,ENTRADAS!$B:$B,'PAINEL MÊS'!$B536,ENTRADAS!$I:$I,'PAINEL MÊS'!$AI$1,ENTRADAS!$F:$F,"SEMANA 6")</f>
        <v>0</v>
      </c>
      <c r="P536" s="44">
        <f t="shared" si="107"/>
        <v>0</v>
      </c>
      <c r="Q536" s="40">
        <f>C536+P536-J536+SUMIFS(AJUSTE!$D:$D,AJUSTE!$B:$B,'PAINEL MÊS'!B536,AJUSTE!$H:$H,'PAINEL MÊS'!$AI$1)</f>
        <v>0</v>
      </c>
      <c r="R536" s="45">
        <f t="shared" si="108"/>
        <v>0</v>
      </c>
      <c r="S536" s="15">
        <f>IFERROR(IF(INDEX(CADASTRO!$A$2:$Q$570,MATCH('PAINEL MÊS'!B536,CADASTRO!$B$2:$B$570,0),MATCH('PAINEL MÊS'!$AI$1,CADASTRO!$A$2:$Q$2,0))=0,IF(CADASTRO!R534=0,CADASTRO!E534,CADASTRO!R534),INDEX(CADASTRO!$A$2:$Q$570,MATCH('PAINEL MÊS'!B536,CADASTRO!$B$2:$B$570,0),MATCH('PAINEL MÊS'!$AI$1,CADASTRO!$A$2:$Q$2,0))),0)</f>
        <v>0</v>
      </c>
      <c r="T536" s="14">
        <f t="shared" si="109"/>
        <v>0</v>
      </c>
      <c r="U536" s="14">
        <f t="shared" si="110"/>
        <v>0</v>
      </c>
      <c r="V536" s="14">
        <f t="shared" si="111"/>
        <v>0</v>
      </c>
      <c r="W536" s="14">
        <f t="shared" si="112"/>
        <v>0</v>
      </c>
      <c r="X536" s="67">
        <f>IFERROR(IF(INDEX(CADASTRO!$A$2:$Q$570,MATCH('PAINEL MÊS'!B536,CADASTRO!$B$2:$B$570,0),MATCH('PAINEL MÊS'!$AJ$2,CADASTRO!$A$2:$Q$2,0))=0,IF(CADASTRO!R534=0,CADASTRO!E534,CADASTRO!R534),INDEX(CADASTRO!$A$2:$Q$570,MATCH('PAINEL MÊS'!B536,CADASTRO!$B$2:$B$570,0),MATCH('PAINEL MÊS'!$AJ$2,CADASTRO!$A$2:$Q$2,0))),0)*C536</f>
        <v>0</v>
      </c>
      <c r="Y536" s="14">
        <f t="shared" si="113"/>
        <v>0</v>
      </c>
      <c r="Z536" s="75">
        <f t="shared" si="114"/>
        <v>0</v>
      </c>
      <c r="AA536" s="75">
        <f t="shared" si="115"/>
        <v>0</v>
      </c>
      <c r="AB536" s="79">
        <f t="shared" si="116"/>
        <v>0</v>
      </c>
      <c r="AC536" s="77">
        <f t="shared" si="117"/>
        <v>0</v>
      </c>
      <c r="AD536" s="77">
        <f t="shared" si="118"/>
        <v>0</v>
      </c>
    </row>
    <row r="537" spans="1:30" ht="18.75" customHeight="1" x14ac:dyDescent="0.25">
      <c r="A537" s="7">
        <f>CADASTRO!A535</f>
        <v>0</v>
      </c>
      <c r="B537" s="7">
        <f>CADASTRO!B535</f>
        <v>0</v>
      </c>
      <c r="C537" s="40">
        <f>INDEX(Base!$A$40:$N$570,MATCH('PAINEL MÊS'!B537,Base!$B$40:$B$570,0),MATCH('PAINEL MÊS'!$C$2,Base!$A$40:$N$40,0))</f>
        <v>0</v>
      </c>
      <c r="D537" s="7">
        <f>CADASTRO!C535</f>
        <v>0</v>
      </c>
      <c r="E537" s="41">
        <f>SUMIFS(SAÍDAS!$D:$D,SAÍDAS!$B:$B,'PAINEL MÊS'!$B537,SAÍDAS!$H:$H,'PAINEL MÊS'!$AI$1,SAÍDAS!$F:$F,'PAINEL MÊS'!E$3)</f>
        <v>0</v>
      </c>
      <c r="F537" s="41">
        <f>SUMIFS(SAÍDAS!$D:$D,SAÍDAS!$B:$B,'PAINEL MÊS'!$B537,SAÍDAS!$H:$H,'PAINEL MÊS'!$AI$1,SAÍDAS!$F:$F,'PAINEL MÊS'!F$3)</f>
        <v>0</v>
      </c>
      <c r="G537" s="41">
        <f>SUMIFS(SAÍDAS!$D:$D,SAÍDAS!$B:$B,'PAINEL MÊS'!$B537,SAÍDAS!$H:$H,'PAINEL MÊS'!$AI$1,SAÍDAS!$F:$F,'PAINEL MÊS'!G$3)</f>
        <v>0</v>
      </c>
      <c r="H537" s="41">
        <f>SUMIFS(SAÍDAS!$D:$D,SAÍDAS!$B:$B,'PAINEL MÊS'!$B537,SAÍDAS!$H:$H,'PAINEL MÊS'!$AI$1,SAÍDAS!$F:$F,'PAINEL MÊS'!H$3)</f>
        <v>0</v>
      </c>
      <c r="I537" s="41">
        <f>SUMIFS(SAÍDAS!$D:$D,SAÍDAS!$B:$B,'PAINEL MÊS'!$B537,SAÍDAS!$H:$H,'PAINEL MÊS'!$AI$1,SAÍDAS!$F:$F,'PAINEL MÊS'!I$3)+SUMIFS(SAÍDAS!$D:$D,SAÍDAS!$B:$B,'PAINEL MÊS'!$B537,SAÍDAS!$H:$H,'PAINEL MÊS'!$AI$1,SAÍDAS!$F:$F,"SEMANA 6")</f>
        <v>0</v>
      </c>
      <c r="J537" s="42">
        <f t="shared" si="106"/>
        <v>0</v>
      </c>
      <c r="K537" s="43">
        <f>SUMIFS(ENTRADAS!$D:$D,ENTRADAS!$B:$B,'PAINEL MÊS'!$B537,ENTRADAS!$I:$I,'PAINEL MÊS'!$AI$1,ENTRADAS!$F:$F,'PAINEL MÊS'!K$3)</f>
        <v>0</v>
      </c>
      <c r="L537" s="43">
        <f>SUMIFS(ENTRADAS!$D:$D,ENTRADAS!$B:$B,'PAINEL MÊS'!$B537,ENTRADAS!$I:$I,'PAINEL MÊS'!$AI$1,ENTRADAS!$F:$F,'PAINEL MÊS'!L$3)</f>
        <v>0</v>
      </c>
      <c r="M537" s="43">
        <f>SUMIFS(ENTRADAS!$D:$D,ENTRADAS!$B:$B,'PAINEL MÊS'!$B537,ENTRADAS!$I:$I,'PAINEL MÊS'!$AI$1,ENTRADAS!$F:$F,'PAINEL MÊS'!M$3)</f>
        <v>0</v>
      </c>
      <c r="N537" s="43">
        <f>SUMIFS(ENTRADAS!$D:$D,ENTRADAS!$B:$B,'PAINEL MÊS'!$B537,ENTRADAS!$I:$I,'PAINEL MÊS'!$AI$1,ENTRADAS!$F:$F,'PAINEL MÊS'!N$3)</f>
        <v>0</v>
      </c>
      <c r="O537" s="43">
        <f>SUMIFS(ENTRADAS!$D:$D,ENTRADAS!$B:$B,'PAINEL MÊS'!$B537,ENTRADAS!$I:$I,'PAINEL MÊS'!$AI$1,ENTRADAS!$F:$F,'PAINEL MÊS'!O$3)+SUMIFS(ENTRADAS!$D:$D,ENTRADAS!$B:$B,'PAINEL MÊS'!$B537,ENTRADAS!$I:$I,'PAINEL MÊS'!$AI$1,ENTRADAS!$F:$F,"SEMANA 6")</f>
        <v>0</v>
      </c>
      <c r="P537" s="44">
        <f t="shared" si="107"/>
        <v>0</v>
      </c>
      <c r="Q537" s="40">
        <f>C537+P537-J537+SUMIFS(AJUSTE!$D:$D,AJUSTE!$B:$B,'PAINEL MÊS'!B537,AJUSTE!$H:$H,'PAINEL MÊS'!$AI$1)</f>
        <v>0</v>
      </c>
      <c r="R537" s="45">
        <f t="shared" si="108"/>
        <v>0</v>
      </c>
      <c r="S537" s="15">
        <f>IFERROR(IF(INDEX(CADASTRO!$A$2:$Q$570,MATCH('PAINEL MÊS'!B537,CADASTRO!$B$2:$B$570,0),MATCH('PAINEL MÊS'!$AI$1,CADASTRO!$A$2:$Q$2,0))=0,IF(CADASTRO!R535=0,CADASTRO!E535,CADASTRO!R535),INDEX(CADASTRO!$A$2:$Q$570,MATCH('PAINEL MÊS'!B537,CADASTRO!$B$2:$B$570,0),MATCH('PAINEL MÊS'!$AI$1,CADASTRO!$A$2:$Q$2,0))),0)</f>
        <v>0</v>
      </c>
      <c r="T537" s="14">
        <f t="shared" si="109"/>
        <v>0</v>
      </c>
      <c r="U537" s="14">
        <f t="shared" si="110"/>
        <v>0</v>
      </c>
      <c r="V537" s="14">
        <f t="shared" si="111"/>
        <v>0</v>
      </c>
      <c r="W537" s="14">
        <f t="shared" si="112"/>
        <v>0</v>
      </c>
      <c r="X537" s="67">
        <f>IFERROR(IF(INDEX(CADASTRO!$A$2:$Q$570,MATCH('PAINEL MÊS'!B537,CADASTRO!$B$2:$B$570,0),MATCH('PAINEL MÊS'!$AJ$2,CADASTRO!$A$2:$Q$2,0))=0,IF(CADASTRO!R535=0,CADASTRO!E535,CADASTRO!R535),INDEX(CADASTRO!$A$2:$Q$570,MATCH('PAINEL MÊS'!B537,CADASTRO!$B$2:$B$570,0),MATCH('PAINEL MÊS'!$AJ$2,CADASTRO!$A$2:$Q$2,0))),0)*C537</f>
        <v>0</v>
      </c>
      <c r="Y537" s="14">
        <f t="shared" si="113"/>
        <v>0</v>
      </c>
      <c r="Z537" s="75">
        <f t="shared" si="114"/>
        <v>0</v>
      </c>
      <c r="AA537" s="75">
        <f t="shared" si="115"/>
        <v>0</v>
      </c>
      <c r="AB537" s="79">
        <f t="shared" si="116"/>
        <v>0</v>
      </c>
      <c r="AC537" s="77">
        <f t="shared" si="117"/>
        <v>0</v>
      </c>
      <c r="AD537" s="77">
        <f t="shared" si="118"/>
        <v>0</v>
      </c>
    </row>
    <row r="538" spans="1:30" ht="18.75" customHeight="1" x14ac:dyDescent="0.25">
      <c r="A538" s="7">
        <f>CADASTRO!A536</f>
        <v>0</v>
      </c>
      <c r="B538" s="7">
        <f>CADASTRO!B536</f>
        <v>0</v>
      </c>
      <c r="C538" s="40">
        <f>INDEX(Base!$A$40:$N$570,MATCH('PAINEL MÊS'!B538,Base!$B$40:$B$570,0),MATCH('PAINEL MÊS'!$C$2,Base!$A$40:$N$40,0))</f>
        <v>0</v>
      </c>
      <c r="D538" s="7">
        <f>CADASTRO!C536</f>
        <v>0</v>
      </c>
      <c r="E538" s="41">
        <f>SUMIFS(SAÍDAS!$D:$D,SAÍDAS!$B:$B,'PAINEL MÊS'!$B538,SAÍDAS!$H:$H,'PAINEL MÊS'!$AI$1,SAÍDAS!$F:$F,'PAINEL MÊS'!E$3)</f>
        <v>0</v>
      </c>
      <c r="F538" s="41">
        <f>SUMIFS(SAÍDAS!$D:$D,SAÍDAS!$B:$B,'PAINEL MÊS'!$B538,SAÍDAS!$H:$H,'PAINEL MÊS'!$AI$1,SAÍDAS!$F:$F,'PAINEL MÊS'!F$3)</f>
        <v>0</v>
      </c>
      <c r="G538" s="41">
        <f>SUMIFS(SAÍDAS!$D:$D,SAÍDAS!$B:$B,'PAINEL MÊS'!$B538,SAÍDAS!$H:$H,'PAINEL MÊS'!$AI$1,SAÍDAS!$F:$F,'PAINEL MÊS'!G$3)</f>
        <v>0</v>
      </c>
      <c r="H538" s="41">
        <f>SUMIFS(SAÍDAS!$D:$D,SAÍDAS!$B:$B,'PAINEL MÊS'!$B538,SAÍDAS!$H:$H,'PAINEL MÊS'!$AI$1,SAÍDAS!$F:$F,'PAINEL MÊS'!H$3)</f>
        <v>0</v>
      </c>
      <c r="I538" s="41">
        <f>SUMIFS(SAÍDAS!$D:$D,SAÍDAS!$B:$B,'PAINEL MÊS'!$B538,SAÍDAS!$H:$H,'PAINEL MÊS'!$AI$1,SAÍDAS!$F:$F,'PAINEL MÊS'!I$3)+SUMIFS(SAÍDAS!$D:$D,SAÍDAS!$B:$B,'PAINEL MÊS'!$B538,SAÍDAS!$H:$H,'PAINEL MÊS'!$AI$1,SAÍDAS!$F:$F,"SEMANA 6")</f>
        <v>0</v>
      </c>
      <c r="J538" s="42">
        <f t="shared" si="106"/>
        <v>0</v>
      </c>
      <c r="K538" s="43">
        <f>SUMIFS(ENTRADAS!$D:$D,ENTRADAS!$B:$B,'PAINEL MÊS'!$B538,ENTRADAS!$I:$I,'PAINEL MÊS'!$AI$1,ENTRADAS!$F:$F,'PAINEL MÊS'!K$3)</f>
        <v>0</v>
      </c>
      <c r="L538" s="43">
        <f>SUMIFS(ENTRADAS!$D:$D,ENTRADAS!$B:$B,'PAINEL MÊS'!$B538,ENTRADAS!$I:$I,'PAINEL MÊS'!$AI$1,ENTRADAS!$F:$F,'PAINEL MÊS'!L$3)</f>
        <v>0</v>
      </c>
      <c r="M538" s="43">
        <f>SUMIFS(ENTRADAS!$D:$D,ENTRADAS!$B:$B,'PAINEL MÊS'!$B538,ENTRADAS!$I:$I,'PAINEL MÊS'!$AI$1,ENTRADAS!$F:$F,'PAINEL MÊS'!M$3)</f>
        <v>0</v>
      </c>
      <c r="N538" s="43">
        <f>SUMIFS(ENTRADAS!$D:$D,ENTRADAS!$B:$B,'PAINEL MÊS'!$B538,ENTRADAS!$I:$I,'PAINEL MÊS'!$AI$1,ENTRADAS!$F:$F,'PAINEL MÊS'!N$3)</f>
        <v>0</v>
      </c>
      <c r="O538" s="43">
        <f>SUMIFS(ENTRADAS!$D:$D,ENTRADAS!$B:$B,'PAINEL MÊS'!$B538,ENTRADAS!$I:$I,'PAINEL MÊS'!$AI$1,ENTRADAS!$F:$F,'PAINEL MÊS'!O$3)+SUMIFS(ENTRADAS!$D:$D,ENTRADAS!$B:$B,'PAINEL MÊS'!$B538,ENTRADAS!$I:$I,'PAINEL MÊS'!$AI$1,ENTRADAS!$F:$F,"SEMANA 6")</f>
        <v>0</v>
      </c>
      <c r="P538" s="44">
        <f t="shared" si="107"/>
        <v>0</v>
      </c>
      <c r="Q538" s="40">
        <f>C538+P538-J538+SUMIFS(AJUSTE!$D:$D,AJUSTE!$B:$B,'PAINEL MÊS'!B538,AJUSTE!$H:$H,'PAINEL MÊS'!$AI$1)</f>
        <v>0</v>
      </c>
      <c r="R538" s="45">
        <f t="shared" si="108"/>
        <v>0</v>
      </c>
      <c r="S538" s="15">
        <f>IFERROR(IF(INDEX(CADASTRO!$A$2:$Q$570,MATCH('PAINEL MÊS'!B538,CADASTRO!$B$2:$B$570,0),MATCH('PAINEL MÊS'!$AI$1,CADASTRO!$A$2:$Q$2,0))=0,IF(CADASTRO!R536=0,CADASTRO!E536,CADASTRO!R536),INDEX(CADASTRO!$A$2:$Q$570,MATCH('PAINEL MÊS'!B538,CADASTRO!$B$2:$B$570,0),MATCH('PAINEL MÊS'!$AI$1,CADASTRO!$A$2:$Q$2,0))),0)</f>
        <v>0</v>
      </c>
      <c r="T538" s="14">
        <f t="shared" si="109"/>
        <v>0</v>
      </c>
      <c r="U538" s="14">
        <f t="shared" si="110"/>
        <v>0</v>
      </c>
      <c r="V538" s="14">
        <f t="shared" si="111"/>
        <v>0</v>
      </c>
      <c r="W538" s="14">
        <f t="shared" si="112"/>
        <v>0</v>
      </c>
      <c r="X538" s="67">
        <f>IFERROR(IF(INDEX(CADASTRO!$A$2:$Q$570,MATCH('PAINEL MÊS'!B538,CADASTRO!$B$2:$B$570,0),MATCH('PAINEL MÊS'!$AJ$2,CADASTRO!$A$2:$Q$2,0))=0,IF(CADASTRO!R536=0,CADASTRO!E536,CADASTRO!R536),INDEX(CADASTRO!$A$2:$Q$570,MATCH('PAINEL MÊS'!B538,CADASTRO!$B$2:$B$570,0),MATCH('PAINEL MÊS'!$AJ$2,CADASTRO!$A$2:$Q$2,0))),0)*C538</f>
        <v>0</v>
      </c>
      <c r="Y538" s="14">
        <f t="shared" si="113"/>
        <v>0</v>
      </c>
      <c r="Z538" s="75">
        <f t="shared" si="114"/>
        <v>0</v>
      </c>
      <c r="AA538" s="75">
        <f t="shared" si="115"/>
        <v>0</v>
      </c>
      <c r="AB538" s="79">
        <f t="shared" si="116"/>
        <v>0</v>
      </c>
      <c r="AC538" s="77">
        <f t="shared" si="117"/>
        <v>0</v>
      </c>
      <c r="AD538" s="77">
        <f t="shared" si="118"/>
        <v>0</v>
      </c>
    </row>
    <row r="539" spans="1:30" ht="18.75" customHeight="1" x14ac:dyDescent="0.25">
      <c r="A539" s="7">
        <f>CADASTRO!A537</f>
        <v>0</v>
      </c>
      <c r="B539" s="7">
        <f>CADASTRO!B537</f>
        <v>0</v>
      </c>
      <c r="C539" s="40">
        <f>INDEX(Base!$A$40:$N$570,MATCH('PAINEL MÊS'!B539,Base!$B$40:$B$570,0),MATCH('PAINEL MÊS'!$C$2,Base!$A$40:$N$40,0))</f>
        <v>0</v>
      </c>
      <c r="D539" s="7">
        <f>CADASTRO!C537</f>
        <v>0</v>
      </c>
      <c r="E539" s="41">
        <f>SUMIFS(SAÍDAS!$D:$D,SAÍDAS!$B:$B,'PAINEL MÊS'!$B539,SAÍDAS!$H:$H,'PAINEL MÊS'!$AI$1,SAÍDAS!$F:$F,'PAINEL MÊS'!E$3)</f>
        <v>0</v>
      </c>
      <c r="F539" s="41">
        <f>SUMIFS(SAÍDAS!$D:$D,SAÍDAS!$B:$B,'PAINEL MÊS'!$B539,SAÍDAS!$H:$H,'PAINEL MÊS'!$AI$1,SAÍDAS!$F:$F,'PAINEL MÊS'!F$3)</f>
        <v>0</v>
      </c>
      <c r="G539" s="41">
        <f>SUMIFS(SAÍDAS!$D:$D,SAÍDAS!$B:$B,'PAINEL MÊS'!$B539,SAÍDAS!$H:$H,'PAINEL MÊS'!$AI$1,SAÍDAS!$F:$F,'PAINEL MÊS'!G$3)</f>
        <v>0</v>
      </c>
      <c r="H539" s="41">
        <f>SUMIFS(SAÍDAS!$D:$D,SAÍDAS!$B:$B,'PAINEL MÊS'!$B539,SAÍDAS!$H:$H,'PAINEL MÊS'!$AI$1,SAÍDAS!$F:$F,'PAINEL MÊS'!H$3)</f>
        <v>0</v>
      </c>
      <c r="I539" s="41">
        <f>SUMIFS(SAÍDAS!$D:$D,SAÍDAS!$B:$B,'PAINEL MÊS'!$B539,SAÍDAS!$H:$H,'PAINEL MÊS'!$AI$1,SAÍDAS!$F:$F,'PAINEL MÊS'!I$3)+SUMIFS(SAÍDAS!$D:$D,SAÍDAS!$B:$B,'PAINEL MÊS'!$B539,SAÍDAS!$H:$H,'PAINEL MÊS'!$AI$1,SAÍDAS!$F:$F,"SEMANA 6")</f>
        <v>0</v>
      </c>
      <c r="J539" s="42">
        <f t="shared" si="106"/>
        <v>0</v>
      </c>
      <c r="K539" s="43">
        <f>SUMIFS(ENTRADAS!$D:$D,ENTRADAS!$B:$B,'PAINEL MÊS'!$B539,ENTRADAS!$I:$I,'PAINEL MÊS'!$AI$1,ENTRADAS!$F:$F,'PAINEL MÊS'!K$3)</f>
        <v>0</v>
      </c>
      <c r="L539" s="43">
        <f>SUMIFS(ENTRADAS!$D:$D,ENTRADAS!$B:$B,'PAINEL MÊS'!$B539,ENTRADAS!$I:$I,'PAINEL MÊS'!$AI$1,ENTRADAS!$F:$F,'PAINEL MÊS'!L$3)</f>
        <v>0</v>
      </c>
      <c r="M539" s="43">
        <f>SUMIFS(ENTRADAS!$D:$D,ENTRADAS!$B:$B,'PAINEL MÊS'!$B539,ENTRADAS!$I:$I,'PAINEL MÊS'!$AI$1,ENTRADAS!$F:$F,'PAINEL MÊS'!M$3)</f>
        <v>0</v>
      </c>
      <c r="N539" s="43">
        <f>SUMIFS(ENTRADAS!$D:$D,ENTRADAS!$B:$B,'PAINEL MÊS'!$B539,ENTRADAS!$I:$I,'PAINEL MÊS'!$AI$1,ENTRADAS!$F:$F,'PAINEL MÊS'!N$3)</f>
        <v>0</v>
      </c>
      <c r="O539" s="43">
        <f>SUMIFS(ENTRADAS!$D:$D,ENTRADAS!$B:$B,'PAINEL MÊS'!$B539,ENTRADAS!$I:$I,'PAINEL MÊS'!$AI$1,ENTRADAS!$F:$F,'PAINEL MÊS'!O$3)+SUMIFS(ENTRADAS!$D:$D,ENTRADAS!$B:$B,'PAINEL MÊS'!$B539,ENTRADAS!$I:$I,'PAINEL MÊS'!$AI$1,ENTRADAS!$F:$F,"SEMANA 6")</f>
        <v>0</v>
      </c>
      <c r="P539" s="44">
        <f t="shared" si="107"/>
        <v>0</v>
      </c>
      <c r="Q539" s="40">
        <f>C539+P539-J539+SUMIFS(AJUSTE!$D:$D,AJUSTE!$B:$B,'PAINEL MÊS'!B539,AJUSTE!$H:$H,'PAINEL MÊS'!$AI$1)</f>
        <v>0</v>
      </c>
      <c r="R539" s="45">
        <f t="shared" si="108"/>
        <v>0</v>
      </c>
      <c r="S539" s="15">
        <f>IFERROR(IF(INDEX(CADASTRO!$A$2:$Q$570,MATCH('PAINEL MÊS'!B539,CADASTRO!$B$2:$B$570,0),MATCH('PAINEL MÊS'!$AI$1,CADASTRO!$A$2:$Q$2,0))=0,IF(CADASTRO!R537=0,CADASTRO!E537,CADASTRO!R537),INDEX(CADASTRO!$A$2:$Q$570,MATCH('PAINEL MÊS'!B539,CADASTRO!$B$2:$B$570,0),MATCH('PAINEL MÊS'!$AI$1,CADASTRO!$A$2:$Q$2,0))),0)</f>
        <v>0</v>
      </c>
      <c r="T539" s="14">
        <f t="shared" si="109"/>
        <v>0</v>
      </c>
      <c r="U539" s="14">
        <f t="shared" si="110"/>
        <v>0</v>
      </c>
      <c r="V539" s="14">
        <f t="shared" si="111"/>
        <v>0</v>
      </c>
      <c r="W539" s="14">
        <f t="shared" si="112"/>
        <v>0</v>
      </c>
      <c r="X539" s="67">
        <f>IFERROR(IF(INDEX(CADASTRO!$A$2:$Q$570,MATCH('PAINEL MÊS'!B539,CADASTRO!$B$2:$B$570,0),MATCH('PAINEL MÊS'!$AJ$2,CADASTRO!$A$2:$Q$2,0))=0,IF(CADASTRO!R537=0,CADASTRO!E537,CADASTRO!R537),INDEX(CADASTRO!$A$2:$Q$570,MATCH('PAINEL MÊS'!B539,CADASTRO!$B$2:$B$570,0),MATCH('PAINEL MÊS'!$AJ$2,CADASTRO!$A$2:$Q$2,0))),0)*C539</f>
        <v>0</v>
      </c>
      <c r="Y539" s="14">
        <f t="shared" si="113"/>
        <v>0</v>
      </c>
      <c r="Z539" s="75">
        <f t="shared" si="114"/>
        <v>0</v>
      </c>
      <c r="AA539" s="75">
        <f t="shared" si="115"/>
        <v>0</v>
      </c>
      <c r="AB539" s="79">
        <f t="shared" si="116"/>
        <v>0</v>
      </c>
      <c r="AC539" s="77">
        <f t="shared" si="117"/>
        <v>0</v>
      </c>
      <c r="AD539" s="77">
        <f t="shared" si="118"/>
        <v>0</v>
      </c>
    </row>
    <row r="540" spans="1:30" ht="18.75" customHeight="1" x14ac:dyDescent="0.25">
      <c r="A540" s="7">
        <f>CADASTRO!A538</f>
        <v>0</v>
      </c>
      <c r="B540" s="7">
        <f>CADASTRO!B538</f>
        <v>0</v>
      </c>
      <c r="C540" s="40">
        <f>INDEX(Base!$A$40:$N$570,MATCH('PAINEL MÊS'!B540,Base!$B$40:$B$570,0),MATCH('PAINEL MÊS'!$C$2,Base!$A$40:$N$40,0))</f>
        <v>0</v>
      </c>
      <c r="D540" s="7">
        <f>CADASTRO!C538</f>
        <v>0</v>
      </c>
      <c r="E540" s="41">
        <f>SUMIFS(SAÍDAS!$D:$D,SAÍDAS!$B:$B,'PAINEL MÊS'!$B540,SAÍDAS!$H:$H,'PAINEL MÊS'!$AI$1,SAÍDAS!$F:$F,'PAINEL MÊS'!E$3)</f>
        <v>0</v>
      </c>
      <c r="F540" s="41">
        <f>SUMIFS(SAÍDAS!$D:$D,SAÍDAS!$B:$B,'PAINEL MÊS'!$B540,SAÍDAS!$H:$H,'PAINEL MÊS'!$AI$1,SAÍDAS!$F:$F,'PAINEL MÊS'!F$3)</f>
        <v>0</v>
      </c>
      <c r="G540" s="41">
        <f>SUMIFS(SAÍDAS!$D:$D,SAÍDAS!$B:$B,'PAINEL MÊS'!$B540,SAÍDAS!$H:$H,'PAINEL MÊS'!$AI$1,SAÍDAS!$F:$F,'PAINEL MÊS'!G$3)</f>
        <v>0</v>
      </c>
      <c r="H540" s="41">
        <f>SUMIFS(SAÍDAS!$D:$D,SAÍDAS!$B:$B,'PAINEL MÊS'!$B540,SAÍDAS!$H:$H,'PAINEL MÊS'!$AI$1,SAÍDAS!$F:$F,'PAINEL MÊS'!H$3)</f>
        <v>0</v>
      </c>
      <c r="I540" s="41">
        <f>SUMIFS(SAÍDAS!$D:$D,SAÍDAS!$B:$B,'PAINEL MÊS'!$B540,SAÍDAS!$H:$H,'PAINEL MÊS'!$AI$1,SAÍDAS!$F:$F,'PAINEL MÊS'!I$3)+SUMIFS(SAÍDAS!$D:$D,SAÍDAS!$B:$B,'PAINEL MÊS'!$B540,SAÍDAS!$H:$H,'PAINEL MÊS'!$AI$1,SAÍDAS!$F:$F,"SEMANA 6")</f>
        <v>0</v>
      </c>
      <c r="J540" s="42">
        <f t="shared" si="106"/>
        <v>0</v>
      </c>
      <c r="K540" s="43">
        <f>SUMIFS(ENTRADAS!$D:$D,ENTRADAS!$B:$B,'PAINEL MÊS'!$B540,ENTRADAS!$I:$I,'PAINEL MÊS'!$AI$1,ENTRADAS!$F:$F,'PAINEL MÊS'!K$3)</f>
        <v>0</v>
      </c>
      <c r="L540" s="43">
        <f>SUMIFS(ENTRADAS!$D:$D,ENTRADAS!$B:$B,'PAINEL MÊS'!$B540,ENTRADAS!$I:$I,'PAINEL MÊS'!$AI$1,ENTRADAS!$F:$F,'PAINEL MÊS'!L$3)</f>
        <v>0</v>
      </c>
      <c r="M540" s="43">
        <f>SUMIFS(ENTRADAS!$D:$D,ENTRADAS!$B:$B,'PAINEL MÊS'!$B540,ENTRADAS!$I:$I,'PAINEL MÊS'!$AI$1,ENTRADAS!$F:$F,'PAINEL MÊS'!M$3)</f>
        <v>0</v>
      </c>
      <c r="N540" s="43">
        <f>SUMIFS(ENTRADAS!$D:$D,ENTRADAS!$B:$B,'PAINEL MÊS'!$B540,ENTRADAS!$I:$I,'PAINEL MÊS'!$AI$1,ENTRADAS!$F:$F,'PAINEL MÊS'!N$3)</f>
        <v>0</v>
      </c>
      <c r="O540" s="43">
        <f>SUMIFS(ENTRADAS!$D:$D,ENTRADAS!$B:$B,'PAINEL MÊS'!$B540,ENTRADAS!$I:$I,'PAINEL MÊS'!$AI$1,ENTRADAS!$F:$F,'PAINEL MÊS'!O$3)+SUMIFS(ENTRADAS!$D:$D,ENTRADAS!$B:$B,'PAINEL MÊS'!$B540,ENTRADAS!$I:$I,'PAINEL MÊS'!$AI$1,ENTRADAS!$F:$F,"SEMANA 6")</f>
        <v>0</v>
      </c>
      <c r="P540" s="44">
        <f t="shared" si="107"/>
        <v>0</v>
      </c>
      <c r="Q540" s="40">
        <f>C540+P540-J540+SUMIFS(AJUSTE!$D:$D,AJUSTE!$B:$B,'PAINEL MÊS'!B540,AJUSTE!$H:$H,'PAINEL MÊS'!$AI$1)</f>
        <v>0</v>
      </c>
      <c r="R540" s="45">
        <f t="shared" si="108"/>
        <v>0</v>
      </c>
      <c r="S540" s="15">
        <f>IFERROR(IF(INDEX(CADASTRO!$A$2:$Q$570,MATCH('PAINEL MÊS'!B540,CADASTRO!$B$2:$B$570,0),MATCH('PAINEL MÊS'!$AI$1,CADASTRO!$A$2:$Q$2,0))=0,IF(CADASTRO!R538=0,CADASTRO!E538,CADASTRO!R538),INDEX(CADASTRO!$A$2:$Q$570,MATCH('PAINEL MÊS'!B540,CADASTRO!$B$2:$B$570,0),MATCH('PAINEL MÊS'!$AI$1,CADASTRO!$A$2:$Q$2,0))),0)</f>
        <v>0</v>
      </c>
      <c r="T540" s="14">
        <f t="shared" si="109"/>
        <v>0</v>
      </c>
      <c r="U540" s="14">
        <f t="shared" si="110"/>
        <v>0</v>
      </c>
      <c r="V540" s="14">
        <f t="shared" si="111"/>
        <v>0</v>
      </c>
      <c r="W540" s="14">
        <f t="shared" si="112"/>
        <v>0</v>
      </c>
      <c r="X540" s="67">
        <f>IFERROR(IF(INDEX(CADASTRO!$A$2:$Q$570,MATCH('PAINEL MÊS'!B540,CADASTRO!$B$2:$B$570,0),MATCH('PAINEL MÊS'!$AJ$2,CADASTRO!$A$2:$Q$2,0))=0,IF(CADASTRO!R538=0,CADASTRO!E538,CADASTRO!R538),INDEX(CADASTRO!$A$2:$Q$570,MATCH('PAINEL MÊS'!B540,CADASTRO!$B$2:$B$570,0),MATCH('PAINEL MÊS'!$AJ$2,CADASTRO!$A$2:$Q$2,0))),0)*C540</f>
        <v>0</v>
      </c>
      <c r="Y540" s="14">
        <f t="shared" si="113"/>
        <v>0</v>
      </c>
      <c r="Z540" s="75">
        <f t="shared" si="114"/>
        <v>0</v>
      </c>
      <c r="AA540" s="75">
        <f t="shared" si="115"/>
        <v>0</v>
      </c>
      <c r="AB540" s="79">
        <f t="shared" si="116"/>
        <v>0</v>
      </c>
      <c r="AC540" s="77">
        <f t="shared" si="117"/>
        <v>0</v>
      </c>
      <c r="AD540" s="77">
        <f t="shared" si="118"/>
        <v>0</v>
      </c>
    </row>
    <row r="541" spans="1:30" ht="18.75" customHeight="1" x14ac:dyDescent="0.25">
      <c r="A541" s="7">
        <f>CADASTRO!A539</f>
        <v>0</v>
      </c>
      <c r="B541" s="7">
        <f>CADASTRO!B539</f>
        <v>0</v>
      </c>
      <c r="C541" s="40">
        <f>INDEX(Base!$A$40:$N$570,MATCH('PAINEL MÊS'!B541,Base!$B$40:$B$570,0),MATCH('PAINEL MÊS'!$C$2,Base!$A$40:$N$40,0))</f>
        <v>0</v>
      </c>
      <c r="D541" s="7">
        <f>CADASTRO!C539</f>
        <v>0</v>
      </c>
      <c r="E541" s="41">
        <f>SUMIFS(SAÍDAS!$D:$D,SAÍDAS!$B:$B,'PAINEL MÊS'!$B541,SAÍDAS!$H:$H,'PAINEL MÊS'!$AI$1,SAÍDAS!$F:$F,'PAINEL MÊS'!E$3)</f>
        <v>0</v>
      </c>
      <c r="F541" s="41">
        <f>SUMIFS(SAÍDAS!$D:$D,SAÍDAS!$B:$B,'PAINEL MÊS'!$B541,SAÍDAS!$H:$H,'PAINEL MÊS'!$AI$1,SAÍDAS!$F:$F,'PAINEL MÊS'!F$3)</f>
        <v>0</v>
      </c>
      <c r="G541" s="41">
        <f>SUMIFS(SAÍDAS!$D:$D,SAÍDAS!$B:$B,'PAINEL MÊS'!$B541,SAÍDAS!$H:$H,'PAINEL MÊS'!$AI$1,SAÍDAS!$F:$F,'PAINEL MÊS'!G$3)</f>
        <v>0</v>
      </c>
      <c r="H541" s="41">
        <f>SUMIFS(SAÍDAS!$D:$D,SAÍDAS!$B:$B,'PAINEL MÊS'!$B541,SAÍDAS!$H:$H,'PAINEL MÊS'!$AI$1,SAÍDAS!$F:$F,'PAINEL MÊS'!H$3)</f>
        <v>0</v>
      </c>
      <c r="I541" s="41">
        <f>SUMIFS(SAÍDAS!$D:$D,SAÍDAS!$B:$B,'PAINEL MÊS'!$B541,SAÍDAS!$H:$H,'PAINEL MÊS'!$AI$1,SAÍDAS!$F:$F,'PAINEL MÊS'!I$3)+SUMIFS(SAÍDAS!$D:$D,SAÍDAS!$B:$B,'PAINEL MÊS'!$B541,SAÍDAS!$H:$H,'PAINEL MÊS'!$AI$1,SAÍDAS!$F:$F,"SEMANA 6")</f>
        <v>0</v>
      </c>
      <c r="J541" s="42">
        <f t="shared" si="106"/>
        <v>0</v>
      </c>
      <c r="K541" s="43">
        <f>SUMIFS(ENTRADAS!$D:$D,ENTRADAS!$B:$B,'PAINEL MÊS'!$B541,ENTRADAS!$I:$I,'PAINEL MÊS'!$AI$1,ENTRADAS!$F:$F,'PAINEL MÊS'!K$3)</f>
        <v>0</v>
      </c>
      <c r="L541" s="43">
        <f>SUMIFS(ENTRADAS!$D:$D,ENTRADAS!$B:$B,'PAINEL MÊS'!$B541,ENTRADAS!$I:$I,'PAINEL MÊS'!$AI$1,ENTRADAS!$F:$F,'PAINEL MÊS'!L$3)</f>
        <v>0</v>
      </c>
      <c r="M541" s="43">
        <f>SUMIFS(ENTRADAS!$D:$D,ENTRADAS!$B:$B,'PAINEL MÊS'!$B541,ENTRADAS!$I:$I,'PAINEL MÊS'!$AI$1,ENTRADAS!$F:$F,'PAINEL MÊS'!M$3)</f>
        <v>0</v>
      </c>
      <c r="N541" s="43">
        <f>SUMIFS(ENTRADAS!$D:$D,ENTRADAS!$B:$B,'PAINEL MÊS'!$B541,ENTRADAS!$I:$I,'PAINEL MÊS'!$AI$1,ENTRADAS!$F:$F,'PAINEL MÊS'!N$3)</f>
        <v>0</v>
      </c>
      <c r="O541" s="43">
        <f>SUMIFS(ENTRADAS!$D:$D,ENTRADAS!$B:$B,'PAINEL MÊS'!$B541,ENTRADAS!$I:$I,'PAINEL MÊS'!$AI$1,ENTRADAS!$F:$F,'PAINEL MÊS'!O$3)+SUMIFS(ENTRADAS!$D:$D,ENTRADAS!$B:$B,'PAINEL MÊS'!$B541,ENTRADAS!$I:$I,'PAINEL MÊS'!$AI$1,ENTRADAS!$F:$F,"SEMANA 6")</f>
        <v>0</v>
      </c>
      <c r="P541" s="44">
        <f t="shared" si="107"/>
        <v>0</v>
      </c>
      <c r="Q541" s="40">
        <f>C541+P541-J541+SUMIFS(AJUSTE!$D:$D,AJUSTE!$B:$B,'PAINEL MÊS'!B541,AJUSTE!$H:$H,'PAINEL MÊS'!$AI$1)</f>
        <v>0</v>
      </c>
      <c r="R541" s="45">
        <f t="shared" si="108"/>
        <v>0</v>
      </c>
      <c r="S541" s="15">
        <f>IFERROR(IF(INDEX(CADASTRO!$A$2:$Q$570,MATCH('PAINEL MÊS'!B541,CADASTRO!$B$2:$B$570,0),MATCH('PAINEL MÊS'!$AI$1,CADASTRO!$A$2:$Q$2,0))=0,IF(CADASTRO!R539=0,CADASTRO!E539,CADASTRO!R539),INDEX(CADASTRO!$A$2:$Q$570,MATCH('PAINEL MÊS'!B541,CADASTRO!$B$2:$B$570,0),MATCH('PAINEL MÊS'!$AI$1,CADASTRO!$A$2:$Q$2,0))),0)</f>
        <v>0</v>
      </c>
      <c r="T541" s="14">
        <f t="shared" si="109"/>
        <v>0</v>
      </c>
      <c r="U541" s="14">
        <f t="shared" si="110"/>
        <v>0</v>
      </c>
      <c r="V541" s="14">
        <f t="shared" si="111"/>
        <v>0</v>
      </c>
      <c r="W541" s="14">
        <f t="shared" si="112"/>
        <v>0</v>
      </c>
      <c r="X541" s="67">
        <f>IFERROR(IF(INDEX(CADASTRO!$A$2:$Q$570,MATCH('PAINEL MÊS'!B541,CADASTRO!$B$2:$B$570,0),MATCH('PAINEL MÊS'!$AJ$2,CADASTRO!$A$2:$Q$2,0))=0,IF(CADASTRO!R539=0,CADASTRO!E539,CADASTRO!R539),INDEX(CADASTRO!$A$2:$Q$570,MATCH('PAINEL MÊS'!B541,CADASTRO!$B$2:$B$570,0),MATCH('PAINEL MÊS'!$AJ$2,CADASTRO!$A$2:$Q$2,0))),0)*C541</f>
        <v>0</v>
      </c>
      <c r="Y541" s="14">
        <f t="shared" si="113"/>
        <v>0</v>
      </c>
      <c r="Z541" s="75">
        <f t="shared" si="114"/>
        <v>0</v>
      </c>
      <c r="AA541" s="75">
        <f t="shared" si="115"/>
        <v>0</v>
      </c>
      <c r="AB541" s="79">
        <f t="shared" si="116"/>
        <v>0</v>
      </c>
      <c r="AC541" s="77">
        <f t="shared" si="117"/>
        <v>0</v>
      </c>
      <c r="AD541" s="77">
        <f t="shared" si="118"/>
        <v>0</v>
      </c>
    </row>
    <row r="542" spans="1:30" ht="18.75" customHeight="1" x14ac:dyDescent="0.25">
      <c r="A542" s="7">
        <f>CADASTRO!A540</f>
        <v>0</v>
      </c>
      <c r="B542" s="7">
        <f>CADASTRO!B540</f>
        <v>0</v>
      </c>
      <c r="C542" s="40">
        <f>INDEX(Base!$A$40:$N$570,MATCH('PAINEL MÊS'!B542,Base!$B$40:$B$570,0),MATCH('PAINEL MÊS'!$C$2,Base!$A$40:$N$40,0))</f>
        <v>0</v>
      </c>
      <c r="D542" s="7">
        <f>CADASTRO!C540</f>
        <v>0</v>
      </c>
      <c r="E542" s="41">
        <f>SUMIFS(SAÍDAS!$D:$D,SAÍDAS!$B:$B,'PAINEL MÊS'!$B542,SAÍDAS!$H:$H,'PAINEL MÊS'!$AI$1,SAÍDAS!$F:$F,'PAINEL MÊS'!E$3)</f>
        <v>0</v>
      </c>
      <c r="F542" s="41">
        <f>SUMIFS(SAÍDAS!$D:$D,SAÍDAS!$B:$B,'PAINEL MÊS'!$B542,SAÍDAS!$H:$H,'PAINEL MÊS'!$AI$1,SAÍDAS!$F:$F,'PAINEL MÊS'!F$3)</f>
        <v>0</v>
      </c>
      <c r="G542" s="41">
        <f>SUMIFS(SAÍDAS!$D:$D,SAÍDAS!$B:$B,'PAINEL MÊS'!$B542,SAÍDAS!$H:$H,'PAINEL MÊS'!$AI$1,SAÍDAS!$F:$F,'PAINEL MÊS'!G$3)</f>
        <v>0</v>
      </c>
      <c r="H542" s="41">
        <f>SUMIFS(SAÍDAS!$D:$D,SAÍDAS!$B:$B,'PAINEL MÊS'!$B542,SAÍDAS!$H:$H,'PAINEL MÊS'!$AI$1,SAÍDAS!$F:$F,'PAINEL MÊS'!H$3)</f>
        <v>0</v>
      </c>
      <c r="I542" s="41">
        <f>SUMIFS(SAÍDAS!$D:$D,SAÍDAS!$B:$B,'PAINEL MÊS'!$B542,SAÍDAS!$H:$H,'PAINEL MÊS'!$AI$1,SAÍDAS!$F:$F,'PAINEL MÊS'!I$3)+SUMIFS(SAÍDAS!$D:$D,SAÍDAS!$B:$B,'PAINEL MÊS'!$B542,SAÍDAS!$H:$H,'PAINEL MÊS'!$AI$1,SAÍDAS!$F:$F,"SEMANA 6")</f>
        <v>0</v>
      </c>
      <c r="J542" s="42">
        <f t="shared" si="106"/>
        <v>0</v>
      </c>
      <c r="K542" s="43">
        <f>SUMIFS(ENTRADAS!$D:$D,ENTRADAS!$B:$B,'PAINEL MÊS'!$B542,ENTRADAS!$I:$I,'PAINEL MÊS'!$AI$1,ENTRADAS!$F:$F,'PAINEL MÊS'!K$3)</f>
        <v>0</v>
      </c>
      <c r="L542" s="43">
        <f>SUMIFS(ENTRADAS!$D:$D,ENTRADAS!$B:$B,'PAINEL MÊS'!$B542,ENTRADAS!$I:$I,'PAINEL MÊS'!$AI$1,ENTRADAS!$F:$F,'PAINEL MÊS'!L$3)</f>
        <v>0</v>
      </c>
      <c r="M542" s="43">
        <f>SUMIFS(ENTRADAS!$D:$D,ENTRADAS!$B:$B,'PAINEL MÊS'!$B542,ENTRADAS!$I:$I,'PAINEL MÊS'!$AI$1,ENTRADAS!$F:$F,'PAINEL MÊS'!M$3)</f>
        <v>0</v>
      </c>
      <c r="N542" s="43">
        <f>SUMIFS(ENTRADAS!$D:$D,ENTRADAS!$B:$B,'PAINEL MÊS'!$B542,ENTRADAS!$I:$I,'PAINEL MÊS'!$AI$1,ENTRADAS!$F:$F,'PAINEL MÊS'!N$3)</f>
        <v>0</v>
      </c>
      <c r="O542" s="43">
        <f>SUMIFS(ENTRADAS!$D:$D,ENTRADAS!$B:$B,'PAINEL MÊS'!$B542,ENTRADAS!$I:$I,'PAINEL MÊS'!$AI$1,ENTRADAS!$F:$F,'PAINEL MÊS'!O$3)+SUMIFS(ENTRADAS!$D:$D,ENTRADAS!$B:$B,'PAINEL MÊS'!$B542,ENTRADAS!$I:$I,'PAINEL MÊS'!$AI$1,ENTRADAS!$F:$F,"SEMANA 6")</f>
        <v>0</v>
      </c>
      <c r="P542" s="44">
        <f t="shared" si="107"/>
        <v>0</v>
      </c>
      <c r="Q542" s="40">
        <f>C542+P542-J542+SUMIFS(AJUSTE!$D:$D,AJUSTE!$B:$B,'PAINEL MÊS'!B542,AJUSTE!$H:$H,'PAINEL MÊS'!$AI$1)</f>
        <v>0</v>
      </c>
      <c r="R542" s="45">
        <f t="shared" si="108"/>
        <v>0</v>
      </c>
      <c r="S542" s="15">
        <f>IFERROR(IF(INDEX(CADASTRO!$A$2:$Q$570,MATCH('PAINEL MÊS'!B542,CADASTRO!$B$2:$B$570,0),MATCH('PAINEL MÊS'!$AI$1,CADASTRO!$A$2:$Q$2,0))=0,IF(CADASTRO!R540=0,CADASTRO!E540,CADASTRO!R540),INDEX(CADASTRO!$A$2:$Q$570,MATCH('PAINEL MÊS'!B542,CADASTRO!$B$2:$B$570,0),MATCH('PAINEL MÊS'!$AI$1,CADASTRO!$A$2:$Q$2,0))),0)</f>
        <v>0</v>
      </c>
      <c r="T542" s="14">
        <f t="shared" si="109"/>
        <v>0</v>
      </c>
      <c r="U542" s="14">
        <f t="shared" si="110"/>
        <v>0</v>
      </c>
      <c r="V542" s="14">
        <f t="shared" si="111"/>
        <v>0</v>
      </c>
      <c r="W542" s="14">
        <f t="shared" si="112"/>
        <v>0</v>
      </c>
      <c r="X542" s="67">
        <f>IFERROR(IF(INDEX(CADASTRO!$A$2:$Q$570,MATCH('PAINEL MÊS'!B542,CADASTRO!$B$2:$B$570,0),MATCH('PAINEL MÊS'!$AJ$2,CADASTRO!$A$2:$Q$2,0))=0,IF(CADASTRO!R540=0,CADASTRO!E540,CADASTRO!R540),INDEX(CADASTRO!$A$2:$Q$570,MATCH('PAINEL MÊS'!B542,CADASTRO!$B$2:$B$570,0),MATCH('PAINEL MÊS'!$AJ$2,CADASTRO!$A$2:$Q$2,0))),0)*C542</f>
        <v>0</v>
      </c>
      <c r="Y542" s="14">
        <f t="shared" si="113"/>
        <v>0</v>
      </c>
      <c r="Z542" s="75">
        <f t="shared" si="114"/>
        <v>0</v>
      </c>
      <c r="AA542" s="75">
        <f t="shared" si="115"/>
        <v>0</v>
      </c>
      <c r="AB542" s="79">
        <f t="shared" si="116"/>
        <v>0</v>
      </c>
      <c r="AC542" s="77">
        <f t="shared" si="117"/>
        <v>0</v>
      </c>
      <c r="AD542" s="77">
        <f t="shared" si="118"/>
        <v>0</v>
      </c>
    </row>
    <row r="543" spans="1:30" ht="18.75" customHeight="1" x14ac:dyDescent="0.25">
      <c r="A543" s="7">
        <f>CADASTRO!A541</f>
        <v>0</v>
      </c>
      <c r="B543" s="7">
        <f>CADASTRO!B541</f>
        <v>0</v>
      </c>
      <c r="C543" s="40">
        <f>INDEX(Base!$A$40:$N$570,MATCH('PAINEL MÊS'!B543,Base!$B$40:$B$570,0),MATCH('PAINEL MÊS'!$C$2,Base!$A$40:$N$40,0))</f>
        <v>0</v>
      </c>
      <c r="D543" s="7">
        <f>CADASTRO!C541</f>
        <v>0</v>
      </c>
      <c r="E543" s="41">
        <f>SUMIFS(SAÍDAS!$D:$D,SAÍDAS!$B:$B,'PAINEL MÊS'!$B543,SAÍDAS!$H:$H,'PAINEL MÊS'!$AI$1,SAÍDAS!$F:$F,'PAINEL MÊS'!E$3)</f>
        <v>0</v>
      </c>
      <c r="F543" s="41">
        <f>SUMIFS(SAÍDAS!$D:$D,SAÍDAS!$B:$B,'PAINEL MÊS'!$B543,SAÍDAS!$H:$H,'PAINEL MÊS'!$AI$1,SAÍDAS!$F:$F,'PAINEL MÊS'!F$3)</f>
        <v>0</v>
      </c>
      <c r="G543" s="41">
        <f>SUMIFS(SAÍDAS!$D:$D,SAÍDAS!$B:$B,'PAINEL MÊS'!$B543,SAÍDAS!$H:$H,'PAINEL MÊS'!$AI$1,SAÍDAS!$F:$F,'PAINEL MÊS'!G$3)</f>
        <v>0</v>
      </c>
      <c r="H543" s="41">
        <f>SUMIFS(SAÍDAS!$D:$D,SAÍDAS!$B:$B,'PAINEL MÊS'!$B543,SAÍDAS!$H:$H,'PAINEL MÊS'!$AI$1,SAÍDAS!$F:$F,'PAINEL MÊS'!H$3)</f>
        <v>0</v>
      </c>
      <c r="I543" s="41">
        <f>SUMIFS(SAÍDAS!$D:$D,SAÍDAS!$B:$B,'PAINEL MÊS'!$B543,SAÍDAS!$H:$H,'PAINEL MÊS'!$AI$1,SAÍDAS!$F:$F,'PAINEL MÊS'!I$3)+SUMIFS(SAÍDAS!$D:$D,SAÍDAS!$B:$B,'PAINEL MÊS'!$B543,SAÍDAS!$H:$H,'PAINEL MÊS'!$AI$1,SAÍDAS!$F:$F,"SEMANA 6")</f>
        <v>0</v>
      </c>
      <c r="J543" s="42">
        <f t="shared" si="106"/>
        <v>0</v>
      </c>
      <c r="K543" s="43">
        <f>SUMIFS(ENTRADAS!$D:$D,ENTRADAS!$B:$B,'PAINEL MÊS'!$B543,ENTRADAS!$I:$I,'PAINEL MÊS'!$AI$1,ENTRADAS!$F:$F,'PAINEL MÊS'!K$3)</f>
        <v>0</v>
      </c>
      <c r="L543" s="43">
        <f>SUMIFS(ENTRADAS!$D:$D,ENTRADAS!$B:$B,'PAINEL MÊS'!$B543,ENTRADAS!$I:$I,'PAINEL MÊS'!$AI$1,ENTRADAS!$F:$F,'PAINEL MÊS'!L$3)</f>
        <v>0</v>
      </c>
      <c r="M543" s="43">
        <f>SUMIFS(ENTRADAS!$D:$D,ENTRADAS!$B:$B,'PAINEL MÊS'!$B543,ENTRADAS!$I:$I,'PAINEL MÊS'!$AI$1,ENTRADAS!$F:$F,'PAINEL MÊS'!M$3)</f>
        <v>0</v>
      </c>
      <c r="N543" s="43">
        <f>SUMIFS(ENTRADAS!$D:$D,ENTRADAS!$B:$B,'PAINEL MÊS'!$B543,ENTRADAS!$I:$I,'PAINEL MÊS'!$AI$1,ENTRADAS!$F:$F,'PAINEL MÊS'!N$3)</f>
        <v>0</v>
      </c>
      <c r="O543" s="43">
        <f>SUMIFS(ENTRADAS!$D:$D,ENTRADAS!$B:$B,'PAINEL MÊS'!$B543,ENTRADAS!$I:$I,'PAINEL MÊS'!$AI$1,ENTRADAS!$F:$F,'PAINEL MÊS'!O$3)+SUMIFS(ENTRADAS!$D:$D,ENTRADAS!$B:$B,'PAINEL MÊS'!$B543,ENTRADAS!$I:$I,'PAINEL MÊS'!$AI$1,ENTRADAS!$F:$F,"SEMANA 6")</f>
        <v>0</v>
      </c>
      <c r="P543" s="44">
        <f t="shared" si="107"/>
        <v>0</v>
      </c>
      <c r="Q543" s="40">
        <f>C543+P543-J543+SUMIFS(AJUSTE!$D:$D,AJUSTE!$B:$B,'PAINEL MÊS'!B543,AJUSTE!$H:$H,'PAINEL MÊS'!$AI$1)</f>
        <v>0</v>
      </c>
      <c r="R543" s="45">
        <f t="shared" si="108"/>
        <v>0</v>
      </c>
      <c r="S543" s="15">
        <f>IFERROR(IF(INDEX(CADASTRO!$A$2:$Q$570,MATCH('PAINEL MÊS'!B543,CADASTRO!$B$2:$B$570,0),MATCH('PAINEL MÊS'!$AI$1,CADASTRO!$A$2:$Q$2,0))=0,IF(CADASTRO!R541=0,CADASTRO!E541,CADASTRO!R541),INDEX(CADASTRO!$A$2:$Q$570,MATCH('PAINEL MÊS'!B543,CADASTRO!$B$2:$B$570,0),MATCH('PAINEL MÊS'!$AI$1,CADASTRO!$A$2:$Q$2,0))),0)</f>
        <v>0</v>
      </c>
      <c r="T543" s="14">
        <f t="shared" si="109"/>
        <v>0</v>
      </c>
      <c r="U543" s="14">
        <f t="shared" si="110"/>
        <v>0</v>
      </c>
      <c r="V543" s="14">
        <f t="shared" si="111"/>
        <v>0</v>
      </c>
      <c r="W543" s="14">
        <f t="shared" si="112"/>
        <v>0</v>
      </c>
      <c r="X543" s="67">
        <f>IFERROR(IF(INDEX(CADASTRO!$A$2:$Q$570,MATCH('PAINEL MÊS'!B543,CADASTRO!$B$2:$B$570,0),MATCH('PAINEL MÊS'!$AJ$2,CADASTRO!$A$2:$Q$2,0))=0,IF(CADASTRO!R541=0,CADASTRO!E541,CADASTRO!R541),INDEX(CADASTRO!$A$2:$Q$570,MATCH('PAINEL MÊS'!B543,CADASTRO!$B$2:$B$570,0),MATCH('PAINEL MÊS'!$AJ$2,CADASTRO!$A$2:$Q$2,0))),0)*C543</f>
        <v>0</v>
      </c>
      <c r="Y543" s="14">
        <f t="shared" si="113"/>
        <v>0</v>
      </c>
      <c r="Z543" s="75">
        <f t="shared" si="114"/>
        <v>0</v>
      </c>
      <c r="AA543" s="75">
        <f t="shared" si="115"/>
        <v>0</v>
      </c>
      <c r="AB543" s="79">
        <f t="shared" si="116"/>
        <v>0</v>
      </c>
      <c r="AC543" s="77">
        <f t="shared" si="117"/>
        <v>0</v>
      </c>
      <c r="AD543" s="77">
        <f t="shared" si="118"/>
        <v>0</v>
      </c>
    </row>
    <row r="544" spans="1:30" ht="18.75" customHeight="1" x14ac:dyDescent="0.25">
      <c r="A544" s="7">
        <f>CADASTRO!A542</f>
        <v>0</v>
      </c>
      <c r="B544" s="7">
        <f>CADASTRO!B542</f>
        <v>0</v>
      </c>
      <c r="C544" s="40">
        <f>INDEX(Base!$A$40:$N$570,MATCH('PAINEL MÊS'!B544,Base!$B$40:$B$570,0),MATCH('PAINEL MÊS'!$C$2,Base!$A$40:$N$40,0))</f>
        <v>0</v>
      </c>
      <c r="D544" s="7">
        <f>CADASTRO!C542</f>
        <v>0</v>
      </c>
      <c r="E544" s="41">
        <f>SUMIFS(SAÍDAS!$D:$D,SAÍDAS!$B:$B,'PAINEL MÊS'!$B544,SAÍDAS!$H:$H,'PAINEL MÊS'!$AI$1,SAÍDAS!$F:$F,'PAINEL MÊS'!E$3)</f>
        <v>0</v>
      </c>
      <c r="F544" s="41">
        <f>SUMIFS(SAÍDAS!$D:$D,SAÍDAS!$B:$B,'PAINEL MÊS'!$B544,SAÍDAS!$H:$H,'PAINEL MÊS'!$AI$1,SAÍDAS!$F:$F,'PAINEL MÊS'!F$3)</f>
        <v>0</v>
      </c>
      <c r="G544" s="41">
        <f>SUMIFS(SAÍDAS!$D:$D,SAÍDAS!$B:$B,'PAINEL MÊS'!$B544,SAÍDAS!$H:$H,'PAINEL MÊS'!$AI$1,SAÍDAS!$F:$F,'PAINEL MÊS'!G$3)</f>
        <v>0</v>
      </c>
      <c r="H544" s="41">
        <f>SUMIFS(SAÍDAS!$D:$D,SAÍDAS!$B:$B,'PAINEL MÊS'!$B544,SAÍDAS!$H:$H,'PAINEL MÊS'!$AI$1,SAÍDAS!$F:$F,'PAINEL MÊS'!H$3)</f>
        <v>0</v>
      </c>
      <c r="I544" s="41">
        <f>SUMIFS(SAÍDAS!$D:$D,SAÍDAS!$B:$B,'PAINEL MÊS'!$B544,SAÍDAS!$H:$H,'PAINEL MÊS'!$AI$1,SAÍDAS!$F:$F,'PAINEL MÊS'!I$3)+SUMIFS(SAÍDAS!$D:$D,SAÍDAS!$B:$B,'PAINEL MÊS'!$B544,SAÍDAS!$H:$H,'PAINEL MÊS'!$AI$1,SAÍDAS!$F:$F,"SEMANA 6")</f>
        <v>0</v>
      </c>
      <c r="J544" s="42">
        <f t="shared" si="106"/>
        <v>0</v>
      </c>
      <c r="K544" s="43">
        <f>SUMIFS(ENTRADAS!$D:$D,ENTRADAS!$B:$B,'PAINEL MÊS'!$B544,ENTRADAS!$I:$I,'PAINEL MÊS'!$AI$1,ENTRADAS!$F:$F,'PAINEL MÊS'!K$3)</f>
        <v>0</v>
      </c>
      <c r="L544" s="43">
        <f>SUMIFS(ENTRADAS!$D:$D,ENTRADAS!$B:$B,'PAINEL MÊS'!$B544,ENTRADAS!$I:$I,'PAINEL MÊS'!$AI$1,ENTRADAS!$F:$F,'PAINEL MÊS'!L$3)</f>
        <v>0</v>
      </c>
      <c r="M544" s="43">
        <f>SUMIFS(ENTRADAS!$D:$D,ENTRADAS!$B:$B,'PAINEL MÊS'!$B544,ENTRADAS!$I:$I,'PAINEL MÊS'!$AI$1,ENTRADAS!$F:$F,'PAINEL MÊS'!M$3)</f>
        <v>0</v>
      </c>
      <c r="N544" s="43">
        <f>SUMIFS(ENTRADAS!$D:$D,ENTRADAS!$B:$B,'PAINEL MÊS'!$B544,ENTRADAS!$I:$I,'PAINEL MÊS'!$AI$1,ENTRADAS!$F:$F,'PAINEL MÊS'!N$3)</f>
        <v>0</v>
      </c>
      <c r="O544" s="43">
        <f>SUMIFS(ENTRADAS!$D:$D,ENTRADAS!$B:$B,'PAINEL MÊS'!$B544,ENTRADAS!$I:$I,'PAINEL MÊS'!$AI$1,ENTRADAS!$F:$F,'PAINEL MÊS'!O$3)+SUMIFS(ENTRADAS!$D:$D,ENTRADAS!$B:$B,'PAINEL MÊS'!$B544,ENTRADAS!$I:$I,'PAINEL MÊS'!$AI$1,ENTRADAS!$F:$F,"SEMANA 6")</f>
        <v>0</v>
      </c>
      <c r="P544" s="44">
        <f t="shared" si="107"/>
        <v>0</v>
      </c>
      <c r="Q544" s="40">
        <f>C544+P544-J544+SUMIFS(AJUSTE!$D:$D,AJUSTE!$B:$B,'PAINEL MÊS'!B544,AJUSTE!$H:$H,'PAINEL MÊS'!$AI$1)</f>
        <v>0</v>
      </c>
      <c r="R544" s="45">
        <f t="shared" si="108"/>
        <v>0</v>
      </c>
      <c r="S544" s="15">
        <f>IFERROR(IF(INDEX(CADASTRO!$A$2:$Q$570,MATCH('PAINEL MÊS'!B544,CADASTRO!$B$2:$B$570,0),MATCH('PAINEL MÊS'!$AI$1,CADASTRO!$A$2:$Q$2,0))=0,IF(CADASTRO!R542=0,CADASTRO!E542,CADASTRO!R542),INDEX(CADASTRO!$A$2:$Q$570,MATCH('PAINEL MÊS'!B544,CADASTRO!$B$2:$B$570,0),MATCH('PAINEL MÊS'!$AI$1,CADASTRO!$A$2:$Q$2,0))),0)</f>
        <v>0</v>
      </c>
      <c r="T544" s="14">
        <f t="shared" si="109"/>
        <v>0</v>
      </c>
      <c r="U544" s="14">
        <f t="shared" si="110"/>
        <v>0</v>
      </c>
      <c r="V544" s="14">
        <f t="shared" si="111"/>
        <v>0</v>
      </c>
      <c r="W544" s="14">
        <f t="shared" si="112"/>
        <v>0</v>
      </c>
      <c r="X544" s="67">
        <f>IFERROR(IF(INDEX(CADASTRO!$A$2:$Q$570,MATCH('PAINEL MÊS'!B544,CADASTRO!$B$2:$B$570,0),MATCH('PAINEL MÊS'!$AJ$2,CADASTRO!$A$2:$Q$2,0))=0,IF(CADASTRO!R542=0,CADASTRO!E542,CADASTRO!R542),INDEX(CADASTRO!$A$2:$Q$570,MATCH('PAINEL MÊS'!B544,CADASTRO!$B$2:$B$570,0),MATCH('PAINEL MÊS'!$AJ$2,CADASTRO!$A$2:$Q$2,0))),0)*C544</f>
        <v>0</v>
      </c>
      <c r="Y544" s="14">
        <f t="shared" si="113"/>
        <v>0</v>
      </c>
      <c r="Z544" s="75">
        <f t="shared" si="114"/>
        <v>0</v>
      </c>
      <c r="AA544" s="75">
        <f t="shared" si="115"/>
        <v>0</v>
      </c>
      <c r="AB544" s="79">
        <f t="shared" si="116"/>
        <v>0</v>
      </c>
      <c r="AC544" s="77">
        <f t="shared" si="117"/>
        <v>0</v>
      </c>
      <c r="AD544" s="77">
        <f t="shared" si="118"/>
        <v>0</v>
      </c>
    </row>
    <row r="545" spans="1:30" ht="18.75" customHeight="1" x14ac:dyDescent="0.25">
      <c r="A545" s="7">
        <f>CADASTRO!A543</f>
        <v>0</v>
      </c>
      <c r="B545" s="7">
        <f>CADASTRO!B543</f>
        <v>0</v>
      </c>
      <c r="C545" s="40">
        <f>INDEX(Base!$A$40:$N$570,MATCH('PAINEL MÊS'!B545,Base!$B$40:$B$570,0),MATCH('PAINEL MÊS'!$C$2,Base!$A$40:$N$40,0))</f>
        <v>0</v>
      </c>
      <c r="D545" s="7">
        <f>CADASTRO!C543</f>
        <v>0</v>
      </c>
      <c r="E545" s="41">
        <f>SUMIFS(SAÍDAS!$D:$D,SAÍDAS!$B:$B,'PAINEL MÊS'!$B545,SAÍDAS!$H:$H,'PAINEL MÊS'!$AI$1,SAÍDAS!$F:$F,'PAINEL MÊS'!E$3)</f>
        <v>0</v>
      </c>
      <c r="F545" s="41">
        <f>SUMIFS(SAÍDAS!$D:$D,SAÍDAS!$B:$B,'PAINEL MÊS'!$B545,SAÍDAS!$H:$H,'PAINEL MÊS'!$AI$1,SAÍDAS!$F:$F,'PAINEL MÊS'!F$3)</f>
        <v>0</v>
      </c>
      <c r="G545" s="41">
        <f>SUMIFS(SAÍDAS!$D:$D,SAÍDAS!$B:$B,'PAINEL MÊS'!$B545,SAÍDAS!$H:$H,'PAINEL MÊS'!$AI$1,SAÍDAS!$F:$F,'PAINEL MÊS'!G$3)</f>
        <v>0</v>
      </c>
      <c r="H545" s="41">
        <f>SUMIFS(SAÍDAS!$D:$D,SAÍDAS!$B:$B,'PAINEL MÊS'!$B545,SAÍDAS!$H:$H,'PAINEL MÊS'!$AI$1,SAÍDAS!$F:$F,'PAINEL MÊS'!H$3)</f>
        <v>0</v>
      </c>
      <c r="I545" s="41">
        <f>SUMIFS(SAÍDAS!$D:$D,SAÍDAS!$B:$B,'PAINEL MÊS'!$B545,SAÍDAS!$H:$H,'PAINEL MÊS'!$AI$1,SAÍDAS!$F:$F,'PAINEL MÊS'!I$3)+SUMIFS(SAÍDAS!$D:$D,SAÍDAS!$B:$B,'PAINEL MÊS'!$B545,SAÍDAS!$H:$H,'PAINEL MÊS'!$AI$1,SAÍDAS!$F:$F,"SEMANA 6")</f>
        <v>0</v>
      </c>
      <c r="J545" s="42">
        <f t="shared" si="106"/>
        <v>0</v>
      </c>
      <c r="K545" s="43">
        <f>SUMIFS(ENTRADAS!$D:$D,ENTRADAS!$B:$B,'PAINEL MÊS'!$B545,ENTRADAS!$I:$I,'PAINEL MÊS'!$AI$1,ENTRADAS!$F:$F,'PAINEL MÊS'!K$3)</f>
        <v>0</v>
      </c>
      <c r="L545" s="43">
        <f>SUMIFS(ENTRADAS!$D:$D,ENTRADAS!$B:$B,'PAINEL MÊS'!$B545,ENTRADAS!$I:$I,'PAINEL MÊS'!$AI$1,ENTRADAS!$F:$F,'PAINEL MÊS'!L$3)</f>
        <v>0</v>
      </c>
      <c r="M545" s="43">
        <f>SUMIFS(ENTRADAS!$D:$D,ENTRADAS!$B:$B,'PAINEL MÊS'!$B545,ENTRADAS!$I:$I,'PAINEL MÊS'!$AI$1,ENTRADAS!$F:$F,'PAINEL MÊS'!M$3)</f>
        <v>0</v>
      </c>
      <c r="N545" s="43">
        <f>SUMIFS(ENTRADAS!$D:$D,ENTRADAS!$B:$B,'PAINEL MÊS'!$B545,ENTRADAS!$I:$I,'PAINEL MÊS'!$AI$1,ENTRADAS!$F:$F,'PAINEL MÊS'!N$3)</f>
        <v>0</v>
      </c>
      <c r="O545" s="43">
        <f>SUMIFS(ENTRADAS!$D:$D,ENTRADAS!$B:$B,'PAINEL MÊS'!$B545,ENTRADAS!$I:$I,'PAINEL MÊS'!$AI$1,ENTRADAS!$F:$F,'PAINEL MÊS'!O$3)+SUMIFS(ENTRADAS!$D:$D,ENTRADAS!$B:$B,'PAINEL MÊS'!$B545,ENTRADAS!$I:$I,'PAINEL MÊS'!$AI$1,ENTRADAS!$F:$F,"SEMANA 6")</f>
        <v>0</v>
      </c>
      <c r="P545" s="44">
        <f t="shared" si="107"/>
        <v>0</v>
      </c>
      <c r="Q545" s="40">
        <f>C545+P545-J545+SUMIFS(AJUSTE!$D:$D,AJUSTE!$B:$B,'PAINEL MÊS'!B545,AJUSTE!$H:$H,'PAINEL MÊS'!$AI$1)</f>
        <v>0</v>
      </c>
      <c r="R545" s="45">
        <f t="shared" si="108"/>
        <v>0</v>
      </c>
      <c r="S545" s="15">
        <f>IFERROR(IF(INDEX(CADASTRO!$A$2:$Q$570,MATCH('PAINEL MÊS'!B545,CADASTRO!$B$2:$B$570,0),MATCH('PAINEL MÊS'!$AI$1,CADASTRO!$A$2:$Q$2,0))=0,IF(CADASTRO!R543=0,CADASTRO!E543,CADASTRO!R543),INDEX(CADASTRO!$A$2:$Q$570,MATCH('PAINEL MÊS'!B545,CADASTRO!$B$2:$B$570,0),MATCH('PAINEL MÊS'!$AI$1,CADASTRO!$A$2:$Q$2,0))),0)</f>
        <v>0</v>
      </c>
      <c r="T545" s="14">
        <f t="shared" si="109"/>
        <v>0</v>
      </c>
      <c r="U545" s="14">
        <f t="shared" si="110"/>
        <v>0</v>
      </c>
      <c r="V545" s="14">
        <f t="shared" si="111"/>
        <v>0</v>
      </c>
      <c r="W545" s="14">
        <f t="shared" si="112"/>
        <v>0</v>
      </c>
      <c r="X545" s="67">
        <f>IFERROR(IF(INDEX(CADASTRO!$A$2:$Q$570,MATCH('PAINEL MÊS'!B545,CADASTRO!$B$2:$B$570,0),MATCH('PAINEL MÊS'!$AJ$2,CADASTRO!$A$2:$Q$2,0))=0,IF(CADASTRO!R543=0,CADASTRO!E543,CADASTRO!R543),INDEX(CADASTRO!$A$2:$Q$570,MATCH('PAINEL MÊS'!B545,CADASTRO!$B$2:$B$570,0),MATCH('PAINEL MÊS'!$AJ$2,CADASTRO!$A$2:$Q$2,0))),0)*C545</f>
        <v>0</v>
      </c>
      <c r="Y545" s="14">
        <f t="shared" si="113"/>
        <v>0</v>
      </c>
      <c r="Z545" s="75">
        <f t="shared" si="114"/>
        <v>0</v>
      </c>
      <c r="AA545" s="75">
        <f t="shared" si="115"/>
        <v>0</v>
      </c>
      <c r="AB545" s="79">
        <f t="shared" si="116"/>
        <v>0</v>
      </c>
      <c r="AC545" s="77">
        <f t="shared" si="117"/>
        <v>0</v>
      </c>
      <c r="AD545" s="77">
        <f t="shared" si="118"/>
        <v>0</v>
      </c>
    </row>
    <row r="546" spans="1:30" ht="18.75" customHeight="1" x14ac:dyDescent="0.25">
      <c r="A546" s="7">
        <f>CADASTRO!A544</f>
        <v>0</v>
      </c>
      <c r="B546" s="7">
        <f>CADASTRO!B544</f>
        <v>0</v>
      </c>
      <c r="C546" s="40">
        <f>INDEX(Base!$A$40:$N$570,MATCH('PAINEL MÊS'!B546,Base!$B$40:$B$570,0),MATCH('PAINEL MÊS'!$C$2,Base!$A$40:$N$40,0))</f>
        <v>0</v>
      </c>
      <c r="D546" s="7">
        <f>CADASTRO!C544</f>
        <v>0</v>
      </c>
      <c r="E546" s="41">
        <f>SUMIFS(SAÍDAS!$D:$D,SAÍDAS!$B:$B,'PAINEL MÊS'!$B546,SAÍDAS!$H:$H,'PAINEL MÊS'!$AI$1,SAÍDAS!$F:$F,'PAINEL MÊS'!E$3)</f>
        <v>0</v>
      </c>
      <c r="F546" s="41">
        <f>SUMIFS(SAÍDAS!$D:$D,SAÍDAS!$B:$B,'PAINEL MÊS'!$B546,SAÍDAS!$H:$H,'PAINEL MÊS'!$AI$1,SAÍDAS!$F:$F,'PAINEL MÊS'!F$3)</f>
        <v>0</v>
      </c>
      <c r="G546" s="41">
        <f>SUMIFS(SAÍDAS!$D:$D,SAÍDAS!$B:$B,'PAINEL MÊS'!$B546,SAÍDAS!$H:$H,'PAINEL MÊS'!$AI$1,SAÍDAS!$F:$F,'PAINEL MÊS'!G$3)</f>
        <v>0</v>
      </c>
      <c r="H546" s="41">
        <f>SUMIFS(SAÍDAS!$D:$D,SAÍDAS!$B:$B,'PAINEL MÊS'!$B546,SAÍDAS!$H:$H,'PAINEL MÊS'!$AI$1,SAÍDAS!$F:$F,'PAINEL MÊS'!H$3)</f>
        <v>0</v>
      </c>
      <c r="I546" s="41">
        <f>SUMIFS(SAÍDAS!$D:$D,SAÍDAS!$B:$B,'PAINEL MÊS'!$B546,SAÍDAS!$H:$H,'PAINEL MÊS'!$AI$1,SAÍDAS!$F:$F,'PAINEL MÊS'!I$3)+SUMIFS(SAÍDAS!$D:$D,SAÍDAS!$B:$B,'PAINEL MÊS'!$B546,SAÍDAS!$H:$H,'PAINEL MÊS'!$AI$1,SAÍDAS!$F:$F,"SEMANA 6")</f>
        <v>0</v>
      </c>
      <c r="J546" s="42">
        <f t="shared" si="106"/>
        <v>0</v>
      </c>
      <c r="K546" s="43">
        <f>SUMIFS(ENTRADAS!$D:$D,ENTRADAS!$B:$B,'PAINEL MÊS'!$B546,ENTRADAS!$I:$I,'PAINEL MÊS'!$AI$1,ENTRADAS!$F:$F,'PAINEL MÊS'!K$3)</f>
        <v>0</v>
      </c>
      <c r="L546" s="43">
        <f>SUMIFS(ENTRADAS!$D:$D,ENTRADAS!$B:$B,'PAINEL MÊS'!$B546,ENTRADAS!$I:$I,'PAINEL MÊS'!$AI$1,ENTRADAS!$F:$F,'PAINEL MÊS'!L$3)</f>
        <v>0</v>
      </c>
      <c r="M546" s="43">
        <f>SUMIFS(ENTRADAS!$D:$D,ENTRADAS!$B:$B,'PAINEL MÊS'!$B546,ENTRADAS!$I:$I,'PAINEL MÊS'!$AI$1,ENTRADAS!$F:$F,'PAINEL MÊS'!M$3)</f>
        <v>0</v>
      </c>
      <c r="N546" s="43">
        <f>SUMIFS(ENTRADAS!$D:$D,ENTRADAS!$B:$B,'PAINEL MÊS'!$B546,ENTRADAS!$I:$I,'PAINEL MÊS'!$AI$1,ENTRADAS!$F:$F,'PAINEL MÊS'!N$3)</f>
        <v>0</v>
      </c>
      <c r="O546" s="43">
        <f>SUMIFS(ENTRADAS!$D:$D,ENTRADAS!$B:$B,'PAINEL MÊS'!$B546,ENTRADAS!$I:$I,'PAINEL MÊS'!$AI$1,ENTRADAS!$F:$F,'PAINEL MÊS'!O$3)+SUMIFS(ENTRADAS!$D:$D,ENTRADAS!$B:$B,'PAINEL MÊS'!$B546,ENTRADAS!$I:$I,'PAINEL MÊS'!$AI$1,ENTRADAS!$F:$F,"SEMANA 6")</f>
        <v>0</v>
      </c>
      <c r="P546" s="44">
        <f t="shared" si="107"/>
        <v>0</v>
      </c>
      <c r="Q546" s="40">
        <f>C546+P546-J546+SUMIFS(AJUSTE!$D:$D,AJUSTE!$B:$B,'PAINEL MÊS'!B546,AJUSTE!$H:$H,'PAINEL MÊS'!$AI$1)</f>
        <v>0</v>
      </c>
      <c r="R546" s="45">
        <f t="shared" si="108"/>
        <v>0</v>
      </c>
      <c r="S546" s="15">
        <f>IFERROR(IF(INDEX(CADASTRO!$A$2:$Q$570,MATCH('PAINEL MÊS'!B546,CADASTRO!$B$2:$B$570,0),MATCH('PAINEL MÊS'!$AI$1,CADASTRO!$A$2:$Q$2,0))=0,IF(CADASTRO!R544=0,CADASTRO!E544,CADASTRO!R544),INDEX(CADASTRO!$A$2:$Q$570,MATCH('PAINEL MÊS'!B546,CADASTRO!$B$2:$B$570,0),MATCH('PAINEL MÊS'!$AI$1,CADASTRO!$A$2:$Q$2,0))),0)</f>
        <v>0</v>
      </c>
      <c r="T546" s="14">
        <f t="shared" si="109"/>
        <v>0</v>
      </c>
      <c r="U546" s="14">
        <f t="shared" si="110"/>
        <v>0</v>
      </c>
      <c r="V546" s="14">
        <f t="shared" si="111"/>
        <v>0</v>
      </c>
      <c r="W546" s="14">
        <f t="shared" si="112"/>
        <v>0</v>
      </c>
      <c r="X546" s="67">
        <f>IFERROR(IF(INDEX(CADASTRO!$A$2:$Q$570,MATCH('PAINEL MÊS'!B546,CADASTRO!$B$2:$B$570,0),MATCH('PAINEL MÊS'!$AJ$2,CADASTRO!$A$2:$Q$2,0))=0,IF(CADASTRO!R544=0,CADASTRO!E544,CADASTRO!R544),INDEX(CADASTRO!$A$2:$Q$570,MATCH('PAINEL MÊS'!B546,CADASTRO!$B$2:$B$570,0),MATCH('PAINEL MÊS'!$AJ$2,CADASTRO!$A$2:$Q$2,0))),0)*C546</f>
        <v>0</v>
      </c>
      <c r="Y546" s="14">
        <f t="shared" si="113"/>
        <v>0</v>
      </c>
      <c r="Z546" s="75">
        <f t="shared" si="114"/>
        <v>0</v>
      </c>
      <c r="AA546" s="75">
        <f t="shared" si="115"/>
        <v>0</v>
      </c>
      <c r="AB546" s="79">
        <f t="shared" si="116"/>
        <v>0</v>
      </c>
      <c r="AC546" s="77">
        <f t="shared" si="117"/>
        <v>0</v>
      </c>
      <c r="AD546" s="77">
        <f t="shared" si="118"/>
        <v>0</v>
      </c>
    </row>
    <row r="547" spans="1:30" ht="18.75" customHeight="1" x14ac:dyDescent="0.25">
      <c r="A547" s="7">
        <f>CADASTRO!A545</f>
        <v>0</v>
      </c>
      <c r="B547" s="7">
        <f>CADASTRO!B545</f>
        <v>0</v>
      </c>
      <c r="C547" s="40">
        <f>INDEX(Base!$A$40:$N$570,MATCH('PAINEL MÊS'!B547,Base!$B$40:$B$570,0),MATCH('PAINEL MÊS'!$C$2,Base!$A$40:$N$40,0))</f>
        <v>0</v>
      </c>
      <c r="D547" s="7">
        <f>CADASTRO!C545</f>
        <v>0</v>
      </c>
      <c r="E547" s="41">
        <f>SUMIFS(SAÍDAS!$D:$D,SAÍDAS!$B:$B,'PAINEL MÊS'!$B547,SAÍDAS!$H:$H,'PAINEL MÊS'!$AI$1,SAÍDAS!$F:$F,'PAINEL MÊS'!E$3)</f>
        <v>0</v>
      </c>
      <c r="F547" s="41">
        <f>SUMIFS(SAÍDAS!$D:$D,SAÍDAS!$B:$B,'PAINEL MÊS'!$B547,SAÍDAS!$H:$H,'PAINEL MÊS'!$AI$1,SAÍDAS!$F:$F,'PAINEL MÊS'!F$3)</f>
        <v>0</v>
      </c>
      <c r="G547" s="41">
        <f>SUMIFS(SAÍDAS!$D:$D,SAÍDAS!$B:$B,'PAINEL MÊS'!$B547,SAÍDAS!$H:$H,'PAINEL MÊS'!$AI$1,SAÍDAS!$F:$F,'PAINEL MÊS'!G$3)</f>
        <v>0</v>
      </c>
      <c r="H547" s="41">
        <f>SUMIFS(SAÍDAS!$D:$D,SAÍDAS!$B:$B,'PAINEL MÊS'!$B547,SAÍDAS!$H:$H,'PAINEL MÊS'!$AI$1,SAÍDAS!$F:$F,'PAINEL MÊS'!H$3)</f>
        <v>0</v>
      </c>
      <c r="I547" s="41">
        <f>SUMIFS(SAÍDAS!$D:$D,SAÍDAS!$B:$B,'PAINEL MÊS'!$B547,SAÍDAS!$H:$H,'PAINEL MÊS'!$AI$1,SAÍDAS!$F:$F,'PAINEL MÊS'!I$3)+SUMIFS(SAÍDAS!$D:$D,SAÍDAS!$B:$B,'PAINEL MÊS'!$B547,SAÍDAS!$H:$H,'PAINEL MÊS'!$AI$1,SAÍDAS!$F:$F,"SEMANA 6")</f>
        <v>0</v>
      </c>
      <c r="J547" s="42">
        <f t="shared" si="106"/>
        <v>0</v>
      </c>
      <c r="K547" s="43">
        <f>SUMIFS(ENTRADAS!$D:$D,ENTRADAS!$B:$B,'PAINEL MÊS'!$B547,ENTRADAS!$I:$I,'PAINEL MÊS'!$AI$1,ENTRADAS!$F:$F,'PAINEL MÊS'!K$3)</f>
        <v>0</v>
      </c>
      <c r="L547" s="43">
        <f>SUMIFS(ENTRADAS!$D:$D,ENTRADAS!$B:$B,'PAINEL MÊS'!$B547,ENTRADAS!$I:$I,'PAINEL MÊS'!$AI$1,ENTRADAS!$F:$F,'PAINEL MÊS'!L$3)</f>
        <v>0</v>
      </c>
      <c r="M547" s="43">
        <f>SUMIFS(ENTRADAS!$D:$D,ENTRADAS!$B:$B,'PAINEL MÊS'!$B547,ENTRADAS!$I:$I,'PAINEL MÊS'!$AI$1,ENTRADAS!$F:$F,'PAINEL MÊS'!M$3)</f>
        <v>0</v>
      </c>
      <c r="N547" s="43">
        <f>SUMIFS(ENTRADAS!$D:$D,ENTRADAS!$B:$B,'PAINEL MÊS'!$B547,ENTRADAS!$I:$I,'PAINEL MÊS'!$AI$1,ENTRADAS!$F:$F,'PAINEL MÊS'!N$3)</f>
        <v>0</v>
      </c>
      <c r="O547" s="43">
        <f>SUMIFS(ENTRADAS!$D:$D,ENTRADAS!$B:$B,'PAINEL MÊS'!$B547,ENTRADAS!$I:$I,'PAINEL MÊS'!$AI$1,ENTRADAS!$F:$F,'PAINEL MÊS'!O$3)+SUMIFS(ENTRADAS!$D:$D,ENTRADAS!$B:$B,'PAINEL MÊS'!$B547,ENTRADAS!$I:$I,'PAINEL MÊS'!$AI$1,ENTRADAS!$F:$F,"SEMANA 6")</f>
        <v>0</v>
      </c>
      <c r="P547" s="44">
        <f t="shared" si="107"/>
        <v>0</v>
      </c>
      <c r="Q547" s="40">
        <f>C547+P547-J547+SUMIFS(AJUSTE!$D:$D,AJUSTE!$B:$B,'PAINEL MÊS'!B547,AJUSTE!$H:$H,'PAINEL MÊS'!$AI$1)</f>
        <v>0</v>
      </c>
      <c r="R547" s="45">
        <f t="shared" si="108"/>
        <v>0</v>
      </c>
      <c r="S547" s="15">
        <f>IFERROR(IF(INDEX(CADASTRO!$A$2:$Q$570,MATCH('PAINEL MÊS'!B547,CADASTRO!$B$2:$B$570,0),MATCH('PAINEL MÊS'!$AI$1,CADASTRO!$A$2:$Q$2,0))=0,IF(CADASTRO!R545=0,CADASTRO!E545,CADASTRO!R545),INDEX(CADASTRO!$A$2:$Q$570,MATCH('PAINEL MÊS'!B547,CADASTRO!$B$2:$B$570,0),MATCH('PAINEL MÊS'!$AI$1,CADASTRO!$A$2:$Q$2,0))),0)</f>
        <v>0</v>
      </c>
      <c r="T547" s="14">
        <f t="shared" si="109"/>
        <v>0</v>
      </c>
      <c r="U547" s="14">
        <f t="shared" si="110"/>
        <v>0</v>
      </c>
      <c r="V547" s="14">
        <f t="shared" si="111"/>
        <v>0</v>
      </c>
      <c r="W547" s="14">
        <f t="shared" si="112"/>
        <v>0</v>
      </c>
      <c r="X547" s="67">
        <f>IFERROR(IF(INDEX(CADASTRO!$A$2:$Q$570,MATCH('PAINEL MÊS'!B547,CADASTRO!$B$2:$B$570,0),MATCH('PAINEL MÊS'!$AJ$2,CADASTRO!$A$2:$Q$2,0))=0,IF(CADASTRO!R545=0,CADASTRO!E545,CADASTRO!R545),INDEX(CADASTRO!$A$2:$Q$570,MATCH('PAINEL MÊS'!B547,CADASTRO!$B$2:$B$570,0),MATCH('PAINEL MÊS'!$AJ$2,CADASTRO!$A$2:$Q$2,0))),0)*C547</f>
        <v>0</v>
      </c>
      <c r="Y547" s="14">
        <f t="shared" si="113"/>
        <v>0</v>
      </c>
      <c r="Z547" s="75">
        <f t="shared" si="114"/>
        <v>0</v>
      </c>
      <c r="AA547" s="75">
        <f t="shared" si="115"/>
        <v>0</v>
      </c>
      <c r="AB547" s="79">
        <f t="shared" si="116"/>
        <v>0</v>
      </c>
      <c r="AC547" s="77">
        <f t="shared" si="117"/>
        <v>0</v>
      </c>
      <c r="AD547" s="77">
        <f t="shared" si="118"/>
        <v>0</v>
      </c>
    </row>
    <row r="548" spans="1:30" ht="18.75" customHeight="1" x14ac:dyDescent="0.25">
      <c r="A548" s="7">
        <f>CADASTRO!A546</f>
        <v>0</v>
      </c>
      <c r="B548" s="7">
        <f>CADASTRO!B546</f>
        <v>0</v>
      </c>
      <c r="C548" s="40">
        <f>INDEX(Base!$A$40:$N$570,MATCH('PAINEL MÊS'!B548,Base!$B$40:$B$570,0),MATCH('PAINEL MÊS'!$C$2,Base!$A$40:$N$40,0))</f>
        <v>0</v>
      </c>
      <c r="D548" s="7">
        <f>CADASTRO!C546</f>
        <v>0</v>
      </c>
      <c r="E548" s="41">
        <f>SUMIFS(SAÍDAS!$D:$D,SAÍDAS!$B:$B,'PAINEL MÊS'!$B548,SAÍDAS!$H:$H,'PAINEL MÊS'!$AI$1,SAÍDAS!$F:$F,'PAINEL MÊS'!E$3)</f>
        <v>0</v>
      </c>
      <c r="F548" s="41">
        <f>SUMIFS(SAÍDAS!$D:$D,SAÍDAS!$B:$B,'PAINEL MÊS'!$B548,SAÍDAS!$H:$H,'PAINEL MÊS'!$AI$1,SAÍDAS!$F:$F,'PAINEL MÊS'!F$3)</f>
        <v>0</v>
      </c>
      <c r="G548" s="41">
        <f>SUMIFS(SAÍDAS!$D:$D,SAÍDAS!$B:$B,'PAINEL MÊS'!$B548,SAÍDAS!$H:$H,'PAINEL MÊS'!$AI$1,SAÍDAS!$F:$F,'PAINEL MÊS'!G$3)</f>
        <v>0</v>
      </c>
      <c r="H548" s="41">
        <f>SUMIFS(SAÍDAS!$D:$D,SAÍDAS!$B:$B,'PAINEL MÊS'!$B548,SAÍDAS!$H:$H,'PAINEL MÊS'!$AI$1,SAÍDAS!$F:$F,'PAINEL MÊS'!H$3)</f>
        <v>0</v>
      </c>
      <c r="I548" s="41">
        <f>SUMIFS(SAÍDAS!$D:$D,SAÍDAS!$B:$B,'PAINEL MÊS'!$B548,SAÍDAS!$H:$H,'PAINEL MÊS'!$AI$1,SAÍDAS!$F:$F,'PAINEL MÊS'!I$3)+SUMIFS(SAÍDAS!$D:$D,SAÍDAS!$B:$B,'PAINEL MÊS'!$B548,SAÍDAS!$H:$H,'PAINEL MÊS'!$AI$1,SAÍDAS!$F:$F,"SEMANA 6")</f>
        <v>0</v>
      </c>
      <c r="J548" s="42">
        <f t="shared" si="106"/>
        <v>0</v>
      </c>
      <c r="K548" s="43">
        <f>SUMIFS(ENTRADAS!$D:$D,ENTRADAS!$B:$B,'PAINEL MÊS'!$B548,ENTRADAS!$I:$I,'PAINEL MÊS'!$AI$1,ENTRADAS!$F:$F,'PAINEL MÊS'!K$3)</f>
        <v>0</v>
      </c>
      <c r="L548" s="43">
        <f>SUMIFS(ENTRADAS!$D:$D,ENTRADAS!$B:$B,'PAINEL MÊS'!$B548,ENTRADAS!$I:$I,'PAINEL MÊS'!$AI$1,ENTRADAS!$F:$F,'PAINEL MÊS'!L$3)</f>
        <v>0</v>
      </c>
      <c r="M548" s="43">
        <f>SUMIFS(ENTRADAS!$D:$D,ENTRADAS!$B:$B,'PAINEL MÊS'!$B548,ENTRADAS!$I:$I,'PAINEL MÊS'!$AI$1,ENTRADAS!$F:$F,'PAINEL MÊS'!M$3)</f>
        <v>0</v>
      </c>
      <c r="N548" s="43">
        <f>SUMIFS(ENTRADAS!$D:$D,ENTRADAS!$B:$B,'PAINEL MÊS'!$B548,ENTRADAS!$I:$I,'PAINEL MÊS'!$AI$1,ENTRADAS!$F:$F,'PAINEL MÊS'!N$3)</f>
        <v>0</v>
      </c>
      <c r="O548" s="43">
        <f>SUMIFS(ENTRADAS!$D:$D,ENTRADAS!$B:$B,'PAINEL MÊS'!$B548,ENTRADAS!$I:$I,'PAINEL MÊS'!$AI$1,ENTRADAS!$F:$F,'PAINEL MÊS'!O$3)+SUMIFS(ENTRADAS!$D:$D,ENTRADAS!$B:$B,'PAINEL MÊS'!$B548,ENTRADAS!$I:$I,'PAINEL MÊS'!$AI$1,ENTRADAS!$F:$F,"SEMANA 6")</f>
        <v>0</v>
      </c>
      <c r="P548" s="44">
        <f t="shared" si="107"/>
        <v>0</v>
      </c>
      <c r="Q548" s="40">
        <f>C548+P548-J548+SUMIFS(AJUSTE!$D:$D,AJUSTE!$B:$B,'PAINEL MÊS'!B548,AJUSTE!$H:$H,'PAINEL MÊS'!$AI$1)</f>
        <v>0</v>
      </c>
      <c r="R548" s="45">
        <f t="shared" si="108"/>
        <v>0</v>
      </c>
      <c r="S548" s="15">
        <f>IFERROR(IF(INDEX(CADASTRO!$A$2:$Q$570,MATCH('PAINEL MÊS'!B548,CADASTRO!$B$2:$B$570,0),MATCH('PAINEL MÊS'!$AI$1,CADASTRO!$A$2:$Q$2,0))=0,IF(CADASTRO!R546=0,CADASTRO!E546,CADASTRO!R546),INDEX(CADASTRO!$A$2:$Q$570,MATCH('PAINEL MÊS'!B548,CADASTRO!$B$2:$B$570,0),MATCH('PAINEL MÊS'!$AI$1,CADASTRO!$A$2:$Q$2,0))),0)</f>
        <v>0</v>
      </c>
      <c r="T548" s="14">
        <f t="shared" si="109"/>
        <v>0</v>
      </c>
      <c r="U548" s="14">
        <f t="shared" si="110"/>
        <v>0</v>
      </c>
      <c r="V548" s="14">
        <f t="shared" si="111"/>
        <v>0</v>
      </c>
      <c r="W548" s="14">
        <f t="shared" si="112"/>
        <v>0</v>
      </c>
      <c r="X548" s="67">
        <f>IFERROR(IF(INDEX(CADASTRO!$A$2:$Q$570,MATCH('PAINEL MÊS'!B548,CADASTRO!$B$2:$B$570,0),MATCH('PAINEL MÊS'!$AJ$2,CADASTRO!$A$2:$Q$2,0))=0,IF(CADASTRO!R546=0,CADASTRO!E546,CADASTRO!R546),INDEX(CADASTRO!$A$2:$Q$570,MATCH('PAINEL MÊS'!B548,CADASTRO!$B$2:$B$570,0),MATCH('PAINEL MÊS'!$AJ$2,CADASTRO!$A$2:$Q$2,0))),0)*C548</f>
        <v>0</v>
      </c>
      <c r="Y548" s="14">
        <f t="shared" si="113"/>
        <v>0</v>
      </c>
      <c r="Z548" s="75">
        <f t="shared" si="114"/>
        <v>0</v>
      </c>
      <c r="AA548" s="75">
        <f t="shared" si="115"/>
        <v>0</v>
      </c>
      <c r="AB548" s="79">
        <f t="shared" si="116"/>
        <v>0</v>
      </c>
      <c r="AC548" s="77">
        <f t="shared" si="117"/>
        <v>0</v>
      </c>
      <c r="AD548" s="77">
        <f t="shared" si="118"/>
        <v>0</v>
      </c>
    </row>
    <row r="549" spans="1:30" ht="18.75" customHeight="1" x14ac:dyDescent="0.25">
      <c r="A549" s="7">
        <f>CADASTRO!A547</f>
        <v>0</v>
      </c>
      <c r="B549" s="7">
        <f>CADASTRO!B547</f>
        <v>0</v>
      </c>
      <c r="C549" s="40">
        <f>INDEX(Base!$A$40:$N$570,MATCH('PAINEL MÊS'!B549,Base!$B$40:$B$570,0),MATCH('PAINEL MÊS'!$C$2,Base!$A$40:$N$40,0))</f>
        <v>0</v>
      </c>
      <c r="D549" s="7">
        <f>CADASTRO!C547</f>
        <v>0</v>
      </c>
      <c r="E549" s="41">
        <f>SUMIFS(SAÍDAS!$D:$D,SAÍDAS!$B:$B,'PAINEL MÊS'!$B549,SAÍDAS!$H:$H,'PAINEL MÊS'!$AI$1,SAÍDAS!$F:$F,'PAINEL MÊS'!E$3)</f>
        <v>0</v>
      </c>
      <c r="F549" s="41">
        <f>SUMIFS(SAÍDAS!$D:$D,SAÍDAS!$B:$B,'PAINEL MÊS'!$B549,SAÍDAS!$H:$H,'PAINEL MÊS'!$AI$1,SAÍDAS!$F:$F,'PAINEL MÊS'!F$3)</f>
        <v>0</v>
      </c>
      <c r="G549" s="41">
        <f>SUMIFS(SAÍDAS!$D:$D,SAÍDAS!$B:$B,'PAINEL MÊS'!$B549,SAÍDAS!$H:$H,'PAINEL MÊS'!$AI$1,SAÍDAS!$F:$F,'PAINEL MÊS'!G$3)</f>
        <v>0</v>
      </c>
      <c r="H549" s="41">
        <f>SUMIFS(SAÍDAS!$D:$D,SAÍDAS!$B:$B,'PAINEL MÊS'!$B549,SAÍDAS!$H:$H,'PAINEL MÊS'!$AI$1,SAÍDAS!$F:$F,'PAINEL MÊS'!H$3)</f>
        <v>0</v>
      </c>
      <c r="I549" s="41">
        <f>SUMIFS(SAÍDAS!$D:$D,SAÍDAS!$B:$B,'PAINEL MÊS'!$B549,SAÍDAS!$H:$H,'PAINEL MÊS'!$AI$1,SAÍDAS!$F:$F,'PAINEL MÊS'!I$3)+SUMIFS(SAÍDAS!$D:$D,SAÍDAS!$B:$B,'PAINEL MÊS'!$B549,SAÍDAS!$H:$H,'PAINEL MÊS'!$AI$1,SAÍDAS!$F:$F,"SEMANA 6")</f>
        <v>0</v>
      </c>
      <c r="J549" s="42">
        <f t="shared" si="106"/>
        <v>0</v>
      </c>
      <c r="K549" s="43">
        <f>SUMIFS(ENTRADAS!$D:$D,ENTRADAS!$B:$B,'PAINEL MÊS'!$B549,ENTRADAS!$I:$I,'PAINEL MÊS'!$AI$1,ENTRADAS!$F:$F,'PAINEL MÊS'!K$3)</f>
        <v>0</v>
      </c>
      <c r="L549" s="43">
        <f>SUMIFS(ENTRADAS!$D:$D,ENTRADAS!$B:$B,'PAINEL MÊS'!$B549,ENTRADAS!$I:$I,'PAINEL MÊS'!$AI$1,ENTRADAS!$F:$F,'PAINEL MÊS'!L$3)</f>
        <v>0</v>
      </c>
      <c r="M549" s="43">
        <f>SUMIFS(ENTRADAS!$D:$D,ENTRADAS!$B:$B,'PAINEL MÊS'!$B549,ENTRADAS!$I:$I,'PAINEL MÊS'!$AI$1,ENTRADAS!$F:$F,'PAINEL MÊS'!M$3)</f>
        <v>0</v>
      </c>
      <c r="N549" s="43">
        <f>SUMIFS(ENTRADAS!$D:$D,ENTRADAS!$B:$B,'PAINEL MÊS'!$B549,ENTRADAS!$I:$I,'PAINEL MÊS'!$AI$1,ENTRADAS!$F:$F,'PAINEL MÊS'!N$3)</f>
        <v>0</v>
      </c>
      <c r="O549" s="43">
        <f>SUMIFS(ENTRADAS!$D:$D,ENTRADAS!$B:$B,'PAINEL MÊS'!$B549,ENTRADAS!$I:$I,'PAINEL MÊS'!$AI$1,ENTRADAS!$F:$F,'PAINEL MÊS'!O$3)+SUMIFS(ENTRADAS!$D:$D,ENTRADAS!$B:$B,'PAINEL MÊS'!$B549,ENTRADAS!$I:$I,'PAINEL MÊS'!$AI$1,ENTRADAS!$F:$F,"SEMANA 6")</f>
        <v>0</v>
      </c>
      <c r="P549" s="44">
        <f t="shared" si="107"/>
        <v>0</v>
      </c>
      <c r="Q549" s="40">
        <f>C549+P549-J549+SUMIFS(AJUSTE!$D:$D,AJUSTE!$B:$B,'PAINEL MÊS'!B549,AJUSTE!$H:$H,'PAINEL MÊS'!$AI$1)</f>
        <v>0</v>
      </c>
      <c r="R549" s="45">
        <f t="shared" si="108"/>
        <v>0</v>
      </c>
      <c r="S549" s="15">
        <f>IFERROR(IF(INDEX(CADASTRO!$A$2:$Q$570,MATCH('PAINEL MÊS'!B549,CADASTRO!$B$2:$B$570,0),MATCH('PAINEL MÊS'!$AI$1,CADASTRO!$A$2:$Q$2,0))=0,IF(CADASTRO!R547=0,CADASTRO!E547,CADASTRO!R547),INDEX(CADASTRO!$A$2:$Q$570,MATCH('PAINEL MÊS'!B549,CADASTRO!$B$2:$B$570,0),MATCH('PAINEL MÊS'!$AI$1,CADASTRO!$A$2:$Q$2,0))),0)</f>
        <v>0</v>
      </c>
      <c r="T549" s="14">
        <f t="shared" si="109"/>
        <v>0</v>
      </c>
      <c r="U549" s="14">
        <f t="shared" si="110"/>
        <v>0</v>
      </c>
      <c r="V549" s="14">
        <f t="shared" si="111"/>
        <v>0</v>
      </c>
      <c r="W549" s="14">
        <f t="shared" si="112"/>
        <v>0</v>
      </c>
      <c r="X549" s="67">
        <f>IFERROR(IF(INDEX(CADASTRO!$A$2:$Q$570,MATCH('PAINEL MÊS'!B549,CADASTRO!$B$2:$B$570,0),MATCH('PAINEL MÊS'!$AJ$2,CADASTRO!$A$2:$Q$2,0))=0,IF(CADASTRO!R547=0,CADASTRO!E547,CADASTRO!R547),INDEX(CADASTRO!$A$2:$Q$570,MATCH('PAINEL MÊS'!B549,CADASTRO!$B$2:$B$570,0),MATCH('PAINEL MÊS'!$AJ$2,CADASTRO!$A$2:$Q$2,0))),0)*C549</f>
        <v>0</v>
      </c>
      <c r="Y549" s="14">
        <f t="shared" si="113"/>
        <v>0</v>
      </c>
      <c r="Z549" s="75">
        <f t="shared" si="114"/>
        <v>0</v>
      </c>
      <c r="AA549" s="75">
        <f t="shared" si="115"/>
        <v>0</v>
      </c>
      <c r="AB549" s="79">
        <f t="shared" si="116"/>
        <v>0</v>
      </c>
      <c r="AC549" s="77">
        <f t="shared" si="117"/>
        <v>0</v>
      </c>
      <c r="AD549" s="77">
        <f t="shared" si="118"/>
        <v>0</v>
      </c>
    </row>
    <row r="550" spans="1:30" ht="18.75" customHeight="1" x14ac:dyDescent="0.25">
      <c r="A550" s="7">
        <f>CADASTRO!A548</f>
        <v>0</v>
      </c>
      <c r="B550" s="7">
        <f>CADASTRO!B548</f>
        <v>0</v>
      </c>
      <c r="C550" s="40">
        <f>INDEX(Base!$A$40:$N$570,MATCH('PAINEL MÊS'!B550,Base!$B$40:$B$570,0),MATCH('PAINEL MÊS'!$C$2,Base!$A$40:$N$40,0))</f>
        <v>0</v>
      </c>
      <c r="D550" s="7">
        <f>CADASTRO!C548</f>
        <v>0</v>
      </c>
      <c r="E550" s="41">
        <f>SUMIFS(SAÍDAS!$D:$D,SAÍDAS!$B:$B,'PAINEL MÊS'!$B550,SAÍDAS!$H:$H,'PAINEL MÊS'!$AI$1,SAÍDAS!$F:$F,'PAINEL MÊS'!E$3)</f>
        <v>0</v>
      </c>
      <c r="F550" s="41">
        <f>SUMIFS(SAÍDAS!$D:$D,SAÍDAS!$B:$B,'PAINEL MÊS'!$B550,SAÍDAS!$H:$H,'PAINEL MÊS'!$AI$1,SAÍDAS!$F:$F,'PAINEL MÊS'!F$3)</f>
        <v>0</v>
      </c>
      <c r="G550" s="41">
        <f>SUMIFS(SAÍDAS!$D:$D,SAÍDAS!$B:$B,'PAINEL MÊS'!$B550,SAÍDAS!$H:$H,'PAINEL MÊS'!$AI$1,SAÍDAS!$F:$F,'PAINEL MÊS'!G$3)</f>
        <v>0</v>
      </c>
      <c r="H550" s="41">
        <f>SUMIFS(SAÍDAS!$D:$D,SAÍDAS!$B:$B,'PAINEL MÊS'!$B550,SAÍDAS!$H:$H,'PAINEL MÊS'!$AI$1,SAÍDAS!$F:$F,'PAINEL MÊS'!H$3)</f>
        <v>0</v>
      </c>
      <c r="I550" s="41">
        <f>SUMIFS(SAÍDAS!$D:$D,SAÍDAS!$B:$B,'PAINEL MÊS'!$B550,SAÍDAS!$H:$H,'PAINEL MÊS'!$AI$1,SAÍDAS!$F:$F,'PAINEL MÊS'!I$3)+SUMIFS(SAÍDAS!$D:$D,SAÍDAS!$B:$B,'PAINEL MÊS'!$B550,SAÍDAS!$H:$H,'PAINEL MÊS'!$AI$1,SAÍDAS!$F:$F,"SEMANA 6")</f>
        <v>0</v>
      </c>
      <c r="J550" s="42">
        <f t="shared" si="106"/>
        <v>0</v>
      </c>
      <c r="K550" s="43">
        <f>SUMIFS(ENTRADAS!$D:$D,ENTRADAS!$B:$B,'PAINEL MÊS'!$B550,ENTRADAS!$I:$I,'PAINEL MÊS'!$AI$1,ENTRADAS!$F:$F,'PAINEL MÊS'!K$3)</f>
        <v>0</v>
      </c>
      <c r="L550" s="43">
        <f>SUMIFS(ENTRADAS!$D:$D,ENTRADAS!$B:$B,'PAINEL MÊS'!$B550,ENTRADAS!$I:$I,'PAINEL MÊS'!$AI$1,ENTRADAS!$F:$F,'PAINEL MÊS'!L$3)</f>
        <v>0</v>
      </c>
      <c r="M550" s="43">
        <f>SUMIFS(ENTRADAS!$D:$D,ENTRADAS!$B:$B,'PAINEL MÊS'!$B550,ENTRADAS!$I:$I,'PAINEL MÊS'!$AI$1,ENTRADAS!$F:$F,'PAINEL MÊS'!M$3)</f>
        <v>0</v>
      </c>
      <c r="N550" s="43">
        <f>SUMIFS(ENTRADAS!$D:$D,ENTRADAS!$B:$B,'PAINEL MÊS'!$B550,ENTRADAS!$I:$I,'PAINEL MÊS'!$AI$1,ENTRADAS!$F:$F,'PAINEL MÊS'!N$3)</f>
        <v>0</v>
      </c>
      <c r="O550" s="43">
        <f>SUMIFS(ENTRADAS!$D:$D,ENTRADAS!$B:$B,'PAINEL MÊS'!$B550,ENTRADAS!$I:$I,'PAINEL MÊS'!$AI$1,ENTRADAS!$F:$F,'PAINEL MÊS'!O$3)+SUMIFS(ENTRADAS!$D:$D,ENTRADAS!$B:$B,'PAINEL MÊS'!$B550,ENTRADAS!$I:$I,'PAINEL MÊS'!$AI$1,ENTRADAS!$F:$F,"SEMANA 6")</f>
        <v>0</v>
      </c>
      <c r="P550" s="44">
        <f t="shared" si="107"/>
        <v>0</v>
      </c>
      <c r="Q550" s="40">
        <f>C550+P550-J550+SUMIFS(AJUSTE!$D:$D,AJUSTE!$B:$B,'PAINEL MÊS'!B550,AJUSTE!$H:$H,'PAINEL MÊS'!$AI$1)</f>
        <v>0</v>
      </c>
      <c r="R550" s="45">
        <f t="shared" si="108"/>
        <v>0</v>
      </c>
      <c r="S550" s="15">
        <f>IFERROR(IF(INDEX(CADASTRO!$A$2:$Q$570,MATCH('PAINEL MÊS'!B550,CADASTRO!$B$2:$B$570,0),MATCH('PAINEL MÊS'!$AI$1,CADASTRO!$A$2:$Q$2,0))=0,IF(CADASTRO!R548=0,CADASTRO!E548,CADASTRO!R548),INDEX(CADASTRO!$A$2:$Q$570,MATCH('PAINEL MÊS'!B550,CADASTRO!$B$2:$B$570,0),MATCH('PAINEL MÊS'!$AI$1,CADASTRO!$A$2:$Q$2,0))),0)</f>
        <v>0</v>
      </c>
      <c r="T550" s="14">
        <f t="shared" si="109"/>
        <v>0</v>
      </c>
      <c r="U550" s="14">
        <f t="shared" si="110"/>
        <v>0</v>
      </c>
      <c r="V550" s="14">
        <f t="shared" si="111"/>
        <v>0</v>
      </c>
      <c r="W550" s="14">
        <f t="shared" si="112"/>
        <v>0</v>
      </c>
      <c r="X550" s="67">
        <f>IFERROR(IF(INDEX(CADASTRO!$A$2:$Q$570,MATCH('PAINEL MÊS'!B550,CADASTRO!$B$2:$B$570,0),MATCH('PAINEL MÊS'!$AJ$2,CADASTRO!$A$2:$Q$2,0))=0,IF(CADASTRO!R548=0,CADASTRO!E548,CADASTRO!R548),INDEX(CADASTRO!$A$2:$Q$570,MATCH('PAINEL MÊS'!B550,CADASTRO!$B$2:$B$570,0),MATCH('PAINEL MÊS'!$AJ$2,CADASTRO!$A$2:$Q$2,0))),0)*C550</f>
        <v>0</v>
      </c>
      <c r="Y550" s="14">
        <f t="shared" si="113"/>
        <v>0</v>
      </c>
      <c r="Z550" s="75">
        <f t="shared" si="114"/>
        <v>0</v>
      </c>
      <c r="AA550" s="75">
        <f t="shared" si="115"/>
        <v>0</v>
      </c>
      <c r="AB550" s="79">
        <f t="shared" si="116"/>
        <v>0</v>
      </c>
      <c r="AC550" s="77">
        <f t="shared" si="117"/>
        <v>0</v>
      </c>
      <c r="AD550" s="77">
        <f t="shared" si="118"/>
        <v>0</v>
      </c>
    </row>
    <row r="551" spans="1:30" ht="18.75" customHeight="1" x14ac:dyDescent="0.25">
      <c r="A551" s="7">
        <f>CADASTRO!A549</f>
        <v>0</v>
      </c>
      <c r="B551" s="7">
        <f>CADASTRO!B549</f>
        <v>0</v>
      </c>
      <c r="C551" s="40">
        <f>INDEX(Base!$A$40:$N$570,MATCH('PAINEL MÊS'!B551,Base!$B$40:$B$570,0),MATCH('PAINEL MÊS'!$C$2,Base!$A$40:$N$40,0))</f>
        <v>0</v>
      </c>
      <c r="D551" s="7">
        <f>CADASTRO!C549</f>
        <v>0</v>
      </c>
      <c r="E551" s="41">
        <f>SUMIFS(SAÍDAS!$D:$D,SAÍDAS!$B:$B,'PAINEL MÊS'!$B551,SAÍDAS!$H:$H,'PAINEL MÊS'!$AI$1,SAÍDAS!$F:$F,'PAINEL MÊS'!E$3)</f>
        <v>0</v>
      </c>
      <c r="F551" s="41">
        <f>SUMIFS(SAÍDAS!$D:$D,SAÍDAS!$B:$B,'PAINEL MÊS'!$B551,SAÍDAS!$H:$H,'PAINEL MÊS'!$AI$1,SAÍDAS!$F:$F,'PAINEL MÊS'!F$3)</f>
        <v>0</v>
      </c>
      <c r="G551" s="41">
        <f>SUMIFS(SAÍDAS!$D:$D,SAÍDAS!$B:$B,'PAINEL MÊS'!$B551,SAÍDAS!$H:$H,'PAINEL MÊS'!$AI$1,SAÍDAS!$F:$F,'PAINEL MÊS'!G$3)</f>
        <v>0</v>
      </c>
      <c r="H551" s="41">
        <f>SUMIFS(SAÍDAS!$D:$D,SAÍDAS!$B:$B,'PAINEL MÊS'!$B551,SAÍDAS!$H:$H,'PAINEL MÊS'!$AI$1,SAÍDAS!$F:$F,'PAINEL MÊS'!H$3)</f>
        <v>0</v>
      </c>
      <c r="I551" s="41">
        <f>SUMIFS(SAÍDAS!$D:$D,SAÍDAS!$B:$B,'PAINEL MÊS'!$B551,SAÍDAS!$H:$H,'PAINEL MÊS'!$AI$1,SAÍDAS!$F:$F,'PAINEL MÊS'!I$3)+SUMIFS(SAÍDAS!$D:$D,SAÍDAS!$B:$B,'PAINEL MÊS'!$B551,SAÍDAS!$H:$H,'PAINEL MÊS'!$AI$1,SAÍDAS!$F:$F,"SEMANA 6")</f>
        <v>0</v>
      </c>
      <c r="J551" s="42">
        <f t="shared" si="106"/>
        <v>0</v>
      </c>
      <c r="K551" s="43">
        <f>SUMIFS(ENTRADAS!$D:$D,ENTRADAS!$B:$B,'PAINEL MÊS'!$B551,ENTRADAS!$I:$I,'PAINEL MÊS'!$AI$1,ENTRADAS!$F:$F,'PAINEL MÊS'!K$3)</f>
        <v>0</v>
      </c>
      <c r="L551" s="43">
        <f>SUMIFS(ENTRADAS!$D:$D,ENTRADAS!$B:$B,'PAINEL MÊS'!$B551,ENTRADAS!$I:$I,'PAINEL MÊS'!$AI$1,ENTRADAS!$F:$F,'PAINEL MÊS'!L$3)</f>
        <v>0</v>
      </c>
      <c r="M551" s="43">
        <f>SUMIFS(ENTRADAS!$D:$D,ENTRADAS!$B:$B,'PAINEL MÊS'!$B551,ENTRADAS!$I:$I,'PAINEL MÊS'!$AI$1,ENTRADAS!$F:$F,'PAINEL MÊS'!M$3)</f>
        <v>0</v>
      </c>
      <c r="N551" s="43">
        <f>SUMIFS(ENTRADAS!$D:$D,ENTRADAS!$B:$B,'PAINEL MÊS'!$B551,ENTRADAS!$I:$I,'PAINEL MÊS'!$AI$1,ENTRADAS!$F:$F,'PAINEL MÊS'!N$3)</f>
        <v>0</v>
      </c>
      <c r="O551" s="43">
        <f>SUMIFS(ENTRADAS!$D:$D,ENTRADAS!$B:$B,'PAINEL MÊS'!$B551,ENTRADAS!$I:$I,'PAINEL MÊS'!$AI$1,ENTRADAS!$F:$F,'PAINEL MÊS'!O$3)+SUMIFS(ENTRADAS!$D:$D,ENTRADAS!$B:$B,'PAINEL MÊS'!$B551,ENTRADAS!$I:$I,'PAINEL MÊS'!$AI$1,ENTRADAS!$F:$F,"SEMANA 6")</f>
        <v>0</v>
      </c>
      <c r="P551" s="44">
        <f t="shared" si="107"/>
        <v>0</v>
      </c>
      <c r="Q551" s="40">
        <f>C551+P551-J551+SUMIFS(AJUSTE!$D:$D,AJUSTE!$B:$B,'PAINEL MÊS'!B551,AJUSTE!$H:$H,'PAINEL MÊS'!$AI$1)</f>
        <v>0</v>
      </c>
      <c r="R551" s="45">
        <f t="shared" si="108"/>
        <v>0</v>
      </c>
      <c r="S551" s="15">
        <f>IFERROR(IF(INDEX(CADASTRO!$A$2:$Q$570,MATCH('PAINEL MÊS'!B551,CADASTRO!$B$2:$B$570,0),MATCH('PAINEL MÊS'!$AI$1,CADASTRO!$A$2:$Q$2,0))=0,IF(CADASTRO!R549=0,CADASTRO!E549,CADASTRO!R549),INDEX(CADASTRO!$A$2:$Q$570,MATCH('PAINEL MÊS'!B551,CADASTRO!$B$2:$B$570,0),MATCH('PAINEL MÊS'!$AI$1,CADASTRO!$A$2:$Q$2,0))),0)</f>
        <v>0</v>
      </c>
      <c r="T551" s="14">
        <f t="shared" si="109"/>
        <v>0</v>
      </c>
      <c r="U551" s="14">
        <f t="shared" si="110"/>
        <v>0</v>
      </c>
      <c r="V551" s="14">
        <f t="shared" si="111"/>
        <v>0</v>
      </c>
      <c r="W551" s="14">
        <f t="shared" si="112"/>
        <v>0</v>
      </c>
      <c r="X551" s="67">
        <f>IFERROR(IF(INDEX(CADASTRO!$A$2:$Q$570,MATCH('PAINEL MÊS'!B551,CADASTRO!$B$2:$B$570,0),MATCH('PAINEL MÊS'!$AJ$2,CADASTRO!$A$2:$Q$2,0))=0,IF(CADASTRO!R549=0,CADASTRO!E549,CADASTRO!R549),INDEX(CADASTRO!$A$2:$Q$570,MATCH('PAINEL MÊS'!B551,CADASTRO!$B$2:$B$570,0),MATCH('PAINEL MÊS'!$AJ$2,CADASTRO!$A$2:$Q$2,0))),0)*C551</f>
        <v>0</v>
      </c>
      <c r="Y551" s="14">
        <f t="shared" si="113"/>
        <v>0</v>
      </c>
      <c r="Z551" s="75">
        <f t="shared" si="114"/>
        <v>0</v>
      </c>
      <c r="AA551" s="75">
        <f t="shared" si="115"/>
        <v>0</v>
      </c>
      <c r="AB551" s="79">
        <f t="shared" si="116"/>
        <v>0</v>
      </c>
      <c r="AC551" s="77">
        <f t="shared" si="117"/>
        <v>0</v>
      </c>
      <c r="AD551" s="77">
        <f t="shared" si="118"/>
        <v>0</v>
      </c>
    </row>
    <row r="552" spans="1:30" ht="18.75" customHeight="1" x14ac:dyDescent="0.25">
      <c r="A552" s="7">
        <f>CADASTRO!A550</f>
        <v>0</v>
      </c>
      <c r="B552" s="7">
        <f>CADASTRO!B550</f>
        <v>0</v>
      </c>
      <c r="C552" s="40">
        <f>INDEX(Base!$A$40:$N$570,MATCH('PAINEL MÊS'!B552,Base!$B$40:$B$570,0),MATCH('PAINEL MÊS'!$C$2,Base!$A$40:$N$40,0))</f>
        <v>0</v>
      </c>
      <c r="D552" s="7">
        <f>CADASTRO!C550</f>
        <v>0</v>
      </c>
      <c r="E552" s="41">
        <f>SUMIFS(SAÍDAS!$D:$D,SAÍDAS!$B:$B,'PAINEL MÊS'!$B552,SAÍDAS!$H:$H,'PAINEL MÊS'!$AI$1,SAÍDAS!$F:$F,'PAINEL MÊS'!E$3)</f>
        <v>0</v>
      </c>
      <c r="F552" s="41">
        <f>SUMIFS(SAÍDAS!$D:$D,SAÍDAS!$B:$B,'PAINEL MÊS'!$B552,SAÍDAS!$H:$H,'PAINEL MÊS'!$AI$1,SAÍDAS!$F:$F,'PAINEL MÊS'!F$3)</f>
        <v>0</v>
      </c>
      <c r="G552" s="41">
        <f>SUMIFS(SAÍDAS!$D:$D,SAÍDAS!$B:$B,'PAINEL MÊS'!$B552,SAÍDAS!$H:$H,'PAINEL MÊS'!$AI$1,SAÍDAS!$F:$F,'PAINEL MÊS'!G$3)</f>
        <v>0</v>
      </c>
      <c r="H552" s="41">
        <f>SUMIFS(SAÍDAS!$D:$D,SAÍDAS!$B:$B,'PAINEL MÊS'!$B552,SAÍDAS!$H:$H,'PAINEL MÊS'!$AI$1,SAÍDAS!$F:$F,'PAINEL MÊS'!H$3)</f>
        <v>0</v>
      </c>
      <c r="I552" s="41">
        <f>SUMIFS(SAÍDAS!$D:$D,SAÍDAS!$B:$B,'PAINEL MÊS'!$B552,SAÍDAS!$H:$H,'PAINEL MÊS'!$AI$1,SAÍDAS!$F:$F,'PAINEL MÊS'!I$3)+SUMIFS(SAÍDAS!$D:$D,SAÍDAS!$B:$B,'PAINEL MÊS'!$B552,SAÍDAS!$H:$H,'PAINEL MÊS'!$AI$1,SAÍDAS!$F:$F,"SEMANA 6")</f>
        <v>0</v>
      </c>
      <c r="J552" s="42">
        <f t="shared" si="106"/>
        <v>0</v>
      </c>
      <c r="K552" s="43">
        <f>SUMIFS(ENTRADAS!$D:$D,ENTRADAS!$B:$B,'PAINEL MÊS'!$B552,ENTRADAS!$I:$I,'PAINEL MÊS'!$AI$1,ENTRADAS!$F:$F,'PAINEL MÊS'!K$3)</f>
        <v>0</v>
      </c>
      <c r="L552" s="43">
        <f>SUMIFS(ENTRADAS!$D:$D,ENTRADAS!$B:$B,'PAINEL MÊS'!$B552,ENTRADAS!$I:$I,'PAINEL MÊS'!$AI$1,ENTRADAS!$F:$F,'PAINEL MÊS'!L$3)</f>
        <v>0</v>
      </c>
      <c r="M552" s="43">
        <f>SUMIFS(ENTRADAS!$D:$D,ENTRADAS!$B:$B,'PAINEL MÊS'!$B552,ENTRADAS!$I:$I,'PAINEL MÊS'!$AI$1,ENTRADAS!$F:$F,'PAINEL MÊS'!M$3)</f>
        <v>0</v>
      </c>
      <c r="N552" s="43">
        <f>SUMIFS(ENTRADAS!$D:$D,ENTRADAS!$B:$B,'PAINEL MÊS'!$B552,ENTRADAS!$I:$I,'PAINEL MÊS'!$AI$1,ENTRADAS!$F:$F,'PAINEL MÊS'!N$3)</f>
        <v>0</v>
      </c>
      <c r="O552" s="43">
        <f>SUMIFS(ENTRADAS!$D:$D,ENTRADAS!$B:$B,'PAINEL MÊS'!$B552,ENTRADAS!$I:$I,'PAINEL MÊS'!$AI$1,ENTRADAS!$F:$F,'PAINEL MÊS'!O$3)+SUMIFS(ENTRADAS!$D:$D,ENTRADAS!$B:$B,'PAINEL MÊS'!$B552,ENTRADAS!$I:$I,'PAINEL MÊS'!$AI$1,ENTRADAS!$F:$F,"SEMANA 6")</f>
        <v>0</v>
      </c>
      <c r="P552" s="44">
        <f t="shared" si="107"/>
        <v>0</v>
      </c>
      <c r="Q552" s="40">
        <f>C552+P552-J552+SUMIFS(AJUSTE!$D:$D,AJUSTE!$B:$B,'PAINEL MÊS'!B552,AJUSTE!$H:$H,'PAINEL MÊS'!$AI$1)</f>
        <v>0</v>
      </c>
      <c r="R552" s="45">
        <f t="shared" si="108"/>
        <v>0</v>
      </c>
      <c r="S552" s="15">
        <f>IFERROR(IF(INDEX(CADASTRO!$A$2:$Q$570,MATCH('PAINEL MÊS'!B552,CADASTRO!$B$2:$B$570,0),MATCH('PAINEL MÊS'!$AI$1,CADASTRO!$A$2:$Q$2,0))=0,IF(CADASTRO!R550=0,CADASTRO!E550,CADASTRO!R550),INDEX(CADASTRO!$A$2:$Q$570,MATCH('PAINEL MÊS'!B552,CADASTRO!$B$2:$B$570,0),MATCH('PAINEL MÊS'!$AI$1,CADASTRO!$A$2:$Q$2,0))),0)</f>
        <v>0</v>
      </c>
      <c r="T552" s="14">
        <f t="shared" si="109"/>
        <v>0</v>
      </c>
      <c r="U552" s="14">
        <f t="shared" si="110"/>
        <v>0</v>
      </c>
      <c r="V552" s="14">
        <f t="shared" si="111"/>
        <v>0</v>
      </c>
      <c r="W552" s="14">
        <f t="shared" si="112"/>
        <v>0</v>
      </c>
      <c r="X552" s="67">
        <f>IFERROR(IF(INDEX(CADASTRO!$A$2:$Q$570,MATCH('PAINEL MÊS'!B552,CADASTRO!$B$2:$B$570,0),MATCH('PAINEL MÊS'!$AJ$2,CADASTRO!$A$2:$Q$2,0))=0,IF(CADASTRO!R550=0,CADASTRO!E550,CADASTRO!R550),INDEX(CADASTRO!$A$2:$Q$570,MATCH('PAINEL MÊS'!B552,CADASTRO!$B$2:$B$570,0),MATCH('PAINEL MÊS'!$AJ$2,CADASTRO!$A$2:$Q$2,0))),0)*C552</f>
        <v>0</v>
      </c>
      <c r="Y552" s="14">
        <f t="shared" si="113"/>
        <v>0</v>
      </c>
      <c r="Z552" s="75">
        <f t="shared" si="114"/>
        <v>0</v>
      </c>
      <c r="AA552" s="75">
        <f t="shared" si="115"/>
        <v>0</v>
      </c>
      <c r="AB552" s="79">
        <f t="shared" si="116"/>
        <v>0</v>
      </c>
      <c r="AC552" s="77">
        <f t="shared" si="117"/>
        <v>0</v>
      </c>
      <c r="AD552" s="77">
        <f t="shared" si="118"/>
        <v>0</v>
      </c>
    </row>
    <row r="553" spans="1:30" ht="18.75" customHeight="1" x14ac:dyDescent="0.25">
      <c r="A553" s="7">
        <f>CADASTRO!A551</f>
        <v>0</v>
      </c>
      <c r="B553" s="7">
        <f>CADASTRO!B551</f>
        <v>0</v>
      </c>
      <c r="C553" s="40">
        <f>INDEX(Base!$A$40:$N$570,MATCH('PAINEL MÊS'!B553,Base!$B$40:$B$570,0),MATCH('PAINEL MÊS'!$C$2,Base!$A$40:$N$40,0))</f>
        <v>0</v>
      </c>
      <c r="D553" s="7">
        <f>CADASTRO!C551</f>
        <v>0</v>
      </c>
      <c r="E553" s="41">
        <f>SUMIFS(SAÍDAS!$D:$D,SAÍDAS!$B:$B,'PAINEL MÊS'!$B553,SAÍDAS!$H:$H,'PAINEL MÊS'!$AI$1,SAÍDAS!$F:$F,'PAINEL MÊS'!E$3)</f>
        <v>0</v>
      </c>
      <c r="F553" s="41">
        <f>SUMIFS(SAÍDAS!$D:$D,SAÍDAS!$B:$B,'PAINEL MÊS'!$B553,SAÍDAS!$H:$H,'PAINEL MÊS'!$AI$1,SAÍDAS!$F:$F,'PAINEL MÊS'!F$3)</f>
        <v>0</v>
      </c>
      <c r="G553" s="41">
        <f>SUMIFS(SAÍDAS!$D:$D,SAÍDAS!$B:$B,'PAINEL MÊS'!$B553,SAÍDAS!$H:$H,'PAINEL MÊS'!$AI$1,SAÍDAS!$F:$F,'PAINEL MÊS'!G$3)</f>
        <v>0</v>
      </c>
      <c r="H553" s="41">
        <f>SUMIFS(SAÍDAS!$D:$D,SAÍDAS!$B:$B,'PAINEL MÊS'!$B553,SAÍDAS!$H:$H,'PAINEL MÊS'!$AI$1,SAÍDAS!$F:$F,'PAINEL MÊS'!H$3)</f>
        <v>0</v>
      </c>
      <c r="I553" s="41">
        <f>SUMIFS(SAÍDAS!$D:$D,SAÍDAS!$B:$B,'PAINEL MÊS'!$B553,SAÍDAS!$H:$H,'PAINEL MÊS'!$AI$1,SAÍDAS!$F:$F,'PAINEL MÊS'!I$3)+SUMIFS(SAÍDAS!$D:$D,SAÍDAS!$B:$B,'PAINEL MÊS'!$B553,SAÍDAS!$H:$H,'PAINEL MÊS'!$AI$1,SAÍDAS!$F:$F,"SEMANA 6")</f>
        <v>0</v>
      </c>
      <c r="J553" s="42">
        <f t="shared" si="106"/>
        <v>0</v>
      </c>
      <c r="K553" s="43">
        <f>SUMIFS(ENTRADAS!$D:$D,ENTRADAS!$B:$B,'PAINEL MÊS'!$B553,ENTRADAS!$I:$I,'PAINEL MÊS'!$AI$1,ENTRADAS!$F:$F,'PAINEL MÊS'!K$3)</f>
        <v>0</v>
      </c>
      <c r="L553" s="43">
        <f>SUMIFS(ENTRADAS!$D:$D,ENTRADAS!$B:$B,'PAINEL MÊS'!$B553,ENTRADAS!$I:$I,'PAINEL MÊS'!$AI$1,ENTRADAS!$F:$F,'PAINEL MÊS'!L$3)</f>
        <v>0</v>
      </c>
      <c r="M553" s="43">
        <f>SUMIFS(ENTRADAS!$D:$D,ENTRADAS!$B:$B,'PAINEL MÊS'!$B553,ENTRADAS!$I:$I,'PAINEL MÊS'!$AI$1,ENTRADAS!$F:$F,'PAINEL MÊS'!M$3)</f>
        <v>0</v>
      </c>
      <c r="N553" s="43">
        <f>SUMIFS(ENTRADAS!$D:$D,ENTRADAS!$B:$B,'PAINEL MÊS'!$B553,ENTRADAS!$I:$I,'PAINEL MÊS'!$AI$1,ENTRADAS!$F:$F,'PAINEL MÊS'!N$3)</f>
        <v>0</v>
      </c>
      <c r="O553" s="43">
        <f>SUMIFS(ENTRADAS!$D:$D,ENTRADAS!$B:$B,'PAINEL MÊS'!$B553,ENTRADAS!$I:$I,'PAINEL MÊS'!$AI$1,ENTRADAS!$F:$F,'PAINEL MÊS'!O$3)+SUMIFS(ENTRADAS!$D:$D,ENTRADAS!$B:$B,'PAINEL MÊS'!$B553,ENTRADAS!$I:$I,'PAINEL MÊS'!$AI$1,ENTRADAS!$F:$F,"SEMANA 6")</f>
        <v>0</v>
      </c>
      <c r="P553" s="44">
        <f t="shared" si="107"/>
        <v>0</v>
      </c>
      <c r="Q553" s="40">
        <f>C553+P553-J553+SUMIFS(AJUSTE!$D:$D,AJUSTE!$B:$B,'PAINEL MÊS'!B553,AJUSTE!$H:$H,'PAINEL MÊS'!$AI$1)</f>
        <v>0</v>
      </c>
      <c r="R553" s="45">
        <f t="shared" si="108"/>
        <v>0</v>
      </c>
      <c r="S553" s="15">
        <f>IFERROR(IF(INDEX(CADASTRO!$A$2:$Q$570,MATCH('PAINEL MÊS'!B553,CADASTRO!$B$2:$B$570,0),MATCH('PAINEL MÊS'!$AI$1,CADASTRO!$A$2:$Q$2,0))=0,IF(CADASTRO!R551=0,CADASTRO!E551,CADASTRO!R551),INDEX(CADASTRO!$A$2:$Q$570,MATCH('PAINEL MÊS'!B553,CADASTRO!$B$2:$B$570,0),MATCH('PAINEL MÊS'!$AI$1,CADASTRO!$A$2:$Q$2,0))),0)</f>
        <v>0</v>
      </c>
      <c r="T553" s="14">
        <f t="shared" si="109"/>
        <v>0</v>
      </c>
      <c r="U553" s="14">
        <f t="shared" si="110"/>
        <v>0</v>
      </c>
      <c r="V553" s="14">
        <f t="shared" si="111"/>
        <v>0</v>
      </c>
      <c r="W553" s="14">
        <f t="shared" si="112"/>
        <v>0</v>
      </c>
      <c r="X553" s="67">
        <f>IFERROR(IF(INDEX(CADASTRO!$A$2:$Q$570,MATCH('PAINEL MÊS'!B553,CADASTRO!$B$2:$B$570,0),MATCH('PAINEL MÊS'!$AJ$2,CADASTRO!$A$2:$Q$2,0))=0,IF(CADASTRO!R551=0,CADASTRO!E551,CADASTRO!R551),INDEX(CADASTRO!$A$2:$Q$570,MATCH('PAINEL MÊS'!B553,CADASTRO!$B$2:$B$570,0),MATCH('PAINEL MÊS'!$AJ$2,CADASTRO!$A$2:$Q$2,0))),0)*C553</f>
        <v>0</v>
      </c>
      <c r="Y553" s="14">
        <f t="shared" si="113"/>
        <v>0</v>
      </c>
      <c r="Z553" s="75">
        <f t="shared" si="114"/>
        <v>0</v>
      </c>
      <c r="AA553" s="75">
        <f t="shared" si="115"/>
        <v>0</v>
      </c>
      <c r="AB553" s="79">
        <f t="shared" si="116"/>
        <v>0</v>
      </c>
      <c r="AC553" s="77">
        <f t="shared" si="117"/>
        <v>0</v>
      </c>
      <c r="AD553" s="77">
        <f t="shared" si="118"/>
        <v>0</v>
      </c>
    </row>
    <row r="554" spans="1:30" ht="18.75" customHeight="1" x14ac:dyDescent="0.25">
      <c r="A554" s="7">
        <f>CADASTRO!A552</f>
        <v>0</v>
      </c>
      <c r="B554" s="7">
        <f>CADASTRO!B552</f>
        <v>0</v>
      </c>
      <c r="C554" s="40">
        <f>INDEX(Base!$A$40:$N$570,MATCH('PAINEL MÊS'!B554,Base!$B$40:$B$570,0),MATCH('PAINEL MÊS'!$C$2,Base!$A$40:$N$40,0))</f>
        <v>0</v>
      </c>
      <c r="D554" s="7">
        <f>CADASTRO!C552</f>
        <v>0</v>
      </c>
      <c r="E554" s="41">
        <f>SUMIFS(SAÍDAS!$D:$D,SAÍDAS!$B:$B,'PAINEL MÊS'!$B554,SAÍDAS!$H:$H,'PAINEL MÊS'!$AI$1,SAÍDAS!$F:$F,'PAINEL MÊS'!E$3)</f>
        <v>0</v>
      </c>
      <c r="F554" s="41">
        <f>SUMIFS(SAÍDAS!$D:$D,SAÍDAS!$B:$B,'PAINEL MÊS'!$B554,SAÍDAS!$H:$H,'PAINEL MÊS'!$AI$1,SAÍDAS!$F:$F,'PAINEL MÊS'!F$3)</f>
        <v>0</v>
      </c>
      <c r="G554" s="41">
        <f>SUMIFS(SAÍDAS!$D:$D,SAÍDAS!$B:$B,'PAINEL MÊS'!$B554,SAÍDAS!$H:$H,'PAINEL MÊS'!$AI$1,SAÍDAS!$F:$F,'PAINEL MÊS'!G$3)</f>
        <v>0</v>
      </c>
      <c r="H554" s="41">
        <f>SUMIFS(SAÍDAS!$D:$D,SAÍDAS!$B:$B,'PAINEL MÊS'!$B554,SAÍDAS!$H:$H,'PAINEL MÊS'!$AI$1,SAÍDAS!$F:$F,'PAINEL MÊS'!H$3)</f>
        <v>0</v>
      </c>
      <c r="I554" s="41">
        <f>SUMIFS(SAÍDAS!$D:$D,SAÍDAS!$B:$B,'PAINEL MÊS'!$B554,SAÍDAS!$H:$H,'PAINEL MÊS'!$AI$1,SAÍDAS!$F:$F,'PAINEL MÊS'!I$3)+SUMIFS(SAÍDAS!$D:$D,SAÍDAS!$B:$B,'PAINEL MÊS'!$B554,SAÍDAS!$H:$H,'PAINEL MÊS'!$AI$1,SAÍDAS!$F:$F,"SEMANA 6")</f>
        <v>0</v>
      </c>
      <c r="J554" s="42">
        <f t="shared" si="106"/>
        <v>0</v>
      </c>
      <c r="K554" s="43">
        <f>SUMIFS(ENTRADAS!$D:$D,ENTRADAS!$B:$B,'PAINEL MÊS'!$B554,ENTRADAS!$I:$I,'PAINEL MÊS'!$AI$1,ENTRADAS!$F:$F,'PAINEL MÊS'!K$3)</f>
        <v>0</v>
      </c>
      <c r="L554" s="43">
        <f>SUMIFS(ENTRADAS!$D:$D,ENTRADAS!$B:$B,'PAINEL MÊS'!$B554,ENTRADAS!$I:$I,'PAINEL MÊS'!$AI$1,ENTRADAS!$F:$F,'PAINEL MÊS'!L$3)</f>
        <v>0</v>
      </c>
      <c r="M554" s="43">
        <f>SUMIFS(ENTRADAS!$D:$D,ENTRADAS!$B:$B,'PAINEL MÊS'!$B554,ENTRADAS!$I:$I,'PAINEL MÊS'!$AI$1,ENTRADAS!$F:$F,'PAINEL MÊS'!M$3)</f>
        <v>0</v>
      </c>
      <c r="N554" s="43">
        <f>SUMIFS(ENTRADAS!$D:$D,ENTRADAS!$B:$B,'PAINEL MÊS'!$B554,ENTRADAS!$I:$I,'PAINEL MÊS'!$AI$1,ENTRADAS!$F:$F,'PAINEL MÊS'!N$3)</f>
        <v>0</v>
      </c>
      <c r="O554" s="43">
        <f>SUMIFS(ENTRADAS!$D:$D,ENTRADAS!$B:$B,'PAINEL MÊS'!$B554,ENTRADAS!$I:$I,'PAINEL MÊS'!$AI$1,ENTRADAS!$F:$F,'PAINEL MÊS'!O$3)+SUMIFS(ENTRADAS!$D:$D,ENTRADAS!$B:$B,'PAINEL MÊS'!$B554,ENTRADAS!$I:$I,'PAINEL MÊS'!$AI$1,ENTRADAS!$F:$F,"SEMANA 6")</f>
        <v>0</v>
      </c>
      <c r="P554" s="44">
        <f t="shared" si="107"/>
        <v>0</v>
      </c>
      <c r="Q554" s="40">
        <f>C554+P554-J554+SUMIFS(AJUSTE!$D:$D,AJUSTE!$B:$B,'PAINEL MÊS'!B554,AJUSTE!$H:$H,'PAINEL MÊS'!$AI$1)</f>
        <v>0</v>
      </c>
      <c r="R554" s="45">
        <f t="shared" si="108"/>
        <v>0</v>
      </c>
      <c r="S554" s="15">
        <f>IFERROR(IF(INDEX(CADASTRO!$A$2:$Q$570,MATCH('PAINEL MÊS'!B554,CADASTRO!$B$2:$B$570,0),MATCH('PAINEL MÊS'!$AI$1,CADASTRO!$A$2:$Q$2,0))=0,IF(CADASTRO!R552=0,CADASTRO!E552,CADASTRO!R552),INDEX(CADASTRO!$A$2:$Q$570,MATCH('PAINEL MÊS'!B554,CADASTRO!$B$2:$B$570,0),MATCH('PAINEL MÊS'!$AI$1,CADASTRO!$A$2:$Q$2,0))),0)</f>
        <v>0</v>
      </c>
      <c r="T554" s="14">
        <f t="shared" si="109"/>
        <v>0</v>
      </c>
      <c r="U554" s="14">
        <f t="shared" si="110"/>
        <v>0</v>
      </c>
      <c r="V554" s="14">
        <f t="shared" si="111"/>
        <v>0</v>
      </c>
      <c r="W554" s="14">
        <f t="shared" si="112"/>
        <v>0</v>
      </c>
      <c r="X554" s="67">
        <f>IFERROR(IF(INDEX(CADASTRO!$A$2:$Q$570,MATCH('PAINEL MÊS'!B554,CADASTRO!$B$2:$B$570,0),MATCH('PAINEL MÊS'!$AJ$2,CADASTRO!$A$2:$Q$2,0))=0,IF(CADASTRO!R552=0,CADASTRO!E552,CADASTRO!R552),INDEX(CADASTRO!$A$2:$Q$570,MATCH('PAINEL MÊS'!B554,CADASTRO!$B$2:$B$570,0),MATCH('PAINEL MÊS'!$AJ$2,CADASTRO!$A$2:$Q$2,0))),0)*C554</f>
        <v>0</v>
      </c>
      <c r="Y554" s="14">
        <f t="shared" si="113"/>
        <v>0</v>
      </c>
      <c r="Z554" s="75">
        <f t="shared" si="114"/>
        <v>0</v>
      </c>
      <c r="AA554" s="75">
        <f t="shared" si="115"/>
        <v>0</v>
      </c>
      <c r="AB554" s="79">
        <f t="shared" si="116"/>
        <v>0</v>
      </c>
      <c r="AC554" s="77">
        <f t="shared" si="117"/>
        <v>0</v>
      </c>
      <c r="AD554" s="77">
        <f t="shared" si="118"/>
        <v>0</v>
      </c>
    </row>
    <row r="555" spans="1:30" ht="18.75" customHeight="1" x14ac:dyDescent="0.25">
      <c r="A555" s="7">
        <f>CADASTRO!A553</f>
        <v>0</v>
      </c>
      <c r="B555" s="7">
        <f>CADASTRO!B553</f>
        <v>0</v>
      </c>
      <c r="C555" s="40">
        <f>INDEX(Base!$A$40:$N$570,MATCH('PAINEL MÊS'!B555,Base!$B$40:$B$570,0),MATCH('PAINEL MÊS'!$C$2,Base!$A$40:$N$40,0))</f>
        <v>0</v>
      </c>
      <c r="D555" s="7">
        <f>CADASTRO!C553</f>
        <v>0</v>
      </c>
      <c r="E555" s="41">
        <f>SUMIFS(SAÍDAS!$D:$D,SAÍDAS!$B:$B,'PAINEL MÊS'!$B555,SAÍDAS!$H:$H,'PAINEL MÊS'!$AI$1,SAÍDAS!$F:$F,'PAINEL MÊS'!E$3)</f>
        <v>0</v>
      </c>
      <c r="F555" s="41">
        <f>SUMIFS(SAÍDAS!$D:$D,SAÍDAS!$B:$B,'PAINEL MÊS'!$B555,SAÍDAS!$H:$H,'PAINEL MÊS'!$AI$1,SAÍDAS!$F:$F,'PAINEL MÊS'!F$3)</f>
        <v>0</v>
      </c>
      <c r="G555" s="41">
        <f>SUMIFS(SAÍDAS!$D:$D,SAÍDAS!$B:$B,'PAINEL MÊS'!$B555,SAÍDAS!$H:$H,'PAINEL MÊS'!$AI$1,SAÍDAS!$F:$F,'PAINEL MÊS'!G$3)</f>
        <v>0</v>
      </c>
      <c r="H555" s="41">
        <f>SUMIFS(SAÍDAS!$D:$D,SAÍDAS!$B:$B,'PAINEL MÊS'!$B555,SAÍDAS!$H:$H,'PAINEL MÊS'!$AI$1,SAÍDAS!$F:$F,'PAINEL MÊS'!H$3)</f>
        <v>0</v>
      </c>
      <c r="I555" s="41">
        <f>SUMIFS(SAÍDAS!$D:$D,SAÍDAS!$B:$B,'PAINEL MÊS'!$B555,SAÍDAS!$H:$H,'PAINEL MÊS'!$AI$1,SAÍDAS!$F:$F,'PAINEL MÊS'!I$3)+SUMIFS(SAÍDAS!$D:$D,SAÍDAS!$B:$B,'PAINEL MÊS'!$B555,SAÍDAS!$H:$H,'PAINEL MÊS'!$AI$1,SAÍDAS!$F:$F,"SEMANA 6")</f>
        <v>0</v>
      </c>
      <c r="J555" s="42">
        <f t="shared" si="106"/>
        <v>0</v>
      </c>
      <c r="K555" s="43">
        <f>SUMIFS(ENTRADAS!$D:$D,ENTRADAS!$B:$B,'PAINEL MÊS'!$B555,ENTRADAS!$I:$I,'PAINEL MÊS'!$AI$1,ENTRADAS!$F:$F,'PAINEL MÊS'!K$3)</f>
        <v>0</v>
      </c>
      <c r="L555" s="43">
        <f>SUMIFS(ENTRADAS!$D:$D,ENTRADAS!$B:$B,'PAINEL MÊS'!$B555,ENTRADAS!$I:$I,'PAINEL MÊS'!$AI$1,ENTRADAS!$F:$F,'PAINEL MÊS'!L$3)</f>
        <v>0</v>
      </c>
      <c r="M555" s="43">
        <f>SUMIFS(ENTRADAS!$D:$D,ENTRADAS!$B:$B,'PAINEL MÊS'!$B555,ENTRADAS!$I:$I,'PAINEL MÊS'!$AI$1,ENTRADAS!$F:$F,'PAINEL MÊS'!M$3)</f>
        <v>0</v>
      </c>
      <c r="N555" s="43">
        <f>SUMIFS(ENTRADAS!$D:$D,ENTRADAS!$B:$B,'PAINEL MÊS'!$B555,ENTRADAS!$I:$I,'PAINEL MÊS'!$AI$1,ENTRADAS!$F:$F,'PAINEL MÊS'!N$3)</f>
        <v>0</v>
      </c>
      <c r="O555" s="43">
        <f>SUMIFS(ENTRADAS!$D:$D,ENTRADAS!$B:$B,'PAINEL MÊS'!$B555,ENTRADAS!$I:$I,'PAINEL MÊS'!$AI$1,ENTRADAS!$F:$F,'PAINEL MÊS'!O$3)+SUMIFS(ENTRADAS!$D:$D,ENTRADAS!$B:$B,'PAINEL MÊS'!$B555,ENTRADAS!$I:$I,'PAINEL MÊS'!$AI$1,ENTRADAS!$F:$F,"SEMANA 6")</f>
        <v>0</v>
      </c>
      <c r="P555" s="44">
        <f t="shared" si="107"/>
        <v>0</v>
      </c>
      <c r="Q555" s="40">
        <f>C555+P555-J555+SUMIFS(AJUSTE!$D:$D,AJUSTE!$B:$B,'PAINEL MÊS'!B555,AJUSTE!$H:$H,'PAINEL MÊS'!$AI$1)</f>
        <v>0</v>
      </c>
      <c r="R555" s="45">
        <f t="shared" si="108"/>
        <v>0</v>
      </c>
      <c r="S555" s="15">
        <f>IFERROR(IF(INDEX(CADASTRO!$A$2:$Q$570,MATCH('PAINEL MÊS'!B555,CADASTRO!$B$2:$B$570,0),MATCH('PAINEL MÊS'!$AI$1,CADASTRO!$A$2:$Q$2,0))=0,IF(CADASTRO!R553=0,CADASTRO!E553,CADASTRO!R553),INDEX(CADASTRO!$A$2:$Q$570,MATCH('PAINEL MÊS'!B555,CADASTRO!$B$2:$B$570,0),MATCH('PAINEL MÊS'!$AI$1,CADASTRO!$A$2:$Q$2,0))),0)</f>
        <v>0</v>
      </c>
      <c r="T555" s="14">
        <f t="shared" si="109"/>
        <v>0</v>
      </c>
      <c r="U555" s="14">
        <f t="shared" si="110"/>
        <v>0</v>
      </c>
      <c r="V555" s="14">
        <f t="shared" si="111"/>
        <v>0</v>
      </c>
      <c r="W555" s="14">
        <f t="shared" si="112"/>
        <v>0</v>
      </c>
      <c r="X555" s="67">
        <f>IFERROR(IF(INDEX(CADASTRO!$A$2:$Q$570,MATCH('PAINEL MÊS'!B555,CADASTRO!$B$2:$B$570,0),MATCH('PAINEL MÊS'!$AJ$2,CADASTRO!$A$2:$Q$2,0))=0,IF(CADASTRO!R553=0,CADASTRO!E553,CADASTRO!R553),INDEX(CADASTRO!$A$2:$Q$570,MATCH('PAINEL MÊS'!B555,CADASTRO!$B$2:$B$570,0),MATCH('PAINEL MÊS'!$AJ$2,CADASTRO!$A$2:$Q$2,0))),0)*C555</f>
        <v>0</v>
      </c>
      <c r="Y555" s="14">
        <f t="shared" si="113"/>
        <v>0</v>
      </c>
      <c r="Z555" s="75">
        <f t="shared" si="114"/>
        <v>0</v>
      </c>
      <c r="AA555" s="75">
        <f t="shared" si="115"/>
        <v>0</v>
      </c>
      <c r="AB555" s="79">
        <f t="shared" si="116"/>
        <v>0</v>
      </c>
      <c r="AC555" s="77">
        <f t="shared" si="117"/>
        <v>0</v>
      </c>
      <c r="AD555" s="77">
        <f t="shared" si="118"/>
        <v>0</v>
      </c>
    </row>
    <row r="556" spans="1:30" ht="18.75" customHeight="1" x14ac:dyDescent="0.25">
      <c r="A556" s="7">
        <f>CADASTRO!A554</f>
        <v>0</v>
      </c>
      <c r="B556" s="7">
        <f>CADASTRO!B554</f>
        <v>0</v>
      </c>
      <c r="C556" s="40">
        <f>INDEX(Base!$A$40:$N$570,MATCH('PAINEL MÊS'!B556,Base!$B$40:$B$570,0),MATCH('PAINEL MÊS'!$C$2,Base!$A$40:$N$40,0))</f>
        <v>0</v>
      </c>
      <c r="D556" s="7">
        <f>CADASTRO!C554</f>
        <v>0</v>
      </c>
      <c r="E556" s="41">
        <f>SUMIFS(SAÍDAS!$D:$D,SAÍDAS!$B:$B,'PAINEL MÊS'!$B556,SAÍDAS!$H:$H,'PAINEL MÊS'!$AI$1,SAÍDAS!$F:$F,'PAINEL MÊS'!E$3)</f>
        <v>0</v>
      </c>
      <c r="F556" s="41">
        <f>SUMIFS(SAÍDAS!$D:$D,SAÍDAS!$B:$B,'PAINEL MÊS'!$B556,SAÍDAS!$H:$H,'PAINEL MÊS'!$AI$1,SAÍDAS!$F:$F,'PAINEL MÊS'!F$3)</f>
        <v>0</v>
      </c>
      <c r="G556" s="41">
        <f>SUMIFS(SAÍDAS!$D:$D,SAÍDAS!$B:$B,'PAINEL MÊS'!$B556,SAÍDAS!$H:$H,'PAINEL MÊS'!$AI$1,SAÍDAS!$F:$F,'PAINEL MÊS'!G$3)</f>
        <v>0</v>
      </c>
      <c r="H556" s="41">
        <f>SUMIFS(SAÍDAS!$D:$D,SAÍDAS!$B:$B,'PAINEL MÊS'!$B556,SAÍDAS!$H:$H,'PAINEL MÊS'!$AI$1,SAÍDAS!$F:$F,'PAINEL MÊS'!H$3)</f>
        <v>0</v>
      </c>
      <c r="I556" s="41">
        <f>SUMIFS(SAÍDAS!$D:$D,SAÍDAS!$B:$B,'PAINEL MÊS'!$B556,SAÍDAS!$H:$H,'PAINEL MÊS'!$AI$1,SAÍDAS!$F:$F,'PAINEL MÊS'!I$3)+SUMIFS(SAÍDAS!$D:$D,SAÍDAS!$B:$B,'PAINEL MÊS'!$B556,SAÍDAS!$H:$H,'PAINEL MÊS'!$AI$1,SAÍDAS!$F:$F,"SEMANA 6")</f>
        <v>0</v>
      </c>
      <c r="J556" s="42">
        <f t="shared" si="106"/>
        <v>0</v>
      </c>
      <c r="K556" s="43">
        <f>SUMIFS(ENTRADAS!$D:$D,ENTRADAS!$B:$B,'PAINEL MÊS'!$B556,ENTRADAS!$I:$I,'PAINEL MÊS'!$AI$1,ENTRADAS!$F:$F,'PAINEL MÊS'!K$3)</f>
        <v>0</v>
      </c>
      <c r="L556" s="43">
        <f>SUMIFS(ENTRADAS!$D:$D,ENTRADAS!$B:$B,'PAINEL MÊS'!$B556,ENTRADAS!$I:$I,'PAINEL MÊS'!$AI$1,ENTRADAS!$F:$F,'PAINEL MÊS'!L$3)</f>
        <v>0</v>
      </c>
      <c r="M556" s="43">
        <f>SUMIFS(ENTRADAS!$D:$D,ENTRADAS!$B:$B,'PAINEL MÊS'!$B556,ENTRADAS!$I:$I,'PAINEL MÊS'!$AI$1,ENTRADAS!$F:$F,'PAINEL MÊS'!M$3)</f>
        <v>0</v>
      </c>
      <c r="N556" s="43">
        <f>SUMIFS(ENTRADAS!$D:$D,ENTRADAS!$B:$B,'PAINEL MÊS'!$B556,ENTRADAS!$I:$I,'PAINEL MÊS'!$AI$1,ENTRADAS!$F:$F,'PAINEL MÊS'!N$3)</f>
        <v>0</v>
      </c>
      <c r="O556" s="43">
        <f>SUMIFS(ENTRADAS!$D:$D,ENTRADAS!$B:$B,'PAINEL MÊS'!$B556,ENTRADAS!$I:$I,'PAINEL MÊS'!$AI$1,ENTRADAS!$F:$F,'PAINEL MÊS'!O$3)+SUMIFS(ENTRADAS!$D:$D,ENTRADAS!$B:$B,'PAINEL MÊS'!$B556,ENTRADAS!$I:$I,'PAINEL MÊS'!$AI$1,ENTRADAS!$F:$F,"SEMANA 6")</f>
        <v>0</v>
      </c>
      <c r="P556" s="44">
        <f t="shared" si="107"/>
        <v>0</v>
      </c>
      <c r="Q556" s="40">
        <f>C556+P556-J556+SUMIFS(AJUSTE!$D:$D,AJUSTE!$B:$B,'PAINEL MÊS'!B556,AJUSTE!$H:$H,'PAINEL MÊS'!$AI$1)</f>
        <v>0</v>
      </c>
      <c r="R556" s="45">
        <f t="shared" si="108"/>
        <v>0</v>
      </c>
      <c r="S556" s="15">
        <f>IFERROR(IF(INDEX(CADASTRO!$A$2:$Q$570,MATCH('PAINEL MÊS'!B556,CADASTRO!$B$2:$B$570,0),MATCH('PAINEL MÊS'!$AI$1,CADASTRO!$A$2:$Q$2,0))=0,IF(CADASTRO!R554=0,CADASTRO!E554,CADASTRO!R554),INDEX(CADASTRO!$A$2:$Q$570,MATCH('PAINEL MÊS'!B556,CADASTRO!$B$2:$B$570,0),MATCH('PAINEL MÊS'!$AI$1,CADASTRO!$A$2:$Q$2,0))),0)</f>
        <v>0</v>
      </c>
      <c r="T556" s="14">
        <f t="shared" si="109"/>
        <v>0</v>
      </c>
      <c r="U556" s="14">
        <f t="shared" si="110"/>
        <v>0</v>
      </c>
      <c r="V556" s="14">
        <f t="shared" si="111"/>
        <v>0</v>
      </c>
      <c r="W556" s="14">
        <f t="shared" si="112"/>
        <v>0</v>
      </c>
      <c r="X556" s="67">
        <f>IFERROR(IF(INDEX(CADASTRO!$A$2:$Q$570,MATCH('PAINEL MÊS'!B556,CADASTRO!$B$2:$B$570,0),MATCH('PAINEL MÊS'!$AJ$2,CADASTRO!$A$2:$Q$2,0))=0,IF(CADASTRO!R554=0,CADASTRO!E554,CADASTRO!R554),INDEX(CADASTRO!$A$2:$Q$570,MATCH('PAINEL MÊS'!B556,CADASTRO!$B$2:$B$570,0),MATCH('PAINEL MÊS'!$AJ$2,CADASTRO!$A$2:$Q$2,0))),0)*C556</f>
        <v>0</v>
      </c>
      <c r="Y556" s="14">
        <f t="shared" si="113"/>
        <v>0</v>
      </c>
      <c r="Z556" s="75">
        <f t="shared" si="114"/>
        <v>0</v>
      </c>
      <c r="AA556" s="75">
        <f t="shared" si="115"/>
        <v>0</v>
      </c>
      <c r="AB556" s="79">
        <f t="shared" si="116"/>
        <v>0</v>
      </c>
      <c r="AC556" s="77">
        <f t="shared" si="117"/>
        <v>0</v>
      </c>
      <c r="AD556" s="77">
        <f t="shared" si="118"/>
        <v>0</v>
      </c>
    </row>
    <row r="557" spans="1:30" ht="18.75" customHeight="1" x14ac:dyDescent="0.25">
      <c r="A557" s="7">
        <f>CADASTRO!A555</f>
        <v>0</v>
      </c>
      <c r="B557" s="7">
        <f>CADASTRO!B555</f>
        <v>0</v>
      </c>
      <c r="C557" s="40">
        <f>INDEX(Base!$A$40:$N$570,MATCH('PAINEL MÊS'!B557,Base!$B$40:$B$570,0),MATCH('PAINEL MÊS'!$C$2,Base!$A$40:$N$40,0))</f>
        <v>0</v>
      </c>
      <c r="D557" s="7">
        <f>CADASTRO!C555</f>
        <v>0</v>
      </c>
      <c r="E557" s="41">
        <f>SUMIFS(SAÍDAS!$D:$D,SAÍDAS!$B:$B,'PAINEL MÊS'!$B557,SAÍDAS!$H:$H,'PAINEL MÊS'!$AI$1,SAÍDAS!$F:$F,'PAINEL MÊS'!E$3)</f>
        <v>0</v>
      </c>
      <c r="F557" s="41">
        <f>SUMIFS(SAÍDAS!$D:$D,SAÍDAS!$B:$B,'PAINEL MÊS'!$B557,SAÍDAS!$H:$H,'PAINEL MÊS'!$AI$1,SAÍDAS!$F:$F,'PAINEL MÊS'!F$3)</f>
        <v>0</v>
      </c>
      <c r="G557" s="41">
        <f>SUMIFS(SAÍDAS!$D:$D,SAÍDAS!$B:$B,'PAINEL MÊS'!$B557,SAÍDAS!$H:$H,'PAINEL MÊS'!$AI$1,SAÍDAS!$F:$F,'PAINEL MÊS'!G$3)</f>
        <v>0</v>
      </c>
      <c r="H557" s="41">
        <f>SUMIFS(SAÍDAS!$D:$D,SAÍDAS!$B:$B,'PAINEL MÊS'!$B557,SAÍDAS!$H:$H,'PAINEL MÊS'!$AI$1,SAÍDAS!$F:$F,'PAINEL MÊS'!H$3)</f>
        <v>0</v>
      </c>
      <c r="I557" s="41">
        <f>SUMIFS(SAÍDAS!$D:$D,SAÍDAS!$B:$B,'PAINEL MÊS'!$B557,SAÍDAS!$H:$H,'PAINEL MÊS'!$AI$1,SAÍDAS!$F:$F,'PAINEL MÊS'!I$3)+SUMIFS(SAÍDAS!$D:$D,SAÍDAS!$B:$B,'PAINEL MÊS'!$B557,SAÍDAS!$H:$H,'PAINEL MÊS'!$AI$1,SAÍDAS!$F:$F,"SEMANA 6")</f>
        <v>0</v>
      </c>
      <c r="J557" s="42">
        <f t="shared" si="106"/>
        <v>0</v>
      </c>
      <c r="K557" s="43">
        <f>SUMIFS(ENTRADAS!$D:$D,ENTRADAS!$B:$B,'PAINEL MÊS'!$B557,ENTRADAS!$I:$I,'PAINEL MÊS'!$AI$1,ENTRADAS!$F:$F,'PAINEL MÊS'!K$3)</f>
        <v>0</v>
      </c>
      <c r="L557" s="43">
        <f>SUMIFS(ENTRADAS!$D:$D,ENTRADAS!$B:$B,'PAINEL MÊS'!$B557,ENTRADAS!$I:$I,'PAINEL MÊS'!$AI$1,ENTRADAS!$F:$F,'PAINEL MÊS'!L$3)</f>
        <v>0</v>
      </c>
      <c r="M557" s="43">
        <f>SUMIFS(ENTRADAS!$D:$D,ENTRADAS!$B:$B,'PAINEL MÊS'!$B557,ENTRADAS!$I:$I,'PAINEL MÊS'!$AI$1,ENTRADAS!$F:$F,'PAINEL MÊS'!M$3)</f>
        <v>0</v>
      </c>
      <c r="N557" s="43">
        <f>SUMIFS(ENTRADAS!$D:$D,ENTRADAS!$B:$B,'PAINEL MÊS'!$B557,ENTRADAS!$I:$I,'PAINEL MÊS'!$AI$1,ENTRADAS!$F:$F,'PAINEL MÊS'!N$3)</f>
        <v>0</v>
      </c>
      <c r="O557" s="43">
        <f>SUMIFS(ENTRADAS!$D:$D,ENTRADAS!$B:$B,'PAINEL MÊS'!$B557,ENTRADAS!$I:$I,'PAINEL MÊS'!$AI$1,ENTRADAS!$F:$F,'PAINEL MÊS'!O$3)+SUMIFS(ENTRADAS!$D:$D,ENTRADAS!$B:$B,'PAINEL MÊS'!$B557,ENTRADAS!$I:$I,'PAINEL MÊS'!$AI$1,ENTRADAS!$F:$F,"SEMANA 6")</f>
        <v>0</v>
      </c>
      <c r="P557" s="44">
        <f t="shared" si="107"/>
        <v>0</v>
      </c>
      <c r="Q557" s="40">
        <f>C557+P557-J557+SUMIFS(AJUSTE!$D:$D,AJUSTE!$B:$B,'PAINEL MÊS'!B557,AJUSTE!$H:$H,'PAINEL MÊS'!$AI$1)</f>
        <v>0</v>
      </c>
      <c r="R557" s="45">
        <f t="shared" si="108"/>
        <v>0</v>
      </c>
      <c r="S557" s="15">
        <f>IFERROR(IF(INDEX(CADASTRO!$A$2:$Q$570,MATCH('PAINEL MÊS'!B557,CADASTRO!$B$2:$B$570,0),MATCH('PAINEL MÊS'!$AI$1,CADASTRO!$A$2:$Q$2,0))=0,IF(CADASTRO!R555=0,CADASTRO!E555,CADASTRO!R555),INDEX(CADASTRO!$A$2:$Q$570,MATCH('PAINEL MÊS'!B557,CADASTRO!$B$2:$B$570,0),MATCH('PAINEL MÊS'!$AI$1,CADASTRO!$A$2:$Q$2,0))),0)</f>
        <v>0</v>
      </c>
      <c r="T557" s="14">
        <f t="shared" si="109"/>
        <v>0</v>
      </c>
      <c r="U557" s="14">
        <f t="shared" si="110"/>
        <v>0</v>
      </c>
      <c r="V557" s="14">
        <f t="shared" si="111"/>
        <v>0</v>
      </c>
      <c r="W557" s="14">
        <f t="shared" si="112"/>
        <v>0</v>
      </c>
      <c r="X557" s="67">
        <f>IFERROR(IF(INDEX(CADASTRO!$A$2:$Q$570,MATCH('PAINEL MÊS'!B557,CADASTRO!$B$2:$B$570,0),MATCH('PAINEL MÊS'!$AJ$2,CADASTRO!$A$2:$Q$2,0))=0,IF(CADASTRO!R555=0,CADASTRO!E555,CADASTRO!R555),INDEX(CADASTRO!$A$2:$Q$570,MATCH('PAINEL MÊS'!B557,CADASTRO!$B$2:$B$570,0),MATCH('PAINEL MÊS'!$AJ$2,CADASTRO!$A$2:$Q$2,0))),0)*C557</f>
        <v>0</v>
      </c>
      <c r="Y557" s="14">
        <f t="shared" si="113"/>
        <v>0</v>
      </c>
      <c r="Z557" s="75">
        <f t="shared" si="114"/>
        <v>0</v>
      </c>
      <c r="AA557" s="75">
        <f t="shared" si="115"/>
        <v>0</v>
      </c>
      <c r="AB557" s="79">
        <f t="shared" si="116"/>
        <v>0</v>
      </c>
      <c r="AC557" s="77">
        <f t="shared" si="117"/>
        <v>0</v>
      </c>
      <c r="AD557" s="77">
        <f t="shared" si="118"/>
        <v>0</v>
      </c>
    </row>
    <row r="558" spans="1:30" ht="18.75" customHeight="1" x14ac:dyDescent="0.25">
      <c r="A558" s="7">
        <f>CADASTRO!A556</f>
        <v>0</v>
      </c>
      <c r="B558" s="7">
        <f>CADASTRO!B556</f>
        <v>0</v>
      </c>
      <c r="C558" s="40">
        <f>INDEX(Base!$A$40:$N$570,MATCH('PAINEL MÊS'!B558,Base!$B$40:$B$570,0),MATCH('PAINEL MÊS'!$C$2,Base!$A$40:$N$40,0))</f>
        <v>0</v>
      </c>
      <c r="D558" s="7">
        <f>CADASTRO!C556</f>
        <v>0</v>
      </c>
      <c r="E558" s="41">
        <f>SUMIFS(SAÍDAS!$D:$D,SAÍDAS!$B:$B,'PAINEL MÊS'!$B558,SAÍDAS!$H:$H,'PAINEL MÊS'!$AI$1,SAÍDAS!$F:$F,'PAINEL MÊS'!E$3)</f>
        <v>0</v>
      </c>
      <c r="F558" s="41">
        <f>SUMIFS(SAÍDAS!$D:$D,SAÍDAS!$B:$B,'PAINEL MÊS'!$B558,SAÍDAS!$H:$H,'PAINEL MÊS'!$AI$1,SAÍDAS!$F:$F,'PAINEL MÊS'!F$3)</f>
        <v>0</v>
      </c>
      <c r="G558" s="41">
        <f>SUMIFS(SAÍDAS!$D:$D,SAÍDAS!$B:$B,'PAINEL MÊS'!$B558,SAÍDAS!$H:$H,'PAINEL MÊS'!$AI$1,SAÍDAS!$F:$F,'PAINEL MÊS'!G$3)</f>
        <v>0</v>
      </c>
      <c r="H558" s="41">
        <f>SUMIFS(SAÍDAS!$D:$D,SAÍDAS!$B:$B,'PAINEL MÊS'!$B558,SAÍDAS!$H:$H,'PAINEL MÊS'!$AI$1,SAÍDAS!$F:$F,'PAINEL MÊS'!H$3)</f>
        <v>0</v>
      </c>
      <c r="I558" s="41">
        <f>SUMIFS(SAÍDAS!$D:$D,SAÍDAS!$B:$B,'PAINEL MÊS'!$B558,SAÍDAS!$H:$H,'PAINEL MÊS'!$AI$1,SAÍDAS!$F:$F,'PAINEL MÊS'!I$3)+SUMIFS(SAÍDAS!$D:$D,SAÍDAS!$B:$B,'PAINEL MÊS'!$B558,SAÍDAS!$H:$H,'PAINEL MÊS'!$AI$1,SAÍDAS!$F:$F,"SEMANA 6")</f>
        <v>0</v>
      </c>
      <c r="J558" s="42">
        <f t="shared" si="106"/>
        <v>0</v>
      </c>
      <c r="K558" s="43">
        <f>SUMIFS(ENTRADAS!$D:$D,ENTRADAS!$B:$B,'PAINEL MÊS'!$B558,ENTRADAS!$I:$I,'PAINEL MÊS'!$AI$1,ENTRADAS!$F:$F,'PAINEL MÊS'!K$3)</f>
        <v>0</v>
      </c>
      <c r="L558" s="43">
        <f>SUMIFS(ENTRADAS!$D:$D,ENTRADAS!$B:$B,'PAINEL MÊS'!$B558,ENTRADAS!$I:$I,'PAINEL MÊS'!$AI$1,ENTRADAS!$F:$F,'PAINEL MÊS'!L$3)</f>
        <v>0</v>
      </c>
      <c r="M558" s="43">
        <f>SUMIFS(ENTRADAS!$D:$D,ENTRADAS!$B:$B,'PAINEL MÊS'!$B558,ENTRADAS!$I:$I,'PAINEL MÊS'!$AI$1,ENTRADAS!$F:$F,'PAINEL MÊS'!M$3)</f>
        <v>0</v>
      </c>
      <c r="N558" s="43">
        <f>SUMIFS(ENTRADAS!$D:$D,ENTRADAS!$B:$B,'PAINEL MÊS'!$B558,ENTRADAS!$I:$I,'PAINEL MÊS'!$AI$1,ENTRADAS!$F:$F,'PAINEL MÊS'!N$3)</f>
        <v>0</v>
      </c>
      <c r="O558" s="43">
        <f>SUMIFS(ENTRADAS!$D:$D,ENTRADAS!$B:$B,'PAINEL MÊS'!$B558,ENTRADAS!$I:$I,'PAINEL MÊS'!$AI$1,ENTRADAS!$F:$F,'PAINEL MÊS'!O$3)+SUMIFS(ENTRADAS!$D:$D,ENTRADAS!$B:$B,'PAINEL MÊS'!$B558,ENTRADAS!$I:$I,'PAINEL MÊS'!$AI$1,ENTRADAS!$F:$F,"SEMANA 6")</f>
        <v>0</v>
      </c>
      <c r="P558" s="44">
        <f t="shared" si="107"/>
        <v>0</v>
      </c>
      <c r="Q558" s="40">
        <f>C558+P558-J558+SUMIFS(AJUSTE!$D:$D,AJUSTE!$B:$B,'PAINEL MÊS'!B558,AJUSTE!$H:$H,'PAINEL MÊS'!$AI$1)</f>
        <v>0</v>
      </c>
      <c r="R558" s="45">
        <f t="shared" si="108"/>
        <v>0</v>
      </c>
      <c r="S558" s="15">
        <f>IFERROR(IF(INDEX(CADASTRO!$A$2:$Q$570,MATCH('PAINEL MÊS'!B558,CADASTRO!$B$2:$B$570,0),MATCH('PAINEL MÊS'!$AI$1,CADASTRO!$A$2:$Q$2,0))=0,IF(CADASTRO!R556=0,CADASTRO!E556,CADASTRO!R556),INDEX(CADASTRO!$A$2:$Q$570,MATCH('PAINEL MÊS'!B558,CADASTRO!$B$2:$B$570,0),MATCH('PAINEL MÊS'!$AI$1,CADASTRO!$A$2:$Q$2,0))),0)</f>
        <v>0</v>
      </c>
      <c r="T558" s="14">
        <f t="shared" si="109"/>
        <v>0</v>
      </c>
      <c r="U558" s="14">
        <f t="shared" si="110"/>
        <v>0</v>
      </c>
      <c r="V558" s="14">
        <f t="shared" si="111"/>
        <v>0</v>
      </c>
      <c r="W558" s="14">
        <f t="shared" si="112"/>
        <v>0</v>
      </c>
      <c r="X558" s="67">
        <f>IFERROR(IF(INDEX(CADASTRO!$A$2:$Q$570,MATCH('PAINEL MÊS'!B558,CADASTRO!$B$2:$B$570,0),MATCH('PAINEL MÊS'!$AJ$2,CADASTRO!$A$2:$Q$2,0))=0,IF(CADASTRO!R556=0,CADASTRO!E556,CADASTRO!R556),INDEX(CADASTRO!$A$2:$Q$570,MATCH('PAINEL MÊS'!B558,CADASTRO!$B$2:$B$570,0),MATCH('PAINEL MÊS'!$AJ$2,CADASTRO!$A$2:$Q$2,0))),0)*C558</f>
        <v>0</v>
      </c>
      <c r="Y558" s="14">
        <f t="shared" si="113"/>
        <v>0</v>
      </c>
      <c r="Z558" s="75">
        <f t="shared" si="114"/>
        <v>0</v>
      </c>
      <c r="AA558" s="75">
        <f t="shared" si="115"/>
        <v>0</v>
      </c>
      <c r="AB558" s="79">
        <f t="shared" si="116"/>
        <v>0</v>
      </c>
      <c r="AC558" s="77">
        <f t="shared" si="117"/>
        <v>0</v>
      </c>
      <c r="AD558" s="77">
        <f t="shared" si="118"/>
        <v>0</v>
      </c>
    </row>
    <row r="559" spans="1:30" ht="18.75" customHeight="1" x14ac:dyDescent="0.25">
      <c r="A559" s="7">
        <f>CADASTRO!A557</f>
        <v>0</v>
      </c>
      <c r="B559" s="7">
        <f>CADASTRO!B557</f>
        <v>0</v>
      </c>
      <c r="C559" s="40">
        <f>INDEX(Base!$A$40:$N$570,MATCH('PAINEL MÊS'!B559,Base!$B$40:$B$570,0),MATCH('PAINEL MÊS'!$C$2,Base!$A$40:$N$40,0))</f>
        <v>0</v>
      </c>
      <c r="D559" s="7">
        <f>CADASTRO!C557</f>
        <v>0</v>
      </c>
      <c r="E559" s="41">
        <f>SUMIFS(SAÍDAS!$D:$D,SAÍDAS!$B:$B,'PAINEL MÊS'!$B559,SAÍDAS!$H:$H,'PAINEL MÊS'!$AI$1,SAÍDAS!$F:$F,'PAINEL MÊS'!E$3)</f>
        <v>0</v>
      </c>
      <c r="F559" s="41">
        <f>SUMIFS(SAÍDAS!$D:$D,SAÍDAS!$B:$B,'PAINEL MÊS'!$B559,SAÍDAS!$H:$H,'PAINEL MÊS'!$AI$1,SAÍDAS!$F:$F,'PAINEL MÊS'!F$3)</f>
        <v>0</v>
      </c>
      <c r="G559" s="41">
        <f>SUMIFS(SAÍDAS!$D:$D,SAÍDAS!$B:$B,'PAINEL MÊS'!$B559,SAÍDAS!$H:$H,'PAINEL MÊS'!$AI$1,SAÍDAS!$F:$F,'PAINEL MÊS'!G$3)</f>
        <v>0</v>
      </c>
      <c r="H559" s="41">
        <f>SUMIFS(SAÍDAS!$D:$D,SAÍDAS!$B:$B,'PAINEL MÊS'!$B559,SAÍDAS!$H:$H,'PAINEL MÊS'!$AI$1,SAÍDAS!$F:$F,'PAINEL MÊS'!H$3)</f>
        <v>0</v>
      </c>
      <c r="I559" s="41">
        <f>SUMIFS(SAÍDAS!$D:$D,SAÍDAS!$B:$B,'PAINEL MÊS'!$B559,SAÍDAS!$H:$H,'PAINEL MÊS'!$AI$1,SAÍDAS!$F:$F,'PAINEL MÊS'!I$3)+SUMIFS(SAÍDAS!$D:$D,SAÍDAS!$B:$B,'PAINEL MÊS'!$B559,SAÍDAS!$H:$H,'PAINEL MÊS'!$AI$1,SAÍDAS!$F:$F,"SEMANA 6")</f>
        <v>0</v>
      </c>
      <c r="J559" s="42">
        <f t="shared" si="106"/>
        <v>0</v>
      </c>
      <c r="K559" s="43">
        <f>SUMIFS(ENTRADAS!$D:$D,ENTRADAS!$B:$B,'PAINEL MÊS'!$B559,ENTRADAS!$I:$I,'PAINEL MÊS'!$AI$1,ENTRADAS!$F:$F,'PAINEL MÊS'!K$3)</f>
        <v>0</v>
      </c>
      <c r="L559" s="43">
        <f>SUMIFS(ENTRADAS!$D:$D,ENTRADAS!$B:$B,'PAINEL MÊS'!$B559,ENTRADAS!$I:$I,'PAINEL MÊS'!$AI$1,ENTRADAS!$F:$F,'PAINEL MÊS'!L$3)</f>
        <v>0</v>
      </c>
      <c r="M559" s="43">
        <f>SUMIFS(ENTRADAS!$D:$D,ENTRADAS!$B:$B,'PAINEL MÊS'!$B559,ENTRADAS!$I:$I,'PAINEL MÊS'!$AI$1,ENTRADAS!$F:$F,'PAINEL MÊS'!M$3)</f>
        <v>0</v>
      </c>
      <c r="N559" s="43">
        <f>SUMIFS(ENTRADAS!$D:$D,ENTRADAS!$B:$B,'PAINEL MÊS'!$B559,ENTRADAS!$I:$I,'PAINEL MÊS'!$AI$1,ENTRADAS!$F:$F,'PAINEL MÊS'!N$3)</f>
        <v>0</v>
      </c>
      <c r="O559" s="43">
        <f>SUMIFS(ENTRADAS!$D:$D,ENTRADAS!$B:$B,'PAINEL MÊS'!$B559,ENTRADAS!$I:$I,'PAINEL MÊS'!$AI$1,ENTRADAS!$F:$F,'PAINEL MÊS'!O$3)+SUMIFS(ENTRADAS!$D:$D,ENTRADAS!$B:$B,'PAINEL MÊS'!$B559,ENTRADAS!$I:$I,'PAINEL MÊS'!$AI$1,ENTRADAS!$F:$F,"SEMANA 6")</f>
        <v>0</v>
      </c>
      <c r="P559" s="44">
        <f t="shared" si="107"/>
        <v>0</v>
      </c>
      <c r="Q559" s="40">
        <f>C559+P559-J559+SUMIFS(AJUSTE!$D:$D,AJUSTE!$B:$B,'PAINEL MÊS'!B559,AJUSTE!$H:$H,'PAINEL MÊS'!$AI$1)</f>
        <v>0</v>
      </c>
      <c r="R559" s="45">
        <f t="shared" si="108"/>
        <v>0</v>
      </c>
      <c r="S559" s="15">
        <f>IFERROR(IF(INDEX(CADASTRO!$A$2:$Q$570,MATCH('PAINEL MÊS'!B559,CADASTRO!$B$2:$B$570,0),MATCH('PAINEL MÊS'!$AI$1,CADASTRO!$A$2:$Q$2,0))=0,IF(CADASTRO!R557=0,CADASTRO!E557,CADASTRO!R557),INDEX(CADASTRO!$A$2:$Q$570,MATCH('PAINEL MÊS'!B559,CADASTRO!$B$2:$B$570,0),MATCH('PAINEL MÊS'!$AI$1,CADASTRO!$A$2:$Q$2,0))),0)</f>
        <v>0</v>
      </c>
      <c r="T559" s="14">
        <f t="shared" si="109"/>
        <v>0</v>
      </c>
      <c r="U559" s="14">
        <f t="shared" si="110"/>
        <v>0</v>
      </c>
      <c r="V559" s="14">
        <f t="shared" si="111"/>
        <v>0</v>
      </c>
      <c r="W559" s="14">
        <f t="shared" si="112"/>
        <v>0</v>
      </c>
      <c r="X559" s="67">
        <f>IFERROR(IF(INDEX(CADASTRO!$A$2:$Q$570,MATCH('PAINEL MÊS'!B559,CADASTRO!$B$2:$B$570,0),MATCH('PAINEL MÊS'!$AJ$2,CADASTRO!$A$2:$Q$2,0))=0,IF(CADASTRO!R557=0,CADASTRO!E557,CADASTRO!R557),INDEX(CADASTRO!$A$2:$Q$570,MATCH('PAINEL MÊS'!B559,CADASTRO!$B$2:$B$570,0),MATCH('PAINEL MÊS'!$AJ$2,CADASTRO!$A$2:$Q$2,0))),0)*C559</f>
        <v>0</v>
      </c>
      <c r="Y559" s="14">
        <f t="shared" si="113"/>
        <v>0</v>
      </c>
      <c r="Z559" s="75">
        <f t="shared" si="114"/>
        <v>0</v>
      </c>
      <c r="AA559" s="75">
        <f t="shared" si="115"/>
        <v>0</v>
      </c>
      <c r="AB559" s="79">
        <f t="shared" si="116"/>
        <v>0</v>
      </c>
      <c r="AC559" s="77">
        <f t="shared" si="117"/>
        <v>0</v>
      </c>
      <c r="AD559" s="77">
        <f t="shared" si="118"/>
        <v>0</v>
      </c>
    </row>
    <row r="560" spans="1:30" ht="18.75" customHeight="1" x14ac:dyDescent="0.25">
      <c r="A560" s="7">
        <f>CADASTRO!A558</f>
        <v>0</v>
      </c>
      <c r="B560" s="7">
        <f>CADASTRO!B558</f>
        <v>0</v>
      </c>
      <c r="C560" s="40">
        <f>INDEX(Base!$A$40:$N$570,MATCH('PAINEL MÊS'!B560,Base!$B$40:$B$570,0),MATCH('PAINEL MÊS'!$C$2,Base!$A$40:$N$40,0))</f>
        <v>0</v>
      </c>
      <c r="D560" s="7">
        <f>CADASTRO!C558</f>
        <v>0</v>
      </c>
      <c r="E560" s="41">
        <f>SUMIFS(SAÍDAS!$D:$D,SAÍDAS!$B:$B,'PAINEL MÊS'!$B560,SAÍDAS!$H:$H,'PAINEL MÊS'!$AI$1,SAÍDAS!$F:$F,'PAINEL MÊS'!E$3)</f>
        <v>0</v>
      </c>
      <c r="F560" s="41">
        <f>SUMIFS(SAÍDAS!$D:$D,SAÍDAS!$B:$B,'PAINEL MÊS'!$B560,SAÍDAS!$H:$H,'PAINEL MÊS'!$AI$1,SAÍDAS!$F:$F,'PAINEL MÊS'!F$3)</f>
        <v>0</v>
      </c>
      <c r="G560" s="41">
        <f>SUMIFS(SAÍDAS!$D:$D,SAÍDAS!$B:$B,'PAINEL MÊS'!$B560,SAÍDAS!$H:$H,'PAINEL MÊS'!$AI$1,SAÍDAS!$F:$F,'PAINEL MÊS'!G$3)</f>
        <v>0</v>
      </c>
      <c r="H560" s="41">
        <f>SUMIFS(SAÍDAS!$D:$D,SAÍDAS!$B:$B,'PAINEL MÊS'!$B560,SAÍDAS!$H:$H,'PAINEL MÊS'!$AI$1,SAÍDAS!$F:$F,'PAINEL MÊS'!H$3)</f>
        <v>0</v>
      </c>
      <c r="I560" s="41">
        <f>SUMIFS(SAÍDAS!$D:$D,SAÍDAS!$B:$B,'PAINEL MÊS'!$B560,SAÍDAS!$H:$H,'PAINEL MÊS'!$AI$1,SAÍDAS!$F:$F,'PAINEL MÊS'!I$3)+SUMIFS(SAÍDAS!$D:$D,SAÍDAS!$B:$B,'PAINEL MÊS'!$B560,SAÍDAS!$H:$H,'PAINEL MÊS'!$AI$1,SAÍDAS!$F:$F,"SEMANA 6")</f>
        <v>0</v>
      </c>
      <c r="J560" s="42">
        <f t="shared" si="106"/>
        <v>0</v>
      </c>
      <c r="K560" s="43">
        <f>SUMIFS(ENTRADAS!$D:$D,ENTRADAS!$B:$B,'PAINEL MÊS'!$B560,ENTRADAS!$I:$I,'PAINEL MÊS'!$AI$1,ENTRADAS!$F:$F,'PAINEL MÊS'!K$3)</f>
        <v>0</v>
      </c>
      <c r="L560" s="43">
        <f>SUMIFS(ENTRADAS!$D:$D,ENTRADAS!$B:$B,'PAINEL MÊS'!$B560,ENTRADAS!$I:$I,'PAINEL MÊS'!$AI$1,ENTRADAS!$F:$F,'PAINEL MÊS'!L$3)</f>
        <v>0</v>
      </c>
      <c r="M560" s="43">
        <f>SUMIFS(ENTRADAS!$D:$D,ENTRADAS!$B:$B,'PAINEL MÊS'!$B560,ENTRADAS!$I:$I,'PAINEL MÊS'!$AI$1,ENTRADAS!$F:$F,'PAINEL MÊS'!M$3)</f>
        <v>0</v>
      </c>
      <c r="N560" s="43">
        <f>SUMIFS(ENTRADAS!$D:$D,ENTRADAS!$B:$B,'PAINEL MÊS'!$B560,ENTRADAS!$I:$I,'PAINEL MÊS'!$AI$1,ENTRADAS!$F:$F,'PAINEL MÊS'!N$3)</f>
        <v>0</v>
      </c>
      <c r="O560" s="43">
        <f>SUMIFS(ENTRADAS!$D:$D,ENTRADAS!$B:$B,'PAINEL MÊS'!$B560,ENTRADAS!$I:$I,'PAINEL MÊS'!$AI$1,ENTRADAS!$F:$F,'PAINEL MÊS'!O$3)+SUMIFS(ENTRADAS!$D:$D,ENTRADAS!$B:$B,'PAINEL MÊS'!$B560,ENTRADAS!$I:$I,'PAINEL MÊS'!$AI$1,ENTRADAS!$F:$F,"SEMANA 6")</f>
        <v>0</v>
      </c>
      <c r="P560" s="44">
        <f t="shared" si="107"/>
        <v>0</v>
      </c>
      <c r="Q560" s="40">
        <f>C560+P560-J560+SUMIFS(AJUSTE!$D:$D,AJUSTE!$B:$B,'PAINEL MÊS'!B560,AJUSTE!$H:$H,'PAINEL MÊS'!$AI$1)</f>
        <v>0</v>
      </c>
      <c r="R560" s="45">
        <f t="shared" si="108"/>
        <v>0</v>
      </c>
      <c r="S560" s="15">
        <f>IFERROR(IF(INDEX(CADASTRO!$A$2:$Q$570,MATCH('PAINEL MÊS'!B560,CADASTRO!$B$2:$B$570,0),MATCH('PAINEL MÊS'!$AI$1,CADASTRO!$A$2:$Q$2,0))=0,IF(CADASTRO!R558=0,CADASTRO!E558,CADASTRO!R558),INDEX(CADASTRO!$A$2:$Q$570,MATCH('PAINEL MÊS'!B560,CADASTRO!$B$2:$B$570,0),MATCH('PAINEL MÊS'!$AI$1,CADASTRO!$A$2:$Q$2,0))),0)</f>
        <v>0</v>
      </c>
      <c r="T560" s="14">
        <f t="shared" si="109"/>
        <v>0</v>
      </c>
      <c r="U560" s="14">
        <f t="shared" si="110"/>
        <v>0</v>
      </c>
      <c r="V560" s="14">
        <f t="shared" si="111"/>
        <v>0</v>
      </c>
      <c r="W560" s="14">
        <f t="shared" si="112"/>
        <v>0</v>
      </c>
      <c r="X560" s="67">
        <f>IFERROR(IF(INDEX(CADASTRO!$A$2:$Q$570,MATCH('PAINEL MÊS'!B560,CADASTRO!$B$2:$B$570,0),MATCH('PAINEL MÊS'!$AJ$2,CADASTRO!$A$2:$Q$2,0))=0,IF(CADASTRO!R558=0,CADASTRO!E558,CADASTRO!R558),INDEX(CADASTRO!$A$2:$Q$570,MATCH('PAINEL MÊS'!B560,CADASTRO!$B$2:$B$570,0),MATCH('PAINEL MÊS'!$AJ$2,CADASTRO!$A$2:$Q$2,0))),0)*C560</f>
        <v>0</v>
      </c>
      <c r="Y560" s="14">
        <f t="shared" si="113"/>
        <v>0</v>
      </c>
      <c r="Z560" s="75">
        <f t="shared" si="114"/>
        <v>0</v>
      </c>
      <c r="AA560" s="75">
        <f t="shared" si="115"/>
        <v>0</v>
      </c>
      <c r="AB560" s="79">
        <f t="shared" si="116"/>
        <v>0</v>
      </c>
      <c r="AC560" s="77">
        <f t="shared" si="117"/>
        <v>0</v>
      </c>
      <c r="AD560" s="77">
        <f t="shared" si="118"/>
        <v>0</v>
      </c>
    </row>
    <row r="561" spans="1:30" ht="18.75" customHeight="1" x14ac:dyDescent="0.25">
      <c r="A561" s="7">
        <f>CADASTRO!A559</f>
        <v>0</v>
      </c>
      <c r="B561" s="7">
        <f>CADASTRO!B559</f>
        <v>0</v>
      </c>
      <c r="C561" s="40">
        <f>INDEX(Base!$A$40:$N$570,MATCH('PAINEL MÊS'!B561,Base!$B$40:$B$570,0),MATCH('PAINEL MÊS'!$C$2,Base!$A$40:$N$40,0))</f>
        <v>0</v>
      </c>
      <c r="D561" s="7">
        <f>CADASTRO!C559</f>
        <v>0</v>
      </c>
      <c r="E561" s="41">
        <f>SUMIFS(SAÍDAS!$D:$D,SAÍDAS!$B:$B,'PAINEL MÊS'!$B561,SAÍDAS!$H:$H,'PAINEL MÊS'!$AI$1,SAÍDAS!$F:$F,'PAINEL MÊS'!E$3)</f>
        <v>0</v>
      </c>
      <c r="F561" s="41">
        <f>SUMIFS(SAÍDAS!$D:$D,SAÍDAS!$B:$B,'PAINEL MÊS'!$B561,SAÍDAS!$H:$H,'PAINEL MÊS'!$AI$1,SAÍDAS!$F:$F,'PAINEL MÊS'!F$3)</f>
        <v>0</v>
      </c>
      <c r="G561" s="41">
        <f>SUMIFS(SAÍDAS!$D:$D,SAÍDAS!$B:$B,'PAINEL MÊS'!$B561,SAÍDAS!$H:$H,'PAINEL MÊS'!$AI$1,SAÍDAS!$F:$F,'PAINEL MÊS'!G$3)</f>
        <v>0</v>
      </c>
      <c r="H561" s="41">
        <f>SUMIFS(SAÍDAS!$D:$D,SAÍDAS!$B:$B,'PAINEL MÊS'!$B561,SAÍDAS!$H:$H,'PAINEL MÊS'!$AI$1,SAÍDAS!$F:$F,'PAINEL MÊS'!H$3)</f>
        <v>0</v>
      </c>
      <c r="I561" s="41">
        <f>SUMIFS(SAÍDAS!$D:$D,SAÍDAS!$B:$B,'PAINEL MÊS'!$B561,SAÍDAS!$H:$H,'PAINEL MÊS'!$AI$1,SAÍDAS!$F:$F,'PAINEL MÊS'!I$3)+SUMIFS(SAÍDAS!$D:$D,SAÍDAS!$B:$B,'PAINEL MÊS'!$B561,SAÍDAS!$H:$H,'PAINEL MÊS'!$AI$1,SAÍDAS!$F:$F,"SEMANA 6")</f>
        <v>0</v>
      </c>
      <c r="J561" s="42">
        <f t="shared" si="106"/>
        <v>0</v>
      </c>
      <c r="K561" s="43">
        <f>SUMIFS(ENTRADAS!$D:$D,ENTRADAS!$B:$B,'PAINEL MÊS'!$B561,ENTRADAS!$I:$I,'PAINEL MÊS'!$AI$1,ENTRADAS!$F:$F,'PAINEL MÊS'!K$3)</f>
        <v>0</v>
      </c>
      <c r="L561" s="43">
        <f>SUMIFS(ENTRADAS!$D:$D,ENTRADAS!$B:$B,'PAINEL MÊS'!$B561,ENTRADAS!$I:$I,'PAINEL MÊS'!$AI$1,ENTRADAS!$F:$F,'PAINEL MÊS'!L$3)</f>
        <v>0</v>
      </c>
      <c r="M561" s="43">
        <f>SUMIFS(ENTRADAS!$D:$D,ENTRADAS!$B:$B,'PAINEL MÊS'!$B561,ENTRADAS!$I:$I,'PAINEL MÊS'!$AI$1,ENTRADAS!$F:$F,'PAINEL MÊS'!M$3)</f>
        <v>0</v>
      </c>
      <c r="N561" s="43">
        <f>SUMIFS(ENTRADAS!$D:$D,ENTRADAS!$B:$B,'PAINEL MÊS'!$B561,ENTRADAS!$I:$I,'PAINEL MÊS'!$AI$1,ENTRADAS!$F:$F,'PAINEL MÊS'!N$3)</f>
        <v>0</v>
      </c>
      <c r="O561" s="43">
        <f>SUMIFS(ENTRADAS!$D:$D,ENTRADAS!$B:$B,'PAINEL MÊS'!$B561,ENTRADAS!$I:$I,'PAINEL MÊS'!$AI$1,ENTRADAS!$F:$F,'PAINEL MÊS'!O$3)+SUMIFS(ENTRADAS!$D:$D,ENTRADAS!$B:$B,'PAINEL MÊS'!$B561,ENTRADAS!$I:$I,'PAINEL MÊS'!$AI$1,ENTRADAS!$F:$F,"SEMANA 6")</f>
        <v>0</v>
      </c>
      <c r="P561" s="44">
        <f t="shared" si="107"/>
        <v>0</v>
      </c>
      <c r="Q561" s="40">
        <f>C561+P561-J561+SUMIFS(AJUSTE!$D:$D,AJUSTE!$B:$B,'PAINEL MÊS'!B561,AJUSTE!$H:$H,'PAINEL MÊS'!$AI$1)</f>
        <v>0</v>
      </c>
      <c r="R561" s="45">
        <f t="shared" si="108"/>
        <v>0</v>
      </c>
      <c r="S561" s="15">
        <f>IFERROR(IF(INDEX(CADASTRO!$A$2:$Q$570,MATCH('PAINEL MÊS'!B561,CADASTRO!$B$2:$B$570,0),MATCH('PAINEL MÊS'!$AI$1,CADASTRO!$A$2:$Q$2,0))=0,IF(CADASTRO!R559=0,CADASTRO!E559,CADASTRO!R559),INDEX(CADASTRO!$A$2:$Q$570,MATCH('PAINEL MÊS'!B561,CADASTRO!$B$2:$B$570,0),MATCH('PAINEL MÊS'!$AI$1,CADASTRO!$A$2:$Q$2,0))),0)</f>
        <v>0</v>
      </c>
      <c r="T561" s="14">
        <f t="shared" si="109"/>
        <v>0</v>
      </c>
      <c r="U561" s="14">
        <f t="shared" si="110"/>
        <v>0</v>
      </c>
      <c r="V561" s="14">
        <f t="shared" si="111"/>
        <v>0</v>
      </c>
      <c r="W561" s="14">
        <f t="shared" si="112"/>
        <v>0</v>
      </c>
      <c r="X561" s="67">
        <f>IFERROR(IF(INDEX(CADASTRO!$A$2:$Q$570,MATCH('PAINEL MÊS'!B561,CADASTRO!$B$2:$B$570,0),MATCH('PAINEL MÊS'!$AJ$2,CADASTRO!$A$2:$Q$2,0))=0,IF(CADASTRO!R559=0,CADASTRO!E559,CADASTRO!R559),INDEX(CADASTRO!$A$2:$Q$570,MATCH('PAINEL MÊS'!B561,CADASTRO!$B$2:$B$570,0),MATCH('PAINEL MÊS'!$AJ$2,CADASTRO!$A$2:$Q$2,0))),0)*C561</f>
        <v>0</v>
      </c>
      <c r="Y561" s="14">
        <f t="shared" si="113"/>
        <v>0</v>
      </c>
      <c r="Z561" s="75">
        <f t="shared" si="114"/>
        <v>0</v>
      </c>
      <c r="AA561" s="75">
        <f t="shared" si="115"/>
        <v>0</v>
      </c>
      <c r="AB561" s="79">
        <f t="shared" si="116"/>
        <v>0</v>
      </c>
      <c r="AC561" s="77">
        <f t="shared" si="117"/>
        <v>0</v>
      </c>
      <c r="AD561" s="77">
        <f t="shared" si="118"/>
        <v>0</v>
      </c>
    </row>
    <row r="562" spans="1:30" ht="18.75" customHeight="1" x14ac:dyDescent="0.25">
      <c r="A562" s="7">
        <f>CADASTRO!A560</f>
        <v>0</v>
      </c>
      <c r="B562" s="7">
        <f>CADASTRO!B560</f>
        <v>0</v>
      </c>
      <c r="C562" s="40">
        <f>INDEX(Base!$A$40:$N$570,MATCH('PAINEL MÊS'!B562,Base!$B$40:$B$570,0),MATCH('PAINEL MÊS'!$C$2,Base!$A$40:$N$40,0))</f>
        <v>0</v>
      </c>
      <c r="D562" s="7">
        <f>CADASTRO!C560</f>
        <v>0</v>
      </c>
      <c r="E562" s="41">
        <f>SUMIFS(SAÍDAS!$D:$D,SAÍDAS!$B:$B,'PAINEL MÊS'!$B562,SAÍDAS!$H:$H,'PAINEL MÊS'!$AI$1,SAÍDAS!$F:$F,'PAINEL MÊS'!E$3)</f>
        <v>0</v>
      </c>
      <c r="F562" s="41">
        <f>SUMIFS(SAÍDAS!$D:$D,SAÍDAS!$B:$B,'PAINEL MÊS'!$B562,SAÍDAS!$H:$H,'PAINEL MÊS'!$AI$1,SAÍDAS!$F:$F,'PAINEL MÊS'!F$3)</f>
        <v>0</v>
      </c>
      <c r="G562" s="41">
        <f>SUMIFS(SAÍDAS!$D:$D,SAÍDAS!$B:$B,'PAINEL MÊS'!$B562,SAÍDAS!$H:$H,'PAINEL MÊS'!$AI$1,SAÍDAS!$F:$F,'PAINEL MÊS'!G$3)</f>
        <v>0</v>
      </c>
      <c r="H562" s="41">
        <f>SUMIFS(SAÍDAS!$D:$D,SAÍDAS!$B:$B,'PAINEL MÊS'!$B562,SAÍDAS!$H:$H,'PAINEL MÊS'!$AI$1,SAÍDAS!$F:$F,'PAINEL MÊS'!H$3)</f>
        <v>0</v>
      </c>
      <c r="I562" s="41">
        <f>SUMIFS(SAÍDAS!$D:$D,SAÍDAS!$B:$B,'PAINEL MÊS'!$B562,SAÍDAS!$H:$H,'PAINEL MÊS'!$AI$1,SAÍDAS!$F:$F,'PAINEL MÊS'!I$3)+SUMIFS(SAÍDAS!$D:$D,SAÍDAS!$B:$B,'PAINEL MÊS'!$B562,SAÍDAS!$H:$H,'PAINEL MÊS'!$AI$1,SAÍDAS!$F:$F,"SEMANA 6")</f>
        <v>0</v>
      </c>
      <c r="J562" s="42">
        <f t="shared" si="106"/>
        <v>0</v>
      </c>
      <c r="K562" s="43">
        <f>SUMIFS(ENTRADAS!$D:$D,ENTRADAS!$B:$B,'PAINEL MÊS'!$B562,ENTRADAS!$I:$I,'PAINEL MÊS'!$AI$1,ENTRADAS!$F:$F,'PAINEL MÊS'!K$3)</f>
        <v>0</v>
      </c>
      <c r="L562" s="43">
        <f>SUMIFS(ENTRADAS!$D:$D,ENTRADAS!$B:$B,'PAINEL MÊS'!$B562,ENTRADAS!$I:$I,'PAINEL MÊS'!$AI$1,ENTRADAS!$F:$F,'PAINEL MÊS'!L$3)</f>
        <v>0</v>
      </c>
      <c r="M562" s="43">
        <f>SUMIFS(ENTRADAS!$D:$D,ENTRADAS!$B:$B,'PAINEL MÊS'!$B562,ENTRADAS!$I:$I,'PAINEL MÊS'!$AI$1,ENTRADAS!$F:$F,'PAINEL MÊS'!M$3)</f>
        <v>0</v>
      </c>
      <c r="N562" s="43">
        <f>SUMIFS(ENTRADAS!$D:$D,ENTRADAS!$B:$B,'PAINEL MÊS'!$B562,ENTRADAS!$I:$I,'PAINEL MÊS'!$AI$1,ENTRADAS!$F:$F,'PAINEL MÊS'!N$3)</f>
        <v>0</v>
      </c>
      <c r="O562" s="43">
        <f>SUMIFS(ENTRADAS!$D:$D,ENTRADAS!$B:$B,'PAINEL MÊS'!$B562,ENTRADAS!$I:$I,'PAINEL MÊS'!$AI$1,ENTRADAS!$F:$F,'PAINEL MÊS'!O$3)+SUMIFS(ENTRADAS!$D:$D,ENTRADAS!$B:$B,'PAINEL MÊS'!$B562,ENTRADAS!$I:$I,'PAINEL MÊS'!$AI$1,ENTRADAS!$F:$F,"SEMANA 6")</f>
        <v>0</v>
      </c>
      <c r="P562" s="44">
        <f t="shared" si="107"/>
        <v>0</v>
      </c>
      <c r="Q562" s="40">
        <f>C562+P562-J562+SUMIFS(AJUSTE!$D:$D,AJUSTE!$B:$B,'PAINEL MÊS'!B562,AJUSTE!$H:$H,'PAINEL MÊS'!$AI$1)</f>
        <v>0</v>
      </c>
      <c r="R562" s="45">
        <f t="shared" si="108"/>
        <v>0</v>
      </c>
      <c r="S562" s="15">
        <f>IFERROR(IF(INDEX(CADASTRO!$A$2:$Q$570,MATCH('PAINEL MÊS'!B562,CADASTRO!$B$2:$B$570,0),MATCH('PAINEL MÊS'!$AI$1,CADASTRO!$A$2:$Q$2,0))=0,IF(CADASTRO!R560=0,CADASTRO!E560,CADASTRO!R560),INDEX(CADASTRO!$A$2:$Q$570,MATCH('PAINEL MÊS'!B562,CADASTRO!$B$2:$B$570,0),MATCH('PAINEL MÊS'!$AI$1,CADASTRO!$A$2:$Q$2,0))),0)</f>
        <v>0</v>
      </c>
      <c r="T562" s="14">
        <f t="shared" si="109"/>
        <v>0</v>
      </c>
      <c r="U562" s="14">
        <f t="shared" si="110"/>
        <v>0</v>
      </c>
      <c r="V562" s="14">
        <f t="shared" si="111"/>
        <v>0</v>
      </c>
      <c r="W562" s="14">
        <f t="shared" si="112"/>
        <v>0</v>
      </c>
      <c r="X562" s="67">
        <f>IFERROR(IF(INDEX(CADASTRO!$A$2:$Q$570,MATCH('PAINEL MÊS'!B562,CADASTRO!$B$2:$B$570,0),MATCH('PAINEL MÊS'!$AJ$2,CADASTRO!$A$2:$Q$2,0))=0,IF(CADASTRO!R560=0,CADASTRO!E560,CADASTRO!R560),INDEX(CADASTRO!$A$2:$Q$570,MATCH('PAINEL MÊS'!B562,CADASTRO!$B$2:$B$570,0),MATCH('PAINEL MÊS'!$AJ$2,CADASTRO!$A$2:$Q$2,0))),0)*C562</f>
        <v>0</v>
      </c>
      <c r="Y562" s="14">
        <f t="shared" si="113"/>
        <v>0</v>
      </c>
      <c r="Z562" s="75">
        <f t="shared" si="114"/>
        <v>0</v>
      </c>
      <c r="AA562" s="75">
        <f t="shared" si="115"/>
        <v>0</v>
      </c>
      <c r="AB562" s="79">
        <f t="shared" si="116"/>
        <v>0</v>
      </c>
      <c r="AC562" s="77">
        <f t="shared" si="117"/>
        <v>0</v>
      </c>
      <c r="AD562" s="77">
        <f t="shared" si="118"/>
        <v>0</v>
      </c>
    </row>
    <row r="563" spans="1:30" ht="18.75" customHeight="1" x14ac:dyDescent="0.25">
      <c r="A563" s="7">
        <f>CADASTRO!A561</f>
        <v>0</v>
      </c>
      <c r="B563" s="7">
        <f>CADASTRO!B561</f>
        <v>0</v>
      </c>
      <c r="C563" s="40">
        <f>INDEX(Base!$A$40:$N$570,MATCH('PAINEL MÊS'!B563,Base!$B$40:$B$570,0),MATCH('PAINEL MÊS'!$C$2,Base!$A$40:$N$40,0))</f>
        <v>0</v>
      </c>
      <c r="D563" s="7">
        <f>CADASTRO!C561</f>
        <v>0</v>
      </c>
      <c r="E563" s="41">
        <f>SUMIFS(SAÍDAS!$D:$D,SAÍDAS!$B:$B,'PAINEL MÊS'!$B563,SAÍDAS!$H:$H,'PAINEL MÊS'!$AI$1,SAÍDAS!$F:$F,'PAINEL MÊS'!E$3)</f>
        <v>0</v>
      </c>
      <c r="F563" s="41">
        <f>SUMIFS(SAÍDAS!$D:$D,SAÍDAS!$B:$B,'PAINEL MÊS'!$B563,SAÍDAS!$H:$H,'PAINEL MÊS'!$AI$1,SAÍDAS!$F:$F,'PAINEL MÊS'!F$3)</f>
        <v>0</v>
      </c>
      <c r="G563" s="41">
        <f>SUMIFS(SAÍDAS!$D:$D,SAÍDAS!$B:$B,'PAINEL MÊS'!$B563,SAÍDAS!$H:$H,'PAINEL MÊS'!$AI$1,SAÍDAS!$F:$F,'PAINEL MÊS'!G$3)</f>
        <v>0</v>
      </c>
      <c r="H563" s="41">
        <f>SUMIFS(SAÍDAS!$D:$D,SAÍDAS!$B:$B,'PAINEL MÊS'!$B563,SAÍDAS!$H:$H,'PAINEL MÊS'!$AI$1,SAÍDAS!$F:$F,'PAINEL MÊS'!H$3)</f>
        <v>0</v>
      </c>
      <c r="I563" s="41">
        <f>SUMIFS(SAÍDAS!$D:$D,SAÍDAS!$B:$B,'PAINEL MÊS'!$B563,SAÍDAS!$H:$H,'PAINEL MÊS'!$AI$1,SAÍDAS!$F:$F,'PAINEL MÊS'!I$3)+SUMIFS(SAÍDAS!$D:$D,SAÍDAS!$B:$B,'PAINEL MÊS'!$B563,SAÍDAS!$H:$H,'PAINEL MÊS'!$AI$1,SAÍDAS!$F:$F,"SEMANA 6")</f>
        <v>0</v>
      </c>
      <c r="J563" s="42">
        <f t="shared" si="106"/>
        <v>0</v>
      </c>
      <c r="K563" s="43">
        <f>SUMIFS(ENTRADAS!$D:$D,ENTRADAS!$B:$B,'PAINEL MÊS'!$B563,ENTRADAS!$I:$I,'PAINEL MÊS'!$AI$1,ENTRADAS!$F:$F,'PAINEL MÊS'!K$3)</f>
        <v>0</v>
      </c>
      <c r="L563" s="43">
        <f>SUMIFS(ENTRADAS!$D:$D,ENTRADAS!$B:$B,'PAINEL MÊS'!$B563,ENTRADAS!$I:$I,'PAINEL MÊS'!$AI$1,ENTRADAS!$F:$F,'PAINEL MÊS'!L$3)</f>
        <v>0</v>
      </c>
      <c r="M563" s="43">
        <f>SUMIFS(ENTRADAS!$D:$D,ENTRADAS!$B:$B,'PAINEL MÊS'!$B563,ENTRADAS!$I:$I,'PAINEL MÊS'!$AI$1,ENTRADAS!$F:$F,'PAINEL MÊS'!M$3)</f>
        <v>0</v>
      </c>
      <c r="N563" s="43">
        <f>SUMIFS(ENTRADAS!$D:$D,ENTRADAS!$B:$B,'PAINEL MÊS'!$B563,ENTRADAS!$I:$I,'PAINEL MÊS'!$AI$1,ENTRADAS!$F:$F,'PAINEL MÊS'!N$3)</f>
        <v>0</v>
      </c>
      <c r="O563" s="43">
        <f>SUMIFS(ENTRADAS!$D:$D,ENTRADAS!$B:$B,'PAINEL MÊS'!$B563,ENTRADAS!$I:$I,'PAINEL MÊS'!$AI$1,ENTRADAS!$F:$F,'PAINEL MÊS'!O$3)+SUMIFS(ENTRADAS!$D:$D,ENTRADAS!$B:$B,'PAINEL MÊS'!$B563,ENTRADAS!$I:$I,'PAINEL MÊS'!$AI$1,ENTRADAS!$F:$F,"SEMANA 6")</f>
        <v>0</v>
      </c>
      <c r="P563" s="44">
        <f t="shared" si="107"/>
        <v>0</v>
      </c>
      <c r="Q563" s="40">
        <f>C563+P563-J563+SUMIFS(AJUSTE!$D:$D,AJUSTE!$B:$B,'PAINEL MÊS'!B563,AJUSTE!$H:$H,'PAINEL MÊS'!$AI$1)</f>
        <v>0</v>
      </c>
      <c r="R563" s="45">
        <f t="shared" si="108"/>
        <v>0</v>
      </c>
      <c r="S563" s="15">
        <f>IFERROR(IF(INDEX(CADASTRO!$A$2:$Q$570,MATCH('PAINEL MÊS'!B563,CADASTRO!$B$2:$B$570,0),MATCH('PAINEL MÊS'!$AI$1,CADASTRO!$A$2:$Q$2,0))=0,IF(CADASTRO!R561=0,CADASTRO!E561,CADASTRO!R561),INDEX(CADASTRO!$A$2:$Q$570,MATCH('PAINEL MÊS'!B563,CADASTRO!$B$2:$B$570,0),MATCH('PAINEL MÊS'!$AI$1,CADASTRO!$A$2:$Q$2,0))),0)</f>
        <v>0</v>
      </c>
      <c r="T563" s="14">
        <f t="shared" si="109"/>
        <v>0</v>
      </c>
      <c r="U563" s="14">
        <f t="shared" si="110"/>
        <v>0</v>
      </c>
      <c r="V563" s="14">
        <f t="shared" si="111"/>
        <v>0</v>
      </c>
      <c r="W563" s="14">
        <f t="shared" si="112"/>
        <v>0</v>
      </c>
      <c r="X563" s="67">
        <f>IFERROR(IF(INDEX(CADASTRO!$A$2:$Q$570,MATCH('PAINEL MÊS'!B563,CADASTRO!$B$2:$B$570,0),MATCH('PAINEL MÊS'!$AJ$2,CADASTRO!$A$2:$Q$2,0))=0,IF(CADASTRO!R561=0,CADASTRO!E561,CADASTRO!R561),INDEX(CADASTRO!$A$2:$Q$570,MATCH('PAINEL MÊS'!B563,CADASTRO!$B$2:$B$570,0),MATCH('PAINEL MÊS'!$AJ$2,CADASTRO!$A$2:$Q$2,0))),0)*C563</f>
        <v>0</v>
      </c>
      <c r="Y563" s="14">
        <f t="shared" si="113"/>
        <v>0</v>
      </c>
      <c r="Z563" s="75">
        <f t="shared" si="114"/>
        <v>0</v>
      </c>
      <c r="AA563" s="75">
        <f t="shared" si="115"/>
        <v>0</v>
      </c>
      <c r="AB563" s="79">
        <f t="shared" si="116"/>
        <v>0</v>
      </c>
      <c r="AC563" s="77">
        <f t="shared" si="117"/>
        <v>0</v>
      </c>
      <c r="AD563" s="77">
        <f t="shared" si="118"/>
        <v>0</v>
      </c>
    </row>
    <row r="564" spans="1:30" ht="18.75" customHeight="1" x14ac:dyDescent="0.25">
      <c r="A564" s="7">
        <f>CADASTRO!A562</f>
        <v>0</v>
      </c>
      <c r="B564" s="7">
        <f>CADASTRO!B562</f>
        <v>0</v>
      </c>
      <c r="C564" s="40">
        <f>INDEX(Base!$A$40:$N$570,MATCH('PAINEL MÊS'!B564,Base!$B$40:$B$570,0),MATCH('PAINEL MÊS'!$C$2,Base!$A$40:$N$40,0))</f>
        <v>0</v>
      </c>
      <c r="D564" s="7">
        <f>CADASTRO!C562</f>
        <v>0</v>
      </c>
      <c r="E564" s="41">
        <f>SUMIFS(SAÍDAS!$D:$D,SAÍDAS!$B:$B,'PAINEL MÊS'!$B564,SAÍDAS!$H:$H,'PAINEL MÊS'!$AI$1,SAÍDAS!$F:$F,'PAINEL MÊS'!E$3)</f>
        <v>0</v>
      </c>
      <c r="F564" s="41">
        <f>SUMIFS(SAÍDAS!$D:$D,SAÍDAS!$B:$B,'PAINEL MÊS'!$B564,SAÍDAS!$H:$H,'PAINEL MÊS'!$AI$1,SAÍDAS!$F:$F,'PAINEL MÊS'!F$3)</f>
        <v>0</v>
      </c>
      <c r="G564" s="41">
        <f>SUMIFS(SAÍDAS!$D:$D,SAÍDAS!$B:$B,'PAINEL MÊS'!$B564,SAÍDAS!$H:$H,'PAINEL MÊS'!$AI$1,SAÍDAS!$F:$F,'PAINEL MÊS'!G$3)</f>
        <v>0</v>
      </c>
      <c r="H564" s="41">
        <f>SUMIFS(SAÍDAS!$D:$D,SAÍDAS!$B:$B,'PAINEL MÊS'!$B564,SAÍDAS!$H:$H,'PAINEL MÊS'!$AI$1,SAÍDAS!$F:$F,'PAINEL MÊS'!H$3)</f>
        <v>0</v>
      </c>
      <c r="I564" s="41">
        <f>SUMIFS(SAÍDAS!$D:$D,SAÍDAS!$B:$B,'PAINEL MÊS'!$B564,SAÍDAS!$H:$H,'PAINEL MÊS'!$AI$1,SAÍDAS!$F:$F,'PAINEL MÊS'!I$3)+SUMIFS(SAÍDAS!$D:$D,SAÍDAS!$B:$B,'PAINEL MÊS'!$B564,SAÍDAS!$H:$H,'PAINEL MÊS'!$AI$1,SAÍDAS!$F:$F,"SEMANA 6")</f>
        <v>0</v>
      </c>
      <c r="J564" s="42">
        <f t="shared" si="106"/>
        <v>0</v>
      </c>
      <c r="K564" s="43">
        <f>SUMIFS(ENTRADAS!$D:$D,ENTRADAS!$B:$B,'PAINEL MÊS'!$B564,ENTRADAS!$I:$I,'PAINEL MÊS'!$AI$1,ENTRADAS!$F:$F,'PAINEL MÊS'!K$3)</f>
        <v>0</v>
      </c>
      <c r="L564" s="43">
        <f>SUMIFS(ENTRADAS!$D:$D,ENTRADAS!$B:$B,'PAINEL MÊS'!$B564,ENTRADAS!$I:$I,'PAINEL MÊS'!$AI$1,ENTRADAS!$F:$F,'PAINEL MÊS'!L$3)</f>
        <v>0</v>
      </c>
      <c r="M564" s="43">
        <f>SUMIFS(ENTRADAS!$D:$D,ENTRADAS!$B:$B,'PAINEL MÊS'!$B564,ENTRADAS!$I:$I,'PAINEL MÊS'!$AI$1,ENTRADAS!$F:$F,'PAINEL MÊS'!M$3)</f>
        <v>0</v>
      </c>
      <c r="N564" s="43">
        <f>SUMIFS(ENTRADAS!$D:$D,ENTRADAS!$B:$B,'PAINEL MÊS'!$B564,ENTRADAS!$I:$I,'PAINEL MÊS'!$AI$1,ENTRADAS!$F:$F,'PAINEL MÊS'!N$3)</f>
        <v>0</v>
      </c>
      <c r="O564" s="43">
        <f>SUMIFS(ENTRADAS!$D:$D,ENTRADAS!$B:$B,'PAINEL MÊS'!$B564,ENTRADAS!$I:$I,'PAINEL MÊS'!$AI$1,ENTRADAS!$F:$F,'PAINEL MÊS'!O$3)+SUMIFS(ENTRADAS!$D:$D,ENTRADAS!$B:$B,'PAINEL MÊS'!$B564,ENTRADAS!$I:$I,'PAINEL MÊS'!$AI$1,ENTRADAS!$F:$F,"SEMANA 6")</f>
        <v>0</v>
      </c>
      <c r="P564" s="44">
        <f t="shared" si="107"/>
        <v>0</v>
      </c>
      <c r="Q564" s="40">
        <f>C564+P564-J564+SUMIFS(AJUSTE!$D:$D,AJUSTE!$B:$B,'PAINEL MÊS'!B564,AJUSTE!$H:$H,'PAINEL MÊS'!$AI$1)</f>
        <v>0</v>
      </c>
      <c r="R564" s="45">
        <f t="shared" si="108"/>
        <v>0</v>
      </c>
      <c r="S564" s="15">
        <f>IFERROR(IF(INDEX(CADASTRO!$A$2:$Q$570,MATCH('PAINEL MÊS'!B564,CADASTRO!$B$2:$B$570,0),MATCH('PAINEL MÊS'!$AI$1,CADASTRO!$A$2:$Q$2,0))=0,IF(CADASTRO!R562=0,CADASTRO!E562,CADASTRO!R562),INDEX(CADASTRO!$A$2:$Q$570,MATCH('PAINEL MÊS'!B564,CADASTRO!$B$2:$B$570,0),MATCH('PAINEL MÊS'!$AI$1,CADASTRO!$A$2:$Q$2,0))),0)</f>
        <v>0</v>
      </c>
      <c r="T564" s="14">
        <f t="shared" si="109"/>
        <v>0</v>
      </c>
      <c r="U564" s="14">
        <f t="shared" si="110"/>
        <v>0</v>
      </c>
      <c r="V564" s="14">
        <f t="shared" si="111"/>
        <v>0</v>
      </c>
      <c r="W564" s="14">
        <f t="shared" si="112"/>
        <v>0</v>
      </c>
      <c r="X564" s="67">
        <f>IFERROR(IF(INDEX(CADASTRO!$A$2:$Q$570,MATCH('PAINEL MÊS'!B564,CADASTRO!$B$2:$B$570,0),MATCH('PAINEL MÊS'!$AJ$2,CADASTRO!$A$2:$Q$2,0))=0,IF(CADASTRO!R562=0,CADASTRO!E562,CADASTRO!R562),INDEX(CADASTRO!$A$2:$Q$570,MATCH('PAINEL MÊS'!B564,CADASTRO!$B$2:$B$570,0),MATCH('PAINEL MÊS'!$AJ$2,CADASTRO!$A$2:$Q$2,0))),0)*C564</f>
        <v>0</v>
      </c>
      <c r="Y564" s="14">
        <f t="shared" si="113"/>
        <v>0</v>
      </c>
      <c r="Z564" s="75">
        <f t="shared" si="114"/>
        <v>0</v>
      </c>
      <c r="AA564" s="75">
        <f t="shared" si="115"/>
        <v>0</v>
      </c>
      <c r="AB564" s="79">
        <f t="shared" si="116"/>
        <v>0</v>
      </c>
      <c r="AC564" s="77">
        <f t="shared" si="117"/>
        <v>0</v>
      </c>
      <c r="AD564" s="77">
        <f t="shared" si="118"/>
        <v>0</v>
      </c>
    </row>
    <row r="565" spans="1:30" ht="18.75" customHeight="1" x14ac:dyDescent="0.25">
      <c r="A565" s="7">
        <f>CADASTRO!A563</f>
        <v>0</v>
      </c>
      <c r="B565" s="7">
        <f>CADASTRO!B563</f>
        <v>0</v>
      </c>
      <c r="C565" s="40">
        <f>INDEX(Base!$A$40:$N$570,MATCH('PAINEL MÊS'!B565,Base!$B$40:$B$570,0),MATCH('PAINEL MÊS'!$C$2,Base!$A$40:$N$40,0))</f>
        <v>0</v>
      </c>
      <c r="D565" s="7">
        <f>CADASTRO!C563</f>
        <v>0</v>
      </c>
      <c r="E565" s="41">
        <f>SUMIFS(SAÍDAS!$D:$D,SAÍDAS!$B:$B,'PAINEL MÊS'!$B565,SAÍDAS!$H:$H,'PAINEL MÊS'!$AI$1,SAÍDAS!$F:$F,'PAINEL MÊS'!E$3)</f>
        <v>0</v>
      </c>
      <c r="F565" s="41">
        <f>SUMIFS(SAÍDAS!$D:$D,SAÍDAS!$B:$B,'PAINEL MÊS'!$B565,SAÍDAS!$H:$H,'PAINEL MÊS'!$AI$1,SAÍDAS!$F:$F,'PAINEL MÊS'!F$3)</f>
        <v>0</v>
      </c>
      <c r="G565" s="41">
        <f>SUMIFS(SAÍDAS!$D:$D,SAÍDAS!$B:$B,'PAINEL MÊS'!$B565,SAÍDAS!$H:$H,'PAINEL MÊS'!$AI$1,SAÍDAS!$F:$F,'PAINEL MÊS'!G$3)</f>
        <v>0</v>
      </c>
      <c r="H565" s="41">
        <f>SUMIFS(SAÍDAS!$D:$D,SAÍDAS!$B:$B,'PAINEL MÊS'!$B565,SAÍDAS!$H:$H,'PAINEL MÊS'!$AI$1,SAÍDAS!$F:$F,'PAINEL MÊS'!H$3)</f>
        <v>0</v>
      </c>
      <c r="I565" s="41">
        <f>SUMIFS(SAÍDAS!$D:$D,SAÍDAS!$B:$B,'PAINEL MÊS'!$B565,SAÍDAS!$H:$H,'PAINEL MÊS'!$AI$1,SAÍDAS!$F:$F,'PAINEL MÊS'!I$3)+SUMIFS(SAÍDAS!$D:$D,SAÍDAS!$B:$B,'PAINEL MÊS'!$B565,SAÍDAS!$H:$H,'PAINEL MÊS'!$AI$1,SAÍDAS!$F:$F,"SEMANA 6")</f>
        <v>0</v>
      </c>
      <c r="J565" s="42">
        <f t="shared" si="106"/>
        <v>0</v>
      </c>
      <c r="K565" s="43">
        <f>SUMIFS(ENTRADAS!$D:$D,ENTRADAS!$B:$B,'PAINEL MÊS'!$B565,ENTRADAS!$I:$I,'PAINEL MÊS'!$AI$1,ENTRADAS!$F:$F,'PAINEL MÊS'!K$3)</f>
        <v>0</v>
      </c>
      <c r="L565" s="43">
        <f>SUMIFS(ENTRADAS!$D:$D,ENTRADAS!$B:$B,'PAINEL MÊS'!$B565,ENTRADAS!$I:$I,'PAINEL MÊS'!$AI$1,ENTRADAS!$F:$F,'PAINEL MÊS'!L$3)</f>
        <v>0</v>
      </c>
      <c r="M565" s="43">
        <f>SUMIFS(ENTRADAS!$D:$D,ENTRADAS!$B:$B,'PAINEL MÊS'!$B565,ENTRADAS!$I:$I,'PAINEL MÊS'!$AI$1,ENTRADAS!$F:$F,'PAINEL MÊS'!M$3)</f>
        <v>0</v>
      </c>
      <c r="N565" s="43">
        <f>SUMIFS(ENTRADAS!$D:$D,ENTRADAS!$B:$B,'PAINEL MÊS'!$B565,ENTRADAS!$I:$I,'PAINEL MÊS'!$AI$1,ENTRADAS!$F:$F,'PAINEL MÊS'!N$3)</f>
        <v>0</v>
      </c>
      <c r="O565" s="43">
        <f>SUMIFS(ENTRADAS!$D:$D,ENTRADAS!$B:$B,'PAINEL MÊS'!$B565,ENTRADAS!$I:$I,'PAINEL MÊS'!$AI$1,ENTRADAS!$F:$F,'PAINEL MÊS'!O$3)+SUMIFS(ENTRADAS!$D:$D,ENTRADAS!$B:$B,'PAINEL MÊS'!$B565,ENTRADAS!$I:$I,'PAINEL MÊS'!$AI$1,ENTRADAS!$F:$F,"SEMANA 6")</f>
        <v>0</v>
      </c>
      <c r="P565" s="44">
        <f t="shared" si="107"/>
        <v>0</v>
      </c>
      <c r="Q565" s="40">
        <f>C565+P565-J565+SUMIFS(AJUSTE!$D:$D,AJUSTE!$B:$B,'PAINEL MÊS'!B565,AJUSTE!$H:$H,'PAINEL MÊS'!$AI$1)</f>
        <v>0</v>
      </c>
      <c r="R565" s="45">
        <f t="shared" si="108"/>
        <v>0</v>
      </c>
      <c r="S565" s="15">
        <f>IFERROR(IF(INDEX(CADASTRO!$A$2:$Q$570,MATCH('PAINEL MÊS'!B565,CADASTRO!$B$2:$B$570,0),MATCH('PAINEL MÊS'!$AI$1,CADASTRO!$A$2:$Q$2,0))=0,IF(CADASTRO!R563=0,CADASTRO!E563,CADASTRO!R563),INDEX(CADASTRO!$A$2:$Q$570,MATCH('PAINEL MÊS'!B565,CADASTRO!$B$2:$B$570,0),MATCH('PAINEL MÊS'!$AI$1,CADASTRO!$A$2:$Q$2,0))),0)</f>
        <v>0</v>
      </c>
      <c r="T565" s="14">
        <f t="shared" si="109"/>
        <v>0</v>
      </c>
      <c r="U565" s="14">
        <f t="shared" si="110"/>
        <v>0</v>
      </c>
      <c r="V565" s="14">
        <f t="shared" si="111"/>
        <v>0</v>
      </c>
      <c r="W565" s="14">
        <f t="shared" si="112"/>
        <v>0</v>
      </c>
      <c r="X565" s="67">
        <f>IFERROR(IF(INDEX(CADASTRO!$A$2:$Q$570,MATCH('PAINEL MÊS'!B565,CADASTRO!$B$2:$B$570,0),MATCH('PAINEL MÊS'!$AJ$2,CADASTRO!$A$2:$Q$2,0))=0,IF(CADASTRO!R563=0,CADASTRO!E563,CADASTRO!R563),INDEX(CADASTRO!$A$2:$Q$570,MATCH('PAINEL MÊS'!B565,CADASTRO!$B$2:$B$570,0),MATCH('PAINEL MÊS'!$AJ$2,CADASTRO!$A$2:$Q$2,0))),0)*C565</f>
        <v>0</v>
      </c>
      <c r="Y565" s="14">
        <f t="shared" si="113"/>
        <v>0</v>
      </c>
      <c r="Z565" s="75">
        <f t="shared" si="114"/>
        <v>0</v>
      </c>
      <c r="AA565" s="75">
        <f t="shared" si="115"/>
        <v>0</v>
      </c>
      <c r="AB565" s="79">
        <f t="shared" si="116"/>
        <v>0</v>
      </c>
      <c r="AC565" s="77">
        <f t="shared" si="117"/>
        <v>0</v>
      </c>
      <c r="AD565" s="77">
        <f t="shared" si="118"/>
        <v>0</v>
      </c>
    </row>
    <row r="566" spans="1:30" ht="18.75" customHeight="1" x14ac:dyDescent="0.25">
      <c r="A566" s="7">
        <f>CADASTRO!A564</f>
        <v>0</v>
      </c>
      <c r="B566" s="7">
        <f>CADASTRO!B564</f>
        <v>0</v>
      </c>
      <c r="C566" s="40">
        <f>INDEX(Base!$A$40:$N$570,MATCH('PAINEL MÊS'!B566,Base!$B$40:$B$570,0),MATCH('PAINEL MÊS'!$C$2,Base!$A$40:$N$40,0))</f>
        <v>0</v>
      </c>
      <c r="D566" s="7">
        <f>CADASTRO!C564</f>
        <v>0</v>
      </c>
      <c r="E566" s="41">
        <f>SUMIFS(SAÍDAS!$D:$D,SAÍDAS!$B:$B,'PAINEL MÊS'!$B566,SAÍDAS!$H:$H,'PAINEL MÊS'!$AI$1,SAÍDAS!$F:$F,'PAINEL MÊS'!E$3)</f>
        <v>0</v>
      </c>
      <c r="F566" s="41">
        <f>SUMIFS(SAÍDAS!$D:$D,SAÍDAS!$B:$B,'PAINEL MÊS'!$B566,SAÍDAS!$H:$H,'PAINEL MÊS'!$AI$1,SAÍDAS!$F:$F,'PAINEL MÊS'!F$3)</f>
        <v>0</v>
      </c>
      <c r="G566" s="41">
        <f>SUMIFS(SAÍDAS!$D:$D,SAÍDAS!$B:$B,'PAINEL MÊS'!$B566,SAÍDAS!$H:$H,'PAINEL MÊS'!$AI$1,SAÍDAS!$F:$F,'PAINEL MÊS'!G$3)</f>
        <v>0</v>
      </c>
      <c r="H566" s="41">
        <f>SUMIFS(SAÍDAS!$D:$D,SAÍDAS!$B:$B,'PAINEL MÊS'!$B566,SAÍDAS!$H:$H,'PAINEL MÊS'!$AI$1,SAÍDAS!$F:$F,'PAINEL MÊS'!H$3)</f>
        <v>0</v>
      </c>
      <c r="I566" s="41">
        <f>SUMIFS(SAÍDAS!$D:$D,SAÍDAS!$B:$B,'PAINEL MÊS'!$B566,SAÍDAS!$H:$H,'PAINEL MÊS'!$AI$1,SAÍDAS!$F:$F,'PAINEL MÊS'!I$3)+SUMIFS(SAÍDAS!$D:$D,SAÍDAS!$B:$B,'PAINEL MÊS'!$B566,SAÍDAS!$H:$H,'PAINEL MÊS'!$AI$1,SAÍDAS!$F:$F,"SEMANA 6")</f>
        <v>0</v>
      </c>
      <c r="J566" s="42">
        <f t="shared" si="106"/>
        <v>0</v>
      </c>
      <c r="K566" s="43">
        <f>SUMIFS(ENTRADAS!$D:$D,ENTRADAS!$B:$B,'PAINEL MÊS'!$B566,ENTRADAS!$I:$I,'PAINEL MÊS'!$AI$1,ENTRADAS!$F:$F,'PAINEL MÊS'!K$3)</f>
        <v>0</v>
      </c>
      <c r="L566" s="43">
        <f>SUMIFS(ENTRADAS!$D:$D,ENTRADAS!$B:$B,'PAINEL MÊS'!$B566,ENTRADAS!$I:$I,'PAINEL MÊS'!$AI$1,ENTRADAS!$F:$F,'PAINEL MÊS'!L$3)</f>
        <v>0</v>
      </c>
      <c r="M566" s="43">
        <f>SUMIFS(ENTRADAS!$D:$D,ENTRADAS!$B:$B,'PAINEL MÊS'!$B566,ENTRADAS!$I:$I,'PAINEL MÊS'!$AI$1,ENTRADAS!$F:$F,'PAINEL MÊS'!M$3)</f>
        <v>0</v>
      </c>
      <c r="N566" s="43">
        <f>SUMIFS(ENTRADAS!$D:$D,ENTRADAS!$B:$B,'PAINEL MÊS'!$B566,ENTRADAS!$I:$I,'PAINEL MÊS'!$AI$1,ENTRADAS!$F:$F,'PAINEL MÊS'!N$3)</f>
        <v>0</v>
      </c>
      <c r="O566" s="43">
        <f>SUMIFS(ENTRADAS!$D:$D,ENTRADAS!$B:$B,'PAINEL MÊS'!$B566,ENTRADAS!$I:$I,'PAINEL MÊS'!$AI$1,ENTRADAS!$F:$F,'PAINEL MÊS'!O$3)+SUMIFS(ENTRADAS!$D:$D,ENTRADAS!$B:$B,'PAINEL MÊS'!$B566,ENTRADAS!$I:$I,'PAINEL MÊS'!$AI$1,ENTRADAS!$F:$F,"SEMANA 6")</f>
        <v>0</v>
      </c>
      <c r="P566" s="44">
        <f t="shared" si="107"/>
        <v>0</v>
      </c>
      <c r="Q566" s="40">
        <f>C566+P566-J566+SUMIFS(AJUSTE!$D:$D,AJUSTE!$B:$B,'PAINEL MÊS'!B566,AJUSTE!$H:$H,'PAINEL MÊS'!$AI$1)</f>
        <v>0</v>
      </c>
      <c r="R566" s="45">
        <f t="shared" si="108"/>
        <v>0</v>
      </c>
      <c r="S566" s="15">
        <f>IFERROR(IF(INDEX(CADASTRO!$A$2:$Q$570,MATCH('PAINEL MÊS'!B566,CADASTRO!$B$2:$B$570,0),MATCH('PAINEL MÊS'!$AI$1,CADASTRO!$A$2:$Q$2,0))=0,IF(CADASTRO!R564=0,CADASTRO!E564,CADASTRO!R564),INDEX(CADASTRO!$A$2:$Q$570,MATCH('PAINEL MÊS'!B566,CADASTRO!$B$2:$B$570,0),MATCH('PAINEL MÊS'!$AI$1,CADASTRO!$A$2:$Q$2,0))),0)</f>
        <v>0</v>
      </c>
      <c r="T566" s="14">
        <f t="shared" si="109"/>
        <v>0</v>
      </c>
      <c r="U566" s="14">
        <f t="shared" si="110"/>
        <v>0</v>
      </c>
      <c r="V566" s="14">
        <f t="shared" si="111"/>
        <v>0</v>
      </c>
      <c r="W566" s="14">
        <f t="shared" si="112"/>
        <v>0</v>
      </c>
      <c r="X566" s="67">
        <f>IFERROR(IF(INDEX(CADASTRO!$A$2:$Q$570,MATCH('PAINEL MÊS'!B566,CADASTRO!$B$2:$B$570,0),MATCH('PAINEL MÊS'!$AJ$2,CADASTRO!$A$2:$Q$2,0))=0,IF(CADASTRO!R564=0,CADASTRO!E564,CADASTRO!R564),INDEX(CADASTRO!$A$2:$Q$570,MATCH('PAINEL MÊS'!B566,CADASTRO!$B$2:$B$570,0),MATCH('PAINEL MÊS'!$AJ$2,CADASTRO!$A$2:$Q$2,0))),0)*C566</f>
        <v>0</v>
      </c>
      <c r="Y566" s="14">
        <f t="shared" si="113"/>
        <v>0</v>
      </c>
      <c r="Z566" s="75">
        <f t="shared" si="114"/>
        <v>0</v>
      </c>
      <c r="AA566" s="75">
        <f t="shared" si="115"/>
        <v>0</v>
      </c>
      <c r="AB566" s="79">
        <f t="shared" si="116"/>
        <v>0</v>
      </c>
      <c r="AC566" s="77">
        <f t="shared" si="117"/>
        <v>0</v>
      </c>
      <c r="AD566" s="77">
        <f t="shared" si="118"/>
        <v>0</v>
      </c>
    </row>
    <row r="567" spans="1:30" ht="18.75" customHeight="1" x14ac:dyDescent="0.25">
      <c r="A567" s="7">
        <f>CADASTRO!A565</f>
        <v>0</v>
      </c>
      <c r="B567" s="7">
        <f>CADASTRO!B565</f>
        <v>0</v>
      </c>
      <c r="C567" s="40">
        <f>INDEX(Base!$A$40:$N$570,MATCH('PAINEL MÊS'!B567,Base!$B$40:$B$570,0),MATCH('PAINEL MÊS'!$C$2,Base!$A$40:$N$40,0))</f>
        <v>0</v>
      </c>
      <c r="D567" s="7">
        <f>CADASTRO!C565</f>
        <v>0</v>
      </c>
      <c r="E567" s="41">
        <f>SUMIFS(SAÍDAS!$D:$D,SAÍDAS!$B:$B,'PAINEL MÊS'!$B567,SAÍDAS!$H:$H,'PAINEL MÊS'!$AI$1,SAÍDAS!$F:$F,'PAINEL MÊS'!E$3)</f>
        <v>0</v>
      </c>
      <c r="F567" s="41">
        <f>SUMIFS(SAÍDAS!$D:$D,SAÍDAS!$B:$B,'PAINEL MÊS'!$B567,SAÍDAS!$H:$H,'PAINEL MÊS'!$AI$1,SAÍDAS!$F:$F,'PAINEL MÊS'!F$3)</f>
        <v>0</v>
      </c>
      <c r="G567" s="41">
        <f>SUMIFS(SAÍDAS!$D:$D,SAÍDAS!$B:$B,'PAINEL MÊS'!$B567,SAÍDAS!$H:$H,'PAINEL MÊS'!$AI$1,SAÍDAS!$F:$F,'PAINEL MÊS'!G$3)</f>
        <v>0</v>
      </c>
      <c r="H567" s="41">
        <f>SUMIFS(SAÍDAS!$D:$D,SAÍDAS!$B:$B,'PAINEL MÊS'!$B567,SAÍDAS!$H:$H,'PAINEL MÊS'!$AI$1,SAÍDAS!$F:$F,'PAINEL MÊS'!H$3)</f>
        <v>0</v>
      </c>
      <c r="I567" s="41">
        <f>SUMIFS(SAÍDAS!$D:$D,SAÍDAS!$B:$B,'PAINEL MÊS'!$B567,SAÍDAS!$H:$H,'PAINEL MÊS'!$AI$1,SAÍDAS!$F:$F,'PAINEL MÊS'!I$3)+SUMIFS(SAÍDAS!$D:$D,SAÍDAS!$B:$B,'PAINEL MÊS'!$B567,SAÍDAS!$H:$H,'PAINEL MÊS'!$AI$1,SAÍDAS!$F:$F,"SEMANA 6")</f>
        <v>0</v>
      </c>
      <c r="J567" s="42">
        <f t="shared" si="106"/>
        <v>0</v>
      </c>
      <c r="K567" s="43">
        <f>SUMIFS(ENTRADAS!$D:$D,ENTRADAS!$B:$B,'PAINEL MÊS'!$B567,ENTRADAS!$I:$I,'PAINEL MÊS'!$AI$1,ENTRADAS!$F:$F,'PAINEL MÊS'!K$3)</f>
        <v>0</v>
      </c>
      <c r="L567" s="43">
        <f>SUMIFS(ENTRADAS!$D:$D,ENTRADAS!$B:$B,'PAINEL MÊS'!$B567,ENTRADAS!$I:$I,'PAINEL MÊS'!$AI$1,ENTRADAS!$F:$F,'PAINEL MÊS'!L$3)</f>
        <v>0</v>
      </c>
      <c r="M567" s="43">
        <f>SUMIFS(ENTRADAS!$D:$D,ENTRADAS!$B:$B,'PAINEL MÊS'!$B567,ENTRADAS!$I:$I,'PAINEL MÊS'!$AI$1,ENTRADAS!$F:$F,'PAINEL MÊS'!M$3)</f>
        <v>0</v>
      </c>
      <c r="N567" s="43">
        <f>SUMIFS(ENTRADAS!$D:$D,ENTRADAS!$B:$B,'PAINEL MÊS'!$B567,ENTRADAS!$I:$I,'PAINEL MÊS'!$AI$1,ENTRADAS!$F:$F,'PAINEL MÊS'!N$3)</f>
        <v>0</v>
      </c>
      <c r="O567" s="43">
        <f>SUMIFS(ENTRADAS!$D:$D,ENTRADAS!$B:$B,'PAINEL MÊS'!$B567,ENTRADAS!$I:$I,'PAINEL MÊS'!$AI$1,ENTRADAS!$F:$F,'PAINEL MÊS'!O$3)+SUMIFS(ENTRADAS!$D:$D,ENTRADAS!$B:$B,'PAINEL MÊS'!$B567,ENTRADAS!$I:$I,'PAINEL MÊS'!$AI$1,ENTRADAS!$F:$F,"SEMANA 6")</f>
        <v>0</v>
      </c>
      <c r="P567" s="44">
        <f t="shared" si="107"/>
        <v>0</v>
      </c>
      <c r="Q567" s="40">
        <f>C567+P567-J567+SUMIFS(AJUSTE!$D:$D,AJUSTE!$B:$B,'PAINEL MÊS'!B567,AJUSTE!$H:$H,'PAINEL MÊS'!$AI$1)</f>
        <v>0</v>
      </c>
      <c r="R567" s="45">
        <f t="shared" si="108"/>
        <v>0</v>
      </c>
      <c r="S567" s="15">
        <f>IFERROR(IF(INDEX(CADASTRO!$A$2:$Q$570,MATCH('PAINEL MÊS'!B567,CADASTRO!$B$2:$B$570,0),MATCH('PAINEL MÊS'!$AI$1,CADASTRO!$A$2:$Q$2,0))=0,IF(CADASTRO!R565=0,CADASTRO!E565,CADASTRO!R565),INDEX(CADASTRO!$A$2:$Q$570,MATCH('PAINEL MÊS'!B567,CADASTRO!$B$2:$B$570,0),MATCH('PAINEL MÊS'!$AI$1,CADASTRO!$A$2:$Q$2,0))),0)</f>
        <v>0</v>
      </c>
      <c r="T567" s="14">
        <f t="shared" si="109"/>
        <v>0</v>
      </c>
      <c r="U567" s="14">
        <f t="shared" si="110"/>
        <v>0</v>
      </c>
      <c r="V567" s="14">
        <f t="shared" si="111"/>
        <v>0</v>
      </c>
      <c r="W567" s="14">
        <f t="shared" si="112"/>
        <v>0</v>
      </c>
      <c r="X567" s="67">
        <f>IFERROR(IF(INDEX(CADASTRO!$A$2:$Q$570,MATCH('PAINEL MÊS'!B567,CADASTRO!$B$2:$B$570,0),MATCH('PAINEL MÊS'!$AJ$2,CADASTRO!$A$2:$Q$2,0))=0,IF(CADASTRO!R565=0,CADASTRO!E565,CADASTRO!R565),INDEX(CADASTRO!$A$2:$Q$570,MATCH('PAINEL MÊS'!B567,CADASTRO!$B$2:$B$570,0),MATCH('PAINEL MÊS'!$AJ$2,CADASTRO!$A$2:$Q$2,0))),0)*C567</f>
        <v>0</v>
      </c>
      <c r="Y567" s="14">
        <f t="shared" si="113"/>
        <v>0</v>
      </c>
      <c r="Z567" s="75">
        <f t="shared" si="114"/>
        <v>0</v>
      </c>
      <c r="AA567" s="75">
        <f t="shared" si="115"/>
        <v>0</v>
      </c>
      <c r="AB567" s="79">
        <f t="shared" si="116"/>
        <v>0</v>
      </c>
      <c r="AC567" s="77">
        <f t="shared" si="117"/>
        <v>0</v>
      </c>
      <c r="AD567" s="77">
        <f t="shared" si="118"/>
        <v>0</v>
      </c>
    </row>
    <row r="568" spans="1:30" ht="18.75" customHeight="1" x14ac:dyDescent="0.25">
      <c r="A568" s="7">
        <f>CADASTRO!A566</f>
        <v>0</v>
      </c>
      <c r="B568" s="7">
        <f>CADASTRO!B566</f>
        <v>0</v>
      </c>
      <c r="C568" s="40">
        <f>INDEX(Base!$A$40:$N$570,MATCH('PAINEL MÊS'!B568,Base!$B$40:$B$570,0),MATCH('PAINEL MÊS'!$C$2,Base!$A$40:$N$40,0))</f>
        <v>0</v>
      </c>
      <c r="D568" s="7">
        <f>CADASTRO!C566</f>
        <v>0</v>
      </c>
      <c r="E568" s="41">
        <f>SUMIFS(SAÍDAS!$D:$D,SAÍDAS!$B:$B,'PAINEL MÊS'!$B568,SAÍDAS!$H:$H,'PAINEL MÊS'!$AI$1,SAÍDAS!$F:$F,'PAINEL MÊS'!E$3)</f>
        <v>0</v>
      </c>
      <c r="F568" s="41">
        <f>SUMIFS(SAÍDAS!$D:$D,SAÍDAS!$B:$B,'PAINEL MÊS'!$B568,SAÍDAS!$H:$H,'PAINEL MÊS'!$AI$1,SAÍDAS!$F:$F,'PAINEL MÊS'!F$3)</f>
        <v>0</v>
      </c>
      <c r="G568" s="41">
        <f>SUMIFS(SAÍDAS!$D:$D,SAÍDAS!$B:$B,'PAINEL MÊS'!$B568,SAÍDAS!$H:$H,'PAINEL MÊS'!$AI$1,SAÍDAS!$F:$F,'PAINEL MÊS'!G$3)</f>
        <v>0</v>
      </c>
      <c r="H568" s="41">
        <f>SUMIFS(SAÍDAS!$D:$D,SAÍDAS!$B:$B,'PAINEL MÊS'!$B568,SAÍDAS!$H:$H,'PAINEL MÊS'!$AI$1,SAÍDAS!$F:$F,'PAINEL MÊS'!H$3)</f>
        <v>0</v>
      </c>
      <c r="I568" s="41">
        <f>SUMIFS(SAÍDAS!$D:$D,SAÍDAS!$B:$B,'PAINEL MÊS'!$B568,SAÍDAS!$H:$H,'PAINEL MÊS'!$AI$1,SAÍDAS!$F:$F,'PAINEL MÊS'!I$3)+SUMIFS(SAÍDAS!$D:$D,SAÍDAS!$B:$B,'PAINEL MÊS'!$B568,SAÍDAS!$H:$H,'PAINEL MÊS'!$AI$1,SAÍDAS!$F:$F,"SEMANA 6")</f>
        <v>0</v>
      </c>
      <c r="J568" s="42">
        <f t="shared" si="106"/>
        <v>0</v>
      </c>
      <c r="K568" s="43">
        <f>SUMIFS(ENTRADAS!$D:$D,ENTRADAS!$B:$B,'PAINEL MÊS'!$B568,ENTRADAS!$I:$I,'PAINEL MÊS'!$AI$1,ENTRADAS!$F:$F,'PAINEL MÊS'!K$3)</f>
        <v>0</v>
      </c>
      <c r="L568" s="43">
        <f>SUMIFS(ENTRADAS!$D:$D,ENTRADAS!$B:$B,'PAINEL MÊS'!$B568,ENTRADAS!$I:$I,'PAINEL MÊS'!$AI$1,ENTRADAS!$F:$F,'PAINEL MÊS'!L$3)</f>
        <v>0</v>
      </c>
      <c r="M568" s="43">
        <f>SUMIFS(ENTRADAS!$D:$D,ENTRADAS!$B:$B,'PAINEL MÊS'!$B568,ENTRADAS!$I:$I,'PAINEL MÊS'!$AI$1,ENTRADAS!$F:$F,'PAINEL MÊS'!M$3)</f>
        <v>0</v>
      </c>
      <c r="N568" s="43">
        <f>SUMIFS(ENTRADAS!$D:$D,ENTRADAS!$B:$B,'PAINEL MÊS'!$B568,ENTRADAS!$I:$I,'PAINEL MÊS'!$AI$1,ENTRADAS!$F:$F,'PAINEL MÊS'!N$3)</f>
        <v>0</v>
      </c>
      <c r="O568" s="43">
        <f>SUMIFS(ENTRADAS!$D:$D,ENTRADAS!$B:$B,'PAINEL MÊS'!$B568,ENTRADAS!$I:$I,'PAINEL MÊS'!$AI$1,ENTRADAS!$F:$F,'PAINEL MÊS'!O$3)+SUMIFS(ENTRADAS!$D:$D,ENTRADAS!$B:$B,'PAINEL MÊS'!$B568,ENTRADAS!$I:$I,'PAINEL MÊS'!$AI$1,ENTRADAS!$F:$F,"SEMANA 6")</f>
        <v>0</v>
      </c>
      <c r="P568" s="44">
        <f t="shared" si="107"/>
        <v>0</v>
      </c>
      <c r="Q568" s="40">
        <f>C568+P568-J568+SUMIFS(AJUSTE!$D:$D,AJUSTE!$B:$B,'PAINEL MÊS'!B568,AJUSTE!$H:$H,'PAINEL MÊS'!$AI$1)</f>
        <v>0</v>
      </c>
      <c r="R568" s="45">
        <f t="shared" si="108"/>
        <v>0</v>
      </c>
      <c r="S568" s="15">
        <f>IFERROR(IF(INDEX(CADASTRO!$A$2:$Q$570,MATCH('PAINEL MÊS'!B568,CADASTRO!$B$2:$B$570,0),MATCH('PAINEL MÊS'!$AI$1,CADASTRO!$A$2:$Q$2,0))=0,IF(CADASTRO!R566=0,CADASTRO!E566,CADASTRO!R566),INDEX(CADASTRO!$A$2:$Q$570,MATCH('PAINEL MÊS'!B568,CADASTRO!$B$2:$B$570,0),MATCH('PAINEL MÊS'!$AI$1,CADASTRO!$A$2:$Q$2,0))),0)</f>
        <v>0</v>
      </c>
      <c r="T568" s="14">
        <f t="shared" si="109"/>
        <v>0</v>
      </c>
      <c r="U568" s="14">
        <f t="shared" si="110"/>
        <v>0</v>
      </c>
      <c r="V568" s="14">
        <f t="shared" si="111"/>
        <v>0</v>
      </c>
      <c r="W568" s="14">
        <f t="shared" si="112"/>
        <v>0</v>
      </c>
      <c r="X568" s="67">
        <f>IFERROR(IF(INDEX(CADASTRO!$A$2:$Q$570,MATCH('PAINEL MÊS'!B568,CADASTRO!$B$2:$B$570,0),MATCH('PAINEL MÊS'!$AJ$2,CADASTRO!$A$2:$Q$2,0))=0,IF(CADASTRO!R566=0,CADASTRO!E566,CADASTRO!R566),INDEX(CADASTRO!$A$2:$Q$570,MATCH('PAINEL MÊS'!B568,CADASTRO!$B$2:$B$570,0),MATCH('PAINEL MÊS'!$AJ$2,CADASTRO!$A$2:$Q$2,0))),0)*C568</f>
        <v>0</v>
      </c>
      <c r="Y568" s="14">
        <f t="shared" si="113"/>
        <v>0</v>
      </c>
      <c r="Z568" s="75">
        <f t="shared" si="114"/>
        <v>0</v>
      </c>
      <c r="AA568" s="75">
        <f t="shared" si="115"/>
        <v>0</v>
      </c>
      <c r="AB568" s="79">
        <f t="shared" si="116"/>
        <v>0</v>
      </c>
      <c r="AC568" s="77">
        <f t="shared" si="117"/>
        <v>0</v>
      </c>
      <c r="AD568" s="77">
        <f t="shared" si="118"/>
        <v>0</v>
      </c>
    </row>
    <row r="569" spans="1:30" ht="18.75" customHeight="1" x14ac:dyDescent="0.25">
      <c r="A569" s="7">
        <f>CADASTRO!A567</f>
        <v>0</v>
      </c>
      <c r="B569" s="7">
        <f>CADASTRO!B567</f>
        <v>0</v>
      </c>
      <c r="C569" s="40">
        <f>INDEX(Base!$A$40:$N$570,MATCH('PAINEL MÊS'!B569,Base!$B$40:$B$570,0),MATCH('PAINEL MÊS'!$C$2,Base!$A$40:$N$40,0))</f>
        <v>0</v>
      </c>
      <c r="D569" s="7">
        <f>CADASTRO!C567</f>
        <v>0</v>
      </c>
      <c r="E569" s="41">
        <f>SUMIFS(SAÍDAS!$D:$D,SAÍDAS!$B:$B,'PAINEL MÊS'!$B569,SAÍDAS!$H:$H,'PAINEL MÊS'!$AI$1,SAÍDAS!$F:$F,'PAINEL MÊS'!E$3)</f>
        <v>0</v>
      </c>
      <c r="F569" s="41">
        <f>SUMIFS(SAÍDAS!$D:$D,SAÍDAS!$B:$B,'PAINEL MÊS'!$B569,SAÍDAS!$H:$H,'PAINEL MÊS'!$AI$1,SAÍDAS!$F:$F,'PAINEL MÊS'!F$3)</f>
        <v>0</v>
      </c>
      <c r="G569" s="41">
        <f>SUMIFS(SAÍDAS!$D:$D,SAÍDAS!$B:$B,'PAINEL MÊS'!$B569,SAÍDAS!$H:$H,'PAINEL MÊS'!$AI$1,SAÍDAS!$F:$F,'PAINEL MÊS'!G$3)</f>
        <v>0</v>
      </c>
      <c r="H569" s="41">
        <f>SUMIFS(SAÍDAS!$D:$D,SAÍDAS!$B:$B,'PAINEL MÊS'!$B569,SAÍDAS!$H:$H,'PAINEL MÊS'!$AI$1,SAÍDAS!$F:$F,'PAINEL MÊS'!H$3)</f>
        <v>0</v>
      </c>
      <c r="I569" s="41">
        <f>SUMIFS(SAÍDAS!$D:$D,SAÍDAS!$B:$B,'PAINEL MÊS'!$B569,SAÍDAS!$H:$H,'PAINEL MÊS'!$AI$1,SAÍDAS!$F:$F,'PAINEL MÊS'!I$3)+SUMIFS(SAÍDAS!$D:$D,SAÍDAS!$B:$B,'PAINEL MÊS'!$B569,SAÍDAS!$H:$H,'PAINEL MÊS'!$AI$1,SAÍDAS!$F:$F,"SEMANA 6")</f>
        <v>0</v>
      </c>
      <c r="J569" s="42">
        <f t="shared" si="106"/>
        <v>0</v>
      </c>
      <c r="K569" s="43">
        <f>SUMIFS(ENTRADAS!$D:$D,ENTRADAS!$B:$B,'PAINEL MÊS'!$B569,ENTRADAS!$I:$I,'PAINEL MÊS'!$AI$1,ENTRADAS!$F:$F,'PAINEL MÊS'!K$3)</f>
        <v>0</v>
      </c>
      <c r="L569" s="43">
        <f>SUMIFS(ENTRADAS!$D:$D,ENTRADAS!$B:$B,'PAINEL MÊS'!$B569,ENTRADAS!$I:$I,'PAINEL MÊS'!$AI$1,ENTRADAS!$F:$F,'PAINEL MÊS'!L$3)</f>
        <v>0</v>
      </c>
      <c r="M569" s="43">
        <f>SUMIFS(ENTRADAS!$D:$D,ENTRADAS!$B:$B,'PAINEL MÊS'!$B569,ENTRADAS!$I:$I,'PAINEL MÊS'!$AI$1,ENTRADAS!$F:$F,'PAINEL MÊS'!M$3)</f>
        <v>0</v>
      </c>
      <c r="N569" s="43">
        <f>SUMIFS(ENTRADAS!$D:$D,ENTRADAS!$B:$B,'PAINEL MÊS'!$B569,ENTRADAS!$I:$I,'PAINEL MÊS'!$AI$1,ENTRADAS!$F:$F,'PAINEL MÊS'!N$3)</f>
        <v>0</v>
      </c>
      <c r="O569" s="43">
        <f>SUMIFS(ENTRADAS!$D:$D,ENTRADAS!$B:$B,'PAINEL MÊS'!$B569,ENTRADAS!$I:$I,'PAINEL MÊS'!$AI$1,ENTRADAS!$F:$F,'PAINEL MÊS'!O$3)+SUMIFS(ENTRADAS!$D:$D,ENTRADAS!$B:$B,'PAINEL MÊS'!$B569,ENTRADAS!$I:$I,'PAINEL MÊS'!$AI$1,ENTRADAS!$F:$F,"SEMANA 6")</f>
        <v>0</v>
      </c>
      <c r="P569" s="44">
        <f t="shared" si="107"/>
        <v>0</v>
      </c>
      <c r="Q569" s="40">
        <f>C569+P569-J569+SUMIFS(AJUSTE!$D:$D,AJUSTE!$B:$B,'PAINEL MÊS'!B569,AJUSTE!$H:$H,'PAINEL MÊS'!$AI$1)</f>
        <v>0</v>
      </c>
      <c r="R569" s="45">
        <f t="shared" si="108"/>
        <v>0</v>
      </c>
      <c r="S569" s="15">
        <f>IFERROR(IF(INDEX(CADASTRO!$A$2:$Q$570,MATCH('PAINEL MÊS'!B569,CADASTRO!$B$2:$B$570,0),MATCH('PAINEL MÊS'!$AI$1,CADASTRO!$A$2:$Q$2,0))=0,IF(CADASTRO!R567=0,CADASTRO!E567,CADASTRO!R567),INDEX(CADASTRO!$A$2:$Q$570,MATCH('PAINEL MÊS'!B569,CADASTRO!$B$2:$B$570,0),MATCH('PAINEL MÊS'!$AI$1,CADASTRO!$A$2:$Q$2,0))),0)</f>
        <v>0</v>
      </c>
      <c r="T569" s="14">
        <f t="shared" si="109"/>
        <v>0</v>
      </c>
      <c r="U569" s="14">
        <f t="shared" si="110"/>
        <v>0</v>
      </c>
      <c r="V569" s="14">
        <f t="shared" si="111"/>
        <v>0</v>
      </c>
      <c r="W569" s="14">
        <f t="shared" si="112"/>
        <v>0</v>
      </c>
      <c r="X569" s="67">
        <f>IFERROR(IF(INDEX(CADASTRO!$A$2:$Q$570,MATCH('PAINEL MÊS'!B569,CADASTRO!$B$2:$B$570,0),MATCH('PAINEL MÊS'!$AJ$2,CADASTRO!$A$2:$Q$2,0))=0,IF(CADASTRO!R567=0,CADASTRO!E567,CADASTRO!R567),INDEX(CADASTRO!$A$2:$Q$570,MATCH('PAINEL MÊS'!B569,CADASTRO!$B$2:$B$570,0),MATCH('PAINEL MÊS'!$AJ$2,CADASTRO!$A$2:$Q$2,0))),0)*C569</f>
        <v>0</v>
      </c>
      <c r="Y569" s="14">
        <f t="shared" si="113"/>
        <v>0</v>
      </c>
      <c r="Z569" s="75">
        <f t="shared" si="114"/>
        <v>0</v>
      </c>
      <c r="AA569" s="75">
        <f t="shared" si="115"/>
        <v>0</v>
      </c>
      <c r="AB569" s="79">
        <f t="shared" si="116"/>
        <v>0</v>
      </c>
      <c r="AC569" s="77">
        <f t="shared" si="117"/>
        <v>0</v>
      </c>
      <c r="AD569" s="77">
        <f t="shared" si="118"/>
        <v>0</v>
      </c>
    </row>
    <row r="570" spans="1:30" ht="18.75" customHeight="1" x14ac:dyDescent="0.25">
      <c r="A570" s="7">
        <f>CADASTRO!A568</f>
        <v>0</v>
      </c>
      <c r="B570" s="7">
        <f>CADASTRO!B568</f>
        <v>0</v>
      </c>
      <c r="C570" s="40">
        <f>INDEX(Base!$A$40:$N$570,MATCH('PAINEL MÊS'!B570,Base!$B$40:$B$570,0),MATCH('PAINEL MÊS'!$C$2,Base!$A$40:$N$40,0))</f>
        <v>0</v>
      </c>
      <c r="D570" s="7">
        <f>CADASTRO!C568</f>
        <v>0</v>
      </c>
      <c r="E570" s="41">
        <f>SUMIFS(SAÍDAS!$D:$D,SAÍDAS!$B:$B,'PAINEL MÊS'!$B570,SAÍDAS!$H:$H,'PAINEL MÊS'!$AI$1,SAÍDAS!$F:$F,'PAINEL MÊS'!E$3)</f>
        <v>0</v>
      </c>
      <c r="F570" s="41">
        <f>SUMIFS(SAÍDAS!$D:$D,SAÍDAS!$B:$B,'PAINEL MÊS'!$B570,SAÍDAS!$H:$H,'PAINEL MÊS'!$AI$1,SAÍDAS!$F:$F,'PAINEL MÊS'!F$3)</f>
        <v>0</v>
      </c>
      <c r="G570" s="41">
        <f>SUMIFS(SAÍDAS!$D:$D,SAÍDAS!$B:$B,'PAINEL MÊS'!$B570,SAÍDAS!$H:$H,'PAINEL MÊS'!$AI$1,SAÍDAS!$F:$F,'PAINEL MÊS'!G$3)</f>
        <v>0</v>
      </c>
      <c r="H570" s="41">
        <f>SUMIFS(SAÍDAS!$D:$D,SAÍDAS!$B:$B,'PAINEL MÊS'!$B570,SAÍDAS!$H:$H,'PAINEL MÊS'!$AI$1,SAÍDAS!$F:$F,'PAINEL MÊS'!H$3)</f>
        <v>0</v>
      </c>
      <c r="I570" s="41">
        <f>SUMIFS(SAÍDAS!$D:$D,SAÍDAS!$B:$B,'PAINEL MÊS'!$B570,SAÍDAS!$H:$H,'PAINEL MÊS'!$AI$1,SAÍDAS!$F:$F,'PAINEL MÊS'!I$3)+SUMIFS(SAÍDAS!$D:$D,SAÍDAS!$B:$B,'PAINEL MÊS'!$B570,SAÍDAS!$H:$H,'PAINEL MÊS'!$AI$1,SAÍDAS!$F:$F,"SEMANA 6")</f>
        <v>0</v>
      </c>
      <c r="J570" s="42">
        <f t="shared" si="106"/>
        <v>0</v>
      </c>
      <c r="K570" s="43">
        <f>SUMIFS(ENTRADAS!$D:$D,ENTRADAS!$B:$B,'PAINEL MÊS'!$B570,ENTRADAS!$I:$I,'PAINEL MÊS'!$AI$1,ENTRADAS!$F:$F,'PAINEL MÊS'!K$3)</f>
        <v>0</v>
      </c>
      <c r="L570" s="43">
        <f>SUMIFS(ENTRADAS!$D:$D,ENTRADAS!$B:$B,'PAINEL MÊS'!$B570,ENTRADAS!$I:$I,'PAINEL MÊS'!$AI$1,ENTRADAS!$F:$F,'PAINEL MÊS'!L$3)</f>
        <v>0</v>
      </c>
      <c r="M570" s="43">
        <f>SUMIFS(ENTRADAS!$D:$D,ENTRADAS!$B:$B,'PAINEL MÊS'!$B570,ENTRADAS!$I:$I,'PAINEL MÊS'!$AI$1,ENTRADAS!$F:$F,'PAINEL MÊS'!M$3)</f>
        <v>0</v>
      </c>
      <c r="N570" s="43">
        <f>SUMIFS(ENTRADAS!$D:$D,ENTRADAS!$B:$B,'PAINEL MÊS'!$B570,ENTRADAS!$I:$I,'PAINEL MÊS'!$AI$1,ENTRADAS!$F:$F,'PAINEL MÊS'!N$3)</f>
        <v>0</v>
      </c>
      <c r="O570" s="43">
        <f>SUMIFS(ENTRADAS!$D:$D,ENTRADAS!$B:$B,'PAINEL MÊS'!$B570,ENTRADAS!$I:$I,'PAINEL MÊS'!$AI$1,ENTRADAS!$F:$F,'PAINEL MÊS'!O$3)+SUMIFS(ENTRADAS!$D:$D,ENTRADAS!$B:$B,'PAINEL MÊS'!$B570,ENTRADAS!$I:$I,'PAINEL MÊS'!$AI$1,ENTRADAS!$F:$F,"SEMANA 6")</f>
        <v>0</v>
      </c>
      <c r="P570" s="44">
        <f t="shared" si="107"/>
        <v>0</v>
      </c>
      <c r="Q570" s="40">
        <f>C570+P570-J570+SUMIFS(AJUSTE!$D:$D,AJUSTE!$B:$B,'PAINEL MÊS'!B570,AJUSTE!$H:$H,'PAINEL MÊS'!$AI$1)</f>
        <v>0</v>
      </c>
      <c r="R570" s="45">
        <f t="shared" si="108"/>
        <v>0</v>
      </c>
      <c r="S570" s="15">
        <f>IFERROR(IF(INDEX(CADASTRO!$A$2:$Q$570,MATCH('PAINEL MÊS'!B570,CADASTRO!$B$2:$B$570,0),MATCH('PAINEL MÊS'!$AI$1,CADASTRO!$A$2:$Q$2,0))=0,IF(CADASTRO!R568=0,CADASTRO!E568,CADASTRO!R568),INDEX(CADASTRO!$A$2:$Q$570,MATCH('PAINEL MÊS'!B570,CADASTRO!$B$2:$B$570,0),MATCH('PAINEL MÊS'!$AI$1,CADASTRO!$A$2:$Q$2,0))),0)</f>
        <v>0</v>
      </c>
      <c r="T570" s="14">
        <f t="shared" si="109"/>
        <v>0</v>
      </c>
      <c r="U570" s="14">
        <f t="shared" si="110"/>
        <v>0</v>
      </c>
      <c r="V570" s="14">
        <f t="shared" si="111"/>
        <v>0</v>
      </c>
      <c r="W570" s="14">
        <f t="shared" si="112"/>
        <v>0</v>
      </c>
      <c r="X570" s="67">
        <f>IFERROR(IF(INDEX(CADASTRO!$A$2:$Q$570,MATCH('PAINEL MÊS'!B570,CADASTRO!$B$2:$B$570,0),MATCH('PAINEL MÊS'!$AJ$2,CADASTRO!$A$2:$Q$2,0))=0,IF(CADASTRO!R568=0,CADASTRO!E568,CADASTRO!R568),INDEX(CADASTRO!$A$2:$Q$570,MATCH('PAINEL MÊS'!B570,CADASTRO!$B$2:$B$570,0),MATCH('PAINEL MÊS'!$AJ$2,CADASTRO!$A$2:$Q$2,0))),0)*C570</f>
        <v>0</v>
      </c>
      <c r="Y570" s="14">
        <f t="shared" si="113"/>
        <v>0</v>
      </c>
      <c r="Z570" s="75">
        <f t="shared" si="114"/>
        <v>0</v>
      </c>
      <c r="AA570" s="75">
        <f t="shared" si="115"/>
        <v>0</v>
      </c>
      <c r="AB570" s="79">
        <f t="shared" si="116"/>
        <v>0</v>
      </c>
      <c r="AC570" s="77">
        <f t="shared" si="117"/>
        <v>0</v>
      </c>
      <c r="AD570" s="77">
        <f t="shared" si="118"/>
        <v>0</v>
      </c>
    </row>
    <row r="571" spans="1:30" ht="18.75" customHeight="1" x14ac:dyDescent="0.25">
      <c r="A571" s="7">
        <f>CADASTRO!A569</f>
        <v>0</v>
      </c>
      <c r="B571" s="7">
        <f>CADASTRO!B569</f>
        <v>0</v>
      </c>
      <c r="C571" s="40">
        <f>INDEX(Base!$A$40:$N$570,MATCH('PAINEL MÊS'!B571,Base!$B$40:$B$570,0),MATCH('PAINEL MÊS'!$C$2,Base!$A$40:$N$40,0))</f>
        <v>0</v>
      </c>
      <c r="D571" s="7">
        <f>CADASTRO!C569</f>
        <v>0</v>
      </c>
      <c r="E571" s="41">
        <f>SUMIFS(SAÍDAS!$D:$D,SAÍDAS!$B:$B,'PAINEL MÊS'!$B571,SAÍDAS!$H:$H,'PAINEL MÊS'!$AI$1,SAÍDAS!$F:$F,'PAINEL MÊS'!E$3)</f>
        <v>0</v>
      </c>
      <c r="F571" s="41">
        <f>SUMIFS(SAÍDAS!$D:$D,SAÍDAS!$B:$B,'PAINEL MÊS'!$B571,SAÍDAS!$H:$H,'PAINEL MÊS'!$AI$1,SAÍDAS!$F:$F,'PAINEL MÊS'!F$3)</f>
        <v>0</v>
      </c>
      <c r="G571" s="41">
        <f>SUMIFS(SAÍDAS!$D:$D,SAÍDAS!$B:$B,'PAINEL MÊS'!$B571,SAÍDAS!$H:$H,'PAINEL MÊS'!$AI$1,SAÍDAS!$F:$F,'PAINEL MÊS'!G$3)</f>
        <v>0</v>
      </c>
      <c r="H571" s="41">
        <f>SUMIFS(SAÍDAS!$D:$D,SAÍDAS!$B:$B,'PAINEL MÊS'!$B571,SAÍDAS!$H:$H,'PAINEL MÊS'!$AI$1,SAÍDAS!$F:$F,'PAINEL MÊS'!H$3)</f>
        <v>0</v>
      </c>
      <c r="I571" s="41">
        <f>SUMIFS(SAÍDAS!$D:$D,SAÍDAS!$B:$B,'PAINEL MÊS'!$B571,SAÍDAS!$H:$H,'PAINEL MÊS'!$AI$1,SAÍDAS!$F:$F,'PAINEL MÊS'!I$3)+SUMIFS(SAÍDAS!$D:$D,SAÍDAS!$B:$B,'PAINEL MÊS'!$B571,SAÍDAS!$H:$H,'PAINEL MÊS'!$AI$1,SAÍDAS!$F:$F,"SEMANA 6")</f>
        <v>0</v>
      </c>
      <c r="J571" s="42">
        <f t="shared" si="106"/>
        <v>0</v>
      </c>
      <c r="K571" s="43">
        <f>SUMIFS(ENTRADAS!$D:$D,ENTRADAS!$B:$B,'PAINEL MÊS'!$B571,ENTRADAS!$I:$I,'PAINEL MÊS'!$AI$1,ENTRADAS!$F:$F,'PAINEL MÊS'!K$3)</f>
        <v>0</v>
      </c>
      <c r="L571" s="43">
        <f>SUMIFS(ENTRADAS!$D:$D,ENTRADAS!$B:$B,'PAINEL MÊS'!$B571,ENTRADAS!$I:$I,'PAINEL MÊS'!$AI$1,ENTRADAS!$F:$F,'PAINEL MÊS'!L$3)</f>
        <v>0</v>
      </c>
      <c r="M571" s="43">
        <f>SUMIFS(ENTRADAS!$D:$D,ENTRADAS!$B:$B,'PAINEL MÊS'!$B571,ENTRADAS!$I:$I,'PAINEL MÊS'!$AI$1,ENTRADAS!$F:$F,'PAINEL MÊS'!M$3)</f>
        <v>0</v>
      </c>
      <c r="N571" s="43">
        <f>SUMIFS(ENTRADAS!$D:$D,ENTRADAS!$B:$B,'PAINEL MÊS'!$B571,ENTRADAS!$I:$I,'PAINEL MÊS'!$AI$1,ENTRADAS!$F:$F,'PAINEL MÊS'!N$3)</f>
        <v>0</v>
      </c>
      <c r="O571" s="43">
        <f>SUMIFS(ENTRADAS!$D:$D,ENTRADAS!$B:$B,'PAINEL MÊS'!$B571,ENTRADAS!$I:$I,'PAINEL MÊS'!$AI$1,ENTRADAS!$F:$F,'PAINEL MÊS'!O$3)+SUMIFS(ENTRADAS!$D:$D,ENTRADAS!$B:$B,'PAINEL MÊS'!$B571,ENTRADAS!$I:$I,'PAINEL MÊS'!$AI$1,ENTRADAS!$F:$F,"SEMANA 6")</f>
        <v>0</v>
      </c>
      <c r="P571" s="44">
        <f t="shared" si="107"/>
        <v>0</v>
      </c>
      <c r="Q571" s="40">
        <f>C571+P571-J571+SUMIFS(AJUSTE!$D:$D,AJUSTE!$B:$B,'PAINEL MÊS'!B571,AJUSTE!$H:$H,'PAINEL MÊS'!$AI$1)</f>
        <v>0</v>
      </c>
      <c r="R571" s="45">
        <f t="shared" si="108"/>
        <v>0</v>
      </c>
      <c r="S571" s="15">
        <f>IFERROR(IF(INDEX(CADASTRO!$A$2:$Q$570,MATCH('PAINEL MÊS'!B571,CADASTRO!$B$2:$B$570,0),MATCH('PAINEL MÊS'!$AI$1,CADASTRO!$A$2:$Q$2,0))=0,IF(CADASTRO!R569=0,CADASTRO!E569,CADASTRO!R569),INDEX(CADASTRO!$A$2:$Q$570,MATCH('PAINEL MÊS'!B571,CADASTRO!$B$2:$B$570,0),MATCH('PAINEL MÊS'!$AI$1,CADASTRO!$A$2:$Q$2,0))),0)</f>
        <v>0</v>
      </c>
      <c r="T571" s="14">
        <f t="shared" si="109"/>
        <v>0</v>
      </c>
      <c r="U571" s="14">
        <f t="shared" si="110"/>
        <v>0</v>
      </c>
      <c r="V571" s="14">
        <f t="shared" si="111"/>
        <v>0</v>
      </c>
      <c r="W571" s="14">
        <f t="shared" si="112"/>
        <v>0</v>
      </c>
      <c r="X571" s="67">
        <f>IFERROR(IF(INDEX(CADASTRO!$A$2:$Q$570,MATCH('PAINEL MÊS'!B571,CADASTRO!$B$2:$B$570,0),MATCH('PAINEL MÊS'!$AJ$2,CADASTRO!$A$2:$Q$2,0))=0,IF(CADASTRO!R569=0,CADASTRO!E569,CADASTRO!R569),INDEX(CADASTRO!$A$2:$Q$570,MATCH('PAINEL MÊS'!B571,CADASTRO!$B$2:$B$570,0),MATCH('PAINEL MÊS'!$AJ$2,CADASTRO!$A$2:$Q$2,0))),0)*C571</f>
        <v>0</v>
      </c>
      <c r="Y571" s="14">
        <f t="shared" si="113"/>
        <v>0</v>
      </c>
      <c r="Z571" s="75">
        <f t="shared" si="114"/>
        <v>0</v>
      </c>
      <c r="AA571" s="75">
        <f t="shared" si="115"/>
        <v>0</v>
      </c>
      <c r="AB571" s="79">
        <f t="shared" si="116"/>
        <v>0</v>
      </c>
      <c r="AC571" s="77">
        <f t="shared" si="117"/>
        <v>0</v>
      </c>
      <c r="AD571" s="77">
        <f t="shared" si="118"/>
        <v>0</v>
      </c>
    </row>
    <row r="572" spans="1:30" ht="18.75" customHeight="1" x14ac:dyDescent="0.25">
      <c r="A572" s="7">
        <f>CADASTRO!A570</f>
        <v>0</v>
      </c>
      <c r="B572" s="7">
        <f>CADASTRO!B570</f>
        <v>0</v>
      </c>
      <c r="C572" s="40">
        <f>INDEX(Base!$A$40:$N$570,MATCH('PAINEL MÊS'!B572,Base!$B$40:$B$570,0),MATCH('PAINEL MÊS'!$C$2,Base!$A$40:$N$40,0))</f>
        <v>0</v>
      </c>
      <c r="D572" s="7">
        <f>CADASTRO!C570</f>
        <v>0</v>
      </c>
      <c r="E572" s="41">
        <f>SUMIFS(SAÍDAS!$D:$D,SAÍDAS!$B:$B,'PAINEL MÊS'!$B572,SAÍDAS!$H:$H,'PAINEL MÊS'!$AI$1,SAÍDAS!$F:$F,'PAINEL MÊS'!E$3)</f>
        <v>0</v>
      </c>
      <c r="F572" s="41">
        <f>SUMIFS(SAÍDAS!$D:$D,SAÍDAS!$B:$B,'PAINEL MÊS'!$B572,SAÍDAS!$H:$H,'PAINEL MÊS'!$AI$1,SAÍDAS!$F:$F,'PAINEL MÊS'!F$3)</f>
        <v>0</v>
      </c>
      <c r="G572" s="41">
        <f>SUMIFS(SAÍDAS!$D:$D,SAÍDAS!$B:$B,'PAINEL MÊS'!$B572,SAÍDAS!$H:$H,'PAINEL MÊS'!$AI$1,SAÍDAS!$F:$F,'PAINEL MÊS'!G$3)</f>
        <v>0</v>
      </c>
      <c r="H572" s="41">
        <f>SUMIFS(SAÍDAS!$D:$D,SAÍDAS!$B:$B,'PAINEL MÊS'!$B572,SAÍDAS!$H:$H,'PAINEL MÊS'!$AI$1,SAÍDAS!$F:$F,'PAINEL MÊS'!H$3)</f>
        <v>0</v>
      </c>
      <c r="I572" s="41">
        <f>SUMIFS(SAÍDAS!$D:$D,SAÍDAS!$B:$B,'PAINEL MÊS'!$B572,SAÍDAS!$H:$H,'PAINEL MÊS'!$AI$1,SAÍDAS!$F:$F,'PAINEL MÊS'!I$3)+SUMIFS(SAÍDAS!$D:$D,SAÍDAS!$B:$B,'PAINEL MÊS'!$B572,SAÍDAS!$H:$H,'PAINEL MÊS'!$AI$1,SAÍDAS!$F:$F,"SEMANA 6")</f>
        <v>0</v>
      </c>
      <c r="J572" s="42">
        <f t="shared" si="106"/>
        <v>0</v>
      </c>
      <c r="K572" s="43">
        <f>SUMIFS(ENTRADAS!$D:$D,ENTRADAS!$B:$B,'PAINEL MÊS'!$B572,ENTRADAS!$I:$I,'PAINEL MÊS'!$AI$1,ENTRADAS!$F:$F,'PAINEL MÊS'!K$3)</f>
        <v>0</v>
      </c>
      <c r="L572" s="43">
        <f>SUMIFS(ENTRADAS!$D:$D,ENTRADAS!$B:$B,'PAINEL MÊS'!$B572,ENTRADAS!$I:$I,'PAINEL MÊS'!$AI$1,ENTRADAS!$F:$F,'PAINEL MÊS'!L$3)</f>
        <v>0</v>
      </c>
      <c r="M572" s="43">
        <f>SUMIFS(ENTRADAS!$D:$D,ENTRADAS!$B:$B,'PAINEL MÊS'!$B572,ENTRADAS!$I:$I,'PAINEL MÊS'!$AI$1,ENTRADAS!$F:$F,'PAINEL MÊS'!M$3)</f>
        <v>0</v>
      </c>
      <c r="N572" s="43">
        <f>SUMIFS(ENTRADAS!$D:$D,ENTRADAS!$B:$B,'PAINEL MÊS'!$B572,ENTRADAS!$I:$I,'PAINEL MÊS'!$AI$1,ENTRADAS!$F:$F,'PAINEL MÊS'!N$3)</f>
        <v>0</v>
      </c>
      <c r="O572" s="43">
        <f>SUMIFS(ENTRADAS!$D:$D,ENTRADAS!$B:$B,'PAINEL MÊS'!$B572,ENTRADAS!$I:$I,'PAINEL MÊS'!$AI$1,ENTRADAS!$F:$F,'PAINEL MÊS'!O$3)+SUMIFS(ENTRADAS!$D:$D,ENTRADAS!$B:$B,'PAINEL MÊS'!$B572,ENTRADAS!$I:$I,'PAINEL MÊS'!$AI$1,ENTRADAS!$F:$F,"SEMANA 6")</f>
        <v>0</v>
      </c>
      <c r="P572" s="44">
        <f t="shared" si="107"/>
        <v>0</v>
      </c>
      <c r="Q572" s="40">
        <f>C572+P572-J572+SUMIFS(AJUSTE!$D:$D,AJUSTE!$B:$B,'PAINEL MÊS'!B572,AJUSTE!$H:$H,'PAINEL MÊS'!$AI$1)</f>
        <v>0</v>
      </c>
      <c r="R572" s="45">
        <f t="shared" si="108"/>
        <v>0</v>
      </c>
      <c r="S572" s="15">
        <f>IFERROR(IF(INDEX(CADASTRO!$A$2:$Q$570,MATCH('PAINEL MÊS'!B572,CADASTRO!$B$2:$B$570,0),MATCH('PAINEL MÊS'!$AI$1,CADASTRO!$A$2:$Q$2,0))=0,IF(CADASTRO!R570=0,CADASTRO!E570,CADASTRO!R570),INDEX(CADASTRO!$A$2:$Q$570,MATCH('PAINEL MÊS'!B572,CADASTRO!$B$2:$B$570,0),MATCH('PAINEL MÊS'!$AI$1,CADASTRO!$A$2:$Q$2,0))),0)</f>
        <v>0</v>
      </c>
      <c r="T572" s="14">
        <f t="shared" si="109"/>
        <v>0</v>
      </c>
      <c r="U572" s="14">
        <f t="shared" si="110"/>
        <v>0</v>
      </c>
      <c r="V572" s="14">
        <f t="shared" si="111"/>
        <v>0</v>
      </c>
      <c r="W572" s="14">
        <f t="shared" si="112"/>
        <v>0</v>
      </c>
      <c r="X572" s="67">
        <f>IFERROR(IF(INDEX(CADASTRO!$A$2:$Q$570,MATCH('PAINEL MÊS'!B572,CADASTRO!$B$2:$B$570,0),MATCH('PAINEL MÊS'!$AJ$2,CADASTRO!$A$2:$Q$2,0))=0,IF(CADASTRO!R570=0,CADASTRO!E570,CADASTRO!R570),INDEX(CADASTRO!$A$2:$Q$570,MATCH('PAINEL MÊS'!B572,CADASTRO!$B$2:$B$570,0),MATCH('PAINEL MÊS'!$AJ$2,CADASTRO!$A$2:$Q$2,0))),0)*C572</f>
        <v>0</v>
      </c>
      <c r="Y572" s="14">
        <f t="shared" si="113"/>
        <v>0</v>
      </c>
      <c r="Z572" s="75">
        <f t="shared" si="114"/>
        <v>0</v>
      </c>
      <c r="AA572" s="75">
        <f t="shared" si="115"/>
        <v>0</v>
      </c>
      <c r="AB572" s="79">
        <f t="shared" si="116"/>
        <v>0</v>
      </c>
      <c r="AC572" s="77">
        <f t="shared" si="117"/>
        <v>0</v>
      </c>
      <c r="AD572" s="77">
        <f t="shared" si="118"/>
        <v>0</v>
      </c>
    </row>
  </sheetData>
  <autoFilter ref="A4:B396" xr:uid="{00000000-0009-0000-0000-000006000000}"/>
  <mergeCells count="20">
    <mergeCell ref="W1:W2"/>
    <mergeCell ref="E2:J2"/>
    <mergeCell ref="K2:P2"/>
    <mergeCell ref="Q2:R2"/>
    <mergeCell ref="AI1:AJ1"/>
    <mergeCell ref="Z1:AA1"/>
    <mergeCell ref="AB1:AD1"/>
    <mergeCell ref="X2:Y2"/>
    <mergeCell ref="Z2:Z3"/>
    <mergeCell ref="AA2:AA3"/>
    <mergeCell ref="AB2:AB3"/>
    <mergeCell ref="AC2:AC3"/>
    <mergeCell ref="AD2:AD3"/>
    <mergeCell ref="C3:D3"/>
    <mergeCell ref="Q3:R3"/>
    <mergeCell ref="U3:V3"/>
    <mergeCell ref="A1:B3"/>
    <mergeCell ref="T1:T2"/>
    <mergeCell ref="C2:D2"/>
    <mergeCell ref="C1:R1"/>
  </mergeCells>
  <conditionalFormatting sqref="T7:T572">
    <cfRule type="cellIs" dxfId="70" priority="1" operator="less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'GIRO ESTOQUE'!$AB$4:$AB$15</xm:f>
          </x14:formula1>
          <xm:sqref>C2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5"/>
  <dimension ref="A1:U1000"/>
  <sheetViews>
    <sheetView showGridLines="0" workbookViewId="0">
      <pane ySplit="10" topLeftCell="A11" activePane="bottomLeft" state="frozen"/>
      <selection pane="bottomLeft"/>
    </sheetView>
  </sheetViews>
  <sheetFormatPr defaultRowHeight="15" x14ac:dyDescent="0.25"/>
  <cols>
    <col min="1" max="1" width="35.7109375" customWidth="1"/>
    <col min="2" max="2" width="11.42578125" customWidth="1"/>
    <col min="3" max="6" width="10.7109375" customWidth="1"/>
    <col min="7" max="7" width="4" customWidth="1"/>
    <col min="8" max="8" width="35.7109375" customWidth="1"/>
    <col min="9" max="9" width="11.42578125" customWidth="1"/>
    <col min="10" max="13" width="10.7109375" customWidth="1"/>
  </cols>
  <sheetData>
    <row r="1" spans="1:21" ht="21.75" thickBot="1" x14ac:dyDescent="0.3">
      <c r="B1" s="310" t="s">
        <v>642</v>
      </c>
      <c r="C1" s="311"/>
      <c r="D1" s="311"/>
      <c r="E1" s="311"/>
      <c r="F1" s="311"/>
      <c r="H1" s="210" t="s">
        <v>664</v>
      </c>
      <c r="I1" s="310" t="s">
        <v>648</v>
      </c>
      <c r="J1" s="311"/>
      <c r="K1" s="311"/>
      <c r="L1" s="311"/>
      <c r="M1" s="311"/>
    </row>
    <row r="2" spans="1:21" ht="15.75" thickBot="1" x14ac:dyDescent="0.3">
      <c r="B2" s="188" t="s">
        <v>646</v>
      </c>
      <c r="C2" s="312">
        <f>SUM(C11:C603)</f>
        <v>180177.53836999991</v>
      </c>
      <c r="D2" s="313"/>
      <c r="E2" s="192">
        <v>0.8</v>
      </c>
      <c r="H2" s="211">
        <f>'PAINEL MÊS'!C2</f>
        <v>45992</v>
      </c>
      <c r="I2" s="188" t="s">
        <v>646</v>
      </c>
      <c r="J2" s="312">
        <f>SUM(J11:J603)</f>
        <v>0</v>
      </c>
      <c r="K2" s="313"/>
      <c r="L2" s="192">
        <v>0.8</v>
      </c>
    </row>
    <row r="3" spans="1:21" ht="15.75" thickBot="1" x14ac:dyDescent="0.3">
      <c r="B3" s="189" t="s">
        <v>647</v>
      </c>
      <c r="C3" s="312">
        <f>SUBTOTAL(9,C11:C603)</f>
        <v>180177.53836999991</v>
      </c>
      <c r="D3" s="313"/>
      <c r="E3" s="192">
        <v>0.95</v>
      </c>
      <c r="I3" s="189" t="s">
        <v>647</v>
      </c>
      <c r="J3" s="312">
        <f>SUBTOTAL(9,J11:J603)</f>
        <v>0</v>
      </c>
      <c r="K3" s="313"/>
      <c r="L3" s="192">
        <v>0.95</v>
      </c>
    </row>
    <row r="4" spans="1:21" ht="26.25" thickBot="1" x14ac:dyDescent="0.3">
      <c r="B4" s="187" t="s">
        <v>634</v>
      </c>
      <c r="C4" s="182" t="s">
        <v>635</v>
      </c>
      <c r="D4" s="181" t="s">
        <v>636</v>
      </c>
      <c r="E4" s="185" t="s">
        <v>637</v>
      </c>
      <c r="F4" s="181" t="s">
        <v>410</v>
      </c>
      <c r="I4" s="187" t="s">
        <v>634</v>
      </c>
      <c r="J4" s="182" t="s">
        <v>635</v>
      </c>
      <c r="K4" s="181" t="s">
        <v>636</v>
      </c>
      <c r="L4" s="185" t="s">
        <v>637</v>
      </c>
      <c r="M4" s="181" t="s">
        <v>410</v>
      </c>
    </row>
    <row r="5" spans="1:21" x14ac:dyDescent="0.25">
      <c r="B5" s="166" t="s">
        <v>638</v>
      </c>
      <c r="C5" s="169">
        <f>IFERROR(D5/$D$8,0)</f>
        <v>1.015228426395939E-2</v>
      </c>
      <c r="D5" s="172">
        <f>COUNTIF($F$11:$F$603,B5)</f>
        <v>4</v>
      </c>
      <c r="E5" s="175">
        <f>IFERROR(SUMIF($F$11:$F$10603,B5,$C$11:$C$10603)/$C$2,0)</f>
        <v>0.79732452390924557</v>
      </c>
      <c r="F5" s="178">
        <f>E5*$C$2</f>
        <v>143659.97</v>
      </c>
      <c r="I5" s="166" t="s">
        <v>638</v>
      </c>
      <c r="J5" s="169">
        <f>IFERROR(K5/$K$8,0)</f>
        <v>1</v>
      </c>
      <c r="K5" s="172">
        <f>COUNTIF($M$11:$M$603,I5)</f>
        <v>394</v>
      </c>
      <c r="L5" s="175">
        <f>IFERROR(SUMIF($M$11:$M$603,I5,$J$11:$J$603)/$J$2,0)</f>
        <v>0</v>
      </c>
      <c r="M5" s="178">
        <f>L5*$J$2</f>
        <v>0</v>
      </c>
    </row>
    <row r="6" spans="1:21" x14ac:dyDescent="0.25">
      <c r="B6" s="167" t="s">
        <v>639</v>
      </c>
      <c r="C6" s="170">
        <f>IFERROR(D6/$D$8,0)</f>
        <v>7.6142131979695438E-2</v>
      </c>
      <c r="D6" s="173">
        <f>COUNTIF($F$11:$F$603,B6)</f>
        <v>30</v>
      </c>
      <c r="E6" s="176">
        <f>IFERROR(SUMIF($F$11:$F$10603,B6,$C$11:$C$10603)/$C$2,0)</f>
        <v>0.15219548573078898</v>
      </c>
      <c r="F6" s="179">
        <f>E6*$C$2</f>
        <v>27422.207970000003</v>
      </c>
      <c r="I6" s="167" t="s">
        <v>639</v>
      </c>
      <c r="J6" s="170">
        <f>IFERROR(K6/$K$8,0)</f>
        <v>0</v>
      </c>
      <c r="K6" s="173">
        <f>COUNTIF($M$11:$M$603,I6)</f>
        <v>0</v>
      </c>
      <c r="L6" s="176">
        <f>IFERROR(SUMIF($M$11:$M$603,I6,$J$11:$J$603)/$J$2,0)</f>
        <v>0</v>
      </c>
      <c r="M6" s="179">
        <f>L6*$J$2</f>
        <v>0</v>
      </c>
    </row>
    <row r="7" spans="1:21" ht="15.75" thickBot="1" x14ac:dyDescent="0.3">
      <c r="B7" s="168" t="s">
        <v>640</v>
      </c>
      <c r="C7" s="170">
        <f>IFERROR(D7/$D$8,0)</f>
        <v>0.91370558375634514</v>
      </c>
      <c r="D7" s="174">
        <f>COUNTIF($F$11:$F$603,B7)</f>
        <v>360</v>
      </c>
      <c r="E7" s="177">
        <f>IFERROR(SUMIF($F$11:$F$10603,B7,$C$11:$C$10603)/$C$2,0)</f>
        <v>5.047999035996599E-2</v>
      </c>
      <c r="F7" s="180">
        <f>E7*$C$2</f>
        <v>9095.3603999999978</v>
      </c>
      <c r="I7" s="168" t="s">
        <v>640</v>
      </c>
      <c r="J7" s="171">
        <f>IFERROR(K7/$K$8,0)</f>
        <v>0</v>
      </c>
      <c r="K7" s="174">
        <f>COUNTIF($M$11:$M$603,I7)</f>
        <v>0</v>
      </c>
      <c r="L7" s="177">
        <f>IFERROR(SUMIF($M$11:$M$603,I7,$J$11:$J$603)/$J$2,0)</f>
        <v>0</v>
      </c>
      <c r="M7" s="180">
        <f>L7*$J$2</f>
        <v>0</v>
      </c>
    </row>
    <row r="8" spans="1:21" ht="15.75" thickBot="1" x14ac:dyDescent="0.3">
      <c r="B8" s="314" t="s">
        <v>641</v>
      </c>
      <c r="C8" s="315"/>
      <c r="D8" s="191">
        <f>SUM(D5:D7)</f>
        <v>394</v>
      </c>
      <c r="E8" s="184"/>
      <c r="F8" s="183"/>
      <c r="I8" s="314" t="s">
        <v>641</v>
      </c>
      <c r="J8" s="315"/>
      <c r="K8" s="191">
        <f>SUM(K5:K7)</f>
        <v>394</v>
      </c>
      <c r="L8" s="184"/>
      <c r="M8" s="183"/>
    </row>
    <row r="10" spans="1:21" x14ac:dyDescent="0.25">
      <c r="A10" s="190" t="s">
        <v>2</v>
      </c>
      <c r="B10" s="190" t="s">
        <v>18</v>
      </c>
      <c r="C10" s="190" t="s">
        <v>643</v>
      </c>
      <c r="D10" s="190" t="s">
        <v>649</v>
      </c>
      <c r="E10" s="190" t="s">
        <v>644</v>
      </c>
      <c r="F10" s="190" t="s">
        <v>645</v>
      </c>
      <c r="H10" s="186" t="s">
        <v>2</v>
      </c>
      <c r="I10" s="186" t="s">
        <v>18</v>
      </c>
      <c r="J10" s="186" t="s">
        <v>643</v>
      </c>
      <c r="K10" s="186" t="s">
        <v>649</v>
      </c>
      <c r="L10" s="186" t="s">
        <v>644</v>
      </c>
      <c r="M10" s="186" t="s">
        <v>645</v>
      </c>
      <c r="S10" s="186" t="s">
        <v>650</v>
      </c>
      <c r="T10" s="186" t="s">
        <v>651</v>
      </c>
      <c r="U10" s="186"/>
    </row>
    <row r="11" spans="1:21" x14ac:dyDescent="0.25">
      <c r="A11" t="s">
        <v>815</v>
      </c>
      <c r="B11" s="81">
        <v>2278</v>
      </c>
      <c r="C11" s="81">
        <v>72896</v>
      </c>
      <c r="D11" s="81">
        <v>0</v>
      </c>
      <c r="E11" s="99">
        <f>IFERROR(S11/$C$2,0)</f>
        <v>0.40457873195218103</v>
      </c>
      <c r="F11" s="90" t="str">
        <f>IFERROR(IF(A11=0,"",IF(E11&lt;=$E$2,"A",IF(E11&lt;=$E$3,"B","C")))," ")</f>
        <v>A</v>
      </c>
      <c r="H11" t="s">
        <v>694</v>
      </c>
      <c r="I11" s="81">
        <v>0</v>
      </c>
      <c r="J11" s="81">
        <v>0</v>
      </c>
      <c r="K11" s="81">
        <v>0</v>
      </c>
      <c r="L11" s="99">
        <f>IFERROR(T11/$J$2,0)</f>
        <v>0</v>
      </c>
      <c r="M11" s="90" t="str">
        <f>IFERROR(IF(H11=0,"",IF(L11&lt;=$L$2,"A",IF(L11&lt;=$L$3,"B","C")))," ")</f>
        <v>A</v>
      </c>
      <c r="S11" s="81">
        <f>C11</f>
        <v>72896</v>
      </c>
      <c r="T11" s="81">
        <f>J11</f>
        <v>0</v>
      </c>
    </row>
    <row r="12" spans="1:21" x14ac:dyDescent="0.25">
      <c r="A12" t="s">
        <v>926</v>
      </c>
      <c r="B12" s="81">
        <v>4060</v>
      </c>
      <c r="C12" s="81">
        <v>61833.8</v>
      </c>
      <c r="D12" s="81">
        <v>0</v>
      </c>
      <c r="E12" s="99">
        <f t="shared" ref="E12:E75" si="0">IFERROR(S12/$C$2,0)</f>
        <v>0.74776135371173935</v>
      </c>
      <c r="F12" s="90" t="str">
        <f t="shared" ref="F12:F23" si="1">IFERROR(IF(A12=0,"",IF(E12&lt;=$E$2,"A",IF(E12&lt;=$E$3,"B","C")))," ")</f>
        <v>A</v>
      </c>
      <c r="H12" t="s">
        <v>695</v>
      </c>
      <c r="I12" s="81">
        <v>0</v>
      </c>
      <c r="J12" s="81">
        <v>0</v>
      </c>
      <c r="K12" s="81">
        <v>0</v>
      </c>
      <c r="L12" s="99">
        <f t="shared" ref="L12:L75" si="2">IFERROR(T12/$J$2,0)</f>
        <v>0</v>
      </c>
      <c r="M12" s="90" t="str">
        <f t="shared" ref="M12:M23" si="3">IFERROR(IF(H12=0,"",IF(L12&lt;=$L$2,"A",IF(L12&lt;=$L$3,"B","C")))," ")</f>
        <v>A</v>
      </c>
      <c r="S12" s="81">
        <f>C12+S11</f>
        <v>134729.79999999999</v>
      </c>
      <c r="T12" s="81">
        <f>J12+T11</f>
        <v>0</v>
      </c>
    </row>
    <row r="13" spans="1:21" x14ac:dyDescent="0.25">
      <c r="A13" t="s">
        <v>743</v>
      </c>
      <c r="B13" s="81">
        <v>3086</v>
      </c>
      <c r="C13" s="81">
        <v>4875.88</v>
      </c>
      <c r="D13" s="81">
        <v>0</v>
      </c>
      <c r="E13" s="99">
        <f t="shared" si="0"/>
        <v>0.77482288448916203</v>
      </c>
      <c r="F13" s="90" t="str">
        <f t="shared" si="1"/>
        <v>A</v>
      </c>
      <c r="H13" t="s">
        <v>696</v>
      </c>
      <c r="I13" s="81">
        <v>0</v>
      </c>
      <c r="J13" s="81">
        <v>0</v>
      </c>
      <c r="K13" s="81">
        <v>0</v>
      </c>
      <c r="L13" s="99">
        <f t="shared" si="2"/>
        <v>0</v>
      </c>
      <c r="M13" s="90" t="str">
        <f t="shared" si="3"/>
        <v>A</v>
      </c>
      <c r="S13" s="81">
        <f>C13+S12</f>
        <v>139605.68</v>
      </c>
      <c r="T13" s="81">
        <f t="shared" ref="T13:T23" si="4">J13+T12</f>
        <v>0</v>
      </c>
    </row>
    <row r="14" spans="1:21" x14ac:dyDescent="0.25">
      <c r="A14" t="s">
        <v>866</v>
      </c>
      <c r="B14" s="81">
        <v>447</v>
      </c>
      <c r="C14" s="81">
        <v>4054.29</v>
      </c>
      <c r="D14" s="81">
        <v>0</v>
      </c>
      <c r="E14" s="99">
        <f t="shared" si="0"/>
        <v>0.79732452390924557</v>
      </c>
      <c r="F14" s="90" t="str">
        <f t="shared" si="1"/>
        <v>A</v>
      </c>
      <c r="H14" t="s">
        <v>697</v>
      </c>
      <c r="I14" s="81">
        <v>0</v>
      </c>
      <c r="J14" s="81">
        <v>0</v>
      </c>
      <c r="K14" s="81">
        <v>0</v>
      </c>
      <c r="L14" s="99">
        <f t="shared" si="2"/>
        <v>0</v>
      </c>
      <c r="M14" s="90" t="str">
        <f t="shared" si="3"/>
        <v>A</v>
      </c>
      <c r="S14" s="81">
        <f>C14+S13</f>
        <v>143659.97</v>
      </c>
      <c r="T14" s="81">
        <f t="shared" si="4"/>
        <v>0</v>
      </c>
    </row>
    <row r="15" spans="1:21" x14ac:dyDescent="0.25">
      <c r="A15" t="s">
        <v>963</v>
      </c>
      <c r="B15" s="81">
        <v>50</v>
      </c>
      <c r="C15" s="81">
        <v>3450</v>
      </c>
      <c r="D15" s="81">
        <v>0</v>
      </c>
      <c r="E15" s="99">
        <f t="shared" si="0"/>
        <v>0.81647230465489729</v>
      </c>
      <c r="F15" s="90" t="str">
        <f t="shared" si="1"/>
        <v>B</v>
      </c>
      <c r="H15" t="s">
        <v>443</v>
      </c>
      <c r="I15" s="81">
        <v>0</v>
      </c>
      <c r="J15" s="81">
        <v>0</v>
      </c>
      <c r="K15" s="81">
        <v>0</v>
      </c>
      <c r="L15" s="99">
        <f t="shared" si="2"/>
        <v>0</v>
      </c>
      <c r="M15" s="90" t="str">
        <f t="shared" si="3"/>
        <v>A</v>
      </c>
      <c r="S15" s="81">
        <f>C15+S14</f>
        <v>147109.97</v>
      </c>
      <c r="T15" s="81">
        <f t="shared" si="4"/>
        <v>0</v>
      </c>
    </row>
    <row r="16" spans="1:21" x14ac:dyDescent="0.25">
      <c r="A16" t="s">
        <v>752</v>
      </c>
      <c r="B16" s="81">
        <v>4000</v>
      </c>
      <c r="C16" s="81">
        <v>3360</v>
      </c>
      <c r="D16" s="81">
        <v>0</v>
      </c>
      <c r="E16" s="99">
        <f t="shared" si="0"/>
        <v>0.83512057807674933</v>
      </c>
      <c r="F16" s="90" t="str">
        <f t="shared" si="1"/>
        <v>B</v>
      </c>
      <c r="H16" t="s">
        <v>698</v>
      </c>
      <c r="I16" s="81">
        <v>0</v>
      </c>
      <c r="J16" s="81">
        <v>0</v>
      </c>
      <c r="K16" s="81">
        <v>0</v>
      </c>
      <c r="L16" s="99">
        <f t="shared" si="2"/>
        <v>0</v>
      </c>
      <c r="M16" s="90" t="str">
        <f t="shared" si="3"/>
        <v>A</v>
      </c>
      <c r="S16" s="81">
        <f t="shared" ref="S16:S23" si="5">C16+S15</f>
        <v>150469.97</v>
      </c>
      <c r="T16" s="81">
        <f t="shared" si="4"/>
        <v>0</v>
      </c>
    </row>
    <row r="17" spans="1:20" x14ac:dyDescent="0.25">
      <c r="A17" t="s">
        <v>776</v>
      </c>
      <c r="B17" s="81">
        <v>5</v>
      </c>
      <c r="C17" s="81">
        <v>3250</v>
      </c>
      <c r="D17" s="81">
        <v>0</v>
      </c>
      <c r="E17" s="99">
        <f t="shared" si="0"/>
        <v>0.85315834254729073</v>
      </c>
      <c r="F17" s="90" t="str">
        <f t="shared" si="1"/>
        <v>B</v>
      </c>
      <c r="H17" t="s">
        <v>699</v>
      </c>
      <c r="I17" s="81">
        <v>0</v>
      </c>
      <c r="J17" s="81">
        <v>0</v>
      </c>
      <c r="K17" s="81">
        <v>0</v>
      </c>
      <c r="L17" s="99">
        <f t="shared" si="2"/>
        <v>0</v>
      </c>
      <c r="M17" s="90" t="str">
        <f t="shared" si="3"/>
        <v>A</v>
      </c>
      <c r="S17" s="81">
        <f t="shared" si="5"/>
        <v>153719.97</v>
      </c>
      <c r="T17" s="81">
        <f t="shared" si="4"/>
        <v>0</v>
      </c>
    </row>
    <row r="18" spans="1:20" x14ac:dyDescent="0.25">
      <c r="A18" t="s">
        <v>892</v>
      </c>
      <c r="B18" s="81">
        <v>47.136000000000003</v>
      </c>
      <c r="C18" s="81">
        <v>2168.2560000000003</v>
      </c>
      <c r="D18" s="81">
        <v>0</v>
      </c>
      <c r="E18" s="99">
        <f t="shared" si="0"/>
        <v>0.86519233979031784</v>
      </c>
      <c r="F18" s="90" t="str">
        <f t="shared" si="1"/>
        <v>B</v>
      </c>
      <c r="H18" t="s">
        <v>700</v>
      </c>
      <c r="I18" s="81">
        <v>0</v>
      </c>
      <c r="J18" s="81">
        <v>0</v>
      </c>
      <c r="K18" s="81">
        <v>0</v>
      </c>
      <c r="L18" s="99">
        <f t="shared" si="2"/>
        <v>0</v>
      </c>
      <c r="M18" s="90" t="str">
        <f t="shared" si="3"/>
        <v>A</v>
      </c>
      <c r="S18" s="81">
        <f t="shared" si="5"/>
        <v>155888.226</v>
      </c>
      <c r="T18" s="81">
        <f t="shared" si="4"/>
        <v>0</v>
      </c>
    </row>
    <row r="19" spans="1:20" x14ac:dyDescent="0.25">
      <c r="A19" t="s">
        <v>935</v>
      </c>
      <c r="B19" s="81">
        <v>288</v>
      </c>
      <c r="C19" s="81">
        <v>1771.2</v>
      </c>
      <c r="D19" s="81">
        <v>0</v>
      </c>
      <c r="E19" s="99">
        <f t="shared" si="0"/>
        <v>0.87502264392269424</v>
      </c>
      <c r="F19" s="90" t="str">
        <f t="shared" si="1"/>
        <v>B</v>
      </c>
      <c r="H19" t="s">
        <v>701</v>
      </c>
      <c r="I19" s="81">
        <v>0</v>
      </c>
      <c r="J19" s="81">
        <v>0</v>
      </c>
      <c r="K19" s="81">
        <v>0</v>
      </c>
      <c r="L19" s="99">
        <f t="shared" si="2"/>
        <v>0</v>
      </c>
      <c r="M19" s="90" t="str">
        <f t="shared" si="3"/>
        <v>A</v>
      </c>
      <c r="S19" s="81">
        <f t="shared" si="5"/>
        <v>157659.42600000001</v>
      </c>
      <c r="T19" s="81">
        <f t="shared" si="4"/>
        <v>0</v>
      </c>
    </row>
    <row r="20" spans="1:20" x14ac:dyDescent="0.25">
      <c r="A20" t="s">
        <v>1038</v>
      </c>
      <c r="B20" s="81">
        <v>195</v>
      </c>
      <c r="C20" s="81">
        <v>1248</v>
      </c>
      <c r="D20" s="81">
        <v>0</v>
      </c>
      <c r="E20" s="99">
        <f t="shared" si="0"/>
        <v>0.88194914547938219</v>
      </c>
      <c r="F20" s="90" t="str">
        <f t="shared" si="1"/>
        <v>B</v>
      </c>
      <c r="H20" t="s">
        <v>702</v>
      </c>
      <c r="I20" s="81">
        <v>0</v>
      </c>
      <c r="J20" s="81">
        <v>0</v>
      </c>
      <c r="K20" s="81">
        <v>0</v>
      </c>
      <c r="L20" s="99">
        <f t="shared" si="2"/>
        <v>0</v>
      </c>
      <c r="M20" s="90" t="str">
        <f t="shared" si="3"/>
        <v>A</v>
      </c>
      <c r="S20" s="81">
        <f t="shared" si="5"/>
        <v>158907.42600000001</v>
      </c>
      <c r="T20" s="81">
        <f t="shared" si="4"/>
        <v>0</v>
      </c>
    </row>
    <row r="21" spans="1:20" x14ac:dyDescent="0.25">
      <c r="A21" t="s">
        <v>849</v>
      </c>
      <c r="B21" s="81">
        <v>130</v>
      </c>
      <c r="C21" s="81">
        <v>1157</v>
      </c>
      <c r="D21" s="81">
        <v>0</v>
      </c>
      <c r="E21" s="99">
        <f t="shared" si="0"/>
        <v>0.88837058963089488</v>
      </c>
      <c r="F21" s="90" t="str">
        <f t="shared" si="1"/>
        <v>B</v>
      </c>
      <c r="H21" t="s">
        <v>703</v>
      </c>
      <c r="I21" s="81">
        <v>0</v>
      </c>
      <c r="J21" s="81">
        <v>0</v>
      </c>
      <c r="K21" s="81">
        <v>0</v>
      </c>
      <c r="L21" s="99">
        <f t="shared" si="2"/>
        <v>0</v>
      </c>
      <c r="M21" s="90" t="str">
        <f t="shared" si="3"/>
        <v>A</v>
      </c>
      <c r="S21" s="81">
        <f t="shared" si="5"/>
        <v>160064.42600000001</v>
      </c>
      <c r="T21" s="81">
        <f t="shared" si="4"/>
        <v>0</v>
      </c>
    </row>
    <row r="22" spans="1:20" x14ac:dyDescent="0.25">
      <c r="A22" t="s">
        <v>713</v>
      </c>
      <c r="B22" s="81">
        <v>2</v>
      </c>
      <c r="C22" s="81">
        <v>829.84</v>
      </c>
      <c r="D22" s="81">
        <v>0</v>
      </c>
      <c r="E22" s="99">
        <f t="shared" si="0"/>
        <v>0.89297626915958228</v>
      </c>
      <c r="F22" s="90" t="str">
        <f t="shared" si="1"/>
        <v>B</v>
      </c>
      <c r="H22" t="s">
        <v>704</v>
      </c>
      <c r="I22" s="81">
        <v>0</v>
      </c>
      <c r="J22" s="81">
        <v>0</v>
      </c>
      <c r="K22" s="81">
        <v>0</v>
      </c>
      <c r="L22" s="99">
        <f t="shared" si="2"/>
        <v>0</v>
      </c>
      <c r="M22" s="90" t="str">
        <f t="shared" si="3"/>
        <v>A</v>
      </c>
      <c r="S22" s="81">
        <f t="shared" si="5"/>
        <v>160894.266</v>
      </c>
      <c r="T22" s="81">
        <f t="shared" si="4"/>
        <v>0</v>
      </c>
    </row>
    <row r="23" spans="1:20" x14ac:dyDescent="0.25">
      <c r="A23" t="s">
        <v>785</v>
      </c>
      <c r="B23" s="81">
        <v>290</v>
      </c>
      <c r="C23" s="81">
        <v>820.7</v>
      </c>
      <c r="D23" s="81">
        <v>0</v>
      </c>
      <c r="E23" s="99">
        <f t="shared" si="0"/>
        <v>0.89753122094449722</v>
      </c>
      <c r="F23" s="90" t="str">
        <f t="shared" si="1"/>
        <v>B</v>
      </c>
      <c r="H23" t="s">
        <v>705</v>
      </c>
      <c r="I23" s="81">
        <v>0</v>
      </c>
      <c r="J23" s="81">
        <v>0</v>
      </c>
      <c r="K23" s="81">
        <v>0</v>
      </c>
      <c r="L23" s="99">
        <f t="shared" si="2"/>
        <v>0</v>
      </c>
      <c r="M23" s="90" t="str">
        <f t="shared" si="3"/>
        <v>A</v>
      </c>
      <c r="S23" s="81">
        <f t="shared" si="5"/>
        <v>161714.96600000001</v>
      </c>
      <c r="T23" s="81">
        <f t="shared" si="4"/>
        <v>0</v>
      </c>
    </row>
    <row r="24" spans="1:20" x14ac:dyDescent="0.25">
      <c r="A24" t="s">
        <v>755</v>
      </c>
      <c r="B24" s="81">
        <v>20</v>
      </c>
      <c r="C24" s="81">
        <v>800</v>
      </c>
      <c r="D24" s="81">
        <v>0</v>
      </c>
      <c r="E24" s="99">
        <f t="shared" si="0"/>
        <v>0.90197128604493815</v>
      </c>
      <c r="F24" s="90" t="str">
        <f>IFERROR(IF(A24=0,"",IF(E24&lt;=$E$2,"A",IF(E24&lt;=$E$3,"B","C")))," ")</f>
        <v>B</v>
      </c>
      <c r="H24" t="s">
        <v>706</v>
      </c>
      <c r="I24" s="81">
        <v>0</v>
      </c>
      <c r="J24" s="81">
        <v>0</v>
      </c>
      <c r="K24" s="81">
        <v>0</v>
      </c>
      <c r="L24" s="99">
        <f t="shared" si="2"/>
        <v>0</v>
      </c>
      <c r="M24" s="90" t="str">
        <f t="shared" ref="M24:M87" si="6">IFERROR(IF(H24=0,"",IF(L24&lt;=$L$2,"A",IF(L24&lt;=$L$3,"B","C")))," ")</f>
        <v>A</v>
      </c>
      <c r="S24" s="81">
        <f t="shared" ref="S24:S87" si="7">C24+S23</f>
        <v>162514.96600000001</v>
      </c>
      <c r="T24" s="81">
        <f t="shared" ref="T24:T87" si="8">J24+T23</f>
        <v>0</v>
      </c>
    </row>
    <row r="25" spans="1:20" x14ac:dyDescent="0.25">
      <c r="A25" t="s">
        <v>962</v>
      </c>
      <c r="B25" s="81">
        <v>12</v>
      </c>
      <c r="C25" s="81">
        <v>750</v>
      </c>
      <c r="D25" s="81">
        <v>0</v>
      </c>
      <c r="E25" s="99">
        <f t="shared" si="0"/>
        <v>0.90613384707660161</v>
      </c>
      <c r="F25" s="90" t="str">
        <f>IFERROR(IF(A25=0,"",IF(E25&lt;=$E$2,"A",IF(E25&lt;=$E$3,"B","C")))," ")</f>
        <v>B</v>
      </c>
      <c r="H25" t="s">
        <v>707</v>
      </c>
      <c r="I25" s="81">
        <v>0</v>
      </c>
      <c r="J25" s="81">
        <v>0</v>
      </c>
      <c r="K25" s="81">
        <v>0</v>
      </c>
      <c r="L25" s="99">
        <f t="shared" si="2"/>
        <v>0</v>
      </c>
      <c r="M25" s="90" t="str">
        <f t="shared" si="6"/>
        <v>A</v>
      </c>
      <c r="S25" s="81">
        <f t="shared" si="7"/>
        <v>163264.96600000001</v>
      </c>
      <c r="T25" s="81">
        <f t="shared" si="8"/>
        <v>0</v>
      </c>
    </row>
    <row r="26" spans="1:20" x14ac:dyDescent="0.25">
      <c r="A26" t="s">
        <v>734</v>
      </c>
      <c r="B26" s="81">
        <v>117</v>
      </c>
      <c r="C26" s="81">
        <v>625.94999999999993</v>
      </c>
      <c r="D26" s="81">
        <v>0</v>
      </c>
      <c r="E26" s="99">
        <f t="shared" si="0"/>
        <v>0.90960792051362793</v>
      </c>
      <c r="F26" s="90" t="str">
        <f>IFERROR(IF(A26=0,"",IF(E26&lt;=$E$2,"A",IF(E26&lt;=$E$3,"B","C")))," ")</f>
        <v>B</v>
      </c>
      <c r="H26" t="s">
        <v>681</v>
      </c>
      <c r="I26" s="81">
        <v>0</v>
      </c>
      <c r="J26" s="81">
        <v>0</v>
      </c>
      <c r="K26" s="81">
        <v>0</v>
      </c>
      <c r="L26" s="99">
        <f t="shared" si="2"/>
        <v>0</v>
      </c>
      <c r="M26" s="90" t="str">
        <f t="shared" si="6"/>
        <v>A</v>
      </c>
      <c r="S26" s="81">
        <f t="shared" si="7"/>
        <v>163890.91600000003</v>
      </c>
      <c r="T26" s="81">
        <f t="shared" si="8"/>
        <v>0</v>
      </c>
    </row>
    <row r="27" spans="1:20" x14ac:dyDescent="0.25">
      <c r="A27" t="s">
        <v>991</v>
      </c>
      <c r="B27" s="81">
        <v>5</v>
      </c>
      <c r="C27" s="81">
        <v>509.5</v>
      </c>
      <c r="D27" s="81">
        <v>0</v>
      </c>
      <c r="E27" s="99">
        <f t="shared" si="0"/>
        <v>0.9124356869744713</v>
      </c>
      <c r="F27" s="90" t="str">
        <f>IFERROR(IF(A27=0,"",IF(E27&lt;=$E$2,"A",IF(E27&lt;=$E$3,"B","C")))," ")</f>
        <v>B</v>
      </c>
      <c r="H27" t="s">
        <v>419</v>
      </c>
      <c r="I27" s="81">
        <v>0</v>
      </c>
      <c r="J27" s="81">
        <v>0</v>
      </c>
      <c r="K27" s="81">
        <v>0</v>
      </c>
      <c r="L27" s="99">
        <f t="shared" si="2"/>
        <v>0</v>
      </c>
      <c r="M27" s="90" t="str">
        <f t="shared" si="6"/>
        <v>A</v>
      </c>
      <c r="S27" s="81">
        <f t="shared" si="7"/>
        <v>164400.41600000003</v>
      </c>
      <c r="T27" s="81">
        <f t="shared" si="8"/>
        <v>0</v>
      </c>
    </row>
    <row r="28" spans="1:20" x14ac:dyDescent="0.25">
      <c r="A28" t="s">
        <v>724</v>
      </c>
      <c r="B28" s="81">
        <v>17.846</v>
      </c>
      <c r="C28" s="81">
        <v>489.33732000000003</v>
      </c>
      <c r="D28" s="81">
        <v>0</v>
      </c>
      <c r="E28" s="99">
        <f t="shared" si="0"/>
        <v>0.91515154892056538</v>
      </c>
      <c r="F28" s="90" t="str">
        <f t="shared" ref="F28:F91" si="9">IFERROR(IF(A28=0,"",IF(E28&lt;=$E$2,"A",IF(E28&lt;=$E$3,"B","C")))," ")</f>
        <v>B</v>
      </c>
      <c r="H28" t="s">
        <v>708</v>
      </c>
      <c r="I28" s="81">
        <v>0</v>
      </c>
      <c r="J28" s="81">
        <v>0</v>
      </c>
      <c r="K28" s="81">
        <v>0</v>
      </c>
      <c r="L28" s="99">
        <f t="shared" si="2"/>
        <v>0</v>
      </c>
      <c r="M28" s="90" t="str">
        <f t="shared" si="6"/>
        <v>A</v>
      </c>
      <c r="S28" s="81">
        <f t="shared" si="7"/>
        <v>164889.75332000002</v>
      </c>
      <c r="T28" s="81">
        <f t="shared" si="8"/>
        <v>0</v>
      </c>
    </row>
    <row r="29" spans="1:20" x14ac:dyDescent="0.25">
      <c r="A29" t="s">
        <v>845</v>
      </c>
      <c r="B29" s="81">
        <v>8.82</v>
      </c>
      <c r="C29" s="81">
        <v>485.1</v>
      </c>
      <c r="D29" s="81">
        <v>0</v>
      </c>
      <c r="E29" s="99">
        <f t="shared" si="0"/>
        <v>0.91784389339584527</v>
      </c>
      <c r="F29" s="90" t="str">
        <f t="shared" si="9"/>
        <v>B</v>
      </c>
      <c r="H29" t="s">
        <v>709</v>
      </c>
      <c r="I29" s="81">
        <v>0</v>
      </c>
      <c r="J29" s="81">
        <v>0</v>
      </c>
      <c r="K29" s="81">
        <v>0</v>
      </c>
      <c r="L29" s="99">
        <f t="shared" si="2"/>
        <v>0</v>
      </c>
      <c r="M29" s="90" t="str">
        <f t="shared" si="6"/>
        <v>A</v>
      </c>
      <c r="S29" s="81">
        <f t="shared" si="7"/>
        <v>165374.85332000002</v>
      </c>
      <c r="T29" s="81">
        <f t="shared" si="8"/>
        <v>0</v>
      </c>
    </row>
    <row r="30" spans="1:20" x14ac:dyDescent="0.25">
      <c r="A30" t="s">
        <v>761</v>
      </c>
      <c r="B30" s="81">
        <v>7</v>
      </c>
      <c r="C30" s="81">
        <v>475.30000000000007</v>
      </c>
      <c r="D30" s="81">
        <v>0</v>
      </c>
      <c r="E30" s="99">
        <f t="shared" si="0"/>
        <v>0.92048184707364478</v>
      </c>
      <c r="F30" s="90" t="str">
        <f t="shared" si="9"/>
        <v>B</v>
      </c>
      <c r="H30" t="s">
        <v>710</v>
      </c>
      <c r="I30" s="81">
        <v>0</v>
      </c>
      <c r="J30" s="81">
        <v>0</v>
      </c>
      <c r="K30" s="81">
        <v>0</v>
      </c>
      <c r="L30" s="99">
        <f t="shared" si="2"/>
        <v>0</v>
      </c>
      <c r="M30" s="90" t="str">
        <f t="shared" si="6"/>
        <v>A</v>
      </c>
      <c r="S30" s="81">
        <f t="shared" si="7"/>
        <v>165850.15332000001</v>
      </c>
      <c r="T30" s="81">
        <f t="shared" si="8"/>
        <v>0</v>
      </c>
    </row>
    <row r="31" spans="1:20" x14ac:dyDescent="0.25">
      <c r="A31" t="s">
        <v>717</v>
      </c>
      <c r="B31" s="81">
        <v>16.815000000000001</v>
      </c>
      <c r="C31" s="81">
        <v>472.66965000000005</v>
      </c>
      <c r="D31" s="81">
        <v>0</v>
      </c>
      <c r="E31" s="99">
        <f t="shared" si="0"/>
        <v>0.92310520209489799</v>
      </c>
      <c r="F31" s="90" t="str">
        <f t="shared" si="9"/>
        <v>B</v>
      </c>
      <c r="H31" t="s">
        <v>711</v>
      </c>
      <c r="I31" s="81">
        <v>0</v>
      </c>
      <c r="J31" s="81">
        <v>0</v>
      </c>
      <c r="K31" s="81">
        <v>0</v>
      </c>
      <c r="L31" s="99">
        <f t="shared" si="2"/>
        <v>0</v>
      </c>
      <c r="M31" s="90" t="str">
        <f t="shared" si="6"/>
        <v>A</v>
      </c>
      <c r="S31" s="81">
        <f t="shared" si="7"/>
        <v>166322.82297000001</v>
      </c>
      <c r="T31" s="81">
        <f t="shared" si="8"/>
        <v>0</v>
      </c>
    </row>
    <row r="32" spans="1:20" x14ac:dyDescent="0.25">
      <c r="A32" t="s">
        <v>832</v>
      </c>
      <c r="B32" s="81">
        <v>40</v>
      </c>
      <c r="C32" s="81">
        <v>432</v>
      </c>
      <c r="D32" s="81">
        <v>0</v>
      </c>
      <c r="E32" s="99">
        <f t="shared" si="0"/>
        <v>0.92550283724913618</v>
      </c>
      <c r="F32" s="90" t="str">
        <f t="shared" si="9"/>
        <v>B</v>
      </c>
      <c r="H32" t="s">
        <v>712</v>
      </c>
      <c r="I32" s="81">
        <v>0</v>
      </c>
      <c r="J32" s="81">
        <v>0</v>
      </c>
      <c r="K32" s="81">
        <v>0</v>
      </c>
      <c r="L32" s="99">
        <f t="shared" si="2"/>
        <v>0</v>
      </c>
      <c r="M32" s="90" t="str">
        <f t="shared" si="6"/>
        <v>A</v>
      </c>
      <c r="S32" s="81">
        <f t="shared" si="7"/>
        <v>166754.82297000001</v>
      </c>
      <c r="T32" s="81">
        <f t="shared" si="8"/>
        <v>0</v>
      </c>
    </row>
    <row r="33" spans="1:20" x14ac:dyDescent="0.25">
      <c r="A33" t="s">
        <v>893</v>
      </c>
      <c r="B33" s="81">
        <v>70</v>
      </c>
      <c r="C33" s="81">
        <v>420</v>
      </c>
      <c r="D33" s="81">
        <v>0</v>
      </c>
      <c r="E33" s="99">
        <f t="shared" si="0"/>
        <v>0.92783387142686768</v>
      </c>
      <c r="F33" s="90" t="str">
        <f t="shared" si="9"/>
        <v>B</v>
      </c>
      <c r="H33" t="s">
        <v>713</v>
      </c>
      <c r="I33" s="81">
        <v>0</v>
      </c>
      <c r="J33" s="81">
        <v>0</v>
      </c>
      <c r="K33" s="81">
        <v>0</v>
      </c>
      <c r="L33" s="99">
        <f t="shared" si="2"/>
        <v>0</v>
      </c>
      <c r="M33" s="90" t="str">
        <f t="shared" si="6"/>
        <v>A</v>
      </c>
      <c r="S33" s="81">
        <f t="shared" si="7"/>
        <v>167174.82297000001</v>
      </c>
      <c r="T33" s="81">
        <f t="shared" si="8"/>
        <v>0</v>
      </c>
    </row>
    <row r="34" spans="1:20" x14ac:dyDescent="0.25">
      <c r="A34" t="s">
        <v>703</v>
      </c>
      <c r="B34" s="81">
        <v>332</v>
      </c>
      <c r="C34" s="81">
        <v>401.71999999999997</v>
      </c>
      <c r="D34" s="81">
        <v>0</v>
      </c>
      <c r="E34" s="99">
        <f t="shared" si="0"/>
        <v>0.93006345011705405</v>
      </c>
      <c r="F34" s="90" t="str">
        <f t="shared" si="9"/>
        <v>B</v>
      </c>
      <c r="H34" t="s">
        <v>714</v>
      </c>
      <c r="I34" s="81">
        <v>0</v>
      </c>
      <c r="J34" s="81">
        <v>0</v>
      </c>
      <c r="K34" s="81">
        <v>0</v>
      </c>
      <c r="L34" s="99">
        <f t="shared" si="2"/>
        <v>0</v>
      </c>
      <c r="M34" s="90" t="str">
        <f t="shared" si="6"/>
        <v>A</v>
      </c>
      <c r="S34" s="81">
        <f t="shared" si="7"/>
        <v>167576.54297000001</v>
      </c>
      <c r="T34" s="81">
        <f t="shared" si="8"/>
        <v>0</v>
      </c>
    </row>
    <row r="35" spans="1:20" x14ac:dyDescent="0.25">
      <c r="A35" t="s">
        <v>774</v>
      </c>
      <c r="B35" s="81">
        <v>6</v>
      </c>
      <c r="C35" s="81">
        <v>401.40000000000003</v>
      </c>
      <c r="D35" s="81">
        <v>0</v>
      </c>
      <c r="E35" s="99">
        <f t="shared" si="0"/>
        <v>0.93229125278120029</v>
      </c>
      <c r="F35" s="90" t="str">
        <f t="shared" si="9"/>
        <v>B</v>
      </c>
      <c r="H35" t="s">
        <v>715</v>
      </c>
      <c r="I35" s="81">
        <v>0</v>
      </c>
      <c r="J35" s="81">
        <v>0</v>
      </c>
      <c r="K35" s="81">
        <v>0</v>
      </c>
      <c r="L35" s="99">
        <f t="shared" si="2"/>
        <v>0</v>
      </c>
      <c r="M35" s="90" t="str">
        <f t="shared" si="6"/>
        <v>A</v>
      </c>
      <c r="S35" s="81">
        <f t="shared" si="7"/>
        <v>167977.94297</v>
      </c>
      <c r="T35" s="81">
        <f t="shared" si="8"/>
        <v>0</v>
      </c>
    </row>
    <row r="36" spans="1:20" x14ac:dyDescent="0.25">
      <c r="A36" t="s">
        <v>846</v>
      </c>
      <c r="B36" s="81">
        <v>33</v>
      </c>
      <c r="C36" s="81">
        <v>396</v>
      </c>
      <c r="D36" s="81">
        <v>0</v>
      </c>
      <c r="E36" s="99">
        <f t="shared" si="0"/>
        <v>0.93448908500591865</v>
      </c>
      <c r="F36" s="90" t="str">
        <f t="shared" si="9"/>
        <v>B</v>
      </c>
      <c r="H36" t="s">
        <v>716</v>
      </c>
      <c r="I36" s="81">
        <v>0</v>
      </c>
      <c r="J36" s="81">
        <v>0</v>
      </c>
      <c r="K36" s="81">
        <v>0</v>
      </c>
      <c r="L36" s="99">
        <f t="shared" si="2"/>
        <v>0</v>
      </c>
      <c r="M36" s="90" t="str">
        <f t="shared" si="6"/>
        <v>A</v>
      </c>
      <c r="S36" s="81">
        <f t="shared" si="7"/>
        <v>168373.94297</v>
      </c>
      <c r="T36" s="81">
        <f t="shared" si="8"/>
        <v>0</v>
      </c>
    </row>
    <row r="37" spans="1:20" x14ac:dyDescent="0.25">
      <c r="A37" t="s">
        <v>745</v>
      </c>
      <c r="B37" s="81">
        <v>15</v>
      </c>
      <c r="C37" s="81">
        <v>373.95</v>
      </c>
      <c r="D37" s="81">
        <v>0</v>
      </c>
      <c r="E37" s="99">
        <f t="shared" si="0"/>
        <v>0.93656453793630601</v>
      </c>
      <c r="F37" s="90" t="str">
        <f t="shared" si="9"/>
        <v>B</v>
      </c>
      <c r="H37" t="s">
        <v>717</v>
      </c>
      <c r="I37" s="81">
        <v>0</v>
      </c>
      <c r="J37" s="81">
        <v>0</v>
      </c>
      <c r="K37" s="81">
        <v>0</v>
      </c>
      <c r="L37" s="99">
        <f t="shared" si="2"/>
        <v>0</v>
      </c>
      <c r="M37" s="90" t="str">
        <f t="shared" si="6"/>
        <v>A</v>
      </c>
      <c r="S37" s="81">
        <f t="shared" si="7"/>
        <v>168747.89297000002</v>
      </c>
      <c r="T37" s="81">
        <f t="shared" si="8"/>
        <v>0</v>
      </c>
    </row>
    <row r="38" spans="1:20" x14ac:dyDescent="0.25">
      <c r="A38" t="s">
        <v>496</v>
      </c>
      <c r="B38" s="81">
        <v>158</v>
      </c>
      <c r="C38" s="81">
        <v>368.14</v>
      </c>
      <c r="D38" s="81">
        <v>0</v>
      </c>
      <c r="E38" s="99">
        <f t="shared" si="0"/>
        <v>0.93860774489390153</v>
      </c>
      <c r="F38" s="90" t="str">
        <f t="shared" si="9"/>
        <v>B</v>
      </c>
      <c r="H38" t="s">
        <v>718</v>
      </c>
      <c r="I38" s="81">
        <v>0</v>
      </c>
      <c r="J38" s="81">
        <v>0</v>
      </c>
      <c r="K38" s="81">
        <v>0</v>
      </c>
      <c r="L38" s="99">
        <f t="shared" si="2"/>
        <v>0</v>
      </c>
      <c r="M38" s="90" t="str">
        <f t="shared" si="6"/>
        <v>A</v>
      </c>
      <c r="S38" s="81">
        <f t="shared" si="7"/>
        <v>169116.03297000003</v>
      </c>
      <c r="T38" s="81">
        <f t="shared" si="8"/>
        <v>0</v>
      </c>
    </row>
    <row r="39" spans="1:20" x14ac:dyDescent="0.25">
      <c r="A39" t="s">
        <v>881</v>
      </c>
      <c r="B39" s="81">
        <v>24.65</v>
      </c>
      <c r="C39" s="81">
        <v>367.28499999999997</v>
      </c>
      <c r="D39" s="81">
        <v>0</v>
      </c>
      <c r="E39" s="99">
        <f t="shared" si="0"/>
        <v>0.94064620653192088</v>
      </c>
      <c r="F39" s="90" t="str">
        <f t="shared" si="9"/>
        <v>B</v>
      </c>
      <c r="H39" t="s">
        <v>675</v>
      </c>
      <c r="I39" s="81">
        <v>0</v>
      </c>
      <c r="J39" s="81">
        <v>0</v>
      </c>
      <c r="K39" s="81">
        <v>0</v>
      </c>
      <c r="L39" s="99">
        <f t="shared" si="2"/>
        <v>0</v>
      </c>
      <c r="M39" s="90" t="str">
        <f t="shared" si="6"/>
        <v>A</v>
      </c>
      <c r="S39" s="81">
        <f t="shared" si="7"/>
        <v>169483.31797000003</v>
      </c>
      <c r="T39" s="81">
        <f t="shared" si="8"/>
        <v>0</v>
      </c>
    </row>
    <row r="40" spans="1:20" x14ac:dyDescent="0.25">
      <c r="A40" t="s">
        <v>933</v>
      </c>
      <c r="B40" s="81">
        <v>8</v>
      </c>
      <c r="C40" s="81">
        <v>360</v>
      </c>
      <c r="D40" s="81">
        <v>0</v>
      </c>
      <c r="E40" s="99">
        <f t="shared" si="0"/>
        <v>0.94264423582711931</v>
      </c>
      <c r="F40" s="90" t="str">
        <f t="shared" si="9"/>
        <v>B</v>
      </c>
      <c r="H40" t="s">
        <v>719</v>
      </c>
      <c r="I40" s="81">
        <v>0</v>
      </c>
      <c r="J40" s="81">
        <v>0</v>
      </c>
      <c r="K40" s="81">
        <v>0</v>
      </c>
      <c r="L40" s="99">
        <f t="shared" si="2"/>
        <v>0</v>
      </c>
      <c r="M40" s="90" t="str">
        <f t="shared" si="6"/>
        <v>A</v>
      </c>
      <c r="S40" s="81">
        <f t="shared" si="7"/>
        <v>169843.31797000003</v>
      </c>
      <c r="T40" s="81">
        <f t="shared" si="8"/>
        <v>0</v>
      </c>
    </row>
    <row r="41" spans="1:20" x14ac:dyDescent="0.25">
      <c r="A41" t="s">
        <v>808</v>
      </c>
      <c r="B41" s="81">
        <v>20.65</v>
      </c>
      <c r="C41" s="81">
        <v>346.92</v>
      </c>
      <c r="D41" s="81">
        <v>0</v>
      </c>
      <c r="E41" s="99">
        <f t="shared" si="0"/>
        <v>0.94456967005792558</v>
      </c>
      <c r="F41" s="90" t="str">
        <f t="shared" si="9"/>
        <v>B</v>
      </c>
      <c r="H41" t="s">
        <v>720</v>
      </c>
      <c r="I41" s="81">
        <v>0</v>
      </c>
      <c r="J41" s="81">
        <v>0</v>
      </c>
      <c r="K41" s="81">
        <v>0</v>
      </c>
      <c r="L41" s="99">
        <f t="shared" si="2"/>
        <v>0</v>
      </c>
      <c r="M41" s="90" t="str">
        <f t="shared" si="6"/>
        <v>A</v>
      </c>
      <c r="S41" s="81">
        <f t="shared" si="7"/>
        <v>170190.23797000005</v>
      </c>
      <c r="T41" s="81">
        <f t="shared" si="8"/>
        <v>0</v>
      </c>
    </row>
    <row r="42" spans="1:20" x14ac:dyDescent="0.25">
      <c r="A42" t="s">
        <v>930</v>
      </c>
      <c r="B42" s="81">
        <v>6</v>
      </c>
      <c r="C42" s="81">
        <v>299.39999999999998</v>
      </c>
      <c r="D42" s="81">
        <v>0</v>
      </c>
      <c r="E42" s="99">
        <f t="shared" si="0"/>
        <v>0.94623136442176559</v>
      </c>
      <c r="F42" s="90" t="str">
        <f t="shared" si="9"/>
        <v>B</v>
      </c>
      <c r="H42" t="s">
        <v>721</v>
      </c>
      <c r="I42" s="81">
        <v>0</v>
      </c>
      <c r="J42" s="81">
        <v>0</v>
      </c>
      <c r="K42" s="81">
        <v>0</v>
      </c>
      <c r="L42" s="99">
        <f t="shared" si="2"/>
        <v>0</v>
      </c>
      <c r="M42" s="90" t="str">
        <f t="shared" si="6"/>
        <v>A</v>
      </c>
      <c r="S42" s="81">
        <f t="shared" si="7"/>
        <v>170489.63797000004</v>
      </c>
      <c r="T42" s="81">
        <f t="shared" si="8"/>
        <v>0</v>
      </c>
    </row>
    <row r="43" spans="1:20" x14ac:dyDescent="0.25">
      <c r="A43" t="s">
        <v>704</v>
      </c>
      <c r="B43" s="81">
        <v>1</v>
      </c>
      <c r="C43" s="81">
        <v>298.74</v>
      </c>
      <c r="D43" s="81">
        <v>0</v>
      </c>
      <c r="E43" s="99">
        <f t="shared" si="0"/>
        <v>0.94788939573189779</v>
      </c>
      <c r="F43" s="90" t="str">
        <f t="shared" si="9"/>
        <v>B</v>
      </c>
      <c r="H43" t="s">
        <v>722</v>
      </c>
      <c r="I43" s="81">
        <v>0</v>
      </c>
      <c r="J43" s="81">
        <v>0</v>
      </c>
      <c r="K43" s="81">
        <v>0</v>
      </c>
      <c r="L43" s="99">
        <f t="shared" si="2"/>
        <v>0</v>
      </c>
      <c r="M43" s="90" t="str">
        <f t="shared" si="6"/>
        <v>A</v>
      </c>
      <c r="S43" s="81">
        <f t="shared" si="7"/>
        <v>170788.37797000003</v>
      </c>
      <c r="T43" s="81">
        <f t="shared" si="8"/>
        <v>0</v>
      </c>
    </row>
    <row r="44" spans="1:20" x14ac:dyDescent="0.25">
      <c r="A44" t="s">
        <v>942</v>
      </c>
      <c r="B44" s="81">
        <v>13</v>
      </c>
      <c r="C44" s="81">
        <v>293.8</v>
      </c>
      <c r="D44" s="81">
        <v>0</v>
      </c>
      <c r="E44" s="99">
        <f t="shared" si="0"/>
        <v>0.94952000964003458</v>
      </c>
      <c r="F44" s="90" t="str">
        <f t="shared" si="9"/>
        <v>B</v>
      </c>
      <c r="H44" t="s">
        <v>464</v>
      </c>
      <c r="I44" s="81">
        <v>0</v>
      </c>
      <c r="J44" s="81">
        <v>0</v>
      </c>
      <c r="K44" s="81">
        <v>0</v>
      </c>
      <c r="L44" s="99">
        <f t="shared" si="2"/>
        <v>0</v>
      </c>
      <c r="M44" s="90" t="str">
        <f t="shared" si="6"/>
        <v>A</v>
      </c>
      <c r="S44" s="81">
        <f t="shared" si="7"/>
        <v>171082.17797000002</v>
      </c>
      <c r="T44" s="81">
        <f t="shared" si="8"/>
        <v>0</v>
      </c>
    </row>
    <row r="45" spans="1:20" x14ac:dyDescent="0.25">
      <c r="A45" t="s">
        <v>425</v>
      </c>
      <c r="B45" s="81">
        <v>46</v>
      </c>
      <c r="C45" s="81">
        <v>287.5</v>
      </c>
      <c r="D45" s="81">
        <v>0</v>
      </c>
      <c r="E45" s="99">
        <f t="shared" si="0"/>
        <v>0.95111565803550557</v>
      </c>
      <c r="F45" s="90" t="str">
        <f t="shared" si="9"/>
        <v>C</v>
      </c>
      <c r="H45" t="s">
        <v>723</v>
      </c>
      <c r="I45" s="81">
        <v>0</v>
      </c>
      <c r="J45" s="81">
        <v>0</v>
      </c>
      <c r="K45" s="81">
        <v>0</v>
      </c>
      <c r="L45" s="99">
        <f t="shared" si="2"/>
        <v>0</v>
      </c>
      <c r="M45" s="90" t="str">
        <f t="shared" si="6"/>
        <v>A</v>
      </c>
      <c r="S45" s="81">
        <f t="shared" si="7"/>
        <v>171369.67797000002</v>
      </c>
      <c r="T45" s="81">
        <f t="shared" si="8"/>
        <v>0</v>
      </c>
    </row>
    <row r="46" spans="1:20" x14ac:dyDescent="0.25">
      <c r="A46" t="s">
        <v>702</v>
      </c>
      <c r="B46" s="81">
        <v>285</v>
      </c>
      <c r="C46" s="81">
        <v>285</v>
      </c>
      <c r="D46" s="81">
        <v>0</v>
      </c>
      <c r="E46" s="99">
        <f t="shared" si="0"/>
        <v>0.95269743122753769</v>
      </c>
      <c r="F46" s="90" t="str">
        <f t="shared" si="9"/>
        <v>C</v>
      </c>
      <c r="H46" t="s">
        <v>725</v>
      </c>
      <c r="I46" s="81">
        <v>0</v>
      </c>
      <c r="J46" s="81">
        <v>0</v>
      </c>
      <c r="K46" s="81">
        <v>0</v>
      </c>
      <c r="L46" s="99">
        <f t="shared" si="2"/>
        <v>0</v>
      </c>
      <c r="M46" s="90" t="str">
        <f t="shared" si="6"/>
        <v>A</v>
      </c>
      <c r="S46" s="81">
        <f t="shared" si="7"/>
        <v>171654.67797000002</v>
      </c>
      <c r="T46" s="81">
        <f t="shared" si="8"/>
        <v>0</v>
      </c>
    </row>
    <row r="47" spans="1:20" x14ac:dyDescent="0.25">
      <c r="A47" t="s">
        <v>875</v>
      </c>
      <c r="B47" s="81">
        <v>4</v>
      </c>
      <c r="C47" s="81">
        <v>276</v>
      </c>
      <c r="D47" s="81">
        <v>0</v>
      </c>
      <c r="E47" s="99">
        <f t="shared" si="0"/>
        <v>0.9542292536871898</v>
      </c>
      <c r="F47" s="90" t="str">
        <f t="shared" si="9"/>
        <v>C</v>
      </c>
      <c r="H47" t="s">
        <v>726</v>
      </c>
      <c r="I47" s="81">
        <v>0</v>
      </c>
      <c r="J47" s="81">
        <v>0</v>
      </c>
      <c r="K47" s="81">
        <v>0</v>
      </c>
      <c r="L47" s="99">
        <f t="shared" si="2"/>
        <v>0</v>
      </c>
      <c r="M47" s="90" t="str">
        <f t="shared" si="6"/>
        <v>A</v>
      </c>
      <c r="S47" s="81">
        <f t="shared" si="7"/>
        <v>171930.67797000002</v>
      </c>
      <c r="T47" s="81">
        <f t="shared" si="8"/>
        <v>0</v>
      </c>
    </row>
    <row r="48" spans="1:20" x14ac:dyDescent="0.25">
      <c r="A48" t="s">
        <v>855</v>
      </c>
      <c r="B48" s="81">
        <v>3</v>
      </c>
      <c r="C48" s="81">
        <v>249</v>
      </c>
      <c r="D48" s="81">
        <v>0</v>
      </c>
      <c r="E48" s="99">
        <f t="shared" si="0"/>
        <v>0.9556112239497021</v>
      </c>
      <c r="F48" s="90" t="str">
        <f t="shared" si="9"/>
        <v>C</v>
      </c>
      <c r="H48" t="s">
        <v>727</v>
      </c>
      <c r="I48" s="81">
        <v>0</v>
      </c>
      <c r="J48" s="81">
        <v>0</v>
      </c>
      <c r="K48" s="81">
        <v>0</v>
      </c>
      <c r="L48" s="99">
        <f t="shared" si="2"/>
        <v>0</v>
      </c>
      <c r="M48" s="90" t="str">
        <f t="shared" si="6"/>
        <v>A</v>
      </c>
      <c r="S48" s="81">
        <f t="shared" si="7"/>
        <v>172179.67797000002</v>
      </c>
      <c r="T48" s="81">
        <f t="shared" si="8"/>
        <v>0</v>
      </c>
    </row>
    <row r="49" spans="1:20" x14ac:dyDescent="0.25">
      <c r="A49" t="s">
        <v>867</v>
      </c>
      <c r="B49" s="81">
        <v>39</v>
      </c>
      <c r="C49" s="81">
        <v>243.75</v>
      </c>
      <c r="D49" s="81">
        <v>0</v>
      </c>
      <c r="E49" s="99">
        <f t="shared" si="0"/>
        <v>0.9569640562849927</v>
      </c>
      <c r="F49" s="90" t="str">
        <f t="shared" si="9"/>
        <v>C</v>
      </c>
      <c r="H49" t="s">
        <v>728</v>
      </c>
      <c r="I49" s="81">
        <v>0</v>
      </c>
      <c r="J49" s="81">
        <v>0</v>
      </c>
      <c r="K49" s="81">
        <v>0</v>
      </c>
      <c r="L49" s="99">
        <f t="shared" si="2"/>
        <v>0</v>
      </c>
      <c r="M49" s="90" t="str">
        <f t="shared" si="6"/>
        <v>A</v>
      </c>
      <c r="S49" s="81">
        <f t="shared" si="7"/>
        <v>172423.42797000002</v>
      </c>
      <c r="T49" s="81">
        <f t="shared" si="8"/>
        <v>0</v>
      </c>
    </row>
    <row r="50" spans="1:20" x14ac:dyDescent="0.25">
      <c r="A50" t="s">
        <v>684</v>
      </c>
      <c r="B50" s="81">
        <v>64</v>
      </c>
      <c r="C50" s="81">
        <v>239.36</v>
      </c>
      <c r="D50" s="81">
        <v>0</v>
      </c>
      <c r="E50" s="99">
        <f t="shared" si="0"/>
        <v>0.95829252376304452</v>
      </c>
      <c r="F50" s="90" t="str">
        <f t="shared" si="9"/>
        <v>C</v>
      </c>
      <c r="H50" t="s">
        <v>729</v>
      </c>
      <c r="I50" s="81">
        <v>0</v>
      </c>
      <c r="J50" s="81">
        <v>0</v>
      </c>
      <c r="K50" s="81">
        <v>0</v>
      </c>
      <c r="L50" s="99">
        <f t="shared" si="2"/>
        <v>0</v>
      </c>
      <c r="M50" s="90" t="str">
        <f t="shared" si="6"/>
        <v>A</v>
      </c>
      <c r="S50" s="81">
        <f t="shared" si="7"/>
        <v>172662.78797</v>
      </c>
      <c r="T50" s="81">
        <f t="shared" si="8"/>
        <v>0</v>
      </c>
    </row>
    <row r="51" spans="1:20" x14ac:dyDescent="0.25">
      <c r="A51" t="s">
        <v>882</v>
      </c>
      <c r="B51" s="81">
        <v>15</v>
      </c>
      <c r="C51" s="81">
        <v>238.5</v>
      </c>
      <c r="D51" s="81">
        <v>0</v>
      </c>
      <c r="E51" s="99">
        <f t="shared" si="0"/>
        <v>0.95961621817111353</v>
      </c>
      <c r="F51" s="90" t="str">
        <f t="shared" si="9"/>
        <v>C</v>
      </c>
      <c r="H51" t="s">
        <v>730</v>
      </c>
      <c r="I51" s="81">
        <v>0</v>
      </c>
      <c r="J51" s="81">
        <v>0</v>
      </c>
      <c r="K51" s="81">
        <v>0</v>
      </c>
      <c r="L51" s="99">
        <f t="shared" si="2"/>
        <v>0</v>
      </c>
      <c r="M51" s="90" t="str">
        <f t="shared" si="6"/>
        <v>A</v>
      </c>
      <c r="S51" s="81">
        <f t="shared" si="7"/>
        <v>172901.28797</v>
      </c>
      <c r="T51" s="81">
        <f t="shared" si="8"/>
        <v>0</v>
      </c>
    </row>
    <row r="52" spans="1:20" x14ac:dyDescent="0.25">
      <c r="A52" t="s">
        <v>711</v>
      </c>
      <c r="B52" s="81">
        <v>5</v>
      </c>
      <c r="C52" s="81">
        <v>229.60000000000002</v>
      </c>
      <c r="D52" s="81">
        <v>0</v>
      </c>
      <c r="E52" s="99">
        <f t="shared" si="0"/>
        <v>0.96089051685494009</v>
      </c>
      <c r="F52" s="90" t="str">
        <f t="shared" si="9"/>
        <v>C</v>
      </c>
      <c r="H52" t="s">
        <v>731</v>
      </c>
      <c r="I52" s="81">
        <v>0</v>
      </c>
      <c r="J52" s="81">
        <v>0</v>
      </c>
      <c r="K52" s="81">
        <v>0</v>
      </c>
      <c r="L52" s="99">
        <f t="shared" si="2"/>
        <v>0</v>
      </c>
      <c r="M52" s="90" t="str">
        <f t="shared" si="6"/>
        <v>A</v>
      </c>
      <c r="S52" s="81">
        <f t="shared" si="7"/>
        <v>173130.88797000001</v>
      </c>
      <c r="T52" s="81">
        <f t="shared" si="8"/>
        <v>0</v>
      </c>
    </row>
    <row r="53" spans="1:20" x14ac:dyDescent="0.25">
      <c r="A53" t="s">
        <v>925</v>
      </c>
      <c r="B53" s="81">
        <v>14</v>
      </c>
      <c r="C53" s="81">
        <v>219.51999999999998</v>
      </c>
      <c r="D53" s="81">
        <v>0</v>
      </c>
      <c r="E53" s="99">
        <f t="shared" si="0"/>
        <v>0.96210887071850104</v>
      </c>
      <c r="F53" s="90" t="str">
        <f t="shared" si="9"/>
        <v>C</v>
      </c>
      <c r="H53" t="s">
        <v>687</v>
      </c>
      <c r="I53" s="81">
        <v>0</v>
      </c>
      <c r="J53" s="81">
        <v>0</v>
      </c>
      <c r="K53" s="81">
        <v>0</v>
      </c>
      <c r="L53" s="99">
        <f t="shared" si="2"/>
        <v>0</v>
      </c>
      <c r="M53" s="90" t="str">
        <f t="shared" si="6"/>
        <v>A</v>
      </c>
      <c r="S53" s="81">
        <f t="shared" si="7"/>
        <v>173350.40797</v>
      </c>
      <c r="T53" s="81">
        <f t="shared" si="8"/>
        <v>0</v>
      </c>
    </row>
    <row r="54" spans="1:20" x14ac:dyDescent="0.25">
      <c r="A54" t="s">
        <v>1022</v>
      </c>
      <c r="B54" s="81">
        <v>6</v>
      </c>
      <c r="C54" s="81">
        <v>216</v>
      </c>
      <c r="D54" s="81">
        <v>0</v>
      </c>
      <c r="E54" s="99">
        <f t="shared" si="0"/>
        <v>0.96330768829562008</v>
      </c>
      <c r="F54" s="90" t="str">
        <f t="shared" si="9"/>
        <v>C</v>
      </c>
      <c r="H54" t="s">
        <v>732</v>
      </c>
      <c r="I54" s="81">
        <v>0</v>
      </c>
      <c r="J54" s="81">
        <v>0</v>
      </c>
      <c r="K54" s="81">
        <v>0</v>
      </c>
      <c r="L54" s="99">
        <f t="shared" si="2"/>
        <v>0</v>
      </c>
      <c r="M54" s="90" t="str">
        <f t="shared" si="6"/>
        <v>A</v>
      </c>
      <c r="S54" s="81">
        <f t="shared" si="7"/>
        <v>173566.40797</v>
      </c>
      <c r="T54" s="81">
        <f t="shared" si="8"/>
        <v>0</v>
      </c>
    </row>
    <row r="55" spans="1:20" x14ac:dyDescent="0.25">
      <c r="A55" t="s">
        <v>843</v>
      </c>
      <c r="B55" s="81">
        <v>5</v>
      </c>
      <c r="C55" s="81">
        <v>214.5</v>
      </c>
      <c r="D55" s="81">
        <v>0</v>
      </c>
      <c r="E55" s="99">
        <f t="shared" si="0"/>
        <v>0.96449818075067584</v>
      </c>
      <c r="F55" s="90" t="str">
        <f t="shared" si="9"/>
        <v>C</v>
      </c>
      <c r="H55" t="s">
        <v>733</v>
      </c>
      <c r="I55" s="81">
        <v>0</v>
      </c>
      <c r="J55" s="81">
        <v>0</v>
      </c>
      <c r="K55" s="81">
        <v>0</v>
      </c>
      <c r="L55" s="99">
        <f t="shared" si="2"/>
        <v>0</v>
      </c>
      <c r="M55" s="90" t="str">
        <f t="shared" si="6"/>
        <v>A</v>
      </c>
      <c r="S55" s="81">
        <f t="shared" si="7"/>
        <v>173780.90797</v>
      </c>
      <c r="T55" s="81">
        <f t="shared" si="8"/>
        <v>0</v>
      </c>
    </row>
    <row r="56" spans="1:20" x14ac:dyDescent="0.25">
      <c r="A56" t="s">
        <v>931</v>
      </c>
      <c r="B56" s="81">
        <v>26</v>
      </c>
      <c r="C56" s="81">
        <v>199.94</v>
      </c>
      <c r="D56" s="81">
        <v>0</v>
      </c>
      <c r="E56" s="99">
        <f t="shared" si="0"/>
        <v>0.96560786402090359</v>
      </c>
      <c r="F56" s="90" t="str">
        <f t="shared" si="9"/>
        <v>C</v>
      </c>
      <c r="H56" t="s">
        <v>734</v>
      </c>
      <c r="I56" s="81">
        <v>0</v>
      </c>
      <c r="J56" s="81">
        <v>0</v>
      </c>
      <c r="K56" s="81">
        <v>0</v>
      </c>
      <c r="L56" s="99">
        <f t="shared" si="2"/>
        <v>0</v>
      </c>
      <c r="M56" s="90" t="str">
        <f t="shared" si="6"/>
        <v>A</v>
      </c>
      <c r="S56" s="81">
        <f t="shared" si="7"/>
        <v>173980.84797</v>
      </c>
      <c r="T56" s="81">
        <f t="shared" si="8"/>
        <v>0</v>
      </c>
    </row>
    <row r="57" spans="1:20" x14ac:dyDescent="0.25">
      <c r="A57" t="s">
        <v>706</v>
      </c>
      <c r="B57" s="81">
        <v>4</v>
      </c>
      <c r="C57" s="81">
        <v>199.6</v>
      </c>
      <c r="D57" s="81">
        <v>0</v>
      </c>
      <c r="E57" s="99">
        <f t="shared" si="0"/>
        <v>0.96671566026346356</v>
      </c>
      <c r="F57" s="90" t="str">
        <f t="shared" si="9"/>
        <v>C</v>
      </c>
      <c r="H57" t="s">
        <v>735</v>
      </c>
      <c r="I57" s="81">
        <v>0</v>
      </c>
      <c r="J57" s="81">
        <v>0</v>
      </c>
      <c r="K57" s="81">
        <v>0</v>
      </c>
      <c r="L57" s="99">
        <f t="shared" si="2"/>
        <v>0</v>
      </c>
      <c r="M57" s="90" t="str">
        <f t="shared" si="6"/>
        <v>A</v>
      </c>
      <c r="S57" s="81">
        <f t="shared" si="7"/>
        <v>174180.44797000001</v>
      </c>
      <c r="T57" s="81">
        <f t="shared" si="8"/>
        <v>0</v>
      </c>
    </row>
    <row r="58" spans="1:20" x14ac:dyDescent="0.25">
      <c r="A58" t="s">
        <v>922</v>
      </c>
      <c r="B58" s="81">
        <v>7</v>
      </c>
      <c r="C58" s="81">
        <v>187.17999999999998</v>
      </c>
      <c r="D58" s="81">
        <v>0</v>
      </c>
      <c r="E58" s="99">
        <f t="shared" si="0"/>
        <v>0.96775452449533927</v>
      </c>
      <c r="F58" s="90" t="str">
        <f t="shared" si="9"/>
        <v>C</v>
      </c>
      <c r="H58" t="s">
        <v>736</v>
      </c>
      <c r="I58" s="81">
        <v>0</v>
      </c>
      <c r="J58" s="81">
        <v>0</v>
      </c>
      <c r="K58" s="81">
        <v>0</v>
      </c>
      <c r="L58" s="99">
        <f t="shared" si="2"/>
        <v>0</v>
      </c>
      <c r="M58" s="90" t="str">
        <f t="shared" si="6"/>
        <v>A</v>
      </c>
      <c r="S58" s="81">
        <f t="shared" si="7"/>
        <v>174367.62797</v>
      </c>
      <c r="T58" s="81">
        <f t="shared" si="8"/>
        <v>0</v>
      </c>
    </row>
    <row r="59" spans="1:20" x14ac:dyDescent="0.25">
      <c r="A59" t="s">
        <v>1027</v>
      </c>
      <c r="B59" s="81">
        <v>6</v>
      </c>
      <c r="C59" s="81">
        <v>182.04</v>
      </c>
      <c r="D59" s="81">
        <v>0</v>
      </c>
      <c r="E59" s="99">
        <f t="shared" si="0"/>
        <v>0.96876486130894468</v>
      </c>
      <c r="F59" s="90" t="str">
        <f t="shared" si="9"/>
        <v>C</v>
      </c>
      <c r="H59" t="s">
        <v>737</v>
      </c>
      <c r="I59" s="81">
        <v>0</v>
      </c>
      <c r="J59" s="81">
        <v>0</v>
      </c>
      <c r="K59" s="81">
        <v>0</v>
      </c>
      <c r="L59" s="99">
        <f t="shared" si="2"/>
        <v>0</v>
      </c>
      <c r="M59" s="90" t="str">
        <f t="shared" si="6"/>
        <v>A</v>
      </c>
      <c r="S59" s="81">
        <f t="shared" si="7"/>
        <v>174549.66797000001</v>
      </c>
      <c r="T59" s="81">
        <f t="shared" si="8"/>
        <v>0</v>
      </c>
    </row>
    <row r="60" spans="1:20" x14ac:dyDescent="0.25">
      <c r="A60" t="s">
        <v>1000</v>
      </c>
      <c r="B60" s="81">
        <v>40</v>
      </c>
      <c r="C60" s="81">
        <v>180</v>
      </c>
      <c r="D60" s="81">
        <v>0</v>
      </c>
      <c r="E60" s="99">
        <f t="shared" si="0"/>
        <v>0.9697638759565439</v>
      </c>
      <c r="F60" s="90" t="str">
        <f t="shared" si="9"/>
        <v>C</v>
      </c>
      <c r="H60" t="s">
        <v>738</v>
      </c>
      <c r="I60" s="81">
        <v>0</v>
      </c>
      <c r="J60" s="81">
        <v>0</v>
      </c>
      <c r="K60" s="81">
        <v>0</v>
      </c>
      <c r="L60" s="99">
        <f t="shared" si="2"/>
        <v>0</v>
      </c>
      <c r="M60" s="90" t="str">
        <f t="shared" si="6"/>
        <v>A</v>
      </c>
      <c r="S60" s="81">
        <f t="shared" si="7"/>
        <v>174729.66797000001</v>
      </c>
      <c r="T60" s="81">
        <f t="shared" si="8"/>
        <v>0</v>
      </c>
    </row>
    <row r="61" spans="1:20" x14ac:dyDescent="0.25">
      <c r="A61" t="s">
        <v>1034</v>
      </c>
      <c r="B61" s="81">
        <v>12</v>
      </c>
      <c r="C61" s="81">
        <v>179.76</v>
      </c>
      <c r="D61" s="81">
        <v>0</v>
      </c>
      <c r="E61" s="99">
        <f t="shared" si="0"/>
        <v>0.97076155858461299</v>
      </c>
      <c r="F61" s="90" t="str">
        <f t="shared" si="9"/>
        <v>C</v>
      </c>
      <c r="H61" t="s">
        <v>739</v>
      </c>
      <c r="I61" s="81">
        <v>0</v>
      </c>
      <c r="J61" s="81">
        <v>0</v>
      </c>
      <c r="K61" s="81">
        <v>0</v>
      </c>
      <c r="L61" s="99">
        <f t="shared" si="2"/>
        <v>0</v>
      </c>
      <c r="M61" s="90" t="str">
        <f t="shared" si="6"/>
        <v>A</v>
      </c>
      <c r="S61" s="81">
        <f t="shared" si="7"/>
        <v>174909.42797000002</v>
      </c>
      <c r="T61" s="81">
        <f t="shared" si="8"/>
        <v>0</v>
      </c>
    </row>
    <row r="62" spans="1:20" x14ac:dyDescent="0.25">
      <c r="A62" t="s">
        <v>419</v>
      </c>
      <c r="B62" s="81">
        <v>6</v>
      </c>
      <c r="C62" s="81">
        <v>162</v>
      </c>
      <c r="D62" s="81">
        <v>0</v>
      </c>
      <c r="E62" s="99">
        <f t="shared" si="0"/>
        <v>0.9716606717674523</v>
      </c>
      <c r="F62" s="90" t="str">
        <f t="shared" si="9"/>
        <v>C</v>
      </c>
      <c r="H62" t="s">
        <v>740</v>
      </c>
      <c r="I62" s="81">
        <v>0</v>
      </c>
      <c r="J62" s="81">
        <v>0</v>
      </c>
      <c r="K62" s="81">
        <v>0</v>
      </c>
      <c r="L62" s="99">
        <f t="shared" si="2"/>
        <v>0</v>
      </c>
      <c r="M62" s="90" t="str">
        <f t="shared" si="6"/>
        <v>A</v>
      </c>
      <c r="S62" s="81">
        <f t="shared" si="7"/>
        <v>175071.42797000002</v>
      </c>
      <c r="T62" s="81">
        <f t="shared" si="8"/>
        <v>0</v>
      </c>
    </row>
    <row r="63" spans="1:20" x14ac:dyDescent="0.25">
      <c r="A63" t="s">
        <v>876</v>
      </c>
      <c r="B63" s="81">
        <v>1</v>
      </c>
      <c r="C63" s="81">
        <v>159</v>
      </c>
      <c r="D63" s="81">
        <v>0</v>
      </c>
      <c r="E63" s="99">
        <f t="shared" si="0"/>
        <v>0.97254313470616494</v>
      </c>
      <c r="F63" s="90" t="str">
        <f t="shared" si="9"/>
        <v>C</v>
      </c>
      <c r="H63" t="s">
        <v>741</v>
      </c>
      <c r="I63" s="81">
        <v>0</v>
      </c>
      <c r="J63" s="81">
        <v>0</v>
      </c>
      <c r="K63" s="81">
        <v>0</v>
      </c>
      <c r="L63" s="99">
        <f t="shared" si="2"/>
        <v>0</v>
      </c>
      <c r="M63" s="90" t="str">
        <f t="shared" si="6"/>
        <v>A</v>
      </c>
      <c r="S63" s="81">
        <f t="shared" si="7"/>
        <v>175230.42797000002</v>
      </c>
      <c r="T63" s="81">
        <f t="shared" si="8"/>
        <v>0</v>
      </c>
    </row>
    <row r="64" spans="1:20" x14ac:dyDescent="0.25">
      <c r="A64" t="s">
        <v>898</v>
      </c>
      <c r="B64" s="81">
        <v>1</v>
      </c>
      <c r="C64" s="81">
        <v>155</v>
      </c>
      <c r="D64" s="81">
        <v>0</v>
      </c>
      <c r="E64" s="99">
        <f t="shared" si="0"/>
        <v>0.97340339731937531</v>
      </c>
      <c r="F64" s="90" t="str">
        <f t="shared" si="9"/>
        <v>C</v>
      </c>
      <c r="H64" t="s">
        <v>471</v>
      </c>
      <c r="I64" s="81">
        <v>0</v>
      </c>
      <c r="J64" s="81">
        <v>0</v>
      </c>
      <c r="K64" s="81">
        <v>0</v>
      </c>
      <c r="L64" s="99">
        <f t="shared" si="2"/>
        <v>0</v>
      </c>
      <c r="M64" s="90" t="str">
        <f t="shared" si="6"/>
        <v>A</v>
      </c>
      <c r="S64" s="81">
        <f t="shared" si="7"/>
        <v>175385.42797000002</v>
      </c>
      <c r="T64" s="81">
        <f t="shared" si="8"/>
        <v>0</v>
      </c>
    </row>
    <row r="65" spans="1:20" x14ac:dyDescent="0.25">
      <c r="A65" t="s">
        <v>812</v>
      </c>
      <c r="B65" s="81">
        <v>20</v>
      </c>
      <c r="C65" s="81">
        <v>152</v>
      </c>
      <c r="D65" s="81">
        <v>0</v>
      </c>
      <c r="E65" s="99">
        <f t="shared" si="0"/>
        <v>0.97424700968845912</v>
      </c>
      <c r="F65" s="90" t="str">
        <f t="shared" si="9"/>
        <v>C</v>
      </c>
      <c r="H65" t="s">
        <v>742</v>
      </c>
      <c r="I65" s="81">
        <v>0</v>
      </c>
      <c r="J65" s="81">
        <v>0</v>
      </c>
      <c r="K65" s="81">
        <v>0</v>
      </c>
      <c r="L65" s="99">
        <f t="shared" si="2"/>
        <v>0</v>
      </c>
      <c r="M65" s="90" t="str">
        <f t="shared" si="6"/>
        <v>A</v>
      </c>
      <c r="S65" s="81">
        <f t="shared" si="7"/>
        <v>175537.42797000002</v>
      </c>
      <c r="T65" s="81">
        <f t="shared" si="8"/>
        <v>0</v>
      </c>
    </row>
    <row r="66" spans="1:20" x14ac:dyDescent="0.25">
      <c r="A66" t="s">
        <v>959</v>
      </c>
      <c r="B66" s="81">
        <v>21.315000000000001</v>
      </c>
      <c r="C66" s="81">
        <v>149.20500000000001</v>
      </c>
      <c r="D66" s="81">
        <v>0</v>
      </c>
      <c r="E66" s="99">
        <f t="shared" si="0"/>
        <v>0.97507510958009824</v>
      </c>
      <c r="F66" s="90" t="str">
        <f t="shared" si="9"/>
        <v>C</v>
      </c>
      <c r="H66" t="s">
        <v>743</v>
      </c>
      <c r="I66" s="81">
        <v>0</v>
      </c>
      <c r="J66" s="81">
        <v>0</v>
      </c>
      <c r="K66" s="81">
        <v>0</v>
      </c>
      <c r="L66" s="99">
        <f t="shared" si="2"/>
        <v>0</v>
      </c>
      <c r="M66" s="90" t="str">
        <f t="shared" si="6"/>
        <v>A</v>
      </c>
      <c r="S66" s="81">
        <f t="shared" si="7"/>
        <v>175686.63297000001</v>
      </c>
      <c r="T66" s="81">
        <f t="shared" si="8"/>
        <v>0</v>
      </c>
    </row>
    <row r="67" spans="1:20" x14ac:dyDescent="0.25">
      <c r="A67" t="s">
        <v>996</v>
      </c>
      <c r="B67" s="81">
        <v>80</v>
      </c>
      <c r="C67" s="81">
        <v>148</v>
      </c>
      <c r="D67" s="81">
        <v>0</v>
      </c>
      <c r="E67" s="99">
        <f t="shared" si="0"/>
        <v>0.97589652162367979</v>
      </c>
      <c r="F67" s="90" t="str">
        <f t="shared" si="9"/>
        <v>C</v>
      </c>
      <c r="H67" t="s">
        <v>744</v>
      </c>
      <c r="I67" s="81">
        <v>0</v>
      </c>
      <c r="J67" s="81">
        <v>0</v>
      </c>
      <c r="K67" s="81">
        <v>0</v>
      </c>
      <c r="L67" s="99">
        <f t="shared" si="2"/>
        <v>0</v>
      </c>
      <c r="M67" s="90" t="str">
        <f t="shared" si="6"/>
        <v>A</v>
      </c>
      <c r="S67" s="81">
        <f t="shared" si="7"/>
        <v>175834.63297000001</v>
      </c>
      <c r="T67" s="81">
        <f t="shared" si="8"/>
        <v>0</v>
      </c>
    </row>
    <row r="68" spans="1:20" x14ac:dyDescent="0.25">
      <c r="A68" t="s">
        <v>540</v>
      </c>
      <c r="B68" s="81">
        <v>22</v>
      </c>
      <c r="C68" s="81">
        <v>140.57999999999998</v>
      </c>
      <c r="D68" s="81">
        <v>0</v>
      </c>
      <c r="E68" s="99">
        <f t="shared" si="0"/>
        <v>0.97667675206345472</v>
      </c>
      <c r="F68" s="90" t="str">
        <f t="shared" si="9"/>
        <v>C</v>
      </c>
      <c r="H68" t="s">
        <v>745</v>
      </c>
      <c r="I68" s="81">
        <v>0</v>
      </c>
      <c r="J68" s="81">
        <v>0</v>
      </c>
      <c r="K68" s="81">
        <v>0</v>
      </c>
      <c r="L68" s="99">
        <f t="shared" si="2"/>
        <v>0</v>
      </c>
      <c r="M68" s="90" t="str">
        <f t="shared" si="6"/>
        <v>A</v>
      </c>
      <c r="S68" s="81">
        <f t="shared" si="7"/>
        <v>175975.21296999999</v>
      </c>
      <c r="T68" s="81">
        <f t="shared" si="8"/>
        <v>0</v>
      </c>
    </row>
    <row r="69" spans="1:20" x14ac:dyDescent="0.25">
      <c r="A69" t="s">
        <v>994</v>
      </c>
      <c r="B69" s="81">
        <v>70</v>
      </c>
      <c r="C69" s="81">
        <v>140</v>
      </c>
      <c r="D69" s="81">
        <v>0</v>
      </c>
      <c r="E69" s="99">
        <f t="shared" si="0"/>
        <v>0.97745376345603185</v>
      </c>
      <c r="F69" s="90" t="str">
        <f t="shared" si="9"/>
        <v>C</v>
      </c>
      <c r="H69" t="s">
        <v>746</v>
      </c>
      <c r="I69" s="81">
        <v>0</v>
      </c>
      <c r="J69" s="81">
        <v>0</v>
      </c>
      <c r="K69" s="81">
        <v>0</v>
      </c>
      <c r="L69" s="99">
        <f t="shared" si="2"/>
        <v>0</v>
      </c>
      <c r="M69" s="90" t="str">
        <f t="shared" si="6"/>
        <v>A</v>
      </c>
      <c r="S69" s="81">
        <f t="shared" si="7"/>
        <v>176115.21296999999</v>
      </c>
      <c r="T69" s="81">
        <f t="shared" si="8"/>
        <v>0</v>
      </c>
    </row>
    <row r="70" spans="1:20" x14ac:dyDescent="0.25">
      <c r="A70" t="s">
        <v>861</v>
      </c>
      <c r="B70" s="81">
        <v>56</v>
      </c>
      <c r="C70" s="81">
        <v>139.49600000000001</v>
      </c>
      <c r="D70" s="81">
        <v>0</v>
      </c>
      <c r="E70" s="99">
        <f t="shared" si="0"/>
        <v>0.97822797760759583</v>
      </c>
      <c r="F70" s="90" t="str">
        <f t="shared" si="9"/>
        <v>C</v>
      </c>
      <c r="H70" t="s">
        <v>474</v>
      </c>
      <c r="I70" s="81">
        <v>0</v>
      </c>
      <c r="J70" s="81">
        <v>0</v>
      </c>
      <c r="K70" s="81">
        <v>0</v>
      </c>
      <c r="L70" s="99">
        <f t="shared" si="2"/>
        <v>0</v>
      </c>
      <c r="M70" s="90" t="str">
        <f t="shared" si="6"/>
        <v>A</v>
      </c>
      <c r="S70" s="81">
        <f t="shared" si="7"/>
        <v>176254.70897000001</v>
      </c>
      <c r="T70" s="81">
        <f t="shared" si="8"/>
        <v>0</v>
      </c>
    </row>
    <row r="71" spans="1:20" x14ac:dyDescent="0.25">
      <c r="A71" t="s">
        <v>889</v>
      </c>
      <c r="B71" s="81">
        <v>30</v>
      </c>
      <c r="C71" s="81">
        <v>137.4</v>
      </c>
      <c r="D71" s="81">
        <v>0</v>
      </c>
      <c r="E71" s="99">
        <f t="shared" si="0"/>
        <v>0.97899055878859653</v>
      </c>
      <c r="F71" s="90" t="str">
        <f t="shared" si="9"/>
        <v>C</v>
      </c>
      <c r="H71" t="s">
        <v>747</v>
      </c>
      <c r="I71" s="81">
        <v>0</v>
      </c>
      <c r="J71" s="81">
        <v>0</v>
      </c>
      <c r="K71" s="81">
        <v>0</v>
      </c>
      <c r="L71" s="99">
        <f t="shared" si="2"/>
        <v>0</v>
      </c>
      <c r="M71" s="90" t="str">
        <f t="shared" si="6"/>
        <v>A</v>
      </c>
      <c r="S71" s="81">
        <f t="shared" si="7"/>
        <v>176392.10897</v>
      </c>
      <c r="T71" s="81">
        <f t="shared" si="8"/>
        <v>0</v>
      </c>
    </row>
    <row r="72" spans="1:20" x14ac:dyDescent="0.25">
      <c r="A72" t="s">
        <v>929</v>
      </c>
      <c r="B72" s="81">
        <v>8</v>
      </c>
      <c r="C72" s="81">
        <v>136.88</v>
      </c>
      <c r="D72" s="81">
        <v>0</v>
      </c>
      <c r="E72" s="99">
        <f t="shared" si="0"/>
        <v>0.97975025392728199</v>
      </c>
      <c r="F72" s="90" t="str">
        <f t="shared" si="9"/>
        <v>C</v>
      </c>
      <c r="H72" t="s">
        <v>748</v>
      </c>
      <c r="I72" s="81">
        <v>0</v>
      </c>
      <c r="J72" s="81">
        <v>0</v>
      </c>
      <c r="K72" s="81">
        <v>0</v>
      </c>
      <c r="L72" s="99">
        <f t="shared" si="2"/>
        <v>0</v>
      </c>
      <c r="M72" s="90" t="str">
        <f t="shared" si="6"/>
        <v>A</v>
      </c>
      <c r="S72" s="81">
        <f t="shared" si="7"/>
        <v>176528.98897000001</v>
      </c>
      <c r="T72" s="81">
        <f t="shared" si="8"/>
        <v>0</v>
      </c>
    </row>
    <row r="73" spans="1:20" x14ac:dyDescent="0.25">
      <c r="A73" t="s">
        <v>932</v>
      </c>
      <c r="B73" s="81">
        <v>2</v>
      </c>
      <c r="C73" s="81">
        <v>136.84</v>
      </c>
      <c r="D73" s="81">
        <v>0</v>
      </c>
      <c r="E73" s="99">
        <f t="shared" si="0"/>
        <v>0.98050972706271244</v>
      </c>
      <c r="F73" s="90" t="str">
        <f t="shared" si="9"/>
        <v>C</v>
      </c>
      <c r="H73" t="s">
        <v>749</v>
      </c>
      <c r="I73" s="81">
        <v>0</v>
      </c>
      <c r="J73" s="81">
        <v>0</v>
      </c>
      <c r="K73" s="81">
        <v>0</v>
      </c>
      <c r="L73" s="99">
        <f t="shared" si="2"/>
        <v>0</v>
      </c>
      <c r="M73" s="90" t="str">
        <f t="shared" si="6"/>
        <v>A</v>
      </c>
      <c r="S73" s="81">
        <f t="shared" si="7"/>
        <v>176665.82897</v>
      </c>
      <c r="T73" s="81">
        <f t="shared" si="8"/>
        <v>0</v>
      </c>
    </row>
    <row r="74" spans="1:20" x14ac:dyDescent="0.25">
      <c r="A74" t="s">
        <v>179</v>
      </c>
      <c r="B74" s="81">
        <v>43</v>
      </c>
      <c r="C74" s="81">
        <v>135.02000000000001</v>
      </c>
      <c r="D74" s="81">
        <v>0</v>
      </c>
      <c r="E74" s="99">
        <f t="shared" si="0"/>
        <v>0.98125909905003927</v>
      </c>
      <c r="F74" s="90" t="str">
        <f t="shared" si="9"/>
        <v>C</v>
      </c>
      <c r="H74" t="s">
        <v>750</v>
      </c>
      <c r="I74" s="81">
        <v>0</v>
      </c>
      <c r="J74" s="81">
        <v>0</v>
      </c>
      <c r="K74" s="81">
        <v>0</v>
      </c>
      <c r="L74" s="99">
        <f t="shared" si="2"/>
        <v>0</v>
      </c>
      <c r="M74" s="90" t="str">
        <f t="shared" si="6"/>
        <v>A</v>
      </c>
      <c r="S74" s="81">
        <f t="shared" si="7"/>
        <v>176800.84896999999</v>
      </c>
      <c r="T74" s="81">
        <f t="shared" si="8"/>
        <v>0</v>
      </c>
    </row>
    <row r="75" spans="1:20" x14ac:dyDescent="0.25">
      <c r="A75" t="s">
        <v>911</v>
      </c>
      <c r="B75" s="81">
        <v>9</v>
      </c>
      <c r="C75" s="81">
        <v>135</v>
      </c>
      <c r="D75" s="81">
        <v>0</v>
      </c>
      <c r="E75" s="99">
        <f t="shared" si="0"/>
        <v>0.98200836003573866</v>
      </c>
      <c r="F75" s="90" t="str">
        <f t="shared" si="9"/>
        <v>C</v>
      </c>
      <c r="H75" t="s">
        <v>751</v>
      </c>
      <c r="I75" s="81">
        <v>0</v>
      </c>
      <c r="J75" s="81">
        <v>0</v>
      </c>
      <c r="K75" s="81">
        <v>0</v>
      </c>
      <c r="L75" s="99">
        <f t="shared" si="2"/>
        <v>0</v>
      </c>
      <c r="M75" s="90" t="str">
        <f t="shared" si="6"/>
        <v>A</v>
      </c>
      <c r="S75" s="81">
        <f t="shared" si="7"/>
        <v>176935.84896999999</v>
      </c>
      <c r="T75" s="81">
        <f t="shared" si="8"/>
        <v>0</v>
      </c>
    </row>
    <row r="76" spans="1:20" x14ac:dyDescent="0.25">
      <c r="A76" t="s">
        <v>716</v>
      </c>
      <c r="B76" s="81">
        <v>2</v>
      </c>
      <c r="C76" s="81">
        <v>125.94</v>
      </c>
      <c r="D76" s="81">
        <v>0</v>
      </c>
      <c r="E76" s="99">
        <f t="shared" ref="E76:E139" si="10">IFERROR(S76/$C$2,0)</f>
        <v>0.98270733728417559</v>
      </c>
      <c r="F76" s="90" t="str">
        <f t="shared" si="9"/>
        <v>C</v>
      </c>
      <c r="H76" t="s">
        <v>752</v>
      </c>
      <c r="I76" s="81">
        <v>0</v>
      </c>
      <c r="J76" s="81">
        <v>0</v>
      </c>
      <c r="K76" s="81">
        <v>0</v>
      </c>
      <c r="L76" s="99">
        <f t="shared" ref="L76:L139" si="11">IFERROR(T76/$J$2,0)</f>
        <v>0</v>
      </c>
      <c r="M76" s="90" t="str">
        <f t="shared" si="6"/>
        <v>A</v>
      </c>
      <c r="S76" s="81">
        <f t="shared" si="7"/>
        <v>177061.78896999999</v>
      </c>
      <c r="T76" s="81">
        <f t="shared" si="8"/>
        <v>0</v>
      </c>
    </row>
    <row r="77" spans="1:20" x14ac:dyDescent="0.25">
      <c r="A77" t="s">
        <v>747</v>
      </c>
      <c r="B77" s="81">
        <v>3</v>
      </c>
      <c r="C77" s="81">
        <v>125.76</v>
      </c>
      <c r="D77" s="81">
        <v>0</v>
      </c>
      <c r="E77" s="99">
        <f t="shared" si="10"/>
        <v>0.98340531551796495</v>
      </c>
      <c r="F77" s="90" t="str">
        <f t="shared" si="9"/>
        <v>C</v>
      </c>
      <c r="H77" t="s">
        <v>753</v>
      </c>
      <c r="I77" s="81">
        <v>0</v>
      </c>
      <c r="J77" s="81">
        <v>0</v>
      </c>
      <c r="K77" s="81">
        <v>0</v>
      </c>
      <c r="L77" s="99">
        <f t="shared" si="11"/>
        <v>0</v>
      </c>
      <c r="M77" s="90" t="str">
        <f t="shared" si="6"/>
        <v>A</v>
      </c>
      <c r="S77" s="81">
        <f t="shared" si="7"/>
        <v>177187.54897</v>
      </c>
      <c r="T77" s="81">
        <f t="shared" si="8"/>
        <v>0</v>
      </c>
    </row>
    <row r="78" spans="1:20" x14ac:dyDescent="0.25">
      <c r="A78" t="s">
        <v>865</v>
      </c>
      <c r="B78" s="81">
        <v>48</v>
      </c>
      <c r="C78" s="81">
        <v>119.52000000000001</v>
      </c>
      <c r="D78" s="81">
        <v>0</v>
      </c>
      <c r="E78" s="99">
        <f t="shared" si="10"/>
        <v>0.98406866124397085</v>
      </c>
      <c r="F78" s="90" t="str">
        <f t="shared" si="9"/>
        <v>C</v>
      </c>
      <c r="H78" t="s">
        <v>754</v>
      </c>
      <c r="I78" s="81">
        <v>0</v>
      </c>
      <c r="J78" s="81">
        <v>0</v>
      </c>
      <c r="K78" s="81">
        <v>0</v>
      </c>
      <c r="L78" s="99">
        <f t="shared" si="11"/>
        <v>0</v>
      </c>
      <c r="M78" s="90" t="str">
        <f t="shared" si="6"/>
        <v>A</v>
      </c>
      <c r="S78" s="81">
        <f t="shared" si="7"/>
        <v>177307.06896999999</v>
      </c>
      <c r="T78" s="81">
        <f t="shared" si="8"/>
        <v>0</v>
      </c>
    </row>
    <row r="79" spans="1:20" x14ac:dyDescent="0.25">
      <c r="A79" t="s">
        <v>746</v>
      </c>
      <c r="B79" s="81">
        <v>7</v>
      </c>
      <c r="C79" s="81">
        <v>111.3</v>
      </c>
      <c r="D79" s="81">
        <v>0</v>
      </c>
      <c r="E79" s="99">
        <f t="shared" si="10"/>
        <v>0.98468638530106956</v>
      </c>
      <c r="F79" s="90" t="str">
        <f t="shared" si="9"/>
        <v>C</v>
      </c>
      <c r="H79" t="s">
        <v>755</v>
      </c>
      <c r="I79" s="81">
        <v>0</v>
      </c>
      <c r="J79" s="81">
        <v>0</v>
      </c>
      <c r="K79" s="81">
        <v>0</v>
      </c>
      <c r="L79" s="99">
        <f t="shared" si="11"/>
        <v>0</v>
      </c>
      <c r="M79" s="90" t="str">
        <f t="shared" si="6"/>
        <v>A</v>
      </c>
      <c r="S79" s="81">
        <f t="shared" si="7"/>
        <v>177418.36896999998</v>
      </c>
      <c r="T79" s="81">
        <f t="shared" si="8"/>
        <v>0</v>
      </c>
    </row>
    <row r="80" spans="1:20" x14ac:dyDescent="0.25">
      <c r="A80" t="s">
        <v>726</v>
      </c>
      <c r="B80" s="81">
        <v>4</v>
      </c>
      <c r="C80" s="81">
        <v>106.88</v>
      </c>
      <c r="D80" s="81">
        <v>0</v>
      </c>
      <c r="E80" s="99">
        <f t="shared" si="10"/>
        <v>0.98527957799848853</v>
      </c>
      <c r="F80" s="90" t="str">
        <f t="shared" si="9"/>
        <v>C</v>
      </c>
      <c r="H80" t="s">
        <v>756</v>
      </c>
      <c r="I80" s="81">
        <v>0</v>
      </c>
      <c r="J80" s="81">
        <v>0</v>
      </c>
      <c r="K80" s="81">
        <v>0</v>
      </c>
      <c r="L80" s="99">
        <f t="shared" si="11"/>
        <v>0</v>
      </c>
      <c r="M80" s="90" t="str">
        <f t="shared" si="6"/>
        <v>A</v>
      </c>
      <c r="S80" s="81">
        <f t="shared" si="7"/>
        <v>177525.24896999999</v>
      </c>
      <c r="T80" s="81">
        <f t="shared" si="8"/>
        <v>0</v>
      </c>
    </row>
    <row r="81" spans="1:20" x14ac:dyDescent="0.25">
      <c r="A81" t="s">
        <v>1028</v>
      </c>
      <c r="B81" s="81">
        <v>42</v>
      </c>
      <c r="C81" s="81">
        <v>99.11999999999999</v>
      </c>
      <c r="D81" s="81">
        <v>0</v>
      </c>
      <c r="E81" s="99">
        <f t="shared" si="10"/>
        <v>0.9858297020644331</v>
      </c>
      <c r="F81" s="90" t="str">
        <f t="shared" si="9"/>
        <v>C</v>
      </c>
      <c r="H81" t="s">
        <v>757</v>
      </c>
      <c r="I81" s="81">
        <v>0</v>
      </c>
      <c r="J81" s="81">
        <v>0</v>
      </c>
      <c r="K81" s="81">
        <v>0</v>
      </c>
      <c r="L81" s="99">
        <f t="shared" si="11"/>
        <v>0</v>
      </c>
      <c r="M81" s="90" t="str">
        <f t="shared" si="6"/>
        <v>A</v>
      </c>
      <c r="S81" s="81">
        <f t="shared" si="7"/>
        <v>177624.36896999998</v>
      </c>
      <c r="T81" s="81">
        <f t="shared" si="8"/>
        <v>0</v>
      </c>
    </row>
    <row r="82" spans="1:20" x14ac:dyDescent="0.25">
      <c r="A82" t="s">
        <v>1019</v>
      </c>
      <c r="B82" s="81">
        <v>3</v>
      </c>
      <c r="C82" s="81">
        <v>97.5</v>
      </c>
      <c r="D82" s="81">
        <v>0</v>
      </c>
      <c r="E82" s="99">
        <f t="shared" si="10"/>
        <v>0.98637083499854938</v>
      </c>
      <c r="F82" s="90" t="str">
        <f t="shared" si="9"/>
        <v>C</v>
      </c>
      <c r="H82" t="s">
        <v>758</v>
      </c>
      <c r="I82" s="81">
        <v>0</v>
      </c>
      <c r="J82" s="81">
        <v>0</v>
      </c>
      <c r="K82" s="81">
        <v>0</v>
      </c>
      <c r="L82" s="99">
        <f t="shared" si="11"/>
        <v>0</v>
      </c>
      <c r="M82" s="90" t="str">
        <f t="shared" si="6"/>
        <v>A</v>
      </c>
      <c r="S82" s="81">
        <f t="shared" si="7"/>
        <v>177721.86896999998</v>
      </c>
      <c r="T82" s="81">
        <f t="shared" si="8"/>
        <v>0</v>
      </c>
    </row>
    <row r="83" spans="1:20" x14ac:dyDescent="0.25">
      <c r="A83" t="s">
        <v>858</v>
      </c>
      <c r="B83" s="81">
        <v>6</v>
      </c>
      <c r="C83" s="81">
        <v>95.94</v>
      </c>
      <c r="D83" s="81">
        <v>0</v>
      </c>
      <c r="E83" s="99">
        <f t="shared" si="10"/>
        <v>0.98690330980571983</v>
      </c>
      <c r="F83" s="90" t="str">
        <f t="shared" si="9"/>
        <v>C</v>
      </c>
      <c r="H83" t="s">
        <v>759</v>
      </c>
      <c r="I83" s="81">
        <v>0</v>
      </c>
      <c r="J83" s="81">
        <v>0</v>
      </c>
      <c r="K83" s="81">
        <v>0</v>
      </c>
      <c r="L83" s="99">
        <f t="shared" si="11"/>
        <v>0</v>
      </c>
      <c r="M83" s="90" t="str">
        <f t="shared" si="6"/>
        <v>A</v>
      </c>
      <c r="S83" s="81">
        <f t="shared" si="7"/>
        <v>177817.80896999998</v>
      </c>
      <c r="T83" s="81">
        <f t="shared" si="8"/>
        <v>0</v>
      </c>
    </row>
    <row r="84" spans="1:20" x14ac:dyDescent="0.25">
      <c r="A84" t="s">
        <v>874</v>
      </c>
      <c r="B84" s="81">
        <v>5</v>
      </c>
      <c r="C84" s="81">
        <v>94.75</v>
      </c>
      <c r="D84" s="81">
        <v>0</v>
      </c>
      <c r="E84" s="99">
        <f t="shared" si="10"/>
        <v>0.98742918001605329</v>
      </c>
      <c r="F84" s="90" t="str">
        <f t="shared" si="9"/>
        <v>C</v>
      </c>
      <c r="H84" t="s">
        <v>760</v>
      </c>
      <c r="I84" s="81">
        <v>0</v>
      </c>
      <c r="J84" s="81">
        <v>0</v>
      </c>
      <c r="K84" s="81">
        <v>0</v>
      </c>
      <c r="L84" s="99">
        <f t="shared" si="11"/>
        <v>0</v>
      </c>
      <c r="M84" s="90" t="str">
        <f t="shared" si="6"/>
        <v>A</v>
      </c>
      <c r="S84" s="81">
        <f t="shared" si="7"/>
        <v>177912.55896999998</v>
      </c>
      <c r="T84" s="81">
        <f t="shared" si="8"/>
        <v>0</v>
      </c>
    </row>
    <row r="85" spans="1:20" x14ac:dyDescent="0.25">
      <c r="A85" t="s">
        <v>709</v>
      </c>
      <c r="B85" s="81">
        <v>2</v>
      </c>
      <c r="C85" s="81">
        <v>91.84</v>
      </c>
      <c r="D85" s="81">
        <v>0</v>
      </c>
      <c r="E85" s="99">
        <f t="shared" si="10"/>
        <v>0.98793889948958391</v>
      </c>
      <c r="F85" s="90" t="str">
        <f t="shared" si="9"/>
        <v>C</v>
      </c>
      <c r="H85" t="s">
        <v>761</v>
      </c>
      <c r="I85" s="81">
        <v>0</v>
      </c>
      <c r="J85" s="81">
        <v>0</v>
      </c>
      <c r="K85" s="81">
        <v>0</v>
      </c>
      <c r="L85" s="99">
        <f t="shared" si="11"/>
        <v>0</v>
      </c>
      <c r="M85" s="90" t="str">
        <f t="shared" si="6"/>
        <v>A</v>
      </c>
      <c r="S85" s="81">
        <f t="shared" si="7"/>
        <v>178004.39896999998</v>
      </c>
      <c r="T85" s="81">
        <f t="shared" si="8"/>
        <v>0</v>
      </c>
    </row>
    <row r="86" spans="1:20" x14ac:dyDescent="0.25">
      <c r="A86" t="s">
        <v>712</v>
      </c>
      <c r="B86" s="81">
        <v>3</v>
      </c>
      <c r="C86" s="81">
        <v>86.699999999999989</v>
      </c>
      <c r="D86" s="81">
        <v>0</v>
      </c>
      <c r="E86" s="99">
        <f t="shared" si="10"/>
        <v>0.98842009154484423</v>
      </c>
      <c r="F86" s="90" t="str">
        <f t="shared" si="9"/>
        <v>C</v>
      </c>
      <c r="H86" t="s">
        <v>676</v>
      </c>
      <c r="I86" s="81">
        <v>0</v>
      </c>
      <c r="J86" s="81">
        <v>0</v>
      </c>
      <c r="K86" s="81">
        <v>0</v>
      </c>
      <c r="L86" s="99">
        <f t="shared" si="11"/>
        <v>0</v>
      </c>
      <c r="M86" s="90" t="str">
        <f t="shared" si="6"/>
        <v>A</v>
      </c>
      <c r="S86" s="81">
        <f t="shared" si="7"/>
        <v>178091.09896999999</v>
      </c>
      <c r="T86" s="81">
        <f t="shared" si="8"/>
        <v>0</v>
      </c>
    </row>
    <row r="87" spans="1:20" x14ac:dyDescent="0.25">
      <c r="A87" t="s">
        <v>727</v>
      </c>
      <c r="B87" s="81">
        <v>3</v>
      </c>
      <c r="C87" s="81">
        <v>85.83</v>
      </c>
      <c r="D87" s="81">
        <v>0</v>
      </c>
      <c r="E87" s="99">
        <f t="shared" si="10"/>
        <v>0.98889645502930767</v>
      </c>
      <c r="F87" s="90" t="str">
        <f t="shared" si="9"/>
        <v>C</v>
      </c>
      <c r="H87" t="s">
        <v>762</v>
      </c>
      <c r="I87" s="81">
        <v>0</v>
      </c>
      <c r="J87" s="81">
        <v>0</v>
      </c>
      <c r="K87" s="81">
        <v>0</v>
      </c>
      <c r="L87" s="99">
        <f t="shared" si="11"/>
        <v>0</v>
      </c>
      <c r="M87" s="90" t="str">
        <f t="shared" si="6"/>
        <v>A</v>
      </c>
      <c r="S87" s="81">
        <f t="shared" si="7"/>
        <v>178176.92896999998</v>
      </c>
      <c r="T87" s="81">
        <f t="shared" si="8"/>
        <v>0</v>
      </c>
    </row>
    <row r="88" spans="1:20" x14ac:dyDescent="0.25">
      <c r="A88" t="s">
        <v>1037</v>
      </c>
      <c r="B88" s="81">
        <v>52</v>
      </c>
      <c r="C88" s="81">
        <v>85.8</v>
      </c>
      <c r="D88" s="81">
        <v>0</v>
      </c>
      <c r="E88" s="99">
        <f t="shared" si="10"/>
        <v>0.98937265201132996</v>
      </c>
      <c r="F88" s="90" t="str">
        <f t="shared" si="9"/>
        <v>C</v>
      </c>
      <c r="H88" t="s">
        <v>682</v>
      </c>
      <c r="I88" s="81">
        <v>0</v>
      </c>
      <c r="J88" s="81">
        <v>0</v>
      </c>
      <c r="K88" s="81">
        <v>0</v>
      </c>
      <c r="L88" s="99">
        <f t="shared" si="11"/>
        <v>0</v>
      </c>
      <c r="M88" s="90" t="str">
        <f t="shared" ref="M88:M151" si="12">IFERROR(IF(H88=0,"",IF(L88&lt;=$L$2,"A",IF(L88&lt;=$L$3,"B","C")))," ")</f>
        <v>A</v>
      </c>
      <c r="S88" s="81">
        <f t="shared" ref="S88:S151" si="13">C88+S87</f>
        <v>178262.72896999997</v>
      </c>
      <c r="T88" s="81">
        <f t="shared" ref="T88:T151" si="14">J88+T87</f>
        <v>0</v>
      </c>
    </row>
    <row r="89" spans="1:20" x14ac:dyDescent="0.25">
      <c r="A89" t="s">
        <v>443</v>
      </c>
      <c r="B89" s="81">
        <v>15</v>
      </c>
      <c r="C89" s="81">
        <v>83.85</v>
      </c>
      <c r="D89" s="81">
        <v>0</v>
      </c>
      <c r="E89" s="99">
        <f t="shared" si="10"/>
        <v>0.98983802633467</v>
      </c>
      <c r="F89" s="90" t="str">
        <f t="shared" si="9"/>
        <v>C</v>
      </c>
      <c r="H89" t="s">
        <v>678</v>
      </c>
      <c r="I89" s="81">
        <v>0</v>
      </c>
      <c r="J89" s="81">
        <v>0</v>
      </c>
      <c r="K89" s="81">
        <v>0</v>
      </c>
      <c r="L89" s="99">
        <f t="shared" si="11"/>
        <v>0</v>
      </c>
      <c r="M89" s="90" t="str">
        <f t="shared" si="12"/>
        <v>A</v>
      </c>
      <c r="S89" s="81">
        <f t="shared" si="13"/>
        <v>178346.57896999997</v>
      </c>
      <c r="T89" s="81">
        <f t="shared" si="14"/>
        <v>0</v>
      </c>
    </row>
    <row r="90" spans="1:20" x14ac:dyDescent="0.25">
      <c r="A90" t="s">
        <v>708</v>
      </c>
      <c r="B90" s="81">
        <v>3</v>
      </c>
      <c r="C90" s="81">
        <v>82.679999999999993</v>
      </c>
      <c r="D90" s="81">
        <v>0</v>
      </c>
      <c r="E90" s="99">
        <f t="shared" si="10"/>
        <v>0.99029690706280049</v>
      </c>
      <c r="F90" s="90" t="str">
        <f t="shared" si="9"/>
        <v>C</v>
      </c>
      <c r="H90" t="s">
        <v>763</v>
      </c>
      <c r="I90" s="81">
        <v>0</v>
      </c>
      <c r="J90" s="81">
        <v>0</v>
      </c>
      <c r="K90" s="81">
        <v>0</v>
      </c>
      <c r="L90" s="99">
        <f t="shared" si="11"/>
        <v>0</v>
      </c>
      <c r="M90" s="90" t="str">
        <f t="shared" si="12"/>
        <v>A</v>
      </c>
      <c r="S90" s="81">
        <f t="shared" si="13"/>
        <v>178429.25896999997</v>
      </c>
      <c r="T90" s="81">
        <f t="shared" si="14"/>
        <v>0</v>
      </c>
    </row>
    <row r="91" spans="1:20" x14ac:dyDescent="0.25">
      <c r="A91" t="s">
        <v>539</v>
      </c>
      <c r="B91" s="81">
        <v>16</v>
      </c>
      <c r="C91" s="81">
        <v>78.08</v>
      </c>
      <c r="D91" s="81">
        <v>0</v>
      </c>
      <c r="E91" s="99">
        <f t="shared" si="10"/>
        <v>0.99073025741660348</v>
      </c>
      <c r="F91" s="90" t="str">
        <f t="shared" si="9"/>
        <v>C</v>
      </c>
      <c r="H91" t="s">
        <v>764</v>
      </c>
      <c r="I91" s="81">
        <v>0</v>
      </c>
      <c r="J91" s="81">
        <v>0</v>
      </c>
      <c r="K91" s="81">
        <v>0</v>
      </c>
      <c r="L91" s="99">
        <f t="shared" si="11"/>
        <v>0</v>
      </c>
      <c r="M91" s="90" t="str">
        <f t="shared" si="12"/>
        <v>A</v>
      </c>
      <c r="S91" s="81">
        <f t="shared" si="13"/>
        <v>178507.33896999995</v>
      </c>
      <c r="T91" s="81">
        <f t="shared" si="14"/>
        <v>0</v>
      </c>
    </row>
    <row r="92" spans="1:20" x14ac:dyDescent="0.25">
      <c r="A92" t="s">
        <v>733</v>
      </c>
      <c r="B92" s="81">
        <v>9</v>
      </c>
      <c r="C92" s="81">
        <v>76.5</v>
      </c>
      <c r="D92" s="81">
        <v>0</v>
      </c>
      <c r="E92" s="99">
        <f t="shared" si="10"/>
        <v>0.99115483864183307</v>
      </c>
      <c r="F92" s="90" t="str">
        <f t="shared" ref="F92:F155" si="15">IFERROR(IF(A92=0,"",IF(E92&lt;=$E$2,"A",IF(E92&lt;=$E$3,"B","C")))," ")</f>
        <v>C</v>
      </c>
      <c r="H92" t="s">
        <v>765</v>
      </c>
      <c r="I92" s="81">
        <v>0</v>
      </c>
      <c r="J92" s="81">
        <v>0</v>
      </c>
      <c r="K92" s="81">
        <v>0</v>
      </c>
      <c r="L92" s="99">
        <f t="shared" si="11"/>
        <v>0</v>
      </c>
      <c r="M92" s="90" t="str">
        <f t="shared" si="12"/>
        <v>A</v>
      </c>
      <c r="S92" s="81">
        <f t="shared" si="13"/>
        <v>178583.83896999995</v>
      </c>
      <c r="T92" s="81">
        <f t="shared" si="14"/>
        <v>0</v>
      </c>
    </row>
    <row r="93" spans="1:20" x14ac:dyDescent="0.25">
      <c r="A93" t="s">
        <v>1001</v>
      </c>
      <c r="B93" s="81">
        <v>30</v>
      </c>
      <c r="C93" s="81">
        <v>75</v>
      </c>
      <c r="D93" s="81">
        <v>0</v>
      </c>
      <c r="E93" s="99">
        <f t="shared" si="10"/>
        <v>0.99157109474499949</v>
      </c>
      <c r="F93" s="90" t="str">
        <f t="shared" si="15"/>
        <v>C</v>
      </c>
      <c r="H93" t="s">
        <v>766</v>
      </c>
      <c r="I93" s="81">
        <v>0</v>
      </c>
      <c r="J93" s="81">
        <v>0</v>
      </c>
      <c r="K93" s="81">
        <v>0</v>
      </c>
      <c r="L93" s="99">
        <f t="shared" si="11"/>
        <v>0</v>
      </c>
      <c r="M93" s="90" t="str">
        <f t="shared" si="12"/>
        <v>A</v>
      </c>
      <c r="S93" s="81">
        <f t="shared" si="13"/>
        <v>178658.83896999995</v>
      </c>
      <c r="T93" s="81">
        <f t="shared" si="14"/>
        <v>0</v>
      </c>
    </row>
    <row r="94" spans="1:20" x14ac:dyDescent="0.25">
      <c r="A94" t="s">
        <v>1020</v>
      </c>
      <c r="B94" s="81">
        <v>1</v>
      </c>
      <c r="C94" s="81">
        <v>74</v>
      </c>
      <c r="D94" s="81">
        <v>0</v>
      </c>
      <c r="E94" s="99">
        <f t="shared" si="10"/>
        <v>0.99198180076679021</v>
      </c>
      <c r="F94" s="90" t="str">
        <f t="shared" si="15"/>
        <v>C</v>
      </c>
      <c r="H94" t="s">
        <v>767</v>
      </c>
      <c r="I94" s="81">
        <v>0</v>
      </c>
      <c r="J94" s="81">
        <v>0</v>
      </c>
      <c r="K94" s="81">
        <v>0</v>
      </c>
      <c r="L94" s="99">
        <f t="shared" si="11"/>
        <v>0</v>
      </c>
      <c r="M94" s="90" t="str">
        <f t="shared" si="12"/>
        <v>A</v>
      </c>
      <c r="S94" s="81">
        <f t="shared" si="13"/>
        <v>178732.83896999995</v>
      </c>
      <c r="T94" s="81">
        <f t="shared" si="14"/>
        <v>0</v>
      </c>
    </row>
    <row r="95" spans="1:20" x14ac:dyDescent="0.25">
      <c r="A95" t="s">
        <v>730</v>
      </c>
      <c r="B95" s="81">
        <v>11</v>
      </c>
      <c r="C95" s="81">
        <v>63.03</v>
      </c>
      <c r="D95" s="81">
        <v>0</v>
      </c>
      <c r="E95" s="99">
        <f t="shared" si="10"/>
        <v>0.99233162239589123</v>
      </c>
      <c r="F95" s="90" t="str">
        <f t="shared" si="15"/>
        <v>C</v>
      </c>
      <c r="H95" t="s">
        <v>768</v>
      </c>
      <c r="I95" s="81">
        <v>0</v>
      </c>
      <c r="J95" s="81">
        <v>0</v>
      </c>
      <c r="K95" s="81">
        <v>0</v>
      </c>
      <c r="L95" s="99">
        <f t="shared" si="11"/>
        <v>0</v>
      </c>
      <c r="M95" s="90" t="str">
        <f t="shared" si="12"/>
        <v>A</v>
      </c>
      <c r="S95" s="81">
        <f t="shared" si="13"/>
        <v>178795.86896999995</v>
      </c>
      <c r="T95" s="81">
        <f t="shared" si="14"/>
        <v>0</v>
      </c>
    </row>
    <row r="96" spans="1:20" x14ac:dyDescent="0.25">
      <c r="A96" t="s">
        <v>1040</v>
      </c>
      <c r="B96" s="81">
        <v>1</v>
      </c>
      <c r="C96" s="81">
        <v>61.9</v>
      </c>
      <c r="D96" s="81">
        <v>0</v>
      </c>
      <c r="E96" s="99">
        <f t="shared" si="10"/>
        <v>0.99267517243303782</v>
      </c>
      <c r="F96" s="90" t="str">
        <f t="shared" si="15"/>
        <v>C</v>
      </c>
      <c r="H96" t="s">
        <v>769</v>
      </c>
      <c r="I96" s="81">
        <v>0</v>
      </c>
      <c r="J96" s="81">
        <v>0</v>
      </c>
      <c r="K96" s="81">
        <v>0</v>
      </c>
      <c r="L96" s="99">
        <f t="shared" si="11"/>
        <v>0</v>
      </c>
      <c r="M96" s="90" t="str">
        <f t="shared" si="12"/>
        <v>A</v>
      </c>
      <c r="S96" s="81">
        <f t="shared" si="13"/>
        <v>178857.76896999995</v>
      </c>
      <c r="T96" s="81">
        <f t="shared" si="14"/>
        <v>0</v>
      </c>
    </row>
    <row r="97" spans="1:20" x14ac:dyDescent="0.25">
      <c r="A97" t="s">
        <v>783</v>
      </c>
      <c r="B97" s="81">
        <v>7</v>
      </c>
      <c r="C97" s="81">
        <v>58.870000000000005</v>
      </c>
      <c r="D97" s="81">
        <v>0</v>
      </c>
      <c r="E97" s="99">
        <f t="shared" si="10"/>
        <v>0.99300190572361646</v>
      </c>
      <c r="F97" s="90" t="str">
        <f t="shared" si="15"/>
        <v>C</v>
      </c>
      <c r="H97" t="s">
        <v>770</v>
      </c>
      <c r="I97" s="81">
        <v>0</v>
      </c>
      <c r="J97" s="81">
        <v>0</v>
      </c>
      <c r="K97" s="81">
        <v>0</v>
      </c>
      <c r="L97" s="99">
        <f t="shared" si="11"/>
        <v>0</v>
      </c>
      <c r="M97" s="90" t="str">
        <f t="shared" si="12"/>
        <v>A</v>
      </c>
      <c r="S97" s="81">
        <f t="shared" si="13"/>
        <v>178916.63896999994</v>
      </c>
      <c r="T97" s="81">
        <f t="shared" si="14"/>
        <v>0</v>
      </c>
    </row>
    <row r="98" spans="1:20" x14ac:dyDescent="0.25">
      <c r="A98" t="s">
        <v>422</v>
      </c>
      <c r="B98" s="81">
        <v>17</v>
      </c>
      <c r="C98" s="81">
        <v>57.63</v>
      </c>
      <c r="D98" s="81">
        <v>0</v>
      </c>
      <c r="E98" s="99">
        <f t="shared" si="10"/>
        <v>0.9933217569132895</v>
      </c>
      <c r="F98" s="90" t="str">
        <f t="shared" si="15"/>
        <v>C</v>
      </c>
      <c r="H98" t="s">
        <v>771</v>
      </c>
      <c r="I98" s="81">
        <v>0</v>
      </c>
      <c r="J98" s="81">
        <v>0</v>
      </c>
      <c r="K98" s="81">
        <v>0</v>
      </c>
      <c r="L98" s="99">
        <f t="shared" si="11"/>
        <v>0</v>
      </c>
      <c r="M98" s="90" t="str">
        <f t="shared" si="12"/>
        <v>A</v>
      </c>
      <c r="S98" s="81">
        <f t="shared" si="13"/>
        <v>178974.26896999995</v>
      </c>
      <c r="T98" s="81">
        <f t="shared" si="14"/>
        <v>0</v>
      </c>
    </row>
    <row r="99" spans="1:20" x14ac:dyDescent="0.25">
      <c r="A99" t="s">
        <v>1024</v>
      </c>
      <c r="B99" s="81">
        <v>6</v>
      </c>
      <c r="C99" s="81">
        <v>55.08</v>
      </c>
      <c r="D99" s="81">
        <v>0</v>
      </c>
      <c r="E99" s="99">
        <f t="shared" si="10"/>
        <v>0.99362745539545483</v>
      </c>
      <c r="F99" s="90" t="str">
        <f t="shared" si="15"/>
        <v>C</v>
      </c>
      <c r="H99" t="s">
        <v>772</v>
      </c>
      <c r="I99" s="81">
        <v>0</v>
      </c>
      <c r="J99" s="81">
        <v>0</v>
      </c>
      <c r="K99" s="81">
        <v>0</v>
      </c>
      <c r="L99" s="99">
        <f t="shared" si="11"/>
        <v>0</v>
      </c>
      <c r="M99" s="90" t="str">
        <f t="shared" si="12"/>
        <v>A</v>
      </c>
      <c r="S99" s="81">
        <f t="shared" si="13"/>
        <v>179029.34896999993</v>
      </c>
      <c r="T99" s="81">
        <f t="shared" si="14"/>
        <v>0</v>
      </c>
    </row>
    <row r="100" spans="1:20" x14ac:dyDescent="0.25">
      <c r="A100" t="s">
        <v>756</v>
      </c>
      <c r="B100" s="81">
        <v>1</v>
      </c>
      <c r="C100" s="81">
        <v>55</v>
      </c>
      <c r="D100" s="81">
        <v>0</v>
      </c>
      <c r="E100" s="99">
        <f t="shared" si="10"/>
        <v>0.99393270987111015</v>
      </c>
      <c r="F100" s="90" t="str">
        <f t="shared" si="15"/>
        <v>C</v>
      </c>
      <c r="H100" t="s">
        <v>773</v>
      </c>
      <c r="I100" s="81">
        <v>0</v>
      </c>
      <c r="J100" s="81">
        <v>0</v>
      </c>
      <c r="K100" s="81">
        <v>0</v>
      </c>
      <c r="L100" s="99">
        <f t="shared" si="11"/>
        <v>0</v>
      </c>
      <c r="M100" s="90" t="str">
        <f t="shared" si="12"/>
        <v>A</v>
      </c>
      <c r="S100" s="81">
        <f t="shared" si="13"/>
        <v>179084.34896999993</v>
      </c>
      <c r="T100" s="81">
        <f t="shared" si="14"/>
        <v>0</v>
      </c>
    </row>
    <row r="101" spans="1:20" x14ac:dyDescent="0.25">
      <c r="A101" t="s">
        <v>771</v>
      </c>
      <c r="B101" s="81">
        <v>1</v>
      </c>
      <c r="C101" s="81">
        <v>54.9</v>
      </c>
      <c r="D101" s="81">
        <v>0</v>
      </c>
      <c r="E101" s="99">
        <f t="shared" si="10"/>
        <v>0.99423740933862792</v>
      </c>
      <c r="F101" s="90" t="str">
        <f t="shared" si="15"/>
        <v>C</v>
      </c>
      <c r="H101" t="s">
        <v>774</v>
      </c>
      <c r="I101" s="81">
        <v>0</v>
      </c>
      <c r="J101" s="81">
        <v>0</v>
      </c>
      <c r="K101" s="81">
        <v>0</v>
      </c>
      <c r="L101" s="99">
        <f t="shared" si="11"/>
        <v>0</v>
      </c>
      <c r="M101" s="90" t="str">
        <f t="shared" si="12"/>
        <v>A</v>
      </c>
      <c r="S101" s="81">
        <f t="shared" si="13"/>
        <v>179139.24896999993</v>
      </c>
      <c r="T101" s="81">
        <f t="shared" si="14"/>
        <v>0</v>
      </c>
    </row>
    <row r="102" spans="1:20" x14ac:dyDescent="0.25">
      <c r="A102" t="s">
        <v>740</v>
      </c>
      <c r="B102" s="81">
        <v>4</v>
      </c>
      <c r="C102" s="81">
        <v>54</v>
      </c>
      <c r="D102" s="81">
        <v>0</v>
      </c>
      <c r="E102" s="99">
        <f t="shared" si="10"/>
        <v>0.99453711373290765</v>
      </c>
      <c r="F102" s="90" t="str">
        <f t="shared" si="15"/>
        <v>C</v>
      </c>
      <c r="H102" t="s">
        <v>775</v>
      </c>
      <c r="I102" s="81">
        <v>0</v>
      </c>
      <c r="J102" s="81">
        <v>0</v>
      </c>
      <c r="K102" s="81">
        <v>0</v>
      </c>
      <c r="L102" s="99">
        <f t="shared" si="11"/>
        <v>0</v>
      </c>
      <c r="M102" s="90" t="str">
        <f t="shared" si="12"/>
        <v>A</v>
      </c>
      <c r="S102" s="81">
        <f t="shared" si="13"/>
        <v>179193.24896999993</v>
      </c>
      <c r="T102" s="81">
        <f t="shared" si="14"/>
        <v>0</v>
      </c>
    </row>
    <row r="103" spans="1:20" x14ac:dyDescent="0.25">
      <c r="A103" t="s">
        <v>782</v>
      </c>
      <c r="B103" s="81">
        <v>3</v>
      </c>
      <c r="C103" s="81">
        <v>53.699999999999996</v>
      </c>
      <c r="D103" s="81">
        <v>0</v>
      </c>
      <c r="E103" s="99">
        <f t="shared" si="10"/>
        <v>0.99483515310277482</v>
      </c>
      <c r="F103" s="90" t="str">
        <f t="shared" si="15"/>
        <v>C</v>
      </c>
      <c r="H103" t="s">
        <v>776</v>
      </c>
      <c r="I103" s="81">
        <v>0</v>
      </c>
      <c r="J103" s="81">
        <v>0</v>
      </c>
      <c r="K103" s="81">
        <v>0</v>
      </c>
      <c r="L103" s="99">
        <f t="shared" si="11"/>
        <v>0</v>
      </c>
      <c r="M103" s="90" t="str">
        <f t="shared" si="12"/>
        <v>A</v>
      </c>
      <c r="S103" s="81">
        <f t="shared" si="13"/>
        <v>179246.94896999994</v>
      </c>
      <c r="T103" s="81">
        <f t="shared" si="14"/>
        <v>0</v>
      </c>
    </row>
    <row r="104" spans="1:20" x14ac:dyDescent="0.25">
      <c r="A104" t="s">
        <v>676</v>
      </c>
      <c r="B104" s="81">
        <v>27.751000000000001</v>
      </c>
      <c r="C104" s="81">
        <v>52.726900000000001</v>
      </c>
      <c r="D104" s="81">
        <v>0</v>
      </c>
      <c r="E104" s="99">
        <f t="shared" si="10"/>
        <v>0.99512779168845544</v>
      </c>
      <c r="F104" s="90" t="str">
        <f t="shared" si="15"/>
        <v>C</v>
      </c>
      <c r="H104" t="s">
        <v>777</v>
      </c>
      <c r="I104" s="81">
        <v>0</v>
      </c>
      <c r="J104" s="81">
        <v>0</v>
      </c>
      <c r="K104" s="81">
        <v>0</v>
      </c>
      <c r="L104" s="99">
        <f t="shared" si="11"/>
        <v>0</v>
      </c>
      <c r="M104" s="90" t="str">
        <f t="shared" si="12"/>
        <v>A</v>
      </c>
      <c r="S104" s="81">
        <f t="shared" si="13"/>
        <v>179299.67586999995</v>
      </c>
      <c r="T104" s="81">
        <f t="shared" si="14"/>
        <v>0</v>
      </c>
    </row>
    <row r="105" spans="1:20" x14ac:dyDescent="0.25">
      <c r="A105" t="s">
        <v>729</v>
      </c>
      <c r="B105" s="81">
        <v>10</v>
      </c>
      <c r="C105" s="81">
        <v>50</v>
      </c>
      <c r="D105" s="81">
        <v>0</v>
      </c>
      <c r="E105" s="99">
        <f t="shared" si="10"/>
        <v>0.99540529575723291</v>
      </c>
      <c r="F105" s="90" t="str">
        <f t="shared" si="15"/>
        <v>C</v>
      </c>
      <c r="H105" t="s">
        <v>778</v>
      </c>
      <c r="I105" s="81">
        <v>0</v>
      </c>
      <c r="J105" s="81">
        <v>0</v>
      </c>
      <c r="K105" s="81">
        <v>0</v>
      </c>
      <c r="L105" s="99">
        <f t="shared" si="11"/>
        <v>0</v>
      </c>
      <c r="M105" s="90" t="str">
        <f t="shared" si="12"/>
        <v>A</v>
      </c>
      <c r="S105" s="81">
        <f t="shared" si="13"/>
        <v>179349.67586999995</v>
      </c>
      <c r="T105" s="81">
        <f t="shared" si="14"/>
        <v>0</v>
      </c>
    </row>
    <row r="106" spans="1:20" x14ac:dyDescent="0.25">
      <c r="A106" t="s">
        <v>741</v>
      </c>
      <c r="B106" s="81">
        <v>2</v>
      </c>
      <c r="C106" s="81">
        <v>43.8</v>
      </c>
      <c r="D106" s="81">
        <v>0</v>
      </c>
      <c r="E106" s="99">
        <f t="shared" si="10"/>
        <v>0.99564838932148203</v>
      </c>
      <c r="F106" s="90" t="str">
        <f t="shared" si="15"/>
        <v>C</v>
      </c>
      <c r="H106" t="s">
        <v>779</v>
      </c>
      <c r="I106" s="81">
        <v>0</v>
      </c>
      <c r="J106" s="81">
        <v>0</v>
      </c>
      <c r="K106" s="81">
        <v>0</v>
      </c>
      <c r="L106" s="99">
        <f t="shared" si="11"/>
        <v>0</v>
      </c>
      <c r="M106" s="90" t="str">
        <f t="shared" si="12"/>
        <v>A</v>
      </c>
      <c r="S106" s="81">
        <f t="shared" si="13"/>
        <v>179393.47586999994</v>
      </c>
      <c r="T106" s="81">
        <f t="shared" si="14"/>
        <v>0</v>
      </c>
    </row>
    <row r="107" spans="1:20" x14ac:dyDescent="0.25">
      <c r="A107" t="s">
        <v>471</v>
      </c>
      <c r="B107" s="81">
        <v>2</v>
      </c>
      <c r="C107" s="81">
        <v>43.8</v>
      </c>
      <c r="D107" s="81">
        <v>0</v>
      </c>
      <c r="E107" s="99">
        <f t="shared" si="10"/>
        <v>0.99589148288573115</v>
      </c>
      <c r="F107" s="90" t="str">
        <f t="shared" si="15"/>
        <v>C</v>
      </c>
      <c r="H107" t="s">
        <v>780</v>
      </c>
      <c r="I107" s="81">
        <v>0</v>
      </c>
      <c r="J107" s="81">
        <v>0</v>
      </c>
      <c r="K107" s="81">
        <v>0</v>
      </c>
      <c r="L107" s="99">
        <f t="shared" si="11"/>
        <v>0</v>
      </c>
      <c r="M107" s="90" t="str">
        <f t="shared" si="12"/>
        <v>A</v>
      </c>
      <c r="S107" s="81">
        <f t="shared" si="13"/>
        <v>179437.27586999992</v>
      </c>
      <c r="T107" s="81">
        <f t="shared" si="14"/>
        <v>0</v>
      </c>
    </row>
    <row r="108" spans="1:20" x14ac:dyDescent="0.25">
      <c r="A108" t="s">
        <v>97</v>
      </c>
      <c r="B108" s="81">
        <v>5</v>
      </c>
      <c r="C108" s="81">
        <v>43.7</v>
      </c>
      <c r="D108" s="81">
        <v>0</v>
      </c>
      <c r="E108" s="99">
        <f t="shared" si="10"/>
        <v>0.99613402144184282</v>
      </c>
      <c r="F108" s="90" t="str">
        <f t="shared" si="15"/>
        <v>C</v>
      </c>
      <c r="H108" t="s">
        <v>688</v>
      </c>
      <c r="I108" s="81">
        <v>0</v>
      </c>
      <c r="J108" s="81">
        <v>0</v>
      </c>
      <c r="K108" s="81">
        <v>0</v>
      </c>
      <c r="L108" s="99">
        <f t="shared" si="11"/>
        <v>0</v>
      </c>
      <c r="M108" s="90" t="str">
        <f t="shared" si="12"/>
        <v>A</v>
      </c>
      <c r="S108" s="81">
        <f t="shared" si="13"/>
        <v>179480.97586999994</v>
      </c>
      <c r="T108" s="81">
        <f t="shared" si="14"/>
        <v>0</v>
      </c>
    </row>
    <row r="109" spans="1:20" x14ac:dyDescent="0.25">
      <c r="A109" t="s">
        <v>742</v>
      </c>
      <c r="B109" s="81">
        <v>1.5</v>
      </c>
      <c r="C109" s="81">
        <v>43.5</v>
      </c>
      <c r="D109" s="81">
        <v>0</v>
      </c>
      <c r="E109" s="99">
        <f t="shared" si="10"/>
        <v>0.99637544998167926</v>
      </c>
      <c r="F109" s="90" t="str">
        <f t="shared" si="15"/>
        <v>C</v>
      </c>
      <c r="H109" t="s">
        <v>781</v>
      </c>
      <c r="I109" s="81">
        <v>0</v>
      </c>
      <c r="J109" s="81">
        <v>0</v>
      </c>
      <c r="K109" s="81">
        <v>0</v>
      </c>
      <c r="L109" s="99">
        <f t="shared" si="11"/>
        <v>0</v>
      </c>
      <c r="M109" s="90" t="str">
        <f t="shared" si="12"/>
        <v>A</v>
      </c>
      <c r="S109" s="81">
        <f t="shared" si="13"/>
        <v>179524.47586999994</v>
      </c>
      <c r="T109" s="81">
        <f t="shared" si="14"/>
        <v>0</v>
      </c>
    </row>
    <row r="110" spans="1:20" x14ac:dyDescent="0.25">
      <c r="A110" t="s">
        <v>879</v>
      </c>
      <c r="B110" s="81">
        <v>17</v>
      </c>
      <c r="C110" s="81">
        <v>42.5</v>
      </c>
      <c r="D110" s="81">
        <v>0</v>
      </c>
      <c r="E110" s="99">
        <f t="shared" si="10"/>
        <v>0.99661132844014022</v>
      </c>
      <c r="F110" s="90" t="str">
        <f t="shared" si="15"/>
        <v>C</v>
      </c>
      <c r="H110" t="s">
        <v>782</v>
      </c>
      <c r="I110" s="81">
        <v>0</v>
      </c>
      <c r="J110" s="81">
        <v>0</v>
      </c>
      <c r="K110" s="81">
        <v>0</v>
      </c>
      <c r="L110" s="99">
        <f t="shared" si="11"/>
        <v>0</v>
      </c>
      <c r="M110" s="90" t="str">
        <f t="shared" si="12"/>
        <v>A</v>
      </c>
      <c r="S110" s="81">
        <f t="shared" si="13"/>
        <v>179566.97586999994</v>
      </c>
      <c r="T110" s="81">
        <f t="shared" si="14"/>
        <v>0</v>
      </c>
    </row>
    <row r="111" spans="1:20" x14ac:dyDescent="0.25">
      <c r="A111" t="s">
        <v>961</v>
      </c>
      <c r="B111" s="81">
        <v>3</v>
      </c>
      <c r="C111" s="81">
        <v>41.97</v>
      </c>
      <c r="D111" s="81">
        <v>0</v>
      </c>
      <c r="E111" s="99">
        <f t="shared" si="10"/>
        <v>0.9968442653554721</v>
      </c>
      <c r="F111" s="90" t="str">
        <f t="shared" si="15"/>
        <v>C</v>
      </c>
      <c r="H111" t="s">
        <v>783</v>
      </c>
      <c r="I111" s="81">
        <v>0</v>
      </c>
      <c r="J111" s="81">
        <v>0</v>
      </c>
      <c r="K111" s="81">
        <v>0</v>
      </c>
      <c r="L111" s="99">
        <f t="shared" si="11"/>
        <v>0</v>
      </c>
      <c r="M111" s="90" t="str">
        <f t="shared" si="12"/>
        <v>A</v>
      </c>
      <c r="S111" s="81">
        <f t="shared" si="13"/>
        <v>179608.94586999994</v>
      </c>
      <c r="T111" s="81">
        <f t="shared" si="14"/>
        <v>0</v>
      </c>
    </row>
    <row r="112" spans="1:20" x14ac:dyDescent="0.25">
      <c r="A112" t="s">
        <v>516</v>
      </c>
      <c r="B112" s="81">
        <v>7</v>
      </c>
      <c r="C112" s="81">
        <v>41.65</v>
      </c>
      <c r="D112" s="81">
        <v>0</v>
      </c>
      <c r="E112" s="99">
        <f t="shared" si="10"/>
        <v>0.99707542624476375</v>
      </c>
      <c r="F112" s="90" t="str">
        <f t="shared" si="15"/>
        <v>C</v>
      </c>
      <c r="H112" t="s">
        <v>784</v>
      </c>
      <c r="I112" s="81">
        <v>0</v>
      </c>
      <c r="J112" s="81">
        <v>0</v>
      </c>
      <c r="K112" s="81">
        <v>0</v>
      </c>
      <c r="L112" s="99">
        <f t="shared" si="11"/>
        <v>0</v>
      </c>
      <c r="M112" s="90" t="str">
        <f t="shared" si="12"/>
        <v>A</v>
      </c>
      <c r="S112" s="81">
        <f t="shared" si="13"/>
        <v>179650.59586999993</v>
      </c>
      <c r="T112" s="81">
        <f t="shared" si="14"/>
        <v>0</v>
      </c>
    </row>
    <row r="113" spans="1:20" x14ac:dyDescent="0.25">
      <c r="A113" t="s">
        <v>719</v>
      </c>
      <c r="B113" s="81">
        <v>8.3659999999999997</v>
      </c>
      <c r="C113" s="81">
        <v>37.646999999999998</v>
      </c>
      <c r="D113" s="81">
        <v>0</v>
      </c>
      <c r="E113" s="99">
        <f t="shared" si="10"/>
        <v>0.99728437015830906</v>
      </c>
      <c r="F113" s="90" t="str">
        <f t="shared" si="15"/>
        <v>C</v>
      </c>
      <c r="H113" t="s">
        <v>785</v>
      </c>
      <c r="I113" s="81">
        <v>0</v>
      </c>
      <c r="J113" s="81">
        <v>0</v>
      </c>
      <c r="K113" s="81">
        <v>0</v>
      </c>
      <c r="L113" s="99">
        <f t="shared" si="11"/>
        <v>0</v>
      </c>
      <c r="M113" s="90" t="str">
        <f t="shared" si="12"/>
        <v>A</v>
      </c>
      <c r="S113" s="81">
        <f t="shared" si="13"/>
        <v>179688.24286999993</v>
      </c>
      <c r="T113" s="81">
        <f t="shared" si="14"/>
        <v>0</v>
      </c>
    </row>
    <row r="114" spans="1:20" x14ac:dyDescent="0.25">
      <c r="A114" t="s">
        <v>674</v>
      </c>
      <c r="B114" s="81">
        <v>18.140999999999998</v>
      </c>
      <c r="C114" s="81">
        <v>36.281999999999996</v>
      </c>
      <c r="D114" s="81">
        <v>0</v>
      </c>
      <c r="E114" s="99">
        <f t="shared" si="10"/>
        <v>0.99748573821077691</v>
      </c>
      <c r="F114" s="90" t="str">
        <f t="shared" si="15"/>
        <v>C</v>
      </c>
      <c r="H114" t="s">
        <v>786</v>
      </c>
      <c r="I114" s="81">
        <v>0</v>
      </c>
      <c r="J114" s="81">
        <v>0</v>
      </c>
      <c r="K114" s="81">
        <v>0</v>
      </c>
      <c r="L114" s="99">
        <f t="shared" si="11"/>
        <v>0</v>
      </c>
      <c r="M114" s="90" t="str">
        <f t="shared" si="12"/>
        <v>A</v>
      </c>
      <c r="S114" s="81">
        <f t="shared" si="13"/>
        <v>179724.52486999994</v>
      </c>
      <c r="T114" s="81">
        <f t="shared" si="14"/>
        <v>0</v>
      </c>
    </row>
    <row r="115" spans="1:20" x14ac:dyDescent="0.25">
      <c r="A115" t="s">
        <v>1005</v>
      </c>
      <c r="B115" s="81">
        <v>0.65</v>
      </c>
      <c r="C115" s="81">
        <v>35.737000000000002</v>
      </c>
      <c r="D115" s="81">
        <v>0</v>
      </c>
      <c r="E115" s="99">
        <f t="shared" si="10"/>
        <v>0.99768408146889498</v>
      </c>
      <c r="F115" s="90" t="str">
        <f t="shared" si="15"/>
        <v>C</v>
      </c>
      <c r="H115" t="s">
        <v>496</v>
      </c>
      <c r="I115" s="81">
        <v>0</v>
      </c>
      <c r="J115" s="81">
        <v>0</v>
      </c>
      <c r="K115" s="81">
        <v>0</v>
      </c>
      <c r="L115" s="99">
        <f t="shared" si="11"/>
        <v>0</v>
      </c>
      <c r="M115" s="90" t="str">
        <f t="shared" si="12"/>
        <v>A</v>
      </c>
      <c r="S115" s="81">
        <f t="shared" si="13"/>
        <v>179760.26186999993</v>
      </c>
      <c r="T115" s="81">
        <f t="shared" si="14"/>
        <v>0</v>
      </c>
    </row>
    <row r="116" spans="1:20" x14ac:dyDescent="0.25">
      <c r="A116" t="s">
        <v>739</v>
      </c>
      <c r="B116" s="81">
        <v>1</v>
      </c>
      <c r="C116" s="81">
        <v>34.9</v>
      </c>
      <c r="D116" s="81">
        <v>0</v>
      </c>
      <c r="E116" s="99">
        <f t="shared" si="10"/>
        <v>0.99787777930890165</v>
      </c>
      <c r="F116" s="90" t="str">
        <f t="shared" si="15"/>
        <v>C</v>
      </c>
      <c r="H116" t="s">
        <v>787</v>
      </c>
      <c r="I116" s="81">
        <v>0</v>
      </c>
      <c r="J116" s="81">
        <v>0</v>
      </c>
      <c r="K116" s="81">
        <v>0</v>
      </c>
      <c r="L116" s="99">
        <f t="shared" si="11"/>
        <v>0</v>
      </c>
      <c r="M116" s="90" t="str">
        <f t="shared" si="12"/>
        <v>A</v>
      </c>
      <c r="S116" s="81">
        <f t="shared" si="13"/>
        <v>179795.16186999992</v>
      </c>
      <c r="T116" s="81">
        <f t="shared" si="14"/>
        <v>0</v>
      </c>
    </row>
    <row r="117" spans="1:20" x14ac:dyDescent="0.25">
      <c r="A117" t="s">
        <v>988</v>
      </c>
      <c r="B117" s="81">
        <v>2</v>
      </c>
      <c r="C117" s="81">
        <v>29.8</v>
      </c>
      <c r="D117" s="81">
        <v>0</v>
      </c>
      <c r="E117" s="99">
        <f t="shared" si="10"/>
        <v>0.99804317173389301</v>
      </c>
      <c r="F117" s="90" t="str">
        <f t="shared" si="15"/>
        <v>C</v>
      </c>
      <c r="H117" t="s">
        <v>788</v>
      </c>
      <c r="I117" s="81">
        <v>0</v>
      </c>
      <c r="J117" s="81">
        <v>0</v>
      </c>
      <c r="K117" s="81">
        <v>0</v>
      </c>
      <c r="L117" s="99">
        <f t="shared" si="11"/>
        <v>0</v>
      </c>
      <c r="M117" s="90" t="str">
        <f t="shared" si="12"/>
        <v>A</v>
      </c>
      <c r="S117" s="81">
        <f t="shared" si="13"/>
        <v>179824.96186999991</v>
      </c>
      <c r="T117" s="81">
        <f t="shared" si="14"/>
        <v>0</v>
      </c>
    </row>
    <row r="118" spans="1:20" x14ac:dyDescent="0.25">
      <c r="A118" t="s">
        <v>751</v>
      </c>
      <c r="B118" s="81">
        <v>3</v>
      </c>
      <c r="C118" s="81">
        <v>29.79</v>
      </c>
      <c r="D118" s="81">
        <v>0</v>
      </c>
      <c r="E118" s="99">
        <f t="shared" si="10"/>
        <v>0.99820850865807076</v>
      </c>
      <c r="F118" s="90" t="str">
        <f t="shared" si="15"/>
        <v>C</v>
      </c>
      <c r="H118" t="s">
        <v>789</v>
      </c>
      <c r="I118" s="81">
        <v>0</v>
      </c>
      <c r="J118" s="81">
        <v>0</v>
      </c>
      <c r="K118" s="81">
        <v>0</v>
      </c>
      <c r="L118" s="99">
        <f t="shared" si="11"/>
        <v>0</v>
      </c>
      <c r="M118" s="90" t="str">
        <f t="shared" si="12"/>
        <v>A</v>
      </c>
      <c r="S118" s="81">
        <f t="shared" si="13"/>
        <v>179854.75186999992</v>
      </c>
      <c r="T118" s="81">
        <f t="shared" si="14"/>
        <v>0</v>
      </c>
    </row>
    <row r="119" spans="1:20" x14ac:dyDescent="0.25">
      <c r="A119" t="s">
        <v>914</v>
      </c>
      <c r="B119" s="81">
        <v>1</v>
      </c>
      <c r="C119" s="81">
        <v>28.9</v>
      </c>
      <c r="D119" s="81">
        <v>0</v>
      </c>
      <c r="E119" s="99">
        <f t="shared" si="10"/>
        <v>0.99836890600982409</v>
      </c>
      <c r="F119" s="90" t="str">
        <f t="shared" si="15"/>
        <v>C</v>
      </c>
      <c r="H119" t="s">
        <v>790</v>
      </c>
      <c r="I119" s="81">
        <v>0</v>
      </c>
      <c r="J119" s="81">
        <v>0</v>
      </c>
      <c r="K119" s="81">
        <v>0</v>
      </c>
      <c r="L119" s="99">
        <f t="shared" si="11"/>
        <v>0</v>
      </c>
      <c r="M119" s="90" t="str">
        <f t="shared" si="12"/>
        <v>A</v>
      </c>
      <c r="S119" s="81">
        <f t="shared" si="13"/>
        <v>179883.65186999991</v>
      </c>
      <c r="T119" s="81">
        <f t="shared" si="14"/>
        <v>0</v>
      </c>
    </row>
    <row r="120" spans="1:20" x14ac:dyDescent="0.25">
      <c r="A120" t="s">
        <v>828</v>
      </c>
      <c r="B120" s="81">
        <v>3</v>
      </c>
      <c r="C120" s="81">
        <v>26.700000000000003</v>
      </c>
      <c r="D120" s="81">
        <v>0</v>
      </c>
      <c r="E120" s="99">
        <f t="shared" si="10"/>
        <v>0.99851709318255144</v>
      </c>
      <c r="F120" s="90" t="str">
        <f t="shared" si="15"/>
        <v>C</v>
      </c>
      <c r="H120" t="s">
        <v>791</v>
      </c>
      <c r="I120" s="81">
        <v>0</v>
      </c>
      <c r="J120" s="81">
        <v>0</v>
      </c>
      <c r="K120" s="81">
        <v>0</v>
      </c>
      <c r="L120" s="99">
        <f t="shared" si="11"/>
        <v>0</v>
      </c>
      <c r="M120" s="90" t="str">
        <f t="shared" si="12"/>
        <v>A</v>
      </c>
      <c r="S120" s="81">
        <f t="shared" si="13"/>
        <v>179910.35186999993</v>
      </c>
      <c r="T120" s="81">
        <f t="shared" si="14"/>
        <v>0</v>
      </c>
    </row>
    <row r="121" spans="1:20" x14ac:dyDescent="0.25">
      <c r="A121" t="s">
        <v>720</v>
      </c>
      <c r="B121" s="81">
        <v>1</v>
      </c>
      <c r="C121" s="81">
        <v>25.9</v>
      </c>
      <c r="D121" s="81">
        <v>0</v>
      </c>
      <c r="E121" s="99">
        <f t="shared" si="10"/>
        <v>0.9986608402901781</v>
      </c>
      <c r="F121" s="90" t="str">
        <f t="shared" si="15"/>
        <v>C</v>
      </c>
      <c r="H121" t="s">
        <v>792</v>
      </c>
      <c r="I121" s="81">
        <v>0</v>
      </c>
      <c r="J121" s="81">
        <v>0</v>
      </c>
      <c r="K121" s="81">
        <v>0</v>
      </c>
      <c r="L121" s="99">
        <f t="shared" si="11"/>
        <v>0</v>
      </c>
      <c r="M121" s="90" t="str">
        <f t="shared" si="12"/>
        <v>A</v>
      </c>
      <c r="S121" s="81">
        <f t="shared" si="13"/>
        <v>179936.25186999992</v>
      </c>
      <c r="T121" s="81">
        <f t="shared" si="14"/>
        <v>0</v>
      </c>
    </row>
    <row r="122" spans="1:20" x14ac:dyDescent="0.25">
      <c r="A122" t="s">
        <v>1041</v>
      </c>
      <c r="B122" s="81">
        <v>1</v>
      </c>
      <c r="C122" s="81">
        <v>25</v>
      </c>
      <c r="D122" s="81">
        <v>0</v>
      </c>
      <c r="E122" s="99">
        <f t="shared" si="10"/>
        <v>0.99879959232456694</v>
      </c>
      <c r="F122" s="90" t="str">
        <f t="shared" si="15"/>
        <v>C</v>
      </c>
      <c r="H122" t="s">
        <v>793</v>
      </c>
      <c r="I122" s="81">
        <v>0</v>
      </c>
      <c r="J122" s="81">
        <v>0</v>
      </c>
      <c r="K122" s="81">
        <v>0</v>
      </c>
      <c r="L122" s="99">
        <f t="shared" si="11"/>
        <v>0</v>
      </c>
      <c r="M122" s="90" t="str">
        <f t="shared" si="12"/>
        <v>A</v>
      </c>
      <c r="S122" s="81">
        <f t="shared" si="13"/>
        <v>179961.25186999992</v>
      </c>
      <c r="T122" s="81">
        <f t="shared" si="14"/>
        <v>0</v>
      </c>
    </row>
    <row r="123" spans="1:20" x14ac:dyDescent="0.25">
      <c r="A123" t="s">
        <v>897</v>
      </c>
      <c r="B123" s="81">
        <v>3</v>
      </c>
      <c r="C123" s="81">
        <v>24.57</v>
      </c>
      <c r="D123" s="81">
        <v>0</v>
      </c>
      <c r="E123" s="99">
        <f t="shared" si="10"/>
        <v>0.99893595782396427</v>
      </c>
      <c r="F123" s="90" t="str">
        <f t="shared" si="15"/>
        <v>C</v>
      </c>
      <c r="H123" t="s">
        <v>794</v>
      </c>
      <c r="I123" s="81">
        <v>0</v>
      </c>
      <c r="J123" s="81">
        <v>0</v>
      </c>
      <c r="K123" s="81">
        <v>0</v>
      </c>
      <c r="L123" s="99">
        <f t="shared" si="11"/>
        <v>0</v>
      </c>
      <c r="M123" s="90" t="str">
        <f t="shared" si="12"/>
        <v>A</v>
      </c>
      <c r="S123" s="81">
        <f t="shared" si="13"/>
        <v>179985.82186999993</v>
      </c>
      <c r="T123" s="81">
        <f t="shared" si="14"/>
        <v>0</v>
      </c>
    </row>
    <row r="124" spans="1:20" x14ac:dyDescent="0.25">
      <c r="A124" t="s">
        <v>982</v>
      </c>
      <c r="B124" s="81">
        <v>1</v>
      </c>
      <c r="C124" s="81">
        <v>22.99</v>
      </c>
      <c r="D124" s="81">
        <v>0</v>
      </c>
      <c r="E124" s="99">
        <f t="shared" si="10"/>
        <v>0.99906355419478809</v>
      </c>
      <c r="F124" s="90" t="str">
        <f t="shared" si="15"/>
        <v>C</v>
      </c>
      <c r="H124" t="s">
        <v>795</v>
      </c>
      <c r="I124" s="81">
        <v>0</v>
      </c>
      <c r="J124" s="81">
        <v>0</v>
      </c>
      <c r="K124" s="81">
        <v>0</v>
      </c>
      <c r="L124" s="99">
        <f t="shared" si="11"/>
        <v>0</v>
      </c>
      <c r="M124" s="90" t="str">
        <f t="shared" si="12"/>
        <v>A</v>
      </c>
      <c r="S124" s="81">
        <f t="shared" si="13"/>
        <v>180008.81186999992</v>
      </c>
      <c r="T124" s="81">
        <f t="shared" si="14"/>
        <v>0</v>
      </c>
    </row>
    <row r="125" spans="1:20" x14ac:dyDescent="0.25">
      <c r="A125" t="s">
        <v>868</v>
      </c>
      <c r="B125" s="81">
        <v>5</v>
      </c>
      <c r="C125" s="81">
        <v>20</v>
      </c>
      <c r="D125" s="81">
        <v>0</v>
      </c>
      <c r="E125" s="99">
        <f t="shared" si="10"/>
        <v>0.99917455582229919</v>
      </c>
      <c r="F125" s="90" t="str">
        <f t="shared" si="15"/>
        <v>C</v>
      </c>
      <c r="H125" t="s">
        <v>796</v>
      </c>
      <c r="I125" s="81">
        <v>0</v>
      </c>
      <c r="J125" s="81">
        <v>0</v>
      </c>
      <c r="K125" s="81">
        <v>0</v>
      </c>
      <c r="L125" s="99">
        <f t="shared" si="11"/>
        <v>0</v>
      </c>
      <c r="M125" s="90" t="str">
        <f t="shared" si="12"/>
        <v>A</v>
      </c>
      <c r="S125" s="81">
        <f t="shared" si="13"/>
        <v>180028.81186999992</v>
      </c>
      <c r="T125" s="81">
        <f t="shared" si="14"/>
        <v>0</v>
      </c>
    </row>
    <row r="126" spans="1:20" x14ac:dyDescent="0.25">
      <c r="A126" t="s">
        <v>941</v>
      </c>
      <c r="B126" s="81">
        <v>1</v>
      </c>
      <c r="C126" s="81">
        <v>16.899999999999999</v>
      </c>
      <c r="D126" s="81">
        <v>0</v>
      </c>
      <c r="E126" s="99">
        <f t="shared" si="10"/>
        <v>0.99926835219754595</v>
      </c>
      <c r="F126" s="90" t="str">
        <f t="shared" si="15"/>
        <v>C</v>
      </c>
      <c r="H126" t="s">
        <v>797</v>
      </c>
      <c r="I126" s="81">
        <v>0</v>
      </c>
      <c r="J126" s="81">
        <v>0</v>
      </c>
      <c r="K126" s="81">
        <v>0</v>
      </c>
      <c r="L126" s="99">
        <f t="shared" si="11"/>
        <v>0</v>
      </c>
      <c r="M126" s="90" t="str">
        <f t="shared" si="12"/>
        <v>A</v>
      </c>
      <c r="S126" s="81">
        <f t="shared" si="13"/>
        <v>180045.71186999991</v>
      </c>
      <c r="T126" s="81">
        <f t="shared" si="14"/>
        <v>0</v>
      </c>
    </row>
    <row r="127" spans="1:20" x14ac:dyDescent="0.25">
      <c r="A127" t="s">
        <v>423</v>
      </c>
      <c r="B127" s="81">
        <v>5</v>
      </c>
      <c r="C127" s="81">
        <v>14.950000000000001</v>
      </c>
      <c r="D127" s="81">
        <v>0</v>
      </c>
      <c r="E127" s="99">
        <f t="shared" si="10"/>
        <v>0.99935132591411047</v>
      </c>
      <c r="F127" s="90" t="str">
        <f t="shared" si="15"/>
        <v>C</v>
      </c>
      <c r="H127" t="s">
        <v>798</v>
      </c>
      <c r="I127" s="81">
        <v>0</v>
      </c>
      <c r="J127" s="81">
        <v>0</v>
      </c>
      <c r="K127" s="81">
        <v>0</v>
      </c>
      <c r="L127" s="99">
        <f t="shared" si="11"/>
        <v>0</v>
      </c>
      <c r="M127" s="90" t="str">
        <f t="shared" si="12"/>
        <v>A</v>
      </c>
      <c r="S127" s="81">
        <f t="shared" si="13"/>
        <v>180060.66186999992</v>
      </c>
      <c r="T127" s="81">
        <f t="shared" si="14"/>
        <v>0</v>
      </c>
    </row>
    <row r="128" spans="1:20" x14ac:dyDescent="0.25">
      <c r="A128" t="s">
        <v>1023</v>
      </c>
      <c r="B128" s="81">
        <v>1</v>
      </c>
      <c r="C128" s="81">
        <v>14.6</v>
      </c>
      <c r="D128" s="81">
        <v>0</v>
      </c>
      <c r="E128" s="99">
        <f t="shared" si="10"/>
        <v>0.99943235710219358</v>
      </c>
      <c r="F128" s="90" t="str">
        <f t="shared" si="15"/>
        <v>C</v>
      </c>
      <c r="H128" t="s">
        <v>799</v>
      </c>
      <c r="I128" s="81">
        <v>0</v>
      </c>
      <c r="J128" s="81">
        <v>0</v>
      </c>
      <c r="K128" s="81">
        <v>0</v>
      </c>
      <c r="L128" s="99">
        <f t="shared" si="11"/>
        <v>0</v>
      </c>
      <c r="M128" s="90" t="str">
        <f t="shared" si="12"/>
        <v>A</v>
      </c>
      <c r="S128" s="81">
        <f t="shared" si="13"/>
        <v>180075.26186999993</v>
      </c>
      <c r="T128" s="81">
        <f t="shared" si="14"/>
        <v>0</v>
      </c>
    </row>
    <row r="129" spans="1:20" x14ac:dyDescent="0.25">
      <c r="A129" t="s">
        <v>830</v>
      </c>
      <c r="B129" s="81">
        <v>10</v>
      </c>
      <c r="C129" s="81">
        <v>14.5</v>
      </c>
      <c r="D129" s="81">
        <v>0</v>
      </c>
      <c r="E129" s="99">
        <f t="shared" si="10"/>
        <v>0.99951283328213902</v>
      </c>
      <c r="F129" s="90" t="str">
        <f t="shared" si="15"/>
        <v>C</v>
      </c>
      <c r="H129" t="s">
        <v>800</v>
      </c>
      <c r="I129" s="81">
        <v>0</v>
      </c>
      <c r="J129" s="81">
        <v>0</v>
      </c>
      <c r="K129" s="81">
        <v>0</v>
      </c>
      <c r="L129" s="99">
        <f t="shared" si="11"/>
        <v>0</v>
      </c>
      <c r="M129" s="90" t="str">
        <f t="shared" si="12"/>
        <v>A</v>
      </c>
      <c r="S129" s="81">
        <f t="shared" si="13"/>
        <v>180089.76186999993</v>
      </c>
      <c r="T129" s="81">
        <f t="shared" si="14"/>
        <v>0</v>
      </c>
    </row>
    <row r="130" spans="1:20" x14ac:dyDescent="0.25">
      <c r="A130" t="s">
        <v>850</v>
      </c>
      <c r="B130" s="81">
        <v>10</v>
      </c>
      <c r="C130" s="81">
        <v>13.3</v>
      </c>
      <c r="D130" s="81">
        <v>0</v>
      </c>
      <c r="E130" s="99">
        <f t="shared" si="10"/>
        <v>0.99958664936443387</v>
      </c>
      <c r="F130" s="90" t="str">
        <f t="shared" si="15"/>
        <v>C</v>
      </c>
      <c r="H130" t="s">
        <v>801</v>
      </c>
      <c r="I130" s="81">
        <v>0</v>
      </c>
      <c r="J130" s="81">
        <v>0</v>
      </c>
      <c r="K130" s="81">
        <v>0</v>
      </c>
      <c r="L130" s="99">
        <f t="shared" si="11"/>
        <v>0</v>
      </c>
      <c r="M130" s="90" t="str">
        <f t="shared" si="12"/>
        <v>A</v>
      </c>
      <c r="S130" s="81">
        <f t="shared" si="13"/>
        <v>180103.06186999992</v>
      </c>
      <c r="T130" s="81">
        <f t="shared" si="14"/>
        <v>0</v>
      </c>
    </row>
    <row r="131" spans="1:20" x14ac:dyDescent="0.25">
      <c r="A131" t="s">
        <v>710</v>
      </c>
      <c r="B131" s="81">
        <v>1</v>
      </c>
      <c r="C131" s="81">
        <v>11.9</v>
      </c>
      <c r="D131" s="81">
        <v>0</v>
      </c>
      <c r="E131" s="99">
        <f t="shared" si="10"/>
        <v>0.99965269533280288</v>
      </c>
      <c r="F131" s="90" t="str">
        <f t="shared" si="15"/>
        <v>C</v>
      </c>
      <c r="H131" t="s">
        <v>802</v>
      </c>
      <c r="I131" s="81">
        <v>0</v>
      </c>
      <c r="J131" s="81">
        <v>0</v>
      </c>
      <c r="K131" s="81">
        <v>0</v>
      </c>
      <c r="L131" s="99">
        <f t="shared" si="11"/>
        <v>0</v>
      </c>
      <c r="M131" s="90" t="str">
        <f t="shared" si="12"/>
        <v>A</v>
      </c>
      <c r="S131" s="81">
        <f t="shared" si="13"/>
        <v>180114.96186999991</v>
      </c>
      <c r="T131" s="81">
        <f t="shared" si="14"/>
        <v>0</v>
      </c>
    </row>
    <row r="132" spans="1:20" x14ac:dyDescent="0.25">
      <c r="A132" t="s">
        <v>919</v>
      </c>
      <c r="B132" s="81">
        <v>3</v>
      </c>
      <c r="C132" s="81">
        <v>10.77</v>
      </c>
      <c r="D132" s="81">
        <v>0</v>
      </c>
      <c r="E132" s="99">
        <f t="shared" si="10"/>
        <v>0.99971246970921746</v>
      </c>
      <c r="F132" s="90" t="str">
        <f t="shared" si="15"/>
        <v>C</v>
      </c>
      <c r="H132" t="s">
        <v>803</v>
      </c>
      <c r="I132" s="81">
        <v>0</v>
      </c>
      <c r="J132" s="81">
        <v>0</v>
      </c>
      <c r="K132" s="81">
        <v>0</v>
      </c>
      <c r="L132" s="99">
        <f t="shared" si="11"/>
        <v>0</v>
      </c>
      <c r="M132" s="90" t="str">
        <f t="shared" si="12"/>
        <v>A</v>
      </c>
      <c r="S132" s="81">
        <f t="shared" si="13"/>
        <v>180125.7318699999</v>
      </c>
      <c r="T132" s="81">
        <f t="shared" si="14"/>
        <v>0</v>
      </c>
    </row>
    <row r="133" spans="1:20" x14ac:dyDescent="0.25">
      <c r="A133" t="s">
        <v>678</v>
      </c>
      <c r="B133" s="81">
        <v>7.0609999999999999</v>
      </c>
      <c r="C133" s="81">
        <v>10.5915</v>
      </c>
      <c r="D133" s="81">
        <v>0</v>
      </c>
      <c r="E133" s="99">
        <f t="shared" si="10"/>
        <v>0.99977125339610673</v>
      </c>
      <c r="F133" s="90" t="str">
        <f t="shared" si="15"/>
        <v>C</v>
      </c>
      <c r="H133" t="s">
        <v>804</v>
      </c>
      <c r="I133" s="81">
        <v>0</v>
      </c>
      <c r="J133" s="81">
        <v>0</v>
      </c>
      <c r="K133" s="81">
        <v>0</v>
      </c>
      <c r="L133" s="99">
        <f t="shared" si="11"/>
        <v>0</v>
      </c>
      <c r="M133" s="90" t="str">
        <f t="shared" si="12"/>
        <v>A</v>
      </c>
      <c r="S133" s="81">
        <f t="shared" si="13"/>
        <v>180136.32336999991</v>
      </c>
      <c r="T133" s="81">
        <f t="shared" si="14"/>
        <v>0</v>
      </c>
    </row>
    <row r="134" spans="1:20" x14ac:dyDescent="0.25">
      <c r="A134" t="s">
        <v>464</v>
      </c>
      <c r="B134" s="81">
        <v>3.25</v>
      </c>
      <c r="C134" s="81">
        <v>9.4249999999999989</v>
      </c>
      <c r="D134" s="81">
        <v>0</v>
      </c>
      <c r="E134" s="99">
        <f t="shared" si="10"/>
        <v>0.99982356291307117</v>
      </c>
      <c r="F134" s="90" t="str">
        <f t="shared" si="15"/>
        <v>C</v>
      </c>
      <c r="H134" t="s">
        <v>805</v>
      </c>
      <c r="I134" s="81">
        <v>0</v>
      </c>
      <c r="J134" s="81">
        <v>0</v>
      </c>
      <c r="K134" s="81">
        <v>0</v>
      </c>
      <c r="L134" s="99">
        <f t="shared" si="11"/>
        <v>0</v>
      </c>
      <c r="M134" s="90" t="str">
        <f t="shared" si="12"/>
        <v>A</v>
      </c>
      <c r="S134" s="81">
        <f t="shared" si="13"/>
        <v>180145.7483699999</v>
      </c>
      <c r="T134" s="81">
        <f t="shared" si="14"/>
        <v>0</v>
      </c>
    </row>
    <row r="135" spans="1:20" x14ac:dyDescent="0.25">
      <c r="A135" t="s">
        <v>699</v>
      </c>
      <c r="B135" s="81">
        <v>1</v>
      </c>
      <c r="C135" s="81">
        <v>8.7899999999999991</v>
      </c>
      <c r="D135" s="81">
        <v>0</v>
      </c>
      <c r="E135" s="99">
        <f t="shared" si="10"/>
        <v>0.99987234812836234</v>
      </c>
      <c r="F135" s="90" t="str">
        <f t="shared" si="15"/>
        <v>C</v>
      </c>
      <c r="H135" t="s">
        <v>806</v>
      </c>
      <c r="I135" s="81">
        <v>0</v>
      </c>
      <c r="J135" s="81">
        <v>0</v>
      </c>
      <c r="K135" s="81">
        <v>0</v>
      </c>
      <c r="L135" s="99">
        <f t="shared" si="11"/>
        <v>0</v>
      </c>
      <c r="M135" s="90" t="str">
        <f t="shared" si="12"/>
        <v>A</v>
      </c>
      <c r="S135" s="81">
        <f t="shared" si="13"/>
        <v>180154.53836999991</v>
      </c>
      <c r="T135" s="81">
        <f t="shared" si="14"/>
        <v>0</v>
      </c>
    </row>
    <row r="136" spans="1:20" x14ac:dyDescent="0.25">
      <c r="A136" t="s">
        <v>61</v>
      </c>
      <c r="B136" s="81">
        <v>3</v>
      </c>
      <c r="C136" s="81">
        <v>6.63</v>
      </c>
      <c r="D136" s="81">
        <v>0</v>
      </c>
      <c r="E136" s="99">
        <f t="shared" si="10"/>
        <v>0.99990914516788221</v>
      </c>
      <c r="F136" s="90" t="str">
        <f t="shared" si="15"/>
        <v>C</v>
      </c>
      <c r="H136" t="s">
        <v>685</v>
      </c>
      <c r="I136" s="81">
        <v>0</v>
      </c>
      <c r="J136" s="81">
        <v>0</v>
      </c>
      <c r="K136" s="81">
        <v>0</v>
      </c>
      <c r="L136" s="99">
        <f t="shared" si="11"/>
        <v>0</v>
      </c>
      <c r="M136" s="90" t="str">
        <f t="shared" si="12"/>
        <v>A</v>
      </c>
      <c r="S136" s="81">
        <f t="shared" si="13"/>
        <v>180161.16836999991</v>
      </c>
      <c r="T136" s="81">
        <f t="shared" si="14"/>
        <v>0</v>
      </c>
    </row>
    <row r="137" spans="1:20" x14ac:dyDescent="0.25">
      <c r="A137" t="s">
        <v>732</v>
      </c>
      <c r="B137" s="81">
        <v>1</v>
      </c>
      <c r="C137" s="81">
        <v>6</v>
      </c>
      <c r="D137" s="81">
        <v>0</v>
      </c>
      <c r="E137" s="99">
        <f t="shared" si="10"/>
        <v>0.99994244565613555</v>
      </c>
      <c r="F137" s="90" t="str">
        <f t="shared" si="15"/>
        <v>C</v>
      </c>
      <c r="H137" t="s">
        <v>689</v>
      </c>
      <c r="I137" s="81">
        <v>0</v>
      </c>
      <c r="J137" s="81">
        <v>0</v>
      </c>
      <c r="K137" s="81">
        <v>0</v>
      </c>
      <c r="L137" s="99">
        <f t="shared" si="11"/>
        <v>0</v>
      </c>
      <c r="M137" s="90" t="str">
        <f t="shared" si="12"/>
        <v>A</v>
      </c>
      <c r="S137" s="81">
        <f t="shared" si="13"/>
        <v>180167.16836999991</v>
      </c>
      <c r="T137" s="81">
        <f t="shared" si="14"/>
        <v>0</v>
      </c>
    </row>
    <row r="138" spans="1:20" x14ac:dyDescent="0.25">
      <c r="A138" t="s">
        <v>698</v>
      </c>
      <c r="B138" s="81">
        <v>1</v>
      </c>
      <c r="C138" s="81">
        <v>5.59</v>
      </c>
      <c r="D138" s="81">
        <v>0</v>
      </c>
      <c r="E138" s="99">
        <f t="shared" si="10"/>
        <v>0.99997347061102482</v>
      </c>
      <c r="F138" s="90" t="str">
        <f t="shared" si="15"/>
        <v>C</v>
      </c>
      <c r="H138" t="s">
        <v>807</v>
      </c>
      <c r="I138" s="81">
        <v>0</v>
      </c>
      <c r="J138" s="81">
        <v>0</v>
      </c>
      <c r="K138" s="81">
        <v>0</v>
      </c>
      <c r="L138" s="99">
        <f t="shared" si="11"/>
        <v>0</v>
      </c>
      <c r="M138" s="90" t="str">
        <f t="shared" si="12"/>
        <v>A</v>
      </c>
      <c r="S138" s="81">
        <f t="shared" si="13"/>
        <v>180172.75836999991</v>
      </c>
      <c r="T138" s="81">
        <f t="shared" si="14"/>
        <v>0</v>
      </c>
    </row>
    <row r="139" spans="1:20" x14ac:dyDescent="0.25">
      <c r="A139" t="s">
        <v>602</v>
      </c>
      <c r="B139" s="81">
        <v>2</v>
      </c>
      <c r="C139" s="81">
        <v>4.78</v>
      </c>
      <c r="D139" s="81">
        <v>0</v>
      </c>
      <c r="E139" s="99">
        <f t="shared" si="10"/>
        <v>1</v>
      </c>
      <c r="F139" s="90" t="str">
        <f t="shared" si="15"/>
        <v>C</v>
      </c>
      <c r="H139" t="s">
        <v>808</v>
      </c>
      <c r="I139" s="81">
        <v>0</v>
      </c>
      <c r="J139" s="81">
        <v>0</v>
      </c>
      <c r="K139" s="81">
        <v>0</v>
      </c>
      <c r="L139" s="99">
        <f t="shared" si="11"/>
        <v>0</v>
      </c>
      <c r="M139" s="90" t="str">
        <f t="shared" si="12"/>
        <v>A</v>
      </c>
      <c r="S139" s="81">
        <f t="shared" si="13"/>
        <v>180177.53836999991</v>
      </c>
      <c r="T139" s="81">
        <f t="shared" si="14"/>
        <v>0</v>
      </c>
    </row>
    <row r="140" spans="1:20" x14ac:dyDescent="0.25">
      <c r="A140" t="s">
        <v>694</v>
      </c>
      <c r="B140" s="81">
        <v>0</v>
      </c>
      <c r="C140" s="81">
        <v>0</v>
      </c>
      <c r="D140" s="81">
        <v>0</v>
      </c>
      <c r="E140" s="99">
        <f t="shared" ref="E140:E203" si="16">IFERROR(S140/$C$2,0)</f>
        <v>1</v>
      </c>
      <c r="F140" s="90" t="str">
        <f t="shared" si="15"/>
        <v>C</v>
      </c>
      <c r="H140" t="s">
        <v>809</v>
      </c>
      <c r="I140" s="81">
        <v>0</v>
      </c>
      <c r="J140" s="81">
        <v>0</v>
      </c>
      <c r="K140" s="81">
        <v>0</v>
      </c>
      <c r="L140" s="99">
        <f t="shared" ref="L140:L203" si="17">IFERROR(T140/$J$2,0)</f>
        <v>0</v>
      </c>
      <c r="M140" s="90" t="str">
        <f t="shared" si="12"/>
        <v>A</v>
      </c>
      <c r="S140" s="81">
        <f t="shared" si="13"/>
        <v>180177.53836999991</v>
      </c>
      <c r="T140" s="81">
        <f t="shared" si="14"/>
        <v>0</v>
      </c>
    </row>
    <row r="141" spans="1:20" x14ac:dyDescent="0.25">
      <c r="A141" t="s">
        <v>695</v>
      </c>
      <c r="B141" s="81">
        <v>0</v>
      </c>
      <c r="C141" s="81">
        <v>0</v>
      </c>
      <c r="D141" s="81">
        <v>0</v>
      </c>
      <c r="E141" s="99">
        <f t="shared" si="16"/>
        <v>1</v>
      </c>
      <c r="F141" s="90" t="str">
        <f t="shared" si="15"/>
        <v>C</v>
      </c>
      <c r="H141" t="s">
        <v>810</v>
      </c>
      <c r="I141" s="81">
        <v>0</v>
      </c>
      <c r="J141" s="81">
        <v>0</v>
      </c>
      <c r="K141" s="81">
        <v>0</v>
      </c>
      <c r="L141" s="99">
        <f t="shared" si="17"/>
        <v>0</v>
      </c>
      <c r="M141" s="90" t="str">
        <f t="shared" si="12"/>
        <v>A</v>
      </c>
      <c r="S141" s="81">
        <f t="shared" si="13"/>
        <v>180177.53836999991</v>
      </c>
      <c r="T141" s="81">
        <f t="shared" si="14"/>
        <v>0</v>
      </c>
    </row>
    <row r="142" spans="1:20" x14ac:dyDescent="0.25">
      <c r="A142" t="s">
        <v>696</v>
      </c>
      <c r="B142" s="81">
        <v>0</v>
      </c>
      <c r="C142" s="81">
        <v>0</v>
      </c>
      <c r="D142" s="81">
        <v>0</v>
      </c>
      <c r="E142" s="99">
        <f t="shared" si="16"/>
        <v>1</v>
      </c>
      <c r="F142" s="90" t="str">
        <f t="shared" si="15"/>
        <v>C</v>
      </c>
      <c r="H142" t="s">
        <v>811</v>
      </c>
      <c r="I142" s="81">
        <v>0</v>
      </c>
      <c r="J142" s="81">
        <v>0</v>
      </c>
      <c r="K142" s="81">
        <v>0</v>
      </c>
      <c r="L142" s="99">
        <f t="shared" si="17"/>
        <v>0</v>
      </c>
      <c r="M142" s="90" t="str">
        <f t="shared" si="12"/>
        <v>A</v>
      </c>
      <c r="S142" s="81">
        <f t="shared" si="13"/>
        <v>180177.53836999991</v>
      </c>
      <c r="T142" s="81">
        <f t="shared" si="14"/>
        <v>0</v>
      </c>
    </row>
    <row r="143" spans="1:20" x14ac:dyDescent="0.25">
      <c r="A143" t="s">
        <v>697</v>
      </c>
      <c r="B143" s="81">
        <v>0</v>
      </c>
      <c r="C143" s="81">
        <v>0</v>
      </c>
      <c r="D143" s="81">
        <v>0</v>
      </c>
      <c r="E143" s="99">
        <f t="shared" si="16"/>
        <v>1</v>
      </c>
      <c r="F143" s="90" t="str">
        <f t="shared" si="15"/>
        <v>C</v>
      </c>
      <c r="H143" t="s">
        <v>812</v>
      </c>
      <c r="I143" s="81">
        <v>0</v>
      </c>
      <c r="J143" s="81">
        <v>0</v>
      </c>
      <c r="K143" s="81">
        <v>0</v>
      </c>
      <c r="L143" s="99">
        <f t="shared" si="17"/>
        <v>0</v>
      </c>
      <c r="M143" s="90" t="str">
        <f t="shared" si="12"/>
        <v>A</v>
      </c>
      <c r="S143" s="81">
        <f t="shared" si="13"/>
        <v>180177.53836999991</v>
      </c>
      <c r="T143" s="81">
        <f t="shared" si="14"/>
        <v>0</v>
      </c>
    </row>
    <row r="144" spans="1:20" x14ac:dyDescent="0.25">
      <c r="A144" t="s">
        <v>700</v>
      </c>
      <c r="B144" s="81">
        <v>0</v>
      </c>
      <c r="C144" s="81">
        <v>0</v>
      </c>
      <c r="D144" s="81">
        <v>0</v>
      </c>
      <c r="E144" s="99">
        <f t="shared" si="16"/>
        <v>1</v>
      </c>
      <c r="F144" s="90" t="str">
        <f t="shared" si="15"/>
        <v>C</v>
      </c>
      <c r="H144" t="s">
        <v>813</v>
      </c>
      <c r="I144" s="81">
        <v>0</v>
      </c>
      <c r="J144" s="81">
        <v>0</v>
      </c>
      <c r="K144" s="81">
        <v>0</v>
      </c>
      <c r="L144" s="99">
        <f t="shared" si="17"/>
        <v>0</v>
      </c>
      <c r="M144" s="90" t="str">
        <f t="shared" si="12"/>
        <v>A</v>
      </c>
      <c r="S144" s="81">
        <f t="shared" si="13"/>
        <v>180177.53836999991</v>
      </c>
      <c r="T144" s="81">
        <f t="shared" si="14"/>
        <v>0</v>
      </c>
    </row>
    <row r="145" spans="1:20" x14ac:dyDescent="0.25">
      <c r="A145" t="s">
        <v>701</v>
      </c>
      <c r="B145" s="81">
        <v>0</v>
      </c>
      <c r="C145" s="81">
        <v>0</v>
      </c>
      <c r="D145" s="81">
        <v>0</v>
      </c>
      <c r="E145" s="99">
        <f t="shared" si="16"/>
        <v>1</v>
      </c>
      <c r="F145" s="90" t="str">
        <f t="shared" si="15"/>
        <v>C</v>
      </c>
      <c r="H145" t="s">
        <v>814</v>
      </c>
      <c r="I145" s="81">
        <v>0</v>
      </c>
      <c r="J145" s="81">
        <v>0</v>
      </c>
      <c r="K145" s="81">
        <v>0</v>
      </c>
      <c r="L145" s="99">
        <f t="shared" si="17"/>
        <v>0</v>
      </c>
      <c r="M145" s="90" t="str">
        <f t="shared" si="12"/>
        <v>A</v>
      </c>
      <c r="S145" s="81">
        <f t="shared" si="13"/>
        <v>180177.53836999991</v>
      </c>
      <c r="T145" s="81">
        <f t="shared" si="14"/>
        <v>0</v>
      </c>
    </row>
    <row r="146" spans="1:20" x14ac:dyDescent="0.25">
      <c r="A146" t="s">
        <v>705</v>
      </c>
      <c r="B146" s="81">
        <v>0</v>
      </c>
      <c r="C146" s="81">
        <v>0</v>
      </c>
      <c r="D146" s="81">
        <v>0</v>
      </c>
      <c r="E146" s="99">
        <f t="shared" si="16"/>
        <v>1</v>
      </c>
      <c r="F146" s="90" t="str">
        <f t="shared" si="15"/>
        <v>C</v>
      </c>
      <c r="H146" t="s">
        <v>422</v>
      </c>
      <c r="I146" s="81">
        <v>0</v>
      </c>
      <c r="J146" s="81">
        <v>0</v>
      </c>
      <c r="K146" s="81">
        <v>0</v>
      </c>
      <c r="L146" s="99">
        <f t="shared" si="17"/>
        <v>0</v>
      </c>
      <c r="M146" s="90" t="str">
        <f t="shared" si="12"/>
        <v>A</v>
      </c>
      <c r="S146" s="81">
        <f t="shared" si="13"/>
        <v>180177.53836999991</v>
      </c>
      <c r="T146" s="81">
        <f t="shared" si="14"/>
        <v>0</v>
      </c>
    </row>
    <row r="147" spans="1:20" x14ac:dyDescent="0.25">
      <c r="A147" t="s">
        <v>707</v>
      </c>
      <c r="B147" s="81">
        <v>0</v>
      </c>
      <c r="C147" s="81">
        <v>0</v>
      </c>
      <c r="D147" s="81">
        <v>0</v>
      </c>
      <c r="E147" s="99">
        <f t="shared" si="16"/>
        <v>1</v>
      </c>
      <c r="F147" s="90" t="str">
        <f t="shared" si="15"/>
        <v>C</v>
      </c>
      <c r="H147" t="s">
        <v>815</v>
      </c>
      <c r="I147" s="81">
        <v>0</v>
      </c>
      <c r="J147" s="81">
        <v>0</v>
      </c>
      <c r="K147" s="81">
        <v>0</v>
      </c>
      <c r="L147" s="99">
        <f t="shared" si="17"/>
        <v>0</v>
      </c>
      <c r="M147" s="90" t="str">
        <f t="shared" si="12"/>
        <v>A</v>
      </c>
      <c r="S147" s="81">
        <f t="shared" si="13"/>
        <v>180177.53836999991</v>
      </c>
      <c r="T147" s="81">
        <f t="shared" si="14"/>
        <v>0</v>
      </c>
    </row>
    <row r="148" spans="1:20" x14ac:dyDescent="0.25">
      <c r="A148" t="s">
        <v>681</v>
      </c>
      <c r="B148" s="81">
        <v>0</v>
      </c>
      <c r="C148" s="81">
        <v>0</v>
      </c>
      <c r="D148" s="81">
        <v>0</v>
      </c>
      <c r="E148" s="99">
        <f t="shared" si="16"/>
        <v>1</v>
      </c>
      <c r="F148" s="90" t="str">
        <f t="shared" si="15"/>
        <v>C</v>
      </c>
      <c r="H148" t="s">
        <v>816</v>
      </c>
      <c r="I148" s="81">
        <v>0</v>
      </c>
      <c r="J148" s="81">
        <v>0</v>
      </c>
      <c r="K148" s="81">
        <v>0</v>
      </c>
      <c r="L148" s="99">
        <f t="shared" si="17"/>
        <v>0</v>
      </c>
      <c r="M148" s="90" t="str">
        <f t="shared" si="12"/>
        <v>A</v>
      </c>
      <c r="S148" s="81">
        <f t="shared" si="13"/>
        <v>180177.53836999991</v>
      </c>
      <c r="T148" s="81">
        <f t="shared" si="14"/>
        <v>0</v>
      </c>
    </row>
    <row r="149" spans="1:20" x14ac:dyDescent="0.25">
      <c r="A149" t="s">
        <v>714</v>
      </c>
      <c r="B149" s="81">
        <v>0</v>
      </c>
      <c r="C149" s="81">
        <v>0</v>
      </c>
      <c r="D149" s="81">
        <v>0</v>
      </c>
      <c r="E149" s="99">
        <f t="shared" si="16"/>
        <v>1</v>
      </c>
      <c r="F149" s="90" t="str">
        <f t="shared" si="15"/>
        <v>C</v>
      </c>
      <c r="H149" t="s">
        <v>817</v>
      </c>
      <c r="I149" s="81">
        <v>0</v>
      </c>
      <c r="J149" s="81">
        <v>0</v>
      </c>
      <c r="K149" s="81">
        <v>0</v>
      </c>
      <c r="L149" s="99">
        <f t="shared" si="17"/>
        <v>0</v>
      </c>
      <c r="M149" s="90" t="str">
        <f t="shared" si="12"/>
        <v>A</v>
      </c>
      <c r="S149" s="81">
        <f t="shared" si="13"/>
        <v>180177.53836999991</v>
      </c>
      <c r="T149" s="81">
        <f t="shared" si="14"/>
        <v>0</v>
      </c>
    </row>
    <row r="150" spans="1:20" x14ac:dyDescent="0.25">
      <c r="A150" t="s">
        <v>715</v>
      </c>
      <c r="B150" s="81">
        <v>0</v>
      </c>
      <c r="C150" s="81">
        <v>0</v>
      </c>
      <c r="D150" s="81">
        <v>0</v>
      </c>
      <c r="E150" s="99">
        <f t="shared" si="16"/>
        <v>1</v>
      </c>
      <c r="F150" s="90" t="str">
        <f t="shared" si="15"/>
        <v>C</v>
      </c>
      <c r="H150" t="s">
        <v>818</v>
      </c>
      <c r="I150" s="81">
        <v>0</v>
      </c>
      <c r="J150" s="81">
        <v>0</v>
      </c>
      <c r="K150" s="81">
        <v>0</v>
      </c>
      <c r="L150" s="99">
        <f t="shared" si="17"/>
        <v>0</v>
      </c>
      <c r="M150" s="90" t="str">
        <f t="shared" si="12"/>
        <v>A</v>
      </c>
      <c r="S150" s="81">
        <f t="shared" si="13"/>
        <v>180177.53836999991</v>
      </c>
      <c r="T150" s="81">
        <f t="shared" si="14"/>
        <v>0</v>
      </c>
    </row>
    <row r="151" spans="1:20" x14ac:dyDescent="0.25">
      <c r="A151" t="s">
        <v>718</v>
      </c>
      <c r="B151" s="81">
        <v>0</v>
      </c>
      <c r="C151" s="81">
        <v>0</v>
      </c>
      <c r="D151" s="81">
        <v>0</v>
      </c>
      <c r="E151" s="99">
        <f t="shared" si="16"/>
        <v>1</v>
      </c>
      <c r="F151" s="90" t="str">
        <f t="shared" si="15"/>
        <v>C</v>
      </c>
      <c r="H151" t="s">
        <v>819</v>
      </c>
      <c r="I151" s="81">
        <v>0</v>
      </c>
      <c r="J151" s="81">
        <v>0</v>
      </c>
      <c r="K151" s="81">
        <v>0</v>
      </c>
      <c r="L151" s="99">
        <f t="shared" si="17"/>
        <v>0</v>
      </c>
      <c r="M151" s="90" t="str">
        <f t="shared" si="12"/>
        <v>A</v>
      </c>
      <c r="S151" s="81">
        <f t="shared" si="13"/>
        <v>180177.53836999991</v>
      </c>
      <c r="T151" s="81">
        <f t="shared" si="14"/>
        <v>0</v>
      </c>
    </row>
    <row r="152" spans="1:20" x14ac:dyDescent="0.25">
      <c r="A152" t="s">
        <v>675</v>
      </c>
      <c r="B152" s="81">
        <v>0</v>
      </c>
      <c r="C152" s="81">
        <v>0</v>
      </c>
      <c r="D152" s="81">
        <v>0</v>
      </c>
      <c r="E152" s="99">
        <f t="shared" si="16"/>
        <v>1</v>
      </c>
      <c r="F152" s="90" t="str">
        <f t="shared" si="15"/>
        <v>C</v>
      </c>
      <c r="H152" t="s">
        <v>820</v>
      </c>
      <c r="I152" s="81">
        <v>0</v>
      </c>
      <c r="J152" s="81">
        <v>0</v>
      </c>
      <c r="K152" s="81">
        <v>0</v>
      </c>
      <c r="L152" s="99">
        <f t="shared" si="17"/>
        <v>0</v>
      </c>
      <c r="M152" s="90" t="str">
        <f t="shared" ref="M152:M215" si="18">IFERROR(IF(H152=0,"",IF(L152&lt;=$L$2,"A",IF(L152&lt;=$L$3,"B","C")))," ")</f>
        <v>A</v>
      </c>
      <c r="S152" s="81">
        <f t="shared" ref="S152:S215" si="19">C152+S151</f>
        <v>180177.53836999991</v>
      </c>
      <c r="T152" s="81">
        <f t="shared" ref="T152:T215" si="20">J152+T151</f>
        <v>0</v>
      </c>
    </row>
    <row r="153" spans="1:20" x14ac:dyDescent="0.25">
      <c r="A153" t="s">
        <v>721</v>
      </c>
      <c r="B153" s="81">
        <v>0</v>
      </c>
      <c r="C153" s="81">
        <v>0</v>
      </c>
      <c r="D153" s="81">
        <v>0</v>
      </c>
      <c r="E153" s="99">
        <f t="shared" si="16"/>
        <v>1</v>
      </c>
      <c r="F153" s="90" t="str">
        <f t="shared" si="15"/>
        <v>C</v>
      </c>
      <c r="H153" t="s">
        <v>821</v>
      </c>
      <c r="I153" s="81">
        <v>0</v>
      </c>
      <c r="J153" s="81">
        <v>0</v>
      </c>
      <c r="K153" s="81">
        <v>0</v>
      </c>
      <c r="L153" s="99">
        <f t="shared" si="17"/>
        <v>0</v>
      </c>
      <c r="M153" s="90" t="str">
        <f t="shared" si="18"/>
        <v>A</v>
      </c>
      <c r="S153" s="81">
        <f t="shared" si="19"/>
        <v>180177.53836999991</v>
      </c>
      <c r="T153" s="81">
        <f t="shared" si="20"/>
        <v>0</v>
      </c>
    </row>
    <row r="154" spans="1:20" x14ac:dyDescent="0.25">
      <c r="A154" t="s">
        <v>722</v>
      </c>
      <c r="B154" s="81">
        <v>0</v>
      </c>
      <c r="C154" s="81">
        <v>0</v>
      </c>
      <c r="D154" s="81">
        <v>0</v>
      </c>
      <c r="E154" s="99">
        <f t="shared" si="16"/>
        <v>1</v>
      </c>
      <c r="F154" s="90" t="str">
        <f t="shared" si="15"/>
        <v>C</v>
      </c>
      <c r="H154" t="s">
        <v>822</v>
      </c>
      <c r="I154" s="81">
        <v>0</v>
      </c>
      <c r="J154" s="81">
        <v>0</v>
      </c>
      <c r="K154" s="81">
        <v>0</v>
      </c>
      <c r="L154" s="99">
        <f t="shared" si="17"/>
        <v>0</v>
      </c>
      <c r="M154" s="90" t="str">
        <f t="shared" si="18"/>
        <v>A</v>
      </c>
      <c r="S154" s="81">
        <f t="shared" si="19"/>
        <v>180177.53836999991</v>
      </c>
      <c r="T154" s="81">
        <f t="shared" si="20"/>
        <v>0</v>
      </c>
    </row>
    <row r="155" spans="1:20" x14ac:dyDescent="0.25">
      <c r="A155" t="s">
        <v>723</v>
      </c>
      <c r="B155" s="81">
        <v>0</v>
      </c>
      <c r="C155" s="81">
        <v>0</v>
      </c>
      <c r="D155" s="81">
        <v>0</v>
      </c>
      <c r="E155" s="99">
        <f t="shared" si="16"/>
        <v>1</v>
      </c>
      <c r="F155" s="90" t="str">
        <f t="shared" si="15"/>
        <v>C</v>
      </c>
      <c r="H155" t="s">
        <v>823</v>
      </c>
      <c r="I155" s="81">
        <v>0</v>
      </c>
      <c r="J155" s="81">
        <v>0</v>
      </c>
      <c r="K155" s="81">
        <v>0</v>
      </c>
      <c r="L155" s="99">
        <f t="shared" si="17"/>
        <v>0</v>
      </c>
      <c r="M155" s="90" t="str">
        <f t="shared" si="18"/>
        <v>A</v>
      </c>
      <c r="S155" s="81">
        <f t="shared" si="19"/>
        <v>180177.53836999991</v>
      </c>
      <c r="T155" s="81">
        <f t="shared" si="20"/>
        <v>0</v>
      </c>
    </row>
    <row r="156" spans="1:20" x14ac:dyDescent="0.25">
      <c r="A156" t="s">
        <v>725</v>
      </c>
      <c r="B156" s="81">
        <v>0</v>
      </c>
      <c r="C156" s="81">
        <v>0</v>
      </c>
      <c r="D156" s="81">
        <v>0</v>
      </c>
      <c r="E156" s="99">
        <f t="shared" si="16"/>
        <v>1</v>
      </c>
      <c r="F156" s="90" t="str">
        <f t="shared" ref="F156:F219" si="21">IFERROR(IF(A156=0,"",IF(E156&lt;=$E$2,"A",IF(E156&lt;=$E$3,"B","C")))," ")</f>
        <v>C</v>
      </c>
      <c r="H156" t="s">
        <v>824</v>
      </c>
      <c r="I156" s="81">
        <v>0</v>
      </c>
      <c r="J156" s="81">
        <v>0</v>
      </c>
      <c r="K156" s="81">
        <v>0</v>
      </c>
      <c r="L156" s="99">
        <f t="shared" si="17"/>
        <v>0</v>
      </c>
      <c r="M156" s="90" t="str">
        <f t="shared" si="18"/>
        <v>A</v>
      </c>
      <c r="S156" s="81">
        <f t="shared" si="19"/>
        <v>180177.53836999991</v>
      </c>
      <c r="T156" s="81">
        <f t="shared" si="20"/>
        <v>0</v>
      </c>
    </row>
    <row r="157" spans="1:20" x14ac:dyDescent="0.25">
      <c r="A157" t="s">
        <v>728</v>
      </c>
      <c r="B157" s="81">
        <v>0</v>
      </c>
      <c r="C157" s="81">
        <v>0</v>
      </c>
      <c r="D157" s="81">
        <v>0</v>
      </c>
      <c r="E157" s="99">
        <f t="shared" si="16"/>
        <v>1</v>
      </c>
      <c r="F157" s="90" t="str">
        <f t="shared" si="21"/>
        <v>C</v>
      </c>
      <c r="H157" t="s">
        <v>825</v>
      </c>
      <c r="I157" s="81">
        <v>0</v>
      </c>
      <c r="J157" s="81">
        <v>0</v>
      </c>
      <c r="K157" s="81">
        <v>0</v>
      </c>
      <c r="L157" s="99">
        <f t="shared" si="17"/>
        <v>0</v>
      </c>
      <c r="M157" s="90" t="str">
        <f t="shared" si="18"/>
        <v>A</v>
      </c>
      <c r="S157" s="81">
        <f t="shared" si="19"/>
        <v>180177.53836999991</v>
      </c>
      <c r="T157" s="81">
        <f t="shared" si="20"/>
        <v>0</v>
      </c>
    </row>
    <row r="158" spans="1:20" x14ac:dyDescent="0.25">
      <c r="A158" t="s">
        <v>731</v>
      </c>
      <c r="B158" s="81">
        <v>0</v>
      </c>
      <c r="C158" s="81">
        <v>0</v>
      </c>
      <c r="D158" s="81">
        <v>0</v>
      </c>
      <c r="E158" s="99">
        <f t="shared" si="16"/>
        <v>1</v>
      </c>
      <c r="F158" s="90" t="str">
        <f t="shared" si="21"/>
        <v>C</v>
      </c>
      <c r="H158" t="s">
        <v>826</v>
      </c>
      <c r="I158" s="81">
        <v>0</v>
      </c>
      <c r="J158" s="81">
        <v>0</v>
      </c>
      <c r="K158" s="81">
        <v>0</v>
      </c>
      <c r="L158" s="99">
        <f t="shared" si="17"/>
        <v>0</v>
      </c>
      <c r="M158" s="90" t="str">
        <f t="shared" si="18"/>
        <v>A</v>
      </c>
      <c r="S158" s="81">
        <f t="shared" si="19"/>
        <v>180177.53836999991</v>
      </c>
      <c r="T158" s="81">
        <f t="shared" si="20"/>
        <v>0</v>
      </c>
    </row>
    <row r="159" spans="1:20" x14ac:dyDescent="0.25">
      <c r="A159" t="s">
        <v>687</v>
      </c>
      <c r="B159" s="81">
        <v>0</v>
      </c>
      <c r="C159" s="81">
        <v>0</v>
      </c>
      <c r="D159" s="81">
        <v>0</v>
      </c>
      <c r="E159" s="99">
        <f t="shared" si="16"/>
        <v>1</v>
      </c>
      <c r="F159" s="90" t="str">
        <f t="shared" si="21"/>
        <v>C</v>
      </c>
      <c r="H159" t="s">
        <v>827</v>
      </c>
      <c r="I159" s="81">
        <v>0</v>
      </c>
      <c r="J159" s="81">
        <v>0</v>
      </c>
      <c r="K159" s="81">
        <v>0</v>
      </c>
      <c r="L159" s="99">
        <f t="shared" si="17"/>
        <v>0</v>
      </c>
      <c r="M159" s="90" t="str">
        <f t="shared" si="18"/>
        <v>A</v>
      </c>
      <c r="S159" s="81">
        <f t="shared" si="19"/>
        <v>180177.53836999991</v>
      </c>
      <c r="T159" s="81">
        <f t="shared" si="20"/>
        <v>0</v>
      </c>
    </row>
    <row r="160" spans="1:20" x14ac:dyDescent="0.25">
      <c r="A160" t="s">
        <v>735</v>
      </c>
      <c r="B160" s="81">
        <v>2</v>
      </c>
      <c r="C160" s="81">
        <v>0</v>
      </c>
      <c r="D160" s="81">
        <v>0</v>
      </c>
      <c r="E160" s="99">
        <f t="shared" si="16"/>
        <v>1</v>
      </c>
      <c r="F160" s="90" t="str">
        <f t="shared" si="21"/>
        <v>C</v>
      </c>
      <c r="H160" t="s">
        <v>686</v>
      </c>
      <c r="I160" s="81">
        <v>0</v>
      </c>
      <c r="J160" s="81">
        <v>0</v>
      </c>
      <c r="K160" s="81">
        <v>0</v>
      </c>
      <c r="L160" s="99">
        <f t="shared" si="17"/>
        <v>0</v>
      </c>
      <c r="M160" s="90" t="str">
        <f t="shared" si="18"/>
        <v>A</v>
      </c>
      <c r="S160" s="81">
        <f t="shared" si="19"/>
        <v>180177.53836999991</v>
      </c>
      <c r="T160" s="81">
        <f t="shared" si="20"/>
        <v>0</v>
      </c>
    </row>
    <row r="161" spans="1:20" x14ac:dyDescent="0.25">
      <c r="A161" t="s">
        <v>736</v>
      </c>
      <c r="B161" s="81">
        <v>0</v>
      </c>
      <c r="C161" s="81">
        <v>0</v>
      </c>
      <c r="D161" s="81">
        <v>0</v>
      </c>
      <c r="E161" s="99">
        <f t="shared" si="16"/>
        <v>1</v>
      </c>
      <c r="F161" s="90" t="str">
        <f t="shared" si="21"/>
        <v>C</v>
      </c>
      <c r="H161" t="s">
        <v>828</v>
      </c>
      <c r="I161" s="81">
        <v>0</v>
      </c>
      <c r="J161" s="81">
        <v>0</v>
      </c>
      <c r="K161" s="81">
        <v>0</v>
      </c>
      <c r="L161" s="99">
        <f t="shared" si="17"/>
        <v>0</v>
      </c>
      <c r="M161" s="90" t="str">
        <f t="shared" si="18"/>
        <v>A</v>
      </c>
      <c r="S161" s="81">
        <f t="shared" si="19"/>
        <v>180177.53836999991</v>
      </c>
      <c r="T161" s="81">
        <f t="shared" si="20"/>
        <v>0</v>
      </c>
    </row>
    <row r="162" spans="1:20" x14ac:dyDescent="0.25">
      <c r="A162" t="s">
        <v>737</v>
      </c>
      <c r="B162" s="81">
        <v>0</v>
      </c>
      <c r="C162" s="81">
        <v>0</v>
      </c>
      <c r="D162" s="81">
        <v>0</v>
      </c>
      <c r="E162" s="99">
        <f t="shared" si="16"/>
        <v>1</v>
      </c>
      <c r="F162" s="90" t="str">
        <f t="shared" si="21"/>
        <v>C</v>
      </c>
      <c r="H162" t="s">
        <v>829</v>
      </c>
      <c r="I162" s="81">
        <v>0</v>
      </c>
      <c r="J162" s="81">
        <v>0</v>
      </c>
      <c r="K162" s="81">
        <v>0</v>
      </c>
      <c r="L162" s="99">
        <f t="shared" si="17"/>
        <v>0</v>
      </c>
      <c r="M162" s="90" t="str">
        <f t="shared" si="18"/>
        <v>A</v>
      </c>
      <c r="S162" s="81">
        <f t="shared" si="19"/>
        <v>180177.53836999991</v>
      </c>
      <c r="T162" s="81">
        <f t="shared" si="20"/>
        <v>0</v>
      </c>
    </row>
    <row r="163" spans="1:20" x14ac:dyDescent="0.25">
      <c r="A163" t="s">
        <v>738</v>
      </c>
      <c r="B163" s="81">
        <v>0</v>
      </c>
      <c r="C163" s="81">
        <v>0</v>
      </c>
      <c r="D163" s="81">
        <v>0</v>
      </c>
      <c r="E163" s="99">
        <f t="shared" si="16"/>
        <v>1</v>
      </c>
      <c r="F163" s="90" t="str">
        <f t="shared" si="21"/>
        <v>C</v>
      </c>
      <c r="H163" t="s">
        <v>830</v>
      </c>
      <c r="I163" s="81">
        <v>0</v>
      </c>
      <c r="J163" s="81">
        <v>0</v>
      </c>
      <c r="K163" s="81">
        <v>0</v>
      </c>
      <c r="L163" s="99">
        <f t="shared" si="17"/>
        <v>0</v>
      </c>
      <c r="M163" s="90" t="str">
        <f t="shared" si="18"/>
        <v>A</v>
      </c>
      <c r="S163" s="81">
        <f t="shared" si="19"/>
        <v>180177.53836999991</v>
      </c>
      <c r="T163" s="81">
        <f t="shared" si="20"/>
        <v>0</v>
      </c>
    </row>
    <row r="164" spans="1:20" x14ac:dyDescent="0.25">
      <c r="A164" t="s">
        <v>744</v>
      </c>
      <c r="B164" s="81">
        <v>0</v>
      </c>
      <c r="C164" s="81">
        <v>0</v>
      </c>
      <c r="D164" s="81">
        <v>0</v>
      </c>
      <c r="E164" s="99">
        <f t="shared" si="16"/>
        <v>1</v>
      </c>
      <c r="F164" s="90" t="str">
        <f t="shared" si="21"/>
        <v>C</v>
      </c>
      <c r="H164" t="s">
        <v>831</v>
      </c>
      <c r="I164" s="81">
        <v>0</v>
      </c>
      <c r="J164" s="81">
        <v>0</v>
      </c>
      <c r="K164" s="81">
        <v>0</v>
      </c>
      <c r="L164" s="99">
        <f t="shared" si="17"/>
        <v>0</v>
      </c>
      <c r="M164" s="90" t="str">
        <f t="shared" si="18"/>
        <v>A</v>
      </c>
      <c r="S164" s="81">
        <f t="shared" si="19"/>
        <v>180177.53836999991</v>
      </c>
      <c r="T164" s="81">
        <f t="shared" si="20"/>
        <v>0</v>
      </c>
    </row>
    <row r="165" spans="1:20" x14ac:dyDescent="0.25">
      <c r="A165" t="s">
        <v>474</v>
      </c>
      <c r="B165" s="81">
        <v>0</v>
      </c>
      <c r="C165" s="81">
        <v>0</v>
      </c>
      <c r="D165" s="81">
        <v>0</v>
      </c>
      <c r="E165" s="99">
        <f t="shared" si="16"/>
        <v>1</v>
      </c>
      <c r="F165" s="90" t="str">
        <f t="shared" si="21"/>
        <v>C</v>
      </c>
      <c r="H165" t="s">
        <v>93</v>
      </c>
      <c r="I165" s="81">
        <v>0</v>
      </c>
      <c r="J165" s="81">
        <v>0</v>
      </c>
      <c r="K165" s="81">
        <v>0</v>
      </c>
      <c r="L165" s="99">
        <f t="shared" si="17"/>
        <v>0</v>
      </c>
      <c r="M165" s="90" t="str">
        <f t="shared" si="18"/>
        <v>A</v>
      </c>
      <c r="S165" s="81">
        <f t="shared" si="19"/>
        <v>180177.53836999991</v>
      </c>
      <c r="T165" s="81">
        <f t="shared" si="20"/>
        <v>0</v>
      </c>
    </row>
    <row r="166" spans="1:20" x14ac:dyDescent="0.25">
      <c r="A166" t="s">
        <v>748</v>
      </c>
      <c r="B166" s="81">
        <v>0</v>
      </c>
      <c r="C166" s="81">
        <v>0</v>
      </c>
      <c r="D166" s="81">
        <v>0</v>
      </c>
      <c r="E166" s="99">
        <f t="shared" si="16"/>
        <v>1</v>
      </c>
      <c r="F166" s="90" t="str">
        <f t="shared" si="21"/>
        <v>C</v>
      </c>
      <c r="H166" t="s">
        <v>513</v>
      </c>
      <c r="I166" s="81">
        <v>0</v>
      </c>
      <c r="J166" s="81">
        <v>0</v>
      </c>
      <c r="K166" s="81">
        <v>0</v>
      </c>
      <c r="L166" s="99">
        <f t="shared" si="17"/>
        <v>0</v>
      </c>
      <c r="M166" s="90" t="str">
        <f t="shared" si="18"/>
        <v>A</v>
      </c>
      <c r="S166" s="81">
        <f t="shared" si="19"/>
        <v>180177.53836999991</v>
      </c>
      <c r="T166" s="81">
        <f t="shared" si="20"/>
        <v>0</v>
      </c>
    </row>
    <row r="167" spans="1:20" x14ac:dyDescent="0.25">
      <c r="A167" t="s">
        <v>749</v>
      </c>
      <c r="B167" s="81">
        <v>0</v>
      </c>
      <c r="C167" s="81">
        <v>0</v>
      </c>
      <c r="D167" s="81">
        <v>0</v>
      </c>
      <c r="E167" s="99">
        <f t="shared" si="16"/>
        <v>1</v>
      </c>
      <c r="F167" s="90" t="str">
        <f t="shared" si="21"/>
        <v>C</v>
      </c>
      <c r="H167" t="s">
        <v>832</v>
      </c>
      <c r="I167" s="81">
        <v>0</v>
      </c>
      <c r="J167" s="81">
        <v>0</v>
      </c>
      <c r="K167" s="81">
        <v>0</v>
      </c>
      <c r="L167" s="99">
        <f t="shared" si="17"/>
        <v>0</v>
      </c>
      <c r="M167" s="90" t="str">
        <f t="shared" si="18"/>
        <v>A</v>
      </c>
      <c r="S167" s="81">
        <f t="shared" si="19"/>
        <v>180177.53836999991</v>
      </c>
      <c r="T167" s="81">
        <f t="shared" si="20"/>
        <v>0</v>
      </c>
    </row>
    <row r="168" spans="1:20" x14ac:dyDescent="0.25">
      <c r="A168" t="s">
        <v>750</v>
      </c>
      <c r="B168" s="81">
        <v>0</v>
      </c>
      <c r="C168" s="81">
        <v>0</v>
      </c>
      <c r="D168" s="81">
        <v>0</v>
      </c>
      <c r="E168" s="99">
        <f t="shared" si="16"/>
        <v>1</v>
      </c>
      <c r="F168" s="90" t="str">
        <f t="shared" si="21"/>
        <v>C</v>
      </c>
      <c r="H168" t="s">
        <v>673</v>
      </c>
      <c r="I168" s="81">
        <v>0</v>
      </c>
      <c r="J168" s="81">
        <v>0</v>
      </c>
      <c r="K168" s="81">
        <v>0</v>
      </c>
      <c r="L168" s="99">
        <f t="shared" si="17"/>
        <v>0</v>
      </c>
      <c r="M168" s="90" t="str">
        <f t="shared" si="18"/>
        <v>A</v>
      </c>
      <c r="S168" s="81">
        <f t="shared" si="19"/>
        <v>180177.53836999991</v>
      </c>
      <c r="T168" s="81">
        <f t="shared" si="20"/>
        <v>0</v>
      </c>
    </row>
    <row r="169" spans="1:20" x14ac:dyDescent="0.25">
      <c r="A169" t="s">
        <v>753</v>
      </c>
      <c r="B169" s="81">
        <v>0</v>
      </c>
      <c r="C169" s="81">
        <v>0</v>
      </c>
      <c r="D169" s="81">
        <v>0</v>
      </c>
      <c r="E169" s="99">
        <f t="shared" si="16"/>
        <v>1</v>
      </c>
      <c r="F169" s="90" t="str">
        <f t="shared" si="21"/>
        <v>C</v>
      </c>
      <c r="H169" t="s">
        <v>423</v>
      </c>
      <c r="I169" s="81">
        <v>0</v>
      </c>
      <c r="J169" s="81">
        <v>0</v>
      </c>
      <c r="K169" s="81">
        <v>0</v>
      </c>
      <c r="L169" s="99">
        <f t="shared" si="17"/>
        <v>0</v>
      </c>
      <c r="M169" s="90" t="str">
        <f t="shared" si="18"/>
        <v>A</v>
      </c>
      <c r="S169" s="81">
        <f t="shared" si="19"/>
        <v>180177.53836999991</v>
      </c>
      <c r="T169" s="81">
        <f t="shared" si="20"/>
        <v>0</v>
      </c>
    </row>
    <row r="170" spans="1:20" x14ac:dyDescent="0.25">
      <c r="A170" t="s">
        <v>754</v>
      </c>
      <c r="B170" s="81">
        <v>0</v>
      </c>
      <c r="C170" s="81">
        <v>0</v>
      </c>
      <c r="D170" s="81">
        <v>0</v>
      </c>
      <c r="E170" s="99">
        <f t="shared" si="16"/>
        <v>1</v>
      </c>
      <c r="F170" s="90" t="str">
        <f t="shared" si="21"/>
        <v>C</v>
      </c>
      <c r="H170" t="s">
        <v>833</v>
      </c>
      <c r="I170" s="81">
        <v>0</v>
      </c>
      <c r="J170" s="81">
        <v>0</v>
      </c>
      <c r="K170" s="81">
        <v>0</v>
      </c>
      <c r="L170" s="99">
        <f t="shared" si="17"/>
        <v>0</v>
      </c>
      <c r="M170" s="90" t="str">
        <f t="shared" si="18"/>
        <v>A</v>
      </c>
      <c r="S170" s="81">
        <f t="shared" si="19"/>
        <v>180177.53836999991</v>
      </c>
      <c r="T170" s="81">
        <f t="shared" si="20"/>
        <v>0</v>
      </c>
    </row>
    <row r="171" spans="1:20" x14ac:dyDescent="0.25">
      <c r="A171" t="s">
        <v>757</v>
      </c>
      <c r="B171" s="81">
        <v>0</v>
      </c>
      <c r="C171" s="81">
        <v>0</v>
      </c>
      <c r="D171" s="81">
        <v>0</v>
      </c>
      <c r="E171" s="99">
        <f t="shared" si="16"/>
        <v>1</v>
      </c>
      <c r="F171" s="90" t="str">
        <f t="shared" si="21"/>
        <v>C</v>
      </c>
      <c r="H171" t="s">
        <v>516</v>
      </c>
      <c r="I171" s="81">
        <v>0</v>
      </c>
      <c r="J171" s="81">
        <v>0</v>
      </c>
      <c r="K171" s="81">
        <v>0</v>
      </c>
      <c r="L171" s="99">
        <f t="shared" si="17"/>
        <v>0</v>
      </c>
      <c r="M171" s="90" t="str">
        <f t="shared" si="18"/>
        <v>A</v>
      </c>
      <c r="S171" s="81">
        <f t="shared" si="19"/>
        <v>180177.53836999991</v>
      </c>
      <c r="T171" s="81">
        <f t="shared" si="20"/>
        <v>0</v>
      </c>
    </row>
    <row r="172" spans="1:20" x14ac:dyDescent="0.25">
      <c r="A172" t="s">
        <v>758</v>
      </c>
      <c r="B172" s="81">
        <v>0</v>
      </c>
      <c r="C172" s="81">
        <v>0</v>
      </c>
      <c r="D172" s="81">
        <v>0</v>
      </c>
      <c r="E172" s="99">
        <f t="shared" si="16"/>
        <v>1</v>
      </c>
      <c r="F172" s="90" t="str">
        <f t="shared" si="21"/>
        <v>C</v>
      </c>
      <c r="H172" t="s">
        <v>834</v>
      </c>
      <c r="I172" s="81">
        <v>0</v>
      </c>
      <c r="J172" s="81">
        <v>0</v>
      </c>
      <c r="K172" s="81">
        <v>0</v>
      </c>
      <c r="L172" s="99">
        <f t="shared" si="17"/>
        <v>0</v>
      </c>
      <c r="M172" s="90" t="str">
        <f t="shared" si="18"/>
        <v>A</v>
      </c>
      <c r="S172" s="81">
        <f t="shared" si="19"/>
        <v>180177.53836999991</v>
      </c>
      <c r="T172" s="81">
        <f t="shared" si="20"/>
        <v>0</v>
      </c>
    </row>
    <row r="173" spans="1:20" x14ac:dyDescent="0.25">
      <c r="A173" t="s">
        <v>759</v>
      </c>
      <c r="B173" s="81">
        <v>0</v>
      </c>
      <c r="C173" s="81">
        <v>0</v>
      </c>
      <c r="D173" s="81">
        <v>0</v>
      </c>
      <c r="E173" s="99">
        <f t="shared" si="16"/>
        <v>1</v>
      </c>
      <c r="F173" s="90" t="str">
        <f t="shared" si="21"/>
        <v>C</v>
      </c>
      <c r="H173" t="s">
        <v>835</v>
      </c>
      <c r="I173" s="81">
        <v>0</v>
      </c>
      <c r="J173" s="81">
        <v>0</v>
      </c>
      <c r="K173" s="81">
        <v>0</v>
      </c>
      <c r="L173" s="99">
        <f t="shared" si="17"/>
        <v>0</v>
      </c>
      <c r="M173" s="90" t="str">
        <f t="shared" si="18"/>
        <v>A</v>
      </c>
      <c r="S173" s="81">
        <f t="shared" si="19"/>
        <v>180177.53836999991</v>
      </c>
      <c r="T173" s="81">
        <f t="shared" si="20"/>
        <v>0</v>
      </c>
    </row>
    <row r="174" spans="1:20" x14ac:dyDescent="0.25">
      <c r="A174" t="s">
        <v>760</v>
      </c>
      <c r="B174" s="81">
        <v>0</v>
      </c>
      <c r="C174" s="81">
        <v>0</v>
      </c>
      <c r="D174" s="81">
        <v>0</v>
      </c>
      <c r="E174" s="99">
        <f t="shared" si="16"/>
        <v>1</v>
      </c>
      <c r="F174" s="90" t="str">
        <f t="shared" si="21"/>
        <v>C</v>
      </c>
      <c r="H174" t="s">
        <v>517</v>
      </c>
      <c r="I174" s="81">
        <v>0</v>
      </c>
      <c r="J174" s="81">
        <v>0</v>
      </c>
      <c r="K174" s="81">
        <v>0</v>
      </c>
      <c r="L174" s="99">
        <f t="shared" si="17"/>
        <v>0</v>
      </c>
      <c r="M174" s="90" t="str">
        <f t="shared" si="18"/>
        <v>A</v>
      </c>
      <c r="S174" s="81">
        <f t="shared" si="19"/>
        <v>180177.53836999991</v>
      </c>
      <c r="T174" s="81">
        <f t="shared" si="20"/>
        <v>0</v>
      </c>
    </row>
    <row r="175" spans="1:20" x14ac:dyDescent="0.25">
      <c r="A175" t="s">
        <v>762</v>
      </c>
      <c r="B175" s="81">
        <v>0</v>
      </c>
      <c r="C175" s="81">
        <v>0</v>
      </c>
      <c r="D175" s="81">
        <v>0</v>
      </c>
      <c r="E175" s="99">
        <f t="shared" si="16"/>
        <v>1</v>
      </c>
      <c r="F175" s="90" t="str">
        <f t="shared" si="21"/>
        <v>C</v>
      </c>
      <c r="H175" t="s">
        <v>836</v>
      </c>
      <c r="I175" s="81">
        <v>0</v>
      </c>
      <c r="J175" s="81">
        <v>0</v>
      </c>
      <c r="K175" s="81">
        <v>0</v>
      </c>
      <c r="L175" s="99">
        <f t="shared" si="17"/>
        <v>0</v>
      </c>
      <c r="M175" s="90" t="str">
        <f t="shared" si="18"/>
        <v>A</v>
      </c>
      <c r="S175" s="81">
        <f t="shared" si="19"/>
        <v>180177.53836999991</v>
      </c>
      <c r="T175" s="81">
        <f t="shared" si="20"/>
        <v>0</v>
      </c>
    </row>
    <row r="176" spans="1:20" x14ac:dyDescent="0.25">
      <c r="A176" t="s">
        <v>682</v>
      </c>
      <c r="B176" s="81">
        <v>0</v>
      </c>
      <c r="C176" s="81">
        <v>0</v>
      </c>
      <c r="D176" s="81">
        <v>0</v>
      </c>
      <c r="E176" s="99">
        <f t="shared" si="16"/>
        <v>1</v>
      </c>
      <c r="F176" s="90" t="str">
        <f t="shared" si="21"/>
        <v>C</v>
      </c>
      <c r="H176" t="s">
        <v>837</v>
      </c>
      <c r="I176" s="81">
        <v>0</v>
      </c>
      <c r="J176" s="81">
        <v>0</v>
      </c>
      <c r="K176" s="81">
        <v>0</v>
      </c>
      <c r="L176" s="99">
        <f t="shared" si="17"/>
        <v>0</v>
      </c>
      <c r="M176" s="90" t="str">
        <f t="shared" si="18"/>
        <v>A</v>
      </c>
      <c r="S176" s="81">
        <f t="shared" si="19"/>
        <v>180177.53836999991</v>
      </c>
      <c r="T176" s="81">
        <f t="shared" si="20"/>
        <v>0</v>
      </c>
    </row>
    <row r="177" spans="1:20" x14ac:dyDescent="0.25">
      <c r="A177" t="s">
        <v>763</v>
      </c>
      <c r="B177" s="81">
        <v>0</v>
      </c>
      <c r="C177" s="81">
        <v>0</v>
      </c>
      <c r="D177" s="81">
        <v>0</v>
      </c>
      <c r="E177" s="99">
        <f t="shared" si="16"/>
        <v>1</v>
      </c>
      <c r="F177" s="90" t="str">
        <f t="shared" si="21"/>
        <v>C</v>
      </c>
      <c r="H177" t="s">
        <v>838</v>
      </c>
      <c r="I177" s="81">
        <v>0</v>
      </c>
      <c r="J177" s="81">
        <v>0</v>
      </c>
      <c r="K177" s="81">
        <v>0</v>
      </c>
      <c r="L177" s="99">
        <f t="shared" si="17"/>
        <v>0</v>
      </c>
      <c r="M177" s="90" t="str">
        <f t="shared" si="18"/>
        <v>A</v>
      </c>
      <c r="S177" s="81">
        <f t="shared" si="19"/>
        <v>180177.53836999991</v>
      </c>
      <c r="T177" s="81">
        <f t="shared" si="20"/>
        <v>0</v>
      </c>
    </row>
    <row r="178" spans="1:20" x14ac:dyDescent="0.25">
      <c r="A178" t="s">
        <v>764</v>
      </c>
      <c r="B178" s="81">
        <v>0</v>
      </c>
      <c r="C178" s="81">
        <v>0</v>
      </c>
      <c r="D178" s="81">
        <v>0</v>
      </c>
      <c r="E178" s="99">
        <f t="shared" si="16"/>
        <v>1</v>
      </c>
      <c r="F178" s="90" t="str">
        <f t="shared" si="21"/>
        <v>C</v>
      </c>
      <c r="H178" t="s">
        <v>839</v>
      </c>
      <c r="I178" s="81">
        <v>0</v>
      </c>
      <c r="J178" s="81">
        <v>0</v>
      </c>
      <c r="K178" s="81">
        <v>0</v>
      </c>
      <c r="L178" s="99">
        <f t="shared" si="17"/>
        <v>0</v>
      </c>
      <c r="M178" s="90" t="str">
        <f t="shared" si="18"/>
        <v>A</v>
      </c>
      <c r="S178" s="81">
        <f t="shared" si="19"/>
        <v>180177.53836999991</v>
      </c>
      <c r="T178" s="81">
        <f t="shared" si="20"/>
        <v>0</v>
      </c>
    </row>
    <row r="179" spans="1:20" x14ac:dyDescent="0.25">
      <c r="A179" t="s">
        <v>765</v>
      </c>
      <c r="B179" s="81">
        <v>0</v>
      </c>
      <c r="C179" s="81">
        <v>0</v>
      </c>
      <c r="D179" s="81">
        <v>0</v>
      </c>
      <c r="E179" s="99">
        <f t="shared" si="16"/>
        <v>1</v>
      </c>
      <c r="F179" s="90" t="str">
        <f t="shared" si="21"/>
        <v>C</v>
      </c>
      <c r="H179" t="s">
        <v>840</v>
      </c>
      <c r="I179" s="81">
        <v>0</v>
      </c>
      <c r="J179" s="81">
        <v>0</v>
      </c>
      <c r="K179" s="81">
        <v>0</v>
      </c>
      <c r="L179" s="99">
        <f t="shared" si="17"/>
        <v>0</v>
      </c>
      <c r="M179" s="90" t="str">
        <f t="shared" si="18"/>
        <v>A</v>
      </c>
      <c r="S179" s="81">
        <f t="shared" si="19"/>
        <v>180177.53836999991</v>
      </c>
      <c r="T179" s="81">
        <f t="shared" si="20"/>
        <v>0</v>
      </c>
    </row>
    <row r="180" spans="1:20" x14ac:dyDescent="0.25">
      <c r="A180" t="s">
        <v>766</v>
      </c>
      <c r="B180" s="81">
        <v>0</v>
      </c>
      <c r="C180" s="81">
        <v>0</v>
      </c>
      <c r="D180" s="81">
        <v>0</v>
      </c>
      <c r="E180" s="99">
        <f t="shared" si="16"/>
        <v>1</v>
      </c>
      <c r="F180" s="90" t="str">
        <f t="shared" si="21"/>
        <v>C</v>
      </c>
      <c r="H180" t="s">
        <v>841</v>
      </c>
      <c r="I180" s="81">
        <v>0</v>
      </c>
      <c r="J180" s="81">
        <v>0</v>
      </c>
      <c r="K180" s="81">
        <v>0</v>
      </c>
      <c r="L180" s="99">
        <f t="shared" si="17"/>
        <v>0</v>
      </c>
      <c r="M180" s="90" t="str">
        <f t="shared" si="18"/>
        <v>A</v>
      </c>
      <c r="S180" s="81">
        <f t="shared" si="19"/>
        <v>180177.53836999991</v>
      </c>
      <c r="T180" s="81">
        <f t="shared" si="20"/>
        <v>0</v>
      </c>
    </row>
    <row r="181" spans="1:20" x14ac:dyDescent="0.25">
      <c r="A181" t="s">
        <v>767</v>
      </c>
      <c r="B181" s="81">
        <v>0</v>
      </c>
      <c r="C181" s="81">
        <v>0</v>
      </c>
      <c r="D181" s="81">
        <v>0</v>
      </c>
      <c r="E181" s="99">
        <f t="shared" si="16"/>
        <v>1</v>
      </c>
      <c r="F181" s="90" t="str">
        <f t="shared" si="21"/>
        <v>C</v>
      </c>
      <c r="H181" t="s">
        <v>842</v>
      </c>
      <c r="I181" s="81">
        <v>0</v>
      </c>
      <c r="J181" s="81">
        <v>0</v>
      </c>
      <c r="K181" s="81">
        <v>0</v>
      </c>
      <c r="L181" s="99">
        <f t="shared" si="17"/>
        <v>0</v>
      </c>
      <c r="M181" s="90" t="str">
        <f t="shared" si="18"/>
        <v>A</v>
      </c>
      <c r="S181" s="81">
        <f t="shared" si="19"/>
        <v>180177.53836999991</v>
      </c>
      <c r="T181" s="81">
        <f t="shared" si="20"/>
        <v>0</v>
      </c>
    </row>
    <row r="182" spans="1:20" x14ac:dyDescent="0.25">
      <c r="A182" t="s">
        <v>768</v>
      </c>
      <c r="B182" s="81">
        <v>0</v>
      </c>
      <c r="C182" s="81">
        <v>0</v>
      </c>
      <c r="D182" s="81">
        <v>0</v>
      </c>
      <c r="E182" s="99">
        <f t="shared" si="16"/>
        <v>1</v>
      </c>
      <c r="F182" s="90" t="str">
        <f t="shared" si="21"/>
        <v>C</v>
      </c>
      <c r="H182" t="s">
        <v>843</v>
      </c>
      <c r="I182" s="81">
        <v>0</v>
      </c>
      <c r="J182" s="81">
        <v>0</v>
      </c>
      <c r="K182" s="81">
        <v>0</v>
      </c>
      <c r="L182" s="99">
        <f t="shared" si="17"/>
        <v>0</v>
      </c>
      <c r="M182" s="90" t="str">
        <f t="shared" si="18"/>
        <v>A</v>
      </c>
      <c r="S182" s="81">
        <f t="shared" si="19"/>
        <v>180177.53836999991</v>
      </c>
      <c r="T182" s="81">
        <f t="shared" si="20"/>
        <v>0</v>
      </c>
    </row>
    <row r="183" spans="1:20" x14ac:dyDescent="0.25">
      <c r="A183" t="s">
        <v>769</v>
      </c>
      <c r="B183" s="81">
        <v>0</v>
      </c>
      <c r="C183" s="81">
        <v>0</v>
      </c>
      <c r="D183" s="81">
        <v>0</v>
      </c>
      <c r="E183" s="99">
        <f t="shared" si="16"/>
        <v>1</v>
      </c>
      <c r="F183" s="90" t="str">
        <f t="shared" si="21"/>
        <v>C</v>
      </c>
      <c r="H183" t="s">
        <v>844</v>
      </c>
      <c r="I183" s="81">
        <v>0</v>
      </c>
      <c r="J183" s="81">
        <v>0</v>
      </c>
      <c r="K183" s="81">
        <v>0</v>
      </c>
      <c r="L183" s="99">
        <f t="shared" si="17"/>
        <v>0</v>
      </c>
      <c r="M183" s="90" t="str">
        <f t="shared" si="18"/>
        <v>A</v>
      </c>
      <c r="S183" s="81">
        <f t="shared" si="19"/>
        <v>180177.53836999991</v>
      </c>
      <c r="T183" s="81">
        <f t="shared" si="20"/>
        <v>0</v>
      </c>
    </row>
    <row r="184" spans="1:20" x14ac:dyDescent="0.25">
      <c r="A184" t="s">
        <v>770</v>
      </c>
      <c r="B184" s="81">
        <v>0</v>
      </c>
      <c r="C184" s="81">
        <v>0</v>
      </c>
      <c r="D184" s="81">
        <v>0</v>
      </c>
      <c r="E184" s="99">
        <f t="shared" si="16"/>
        <v>1</v>
      </c>
      <c r="F184" s="90" t="str">
        <f t="shared" si="21"/>
        <v>C</v>
      </c>
      <c r="H184" t="s">
        <v>845</v>
      </c>
      <c r="I184" s="81">
        <v>0</v>
      </c>
      <c r="J184" s="81">
        <v>0</v>
      </c>
      <c r="K184" s="81">
        <v>0</v>
      </c>
      <c r="L184" s="99">
        <f t="shared" si="17"/>
        <v>0</v>
      </c>
      <c r="M184" s="90" t="str">
        <f t="shared" si="18"/>
        <v>A</v>
      </c>
      <c r="S184" s="81">
        <f t="shared" si="19"/>
        <v>180177.53836999991</v>
      </c>
      <c r="T184" s="81">
        <f t="shared" si="20"/>
        <v>0</v>
      </c>
    </row>
    <row r="185" spans="1:20" x14ac:dyDescent="0.25">
      <c r="A185" t="s">
        <v>772</v>
      </c>
      <c r="B185" s="81">
        <v>0</v>
      </c>
      <c r="C185" s="81">
        <v>0</v>
      </c>
      <c r="D185" s="81">
        <v>0</v>
      </c>
      <c r="E185" s="99">
        <f t="shared" si="16"/>
        <v>1</v>
      </c>
      <c r="F185" s="90" t="str">
        <f t="shared" si="21"/>
        <v>C</v>
      </c>
      <c r="H185" t="s">
        <v>846</v>
      </c>
      <c r="I185" s="81">
        <v>0</v>
      </c>
      <c r="J185" s="81">
        <v>0</v>
      </c>
      <c r="K185" s="81">
        <v>0</v>
      </c>
      <c r="L185" s="99">
        <f t="shared" si="17"/>
        <v>0</v>
      </c>
      <c r="M185" s="90" t="str">
        <f t="shared" si="18"/>
        <v>A</v>
      </c>
      <c r="S185" s="81">
        <f t="shared" si="19"/>
        <v>180177.53836999991</v>
      </c>
      <c r="T185" s="81">
        <f t="shared" si="20"/>
        <v>0</v>
      </c>
    </row>
    <row r="186" spans="1:20" x14ac:dyDescent="0.25">
      <c r="A186" t="s">
        <v>773</v>
      </c>
      <c r="B186" s="81">
        <v>0</v>
      </c>
      <c r="C186" s="81">
        <v>0</v>
      </c>
      <c r="D186" s="81">
        <v>0</v>
      </c>
      <c r="E186" s="99">
        <f t="shared" si="16"/>
        <v>1</v>
      </c>
      <c r="F186" s="90" t="str">
        <f t="shared" si="21"/>
        <v>C</v>
      </c>
      <c r="H186" t="s">
        <v>847</v>
      </c>
      <c r="I186" s="81">
        <v>0</v>
      </c>
      <c r="J186" s="81">
        <v>0</v>
      </c>
      <c r="K186" s="81">
        <v>0</v>
      </c>
      <c r="L186" s="99">
        <f t="shared" si="17"/>
        <v>0</v>
      </c>
      <c r="M186" s="90" t="str">
        <f t="shared" si="18"/>
        <v>A</v>
      </c>
      <c r="S186" s="81">
        <f t="shared" si="19"/>
        <v>180177.53836999991</v>
      </c>
      <c r="T186" s="81">
        <f t="shared" si="20"/>
        <v>0</v>
      </c>
    </row>
    <row r="187" spans="1:20" x14ac:dyDescent="0.25">
      <c r="A187" t="s">
        <v>775</v>
      </c>
      <c r="B187" s="81">
        <v>6</v>
      </c>
      <c r="C187" s="81">
        <v>0</v>
      </c>
      <c r="D187" s="81">
        <v>0</v>
      </c>
      <c r="E187" s="99">
        <f t="shared" si="16"/>
        <v>1</v>
      </c>
      <c r="F187" s="90" t="str">
        <f t="shared" si="21"/>
        <v>C</v>
      </c>
      <c r="H187" t="s">
        <v>848</v>
      </c>
      <c r="I187" s="81">
        <v>0</v>
      </c>
      <c r="J187" s="81">
        <v>0</v>
      </c>
      <c r="K187" s="81">
        <v>0</v>
      </c>
      <c r="L187" s="99">
        <f t="shared" si="17"/>
        <v>0</v>
      </c>
      <c r="M187" s="90" t="str">
        <f t="shared" si="18"/>
        <v>A</v>
      </c>
      <c r="S187" s="81">
        <f t="shared" si="19"/>
        <v>180177.53836999991</v>
      </c>
      <c r="T187" s="81">
        <f t="shared" si="20"/>
        <v>0</v>
      </c>
    </row>
    <row r="188" spans="1:20" x14ac:dyDescent="0.25">
      <c r="A188" t="s">
        <v>777</v>
      </c>
      <c r="B188" s="81">
        <v>0</v>
      </c>
      <c r="C188" s="81">
        <v>0</v>
      </c>
      <c r="D188" s="81">
        <v>0</v>
      </c>
      <c r="E188" s="99">
        <f t="shared" si="16"/>
        <v>1</v>
      </c>
      <c r="F188" s="90" t="str">
        <f t="shared" si="21"/>
        <v>C</v>
      </c>
      <c r="H188" t="s">
        <v>849</v>
      </c>
      <c r="I188" s="81">
        <v>0</v>
      </c>
      <c r="J188" s="81">
        <v>0</v>
      </c>
      <c r="K188" s="81">
        <v>0</v>
      </c>
      <c r="L188" s="99">
        <f t="shared" si="17"/>
        <v>0</v>
      </c>
      <c r="M188" s="90" t="str">
        <f t="shared" si="18"/>
        <v>A</v>
      </c>
      <c r="S188" s="81">
        <f t="shared" si="19"/>
        <v>180177.53836999991</v>
      </c>
      <c r="T188" s="81">
        <f t="shared" si="20"/>
        <v>0</v>
      </c>
    </row>
    <row r="189" spans="1:20" x14ac:dyDescent="0.25">
      <c r="A189" t="s">
        <v>778</v>
      </c>
      <c r="B189" s="81">
        <v>0</v>
      </c>
      <c r="C189" s="81">
        <v>0</v>
      </c>
      <c r="D189" s="81">
        <v>0</v>
      </c>
      <c r="E189" s="99">
        <f t="shared" si="16"/>
        <v>1</v>
      </c>
      <c r="F189" s="90" t="str">
        <f t="shared" si="21"/>
        <v>C</v>
      </c>
      <c r="H189" t="s">
        <v>850</v>
      </c>
      <c r="I189" s="81">
        <v>0</v>
      </c>
      <c r="J189" s="81">
        <v>0</v>
      </c>
      <c r="K189" s="81">
        <v>0</v>
      </c>
      <c r="L189" s="99">
        <f t="shared" si="17"/>
        <v>0</v>
      </c>
      <c r="M189" s="90" t="str">
        <f t="shared" si="18"/>
        <v>A</v>
      </c>
      <c r="S189" s="81">
        <f t="shared" si="19"/>
        <v>180177.53836999991</v>
      </c>
      <c r="T189" s="81">
        <f t="shared" si="20"/>
        <v>0</v>
      </c>
    </row>
    <row r="190" spans="1:20" x14ac:dyDescent="0.25">
      <c r="A190" t="s">
        <v>779</v>
      </c>
      <c r="B190" s="81">
        <v>0</v>
      </c>
      <c r="C190" s="81">
        <v>0</v>
      </c>
      <c r="D190" s="81">
        <v>0</v>
      </c>
      <c r="E190" s="99">
        <f t="shared" si="16"/>
        <v>1</v>
      </c>
      <c r="F190" s="90" t="str">
        <f t="shared" si="21"/>
        <v>C</v>
      </c>
      <c r="H190" t="s">
        <v>851</v>
      </c>
      <c r="I190" s="81">
        <v>0</v>
      </c>
      <c r="J190" s="81">
        <v>0</v>
      </c>
      <c r="K190" s="81">
        <v>0</v>
      </c>
      <c r="L190" s="99">
        <f t="shared" si="17"/>
        <v>0</v>
      </c>
      <c r="M190" s="90" t="str">
        <f t="shared" si="18"/>
        <v>A</v>
      </c>
      <c r="S190" s="81">
        <f t="shared" si="19"/>
        <v>180177.53836999991</v>
      </c>
      <c r="T190" s="81">
        <f t="shared" si="20"/>
        <v>0</v>
      </c>
    </row>
    <row r="191" spans="1:20" x14ac:dyDescent="0.25">
      <c r="A191" t="s">
        <v>780</v>
      </c>
      <c r="B191" s="81">
        <v>0</v>
      </c>
      <c r="C191" s="81">
        <v>0</v>
      </c>
      <c r="D191" s="81">
        <v>0</v>
      </c>
      <c r="E191" s="99">
        <f t="shared" si="16"/>
        <v>1</v>
      </c>
      <c r="F191" s="90" t="str">
        <f t="shared" si="21"/>
        <v>C</v>
      </c>
      <c r="H191" t="s">
        <v>852</v>
      </c>
      <c r="I191" s="81">
        <v>0</v>
      </c>
      <c r="J191" s="81">
        <v>0</v>
      </c>
      <c r="K191" s="81">
        <v>0</v>
      </c>
      <c r="L191" s="99">
        <f t="shared" si="17"/>
        <v>0</v>
      </c>
      <c r="M191" s="90" t="str">
        <f t="shared" si="18"/>
        <v>A</v>
      </c>
      <c r="S191" s="81">
        <f t="shared" si="19"/>
        <v>180177.53836999991</v>
      </c>
      <c r="T191" s="81">
        <f t="shared" si="20"/>
        <v>0</v>
      </c>
    </row>
    <row r="192" spans="1:20" x14ac:dyDescent="0.25">
      <c r="A192" t="s">
        <v>688</v>
      </c>
      <c r="B192" s="81">
        <v>0</v>
      </c>
      <c r="C192" s="81">
        <v>0</v>
      </c>
      <c r="D192" s="81">
        <v>0</v>
      </c>
      <c r="E192" s="99">
        <f t="shared" si="16"/>
        <v>1</v>
      </c>
      <c r="F192" s="90" t="str">
        <f t="shared" si="21"/>
        <v>C</v>
      </c>
      <c r="H192" t="s">
        <v>853</v>
      </c>
      <c r="I192" s="81">
        <v>0</v>
      </c>
      <c r="J192" s="81">
        <v>0</v>
      </c>
      <c r="K192" s="81">
        <v>0</v>
      </c>
      <c r="L192" s="99">
        <f t="shared" si="17"/>
        <v>0</v>
      </c>
      <c r="M192" s="90" t="str">
        <f t="shared" si="18"/>
        <v>A</v>
      </c>
      <c r="S192" s="81">
        <f t="shared" si="19"/>
        <v>180177.53836999991</v>
      </c>
      <c r="T192" s="81">
        <f t="shared" si="20"/>
        <v>0</v>
      </c>
    </row>
    <row r="193" spans="1:20" x14ac:dyDescent="0.25">
      <c r="A193" t="s">
        <v>781</v>
      </c>
      <c r="B193" s="81">
        <v>0</v>
      </c>
      <c r="C193" s="81">
        <v>0</v>
      </c>
      <c r="D193" s="81">
        <v>0</v>
      </c>
      <c r="E193" s="99">
        <f t="shared" si="16"/>
        <v>1</v>
      </c>
      <c r="F193" s="90" t="str">
        <f t="shared" si="21"/>
        <v>C</v>
      </c>
      <c r="H193" t="s">
        <v>854</v>
      </c>
      <c r="I193" s="81">
        <v>0</v>
      </c>
      <c r="J193" s="81">
        <v>0</v>
      </c>
      <c r="K193" s="81">
        <v>0</v>
      </c>
      <c r="L193" s="99">
        <f t="shared" si="17"/>
        <v>0</v>
      </c>
      <c r="M193" s="90" t="str">
        <f t="shared" si="18"/>
        <v>A</v>
      </c>
      <c r="S193" s="81">
        <f t="shared" si="19"/>
        <v>180177.53836999991</v>
      </c>
      <c r="T193" s="81">
        <f t="shared" si="20"/>
        <v>0</v>
      </c>
    </row>
    <row r="194" spans="1:20" x14ac:dyDescent="0.25">
      <c r="A194" t="s">
        <v>784</v>
      </c>
      <c r="B194" s="81">
        <v>0</v>
      </c>
      <c r="C194" s="81">
        <v>0</v>
      </c>
      <c r="D194" s="81">
        <v>0</v>
      </c>
      <c r="E194" s="99">
        <f t="shared" si="16"/>
        <v>1</v>
      </c>
      <c r="F194" s="90" t="str">
        <f t="shared" si="21"/>
        <v>C</v>
      </c>
      <c r="H194" t="s">
        <v>855</v>
      </c>
      <c r="I194" s="81">
        <v>0</v>
      </c>
      <c r="J194" s="81">
        <v>0</v>
      </c>
      <c r="K194" s="81">
        <v>0</v>
      </c>
      <c r="L194" s="99">
        <f t="shared" si="17"/>
        <v>0</v>
      </c>
      <c r="M194" s="90" t="str">
        <f t="shared" si="18"/>
        <v>A</v>
      </c>
      <c r="S194" s="81">
        <f t="shared" si="19"/>
        <v>180177.53836999991</v>
      </c>
      <c r="T194" s="81">
        <f t="shared" si="20"/>
        <v>0</v>
      </c>
    </row>
    <row r="195" spans="1:20" x14ac:dyDescent="0.25">
      <c r="A195" t="s">
        <v>786</v>
      </c>
      <c r="B195" s="81">
        <v>0</v>
      </c>
      <c r="C195" s="81">
        <v>0</v>
      </c>
      <c r="D195" s="81">
        <v>0</v>
      </c>
      <c r="E195" s="99">
        <f t="shared" si="16"/>
        <v>1</v>
      </c>
      <c r="F195" s="90" t="str">
        <f t="shared" si="21"/>
        <v>C</v>
      </c>
      <c r="H195" t="s">
        <v>856</v>
      </c>
      <c r="I195" s="81">
        <v>0</v>
      </c>
      <c r="J195" s="81">
        <v>0</v>
      </c>
      <c r="K195" s="81">
        <v>0</v>
      </c>
      <c r="L195" s="99">
        <f t="shared" si="17"/>
        <v>0</v>
      </c>
      <c r="M195" s="90" t="str">
        <f t="shared" si="18"/>
        <v>A</v>
      </c>
      <c r="S195" s="81">
        <f t="shared" si="19"/>
        <v>180177.53836999991</v>
      </c>
      <c r="T195" s="81">
        <f t="shared" si="20"/>
        <v>0</v>
      </c>
    </row>
    <row r="196" spans="1:20" x14ac:dyDescent="0.25">
      <c r="A196" t="s">
        <v>787</v>
      </c>
      <c r="B196" s="81">
        <v>0</v>
      </c>
      <c r="C196" s="81">
        <v>0</v>
      </c>
      <c r="D196" s="81">
        <v>0</v>
      </c>
      <c r="E196" s="99">
        <f t="shared" si="16"/>
        <v>1</v>
      </c>
      <c r="F196" s="90" t="str">
        <f t="shared" si="21"/>
        <v>C</v>
      </c>
      <c r="H196" t="s">
        <v>857</v>
      </c>
      <c r="I196" s="81">
        <v>0</v>
      </c>
      <c r="J196" s="81">
        <v>0</v>
      </c>
      <c r="K196" s="81">
        <v>0</v>
      </c>
      <c r="L196" s="99">
        <f t="shared" si="17"/>
        <v>0</v>
      </c>
      <c r="M196" s="90" t="str">
        <f t="shared" si="18"/>
        <v>A</v>
      </c>
      <c r="S196" s="81">
        <f t="shared" si="19"/>
        <v>180177.53836999991</v>
      </c>
      <c r="T196" s="81">
        <f t="shared" si="20"/>
        <v>0</v>
      </c>
    </row>
    <row r="197" spans="1:20" x14ac:dyDescent="0.25">
      <c r="A197" t="s">
        <v>788</v>
      </c>
      <c r="B197" s="81">
        <v>0</v>
      </c>
      <c r="C197" s="81">
        <v>0</v>
      </c>
      <c r="D197" s="81">
        <v>0</v>
      </c>
      <c r="E197" s="99">
        <f t="shared" si="16"/>
        <v>1</v>
      </c>
      <c r="F197" s="90" t="str">
        <f t="shared" si="21"/>
        <v>C</v>
      </c>
      <c r="H197" t="s">
        <v>858</v>
      </c>
      <c r="I197" s="81">
        <v>0</v>
      </c>
      <c r="J197" s="81">
        <v>0</v>
      </c>
      <c r="K197" s="81">
        <v>0</v>
      </c>
      <c r="L197" s="99">
        <f t="shared" si="17"/>
        <v>0</v>
      </c>
      <c r="M197" s="90" t="str">
        <f t="shared" si="18"/>
        <v>A</v>
      </c>
      <c r="S197" s="81">
        <f t="shared" si="19"/>
        <v>180177.53836999991</v>
      </c>
      <c r="T197" s="81">
        <f t="shared" si="20"/>
        <v>0</v>
      </c>
    </row>
    <row r="198" spans="1:20" x14ac:dyDescent="0.25">
      <c r="A198" t="s">
        <v>789</v>
      </c>
      <c r="B198" s="81">
        <v>0</v>
      </c>
      <c r="C198" s="81">
        <v>0</v>
      </c>
      <c r="D198" s="81">
        <v>0</v>
      </c>
      <c r="E198" s="99">
        <f t="shared" si="16"/>
        <v>1</v>
      </c>
      <c r="F198" s="90" t="str">
        <f t="shared" si="21"/>
        <v>C</v>
      </c>
      <c r="H198" t="s">
        <v>859</v>
      </c>
      <c r="I198" s="81">
        <v>0</v>
      </c>
      <c r="J198" s="81">
        <v>0</v>
      </c>
      <c r="K198" s="81">
        <v>0</v>
      </c>
      <c r="L198" s="99">
        <f t="shared" si="17"/>
        <v>0</v>
      </c>
      <c r="M198" s="90" t="str">
        <f t="shared" si="18"/>
        <v>A</v>
      </c>
      <c r="S198" s="81">
        <f t="shared" si="19"/>
        <v>180177.53836999991</v>
      </c>
      <c r="T198" s="81">
        <f t="shared" si="20"/>
        <v>0</v>
      </c>
    </row>
    <row r="199" spans="1:20" x14ac:dyDescent="0.25">
      <c r="A199" t="s">
        <v>790</v>
      </c>
      <c r="B199" s="81">
        <v>0</v>
      </c>
      <c r="C199" s="81">
        <v>0</v>
      </c>
      <c r="D199" s="81">
        <v>0</v>
      </c>
      <c r="E199" s="99">
        <f t="shared" si="16"/>
        <v>1</v>
      </c>
      <c r="F199" s="90" t="str">
        <f t="shared" si="21"/>
        <v>C</v>
      </c>
      <c r="H199" t="s">
        <v>860</v>
      </c>
      <c r="I199" s="81">
        <v>0</v>
      </c>
      <c r="J199" s="81">
        <v>0</v>
      </c>
      <c r="K199" s="81">
        <v>0</v>
      </c>
      <c r="L199" s="99">
        <f t="shared" si="17"/>
        <v>0</v>
      </c>
      <c r="M199" s="90" t="str">
        <f t="shared" si="18"/>
        <v>A</v>
      </c>
      <c r="S199" s="81">
        <f t="shared" si="19"/>
        <v>180177.53836999991</v>
      </c>
      <c r="T199" s="81">
        <f t="shared" si="20"/>
        <v>0</v>
      </c>
    </row>
    <row r="200" spans="1:20" x14ac:dyDescent="0.25">
      <c r="A200" t="s">
        <v>791</v>
      </c>
      <c r="B200" s="81">
        <v>0</v>
      </c>
      <c r="C200" s="81">
        <v>0</v>
      </c>
      <c r="D200" s="81">
        <v>0</v>
      </c>
      <c r="E200" s="99">
        <f t="shared" si="16"/>
        <v>1</v>
      </c>
      <c r="F200" s="90" t="str">
        <f t="shared" si="21"/>
        <v>C</v>
      </c>
      <c r="H200" t="s">
        <v>861</v>
      </c>
      <c r="I200" s="81">
        <v>0</v>
      </c>
      <c r="J200" s="81">
        <v>0</v>
      </c>
      <c r="K200" s="81">
        <v>0</v>
      </c>
      <c r="L200" s="99">
        <f t="shared" si="17"/>
        <v>0</v>
      </c>
      <c r="M200" s="90" t="str">
        <f t="shared" si="18"/>
        <v>A</v>
      </c>
      <c r="S200" s="81">
        <f t="shared" si="19"/>
        <v>180177.53836999991</v>
      </c>
      <c r="T200" s="81">
        <f t="shared" si="20"/>
        <v>0</v>
      </c>
    </row>
    <row r="201" spans="1:20" x14ac:dyDescent="0.25">
      <c r="A201" t="s">
        <v>792</v>
      </c>
      <c r="B201" s="81">
        <v>0</v>
      </c>
      <c r="C201" s="81">
        <v>0</v>
      </c>
      <c r="D201" s="81">
        <v>0</v>
      </c>
      <c r="E201" s="99">
        <f t="shared" si="16"/>
        <v>1</v>
      </c>
      <c r="F201" s="90" t="str">
        <f t="shared" si="21"/>
        <v>C</v>
      </c>
      <c r="H201" t="s">
        <v>862</v>
      </c>
      <c r="I201" s="81">
        <v>0</v>
      </c>
      <c r="J201" s="81">
        <v>0</v>
      </c>
      <c r="K201" s="81">
        <v>0</v>
      </c>
      <c r="L201" s="99">
        <f t="shared" si="17"/>
        <v>0</v>
      </c>
      <c r="M201" s="90" t="str">
        <f t="shared" si="18"/>
        <v>A</v>
      </c>
      <c r="S201" s="81">
        <f t="shared" si="19"/>
        <v>180177.53836999991</v>
      </c>
      <c r="T201" s="81">
        <f t="shared" si="20"/>
        <v>0</v>
      </c>
    </row>
    <row r="202" spans="1:20" x14ac:dyDescent="0.25">
      <c r="A202" t="s">
        <v>793</v>
      </c>
      <c r="B202" s="81">
        <v>0</v>
      </c>
      <c r="C202" s="81">
        <v>0</v>
      </c>
      <c r="D202" s="81">
        <v>0</v>
      </c>
      <c r="E202" s="99">
        <f t="shared" si="16"/>
        <v>1</v>
      </c>
      <c r="F202" s="90" t="str">
        <f t="shared" si="21"/>
        <v>C</v>
      </c>
      <c r="H202" t="s">
        <v>863</v>
      </c>
      <c r="I202" s="81">
        <v>0</v>
      </c>
      <c r="J202" s="81">
        <v>0</v>
      </c>
      <c r="K202" s="81">
        <v>0</v>
      </c>
      <c r="L202" s="99">
        <f t="shared" si="17"/>
        <v>0</v>
      </c>
      <c r="M202" s="90" t="str">
        <f t="shared" si="18"/>
        <v>A</v>
      </c>
      <c r="S202" s="81">
        <f t="shared" si="19"/>
        <v>180177.53836999991</v>
      </c>
      <c r="T202" s="81">
        <f t="shared" si="20"/>
        <v>0</v>
      </c>
    </row>
    <row r="203" spans="1:20" x14ac:dyDescent="0.25">
      <c r="A203" t="s">
        <v>794</v>
      </c>
      <c r="B203" s="81">
        <v>0</v>
      </c>
      <c r="C203" s="81">
        <v>0</v>
      </c>
      <c r="D203" s="81">
        <v>0</v>
      </c>
      <c r="E203" s="99">
        <f t="shared" si="16"/>
        <v>1</v>
      </c>
      <c r="F203" s="90" t="str">
        <f t="shared" si="21"/>
        <v>C</v>
      </c>
      <c r="H203" t="s">
        <v>864</v>
      </c>
      <c r="I203" s="81">
        <v>0</v>
      </c>
      <c r="J203" s="81">
        <v>0</v>
      </c>
      <c r="K203" s="81">
        <v>0</v>
      </c>
      <c r="L203" s="99">
        <f t="shared" si="17"/>
        <v>0</v>
      </c>
      <c r="M203" s="90" t="str">
        <f t="shared" si="18"/>
        <v>A</v>
      </c>
      <c r="S203" s="81">
        <f t="shared" si="19"/>
        <v>180177.53836999991</v>
      </c>
      <c r="T203" s="81">
        <f t="shared" si="20"/>
        <v>0</v>
      </c>
    </row>
    <row r="204" spans="1:20" x14ac:dyDescent="0.25">
      <c r="A204" t="s">
        <v>795</v>
      </c>
      <c r="B204" s="81">
        <v>0</v>
      </c>
      <c r="C204" s="81">
        <v>0</v>
      </c>
      <c r="D204" s="81">
        <v>0</v>
      </c>
      <c r="E204" s="99">
        <f t="shared" ref="E204:E267" si="22">IFERROR(S204/$C$2,0)</f>
        <v>1</v>
      </c>
      <c r="F204" s="90" t="str">
        <f t="shared" si="21"/>
        <v>C</v>
      </c>
      <c r="H204" t="s">
        <v>865</v>
      </c>
      <c r="I204" s="81">
        <v>0</v>
      </c>
      <c r="J204" s="81">
        <v>0</v>
      </c>
      <c r="K204" s="81">
        <v>0</v>
      </c>
      <c r="L204" s="99">
        <f t="shared" ref="L204:L267" si="23">IFERROR(T204/$J$2,0)</f>
        <v>0</v>
      </c>
      <c r="M204" s="90" t="str">
        <f t="shared" si="18"/>
        <v>A</v>
      </c>
      <c r="S204" s="81">
        <f t="shared" si="19"/>
        <v>180177.53836999991</v>
      </c>
      <c r="T204" s="81">
        <f t="shared" si="20"/>
        <v>0</v>
      </c>
    </row>
    <row r="205" spans="1:20" x14ac:dyDescent="0.25">
      <c r="A205" t="s">
        <v>796</v>
      </c>
      <c r="B205" s="81">
        <v>0</v>
      </c>
      <c r="C205" s="81">
        <v>0</v>
      </c>
      <c r="D205" s="81">
        <v>0</v>
      </c>
      <c r="E205" s="99">
        <f t="shared" si="22"/>
        <v>1</v>
      </c>
      <c r="F205" s="90" t="str">
        <f t="shared" si="21"/>
        <v>C</v>
      </c>
      <c r="H205" t="s">
        <v>530</v>
      </c>
      <c r="I205" s="81">
        <v>0</v>
      </c>
      <c r="J205" s="81">
        <v>0</v>
      </c>
      <c r="K205" s="81">
        <v>0</v>
      </c>
      <c r="L205" s="99">
        <f t="shared" si="23"/>
        <v>0</v>
      </c>
      <c r="M205" s="90" t="str">
        <f t="shared" si="18"/>
        <v>A</v>
      </c>
      <c r="S205" s="81">
        <f t="shared" si="19"/>
        <v>180177.53836999991</v>
      </c>
      <c r="T205" s="81">
        <f t="shared" si="20"/>
        <v>0</v>
      </c>
    </row>
    <row r="206" spans="1:20" x14ac:dyDescent="0.25">
      <c r="A206" t="s">
        <v>797</v>
      </c>
      <c r="B206" s="81">
        <v>0</v>
      </c>
      <c r="C206" s="81">
        <v>0</v>
      </c>
      <c r="D206" s="81">
        <v>0</v>
      </c>
      <c r="E206" s="99">
        <f t="shared" si="22"/>
        <v>1</v>
      </c>
      <c r="F206" s="90" t="str">
        <f t="shared" si="21"/>
        <v>C</v>
      </c>
      <c r="H206" t="s">
        <v>684</v>
      </c>
      <c r="I206" s="81">
        <v>0</v>
      </c>
      <c r="J206" s="81">
        <v>0</v>
      </c>
      <c r="K206" s="81">
        <v>0</v>
      </c>
      <c r="L206" s="99">
        <f t="shared" si="23"/>
        <v>0</v>
      </c>
      <c r="M206" s="90" t="str">
        <f t="shared" si="18"/>
        <v>A</v>
      </c>
      <c r="S206" s="81">
        <f t="shared" si="19"/>
        <v>180177.53836999991</v>
      </c>
      <c r="T206" s="81">
        <f t="shared" si="20"/>
        <v>0</v>
      </c>
    </row>
    <row r="207" spans="1:20" x14ac:dyDescent="0.25">
      <c r="A207" t="s">
        <v>798</v>
      </c>
      <c r="B207" s="81">
        <v>0</v>
      </c>
      <c r="C207" s="81">
        <v>0</v>
      </c>
      <c r="D207" s="81">
        <v>0</v>
      </c>
      <c r="E207" s="99">
        <f t="shared" si="22"/>
        <v>1</v>
      </c>
      <c r="F207" s="90" t="str">
        <f t="shared" si="21"/>
        <v>C</v>
      </c>
      <c r="H207" t="s">
        <v>866</v>
      </c>
      <c r="I207" s="81">
        <v>0</v>
      </c>
      <c r="J207" s="81">
        <v>0</v>
      </c>
      <c r="K207" s="81">
        <v>0</v>
      </c>
      <c r="L207" s="99">
        <f t="shared" si="23"/>
        <v>0</v>
      </c>
      <c r="M207" s="90" t="str">
        <f t="shared" si="18"/>
        <v>A</v>
      </c>
      <c r="S207" s="81">
        <f t="shared" si="19"/>
        <v>180177.53836999991</v>
      </c>
      <c r="T207" s="81">
        <f t="shared" si="20"/>
        <v>0</v>
      </c>
    </row>
    <row r="208" spans="1:20" x14ac:dyDescent="0.25">
      <c r="A208" t="s">
        <v>799</v>
      </c>
      <c r="B208" s="81">
        <v>0</v>
      </c>
      <c r="C208" s="81">
        <v>0</v>
      </c>
      <c r="D208" s="81">
        <v>0</v>
      </c>
      <c r="E208" s="99">
        <f t="shared" si="22"/>
        <v>1</v>
      </c>
      <c r="F208" s="90" t="str">
        <f t="shared" si="21"/>
        <v>C</v>
      </c>
      <c r="H208" t="s">
        <v>425</v>
      </c>
      <c r="I208" s="81">
        <v>0</v>
      </c>
      <c r="J208" s="81">
        <v>0</v>
      </c>
      <c r="K208" s="81">
        <v>0</v>
      </c>
      <c r="L208" s="99">
        <f t="shared" si="23"/>
        <v>0</v>
      </c>
      <c r="M208" s="90" t="str">
        <f t="shared" si="18"/>
        <v>A</v>
      </c>
      <c r="S208" s="81">
        <f t="shared" si="19"/>
        <v>180177.53836999991</v>
      </c>
      <c r="T208" s="81">
        <f t="shared" si="20"/>
        <v>0</v>
      </c>
    </row>
    <row r="209" spans="1:20" x14ac:dyDescent="0.25">
      <c r="A209" t="s">
        <v>800</v>
      </c>
      <c r="B209" s="81">
        <v>0</v>
      </c>
      <c r="C209" s="81">
        <v>0</v>
      </c>
      <c r="D209" s="81">
        <v>0</v>
      </c>
      <c r="E209" s="99">
        <f t="shared" si="22"/>
        <v>1</v>
      </c>
      <c r="F209" s="90" t="str">
        <f t="shared" si="21"/>
        <v>C</v>
      </c>
      <c r="H209" t="s">
        <v>867</v>
      </c>
      <c r="I209" s="81">
        <v>0</v>
      </c>
      <c r="J209" s="81">
        <v>0</v>
      </c>
      <c r="K209" s="81">
        <v>0</v>
      </c>
      <c r="L209" s="99">
        <f t="shared" si="23"/>
        <v>0</v>
      </c>
      <c r="M209" s="90" t="str">
        <f t="shared" si="18"/>
        <v>A</v>
      </c>
      <c r="S209" s="81">
        <f t="shared" si="19"/>
        <v>180177.53836999991</v>
      </c>
      <c r="T209" s="81">
        <f t="shared" si="20"/>
        <v>0</v>
      </c>
    </row>
    <row r="210" spans="1:20" x14ac:dyDescent="0.25">
      <c r="A210" t="s">
        <v>801</v>
      </c>
      <c r="B210" s="81">
        <v>0</v>
      </c>
      <c r="C210" s="81">
        <v>0</v>
      </c>
      <c r="D210" s="81">
        <v>0</v>
      </c>
      <c r="E210" s="99">
        <f t="shared" si="22"/>
        <v>1</v>
      </c>
      <c r="F210" s="90" t="str">
        <f t="shared" si="21"/>
        <v>C</v>
      </c>
      <c r="H210" t="s">
        <v>691</v>
      </c>
      <c r="I210" s="81">
        <v>0</v>
      </c>
      <c r="J210" s="81">
        <v>0</v>
      </c>
      <c r="K210" s="81">
        <v>0</v>
      </c>
      <c r="L210" s="99">
        <f t="shared" si="23"/>
        <v>0</v>
      </c>
      <c r="M210" s="90" t="str">
        <f t="shared" si="18"/>
        <v>A</v>
      </c>
      <c r="S210" s="81">
        <f t="shared" si="19"/>
        <v>180177.53836999991</v>
      </c>
      <c r="T210" s="81">
        <f t="shared" si="20"/>
        <v>0</v>
      </c>
    </row>
    <row r="211" spans="1:20" x14ac:dyDescent="0.25">
      <c r="A211" t="s">
        <v>802</v>
      </c>
      <c r="B211" s="81">
        <v>0</v>
      </c>
      <c r="C211" s="81">
        <v>0</v>
      </c>
      <c r="D211" s="81">
        <v>0</v>
      </c>
      <c r="E211" s="99">
        <f t="shared" si="22"/>
        <v>1</v>
      </c>
      <c r="F211" s="90" t="str">
        <f t="shared" si="21"/>
        <v>C</v>
      </c>
      <c r="H211" t="s">
        <v>868</v>
      </c>
      <c r="I211" s="81">
        <v>0</v>
      </c>
      <c r="J211" s="81">
        <v>0</v>
      </c>
      <c r="K211" s="81">
        <v>0</v>
      </c>
      <c r="L211" s="99">
        <f t="shared" si="23"/>
        <v>0</v>
      </c>
      <c r="M211" s="90" t="str">
        <f t="shared" si="18"/>
        <v>A</v>
      </c>
      <c r="S211" s="81">
        <f t="shared" si="19"/>
        <v>180177.53836999991</v>
      </c>
      <c r="T211" s="81">
        <f t="shared" si="20"/>
        <v>0</v>
      </c>
    </row>
    <row r="212" spans="1:20" x14ac:dyDescent="0.25">
      <c r="A212" t="s">
        <v>803</v>
      </c>
      <c r="B212" s="81">
        <v>0</v>
      </c>
      <c r="C212" s="81">
        <v>0</v>
      </c>
      <c r="D212" s="81">
        <v>0</v>
      </c>
      <c r="E212" s="99">
        <f t="shared" si="22"/>
        <v>1</v>
      </c>
      <c r="F212" s="90" t="str">
        <f t="shared" si="21"/>
        <v>C</v>
      </c>
      <c r="H212" t="s">
        <v>680</v>
      </c>
      <c r="I212" s="81">
        <v>0</v>
      </c>
      <c r="J212" s="81">
        <v>0</v>
      </c>
      <c r="K212" s="81">
        <v>0</v>
      </c>
      <c r="L212" s="99">
        <f t="shared" si="23"/>
        <v>0</v>
      </c>
      <c r="M212" s="90" t="str">
        <f t="shared" si="18"/>
        <v>A</v>
      </c>
      <c r="S212" s="81">
        <f t="shared" si="19"/>
        <v>180177.53836999991</v>
      </c>
      <c r="T212" s="81">
        <f t="shared" si="20"/>
        <v>0</v>
      </c>
    </row>
    <row r="213" spans="1:20" x14ac:dyDescent="0.25">
      <c r="A213" t="s">
        <v>804</v>
      </c>
      <c r="B213" s="81">
        <v>0</v>
      </c>
      <c r="C213" s="81">
        <v>0</v>
      </c>
      <c r="D213" s="81">
        <v>0</v>
      </c>
      <c r="E213" s="99">
        <f t="shared" si="22"/>
        <v>1</v>
      </c>
      <c r="F213" s="90" t="str">
        <f t="shared" si="21"/>
        <v>C</v>
      </c>
      <c r="H213" t="s">
        <v>869</v>
      </c>
      <c r="I213" s="81">
        <v>0</v>
      </c>
      <c r="J213" s="81">
        <v>0</v>
      </c>
      <c r="K213" s="81">
        <v>0</v>
      </c>
      <c r="L213" s="99">
        <f t="shared" si="23"/>
        <v>0</v>
      </c>
      <c r="M213" s="90" t="str">
        <f t="shared" si="18"/>
        <v>A</v>
      </c>
      <c r="S213" s="81">
        <f t="shared" si="19"/>
        <v>180177.53836999991</v>
      </c>
      <c r="T213" s="81">
        <f t="shared" si="20"/>
        <v>0</v>
      </c>
    </row>
    <row r="214" spans="1:20" x14ac:dyDescent="0.25">
      <c r="A214" t="s">
        <v>805</v>
      </c>
      <c r="B214" s="81">
        <v>0</v>
      </c>
      <c r="C214" s="81">
        <v>0</v>
      </c>
      <c r="D214" s="81">
        <v>0</v>
      </c>
      <c r="E214" s="99">
        <f t="shared" si="22"/>
        <v>1</v>
      </c>
      <c r="F214" s="90" t="str">
        <f t="shared" si="21"/>
        <v>C</v>
      </c>
      <c r="H214" t="s">
        <v>870</v>
      </c>
      <c r="I214" s="81">
        <v>0</v>
      </c>
      <c r="J214" s="81">
        <v>0</v>
      </c>
      <c r="K214" s="81">
        <v>0</v>
      </c>
      <c r="L214" s="99">
        <f t="shared" si="23"/>
        <v>0</v>
      </c>
      <c r="M214" s="90" t="str">
        <f t="shared" si="18"/>
        <v>A</v>
      </c>
      <c r="S214" s="81">
        <f t="shared" si="19"/>
        <v>180177.53836999991</v>
      </c>
      <c r="T214" s="81">
        <f t="shared" si="20"/>
        <v>0</v>
      </c>
    </row>
    <row r="215" spans="1:20" x14ac:dyDescent="0.25">
      <c r="A215" t="s">
        <v>806</v>
      </c>
      <c r="B215" s="81">
        <v>0</v>
      </c>
      <c r="C215" s="81">
        <v>0</v>
      </c>
      <c r="D215" s="81">
        <v>0</v>
      </c>
      <c r="E215" s="99">
        <f t="shared" si="22"/>
        <v>1</v>
      </c>
      <c r="F215" s="90" t="str">
        <f t="shared" si="21"/>
        <v>C</v>
      </c>
      <c r="H215" t="s">
        <v>871</v>
      </c>
      <c r="I215" s="81">
        <v>0</v>
      </c>
      <c r="J215" s="81">
        <v>0</v>
      </c>
      <c r="K215" s="81">
        <v>0</v>
      </c>
      <c r="L215" s="99">
        <f t="shared" si="23"/>
        <v>0</v>
      </c>
      <c r="M215" s="90" t="str">
        <f t="shared" si="18"/>
        <v>A</v>
      </c>
      <c r="S215" s="81">
        <f t="shared" si="19"/>
        <v>180177.53836999991</v>
      </c>
      <c r="T215" s="81">
        <f t="shared" si="20"/>
        <v>0</v>
      </c>
    </row>
    <row r="216" spans="1:20" x14ac:dyDescent="0.25">
      <c r="A216" t="s">
        <v>685</v>
      </c>
      <c r="B216" s="81">
        <v>0</v>
      </c>
      <c r="C216" s="81">
        <v>0</v>
      </c>
      <c r="D216" s="81">
        <v>0</v>
      </c>
      <c r="E216" s="99">
        <f t="shared" si="22"/>
        <v>1</v>
      </c>
      <c r="F216" s="90" t="str">
        <f t="shared" si="21"/>
        <v>C</v>
      </c>
      <c r="H216" t="s">
        <v>872</v>
      </c>
      <c r="I216" s="81">
        <v>0</v>
      </c>
      <c r="J216" s="81">
        <v>0</v>
      </c>
      <c r="K216" s="81">
        <v>0</v>
      </c>
      <c r="L216" s="99">
        <f t="shared" si="23"/>
        <v>0</v>
      </c>
      <c r="M216" s="90" t="str">
        <f t="shared" ref="M216:M279" si="24">IFERROR(IF(H216=0,"",IF(L216&lt;=$L$2,"A",IF(L216&lt;=$L$3,"B","C")))," ")</f>
        <v>A</v>
      </c>
      <c r="S216" s="81">
        <f t="shared" ref="S216:S279" si="25">C216+S215</f>
        <v>180177.53836999991</v>
      </c>
      <c r="T216" s="81">
        <f t="shared" ref="T216:T279" si="26">J216+T215</f>
        <v>0</v>
      </c>
    </row>
    <row r="217" spans="1:20" x14ac:dyDescent="0.25">
      <c r="A217" t="s">
        <v>689</v>
      </c>
      <c r="B217" s="81">
        <v>0</v>
      </c>
      <c r="C217" s="81">
        <v>0</v>
      </c>
      <c r="D217" s="81">
        <v>0</v>
      </c>
      <c r="E217" s="99">
        <f t="shared" si="22"/>
        <v>1</v>
      </c>
      <c r="F217" s="90" t="str">
        <f t="shared" si="21"/>
        <v>C</v>
      </c>
      <c r="H217" t="s">
        <v>539</v>
      </c>
      <c r="I217" s="81">
        <v>0</v>
      </c>
      <c r="J217" s="81">
        <v>0</v>
      </c>
      <c r="K217" s="81">
        <v>0</v>
      </c>
      <c r="L217" s="99">
        <f t="shared" si="23"/>
        <v>0</v>
      </c>
      <c r="M217" s="90" t="str">
        <f t="shared" si="24"/>
        <v>A</v>
      </c>
      <c r="S217" s="81">
        <f t="shared" si="25"/>
        <v>180177.53836999991</v>
      </c>
      <c r="T217" s="81">
        <f t="shared" si="26"/>
        <v>0</v>
      </c>
    </row>
    <row r="218" spans="1:20" x14ac:dyDescent="0.25">
      <c r="A218" t="s">
        <v>807</v>
      </c>
      <c r="B218" s="81">
        <v>0</v>
      </c>
      <c r="C218" s="81">
        <v>0</v>
      </c>
      <c r="D218" s="81">
        <v>0</v>
      </c>
      <c r="E218" s="99">
        <f t="shared" si="22"/>
        <v>1</v>
      </c>
      <c r="F218" s="90" t="str">
        <f t="shared" si="21"/>
        <v>C</v>
      </c>
      <c r="H218" t="s">
        <v>540</v>
      </c>
      <c r="I218" s="81">
        <v>0</v>
      </c>
      <c r="J218" s="81">
        <v>0</v>
      </c>
      <c r="K218" s="81">
        <v>0</v>
      </c>
      <c r="L218" s="99">
        <f t="shared" si="23"/>
        <v>0</v>
      </c>
      <c r="M218" s="90" t="str">
        <f t="shared" si="24"/>
        <v>A</v>
      </c>
      <c r="S218" s="81">
        <f t="shared" si="25"/>
        <v>180177.53836999991</v>
      </c>
      <c r="T218" s="81">
        <f t="shared" si="26"/>
        <v>0</v>
      </c>
    </row>
    <row r="219" spans="1:20" x14ac:dyDescent="0.25">
      <c r="A219" t="s">
        <v>809</v>
      </c>
      <c r="B219" s="81">
        <v>0</v>
      </c>
      <c r="C219" s="81">
        <v>0</v>
      </c>
      <c r="D219" s="81">
        <v>0</v>
      </c>
      <c r="E219" s="99">
        <f t="shared" si="22"/>
        <v>1</v>
      </c>
      <c r="F219" s="90" t="str">
        <f t="shared" si="21"/>
        <v>C</v>
      </c>
      <c r="H219" t="s">
        <v>873</v>
      </c>
      <c r="I219" s="81">
        <v>0</v>
      </c>
      <c r="J219" s="81">
        <v>0</v>
      </c>
      <c r="K219" s="81">
        <v>0</v>
      </c>
      <c r="L219" s="99">
        <f t="shared" si="23"/>
        <v>0</v>
      </c>
      <c r="M219" s="90" t="str">
        <f t="shared" si="24"/>
        <v>A</v>
      </c>
      <c r="S219" s="81">
        <f t="shared" si="25"/>
        <v>180177.53836999991</v>
      </c>
      <c r="T219" s="81">
        <f t="shared" si="26"/>
        <v>0</v>
      </c>
    </row>
    <row r="220" spans="1:20" x14ac:dyDescent="0.25">
      <c r="A220" t="s">
        <v>810</v>
      </c>
      <c r="B220" s="81">
        <v>0</v>
      </c>
      <c r="C220" s="81">
        <v>0</v>
      </c>
      <c r="D220" s="81">
        <v>0</v>
      </c>
      <c r="E220" s="99">
        <f t="shared" si="22"/>
        <v>1</v>
      </c>
      <c r="F220" s="90" t="str">
        <f t="shared" ref="F220:F283" si="27">IFERROR(IF(A220=0,"",IF(E220&lt;=$E$2,"A",IF(E220&lt;=$E$3,"B","C")))," ")</f>
        <v>C</v>
      </c>
      <c r="H220" t="s">
        <v>874</v>
      </c>
      <c r="I220" s="81">
        <v>0</v>
      </c>
      <c r="J220" s="81">
        <v>0</v>
      </c>
      <c r="K220" s="81">
        <v>0</v>
      </c>
      <c r="L220" s="99">
        <f t="shared" si="23"/>
        <v>0</v>
      </c>
      <c r="M220" s="90" t="str">
        <f t="shared" si="24"/>
        <v>A</v>
      </c>
      <c r="S220" s="81">
        <f t="shared" si="25"/>
        <v>180177.53836999991</v>
      </c>
      <c r="T220" s="81">
        <f t="shared" si="26"/>
        <v>0</v>
      </c>
    </row>
    <row r="221" spans="1:20" x14ac:dyDescent="0.25">
      <c r="A221" t="s">
        <v>811</v>
      </c>
      <c r="B221" s="81">
        <v>0</v>
      </c>
      <c r="C221" s="81">
        <v>0</v>
      </c>
      <c r="D221" s="81">
        <v>0</v>
      </c>
      <c r="E221" s="99">
        <f t="shared" si="22"/>
        <v>1</v>
      </c>
      <c r="F221" s="90" t="str">
        <f t="shared" si="27"/>
        <v>C</v>
      </c>
      <c r="H221" t="s">
        <v>875</v>
      </c>
      <c r="I221" s="81">
        <v>0</v>
      </c>
      <c r="J221" s="81">
        <v>0</v>
      </c>
      <c r="K221" s="81">
        <v>0</v>
      </c>
      <c r="L221" s="99">
        <f t="shared" si="23"/>
        <v>0</v>
      </c>
      <c r="M221" s="90" t="str">
        <f t="shared" si="24"/>
        <v>A</v>
      </c>
      <c r="S221" s="81">
        <f t="shared" si="25"/>
        <v>180177.53836999991</v>
      </c>
      <c r="T221" s="81">
        <f t="shared" si="26"/>
        <v>0</v>
      </c>
    </row>
    <row r="222" spans="1:20" x14ac:dyDescent="0.25">
      <c r="A222" t="s">
        <v>813</v>
      </c>
      <c r="B222" s="81">
        <v>0</v>
      </c>
      <c r="C222" s="81">
        <v>0</v>
      </c>
      <c r="D222" s="81">
        <v>0</v>
      </c>
      <c r="E222" s="99">
        <f t="shared" si="22"/>
        <v>1</v>
      </c>
      <c r="F222" s="90" t="str">
        <f t="shared" si="27"/>
        <v>C</v>
      </c>
      <c r="H222" t="s">
        <v>876</v>
      </c>
      <c r="I222" s="81">
        <v>0</v>
      </c>
      <c r="J222" s="81">
        <v>0</v>
      </c>
      <c r="K222" s="81">
        <v>0</v>
      </c>
      <c r="L222" s="99">
        <f t="shared" si="23"/>
        <v>0</v>
      </c>
      <c r="M222" s="90" t="str">
        <f t="shared" si="24"/>
        <v>A</v>
      </c>
      <c r="S222" s="81">
        <f t="shared" si="25"/>
        <v>180177.53836999991</v>
      </c>
      <c r="T222" s="81">
        <f t="shared" si="26"/>
        <v>0</v>
      </c>
    </row>
    <row r="223" spans="1:20" x14ac:dyDescent="0.25">
      <c r="A223" t="s">
        <v>814</v>
      </c>
      <c r="B223" s="81">
        <v>0</v>
      </c>
      <c r="C223" s="81">
        <v>0</v>
      </c>
      <c r="D223" s="81">
        <v>0</v>
      </c>
      <c r="E223" s="99">
        <f t="shared" si="22"/>
        <v>1</v>
      </c>
      <c r="F223" s="90" t="str">
        <f t="shared" si="27"/>
        <v>C</v>
      </c>
      <c r="H223" t="s">
        <v>877</v>
      </c>
      <c r="I223" s="81">
        <v>0</v>
      </c>
      <c r="J223" s="81">
        <v>0</v>
      </c>
      <c r="K223" s="81">
        <v>0</v>
      </c>
      <c r="L223" s="99">
        <f t="shared" si="23"/>
        <v>0</v>
      </c>
      <c r="M223" s="90" t="str">
        <f t="shared" si="24"/>
        <v>A</v>
      </c>
      <c r="S223" s="81">
        <f t="shared" si="25"/>
        <v>180177.53836999991</v>
      </c>
      <c r="T223" s="81">
        <f t="shared" si="26"/>
        <v>0</v>
      </c>
    </row>
    <row r="224" spans="1:20" x14ac:dyDescent="0.25">
      <c r="A224" t="s">
        <v>816</v>
      </c>
      <c r="B224" s="81">
        <v>0</v>
      </c>
      <c r="C224" s="81">
        <v>0</v>
      </c>
      <c r="D224" s="81">
        <v>0</v>
      </c>
      <c r="E224" s="99">
        <f t="shared" si="22"/>
        <v>1</v>
      </c>
      <c r="F224" s="90" t="str">
        <f t="shared" si="27"/>
        <v>C</v>
      </c>
      <c r="H224" t="s">
        <v>878</v>
      </c>
      <c r="I224" s="81">
        <v>0</v>
      </c>
      <c r="J224" s="81">
        <v>0</v>
      </c>
      <c r="K224" s="81">
        <v>0</v>
      </c>
      <c r="L224" s="99">
        <f t="shared" si="23"/>
        <v>0</v>
      </c>
      <c r="M224" s="90" t="str">
        <f t="shared" si="24"/>
        <v>A</v>
      </c>
      <c r="S224" s="81">
        <f t="shared" si="25"/>
        <v>180177.53836999991</v>
      </c>
      <c r="T224" s="81">
        <f t="shared" si="26"/>
        <v>0</v>
      </c>
    </row>
    <row r="225" spans="1:20" x14ac:dyDescent="0.25">
      <c r="A225" t="s">
        <v>817</v>
      </c>
      <c r="B225" s="81">
        <v>0</v>
      </c>
      <c r="C225" s="81">
        <v>0</v>
      </c>
      <c r="D225" s="81">
        <v>0</v>
      </c>
      <c r="E225" s="99">
        <f t="shared" si="22"/>
        <v>1</v>
      </c>
      <c r="F225" s="90" t="str">
        <f t="shared" si="27"/>
        <v>C</v>
      </c>
      <c r="H225" t="s">
        <v>879</v>
      </c>
      <c r="I225" s="81">
        <v>0</v>
      </c>
      <c r="J225" s="81">
        <v>0</v>
      </c>
      <c r="K225" s="81">
        <v>0</v>
      </c>
      <c r="L225" s="99">
        <f t="shared" si="23"/>
        <v>0</v>
      </c>
      <c r="M225" s="90" t="str">
        <f t="shared" si="24"/>
        <v>A</v>
      </c>
      <c r="S225" s="81">
        <f t="shared" si="25"/>
        <v>180177.53836999991</v>
      </c>
      <c r="T225" s="81">
        <f t="shared" si="26"/>
        <v>0</v>
      </c>
    </row>
    <row r="226" spans="1:20" x14ac:dyDescent="0.25">
      <c r="A226" t="s">
        <v>818</v>
      </c>
      <c r="B226" s="81">
        <v>0</v>
      </c>
      <c r="C226" s="81">
        <v>0</v>
      </c>
      <c r="D226" s="81">
        <v>0</v>
      </c>
      <c r="E226" s="99">
        <f t="shared" si="22"/>
        <v>1</v>
      </c>
      <c r="F226" s="90" t="str">
        <f t="shared" si="27"/>
        <v>C</v>
      </c>
      <c r="H226" t="s">
        <v>880</v>
      </c>
      <c r="I226" s="81">
        <v>0</v>
      </c>
      <c r="J226" s="81">
        <v>0</v>
      </c>
      <c r="K226" s="81">
        <v>0</v>
      </c>
      <c r="L226" s="99">
        <f t="shared" si="23"/>
        <v>0</v>
      </c>
      <c r="M226" s="90" t="str">
        <f t="shared" si="24"/>
        <v>A</v>
      </c>
      <c r="S226" s="81">
        <f t="shared" si="25"/>
        <v>180177.53836999991</v>
      </c>
      <c r="T226" s="81">
        <f t="shared" si="26"/>
        <v>0</v>
      </c>
    </row>
    <row r="227" spans="1:20" x14ac:dyDescent="0.25">
      <c r="A227" t="s">
        <v>819</v>
      </c>
      <c r="B227" s="81">
        <v>0</v>
      </c>
      <c r="C227" s="81">
        <v>0</v>
      </c>
      <c r="D227" s="81">
        <v>0</v>
      </c>
      <c r="E227" s="99">
        <f t="shared" si="22"/>
        <v>1</v>
      </c>
      <c r="F227" s="90" t="str">
        <f t="shared" si="27"/>
        <v>C</v>
      </c>
      <c r="H227" t="s">
        <v>881</v>
      </c>
      <c r="I227" s="81">
        <v>0</v>
      </c>
      <c r="J227" s="81">
        <v>0</v>
      </c>
      <c r="K227" s="81">
        <v>0</v>
      </c>
      <c r="L227" s="99">
        <f t="shared" si="23"/>
        <v>0</v>
      </c>
      <c r="M227" s="90" t="str">
        <f t="shared" si="24"/>
        <v>A</v>
      </c>
      <c r="S227" s="81">
        <f t="shared" si="25"/>
        <v>180177.53836999991</v>
      </c>
      <c r="T227" s="81">
        <f t="shared" si="26"/>
        <v>0</v>
      </c>
    </row>
    <row r="228" spans="1:20" x14ac:dyDescent="0.25">
      <c r="A228" t="s">
        <v>820</v>
      </c>
      <c r="B228" s="81">
        <v>0</v>
      </c>
      <c r="C228" s="81">
        <v>0</v>
      </c>
      <c r="D228" s="81">
        <v>0</v>
      </c>
      <c r="E228" s="99">
        <f t="shared" si="22"/>
        <v>1</v>
      </c>
      <c r="F228" s="90" t="str">
        <f t="shared" si="27"/>
        <v>C</v>
      </c>
      <c r="H228" t="s">
        <v>882</v>
      </c>
      <c r="I228" s="81">
        <v>0</v>
      </c>
      <c r="J228" s="81">
        <v>0</v>
      </c>
      <c r="K228" s="81">
        <v>0</v>
      </c>
      <c r="L228" s="99">
        <f t="shared" si="23"/>
        <v>0</v>
      </c>
      <c r="M228" s="90" t="str">
        <f t="shared" si="24"/>
        <v>A</v>
      </c>
      <c r="S228" s="81">
        <f t="shared" si="25"/>
        <v>180177.53836999991</v>
      </c>
      <c r="T228" s="81">
        <f t="shared" si="26"/>
        <v>0</v>
      </c>
    </row>
    <row r="229" spans="1:20" x14ac:dyDescent="0.25">
      <c r="A229" t="s">
        <v>821</v>
      </c>
      <c r="B229" s="81">
        <v>0</v>
      </c>
      <c r="C229" s="81">
        <v>0</v>
      </c>
      <c r="D229" s="81">
        <v>0</v>
      </c>
      <c r="E229" s="99">
        <f t="shared" si="22"/>
        <v>1</v>
      </c>
      <c r="F229" s="90" t="str">
        <f t="shared" si="27"/>
        <v>C</v>
      </c>
      <c r="H229" t="s">
        <v>883</v>
      </c>
      <c r="I229" s="81">
        <v>0</v>
      </c>
      <c r="J229" s="81">
        <v>0</v>
      </c>
      <c r="K229" s="81">
        <v>0</v>
      </c>
      <c r="L229" s="99">
        <f t="shared" si="23"/>
        <v>0</v>
      </c>
      <c r="M229" s="90" t="str">
        <f t="shared" si="24"/>
        <v>A</v>
      </c>
      <c r="S229" s="81">
        <f t="shared" si="25"/>
        <v>180177.53836999991</v>
      </c>
      <c r="T229" s="81">
        <f t="shared" si="26"/>
        <v>0</v>
      </c>
    </row>
    <row r="230" spans="1:20" x14ac:dyDescent="0.25">
      <c r="A230" t="s">
        <v>822</v>
      </c>
      <c r="B230" s="81">
        <v>0</v>
      </c>
      <c r="C230" s="81">
        <v>0</v>
      </c>
      <c r="D230" s="81">
        <v>0</v>
      </c>
      <c r="E230" s="99">
        <f t="shared" si="22"/>
        <v>1</v>
      </c>
      <c r="F230" s="90" t="str">
        <f t="shared" si="27"/>
        <v>C</v>
      </c>
      <c r="H230" t="s">
        <v>884</v>
      </c>
      <c r="I230" s="81">
        <v>0</v>
      </c>
      <c r="J230" s="81">
        <v>0</v>
      </c>
      <c r="K230" s="81">
        <v>0</v>
      </c>
      <c r="L230" s="99">
        <f t="shared" si="23"/>
        <v>0</v>
      </c>
      <c r="M230" s="90" t="str">
        <f t="shared" si="24"/>
        <v>A</v>
      </c>
      <c r="S230" s="81">
        <f t="shared" si="25"/>
        <v>180177.53836999991</v>
      </c>
      <c r="T230" s="81">
        <f t="shared" si="26"/>
        <v>0</v>
      </c>
    </row>
    <row r="231" spans="1:20" x14ac:dyDescent="0.25">
      <c r="A231" t="s">
        <v>823</v>
      </c>
      <c r="B231" s="81">
        <v>0</v>
      </c>
      <c r="C231" s="81">
        <v>0</v>
      </c>
      <c r="D231" s="81">
        <v>0</v>
      </c>
      <c r="E231" s="99">
        <f t="shared" si="22"/>
        <v>1</v>
      </c>
      <c r="F231" s="90" t="str">
        <f t="shared" si="27"/>
        <v>C</v>
      </c>
      <c r="H231" t="s">
        <v>885</v>
      </c>
      <c r="I231" s="81">
        <v>0</v>
      </c>
      <c r="J231" s="81">
        <v>0</v>
      </c>
      <c r="K231" s="81">
        <v>0</v>
      </c>
      <c r="L231" s="99">
        <f t="shared" si="23"/>
        <v>0</v>
      </c>
      <c r="M231" s="90" t="str">
        <f t="shared" si="24"/>
        <v>A</v>
      </c>
      <c r="S231" s="81">
        <f t="shared" si="25"/>
        <v>180177.53836999991</v>
      </c>
      <c r="T231" s="81">
        <f t="shared" si="26"/>
        <v>0</v>
      </c>
    </row>
    <row r="232" spans="1:20" x14ac:dyDescent="0.25">
      <c r="A232" t="s">
        <v>824</v>
      </c>
      <c r="B232" s="81">
        <v>0</v>
      </c>
      <c r="C232" s="81">
        <v>0</v>
      </c>
      <c r="D232" s="81">
        <v>0</v>
      </c>
      <c r="E232" s="99">
        <f t="shared" si="22"/>
        <v>1</v>
      </c>
      <c r="F232" s="90" t="str">
        <f t="shared" si="27"/>
        <v>C</v>
      </c>
      <c r="H232" t="s">
        <v>886</v>
      </c>
      <c r="I232" s="81">
        <v>0</v>
      </c>
      <c r="J232" s="81">
        <v>0</v>
      </c>
      <c r="K232" s="81">
        <v>0</v>
      </c>
      <c r="L232" s="99">
        <f t="shared" si="23"/>
        <v>0</v>
      </c>
      <c r="M232" s="90" t="str">
        <f t="shared" si="24"/>
        <v>A</v>
      </c>
      <c r="S232" s="81">
        <f t="shared" si="25"/>
        <v>180177.53836999991</v>
      </c>
      <c r="T232" s="81">
        <f t="shared" si="26"/>
        <v>0</v>
      </c>
    </row>
    <row r="233" spans="1:20" x14ac:dyDescent="0.25">
      <c r="A233" t="s">
        <v>825</v>
      </c>
      <c r="B233" s="81">
        <v>0</v>
      </c>
      <c r="C233" s="81">
        <v>0</v>
      </c>
      <c r="D233" s="81">
        <v>0</v>
      </c>
      <c r="E233" s="99">
        <f t="shared" si="22"/>
        <v>1</v>
      </c>
      <c r="F233" s="90" t="str">
        <f t="shared" si="27"/>
        <v>C</v>
      </c>
      <c r="H233" t="s">
        <v>887</v>
      </c>
      <c r="I233" s="81">
        <v>0</v>
      </c>
      <c r="J233" s="81">
        <v>0</v>
      </c>
      <c r="K233" s="81">
        <v>0</v>
      </c>
      <c r="L233" s="99">
        <f t="shared" si="23"/>
        <v>0</v>
      </c>
      <c r="M233" s="90" t="str">
        <f t="shared" si="24"/>
        <v>A</v>
      </c>
      <c r="S233" s="81">
        <f t="shared" si="25"/>
        <v>180177.53836999991</v>
      </c>
      <c r="T233" s="81">
        <f t="shared" si="26"/>
        <v>0</v>
      </c>
    </row>
    <row r="234" spans="1:20" x14ac:dyDescent="0.25">
      <c r="A234" t="s">
        <v>826</v>
      </c>
      <c r="B234" s="81">
        <v>0</v>
      </c>
      <c r="C234" s="81">
        <v>0</v>
      </c>
      <c r="D234" s="81">
        <v>0</v>
      </c>
      <c r="E234" s="99">
        <f t="shared" si="22"/>
        <v>1</v>
      </c>
      <c r="F234" s="90" t="str">
        <f t="shared" si="27"/>
        <v>C</v>
      </c>
      <c r="H234" t="s">
        <v>888</v>
      </c>
      <c r="I234" s="81">
        <v>0</v>
      </c>
      <c r="J234" s="81">
        <v>0</v>
      </c>
      <c r="K234" s="81">
        <v>0</v>
      </c>
      <c r="L234" s="99">
        <f t="shared" si="23"/>
        <v>0</v>
      </c>
      <c r="M234" s="90" t="str">
        <f t="shared" si="24"/>
        <v>A</v>
      </c>
      <c r="S234" s="81">
        <f t="shared" si="25"/>
        <v>180177.53836999991</v>
      </c>
      <c r="T234" s="81">
        <f t="shared" si="26"/>
        <v>0</v>
      </c>
    </row>
    <row r="235" spans="1:20" x14ac:dyDescent="0.25">
      <c r="A235" t="s">
        <v>827</v>
      </c>
      <c r="B235" s="81">
        <v>0</v>
      </c>
      <c r="C235" s="81">
        <v>0</v>
      </c>
      <c r="D235" s="81">
        <v>0</v>
      </c>
      <c r="E235" s="99">
        <f t="shared" si="22"/>
        <v>1</v>
      </c>
      <c r="F235" s="90" t="str">
        <f t="shared" si="27"/>
        <v>C</v>
      </c>
      <c r="H235" t="s">
        <v>889</v>
      </c>
      <c r="I235" s="81">
        <v>0</v>
      </c>
      <c r="J235" s="81">
        <v>0</v>
      </c>
      <c r="K235" s="81">
        <v>0</v>
      </c>
      <c r="L235" s="99">
        <f t="shared" si="23"/>
        <v>0</v>
      </c>
      <c r="M235" s="90" t="str">
        <f t="shared" si="24"/>
        <v>A</v>
      </c>
      <c r="S235" s="81">
        <f t="shared" si="25"/>
        <v>180177.53836999991</v>
      </c>
      <c r="T235" s="81">
        <f t="shared" si="26"/>
        <v>0</v>
      </c>
    </row>
    <row r="236" spans="1:20" x14ac:dyDescent="0.25">
      <c r="A236" t="s">
        <v>686</v>
      </c>
      <c r="B236" s="81">
        <v>0</v>
      </c>
      <c r="C236" s="81">
        <v>0</v>
      </c>
      <c r="D236" s="81">
        <v>0</v>
      </c>
      <c r="E236" s="99">
        <f t="shared" si="22"/>
        <v>1</v>
      </c>
      <c r="F236" s="90" t="str">
        <f t="shared" si="27"/>
        <v>C</v>
      </c>
      <c r="H236" t="s">
        <v>890</v>
      </c>
      <c r="I236" s="81">
        <v>0</v>
      </c>
      <c r="J236" s="81">
        <v>0</v>
      </c>
      <c r="K236" s="81">
        <v>0</v>
      </c>
      <c r="L236" s="99">
        <f t="shared" si="23"/>
        <v>0</v>
      </c>
      <c r="M236" s="90" t="str">
        <f t="shared" si="24"/>
        <v>A</v>
      </c>
      <c r="S236" s="81">
        <f t="shared" si="25"/>
        <v>180177.53836999991</v>
      </c>
      <c r="T236" s="81">
        <f t="shared" si="26"/>
        <v>0</v>
      </c>
    </row>
    <row r="237" spans="1:20" x14ac:dyDescent="0.25">
      <c r="A237" t="s">
        <v>829</v>
      </c>
      <c r="B237" s="81">
        <v>0</v>
      </c>
      <c r="C237" s="81">
        <v>0</v>
      </c>
      <c r="D237" s="81">
        <v>0</v>
      </c>
      <c r="E237" s="99">
        <f t="shared" si="22"/>
        <v>1</v>
      </c>
      <c r="F237" s="90" t="str">
        <f t="shared" si="27"/>
        <v>C</v>
      </c>
      <c r="H237" t="s">
        <v>891</v>
      </c>
      <c r="I237" s="81">
        <v>0</v>
      </c>
      <c r="J237" s="81">
        <v>0</v>
      </c>
      <c r="K237" s="81">
        <v>0</v>
      </c>
      <c r="L237" s="99">
        <f t="shared" si="23"/>
        <v>0</v>
      </c>
      <c r="M237" s="90" t="str">
        <f t="shared" si="24"/>
        <v>A</v>
      </c>
      <c r="S237" s="81">
        <f t="shared" si="25"/>
        <v>180177.53836999991</v>
      </c>
      <c r="T237" s="81">
        <f t="shared" si="26"/>
        <v>0</v>
      </c>
    </row>
    <row r="238" spans="1:20" x14ac:dyDescent="0.25">
      <c r="A238" t="s">
        <v>831</v>
      </c>
      <c r="B238" s="81">
        <v>0</v>
      </c>
      <c r="C238" s="81">
        <v>0</v>
      </c>
      <c r="D238" s="81">
        <v>0</v>
      </c>
      <c r="E238" s="99">
        <f t="shared" si="22"/>
        <v>1</v>
      </c>
      <c r="F238" s="90" t="str">
        <f t="shared" si="27"/>
        <v>C</v>
      </c>
      <c r="H238" t="s">
        <v>892</v>
      </c>
      <c r="I238" s="81">
        <v>0</v>
      </c>
      <c r="J238" s="81">
        <v>0</v>
      </c>
      <c r="K238" s="81">
        <v>0</v>
      </c>
      <c r="L238" s="99">
        <f t="shared" si="23"/>
        <v>0</v>
      </c>
      <c r="M238" s="90" t="str">
        <f t="shared" si="24"/>
        <v>A</v>
      </c>
      <c r="S238" s="81">
        <f t="shared" si="25"/>
        <v>180177.53836999991</v>
      </c>
      <c r="T238" s="81">
        <f t="shared" si="26"/>
        <v>0</v>
      </c>
    </row>
    <row r="239" spans="1:20" x14ac:dyDescent="0.25">
      <c r="A239" t="s">
        <v>93</v>
      </c>
      <c r="B239" s="81">
        <v>0</v>
      </c>
      <c r="C239" s="81">
        <v>0</v>
      </c>
      <c r="D239" s="81">
        <v>0</v>
      </c>
      <c r="E239" s="99">
        <f t="shared" si="22"/>
        <v>1</v>
      </c>
      <c r="F239" s="90" t="str">
        <f t="shared" si="27"/>
        <v>C</v>
      </c>
      <c r="H239" t="s">
        <v>893</v>
      </c>
      <c r="I239" s="81">
        <v>0</v>
      </c>
      <c r="J239" s="81">
        <v>0</v>
      </c>
      <c r="K239" s="81">
        <v>0</v>
      </c>
      <c r="L239" s="99">
        <f t="shared" si="23"/>
        <v>0</v>
      </c>
      <c r="M239" s="90" t="str">
        <f t="shared" si="24"/>
        <v>A</v>
      </c>
      <c r="S239" s="81">
        <f t="shared" si="25"/>
        <v>180177.53836999991</v>
      </c>
      <c r="T239" s="81">
        <f t="shared" si="26"/>
        <v>0</v>
      </c>
    </row>
    <row r="240" spans="1:20" x14ac:dyDescent="0.25">
      <c r="A240" t="s">
        <v>513</v>
      </c>
      <c r="B240" s="81">
        <v>0</v>
      </c>
      <c r="C240" s="81">
        <v>0</v>
      </c>
      <c r="D240" s="81">
        <v>0</v>
      </c>
      <c r="E240" s="99">
        <f t="shared" si="22"/>
        <v>1</v>
      </c>
      <c r="F240" s="90" t="str">
        <f t="shared" si="27"/>
        <v>C</v>
      </c>
      <c r="H240" t="s">
        <v>165</v>
      </c>
      <c r="I240" s="81">
        <v>0</v>
      </c>
      <c r="J240" s="81">
        <v>0</v>
      </c>
      <c r="K240" s="81">
        <v>0</v>
      </c>
      <c r="L240" s="99">
        <f t="shared" si="23"/>
        <v>0</v>
      </c>
      <c r="M240" s="90" t="str">
        <f t="shared" si="24"/>
        <v>A</v>
      </c>
      <c r="S240" s="81">
        <f t="shared" si="25"/>
        <v>180177.53836999991</v>
      </c>
      <c r="T240" s="81">
        <f t="shared" si="26"/>
        <v>0</v>
      </c>
    </row>
    <row r="241" spans="1:20" x14ac:dyDescent="0.25">
      <c r="A241" t="s">
        <v>673</v>
      </c>
      <c r="B241" s="81">
        <v>0</v>
      </c>
      <c r="C241" s="81">
        <v>0</v>
      </c>
      <c r="D241" s="81">
        <v>0</v>
      </c>
      <c r="E241" s="99">
        <f t="shared" si="22"/>
        <v>1</v>
      </c>
      <c r="F241" s="90" t="str">
        <f t="shared" si="27"/>
        <v>C</v>
      </c>
      <c r="H241" t="s">
        <v>894</v>
      </c>
      <c r="I241" s="81">
        <v>0</v>
      </c>
      <c r="J241" s="81">
        <v>0</v>
      </c>
      <c r="K241" s="81">
        <v>0</v>
      </c>
      <c r="L241" s="99">
        <f t="shared" si="23"/>
        <v>0</v>
      </c>
      <c r="M241" s="90" t="str">
        <f t="shared" si="24"/>
        <v>A</v>
      </c>
      <c r="S241" s="81">
        <f t="shared" si="25"/>
        <v>180177.53836999991</v>
      </c>
      <c r="T241" s="81">
        <f t="shared" si="26"/>
        <v>0</v>
      </c>
    </row>
    <row r="242" spans="1:20" x14ac:dyDescent="0.25">
      <c r="A242" t="s">
        <v>833</v>
      </c>
      <c r="B242" s="81">
        <v>0</v>
      </c>
      <c r="C242" s="81">
        <v>0</v>
      </c>
      <c r="D242" s="81">
        <v>0</v>
      </c>
      <c r="E242" s="99">
        <f t="shared" si="22"/>
        <v>1</v>
      </c>
      <c r="F242" s="90" t="str">
        <f t="shared" si="27"/>
        <v>C</v>
      </c>
      <c r="H242" t="s">
        <v>690</v>
      </c>
      <c r="I242" s="81">
        <v>0</v>
      </c>
      <c r="J242" s="81">
        <v>0</v>
      </c>
      <c r="K242" s="81">
        <v>0</v>
      </c>
      <c r="L242" s="99">
        <f t="shared" si="23"/>
        <v>0</v>
      </c>
      <c r="M242" s="90" t="str">
        <f t="shared" si="24"/>
        <v>A</v>
      </c>
      <c r="S242" s="81">
        <f t="shared" si="25"/>
        <v>180177.53836999991</v>
      </c>
      <c r="T242" s="81">
        <f t="shared" si="26"/>
        <v>0</v>
      </c>
    </row>
    <row r="243" spans="1:20" x14ac:dyDescent="0.25">
      <c r="A243" t="s">
        <v>834</v>
      </c>
      <c r="B243" s="81">
        <v>0</v>
      </c>
      <c r="C243" s="81">
        <v>0</v>
      </c>
      <c r="D243" s="81">
        <v>0</v>
      </c>
      <c r="E243" s="99">
        <f t="shared" si="22"/>
        <v>1</v>
      </c>
      <c r="F243" s="90" t="str">
        <f t="shared" si="27"/>
        <v>C</v>
      </c>
      <c r="H243" t="s">
        <v>895</v>
      </c>
      <c r="I243" s="81">
        <v>0</v>
      </c>
      <c r="J243" s="81">
        <v>0</v>
      </c>
      <c r="K243" s="81">
        <v>0</v>
      </c>
      <c r="L243" s="99">
        <f t="shared" si="23"/>
        <v>0</v>
      </c>
      <c r="M243" s="90" t="str">
        <f t="shared" si="24"/>
        <v>A</v>
      </c>
      <c r="S243" s="81">
        <f t="shared" si="25"/>
        <v>180177.53836999991</v>
      </c>
      <c r="T243" s="81">
        <f t="shared" si="26"/>
        <v>0</v>
      </c>
    </row>
    <row r="244" spans="1:20" x14ac:dyDescent="0.25">
      <c r="A244" t="s">
        <v>835</v>
      </c>
      <c r="B244" s="81">
        <v>0</v>
      </c>
      <c r="C244" s="81">
        <v>0</v>
      </c>
      <c r="D244" s="81">
        <v>0</v>
      </c>
      <c r="E244" s="99">
        <f t="shared" si="22"/>
        <v>1</v>
      </c>
      <c r="F244" s="90" t="str">
        <f t="shared" si="27"/>
        <v>C</v>
      </c>
      <c r="H244" t="s">
        <v>896</v>
      </c>
      <c r="I244" s="81">
        <v>0</v>
      </c>
      <c r="J244" s="81">
        <v>0</v>
      </c>
      <c r="K244" s="81">
        <v>0</v>
      </c>
      <c r="L244" s="99">
        <f t="shared" si="23"/>
        <v>0</v>
      </c>
      <c r="M244" s="90" t="str">
        <f t="shared" si="24"/>
        <v>A</v>
      </c>
      <c r="S244" s="81">
        <f t="shared" si="25"/>
        <v>180177.53836999991</v>
      </c>
      <c r="T244" s="81">
        <f t="shared" si="26"/>
        <v>0</v>
      </c>
    </row>
    <row r="245" spans="1:20" x14ac:dyDescent="0.25">
      <c r="A245" t="s">
        <v>517</v>
      </c>
      <c r="B245" s="81">
        <v>0</v>
      </c>
      <c r="C245" s="81">
        <v>0</v>
      </c>
      <c r="D245" s="81">
        <v>0</v>
      </c>
      <c r="E245" s="99">
        <f t="shared" si="22"/>
        <v>1</v>
      </c>
      <c r="F245" s="90" t="str">
        <f t="shared" si="27"/>
        <v>C</v>
      </c>
      <c r="H245" t="s">
        <v>897</v>
      </c>
      <c r="I245" s="81">
        <v>0</v>
      </c>
      <c r="J245" s="81">
        <v>0</v>
      </c>
      <c r="K245" s="81">
        <v>0</v>
      </c>
      <c r="L245" s="99">
        <f t="shared" si="23"/>
        <v>0</v>
      </c>
      <c r="M245" s="90" t="str">
        <f t="shared" si="24"/>
        <v>A</v>
      </c>
      <c r="S245" s="81">
        <f t="shared" si="25"/>
        <v>180177.53836999991</v>
      </c>
      <c r="T245" s="81">
        <f t="shared" si="26"/>
        <v>0</v>
      </c>
    </row>
    <row r="246" spans="1:20" x14ac:dyDescent="0.25">
      <c r="A246" t="s">
        <v>836</v>
      </c>
      <c r="B246" s="81">
        <v>0</v>
      </c>
      <c r="C246" s="81">
        <v>0</v>
      </c>
      <c r="D246" s="81">
        <v>0</v>
      </c>
      <c r="E246" s="99">
        <f t="shared" si="22"/>
        <v>1</v>
      </c>
      <c r="F246" s="90" t="str">
        <f t="shared" si="27"/>
        <v>C</v>
      </c>
      <c r="H246" t="s">
        <v>898</v>
      </c>
      <c r="I246" s="81">
        <v>0</v>
      </c>
      <c r="J246" s="81">
        <v>0</v>
      </c>
      <c r="K246" s="81">
        <v>0</v>
      </c>
      <c r="L246" s="99">
        <f t="shared" si="23"/>
        <v>0</v>
      </c>
      <c r="M246" s="90" t="str">
        <f t="shared" si="24"/>
        <v>A</v>
      </c>
      <c r="S246" s="81">
        <f t="shared" si="25"/>
        <v>180177.53836999991</v>
      </c>
      <c r="T246" s="81">
        <f t="shared" si="26"/>
        <v>0</v>
      </c>
    </row>
    <row r="247" spans="1:20" x14ac:dyDescent="0.25">
      <c r="A247" t="s">
        <v>837</v>
      </c>
      <c r="B247" s="81">
        <v>0</v>
      </c>
      <c r="C247" s="81">
        <v>0</v>
      </c>
      <c r="D247" s="81">
        <v>0</v>
      </c>
      <c r="E247" s="99">
        <f t="shared" si="22"/>
        <v>1</v>
      </c>
      <c r="F247" s="90" t="str">
        <f t="shared" si="27"/>
        <v>C</v>
      </c>
      <c r="H247" t="s">
        <v>899</v>
      </c>
      <c r="I247" s="81">
        <v>0</v>
      </c>
      <c r="J247" s="81">
        <v>0</v>
      </c>
      <c r="K247" s="81">
        <v>0</v>
      </c>
      <c r="L247" s="99">
        <f t="shared" si="23"/>
        <v>0</v>
      </c>
      <c r="M247" s="90" t="str">
        <f t="shared" si="24"/>
        <v>A</v>
      </c>
      <c r="S247" s="81">
        <f t="shared" si="25"/>
        <v>180177.53836999991</v>
      </c>
      <c r="T247" s="81">
        <f t="shared" si="26"/>
        <v>0</v>
      </c>
    </row>
    <row r="248" spans="1:20" x14ac:dyDescent="0.25">
      <c r="A248" t="s">
        <v>838</v>
      </c>
      <c r="B248" s="81">
        <v>0</v>
      </c>
      <c r="C248" s="81">
        <v>0</v>
      </c>
      <c r="D248" s="81">
        <v>0</v>
      </c>
      <c r="E248" s="99">
        <f t="shared" si="22"/>
        <v>1</v>
      </c>
      <c r="F248" s="90" t="str">
        <f t="shared" si="27"/>
        <v>C</v>
      </c>
      <c r="H248" t="s">
        <v>900</v>
      </c>
      <c r="I248" s="81">
        <v>0</v>
      </c>
      <c r="J248" s="81">
        <v>0</v>
      </c>
      <c r="K248" s="81">
        <v>0</v>
      </c>
      <c r="L248" s="99">
        <f t="shared" si="23"/>
        <v>0</v>
      </c>
      <c r="M248" s="90" t="str">
        <f t="shared" si="24"/>
        <v>A</v>
      </c>
      <c r="S248" s="81">
        <f t="shared" si="25"/>
        <v>180177.53836999991</v>
      </c>
      <c r="T248" s="81">
        <f t="shared" si="26"/>
        <v>0</v>
      </c>
    </row>
    <row r="249" spans="1:20" x14ac:dyDescent="0.25">
      <c r="A249" t="s">
        <v>839</v>
      </c>
      <c r="B249" s="81">
        <v>0</v>
      </c>
      <c r="C249" s="81">
        <v>0</v>
      </c>
      <c r="D249" s="81">
        <v>0</v>
      </c>
      <c r="E249" s="99">
        <f t="shared" si="22"/>
        <v>1</v>
      </c>
      <c r="F249" s="90" t="str">
        <f t="shared" si="27"/>
        <v>C</v>
      </c>
      <c r="H249" t="s">
        <v>901</v>
      </c>
      <c r="I249" s="81">
        <v>0</v>
      </c>
      <c r="J249" s="81">
        <v>0</v>
      </c>
      <c r="K249" s="81">
        <v>0</v>
      </c>
      <c r="L249" s="99">
        <f t="shared" si="23"/>
        <v>0</v>
      </c>
      <c r="M249" s="90" t="str">
        <f t="shared" si="24"/>
        <v>A</v>
      </c>
      <c r="S249" s="81">
        <f t="shared" si="25"/>
        <v>180177.53836999991</v>
      </c>
      <c r="T249" s="81">
        <f t="shared" si="26"/>
        <v>0</v>
      </c>
    </row>
    <row r="250" spans="1:20" x14ac:dyDescent="0.25">
      <c r="A250" t="s">
        <v>840</v>
      </c>
      <c r="B250" s="81">
        <v>0</v>
      </c>
      <c r="C250" s="81">
        <v>0</v>
      </c>
      <c r="D250" s="81">
        <v>0</v>
      </c>
      <c r="E250" s="99">
        <f t="shared" si="22"/>
        <v>1</v>
      </c>
      <c r="F250" s="90" t="str">
        <f t="shared" si="27"/>
        <v>C</v>
      </c>
      <c r="H250" t="s">
        <v>902</v>
      </c>
      <c r="I250" s="81">
        <v>0</v>
      </c>
      <c r="J250" s="81">
        <v>0</v>
      </c>
      <c r="K250" s="81">
        <v>0</v>
      </c>
      <c r="L250" s="99">
        <f t="shared" si="23"/>
        <v>0</v>
      </c>
      <c r="M250" s="90" t="str">
        <f t="shared" si="24"/>
        <v>A</v>
      </c>
      <c r="S250" s="81">
        <f t="shared" si="25"/>
        <v>180177.53836999991</v>
      </c>
      <c r="T250" s="81">
        <f t="shared" si="26"/>
        <v>0</v>
      </c>
    </row>
    <row r="251" spans="1:20" x14ac:dyDescent="0.25">
      <c r="A251" t="s">
        <v>841</v>
      </c>
      <c r="B251" s="81">
        <v>0</v>
      </c>
      <c r="C251" s="81">
        <v>0</v>
      </c>
      <c r="D251" s="81">
        <v>0</v>
      </c>
      <c r="E251" s="99">
        <f t="shared" si="22"/>
        <v>1</v>
      </c>
      <c r="F251" s="90" t="str">
        <f t="shared" si="27"/>
        <v>C</v>
      </c>
      <c r="H251" t="s">
        <v>903</v>
      </c>
      <c r="I251" s="81">
        <v>0</v>
      </c>
      <c r="J251" s="81">
        <v>0</v>
      </c>
      <c r="K251" s="81">
        <v>0</v>
      </c>
      <c r="L251" s="99">
        <f t="shared" si="23"/>
        <v>0</v>
      </c>
      <c r="M251" s="90" t="str">
        <f t="shared" si="24"/>
        <v>A</v>
      </c>
      <c r="S251" s="81">
        <f t="shared" si="25"/>
        <v>180177.53836999991</v>
      </c>
      <c r="T251" s="81">
        <f t="shared" si="26"/>
        <v>0</v>
      </c>
    </row>
    <row r="252" spans="1:20" x14ac:dyDescent="0.25">
      <c r="A252" t="s">
        <v>842</v>
      </c>
      <c r="B252" s="81">
        <v>0</v>
      </c>
      <c r="C252" s="81">
        <v>0</v>
      </c>
      <c r="D252" s="81">
        <v>0</v>
      </c>
      <c r="E252" s="99">
        <f t="shared" si="22"/>
        <v>1</v>
      </c>
      <c r="F252" s="90" t="str">
        <f t="shared" si="27"/>
        <v>C</v>
      </c>
      <c r="H252" t="s">
        <v>904</v>
      </c>
      <c r="I252" s="81">
        <v>0</v>
      </c>
      <c r="J252" s="81">
        <v>0</v>
      </c>
      <c r="K252" s="81">
        <v>0</v>
      </c>
      <c r="L252" s="99">
        <f t="shared" si="23"/>
        <v>0</v>
      </c>
      <c r="M252" s="90" t="str">
        <f t="shared" si="24"/>
        <v>A</v>
      </c>
      <c r="S252" s="81">
        <f t="shared" si="25"/>
        <v>180177.53836999991</v>
      </c>
      <c r="T252" s="81">
        <f t="shared" si="26"/>
        <v>0</v>
      </c>
    </row>
    <row r="253" spans="1:20" x14ac:dyDescent="0.25">
      <c r="A253" t="s">
        <v>844</v>
      </c>
      <c r="B253" s="81">
        <v>0</v>
      </c>
      <c r="C253" s="81">
        <v>0</v>
      </c>
      <c r="D253" s="81">
        <v>0</v>
      </c>
      <c r="E253" s="99">
        <f t="shared" si="22"/>
        <v>1</v>
      </c>
      <c r="F253" s="90" t="str">
        <f t="shared" si="27"/>
        <v>C</v>
      </c>
      <c r="H253" t="s">
        <v>905</v>
      </c>
      <c r="I253" s="81">
        <v>0</v>
      </c>
      <c r="J253" s="81">
        <v>0</v>
      </c>
      <c r="K253" s="81">
        <v>0</v>
      </c>
      <c r="L253" s="99">
        <f t="shared" si="23"/>
        <v>0</v>
      </c>
      <c r="M253" s="90" t="str">
        <f t="shared" si="24"/>
        <v>A</v>
      </c>
      <c r="S253" s="81">
        <f t="shared" si="25"/>
        <v>180177.53836999991</v>
      </c>
      <c r="T253" s="81">
        <f t="shared" si="26"/>
        <v>0</v>
      </c>
    </row>
    <row r="254" spans="1:20" x14ac:dyDescent="0.25">
      <c r="A254" t="s">
        <v>847</v>
      </c>
      <c r="B254" s="81">
        <v>0</v>
      </c>
      <c r="C254" s="81">
        <v>0</v>
      </c>
      <c r="D254" s="81">
        <v>0</v>
      </c>
      <c r="E254" s="99">
        <f t="shared" si="22"/>
        <v>1</v>
      </c>
      <c r="F254" s="90" t="str">
        <f t="shared" si="27"/>
        <v>C</v>
      </c>
      <c r="H254" t="s">
        <v>906</v>
      </c>
      <c r="I254" s="81">
        <v>0</v>
      </c>
      <c r="J254" s="81">
        <v>0</v>
      </c>
      <c r="K254" s="81">
        <v>0</v>
      </c>
      <c r="L254" s="99">
        <f t="shared" si="23"/>
        <v>0</v>
      </c>
      <c r="M254" s="90" t="str">
        <f t="shared" si="24"/>
        <v>A</v>
      </c>
      <c r="S254" s="81">
        <f t="shared" si="25"/>
        <v>180177.53836999991</v>
      </c>
      <c r="T254" s="81">
        <f t="shared" si="26"/>
        <v>0</v>
      </c>
    </row>
    <row r="255" spans="1:20" x14ac:dyDescent="0.25">
      <c r="A255" t="s">
        <v>848</v>
      </c>
      <c r="B255" s="81">
        <v>0</v>
      </c>
      <c r="C255" s="81">
        <v>0</v>
      </c>
      <c r="D255" s="81">
        <v>0</v>
      </c>
      <c r="E255" s="99">
        <f t="shared" si="22"/>
        <v>1</v>
      </c>
      <c r="F255" s="90" t="str">
        <f t="shared" si="27"/>
        <v>C</v>
      </c>
      <c r="H255" t="s">
        <v>907</v>
      </c>
      <c r="I255" s="81">
        <v>0</v>
      </c>
      <c r="J255" s="81">
        <v>0</v>
      </c>
      <c r="K255" s="81">
        <v>0</v>
      </c>
      <c r="L255" s="99">
        <f t="shared" si="23"/>
        <v>0</v>
      </c>
      <c r="M255" s="90" t="str">
        <f t="shared" si="24"/>
        <v>A</v>
      </c>
      <c r="S255" s="81">
        <f t="shared" si="25"/>
        <v>180177.53836999991</v>
      </c>
      <c r="T255" s="81">
        <f t="shared" si="26"/>
        <v>0</v>
      </c>
    </row>
    <row r="256" spans="1:20" x14ac:dyDescent="0.25">
      <c r="A256" t="s">
        <v>851</v>
      </c>
      <c r="B256" s="81">
        <v>0</v>
      </c>
      <c r="C256" s="81">
        <v>0</v>
      </c>
      <c r="D256" s="81">
        <v>0</v>
      </c>
      <c r="E256" s="99">
        <f t="shared" si="22"/>
        <v>1</v>
      </c>
      <c r="F256" s="90" t="str">
        <f t="shared" si="27"/>
        <v>C</v>
      </c>
      <c r="H256" t="s">
        <v>908</v>
      </c>
      <c r="I256" s="81">
        <v>0</v>
      </c>
      <c r="J256" s="81">
        <v>0</v>
      </c>
      <c r="K256" s="81">
        <v>0</v>
      </c>
      <c r="L256" s="99">
        <f t="shared" si="23"/>
        <v>0</v>
      </c>
      <c r="M256" s="90" t="str">
        <f t="shared" si="24"/>
        <v>A</v>
      </c>
      <c r="S256" s="81">
        <f t="shared" si="25"/>
        <v>180177.53836999991</v>
      </c>
      <c r="T256" s="81">
        <f t="shared" si="26"/>
        <v>0</v>
      </c>
    </row>
    <row r="257" spans="1:20" x14ac:dyDescent="0.25">
      <c r="A257" t="s">
        <v>852</v>
      </c>
      <c r="B257" s="81">
        <v>0</v>
      </c>
      <c r="C257" s="81">
        <v>0</v>
      </c>
      <c r="D257" s="81">
        <v>0</v>
      </c>
      <c r="E257" s="99">
        <f t="shared" si="22"/>
        <v>1</v>
      </c>
      <c r="F257" s="90" t="str">
        <f t="shared" si="27"/>
        <v>C</v>
      </c>
      <c r="H257" t="s">
        <v>909</v>
      </c>
      <c r="I257" s="81">
        <v>0</v>
      </c>
      <c r="J257" s="81">
        <v>0</v>
      </c>
      <c r="K257" s="81">
        <v>0</v>
      </c>
      <c r="L257" s="99">
        <f t="shared" si="23"/>
        <v>0</v>
      </c>
      <c r="M257" s="90" t="str">
        <f t="shared" si="24"/>
        <v>A</v>
      </c>
      <c r="S257" s="81">
        <f t="shared" si="25"/>
        <v>180177.53836999991</v>
      </c>
      <c r="T257" s="81">
        <f t="shared" si="26"/>
        <v>0</v>
      </c>
    </row>
    <row r="258" spans="1:20" x14ac:dyDescent="0.25">
      <c r="A258" t="s">
        <v>853</v>
      </c>
      <c r="B258" s="81">
        <v>0</v>
      </c>
      <c r="C258" s="81">
        <v>0</v>
      </c>
      <c r="D258" s="81">
        <v>0</v>
      </c>
      <c r="E258" s="99">
        <f t="shared" si="22"/>
        <v>1</v>
      </c>
      <c r="F258" s="90" t="str">
        <f t="shared" si="27"/>
        <v>C</v>
      </c>
      <c r="H258" t="s">
        <v>910</v>
      </c>
      <c r="I258" s="81">
        <v>0</v>
      </c>
      <c r="J258" s="81">
        <v>0</v>
      </c>
      <c r="K258" s="81">
        <v>0</v>
      </c>
      <c r="L258" s="99">
        <f t="shared" si="23"/>
        <v>0</v>
      </c>
      <c r="M258" s="90" t="str">
        <f t="shared" si="24"/>
        <v>A</v>
      </c>
      <c r="S258" s="81">
        <f t="shared" si="25"/>
        <v>180177.53836999991</v>
      </c>
      <c r="T258" s="81">
        <f t="shared" si="26"/>
        <v>0</v>
      </c>
    </row>
    <row r="259" spans="1:20" x14ac:dyDescent="0.25">
      <c r="A259" t="s">
        <v>854</v>
      </c>
      <c r="B259" s="81">
        <v>0</v>
      </c>
      <c r="C259" s="81">
        <v>0</v>
      </c>
      <c r="D259" s="81">
        <v>0</v>
      </c>
      <c r="E259" s="99">
        <f t="shared" si="22"/>
        <v>1</v>
      </c>
      <c r="F259" s="90" t="str">
        <f t="shared" si="27"/>
        <v>C</v>
      </c>
      <c r="H259" t="s">
        <v>911</v>
      </c>
      <c r="I259" s="81">
        <v>0</v>
      </c>
      <c r="J259" s="81">
        <v>0</v>
      </c>
      <c r="K259" s="81">
        <v>0</v>
      </c>
      <c r="L259" s="99">
        <f t="shared" si="23"/>
        <v>0</v>
      </c>
      <c r="M259" s="90" t="str">
        <f t="shared" si="24"/>
        <v>A</v>
      </c>
      <c r="S259" s="81">
        <f t="shared" si="25"/>
        <v>180177.53836999991</v>
      </c>
      <c r="T259" s="81">
        <f t="shared" si="26"/>
        <v>0</v>
      </c>
    </row>
    <row r="260" spans="1:20" x14ac:dyDescent="0.25">
      <c r="A260" t="s">
        <v>856</v>
      </c>
      <c r="B260" s="81">
        <v>0</v>
      </c>
      <c r="C260" s="81">
        <v>0</v>
      </c>
      <c r="D260" s="81">
        <v>0</v>
      </c>
      <c r="E260" s="99">
        <f t="shared" si="22"/>
        <v>1</v>
      </c>
      <c r="F260" s="90" t="str">
        <f t="shared" si="27"/>
        <v>C</v>
      </c>
      <c r="H260" t="s">
        <v>912</v>
      </c>
      <c r="I260" s="81">
        <v>0</v>
      </c>
      <c r="J260" s="81">
        <v>0</v>
      </c>
      <c r="K260" s="81">
        <v>0</v>
      </c>
      <c r="L260" s="99">
        <f t="shared" si="23"/>
        <v>0</v>
      </c>
      <c r="M260" s="90" t="str">
        <f t="shared" si="24"/>
        <v>A</v>
      </c>
      <c r="S260" s="81">
        <f t="shared" si="25"/>
        <v>180177.53836999991</v>
      </c>
      <c r="T260" s="81">
        <f t="shared" si="26"/>
        <v>0</v>
      </c>
    </row>
    <row r="261" spans="1:20" x14ac:dyDescent="0.25">
      <c r="A261" t="s">
        <v>857</v>
      </c>
      <c r="B261" s="81">
        <v>0</v>
      </c>
      <c r="C261" s="81">
        <v>0</v>
      </c>
      <c r="D261" s="81">
        <v>0</v>
      </c>
      <c r="E261" s="99">
        <f t="shared" si="22"/>
        <v>1</v>
      </c>
      <c r="F261" s="90" t="str">
        <f t="shared" si="27"/>
        <v>C</v>
      </c>
      <c r="H261" t="s">
        <v>913</v>
      </c>
      <c r="I261" s="81">
        <v>0</v>
      </c>
      <c r="J261" s="81">
        <v>0</v>
      </c>
      <c r="K261" s="81">
        <v>0</v>
      </c>
      <c r="L261" s="99">
        <f t="shared" si="23"/>
        <v>0</v>
      </c>
      <c r="M261" s="90" t="str">
        <f t="shared" si="24"/>
        <v>A</v>
      </c>
      <c r="S261" s="81">
        <f t="shared" si="25"/>
        <v>180177.53836999991</v>
      </c>
      <c r="T261" s="81">
        <f t="shared" si="26"/>
        <v>0</v>
      </c>
    </row>
    <row r="262" spans="1:20" x14ac:dyDescent="0.25">
      <c r="A262" t="s">
        <v>859</v>
      </c>
      <c r="B262" s="81">
        <v>0</v>
      </c>
      <c r="C262" s="81">
        <v>0</v>
      </c>
      <c r="D262" s="81">
        <v>0</v>
      </c>
      <c r="E262" s="99">
        <f t="shared" si="22"/>
        <v>1</v>
      </c>
      <c r="F262" s="90" t="str">
        <f t="shared" si="27"/>
        <v>C</v>
      </c>
      <c r="H262" t="s">
        <v>914</v>
      </c>
      <c r="I262" s="81">
        <v>0</v>
      </c>
      <c r="J262" s="81">
        <v>0</v>
      </c>
      <c r="K262" s="81">
        <v>0</v>
      </c>
      <c r="L262" s="99">
        <f t="shared" si="23"/>
        <v>0</v>
      </c>
      <c r="M262" s="90" t="str">
        <f t="shared" si="24"/>
        <v>A</v>
      </c>
      <c r="S262" s="81">
        <f t="shared" si="25"/>
        <v>180177.53836999991</v>
      </c>
      <c r="T262" s="81">
        <f t="shared" si="26"/>
        <v>0</v>
      </c>
    </row>
    <row r="263" spans="1:20" x14ac:dyDescent="0.25">
      <c r="A263" t="s">
        <v>860</v>
      </c>
      <c r="B263" s="81">
        <v>0</v>
      </c>
      <c r="C263" s="81">
        <v>0</v>
      </c>
      <c r="D263" s="81">
        <v>0</v>
      </c>
      <c r="E263" s="99">
        <f t="shared" si="22"/>
        <v>1</v>
      </c>
      <c r="F263" s="90" t="str">
        <f t="shared" si="27"/>
        <v>C</v>
      </c>
      <c r="H263" t="s">
        <v>915</v>
      </c>
      <c r="I263" s="81">
        <v>0</v>
      </c>
      <c r="J263" s="81">
        <v>0</v>
      </c>
      <c r="K263" s="81">
        <v>0</v>
      </c>
      <c r="L263" s="99">
        <f t="shared" si="23"/>
        <v>0</v>
      </c>
      <c r="M263" s="90" t="str">
        <f t="shared" si="24"/>
        <v>A</v>
      </c>
      <c r="S263" s="81">
        <f t="shared" si="25"/>
        <v>180177.53836999991</v>
      </c>
      <c r="T263" s="81">
        <f t="shared" si="26"/>
        <v>0</v>
      </c>
    </row>
    <row r="264" spans="1:20" x14ac:dyDescent="0.25">
      <c r="A264" t="s">
        <v>862</v>
      </c>
      <c r="B264" s="81">
        <v>0</v>
      </c>
      <c r="C264" s="81">
        <v>0</v>
      </c>
      <c r="D264" s="81">
        <v>0</v>
      </c>
      <c r="E264" s="99">
        <f t="shared" si="22"/>
        <v>1</v>
      </c>
      <c r="F264" s="90" t="str">
        <f t="shared" si="27"/>
        <v>C</v>
      </c>
      <c r="H264" t="s">
        <v>916</v>
      </c>
      <c r="I264" s="81">
        <v>0</v>
      </c>
      <c r="J264" s="81">
        <v>0</v>
      </c>
      <c r="K264" s="81">
        <v>0</v>
      </c>
      <c r="L264" s="99">
        <f t="shared" si="23"/>
        <v>0</v>
      </c>
      <c r="M264" s="90" t="str">
        <f t="shared" si="24"/>
        <v>A</v>
      </c>
      <c r="S264" s="81">
        <f t="shared" si="25"/>
        <v>180177.53836999991</v>
      </c>
      <c r="T264" s="81">
        <f t="shared" si="26"/>
        <v>0</v>
      </c>
    </row>
    <row r="265" spans="1:20" x14ac:dyDescent="0.25">
      <c r="A265" t="s">
        <v>863</v>
      </c>
      <c r="B265" s="81">
        <v>0</v>
      </c>
      <c r="C265" s="81">
        <v>0</v>
      </c>
      <c r="D265" s="81">
        <v>0</v>
      </c>
      <c r="E265" s="99">
        <f t="shared" si="22"/>
        <v>1</v>
      </c>
      <c r="F265" s="90" t="str">
        <f t="shared" si="27"/>
        <v>C</v>
      </c>
      <c r="H265" t="s">
        <v>917</v>
      </c>
      <c r="I265" s="81">
        <v>0</v>
      </c>
      <c r="J265" s="81">
        <v>0</v>
      </c>
      <c r="K265" s="81">
        <v>0</v>
      </c>
      <c r="L265" s="99">
        <f t="shared" si="23"/>
        <v>0</v>
      </c>
      <c r="M265" s="90" t="str">
        <f t="shared" si="24"/>
        <v>A</v>
      </c>
      <c r="S265" s="81">
        <f t="shared" si="25"/>
        <v>180177.53836999991</v>
      </c>
      <c r="T265" s="81">
        <f t="shared" si="26"/>
        <v>0</v>
      </c>
    </row>
    <row r="266" spans="1:20" x14ac:dyDescent="0.25">
      <c r="A266" t="s">
        <v>864</v>
      </c>
      <c r="B266" s="81">
        <v>0</v>
      </c>
      <c r="C266" s="81">
        <v>0</v>
      </c>
      <c r="D266" s="81">
        <v>0</v>
      </c>
      <c r="E266" s="99">
        <f t="shared" si="22"/>
        <v>1</v>
      </c>
      <c r="F266" s="90" t="str">
        <f t="shared" si="27"/>
        <v>C</v>
      </c>
      <c r="H266" t="s">
        <v>918</v>
      </c>
      <c r="I266" s="81">
        <v>0</v>
      </c>
      <c r="J266" s="81">
        <v>0</v>
      </c>
      <c r="K266" s="81">
        <v>0</v>
      </c>
      <c r="L266" s="99">
        <f t="shared" si="23"/>
        <v>0</v>
      </c>
      <c r="M266" s="90" t="str">
        <f t="shared" si="24"/>
        <v>A</v>
      </c>
      <c r="S266" s="81">
        <f t="shared" si="25"/>
        <v>180177.53836999991</v>
      </c>
      <c r="T266" s="81">
        <f t="shared" si="26"/>
        <v>0</v>
      </c>
    </row>
    <row r="267" spans="1:20" x14ac:dyDescent="0.25">
      <c r="A267" t="s">
        <v>530</v>
      </c>
      <c r="B267" s="81">
        <v>0</v>
      </c>
      <c r="C267" s="81">
        <v>0</v>
      </c>
      <c r="D267" s="81">
        <v>0</v>
      </c>
      <c r="E267" s="99">
        <f t="shared" si="22"/>
        <v>1</v>
      </c>
      <c r="F267" s="90" t="str">
        <f t="shared" si="27"/>
        <v>C</v>
      </c>
      <c r="H267" t="s">
        <v>919</v>
      </c>
      <c r="I267" s="81">
        <v>0</v>
      </c>
      <c r="J267" s="81">
        <v>0</v>
      </c>
      <c r="K267" s="81">
        <v>0</v>
      </c>
      <c r="L267" s="99">
        <f t="shared" si="23"/>
        <v>0</v>
      </c>
      <c r="M267" s="90" t="str">
        <f t="shared" si="24"/>
        <v>A</v>
      </c>
      <c r="S267" s="81">
        <f t="shared" si="25"/>
        <v>180177.53836999991</v>
      </c>
      <c r="T267" s="81">
        <f t="shared" si="26"/>
        <v>0</v>
      </c>
    </row>
    <row r="268" spans="1:20" x14ac:dyDescent="0.25">
      <c r="A268" t="s">
        <v>691</v>
      </c>
      <c r="B268" s="81">
        <v>0</v>
      </c>
      <c r="C268" s="81">
        <v>0</v>
      </c>
      <c r="D268" s="81">
        <v>0</v>
      </c>
      <c r="E268" s="99">
        <f t="shared" ref="E268:E331" si="28">IFERROR(S268/$C$2,0)</f>
        <v>1</v>
      </c>
      <c r="F268" s="90" t="str">
        <f t="shared" si="27"/>
        <v>C</v>
      </c>
      <c r="H268" t="s">
        <v>920</v>
      </c>
      <c r="I268" s="81">
        <v>0</v>
      </c>
      <c r="J268" s="81">
        <v>0</v>
      </c>
      <c r="K268" s="81">
        <v>0</v>
      </c>
      <c r="L268" s="99">
        <f t="shared" ref="L268:L331" si="29">IFERROR(T268/$J$2,0)</f>
        <v>0</v>
      </c>
      <c r="M268" s="90" t="str">
        <f t="shared" si="24"/>
        <v>A</v>
      </c>
      <c r="S268" s="81">
        <f t="shared" si="25"/>
        <v>180177.53836999991</v>
      </c>
      <c r="T268" s="81">
        <f t="shared" si="26"/>
        <v>0</v>
      </c>
    </row>
    <row r="269" spans="1:20" x14ac:dyDescent="0.25">
      <c r="A269" t="s">
        <v>680</v>
      </c>
      <c r="B269" s="81">
        <v>0</v>
      </c>
      <c r="C269" s="81">
        <v>0</v>
      </c>
      <c r="D269" s="81">
        <v>0</v>
      </c>
      <c r="E269" s="99">
        <f t="shared" si="28"/>
        <v>1</v>
      </c>
      <c r="F269" s="90" t="str">
        <f t="shared" si="27"/>
        <v>C</v>
      </c>
      <c r="H269" t="s">
        <v>921</v>
      </c>
      <c r="I269" s="81">
        <v>0</v>
      </c>
      <c r="J269" s="81">
        <v>0</v>
      </c>
      <c r="K269" s="81">
        <v>0</v>
      </c>
      <c r="L269" s="99">
        <f t="shared" si="29"/>
        <v>0</v>
      </c>
      <c r="M269" s="90" t="str">
        <f t="shared" si="24"/>
        <v>A</v>
      </c>
      <c r="S269" s="81">
        <f t="shared" si="25"/>
        <v>180177.53836999991</v>
      </c>
      <c r="T269" s="81">
        <f t="shared" si="26"/>
        <v>0</v>
      </c>
    </row>
    <row r="270" spans="1:20" x14ac:dyDescent="0.25">
      <c r="A270" t="s">
        <v>869</v>
      </c>
      <c r="B270" s="81">
        <v>0</v>
      </c>
      <c r="C270" s="81">
        <v>0</v>
      </c>
      <c r="D270" s="81">
        <v>0</v>
      </c>
      <c r="E270" s="99">
        <f t="shared" si="28"/>
        <v>1</v>
      </c>
      <c r="F270" s="90" t="str">
        <f t="shared" si="27"/>
        <v>C</v>
      </c>
      <c r="H270" t="s">
        <v>922</v>
      </c>
      <c r="I270" s="81">
        <v>0</v>
      </c>
      <c r="J270" s="81">
        <v>0</v>
      </c>
      <c r="K270" s="81">
        <v>0</v>
      </c>
      <c r="L270" s="99">
        <f t="shared" si="29"/>
        <v>0</v>
      </c>
      <c r="M270" s="90" t="str">
        <f t="shared" si="24"/>
        <v>A</v>
      </c>
      <c r="S270" s="81">
        <f t="shared" si="25"/>
        <v>180177.53836999991</v>
      </c>
      <c r="T270" s="81">
        <f t="shared" si="26"/>
        <v>0</v>
      </c>
    </row>
    <row r="271" spans="1:20" x14ac:dyDescent="0.25">
      <c r="A271" t="s">
        <v>870</v>
      </c>
      <c r="B271" s="81">
        <v>0</v>
      </c>
      <c r="C271" s="81">
        <v>0</v>
      </c>
      <c r="D271" s="81">
        <v>0</v>
      </c>
      <c r="E271" s="99">
        <f t="shared" si="28"/>
        <v>1</v>
      </c>
      <c r="F271" s="90" t="str">
        <f t="shared" si="27"/>
        <v>C</v>
      </c>
      <c r="H271" t="s">
        <v>923</v>
      </c>
      <c r="I271" s="81">
        <v>0</v>
      </c>
      <c r="J271" s="81">
        <v>0</v>
      </c>
      <c r="K271" s="81">
        <v>0</v>
      </c>
      <c r="L271" s="99">
        <f t="shared" si="29"/>
        <v>0</v>
      </c>
      <c r="M271" s="90" t="str">
        <f t="shared" si="24"/>
        <v>A</v>
      </c>
      <c r="S271" s="81">
        <f t="shared" si="25"/>
        <v>180177.53836999991</v>
      </c>
      <c r="T271" s="81">
        <f t="shared" si="26"/>
        <v>0</v>
      </c>
    </row>
    <row r="272" spans="1:20" x14ac:dyDescent="0.25">
      <c r="A272" t="s">
        <v>871</v>
      </c>
      <c r="B272" s="81">
        <v>0</v>
      </c>
      <c r="C272" s="81">
        <v>0</v>
      </c>
      <c r="D272" s="81">
        <v>0</v>
      </c>
      <c r="E272" s="99">
        <f t="shared" si="28"/>
        <v>1</v>
      </c>
      <c r="F272" s="90" t="str">
        <f t="shared" si="27"/>
        <v>C</v>
      </c>
      <c r="H272" t="s">
        <v>924</v>
      </c>
      <c r="I272" s="81">
        <v>0</v>
      </c>
      <c r="J272" s="81">
        <v>0</v>
      </c>
      <c r="K272" s="81">
        <v>0</v>
      </c>
      <c r="L272" s="99">
        <f t="shared" si="29"/>
        <v>0</v>
      </c>
      <c r="M272" s="90" t="str">
        <f t="shared" si="24"/>
        <v>A</v>
      </c>
      <c r="S272" s="81">
        <f t="shared" si="25"/>
        <v>180177.53836999991</v>
      </c>
      <c r="T272" s="81">
        <f t="shared" si="26"/>
        <v>0</v>
      </c>
    </row>
    <row r="273" spans="1:20" x14ac:dyDescent="0.25">
      <c r="A273" t="s">
        <v>872</v>
      </c>
      <c r="B273" s="81">
        <v>0</v>
      </c>
      <c r="C273" s="81">
        <v>0</v>
      </c>
      <c r="D273" s="81">
        <v>0</v>
      </c>
      <c r="E273" s="99">
        <f t="shared" si="28"/>
        <v>1</v>
      </c>
      <c r="F273" s="90" t="str">
        <f t="shared" si="27"/>
        <v>C</v>
      </c>
      <c r="H273" t="s">
        <v>692</v>
      </c>
      <c r="I273" s="81">
        <v>0</v>
      </c>
      <c r="J273" s="81">
        <v>0</v>
      </c>
      <c r="K273" s="81">
        <v>0</v>
      </c>
      <c r="L273" s="99">
        <f t="shared" si="29"/>
        <v>0</v>
      </c>
      <c r="M273" s="90" t="str">
        <f t="shared" si="24"/>
        <v>A</v>
      </c>
      <c r="S273" s="81">
        <f t="shared" si="25"/>
        <v>180177.53836999991</v>
      </c>
      <c r="T273" s="81">
        <f t="shared" si="26"/>
        <v>0</v>
      </c>
    </row>
    <row r="274" spans="1:20" x14ac:dyDescent="0.25">
      <c r="A274" t="s">
        <v>873</v>
      </c>
      <c r="B274" s="81">
        <v>0</v>
      </c>
      <c r="C274" s="81">
        <v>0</v>
      </c>
      <c r="D274" s="81">
        <v>0</v>
      </c>
      <c r="E274" s="99">
        <f t="shared" si="28"/>
        <v>1</v>
      </c>
      <c r="F274" s="90" t="str">
        <f t="shared" si="27"/>
        <v>C</v>
      </c>
      <c r="H274" t="s">
        <v>925</v>
      </c>
      <c r="I274" s="81">
        <v>0</v>
      </c>
      <c r="J274" s="81">
        <v>0</v>
      </c>
      <c r="K274" s="81">
        <v>0</v>
      </c>
      <c r="L274" s="99">
        <f t="shared" si="29"/>
        <v>0</v>
      </c>
      <c r="M274" s="90" t="str">
        <f t="shared" si="24"/>
        <v>A</v>
      </c>
      <c r="S274" s="81">
        <f t="shared" si="25"/>
        <v>180177.53836999991</v>
      </c>
      <c r="T274" s="81">
        <f t="shared" si="26"/>
        <v>0</v>
      </c>
    </row>
    <row r="275" spans="1:20" x14ac:dyDescent="0.25">
      <c r="A275" t="s">
        <v>877</v>
      </c>
      <c r="B275" s="81">
        <v>0</v>
      </c>
      <c r="C275" s="81">
        <v>0</v>
      </c>
      <c r="D275" s="81">
        <v>0</v>
      </c>
      <c r="E275" s="99">
        <f t="shared" si="28"/>
        <v>1</v>
      </c>
      <c r="F275" s="90" t="str">
        <f t="shared" si="27"/>
        <v>C</v>
      </c>
      <c r="H275" t="s">
        <v>926</v>
      </c>
      <c r="I275" s="81">
        <v>0</v>
      </c>
      <c r="J275" s="81">
        <v>0</v>
      </c>
      <c r="K275" s="81">
        <v>0</v>
      </c>
      <c r="L275" s="99">
        <f t="shared" si="29"/>
        <v>0</v>
      </c>
      <c r="M275" s="90" t="str">
        <f t="shared" si="24"/>
        <v>A</v>
      </c>
      <c r="S275" s="81">
        <f t="shared" si="25"/>
        <v>180177.53836999991</v>
      </c>
      <c r="T275" s="81">
        <f t="shared" si="26"/>
        <v>0</v>
      </c>
    </row>
    <row r="276" spans="1:20" x14ac:dyDescent="0.25">
      <c r="A276" t="s">
        <v>878</v>
      </c>
      <c r="B276" s="81">
        <v>0</v>
      </c>
      <c r="C276" s="81">
        <v>0</v>
      </c>
      <c r="D276" s="81">
        <v>0</v>
      </c>
      <c r="E276" s="99">
        <f t="shared" si="28"/>
        <v>1</v>
      </c>
      <c r="F276" s="90" t="str">
        <f t="shared" si="27"/>
        <v>C</v>
      </c>
      <c r="H276" t="s">
        <v>927</v>
      </c>
      <c r="I276" s="81">
        <v>0</v>
      </c>
      <c r="J276" s="81">
        <v>0</v>
      </c>
      <c r="K276" s="81">
        <v>0</v>
      </c>
      <c r="L276" s="99">
        <f t="shared" si="29"/>
        <v>0</v>
      </c>
      <c r="M276" s="90" t="str">
        <f t="shared" si="24"/>
        <v>A</v>
      </c>
      <c r="S276" s="81">
        <f t="shared" si="25"/>
        <v>180177.53836999991</v>
      </c>
      <c r="T276" s="81">
        <f t="shared" si="26"/>
        <v>0</v>
      </c>
    </row>
    <row r="277" spans="1:20" x14ac:dyDescent="0.25">
      <c r="A277" t="s">
        <v>880</v>
      </c>
      <c r="B277" s="81">
        <v>0</v>
      </c>
      <c r="C277" s="81">
        <v>0</v>
      </c>
      <c r="D277" s="81">
        <v>0</v>
      </c>
      <c r="E277" s="99">
        <f t="shared" si="28"/>
        <v>1</v>
      </c>
      <c r="F277" s="90" t="str">
        <f t="shared" si="27"/>
        <v>C</v>
      </c>
      <c r="H277" t="s">
        <v>928</v>
      </c>
      <c r="I277" s="81">
        <v>0</v>
      </c>
      <c r="J277" s="81">
        <v>0</v>
      </c>
      <c r="K277" s="81">
        <v>0</v>
      </c>
      <c r="L277" s="99">
        <f t="shared" si="29"/>
        <v>0</v>
      </c>
      <c r="M277" s="90" t="str">
        <f t="shared" si="24"/>
        <v>A</v>
      </c>
      <c r="S277" s="81">
        <f t="shared" si="25"/>
        <v>180177.53836999991</v>
      </c>
      <c r="T277" s="81">
        <f t="shared" si="26"/>
        <v>0</v>
      </c>
    </row>
    <row r="278" spans="1:20" x14ac:dyDescent="0.25">
      <c r="A278" t="s">
        <v>883</v>
      </c>
      <c r="B278" s="81">
        <v>0</v>
      </c>
      <c r="C278" s="81">
        <v>0</v>
      </c>
      <c r="D278" s="81">
        <v>0</v>
      </c>
      <c r="E278" s="99">
        <f t="shared" si="28"/>
        <v>1</v>
      </c>
      <c r="F278" s="90" t="str">
        <f t="shared" si="27"/>
        <v>C</v>
      </c>
      <c r="H278" t="s">
        <v>929</v>
      </c>
      <c r="I278" s="81">
        <v>0</v>
      </c>
      <c r="J278" s="81">
        <v>0</v>
      </c>
      <c r="K278" s="81">
        <v>0</v>
      </c>
      <c r="L278" s="99">
        <f t="shared" si="29"/>
        <v>0</v>
      </c>
      <c r="M278" s="90" t="str">
        <f t="shared" si="24"/>
        <v>A</v>
      </c>
      <c r="S278" s="81">
        <f t="shared" si="25"/>
        <v>180177.53836999991</v>
      </c>
      <c r="T278" s="81">
        <f t="shared" si="26"/>
        <v>0</v>
      </c>
    </row>
    <row r="279" spans="1:20" x14ac:dyDescent="0.25">
      <c r="A279" t="s">
        <v>884</v>
      </c>
      <c r="B279" s="81">
        <v>0</v>
      </c>
      <c r="C279" s="81">
        <v>0</v>
      </c>
      <c r="D279" s="81">
        <v>0</v>
      </c>
      <c r="E279" s="99">
        <f t="shared" si="28"/>
        <v>1</v>
      </c>
      <c r="F279" s="90" t="str">
        <f t="shared" si="27"/>
        <v>C</v>
      </c>
      <c r="H279" t="s">
        <v>930</v>
      </c>
      <c r="I279" s="81">
        <v>0</v>
      </c>
      <c r="J279" s="81">
        <v>0</v>
      </c>
      <c r="K279" s="81">
        <v>0</v>
      </c>
      <c r="L279" s="99">
        <f t="shared" si="29"/>
        <v>0</v>
      </c>
      <c r="M279" s="90" t="str">
        <f t="shared" si="24"/>
        <v>A</v>
      </c>
      <c r="S279" s="81">
        <f t="shared" si="25"/>
        <v>180177.53836999991</v>
      </c>
      <c r="T279" s="81">
        <f t="shared" si="26"/>
        <v>0</v>
      </c>
    </row>
    <row r="280" spans="1:20" x14ac:dyDescent="0.25">
      <c r="A280" t="s">
        <v>885</v>
      </c>
      <c r="B280" s="81">
        <v>0</v>
      </c>
      <c r="C280" s="81">
        <v>0</v>
      </c>
      <c r="D280" s="81">
        <v>0</v>
      </c>
      <c r="E280" s="99">
        <f t="shared" si="28"/>
        <v>1</v>
      </c>
      <c r="F280" s="90" t="str">
        <f t="shared" si="27"/>
        <v>C</v>
      </c>
      <c r="H280" t="s">
        <v>931</v>
      </c>
      <c r="I280" s="81">
        <v>0</v>
      </c>
      <c r="J280" s="81">
        <v>0</v>
      </c>
      <c r="K280" s="81">
        <v>0</v>
      </c>
      <c r="L280" s="99">
        <f t="shared" si="29"/>
        <v>0</v>
      </c>
      <c r="M280" s="90" t="str">
        <f t="shared" ref="M280:M343" si="30">IFERROR(IF(H280=0,"",IF(L280&lt;=$L$2,"A",IF(L280&lt;=$L$3,"B","C")))," ")</f>
        <v>A</v>
      </c>
      <c r="S280" s="81">
        <f t="shared" ref="S280:S343" si="31">C280+S279</f>
        <v>180177.53836999991</v>
      </c>
      <c r="T280" s="81">
        <f t="shared" ref="T280:T343" si="32">J280+T279</f>
        <v>0</v>
      </c>
    </row>
    <row r="281" spans="1:20" x14ac:dyDescent="0.25">
      <c r="A281" t="s">
        <v>886</v>
      </c>
      <c r="B281" s="81">
        <v>0</v>
      </c>
      <c r="C281" s="81">
        <v>0</v>
      </c>
      <c r="D281" s="81">
        <v>0</v>
      </c>
      <c r="E281" s="99">
        <f t="shared" si="28"/>
        <v>1</v>
      </c>
      <c r="F281" s="90" t="str">
        <f t="shared" si="27"/>
        <v>C</v>
      </c>
      <c r="H281" t="s">
        <v>932</v>
      </c>
      <c r="I281" s="81">
        <v>0</v>
      </c>
      <c r="J281" s="81">
        <v>0</v>
      </c>
      <c r="K281" s="81">
        <v>0</v>
      </c>
      <c r="L281" s="99">
        <f t="shared" si="29"/>
        <v>0</v>
      </c>
      <c r="M281" s="90" t="str">
        <f t="shared" si="30"/>
        <v>A</v>
      </c>
      <c r="S281" s="81">
        <f t="shared" si="31"/>
        <v>180177.53836999991</v>
      </c>
      <c r="T281" s="81">
        <f t="shared" si="32"/>
        <v>0</v>
      </c>
    </row>
    <row r="282" spans="1:20" x14ac:dyDescent="0.25">
      <c r="A282" t="s">
        <v>887</v>
      </c>
      <c r="B282" s="81">
        <v>0</v>
      </c>
      <c r="C282" s="81">
        <v>0</v>
      </c>
      <c r="D282" s="81">
        <v>0</v>
      </c>
      <c r="E282" s="99">
        <f t="shared" si="28"/>
        <v>1</v>
      </c>
      <c r="F282" s="90" t="str">
        <f t="shared" si="27"/>
        <v>C</v>
      </c>
      <c r="H282" t="s">
        <v>933</v>
      </c>
      <c r="I282" s="81">
        <v>0</v>
      </c>
      <c r="J282" s="81">
        <v>0</v>
      </c>
      <c r="K282" s="81">
        <v>0</v>
      </c>
      <c r="L282" s="99">
        <f t="shared" si="29"/>
        <v>0</v>
      </c>
      <c r="M282" s="90" t="str">
        <f t="shared" si="30"/>
        <v>A</v>
      </c>
      <c r="S282" s="81">
        <f t="shared" si="31"/>
        <v>180177.53836999991</v>
      </c>
      <c r="T282" s="81">
        <f t="shared" si="32"/>
        <v>0</v>
      </c>
    </row>
    <row r="283" spans="1:20" x14ac:dyDescent="0.25">
      <c r="A283" t="s">
        <v>888</v>
      </c>
      <c r="B283" s="81">
        <v>0</v>
      </c>
      <c r="C283" s="81">
        <v>0</v>
      </c>
      <c r="D283" s="81">
        <v>0</v>
      </c>
      <c r="E283" s="99">
        <f t="shared" si="28"/>
        <v>1</v>
      </c>
      <c r="F283" s="90" t="str">
        <f t="shared" si="27"/>
        <v>C</v>
      </c>
      <c r="H283" t="s">
        <v>934</v>
      </c>
      <c r="I283" s="81">
        <v>0</v>
      </c>
      <c r="J283" s="81">
        <v>0</v>
      </c>
      <c r="K283" s="81">
        <v>0</v>
      </c>
      <c r="L283" s="99">
        <f t="shared" si="29"/>
        <v>0</v>
      </c>
      <c r="M283" s="90" t="str">
        <f t="shared" si="30"/>
        <v>A</v>
      </c>
      <c r="S283" s="81">
        <f t="shared" si="31"/>
        <v>180177.53836999991</v>
      </c>
      <c r="T283" s="81">
        <f t="shared" si="32"/>
        <v>0</v>
      </c>
    </row>
    <row r="284" spans="1:20" x14ac:dyDescent="0.25">
      <c r="A284" t="s">
        <v>890</v>
      </c>
      <c r="B284" s="81">
        <v>0</v>
      </c>
      <c r="C284" s="81">
        <v>0</v>
      </c>
      <c r="D284" s="81">
        <v>0</v>
      </c>
      <c r="E284" s="99">
        <f t="shared" si="28"/>
        <v>1</v>
      </c>
      <c r="F284" s="90" t="str">
        <f t="shared" ref="F284:F347" si="33">IFERROR(IF(A284=0,"",IF(E284&lt;=$E$2,"A",IF(E284&lt;=$E$3,"B","C")))," ")</f>
        <v>C</v>
      </c>
      <c r="H284" t="s">
        <v>935</v>
      </c>
      <c r="I284" s="81">
        <v>0</v>
      </c>
      <c r="J284" s="81">
        <v>0</v>
      </c>
      <c r="K284" s="81">
        <v>0</v>
      </c>
      <c r="L284" s="99">
        <f t="shared" si="29"/>
        <v>0</v>
      </c>
      <c r="M284" s="90" t="str">
        <f t="shared" si="30"/>
        <v>A</v>
      </c>
      <c r="S284" s="81">
        <f t="shared" si="31"/>
        <v>180177.53836999991</v>
      </c>
      <c r="T284" s="81">
        <f t="shared" si="32"/>
        <v>0</v>
      </c>
    </row>
    <row r="285" spans="1:20" x14ac:dyDescent="0.25">
      <c r="A285" t="s">
        <v>891</v>
      </c>
      <c r="B285" s="81">
        <v>0</v>
      </c>
      <c r="C285" s="81">
        <v>0</v>
      </c>
      <c r="D285" s="81">
        <v>0</v>
      </c>
      <c r="E285" s="99">
        <f t="shared" si="28"/>
        <v>1</v>
      </c>
      <c r="F285" s="90" t="str">
        <f t="shared" si="33"/>
        <v>C</v>
      </c>
      <c r="H285" t="s">
        <v>936</v>
      </c>
      <c r="I285" s="81">
        <v>0</v>
      </c>
      <c r="J285" s="81">
        <v>0</v>
      </c>
      <c r="K285" s="81">
        <v>0</v>
      </c>
      <c r="L285" s="99">
        <f t="shared" si="29"/>
        <v>0</v>
      </c>
      <c r="M285" s="90" t="str">
        <f t="shared" si="30"/>
        <v>A</v>
      </c>
      <c r="S285" s="81">
        <f t="shared" si="31"/>
        <v>180177.53836999991</v>
      </c>
      <c r="T285" s="81">
        <f t="shared" si="32"/>
        <v>0</v>
      </c>
    </row>
    <row r="286" spans="1:20" x14ac:dyDescent="0.25">
      <c r="A286" t="s">
        <v>165</v>
      </c>
      <c r="B286" s="81">
        <v>0</v>
      </c>
      <c r="C286" s="81">
        <v>0</v>
      </c>
      <c r="D286" s="81">
        <v>0</v>
      </c>
      <c r="E286" s="99">
        <f t="shared" si="28"/>
        <v>1</v>
      </c>
      <c r="F286" s="90" t="str">
        <f t="shared" si="33"/>
        <v>C</v>
      </c>
      <c r="H286" t="s">
        <v>937</v>
      </c>
      <c r="I286" s="81">
        <v>0</v>
      </c>
      <c r="J286" s="81">
        <v>0</v>
      </c>
      <c r="K286" s="81">
        <v>0</v>
      </c>
      <c r="L286" s="99">
        <f t="shared" si="29"/>
        <v>0</v>
      </c>
      <c r="M286" s="90" t="str">
        <f t="shared" si="30"/>
        <v>A</v>
      </c>
      <c r="S286" s="81">
        <f t="shared" si="31"/>
        <v>180177.53836999991</v>
      </c>
      <c r="T286" s="81">
        <f t="shared" si="32"/>
        <v>0</v>
      </c>
    </row>
    <row r="287" spans="1:20" x14ac:dyDescent="0.25">
      <c r="A287" t="s">
        <v>894</v>
      </c>
      <c r="B287" s="81">
        <v>0</v>
      </c>
      <c r="C287" s="81">
        <v>0</v>
      </c>
      <c r="D287" s="81">
        <v>0</v>
      </c>
      <c r="E287" s="99">
        <f t="shared" si="28"/>
        <v>1</v>
      </c>
      <c r="F287" s="90" t="str">
        <f t="shared" si="33"/>
        <v>C</v>
      </c>
      <c r="H287" t="s">
        <v>938</v>
      </c>
      <c r="I287" s="81">
        <v>0</v>
      </c>
      <c r="J287" s="81">
        <v>0</v>
      </c>
      <c r="K287" s="81">
        <v>0</v>
      </c>
      <c r="L287" s="99">
        <f t="shared" si="29"/>
        <v>0</v>
      </c>
      <c r="M287" s="90" t="str">
        <f t="shared" si="30"/>
        <v>A</v>
      </c>
      <c r="S287" s="81">
        <f t="shared" si="31"/>
        <v>180177.53836999991</v>
      </c>
      <c r="T287" s="81">
        <f t="shared" si="32"/>
        <v>0</v>
      </c>
    </row>
    <row r="288" spans="1:20" x14ac:dyDescent="0.25">
      <c r="A288" t="s">
        <v>690</v>
      </c>
      <c r="B288" s="81">
        <v>0</v>
      </c>
      <c r="C288" s="81">
        <v>0</v>
      </c>
      <c r="D288" s="81">
        <v>0</v>
      </c>
      <c r="E288" s="99">
        <f t="shared" si="28"/>
        <v>1</v>
      </c>
      <c r="F288" s="90" t="str">
        <f t="shared" si="33"/>
        <v>C</v>
      </c>
      <c r="H288" t="s">
        <v>939</v>
      </c>
      <c r="I288" s="81">
        <v>0</v>
      </c>
      <c r="J288" s="81">
        <v>0</v>
      </c>
      <c r="K288" s="81">
        <v>0</v>
      </c>
      <c r="L288" s="99">
        <f t="shared" si="29"/>
        <v>0</v>
      </c>
      <c r="M288" s="90" t="str">
        <f t="shared" si="30"/>
        <v>A</v>
      </c>
      <c r="S288" s="81">
        <f t="shared" si="31"/>
        <v>180177.53836999991</v>
      </c>
      <c r="T288" s="81">
        <f t="shared" si="32"/>
        <v>0</v>
      </c>
    </row>
    <row r="289" spans="1:20" x14ac:dyDescent="0.25">
      <c r="A289" t="s">
        <v>895</v>
      </c>
      <c r="B289" s="81">
        <v>0</v>
      </c>
      <c r="C289" s="81">
        <v>0</v>
      </c>
      <c r="D289" s="81">
        <v>0</v>
      </c>
      <c r="E289" s="99">
        <f t="shared" si="28"/>
        <v>1</v>
      </c>
      <c r="F289" s="90" t="str">
        <f t="shared" si="33"/>
        <v>C</v>
      </c>
      <c r="H289" t="s">
        <v>940</v>
      </c>
      <c r="I289" s="81">
        <v>0</v>
      </c>
      <c r="J289" s="81">
        <v>0</v>
      </c>
      <c r="K289" s="81">
        <v>0</v>
      </c>
      <c r="L289" s="99">
        <f t="shared" si="29"/>
        <v>0</v>
      </c>
      <c r="M289" s="90" t="str">
        <f t="shared" si="30"/>
        <v>A</v>
      </c>
      <c r="S289" s="81">
        <f t="shared" si="31"/>
        <v>180177.53836999991</v>
      </c>
      <c r="T289" s="81">
        <f t="shared" si="32"/>
        <v>0</v>
      </c>
    </row>
    <row r="290" spans="1:20" x14ac:dyDescent="0.25">
      <c r="A290" t="s">
        <v>896</v>
      </c>
      <c r="B290" s="81">
        <v>0</v>
      </c>
      <c r="C290" s="81">
        <v>0</v>
      </c>
      <c r="D290" s="81">
        <v>0</v>
      </c>
      <c r="E290" s="99">
        <f t="shared" si="28"/>
        <v>1</v>
      </c>
      <c r="F290" s="90" t="str">
        <f t="shared" si="33"/>
        <v>C</v>
      </c>
      <c r="H290" t="s">
        <v>941</v>
      </c>
      <c r="I290" s="81">
        <v>0</v>
      </c>
      <c r="J290" s="81">
        <v>0</v>
      </c>
      <c r="K290" s="81">
        <v>0</v>
      </c>
      <c r="L290" s="99">
        <f t="shared" si="29"/>
        <v>0</v>
      </c>
      <c r="M290" s="90" t="str">
        <f t="shared" si="30"/>
        <v>A</v>
      </c>
      <c r="S290" s="81">
        <f t="shared" si="31"/>
        <v>180177.53836999991</v>
      </c>
      <c r="T290" s="81">
        <f t="shared" si="32"/>
        <v>0</v>
      </c>
    </row>
    <row r="291" spans="1:20" x14ac:dyDescent="0.25">
      <c r="A291" t="s">
        <v>899</v>
      </c>
      <c r="B291" s="81">
        <v>39</v>
      </c>
      <c r="C291" s="81">
        <v>0</v>
      </c>
      <c r="D291" s="81">
        <v>0</v>
      </c>
      <c r="E291" s="99">
        <f t="shared" si="28"/>
        <v>1</v>
      </c>
      <c r="F291" s="90" t="str">
        <f t="shared" si="33"/>
        <v>C</v>
      </c>
      <c r="H291" t="s">
        <v>942</v>
      </c>
      <c r="I291" s="81">
        <v>0</v>
      </c>
      <c r="J291" s="81">
        <v>0</v>
      </c>
      <c r="K291" s="81">
        <v>0</v>
      </c>
      <c r="L291" s="99">
        <f t="shared" si="29"/>
        <v>0</v>
      </c>
      <c r="M291" s="90" t="str">
        <f t="shared" si="30"/>
        <v>A</v>
      </c>
      <c r="S291" s="81">
        <f t="shared" si="31"/>
        <v>180177.53836999991</v>
      </c>
      <c r="T291" s="81">
        <f t="shared" si="32"/>
        <v>0</v>
      </c>
    </row>
    <row r="292" spans="1:20" x14ac:dyDescent="0.25">
      <c r="A292" t="s">
        <v>900</v>
      </c>
      <c r="B292" s="81">
        <v>0</v>
      </c>
      <c r="C292" s="81">
        <v>0</v>
      </c>
      <c r="D292" s="81">
        <v>0</v>
      </c>
      <c r="E292" s="99">
        <f t="shared" si="28"/>
        <v>1</v>
      </c>
      <c r="F292" s="90" t="str">
        <f t="shared" si="33"/>
        <v>C</v>
      </c>
      <c r="H292" t="s">
        <v>943</v>
      </c>
      <c r="I292" s="81">
        <v>0</v>
      </c>
      <c r="J292" s="81">
        <v>0</v>
      </c>
      <c r="K292" s="81">
        <v>0</v>
      </c>
      <c r="L292" s="99">
        <f t="shared" si="29"/>
        <v>0</v>
      </c>
      <c r="M292" s="90" t="str">
        <f t="shared" si="30"/>
        <v>A</v>
      </c>
      <c r="S292" s="81">
        <f t="shared" si="31"/>
        <v>180177.53836999991</v>
      </c>
      <c r="T292" s="81">
        <f t="shared" si="32"/>
        <v>0</v>
      </c>
    </row>
    <row r="293" spans="1:20" x14ac:dyDescent="0.25">
      <c r="A293" t="s">
        <v>901</v>
      </c>
      <c r="B293" s="81">
        <v>0</v>
      </c>
      <c r="C293" s="81">
        <v>0</v>
      </c>
      <c r="D293" s="81">
        <v>0</v>
      </c>
      <c r="E293" s="99">
        <f t="shared" si="28"/>
        <v>1</v>
      </c>
      <c r="F293" s="90" t="str">
        <f t="shared" si="33"/>
        <v>C</v>
      </c>
      <c r="H293" t="s">
        <v>944</v>
      </c>
      <c r="I293" s="81">
        <v>0</v>
      </c>
      <c r="J293" s="81">
        <v>0</v>
      </c>
      <c r="K293" s="81">
        <v>0</v>
      </c>
      <c r="L293" s="99">
        <f t="shared" si="29"/>
        <v>0</v>
      </c>
      <c r="M293" s="90" t="str">
        <f t="shared" si="30"/>
        <v>A</v>
      </c>
      <c r="S293" s="81">
        <f t="shared" si="31"/>
        <v>180177.53836999991</v>
      </c>
      <c r="T293" s="81">
        <f t="shared" si="32"/>
        <v>0</v>
      </c>
    </row>
    <row r="294" spans="1:20" x14ac:dyDescent="0.25">
      <c r="A294" t="s">
        <v>902</v>
      </c>
      <c r="B294" s="81">
        <v>0</v>
      </c>
      <c r="C294" s="81">
        <v>0</v>
      </c>
      <c r="D294" s="81">
        <v>0</v>
      </c>
      <c r="E294" s="99">
        <f t="shared" si="28"/>
        <v>1</v>
      </c>
      <c r="F294" s="90" t="str">
        <f t="shared" si="33"/>
        <v>C</v>
      </c>
      <c r="H294" t="s">
        <v>945</v>
      </c>
      <c r="I294" s="81">
        <v>0</v>
      </c>
      <c r="J294" s="81">
        <v>0</v>
      </c>
      <c r="K294" s="81">
        <v>0</v>
      </c>
      <c r="L294" s="99">
        <f t="shared" si="29"/>
        <v>0</v>
      </c>
      <c r="M294" s="90" t="str">
        <f t="shared" si="30"/>
        <v>A</v>
      </c>
      <c r="S294" s="81">
        <f t="shared" si="31"/>
        <v>180177.53836999991</v>
      </c>
      <c r="T294" s="81">
        <f t="shared" si="32"/>
        <v>0</v>
      </c>
    </row>
    <row r="295" spans="1:20" x14ac:dyDescent="0.25">
      <c r="A295" t="s">
        <v>903</v>
      </c>
      <c r="B295" s="81">
        <v>0</v>
      </c>
      <c r="C295" s="81">
        <v>0</v>
      </c>
      <c r="D295" s="81">
        <v>0</v>
      </c>
      <c r="E295" s="99">
        <f t="shared" si="28"/>
        <v>1</v>
      </c>
      <c r="F295" s="90" t="str">
        <f t="shared" si="33"/>
        <v>C</v>
      </c>
      <c r="H295" t="s">
        <v>946</v>
      </c>
      <c r="I295" s="81">
        <v>0</v>
      </c>
      <c r="J295" s="81">
        <v>0</v>
      </c>
      <c r="K295" s="81">
        <v>0</v>
      </c>
      <c r="L295" s="99">
        <f t="shared" si="29"/>
        <v>0</v>
      </c>
      <c r="M295" s="90" t="str">
        <f t="shared" si="30"/>
        <v>A</v>
      </c>
      <c r="S295" s="81">
        <f t="shared" si="31"/>
        <v>180177.53836999991</v>
      </c>
      <c r="T295" s="81">
        <f t="shared" si="32"/>
        <v>0</v>
      </c>
    </row>
    <row r="296" spans="1:20" x14ac:dyDescent="0.25">
      <c r="A296" t="s">
        <v>904</v>
      </c>
      <c r="B296" s="81">
        <v>0</v>
      </c>
      <c r="C296" s="81">
        <v>0</v>
      </c>
      <c r="D296" s="81">
        <v>0</v>
      </c>
      <c r="E296" s="99">
        <f t="shared" si="28"/>
        <v>1</v>
      </c>
      <c r="F296" s="90" t="str">
        <f t="shared" si="33"/>
        <v>C</v>
      </c>
      <c r="H296" t="s">
        <v>947</v>
      </c>
      <c r="I296" s="81">
        <v>0</v>
      </c>
      <c r="J296" s="81">
        <v>0</v>
      </c>
      <c r="K296" s="81">
        <v>0</v>
      </c>
      <c r="L296" s="99">
        <f t="shared" si="29"/>
        <v>0</v>
      </c>
      <c r="M296" s="90" t="str">
        <f t="shared" si="30"/>
        <v>A</v>
      </c>
      <c r="S296" s="81">
        <f t="shared" si="31"/>
        <v>180177.53836999991</v>
      </c>
      <c r="T296" s="81">
        <f t="shared" si="32"/>
        <v>0</v>
      </c>
    </row>
    <row r="297" spans="1:20" x14ac:dyDescent="0.25">
      <c r="A297" t="s">
        <v>905</v>
      </c>
      <c r="B297" s="81">
        <v>0</v>
      </c>
      <c r="C297" s="81">
        <v>0</v>
      </c>
      <c r="D297" s="81">
        <v>0</v>
      </c>
      <c r="E297" s="99">
        <f t="shared" si="28"/>
        <v>1</v>
      </c>
      <c r="F297" s="90" t="str">
        <f t="shared" si="33"/>
        <v>C</v>
      </c>
      <c r="H297" t="s">
        <v>948</v>
      </c>
      <c r="I297" s="81">
        <v>0</v>
      </c>
      <c r="J297" s="81">
        <v>0</v>
      </c>
      <c r="K297" s="81">
        <v>0</v>
      </c>
      <c r="L297" s="99">
        <f t="shared" si="29"/>
        <v>0</v>
      </c>
      <c r="M297" s="90" t="str">
        <f t="shared" si="30"/>
        <v>A</v>
      </c>
      <c r="S297" s="81">
        <f t="shared" si="31"/>
        <v>180177.53836999991</v>
      </c>
      <c r="T297" s="81">
        <f t="shared" si="32"/>
        <v>0</v>
      </c>
    </row>
    <row r="298" spans="1:20" x14ac:dyDescent="0.25">
      <c r="A298" t="s">
        <v>906</v>
      </c>
      <c r="B298" s="81">
        <v>0</v>
      </c>
      <c r="C298" s="81">
        <v>0</v>
      </c>
      <c r="D298" s="81">
        <v>0</v>
      </c>
      <c r="E298" s="99">
        <f t="shared" si="28"/>
        <v>1</v>
      </c>
      <c r="F298" s="90" t="str">
        <f t="shared" si="33"/>
        <v>C</v>
      </c>
      <c r="H298" t="s">
        <v>949</v>
      </c>
      <c r="I298" s="81">
        <v>0</v>
      </c>
      <c r="J298" s="81">
        <v>0</v>
      </c>
      <c r="K298" s="81">
        <v>0</v>
      </c>
      <c r="L298" s="99">
        <f t="shared" si="29"/>
        <v>0</v>
      </c>
      <c r="M298" s="90" t="str">
        <f t="shared" si="30"/>
        <v>A</v>
      </c>
      <c r="S298" s="81">
        <f t="shared" si="31"/>
        <v>180177.53836999991</v>
      </c>
      <c r="T298" s="81">
        <f t="shared" si="32"/>
        <v>0</v>
      </c>
    </row>
    <row r="299" spans="1:20" x14ac:dyDescent="0.25">
      <c r="A299" t="s">
        <v>907</v>
      </c>
      <c r="B299" s="81">
        <v>0</v>
      </c>
      <c r="C299" s="81">
        <v>0</v>
      </c>
      <c r="D299" s="81">
        <v>0</v>
      </c>
      <c r="E299" s="99">
        <f t="shared" si="28"/>
        <v>1</v>
      </c>
      <c r="F299" s="90" t="str">
        <f t="shared" si="33"/>
        <v>C</v>
      </c>
      <c r="H299" t="s">
        <v>950</v>
      </c>
      <c r="I299" s="81">
        <v>0</v>
      </c>
      <c r="J299" s="81">
        <v>0</v>
      </c>
      <c r="K299" s="81">
        <v>0</v>
      </c>
      <c r="L299" s="99">
        <f t="shared" si="29"/>
        <v>0</v>
      </c>
      <c r="M299" s="90" t="str">
        <f t="shared" si="30"/>
        <v>A</v>
      </c>
      <c r="S299" s="81">
        <f t="shared" si="31"/>
        <v>180177.53836999991</v>
      </c>
      <c r="T299" s="81">
        <f t="shared" si="32"/>
        <v>0</v>
      </c>
    </row>
    <row r="300" spans="1:20" x14ac:dyDescent="0.25">
      <c r="A300" t="s">
        <v>908</v>
      </c>
      <c r="B300" s="81">
        <v>0</v>
      </c>
      <c r="C300" s="81">
        <v>0</v>
      </c>
      <c r="D300" s="81">
        <v>0</v>
      </c>
      <c r="E300" s="99">
        <f t="shared" si="28"/>
        <v>1</v>
      </c>
      <c r="F300" s="90" t="str">
        <f t="shared" si="33"/>
        <v>C</v>
      </c>
      <c r="H300" t="s">
        <v>951</v>
      </c>
      <c r="I300" s="81">
        <v>0</v>
      </c>
      <c r="J300" s="81">
        <v>0</v>
      </c>
      <c r="K300" s="81">
        <v>0</v>
      </c>
      <c r="L300" s="99">
        <f t="shared" si="29"/>
        <v>0</v>
      </c>
      <c r="M300" s="90" t="str">
        <f t="shared" si="30"/>
        <v>A</v>
      </c>
      <c r="S300" s="81">
        <f t="shared" si="31"/>
        <v>180177.53836999991</v>
      </c>
      <c r="T300" s="81">
        <f t="shared" si="32"/>
        <v>0</v>
      </c>
    </row>
    <row r="301" spans="1:20" x14ac:dyDescent="0.25">
      <c r="A301" t="s">
        <v>909</v>
      </c>
      <c r="B301" s="81">
        <v>0</v>
      </c>
      <c r="C301" s="81">
        <v>0</v>
      </c>
      <c r="D301" s="81">
        <v>0</v>
      </c>
      <c r="E301" s="99">
        <f t="shared" si="28"/>
        <v>1</v>
      </c>
      <c r="F301" s="90" t="str">
        <f t="shared" si="33"/>
        <v>C</v>
      </c>
      <c r="H301" t="s">
        <v>952</v>
      </c>
      <c r="I301" s="81">
        <v>0</v>
      </c>
      <c r="J301" s="81">
        <v>0</v>
      </c>
      <c r="K301" s="81">
        <v>0</v>
      </c>
      <c r="L301" s="99">
        <f t="shared" si="29"/>
        <v>0</v>
      </c>
      <c r="M301" s="90" t="str">
        <f t="shared" si="30"/>
        <v>A</v>
      </c>
      <c r="S301" s="81">
        <f t="shared" si="31"/>
        <v>180177.53836999991</v>
      </c>
      <c r="T301" s="81">
        <f t="shared" si="32"/>
        <v>0</v>
      </c>
    </row>
    <row r="302" spans="1:20" x14ac:dyDescent="0.25">
      <c r="A302" t="s">
        <v>910</v>
      </c>
      <c r="B302" s="81">
        <v>0</v>
      </c>
      <c r="C302" s="81">
        <v>0</v>
      </c>
      <c r="D302" s="81">
        <v>0</v>
      </c>
      <c r="E302" s="99">
        <f t="shared" si="28"/>
        <v>1</v>
      </c>
      <c r="F302" s="90" t="str">
        <f t="shared" si="33"/>
        <v>C</v>
      </c>
      <c r="H302" t="s">
        <v>953</v>
      </c>
      <c r="I302" s="81">
        <v>0</v>
      </c>
      <c r="J302" s="81">
        <v>0</v>
      </c>
      <c r="K302" s="81">
        <v>0</v>
      </c>
      <c r="L302" s="99">
        <f t="shared" si="29"/>
        <v>0</v>
      </c>
      <c r="M302" s="90" t="str">
        <f t="shared" si="30"/>
        <v>A</v>
      </c>
      <c r="S302" s="81">
        <f t="shared" si="31"/>
        <v>180177.53836999991</v>
      </c>
      <c r="T302" s="81">
        <f t="shared" si="32"/>
        <v>0</v>
      </c>
    </row>
    <row r="303" spans="1:20" x14ac:dyDescent="0.25">
      <c r="A303" t="s">
        <v>912</v>
      </c>
      <c r="B303" s="81">
        <v>0</v>
      </c>
      <c r="C303" s="81">
        <v>0</v>
      </c>
      <c r="D303" s="81">
        <v>0</v>
      </c>
      <c r="E303" s="99">
        <f t="shared" si="28"/>
        <v>1</v>
      </c>
      <c r="F303" s="90" t="str">
        <f t="shared" si="33"/>
        <v>C</v>
      </c>
      <c r="H303" t="s">
        <v>954</v>
      </c>
      <c r="I303" s="81">
        <v>0</v>
      </c>
      <c r="J303" s="81">
        <v>0</v>
      </c>
      <c r="K303" s="81">
        <v>0</v>
      </c>
      <c r="L303" s="99">
        <f t="shared" si="29"/>
        <v>0</v>
      </c>
      <c r="M303" s="90" t="str">
        <f t="shared" si="30"/>
        <v>A</v>
      </c>
      <c r="S303" s="81">
        <f t="shared" si="31"/>
        <v>180177.53836999991</v>
      </c>
      <c r="T303" s="81">
        <f t="shared" si="32"/>
        <v>0</v>
      </c>
    </row>
    <row r="304" spans="1:20" x14ac:dyDescent="0.25">
      <c r="A304" t="s">
        <v>913</v>
      </c>
      <c r="B304" s="81">
        <v>0</v>
      </c>
      <c r="C304" s="81">
        <v>0</v>
      </c>
      <c r="D304" s="81">
        <v>0</v>
      </c>
      <c r="E304" s="99">
        <f t="shared" si="28"/>
        <v>1</v>
      </c>
      <c r="F304" s="90" t="str">
        <f t="shared" si="33"/>
        <v>C</v>
      </c>
      <c r="H304" t="s">
        <v>955</v>
      </c>
      <c r="I304" s="81">
        <v>0</v>
      </c>
      <c r="J304" s="81">
        <v>0</v>
      </c>
      <c r="K304" s="81">
        <v>0</v>
      </c>
      <c r="L304" s="99">
        <f t="shared" si="29"/>
        <v>0</v>
      </c>
      <c r="M304" s="90" t="str">
        <f t="shared" si="30"/>
        <v>A</v>
      </c>
      <c r="S304" s="81">
        <f t="shared" si="31"/>
        <v>180177.53836999991</v>
      </c>
      <c r="T304" s="81">
        <f t="shared" si="32"/>
        <v>0</v>
      </c>
    </row>
    <row r="305" spans="1:20" x14ac:dyDescent="0.25">
      <c r="A305" t="s">
        <v>915</v>
      </c>
      <c r="B305" s="81">
        <v>0</v>
      </c>
      <c r="C305" s="81">
        <v>0</v>
      </c>
      <c r="D305" s="81">
        <v>0</v>
      </c>
      <c r="E305" s="99">
        <f t="shared" si="28"/>
        <v>1</v>
      </c>
      <c r="F305" s="90" t="str">
        <f t="shared" si="33"/>
        <v>C</v>
      </c>
      <c r="H305" t="s">
        <v>956</v>
      </c>
      <c r="I305" s="81">
        <v>0</v>
      </c>
      <c r="J305" s="81">
        <v>0</v>
      </c>
      <c r="K305" s="81">
        <v>0</v>
      </c>
      <c r="L305" s="99">
        <f t="shared" si="29"/>
        <v>0</v>
      </c>
      <c r="M305" s="90" t="str">
        <f t="shared" si="30"/>
        <v>A</v>
      </c>
      <c r="S305" s="81">
        <f t="shared" si="31"/>
        <v>180177.53836999991</v>
      </c>
      <c r="T305" s="81">
        <f t="shared" si="32"/>
        <v>0</v>
      </c>
    </row>
    <row r="306" spans="1:20" x14ac:dyDescent="0.25">
      <c r="A306" t="s">
        <v>916</v>
      </c>
      <c r="B306" s="81">
        <v>0</v>
      </c>
      <c r="C306" s="81">
        <v>0</v>
      </c>
      <c r="D306" s="81">
        <v>0</v>
      </c>
      <c r="E306" s="99">
        <f t="shared" si="28"/>
        <v>1</v>
      </c>
      <c r="F306" s="90" t="str">
        <f t="shared" si="33"/>
        <v>C</v>
      </c>
      <c r="H306" t="s">
        <v>957</v>
      </c>
      <c r="I306" s="81">
        <v>0</v>
      </c>
      <c r="J306" s="81">
        <v>0</v>
      </c>
      <c r="K306" s="81">
        <v>0</v>
      </c>
      <c r="L306" s="99">
        <f t="shared" si="29"/>
        <v>0</v>
      </c>
      <c r="M306" s="90" t="str">
        <f t="shared" si="30"/>
        <v>A</v>
      </c>
      <c r="S306" s="81">
        <f t="shared" si="31"/>
        <v>180177.53836999991</v>
      </c>
      <c r="T306" s="81">
        <f t="shared" si="32"/>
        <v>0</v>
      </c>
    </row>
    <row r="307" spans="1:20" x14ac:dyDescent="0.25">
      <c r="A307" t="s">
        <v>917</v>
      </c>
      <c r="B307" s="81">
        <v>0</v>
      </c>
      <c r="C307" s="81">
        <v>0</v>
      </c>
      <c r="D307" s="81">
        <v>0</v>
      </c>
      <c r="E307" s="99">
        <f t="shared" si="28"/>
        <v>1</v>
      </c>
      <c r="F307" s="90" t="str">
        <f t="shared" si="33"/>
        <v>C</v>
      </c>
      <c r="H307" t="s">
        <v>958</v>
      </c>
      <c r="I307" s="81">
        <v>0</v>
      </c>
      <c r="J307" s="81">
        <v>0</v>
      </c>
      <c r="K307" s="81">
        <v>0</v>
      </c>
      <c r="L307" s="99">
        <f t="shared" si="29"/>
        <v>0</v>
      </c>
      <c r="M307" s="90" t="str">
        <f t="shared" si="30"/>
        <v>A</v>
      </c>
      <c r="S307" s="81">
        <f t="shared" si="31"/>
        <v>180177.53836999991</v>
      </c>
      <c r="T307" s="81">
        <f t="shared" si="32"/>
        <v>0</v>
      </c>
    </row>
    <row r="308" spans="1:20" x14ac:dyDescent="0.25">
      <c r="A308" t="s">
        <v>918</v>
      </c>
      <c r="B308" s="81">
        <v>0</v>
      </c>
      <c r="C308" s="81">
        <v>0</v>
      </c>
      <c r="D308" s="81">
        <v>0</v>
      </c>
      <c r="E308" s="99">
        <f t="shared" si="28"/>
        <v>1</v>
      </c>
      <c r="F308" s="90" t="str">
        <f t="shared" si="33"/>
        <v>C</v>
      </c>
      <c r="H308" t="s">
        <v>679</v>
      </c>
      <c r="I308" s="81">
        <v>0</v>
      </c>
      <c r="J308" s="81">
        <v>0</v>
      </c>
      <c r="K308" s="81">
        <v>0</v>
      </c>
      <c r="L308" s="99">
        <f t="shared" si="29"/>
        <v>0</v>
      </c>
      <c r="M308" s="90" t="str">
        <f t="shared" si="30"/>
        <v>A</v>
      </c>
      <c r="S308" s="81">
        <f t="shared" si="31"/>
        <v>180177.53836999991</v>
      </c>
      <c r="T308" s="81">
        <f t="shared" si="32"/>
        <v>0</v>
      </c>
    </row>
    <row r="309" spans="1:20" x14ac:dyDescent="0.25">
      <c r="A309" t="s">
        <v>920</v>
      </c>
      <c r="B309" s="81">
        <v>0</v>
      </c>
      <c r="C309" s="81">
        <v>0</v>
      </c>
      <c r="D309" s="81">
        <v>0</v>
      </c>
      <c r="E309" s="99">
        <f t="shared" si="28"/>
        <v>1</v>
      </c>
      <c r="F309" s="90" t="str">
        <f t="shared" si="33"/>
        <v>C</v>
      </c>
      <c r="H309" t="s">
        <v>959</v>
      </c>
      <c r="I309" s="81">
        <v>0</v>
      </c>
      <c r="J309" s="81">
        <v>0</v>
      </c>
      <c r="K309" s="81">
        <v>0</v>
      </c>
      <c r="L309" s="99">
        <f t="shared" si="29"/>
        <v>0</v>
      </c>
      <c r="M309" s="90" t="str">
        <f t="shared" si="30"/>
        <v>A</v>
      </c>
      <c r="S309" s="81">
        <f t="shared" si="31"/>
        <v>180177.53836999991</v>
      </c>
      <c r="T309" s="81">
        <f t="shared" si="32"/>
        <v>0</v>
      </c>
    </row>
    <row r="310" spans="1:20" x14ac:dyDescent="0.25">
      <c r="A310" t="s">
        <v>921</v>
      </c>
      <c r="B310" s="81">
        <v>0</v>
      </c>
      <c r="C310" s="81">
        <v>0</v>
      </c>
      <c r="D310" s="81">
        <v>0</v>
      </c>
      <c r="E310" s="99">
        <f t="shared" si="28"/>
        <v>1</v>
      </c>
      <c r="F310" s="90" t="str">
        <f t="shared" si="33"/>
        <v>C</v>
      </c>
      <c r="H310" t="s">
        <v>960</v>
      </c>
      <c r="I310" s="81">
        <v>0</v>
      </c>
      <c r="J310" s="81">
        <v>0</v>
      </c>
      <c r="K310" s="81">
        <v>0</v>
      </c>
      <c r="L310" s="99">
        <f t="shared" si="29"/>
        <v>0</v>
      </c>
      <c r="M310" s="90" t="str">
        <f t="shared" si="30"/>
        <v>A</v>
      </c>
      <c r="S310" s="81">
        <f t="shared" si="31"/>
        <v>180177.53836999991</v>
      </c>
      <c r="T310" s="81">
        <f t="shared" si="32"/>
        <v>0</v>
      </c>
    </row>
    <row r="311" spans="1:20" x14ac:dyDescent="0.25">
      <c r="A311" t="s">
        <v>923</v>
      </c>
      <c r="B311" s="81">
        <v>0</v>
      </c>
      <c r="C311" s="81">
        <v>0</v>
      </c>
      <c r="D311" s="81">
        <v>0</v>
      </c>
      <c r="E311" s="99">
        <f t="shared" si="28"/>
        <v>1</v>
      </c>
      <c r="F311" s="90" t="str">
        <f t="shared" si="33"/>
        <v>C</v>
      </c>
      <c r="H311" t="s">
        <v>961</v>
      </c>
      <c r="I311" s="81">
        <v>0</v>
      </c>
      <c r="J311" s="81">
        <v>0</v>
      </c>
      <c r="K311" s="81">
        <v>0</v>
      </c>
      <c r="L311" s="99">
        <f t="shared" si="29"/>
        <v>0</v>
      </c>
      <c r="M311" s="90" t="str">
        <f t="shared" si="30"/>
        <v>A</v>
      </c>
      <c r="S311" s="81">
        <f t="shared" si="31"/>
        <v>180177.53836999991</v>
      </c>
      <c r="T311" s="81">
        <f t="shared" si="32"/>
        <v>0</v>
      </c>
    </row>
    <row r="312" spans="1:20" x14ac:dyDescent="0.25">
      <c r="A312" t="s">
        <v>924</v>
      </c>
      <c r="B312" s="81">
        <v>0</v>
      </c>
      <c r="C312" s="81">
        <v>0</v>
      </c>
      <c r="D312" s="81">
        <v>0</v>
      </c>
      <c r="E312" s="99">
        <f t="shared" si="28"/>
        <v>1</v>
      </c>
      <c r="F312" s="90" t="str">
        <f t="shared" si="33"/>
        <v>C</v>
      </c>
      <c r="H312" t="s">
        <v>962</v>
      </c>
      <c r="I312" s="81">
        <v>0</v>
      </c>
      <c r="J312" s="81">
        <v>0</v>
      </c>
      <c r="K312" s="81">
        <v>0</v>
      </c>
      <c r="L312" s="99">
        <f t="shared" si="29"/>
        <v>0</v>
      </c>
      <c r="M312" s="90" t="str">
        <f t="shared" si="30"/>
        <v>A</v>
      </c>
      <c r="S312" s="81">
        <f t="shared" si="31"/>
        <v>180177.53836999991</v>
      </c>
      <c r="T312" s="81">
        <f t="shared" si="32"/>
        <v>0</v>
      </c>
    </row>
    <row r="313" spans="1:20" x14ac:dyDescent="0.25">
      <c r="A313" t="s">
        <v>692</v>
      </c>
      <c r="B313" s="81">
        <v>0</v>
      </c>
      <c r="C313" s="81">
        <v>0</v>
      </c>
      <c r="D313" s="81">
        <v>0</v>
      </c>
      <c r="E313" s="99">
        <f t="shared" si="28"/>
        <v>1</v>
      </c>
      <c r="F313" s="90" t="str">
        <f t="shared" si="33"/>
        <v>C</v>
      </c>
      <c r="H313" t="s">
        <v>963</v>
      </c>
      <c r="I313" s="81">
        <v>0</v>
      </c>
      <c r="J313" s="81">
        <v>0</v>
      </c>
      <c r="K313" s="81">
        <v>0</v>
      </c>
      <c r="L313" s="99">
        <f t="shared" si="29"/>
        <v>0</v>
      </c>
      <c r="M313" s="90" t="str">
        <f t="shared" si="30"/>
        <v>A</v>
      </c>
      <c r="S313" s="81">
        <f t="shared" si="31"/>
        <v>180177.53836999991</v>
      </c>
      <c r="T313" s="81">
        <f t="shared" si="32"/>
        <v>0</v>
      </c>
    </row>
    <row r="314" spans="1:20" x14ac:dyDescent="0.25">
      <c r="A314" t="s">
        <v>927</v>
      </c>
      <c r="B314" s="81">
        <v>0</v>
      </c>
      <c r="C314" s="81">
        <v>0</v>
      </c>
      <c r="D314" s="81">
        <v>0</v>
      </c>
      <c r="E314" s="99">
        <f t="shared" si="28"/>
        <v>1</v>
      </c>
      <c r="F314" s="90" t="str">
        <f t="shared" si="33"/>
        <v>C</v>
      </c>
      <c r="H314" t="s">
        <v>964</v>
      </c>
      <c r="I314" s="81">
        <v>0</v>
      </c>
      <c r="J314" s="81">
        <v>0</v>
      </c>
      <c r="K314" s="81">
        <v>0</v>
      </c>
      <c r="L314" s="99">
        <f t="shared" si="29"/>
        <v>0</v>
      </c>
      <c r="M314" s="90" t="str">
        <f t="shared" si="30"/>
        <v>A</v>
      </c>
      <c r="S314" s="81">
        <f t="shared" si="31"/>
        <v>180177.53836999991</v>
      </c>
      <c r="T314" s="81">
        <f t="shared" si="32"/>
        <v>0</v>
      </c>
    </row>
    <row r="315" spans="1:20" x14ac:dyDescent="0.25">
      <c r="A315" t="s">
        <v>928</v>
      </c>
      <c r="B315" s="81">
        <v>0</v>
      </c>
      <c r="C315" s="81">
        <v>0</v>
      </c>
      <c r="D315" s="81">
        <v>0</v>
      </c>
      <c r="E315" s="99">
        <f t="shared" si="28"/>
        <v>1</v>
      </c>
      <c r="F315" s="90" t="str">
        <f t="shared" si="33"/>
        <v>C</v>
      </c>
      <c r="H315" t="s">
        <v>965</v>
      </c>
      <c r="I315" s="81">
        <v>0</v>
      </c>
      <c r="J315" s="81">
        <v>0</v>
      </c>
      <c r="K315" s="81">
        <v>0</v>
      </c>
      <c r="L315" s="99">
        <f t="shared" si="29"/>
        <v>0</v>
      </c>
      <c r="M315" s="90" t="str">
        <f t="shared" si="30"/>
        <v>A</v>
      </c>
      <c r="S315" s="81">
        <f t="shared" si="31"/>
        <v>180177.53836999991</v>
      </c>
      <c r="T315" s="81">
        <f t="shared" si="32"/>
        <v>0</v>
      </c>
    </row>
    <row r="316" spans="1:20" x14ac:dyDescent="0.25">
      <c r="A316" t="s">
        <v>934</v>
      </c>
      <c r="B316" s="81">
        <v>0</v>
      </c>
      <c r="C316" s="81">
        <v>0</v>
      </c>
      <c r="D316" s="81">
        <v>0</v>
      </c>
      <c r="E316" s="99">
        <f t="shared" si="28"/>
        <v>1</v>
      </c>
      <c r="F316" s="90" t="str">
        <f t="shared" si="33"/>
        <v>C</v>
      </c>
      <c r="H316" t="s">
        <v>966</v>
      </c>
      <c r="I316" s="81">
        <v>0</v>
      </c>
      <c r="J316" s="81">
        <v>0</v>
      </c>
      <c r="K316" s="81">
        <v>0</v>
      </c>
      <c r="L316" s="99">
        <f t="shared" si="29"/>
        <v>0</v>
      </c>
      <c r="M316" s="90" t="str">
        <f t="shared" si="30"/>
        <v>A</v>
      </c>
      <c r="S316" s="81">
        <f t="shared" si="31"/>
        <v>180177.53836999991</v>
      </c>
      <c r="T316" s="81">
        <f t="shared" si="32"/>
        <v>0</v>
      </c>
    </row>
    <row r="317" spans="1:20" x14ac:dyDescent="0.25">
      <c r="A317" t="s">
        <v>936</v>
      </c>
      <c r="B317" s="81">
        <v>0</v>
      </c>
      <c r="C317" s="81">
        <v>0</v>
      </c>
      <c r="D317" s="81">
        <v>0</v>
      </c>
      <c r="E317" s="99">
        <f t="shared" si="28"/>
        <v>1</v>
      </c>
      <c r="F317" s="90" t="str">
        <f t="shared" si="33"/>
        <v>C</v>
      </c>
      <c r="H317" t="s">
        <v>967</v>
      </c>
      <c r="I317" s="81">
        <v>0</v>
      </c>
      <c r="J317" s="81">
        <v>0</v>
      </c>
      <c r="K317" s="81">
        <v>0</v>
      </c>
      <c r="L317" s="99">
        <f t="shared" si="29"/>
        <v>0</v>
      </c>
      <c r="M317" s="90" t="str">
        <f t="shared" si="30"/>
        <v>A</v>
      </c>
      <c r="S317" s="81">
        <f t="shared" si="31"/>
        <v>180177.53836999991</v>
      </c>
      <c r="T317" s="81">
        <f t="shared" si="32"/>
        <v>0</v>
      </c>
    </row>
    <row r="318" spans="1:20" x14ac:dyDescent="0.25">
      <c r="A318" t="s">
        <v>937</v>
      </c>
      <c r="B318" s="81">
        <v>0</v>
      </c>
      <c r="C318" s="81">
        <v>0</v>
      </c>
      <c r="D318" s="81">
        <v>0</v>
      </c>
      <c r="E318" s="99">
        <f t="shared" si="28"/>
        <v>1</v>
      </c>
      <c r="F318" s="90" t="str">
        <f t="shared" si="33"/>
        <v>C</v>
      </c>
      <c r="H318" t="s">
        <v>968</v>
      </c>
      <c r="I318" s="81">
        <v>0</v>
      </c>
      <c r="J318" s="81">
        <v>0</v>
      </c>
      <c r="K318" s="81">
        <v>0</v>
      </c>
      <c r="L318" s="99">
        <f t="shared" si="29"/>
        <v>0</v>
      </c>
      <c r="M318" s="90" t="str">
        <f t="shared" si="30"/>
        <v>A</v>
      </c>
      <c r="S318" s="81">
        <f t="shared" si="31"/>
        <v>180177.53836999991</v>
      </c>
      <c r="T318" s="81">
        <f t="shared" si="32"/>
        <v>0</v>
      </c>
    </row>
    <row r="319" spans="1:20" x14ac:dyDescent="0.25">
      <c r="A319" t="s">
        <v>938</v>
      </c>
      <c r="B319" s="81">
        <v>0</v>
      </c>
      <c r="C319" s="81">
        <v>0</v>
      </c>
      <c r="D319" s="81">
        <v>0</v>
      </c>
      <c r="E319" s="99">
        <f t="shared" si="28"/>
        <v>1</v>
      </c>
      <c r="F319" s="90" t="str">
        <f t="shared" si="33"/>
        <v>C</v>
      </c>
      <c r="H319" t="s">
        <v>969</v>
      </c>
      <c r="I319" s="81">
        <v>0</v>
      </c>
      <c r="J319" s="81">
        <v>0</v>
      </c>
      <c r="K319" s="81">
        <v>0</v>
      </c>
      <c r="L319" s="99">
        <f t="shared" si="29"/>
        <v>0</v>
      </c>
      <c r="M319" s="90" t="str">
        <f t="shared" si="30"/>
        <v>A</v>
      </c>
      <c r="S319" s="81">
        <f t="shared" si="31"/>
        <v>180177.53836999991</v>
      </c>
      <c r="T319" s="81">
        <f t="shared" si="32"/>
        <v>0</v>
      </c>
    </row>
    <row r="320" spans="1:20" x14ac:dyDescent="0.25">
      <c r="A320" t="s">
        <v>939</v>
      </c>
      <c r="B320" s="81">
        <v>0</v>
      </c>
      <c r="C320" s="81">
        <v>0</v>
      </c>
      <c r="D320" s="81">
        <v>0</v>
      </c>
      <c r="E320" s="99">
        <f t="shared" si="28"/>
        <v>1</v>
      </c>
      <c r="F320" s="90" t="str">
        <f t="shared" si="33"/>
        <v>C</v>
      </c>
      <c r="H320" t="s">
        <v>970</v>
      </c>
      <c r="I320" s="81">
        <v>0</v>
      </c>
      <c r="J320" s="81">
        <v>0</v>
      </c>
      <c r="K320" s="81">
        <v>0</v>
      </c>
      <c r="L320" s="99">
        <f t="shared" si="29"/>
        <v>0</v>
      </c>
      <c r="M320" s="90" t="str">
        <f t="shared" si="30"/>
        <v>A</v>
      </c>
      <c r="S320" s="81">
        <f t="shared" si="31"/>
        <v>180177.53836999991</v>
      </c>
      <c r="T320" s="81">
        <f t="shared" si="32"/>
        <v>0</v>
      </c>
    </row>
    <row r="321" spans="1:20" x14ac:dyDescent="0.25">
      <c r="A321" t="s">
        <v>940</v>
      </c>
      <c r="B321" s="81">
        <v>0</v>
      </c>
      <c r="C321" s="81">
        <v>0</v>
      </c>
      <c r="D321" s="81">
        <v>0</v>
      </c>
      <c r="E321" s="99">
        <f t="shared" si="28"/>
        <v>1</v>
      </c>
      <c r="F321" s="90" t="str">
        <f t="shared" si="33"/>
        <v>C</v>
      </c>
      <c r="H321" t="s">
        <v>971</v>
      </c>
      <c r="I321" s="81">
        <v>0</v>
      </c>
      <c r="J321" s="81">
        <v>0</v>
      </c>
      <c r="K321" s="81">
        <v>0</v>
      </c>
      <c r="L321" s="99">
        <f t="shared" si="29"/>
        <v>0</v>
      </c>
      <c r="M321" s="90" t="str">
        <f t="shared" si="30"/>
        <v>A</v>
      </c>
      <c r="S321" s="81">
        <f t="shared" si="31"/>
        <v>180177.53836999991</v>
      </c>
      <c r="T321" s="81">
        <f t="shared" si="32"/>
        <v>0</v>
      </c>
    </row>
    <row r="322" spans="1:20" x14ac:dyDescent="0.25">
      <c r="A322" t="s">
        <v>943</v>
      </c>
      <c r="B322" s="81">
        <v>0</v>
      </c>
      <c r="C322" s="81">
        <v>0</v>
      </c>
      <c r="D322" s="81">
        <v>0</v>
      </c>
      <c r="E322" s="99">
        <f t="shared" si="28"/>
        <v>1</v>
      </c>
      <c r="F322" s="90" t="str">
        <f t="shared" si="33"/>
        <v>C</v>
      </c>
      <c r="H322" t="s">
        <v>972</v>
      </c>
      <c r="I322" s="81">
        <v>0</v>
      </c>
      <c r="J322" s="81">
        <v>0</v>
      </c>
      <c r="K322" s="81">
        <v>0</v>
      </c>
      <c r="L322" s="99">
        <f t="shared" si="29"/>
        <v>0</v>
      </c>
      <c r="M322" s="90" t="str">
        <f t="shared" si="30"/>
        <v>A</v>
      </c>
      <c r="S322" s="81">
        <f t="shared" si="31"/>
        <v>180177.53836999991</v>
      </c>
      <c r="T322" s="81">
        <f t="shared" si="32"/>
        <v>0</v>
      </c>
    </row>
    <row r="323" spans="1:20" x14ac:dyDescent="0.25">
      <c r="A323" t="s">
        <v>944</v>
      </c>
      <c r="B323" s="81">
        <v>0</v>
      </c>
      <c r="C323" s="81">
        <v>0</v>
      </c>
      <c r="D323" s="81">
        <v>0</v>
      </c>
      <c r="E323" s="99">
        <f t="shared" si="28"/>
        <v>1</v>
      </c>
      <c r="F323" s="90" t="str">
        <f t="shared" si="33"/>
        <v>C</v>
      </c>
      <c r="H323" t="s">
        <v>973</v>
      </c>
      <c r="I323" s="81">
        <v>0</v>
      </c>
      <c r="J323" s="81">
        <v>0</v>
      </c>
      <c r="K323" s="81">
        <v>0</v>
      </c>
      <c r="L323" s="99">
        <f t="shared" si="29"/>
        <v>0</v>
      </c>
      <c r="M323" s="90" t="str">
        <f t="shared" si="30"/>
        <v>A</v>
      </c>
      <c r="S323" s="81">
        <f t="shared" si="31"/>
        <v>180177.53836999991</v>
      </c>
      <c r="T323" s="81">
        <f t="shared" si="32"/>
        <v>0</v>
      </c>
    </row>
    <row r="324" spans="1:20" x14ac:dyDescent="0.25">
      <c r="A324" t="s">
        <v>945</v>
      </c>
      <c r="B324" s="81">
        <v>0</v>
      </c>
      <c r="C324" s="81">
        <v>0</v>
      </c>
      <c r="D324" s="81">
        <v>0</v>
      </c>
      <c r="E324" s="99">
        <f t="shared" si="28"/>
        <v>1</v>
      </c>
      <c r="F324" s="90" t="str">
        <f t="shared" si="33"/>
        <v>C</v>
      </c>
      <c r="H324" t="s">
        <v>974</v>
      </c>
      <c r="I324" s="81">
        <v>0</v>
      </c>
      <c r="J324" s="81">
        <v>0</v>
      </c>
      <c r="K324" s="81">
        <v>0</v>
      </c>
      <c r="L324" s="99">
        <f t="shared" si="29"/>
        <v>0</v>
      </c>
      <c r="M324" s="90" t="str">
        <f t="shared" si="30"/>
        <v>A</v>
      </c>
      <c r="S324" s="81">
        <f t="shared" si="31"/>
        <v>180177.53836999991</v>
      </c>
      <c r="T324" s="81">
        <f t="shared" si="32"/>
        <v>0</v>
      </c>
    </row>
    <row r="325" spans="1:20" x14ac:dyDescent="0.25">
      <c r="A325" t="s">
        <v>946</v>
      </c>
      <c r="B325" s="81">
        <v>0</v>
      </c>
      <c r="C325" s="81">
        <v>0</v>
      </c>
      <c r="D325" s="81">
        <v>0</v>
      </c>
      <c r="E325" s="99">
        <f t="shared" si="28"/>
        <v>1</v>
      </c>
      <c r="F325" s="90" t="str">
        <f t="shared" si="33"/>
        <v>C</v>
      </c>
      <c r="H325" t="s">
        <v>975</v>
      </c>
      <c r="I325" s="81">
        <v>0</v>
      </c>
      <c r="J325" s="81">
        <v>0</v>
      </c>
      <c r="K325" s="81">
        <v>0</v>
      </c>
      <c r="L325" s="99">
        <f t="shared" si="29"/>
        <v>0</v>
      </c>
      <c r="M325" s="90" t="str">
        <f t="shared" si="30"/>
        <v>A</v>
      </c>
      <c r="S325" s="81">
        <f t="shared" si="31"/>
        <v>180177.53836999991</v>
      </c>
      <c r="T325" s="81">
        <f t="shared" si="32"/>
        <v>0</v>
      </c>
    </row>
    <row r="326" spans="1:20" x14ac:dyDescent="0.25">
      <c r="A326" t="s">
        <v>947</v>
      </c>
      <c r="B326" s="81">
        <v>0</v>
      </c>
      <c r="C326" s="81">
        <v>0</v>
      </c>
      <c r="D326" s="81">
        <v>0</v>
      </c>
      <c r="E326" s="99">
        <f t="shared" si="28"/>
        <v>1</v>
      </c>
      <c r="F326" s="90" t="str">
        <f t="shared" si="33"/>
        <v>C</v>
      </c>
      <c r="H326" t="s">
        <v>976</v>
      </c>
      <c r="I326" s="81">
        <v>0</v>
      </c>
      <c r="J326" s="81">
        <v>0</v>
      </c>
      <c r="K326" s="81">
        <v>0</v>
      </c>
      <c r="L326" s="99">
        <f t="shared" si="29"/>
        <v>0</v>
      </c>
      <c r="M326" s="90" t="str">
        <f t="shared" si="30"/>
        <v>A</v>
      </c>
      <c r="S326" s="81">
        <f t="shared" si="31"/>
        <v>180177.53836999991</v>
      </c>
      <c r="T326" s="81">
        <f t="shared" si="32"/>
        <v>0</v>
      </c>
    </row>
    <row r="327" spans="1:20" x14ac:dyDescent="0.25">
      <c r="A327" t="s">
        <v>948</v>
      </c>
      <c r="B327" s="81">
        <v>0</v>
      </c>
      <c r="C327" s="81">
        <v>0</v>
      </c>
      <c r="D327" s="81">
        <v>0</v>
      </c>
      <c r="E327" s="99">
        <f t="shared" si="28"/>
        <v>1</v>
      </c>
      <c r="F327" s="90" t="str">
        <f t="shared" si="33"/>
        <v>C</v>
      </c>
      <c r="H327" t="s">
        <v>693</v>
      </c>
      <c r="I327" s="81">
        <v>0</v>
      </c>
      <c r="J327" s="81">
        <v>0</v>
      </c>
      <c r="K327" s="81">
        <v>0</v>
      </c>
      <c r="L327" s="99">
        <f t="shared" si="29"/>
        <v>0</v>
      </c>
      <c r="M327" s="90" t="str">
        <f t="shared" si="30"/>
        <v>A</v>
      </c>
      <c r="S327" s="81">
        <f t="shared" si="31"/>
        <v>180177.53836999991</v>
      </c>
      <c r="T327" s="81">
        <f t="shared" si="32"/>
        <v>0</v>
      </c>
    </row>
    <row r="328" spans="1:20" x14ac:dyDescent="0.25">
      <c r="A328" t="s">
        <v>949</v>
      </c>
      <c r="B328" s="81">
        <v>0</v>
      </c>
      <c r="C328" s="81">
        <v>0</v>
      </c>
      <c r="D328" s="81">
        <v>0</v>
      </c>
      <c r="E328" s="99">
        <f t="shared" si="28"/>
        <v>1</v>
      </c>
      <c r="F328" s="90" t="str">
        <f t="shared" si="33"/>
        <v>C</v>
      </c>
      <c r="H328" t="s">
        <v>977</v>
      </c>
      <c r="I328" s="81">
        <v>0</v>
      </c>
      <c r="J328" s="81">
        <v>0</v>
      </c>
      <c r="K328" s="81">
        <v>0</v>
      </c>
      <c r="L328" s="99">
        <f t="shared" si="29"/>
        <v>0</v>
      </c>
      <c r="M328" s="90" t="str">
        <f t="shared" si="30"/>
        <v>A</v>
      </c>
      <c r="S328" s="81">
        <f t="shared" si="31"/>
        <v>180177.53836999991</v>
      </c>
      <c r="T328" s="81">
        <f t="shared" si="32"/>
        <v>0</v>
      </c>
    </row>
    <row r="329" spans="1:20" x14ac:dyDescent="0.25">
      <c r="A329" t="s">
        <v>950</v>
      </c>
      <c r="B329" s="81">
        <v>0</v>
      </c>
      <c r="C329" s="81">
        <v>0</v>
      </c>
      <c r="D329" s="81">
        <v>0</v>
      </c>
      <c r="E329" s="99">
        <f t="shared" si="28"/>
        <v>1</v>
      </c>
      <c r="F329" s="90" t="str">
        <f t="shared" si="33"/>
        <v>C</v>
      </c>
      <c r="H329" t="s">
        <v>978</v>
      </c>
      <c r="I329" s="81">
        <v>0</v>
      </c>
      <c r="J329" s="81">
        <v>0</v>
      </c>
      <c r="K329" s="81">
        <v>0</v>
      </c>
      <c r="L329" s="99">
        <f t="shared" si="29"/>
        <v>0</v>
      </c>
      <c r="M329" s="90" t="str">
        <f t="shared" si="30"/>
        <v>A</v>
      </c>
      <c r="S329" s="81">
        <f t="shared" si="31"/>
        <v>180177.53836999991</v>
      </c>
      <c r="T329" s="81">
        <f t="shared" si="32"/>
        <v>0</v>
      </c>
    </row>
    <row r="330" spans="1:20" x14ac:dyDescent="0.25">
      <c r="A330" t="s">
        <v>951</v>
      </c>
      <c r="B330" s="81">
        <v>0</v>
      </c>
      <c r="C330" s="81">
        <v>0</v>
      </c>
      <c r="D330" s="81">
        <v>0</v>
      </c>
      <c r="E330" s="99">
        <f t="shared" si="28"/>
        <v>1</v>
      </c>
      <c r="F330" s="90" t="str">
        <f t="shared" si="33"/>
        <v>C</v>
      </c>
      <c r="H330" t="s">
        <v>979</v>
      </c>
      <c r="I330" s="81">
        <v>0</v>
      </c>
      <c r="J330" s="81">
        <v>0</v>
      </c>
      <c r="K330" s="81">
        <v>0</v>
      </c>
      <c r="L330" s="99">
        <f t="shared" si="29"/>
        <v>0</v>
      </c>
      <c r="M330" s="90" t="str">
        <f t="shared" si="30"/>
        <v>A</v>
      </c>
      <c r="S330" s="81">
        <f t="shared" si="31"/>
        <v>180177.53836999991</v>
      </c>
      <c r="T330" s="81">
        <f t="shared" si="32"/>
        <v>0</v>
      </c>
    </row>
    <row r="331" spans="1:20" x14ac:dyDescent="0.25">
      <c r="A331" t="s">
        <v>952</v>
      </c>
      <c r="B331" s="81">
        <v>0</v>
      </c>
      <c r="C331" s="81">
        <v>0</v>
      </c>
      <c r="D331" s="81">
        <v>0</v>
      </c>
      <c r="E331" s="99">
        <f t="shared" si="28"/>
        <v>1</v>
      </c>
      <c r="F331" s="90" t="str">
        <f t="shared" si="33"/>
        <v>C</v>
      </c>
      <c r="H331" t="s">
        <v>980</v>
      </c>
      <c r="I331" s="81">
        <v>0</v>
      </c>
      <c r="J331" s="81">
        <v>0</v>
      </c>
      <c r="K331" s="81">
        <v>0</v>
      </c>
      <c r="L331" s="99">
        <f t="shared" si="29"/>
        <v>0</v>
      </c>
      <c r="M331" s="90" t="str">
        <f t="shared" si="30"/>
        <v>A</v>
      </c>
      <c r="S331" s="81">
        <f t="shared" si="31"/>
        <v>180177.53836999991</v>
      </c>
      <c r="T331" s="81">
        <f t="shared" si="32"/>
        <v>0</v>
      </c>
    </row>
    <row r="332" spans="1:20" x14ac:dyDescent="0.25">
      <c r="A332" t="s">
        <v>953</v>
      </c>
      <c r="B332" s="81">
        <v>0</v>
      </c>
      <c r="C332" s="81">
        <v>0</v>
      </c>
      <c r="D332" s="81">
        <v>0</v>
      </c>
      <c r="E332" s="99">
        <f t="shared" ref="E332:E395" si="34">IFERROR(S332/$C$2,0)</f>
        <v>1</v>
      </c>
      <c r="F332" s="90" t="str">
        <f t="shared" si="33"/>
        <v>C</v>
      </c>
      <c r="H332" t="s">
        <v>981</v>
      </c>
      <c r="I332" s="81">
        <v>0</v>
      </c>
      <c r="J332" s="81">
        <v>0</v>
      </c>
      <c r="K332" s="81">
        <v>0</v>
      </c>
      <c r="L332" s="99">
        <f t="shared" ref="L332:L395" si="35">IFERROR(T332/$J$2,0)</f>
        <v>0</v>
      </c>
      <c r="M332" s="90" t="str">
        <f t="shared" si="30"/>
        <v>A</v>
      </c>
      <c r="S332" s="81">
        <f t="shared" si="31"/>
        <v>180177.53836999991</v>
      </c>
      <c r="T332" s="81">
        <f t="shared" si="32"/>
        <v>0</v>
      </c>
    </row>
    <row r="333" spans="1:20" x14ac:dyDescent="0.25">
      <c r="A333" t="s">
        <v>954</v>
      </c>
      <c r="B333" s="81">
        <v>0</v>
      </c>
      <c r="C333" s="81">
        <v>0</v>
      </c>
      <c r="D333" s="81">
        <v>0</v>
      </c>
      <c r="E333" s="99">
        <f t="shared" si="34"/>
        <v>1</v>
      </c>
      <c r="F333" s="90" t="str">
        <f t="shared" si="33"/>
        <v>C</v>
      </c>
      <c r="H333" t="s">
        <v>982</v>
      </c>
      <c r="I333" s="81">
        <v>0</v>
      </c>
      <c r="J333" s="81">
        <v>0</v>
      </c>
      <c r="K333" s="81">
        <v>0</v>
      </c>
      <c r="L333" s="99">
        <f t="shared" si="35"/>
        <v>0</v>
      </c>
      <c r="M333" s="90" t="str">
        <f t="shared" si="30"/>
        <v>A</v>
      </c>
      <c r="S333" s="81">
        <f t="shared" si="31"/>
        <v>180177.53836999991</v>
      </c>
      <c r="T333" s="81">
        <f t="shared" si="32"/>
        <v>0</v>
      </c>
    </row>
    <row r="334" spans="1:20" x14ac:dyDescent="0.25">
      <c r="A334" t="s">
        <v>955</v>
      </c>
      <c r="B334" s="81">
        <v>0</v>
      </c>
      <c r="C334" s="81">
        <v>0</v>
      </c>
      <c r="D334" s="81">
        <v>0</v>
      </c>
      <c r="E334" s="99">
        <f t="shared" si="34"/>
        <v>1</v>
      </c>
      <c r="F334" s="90" t="str">
        <f t="shared" si="33"/>
        <v>C</v>
      </c>
      <c r="H334" t="s">
        <v>983</v>
      </c>
      <c r="I334" s="81">
        <v>0</v>
      </c>
      <c r="J334" s="81">
        <v>0</v>
      </c>
      <c r="K334" s="81">
        <v>0</v>
      </c>
      <c r="L334" s="99">
        <f t="shared" si="35"/>
        <v>0</v>
      </c>
      <c r="M334" s="90" t="str">
        <f t="shared" si="30"/>
        <v>A</v>
      </c>
      <c r="S334" s="81">
        <f t="shared" si="31"/>
        <v>180177.53836999991</v>
      </c>
      <c r="T334" s="81">
        <f t="shared" si="32"/>
        <v>0</v>
      </c>
    </row>
    <row r="335" spans="1:20" x14ac:dyDescent="0.25">
      <c r="A335" t="s">
        <v>956</v>
      </c>
      <c r="B335" s="81">
        <v>0</v>
      </c>
      <c r="C335" s="81">
        <v>0</v>
      </c>
      <c r="D335" s="81">
        <v>0</v>
      </c>
      <c r="E335" s="99">
        <f t="shared" si="34"/>
        <v>1</v>
      </c>
      <c r="F335" s="90" t="str">
        <f t="shared" si="33"/>
        <v>C</v>
      </c>
      <c r="H335" t="s">
        <v>984</v>
      </c>
      <c r="I335" s="81">
        <v>0</v>
      </c>
      <c r="J335" s="81">
        <v>0</v>
      </c>
      <c r="K335" s="81">
        <v>0</v>
      </c>
      <c r="L335" s="99">
        <f t="shared" si="35"/>
        <v>0</v>
      </c>
      <c r="M335" s="90" t="str">
        <f t="shared" si="30"/>
        <v>A</v>
      </c>
      <c r="S335" s="81">
        <f t="shared" si="31"/>
        <v>180177.53836999991</v>
      </c>
      <c r="T335" s="81">
        <f t="shared" si="32"/>
        <v>0</v>
      </c>
    </row>
    <row r="336" spans="1:20" x14ac:dyDescent="0.25">
      <c r="A336" t="s">
        <v>957</v>
      </c>
      <c r="B336" s="81">
        <v>0</v>
      </c>
      <c r="C336" s="81">
        <v>0</v>
      </c>
      <c r="D336" s="81">
        <v>0</v>
      </c>
      <c r="E336" s="99">
        <f t="shared" si="34"/>
        <v>1</v>
      </c>
      <c r="F336" s="90" t="str">
        <f t="shared" si="33"/>
        <v>C</v>
      </c>
      <c r="H336" t="s">
        <v>985</v>
      </c>
      <c r="I336" s="81">
        <v>0</v>
      </c>
      <c r="J336" s="81">
        <v>0</v>
      </c>
      <c r="K336" s="81">
        <v>0</v>
      </c>
      <c r="L336" s="99">
        <f t="shared" si="35"/>
        <v>0</v>
      </c>
      <c r="M336" s="90" t="str">
        <f t="shared" si="30"/>
        <v>A</v>
      </c>
      <c r="S336" s="81">
        <f t="shared" si="31"/>
        <v>180177.53836999991</v>
      </c>
      <c r="T336" s="81">
        <f t="shared" si="32"/>
        <v>0</v>
      </c>
    </row>
    <row r="337" spans="1:20" x14ac:dyDescent="0.25">
      <c r="A337" t="s">
        <v>958</v>
      </c>
      <c r="B337" s="81">
        <v>0</v>
      </c>
      <c r="C337" s="81">
        <v>0</v>
      </c>
      <c r="D337" s="81">
        <v>0</v>
      </c>
      <c r="E337" s="99">
        <f t="shared" si="34"/>
        <v>1</v>
      </c>
      <c r="F337" s="90" t="str">
        <f t="shared" si="33"/>
        <v>C</v>
      </c>
      <c r="H337" t="s">
        <v>986</v>
      </c>
      <c r="I337" s="81">
        <v>0</v>
      </c>
      <c r="J337" s="81">
        <v>0</v>
      </c>
      <c r="K337" s="81">
        <v>0</v>
      </c>
      <c r="L337" s="99">
        <f t="shared" si="35"/>
        <v>0</v>
      </c>
      <c r="M337" s="90" t="str">
        <f t="shared" si="30"/>
        <v>A</v>
      </c>
      <c r="S337" s="81">
        <f t="shared" si="31"/>
        <v>180177.53836999991</v>
      </c>
      <c r="T337" s="81">
        <f t="shared" si="32"/>
        <v>0</v>
      </c>
    </row>
    <row r="338" spans="1:20" x14ac:dyDescent="0.25">
      <c r="A338" t="s">
        <v>679</v>
      </c>
      <c r="B338" s="81">
        <v>0</v>
      </c>
      <c r="C338" s="81">
        <v>0</v>
      </c>
      <c r="D338" s="81">
        <v>0</v>
      </c>
      <c r="E338" s="99">
        <f t="shared" si="34"/>
        <v>1</v>
      </c>
      <c r="F338" s="90" t="str">
        <f t="shared" si="33"/>
        <v>C</v>
      </c>
      <c r="H338" t="s">
        <v>987</v>
      </c>
      <c r="I338" s="81">
        <v>0</v>
      </c>
      <c r="J338" s="81">
        <v>0</v>
      </c>
      <c r="K338" s="81">
        <v>0</v>
      </c>
      <c r="L338" s="99">
        <f t="shared" si="35"/>
        <v>0</v>
      </c>
      <c r="M338" s="90" t="str">
        <f t="shared" si="30"/>
        <v>A</v>
      </c>
      <c r="S338" s="81">
        <f t="shared" si="31"/>
        <v>180177.53836999991</v>
      </c>
      <c r="T338" s="81">
        <f t="shared" si="32"/>
        <v>0</v>
      </c>
    </row>
    <row r="339" spans="1:20" x14ac:dyDescent="0.25">
      <c r="A339" t="s">
        <v>960</v>
      </c>
      <c r="B339" s="81">
        <v>0</v>
      </c>
      <c r="C339" s="81">
        <v>0</v>
      </c>
      <c r="D339" s="81">
        <v>0</v>
      </c>
      <c r="E339" s="99">
        <f t="shared" si="34"/>
        <v>1</v>
      </c>
      <c r="F339" s="90" t="str">
        <f t="shared" si="33"/>
        <v>C</v>
      </c>
      <c r="H339" t="s">
        <v>724</v>
      </c>
      <c r="I339" s="81">
        <v>0</v>
      </c>
      <c r="J339" s="81">
        <v>0</v>
      </c>
      <c r="K339" s="81">
        <v>0</v>
      </c>
      <c r="L339" s="99">
        <f t="shared" si="35"/>
        <v>0</v>
      </c>
      <c r="M339" s="90" t="str">
        <f t="shared" si="30"/>
        <v>A</v>
      </c>
      <c r="S339" s="81">
        <f t="shared" si="31"/>
        <v>180177.53836999991</v>
      </c>
      <c r="T339" s="81">
        <f t="shared" si="32"/>
        <v>0</v>
      </c>
    </row>
    <row r="340" spans="1:20" x14ac:dyDescent="0.25">
      <c r="A340" t="s">
        <v>964</v>
      </c>
      <c r="B340" s="81">
        <v>0</v>
      </c>
      <c r="C340" s="81">
        <v>0</v>
      </c>
      <c r="D340" s="81">
        <v>0</v>
      </c>
      <c r="E340" s="99">
        <f t="shared" si="34"/>
        <v>1</v>
      </c>
      <c r="F340" s="90" t="str">
        <f t="shared" si="33"/>
        <v>C</v>
      </c>
      <c r="H340" t="s">
        <v>988</v>
      </c>
      <c r="I340" s="81">
        <v>0</v>
      </c>
      <c r="J340" s="81">
        <v>0</v>
      </c>
      <c r="K340" s="81">
        <v>0</v>
      </c>
      <c r="L340" s="99">
        <f t="shared" si="35"/>
        <v>0</v>
      </c>
      <c r="M340" s="90" t="str">
        <f t="shared" si="30"/>
        <v>A</v>
      </c>
      <c r="S340" s="81">
        <f t="shared" si="31"/>
        <v>180177.53836999991</v>
      </c>
      <c r="T340" s="81">
        <f t="shared" si="32"/>
        <v>0</v>
      </c>
    </row>
    <row r="341" spans="1:20" x14ac:dyDescent="0.25">
      <c r="A341" t="s">
        <v>965</v>
      </c>
      <c r="B341" s="81">
        <v>0</v>
      </c>
      <c r="C341" s="81">
        <v>0</v>
      </c>
      <c r="D341" s="81">
        <v>0</v>
      </c>
      <c r="E341" s="99">
        <f t="shared" si="34"/>
        <v>1</v>
      </c>
      <c r="F341" s="90" t="str">
        <f t="shared" si="33"/>
        <v>C</v>
      </c>
      <c r="H341" t="s">
        <v>989</v>
      </c>
      <c r="I341" s="81">
        <v>0</v>
      </c>
      <c r="J341" s="81">
        <v>0</v>
      </c>
      <c r="K341" s="81">
        <v>0</v>
      </c>
      <c r="L341" s="99">
        <f t="shared" si="35"/>
        <v>0</v>
      </c>
      <c r="M341" s="90" t="str">
        <f t="shared" si="30"/>
        <v>A</v>
      </c>
      <c r="S341" s="81">
        <f t="shared" si="31"/>
        <v>180177.53836999991</v>
      </c>
      <c r="T341" s="81">
        <f t="shared" si="32"/>
        <v>0</v>
      </c>
    </row>
    <row r="342" spans="1:20" x14ac:dyDescent="0.25">
      <c r="A342" t="s">
        <v>966</v>
      </c>
      <c r="B342" s="81">
        <v>0</v>
      </c>
      <c r="C342" s="81">
        <v>0</v>
      </c>
      <c r="D342" s="81">
        <v>0</v>
      </c>
      <c r="E342" s="99">
        <f t="shared" si="34"/>
        <v>1</v>
      </c>
      <c r="F342" s="90" t="str">
        <f t="shared" si="33"/>
        <v>C</v>
      </c>
      <c r="H342" t="s">
        <v>990</v>
      </c>
      <c r="I342" s="81">
        <v>0</v>
      </c>
      <c r="J342" s="81">
        <v>0</v>
      </c>
      <c r="K342" s="81">
        <v>0</v>
      </c>
      <c r="L342" s="99">
        <f t="shared" si="35"/>
        <v>0</v>
      </c>
      <c r="M342" s="90" t="str">
        <f t="shared" si="30"/>
        <v>A</v>
      </c>
      <c r="S342" s="81">
        <f t="shared" si="31"/>
        <v>180177.53836999991</v>
      </c>
      <c r="T342" s="81">
        <f t="shared" si="32"/>
        <v>0</v>
      </c>
    </row>
    <row r="343" spans="1:20" x14ac:dyDescent="0.25">
      <c r="A343" t="s">
        <v>967</v>
      </c>
      <c r="B343" s="81">
        <v>0</v>
      </c>
      <c r="C343" s="81">
        <v>0</v>
      </c>
      <c r="D343" s="81">
        <v>0</v>
      </c>
      <c r="E343" s="99">
        <f t="shared" si="34"/>
        <v>1</v>
      </c>
      <c r="F343" s="90" t="str">
        <f t="shared" si="33"/>
        <v>C</v>
      </c>
      <c r="H343" t="s">
        <v>991</v>
      </c>
      <c r="I343" s="81">
        <v>0</v>
      </c>
      <c r="J343" s="81">
        <v>0</v>
      </c>
      <c r="K343" s="81">
        <v>0</v>
      </c>
      <c r="L343" s="99">
        <f t="shared" si="35"/>
        <v>0</v>
      </c>
      <c r="M343" s="90" t="str">
        <f t="shared" si="30"/>
        <v>A</v>
      </c>
      <c r="S343" s="81">
        <f t="shared" si="31"/>
        <v>180177.53836999991</v>
      </c>
      <c r="T343" s="81">
        <f t="shared" si="32"/>
        <v>0</v>
      </c>
    </row>
    <row r="344" spans="1:20" x14ac:dyDescent="0.25">
      <c r="A344" t="s">
        <v>968</v>
      </c>
      <c r="B344" s="81">
        <v>0</v>
      </c>
      <c r="C344" s="81">
        <v>0</v>
      </c>
      <c r="D344" s="81">
        <v>0</v>
      </c>
      <c r="E344" s="99">
        <f t="shared" si="34"/>
        <v>1</v>
      </c>
      <c r="F344" s="90" t="str">
        <f t="shared" si="33"/>
        <v>C</v>
      </c>
      <c r="H344" t="s">
        <v>992</v>
      </c>
      <c r="I344" s="81">
        <v>0</v>
      </c>
      <c r="J344" s="81">
        <v>0</v>
      </c>
      <c r="K344" s="81">
        <v>0</v>
      </c>
      <c r="L344" s="99">
        <f t="shared" si="35"/>
        <v>0</v>
      </c>
      <c r="M344" s="90" t="str">
        <f t="shared" ref="M344:M404" si="36">IFERROR(IF(H344=0,"",IF(L344&lt;=$L$2,"A",IF(L344&lt;=$L$3,"B","C")))," ")</f>
        <v>A</v>
      </c>
      <c r="S344" s="81">
        <f t="shared" ref="S344:S404" si="37">C344+S343</f>
        <v>180177.53836999991</v>
      </c>
      <c r="T344" s="81">
        <f t="shared" ref="T344:T404" si="38">J344+T343</f>
        <v>0</v>
      </c>
    </row>
    <row r="345" spans="1:20" x14ac:dyDescent="0.25">
      <c r="A345" t="s">
        <v>969</v>
      </c>
      <c r="B345" s="81">
        <v>0</v>
      </c>
      <c r="C345" s="81">
        <v>0</v>
      </c>
      <c r="D345" s="81">
        <v>0</v>
      </c>
      <c r="E345" s="99">
        <f t="shared" si="34"/>
        <v>1</v>
      </c>
      <c r="F345" s="90" t="str">
        <f t="shared" si="33"/>
        <v>C</v>
      </c>
      <c r="H345" t="s">
        <v>993</v>
      </c>
      <c r="I345" s="81">
        <v>0</v>
      </c>
      <c r="J345" s="81">
        <v>0</v>
      </c>
      <c r="K345" s="81">
        <v>0</v>
      </c>
      <c r="L345" s="99">
        <f t="shared" si="35"/>
        <v>0</v>
      </c>
      <c r="M345" s="90" t="str">
        <f t="shared" si="36"/>
        <v>A</v>
      </c>
      <c r="S345" s="81">
        <f t="shared" si="37"/>
        <v>180177.53836999991</v>
      </c>
      <c r="T345" s="81">
        <f t="shared" si="38"/>
        <v>0</v>
      </c>
    </row>
    <row r="346" spans="1:20" x14ac:dyDescent="0.25">
      <c r="A346" t="s">
        <v>970</v>
      </c>
      <c r="B346" s="81">
        <v>0</v>
      </c>
      <c r="C346" s="81">
        <v>0</v>
      </c>
      <c r="D346" s="81">
        <v>0</v>
      </c>
      <c r="E346" s="99">
        <f t="shared" si="34"/>
        <v>1</v>
      </c>
      <c r="F346" s="90" t="str">
        <f t="shared" si="33"/>
        <v>C</v>
      </c>
      <c r="H346" t="s">
        <v>994</v>
      </c>
      <c r="I346" s="81">
        <v>0</v>
      </c>
      <c r="J346" s="81">
        <v>0</v>
      </c>
      <c r="K346" s="81">
        <v>0</v>
      </c>
      <c r="L346" s="99">
        <f t="shared" si="35"/>
        <v>0</v>
      </c>
      <c r="M346" s="90" t="str">
        <f t="shared" si="36"/>
        <v>A</v>
      </c>
      <c r="S346" s="81">
        <f t="shared" si="37"/>
        <v>180177.53836999991</v>
      </c>
      <c r="T346" s="81">
        <f t="shared" si="38"/>
        <v>0</v>
      </c>
    </row>
    <row r="347" spans="1:20" x14ac:dyDescent="0.25">
      <c r="A347" t="s">
        <v>971</v>
      </c>
      <c r="B347" s="81">
        <v>0</v>
      </c>
      <c r="C347" s="81">
        <v>0</v>
      </c>
      <c r="D347" s="81">
        <v>0</v>
      </c>
      <c r="E347" s="99">
        <f t="shared" si="34"/>
        <v>1</v>
      </c>
      <c r="F347" s="90" t="str">
        <f t="shared" si="33"/>
        <v>C</v>
      </c>
      <c r="H347" t="s">
        <v>995</v>
      </c>
      <c r="I347" s="81">
        <v>0</v>
      </c>
      <c r="J347" s="81">
        <v>0</v>
      </c>
      <c r="K347" s="81">
        <v>0</v>
      </c>
      <c r="L347" s="99">
        <f t="shared" si="35"/>
        <v>0</v>
      </c>
      <c r="M347" s="90" t="str">
        <f t="shared" si="36"/>
        <v>A</v>
      </c>
      <c r="S347" s="81">
        <f t="shared" si="37"/>
        <v>180177.53836999991</v>
      </c>
      <c r="T347" s="81">
        <f t="shared" si="38"/>
        <v>0</v>
      </c>
    </row>
    <row r="348" spans="1:20" x14ac:dyDescent="0.25">
      <c r="A348" t="s">
        <v>972</v>
      </c>
      <c r="B348" s="81">
        <v>0</v>
      </c>
      <c r="C348" s="81">
        <v>0</v>
      </c>
      <c r="D348" s="81">
        <v>0</v>
      </c>
      <c r="E348" s="99">
        <f t="shared" si="34"/>
        <v>1</v>
      </c>
      <c r="F348" s="90" t="str">
        <f t="shared" ref="F348:F404" si="39">IFERROR(IF(A348=0,"",IF(E348&lt;=$E$2,"A",IF(E348&lt;=$E$3,"B","C")))," ")</f>
        <v>C</v>
      </c>
      <c r="H348" t="s">
        <v>996</v>
      </c>
      <c r="I348" s="81">
        <v>0</v>
      </c>
      <c r="J348" s="81">
        <v>0</v>
      </c>
      <c r="K348" s="81">
        <v>0</v>
      </c>
      <c r="L348" s="99">
        <f t="shared" si="35"/>
        <v>0</v>
      </c>
      <c r="M348" s="90" t="str">
        <f t="shared" si="36"/>
        <v>A</v>
      </c>
      <c r="S348" s="81">
        <f t="shared" si="37"/>
        <v>180177.53836999991</v>
      </c>
      <c r="T348" s="81">
        <f t="shared" si="38"/>
        <v>0</v>
      </c>
    </row>
    <row r="349" spans="1:20" x14ac:dyDescent="0.25">
      <c r="A349" t="s">
        <v>973</v>
      </c>
      <c r="B349" s="81">
        <v>0</v>
      </c>
      <c r="C349" s="81">
        <v>0</v>
      </c>
      <c r="D349" s="81">
        <v>0</v>
      </c>
      <c r="E349" s="99">
        <f t="shared" si="34"/>
        <v>1</v>
      </c>
      <c r="F349" s="90" t="str">
        <f t="shared" si="39"/>
        <v>C</v>
      </c>
      <c r="H349" t="s">
        <v>997</v>
      </c>
      <c r="I349" s="81">
        <v>0</v>
      </c>
      <c r="J349" s="81">
        <v>0</v>
      </c>
      <c r="K349" s="81">
        <v>0</v>
      </c>
      <c r="L349" s="99">
        <f t="shared" si="35"/>
        <v>0</v>
      </c>
      <c r="M349" s="90" t="str">
        <f t="shared" si="36"/>
        <v>A</v>
      </c>
      <c r="S349" s="81">
        <f t="shared" si="37"/>
        <v>180177.53836999991</v>
      </c>
      <c r="T349" s="81">
        <f t="shared" si="38"/>
        <v>0</v>
      </c>
    </row>
    <row r="350" spans="1:20" x14ac:dyDescent="0.25">
      <c r="A350" t="s">
        <v>974</v>
      </c>
      <c r="B350" s="81">
        <v>0</v>
      </c>
      <c r="C350" s="81">
        <v>0</v>
      </c>
      <c r="D350" s="81">
        <v>0</v>
      </c>
      <c r="E350" s="99">
        <f t="shared" si="34"/>
        <v>1</v>
      </c>
      <c r="F350" s="90" t="str">
        <f t="shared" si="39"/>
        <v>C</v>
      </c>
      <c r="H350" t="s">
        <v>998</v>
      </c>
      <c r="I350" s="81">
        <v>0</v>
      </c>
      <c r="J350" s="81">
        <v>0</v>
      </c>
      <c r="K350" s="81">
        <v>0</v>
      </c>
      <c r="L350" s="99">
        <f t="shared" si="35"/>
        <v>0</v>
      </c>
      <c r="M350" s="90" t="str">
        <f t="shared" si="36"/>
        <v>A</v>
      </c>
      <c r="S350" s="81">
        <f t="shared" si="37"/>
        <v>180177.53836999991</v>
      </c>
      <c r="T350" s="81">
        <f t="shared" si="38"/>
        <v>0</v>
      </c>
    </row>
    <row r="351" spans="1:20" x14ac:dyDescent="0.25">
      <c r="A351" t="s">
        <v>975</v>
      </c>
      <c r="B351" s="81">
        <v>0</v>
      </c>
      <c r="C351" s="81">
        <v>0</v>
      </c>
      <c r="D351" s="81">
        <v>0</v>
      </c>
      <c r="E351" s="99">
        <f t="shared" si="34"/>
        <v>1</v>
      </c>
      <c r="F351" s="90" t="str">
        <f t="shared" si="39"/>
        <v>C</v>
      </c>
      <c r="H351" t="s">
        <v>999</v>
      </c>
      <c r="I351" s="81">
        <v>0</v>
      </c>
      <c r="J351" s="81">
        <v>0</v>
      </c>
      <c r="K351" s="81">
        <v>0</v>
      </c>
      <c r="L351" s="99">
        <f t="shared" si="35"/>
        <v>0</v>
      </c>
      <c r="M351" s="90" t="str">
        <f t="shared" si="36"/>
        <v>A</v>
      </c>
      <c r="S351" s="81">
        <f t="shared" si="37"/>
        <v>180177.53836999991</v>
      </c>
      <c r="T351" s="81">
        <f t="shared" si="38"/>
        <v>0</v>
      </c>
    </row>
    <row r="352" spans="1:20" x14ac:dyDescent="0.25">
      <c r="A352" t="s">
        <v>976</v>
      </c>
      <c r="B352" s="81">
        <v>0</v>
      </c>
      <c r="C352" s="81">
        <v>0</v>
      </c>
      <c r="D352" s="81">
        <v>0</v>
      </c>
      <c r="E352" s="99">
        <f t="shared" si="34"/>
        <v>1</v>
      </c>
      <c r="F352" s="90" t="str">
        <f t="shared" si="39"/>
        <v>C</v>
      </c>
      <c r="H352" t="s">
        <v>1000</v>
      </c>
      <c r="I352" s="81">
        <v>0</v>
      </c>
      <c r="J352" s="81">
        <v>0</v>
      </c>
      <c r="K352" s="81">
        <v>0</v>
      </c>
      <c r="L352" s="99">
        <f t="shared" si="35"/>
        <v>0</v>
      </c>
      <c r="M352" s="90" t="str">
        <f t="shared" si="36"/>
        <v>A</v>
      </c>
      <c r="S352" s="81">
        <f t="shared" si="37"/>
        <v>180177.53836999991</v>
      </c>
      <c r="T352" s="81">
        <f t="shared" si="38"/>
        <v>0</v>
      </c>
    </row>
    <row r="353" spans="1:20" x14ac:dyDescent="0.25">
      <c r="A353" t="s">
        <v>693</v>
      </c>
      <c r="B353" s="81">
        <v>0</v>
      </c>
      <c r="C353" s="81">
        <v>0</v>
      </c>
      <c r="D353" s="81">
        <v>0</v>
      </c>
      <c r="E353" s="99">
        <f t="shared" si="34"/>
        <v>1</v>
      </c>
      <c r="F353" s="90" t="str">
        <f t="shared" si="39"/>
        <v>C</v>
      </c>
      <c r="H353" t="s">
        <v>1001</v>
      </c>
      <c r="I353" s="81">
        <v>0</v>
      </c>
      <c r="J353" s="81">
        <v>0</v>
      </c>
      <c r="K353" s="81">
        <v>0</v>
      </c>
      <c r="L353" s="99">
        <f t="shared" si="35"/>
        <v>0</v>
      </c>
      <c r="M353" s="90" t="str">
        <f t="shared" si="36"/>
        <v>A</v>
      </c>
      <c r="S353" s="81">
        <f t="shared" si="37"/>
        <v>180177.53836999991</v>
      </c>
      <c r="T353" s="81">
        <f t="shared" si="38"/>
        <v>0</v>
      </c>
    </row>
    <row r="354" spans="1:20" x14ac:dyDescent="0.25">
      <c r="A354" t="s">
        <v>977</v>
      </c>
      <c r="B354" s="81">
        <v>0</v>
      </c>
      <c r="C354" s="81">
        <v>0</v>
      </c>
      <c r="D354" s="81">
        <v>0</v>
      </c>
      <c r="E354" s="99">
        <f t="shared" si="34"/>
        <v>1</v>
      </c>
      <c r="F354" s="90" t="str">
        <f t="shared" si="39"/>
        <v>C</v>
      </c>
      <c r="H354" t="s">
        <v>1002</v>
      </c>
      <c r="I354" s="81">
        <v>0</v>
      </c>
      <c r="J354" s="81">
        <v>0</v>
      </c>
      <c r="K354" s="81">
        <v>0</v>
      </c>
      <c r="L354" s="99">
        <f t="shared" si="35"/>
        <v>0</v>
      </c>
      <c r="M354" s="90" t="str">
        <f t="shared" si="36"/>
        <v>A</v>
      </c>
      <c r="S354" s="81">
        <f t="shared" si="37"/>
        <v>180177.53836999991</v>
      </c>
      <c r="T354" s="81">
        <f t="shared" si="38"/>
        <v>0</v>
      </c>
    </row>
    <row r="355" spans="1:20" x14ac:dyDescent="0.25">
      <c r="A355" t="s">
        <v>978</v>
      </c>
      <c r="B355" s="81">
        <v>0</v>
      </c>
      <c r="C355" s="81">
        <v>0</v>
      </c>
      <c r="D355" s="81">
        <v>0</v>
      </c>
      <c r="E355" s="99">
        <f t="shared" si="34"/>
        <v>1</v>
      </c>
      <c r="F355" s="90" t="str">
        <f t="shared" si="39"/>
        <v>C</v>
      </c>
      <c r="H355" t="s">
        <v>1003</v>
      </c>
      <c r="I355" s="81">
        <v>0</v>
      </c>
      <c r="J355" s="81">
        <v>0</v>
      </c>
      <c r="K355" s="81">
        <v>0</v>
      </c>
      <c r="L355" s="99">
        <f t="shared" si="35"/>
        <v>0</v>
      </c>
      <c r="M355" s="90" t="str">
        <f t="shared" si="36"/>
        <v>A</v>
      </c>
      <c r="S355" s="81">
        <f t="shared" si="37"/>
        <v>180177.53836999991</v>
      </c>
      <c r="T355" s="81">
        <f t="shared" si="38"/>
        <v>0</v>
      </c>
    </row>
    <row r="356" spans="1:20" x14ac:dyDescent="0.25">
      <c r="A356" t="s">
        <v>979</v>
      </c>
      <c r="B356" s="81">
        <v>0</v>
      </c>
      <c r="C356" s="81">
        <v>0</v>
      </c>
      <c r="D356" s="81">
        <v>0</v>
      </c>
      <c r="E356" s="99">
        <f t="shared" si="34"/>
        <v>1</v>
      </c>
      <c r="F356" s="90" t="str">
        <f t="shared" si="39"/>
        <v>C</v>
      </c>
      <c r="H356" t="s">
        <v>1004</v>
      </c>
      <c r="I356" s="81">
        <v>0</v>
      </c>
      <c r="J356" s="81">
        <v>0</v>
      </c>
      <c r="K356" s="81">
        <v>0</v>
      </c>
      <c r="L356" s="99">
        <f t="shared" si="35"/>
        <v>0</v>
      </c>
      <c r="M356" s="90" t="str">
        <f t="shared" si="36"/>
        <v>A</v>
      </c>
      <c r="S356" s="81">
        <f t="shared" si="37"/>
        <v>180177.53836999991</v>
      </c>
      <c r="T356" s="81">
        <f t="shared" si="38"/>
        <v>0</v>
      </c>
    </row>
    <row r="357" spans="1:20" x14ac:dyDescent="0.25">
      <c r="A357" t="s">
        <v>980</v>
      </c>
      <c r="B357" s="81">
        <v>0</v>
      </c>
      <c r="C357" s="81">
        <v>0</v>
      </c>
      <c r="D357" s="81">
        <v>0</v>
      </c>
      <c r="E357" s="99">
        <f t="shared" si="34"/>
        <v>1</v>
      </c>
      <c r="F357" s="90" t="str">
        <f t="shared" si="39"/>
        <v>C</v>
      </c>
      <c r="H357" t="s">
        <v>1005</v>
      </c>
      <c r="I357" s="81">
        <v>0</v>
      </c>
      <c r="J357" s="81">
        <v>0</v>
      </c>
      <c r="K357" s="81">
        <v>0</v>
      </c>
      <c r="L357" s="99">
        <f t="shared" si="35"/>
        <v>0</v>
      </c>
      <c r="M357" s="90" t="str">
        <f t="shared" si="36"/>
        <v>A</v>
      </c>
      <c r="S357" s="81">
        <f t="shared" si="37"/>
        <v>180177.53836999991</v>
      </c>
      <c r="T357" s="81">
        <f t="shared" si="38"/>
        <v>0</v>
      </c>
    </row>
    <row r="358" spans="1:20" x14ac:dyDescent="0.25">
      <c r="A358" t="s">
        <v>981</v>
      </c>
      <c r="B358" s="81">
        <v>0</v>
      </c>
      <c r="C358" s="81">
        <v>0</v>
      </c>
      <c r="D358" s="81">
        <v>0</v>
      </c>
      <c r="E358" s="99">
        <f t="shared" si="34"/>
        <v>1</v>
      </c>
      <c r="F358" s="90" t="str">
        <f t="shared" si="39"/>
        <v>C</v>
      </c>
      <c r="H358" t="s">
        <v>1006</v>
      </c>
      <c r="I358" s="81">
        <v>0</v>
      </c>
      <c r="J358" s="81">
        <v>0</v>
      </c>
      <c r="K358" s="81">
        <v>0</v>
      </c>
      <c r="L358" s="99">
        <f t="shared" si="35"/>
        <v>0</v>
      </c>
      <c r="M358" s="90" t="str">
        <f t="shared" si="36"/>
        <v>A</v>
      </c>
      <c r="S358" s="81">
        <f t="shared" si="37"/>
        <v>180177.53836999991</v>
      </c>
      <c r="T358" s="81">
        <f t="shared" si="38"/>
        <v>0</v>
      </c>
    </row>
    <row r="359" spans="1:20" x14ac:dyDescent="0.25">
      <c r="A359" t="s">
        <v>983</v>
      </c>
      <c r="B359" s="81">
        <v>0</v>
      </c>
      <c r="C359" s="81">
        <v>0</v>
      </c>
      <c r="D359" s="81">
        <v>0</v>
      </c>
      <c r="E359" s="99">
        <f t="shared" si="34"/>
        <v>1</v>
      </c>
      <c r="F359" s="90" t="str">
        <f t="shared" si="39"/>
        <v>C</v>
      </c>
      <c r="H359" t="s">
        <v>1007</v>
      </c>
      <c r="I359" s="81">
        <v>0</v>
      </c>
      <c r="J359" s="81">
        <v>0</v>
      </c>
      <c r="K359" s="81">
        <v>0</v>
      </c>
      <c r="L359" s="99">
        <f t="shared" si="35"/>
        <v>0</v>
      </c>
      <c r="M359" s="90" t="str">
        <f t="shared" si="36"/>
        <v>A</v>
      </c>
      <c r="S359" s="81">
        <f t="shared" si="37"/>
        <v>180177.53836999991</v>
      </c>
      <c r="T359" s="81">
        <f t="shared" si="38"/>
        <v>0</v>
      </c>
    </row>
    <row r="360" spans="1:20" x14ac:dyDescent="0.25">
      <c r="A360" t="s">
        <v>984</v>
      </c>
      <c r="B360" s="81">
        <v>0</v>
      </c>
      <c r="C360" s="81">
        <v>0</v>
      </c>
      <c r="D360" s="81">
        <v>0</v>
      </c>
      <c r="E360" s="99">
        <f t="shared" si="34"/>
        <v>1</v>
      </c>
      <c r="F360" s="90" t="str">
        <f t="shared" si="39"/>
        <v>C</v>
      </c>
      <c r="H360" t="s">
        <v>677</v>
      </c>
      <c r="I360" s="81">
        <v>0</v>
      </c>
      <c r="J360" s="81">
        <v>0</v>
      </c>
      <c r="K360" s="81">
        <v>0</v>
      </c>
      <c r="L360" s="99">
        <f t="shared" si="35"/>
        <v>0</v>
      </c>
      <c r="M360" s="90" t="str">
        <f t="shared" si="36"/>
        <v>A</v>
      </c>
      <c r="S360" s="81">
        <f t="shared" si="37"/>
        <v>180177.53836999991</v>
      </c>
      <c r="T360" s="81">
        <f t="shared" si="38"/>
        <v>0</v>
      </c>
    </row>
    <row r="361" spans="1:20" x14ac:dyDescent="0.25">
      <c r="A361" t="s">
        <v>985</v>
      </c>
      <c r="B361" s="81">
        <v>0</v>
      </c>
      <c r="C361" s="81">
        <v>0</v>
      </c>
      <c r="D361" s="81">
        <v>0</v>
      </c>
      <c r="E361" s="99">
        <f t="shared" si="34"/>
        <v>1</v>
      </c>
      <c r="F361" s="90" t="str">
        <f t="shared" si="39"/>
        <v>C</v>
      </c>
      <c r="H361" t="s">
        <v>1008</v>
      </c>
      <c r="I361" s="81">
        <v>0</v>
      </c>
      <c r="J361" s="81">
        <v>0</v>
      </c>
      <c r="K361" s="81">
        <v>0</v>
      </c>
      <c r="L361" s="99">
        <f t="shared" si="35"/>
        <v>0</v>
      </c>
      <c r="M361" s="90" t="str">
        <f t="shared" si="36"/>
        <v>A</v>
      </c>
      <c r="S361" s="81">
        <f t="shared" si="37"/>
        <v>180177.53836999991</v>
      </c>
      <c r="T361" s="81">
        <f t="shared" si="38"/>
        <v>0</v>
      </c>
    </row>
    <row r="362" spans="1:20" x14ac:dyDescent="0.25">
      <c r="A362" t="s">
        <v>986</v>
      </c>
      <c r="B362" s="81">
        <v>0</v>
      </c>
      <c r="C362" s="81">
        <v>0</v>
      </c>
      <c r="D362" s="81">
        <v>0</v>
      </c>
      <c r="E362" s="99">
        <f t="shared" si="34"/>
        <v>1</v>
      </c>
      <c r="F362" s="90" t="str">
        <f t="shared" si="39"/>
        <v>C</v>
      </c>
      <c r="H362" t="s">
        <v>1009</v>
      </c>
      <c r="I362" s="81">
        <v>0</v>
      </c>
      <c r="J362" s="81">
        <v>0</v>
      </c>
      <c r="K362" s="81">
        <v>0</v>
      </c>
      <c r="L362" s="99">
        <f t="shared" si="35"/>
        <v>0</v>
      </c>
      <c r="M362" s="90" t="str">
        <f t="shared" si="36"/>
        <v>A</v>
      </c>
      <c r="S362" s="81">
        <f t="shared" si="37"/>
        <v>180177.53836999991</v>
      </c>
      <c r="T362" s="81">
        <f t="shared" si="38"/>
        <v>0</v>
      </c>
    </row>
    <row r="363" spans="1:20" x14ac:dyDescent="0.25">
      <c r="A363" t="s">
        <v>987</v>
      </c>
      <c r="B363" s="81">
        <v>0</v>
      </c>
      <c r="C363" s="81">
        <v>0</v>
      </c>
      <c r="D363" s="81">
        <v>0</v>
      </c>
      <c r="E363" s="99">
        <f t="shared" si="34"/>
        <v>1</v>
      </c>
      <c r="F363" s="90" t="str">
        <f t="shared" si="39"/>
        <v>C</v>
      </c>
      <c r="H363" t="s">
        <v>1010</v>
      </c>
      <c r="I363" s="81">
        <v>0</v>
      </c>
      <c r="J363" s="81">
        <v>0</v>
      </c>
      <c r="K363" s="81">
        <v>0</v>
      </c>
      <c r="L363" s="99">
        <f t="shared" si="35"/>
        <v>0</v>
      </c>
      <c r="M363" s="90" t="str">
        <f t="shared" si="36"/>
        <v>A</v>
      </c>
      <c r="S363" s="81">
        <f t="shared" si="37"/>
        <v>180177.53836999991</v>
      </c>
      <c r="T363" s="81">
        <f t="shared" si="38"/>
        <v>0</v>
      </c>
    </row>
    <row r="364" spans="1:20" x14ac:dyDescent="0.25">
      <c r="A364" t="s">
        <v>989</v>
      </c>
      <c r="B364" s="81">
        <v>0</v>
      </c>
      <c r="C364" s="81">
        <v>0</v>
      </c>
      <c r="D364" s="81">
        <v>0</v>
      </c>
      <c r="E364" s="99">
        <f t="shared" si="34"/>
        <v>1</v>
      </c>
      <c r="F364" s="90" t="str">
        <f t="shared" si="39"/>
        <v>C</v>
      </c>
      <c r="H364" t="s">
        <v>1011</v>
      </c>
      <c r="I364" s="81">
        <v>0</v>
      </c>
      <c r="J364" s="81">
        <v>0</v>
      </c>
      <c r="K364" s="81">
        <v>0</v>
      </c>
      <c r="L364" s="99">
        <f t="shared" si="35"/>
        <v>0</v>
      </c>
      <c r="M364" s="90" t="str">
        <f t="shared" si="36"/>
        <v>A</v>
      </c>
      <c r="S364" s="81">
        <f t="shared" si="37"/>
        <v>180177.53836999991</v>
      </c>
      <c r="T364" s="81">
        <f t="shared" si="38"/>
        <v>0</v>
      </c>
    </row>
    <row r="365" spans="1:20" x14ac:dyDescent="0.25">
      <c r="A365" t="s">
        <v>990</v>
      </c>
      <c r="B365" s="81">
        <v>0</v>
      </c>
      <c r="C365" s="81">
        <v>0</v>
      </c>
      <c r="D365" s="81">
        <v>0</v>
      </c>
      <c r="E365" s="99">
        <f t="shared" si="34"/>
        <v>1</v>
      </c>
      <c r="F365" s="90" t="str">
        <f t="shared" si="39"/>
        <v>C</v>
      </c>
      <c r="H365" t="s">
        <v>1012</v>
      </c>
      <c r="I365" s="81">
        <v>0</v>
      </c>
      <c r="J365" s="81">
        <v>0</v>
      </c>
      <c r="K365" s="81">
        <v>0</v>
      </c>
      <c r="L365" s="99">
        <f t="shared" si="35"/>
        <v>0</v>
      </c>
      <c r="M365" s="90" t="str">
        <f t="shared" si="36"/>
        <v>A</v>
      </c>
      <c r="S365" s="81">
        <f t="shared" si="37"/>
        <v>180177.53836999991</v>
      </c>
      <c r="T365" s="81">
        <f t="shared" si="38"/>
        <v>0</v>
      </c>
    </row>
    <row r="366" spans="1:20" x14ac:dyDescent="0.25">
      <c r="A366" t="s">
        <v>992</v>
      </c>
      <c r="B366" s="81">
        <v>0</v>
      </c>
      <c r="C366" s="81">
        <v>0</v>
      </c>
      <c r="D366" s="81">
        <v>0</v>
      </c>
      <c r="E366" s="99">
        <f t="shared" si="34"/>
        <v>1</v>
      </c>
      <c r="F366" s="90" t="str">
        <f t="shared" si="39"/>
        <v>C</v>
      </c>
      <c r="H366" t="s">
        <v>97</v>
      </c>
      <c r="I366" s="81">
        <v>0</v>
      </c>
      <c r="J366" s="81">
        <v>0</v>
      </c>
      <c r="K366" s="81">
        <v>0</v>
      </c>
      <c r="L366" s="99">
        <f t="shared" si="35"/>
        <v>0</v>
      </c>
      <c r="M366" s="90" t="str">
        <f t="shared" si="36"/>
        <v>A</v>
      </c>
      <c r="S366" s="81">
        <f t="shared" si="37"/>
        <v>180177.53836999991</v>
      </c>
      <c r="T366" s="81">
        <f t="shared" si="38"/>
        <v>0</v>
      </c>
    </row>
    <row r="367" spans="1:20" x14ac:dyDescent="0.25">
      <c r="A367" t="s">
        <v>993</v>
      </c>
      <c r="B367" s="81">
        <v>0</v>
      </c>
      <c r="C367" s="81">
        <v>0</v>
      </c>
      <c r="D367" s="81">
        <v>0</v>
      </c>
      <c r="E367" s="99">
        <f t="shared" si="34"/>
        <v>1</v>
      </c>
      <c r="F367" s="90" t="str">
        <f t="shared" si="39"/>
        <v>C</v>
      </c>
      <c r="H367" t="s">
        <v>674</v>
      </c>
      <c r="I367" s="81">
        <v>0</v>
      </c>
      <c r="J367" s="81">
        <v>0</v>
      </c>
      <c r="K367" s="81">
        <v>0</v>
      </c>
      <c r="L367" s="99">
        <f t="shared" si="35"/>
        <v>0</v>
      </c>
      <c r="M367" s="90" t="str">
        <f t="shared" si="36"/>
        <v>A</v>
      </c>
      <c r="S367" s="81">
        <f t="shared" si="37"/>
        <v>180177.53836999991</v>
      </c>
      <c r="T367" s="81">
        <f t="shared" si="38"/>
        <v>0</v>
      </c>
    </row>
    <row r="368" spans="1:20" x14ac:dyDescent="0.25">
      <c r="A368" t="s">
        <v>995</v>
      </c>
      <c r="B368" s="81">
        <v>0</v>
      </c>
      <c r="C368" s="81">
        <v>0</v>
      </c>
      <c r="D368" s="81">
        <v>0</v>
      </c>
      <c r="E368" s="99">
        <f t="shared" si="34"/>
        <v>1</v>
      </c>
      <c r="F368" s="90" t="str">
        <f t="shared" si="39"/>
        <v>C</v>
      </c>
      <c r="H368" t="s">
        <v>1013</v>
      </c>
      <c r="I368" s="81">
        <v>0</v>
      </c>
      <c r="J368" s="81">
        <v>0</v>
      </c>
      <c r="K368" s="81">
        <v>0</v>
      </c>
      <c r="L368" s="99">
        <f t="shared" si="35"/>
        <v>0</v>
      </c>
      <c r="M368" s="90" t="str">
        <f t="shared" si="36"/>
        <v>A</v>
      </c>
      <c r="S368" s="81">
        <f t="shared" si="37"/>
        <v>180177.53836999991</v>
      </c>
      <c r="T368" s="81">
        <f t="shared" si="38"/>
        <v>0</v>
      </c>
    </row>
    <row r="369" spans="1:20" x14ac:dyDescent="0.25">
      <c r="A369" t="s">
        <v>997</v>
      </c>
      <c r="B369" s="81">
        <v>0</v>
      </c>
      <c r="C369" s="81">
        <v>0</v>
      </c>
      <c r="D369" s="81">
        <v>0</v>
      </c>
      <c r="E369" s="99">
        <f t="shared" si="34"/>
        <v>1</v>
      </c>
      <c r="F369" s="90" t="str">
        <f t="shared" si="39"/>
        <v>C</v>
      </c>
      <c r="H369" t="s">
        <v>1014</v>
      </c>
      <c r="I369" s="81">
        <v>0</v>
      </c>
      <c r="J369" s="81">
        <v>0</v>
      </c>
      <c r="K369" s="81">
        <v>0</v>
      </c>
      <c r="L369" s="99">
        <f t="shared" si="35"/>
        <v>0</v>
      </c>
      <c r="M369" s="90" t="str">
        <f t="shared" si="36"/>
        <v>A</v>
      </c>
      <c r="S369" s="81">
        <f t="shared" si="37"/>
        <v>180177.53836999991</v>
      </c>
      <c r="T369" s="81">
        <f t="shared" si="38"/>
        <v>0</v>
      </c>
    </row>
    <row r="370" spans="1:20" x14ac:dyDescent="0.25">
      <c r="A370" t="s">
        <v>998</v>
      </c>
      <c r="B370" s="81">
        <v>0</v>
      </c>
      <c r="C370" s="81">
        <v>0</v>
      </c>
      <c r="D370" s="81">
        <v>0</v>
      </c>
      <c r="E370" s="99">
        <f t="shared" si="34"/>
        <v>1</v>
      </c>
      <c r="F370" s="90" t="str">
        <f t="shared" si="39"/>
        <v>C</v>
      </c>
      <c r="H370" t="s">
        <v>1015</v>
      </c>
      <c r="I370" s="81">
        <v>0</v>
      </c>
      <c r="J370" s="81">
        <v>0</v>
      </c>
      <c r="K370" s="81">
        <v>0</v>
      </c>
      <c r="L370" s="99">
        <f t="shared" si="35"/>
        <v>0</v>
      </c>
      <c r="M370" s="90" t="str">
        <f t="shared" si="36"/>
        <v>A</v>
      </c>
      <c r="S370" s="81">
        <f t="shared" si="37"/>
        <v>180177.53836999991</v>
      </c>
      <c r="T370" s="81">
        <f t="shared" si="38"/>
        <v>0</v>
      </c>
    </row>
    <row r="371" spans="1:20" x14ac:dyDescent="0.25">
      <c r="A371" t="s">
        <v>999</v>
      </c>
      <c r="B371" s="81">
        <v>0</v>
      </c>
      <c r="C371" s="81">
        <v>0</v>
      </c>
      <c r="D371" s="81">
        <v>0</v>
      </c>
      <c r="E371" s="99">
        <f t="shared" si="34"/>
        <v>1</v>
      </c>
      <c r="F371" s="90" t="str">
        <f t="shared" si="39"/>
        <v>C</v>
      </c>
      <c r="H371" t="s">
        <v>1016</v>
      </c>
      <c r="I371" s="81">
        <v>0</v>
      </c>
      <c r="J371" s="81">
        <v>0</v>
      </c>
      <c r="K371" s="81">
        <v>0</v>
      </c>
      <c r="L371" s="99">
        <f t="shared" si="35"/>
        <v>0</v>
      </c>
      <c r="M371" s="90" t="str">
        <f t="shared" si="36"/>
        <v>A</v>
      </c>
      <c r="S371" s="81">
        <f t="shared" si="37"/>
        <v>180177.53836999991</v>
      </c>
      <c r="T371" s="81">
        <f t="shared" si="38"/>
        <v>0</v>
      </c>
    </row>
    <row r="372" spans="1:20" x14ac:dyDescent="0.25">
      <c r="A372" t="s">
        <v>1002</v>
      </c>
      <c r="B372" s="81">
        <v>0</v>
      </c>
      <c r="C372" s="81">
        <v>0</v>
      </c>
      <c r="D372" s="81">
        <v>0</v>
      </c>
      <c r="E372" s="99">
        <f t="shared" si="34"/>
        <v>1</v>
      </c>
      <c r="F372" s="90" t="str">
        <f t="shared" si="39"/>
        <v>C</v>
      </c>
      <c r="H372" t="s">
        <v>1017</v>
      </c>
      <c r="I372" s="81">
        <v>0</v>
      </c>
      <c r="J372" s="81">
        <v>0</v>
      </c>
      <c r="K372" s="81">
        <v>0</v>
      </c>
      <c r="L372" s="99">
        <f t="shared" si="35"/>
        <v>0</v>
      </c>
      <c r="M372" s="90" t="str">
        <f t="shared" si="36"/>
        <v>A</v>
      </c>
      <c r="S372" s="81">
        <f t="shared" si="37"/>
        <v>180177.53836999991</v>
      </c>
      <c r="T372" s="81">
        <f t="shared" si="38"/>
        <v>0</v>
      </c>
    </row>
    <row r="373" spans="1:20" x14ac:dyDescent="0.25">
      <c r="A373" t="s">
        <v>1003</v>
      </c>
      <c r="B373" s="81">
        <v>0</v>
      </c>
      <c r="C373" s="81">
        <v>0</v>
      </c>
      <c r="D373" s="81">
        <v>0</v>
      </c>
      <c r="E373" s="99">
        <f t="shared" si="34"/>
        <v>1</v>
      </c>
      <c r="F373" s="90" t="str">
        <f t="shared" si="39"/>
        <v>C</v>
      </c>
      <c r="H373" t="s">
        <v>1018</v>
      </c>
      <c r="I373" s="81">
        <v>0</v>
      </c>
      <c r="J373" s="81">
        <v>0</v>
      </c>
      <c r="K373" s="81">
        <v>0</v>
      </c>
      <c r="L373" s="99">
        <f t="shared" si="35"/>
        <v>0</v>
      </c>
      <c r="M373" s="90" t="str">
        <f t="shared" si="36"/>
        <v>A</v>
      </c>
      <c r="S373" s="81">
        <f t="shared" si="37"/>
        <v>180177.53836999991</v>
      </c>
      <c r="T373" s="81">
        <f t="shared" si="38"/>
        <v>0</v>
      </c>
    </row>
    <row r="374" spans="1:20" x14ac:dyDescent="0.25">
      <c r="A374" t="s">
        <v>1004</v>
      </c>
      <c r="B374" s="81">
        <v>0</v>
      </c>
      <c r="C374" s="81">
        <v>0</v>
      </c>
      <c r="D374" s="81">
        <v>0</v>
      </c>
      <c r="E374" s="99">
        <f t="shared" si="34"/>
        <v>1</v>
      </c>
      <c r="F374" s="90" t="str">
        <f t="shared" si="39"/>
        <v>C</v>
      </c>
      <c r="H374" t="s">
        <v>1019</v>
      </c>
      <c r="I374" s="81">
        <v>0</v>
      </c>
      <c r="J374" s="81">
        <v>0</v>
      </c>
      <c r="K374" s="81">
        <v>0</v>
      </c>
      <c r="L374" s="99">
        <f t="shared" si="35"/>
        <v>0</v>
      </c>
      <c r="M374" s="90" t="str">
        <f t="shared" si="36"/>
        <v>A</v>
      </c>
      <c r="S374" s="81">
        <f t="shared" si="37"/>
        <v>180177.53836999991</v>
      </c>
      <c r="T374" s="81">
        <f t="shared" si="38"/>
        <v>0</v>
      </c>
    </row>
    <row r="375" spans="1:20" x14ac:dyDescent="0.25">
      <c r="A375" t="s">
        <v>1006</v>
      </c>
      <c r="B375" s="81">
        <v>0</v>
      </c>
      <c r="C375" s="81">
        <v>0</v>
      </c>
      <c r="D375" s="81">
        <v>0</v>
      </c>
      <c r="E375" s="99">
        <f t="shared" si="34"/>
        <v>1</v>
      </c>
      <c r="F375" s="90" t="str">
        <f t="shared" si="39"/>
        <v>C</v>
      </c>
      <c r="H375" t="s">
        <v>1020</v>
      </c>
      <c r="I375" s="81">
        <v>0</v>
      </c>
      <c r="J375" s="81">
        <v>0</v>
      </c>
      <c r="K375" s="81">
        <v>0</v>
      </c>
      <c r="L375" s="99">
        <f t="shared" si="35"/>
        <v>0</v>
      </c>
      <c r="M375" s="90" t="str">
        <f t="shared" si="36"/>
        <v>A</v>
      </c>
      <c r="S375" s="81">
        <f t="shared" si="37"/>
        <v>180177.53836999991</v>
      </c>
      <c r="T375" s="81">
        <f t="shared" si="38"/>
        <v>0</v>
      </c>
    </row>
    <row r="376" spans="1:20" x14ac:dyDescent="0.25">
      <c r="A376" t="s">
        <v>1007</v>
      </c>
      <c r="B376" s="81">
        <v>0</v>
      </c>
      <c r="C376" s="81">
        <v>0</v>
      </c>
      <c r="D376" s="81">
        <v>0</v>
      </c>
      <c r="E376" s="99">
        <f t="shared" si="34"/>
        <v>1</v>
      </c>
      <c r="F376" s="90" t="str">
        <f t="shared" si="39"/>
        <v>C</v>
      </c>
      <c r="H376" t="s">
        <v>1021</v>
      </c>
      <c r="I376" s="81">
        <v>0</v>
      </c>
      <c r="J376" s="81">
        <v>0</v>
      </c>
      <c r="K376" s="81">
        <v>0</v>
      </c>
      <c r="L376" s="99">
        <f t="shared" si="35"/>
        <v>0</v>
      </c>
      <c r="M376" s="90" t="str">
        <f t="shared" si="36"/>
        <v>A</v>
      </c>
      <c r="S376" s="81">
        <f t="shared" si="37"/>
        <v>180177.53836999991</v>
      </c>
      <c r="T376" s="81">
        <f t="shared" si="38"/>
        <v>0</v>
      </c>
    </row>
    <row r="377" spans="1:20" x14ac:dyDescent="0.25">
      <c r="A377" t="s">
        <v>677</v>
      </c>
      <c r="B377" s="81">
        <v>0</v>
      </c>
      <c r="C377" s="81">
        <v>0</v>
      </c>
      <c r="D377" s="81">
        <v>0</v>
      </c>
      <c r="E377" s="99">
        <f t="shared" si="34"/>
        <v>1</v>
      </c>
      <c r="F377" s="90" t="str">
        <f t="shared" si="39"/>
        <v>C</v>
      </c>
      <c r="H377" t="s">
        <v>1022</v>
      </c>
      <c r="I377" s="81">
        <v>0</v>
      </c>
      <c r="J377" s="81">
        <v>0</v>
      </c>
      <c r="K377" s="81">
        <v>0</v>
      </c>
      <c r="L377" s="99">
        <f t="shared" si="35"/>
        <v>0</v>
      </c>
      <c r="M377" s="90" t="str">
        <f t="shared" si="36"/>
        <v>A</v>
      </c>
      <c r="S377" s="81">
        <f t="shared" si="37"/>
        <v>180177.53836999991</v>
      </c>
      <c r="T377" s="81">
        <f t="shared" si="38"/>
        <v>0</v>
      </c>
    </row>
    <row r="378" spans="1:20" x14ac:dyDescent="0.25">
      <c r="A378" t="s">
        <v>1008</v>
      </c>
      <c r="B378" s="81">
        <v>0</v>
      </c>
      <c r="C378" s="81">
        <v>0</v>
      </c>
      <c r="D378" s="81">
        <v>0</v>
      </c>
      <c r="E378" s="99">
        <f t="shared" si="34"/>
        <v>1</v>
      </c>
      <c r="F378" s="90" t="str">
        <f t="shared" si="39"/>
        <v>C</v>
      </c>
      <c r="H378" t="s">
        <v>61</v>
      </c>
      <c r="I378" s="81">
        <v>0</v>
      </c>
      <c r="J378" s="81">
        <v>0</v>
      </c>
      <c r="K378" s="81">
        <v>0</v>
      </c>
      <c r="L378" s="99">
        <f t="shared" si="35"/>
        <v>0</v>
      </c>
      <c r="M378" s="90" t="str">
        <f t="shared" si="36"/>
        <v>A</v>
      </c>
      <c r="S378" s="81">
        <f t="shared" si="37"/>
        <v>180177.53836999991</v>
      </c>
      <c r="T378" s="81">
        <f t="shared" si="38"/>
        <v>0</v>
      </c>
    </row>
    <row r="379" spans="1:20" x14ac:dyDescent="0.25">
      <c r="A379" t="s">
        <v>1009</v>
      </c>
      <c r="B379" s="81">
        <v>0</v>
      </c>
      <c r="C379" s="81">
        <v>0</v>
      </c>
      <c r="D379" s="81">
        <v>0</v>
      </c>
      <c r="E379" s="99">
        <f t="shared" si="34"/>
        <v>1</v>
      </c>
      <c r="F379" s="90" t="str">
        <f t="shared" si="39"/>
        <v>C</v>
      </c>
      <c r="H379" t="s">
        <v>602</v>
      </c>
      <c r="I379" s="81">
        <v>0</v>
      </c>
      <c r="J379" s="81">
        <v>0</v>
      </c>
      <c r="K379" s="81">
        <v>0</v>
      </c>
      <c r="L379" s="99">
        <f t="shared" si="35"/>
        <v>0</v>
      </c>
      <c r="M379" s="90" t="str">
        <f t="shared" si="36"/>
        <v>A</v>
      </c>
      <c r="S379" s="81">
        <f t="shared" si="37"/>
        <v>180177.53836999991</v>
      </c>
      <c r="T379" s="81">
        <f t="shared" si="38"/>
        <v>0</v>
      </c>
    </row>
    <row r="380" spans="1:20" x14ac:dyDescent="0.25">
      <c r="A380" t="s">
        <v>1010</v>
      </c>
      <c r="B380" s="81">
        <v>0</v>
      </c>
      <c r="C380" s="81">
        <v>0</v>
      </c>
      <c r="D380" s="81">
        <v>0</v>
      </c>
      <c r="E380" s="99">
        <f t="shared" si="34"/>
        <v>1</v>
      </c>
      <c r="F380" s="90" t="str">
        <f t="shared" si="39"/>
        <v>C</v>
      </c>
      <c r="H380" t="s">
        <v>1023</v>
      </c>
      <c r="I380" s="81">
        <v>0</v>
      </c>
      <c r="J380" s="81">
        <v>0</v>
      </c>
      <c r="K380" s="81">
        <v>0</v>
      </c>
      <c r="L380" s="99">
        <f t="shared" si="35"/>
        <v>0</v>
      </c>
      <c r="M380" s="90" t="str">
        <f t="shared" si="36"/>
        <v>A</v>
      </c>
      <c r="S380" s="81">
        <f t="shared" si="37"/>
        <v>180177.53836999991</v>
      </c>
      <c r="T380" s="81">
        <f t="shared" si="38"/>
        <v>0</v>
      </c>
    </row>
    <row r="381" spans="1:20" x14ac:dyDescent="0.25">
      <c r="A381" t="s">
        <v>1011</v>
      </c>
      <c r="B381" s="81">
        <v>0</v>
      </c>
      <c r="C381" s="81">
        <v>0</v>
      </c>
      <c r="D381" s="81">
        <v>0</v>
      </c>
      <c r="E381" s="99">
        <f t="shared" si="34"/>
        <v>1</v>
      </c>
      <c r="F381" s="90" t="str">
        <f t="shared" si="39"/>
        <v>C</v>
      </c>
      <c r="H381" t="s">
        <v>683</v>
      </c>
      <c r="I381" s="81">
        <v>0</v>
      </c>
      <c r="J381" s="81">
        <v>0</v>
      </c>
      <c r="K381" s="81">
        <v>0</v>
      </c>
      <c r="L381" s="99">
        <f t="shared" si="35"/>
        <v>0</v>
      </c>
      <c r="M381" s="90" t="str">
        <f t="shared" si="36"/>
        <v>A</v>
      </c>
      <c r="S381" s="81">
        <f t="shared" si="37"/>
        <v>180177.53836999991</v>
      </c>
      <c r="T381" s="81">
        <f t="shared" si="38"/>
        <v>0</v>
      </c>
    </row>
    <row r="382" spans="1:20" x14ac:dyDescent="0.25">
      <c r="A382" t="s">
        <v>1012</v>
      </c>
      <c r="B382" s="81">
        <v>0</v>
      </c>
      <c r="C382" s="81">
        <v>0</v>
      </c>
      <c r="D382" s="81">
        <v>0</v>
      </c>
      <c r="E382" s="99">
        <f t="shared" si="34"/>
        <v>1</v>
      </c>
      <c r="F382" s="90" t="str">
        <f t="shared" si="39"/>
        <v>C</v>
      </c>
      <c r="H382" t="s">
        <v>1024</v>
      </c>
      <c r="I382" s="81">
        <v>0</v>
      </c>
      <c r="J382" s="81">
        <v>0</v>
      </c>
      <c r="K382" s="81">
        <v>0</v>
      </c>
      <c r="L382" s="99">
        <f t="shared" si="35"/>
        <v>0</v>
      </c>
      <c r="M382" s="90" t="str">
        <f t="shared" si="36"/>
        <v>A</v>
      </c>
      <c r="S382" s="81">
        <f t="shared" si="37"/>
        <v>180177.53836999991</v>
      </c>
      <c r="T382" s="81">
        <f t="shared" si="38"/>
        <v>0</v>
      </c>
    </row>
    <row r="383" spans="1:20" x14ac:dyDescent="0.25">
      <c r="A383" t="s">
        <v>1013</v>
      </c>
      <c r="B383" s="81">
        <v>0</v>
      </c>
      <c r="C383" s="81">
        <v>0</v>
      </c>
      <c r="D383" s="81">
        <v>0</v>
      </c>
      <c r="E383" s="99">
        <f t="shared" si="34"/>
        <v>1</v>
      </c>
      <c r="F383" s="90" t="str">
        <f t="shared" si="39"/>
        <v>C</v>
      </c>
      <c r="H383" t="s">
        <v>1025</v>
      </c>
      <c r="I383" s="81">
        <v>0</v>
      </c>
      <c r="J383" s="81">
        <v>0</v>
      </c>
      <c r="K383" s="81">
        <v>0</v>
      </c>
      <c r="L383" s="99">
        <f t="shared" si="35"/>
        <v>0</v>
      </c>
      <c r="M383" s="90" t="str">
        <f t="shared" si="36"/>
        <v>A</v>
      </c>
      <c r="S383" s="81">
        <f t="shared" si="37"/>
        <v>180177.53836999991</v>
      </c>
      <c r="T383" s="81">
        <f t="shared" si="38"/>
        <v>0</v>
      </c>
    </row>
    <row r="384" spans="1:20" x14ac:dyDescent="0.25">
      <c r="A384" t="s">
        <v>1014</v>
      </c>
      <c r="B384" s="81">
        <v>0</v>
      </c>
      <c r="C384" s="81">
        <v>0</v>
      </c>
      <c r="D384" s="81">
        <v>0</v>
      </c>
      <c r="E384" s="99">
        <f t="shared" si="34"/>
        <v>1</v>
      </c>
      <c r="F384" s="90" t="str">
        <f t="shared" si="39"/>
        <v>C</v>
      </c>
      <c r="H384" t="s">
        <v>1026</v>
      </c>
      <c r="I384" s="81">
        <v>0</v>
      </c>
      <c r="J384" s="81">
        <v>0</v>
      </c>
      <c r="K384" s="81">
        <v>0</v>
      </c>
      <c r="L384" s="99">
        <f t="shared" si="35"/>
        <v>0</v>
      </c>
      <c r="M384" s="90" t="str">
        <f t="shared" si="36"/>
        <v>A</v>
      </c>
      <c r="S384" s="81">
        <f t="shared" si="37"/>
        <v>180177.53836999991</v>
      </c>
      <c r="T384" s="81">
        <f t="shared" si="38"/>
        <v>0</v>
      </c>
    </row>
    <row r="385" spans="1:20" x14ac:dyDescent="0.25">
      <c r="A385" t="s">
        <v>1015</v>
      </c>
      <c r="B385" s="81">
        <v>0</v>
      </c>
      <c r="C385" s="81">
        <v>0</v>
      </c>
      <c r="D385" s="81">
        <v>0</v>
      </c>
      <c r="E385" s="99">
        <f t="shared" si="34"/>
        <v>1</v>
      </c>
      <c r="F385" s="90" t="str">
        <f t="shared" si="39"/>
        <v>C</v>
      </c>
      <c r="H385" t="s">
        <v>1027</v>
      </c>
      <c r="I385" s="81">
        <v>0</v>
      </c>
      <c r="J385" s="81">
        <v>0</v>
      </c>
      <c r="K385" s="81">
        <v>0</v>
      </c>
      <c r="L385" s="99">
        <f t="shared" si="35"/>
        <v>0</v>
      </c>
      <c r="M385" s="90" t="str">
        <f t="shared" si="36"/>
        <v>A</v>
      </c>
      <c r="S385" s="81">
        <f t="shared" si="37"/>
        <v>180177.53836999991</v>
      </c>
      <c r="T385" s="81">
        <f t="shared" si="38"/>
        <v>0</v>
      </c>
    </row>
    <row r="386" spans="1:20" x14ac:dyDescent="0.25">
      <c r="A386" t="s">
        <v>1016</v>
      </c>
      <c r="B386" s="81">
        <v>0</v>
      </c>
      <c r="C386" s="81">
        <v>0</v>
      </c>
      <c r="D386" s="81">
        <v>0</v>
      </c>
      <c r="E386" s="99">
        <f t="shared" si="34"/>
        <v>1</v>
      </c>
      <c r="F386" s="90" t="str">
        <f t="shared" si="39"/>
        <v>C</v>
      </c>
      <c r="H386" t="s">
        <v>1028</v>
      </c>
      <c r="I386" s="81">
        <v>0</v>
      </c>
      <c r="J386" s="81">
        <v>0</v>
      </c>
      <c r="K386" s="81">
        <v>0</v>
      </c>
      <c r="L386" s="99">
        <f t="shared" si="35"/>
        <v>0</v>
      </c>
      <c r="M386" s="90" t="str">
        <f t="shared" si="36"/>
        <v>A</v>
      </c>
      <c r="S386" s="81">
        <f t="shared" si="37"/>
        <v>180177.53836999991</v>
      </c>
      <c r="T386" s="81">
        <f t="shared" si="38"/>
        <v>0</v>
      </c>
    </row>
    <row r="387" spans="1:20" x14ac:dyDescent="0.25">
      <c r="A387" t="s">
        <v>1017</v>
      </c>
      <c r="B387" s="81">
        <v>0</v>
      </c>
      <c r="C387" s="81">
        <v>0</v>
      </c>
      <c r="D387" s="81">
        <v>0</v>
      </c>
      <c r="E387" s="99">
        <f t="shared" si="34"/>
        <v>1</v>
      </c>
      <c r="F387" s="90" t="str">
        <f t="shared" si="39"/>
        <v>C</v>
      </c>
      <c r="H387" t="s">
        <v>1029</v>
      </c>
      <c r="I387" s="81">
        <v>0</v>
      </c>
      <c r="J387" s="81">
        <v>0</v>
      </c>
      <c r="K387" s="81">
        <v>0</v>
      </c>
      <c r="L387" s="99">
        <f t="shared" si="35"/>
        <v>0</v>
      </c>
      <c r="M387" s="90" t="str">
        <f t="shared" si="36"/>
        <v>A</v>
      </c>
      <c r="S387" s="81">
        <f t="shared" si="37"/>
        <v>180177.53836999991</v>
      </c>
      <c r="T387" s="81">
        <f t="shared" si="38"/>
        <v>0</v>
      </c>
    </row>
    <row r="388" spans="1:20" x14ac:dyDescent="0.25">
      <c r="A388" t="s">
        <v>1018</v>
      </c>
      <c r="B388" s="81">
        <v>0</v>
      </c>
      <c r="C388" s="81">
        <v>0</v>
      </c>
      <c r="D388" s="81">
        <v>0</v>
      </c>
      <c r="E388" s="99">
        <f t="shared" si="34"/>
        <v>1</v>
      </c>
      <c r="F388" s="90" t="str">
        <f t="shared" si="39"/>
        <v>C</v>
      </c>
      <c r="H388" t="s">
        <v>1030</v>
      </c>
      <c r="I388" s="81">
        <v>0</v>
      </c>
      <c r="J388" s="81">
        <v>0</v>
      </c>
      <c r="K388" s="81">
        <v>0</v>
      </c>
      <c r="L388" s="99">
        <f t="shared" si="35"/>
        <v>0</v>
      </c>
      <c r="M388" s="90" t="str">
        <f t="shared" si="36"/>
        <v>A</v>
      </c>
      <c r="S388" s="81">
        <f t="shared" si="37"/>
        <v>180177.53836999991</v>
      </c>
      <c r="T388" s="81">
        <f t="shared" si="38"/>
        <v>0</v>
      </c>
    </row>
    <row r="389" spans="1:20" x14ac:dyDescent="0.25">
      <c r="A389" t="s">
        <v>1021</v>
      </c>
      <c r="B389" s="81">
        <v>0</v>
      </c>
      <c r="C389" s="81">
        <v>0</v>
      </c>
      <c r="D389" s="81">
        <v>0</v>
      </c>
      <c r="E389" s="99">
        <f t="shared" si="34"/>
        <v>1</v>
      </c>
      <c r="F389" s="90" t="str">
        <f t="shared" si="39"/>
        <v>C</v>
      </c>
      <c r="H389" t="s">
        <v>1031</v>
      </c>
      <c r="I389" s="81">
        <v>0</v>
      </c>
      <c r="J389" s="81">
        <v>0</v>
      </c>
      <c r="K389" s="81">
        <v>0</v>
      </c>
      <c r="L389" s="99">
        <f t="shared" si="35"/>
        <v>0</v>
      </c>
      <c r="M389" s="90" t="str">
        <f t="shared" si="36"/>
        <v>A</v>
      </c>
      <c r="S389" s="81">
        <f t="shared" si="37"/>
        <v>180177.53836999991</v>
      </c>
      <c r="T389" s="81">
        <f t="shared" si="38"/>
        <v>0</v>
      </c>
    </row>
    <row r="390" spans="1:20" x14ac:dyDescent="0.25">
      <c r="A390" t="s">
        <v>683</v>
      </c>
      <c r="B390" s="81">
        <v>0</v>
      </c>
      <c r="C390" s="81">
        <v>0</v>
      </c>
      <c r="D390" s="81">
        <v>0</v>
      </c>
      <c r="E390" s="99">
        <f t="shared" si="34"/>
        <v>1</v>
      </c>
      <c r="F390" s="90" t="str">
        <f t="shared" si="39"/>
        <v>C</v>
      </c>
      <c r="H390" t="s">
        <v>1032</v>
      </c>
      <c r="I390" s="81">
        <v>0</v>
      </c>
      <c r="J390" s="81">
        <v>0</v>
      </c>
      <c r="K390" s="81">
        <v>0</v>
      </c>
      <c r="L390" s="99">
        <f t="shared" si="35"/>
        <v>0</v>
      </c>
      <c r="M390" s="90" t="str">
        <f t="shared" si="36"/>
        <v>A</v>
      </c>
      <c r="S390" s="81">
        <f t="shared" si="37"/>
        <v>180177.53836999991</v>
      </c>
      <c r="T390" s="81">
        <f t="shared" si="38"/>
        <v>0</v>
      </c>
    </row>
    <row r="391" spans="1:20" x14ac:dyDescent="0.25">
      <c r="A391" t="s">
        <v>1025</v>
      </c>
      <c r="B391" s="81">
        <v>0</v>
      </c>
      <c r="C391" s="81">
        <v>0</v>
      </c>
      <c r="D391" s="81">
        <v>0</v>
      </c>
      <c r="E391" s="99">
        <f t="shared" si="34"/>
        <v>1</v>
      </c>
      <c r="F391" s="90" t="str">
        <f t="shared" si="39"/>
        <v>C</v>
      </c>
      <c r="H391" t="s">
        <v>1033</v>
      </c>
      <c r="I391" s="81">
        <v>0</v>
      </c>
      <c r="J391" s="81">
        <v>0</v>
      </c>
      <c r="K391" s="81">
        <v>0</v>
      </c>
      <c r="L391" s="99">
        <f t="shared" si="35"/>
        <v>0</v>
      </c>
      <c r="M391" s="90" t="str">
        <f t="shared" si="36"/>
        <v>A</v>
      </c>
      <c r="S391" s="81">
        <f t="shared" si="37"/>
        <v>180177.53836999991</v>
      </c>
      <c r="T391" s="81">
        <f t="shared" si="38"/>
        <v>0</v>
      </c>
    </row>
    <row r="392" spans="1:20" x14ac:dyDescent="0.25">
      <c r="A392" t="s">
        <v>1026</v>
      </c>
      <c r="B392" s="81">
        <v>0</v>
      </c>
      <c r="C392" s="81">
        <v>0</v>
      </c>
      <c r="D392" s="81">
        <v>0</v>
      </c>
      <c r="E392" s="99">
        <f t="shared" si="34"/>
        <v>1</v>
      </c>
      <c r="F392" s="90" t="str">
        <f t="shared" si="39"/>
        <v>C</v>
      </c>
      <c r="H392" t="s">
        <v>1034</v>
      </c>
      <c r="I392" s="81">
        <v>0</v>
      </c>
      <c r="J392" s="81">
        <v>0</v>
      </c>
      <c r="K392" s="81">
        <v>0</v>
      </c>
      <c r="L392" s="99">
        <f t="shared" si="35"/>
        <v>0</v>
      </c>
      <c r="M392" s="90" t="str">
        <f t="shared" si="36"/>
        <v>A</v>
      </c>
      <c r="S392" s="81">
        <f t="shared" si="37"/>
        <v>180177.53836999991</v>
      </c>
      <c r="T392" s="81">
        <f t="shared" si="38"/>
        <v>0</v>
      </c>
    </row>
    <row r="393" spans="1:20" x14ac:dyDescent="0.25">
      <c r="A393" t="s">
        <v>1029</v>
      </c>
      <c r="B393" s="81">
        <v>0</v>
      </c>
      <c r="C393" s="81">
        <v>0</v>
      </c>
      <c r="D393" s="81">
        <v>0</v>
      </c>
      <c r="E393" s="99">
        <f t="shared" si="34"/>
        <v>1</v>
      </c>
      <c r="F393" s="90" t="str">
        <f t="shared" si="39"/>
        <v>C</v>
      </c>
      <c r="H393" t="s">
        <v>1035</v>
      </c>
      <c r="I393" s="81">
        <v>0</v>
      </c>
      <c r="J393" s="81">
        <v>0</v>
      </c>
      <c r="K393" s="81">
        <v>0</v>
      </c>
      <c r="L393" s="99">
        <f t="shared" si="35"/>
        <v>0</v>
      </c>
      <c r="M393" s="90" t="str">
        <f t="shared" si="36"/>
        <v>A</v>
      </c>
      <c r="S393" s="81">
        <f t="shared" si="37"/>
        <v>180177.53836999991</v>
      </c>
      <c r="T393" s="81">
        <f t="shared" si="38"/>
        <v>0</v>
      </c>
    </row>
    <row r="394" spans="1:20" x14ac:dyDescent="0.25">
      <c r="A394" t="s">
        <v>1030</v>
      </c>
      <c r="B394" s="81">
        <v>0</v>
      </c>
      <c r="C394" s="81">
        <v>0</v>
      </c>
      <c r="D394" s="81">
        <v>0</v>
      </c>
      <c r="E394" s="99">
        <f t="shared" si="34"/>
        <v>1</v>
      </c>
      <c r="F394" s="90" t="str">
        <f t="shared" si="39"/>
        <v>C</v>
      </c>
      <c r="H394" t="s">
        <v>1036</v>
      </c>
      <c r="I394" s="81">
        <v>0</v>
      </c>
      <c r="J394" s="81">
        <v>0</v>
      </c>
      <c r="K394" s="81">
        <v>0</v>
      </c>
      <c r="L394" s="99">
        <f t="shared" si="35"/>
        <v>0</v>
      </c>
      <c r="M394" s="90" t="str">
        <f t="shared" si="36"/>
        <v>A</v>
      </c>
      <c r="S394" s="81">
        <f t="shared" si="37"/>
        <v>180177.53836999991</v>
      </c>
      <c r="T394" s="81">
        <f t="shared" si="38"/>
        <v>0</v>
      </c>
    </row>
    <row r="395" spans="1:20" x14ac:dyDescent="0.25">
      <c r="A395" t="s">
        <v>1031</v>
      </c>
      <c r="B395" s="81">
        <v>0</v>
      </c>
      <c r="C395" s="81">
        <v>0</v>
      </c>
      <c r="D395" s="81">
        <v>0</v>
      </c>
      <c r="E395" s="99">
        <f t="shared" si="34"/>
        <v>1</v>
      </c>
      <c r="F395" s="90" t="str">
        <f t="shared" si="39"/>
        <v>C</v>
      </c>
      <c r="H395" t="s">
        <v>100</v>
      </c>
      <c r="I395" s="81">
        <v>0</v>
      </c>
      <c r="J395" s="81">
        <v>0</v>
      </c>
      <c r="K395" s="81">
        <v>0</v>
      </c>
      <c r="L395" s="99">
        <f t="shared" si="35"/>
        <v>0</v>
      </c>
      <c r="M395" s="90" t="str">
        <f t="shared" si="36"/>
        <v>A</v>
      </c>
      <c r="S395" s="81">
        <f t="shared" si="37"/>
        <v>180177.53836999991</v>
      </c>
      <c r="T395" s="81">
        <f t="shared" si="38"/>
        <v>0</v>
      </c>
    </row>
    <row r="396" spans="1:20" x14ac:dyDescent="0.25">
      <c r="A396" t="s">
        <v>1032</v>
      </c>
      <c r="B396" s="81">
        <v>0</v>
      </c>
      <c r="C396" s="81">
        <v>0</v>
      </c>
      <c r="D396" s="81">
        <v>0</v>
      </c>
      <c r="E396" s="99">
        <f t="shared" ref="E396:E403" si="40">IFERROR(S396/$C$2,0)</f>
        <v>1</v>
      </c>
      <c r="F396" s="90" t="str">
        <f t="shared" si="39"/>
        <v>C</v>
      </c>
      <c r="H396" t="s">
        <v>1037</v>
      </c>
      <c r="I396" s="81">
        <v>0</v>
      </c>
      <c r="J396" s="81">
        <v>0</v>
      </c>
      <c r="K396" s="81">
        <v>0</v>
      </c>
      <c r="L396" s="99">
        <f t="shared" ref="L396:L404" si="41">IFERROR(T396/$J$2,0)</f>
        <v>0</v>
      </c>
      <c r="M396" s="90" t="str">
        <f t="shared" si="36"/>
        <v>A</v>
      </c>
      <c r="S396" s="81">
        <f t="shared" si="37"/>
        <v>180177.53836999991</v>
      </c>
      <c r="T396" s="81">
        <f t="shared" si="38"/>
        <v>0</v>
      </c>
    </row>
    <row r="397" spans="1:20" x14ac:dyDescent="0.25">
      <c r="A397" t="s">
        <v>1033</v>
      </c>
      <c r="B397" s="81">
        <v>0</v>
      </c>
      <c r="C397" s="81">
        <v>0</v>
      </c>
      <c r="D397" s="81">
        <v>0</v>
      </c>
      <c r="E397" s="99">
        <f t="shared" si="40"/>
        <v>1</v>
      </c>
      <c r="F397" s="90" t="str">
        <f t="shared" si="39"/>
        <v>C</v>
      </c>
      <c r="H397" t="s">
        <v>1038</v>
      </c>
      <c r="I397" s="81">
        <v>0</v>
      </c>
      <c r="J397" s="81">
        <v>0</v>
      </c>
      <c r="K397" s="81">
        <v>0</v>
      </c>
      <c r="L397" s="99">
        <f t="shared" si="41"/>
        <v>0</v>
      </c>
      <c r="M397" s="90" t="str">
        <f t="shared" si="36"/>
        <v>A</v>
      </c>
      <c r="S397" s="81">
        <f t="shared" si="37"/>
        <v>180177.53836999991</v>
      </c>
      <c r="T397" s="81">
        <f t="shared" si="38"/>
        <v>0</v>
      </c>
    </row>
    <row r="398" spans="1:20" x14ac:dyDescent="0.25">
      <c r="A398" t="s">
        <v>1035</v>
      </c>
      <c r="B398" s="81">
        <v>0</v>
      </c>
      <c r="C398" s="81">
        <v>0</v>
      </c>
      <c r="D398" s="81">
        <v>0</v>
      </c>
      <c r="E398" s="99">
        <f t="shared" si="40"/>
        <v>1</v>
      </c>
      <c r="F398" s="90" t="str">
        <f t="shared" si="39"/>
        <v>C</v>
      </c>
      <c r="H398" t="s">
        <v>1039</v>
      </c>
      <c r="I398" s="81">
        <v>0</v>
      </c>
      <c r="J398" s="81">
        <v>0</v>
      </c>
      <c r="K398" s="81">
        <v>0</v>
      </c>
      <c r="L398" s="99">
        <f t="shared" si="41"/>
        <v>0</v>
      </c>
      <c r="M398" s="90" t="str">
        <f t="shared" si="36"/>
        <v>A</v>
      </c>
      <c r="S398" s="81">
        <f t="shared" si="37"/>
        <v>180177.53836999991</v>
      </c>
      <c r="T398" s="81">
        <f t="shared" si="38"/>
        <v>0</v>
      </c>
    </row>
    <row r="399" spans="1:20" x14ac:dyDescent="0.25">
      <c r="A399" t="s">
        <v>1036</v>
      </c>
      <c r="B399" s="81">
        <v>0</v>
      </c>
      <c r="C399" s="81">
        <v>0</v>
      </c>
      <c r="D399" s="81">
        <v>0</v>
      </c>
      <c r="E399" s="99">
        <f t="shared" si="40"/>
        <v>1</v>
      </c>
      <c r="F399" s="90" t="str">
        <f t="shared" si="39"/>
        <v>C</v>
      </c>
      <c r="H399" t="s">
        <v>1040</v>
      </c>
      <c r="I399" s="81">
        <v>0</v>
      </c>
      <c r="J399" s="81">
        <v>0</v>
      </c>
      <c r="K399" s="81">
        <v>0</v>
      </c>
      <c r="L399" s="99">
        <f t="shared" si="41"/>
        <v>0</v>
      </c>
      <c r="M399" s="90" t="str">
        <f t="shared" si="36"/>
        <v>A</v>
      </c>
      <c r="S399" s="81">
        <f t="shared" si="37"/>
        <v>180177.53836999991</v>
      </c>
      <c r="T399" s="81">
        <f t="shared" si="38"/>
        <v>0</v>
      </c>
    </row>
    <row r="400" spans="1:20" x14ac:dyDescent="0.25">
      <c r="A400" t="s">
        <v>100</v>
      </c>
      <c r="B400" s="81">
        <v>0</v>
      </c>
      <c r="C400" s="81">
        <v>0</v>
      </c>
      <c r="D400" s="81">
        <v>0</v>
      </c>
      <c r="E400" s="99">
        <f t="shared" si="40"/>
        <v>1</v>
      </c>
      <c r="F400" s="90" t="str">
        <f t="shared" si="39"/>
        <v>C</v>
      </c>
      <c r="H400" t="s">
        <v>1041</v>
      </c>
      <c r="I400" s="81">
        <v>0</v>
      </c>
      <c r="J400" s="81">
        <v>0</v>
      </c>
      <c r="K400" s="81">
        <v>0</v>
      </c>
      <c r="L400" s="99">
        <f t="shared" si="41"/>
        <v>0</v>
      </c>
      <c r="M400" s="90" t="str">
        <f t="shared" si="36"/>
        <v>A</v>
      </c>
      <c r="S400" s="81">
        <f t="shared" si="37"/>
        <v>180177.53836999991</v>
      </c>
      <c r="T400" s="81">
        <f t="shared" si="38"/>
        <v>0</v>
      </c>
    </row>
    <row r="401" spans="1:20" x14ac:dyDescent="0.25">
      <c r="A401" t="s">
        <v>1039</v>
      </c>
      <c r="B401" s="81">
        <v>0</v>
      </c>
      <c r="C401" s="81">
        <v>0</v>
      </c>
      <c r="D401" s="81">
        <v>0</v>
      </c>
      <c r="E401" s="99">
        <f t="shared" si="40"/>
        <v>1</v>
      </c>
      <c r="F401" s="90" t="str">
        <f t="shared" si="39"/>
        <v>C</v>
      </c>
      <c r="H401" t="s">
        <v>1042</v>
      </c>
      <c r="I401" s="81">
        <v>0</v>
      </c>
      <c r="J401" s="81">
        <v>0</v>
      </c>
      <c r="K401" s="81">
        <v>0</v>
      </c>
      <c r="L401" s="99">
        <f t="shared" si="41"/>
        <v>0</v>
      </c>
      <c r="M401" s="90" t="str">
        <f t="shared" si="36"/>
        <v>A</v>
      </c>
      <c r="S401" s="81">
        <f t="shared" si="37"/>
        <v>180177.53836999991</v>
      </c>
      <c r="T401" s="81">
        <f t="shared" si="38"/>
        <v>0</v>
      </c>
    </row>
    <row r="402" spans="1:20" x14ac:dyDescent="0.25">
      <c r="A402" t="s">
        <v>1042</v>
      </c>
      <c r="B402" s="81">
        <v>0</v>
      </c>
      <c r="C402" s="81">
        <v>0</v>
      </c>
      <c r="D402" s="81">
        <v>0</v>
      </c>
      <c r="E402" s="99">
        <f t="shared" si="40"/>
        <v>1</v>
      </c>
      <c r="F402" s="90" t="str">
        <f t="shared" si="39"/>
        <v>C</v>
      </c>
      <c r="H402" t="s">
        <v>179</v>
      </c>
      <c r="I402" s="81">
        <v>0</v>
      </c>
      <c r="J402" s="81">
        <v>0</v>
      </c>
      <c r="K402" s="81">
        <v>0</v>
      </c>
      <c r="L402" s="99">
        <f t="shared" si="41"/>
        <v>0</v>
      </c>
      <c r="M402" s="90" t="str">
        <f t="shared" si="36"/>
        <v>A</v>
      </c>
      <c r="S402" s="81">
        <f t="shared" si="37"/>
        <v>180177.53836999991</v>
      </c>
      <c r="T402" s="81">
        <f t="shared" si="38"/>
        <v>0</v>
      </c>
    </row>
    <row r="403" spans="1:20" x14ac:dyDescent="0.25">
      <c r="A403" t="s">
        <v>1043</v>
      </c>
      <c r="B403" s="81">
        <v>0</v>
      </c>
      <c r="C403" s="81">
        <v>0</v>
      </c>
      <c r="D403" s="81">
        <v>0</v>
      </c>
      <c r="E403" s="99">
        <f t="shared" si="40"/>
        <v>1</v>
      </c>
      <c r="F403" s="90" t="str">
        <f t="shared" si="39"/>
        <v>C</v>
      </c>
      <c r="H403" t="s">
        <v>1043</v>
      </c>
      <c r="I403" s="81">
        <v>0</v>
      </c>
      <c r="J403" s="81">
        <v>0</v>
      </c>
      <c r="K403" s="81">
        <v>0</v>
      </c>
      <c r="L403" s="99">
        <f t="shared" si="41"/>
        <v>0</v>
      </c>
      <c r="M403" s="90" t="str">
        <f t="shared" si="36"/>
        <v>A</v>
      </c>
      <c r="S403" s="81">
        <f t="shared" si="37"/>
        <v>180177.53836999991</v>
      </c>
      <c r="T403" s="81">
        <f t="shared" si="38"/>
        <v>0</v>
      </c>
    </row>
    <row r="404" spans="1:20" x14ac:dyDescent="0.25">
      <c r="A404" t="s">
        <v>1044</v>
      </c>
      <c r="B404" s="81">
        <v>0</v>
      </c>
      <c r="C404" s="81">
        <v>0</v>
      </c>
      <c r="D404" s="81">
        <v>0</v>
      </c>
      <c r="E404" s="99">
        <f t="shared" ref="E404:E467" si="42">IFERROR(S404/$C$2,0)</f>
        <v>1</v>
      </c>
      <c r="F404" s="90" t="str">
        <f t="shared" si="39"/>
        <v>C</v>
      </c>
      <c r="H404" t="s">
        <v>1044</v>
      </c>
      <c r="I404" s="81">
        <v>0</v>
      </c>
      <c r="J404" s="81">
        <v>0</v>
      </c>
      <c r="K404" s="81">
        <v>0</v>
      </c>
      <c r="L404" s="99">
        <f t="shared" si="41"/>
        <v>0</v>
      </c>
      <c r="M404" s="90" t="str">
        <f t="shared" si="36"/>
        <v>A</v>
      </c>
      <c r="S404" s="81">
        <f t="shared" si="37"/>
        <v>180177.53836999991</v>
      </c>
      <c r="T404" s="81">
        <f t="shared" si="38"/>
        <v>0</v>
      </c>
    </row>
    <row r="405" spans="1:20" x14ac:dyDescent="0.25">
      <c r="B405" s="81"/>
      <c r="C405" s="81"/>
      <c r="D405" s="81"/>
      <c r="E405" s="99">
        <f t="shared" si="42"/>
        <v>0</v>
      </c>
      <c r="F405" s="90" t="str">
        <f t="shared" ref="F405:F468" si="43">IFERROR(IF(A405=0,"",IF(E405&lt;=$E$2,"A",IF(E405&lt;=$E$3,"B","C")))," ")</f>
        <v/>
      </c>
      <c r="I405" s="81"/>
      <c r="J405" s="81"/>
      <c r="K405" s="81"/>
      <c r="L405" s="99">
        <f t="shared" ref="L405:L468" si="44">IFERROR(T405/$J$2,0)</f>
        <v>0</v>
      </c>
      <c r="M405" s="90" t="str">
        <f t="shared" ref="M405:M468" si="45">IFERROR(IF(H405=0,"",IF(L405&lt;=$L$2,"A",IF(L405&lt;=$L$3,"B","C")))," ")</f>
        <v/>
      </c>
    </row>
    <row r="406" spans="1:20" x14ac:dyDescent="0.25">
      <c r="B406" s="81"/>
      <c r="C406" s="81"/>
      <c r="D406" s="81"/>
      <c r="E406" s="99">
        <f t="shared" si="42"/>
        <v>0</v>
      </c>
      <c r="F406" s="90" t="str">
        <f t="shared" si="43"/>
        <v/>
      </c>
      <c r="I406" s="81"/>
      <c r="J406" s="81"/>
      <c r="K406" s="81"/>
      <c r="L406" s="99">
        <f t="shared" si="44"/>
        <v>0</v>
      </c>
      <c r="M406" s="90" t="str">
        <f t="shared" si="45"/>
        <v/>
      </c>
    </row>
    <row r="407" spans="1:20" x14ac:dyDescent="0.25">
      <c r="B407" s="81"/>
      <c r="C407" s="81"/>
      <c r="D407" s="81"/>
      <c r="E407" s="99">
        <f t="shared" si="42"/>
        <v>0</v>
      </c>
      <c r="F407" s="90" t="str">
        <f t="shared" si="43"/>
        <v/>
      </c>
      <c r="I407" s="81"/>
      <c r="J407" s="81"/>
      <c r="K407" s="81"/>
      <c r="L407" s="99">
        <f t="shared" si="44"/>
        <v>0</v>
      </c>
      <c r="M407" s="90" t="str">
        <f t="shared" si="45"/>
        <v/>
      </c>
    </row>
    <row r="408" spans="1:20" x14ac:dyDescent="0.25">
      <c r="B408" s="81"/>
      <c r="C408" s="81"/>
      <c r="D408" s="81"/>
      <c r="E408" s="99">
        <f t="shared" si="42"/>
        <v>0</v>
      </c>
      <c r="F408" s="90" t="str">
        <f t="shared" si="43"/>
        <v/>
      </c>
      <c r="I408" s="81"/>
      <c r="J408" s="81"/>
      <c r="K408" s="81"/>
      <c r="L408" s="99">
        <f t="shared" si="44"/>
        <v>0</v>
      </c>
      <c r="M408" s="90" t="str">
        <f t="shared" si="45"/>
        <v/>
      </c>
    </row>
    <row r="409" spans="1:20" x14ac:dyDescent="0.25">
      <c r="B409" s="81"/>
      <c r="C409" s="81"/>
      <c r="D409" s="81"/>
      <c r="E409" s="99">
        <f t="shared" si="42"/>
        <v>0</v>
      </c>
      <c r="F409" s="90" t="str">
        <f t="shared" si="43"/>
        <v/>
      </c>
      <c r="I409" s="81"/>
      <c r="J409" s="81"/>
      <c r="K409" s="81"/>
      <c r="L409" s="99">
        <f t="shared" si="44"/>
        <v>0</v>
      </c>
      <c r="M409" s="90" t="str">
        <f t="shared" si="45"/>
        <v/>
      </c>
    </row>
    <row r="410" spans="1:20" x14ac:dyDescent="0.25">
      <c r="B410" s="81"/>
      <c r="C410" s="81"/>
      <c r="D410" s="81"/>
      <c r="E410" s="99">
        <f t="shared" si="42"/>
        <v>0</v>
      </c>
      <c r="F410" s="90" t="str">
        <f t="shared" si="43"/>
        <v/>
      </c>
      <c r="I410" s="81"/>
      <c r="J410" s="81"/>
      <c r="K410" s="81"/>
      <c r="L410" s="99">
        <f t="shared" si="44"/>
        <v>0</v>
      </c>
      <c r="M410" s="90" t="str">
        <f t="shared" si="45"/>
        <v/>
      </c>
    </row>
    <row r="411" spans="1:20" x14ac:dyDescent="0.25">
      <c r="B411" s="81"/>
      <c r="C411" s="81"/>
      <c r="D411" s="81"/>
      <c r="E411" s="99">
        <f t="shared" si="42"/>
        <v>0</v>
      </c>
      <c r="F411" s="90" t="str">
        <f t="shared" si="43"/>
        <v/>
      </c>
      <c r="I411" s="81"/>
      <c r="J411" s="81"/>
      <c r="K411" s="81"/>
      <c r="L411" s="99">
        <f t="shared" si="44"/>
        <v>0</v>
      </c>
      <c r="M411" s="90" t="str">
        <f t="shared" si="45"/>
        <v/>
      </c>
    </row>
    <row r="412" spans="1:20" x14ac:dyDescent="0.25">
      <c r="B412" s="81"/>
      <c r="C412" s="81"/>
      <c r="D412" s="81"/>
      <c r="E412" s="99">
        <f t="shared" si="42"/>
        <v>0</v>
      </c>
      <c r="F412" s="90" t="str">
        <f t="shared" si="43"/>
        <v/>
      </c>
      <c r="I412" s="81"/>
      <c r="J412" s="81"/>
      <c r="K412" s="81"/>
      <c r="L412" s="99">
        <f t="shared" si="44"/>
        <v>0</v>
      </c>
      <c r="M412" s="90" t="str">
        <f t="shared" si="45"/>
        <v/>
      </c>
    </row>
    <row r="413" spans="1:20" x14ac:dyDescent="0.25">
      <c r="B413" s="81"/>
      <c r="C413" s="81"/>
      <c r="D413" s="81"/>
      <c r="E413" s="99">
        <f t="shared" si="42"/>
        <v>0</v>
      </c>
      <c r="F413" s="90" t="str">
        <f t="shared" si="43"/>
        <v/>
      </c>
      <c r="I413" s="81"/>
      <c r="J413" s="81"/>
      <c r="K413" s="81"/>
      <c r="L413" s="99">
        <f t="shared" si="44"/>
        <v>0</v>
      </c>
      <c r="M413" s="90" t="str">
        <f t="shared" si="45"/>
        <v/>
      </c>
    </row>
    <row r="414" spans="1:20" x14ac:dyDescent="0.25">
      <c r="B414" s="81"/>
      <c r="C414" s="81"/>
      <c r="D414" s="81"/>
      <c r="E414" s="99">
        <f t="shared" si="42"/>
        <v>0</v>
      </c>
      <c r="F414" s="90" t="str">
        <f t="shared" si="43"/>
        <v/>
      </c>
      <c r="I414" s="81"/>
      <c r="J414" s="81"/>
      <c r="K414" s="81"/>
      <c r="L414" s="99">
        <f t="shared" si="44"/>
        <v>0</v>
      </c>
      <c r="M414" s="90" t="str">
        <f t="shared" si="45"/>
        <v/>
      </c>
    </row>
    <row r="415" spans="1:20" x14ac:dyDescent="0.25">
      <c r="B415" s="81"/>
      <c r="C415" s="81"/>
      <c r="D415" s="81"/>
      <c r="E415" s="99">
        <f t="shared" si="42"/>
        <v>0</v>
      </c>
      <c r="F415" s="90" t="str">
        <f t="shared" si="43"/>
        <v/>
      </c>
      <c r="I415" s="81"/>
      <c r="J415" s="81"/>
      <c r="K415" s="81"/>
      <c r="L415" s="99">
        <f t="shared" si="44"/>
        <v>0</v>
      </c>
      <c r="M415" s="90" t="str">
        <f t="shared" si="45"/>
        <v/>
      </c>
    </row>
    <row r="416" spans="1:20" x14ac:dyDescent="0.25">
      <c r="B416" s="81"/>
      <c r="C416" s="81"/>
      <c r="D416" s="81"/>
      <c r="E416" s="99">
        <f t="shared" si="42"/>
        <v>0</v>
      </c>
      <c r="F416" s="90" t="str">
        <f t="shared" si="43"/>
        <v/>
      </c>
      <c r="I416" s="81"/>
      <c r="J416" s="81"/>
      <c r="K416" s="81"/>
      <c r="L416" s="99">
        <f t="shared" si="44"/>
        <v>0</v>
      </c>
      <c r="M416" s="90" t="str">
        <f t="shared" si="45"/>
        <v/>
      </c>
    </row>
    <row r="417" spans="2:13" x14ac:dyDescent="0.25">
      <c r="B417" s="81"/>
      <c r="C417" s="81"/>
      <c r="D417" s="81"/>
      <c r="E417" s="99">
        <f t="shared" si="42"/>
        <v>0</v>
      </c>
      <c r="F417" s="90" t="str">
        <f t="shared" si="43"/>
        <v/>
      </c>
      <c r="I417" s="81"/>
      <c r="J417" s="81"/>
      <c r="K417" s="81"/>
      <c r="L417" s="99">
        <f t="shared" si="44"/>
        <v>0</v>
      </c>
      <c r="M417" s="90" t="str">
        <f t="shared" si="45"/>
        <v/>
      </c>
    </row>
    <row r="418" spans="2:13" x14ac:dyDescent="0.25">
      <c r="B418" s="81"/>
      <c r="C418" s="81"/>
      <c r="D418" s="81"/>
      <c r="E418" s="99">
        <f t="shared" si="42"/>
        <v>0</v>
      </c>
      <c r="F418" s="90" t="str">
        <f t="shared" si="43"/>
        <v/>
      </c>
      <c r="I418" s="81"/>
      <c r="J418" s="81"/>
      <c r="K418" s="81"/>
      <c r="L418" s="99">
        <f t="shared" si="44"/>
        <v>0</v>
      </c>
      <c r="M418" s="90" t="str">
        <f t="shared" si="45"/>
        <v/>
      </c>
    </row>
    <row r="419" spans="2:13" x14ac:dyDescent="0.25">
      <c r="B419" s="81"/>
      <c r="C419" s="81"/>
      <c r="D419" s="81"/>
      <c r="E419" s="99">
        <f t="shared" si="42"/>
        <v>0</v>
      </c>
      <c r="F419" s="90" t="str">
        <f t="shared" si="43"/>
        <v/>
      </c>
      <c r="I419" s="81"/>
      <c r="J419" s="81"/>
      <c r="K419" s="81"/>
      <c r="L419" s="99">
        <f t="shared" si="44"/>
        <v>0</v>
      </c>
      <c r="M419" s="90" t="str">
        <f t="shared" si="45"/>
        <v/>
      </c>
    </row>
    <row r="420" spans="2:13" x14ac:dyDescent="0.25">
      <c r="B420" s="81"/>
      <c r="C420" s="81"/>
      <c r="D420" s="81"/>
      <c r="E420" s="99">
        <f t="shared" si="42"/>
        <v>0</v>
      </c>
      <c r="F420" s="90" t="str">
        <f t="shared" si="43"/>
        <v/>
      </c>
      <c r="I420" s="81"/>
      <c r="J420" s="81"/>
      <c r="K420" s="81"/>
      <c r="L420" s="99">
        <f t="shared" si="44"/>
        <v>0</v>
      </c>
      <c r="M420" s="90" t="str">
        <f t="shared" si="45"/>
        <v/>
      </c>
    </row>
    <row r="421" spans="2:13" x14ac:dyDescent="0.25">
      <c r="B421" s="81"/>
      <c r="C421" s="81"/>
      <c r="D421" s="81"/>
      <c r="E421" s="99">
        <f t="shared" si="42"/>
        <v>0</v>
      </c>
      <c r="F421" s="90" t="str">
        <f t="shared" si="43"/>
        <v/>
      </c>
      <c r="I421" s="81"/>
      <c r="J421" s="81"/>
      <c r="K421" s="81"/>
      <c r="L421" s="99">
        <f t="shared" si="44"/>
        <v>0</v>
      </c>
      <c r="M421" s="90" t="str">
        <f t="shared" si="45"/>
        <v/>
      </c>
    </row>
    <row r="422" spans="2:13" x14ac:dyDescent="0.25">
      <c r="B422" s="81"/>
      <c r="C422" s="81"/>
      <c r="D422" s="81"/>
      <c r="E422" s="99">
        <f t="shared" si="42"/>
        <v>0</v>
      </c>
      <c r="F422" s="90" t="str">
        <f t="shared" si="43"/>
        <v/>
      </c>
      <c r="I422" s="81"/>
      <c r="J422" s="81"/>
      <c r="K422" s="81"/>
      <c r="L422" s="99">
        <f t="shared" si="44"/>
        <v>0</v>
      </c>
      <c r="M422" s="90" t="str">
        <f t="shared" si="45"/>
        <v/>
      </c>
    </row>
    <row r="423" spans="2:13" x14ac:dyDescent="0.25">
      <c r="B423" s="81"/>
      <c r="C423" s="81"/>
      <c r="D423" s="81"/>
      <c r="E423" s="99">
        <f t="shared" si="42"/>
        <v>0</v>
      </c>
      <c r="F423" s="90" t="str">
        <f t="shared" si="43"/>
        <v/>
      </c>
      <c r="I423" s="81"/>
      <c r="J423" s="81"/>
      <c r="K423" s="81"/>
      <c r="L423" s="99">
        <f t="shared" si="44"/>
        <v>0</v>
      </c>
      <c r="M423" s="90" t="str">
        <f t="shared" si="45"/>
        <v/>
      </c>
    </row>
    <row r="424" spans="2:13" x14ac:dyDescent="0.25">
      <c r="B424" s="81"/>
      <c r="C424" s="81"/>
      <c r="D424" s="81"/>
      <c r="E424" s="99">
        <f t="shared" si="42"/>
        <v>0</v>
      </c>
      <c r="F424" s="90" t="str">
        <f t="shared" si="43"/>
        <v/>
      </c>
      <c r="I424" s="81"/>
      <c r="J424" s="81"/>
      <c r="K424" s="81"/>
      <c r="L424" s="99">
        <f t="shared" si="44"/>
        <v>0</v>
      </c>
      <c r="M424" s="90" t="str">
        <f t="shared" si="45"/>
        <v/>
      </c>
    </row>
    <row r="425" spans="2:13" x14ac:dyDescent="0.25">
      <c r="B425" s="81"/>
      <c r="C425" s="81"/>
      <c r="D425" s="81"/>
      <c r="E425" s="99">
        <f t="shared" si="42"/>
        <v>0</v>
      </c>
      <c r="F425" s="90" t="str">
        <f t="shared" si="43"/>
        <v/>
      </c>
      <c r="I425" s="81"/>
      <c r="J425" s="81"/>
      <c r="K425" s="81"/>
      <c r="L425" s="99">
        <f t="shared" si="44"/>
        <v>0</v>
      </c>
      <c r="M425" s="90" t="str">
        <f t="shared" si="45"/>
        <v/>
      </c>
    </row>
    <row r="426" spans="2:13" x14ac:dyDescent="0.25">
      <c r="B426" s="81"/>
      <c r="C426" s="81"/>
      <c r="D426" s="81"/>
      <c r="E426" s="99">
        <f t="shared" si="42"/>
        <v>0</v>
      </c>
      <c r="F426" s="90" t="str">
        <f t="shared" si="43"/>
        <v/>
      </c>
      <c r="I426" s="81"/>
      <c r="J426" s="81"/>
      <c r="K426" s="81"/>
      <c r="L426" s="99">
        <f t="shared" si="44"/>
        <v>0</v>
      </c>
      <c r="M426" s="90" t="str">
        <f t="shared" si="45"/>
        <v/>
      </c>
    </row>
    <row r="427" spans="2:13" x14ac:dyDescent="0.25">
      <c r="B427" s="81"/>
      <c r="C427" s="81"/>
      <c r="D427" s="81"/>
      <c r="E427" s="99">
        <f t="shared" si="42"/>
        <v>0</v>
      </c>
      <c r="F427" s="90" t="str">
        <f t="shared" si="43"/>
        <v/>
      </c>
      <c r="I427" s="81"/>
      <c r="J427" s="81"/>
      <c r="K427" s="81"/>
      <c r="L427" s="99">
        <f t="shared" si="44"/>
        <v>0</v>
      </c>
      <c r="M427" s="90" t="str">
        <f t="shared" si="45"/>
        <v/>
      </c>
    </row>
    <row r="428" spans="2:13" x14ac:dyDescent="0.25">
      <c r="B428" s="81"/>
      <c r="C428" s="81"/>
      <c r="D428" s="81"/>
      <c r="E428" s="99">
        <f t="shared" si="42"/>
        <v>0</v>
      </c>
      <c r="F428" s="90" t="str">
        <f t="shared" si="43"/>
        <v/>
      </c>
      <c r="I428" s="81"/>
      <c r="J428" s="81"/>
      <c r="K428" s="81"/>
      <c r="L428" s="99">
        <f t="shared" si="44"/>
        <v>0</v>
      </c>
      <c r="M428" s="90" t="str">
        <f t="shared" si="45"/>
        <v/>
      </c>
    </row>
    <row r="429" spans="2:13" x14ac:dyDescent="0.25">
      <c r="B429" s="81"/>
      <c r="C429" s="81"/>
      <c r="D429" s="81"/>
      <c r="E429" s="99">
        <f t="shared" si="42"/>
        <v>0</v>
      </c>
      <c r="F429" s="90" t="str">
        <f t="shared" si="43"/>
        <v/>
      </c>
      <c r="I429" s="81"/>
      <c r="J429" s="81"/>
      <c r="K429" s="81"/>
      <c r="L429" s="99">
        <f t="shared" si="44"/>
        <v>0</v>
      </c>
      <c r="M429" s="90" t="str">
        <f t="shared" si="45"/>
        <v/>
      </c>
    </row>
    <row r="430" spans="2:13" x14ac:dyDescent="0.25">
      <c r="B430" s="81"/>
      <c r="C430" s="81"/>
      <c r="D430" s="81"/>
      <c r="E430" s="99">
        <f t="shared" si="42"/>
        <v>0</v>
      </c>
      <c r="F430" s="90" t="str">
        <f t="shared" si="43"/>
        <v/>
      </c>
      <c r="I430" s="81"/>
      <c r="J430" s="81"/>
      <c r="K430" s="81"/>
      <c r="L430" s="99">
        <f t="shared" si="44"/>
        <v>0</v>
      </c>
      <c r="M430" s="90" t="str">
        <f t="shared" si="45"/>
        <v/>
      </c>
    </row>
    <row r="431" spans="2:13" x14ac:dyDescent="0.25">
      <c r="B431" s="81"/>
      <c r="C431" s="81"/>
      <c r="D431" s="81"/>
      <c r="E431" s="99">
        <f t="shared" si="42"/>
        <v>0</v>
      </c>
      <c r="F431" s="90" t="str">
        <f t="shared" si="43"/>
        <v/>
      </c>
      <c r="I431" s="81"/>
      <c r="J431" s="81"/>
      <c r="K431" s="81"/>
      <c r="L431" s="99">
        <f t="shared" si="44"/>
        <v>0</v>
      </c>
      <c r="M431" s="90" t="str">
        <f t="shared" si="45"/>
        <v/>
      </c>
    </row>
    <row r="432" spans="2:13" x14ac:dyDescent="0.25">
      <c r="B432" s="81"/>
      <c r="C432" s="81"/>
      <c r="D432" s="81"/>
      <c r="E432" s="99">
        <f t="shared" si="42"/>
        <v>0</v>
      </c>
      <c r="F432" s="90" t="str">
        <f t="shared" si="43"/>
        <v/>
      </c>
      <c r="I432" s="81"/>
      <c r="J432" s="81"/>
      <c r="K432" s="81"/>
      <c r="L432" s="99">
        <f t="shared" si="44"/>
        <v>0</v>
      </c>
      <c r="M432" s="90" t="str">
        <f t="shared" si="45"/>
        <v/>
      </c>
    </row>
    <row r="433" spans="2:13" x14ac:dyDescent="0.25">
      <c r="B433" s="81"/>
      <c r="C433" s="81"/>
      <c r="D433" s="81"/>
      <c r="E433" s="99">
        <f t="shared" si="42"/>
        <v>0</v>
      </c>
      <c r="F433" s="90" t="str">
        <f t="shared" si="43"/>
        <v/>
      </c>
      <c r="I433" s="81"/>
      <c r="J433" s="81"/>
      <c r="K433" s="81"/>
      <c r="L433" s="99">
        <f t="shared" si="44"/>
        <v>0</v>
      </c>
      <c r="M433" s="90" t="str">
        <f t="shared" si="45"/>
        <v/>
      </c>
    </row>
    <row r="434" spans="2:13" x14ac:dyDescent="0.25">
      <c r="B434" s="81"/>
      <c r="C434" s="81"/>
      <c r="D434" s="81"/>
      <c r="E434" s="99">
        <f t="shared" si="42"/>
        <v>0</v>
      </c>
      <c r="F434" s="90" t="str">
        <f t="shared" si="43"/>
        <v/>
      </c>
      <c r="I434" s="81"/>
      <c r="J434" s="81"/>
      <c r="K434" s="81"/>
      <c r="L434" s="99">
        <f t="shared" si="44"/>
        <v>0</v>
      </c>
      <c r="M434" s="90" t="str">
        <f t="shared" si="45"/>
        <v/>
      </c>
    </row>
    <row r="435" spans="2:13" x14ac:dyDescent="0.25">
      <c r="B435" s="81"/>
      <c r="C435" s="81"/>
      <c r="D435" s="81"/>
      <c r="E435" s="99">
        <f t="shared" si="42"/>
        <v>0</v>
      </c>
      <c r="F435" s="90" t="str">
        <f t="shared" si="43"/>
        <v/>
      </c>
      <c r="I435" s="81"/>
      <c r="J435" s="81"/>
      <c r="K435" s="81"/>
      <c r="L435" s="99">
        <f t="shared" si="44"/>
        <v>0</v>
      </c>
      <c r="M435" s="90" t="str">
        <f t="shared" si="45"/>
        <v/>
      </c>
    </row>
    <row r="436" spans="2:13" x14ac:dyDescent="0.25">
      <c r="B436" s="81"/>
      <c r="C436" s="81"/>
      <c r="D436" s="81"/>
      <c r="E436" s="99">
        <f t="shared" si="42"/>
        <v>0</v>
      </c>
      <c r="F436" s="90" t="str">
        <f t="shared" si="43"/>
        <v/>
      </c>
      <c r="I436" s="81"/>
      <c r="J436" s="81"/>
      <c r="K436" s="81"/>
      <c r="L436" s="99">
        <f t="shared" si="44"/>
        <v>0</v>
      </c>
      <c r="M436" s="90" t="str">
        <f t="shared" si="45"/>
        <v/>
      </c>
    </row>
    <row r="437" spans="2:13" x14ac:dyDescent="0.25">
      <c r="B437" s="81"/>
      <c r="C437" s="81"/>
      <c r="D437" s="81"/>
      <c r="E437" s="99">
        <f t="shared" si="42"/>
        <v>0</v>
      </c>
      <c r="F437" s="90" t="str">
        <f t="shared" si="43"/>
        <v/>
      </c>
      <c r="I437" s="81"/>
      <c r="J437" s="81"/>
      <c r="K437" s="81"/>
      <c r="L437" s="99">
        <f t="shared" si="44"/>
        <v>0</v>
      </c>
      <c r="M437" s="90" t="str">
        <f t="shared" si="45"/>
        <v/>
      </c>
    </row>
    <row r="438" spans="2:13" x14ac:dyDescent="0.25">
      <c r="B438" s="81"/>
      <c r="C438" s="81"/>
      <c r="D438" s="81"/>
      <c r="E438" s="99">
        <f t="shared" si="42"/>
        <v>0</v>
      </c>
      <c r="F438" s="90" t="str">
        <f t="shared" si="43"/>
        <v/>
      </c>
      <c r="I438" s="81"/>
      <c r="J438" s="81"/>
      <c r="K438" s="81"/>
      <c r="L438" s="99">
        <f t="shared" si="44"/>
        <v>0</v>
      </c>
      <c r="M438" s="90" t="str">
        <f t="shared" si="45"/>
        <v/>
      </c>
    </row>
    <row r="439" spans="2:13" x14ac:dyDescent="0.25">
      <c r="B439" s="81"/>
      <c r="C439" s="81"/>
      <c r="D439" s="81"/>
      <c r="E439" s="99">
        <f t="shared" si="42"/>
        <v>0</v>
      </c>
      <c r="F439" s="90" t="str">
        <f t="shared" si="43"/>
        <v/>
      </c>
      <c r="I439" s="81"/>
      <c r="J439" s="81"/>
      <c r="K439" s="81"/>
      <c r="L439" s="99">
        <f t="shared" si="44"/>
        <v>0</v>
      </c>
      <c r="M439" s="90" t="str">
        <f t="shared" si="45"/>
        <v/>
      </c>
    </row>
    <row r="440" spans="2:13" x14ac:dyDescent="0.25">
      <c r="B440" s="81"/>
      <c r="C440" s="81"/>
      <c r="D440" s="81"/>
      <c r="E440" s="99">
        <f t="shared" si="42"/>
        <v>0</v>
      </c>
      <c r="F440" s="90" t="str">
        <f t="shared" si="43"/>
        <v/>
      </c>
      <c r="I440" s="81"/>
      <c r="J440" s="81"/>
      <c r="K440" s="81"/>
      <c r="L440" s="99">
        <f t="shared" si="44"/>
        <v>0</v>
      </c>
      <c r="M440" s="90" t="str">
        <f t="shared" si="45"/>
        <v/>
      </c>
    </row>
    <row r="441" spans="2:13" x14ac:dyDescent="0.25">
      <c r="B441" s="81"/>
      <c r="C441" s="81"/>
      <c r="D441" s="81"/>
      <c r="E441" s="99">
        <f t="shared" si="42"/>
        <v>0</v>
      </c>
      <c r="F441" s="90" t="str">
        <f t="shared" si="43"/>
        <v/>
      </c>
      <c r="I441" s="81"/>
      <c r="J441" s="81"/>
      <c r="K441" s="81"/>
      <c r="L441" s="99">
        <f t="shared" si="44"/>
        <v>0</v>
      </c>
      <c r="M441" s="90" t="str">
        <f t="shared" si="45"/>
        <v/>
      </c>
    </row>
    <row r="442" spans="2:13" x14ac:dyDescent="0.25">
      <c r="B442" s="81"/>
      <c r="C442" s="81"/>
      <c r="D442" s="81"/>
      <c r="E442" s="99">
        <f t="shared" si="42"/>
        <v>0</v>
      </c>
      <c r="F442" s="90" t="str">
        <f t="shared" si="43"/>
        <v/>
      </c>
      <c r="I442" s="81"/>
      <c r="J442" s="81"/>
      <c r="K442" s="81"/>
      <c r="L442" s="99">
        <f t="shared" si="44"/>
        <v>0</v>
      </c>
      <c r="M442" s="90" t="str">
        <f t="shared" si="45"/>
        <v/>
      </c>
    </row>
    <row r="443" spans="2:13" x14ac:dyDescent="0.25">
      <c r="B443" s="81"/>
      <c r="C443" s="81"/>
      <c r="D443" s="81"/>
      <c r="E443" s="99">
        <f t="shared" si="42"/>
        <v>0</v>
      </c>
      <c r="F443" s="90" t="str">
        <f t="shared" si="43"/>
        <v/>
      </c>
      <c r="I443" s="81"/>
      <c r="J443" s="81"/>
      <c r="K443" s="81"/>
      <c r="L443" s="99">
        <f t="shared" si="44"/>
        <v>0</v>
      </c>
      <c r="M443" s="90" t="str">
        <f t="shared" si="45"/>
        <v/>
      </c>
    </row>
    <row r="444" spans="2:13" x14ac:dyDescent="0.25">
      <c r="B444" s="81"/>
      <c r="C444" s="81"/>
      <c r="D444" s="81"/>
      <c r="E444" s="99">
        <f t="shared" si="42"/>
        <v>0</v>
      </c>
      <c r="F444" s="90" t="str">
        <f t="shared" si="43"/>
        <v/>
      </c>
      <c r="I444" s="81"/>
      <c r="J444" s="81"/>
      <c r="K444" s="81"/>
      <c r="L444" s="99">
        <f t="shared" si="44"/>
        <v>0</v>
      </c>
      <c r="M444" s="90" t="str">
        <f t="shared" si="45"/>
        <v/>
      </c>
    </row>
    <row r="445" spans="2:13" x14ac:dyDescent="0.25">
      <c r="B445" s="81"/>
      <c r="C445" s="81"/>
      <c r="D445" s="81"/>
      <c r="E445" s="99">
        <f t="shared" si="42"/>
        <v>0</v>
      </c>
      <c r="F445" s="90" t="str">
        <f t="shared" si="43"/>
        <v/>
      </c>
      <c r="I445" s="81"/>
      <c r="J445" s="81"/>
      <c r="K445" s="81"/>
      <c r="L445" s="99">
        <f t="shared" si="44"/>
        <v>0</v>
      </c>
      <c r="M445" s="90" t="str">
        <f t="shared" si="45"/>
        <v/>
      </c>
    </row>
    <row r="446" spans="2:13" x14ac:dyDescent="0.25">
      <c r="B446" s="81"/>
      <c r="C446" s="81"/>
      <c r="D446" s="81"/>
      <c r="E446" s="99">
        <f t="shared" si="42"/>
        <v>0</v>
      </c>
      <c r="F446" s="90" t="str">
        <f t="shared" si="43"/>
        <v/>
      </c>
      <c r="I446" s="81"/>
      <c r="J446" s="81"/>
      <c r="K446" s="81"/>
      <c r="L446" s="99">
        <f t="shared" si="44"/>
        <v>0</v>
      </c>
      <c r="M446" s="90" t="str">
        <f t="shared" si="45"/>
        <v/>
      </c>
    </row>
    <row r="447" spans="2:13" x14ac:dyDescent="0.25">
      <c r="B447" s="81"/>
      <c r="C447" s="81"/>
      <c r="D447" s="81"/>
      <c r="E447" s="99">
        <f t="shared" si="42"/>
        <v>0</v>
      </c>
      <c r="F447" s="90" t="str">
        <f t="shared" si="43"/>
        <v/>
      </c>
      <c r="I447" s="81"/>
      <c r="J447" s="81"/>
      <c r="K447" s="81"/>
      <c r="L447" s="99">
        <f t="shared" si="44"/>
        <v>0</v>
      </c>
      <c r="M447" s="90" t="str">
        <f t="shared" si="45"/>
        <v/>
      </c>
    </row>
    <row r="448" spans="2:13" x14ac:dyDescent="0.25">
      <c r="B448" s="81"/>
      <c r="C448" s="81"/>
      <c r="D448" s="81"/>
      <c r="E448" s="99">
        <f t="shared" si="42"/>
        <v>0</v>
      </c>
      <c r="F448" s="90" t="str">
        <f t="shared" si="43"/>
        <v/>
      </c>
      <c r="I448" s="81"/>
      <c r="J448" s="81"/>
      <c r="K448" s="81"/>
      <c r="L448" s="99">
        <f t="shared" si="44"/>
        <v>0</v>
      </c>
      <c r="M448" s="90" t="str">
        <f t="shared" si="45"/>
        <v/>
      </c>
    </row>
    <row r="449" spans="2:13" x14ac:dyDescent="0.25">
      <c r="B449" s="81"/>
      <c r="C449" s="81"/>
      <c r="D449" s="81"/>
      <c r="E449" s="99">
        <f t="shared" si="42"/>
        <v>0</v>
      </c>
      <c r="F449" s="90" t="str">
        <f t="shared" si="43"/>
        <v/>
      </c>
      <c r="I449" s="81"/>
      <c r="J449" s="81"/>
      <c r="K449" s="81"/>
      <c r="L449" s="99">
        <f t="shared" si="44"/>
        <v>0</v>
      </c>
      <c r="M449" s="90" t="str">
        <f t="shared" si="45"/>
        <v/>
      </c>
    </row>
    <row r="450" spans="2:13" x14ac:dyDescent="0.25">
      <c r="B450" s="81"/>
      <c r="C450" s="81"/>
      <c r="D450" s="81"/>
      <c r="E450" s="99">
        <f t="shared" si="42"/>
        <v>0</v>
      </c>
      <c r="F450" s="90" t="str">
        <f t="shared" si="43"/>
        <v/>
      </c>
      <c r="I450" s="81"/>
      <c r="J450" s="81"/>
      <c r="K450" s="81"/>
      <c r="L450" s="99">
        <f t="shared" si="44"/>
        <v>0</v>
      </c>
      <c r="M450" s="90" t="str">
        <f t="shared" si="45"/>
        <v/>
      </c>
    </row>
    <row r="451" spans="2:13" x14ac:dyDescent="0.25">
      <c r="B451" s="81"/>
      <c r="C451" s="81"/>
      <c r="D451" s="81"/>
      <c r="E451" s="99">
        <f t="shared" si="42"/>
        <v>0</v>
      </c>
      <c r="F451" s="90" t="str">
        <f t="shared" si="43"/>
        <v/>
      </c>
      <c r="I451" s="81"/>
      <c r="J451" s="81"/>
      <c r="K451" s="81"/>
      <c r="L451" s="99">
        <f t="shared" si="44"/>
        <v>0</v>
      </c>
      <c r="M451" s="90" t="str">
        <f t="shared" si="45"/>
        <v/>
      </c>
    </row>
    <row r="452" spans="2:13" x14ac:dyDescent="0.25">
      <c r="B452" s="81"/>
      <c r="C452" s="81"/>
      <c r="D452" s="81"/>
      <c r="E452" s="99">
        <f t="shared" si="42"/>
        <v>0</v>
      </c>
      <c r="F452" s="90" t="str">
        <f t="shared" si="43"/>
        <v/>
      </c>
      <c r="I452" s="81"/>
      <c r="J452" s="81"/>
      <c r="K452" s="81"/>
      <c r="L452" s="99">
        <f t="shared" si="44"/>
        <v>0</v>
      </c>
      <c r="M452" s="90" t="str">
        <f t="shared" si="45"/>
        <v/>
      </c>
    </row>
    <row r="453" spans="2:13" x14ac:dyDescent="0.25">
      <c r="B453" s="81"/>
      <c r="C453" s="81"/>
      <c r="D453" s="81"/>
      <c r="E453" s="99">
        <f t="shared" si="42"/>
        <v>0</v>
      </c>
      <c r="F453" s="90" t="str">
        <f t="shared" si="43"/>
        <v/>
      </c>
      <c r="I453" s="81"/>
      <c r="J453" s="81"/>
      <c r="K453" s="81"/>
      <c r="L453" s="99">
        <f t="shared" si="44"/>
        <v>0</v>
      </c>
      <c r="M453" s="90" t="str">
        <f t="shared" si="45"/>
        <v/>
      </c>
    </row>
    <row r="454" spans="2:13" x14ac:dyDescent="0.25">
      <c r="B454" s="81"/>
      <c r="C454" s="81"/>
      <c r="D454" s="81"/>
      <c r="E454" s="99">
        <f t="shared" si="42"/>
        <v>0</v>
      </c>
      <c r="F454" s="90" t="str">
        <f t="shared" si="43"/>
        <v/>
      </c>
      <c r="I454" s="81"/>
      <c r="J454" s="81"/>
      <c r="K454" s="81"/>
      <c r="L454" s="99">
        <f t="shared" si="44"/>
        <v>0</v>
      </c>
      <c r="M454" s="90" t="str">
        <f t="shared" si="45"/>
        <v/>
      </c>
    </row>
    <row r="455" spans="2:13" x14ac:dyDescent="0.25">
      <c r="B455" s="81"/>
      <c r="C455" s="81"/>
      <c r="D455" s="81"/>
      <c r="E455" s="99">
        <f t="shared" si="42"/>
        <v>0</v>
      </c>
      <c r="F455" s="90" t="str">
        <f t="shared" si="43"/>
        <v/>
      </c>
      <c r="I455" s="81"/>
      <c r="J455" s="81"/>
      <c r="K455" s="81"/>
      <c r="L455" s="99">
        <f t="shared" si="44"/>
        <v>0</v>
      </c>
      <c r="M455" s="90" t="str">
        <f t="shared" si="45"/>
        <v/>
      </c>
    </row>
    <row r="456" spans="2:13" x14ac:dyDescent="0.25">
      <c r="B456" s="81"/>
      <c r="C456" s="81"/>
      <c r="D456" s="81"/>
      <c r="E456" s="99">
        <f t="shared" si="42"/>
        <v>0</v>
      </c>
      <c r="F456" s="90" t="str">
        <f t="shared" si="43"/>
        <v/>
      </c>
      <c r="I456" s="81"/>
      <c r="J456" s="81"/>
      <c r="K456" s="81"/>
      <c r="L456" s="99">
        <f t="shared" si="44"/>
        <v>0</v>
      </c>
      <c r="M456" s="90" t="str">
        <f t="shared" si="45"/>
        <v/>
      </c>
    </row>
    <row r="457" spans="2:13" x14ac:dyDescent="0.25">
      <c r="B457" s="81"/>
      <c r="C457" s="81"/>
      <c r="D457" s="81"/>
      <c r="E457" s="99">
        <f t="shared" si="42"/>
        <v>0</v>
      </c>
      <c r="F457" s="90" t="str">
        <f t="shared" si="43"/>
        <v/>
      </c>
      <c r="I457" s="81"/>
      <c r="J457" s="81"/>
      <c r="K457" s="81"/>
      <c r="L457" s="99">
        <f t="shared" si="44"/>
        <v>0</v>
      </c>
      <c r="M457" s="90" t="str">
        <f t="shared" si="45"/>
        <v/>
      </c>
    </row>
    <row r="458" spans="2:13" x14ac:dyDescent="0.25">
      <c r="B458" s="81"/>
      <c r="C458" s="81"/>
      <c r="D458" s="81"/>
      <c r="E458" s="99">
        <f t="shared" si="42"/>
        <v>0</v>
      </c>
      <c r="F458" s="90" t="str">
        <f t="shared" si="43"/>
        <v/>
      </c>
      <c r="I458" s="81"/>
      <c r="J458" s="81"/>
      <c r="K458" s="81"/>
      <c r="L458" s="99">
        <f t="shared" si="44"/>
        <v>0</v>
      </c>
      <c r="M458" s="90" t="str">
        <f t="shared" si="45"/>
        <v/>
      </c>
    </row>
    <row r="459" spans="2:13" x14ac:dyDescent="0.25">
      <c r="B459" s="81"/>
      <c r="C459" s="81"/>
      <c r="D459" s="81"/>
      <c r="E459" s="99">
        <f t="shared" si="42"/>
        <v>0</v>
      </c>
      <c r="F459" s="90" t="str">
        <f t="shared" si="43"/>
        <v/>
      </c>
      <c r="I459" s="81"/>
      <c r="J459" s="81"/>
      <c r="K459" s="81"/>
      <c r="L459" s="99">
        <f t="shared" si="44"/>
        <v>0</v>
      </c>
      <c r="M459" s="90" t="str">
        <f t="shared" si="45"/>
        <v/>
      </c>
    </row>
    <row r="460" spans="2:13" x14ac:dyDescent="0.25">
      <c r="B460" s="81"/>
      <c r="C460" s="81"/>
      <c r="D460" s="81"/>
      <c r="E460" s="99">
        <f t="shared" si="42"/>
        <v>0</v>
      </c>
      <c r="F460" s="90" t="str">
        <f t="shared" si="43"/>
        <v/>
      </c>
      <c r="I460" s="81"/>
      <c r="J460" s="81"/>
      <c r="K460" s="81"/>
      <c r="L460" s="99">
        <f t="shared" si="44"/>
        <v>0</v>
      </c>
      <c r="M460" s="90" t="str">
        <f t="shared" si="45"/>
        <v/>
      </c>
    </row>
    <row r="461" spans="2:13" x14ac:dyDescent="0.25">
      <c r="B461" s="81"/>
      <c r="C461" s="81"/>
      <c r="D461" s="81"/>
      <c r="E461" s="99">
        <f t="shared" si="42"/>
        <v>0</v>
      </c>
      <c r="F461" s="90" t="str">
        <f t="shared" si="43"/>
        <v/>
      </c>
      <c r="I461" s="81"/>
      <c r="J461" s="81"/>
      <c r="K461" s="81"/>
      <c r="L461" s="99">
        <f t="shared" si="44"/>
        <v>0</v>
      </c>
      <c r="M461" s="90" t="str">
        <f t="shared" si="45"/>
        <v/>
      </c>
    </row>
    <row r="462" spans="2:13" x14ac:dyDescent="0.25">
      <c r="B462" s="81"/>
      <c r="C462" s="81"/>
      <c r="D462" s="81"/>
      <c r="E462" s="99">
        <f t="shared" si="42"/>
        <v>0</v>
      </c>
      <c r="F462" s="90" t="str">
        <f t="shared" si="43"/>
        <v/>
      </c>
      <c r="I462" s="81"/>
      <c r="J462" s="81"/>
      <c r="K462" s="81"/>
      <c r="L462" s="99">
        <f t="shared" si="44"/>
        <v>0</v>
      </c>
      <c r="M462" s="90" t="str">
        <f t="shared" si="45"/>
        <v/>
      </c>
    </row>
    <row r="463" spans="2:13" x14ac:dyDescent="0.25">
      <c r="B463" s="81"/>
      <c r="C463" s="81"/>
      <c r="D463" s="81"/>
      <c r="E463" s="99">
        <f t="shared" si="42"/>
        <v>0</v>
      </c>
      <c r="F463" s="90" t="str">
        <f t="shared" si="43"/>
        <v/>
      </c>
      <c r="I463" s="81"/>
      <c r="J463" s="81"/>
      <c r="K463" s="81"/>
      <c r="L463" s="99">
        <f t="shared" si="44"/>
        <v>0</v>
      </c>
      <c r="M463" s="90" t="str">
        <f t="shared" si="45"/>
        <v/>
      </c>
    </row>
    <row r="464" spans="2:13" x14ac:dyDescent="0.25">
      <c r="B464" s="81"/>
      <c r="C464" s="81"/>
      <c r="D464" s="81"/>
      <c r="E464" s="99">
        <f t="shared" si="42"/>
        <v>0</v>
      </c>
      <c r="F464" s="90" t="str">
        <f t="shared" si="43"/>
        <v/>
      </c>
      <c r="I464" s="81"/>
      <c r="J464" s="81"/>
      <c r="K464" s="81"/>
      <c r="L464" s="99">
        <f t="shared" si="44"/>
        <v>0</v>
      </c>
      <c r="M464" s="90" t="str">
        <f t="shared" si="45"/>
        <v/>
      </c>
    </row>
    <row r="465" spans="2:13" x14ac:dyDescent="0.25">
      <c r="B465" s="81"/>
      <c r="C465" s="81"/>
      <c r="D465" s="81"/>
      <c r="E465" s="99">
        <f t="shared" si="42"/>
        <v>0</v>
      </c>
      <c r="F465" s="90" t="str">
        <f t="shared" si="43"/>
        <v/>
      </c>
      <c r="I465" s="81"/>
      <c r="J465" s="81"/>
      <c r="K465" s="81"/>
      <c r="L465" s="99">
        <f t="shared" si="44"/>
        <v>0</v>
      </c>
      <c r="M465" s="90" t="str">
        <f t="shared" si="45"/>
        <v/>
      </c>
    </row>
    <row r="466" spans="2:13" x14ac:dyDescent="0.25">
      <c r="B466" s="81"/>
      <c r="C466" s="81"/>
      <c r="D466" s="81"/>
      <c r="E466" s="99">
        <f t="shared" si="42"/>
        <v>0</v>
      </c>
      <c r="F466" s="90" t="str">
        <f t="shared" si="43"/>
        <v/>
      </c>
      <c r="I466" s="81"/>
      <c r="J466" s="81"/>
      <c r="K466" s="81"/>
      <c r="L466" s="99">
        <f t="shared" si="44"/>
        <v>0</v>
      </c>
      <c r="M466" s="90" t="str">
        <f t="shared" si="45"/>
        <v/>
      </c>
    </row>
    <row r="467" spans="2:13" x14ac:dyDescent="0.25">
      <c r="B467" s="81"/>
      <c r="C467" s="81"/>
      <c r="D467" s="81"/>
      <c r="E467" s="99">
        <f t="shared" si="42"/>
        <v>0</v>
      </c>
      <c r="F467" s="90" t="str">
        <f t="shared" si="43"/>
        <v/>
      </c>
      <c r="I467" s="81"/>
      <c r="J467" s="81"/>
      <c r="K467" s="81"/>
      <c r="L467" s="99">
        <f t="shared" si="44"/>
        <v>0</v>
      </c>
      <c r="M467" s="90" t="str">
        <f t="shared" si="45"/>
        <v/>
      </c>
    </row>
    <row r="468" spans="2:13" x14ac:dyDescent="0.25">
      <c r="B468" s="81"/>
      <c r="C468" s="81"/>
      <c r="D468" s="81"/>
      <c r="E468" s="99">
        <f t="shared" ref="E468:E531" si="46">IFERROR(S468/$C$2,0)</f>
        <v>0</v>
      </c>
      <c r="F468" s="90" t="str">
        <f t="shared" si="43"/>
        <v/>
      </c>
      <c r="I468" s="81"/>
      <c r="J468" s="81"/>
      <c r="K468" s="81"/>
      <c r="L468" s="99">
        <f t="shared" si="44"/>
        <v>0</v>
      </c>
      <c r="M468" s="90" t="str">
        <f t="shared" si="45"/>
        <v/>
      </c>
    </row>
    <row r="469" spans="2:13" x14ac:dyDescent="0.25">
      <c r="B469" s="81"/>
      <c r="C469" s="81"/>
      <c r="D469" s="81"/>
      <c r="E469" s="99">
        <f t="shared" si="46"/>
        <v>0</v>
      </c>
      <c r="F469" s="90" t="str">
        <f t="shared" ref="F469:F532" si="47">IFERROR(IF(A469=0,"",IF(E469&lt;=$E$2,"A",IF(E469&lt;=$E$3,"B","C")))," ")</f>
        <v/>
      </c>
      <c r="I469" s="81"/>
      <c r="J469" s="81"/>
      <c r="K469" s="81"/>
      <c r="L469" s="99">
        <f t="shared" ref="L469:L532" si="48">IFERROR(T469/$J$2,0)</f>
        <v>0</v>
      </c>
      <c r="M469" s="90" t="str">
        <f t="shared" ref="M469:M532" si="49">IFERROR(IF(H469=0,"",IF(L469&lt;=$L$2,"A",IF(L469&lt;=$L$3,"B","C")))," ")</f>
        <v/>
      </c>
    </row>
    <row r="470" spans="2:13" x14ac:dyDescent="0.25">
      <c r="B470" s="81"/>
      <c r="C470" s="81"/>
      <c r="D470" s="81"/>
      <c r="E470" s="99">
        <f t="shared" si="46"/>
        <v>0</v>
      </c>
      <c r="F470" s="90" t="str">
        <f t="shared" si="47"/>
        <v/>
      </c>
      <c r="I470" s="81"/>
      <c r="J470" s="81"/>
      <c r="K470" s="81"/>
      <c r="L470" s="99">
        <f t="shared" si="48"/>
        <v>0</v>
      </c>
      <c r="M470" s="90" t="str">
        <f t="shared" si="49"/>
        <v/>
      </c>
    </row>
    <row r="471" spans="2:13" x14ac:dyDescent="0.25">
      <c r="B471" s="81"/>
      <c r="C471" s="81"/>
      <c r="D471" s="81"/>
      <c r="E471" s="99">
        <f t="shared" si="46"/>
        <v>0</v>
      </c>
      <c r="F471" s="90" t="str">
        <f t="shared" si="47"/>
        <v/>
      </c>
      <c r="I471" s="81"/>
      <c r="J471" s="81"/>
      <c r="K471" s="81"/>
      <c r="L471" s="99">
        <f t="shared" si="48"/>
        <v>0</v>
      </c>
      <c r="M471" s="90" t="str">
        <f t="shared" si="49"/>
        <v/>
      </c>
    </row>
    <row r="472" spans="2:13" x14ac:dyDescent="0.25">
      <c r="B472" s="81"/>
      <c r="C472" s="81"/>
      <c r="D472" s="81"/>
      <c r="E472" s="99">
        <f t="shared" si="46"/>
        <v>0</v>
      </c>
      <c r="F472" s="90" t="str">
        <f t="shared" si="47"/>
        <v/>
      </c>
      <c r="I472" s="81"/>
      <c r="J472" s="81"/>
      <c r="K472" s="81"/>
      <c r="L472" s="99">
        <f t="shared" si="48"/>
        <v>0</v>
      </c>
      <c r="M472" s="90" t="str">
        <f t="shared" si="49"/>
        <v/>
      </c>
    </row>
    <row r="473" spans="2:13" x14ac:dyDescent="0.25">
      <c r="B473" s="81"/>
      <c r="C473" s="81"/>
      <c r="D473" s="81"/>
      <c r="E473" s="99">
        <f t="shared" si="46"/>
        <v>0</v>
      </c>
      <c r="F473" s="90" t="str">
        <f t="shared" si="47"/>
        <v/>
      </c>
      <c r="I473" s="81"/>
      <c r="J473" s="81"/>
      <c r="K473" s="81"/>
      <c r="L473" s="99">
        <f t="shared" si="48"/>
        <v>0</v>
      </c>
      <c r="M473" s="90" t="str">
        <f t="shared" si="49"/>
        <v/>
      </c>
    </row>
    <row r="474" spans="2:13" x14ac:dyDescent="0.25">
      <c r="B474" s="81"/>
      <c r="C474" s="81"/>
      <c r="D474" s="81"/>
      <c r="E474" s="99">
        <f t="shared" si="46"/>
        <v>0</v>
      </c>
      <c r="F474" s="90" t="str">
        <f t="shared" si="47"/>
        <v/>
      </c>
      <c r="I474" s="81"/>
      <c r="J474" s="81"/>
      <c r="K474" s="81"/>
      <c r="L474" s="99">
        <f t="shared" si="48"/>
        <v>0</v>
      </c>
      <c r="M474" s="90" t="str">
        <f t="shared" si="49"/>
        <v/>
      </c>
    </row>
    <row r="475" spans="2:13" x14ac:dyDescent="0.25">
      <c r="B475" s="81"/>
      <c r="C475" s="81"/>
      <c r="D475" s="81"/>
      <c r="E475" s="99">
        <f t="shared" si="46"/>
        <v>0</v>
      </c>
      <c r="F475" s="90" t="str">
        <f t="shared" si="47"/>
        <v/>
      </c>
      <c r="I475" s="81"/>
      <c r="J475" s="81"/>
      <c r="K475" s="81"/>
      <c r="L475" s="99">
        <f t="shared" si="48"/>
        <v>0</v>
      </c>
      <c r="M475" s="90" t="str">
        <f t="shared" si="49"/>
        <v/>
      </c>
    </row>
    <row r="476" spans="2:13" x14ac:dyDescent="0.25">
      <c r="B476" s="81"/>
      <c r="C476" s="81"/>
      <c r="D476" s="81"/>
      <c r="E476" s="99">
        <f t="shared" si="46"/>
        <v>0</v>
      </c>
      <c r="F476" s="90" t="str">
        <f t="shared" si="47"/>
        <v/>
      </c>
      <c r="I476" s="81"/>
      <c r="J476" s="81"/>
      <c r="K476" s="81"/>
      <c r="L476" s="99">
        <f t="shared" si="48"/>
        <v>0</v>
      </c>
      <c r="M476" s="90" t="str">
        <f t="shared" si="49"/>
        <v/>
      </c>
    </row>
    <row r="477" spans="2:13" x14ac:dyDescent="0.25">
      <c r="B477" s="81"/>
      <c r="C477" s="81"/>
      <c r="D477" s="81"/>
      <c r="E477" s="99">
        <f t="shared" si="46"/>
        <v>0</v>
      </c>
      <c r="F477" s="90" t="str">
        <f t="shared" si="47"/>
        <v/>
      </c>
      <c r="I477" s="81"/>
      <c r="J477" s="81"/>
      <c r="K477" s="81"/>
      <c r="L477" s="99">
        <f t="shared" si="48"/>
        <v>0</v>
      </c>
      <c r="M477" s="90" t="str">
        <f t="shared" si="49"/>
        <v/>
      </c>
    </row>
    <row r="478" spans="2:13" x14ac:dyDescent="0.25">
      <c r="B478" s="81"/>
      <c r="C478" s="81"/>
      <c r="D478" s="81"/>
      <c r="E478" s="99">
        <f t="shared" si="46"/>
        <v>0</v>
      </c>
      <c r="F478" s="90" t="str">
        <f t="shared" si="47"/>
        <v/>
      </c>
      <c r="I478" s="81"/>
      <c r="J478" s="81"/>
      <c r="K478" s="81"/>
      <c r="L478" s="99">
        <f t="shared" si="48"/>
        <v>0</v>
      </c>
      <c r="M478" s="90" t="str">
        <f t="shared" si="49"/>
        <v/>
      </c>
    </row>
    <row r="479" spans="2:13" x14ac:dyDescent="0.25">
      <c r="B479" s="81"/>
      <c r="C479" s="81"/>
      <c r="D479" s="81"/>
      <c r="E479" s="99">
        <f t="shared" si="46"/>
        <v>0</v>
      </c>
      <c r="F479" s="90" t="str">
        <f t="shared" si="47"/>
        <v/>
      </c>
      <c r="I479" s="81"/>
      <c r="J479" s="81"/>
      <c r="K479" s="81"/>
      <c r="L479" s="99">
        <f t="shared" si="48"/>
        <v>0</v>
      </c>
      <c r="M479" s="90" t="str">
        <f t="shared" si="49"/>
        <v/>
      </c>
    </row>
    <row r="480" spans="2:13" x14ac:dyDescent="0.25">
      <c r="B480" s="81"/>
      <c r="C480" s="81"/>
      <c r="D480" s="81"/>
      <c r="E480" s="99">
        <f t="shared" si="46"/>
        <v>0</v>
      </c>
      <c r="F480" s="90" t="str">
        <f t="shared" si="47"/>
        <v/>
      </c>
      <c r="I480" s="81"/>
      <c r="J480" s="81"/>
      <c r="K480" s="81"/>
      <c r="L480" s="99">
        <f t="shared" si="48"/>
        <v>0</v>
      </c>
      <c r="M480" s="90" t="str">
        <f t="shared" si="49"/>
        <v/>
      </c>
    </row>
    <row r="481" spans="2:13" x14ac:dyDescent="0.25">
      <c r="B481" s="81"/>
      <c r="C481" s="81"/>
      <c r="D481" s="81"/>
      <c r="E481" s="99">
        <f t="shared" si="46"/>
        <v>0</v>
      </c>
      <c r="F481" s="90" t="str">
        <f t="shared" si="47"/>
        <v/>
      </c>
      <c r="I481" s="81"/>
      <c r="J481" s="81"/>
      <c r="K481" s="81"/>
      <c r="L481" s="99">
        <f t="shared" si="48"/>
        <v>0</v>
      </c>
      <c r="M481" s="90" t="str">
        <f t="shared" si="49"/>
        <v/>
      </c>
    </row>
    <row r="482" spans="2:13" x14ac:dyDescent="0.25">
      <c r="B482" s="81"/>
      <c r="C482" s="81"/>
      <c r="D482" s="81"/>
      <c r="E482" s="99">
        <f t="shared" si="46"/>
        <v>0</v>
      </c>
      <c r="F482" s="90" t="str">
        <f t="shared" si="47"/>
        <v/>
      </c>
      <c r="I482" s="81"/>
      <c r="J482" s="81"/>
      <c r="K482" s="81"/>
      <c r="L482" s="99">
        <f t="shared" si="48"/>
        <v>0</v>
      </c>
      <c r="M482" s="90" t="str">
        <f t="shared" si="49"/>
        <v/>
      </c>
    </row>
    <row r="483" spans="2:13" x14ac:dyDescent="0.25">
      <c r="B483" s="81"/>
      <c r="C483" s="81"/>
      <c r="D483" s="81"/>
      <c r="E483" s="99">
        <f t="shared" si="46"/>
        <v>0</v>
      </c>
      <c r="F483" s="90" t="str">
        <f t="shared" si="47"/>
        <v/>
      </c>
      <c r="I483" s="81"/>
      <c r="J483" s="81"/>
      <c r="K483" s="81"/>
      <c r="L483" s="99">
        <f t="shared" si="48"/>
        <v>0</v>
      </c>
      <c r="M483" s="90" t="str">
        <f t="shared" si="49"/>
        <v/>
      </c>
    </row>
    <row r="484" spans="2:13" x14ac:dyDescent="0.25">
      <c r="B484" s="81"/>
      <c r="C484" s="81"/>
      <c r="D484" s="81"/>
      <c r="E484" s="99">
        <f t="shared" si="46"/>
        <v>0</v>
      </c>
      <c r="F484" s="90" t="str">
        <f t="shared" si="47"/>
        <v/>
      </c>
      <c r="I484" s="81"/>
      <c r="J484" s="81"/>
      <c r="K484" s="81"/>
      <c r="L484" s="99">
        <f t="shared" si="48"/>
        <v>0</v>
      </c>
      <c r="M484" s="90" t="str">
        <f t="shared" si="49"/>
        <v/>
      </c>
    </row>
    <row r="485" spans="2:13" x14ac:dyDescent="0.25">
      <c r="B485" s="81"/>
      <c r="C485" s="81"/>
      <c r="D485" s="81"/>
      <c r="E485" s="99">
        <f t="shared" si="46"/>
        <v>0</v>
      </c>
      <c r="F485" s="90" t="str">
        <f t="shared" si="47"/>
        <v/>
      </c>
      <c r="I485" s="81"/>
      <c r="J485" s="81"/>
      <c r="K485" s="81"/>
      <c r="L485" s="99">
        <f t="shared" si="48"/>
        <v>0</v>
      </c>
      <c r="M485" s="90" t="str">
        <f t="shared" si="49"/>
        <v/>
      </c>
    </row>
    <row r="486" spans="2:13" x14ac:dyDescent="0.25">
      <c r="B486" s="81"/>
      <c r="C486" s="81"/>
      <c r="D486" s="81"/>
      <c r="E486" s="99">
        <f t="shared" si="46"/>
        <v>0</v>
      </c>
      <c r="F486" s="90" t="str">
        <f t="shared" si="47"/>
        <v/>
      </c>
      <c r="I486" s="81"/>
      <c r="J486" s="81"/>
      <c r="K486" s="81"/>
      <c r="L486" s="99">
        <f t="shared" si="48"/>
        <v>0</v>
      </c>
      <c r="M486" s="90" t="str">
        <f t="shared" si="49"/>
        <v/>
      </c>
    </row>
    <row r="487" spans="2:13" x14ac:dyDescent="0.25">
      <c r="B487" s="81"/>
      <c r="C487" s="81"/>
      <c r="D487" s="81"/>
      <c r="E487" s="99">
        <f t="shared" si="46"/>
        <v>0</v>
      </c>
      <c r="F487" s="90" t="str">
        <f t="shared" si="47"/>
        <v/>
      </c>
      <c r="I487" s="81"/>
      <c r="J487" s="81"/>
      <c r="K487" s="81"/>
      <c r="L487" s="99">
        <f t="shared" si="48"/>
        <v>0</v>
      </c>
      <c r="M487" s="90" t="str">
        <f t="shared" si="49"/>
        <v/>
      </c>
    </row>
    <row r="488" spans="2:13" x14ac:dyDescent="0.25">
      <c r="B488" s="81"/>
      <c r="C488" s="81"/>
      <c r="D488" s="81"/>
      <c r="E488" s="99">
        <f t="shared" si="46"/>
        <v>0</v>
      </c>
      <c r="F488" s="90" t="str">
        <f t="shared" si="47"/>
        <v/>
      </c>
      <c r="I488" s="81"/>
      <c r="J488" s="81"/>
      <c r="K488" s="81"/>
      <c r="L488" s="99">
        <f t="shared" si="48"/>
        <v>0</v>
      </c>
      <c r="M488" s="90" t="str">
        <f t="shared" si="49"/>
        <v/>
      </c>
    </row>
    <row r="489" spans="2:13" x14ac:dyDescent="0.25">
      <c r="B489" s="81"/>
      <c r="C489" s="81"/>
      <c r="D489" s="81"/>
      <c r="E489" s="99">
        <f t="shared" si="46"/>
        <v>0</v>
      </c>
      <c r="F489" s="90" t="str">
        <f t="shared" si="47"/>
        <v/>
      </c>
      <c r="I489" s="81"/>
      <c r="J489" s="81"/>
      <c r="K489" s="81"/>
      <c r="L489" s="99">
        <f t="shared" si="48"/>
        <v>0</v>
      </c>
      <c r="M489" s="90" t="str">
        <f t="shared" si="49"/>
        <v/>
      </c>
    </row>
    <row r="490" spans="2:13" x14ac:dyDescent="0.25">
      <c r="B490" s="81"/>
      <c r="C490" s="81"/>
      <c r="D490" s="81"/>
      <c r="E490" s="99">
        <f t="shared" si="46"/>
        <v>0</v>
      </c>
      <c r="F490" s="90" t="str">
        <f t="shared" si="47"/>
        <v/>
      </c>
      <c r="I490" s="81"/>
      <c r="J490" s="81"/>
      <c r="K490" s="81"/>
      <c r="L490" s="99">
        <f t="shared" si="48"/>
        <v>0</v>
      </c>
      <c r="M490" s="90" t="str">
        <f t="shared" si="49"/>
        <v/>
      </c>
    </row>
    <row r="491" spans="2:13" x14ac:dyDescent="0.25">
      <c r="B491" s="81"/>
      <c r="C491" s="81"/>
      <c r="D491" s="81"/>
      <c r="E491" s="99">
        <f t="shared" si="46"/>
        <v>0</v>
      </c>
      <c r="F491" s="90" t="str">
        <f t="shared" si="47"/>
        <v/>
      </c>
      <c r="I491" s="81"/>
      <c r="J491" s="81"/>
      <c r="K491" s="81"/>
      <c r="L491" s="99">
        <f t="shared" si="48"/>
        <v>0</v>
      </c>
      <c r="M491" s="90" t="str">
        <f t="shared" si="49"/>
        <v/>
      </c>
    </row>
    <row r="492" spans="2:13" x14ac:dyDescent="0.25">
      <c r="B492" s="81"/>
      <c r="C492" s="81"/>
      <c r="D492" s="81"/>
      <c r="E492" s="99">
        <f t="shared" si="46"/>
        <v>0</v>
      </c>
      <c r="F492" s="90" t="str">
        <f t="shared" si="47"/>
        <v/>
      </c>
      <c r="I492" s="81"/>
      <c r="J492" s="81"/>
      <c r="K492" s="81"/>
      <c r="L492" s="99">
        <f t="shared" si="48"/>
        <v>0</v>
      </c>
      <c r="M492" s="90" t="str">
        <f t="shared" si="49"/>
        <v/>
      </c>
    </row>
    <row r="493" spans="2:13" x14ac:dyDescent="0.25">
      <c r="B493" s="81"/>
      <c r="C493" s="81"/>
      <c r="D493" s="81"/>
      <c r="E493" s="99">
        <f t="shared" si="46"/>
        <v>0</v>
      </c>
      <c r="F493" s="90" t="str">
        <f t="shared" si="47"/>
        <v/>
      </c>
      <c r="I493" s="81"/>
      <c r="J493" s="81"/>
      <c r="K493" s="81"/>
      <c r="L493" s="99">
        <f t="shared" si="48"/>
        <v>0</v>
      </c>
      <c r="M493" s="90" t="str">
        <f t="shared" si="49"/>
        <v/>
      </c>
    </row>
    <row r="494" spans="2:13" x14ac:dyDescent="0.25">
      <c r="B494" s="81"/>
      <c r="C494" s="81"/>
      <c r="D494" s="81"/>
      <c r="E494" s="99">
        <f t="shared" si="46"/>
        <v>0</v>
      </c>
      <c r="F494" s="90" t="str">
        <f t="shared" si="47"/>
        <v/>
      </c>
      <c r="I494" s="81"/>
      <c r="J494" s="81"/>
      <c r="K494" s="81"/>
      <c r="L494" s="99">
        <f t="shared" si="48"/>
        <v>0</v>
      </c>
      <c r="M494" s="90" t="str">
        <f t="shared" si="49"/>
        <v/>
      </c>
    </row>
    <row r="495" spans="2:13" x14ac:dyDescent="0.25">
      <c r="B495" s="81"/>
      <c r="C495" s="81"/>
      <c r="D495" s="81"/>
      <c r="E495" s="99">
        <f t="shared" si="46"/>
        <v>0</v>
      </c>
      <c r="F495" s="90" t="str">
        <f t="shared" si="47"/>
        <v/>
      </c>
      <c r="I495" s="81"/>
      <c r="J495" s="81"/>
      <c r="K495" s="81"/>
      <c r="L495" s="99">
        <f t="shared" si="48"/>
        <v>0</v>
      </c>
      <c r="M495" s="90" t="str">
        <f t="shared" si="49"/>
        <v/>
      </c>
    </row>
    <row r="496" spans="2:13" x14ac:dyDescent="0.25">
      <c r="B496" s="81"/>
      <c r="C496" s="81"/>
      <c r="D496" s="81"/>
      <c r="E496" s="99">
        <f t="shared" si="46"/>
        <v>0</v>
      </c>
      <c r="F496" s="90" t="str">
        <f t="shared" si="47"/>
        <v/>
      </c>
      <c r="I496" s="81"/>
      <c r="J496" s="81"/>
      <c r="K496" s="81"/>
      <c r="L496" s="99">
        <f t="shared" si="48"/>
        <v>0</v>
      </c>
      <c r="M496" s="90" t="str">
        <f t="shared" si="49"/>
        <v/>
      </c>
    </row>
    <row r="497" spans="2:13" x14ac:dyDescent="0.25">
      <c r="B497" s="81"/>
      <c r="C497" s="81"/>
      <c r="D497" s="81"/>
      <c r="E497" s="99">
        <f t="shared" si="46"/>
        <v>0</v>
      </c>
      <c r="F497" s="90" t="str">
        <f t="shared" si="47"/>
        <v/>
      </c>
      <c r="I497" s="81"/>
      <c r="J497" s="81"/>
      <c r="K497" s="81"/>
      <c r="L497" s="99">
        <f t="shared" si="48"/>
        <v>0</v>
      </c>
      <c r="M497" s="90" t="str">
        <f t="shared" si="49"/>
        <v/>
      </c>
    </row>
    <row r="498" spans="2:13" x14ac:dyDescent="0.25">
      <c r="B498" s="81"/>
      <c r="C498" s="81"/>
      <c r="D498" s="81"/>
      <c r="E498" s="99">
        <f t="shared" si="46"/>
        <v>0</v>
      </c>
      <c r="F498" s="90" t="str">
        <f t="shared" si="47"/>
        <v/>
      </c>
      <c r="I498" s="81"/>
      <c r="J498" s="81"/>
      <c r="K498" s="81"/>
      <c r="L498" s="99">
        <f t="shared" si="48"/>
        <v>0</v>
      </c>
      <c r="M498" s="90" t="str">
        <f t="shared" si="49"/>
        <v/>
      </c>
    </row>
    <row r="499" spans="2:13" x14ac:dyDescent="0.25">
      <c r="B499" s="81"/>
      <c r="C499" s="81"/>
      <c r="D499" s="81"/>
      <c r="E499" s="99">
        <f t="shared" si="46"/>
        <v>0</v>
      </c>
      <c r="F499" s="90" t="str">
        <f t="shared" si="47"/>
        <v/>
      </c>
      <c r="I499" s="81"/>
      <c r="J499" s="81"/>
      <c r="K499" s="81"/>
      <c r="L499" s="99">
        <f t="shared" si="48"/>
        <v>0</v>
      </c>
      <c r="M499" s="90" t="str">
        <f t="shared" si="49"/>
        <v/>
      </c>
    </row>
    <row r="500" spans="2:13" x14ac:dyDescent="0.25">
      <c r="B500" s="81"/>
      <c r="C500" s="81"/>
      <c r="D500" s="81"/>
      <c r="E500" s="99">
        <f t="shared" si="46"/>
        <v>0</v>
      </c>
      <c r="F500" s="90" t="str">
        <f t="shared" si="47"/>
        <v/>
      </c>
      <c r="I500" s="81"/>
      <c r="J500" s="81"/>
      <c r="K500" s="81"/>
      <c r="L500" s="99">
        <f t="shared" si="48"/>
        <v>0</v>
      </c>
      <c r="M500" s="90" t="str">
        <f t="shared" si="49"/>
        <v/>
      </c>
    </row>
    <row r="501" spans="2:13" x14ac:dyDescent="0.25">
      <c r="B501" s="81"/>
      <c r="C501" s="81"/>
      <c r="D501" s="81"/>
      <c r="E501" s="99">
        <f t="shared" si="46"/>
        <v>0</v>
      </c>
      <c r="F501" s="90" t="str">
        <f t="shared" si="47"/>
        <v/>
      </c>
      <c r="I501" s="81"/>
      <c r="J501" s="81"/>
      <c r="K501" s="81"/>
      <c r="L501" s="99">
        <f t="shared" si="48"/>
        <v>0</v>
      </c>
      <c r="M501" s="90" t="str">
        <f t="shared" si="49"/>
        <v/>
      </c>
    </row>
    <row r="502" spans="2:13" x14ac:dyDescent="0.25">
      <c r="B502" s="81"/>
      <c r="C502" s="81"/>
      <c r="D502" s="81"/>
      <c r="E502" s="99">
        <f t="shared" si="46"/>
        <v>0</v>
      </c>
      <c r="F502" s="90" t="str">
        <f t="shared" si="47"/>
        <v/>
      </c>
      <c r="I502" s="81"/>
      <c r="J502" s="81"/>
      <c r="K502" s="81"/>
      <c r="L502" s="99">
        <f t="shared" si="48"/>
        <v>0</v>
      </c>
      <c r="M502" s="90" t="str">
        <f t="shared" si="49"/>
        <v/>
      </c>
    </row>
    <row r="503" spans="2:13" x14ac:dyDescent="0.25">
      <c r="B503" s="81"/>
      <c r="C503" s="81"/>
      <c r="D503" s="81"/>
      <c r="E503" s="99">
        <f t="shared" si="46"/>
        <v>0</v>
      </c>
      <c r="F503" s="90" t="str">
        <f t="shared" si="47"/>
        <v/>
      </c>
      <c r="I503" s="81"/>
      <c r="J503" s="81"/>
      <c r="K503" s="81"/>
      <c r="L503" s="99">
        <f t="shared" si="48"/>
        <v>0</v>
      </c>
      <c r="M503" s="90" t="str">
        <f t="shared" si="49"/>
        <v/>
      </c>
    </row>
    <row r="504" spans="2:13" x14ac:dyDescent="0.25">
      <c r="B504" s="81"/>
      <c r="C504" s="81"/>
      <c r="D504" s="81"/>
      <c r="E504" s="99">
        <f t="shared" si="46"/>
        <v>0</v>
      </c>
      <c r="F504" s="90" t="str">
        <f t="shared" si="47"/>
        <v/>
      </c>
      <c r="I504" s="81"/>
      <c r="J504" s="81"/>
      <c r="K504" s="81"/>
      <c r="L504" s="99">
        <f t="shared" si="48"/>
        <v>0</v>
      </c>
      <c r="M504" s="90" t="str">
        <f t="shared" si="49"/>
        <v/>
      </c>
    </row>
    <row r="505" spans="2:13" x14ac:dyDescent="0.25">
      <c r="B505" s="81"/>
      <c r="C505" s="81"/>
      <c r="D505" s="81"/>
      <c r="E505" s="99">
        <f t="shared" si="46"/>
        <v>0</v>
      </c>
      <c r="F505" s="90" t="str">
        <f t="shared" si="47"/>
        <v/>
      </c>
      <c r="I505" s="81"/>
      <c r="J505" s="81"/>
      <c r="K505" s="81"/>
      <c r="L505" s="99">
        <f t="shared" si="48"/>
        <v>0</v>
      </c>
      <c r="M505" s="90" t="str">
        <f t="shared" si="49"/>
        <v/>
      </c>
    </row>
    <row r="506" spans="2:13" x14ac:dyDescent="0.25">
      <c r="B506" s="81"/>
      <c r="C506" s="81"/>
      <c r="D506" s="81"/>
      <c r="E506" s="99">
        <f t="shared" si="46"/>
        <v>0</v>
      </c>
      <c r="F506" s="90" t="str">
        <f t="shared" si="47"/>
        <v/>
      </c>
      <c r="I506" s="81"/>
      <c r="J506" s="81"/>
      <c r="K506" s="81"/>
      <c r="L506" s="99">
        <f t="shared" si="48"/>
        <v>0</v>
      </c>
      <c r="M506" s="90" t="str">
        <f t="shared" si="49"/>
        <v/>
      </c>
    </row>
    <row r="507" spans="2:13" x14ac:dyDescent="0.25">
      <c r="B507" s="81"/>
      <c r="C507" s="81"/>
      <c r="D507" s="81"/>
      <c r="E507" s="99">
        <f t="shared" si="46"/>
        <v>0</v>
      </c>
      <c r="F507" s="90" t="str">
        <f t="shared" si="47"/>
        <v/>
      </c>
      <c r="I507" s="81"/>
      <c r="J507" s="81"/>
      <c r="K507" s="81"/>
      <c r="L507" s="99">
        <f t="shared" si="48"/>
        <v>0</v>
      </c>
      <c r="M507" s="90" t="str">
        <f t="shared" si="49"/>
        <v/>
      </c>
    </row>
    <row r="508" spans="2:13" x14ac:dyDescent="0.25">
      <c r="B508" s="81"/>
      <c r="C508" s="81"/>
      <c r="D508" s="81"/>
      <c r="E508" s="99">
        <f t="shared" si="46"/>
        <v>0</v>
      </c>
      <c r="F508" s="90" t="str">
        <f t="shared" si="47"/>
        <v/>
      </c>
      <c r="I508" s="81"/>
      <c r="J508" s="81"/>
      <c r="K508" s="81"/>
      <c r="L508" s="99">
        <f t="shared" si="48"/>
        <v>0</v>
      </c>
      <c r="M508" s="90" t="str">
        <f t="shared" si="49"/>
        <v/>
      </c>
    </row>
    <row r="509" spans="2:13" x14ac:dyDescent="0.25">
      <c r="B509" s="81"/>
      <c r="C509" s="81"/>
      <c r="D509" s="81"/>
      <c r="E509" s="99">
        <f t="shared" si="46"/>
        <v>0</v>
      </c>
      <c r="F509" s="90" t="str">
        <f t="shared" si="47"/>
        <v/>
      </c>
      <c r="I509" s="81"/>
      <c r="J509" s="81"/>
      <c r="K509" s="81"/>
      <c r="L509" s="99">
        <f t="shared" si="48"/>
        <v>0</v>
      </c>
      <c r="M509" s="90" t="str">
        <f t="shared" si="49"/>
        <v/>
      </c>
    </row>
    <row r="510" spans="2:13" x14ac:dyDescent="0.25">
      <c r="B510" s="81"/>
      <c r="C510" s="81"/>
      <c r="D510" s="81"/>
      <c r="E510" s="99">
        <f t="shared" si="46"/>
        <v>0</v>
      </c>
      <c r="F510" s="90" t="str">
        <f t="shared" si="47"/>
        <v/>
      </c>
      <c r="I510" s="81"/>
      <c r="J510" s="81"/>
      <c r="K510" s="81"/>
      <c r="L510" s="99">
        <f t="shared" si="48"/>
        <v>0</v>
      </c>
      <c r="M510" s="90" t="str">
        <f t="shared" si="49"/>
        <v/>
      </c>
    </row>
    <row r="511" spans="2:13" x14ac:dyDescent="0.25">
      <c r="B511" s="81"/>
      <c r="C511" s="81"/>
      <c r="D511" s="81"/>
      <c r="E511" s="99">
        <f t="shared" si="46"/>
        <v>0</v>
      </c>
      <c r="F511" s="90" t="str">
        <f t="shared" si="47"/>
        <v/>
      </c>
      <c r="I511" s="81"/>
      <c r="J511" s="81"/>
      <c r="K511" s="81"/>
      <c r="L511" s="99">
        <f t="shared" si="48"/>
        <v>0</v>
      </c>
      <c r="M511" s="90" t="str">
        <f t="shared" si="49"/>
        <v/>
      </c>
    </row>
    <row r="512" spans="2:13" x14ac:dyDescent="0.25">
      <c r="B512" s="81"/>
      <c r="C512" s="81"/>
      <c r="D512" s="81"/>
      <c r="E512" s="99">
        <f t="shared" si="46"/>
        <v>0</v>
      </c>
      <c r="F512" s="90" t="str">
        <f t="shared" si="47"/>
        <v/>
      </c>
      <c r="I512" s="81"/>
      <c r="J512" s="81"/>
      <c r="K512" s="81"/>
      <c r="L512" s="99">
        <f t="shared" si="48"/>
        <v>0</v>
      </c>
      <c r="M512" s="90" t="str">
        <f t="shared" si="49"/>
        <v/>
      </c>
    </row>
    <row r="513" spans="2:13" x14ac:dyDescent="0.25">
      <c r="B513" s="81"/>
      <c r="C513" s="81"/>
      <c r="D513" s="81"/>
      <c r="E513" s="99">
        <f t="shared" si="46"/>
        <v>0</v>
      </c>
      <c r="F513" s="90" t="str">
        <f t="shared" si="47"/>
        <v/>
      </c>
      <c r="I513" s="81"/>
      <c r="J513" s="81"/>
      <c r="K513" s="81"/>
      <c r="L513" s="99">
        <f t="shared" si="48"/>
        <v>0</v>
      </c>
      <c r="M513" s="90" t="str">
        <f t="shared" si="49"/>
        <v/>
      </c>
    </row>
    <row r="514" spans="2:13" x14ac:dyDescent="0.25">
      <c r="B514" s="81"/>
      <c r="C514" s="81"/>
      <c r="D514" s="81"/>
      <c r="E514" s="99">
        <f t="shared" si="46"/>
        <v>0</v>
      </c>
      <c r="F514" s="90" t="str">
        <f t="shared" si="47"/>
        <v/>
      </c>
      <c r="I514" s="81"/>
      <c r="J514" s="81"/>
      <c r="K514" s="81"/>
      <c r="L514" s="99">
        <f t="shared" si="48"/>
        <v>0</v>
      </c>
      <c r="M514" s="90" t="str">
        <f t="shared" si="49"/>
        <v/>
      </c>
    </row>
    <row r="515" spans="2:13" x14ac:dyDescent="0.25">
      <c r="B515" s="81"/>
      <c r="C515" s="81"/>
      <c r="D515" s="81"/>
      <c r="E515" s="99">
        <f t="shared" si="46"/>
        <v>0</v>
      </c>
      <c r="F515" s="90" t="str">
        <f t="shared" si="47"/>
        <v/>
      </c>
      <c r="I515" s="81"/>
      <c r="J515" s="81"/>
      <c r="K515" s="81"/>
      <c r="L515" s="99">
        <f t="shared" si="48"/>
        <v>0</v>
      </c>
      <c r="M515" s="90" t="str">
        <f t="shared" si="49"/>
        <v/>
      </c>
    </row>
    <row r="516" spans="2:13" x14ac:dyDescent="0.25">
      <c r="B516" s="81"/>
      <c r="C516" s="81"/>
      <c r="D516" s="81"/>
      <c r="E516" s="99">
        <f t="shared" si="46"/>
        <v>0</v>
      </c>
      <c r="F516" s="90" t="str">
        <f t="shared" si="47"/>
        <v/>
      </c>
      <c r="I516" s="81"/>
      <c r="J516" s="81"/>
      <c r="K516" s="81"/>
      <c r="L516" s="99">
        <f t="shared" si="48"/>
        <v>0</v>
      </c>
      <c r="M516" s="90" t="str">
        <f t="shared" si="49"/>
        <v/>
      </c>
    </row>
    <row r="517" spans="2:13" x14ac:dyDescent="0.25">
      <c r="B517" s="81"/>
      <c r="C517" s="81"/>
      <c r="D517" s="81"/>
      <c r="E517" s="99">
        <f t="shared" si="46"/>
        <v>0</v>
      </c>
      <c r="F517" s="90" t="str">
        <f t="shared" si="47"/>
        <v/>
      </c>
      <c r="I517" s="81"/>
      <c r="J517" s="81"/>
      <c r="K517" s="81"/>
      <c r="L517" s="99">
        <f t="shared" si="48"/>
        <v>0</v>
      </c>
      <c r="M517" s="90" t="str">
        <f t="shared" si="49"/>
        <v/>
      </c>
    </row>
    <row r="518" spans="2:13" x14ac:dyDescent="0.25">
      <c r="B518" s="81"/>
      <c r="C518" s="81"/>
      <c r="D518" s="81"/>
      <c r="E518" s="99">
        <f t="shared" si="46"/>
        <v>0</v>
      </c>
      <c r="F518" s="90" t="str">
        <f t="shared" si="47"/>
        <v/>
      </c>
      <c r="I518" s="81"/>
      <c r="J518" s="81"/>
      <c r="K518" s="81"/>
      <c r="L518" s="99">
        <f t="shared" si="48"/>
        <v>0</v>
      </c>
      <c r="M518" s="90" t="str">
        <f t="shared" si="49"/>
        <v/>
      </c>
    </row>
    <row r="519" spans="2:13" x14ac:dyDescent="0.25">
      <c r="B519" s="81"/>
      <c r="C519" s="81"/>
      <c r="D519" s="81"/>
      <c r="E519" s="99">
        <f t="shared" si="46"/>
        <v>0</v>
      </c>
      <c r="F519" s="90" t="str">
        <f t="shared" si="47"/>
        <v/>
      </c>
      <c r="I519" s="81"/>
      <c r="J519" s="81"/>
      <c r="K519" s="81"/>
      <c r="L519" s="99">
        <f t="shared" si="48"/>
        <v>0</v>
      </c>
      <c r="M519" s="90" t="str">
        <f t="shared" si="49"/>
        <v/>
      </c>
    </row>
    <row r="520" spans="2:13" x14ac:dyDescent="0.25">
      <c r="B520" s="81"/>
      <c r="C520" s="81"/>
      <c r="D520" s="81"/>
      <c r="E520" s="99">
        <f t="shared" si="46"/>
        <v>0</v>
      </c>
      <c r="F520" s="90" t="str">
        <f t="shared" si="47"/>
        <v/>
      </c>
      <c r="I520" s="81"/>
      <c r="J520" s="81"/>
      <c r="K520" s="81"/>
      <c r="L520" s="99">
        <f t="shared" si="48"/>
        <v>0</v>
      </c>
      <c r="M520" s="90" t="str">
        <f t="shared" si="49"/>
        <v/>
      </c>
    </row>
    <row r="521" spans="2:13" x14ac:dyDescent="0.25">
      <c r="B521" s="81"/>
      <c r="C521" s="81"/>
      <c r="D521" s="81"/>
      <c r="E521" s="99">
        <f t="shared" si="46"/>
        <v>0</v>
      </c>
      <c r="F521" s="90" t="str">
        <f t="shared" si="47"/>
        <v/>
      </c>
      <c r="I521" s="81"/>
      <c r="J521" s="81"/>
      <c r="K521" s="81"/>
      <c r="L521" s="99">
        <f t="shared" si="48"/>
        <v>0</v>
      </c>
      <c r="M521" s="90" t="str">
        <f t="shared" si="49"/>
        <v/>
      </c>
    </row>
    <row r="522" spans="2:13" x14ac:dyDescent="0.25">
      <c r="B522" s="81"/>
      <c r="C522" s="81"/>
      <c r="D522" s="81"/>
      <c r="E522" s="99">
        <f t="shared" si="46"/>
        <v>0</v>
      </c>
      <c r="F522" s="90" t="str">
        <f t="shared" si="47"/>
        <v/>
      </c>
      <c r="I522" s="81"/>
      <c r="J522" s="81"/>
      <c r="K522" s="81"/>
      <c r="L522" s="99">
        <f t="shared" si="48"/>
        <v>0</v>
      </c>
      <c r="M522" s="90" t="str">
        <f t="shared" si="49"/>
        <v/>
      </c>
    </row>
    <row r="523" spans="2:13" x14ac:dyDescent="0.25">
      <c r="B523" s="81"/>
      <c r="C523" s="81"/>
      <c r="D523" s="81"/>
      <c r="E523" s="99">
        <f t="shared" si="46"/>
        <v>0</v>
      </c>
      <c r="F523" s="90" t="str">
        <f t="shared" si="47"/>
        <v/>
      </c>
      <c r="I523" s="81"/>
      <c r="J523" s="81"/>
      <c r="K523" s="81"/>
      <c r="L523" s="99">
        <f t="shared" si="48"/>
        <v>0</v>
      </c>
      <c r="M523" s="90" t="str">
        <f t="shared" si="49"/>
        <v/>
      </c>
    </row>
    <row r="524" spans="2:13" x14ac:dyDescent="0.25">
      <c r="B524" s="81"/>
      <c r="C524" s="81"/>
      <c r="D524" s="81"/>
      <c r="E524" s="99">
        <f t="shared" si="46"/>
        <v>0</v>
      </c>
      <c r="F524" s="90" t="str">
        <f t="shared" si="47"/>
        <v/>
      </c>
      <c r="I524" s="81"/>
      <c r="J524" s="81"/>
      <c r="K524" s="81"/>
      <c r="L524" s="99">
        <f t="shared" si="48"/>
        <v>0</v>
      </c>
      <c r="M524" s="90" t="str">
        <f t="shared" si="49"/>
        <v/>
      </c>
    </row>
    <row r="525" spans="2:13" x14ac:dyDescent="0.25">
      <c r="B525" s="81"/>
      <c r="C525" s="81"/>
      <c r="D525" s="81"/>
      <c r="E525" s="99">
        <f t="shared" si="46"/>
        <v>0</v>
      </c>
      <c r="F525" s="90" t="str">
        <f t="shared" si="47"/>
        <v/>
      </c>
      <c r="I525" s="81"/>
      <c r="J525" s="81"/>
      <c r="K525" s="81"/>
      <c r="L525" s="99">
        <f t="shared" si="48"/>
        <v>0</v>
      </c>
      <c r="M525" s="90" t="str">
        <f t="shared" si="49"/>
        <v/>
      </c>
    </row>
    <row r="526" spans="2:13" x14ac:dyDescent="0.25">
      <c r="B526" s="81"/>
      <c r="C526" s="81"/>
      <c r="D526" s="81"/>
      <c r="E526" s="99">
        <f t="shared" si="46"/>
        <v>0</v>
      </c>
      <c r="F526" s="90" t="str">
        <f t="shared" si="47"/>
        <v/>
      </c>
      <c r="I526" s="81"/>
      <c r="J526" s="81"/>
      <c r="K526" s="81"/>
      <c r="L526" s="99">
        <f t="shared" si="48"/>
        <v>0</v>
      </c>
      <c r="M526" s="90" t="str">
        <f t="shared" si="49"/>
        <v/>
      </c>
    </row>
    <row r="527" spans="2:13" x14ac:dyDescent="0.25">
      <c r="B527" s="81"/>
      <c r="C527" s="81"/>
      <c r="D527" s="81"/>
      <c r="E527" s="99">
        <f t="shared" si="46"/>
        <v>0</v>
      </c>
      <c r="F527" s="90" t="str">
        <f t="shared" si="47"/>
        <v/>
      </c>
      <c r="I527" s="81"/>
      <c r="J527" s="81"/>
      <c r="K527" s="81"/>
      <c r="L527" s="99">
        <f t="shared" si="48"/>
        <v>0</v>
      </c>
      <c r="M527" s="90" t="str">
        <f t="shared" si="49"/>
        <v/>
      </c>
    </row>
    <row r="528" spans="2:13" x14ac:dyDescent="0.25">
      <c r="B528" s="81"/>
      <c r="C528" s="81"/>
      <c r="D528" s="81"/>
      <c r="E528" s="99">
        <f t="shared" si="46"/>
        <v>0</v>
      </c>
      <c r="F528" s="90" t="str">
        <f t="shared" si="47"/>
        <v/>
      </c>
      <c r="I528" s="81"/>
      <c r="J528" s="81"/>
      <c r="K528" s="81"/>
      <c r="L528" s="99">
        <f t="shared" si="48"/>
        <v>0</v>
      </c>
      <c r="M528" s="90" t="str">
        <f t="shared" si="49"/>
        <v/>
      </c>
    </row>
    <row r="529" spans="2:13" x14ac:dyDescent="0.25">
      <c r="B529" s="81"/>
      <c r="C529" s="81"/>
      <c r="D529" s="81"/>
      <c r="E529" s="99">
        <f t="shared" si="46"/>
        <v>0</v>
      </c>
      <c r="F529" s="90" t="str">
        <f t="shared" si="47"/>
        <v/>
      </c>
      <c r="I529" s="81"/>
      <c r="J529" s="81"/>
      <c r="K529" s="81"/>
      <c r="L529" s="99">
        <f t="shared" si="48"/>
        <v>0</v>
      </c>
      <c r="M529" s="90" t="str">
        <f t="shared" si="49"/>
        <v/>
      </c>
    </row>
    <row r="530" spans="2:13" x14ac:dyDescent="0.25">
      <c r="B530" s="81"/>
      <c r="C530" s="81"/>
      <c r="D530" s="81"/>
      <c r="E530" s="99">
        <f t="shared" si="46"/>
        <v>0</v>
      </c>
      <c r="F530" s="90" t="str">
        <f t="shared" si="47"/>
        <v/>
      </c>
      <c r="I530" s="81"/>
      <c r="J530" s="81"/>
      <c r="K530" s="81"/>
      <c r="L530" s="99">
        <f t="shared" si="48"/>
        <v>0</v>
      </c>
      <c r="M530" s="90" t="str">
        <f t="shared" si="49"/>
        <v/>
      </c>
    </row>
    <row r="531" spans="2:13" x14ac:dyDescent="0.25">
      <c r="B531" s="81"/>
      <c r="C531" s="81"/>
      <c r="D531" s="81"/>
      <c r="E531" s="99">
        <f t="shared" si="46"/>
        <v>0</v>
      </c>
      <c r="F531" s="90" t="str">
        <f t="shared" si="47"/>
        <v/>
      </c>
      <c r="I531" s="81"/>
      <c r="J531" s="81"/>
      <c r="K531" s="81"/>
      <c r="L531" s="99">
        <f t="shared" si="48"/>
        <v>0</v>
      </c>
      <c r="M531" s="90" t="str">
        <f t="shared" si="49"/>
        <v/>
      </c>
    </row>
    <row r="532" spans="2:13" x14ac:dyDescent="0.25">
      <c r="B532" s="81"/>
      <c r="C532" s="81"/>
      <c r="D532" s="81"/>
      <c r="E532" s="99">
        <f t="shared" ref="E532:E595" si="50">IFERROR(S532/$C$2,0)</f>
        <v>0</v>
      </c>
      <c r="F532" s="90" t="str">
        <f t="shared" si="47"/>
        <v/>
      </c>
      <c r="I532" s="81"/>
      <c r="J532" s="81"/>
      <c r="K532" s="81"/>
      <c r="L532" s="99">
        <f t="shared" si="48"/>
        <v>0</v>
      </c>
      <c r="M532" s="90" t="str">
        <f t="shared" si="49"/>
        <v/>
      </c>
    </row>
    <row r="533" spans="2:13" x14ac:dyDescent="0.25">
      <c r="B533" s="81"/>
      <c r="C533" s="81"/>
      <c r="D533" s="81"/>
      <c r="E533" s="99">
        <f t="shared" si="50"/>
        <v>0</v>
      </c>
      <c r="F533" s="90" t="str">
        <f t="shared" ref="F533:F596" si="51">IFERROR(IF(A533=0,"",IF(E533&lt;=$E$2,"A",IF(E533&lt;=$E$3,"B","C")))," ")</f>
        <v/>
      </c>
      <c r="I533" s="81"/>
      <c r="J533" s="81"/>
      <c r="K533" s="81"/>
      <c r="L533" s="99">
        <f t="shared" ref="L533:L596" si="52">IFERROR(T533/$J$2,0)</f>
        <v>0</v>
      </c>
      <c r="M533" s="90" t="str">
        <f t="shared" ref="M533:M596" si="53">IFERROR(IF(H533=0,"",IF(L533&lt;=$L$2,"A",IF(L533&lt;=$L$3,"B","C")))," ")</f>
        <v/>
      </c>
    </row>
    <row r="534" spans="2:13" x14ac:dyDescent="0.25">
      <c r="B534" s="81"/>
      <c r="C534" s="81"/>
      <c r="D534" s="81"/>
      <c r="E534" s="99">
        <f t="shared" si="50"/>
        <v>0</v>
      </c>
      <c r="F534" s="90" t="str">
        <f t="shared" si="51"/>
        <v/>
      </c>
      <c r="I534" s="81"/>
      <c r="J534" s="81"/>
      <c r="K534" s="81"/>
      <c r="L534" s="99">
        <f t="shared" si="52"/>
        <v>0</v>
      </c>
      <c r="M534" s="90" t="str">
        <f t="shared" si="53"/>
        <v/>
      </c>
    </row>
    <row r="535" spans="2:13" x14ac:dyDescent="0.25">
      <c r="B535" s="81"/>
      <c r="C535" s="81"/>
      <c r="D535" s="81"/>
      <c r="E535" s="99">
        <f t="shared" si="50"/>
        <v>0</v>
      </c>
      <c r="F535" s="90" t="str">
        <f t="shared" si="51"/>
        <v/>
      </c>
      <c r="I535" s="81"/>
      <c r="J535" s="81"/>
      <c r="K535" s="81"/>
      <c r="L535" s="99">
        <f t="shared" si="52"/>
        <v>0</v>
      </c>
      <c r="M535" s="90" t="str">
        <f t="shared" si="53"/>
        <v/>
      </c>
    </row>
    <row r="536" spans="2:13" x14ac:dyDescent="0.25">
      <c r="B536" s="81"/>
      <c r="C536" s="81"/>
      <c r="D536" s="81"/>
      <c r="E536" s="99">
        <f t="shared" si="50"/>
        <v>0</v>
      </c>
      <c r="F536" s="90" t="str">
        <f t="shared" si="51"/>
        <v/>
      </c>
      <c r="I536" s="81"/>
      <c r="J536" s="81"/>
      <c r="K536" s="81"/>
      <c r="L536" s="99">
        <f t="shared" si="52"/>
        <v>0</v>
      </c>
      <c r="M536" s="90" t="str">
        <f t="shared" si="53"/>
        <v/>
      </c>
    </row>
    <row r="537" spans="2:13" x14ac:dyDescent="0.25">
      <c r="B537" s="81"/>
      <c r="C537" s="81"/>
      <c r="D537" s="81"/>
      <c r="E537" s="99">
        <f t="shared" si="50"/>
        <v>0</v>
      </c>
      <c r="F537" s="90" t="str">
        <f t="shared" si="51"/>
        <v/>
      </c>
      <c r="I537" s="81"/>
      <c r="J537" s="81"/>
      <c r="K537" s="81"/>
      <c r="L537" s="99">
        <f t="shared" si="52"/>
        <v>0</v>
      </c>
      <c r="M537" s="90" t="str">
        <f t="shared" si="53"/>
        <v/>
      </c>
    </row>
    <row r="538" spans="2:13" x14ac:dyDescent="0.25">
      <c r="B538" s="81"/>
      <c r="C538" s="81"/>
      <c r="D538" s="81"/>
      <c r="E538" s="99">
        <f t="shared" si="50"/>
        <v>0</v>
      </c>
      <c r="F538" s="90" t="str">
        <f t="shared" si="51"/>
        <v/>
      </c>
      <c r="I538" s="81"/>
      <c r="J538" s="81"/>
      <c r="K538" s="81"/>
      <c r="L538" s="99">
        <f t="shared" si="52"/>
        <v>0</v>
      </c>
      <c r="M538" s="90" t="str">
        <f t="shared" si="53"/>
        <v/>
      </c>
    </row>
    <row r="539" spans="2:13" x14ac:dyDescent="0.25">
      <c r="B539" s="81"/>
      <c r="C539" s="81"/>
      <c r="D539" s="81"/>
      <c r="E539" s="99">
        <f t="shared" si="50"/>
        <v>0</v>
      </c>
      <c r="F539" s="90" t="str">
        <f t="shared" si="51"/>
        <v/>
      </c>
      <c r="I539" s="81"/>
      <c r="J539" s="81"/>
      <c r="K539" s="81"/>
      <c r="L539" s="99">
        <f t="shared" si="52"/>
        <v>0</v>
      </c>
      <c r="M539" s="90" t="str">
        <f t="shared" si="53"/>
        <v/>
      </c>
    </row>
    <row r="540" spans="2:13" x14ac:dyDescent="0.25">
      <c r="B540" s="81"/>
      <c r="C540" s="81"/>
      <c r="D540" s="81"/>
      <c r="E540" s="99">
        <f t="shared" si="50"/>
        <v>0</v>
      </c>
      <c r="F540" s="90" t="str">
        <f t="shared" si="51"/>
        <v/>
      </c>
      <c r="I540" s="81"/>
      <c r="J540" s="81"/>
      <c r="K540" s="81"/>
      <c r="L540" s="99">
        <f t="shared" si="52"/>
        <v>0</v>
      </c>
      <c r="M540" s="90" t="str">
        <f t="shared" si="53"/>
        <v/>
      </c>
    </row>
    <row r="541" spans="2:13" x14ac:dyDescent="0.25">
      <c r="B541" s="81"/>
      <c r="C541" s="81"/>
      <c r="D541" s="81"/>
      <c r="E541" s="99">
        <f t="shared" si="50"/>
        <v>0</v>
      </c>
      <c r="F541" s="90" t="str">
        <f t="shared" si="51"/>
        <v/>
      </c>
      <c r="I541" s="81"/>
      <c r="J541" s="81"/>
      <c r="K541" s="81"/>
      <c r="L541" s="99">
        <f t="shared" si="52"/>
        <v>0</v>
      </c>
      <c r="M541" s="90" t="str">
        <f t="shared" si="53"/>
        <v/>
      </c>
    </row>
    <row r="542" spans="2:13" x14ac:dyDescent="0.25">
      <c r="B542" s="81"/>
      <c r="C542" s="81"/>
      <c r="D542" s="81"/>
      <c r="E542" s="99">
        <f t="shared" si="50"/>
        <v>0</v>
      </c>
      <c r="F542" s="90" t="str">
        <f t="shared" si="51"/>
        <v/>
      </c>
      <c r="I542" s="81"/>
      <c r="J542" s="81"/>
      <c r="K542" s="81"/>
      <c r="L542" s="99">
        <f t="shared" si="52"/>
        <v>0</v>
      </c>
      <c r="M542" s="90" t="str">
        <f t="shared" si="53"/>
        <v/>
      </c>
    </row>
    <row r="543" spans="2:13" x14ac:dyDescent="0.25">
      <c r="B543" s="81"/>
      <c r="C543" s="81"/>
      <c r="D543" s="81"/>
      <c r="E543" s="99">
        <f t="shared" si="50"/>
        <v>0</v>
      </c>
      <c r="F543" s="90" t="str">
        <f t="shared" si="51"/>
        <v/>
      </c>
      <c r="I543" s="81"/>
      <c r="J543" s="81"/>
      <c r="K543" s="81"/>
      <c r="L543" s="99">
        <f t="shared" si="52"/>
        <v>0</v>
      </c>
      <c r="M543" s="90" t="str">
        <f t="shared" si="53"/>
        <v/>
      </c>
    </row>
    <row r="544" spans="2:13" x14ac:dyDescent="0.25">
      <c r="B544" s="81"/>
      <c r="C544" s="81"/>
      <c r="D544" s="81"/>
      <c r="E544" s="99">
        <f t="shared" si="50"/>
        <v>0</v>
      </c>
      <c r="F544" s="90" t="str">
        <f t="shared" si="51"/>
        <v/>
      </c>
      <c r="I544" s="81"/>
      <c r="J544" s="81"/>
      <c r="K544" s="81"/>
      <c r="L544" s="99">
        <f t="shared" si="52"/>
        <v>0</v>
      </c>
      <c r="M544" s="90" t="str">
        <f t="shared" si="53"/>
        <v/>
      </c>
    </row>
    <row r="545" spans="2:13" x14ac:dyDescent="0.25">
      <c r="B545" s="81"/>
      <c r="C545" s="81"/>
      <c r="D545" s="81"/>
      <c r="E545" s="99">
        <f t="shared" si="50"/>
        <v>0</v>
      </c>
      <c r="F545" s="90" t="str">
        <f t="shared" si="51"/>
        <v/>
      </c>
      <c r="I545" s="81"/>
      <c r="J545" s="81"/>
      <c r="K545" s="81"/>
      <c r="L545" s="99">
        <f t="shared" si="52"/>
        <v>0</v>
      </c>
      <c r="M545" s="90" t="str">
        <f t="shared" si="53"/>
        <v/>
      </c>
    </row>
    <row r="546" spans="2:13" x14ac:dyDescent="0.25">
      <c r="B546" s="81"/>
      <c r="C546" s="81"/>
      <c r="D546" s="81"/>
      <c r="E546" s="99">
        <f t="shared" si="50"/>
        <v>0</v>
      </c>
      <c r="F546" s="90" t="str">
        <f t="shared" si="51"/>
        <v/>
      </c>
      <c r="I546" s="81"/>
      <c r="J546" s="81"/>
      <c r="K546" s="81"/>
      <c r="L546" s="99">
        <f t="shared" si="52"/>
        <v>0</v>
      </c>
      <c r="M546" s="90" t="str">
        <f t="shared" si="53"/>
        <v/>
      </c>
    </row>
    <row r="547" spans="2:13" x14ac:dyDescent="0.25">
      <c r="B547" s="81"/>
      <c r="C547" s="81"/>
      <c r="D547" s="81"/>
      <c r="E547" s="99">
        <f t="shared" si="50"/>
        <v>0</v>
      </c>
      <c r="F547" s="90" t="str">
        <f t="shared" si="51"/>
        <v/>
      </c>
      <c r="I547" s="81"/>
      <c r="J547" s="81"/>
      <c r="K547" s="81"/>
      <c r="L547" s="99">
        <f t="shared" si="52"/>
        <v>0</v>
      </c>
      <c r="M547" s="90" t="str">
        <f t="shared" si="53"/>
        <v/>
      </c>
    </row>
    <row r="548" spans="2:13" x14ac:dyDescent="0.25">
      <c r="B548" s="81"/>
      <c r="C548" s="81"/>
      <c r="D548" s="81"/>
      <c r="E548" s="99">
        <f t="shared" si="50"/>
        <v>0</v>
      </c>
      <c r="F548" s="90" t="str">
        <f t="shared" si="51"/>
        <v/>
      </c>
      <c r="I548" s="81"/>
      <c r="J548" s="81"/>
      <c r="K548" s="81"/>
      <c r="L548" s="99">
        <f t="shared" si="52"/>
        <v>0</v>
      </c>
      <c r="M548" s="90" t="str">
        <f t="shared" si="53"/>
        <v/>
      </c>
    </row>
    <row r="549" spans="2:13" x14ac:dyDescent="0.25">
      <c r="B549" s="81"/>
      <c r="C549" s="81"/>
      <c r="D549" s="81"/>
      <c r="E549" s="99">
        <f t="shared" si="50"/>
        <v>0</v>
      </c>
      <c r="F549" s="90" t="str">
        <f t="shared" si="51"/>
        <v/>
      </c>
      <c r="I549" s="81"/>
      <c r="J549" s="81"/>
      <c r="K549" s="81"/>
      <c r="L549" s="99">
        <f t="shared" si="52"/>
        <v>0</v>
      </c>
      <c r="M549" s="90" t="str">
        <f t="shared" si="53"/>
        <v/>
      </c>
    </row>
    <row r="550" spans="2:13" x14ac:dyDescent="0.25">
      <c r="B550" s="81"/>
      <c r="C550" s="81"/>
      <c r="D550" s="81"/>
      <c r="E550" s="99">
        <f t="shared" si="50"/>
        <v>0</v>
      </c>
      <c r="F550" s="90" t="str">
        <f t="shared" si="51"/>
        <v/>
      </c>
      <c r="I550" s="81"/>
      <c r="J550" s="81"/>
      <c r="K550" s="81"/>
      <c r="L550" s="99">
        <f t="shared" si="52"/>
        <v>0</v>
      </c>
      <c r="M550" s="90" t="str">
        <f t="shared" si="53"/>
        <v/>
      </c>
    </row>
    <row r="551" spans="2:13" x14ac:dyDescent="0.25">
      <c r="B551" s="81"/>
      <c r="C551" s="81"/>
      <c r="D551" s="81"/>
      <c r="E551" s="99">
        <f t="shared" si="50"/>
        <v>0</v>
      </c>
      <c r="F551" s="90" t="str">
        <f t="shared" si="51"/>
        <v/>
      </c>
      <c r="I551" s="81"/>
      <c r="J551" s="81"/>
      <c r="K551" s="81"/>
      <c r="L551" s="99">
        <f t="shared" si="52"/>
        <v>0</v>
      </c>
      <c r="M551" s="90" t="str">
        <f t="shared" si="53"/>
        <v/>
      </c>
    </row>
    <row r="552" spans="2:13" x14ac:dyDescent="0.25">
      <c r="B552" s="81"/>
      <c r="C552" s="81"/>
      <c r="D552" s="81"/>
      <c r="E552" s="99">
        <f t="shared" si="50"/>
        <v>0</v>
      </c>
      <c r="F552" s="90" t="str">
        <f t="shared" si="51"/>
        <v/>
      </c>
      <c r="I552" s="81"/>
      <c r="J552" s="81"/>
      <c r="K552" s="81"/>
      <c r="L552" s="99">
        <f t="shared" si="52"/>
        <v>0</v>
      </c>
      <c r="M552" s="90" t="str">
        <f t="shared" si="53"/>
        <v/>
      </c>
    </row>
    <row r="553" spans="2:13" x14ac:dyDescent="0.25">
      <c r="B553" s="81"/>
      <c r="C553" s="81"/>
      <c r="D553" s="81"/>
      <c r="E553" s="99">
        <f t="shared" si="50"/>
        <v>0</v>
      </c>
      <c r="F553" s="90" t="str">
        <f t="shared" si="51"/>
        <v/>
      </c>
      <c r="I553" s="81"/>
      <c r="J553" s="81"/>
      <c r="K553" s="81"/>
      <c r="L553" s="99">
        <f t="shared" si="52"/>
        <v>0</v>
      </c>
      <c r="M553" s="90" t="str">
        <f t="shared" si="53"/>
        <v/>
      </c>
    </row>
    <row r="554" spans="2:13" x14ac:dyDescent="0.25">
      <c r="B554" s="81"/>
      <c r="C554" s="81"/>
      <c r="D554" s="81"/>
      <c r="E554" s="99">
        <f t="shared" si="50"/>
        <v>0</v>
      </c>
      <c r="F554" s="90" t="str">
        <f t="shared" si="51"/>
        <v/>
      </c>
      <c r="I554" s="81"/>
      <c r="J554" s="81"/>
      <c r="K554" s="81"/>
      <c r="L554" s="99">
        <f t="shared" si="52"/>
        <v>0</v>
      </c>
      <c r="M554" s="90" t="str">
        <f t="shared" si="53"/>
        <v/>
      </c>
    </row>
    <row r="555" spans="2:13" x14ac:dyDescent="0.25">
      <c r="B555" s="81"/>
      <c r="C555" s="81"/>
      <c r="D555" s="81"/>
      <c r="E555" s="99">
        <f t="shared" si="50"/>
        <v>0</v>
      </c>
      <c r="F555" s="90" t="str">
        <f t="shared" si="51"/>
        <v/>
      </c>
      <c r="I555" s="81"/>
      <c r="J555" s="81"/>
      <c r="K555" s="81"/>
      <c r="L555" s="99">
        <f t="shared" si="52"/>
        <v>0</v>
      </c>
      <c r="M555" s="90" t="str">
        <f t="shared" si="53"/>
        <v/>
      </c>
    </row>
    <row r="556" spans="2:13" x14ac:dyDescent="0.25">
      <c r="B556" s="81"/>
      <c r="C556" s="81"/>
      <c r="D556" s="81"/>
      <c r="E556" s="99">
        <f t="shared" si="50"/>
        <v>0</v>
      </c>
      <c r="F556" s="90" t="str">
        <f t="shared" si="51"/>
        <v/>
      </c>
      <c r="I556" s="81"/>
      <c r="J556" s="81"/>
      <c r="K556" s="81"/>
      <c r="L556" s="99">
        <f t="shared" si="52"/>
        <v>0</v>
      </c>
      <c r="M556" s="90" t="str">
        <f t="shared" si="53"/>
        <v/>
      </c>
    </row>
    <row r="557" spans="2:13" x14ac:dyDescent="0.25">
      <c r="B557" s="81"/>
      <c r="C557" s="81"/>
      <c r="D557" s="81"/>
      <c r="E557" s="99">
        <f t="shared" si="50"/>
        <v>0</v>
      </c>
      <c r="F557" s="90" t="str">
        <f t="shared" si="51"/>
        <v/>
      </c>
      <c r="I557" s="81"/>
      <c r="J557" s="81"/>
      <c r="K557" s="81"/>
      <c r="L557" s="99">
        <f t="shared" si="52"/>
        <v>0</v>
      </c>
      <c r="M557" s="90" t="str">
        <f t="shared" si="53"/>
        <v/>
      </c>
    </row>
    <row r="558" spans="2:13" x14ac:dyDescent="0.25">
      <c r="B558" s="81"/>
      <c r="C558" s="81"/>
      <c r="D558" s="81"/>
      <c r="E558" s="99">
        <f t="shared" si="50"/>
        <v>0</v>
      </c>
      <c r="F558" s="90" t="str">
        <f t="shared" si="51"/>
        <v/>
      </c>
      <c r="I558" s="81"/>
      <c r="J558" s="81"/>
      <c r="K558" s="81"/>
      <c r="L558" s="99">
        <f t="shared" si="52"/>
        <v>0</v>
      </c>
      <c r="M558" s="90" t="str">
        <f t="shared" si="53"/>
        <v/>
      </c>
    </row>
    <row r="559" spans="2:13" x14ac:dyDescent="0.25">
      <c r="B559" s="81"/>
      <c r="C559" s="81"/>
      <c r="D559" s="81"/>
      <c r="E559" s="99">
        <f t="shared" si="50"/>
        <v>0</v>
      </c>
      <c r="F559" s="90" t="str">
        <f t="shared" si="51"/>
        <v/>
      </c>
      <c r="I559" s="81"/>
      <c r="J559" s="81"/>
      <c r="K559" s="81"/>
      <c r="L559" s="99">
        <f t="shared" si="52"/>
        <v>0</v>
      </c>
      <c r="M559" s="90" t="str">
        <f t="shared" si="53"/>
        <v/>
      </c>
    </row>
    <row r="560" spans="2:13" x14ac:dyDescent="0.25">
      <c r="B560" s="81"/>
      <c r="C560" s="81"/>
      <c r="D560" s="81"/>
      <c r="E560" s="99">
        <f t="shared" si="50"/>
        <v>0</v>
      </c>
      <c r="F560" s="90" t="str">
        <f t="shared" si="51"/>
        <v/>
      </c>
      <c r="I560" s="81"/>
      <c r="J560" s="81"/>
      <c r="K560" s="81"/>
      <c r="L560" s="99">
        <f t="shared" si="52"/>
        <v>0</v>
      </c>
      <c r="M560" s="90" t="str">
        <f t="shared" si="53"/>
        <v/>
      </c>
    </row>
    <row r="561" spans="2:13" x14ac:dyDescent="0.25">
      <c r="B561" s="81"/>
      <c r="C561" s="81"/>
      <c r="D561" s="81"/>
      <c r="E561" s="99">
        <f t="shared" si="50"/>
        <v>0</v>
      </c>
      <c r="F561" s="90" t="str">
        <f t="shared" si="51"/>
        <v/>
      </c>
      <c r="I561" s="81"/>
      <c r="J561" s="81"/>
      <c r="K561" s="81"/>
      <c r="L561" s="99">
        <f t="shared" si="52"/>
        <v>0</v>
      </c>
      <c r="M561" s="90" t="str">
        <f t="shared" si="53"/>
        <v/>
      </c>
    </row>
    <row r="562" spans="2:13" x14ac:dyDescent="0.25">
      <c r="B562" s="81"/>
      <c r="C562" s="81"/>
      <c r="D562" s="81"/>
      <c r="E562" s="99">
        <f t="shared" si="50"/>
        <v>0</v>
      </c>
      <c r="F562" s="90" t="str">
        <f t="shared" si="51"/>
        <v/>
      </c>
      <c r="I562" s="81"/>
      <c r="J562" s="81"/>
      <c r="K562" s="81"/>
      <c r="L562" s="99">
        <f t="shared" si="52"/>
        <v>0</v>
      </c>
      <c r="M562" s="90" t="str">
        <f t="shared" si="53"/>
        <v/>
      </c>
    </row>
    <row r="563" spans="2:13" x14ac:dyDescent="0.25">
      <c r="B563" s="81"/>
      <c r="C563" s="81"/>
      <c r="D563" s="81"/>
      <c r="E563" s="99">
        <f t="shared" si="50"/>
        <v>0</v>
      </c>
      <c r="F563" s="90" t="str">
        <f t="shared" si="51"/>
        <v/>
      </c>
      <c r="I563" s="81"/>
      <c r="J563" s="81"/>
      <c r="K563" s="81"/>
      <c r="L563" s="99">
        <f t="shared" si="52"/>
        <v>0</v>
      </c>
      <c r="M563" s="90" t="str">
        <f t="shared" si="53"/>
        <v/>
      </c>
    </row>
    <row r="564" spans="2:13" x14ac:dyDescent="0.25">
      <c r="B564" s="81"/>
      <c r="C564" s="81"/>
      <c r="D564" s="81"/>
      <c r="E564" s="99">
        <f t="shared" si="50"/>
        <v>0</v>
      </c>
      <c r="F564" s="90" t="str">
        <f t="shared" si="51"/>
        <v/>
      </c>
      <c r="I564" s="81"/>
      <c r="J564" s="81"/>
      <c r="K564" s="81"/>
      <c r="L564" s="99">
        <f t="shared" si="52"/>
        <v>0</v>
      </c>
      <c r="M564" s="90" t="str">
        <f t="shared" si="53"/>
        <v/>
      </c>
    </row>
    <row r="565" spans="2:13" x14ac:dyDescent="0.25">
      <c r="B565" s="81"/>
      <c r="C565" s="81"/>
      <c r="D565" s="81"/>
      <c r="E565" s="99">
        <f t="shared" si="50"/>
        <v>0</v>
      </c>
      <c r="F565" s="90" t="str">
        <f t="shared" si="51"/>
        <v/>
      </c>
      <c r="I565" s="81"/>
      <c r="J565" s="81"/>
      <c r="K565" s="81"/>
      <c r="L565" s="99">
        <f t="shared" si="52"/>
        <v>0</v>
      </c>
      <c r="M565" s="90" t="str">
        <f t="shared" si="53"/>
        <v/>
      </c>
    </row>
    <row r="566" spans="2:13" x14ac:dyDescent="0.25">
      <c r="B566" s="81"/>
      <c r="C566" s="81"/>
      <c r="D566" s="81"/>
      <c r="E566" s="99">
        <f t="shared" si="50"/>
        <v>0</v>
      </c>
      <c r="F566" s="90" t="str">
        <f t="shared" si="51"/>
        <v/>
      </c>
      <c r="I566" s="81"/>
      <c r="J566" s="81"/>
      <c r="K566" s="81"/>
      <c r="L566" s="99">
        <f t="shared" si="52"/>
        <v>0</v>
      </c>
      <c r="M566" s="90" t="str">
        <f t="shared" si="53"/>
        <v/>
      </c>
    </row>
    <row r="567" spans="2:13" x14ac:dyDescent="0.25">
      <c r="B567" s="81"/>
      <c r="C567" s="81"/>
      <c r="D567" s="81"/>
      <c r="E567" s="99">
        <f t="shared" si="50"/>
        <v>0</v>
      </c>
      <c r="F567" s="90" t="str">
        <f t="shared" si="51"/>
        <v/>
      </c>
      <c r="I567" s="81"/>
      <c r="J567" s="81"/>
      <c r="K567" s="81"/>
      <c r="L567" s="99">
        <f t="shared" si="52"/>
        <v>0</v>
      </c>
      <c r="M567" s="90" t="str">
        <f t="shared" si="53"/>
        <v/>
      </c>
    </row>
    <row r="568" spans="2:13" x14ac:dyDescent="0.25">
      <c r="B568" s="81"/>
      <c r="C568" s="81"/>
      <c r="D568" s="81"/>
      <c r="E568" s="99">
        <f t="shared" si="50"/>
        <v>0</v>
      </c>
      <c r="F568" s="90" t="str">
        <f t="shared" si="51"/>
        <v/>
      </c>
      <c r="I568" s="81"/>
      <c r="J568" s="81"/>
      <c r="K568" s="81"/>
      <c r="L568" s="99">
        <f t="shared" si="52"/>
        <v>0</v>
      </c>
      <c r="M568" s="90" t="str">
        <f t="shared" si="53"/>
        <v/>
      </c>
    </row>
    <row r="569" spans="2:13" x14ac:dyDescent="0.25">
      <c r="B569" s="81"/>
      <c r="C569" s="81"/>
      <c r="D569" s="81"/>
      <c r="E569" s="99">
        <f t="shared" si="50"/>
        <v>0</v>
      </c>
      <c r="F569" s="90" t="str">
        <f t="shared" si="51"/>
        <v/>
      </c>
      <c r="I569" s="81"/>
      <c r="J569" s="81"/>
      <c r="K569" s="81"/>
      <c r="L569" s="99">
        <f t="shared" si="52"/>
        <v>0</v>
      </c>
      <c r="M569" s="90" t="str">
        <f t="shared" si="53"/>
        <v/>
      </c>
    </row>
    <row r="570" spans="2:13" x14ac:dyDescent="0.25">
      <c r="B570" s="81"/>
      <c r="C570" s="81"/>
      <c r="D570" s="81"/>
      <c r="E570" s="99">
        <f t="shared" si="50"/>
        <v>0</v>
      </c>
      <c r="F570" s="90" t="str">
        <f t="shared" si="51"/>
        <v/>
      </c>
      <c r="I570" s="81"/>
      <c r="J570" s="81"/>
      <c r="K570" s="81"/>
      <c r="L570" s="99">
        <f t="shared" si="52"/>
        <v>0</v>
      </c>
      <c r="M570" s="90" t="str">
        <f t="shared" si="53"/>
        <v/>
      </c>
    </row>
    <row r="571" spans="2:13" x14ac:dyDescent="0.25">
      <c r="B571" s="81"/>
      <c r="C571" s="81"/>
      <c r="D571" s="81"/>
      <c r="E571" s="99">
        <f t="shared" si="50"/>
        <v>0</v>
      </c>
      <c r="F571" s="90" t="str">
        <f t="shared" si="51"/>
        <v/>
      </c>
      <c r="I571" s="81"/>
      <c r="J571" s="81"/>
      <c r="K571" s="81"/>
      <c r="L571" s="99">
        <f t="shared" si="52"/>
        <v>0</v>
      </c>
      <c r="M571" s="90" t="str">
        <f t="shared" si="53"/>
        <v/>
      </c>
    </row>
    <row r="572" spans="2:13" x14ac:dyDescent="0.25">
      <c r="B572" s="81"/>
      <c r="C572" s="81"/>
      <c r="D572" s="81"/>
      <c r="E572" s="99">
        <f t="shared" si="50"/>
        <v>0</v>
      </c>
      <c r="F572" s="90" t="str">
        <f t="shared" si="51"/>
        <v/>
      </c>
      <c r="I572" s="81"/>
      <c r="J572" s="81"/>
      <c r="K572" s="81"/>
      <c r="L572" s="99">
        <f t="shared" si="52"/>
        <v>0</v>
      </c>
      <c r="M572" s="90" t="str">
        <f t="shared" si="53"/>
        <v/>
      </c>
    </row>
    <row r="573" spans="2:13" x14ac:dyDescent="0.25">
      <c r="B573" s="81"/>
      <c r="C573" s="81"/>
      <c r="D573" s="81"/>
      <c r="E573" s="99">
        <f t="shared" si="50"/>
        <v>0</v>
      </c>
      <c r="F573" s="90" t="str">
        <f t="shared" si="51"/>
        <v/>
      </c>
      <c r="I573" s="81"/>
      <c r="J573" s="81"/>
      <c r="K573" s="81"/>
      <c r="L573" s="99">
        <f t="shared" si="52"/>
        <v>0</v>
      </c>
      <c r="M573" s="90" t="str">
        <f t="shared" si="53"/>
        <v/>
      </c>
    </row>
    <row r="574" spans="2:13" x14ac:dyDescent="0.25">
      <c r="B574" s="81"/>
      <c r="C574" s="81"/>
      <c r="D574" s="81"/>
      <c r="E574" s="99">
        <f t="shared" si="50"/>
        <v>0</v>
      </c>
      <c r="F574" s="90" t="str">
        <f t="shared" si="51"/>
        <v/>
      </c>
      <c r="I574" s="81"/>
      <c r="J574" s="81"/>
      <c r="K574" s="81"/>
      <c r="L574" s="99">
        <f t="shared" si="52"/>
        <v>0</v>
      </c>
      <c r="M574" s="90" t="str">
        <f t="shared" si="53"/>
        <v/>
      </c>
    </row>
    <row r="575" spans="2:13" x14ac:dyDescent="0.25">
      <c r="B575" s="81"/>
      <c r="C575" s="81"/>
      <c r="D575" s="81"/>
      <c r="E575" s="99">
        <f t="shared" si="50"/>
        <v>0</v>
      </c>
      <c r="F575" s="90" t="str">
        <f t="shared" si="51"/>
        <v/>
      </c>
      <c r="I575" s="81"/>
      <c r="J575" s="81"/>
      <c r="K575" s="81"/>
      <c r="L575" s="99">
        <f t="shared" si="52"/>
        <v>0</v>
      </c>
      <c r="M575" s="90" t="str">
        <f t="shared" si="53"/>
        <v/>
      </c>
    </row>
    <row r="576" spans="2:13" x14ac:dyDescent="0.25">
      <c r="B576" s="81"/>
      <c r="C576" s="81"/>
      <c r="D576" s="81"/>
      <c r="E576" s="99">
        <f t="shared" si="50"/>
        <v>0</v>
      </c>
      <c r="F576" s="90" t="str">
        <f t="shared" si="51"/>
        <v/>
      </c>
      <c r="I576" s="81"/>
      <c r="J576" s="81"/>
      <c r="K576" s="81"/>
      <c r="L576" s="99">
        <f t="shared" si="52"/>
        <v>0</v>
      </c>
      <c r="M576" s="90" t="str">
        <f t="shared" si="53"/>
        <v/>
      </c>
    </row>
    <row r="577" spans="2:13" x14ac:dyDescent="0.25">
      <c r="B577" s="81"/>
      <c r="C577" s="81"/>
      <c r="D577" s="81"/>
      <c r="E577" s="99">
        <f t="shared" si="50"/>
        <v>0</v>
      </c>
      <c r="F577" s="90" t="str">
        <f t="shared" si="51"/>
        <v/>
      </c>
      <c r="I577" s="81"/>
      <c r="J577" s="81"/>
      <c r="K577" s="81"/>
      <c r="L577" s="99">
        <f t="shared" si="52"/>
        <v>0</v>
      </c>
      <c r="M577" s="90" t="str">
        <f t="shared" si="53"/>
        <v/>
      </c>
    </row>
    <row r="578" spans="2:13" x14ac:dyDescent="0.25">
      <c r="B578" s="81"/>
      <c r="C578" s="81"/>
      <c r="D578" s="81"/>
      <c r="E578" s="99">
        <f t="shared" si="50"/>
        <v>0</v>
      </c>
      <c r="F578" s="90" t="str">
        <f t="shared" si="51"/>
        <v/>
      </c>
      <c r="I578" s="81"/>
      <c r="J578" s="81"/>
      <c r="K578" s="81"/>
      <c r="L578" s="99">
        <f t="shared" si="52"/>
        <v>0</v>
      </c>
      <c r="M578" s="90" t="str">
        <f t="shared" si="53"/>
        <v/>
      </c>
    </row>
    <row r="579" spans="2:13" x14ac:dyDescent="0.25">
      <c r="B579" s="81"/>
      <c r="C579" s="81"/>
      <c r="D579" s="81"/>
      <c r="E579" s="99">
        <f t="shared" si="50"/>
        <v>0</v>
      </c>
      <c r="F579" s="90" t="str">
        <f t="shared" si="51"/>
        <v/>
      </c>
      <c r="I579" s="81"/>
      <c r="J579" s="81"/>
      <c r="K579" s="81"/>
      <c r="L579" s="99">
        <f t="shared" si="52"/>
        <v>0</v>
      </c>
      <c r="M579" s="90" t="str">
        <f t="shared" si="53"/>
        <v/>
      </c>
    </row>
    <row r="580" spans="2:13" x14ac:dyDescent="0.25">
      <c r="B580" s="81"/>
      <c r="C580" s="81"/>
      <c r="D580" s="81"/>
      <c r="E580" s="99">
        <f t="shared" si="50"/>
        <v>0</v>
      </c>
      <c r="F580" s="90" t="str">
        <f t="shared" si="51"/>
        <v/>
      </c>
      <c r="I580" s="81"/>
      <c r="J580" s="81"/>
      <c r="K580" s="81"/>
      <c r="L580" s="99">
        <f t="shared" si="52"/>
        <v>0</v>
      </c>
      <c r="M580" s="90" t="str">
        <f t="shared" si="53"/>
        <v/>
      </c>
    </row>
    <row r="581" spans="2:13" x14ac:dyDescent="0.25">
      <c r="B581" s="81"/>
      <c r="C581" s="81"/>
      <c r="D581" s="81"/>
      <c r="E581" s="99">
        <f t="shared" si="50"/>
        <v>0</v>
      </c>
      <c r="F581" s="90" t="str">
        <f t="shared" si="51"/>
        <v/>
      </c>
      <c r="I581" s="81"/>
      <c r="J581" s="81"/>
      <c r="K581" s="81"/>
      <c r="L581" s="99">
        <f t="shared" si="52"/>
        <v>0</v>
      </c>
      <c r="M581" s="90" t="str">
        <f t="shared" si="53"/>
        <v/>
      </c>
    </row>
    <row r="582" spans="2:13" x14ac:dyDescent="0.25">
      <c r="B582" s="81"/>
      <c r="C582" s="81"/>
      <c r="D582" s="81"/>
      <c r="E582" s="99">
        <f t="shared" si="50"/>
        <v>0</v>
      </c>
      <c r="F582" s="90" t="str">
        <f t="shared" si="51"/>
        <v/>
      </c>
      <c r="I582" s="81"/>
      <c r="J582" s="81"/>
      <c r="K582" s="81"/>
      <c r="L582" s="99">
        <f t="shared" si="52"/>
        <v>0</v>
      </c>
      <c r="M582" s="90" t="str">
        <f t="shared" si="53"/>
        <v/>
      </c>
    </row>
    <row r="583" spans="2:13" x14ac:dyDescent="0.25">
      <c r="B583" s="81"/>
      <c r="C583" s="81"/>
      <c r="D583" s="81"/>
      <c r="E583" s="99">
        <f t="shared" si="50"/>
        <v>0</v>
      </c>
      <c r="F583" s="90" t="str">
        <f t="shared" si="51"/>
        <v/>
      </c>
      <c r="I583" s="81"/>
      <c r="J583" s="81"/>
      <c r="K583" s="81"/>
      <c r="L583" s="99">
        <f t="shared" si="52"/>
        <v>0</v>
      </c>
      <c r="M583" s="90" t="str">
        <f t="shared" si="53"/>
        <v/>
      </c>
    </row>
    <row r="584" spans="2:13" x14ac:dyDescent="0.25">
      <c r="B584" s="81"/>
      <c r="C584" s="81"/>
      <c r="D584" s="81"/>
      <c r="E584" s="99">
        <f t="shared" si="50"/>
        <v>0</v>
      </c>
      <c r="F584" s="90" t="str">
        <f t="shared" si="51"/>
        <v/>
      </c>
      <c r="I584" s="81"/>
      <c r="J584" s="81"/>
      <c r="K584" s="81"/>
      <c r="L584" s="99">
        <f t="shared" si="52"/>
        <v>0</v>
      </c>
      <c r="M584" s="90" t="str">
        <f t="shared" si="53"/>
        <v/>
      </c>
    </row>
    <row r="585" spans="2:13" x14ac:dyDescent="0.25">
      <c r="B585" s="81"/>
      <c r="C585" s="81"/>
      <c r="D585" s="81"/>
      <c r="E585" s="99">
        <f t="shared" si="50"/>
        <v>0</v>
      </c>
      <c r="F585" s="90" t="str">
        <f t="shared" si="51"/>
        <v/>
      </c>
      <c r="I585" s="81"/>
      <c r="J585" s="81"/>
      <c r="K585" s="81"/>
      <c r="L585" s="99">
        <f t="shared" si="52"/>
        <v>0</v>
      </c>
      <c r="M585" s="90" t="str">
        <f t="shared" si="53"/>
        <v/>
      </c>
    </row>
    <row r="586" spans="2:13" x14ac:dyDescent="0.25">
      <c r="B586" s="81"/>
      <c r="C586" s="81"/>
      <c r="D586" s="81"/>
      <c r="E586" s="99">
        <f t="shared" si="50"/>
        <v>0</v>
      </c>
      <c r="F586" s="90" t="str">
        <f t="shared" si="51"/>
        <v/>
      </c>
      <c r="I586" s="81"/>
      <c r="J586" s="81"/>
      <c r="K586" s="81"/>
      <c r="L586" s="99">
        <f t="shared" si="52"/>
        <v>0</v>
      </c>
      <c r="M586" s="90" t="str">
        <f t="shared" si="53"/>
        <v/>
      </c>
    </row>
    <row r="587" spans="2:13" x14ac:dyDescent="0.25">
      <c r="B587" s="81"/>
      <c r="C587" s="81"/>
      <c r="D587" s="81"/>
      <c r="E587" s="99">
        <f t="shared" si="50"/>
        <v>0</v>
      </c>
      <c r="F587" s="90" t="str">
        <f t="shared" si="51"/>
        <v/>
      </c>
      <c r="I587" s="81"/>
      <c r="J587" s="81"/>
      <c r="K587" s="81"/>
      <c r="L587" s="99">
        <f t="shared" si="52"/>
        <v>0</v>
      </c>
      <c r="M587" s="90" t="str">
        <f t="shared" si="53"/>
        <v/>
      </c>
    </row>
    <row r="588" spans="2:13" x14ac:dyDescent="0.25">
      <c r="B588" s="81"/>
      <c r="C588" s="81"/>
      <c r="D588" s="81"/>
      <c r="E588" s="99">
        <f t="shared" si="50"/>
        <v>0</v>
      </c>
      <c r="F588" s="90" t="str">
        <f t="shared" si="51"/>
        <v/>
      </c>
      <c r="I588" s="81"/>
      <c r="J588" s="81"/>
      <c r="K588" s="81"/>
      <c r="L588" s="99">
        <f t="shared" si="52"/>
        <v>0</v>
      </c>
      <c r="M588" s="90" t="str">
        <f t="shared" si="53"/>
        <v/>
      </c>
    </row>
    <row r="589" spans="2:13" x14ac:dyDescent="0.25">
      <c r="B589" s="81"/>
      <c r="C589" s="81"/>
      <c r="D589" s="81"/>
      <c r="E589" s="99">
        <f t="shared" si="50"/>
        <v>0</v>
      </c>
      <c r="F589" s="90" t="str">
        <f t="shared" si="51"/>
        <v/>
      </c>
      <c r="I589" s="81"/>
      <c r="J589" s="81"/>
      <c r="K589" s="81"/>
      <c r="L589" s="99">
        <f t="shared" si="52"/>
        <v>0</v>
      </c>
      <c r="M589" s="90" t="str">
        <f t="shared" si="53"/>
        <v/>
      </c>
    </row>
    <row r="590" spans="2:13" x14ac:dyDescent="0.25">
      <c r="B590" s="81"/>
      <c r="C590" s="81"/>
      <c r="D590" s="81"/>
      <c r="E590" s="99">
        <f t="shared" si="50"/>
        <v>0</v>
      </c>
      <c r="F590" s="90" t="str">
        <f t="shared" si="51"/>
        <v/>
      </c>
      <c r="I590" s="81"/>
      <c r="J590" s="81"/>
      <c r="K590" s="81"/>
      <c r="L590" s="99">
        <f t="shared" si="52"/>
        <v>0</v>
      </c>
      <c r="M590" s="90" t="str">
        <f t="shared" si="53"/>
        <v/>
      </c>
    </row>
    <row r="591" spans="2:13" x14ac:dyDescent="0.25">
      <c r="B591" s="81"/>
      <c r="C591" s="81"/>
      <c r="D591" s="81"/>
      <c r="E591" s="99">
        <f t="shared" si="50"/>
        <v>0</v>
      </c>
      <c r="F591" s="90" t="str">
        <f t="shared" si="51"/>
        <v/>
      </c>
      <c r="I591" s="81"/>
      <c r="J591" s="81"/>
      <c r="K591" s="81"/>
      <c r="L591" s="99">
        <f t="shared" si="52"/>
        <v>0</v>
      </c>
      <c r="M591" s="90" t="str">
        <f t="shared" si="53"/>
        <v/>
      </c>
    </row>
    <row r="592" spans="2:13" x14ac:dyDescent="0.25">
      <c r="B592" s="81"/>
      <c r="C592" s="81"/>
      <c r="D592" s="81"/>
      <c r="E592" s="99">
        <f t="shared" si="50"/>
        <v>0</v>
      </c>
      <c r="F592" s="90" t="str">
        <f t="shared" si="51"/>
        <v/>
      </c>
      <c r="I592" s="81"/>
      <c r="J592" s="81"/>
      <c r="K592" s="81"/>
      <c r="L592" s="99">
        <f t="shared" si="52"/>
        <v>0</v>
      </c>
      <c r="M592" s="90" t="str">
        <f t="shared" si="53"/>
        <v/>
      </c>
    </row>
    <row r="593" spans="2:13" x14ac:dyDescent="0.25">
      <c r="B593" s="81"/>
      <c r="C593" s="81"/>
      <c r="D593" s="81"/>
      <c r="E593" s="99">
        <f t="shared" si="50"/>
        <v>0</v>
      </c>
      <c r="F593" s="90" t="str">
        <f t="shared" si="51"/>
        <v/>
      </c>
      <c r="I593" s="81"/>
      <c r="J593" s="81"/>
      <c r="K593" s="81"/>
      <c r="L593" s="99">
        <f t="shared" si="52"/>
        <v>0</v>
      </c>
      <c r="M593" s="90" t="str">
        <f t="shared" si="53"/>
        <v/>
      </c>
    </row>
    <row r="594" spans="2:13" x14ac:dyDescent="0.25">
      <c r="B594" s="81"/>
      <c r="C594" s="81"/>
      <c r="D594" s="81"/>
      <c r="E594" s="99">
        <f t="shared" si="50"/>
        <v>0</v>
      </c>
      <c r="F594" s="90" t="str">
        <f t="shared" si="51"/>
        <v/>
      </c>
      <c r="I594" s="81"/>
      <c r="J594" s="81"/>
      <c r="K594" s="81"/>
      <c r="L594" s="99">
        <f t="shared" si="52"/>
        <v>0</v>
      </c>
      <c r="M594" s="90" t="str">
        <f t="shared" si="53"/>
        <v/>
      </c>
    </row>
    <row r="595" spans="2:13" x14ac:dyDescent="0.25">
      <c r="B595" s="81"/>
      <c r="C595" s="81"/>
      <c r="D595" s="81"/>
      <c r="E595" s="99">
        <f t="shared" si="50"/>
        <v>0</v>
      </c>
      <c r="F595" s="90" t="str">
        <f t="shared" si="51"/>
        <v/>
      </c>
      <c r="I595" s="81"/>
      <c r="J595" s="81"/>
      <c r="K595" s="81"/>
      <c r="L595" s="99">
        <f t="shared" si="52"/>
        <v>0</v>
      </c>
      <c r="M595" s="90" t="str">
        <f t="shared" si="53"/>
        <v/>
      </c>
    </row>
    <row r="596" spans="2:13" x14ac:dyDescent="0.25">
      <c r="B596" s="81"/>
      <c r="C596" s="81"/>
      <c r="D596" s="81"/>
      <c r="E596" s="99">
        <f t="shared" ref="E596:E659" si="54">IFERROR(S596/$C$2,0)</f>
        <v>0</v>
      </c>
      <c r="F596" s="90" t="str">
        <f t="shared" si="51"/>
        <v/>
      </c>
      <c r="I596" s="81"/>
      <c r="J596" s="81"/>
      <c r="K596" s="81"/>
      <c r="L596" s="99">
        <f t="shared" si="52"/>
        <v>0</v>
      </c>
      <c r="M596" s="90" t="str">
        <f t="shared" si="53"/>
        <v/>
      </c>
    </row>
    <row r="597" spans="2:13" x14ac:dyDescent="0.25">
      <c r="B597" s="81"/>
      <c r="C597" s="81"/>
      <c r="D597" s="81"/>
      <c r="E597" s="99">
        <f t="shared" si="54"/>
        <v>0</v>
      </c>
      <c r="F597" s="90" t="str">
        <f t="shared" ref="F597:F660" si="55">IFERROR(IF(A597=0,"",IF(E597&lt;=$E$2,"A",IF(E597&lt;=$E$3,"B","C")))," ")</f>
        <v/>
      </c>
      <c r="I597" s="81"/>
      <c r="J597" s="81"/>
      <c r="K597" s="81"/>
      <c r="L597" s="99">
        <f t="shared" ref="L597:L660" si="56">IFERROR(T597/$J$2,0)</f>
        <v>0</v>
      </c>
      <c r="M597" s="90" t="str">
        <f t="shared" ref="M597:M660" si="57">IFERROR(IF(H597=0,"",IF(L597&lt;=$L$2,"A",IF(L597&lt;=$L$3,"B","C")))," ")</f>
        <v/>
      </c>
    </row>
    <row r="598" spans="2:13" x14ac:dyDescent="0.25">
      <c r="B598" s="81"/>
      <c r="C598" s="81"/>
      <c r="D598" s="81"/>
      <c r="E598" s="99">
        <f t="shared" si="54"/>
        <v>0</v>
      </c>
      <c r="F598" s="90" t="str">
        <f t="shared" si="55"/>
        <v/>
      </c>
      <c r="I598" s="81"/>
      <c r="J598" s="81"/>
      <c r="K598" s="81"/>
      <c r="L598" s="99">
        <f t="shared" si="56"/>
        <v>0</v>
      </c>
      <c r="M598" s="90" t="str">
        <f t="shared" si="57"/>
        <v/>
      </c>
    </row>
    <row r="599" spans="2:13" x14ac:dyDescent="0.25">
      <c r="B599" s="81"/>
      <c r="C599" s="81"/>
      <c r="D599" s="81"/>
      <c r="E599" s="99">
        <f t="shared" si="54"/>
        <v>0</v>
      </c>
      <c r="F599" s="90" t="str">
        <f t="shared" si="55"/>
        <v/>
      </c>
      <c r="I599" s="81"/>
      <c r="J599" s="81"/>
      <c r="K599" s="81"/>
      <c r="L599" s="99">
        <f t="shared" si="56"/>
        <v>0</v>
      </c>
      <c r="M599" s="90" t="str">
        <f t="shared" si="57"/>
        <v/>
      </c>
    </row>
    <row r="600" spans="2:13" x14ac:dyDescent="0.25">
      <c r="B600" s="81"/>
      <c r="C600" s="81"/>
      <c r="D600" s="81"/>
      <c r="E600" s="99">
        <f t="shared" si="54"/>
        <v>0</v>
      </c>
      <c r="F600" s="90" t="str">
        <f t="shared" si="55"/>
        <v/>
      </c>
      <c r="I600" s="81"/>
      <c r="J600" s="81"/>
      <c r="K600" s="81"/>
      <c r="L600" s="99">
        <f t="shared" si="56"/>
        <v>0</v>
      </c>
      <c r="M600" s="90" t="str">
        <f t="shared" si="57"/>
        <v/>
      </c>
    </row>
    <row r="601" spans="2:13" x14ac:dyDescent="0.25">
      <c r="B601" s="81"/>
      <c r="C601" s="81"/>
      <c r="D601" s="81"/>
      <c r="E601" s="99">
        <f t="shared" si="54"/>
        <v>0</v>
      </c>
      <c r="F601" s="90" t="str">
        <f t="shared" si="55"/>
        <v/>
      </c>
      <c r="I601" s="81"/>
      <c r="J601" s="81"/>
      <c r="K601" s="81"/>
      <c r="L601" s="99">
        <f t="shared" si="56"/>
        <v>0</v>
      </c>
      <c r="M601" s="90" t="str">
        <f t="shared" si="57"/>
        <v/>
      </c>
    </row>
    <row r="602" spans="2:13" x14ac:dyDescent="0.25">
      <c r="B602" s="81"/>
      <c r="C602" s="81"/>
      <c r="D602" s="81"/>
      <c r="E602" s="99">
        <f t="shared" si="54"/>
        <v>0</v>
      </c>
      <c r="F602" s="90" t="str">
        <f t="shared" si="55"/>
        <v/>
      </c>
      <c r="I602" s="81"/>
      <c r="J602" s="81"/>
      <c r="K602" s="81"/>
      <c r="L602" s="99">
        <f t="shared" si="56"/>
        <v>0</v>
      </c>
      <c r="M602" s="90" t="str">
        <f t="shared" si="57"/>
        <v/>
      </c>
    </row>
    <row r="603" spans="2:13" x14ac:dyDescent="0.25">
      <c r="B603" s="81"/>
      <c r="C603" s="81"/>
      <c r="D603" s="81"/>
      <c r="E603" s="99">
        <f t="shared" si="54"/>
        <v>0</v>
      </c>
      <c r="F603" s="90" t="str">
        <f t="shared" si="55"/>
        <v/>
      </c>
      <c r="I603" s="81"/>
      <c r="J603" s="81"/>
      <c r="K603" s="81"/>
      <c r="L603" s="99">
        <f t="shared" si="56"/>
        <v>0</v>
      </c>
      <c r="M603" s="90" t="str">
        <f t="shared" si="57"/>
        <v/>
      </c>
    </row>
    <row r="604" spans="2:13" x14ac:dyDescent="0.25">
      <c r="B604" s="81"/>
      <c r="C604" s="81"/>
      <c r="D604" s="81"/>
      <c r="E604" s="99">
        <f t="shared" si="54"/>
        <v>0</v>
      </c>
      <c r="F604" s="90" t="str">
        <f t="shared" si="55"/>
        <v/>
      </c>
      <c r="I604" s="81"/>
      <c r="J604" s="81"/>
      <c r="K604" s="81"/>
      <c r="L604" s="99">
        <f t="shared" si="56"/>
        <v>0</v>
      </c>
      <c r="M604" s="90" t="str">
        <f t="shared" si="57"/>
        <v/>
      </c>
    </row>
    <row r="605" spans="2:13" x14ac:dyDescent="0.25">
      <c r="B605" s="81"/>
      <c r="C605" s="81"/>
      <c r="D605" s="81"/>
      <c r="E605" s="99">
        <f t="shared" si="54"/>
        <v>0</v>
      </c>
      <c r="F605" s="90" t="str">
        <f t="shared" si="55"/>
        <v/>
      </c>
      <c r="I605" s="81"/>
      <c r="J605" s="81"/>
      <c r="K605" s="81"/>
      <c r="L605" s="99">
        <f t="shared" si="56"/>
        <v>0</v>
      </c>
      <c r="M605" s="90" t="str">
        <f t="shared" si="57"/>
        <v/>
      </c>
    </row>
    <row r="606" spans="2:13" x14ac:dyDescent="0.25">
      <c r="B606" s="81"/>
      <c r="C606" s="81"/>
      <c r="D606" s="81"/>
      <c r="E606" s="99">
        <f t="shared" si="54"/>
        <v>0</v>
      </c>
      <c r="F606" s="90" t="str">
        <f t="shared" si="55"/>
        <v/>
      </c>
      <c r="I606" s="81"/>
      <c r="J606" s="81"/>
      <c r="K606" s="81"/>
      <c r="L606" s="99">
        <f t="shared" si="56"/>
        <v>0</v>
      </c>
      <c r="M606" s="90" t="str">
        <f t="shared" si="57"/>
        <v/>
      </c>
    </row>
    <row r="607" spans="2:13" x14ac:dyDescent="0.25">
      <c r="B607" s="81"/>
      <c r="C607" s="81"/>
      <c r="D607" s="81"/>
      <c r="E607" s="99">
        <f t="shared" si="54"/>
        <v>0</v>
      </c>
      <c r="F607" s="90" t="str">
        <f t="shared" si="55"/>
        <v/>
      </c>
      <c r="I607" s="81"/>
      <c r="J607" s="81"/>
      <c r="K607" s="81"/>
      <c r="L607" s="99">
        <f t="shared" si="56"/>
        <v>0</v>
      </c>
      <c r="M607" s="90" t="str">
        <f t="shared" si="57"/>
        <v/>
      </c>
    </row>
    <row r="608" spans="2:13" x14ac:dyDescent="0.25">
      <c r="B608" s="81"/>
      <c r="C608" s="81"/>
      <c r="D608" s="81"/>
      <c r="E608" s="99">
        <f t="shared" si="54"/>
        <v>0</v>
      </c>
      <c r="F608" s="90" t="str">
        <f t="shared" si="55"/>
        <v/>
      </c>
      <c r="I608" s="81"/>
      <c r="J608" s="81"/>
      <c r="K608" s="81"/>
      <c r="L608" s="99">
        <f t="shared" si="56"/>
        <v>0</v>
      </c>
      <c r="M608" s="90" t="str">
        <f t="shared" si="57"/>
        <v/>
      </c>
    </row>
    <row r="609" spans="2:13" x14ac:dyDescent="0.25">
      <c r="B609" s="81"/>
      <c r="C609" s="81"/>
      <c r="D609" s="81"/>
      <c r="E609" s="99">
        <f t="shared" si="54"/>
        <v>0</v>
      </c>
      <c r="F609" s="90" t="str">
        <f t="shared" si="55"/>
        <v/>
      </c>
      <c r="I609" s="81"/>
      <c r="J609" s="81"/>
      <c r="K609" s="81"/>
      <c r="L609" s="99">
        <f t="shared" si="56"/>
        <v>0</v>
      </c>
      <c r="M609" s="90" t="str">
        <f t="shared" si="57"/>
        <v/>
      </c>
    </row>
    <row r="610" spans="2:13" x14ac:dyDescent="0.25">
      <c r="B610" s="81"/>
      <c r="C610" s="81"/>
      <c r="D610" s="81"/>
      <c r="E610" s="99">
        <f t="shared" si="54"/>
        <v>0</v>
      </c>
      <c r="F610" s="90" t="str">
        <f t="shared" si="55"/>
        <v/>
      </c>
      <c r="I610" s="81"/>
      <c r="J610" s="81"/>
      <c r="K610" s="81"/>
      <c r="L610" s="99">
        <f t="shared" si="56"/>
        <v>0</v>
      </c>
      <c r="M610" s="90" t="str">
        <f t="shared" si="57"/>
        <v/>
      </c>
    </row>
    <row r="611" spans="2:13" x14ac:dyDescent="0.25">
      <c r="B611" s="81"/>
      <c r="C611" s="81"/>
      <c r="D611" s="81"/>
      <c r="E611" s="99">
        <f t="shared" si="54"/>
        <v>0</v>
      </c>
      <c r="F611" s="90" t="str">
        <f t="shared" si="55"/>
        <v/>
      </c>
      <c r="I611" s="81"/>
      <c r="J611" s="81"/>
      <c r="K611" s="81"/>
      <c r="L611" s="99">
        <f t="shared" si="56"/>
        <v>0</v>
      </c>
      <c r="M611" s="90" t="str">
        <f t="shared" si="57"/>
        <v/>
      </c>
    </row>
    <row r="612" spans="2:13" x14ac:dyDescent="0.25">
      <c r="B612" s="81"/>
      <c r="C612" s="81"/>
      <c r="D612" s="81"/>
      <c r="E612" s="99">
        <f t="shared" si="54"/>
        <v>0</v>
      </c>
      <c r="F612" s="90" t="str">
        <f t="shared" si="55"/>
        <v/>
      </c>
      <c r="I612" s="81"/>
      <c r="J612" s="81"/>
      <c r="K612" s="81"/>
      <c r="L612" s="99">
        <f t="shared" si="56"/>
        <v>0</v>
      </c>
      <c r="M612" s="90" t="str">
        <f t="shared" si="57"/>
        <v/>
      </c>
    </row>
    <row r="613" spans="2:13" x14ac:dyDescent="0.25">
      <c r="B613" s="81"/>
      <c r="C613" s="81"/>
      <c r="D613" s="81"/>
      <c r="E613" s="99">
        <f t="shared" si="54"/>
        <v>0</v>
      </c>
      <c r="F613" s="90" t="str">
        <f t="shared" si="55"/>
        <v/>
      </c>
      <c r="I613" s="81"/>
      <c r="J613" s="81"/>
      <c r="K613" s="81"/>
      <c r="L613" s="99">
        <f t="shared" si="56"/>
        <v>0</v>
      </c>
      <c r="M613" s="90" t="str">
        <f t="shared" si="57"/>
        <v/>
      </c>
    </row>
    <row r="614" spans="2:13" x14ac:dyDescent="0.25">
      <c r="B614" s="81"/>
      <c r="C614" s="81"/>
      <c r="D614" s="81"/>
      <c r="E614" s="99">
        <f t="shared" si="54"/>
        <v>0</v>
      </c>
      <c r="F614" s="90" t="str">
        <f t="shared" si="55"/>
        <v/>
      </c>
      <c r="I614" s="81"/>
      <c r="J614" s="81"/>
      <c r="K614" s="81"/>
      <c r="L614" s="99">
        <f t="shared" si="56"/>
        <v>0</v>
      </c>
      <c r="M614" s="90" t="str">
        <f t="shared" si="57"/>
        <v/>
      </c>
    </row>
    <row r="615" spans="2:13" x14ac:dyDescent="0.25">
      <c r="B615" s="81"/>
      <c r="C615" s="81"/>
      <c r="D615" s="81"/>
      <c r="E615" s="99">
        <f t="shared" si="54"/>
        <v>0</v>
      </c>
      <c r="F615" s="90" t="str">
        <f t="shared" si="55"/>
        <v/>
      </c>
      <c r="I615" s="81"/>
      <c r="J615" s="81"/>
      <c r="K615" s="81"/>
      <c r="L615" s="99">
        <f t="shared" si="56"/>
        <v>0</v>
      </c>
      <c r="M615" s="90" t="str">
        <f t="shared" si="57"/>
        <v/>
      </c>
    </row>
    <row r="616" spans="2:13" x14ac:dyDescent="0.25">
      <c r="B616" s="81"/>
      <c r="C616" s="81"/>
      <c r="D616" s="81"/>
      <c r="E616" s="99">
        <f t="shared" si="54"/>
        <v>0</v>
      </c>
      <c r="F616" s="90" t="str">
        <f t="shared" si="55"/>
        <v/>
      </c>
      <c r="I616" s="81"/>
      <c r="J616" s="81"/>
      <c r="K616" s="81"/>
      <c r="L616" s="99">
        <f t="shared" si="56"/>
        <v>0</v>
      </c>
      <c r="M616" s="90" t="str">
        <f t="shared" si="57"/>
        <v/>
      </c>
    </row>
    <row r="617" spans="2:13" x14ac:dyDescent="0.25">
      <c r="B617" s="81"/>
      <c r="C617" s="81"/>
      <c r="D617" s="81"/>
      <c r="E617" s="99">
        <f t="shared" si="54"/>
        <v>0</v>
      </c>
      <c r="F617" s="90" t="str">
        <f t="shared" si="55"/>
        <v/>
      </c>
      <c r="I617" s="81"/>
      <c r="J617" s="81"/>
      <c r="K617" s="81"/>
      <c r="L617" s="99">
        <f t="shared" si="56"/>
        <v>0</v>
      </c>
      <c r="M617" s="90" t="str">
        <f t="shared" si="57"/>
        <v/>
      </c>
    </row>
    <row r="618" spans="2:13" x14ac:dyDescent="0.25">
      <c r="B618" s="81"/>
      <c r="C618" s="81"/>
      <c r="D618" s="81"/>
      <c r="E618" s="99">
        <f t="shared" si="54"/>
        <v>0</v>
      </c>
      <c r="F618" s="90" t="str">
        <f t="shared" si="55"/>
        <v/>
      </c>
      <c r="I618" s="81"/>
      <c r="J618" s="81"/>
      <c r="K618" s="81"/>
      <c r="L618" s="99">
        <f t="shared" si="56"/>
        <v>0</v>
      </c>
      <c r="M618" s="90" t="str">
        <f t="shared" si="57"/>
        <v/>
      </c>
    </row>
    <row r="619" spans="2:13" x14ac:dyDescent="0.25">
      <c r="B619" s="81"/>
      <c r="C619" s="81"/>
      <c r="D619" s="81"/>
      <c r="E619" s="99">
        <f t="shared" si="54"/>
        <v>0</v>
      </c>
      <c r="F619" s="90" t="str">
        <f t="shared" si="55"/>
        <v/>
      </c>
      <c r="I619" s="81"/>
      <c r="J619" s="81"/>
      <c r="K619" s="81"/>
      <c r="L619" s="99">
        <f t="shared" si="56"/>
        <v>0</v>
      </c>
      <c r="M619" s="90" t="str">
        <f t="shared" si="57"/>
        <v/>
      </c>
    </row>
    <row r="620" spans="2:13" x14ac:dyDescent="0.25">
      <c r="B620" s="81"/>
      <c r="C620" s="81"/>
      <c r="D620" s="81"/>
      <c r="E620" s="99">
        <f t="shared" si="54"/>
        <v>0</v>
      </c>
      <c r="F620" s="90" t="str">
        <f t="shared" si="55"/>
        <v/>
      </c>
      <c r="I620" s="81"/>
      <c r="J620" s="81"/>
      <c r="K620" s="81"/>
      <c r="L620" s="99">
        <f t="shared" si="56"/>
        <v>0</v>
      </c>
      <c r="M620" s="90" t="str">
        <f t="shared" si="57"/>
        <v/>
      </c>
    </row>
    <row r="621" spans="2:13" x14ac:dyDescent="0.25">
      <c r="B621" s="81"/>
      <c r="C621" s="81"/>
      <c r="D621" s="81"/>
      <c r="E621" s="99">
        <f t="shared" si="54"/>
        <v>0</v>
      </c>
      <c r="F621" s="90" t="str">
        <f t="shared" si="55"/>
        <v/>
      </c>
      <c r="I621" s="81"/>
      <c r="J621" s="81"/>
      <c r="K621" s="81"/>
      <c r="L621" s="99">
        <f t="shared" si="56"/>
        <v>0</v>
      </c>
      <c r="M621" s="90" t="str">
        <f t="shared" si="57"/>
        <v/>
      </c>
    </row>
    <row r="622" spans="2:13" x14ac:dyDescent="0.25">
      <c r="B622" s="81"/>
      <c r="C622" s="81"/>
      <c r="D622" s="81"/>
      <c r="E622" s="99">
        <f t="shared" si="54"/>
        <v>0</v>
      </c>
      <c r="F622" s="90" t="str">
        <f t="shared" si="55"/>
        <v/>
      </c>
      <c r="I622" s="81"/>
      <c r="J622" s="81"/>
      <c r="K622" s="81"/>
      <c r="L622" s="99">
        <f t="shared" si="56"/>
        <v>0</v>
      </c>
      <c r="M622" s="90" t="str">
        <f t="shared" si="57"/>
        <v/>
      </c>
    </row>
    <row r="623" spans="2:13" x14ac:dyDescent="0.25">
      <c r="B623" s="81"/>
      <c r="C623" s="81"/>
      <c r="D623" s="81"/>
      <c r="E623" s="99">
        <f t="shared" si="54"/>
        <v>0</v>
      </c>
      <c r="F623" s="90" t="str">
        <f t="shared" si="55"/>
        <v/>
      </c>
      <c r="I623" s="81"/>
      <c r="J623" s="81"/>
      <c r="K623" s="81"/>
      <c r="L623" s="99">
        <f t="shared" si="56"/>
        <v>0</v>
      </c>
      <c r="M623" s="90" t="str">
        <f t="shared" si="57"/>
        <v/>
      </c>
    </row>
    <row r="624" spans="2:13" x14ac:dyDescent="0.25">
      <c r="B624" s="81"/>
      <c r="C624" s="81"/>
      <c r="D624" s="81"/>
      <c r="E624" s="99">
        <f t="shared" si="54"/>
        <v>0</v>
      </c>
      <c r="F624" s="90" t="str">
        <f t="shared" si="55"/>
        <v/>
      </c>
      <c r="I624" s="81"/>
      <c r="J624" s="81"/>
      <c r="K624" s="81"/>
      <c r="L624" s="99">
        <f t="shared" si="56"/>
        <v>0</v>
      </c>
      <c r="M624" s="90" t="str">
        <f t="shared" si="57"/>
        <v/>
      </c>
    </row>
    <row r="625" spans="2:13" x14ac:dyDescent="0.25">
      <c r="B625" s="81"/>
      <c r="C625" s="81"/>
      <c r="D625" s="81"/>
      <c r="E625" s="99">
        <f t="shared" si="54"/>
        <v>0</v>
      </c>
      <c r="F625" s="90" t="str">
        <f t="shared" si="55"/>
        <v/>
      </c>
      <c r="I625" s="81"/>
      <c r="J625" s="81"/>
      <c r="K625" s="81"/>
      <c r="L625" s="99">
        <f t="shared" si="56"/>
        <v>0</v>
      </c>
      <c r="M625" s="90" t="str">
        <f t="shared" si="57"/>
        <v/>
      </c>
    </row>
    <row r="626" spans="2:13" x14ac:dyDescent="0.25">
      <c r="B626" s="81"/>
      <c r="C626" s="81"/>
      <c r="D626" s="81"/>
      <c r="E626" s="99">
        <f t="shared" si="54"/>
        <v>0</v>
      </c>
      <c r="F626" s="90" t="str">
        <f t="shared" si="55"/>
        <v/>
      </c>
      <c r="I626" s="81"/>
      <c r="J626" s="81"/>
      <c r="K626" s="81"/>
      <c r="L626" s="99">
        <f t="shared" si="56"/>
        <v>0</v>
      </c>
      <c r="M626" s="90" t="str">
        <f t="shared" si="57"/>
        <v/>
      </c>
    </row>
    <row r="627" spans="2:13" x14ac:dyDescent="0.25">
      <c r="B627" s="81"/>
      <c r="C627" s="81"/>
      <c r="D627" s="81"/>
      <c r="E627" s="99">
        <f t="shared" si="54"/>
        <v>0</v>
      </c>
      <c r="F627" s="90" t="str">
        <f t="shared" si="55"/>
        <v/>
      </c>
      <c r="I627" s="81"/>
      <c r="J627" s="81"/>
      <c r="K627" s="81"/>
      <c r="L627" s="99">
        <f t="shared" si="56"/>
        <v>0</v>
      </c>
      <c r="M627" s="90" t="str">
        <f t="shared" si="57"/>
        <v/>
      </c>
    </row>
    <row r="628" spans="2:13" x14ac:dyDescent="0.25">
      <c r="B628" s="81"/>
      <c r="C628" s="81"/>
      <c r="D628" s="81"/>
      <c r="E628" s="99">
        <f t="shared" si="54"/>
        <v>0</v>
      </c>
      <c r="F628" s="90" t="str">
        <f t="shared" si="55"/>
        <v/>
      </c>
      <c r="I628" s="81"/>
      <c r="J628" s="81"/>
      <c r="K628" s="81"/>
      <c r="L628" s="99">
        <f t="shared" si="56"/>
        <v>0</v>
      </c>
      <c r="M628" s="90" t="str">
        <f t="shared" si="57"/>
        <v/>
      </c>
    </row>
    <row r="629" spans="2:13" x14ac:dyDescent="0.25">
      <c r="B629" s="81"/>
      <c r="C629" s="81"/>
      <c r="D629" s="81"/>
      <c r="E629" s="99">
        <f t="shared" si="54"/>
        <v>0</v>
      </c>
      <c r="F629" s="90" t="str">
        <f t="shared" si="55"/>
        <v/>
      </c>
      <c r="I629" s="81"/>
      <c r="J629" s="81"/>
      <c r="K629" s="81"/>
      <c r="L629" s="99">
        <f t="shared" si="56"/>
        <v>0</v>
      </c>
      <c r="M629" s="90" t="str">
        <f t="shared" si="57"/>
        <v/>
      </c>
    </row>
    <row r="630" spans="2:13" x14ac:dyDescent="0.25">
      <c r="B630" s="81"/>
      <c r="C630" s="81"/>
      <c r="D630" s="81"/>
      <c r="E630" s="99">
        <f t="shared" si="54"/>
        <v>0</v>
      </c>
      <c r="F630" s="90" t="str">
        <f t="shared" si="55"/>
        <v/>
      </c>
      <c r="I630" s="81"/>
      <c r="J630" s="81"/>
      <c r="K630" s="81"/>
      <c r="L630" s="99">
        <f t="shared" si="56"/>
        <v>0</v>
      </c>
      <c r="M630" s="90" t="str">
        <f t="shared" si="57"/>
        <v/>
      </c>
    </row>
    <row r="631" spans="2:13" x14ac:dyDescent="0.25">
      <c r="B631" s="81"/>
      <c r="C631" s="81"/>
      <c r="D631" s="81"/>
      <c r="E631" s="99">
        <f t="shared" si="54"/>
        <v>0</v>
      </c>
      <c r="F631" s="90" t="str">
        <f t="shared" si="55"/>
        <v/>
      </c>
      <c r="I631" s="81"/>
      <c r="J631" s="81"/>
      <c r="K631" s="81"/>
      <c r="L631" s="99">
        <f t="shared" si="56"/>
        <v>0</v>
      </c>
      <c r="M631" s="90" t="str">
        <f t="shared" si="57"/>
        <v/>
      </c>
    </row>
    <row r="632" spans="2:13" x14ac:dyDescent="0.25">
      <c r="B632" s="81"/>
      <c r="C632" s="81"/>
      <c r="D632" s="81"/>
      <c r="E632" s="99">
        <f t="shared" si="54"/>
        <v>0</v>
      </c>
      <c r="F632" s="90" t="str">
        <f t="shared" si="55"/>
        <v/>
      </c>
      <c r="I632" s="81"/>
      <c r="J632" s="81"/>
      <c r="K632" s="81"/>
      <c r="L632" s="99">
        <f t="shared" si="56"/>
        <v>0</v>
      </c>
      <c r="M632" s="90" t="str">
        <f t="shared" si="57"/>
        <v/>
      </c>
    </row>
    <row r="633" spans="2:13" x14ac:dyDescent="0.25">
      <c r="B633" s="81"/>
      <c r="C633" s="81"/>
      <c r="D633" s="81"/>
      <c r="E633" s="99">
        <f t="shared" si="54"/>
        <v>0</v>
      </c>
      <c r="F633" s="90" t="str">
        <f t="shared" si="55"/>
        <v/>
      </c>
      <c r="I633" s="81"/>
      <c r="J633" s="81"/>
      <c r="K633" s="81"/>
      <c r="L633" s="99">
        <f t="shared" si="56"/>
        <v>0</v>
      </c>
      <c r="M633" s="90" t="str">
        <f t="shared" si="57"/>
        <v/>
      </c>
    </row>
    <row r="634" spans="2:13" x14ac:dyDescent="0.25">
      <c r="B634" s="81"/>
      <c r="C634" s="81"/>
      <c r="D634" s="81"/>
      <c r="E634" s="99">
        <f t="shared" si="54"/>
        <v>0</v>
      </c>
      <c r="F634" s="90" t="str">
        <f t="shared" si="55"/>
        <v/>
      </c>
      <c r="I634" s="81"/>
      <c r="J634" s="81"/>
      <c r="K634" s="81"/>
      <c r="L634" s="99">
        <f t="shared" si="56"/>
        <v>0</v>
      </c>
      <c r="M634" s="90" t="str">
        <f t="shared" si="57"/>
        <v/>
      </c>
    </row>
    <row r="635" spans="2:13" x14ac:dyDescent="0.25">
      <c r="B635" s="81"/>
      <c r="C635" s="81"/>
      <c r="D635" s="81"/>
      <c r="E635" s="99">
        <f t="shared" si="54"/>
        <v>0</v>
      </c>
      <c r="F635" s="90" t="str">
        <f t="shared" si="55"/>
        <v/>
      </c>
      <c r="I635" s="81"/>
      <c r="J635" s="81"/>
      <c r="K635" s="81"/>
      <c r="L635" s="99">
        <f t="shared" si="56"/>
        <v>0</v>
      </c>
      <c r="M635" s="90" t="str">
        <f t="shared" si="57"/>
        <v/>
      </c>
    </row>
    <row r="636" spans="2:13" x14ac:dyDescent="0.25">
      <c r="B636" s="81"/>
      <c r="C636" s="81"/>
      <c r="D636" s="81"/>
      <c r="E636" s="99">
        <f t="shared" si="54"/>
        <v>0</v>
      </c>
      <c r="F636" s="90" t="str">
        <f t="shared" si="55"/>
        <v/>
      </c>
      <c r="I636" s="81"/>
      <c r="J636" s="81"/>
      <c r="K636" s="81"/>
      <c r="L636" s="99">
        <f t="shared" si="56"/>
        <v>0</v>
      </c>
      <c r="M636" s="90" t="str">
        <f t="shared" si="57"/>
        <v/>
      </c>
    </row>
    <row r="637" spans="2:13" x14ac:dyDescent="0.25">
      <c r="B637" s="81"/>
      <c r="C637" s="81"/>
      <c r="D637" s="81"/>
      <c r="E637" s="99">
        <f t="shared" si="54"/>
        <v>0</v>
      </c>
      <c r="F637" s="90" t="str">
        <f t="shared" si="55"/>
        <v/>
      </c>
      <c r="I637" s="81"/>
      <c r="J637" s="81"/>
      <c r="K637" s="81"/>
      <c r="L637" s="99">
        <f t="shared" si="56"/>
        <v>0</v>
      </c>
      <c r="M637" s="90" t="str">
        <f t="shared" si="57"/>
        <v/>
      </c>
    </row>
    <row r="638" spans="2:13" x14ac:dyDescent="0.25">
      <c r="B638" s="81"/>
      <c r="C638" s="81"/>
      <c r="D638" s="81"/>
      <c r="E638" s="99">
        <f t="shared" si="54"/>
        <v>0</v>
      </c>
      <c r="F638" s="90" t="str">
        <f t="shared" si="55"/>
        <v/>
      </c>
      <c r="I638" s="81"/>
      <c r="J638" s="81"/>
      <c r="K638" s="81"/>
      <c r="L638" s="99">
        <f t="shared" si="56"/>
        <v>0</v>
      </c>
      <c r="M638" s="90" t="str">
        <f t="shared" si="57"/>
        <v/>
      </c>
    </row>
    <row r="639" spans="2:13" x14ac:dyDescent="0.25">
      <c r="B639" s="81"/>
      <c r="C639" s="81"/>
      <c r="D639" s="81"/>
      <c r="E639" s="99">
        <f t="shared" si="54"/>
        <v>0</v>
      </c>
      <c r="F639" s="90" t="str">
        <f t="shared" si="55"/>
        <v/>
      </c>
      <c r="I639" s="81"/>
      <c r="J639" s="81"/>
      <c r="K639" s="81"/>
      <c r="L639" s="99">
        <f t="shared" si="56"/>
        <v>0</v>
      </c>
      <c r="M639" s="90" t="str">
        <f t="shared" si="57"/>
        <v/>
      </c>
    </row>
    <row r="640" spans="2:13" x14ac:dyDescent="0.25">
      <c r="B640" s="81"/>
      <c r="C640" s="81"/>
      <c r="D640" s="81"/>
      <c r="E640" s="99">
        <f t="shared" si="54"/>
        <v>0</v>
      </c>
      <c r="F640" s="90" t="str">
        <f t="shared" si="55"/>
        <v/>
      </c>
      <c r="I640" s="81"/>
      <c r="J640" s="81"/>
      <c r="K640" s="81"/>
      <c r="L640" s="99">
        <f t="shared" si="56"/>
        <v>0</v>
      </c>
      <c r="M640" s="90" t="str">
        <f t="shared" si="57"/>
        <v/>
      </c>
    </row>
    <row r="641" spans="2:13" x14ac:dyDescent="0.25">
      <c r="B641" s="81"/>
      <c r="C641" s="81"/>
      <c r="D641" s="81"/>
      <c r="E641" s="99">
        <f t="shared" si="54"/>
        <v>0</v>
      </c>
      <c r="F641" s="90" t="str">
        <f t="shared" si="55"/>
        <v/>
      </c>
      <c r="I641" s="81"/>
      <c r="J641" s="81"/>
      <c r="K641" s="81"/>
      <c r="L641" s="99">
        <f t="shared" si="56"/>
        <v>0</v>
      </c>
      <c r="M641" s="90" t="str">
        <f t="shared" si="57"/>
        <v/>
      </c>
    </row>
    <row r="642" spans="2:13" x14ac:dyDescent="0.25">
      <c r="B642" s="81"/>
      <c r="C642" s="81"/>
      <c r="D642" s="81"/>
      <c r="E642" s="99">
        <f t="shared" si="54"/>
        <v>0</v>
      </c>
      <c r="F642" s="90" t="str">
        <f t="shared" si="55"/>
        <v/>
      </c>
      <c r="I642" s="81"/>
      <c r="J642" s="81"/>
      <c r="K642" s="81"/>
      <c r="L642" s="99">
        <f t="shared" si="56"/>
        <v>0</v>
      </c>
      <c r="M642" s="90" t="str">
        <f t="shared" si="57"/>
        <v/>
      </c>
    </row>
    <row r="643" spans="2:13" x14ac:dyDescent="0.25">
      <c r="B643" s="81"/>
      <c r="C643" s="81"/>
      <c r="D643" s="81"/>
      <c r="E643" s="99">
        <f t="shared" si="54"/>
        <v>0</v>
      </c>
      <c r="F643" s="90" t="str">
        <f t="shared" si="55"/>
        <v/>
      </c>
      <c r="I643" s="81"/>
      <c r="J643" s="81"/>
      <c r="K643" s="81"/>
      <c r="L643" s="99">
        <f t="shared" si="56"/>
        <v>0</v>
      </c>
      <c r="M643" s="90" t="str">
        <f t="shared" si="57"/>
        <v/>
      </c>
    </row>
    <row r="644" spans="2:13" x14ac:dyDescent="0.25">
      <c r="B644" s="81"/>
      <c r="C644" s="81"/>
      <c r="D644" s="81"/>
      <c r="E644" s="99">
        <f t="shared" si="54"/>
        <v>0</v>
      </c>
      <c r="F644" s="90" t="str">
        <f t="shared" si="55"/>
        <v/>
      </c>
      <c r="I644" s="81"/>
      <c r="J644" s="81"/>
      <c r="K644" s="81"/>
      <c r="L644" s="99">
        <f t="shared" si="56"/>
        <v>0</v>
      </c>
      <c r="M644" s="90" t="str">
        <f t="shared" si="57"/>
        <v/>
      </c>
    </row>
    <row r="645" spans="2:13" x14ac:dyDescent="0.25">
      <c r="B645" s="81"/>
      <c r="C645" s="81"/>
      <c r="D645" s="81"/>
      <c r="E645" s="99">
        <f t="shared" si="54"/>
        <v>0</v>
      </c>
      <c r="F645" s="90" t="str">
        <f t="shared" si="55"/>
        <v/>
      </c>
      <c r="I645" s="81"/>
      <c r="J645" s="81"/>
      <c r="K645" s="81"/>
      <c r="L645" s="99">
        <f t="shared" si="56"/>
        <v>0</v>
      </c>
      <c r="M645" s="90" t="str">
        <f t="shared" si="57"/>
        <v/>
      </c>
    </row>
    <row r="646" spans="2:13" x14ac:dyDescent="0.25">
      <c r="B646" s="81"/>
      <c r="C646" s="81"/>
      <c r="D646" s="81"/>
      <c r="E646" s="99">
        <f t="shared" si="54"/>
        <v>0</v>
      </c>
      <c r="F646" s="90" t="str">
        <f t="shared" si="55"/>
        <v/>
      </c>
      <c r="I646" s="81"/>
      <c r="J646" s="81"/>
      <c r="K646" s="81"/>
      <c r="L646" s="99">
        <f t="shared" si="56"/>
        <v>0</v>
      </c>
      <c r="M646" s="90" t="str">
        <f t="shared" si="57"/>
        <v/>
      </c>
    </row>
    <row r="647" spans="2:13" x14ac:dyDescent="0.25">
      <c r="B647" s="81"/>
      <c r="C647" s="81"/>
      <c r="D647" s="81"/>
      <c r="E647" s="99">
        <f t="shared" si="54"/>
        <v>0</v>
      </c>
      <c r="F647" s="90" t="str">
        <f t="shared" si="55"/>
        <v/>
      </c>
      <c r="I647" s="81"/>
      <c r="J647" s="81"/>
      <c r="K647" s="81"/>
      <c r="L647" s="99">
        <f t="shared" si="56"/>
        <v>0</v>
      </c>
      <c r="M647" s="90" t="str">
        <f t="shared" si="57"/>
        <v/>
      </c>
    </row>
    <row r="648" spans="2:13" x14ac:dyDescent="0.25">
      <c r="B648" s="81"/>
      <c r="C648" s="81"/>
      <c r="D648" s="81"/>
      <c r="E648" s="99">
        <f t="shared" si="54"/>
        <v>0</v>
      </c>
      <c r="F648" s="90" t="str">
        <f t="shared" si="55"/>
        <v/>
      </c>
      <c r="I648" s="81"/>
      <c r="J648" s="81"/>
      <c r="K648" s="81"/>
      <c r="L648" s="99">
        <f t="shared" si="56"/>
        <v>0</v>
      </c>
      <c r="M648" s="90" t="str">
        <f t="shared" si="57"/>
        <v/>
      </c>
    </row>
    <row r="649" spans="2:13" x14ac:dyDescent="0.25">
      <c r="B649" s="81"/>
      <c r="C649" s="81"/>
      <c r="D649" s="81"/>
      <c r="E649" s="99">
        <f t="shared" si="54"/>
        <v>0</v>
      </c>
      <c r="F649" s="90" t="str">
        <f t="shared" si="55"/>
        <v/>
      </c>
      <c r="I649" s="81"/>
      <c r="J649" s="81"/>
      <c r="K649" s="81"/>
      <c r="L649" s="99">
        <f t="shared" si="56"/>
        <v>0</v>
      </c>
      <c r="M649" s="90" t="str">
        <f t="shared" si="57"/>
        <v/>
      </c>
    </row>
    <row r="650" spans="2:13" x14ac:dyDescent="0.25">
      <c r="B650" s="81"/>
      <c r="C650" s="81"/>
      <c r="D650" s="81"/>
      <c r="E650" s="99">
        <f t="shared" si="54"/>
        <v>0</v>
      </c>
      <c r="F650" s="90" t="str">
        <f t="shared" si="55"/>
        <v/>
      </c>
      <c r="I650" s="81"/>
      <c r="J650" s="81"/>
      <c r="K650" s="81"/>
      <c r="L650" s="99">
        <f t="shared" si="56"/>
        <v>0</v>
      </c>
      <c r="M650" s="90" t="str">
        <f t="shared" si="57"/>
        <v/>
      </c>
    </row>
    <row r="651" spans="2:13" x14ac:dyDescent="0.25">
      <c r="B651" s="81"/>
      <c r="C651" s="81"/>
      <c r="D651" s="81"/>
      <c r="E651" s="99">
        <f t="shared" si="54"/>
        <v>0</v>
      </c>
      <c r="F651" s="90" t="str">
        <f t="shared" si="55"/>
        <v/>
      </c>
      <c r="I651" s="81"/>
      <c r="J651" s="81"/>
      <c r="K651" s="81"/>
      <c r="L651" s="99">
        <f t="shared" si="56"/>
        <v>0</v>
      </c>
      <c r="M651" s="90" t="str">
        <f t="shared" si="57"/>
        <v/>
      </c>
    </row>
    <row r="652" spans="2:13" x14ac:dyDescent="0.25">
      <c r="B652" s="81"/>
      <c r="C652" s="81"/>
      <c r="D652" s="81"/>
      <c r="E652" s="99">
        <f t="shared" si="54"/>
        <v>0</v>
      </c>
      <c r="F652" s="90" t="str">
        <f t="shared" si="55"/>
        <v/>
      </c>
      <c r="I652" s="81"/>
      <c r="J652" s="81"/>
      <c r="K652" s="81"/>
      <c r="L652" s="99">
        <f t="shared" si="56"/>
        <v>0</v>
      </c>
      <c r="M652" s="90" t="str">
        <f t="shared" si="57"/>
        <v/>
      </c>
    </row>
    <row r="653" spans="2:13" x14ac:dyDescent="0.25">
      <c r="B653" s="81"/>
      <c r="C653" s="81"/>
      <c r="D653" s="81"/>
      <c r="E653" s="99">
        <f t="shared" si="54"/>
        <v>0</v>
      </c>
      <c r="F653" s="90" t="str">
        <f t="shared" si="55"/>
        <v/>
      </c>
      <c r="I653" s="81"/>
      <c r="J653" s="81"/>
      <c r="K653" s="81"/>
      <c r="L653" s="99">
        <f t="shared" si="56"/>
        <v>0</v>
      </c>
      <c r="M653" s="90" t="str">
        <f t="shared" si="57"/>
        <v/>
      </c>
    </row>
    <row r="654" spans="2:13" x14ac:dyDescent="0.25">
      <c r="B654" s="81"/>
      <c r="C654" s="81"/>
      <c r="D654" s="81"/>
      <c r="E654" s="99">
        <f t="shared" si="54"/>
        <v>0</v>
      </c>
      <c r="F654" s="90" t="str">
        <f t="shared" si="55"/>
        <v/>
      </c>
      <c r="I654" s="81"/>
      <c r="J654" s="81"/>
      <c r="K654" s="81"/>
      <c r="L654" s="99">
        <f t="shared" si="56"/>
        <v>0</v>
      </c>
      <c r="M654" s="90" t="str">
        <f t="shared" si="57"/>
        <v/>
      </c>
    </row>
    <row r="655" spans="2:13" x14ac:dyDescent="0.25">
      <c r="B655" s="81"/>
      <c r="C655" s="81"/>
      <c r="D655" s="81"/>
      <c r="E655" s="99">
        <f t="shared" si="54"/>
        <v>0</v>
      </c>
      <c r="F655" s="90" t="str">
        <f t="shared" si="55"/>
        <v/>
      </c>
      <c r="I655" s="81"/>
      <c r="J655" s="81"/>
      <c r="K655" s="81"/>
      <c r="L655" s="99">
        <f t="shared" si="56"/>
        <v>0</v>
      </c>
      <c r="M655" s="90" t="str">
        <f t="shared" si="57"/>
        <v/>
      </c>
    </row>
    <row r="656" spans="2:13" x14ac:dyDescent="0.25">
      <c r="B656" s="81"/>
      <c r="C656" s="81"/>
      <c r="D656" s="81"/>
      <c r="E656" s="99">
        <f t="shared" si="54"/>
        <v>0</v>
      </c>
      <c r="F656" s="90" t="str">
        <f t="shared" si="55"/>
        <v/>
      </c>
      <c r="I656" s="81"/>
      <c r="J656" s="81"/>
      <c r="K656" s="81"/>
      <c r="L656" s="99">
        <f t="shared" si="56"/>
        <v>0</v>
      </c>
      <c r="M656" s="90" t="str">
        <f t="shared" si="57"/>
        <v/>
      </c>
    </row>
    <row r="657" spans="2:13" x14ac:dyDescent="0.25">
      <c r="B657" s="81"/>
      <c r="C657" s="81"/>
      <c r="D657" s="81"/>
      <c r="E657" s="99">
        <f t="shared" si="54"/>
        <v>0</v>
      </c>
      <c r="F657" s="90" t="str">
        <f t="shared" si="55"/>
        <v/>
      </c>
      <c r="I657" s="81"/>
      <c r="J657" s="81"/>
      <c r="K657" s="81"/>
      <c r="L657" s="99">
        <f t="shared" si="56"/>
        <v>0</v>
      </c>
      <c r="M657" s="90" t="str">
        <f t="shared" si="57"/>
        <v/>
      </c>
    </row>
    <row r="658" spans="2:13" x14ac:dyDescent="0.25">
      <c r="B658" s="81"/>
      <c r="C658" s="81"/>
      <c r="D658" s="81"/>
      <c r="E658" s="99">
        <f t="shared" si="54"/>
        <v>0</v>
      </c>
      <c r="F658" s="90" t="str">
        <f t="shared" si="55"/>
        <v/>
      </c>
      <c r="I658" s="81"/>
      <c r="J658" s="81"/>
      <c r="K658" s="81"/>
      <c r="L658" s="99">
        <f t="shared" si="56"/>
        <v>0</v>
      </c>
      <c r="M658" s="90" t="str">
        <f t="shared" si="57"/>
        <v/>
      </c>
    </row>
    <row r="659" spans="2:13" x14ac:dyDescent="0.25">
      <c r="B659" s="81"/>
      <c r="C659" s="81"/>
      <c r="D659" s="81"/>
      <c r="E659" s="99">
        <f t="shared" si="54"/>
        <v>0</v>
      </c>
      <c r="F659" s="90" t="str">
        <f t="shared" si="55"/>
        <v/>
      </c>
      <c r="I659" s="81"/>
      <c r="J659" s="81"/>
      <c r="K659" s="81"/>
      <c r="L659" s="99">
        <f t="shared" si="56"/>
        <v>0</v>
      </c>
      <c r="M659" s="90" t="str">
        <f t="shared" si="57"/>
        <v/>
      </c>
    </row>
    <row r="660" spans="2:13" x14ac:dyDescent="0.25">
      <c r="B660" s="81"/>
      <c r="C660" s="81"/>
      <c r="D660" s="81"/>
      <c r="E660" s="99">
        <f t="shared" ref="E660:E712" si="58">IFERROR(S660/$C$2,0)</f>
        <v>0</v>
      </c>
      <c r="F660" s="90" t="str">
        <f t="shared" si="55"/>
        <v/>
      </c>
      <c r="I660" s="81"/>
      <c r="J660" s="81"/>
      <c r="K660" s="81"/>
      <c r="L660" s="99">
        <f t="shared" si="56"/>
        <v>0</v>
      </c>
      <c r="M660" s="90" t="str">
        <f t="shared" si="57"/>
        <v/>
      </c>
    </row>
    <row r="661" spans="2:13" x14ac:dyDescent="0.25">
      <c r="B661" s="81"/>
      <c r="C661" s="81"/>
      <c r="D661" s="81"/>
      <c r="E661" s="99">
        <f t="shared" si="58"/>
        <v>0</v>
      </c>
      <c r="F661" s="90" t="str">
        <f t="shared" ref="F661:F724" si="59">IFERROR(IF(A661=0,"",IF(E661&lt;=$E$2,"A",IF(E661&lt;=$E$3,"B","C")))," ")</f>
        <v/>
      </c>
      <c r="I661" s="81"/>
      <c r="J661" s="81"/>
      <c r="K661" s="81"/>
      <c r="L661" s="99">
        <f t="shared" ref="L661:L724" si="60">IFERROR(T661/$J$2,0)</f>
        <v>0</v>
      </c>
      <c r="M661" s="90" t="str">
        <f t="shared" ref="M661:M724" si="61">IFERROR(IF(H661=0,"",IF(L661&lt;=$L$2,"A",IF(L661&lt;=$L$3,"B","C")))," ")</f>
        <v/>
      </c>
    </row>
    <row r="662" spans="2:13" x14ac:dyDescent="0.25">
      <c r="B662" s="81"/>
      <c r="C662" s="81"/>
      <c r="D662" s="81"/>
      <c r="E662" s="99">
        <f t="shared" si="58"/>
        <v>0</v>
      </c>
      <c r="F662" s="90" t="str">
        <f t="shared" si="59"/>
        <v/>
      </c>
      <c r="I662" s="81"/>
      <c r="J662" s="81"/>
      <c r="K662" s="81"/>
      <c r="L662" s="99">
        <f t="shared" si="60"/>
        <v>0</v>
      </c>
      <c r="M662" s="90" t="str">
        <f t="shared" si="61"/>
        <v/>
      </c>
    </row>
    <row r="663" spans="2:13" x14ac:dyDescent="0.25">
      <c r="B663" s="81"/>
      <c r="C663" s="81"/>
      <c r="D663" s="81"/>
      <c r="E663" s="99">
        <f t="shared" si="58"/>
        <v>0</v>
      </c>
      <c r="F663" s="90" t="str">
        <f t="shared" si="59"/>
        <v/>
      </c>
      <c r="I663" s="81"/>
      <c r="J663" s="81"/>
      <c r="K663" s="81"/>
      <c r="L663" s="99">
        <f t="shared" si="60"/>
        <v>0</v>
      </c>
      <c r="M663" s="90" t="str">
        <f t="shared" si="61"/>
        <v/>
      </c>
    </row>
    <row r="664" spans="2:13" x14ac:dyDescent="0.25">
      <c r="B664" s="81"/>
      <c r="C664" s="81"/>
      <c r="D664" s="81"/>
      <c r="E664" s="99">
        <f t="shared" si="58"/>
        <v>0</v>
      </c>
      <c r="F664" s="90" t="str">
        <f t="shared" si="59"/>
        <v/>
      </c>
      <c r="I664" s="81"/>
      <c r="J664" s="81"/>
      <c r="K664" s="81"/>
      <c r="L664" s="99">
        <f t="shared" si="60"/>
        <v>0</v>
      </c>
      <c r="M664" s="90" t="str">
        <f t="shared" si="61"/>
        <v/>
      </c>
    </row>
    <row r="665" spans="2:13" x14ac:dyDescent="0.25">
      <c r="B665" s="81"/>
      <c r="C665" s="81"/>
      <c r="D665" s="81"/>
      <c r="E665" s="99">
        <f t="shared" si="58"/>
        <v>0</v>
      </c>
      <c r="F665" s="90" t="str">
        <f t="shared" si="59"/>
        <v/>
      </c>
      <c r="I665" s="81"/>
      <c r="J665" s="81"/>
      <c r="K665" s="81"/>
      <c r="L665" s="99">
        <f t="shared" si="60"/>
        <v>0</v>
      </c>
      <c r="M665" s="90" t="str">
        <f t="shared" si="61"/>
        <v/>
      </c>
    </row>
    <row r="666" spans="2:13" x14ac:dyDescent="0.25">
      <c r="B666" s="81"/>
      <c r="C666" s="81"/>
      <c r="D666" s="81"/>
      <c r="E666" s="99">
        <f t="shared" si="58"/>
        <v>0</v>
      </c>
      <c r="F666" s="90" t="str">
        <f t="shared" si="59"/>
        <v/>
      </c>
      <c r="I666" s="81"/>
      <c r="J666" s="81"/>
      <c r="K666" s="81"/>
      <c r="L666" s="99">
        <f t="shared" si="60"/>
        <v>0</v>
      </c>
      <c r="M666" s="90" t="str">
        <f t="shared" si="61"/>
        <v/>
      </c>
    </row>
    <row r="667" spans="2:13" x14ac:dyDescent="0.25">
      <c r="B667" s="81"/>
      <c r="C667" s="81"/>
      <c r="D667" s="81"/>
      <c r="E667" s="99">
        <f t="shared" si="58"/>
        <v>0</v>
      </c>
      <c r="F667" s="90" t="str">
        <f t="shared" si="59"/>
        <v/>
      </c>
      <c r="I667" s="81"/>
      <c r="J667" s="81"/>
      <c r="K667" s="81"/>
      <c r="L667" s="99">
        <f t="shared" si="60"/>
        <v>0</v>
      </c>
      <c r="M667" s="90" t="str">
        <f t="shared" si="61"/>
        <v/>
      </c>
    </row>
    <row r="668" spans="2:13" x14ac:dyDescent="0.25">
      <c r="B668" s="81"/>
      <c r="C668" s="81"/>
      <c r="D668" s="81"/>
      <c r="E668" s="99">
        <f t="shared" si="58"/>
        <v>0</v>
      </c>
      <c r="F668" s="90" t="str">
        <f t="shared" si="59"/>
        <v/>
      </c>
      <c r="I668" s="81"/>
      <c r="J668" s="81"/>
      <c r="K668" s="81"/>
      <c r="L668" s="99">
        <f t="shared" si="60"/>
        <v>0</v>
      </c>
      <c r="M668" s="90" t="str">
        <f t="shared" si="61"/>
        <v/>
      </c>
    </row>
    <row r="669" spans="2:13" x14ac:dyDescent="0.25">
      <c r="B669" s="81"/>
      <c r="C669" s="81"/>
      <c r="D669" s="81"/>
      <c r="E669" s="99">
        <f t="shared" si="58"/>
        <v>0</v>
      </c>
      <c r="F669" s="90" t="str">
        <f t="shared" si="59"/>
        <v/>
      </c>
      <c r="I669" s="81"/>
      <c r="J669" s="81"/>
      <c r="K669" s="81"/>
      <c r="L669" s="99">
        <f t="shared" si="60"/>
        <v>0</v>
      </c>
      <c r="M669" s="90" t="str">
        <f t="shared" si="61"/>
        <v/>
      </c>
    </row>
    <row r="670" spans="2:13" x14ac:dyDescent="0.25">
      <c r="B670" s="81"/>
      <c r="C670" s="81"/>
      <c r="D670" s="81"/>
      <c r="E670" s="99">
        <f t="shared" si="58"/>
        <v>0</v>
      </c>
      <c r="F670" s="90" t="str">
        <f t="shared" si="59"/>
        <v/>
      </c>
      <c r="I670" s="81"/>
      <c r="J670" s="81"/>
      <c r="K670" s="81"/>
      <c r="L670" s="99">
        <f t="shared" si="60"/>
        <v>0</v>
      </c>
      <c r="M670" s="90" t="str">
        <f t="shared" si="61"/>
        <v/>
      </c>
    </row>
    <row r="671" spans="2:13" x14ac:dyDescent="0.25">
      <c r="B671" s="81"/>
      <c r="C671" s="81"/>
      <c r="D671" s="81"/>
      <c r="E671" s="99">
        <f t="shared" si="58"/>
        <v>0</v>
      </c>
      <c r="F671" s="90" t="str">
        <f t="shared" si="59"/>
        <v/>
      </c>
      <c r="I671" s="81"/>
      <c r="J671" s="81"/>
      <c r="K671" s="81"/>
      <c r="L671" s="99">
        <f t="shared" si="60"/>
        <v>0</v>
      </c>
      <c r="M671" s="90" t="str">
        <f t="shared" si="61"/>
        <v/>
      </c>
    </row>
    <row r="672" spans="2:13" x14ac:dyDescent="0.25">
      <c r="B672" s="81"/>
      <c r="C672" s="81"/>
      <c r="D672" s="81"/>
      <c r="E672" s="99">
        <f t="shared" si="58"/>
        <v>0</v>
      </c>
      <c r="F672" s="90" t="str">
        <f t="shared" si="59"/>
        <v/>
      </c>
      <c r="I672" s="81"/>
      <c r="J672" s="81"/>
      <c r="K672" s="81"/>
      <c r="L672" s="99">
        <f t="shared" si="60"/>
        <v>0</v>
      </c>
      <c r="M672" s="90" t="str">
        <f t="shared" si="61"/>
        <v/>
      </c>
    </row>
    <row r="673" spans="2:13" x14ac:dyDescent="0.25">
      <c r="B673" s="81"/>
      <c r="C673" s="81"/>
      <c r="D673" s="81"/>
      <c r="E673" s="99">
        <f t="shared" si="58"/>
        <v>0</v>
      </c>
      <c r="F673" s="90" t="str">
        <f t="shared" si="59"/>
        <v/>
      </c>
      <c r="I673" s="81"/>
      <c r="J673" s="81"/>
      <c r="K673" s="81"/>
      <c r="L673" s="99">
        <f t="shared" si="60"/>
        <v>0</v>
      </c>
      <c r="M673" s="90" t="str">
        <f t="shared" si="61"/>
        <v/>
      </c>
    </row>
    <row r="674" spans="2:13" x14ac:dyDescent="0.25">
      <c r="B674" s="81"/>
      <c r="C674" s="81"/>
      <c r="D674" s="81"/>
      <c r="E674" s="99">
        <f t="shared" si="58"/>
        <v>0</v>
      </c>
      <c r="F674" s="90" t="str">
        <f t="shared" si="59"/>
        <v/>
      </c>
      <c r="I674" s="81"/>
      <c r="J674" s="81"/>
      <c r="K674" s="81"/>
      <c r="L674" s="99">
        <f t="shared" si="60"/>
        <v>0</v>
      </c>
      <c r="M674" s="90" t="str">
        <f t="shared" si="61"/>
        <v/>
      </c>
    </row>
    <row r="675" spans="2:13" x14ac:dyDescent="0.25">
      <c r="B675" s="81"/>
      <c r="C675" s="81"/>
      <c r="D675" s="81"/>
      <c r="E675" s="99">
        <f t="shared" si="58"/>
        <v>0</v>
      </c>
      <c r="F675" s="90" t="str">
        <f t="shared" si="59"/>
        <v/>
      </c>
      <c r="I675" s="81"/>
      <c r="J675" s="81"/>
      <c r="K675" s="81"/>
      <c r="L675" s="99">
        <f t="shared" si="60"/>
        <v>0</v>
      </c>
      <c r="M675" s="90" t="str">
        <f t="shared" si="61"/>
        <v/>
      </c>
    </row>
    <row r="676" spans="2:13" x14ac:dyDescent="0.25">
      <c r="B676" s="81"/>
      <c r="C676" s="81"/>
      <c r="D676" s="81"/>
      <c r="E676" s="99">
        <f t="shared" si="58"/>
        <v>0</v>
      </c>
      <c r="F676" s="90" t="str">
        <f t="shared" si="59"/>
        <v/>
      </c>
      <c r="I676" s="81"/>
      <c r="J676" s="81"/>
      <c r="K676" s="81"/>
      <c r="L676" s="99">
        <f t="shared" si="60"/>
        <v>0</v>
      </c>
      <c r="M676" s="90" t="str">
        <f t="shared" si="61"/>
        <v/>
      </c>
    </row>
    <row r="677" spans="2:13" x14ac:dyDescent="0.25">
      <c r="B677" s="81"/>
      <c r="C677" s="81"/>
      <c r="D677" s="81"/>
      <c r="E677" s="99">
        <f t="shared" si="58"/>
        <v>0</v>
      </c>
      <c r="F677" s="90" t="str">
        <f t="shared" si="59"/>
        <v/>
      </c>
      <c r="I677" s="81"/>
      <c r="J677" s="81"/>
      <c r="K677" s="81"/>
      <c r="L677" s="99">
        <f t="shared" si="60"/>
        <v>0</v>
      </c>
      <c r="M677" s="90" t="str">
        <f t="shared" si="61"/>
        <v/>
      </c>
    </row>
    <row r="678" spans="2:13" x14ac:dyDescent="0.25">
      <c r="B678" s="81"/>
      <c r="C678" s="81"/>
      <c r="D678" s="81"/>
      <c r="E678" s="99">
        <f t="shared" si="58"/>
        <v>0</v>
      </c>
      <c r="F678" s="90" t="str">
        <f t="shared" si="59"/>
        <v/>
      </c>
      <c r="I678" s="81"/>
      <c r="J678" s="81"/>
      <c r="K678" s="81"/>
      <c r="L678" s="99">
        <f t="shared" si="60"/>
        <v>0</v>
      </c>
      <c r="M678" s="90" t="str">
        <f t="shared" si="61"/>
        <v/>
      </c>
    </row>
    <row r="679" spans="2:13" x14ac:dyDescent="0.25">
      <c r="B679" s="81"/>
      <c r="C679" s="81"/>
      <c r="D679" s="81"/>
      <c r="E679" s="99">
        <f t="shared" si="58"/>
        <v>0</v>
      </c>
      <c r="F679" s="90" t="str">
        <f t="shared" si="59"/>
        <v/>
      </c>
      <c r="I679" s="81"/>
      <c r="J679" s="81"/>
      <c r="K679" s="81"/>
      <c r="L679" s="99">
        <f t="shared" si="60"/>
        <v>0</v>
      </c>
      <c r="M679" s="90" t="str">
        <f t="shared" si="61"/>
        <v/>
      </c>
    </row>
    <row r="680" spans="2:13" x14ac:dyDescent="0.25">
      <c r="B680" s="81"/>
      <c r="C680" s="81"/>
      <c r="D680" s="81"/>
      <c r="E680" s="99">
        <f t="shared" si="58"/>
        <v>0</v>
      </c>
      <c r="F680" s="90" t="str">
        <f t="shared" si="59"/>
        <v/>
      </c>
      <c r="I680" s="81"/>
      <c r="J680" s="81"/>
      <c r="K680" s="81"/>
      <c r="L680" s="99">
        <f t="shared" si="60"/>
        <v>0</v>
      </c>
      <c r="M680" s="90" t="str">
        <f t="shared" si="61"/>
        <v/>
      </c>
    </row>
    <row r="681" spans="2:13" x14ac:dyDescent="0.25">
      <c r="B681" s="81"/>
      <c r="C681" s="81"/>
      <c r="D681" s="81"/>
      <c r="E681" s="99">
        <f t="shared" si="58"/>
        <v>0</v>
      </c>
      <c r="F681" s="90" t="str">
        <f t="shared" si="59"/>
        <v/>
      </c>
      <c r="I681" s="81"/>
      <c r="J681" s="81"/>
      <c r="K681" s="81"/>
      <c r="L681" s="99">
        <f t="shared" si="60"/>
        <v>0</v>
      </c>
      <c r="M681" s="90" t="str">
        <f t="shared" si="61"/>
        <v/>
      </c>
    </row>
    <row r="682" spans="2:13" x14ac:dyDescent="0.25">
      <c r="B682" s="81"/>
      <c r="C682" s="81"/>
      <c r="D682" s="81"/>
      <c r="E682" s="99">
        <f t="shared" si="58"/>
        <v>0</v>
      </c>
      <c r="F682" s="90" t="str">
        <f t="shared" si="59"/>
        <v/>
      </c>
      <c r="I682" s="81"/>
      <c r="J682" s="81"/>
      <c r="K682" s="81"/>
      <c r="L682" s="99">
        <f t="shared" si="60"/>
        <v>0</v>
      </c>
      <c r="M682" s="90" t="str">
        <f t="shared" si="61"/>
        <v/>
      </c>
    </row>
    <row r="683" spans="2:13" x14ac:dyDescent="0.25">
      <c r="B683" s="81"/>
      <c r="C683" s="81"/>
      <c r="D683" s="81"/>
      <c r="E683" s="99">
        <f t="shared" si="58"/>
        <v>0</v>
      </c>
      <c r="F683" s="90" t="str">
        <f t="shared" si="59"/>
        <v/>
      </c>
      <c r="I683" s="81"/>
      <c r="J683" s="81"/>
      <c r="K683" s="81"/>
      <c r="L683" s="99">
        <f t="shared" si="60"/>
        <v>0</v>
      </c>
      <c r="M683" s="90" t="str">
        <f t="shared" si="61"/>
        <v/>
      </c>
    </row>
    <row r="684" spans="2:13" x14ac:dyDescent="0.25">
      <c r="B684" s="81"/>
      <c r="C684" s="81"/>
      <c r="D684" s="81"/>
      <c r="E684" s="99">
        <f t="shared" si="58"/>
        <v>0</v>
      </c>
      <c r="F684" s="90" t="str">
        <f t="shared" si="59"/>
        <v/>
      </c>
      <c r="I684" s="81"/>
      <c r="J684" s="81"/>
      <c r="K684" s="81"/>
      <c r="L684" s="99">
        <f t="shared" si="60"/>
        <v>0</v>
      </c>
      <c r="M684" s="90" t="str">
        <f t="shared" si="61"/>
        <v/>
      </c>
    </row>
    <row r="685" spans="2:13" x14ac:dyDescent="0.25">
      <c r="B685" s="81"/>
      <c r="C685" s="81"/>
      <c r="D685" s="81"/>
      <c r="E685" s="99">
        <f t="shared" si="58"/>
        <v>0</v>
      </c>
      <c r="F685" s="90" t="str">
        <f t="shared" si="59"/>
        <v/>
      </c>
      <c r="I685" s="81"/>
      <c r="J685" s="81"/>
      <c r="K685" s="81"/>
      <c r="L685" s="99">
        <f t="shared" si="60"/>
        <v>0</v>
      </c>
      <c r="M685" s="90" t="str">
        <f t="shared" si="61"/>
        <v/>
      </c>
    </row>
    <row r="686" spans="2:13" x14ac:dyDescent="0.25">
      <c r="B686" s="81"/>
      <c r="C686" s="81"/>
      <c r="D686" s="81"/>
      <c r="E686" s="99">
        <f t="shared" si="58"/>
        <v>0</v>
      </c>
      <c r="F686" s="90" t="str">
        <f t="shared" si="59"/>
        <v/>
      </c>
      <c r="I686" s="81"/>
      <c r="J686" s="81"/>
      <c r="K686" s="81"/>
      <c r="L686" s="99">
        <f t="shared" si="60"/>
        <v>0</v>
      </c>
      <c r="M686" s="90" t="str">
        <f t="shared" si="61"/>
        <v/>
      </c>
    </row>
    <row r="687" spans="2:13" x14ac:dyDescent="0.25">
      <c r="B687" s="81"/>
      <c r="C687" s="81"/>
      <c r="D687" s="81"/>
      <c r="E687" s="99">
        <f t="shared" si="58"/>
        <v>0</v>
      </c>
      <c r="F687" s="90" t="str">
        <f t="shared" si="59"/>
        <v/>
      </c>
      <c r="I687" s="81"/>
      <c r="J687" s="81"/>
      <c r="K687" s="81"/>
      <c r="L687" s="99">
        <f t="shared" si="60"/>
        <v>0</v>
      </c>
      <c r="M687" s="90" t="str">
        <f t="shared" si="61"/>
        <v/>
      </c>
    </row>
    <row r="688" spans="2:13" x14ac:dyDescent="0.25">
      <c r="B688" s="81"/>
      <c r="C688" s="81"/>
      <c r="D688" s="81"/>
      <c r="E688" s="99">
        <f t="shared" si="58"/>
        <v>0</v>
      </c>
      <c r="F688" s="90" t="str">
        <f t="shared" si="59"/>
        <v/>
      </c>
      <c r="I688" s="81"/>
      <c r="J688" s="81"/>
      <c r="K688" s="81"/>
      <c r="L688" s="99">
        <f t="shared" si="60"/>
        <v>0</v>
      </c>
      <c r="M688" s="90" t="str">
        <f t="shared" si="61"/>
        <v/>
      </c>
    </row>
    <row r="689" spans="2:13" x14ac:dyDescent="0.25">
      <c r="B689" s="81"/>
      <c r="C689" s="81"/>
      <c r="D689" s="81"/>
      <c r="E689" s="99">
        <f t="shared" si="58"/>
        <v>0</v>
      </c>
      <c r="F689" s="90" t="str">
        <f t="shared" si="59"/>
        <v/>
      </c>
      <c r="I689" s="81"/>
      <c r="J689" s="81"/>
      <c r="K689" s="81"/>
      <c r="L689" s="99">
        <f t="shared" si="60"/>
        <v>0</v>
      </c>
      <c r="M689" s="90" t="str">
        <f t="shared" si="61"/>
        <v/>
      </c>
    </row>
    <row r="690" spans="2:13" x14ac:dyDescent="0.25">
      <c r="B690" s="81"/>
      <c r="C690" s="81"/>
      <c r="D690" s="81"/>
      <c r="E690" s="99">
        <f t="shared" si="58"/>
        <v>0</v>
      </c>
      <c r="F690" s="90" t="str">
        <f t="shared" si="59"/>
        <v/>
      </c>
      <c r="I690" s="81"/>
      <c r="J690" s="81"/>
      <c r="K690" s="81"/>
      <c r="L690" s="99">
        <f t="shared" si="60"/>
        <v>0</v>
      </c>
      <c r="M690" s="90" t="str">
        <f t="shared" si="61"/>
        <v/>
      </c>
    </row>
    <row r="691" spans="2:13" x14ac:dyDescent="0.25">
      <c r="B691" s="81"/>
      <c r="C691" s="81"/>
      <c r="D691" s="81"/>
      <c r="E691" s="99">
        <f t="shared" si="58"/>
        <v>0</v>
      </c>
      <c r="F691" s="90" t="str">
        <f t="shared" si="59"/>
        <v/>
      </c>
      <c r="I691" s="81"/>
      <c r="J691" s="81"/>
      <c r="K691" s="81"/>
      <c r="L691" s="99">
        <f t="shared" si="60"/>
        <v>0</v>
      </c>
      <c r="M691" s="90" t="str">
        <f t="shared" si="61"/>
        <v/>
      </c>
    </row>
    <row r="692" spans="2:13" x14ac:dyDescent="0.25">
      <c r="B692" s="81"/>
      <c r="C692" s="81"/>
      <c r="D692" s="81"/>
      <c r="E692" s="99">
        <f t="shared" si="58"/>
        <v>0</v>
      </c>
      <c r="F692" s="90" t="str">
        <f t="shared" si="59"/>
        <v/>
      </c>
      <c r="I692" s="81"/>
      <c r="J692" s="81"/>
      <c r="K692" s="81"/>
      <c r="L692" s="99">
        <f t="shared" si="60"/>
        <v>0</v>
      </c>
      <c r="M692" s="90" t="str">
        <f t="shared" si="61"/>
        <v/>
      </c>
    </row>
    <row r="693" spans="2:13" x14ac:dyDescent="0.25">
      <c r="B693" s="81"/>
      <c r="C693" s="81"/>
      <c r="D693" s="81"/>
      <c r="E693" s="99">
        <f t="shared" si="58"/>
        <v>0</v>
      </c>
      <c r="F693" s="90" t="str">
        <f t="shared" si="59"/>
        <v/>
      </c>
      <c r="I693" s="81"/>
      <c r="J693" s="81"/>
      <c r="K693" s="81"/>
      <c r="L693" s="99">
        <f t="shared" si="60"/>
        <v>0</v>
      </c>
      <c r="M693" s="90" t="str">
        <f t="shared" si="61"/>
        <v/>
      </c>
    </row>
    <row r="694" spans="2:13" x14ac:dyDescent="0.25">
      <c r="B694" s="81"/>
      <c r="C694" s="81"/>
      <c r="D694" s="81"/>
      <c r="E694" s="99">
        <f t="shared" si="58"/>
        <v>0</v>
      </c>
      <c r="F694" s="90" t="str">
        <f t="shared" si="59"/>
        <v/>
      </c>
      <c r="I694" s="81"/>
      <c r="J694" s="81"/>
      <c r="K694" s="81"/>
      <c r="L694" s="99">
        <f t="shared" si="60"/>
        <v>0</v>
      </c>
      <c r="M694" s="90" t="str">
        <f t="shared" si="61"/>
        <v/>
      </c>
    </row>
    <row r="695" spans="2:13" x14ac:dyDescent="0.25">
      <c r="B695" s="81"/>
      <c r="C695" s="81"/>
      <c r="D695" s="81"/>
      <c r="E695" s="99">
        <f t="shared" si="58"/>
        <v>0</v>
      </c>
      <c r="F695" s="90" t="str">
        <f t="shared" si="59"/>
        <v/>
      </c>
      <c r="I695" s="81"/>
      <c r="J695" s="81"/>
      <c r="K695" s="81"/>
      <c r="L695" s="99">
        <f t="shared" si="60"/>
        <v>0</v>
      </c>
      <c r="M695" s="90" t="str">
        <f t="shared" si="61"/>
        <v/>
      </c>
    </row>
    <row r="696" spans="2:13" x14ac:dyDescent="0.25">
      <c r="B696" s="81"/>
      <c r="C696" s="81"/>
      <c r="D696" s="81"/>
      <c r="E696" s="99">
        <f t="shared" si="58"/>
        <v>0</v>
      </c>
      <c r="F696" s="90" t="str">
        <f t="shared" si="59"/>
        <v/>
      </c>
      <c r="I696" s="81"/>
      <c r="J696" s="81"/>
      <c r="K696" s="81"/>
      <c r="L696" s="99">
        <f t="shared" si="60"/>
        <v>0</v>
      </c>
      <c r="M696" s="90" t="str">
        <f t="shared" si="61"/>
        <v/>
      </c>
    </row>
    <row r="697" spans="2:13" x14ac:dyDescent="0.25">
      <c r="B697" s="81"/>
      <c r="C697" s="81"/>
      <c r="D697" s="81"/>
      <c r="E697" s="99">
        <f t="shared" si="58"/>
        <v>0</v>
      </c>
      <c r="F697" s="90" t="str">
        <f t="shared" si="59"/>
        <v/>
      </c>
      <c r="I697" s="81"/>
      <c r="J697" s="81"/>
      <c r="K697" s="81"/>
      <c r="L697" s="99">
        <f t="shared" si="60"/>
        <v>0</v>
      </c>
      <c r="M697" s="90" t="str">
        <f t="shared" si="61"/>
        <v/>
      </c>
    </row>
    <row r="698" spans="2:13" x14ac:dyDescent="0.25">
      <c r="B698" s="81"/>
      <c r="C698" s="81"/>
      <c r="D698" s="81"/>
      <c r="E698" s="99">
        <f t="shared" si="58"/>
        <v>0</v>
      </c>
      <c r="F698" s="90" t="str">
        <f t="shared" si="59"/>
        <v/>
      </c>
      <c r="I698" s="81"/>
      <c r="J698" s="81"/>
      <c r="K698" s="81"/>
      <c r="L698" s="99">
        <f t="shared" si="60"/>
        <v>0</v>
      </c>
      <c r="M698" s="90" t="str">
        <f t="shared" si="61"/>
        <v/>
      </c>
    </row>
    <row r="699" spans="2:13" x14ac:dyDescent="0.25">
      <c r="B699" s="81"/>
      <c r="C699" s="81"/>
      <c r="D699" s="81"/>
      <c r="E699" s="99">
        <f t="shared" si="58"/>
        <v>0</v>
      </c>
      <c r="F699" s="90" t="str">
        <f t="shared" si="59"/>
        <v/>
      </c>
      <c r="I699" s="81"/>
      <c r="J699" s="81"/>
      <c r="K699" s="81"/>
      <c r="L699" s="99">
        <f t="shared" si="60"/>
        <v>0</v>
      </c>
      <c r="M699" s="90" t="str">
        <f t="shared" si="61"/>
        <v/>
      </c>
    </row>
    <row r="700" spans="2:13" x14ac:dyDescent="0.25">
      <c r="B700" s="81"/>
      <c r="C700" s="81"/>
      <c r="D700" s="81"/>
      <c r="E700" s="99">
        <f t="shared" si="58"/>
        <v>0</v>
      </c>
      <c r="F700" s="90" t="str">
        <f t="shared" si="59"/>
        <v/>
      </c>
      <c r="I700" s="81"/>
      <c r="J700" s="81"/>
      <c r="K700" s="81"/>
      <c r="L700" s="99">
        <f t="shared" si="60"/>
        <v>0</v>
      </c>
      <c r="M700" s="90" t="str">
        <f t="shared" si="61"/>
        <v/>
      </c>
    </row>
    <row r="701" spans="2:13" x14ac:dyDescent="0.25">
      <c r="B701" s="81"/>
      <c r="C701" s="81"/>
      <c r="D701" s="81"/>
      <c r="E701" s="99">
        <f t="shared" si="58"/>
        <v>0</v>
      </c>
      <c r="F701" s="90" t="str">
        <f t="shared" si="59"/>
        <v/>
      </c>
      <c r="I701" s="81"/>
      <c r="J701" s="81"/>
      <c r="K701" s="81"/>
      <c r="L701" s="99">
        <f t="shared" si="60"/>
        <v>0</v>
      </c>
      <c r="M701" s="90" t="str">
        <f t="shared" si="61"/>
        <v/>
      </c>
    </row>
    <row r="702" spans="2:13" x14ac:dyDescent="0.25">
      <c r="B702" s="81"/>
      <c r="C702" s="81"/>
      <c r="D702" s="81"/>
      <c r="E702" s="99">
        <f t="shared" si="58"/>
        <v>0</v>
      </c>
      <c r="F702" s="90" t="str">
        <f t="shared" si="59"/>
        <v/>
      </c>
      <c r="I702" s="81"/>
      <c r="J702" s="81"/>
      <c r="K702" s="81"/>
      <c r="L702" s="99">
        <f t="shared" si="60"/>
        <v>0</v>
      </c>
      <c r="M702" s="90" t="str">
        <f t="shared" si="61"/>
        <v/>
      </c>
    </row>
    <row r="703" spans="2:13" x14ac:dyDescent="0.25">
      <c r="B703" s="81"/>
      <c r="C703" s="81"/>
      <c r="D703" s="81"/>
      <c r="E703" s="99">
        <f t="shared" si="58"/>
        <v>0</v>
      </c>
      <c r="F703" s="90" t="str">
        <f t="shared" si="59"/>
        <v/>
      </c>
      <c r="I703" s="81"/>
      <c r="J703" s="81"/>
      <c r="K703" s="81"/>
      <c r="L703" s="99">
        <f t="shared" si="60"/>
        <v>0</v>
      </c>
      <c r="M703" s="90" t="str">
        <f t="shared" si="61"/>
        <v/>
      </c>
    </row>
    <row r="704" spans="2:13" x14ac:dyDescent="0.25">
      <c r="B704" s="81"/>
      <c r="C704" s="81"/>
      <c r="D704" s="81"/>
      <c r="E704" s="99">
        <f t="shared" si="58"/>
        <v>0</v>
      </c>
      <c r="F704" s="90" t="str">
        <f t="shared" si="59"/>
        <v/>
      </c>
      <c r="I704" s="81"/>
      <c r="J704" s="81"/>
      <c r="K704" s="81"/>
      <c r="L704" s="99">
        <f t="shared" si="60"/>
        <v>0</v>
      </c>
      <c r="M704" s="90" t="str">
        <f t="shared" si="61"/>
        <v/>
      </c>
    </row>
    <row r="705" spans="2:13" x14ac:dyDescent="0.25">
      <c r="B705" s="81"/>
      <c r="C705" s="81"/>
      <c r="D705" s="81"/>
      <c r="E705" s="99">
        <f t="shared" si="58"/>
        <v>0</v>
      </c>
      <c r="F705" s="90" t="str">
        <f t="shared" si="59"/>
        <v/>
      </c>
      <c r="I705" s="81"/>
      <c r="J705" s="81"/>
      <c r="K705" s="81"/>
      <c r="L705" s="99">
        <f t="shared" si="60"/>
        <v>0</v>
      </c>
      <c r="M705" s="90" t="str">
        <f t="shared" si="61"/>
        <v/>
      </c>
    </row>
    <row r="706" spans="2:13" x14ac:dyDescent="0.25">
      <c r="B706" s="81"/>
      <c r="C706" s="81"/>
      <c r="D706" s="81"/>
      <c r="E706" s="99">
        <f t="shared" si="58"/>
        <v>0</v>
      </c>
      <c r="F706" s="90" t="str">
        <f t="shared" si="59"/>
        <v/>
      </c>
      <c r="I706" s="81"/>
      <c r="J706" s="81"/>
      <c r="K706" s="81"/>
      <c r="L706" s="99">
        <f t="shared" si="60"/>
        <v>0</v>
      </c>
      <c r="M706" s="90" t="str">
        <f t="shared" si="61"/>
        <v/>
      </c>
    </row>
    <row r="707" spans="2:13" x14ac:dyDescent="0.25">
      <c r="B707" s="81"/>
      <c r="C707" s="81"/>
      <c r="D707" s="81"/>
      <c r="E707" s="99">
        <f t="shared" si="58"/>
        <v>0</v>
      </c>
      <c r="F707" s="90" t="str">
        <f t="shared" si="59"/>
        <v/>
      </c>
      <c r="I707" s="81"/>
      <c r="J707" s="81"/>
      <c r="K707" s="81"/>
      <c r="L707" s="99">
        <f t="shared" si="60"/>
        <v>0</v>
      </c>
      <c r="M707" s="90" t="str">
        <f t="shared" si="61"/>
        <v/>
      </c>
    </row>
    <row r="708" spans="2:13" x14ac:dyDescent="0.25">
      <c r="B708" s="81"/>
      <c r="C708" s="81"/>
      <c r="D708" s="81"/>
      <c r="E708" s="99">
        <f t="shared" si="58"/>
        <v>0</v>
      </c>
      <c r="F708" s="90" t="str">
        <f t="shared" si="59"/>
        <v/>
      </c>
      <c r="I708" s="81"/>
      <c r="J708" s="81"/>
      <c r="K708" s="81"/>
      <c r="L708" s="99">
        <f t="shared" si="60"/>
        <v>0</v>
      </c>
      <c r="M708" s="90" t="str">
        <f t="shared" si="61"/>
        <v/>
      </c>
    </row>
    <row r="709" spans="2:13" x14ac:dyDescent="0.25">
      <c r="B709" s="81"/>
      <c r="C709" s="81"/>
      <c r="D709" s="81"/>
      <c r="E709" s="99">
        <f t="shared" si="58"/>
        <v>0</v>
      </c>
      <c r="F709" s="90" t="str">
        <f t="shared" si="59"/>
        <v/>
      </c>
      <c r="I709" s="81"/>
      <c r="J709" s="81"/>
      <c r="K709" s="81"/>
      <c r="L709" s="99">
        <f t="shared" si="60"/>
        <v>0</v>
      </c>
      <c r="M709" s="90" t="str">
        <f t="shared" si="61"/>
        <v/>
      </c>
    </row>
    <row r="710" spans="2:13" x14ac:dyDescent="0.25">
      <c r="B710" s="81"/>
      <c r="C710" s="81"/>
      <c r="D710" s="81"/>
      <c r="E710" s="99">
        <f t="shared" si="58"/>
        <v>0</v>
      </c>
      <c r="F710" s="90" t="str">
        <f t="shared" si="59"/>
        <v/>
      </c>
      <c r="I710" s="81"/>
      <c r="J710" s="81"/>
      <c r="K710" s="81"/>
      <c r="L710" s="99">
        <f t="shared" si="60"/>
        <v>0</v>
      </c>
      <c r="M710" s="90" t="str">
        <f t="shared" si="61"/>
        <v/>
      </c>
    </row>
    <row r="711" spans="2:13" x14ac:dyDescent="0.25">
      <c r="B711" s="81"/>
      <c r="C711" s="81"/>
      <c r="D711" s="81"/>
      <c r="E711" s="99">
        <f t="shared" si="58"/>
        <v>0</v>
      </c>
      <c r="F711" s="90" t="str">
        <f t="shared" si="59"/>
        <v/>
      </c>
      <c r="I711" s="81"/>
      <c r="J711" s="81"/>
      <c r="K711" s="81"/>
      <c r="L711" s="99">
        <f t="shared" si="60"/>
        <v>0</v>
      </c>
      <c r="M711" s="90" t="str">
        <f t="shared" si="61"/>
        <v/>
      </c>
    </row>
    <row r="712" spans="2:13" x14ac:dyDescent="0.25">
      <c r="B712" s="81"/>
      <c r="C712" s="81"/>
      <c r="D712" s="81"/>
      <c r="E712" s="99">
        <f t="shared" si="58"/>
        <v>0</v>
      </c>
      <c r="F712" s="90" t="str">
        <f t="shared" si="59"/>
        <v/>
      </c>
      <c r="I712" s="81"/>
      <c r="J712" s="81"/>
      <c r="K712" s="81"/>
      <c r="L712" s="99">
        <f t="shared" si="60"/>
        <v>0</v>
      </c>
      <c r="M712" s="90" t="str">
        <f t="shared" si="61"/>
        <v/>
      </c>
    </row>
    <row r="713" spans="2:13" x14ac:dyDescent="0.25">
      <c r="B713" s="81"/>
      <c r="C713" s="81"/>
      <c r="D713" s="81"/>
      <c r="E713" s="99">
        <f t="shared" ref="E713:E724" si="62">IFERROR(S713/$C$2,0)</f>
        <v>0</v>
      </c>
      <c r="F713" s="90" t="str">
        <f t="shared" si="59"/>
        <v/>
      </c>
      <c r="I713" s="81"/>
      <c r="J713" s="81"/>
      <c r="K713" s="81"/>
      <c r="L713" s="99">
        <f t="shared" si="60"/>
        <v>0</v>
      </c>
      <c r="M713" s="90" t="str">
        <f t="shared" si="61"/>
        <v/>
      </c>
    </row>
    <row r="714" spans="2:13" x14ac:dyDescent="0.25">
      <c r="B714" s="81"/>
      <c r="C714" s="81"/>
      <c r="D714" s="81"/>
      <c r="E714" s="99">
        <f t="shared" si="62"/>
        <v>0</v>
      </c>
      <c r="F714" s="90" t="str">
        <f t="shared" si="59"/>
        <v/>
      </c>
      <c r="I714" s="81"/>
      <c r="J714" s="81"/>
      <c r="K714" s="81"/>
      <c r="L714" s="99">
        <f t="shared" si="60"/>
        <v>0</v>
      </c>
      <c r="M714" s="90" t="str">
        <f t="shared" si="61"/>
        <v/>
      </c>
    </row>
    <row r="715" spans="2:13" x14ac:dyDescent="0.25">
      <c r="B715" s="81"/>
      <c r="C715" s="81"/>
      <c r="D715" s="81"/>
      <c r="E715" s="99">
        <f t="shared" si="62"/>
        <v>0</v>
      </c>
      <c r="F715" s="90" t="str">
        <f t="shared" si="59"/>
        <v/>
      </c>
      <c r="I715" s="81"/>
      <c r="J715" s="81"/>
      <c r="K715" s="81"/>
      <c r="L715" s="99">
        <f t="shared" si="60"/>
        <v>0</v>
      </c>
      <c r="M715" s="90" t="str">
        <f t="shared" si="61"/>
        <v/>
      </c>
    </row>
    <row r="716" spans="2:13" x14ac:dyDescent="0.25">
      <c r="B716" s="81"/>
      <c r="C716" s="81"/>
      <c r="D716" s="81"/>
      <c r="E716" s="99">
        <f t="shared" si="62"/>
        <v>0</v>
      </c>
      <c r="F716" s="90" t="str">
        <f t="shared" si="59"/>
        <v/>
      </c>
      <c r="I716" s="81"/>
      <c r="J716" s="81"/>
      <c r="K716" s="81"/>
      <c r="L716" s="99">
        <f t="shared" si="60"/>
        <v>0</v>
      </c>
      <c r="M716" s="90" t="str">
        <f t="shared" si="61"/>
        <v/>
      </c>
    </row>
    <row r="717" spans="2:13" x14ac:dyDescent="0.25">
      <c r="B717" s="81"/>
      <c r="C717" s="81"/>
      <c r="D717" s="81"/>
      <c r="E717" s="99">
        <f t="shared" si="62"/>
        <v>0</v>
      </c>
      <c r="F717" s="90" t="str">
        <f t="shared" si="59"/>
        <v/>
      </c>
      <c r="I717" s="81"/>
      <c r="J717" s="81"/>
      <c r="K717" s="81"/>
      <c r="L717" s="99">
        <f t="shared" si="60"/>
        <v>0</v>
      </c>
      <c r="M717" s="90" t="str">
        <f t="shared" si="61"/>
        <v/>
      </c>
    </row>
    <row r="718" spans="2:13" x14ac:dyDescent="0.25">
      <c r="B718" s="81"/>
      <c r="C718" s="81"/>
      <c r="D718" s="81"/>
      <c r="E718" s="99">
        <f t="shared" si="62"/>
        <v>0</v>
      </c>
      <c r="F718" s="90" t="str">
        <f t="shared" si="59"/>
        <v/>
      </c>
      <c r="I718" s="81"/>
      <c r="J718" s="81"/>
      <c r="K718" s="81"/>
      <c r="L718" s="99">
        <f t="shared" si="60"/>
        <v>0</v>
      </c>
      <c r="M718" s="90" t="str">
        <f t="shared" si="61"/>
        <v/>
      </c>
    </row>
    <row r="719" spans="2:13" x14ac:dyDescent="0.25">
      <c r="B719" s="81"/>
      <c r="C719" s="81"/>
      <c r="D719" s="81"/>
      <c r="E719" s="99">
        <f t="shared" si="62"/>
        <v>0</v>
      </c>
      <c r="F719" s="90" t="str">
        <f t="shared" si="59"/>
        <v/>
      </c>
      <c r="I719" s="81"/>
      <c r="J719" s="81"/>
      <c r="K719" s="81"/>
      <c r="L719" s="99">
        <f t="shared" si="60"/>
        <v>0</v>
      </c>
      <c r="M719" s="90" t="str">
        <f t="shared" si="61"/>
        <v/>
      </c>
    </row>
    <row r="720" spans="2:13" x14ac:dyDescent="0.25">
      <c r="B720" s="81"/>
      <c r="C720" s="81"/>
      <c r="D720" s="81"/>
      <c r="E720" s="99">
        <f t="shared" si="62"/>
        <v>0</v>
      </c>
      <c r="F720" s="90" t="str">
        <f t="shared" si="59"/>
        <v/>
      </c>
      <c r="I720" s="81"/>
      <c r="J720" s="81"/>
      <c r="K720" s="81"/>
      <c r="L720" s="99">
        <f t="shared" si="60"/>
        <v>0</v>
      </c>
      <c r="M720" s="90" t="str">
        <f t="shared" si="61"/>
        <v/>
      </c>
    </row>
    <row r="721" spans="2:13" x14ac:dyDescent="0.25">
      <c r="B721" s="81"/>
      <c r="C721" s="81"/>
      <c r="D721" s="81"/>
      <c r="E721" s="99">
        <f t="shared" si="62"/>
        <v>0</v>
      </c>
      <c r="F721" s="90" t="str">
        <f t="shared" si="59"/>
        <v/>
      </c>
      <c r="I721" s="81"/>
      <c r="J721" s="81"/>
      <c r="K721" s="81"/>
      <c r="L721" s="99">
        <f t="shared" si="60"/>
        <v>0</v>
      </c>
      <c r="M721" s="90" t="str">
        <f t="shared" si="61"/>
        <v/>
      </c>
    </row>
    <row r="722" spans="2:13" x14ac:dyDescent="0.25">
      <c r="B722" s="81"/>
      <c r="C722" s="81"/>
      <c r="D722" s="81"/>
      <c r="E722" s="99">
        <f t="shared" si="62"/>
        <v>0</v>
      </c>
      <c r="F722" s="90" t="str">
        <f t="shared" si="59"/>
        <v/>
      </c>
      <c r="I722" s="81"/>
      <c r="J722" s="81"/>
      <c r="K722" s="81"/>
      <c r="L722" s="99">
        <f t="shared" si="60"/>
        <v>0</v>
      </c>
      <c r="M722" s="90" t="str">
        <f t="shared" si="61"/>
        <v/>
      </c>
    </row>
    <row r="723" spans="2:13" x14ac:dyDescent="0.25">
      <c r="B723" s="81"/>
      <c r="C723" s="81"/>
      <c r="D723" s="81"/>
      <c r="E723" s="99">
        <f t="shared" si="62"/>
        <v>0</v>
      </c>
      <c r="F723" s="90" t="str">
        <f t="shared" si="59"/>
        <v/>
      </c>
      <c r="I723" s="81"/>
      <c r="J723" s="81"/>
      <c r="K723" s="81"/>
      <c r="L723" s="99">
        <f t="shared" si="60"/>
        <v>0</v>
      </c>
      <c r="M723" s="90" t="str">
        <f t="shared" si="61"/>
        <v/>
      </c>
    </row>
    <row r="724" spans="2:13" x14ac:dyDescent="0.25">
      <c r="B724" s="81"/>
      <c r="C724" s="81"/>
      <c r="D724" s="81"/>
      <c r="E724" s="99">
        <f t="shared" si="62"/>
        <v>0</v>
      </c>
      <c r="F724" s="90" t="str">
        <f t="shared" si="59"/>
        <v/>
      </c>
      <c r="I724" s="81"/>
      <c r="J724" s="81"/>
      <c r="K724" s="81"/>
      <c r="L724" s="99">
        <f t="shared" si="60"/>
        <v>0</v>
      </c>
      <c r="M724" s="90" t="str">
        <f t="shared" si="61"/>
        <v/>
      </c>
    </row>
    <row r="725" spans="2:13" x14ac:dyDescent="0.25">
      <c r="B725" s="81"/>
      <c r="C725" s="81"/>
      <c r="D725" s="81"/>
      <c r="E725" s="99">
        <f t="shared" ref="E725:E788" si="63">IFERROR(S725/$C$2,0)</f>
        <v>0</v>
      </c>
      <c r="F725" s="90" t="str">
        <f t="shared" ref="F725:F788" si="64">IFERROR(IF(A725=0,"",IF(E725&lt;=$E$2,"A",IF(E725&lt;=$E$3,"B","C")))," ")</f>
        <v/>
      </c>
      <c r="I725" s="81"/>
      <c r="J725" s="81"/>
      <c r="K725" s="81"/>
      <c r="L725" s="99">
        <f t="shared" ref="L725:L788" si="65">IFERROR(T725/$J$2,0)</f>
        <v>0</v>
      </c>
      <c r="M725" s="90" t="str">
        <f t="shared" ref="M725:M788" si="66">IFERROR(IF(H725=0,"",IF(L725&lt;=$L$2,"A",IF(L725&lt;=$L$3,"B","C")))," ")</f>
        <v/>
      </c>
    </row>
    <row r="726" spans="2:13" x14ac:dyDescent="0.25">
      <c r="B726" s="81"/>
      <c r="C726" s="81"/>
      <c r="D726" s="81"/>
      <c r="E726" s="99">
        <f t="shared" si="63"/>
        <v>0</v>
      </c>
      <c r="F726" s="90" t="str">
        <f t="shared" si="64"/>
        <v/>
      </c>
      <c r="I726" s="81"/>
      <c r="J726" s="81"/>
      <c r="K726" s="81"/>
      <c r="L726" s="99">
        <f t="shared" si="65"/>
        <v>0</v>
      </c>
      <c r="M726" s="90" t="str">
        <f t="shared" si="66"/>
        <v/>
      </c>
    </row>
    <row r="727" spans="2:13" x14ac:dyDescent="0.25">
      <c r="B727" s="81"/>
      <c r="C727" s="81"/>
      <c r="D727" s="81"/>
      <c r="E727" s="99">
        <f t="shared" si="63"/>
        <v>0</v>
      </c>
      <c r="F727" s="90" t="str">
        <f t="shared" si="64"/>
        <v/>
      </c>
      <c r="I727" s="81"/>
      <c r="J727" s="81"/>
      <c r="K727" s="81"/>
      <c r="L727" s="99">
        <f t="shared" si="65"/>
        <v>0</v>
      </c>
      <c r="M727" s="90" t="str">
        <f t="shared" si="66"/>
        <v/>
      </c>
    </row>
    <row r="728" spans="2:13" x14ac:dyDescent="0.25">
      <c r="B728" s="81"/>
      <c r="C728" s="81"/>
      <c r="D728" s="81"/>
      <c r="E728" s="99">
        <f t="shared" si="63"/>
        <v>0</v>
      </c>
      <c r="F728" s="90" t="str">
        <f t="shared" si="64"/>
        <v/>
      </c>
      <c r="I728" s="81"/>
      <c r="J728" s="81"/>
      <c r="K728" s="81"/>
      <c r="L728" s="99">
        <f t="shared" si="65"/>
        <v>0</v>
      </c>
      <c r="M728" s="90" t="str">
        <f t="shared" si="66"/>
        <v/>
      </c>
    </row>
    <row r="729" spans="2:13" x14ac:dyDescent="0.25">
      <c r="B729" s="81"/>
      <c r="C729" s="81"/>
      <c r="D729" s="81"/>
      <c r="E729" s="99">
        <f t="shared" si="63"/>
        <v>0</v>
      </c>
      <c r="F729" s="90" t="str">
        <f t="shared" si="64"/>
        <v/>
      </c>
      <c r="I729" s="81"/>
      <c r="J729" s="81"/>
      <c r="K729" s="81"/>
      <c r="L729" s="99">
        <f t="shared" si="65"/>
        <v>0</v>
      </c>
      <c r="M729" s="90" t="str">
        <f t="shared" si="66"/>
        <v/>
      </c>
    </row>
    <row r="730" spans="2:13" x14ac:dyDescent="0.25">
      <c r="B730" s="81"/>
      <c r="C730" s="81"/>
      <c r="D730" s="81"/>
      <c r="E730" s="99">
        <f t="shared" si="63"/>
        <v>0</v>
      </c>
      <c r="F730" s="90" t="str">
        <f t="shared" si="64"/>
        <v/>
      </c>
      <c r="I730" s="81"/>
      <c r="J730" s="81"/>
      <c r="K730" s="81"/>
      <c r="L730" s="99">
        <f t="shared" si="65"/>
        <v>0</v>
      </c>
      <c r="M730" s="90" t="str">
        <f t="shared" si="66"/>
        <v/>
      </c>
    </row>
    <row r="731" spans="2:13" x14ac:dyDescent="0.25">
      <c r="B731" s="81"/>
      <c r="C731" s="81"/>
      <c r="D731" s="81"/>
      <c r="E731" s="99">
        <f t="shared" si="63"/>
        <v>0</v>
      </c>
      <c r="F731" s="90" t="str">
        <f t="shared" si="64"/>
        <v/>
      </c>
      <c r="I731" s="81"/>
      <c r="J731" s="81"/>
      <c r="K731" s="81"/>
      <c r="L731" s="99">
        <f t="shared" si="65"/>
        <v>0</v>
      </c>
      <c r="M731" s="90" t="str">
        <f t="shared" si="66"/>
        <v/>
      </c>
    </row>
    <row r="732" spans="2:13" x14ac:dyDescent="0.25">
      <c r="B732" s="81"/>
      <c r="C732" s="81"/>
      <c r="D732" s="81"/>
      <c r="E732" s="99">
        <f t="shared" si="63"/>
        <v>0</v>
      </c>
      <c r="F732" s="90" t="str">
        <f t="shared" si="64"/>
        <v/>
      </c>
      <c r="I732" s="81"/>
      <c r="J732" s="81"/>
      <c r="K732" s="81"/>
      <c r="L732" s="99">
        <f t="shared" si="65"/>
        <v>0</v>
      </c>
      <c r="M732" s="90" t="str">
        <f t="shared" si="66"/>
        <v/>
      </c>
    </row>
    <row r="733" spans="2:13" x14ac:dyDescent="0.25">
      <c r="B733" s="81"/>
      <c r="C733" s="81"/>
      <c r="D733" s="81"/>
      <c r="E733" s="99">
        <f t="shared" si="63"/>
        <v>0</v>
      </c>
      <c r="F733" s="90" t="str">
        <f t="shared" si="64"/>
        <v/>
      </c>
      <c r="I733" s="81"/>
      <c r="J733" s="81"/>
      <c r="K733" s="81"/>
      <c r="L733" s="99">
        <f t="shared" si="65"/>
        <v>0</v>
      </c>
      <c r="M733" s="90" t="str">
        <f t="shared" si="66"/>
        <v/>
      </c>
    </row>
    <row r="734" spans="2:13" x14ac:dyDescent="0.25">
      <c r="B734" s="81"/>
      <c r="C734" s="81"/>
      <c r="D734" s="81"/>
      <c r="E734" s="99">
        <f t="shared" si="63"/>
        <v>0</v>
      </c>
      <c r="F734" s="90" t="str">
        <f t="shared" si="64"/>
        <v/>
      </c>
      <c r="I734" s="81"/>
      <c r="J734" s="81"/>
      <c r="K734" s="81"/>
      <c r="L734" s="99">
        <f t="shared" si="65"/>
        <v>0</v>
      </c>
      <c r="M734" s="90" t="str">
        <f t="shared" si="66"/>
        <v/>
      </c>
    </row>
    <row r="735" spans="2:13" x14ac:dyDescent="0.25">
      <c r="B735" s="81"/>
      <c r="C735" s="81"/>
      <c r="D735" s="81"/>
      <c r="E735" s="99">
        <f t="shared" si="63"/>
        <v>0</v>
      </c>
      <c r="F735" s="90" t="str">
        <f t="shared" si="64"/>
        <v/>
      </c>
      <c r="I735" s="81"/>
      <c r="J735" s="81"/>
      <c r="K735" s="81"/>
      <c r="L735" s="99">
        <f t="shared" si="65"/>
        <v>0</v>
      </c>
      <c r="M735" s="90" t="str">
        <f t="shared" si="66"/>
        <v/>
      </c>
    </row>
    <row r="736" spans="2:13" x14ac:dyDescent="0.25">
      <c r="B736" s="81"/>
      <c r="C736" s="81"/>
      <c r="D736" s="81"/>
      <c r="E736" s="99">
        <f t="shared" si="63"/>
        <v>0</v>
      </c>
      <c r="F736" s="90" t="str">
        <f t="shared" si="64"/>
        <v/>
      </c>
      <c r="I736" s="81"/>
      <c r="J736" s="81"/>
      <c r="K736" s="81"/>
      <c r="L736" s="99">
        <f t="shared" si="65"/>
        <v>0</v>
      </c>
      <c r="M736" s="90" t="str">
        <f t="shared" si="66"/>
        <v/>
      </c>
    </row>
    <row r="737" spans="2:13" x14ac:dyDescent="0.25">
      <c r="B737" s="81"/>
      <c r="C737" s="81"/>
      <c r="D737" s="81"/>
      <c r="E737" s="99">
        <f t="shared" si="63"/>
        <v>0</v>
      </c>
      <c r="F737" s="90" t="str">
        <f t="shared" si="64"/>
        <v/>
      </c>
      <c r="I737" s="81"/>
      <c r="J737" s="81"/>
      <c r="K737" s="81"/>
      <c r="L737" s="99">
        <f t="shared" si="65"/>
        <v>0</v>
      </c>
      <c r="M737" s="90" t="str">
        <f t="shared" si="66"/>
        <v/>
      </c>
    </row>
    <row r="738" spans="2:13" x14ac:dyDescent="0.25">
      <c r="B738" s="81"/>
      <c r="C738" s="81"/>
      <c r="D738" s="81"/>
      <c r="E738" s="99">
        <f t="shared" si="63"/>
        <v>0</v>
      </c>
      <c r="F738" s="90" t="str">
        <f t="shared" si="64"/>
        <v/>
      </c>
      <c r="I738" s="81"/>
      <c r="J738" s="81"/>
      <c r="K738" s="81"/>
      <c r="L738" s="99">
        <f t="shared" si="65"/>
        <v>0</v>
      </c>
      <c r="M738" s="90" t="str">
        <f t="shared" si="66"/>
        <v/>
      </c>
    </row>
    <row r="739" spans="2:13" x14ac:dyDescent="0.25">
      <c r="B739" s="81"/>
      <c r="C739" s="81"/>
      <c r="D739" s="81"/>
      <c r="E739" s="99">
        <f t="shared" si="63"/>
        <v>0</v>
      </c>
      <c r="F739" s="90" t="str">
        <f t="shared" si="64"/>
        <v/>
      </c>
      <c r="I739" s="81"/>
      <c r="J739" s="81"/>
      <c r="K739" s="81"/>
      <c r="L739" s="99">
        <f t="shared" si="65"/>
        <v>0</v>
      </c>
      <c r="M739" s="90" t="str">
        <f t="shared" si="66"/>
        <v/>
      </c>
    </row>
    <row r="740" spans="2:13" x14ac:dyDescent="0.25">
      <c r="B740" s="81"/>
      <c r="C740" s="81"/>
      <c r="D740" s="81"/>
      <c r="E740" s="99">
        <f t="shared" si="63"/>
        <v>0</v>
      </c>
      <c r="F740" s="90" t="str">
        <f t="shared" si="64"/>
        <v/>
      </c>
      <c r="I740" s="81"/>
      <c r="J740" s="81"/>
      <c r="K740" s="81"/>
      <c r="L740" s="99">
        <f t="shared" si="65"/>
        <v>0</v>
      </c>
      <c r="M740" s="90" t="str">
        <f t="shared" si="66"/>
        <v/>
      </c>
    </row>
    <row r="741" spans="2:13" x14ac:dyDescent="0.25">
      <c r="B741" s="81"/>
      <c r="C741" s="81"/>
      <c r="D741" s="81"/>
      <c r="E741" s="99">
        <f t="shared" si="63"/>
        <v>0</v>
      </c>
      <c r="F741" s="90" t="str">
        <f t="shared" si="64"/>
        <v/>
      </c>
      <c r="I741" s="81"/>
      <c r="J741" s="81"/>
      <c r="K741" s="81"/>
      <c r="L741" s="99">
        <f t="shared" si="65"/>
        <v>0</v>
      </c>
      <c r="M741" s="90" t="str">
        <f t="shared" si="66"/>
        <v/>
      </c>
    </row>
    <row r="742" spans="2:13" x14ac:dyDescent="0.25">
      <c r="B742" s="81"/>
      <c r="C742" s="81"/>
      <c r="D742" s="81"/>
      <c r="E742" s="99">
        <f t="shared" si="63"/>
        <v>0</v>
      </c>
      <c r="F742" s="90" t="str">
        <f t="shared" si="64"/>
        <v/>
      </c>
      <c r="I742" s="81"/>
      <c r="J742" s="81"/>
      <c r="K742" s="81"/>
      <c r="L742" s="99">
        <f t="shared" si="65"/>
        <v>0</v>
      </c>
      <c r="M742" s="90" t="str">
        <f t="shared" si="66"/>
        <v/>
      </c>
    </row>
    <row r="743" spans="2:13" x14ac:dyDescent="0.25">
      <c r="B743" s="81"/>
      <c r="C743" s="81"/>
      <c r="D743" s="81"/>
      <c r="E743" s="99">
        <f t="shared" si="63"/>
        <v>0</v>
      </c>
      <c r="F743" s="90" t="str">
        <f t="shared" si="64"/>
        <v/>
      </c>
      <c r="I743" s="81"/>
      <c r="J743" s="81"/>
      <c r="K743" s="81"/>
      <c r="L743" s="99">
        <f t="shared" si="65"/>
        <v>0</v>
      </c>
      <c r="M743" s="90" t="str">
        <f t="shared" si="66"/>
        <v/>
      </c>
    </row>
    <row r="744" spans="2:13" x14ac:dyDescent="0.25">
      <c r="B744" s="81"/>
      <c r="C744" s="81"/>
      <c r="D744" s="81"/>
      <c r="E744" s="99">
        <f t="shared" si="63"/>
        <v>0</v>
      </c>
      <c r="F744" s="90" t="str">
        <f t="shared" si="64"/>
        <v/>
      </c>
      <c r="I744" s="81"/>
      <c r="J744" s="81"/>
      <c r="K744" s="81"/>
      <c r="L744" s="99">
        <f t="shared" si="65"/>
        <v>0</v>
      </c>
      <c r="M744" s="90" t="str">
        <f t="shared" si="66"/>
        <v/>
      </c>
    </row>
    <row r="745" spans="2:13" x14ac:dyDescent="0.25">
      <c r="B745" s="81"/>
      <c r="C745" s="81"/>
      <c r="D745" s="81"/>
      <c r="E745" s="99">
        <f t="shared" si="63"/>
        <v>0</v>
      </c>
      <c r="F745" s="90" t="str">
        <f t="shared" si="64"/>
        <v/>
      </c>
      <c r="I745" s="81"/>
      <c r="J745" s="81"/>
      <c r="K745" s="81"/>
      <c r="L745" s="99">
        <f t="shared" si="65"/>
        <v>0</v>
      </c>
      <c r="M745" s="90" t="str">
        <f t="shared" si="66"/>
        <v/>
      </c>
    </row>
    <row r="746" spans="2:13" x14ac:dyDescent="0.25">
      <c r="B746" s="81"/>
      <c r="C746" s="81"/>
      <c r="D746" s="81"/>
      <c r="E746" s="99">
        <f t="shared" si="63"/>
        <v>0</v>
      </c>
      <c r="F746" s="90" t="str">
        <f t="shared" si="64"/>
        <v/>
      </c>
      <c r="I746" s="81"/>
      <c r="J746" s="81"/>
      <c r="K746" s="81"/>
      <c r="L746" s="99">
        <f t="shared" si="65"/>
        <v>0</v>
      </c>
      <c r="M746" s="90" t="str">
        <f t="shared" si="66"/>
        <v/>
      </c>
    </row>
    <row r="747" spans="2:13" x14ac:dyDescent="0.25">
      <c r="B747" s="81"/>
      <c r="C747" s="81"/>
      <c r="D747" s="81"/>
      <c r="E747" s="99">
        <f t="shared" si="63"/>
        <v>0</v>
      </c>
      <c r="F747" s="90" t="str">
        <f t="shared" si="64"/>
        <v/>
      </c>
      <c r="I747" s="81"/>
      <c r="J747" s="81"/>
      <c r="K747" s="81"/>
      <c r="L747" s="99">
        <f t="shared" si="65"/>
        <v>0</v>
      </c>
      <c r="M747" s="90" t="str">
        <f t="shared" si="66"/>
        <v/>
      </c>
    </row>
    <row r="748" spans="2:13" x14ac:dyDescent="0.25">
      <c r="B748" s="81"/>
      <c r="C748" s="81"/>
      <c r="D748" s="81"/>
      <c r="E748" s="99">
        <f t="shared" si="63"/>
        <v>0</v>
      </c>
      <c r="F748" s="90" t="str">
        <f t="shared" si="64"/>
        <v/>
      </c>
      <c r="I748" s="81"/>
      <c r="J748" s="81"/>
      <c r="K748" s="81"/>
      <c r="L748" s="99">
        <f t="shared" si="65"/>
        <v>0</v>
      </c>
      <c r="M748" s="90" t="str">
        <f t="shared" si="66"/>
        <v/>
      </c>
    </row>
    <row r="749" spans="2:13" x14ac:dyDescent="0.25">
      <c r="B749" s="81"/>
      <c r="C749" s="81"/>
      <c r="D749" s="81"/>
      <c r="E749" s="99">
        <f t="shared" si="63"/>
        <v>0</v>
      </c>
      <c r="F749" s="90" t="str">
        <f t="shared" si="64"/>
        <v/>
      </c>
      <c r="I749" s="81"/>
      <c r="J749" s="81"/>
      <c r="K749" s="81"/>
      <c r="L749" s="99">
        <f t="shared" si="65"/>
        <v>0</v>
      </c>
      <c r="M749" s="90" t="str">
        <f t="shared" si="66"/>
        <v/>
      </c>
    </row>
    <row r="750" spans="2:13" x14ac:dyDescent="0.25">
      <c r="B750" s="81"/>
      <c r="C750" s="81"/>
      <c r="D750" s="81"/>
      <c r="E750" s="99">
        <f t="shared" si="63"/>
        <v>0</v>
      </c>
      <c r="F750" s="90" t="str">
        <f t="shared" si="64"/>
        <v/>
      </c>
      <c r="I750" s="81"/>
      <c r="J750" s="81"/>
      <c r="K750" s="81"/>
      <c r="L750" s="99">
        <f t="shared" si="65"/>
        <v>0</v>
      </c>
      <c r="M750" s="90" t="str">
        <f t="shared" si="66"/>
        <v/>
      </c>
    </row>
    <row r="751" spans="2:13" x14ac:dyDescent="0.25">
      <c r="B751" s="81"/>
      <c r="C751" s="81"/>
      <c r="D751" s="81"/>
      <c r="E751" s="99">
        <f t="shared" si="63"/>
        <v>0</v>
      </c>
      <c r="F751" s="90" t="str">
        <f t="shared" si="64"/>
        <v/>
      </c>
      <c r="I751" s="81"/>
      <c r="J751" s="81"/>
      <c r="K751" s="81"/>
      <c r="L751" s="99">
        <f t="shared" si="65"/>
        <v>0</v>
      </c>
      <c r="M751" s="90" t="str">
        <f t="shared" si="66"/>
        <v/>
      </c>
    </row>
    <row r="752" spans="2:13" x14ac:dyDescent="0.25">
      <c r="B752" s="81"/>
      <c r="C752" s="81"/>
      <c r="D752" s="81"/>
      <c r="E752" s="99">
        <f t="shared" si="63"/>
        <v>0</v>
      </c>
      <c r="F752" s="90" t="str">
        <f t="shared" si="64"/>
        <v/>
      </c>
      <c r="I752" s="81"/>
      <c r="J752" s="81"/>
      <c r="K752" s="81"/>
      <c r="L752" s="99">
        <f t="shared" si="65"/>
        <v>0</v>
      </c>
      <c r="M752" s="90" t="str">
        <f t="shared" si="66"/>
        <v/>
      </c>
    </row>
    <row r="753" spans="2:13" x14ac:dyDescent="0.25">
      <c r="B753" s="81"/>
      <c r="C753" s="81"/>
      <c r="D753" s="81"/>
      <c r="E753" s="99">
        <f t="shared" si="63"/>
        <v>0</v>
      </c>
      <c r="F753" s="90" t="str">
        <f t="shared" si="64"/>
        <v/>
      </c>
      <c r="I753" s="81"/>
      <c r="J753" s="81"/>
      <c r="K753" s="81"/>
      <c r="L753" s="99">
        <f t="shared" si="65"/>
        <v>0</v>
      </c>
      <c r="M753" s="90" t="str">
        <f t="shared" si="66"/>
        <v/>
      </c>
    </row>
    <row r="754" spans="2:13" x14ac:dyDescent="0.25">
      <c r="B754" s="81"/>
      <c r="C754" s="81"/>
      <c r="D754" s="81"/>
      <c r="E754" s="99">
        <f t="shared" si="63"/>
        <v>0</v>
      </c>
      <c r="F754" s="90" t="str">
        <f t="shared" si="64"/>
        <v/>
      </c>
      <c r="I754" s="81"/>
      <c r="J754" s="81"/>
      <c r="K754" s="81"/>
      <c r="L754" s="99">
        <f t="shared" si="65"/>
        <v>0</v>
      </c>
      <c r="M754" s="90" t="str">
        <f t="shared" si="66"/>
        <v/>
      </c>
    </row>
    <row r="755" spans="2:13" x14ac:dyDescent="0.25">
      <c r="B755" s="81"/>
      <c r="C755" s="81"/>
      <c r="D755" s="81"/>
      <c r="E755" s="99">
        <f t="shared" si="63"/>
        <v>0</v>
      </c>
      <c r="F755" s="90" t="str">
        <f t="shared" si="64"/>
        <v/>
      </c>
      <c r="I755" s="81"/>
      <c r="J755" s="81"/>
      <c r="K755" s="81"/>
      <c r="L755" s="99">
        <f t="shared" si="65"/>
        <v>0</v>
      </c>
      <c r="M755" s="90" t="str">
        <f t="shared" si="66"/>
        <v/>
      </c>
    </row>
    <row r="756" spans="2:13" x14ac:dyDescent="0.25">
      <c r="B756" s="81"/>
      <c r="C756" s="81"/>
      <c r="D756" s="81"/>
      <c r="E756" s="99">
        <f t="shared" si="63"/>
        <v>0</v>
      </c>
      <c r="F756" s="90" t="str">
        <f t="shared" si="64"/>
        <v/>
      </c>
      <c r="I756" s="81"/>
      <c r="J756" s="81"/>
      <c r="K756" s="81"/>
      <c r="L756" s="99">
        <f t="shared" si="65"/>
        <v>0</v>
      </c>
      <c r="M756" s="90" t="str">
        <f t="shared" si="66"/>
        <v/>
      </c>
    </row>
    <row r="757" spans="2:13" x14ac:dyDescent="0.25">
      <c r="B757" s="81"/>
      <c r="C757" s="81"/>
      <c r="D757" s="81"/>
      <c r="E757" s="99">
        <f t="shared" si="63"/>
        <v>0</v>
      </c>
      <c r="F757" s="90" t="str">
        <f t="shared" si="64"/>
        <v/>
      </c>
      <c r="I757" s="81"/>
      <c r="J757" s="81"/>
      <c r="K757" s="81"/>
      <c r="L757" s="99">
        <f t="shared" si="65"/>
        <v>0</v>
      </c>
      <c r="M757" s="90" t="str">
        <f t="shared" si="66"/>
        <v/>
      </c>
    </row>
    <row r="758" spans="2:13" x14ac:dyDescent="0.25">
      <c r="B758" s="81"/>
      <c r="C758" s="81"/>
      <c r="D758" s="81"/>
      <c r="E758" s="99">
        <f t="shared" si="63"/>
        <v>0</v>
      </c>
      <c r="F758" s="90" t="str">
        <f t="shared" si="64"/>
        <v/>
      </c>
      <c r="I758" s="81"/>
      <c r="J758" s="81"/>
      <c r="K758" s="81"/>
      <c r="L758" s="99">
        <f t="shared" si="65"/>
        <v>0</v>
      </c>
      <c r="M758" s="90" t="str">
        <f t="shared" si="66"/>
        <v/>
      </c>
    </row>
    <row r="759" spans="2:13" x14ac:dyDescent="0.25">
      <c r="B759" s="81"/>
      <c r="C759" s="81"/>
      <c r="D759" s="81"/>
      <c r="E759" s="99">
        <f t="shared" si="63"/>
        <v>0</v>
      </c>
      <c r="F759" s="90" t="str">
        <f t="shared" si="64"/>
        <v/>
      </c>
      <c r="I759" s="81"/>
      <c r="J759" s="81"/>
      <c r="K759" s="81"/>
      <c r="L759" s="99">
        <f t="shared" si="65"/>
        <v>0</v>
      </c>
      <c r="M759" s="90" t="str">
        <f t="shared" si="66"/>
        <v/>
      </c>
    </row>
    <row r="760" spans="2:13" x14ac:dyDescent="0.25">
      <c r="B760" s="81"/>
      <c r="C760" s="81"/>
      <c r="D760" s="81"/>
      <c r="E760" s="99">
        <f t="shared" si="63"/>
        <v>0</v>
      </c>
      <c r="F760" s="90" t="str">
        <f t="shared" si="64"/>
        <v/>
      </c>
      <c r="I760" s="81"/>
      <c r="J760" s="81"/>
      <c r="K760" s="81"/>
      <c r="L760" s="99">
        <f t="shared" si="65"/>
        <v>0</v>
      </c>
      <c r="M760" s="90" t="str">
        <f t="shared" si="66"/>
        <v/>
      </c>
    </row>
    <row r="761" spans="2:13" x14ac:dyDescent="0.25">
      <c r="B761" s="81"/>
      <c r="C761" s="81"/>
      <c r="D761" s="81"/>
      <c r="E761" s="99">
        <f t="shared" si="63"/>
        <v>0</v>
      </c>
      <c r="F761" s="90" t="str">
        <f t="shared" si="64"/>
        <v/>
      </c>
      <c r="I761" s="81"/>
      <c r="J761" s="81"/>
      <c r="K761" s="81"/>
      <c r="L761" s="99">
        <f t="shared" si="65"/>
        <v>0</v>
      </c>
      <c r="M761" s="90" t="str">
        <f t="shared" si="66"/>
        <v/>
      </c>
    </row>
    <row r="762" spans="2:13" x14ac:dyDescent="0.25">
      <c r="B762" s="81"/>
      <c r="C762" s="81"/>
      <c r="D762" s="81"/>
      <c r="E762" s="99">
        <f t="shared" si="63"/>
        <v>0</v>
      </c>
      <c r="F762" s="90" t="str">
        <f t="shared" si="64"/>
        <v/>
      </c>
      <c r="I762" s="81"/>
      <c r="J762" s="81"/>
      <c r="K762" s="81"/>
      <c r="L762" s="99">
        <f t="shared" si="65"/>
        <v>0</v>
      </c>
      <c r="M762" s="90" t="str">
        <f t="shared" si="66"/>
        <v/>
      </c>
    </row>
    <row r="763" spans="2:13" x14ac:dyDescent="0.25">
      <c r="B763" s="81"/>
      <c r="C763" s="81"/>
      <c r="D763" s="81"/>
      <c r="E763" s="99">
        <f t="shared" si="63"/>
        <v>0</v>
      </c>
      <c r="F763" s="90" t="str">
        <f t="shared" si="64"/>
        <v/>
      </c>
      <c r="I763" s="81"/>
      <c r="J763" s="81"/>
      <c r="K763" s="81"/>
      <c r="L763" s="99">
        <f t="shared" si="65"/>
        <v>0</v>
      </c>
      <c r="M763" s="90" t="str">
        <f t="shared" si="66"/>
        <v/>
      </c>
    </row>
    <row r="764" spans="2:13" x14ac:dyDescent="0.25">
      <c r="B764" s="81"/>
      <c r="C764" s="81"/>
      <c r="D764" s="81"/>
      <c r="E764" s="99">
        <f t="shared" si="63"/>
        <v>0</v>
      </c>
      <c r="F764" s="90" t="str">
        <f t="shared" si="64"/>
        <v/>
      </c>
      <c r="I764" s="81"/>
      <c r="J764" s="81"/>
      <c r="K764" s="81"/>
      <c r="L764" s="99">
        <f t="shared" si="65"/>
        <v>0</v>
      </c>
      <c r="M764" s="90" t="str">
        <f t="shared" si="66"/>
        <v/>
      </c>
    </row>
    <row r="765" spans="2:13" x14ac:dyDescent="0.25">
      <c r="B765" s="81"/>
      <c r="C765" s="81"/>
      <c r="D765" s="81"/>
      <c r="E765" s="99">
        <f t="shared" si="63"/>
        <v>0</v>
      </c>
      <c r="F765" s="90" t="str">
        <f t="shared" si="64"/>
        <v/>
      </c>
      <c r="I765" s="81"/>
      <c r="J765" s="81"/>
      <c r="K765" s="81"/>
      <c r="L765" s="99">
        <f t="shared" si="65"/>
        <v>0</v>
      </c>
      <c r="M765" s="90" t="str">
        <f t="shared" si="66"/>
        <v/>
      </c>
    </row>
    <row r="766" spans="2:13" x14ac:dyDescent="0.25">
      <c r="B766" s="81"/>
      <c r="C766" s="81"/>
      <c r="D766" s="81"/>
      <c r="E766" s="99">
        <f t="shared" si="63"/>
        <v>0</v>
      </c>
      <c r="F766" s="90" t="str">
        <f t="shared" si="64"/>
        <v/>
      </c>
      <c r="I766" s="81"/>
      <c r="J766" s="81"/>
      <c r="K766" s="81"/>
      <c r="L766" s="99">
        <f t="shared" si="65"/>
        <v>0</v>
      </c>
      <c r="M766" s="90" t="str">
        <f t="shared" si="66"/>
        <v/>
      </c>
    </row>
    <row r="767" spans="2:13" x14ac:dyDescent="0.25">
      <c r="B767" s="81"/>
      <c r="C767" s="81"/>
      <c r="D767" s="81"/>
      <c r="E767" s="99">
        <f t="shared" si="63"/>
        <v>0</v>
      </c>
      <c r="F767" s="90" t="str">
        <f t="shared" si="64"/>
        <v/>
      </c>
      <c r="I767" s="81"/>
      <c r="J767" s="81"/>
      <c r="K767" s="81"/>
      <c r="L767" s="99">
        <f t="shared" si="65"/>
        <v>0</v>
      </c>
      <c r="M767" s="90" t="str">
        <f t="shared" si="66"/>
        <v/>
      </c>
    </row>
    <row r="768" spans="2:13" x14ac:dyDescent="0.25">
      <c r="B768" s="81"/>
      <c r="C768" s="81"/>
      <c r="D768" s="81"/>
      <c r="E768" s="99">
        <f t="shared" si="63"/>
        <v>0</v>
      </c>
      <c r="F768" s="90" t="str">
        <f t="shared" si="64"/>
        <v/>
      </c>
      <c r="I768" s="81"/>
      <c r="J768" s="81"/>
      <c r="K768" s="81"/>
      <c r="L768" s="99">
        <f t="shared" si="65"/>
        <v>0</v>
      </c>
      <c r="M768" s="90" t="str">
        <f t="shared" si="66"/>
        <v/>
      </c>
    </row>
    <row r="769" spans="2:13" x14ac:dyDescent="0.25">
      <c r="B769" s="81"/>
      <c r="C769" s="81"/>
      <c r="D769" s="81"/>
      <c r="E769" s="99">
        <f t="shared" si="63"/>
        <v>0</v>
      </c>
      <c r="F769" s="90" t="str">
        <f t="shared" si="64"/>
        <v/>
      </c>
      <c r="I769" s="81"/>
      <c r="J769" s="81"/>
      <c r="K769" s="81"/>
      <c r="L769" s="99">
        <f t="shared" si="65"/>
        <v>0</v>
      </c>
      <c r="M769" s="90" t="str">
        <f t="shared" si="66"/>
        <v/>
      </c>
    </row>
    <row r="770" spans="2:13" x14ac:dyDescent="0.25">
      <c r="B770" s="81"/>
      <c r="C770" s="81"/>
      <c r="D770" s="81"/>
      <c r="E770" s="99">
        <f t="shared" si="63"/>
        <v>0</v>
      </c>
      <c r="F770" s="90" t="str">
        <f t="shared" si="64"/>
        <v/>
      </c>
      <c r="I770" s="81"/>
      <c r="J770" s="81"/>
      <c r="K770" s="81"/>
      <c r="L770" s="99">
        <f t="shared" si="65"/>
        <v>0</v>
      </c>
      <c r="M770" s="90" t="str">
        <f t="shared" si="66"/>
        <v/>
      </c>
    </row>
    <row r="771" spans="2:13" x14ac:dyDescent="0.25">
      <c r="B771" s="81"/>
      <c r="C771" s="81"/>
      <c r="D771" s="81"/>
      <c r="E771" s="99">
        <f t="shared" si="63"/>
        <v>0</v>
      </c>
      <c r="F771" s="90" t="str">
        <f t="shared" si="64"/>
        <v/>
      </c>
      <c r="I771" s="81"/>
      <c r="J771" s="81"/>
      <c r="K771" s="81"/>
      <c r="L771" s="99">
        <f t="shared" si="65"/>
        <v>0</v>
      </c>
      <c r="M771" s="90" t="str">
        <f t="shared" si="66"/>
        <v/>
      </c>
    </row>
    <row r="772" spans="2:13" x14ac:dyDescent="0.25">
      <c r="B772" s="81"/>
      <c r="C772" s="81"/>
      <c r="D772" s="81"/>
      <c r="E772" s="99">
        <f t="shared" si="63"/>
        <v>0</v>
      </c>
      <c r="F772" s="90" t="str">
        <f t="shared" si="64"/>
        <v/>
      </c>
      <c r="I772" s="81"/>
      <c r="J772" s="81"/>
      <c r="K772" s="81"/>
      <c r="L772" s="99">
        <f t="shared" si="65"/>
        <v>0</v>
      </c>
      <c r="M772" s="90" t="str">
        <f t="shared" si="66"/>
        <v/>
      </c>
    </row>
    <row r="773" spans="2:13" x14ac:dyDescent="0.25">
      <c r="B773" s="81"/>
      <c r="C773" s="81"/>
      <c r="D773" s="81"/>
      <c r="E773" s="99">
        <f t="shared" si="63"/>
        <v>0</v>
      </c>
      <c r="F773" s="90" t="str">
        <f t="shared" si="64"/>
        <v/>
      </c>
      <c r="I773" s="81"/>
      <c r="J773" s="81"/>
      <c r="K773" s="81"/>
      <c r="L773" s="99">
        <f t="shared" si="65"/>
        <v>0</v>
      </c>
      <c r="M773" s="90" t="str">
        <f t="shared" si="66"/>
        <v/>
      </c>
    </row>
    <row r="774" spans="2:13" x14ac:dyDescent="0.25">
      <c r="B774" s="81"/>
      <c r="C774" s="81"/>
      <c r="D774" s="81"/>
      <c r="E774" s="99">
        <f t="shared" si="63"/>
        <v>0</v>
      </c>
      <c r="F774" s="90" t="str">
        <f t="shared" si="64"/>
        <v/>
      </c>
      <c r="I774" s="81"/>
      <c r="J774" s="81"/>
      <c r="K774" s="81"/>
      <c r="L774" s="99">
        <f t="shared" si="65"/>
        <v>0</v>
      </c>
      <c r="M774" s="90" t="str">
        <f t="shared" si="66"/>
        <v/>
      </c>
    </row>
    <row r="775" spans="2:13" x14ac:dyDescent="0.25">
      <c r="B775" s="81"/>
      <c r="C775" s="81"/>
      <c r="D775" s="81"/>
      <c r="E775" s="99">
        <f t="shared" si="63"/>
        <v>0</v>
      </c>
      <c r="F775" s="90" t="str">
        <f t="shared" si="64"/>
        <v/>
      </c>
      <c r="I775" s="81"/>
      <c r="J775" s="81"/>
      <c r="K775" s="81"/>
      <c r="L775" s="99">
        <f t="shared" si="65"/>
        <v>0</v>
      </c>
      <c r="M775" s="90" t="str">
        <f t="shared" si="66"/>
        <v/>
      </c>
    </row>
    <row r="776" spans="2:13" x14ac:dyDescent="0.25">
      <c r="B776" s="81"/>
      <c r="C776" s="81"/>
      <c r="D776" s="81"/>
      <c r="E776" s="99">
        <f t="shared" si="63"/>
        <v>0</v>
      </c>
      <c r="F776" s="90" t="str">
        <f t="shared" si="64"/>
        <v/>
      </c>
      <c r="I776" s="81"/>
      <c r="J776" s="81"/>
      <c r="K776" s="81"/>
      <c r="L776" s="99">
        <f t="shared" si="65"/>
        <v>0</v>
      </c>
      <c r="M776" s="90" t="str">
        <f t="shared" si="66"/>
        <v/>
      </c>
    </row>
    <row r="777" spans="2:13" x14ac:dyDescent="0.25">
      <c r="B777" s="81"/>
      <c r="C777" s="81"/>
      <c r="D777" s="81"/>
      <c r="E777" s="99">
        <f t="shared" si="63"/>
        <v>0</v>
      </c>
      <c r="F777" s="90" t="str">
        <f t="shared" si="64"/>
        <v/>
      </c>
      <c r="I777" s="81"/>
      <c r="J777" s="81"/>
      <c r="K777" s="81"/>
      <c r="L777" s="99">
        <f t="shared" si="65"/>
        <v>0</v>
      </c>
      <c r="M777" s="90" t="str">
        <f t="shared" si="66"/>
        <v/>
      </c>
    </row>
    <row r="778" spans="2:13" x14ac:dyDescent="0.25">
      <c r="B778" s="81"/>
      <c r="C778" s="81"/>
      <c r="D778" s="81"/>
      <c r="E778" s="99">
        <f t="shared" si="63"/>
        <v>0</v>
      </c>
      <c r="F778" s="90" t="str">
        <f t="shared" si="64"/>
        <v/>
      </c>
      <c r="I778" s="81"/>
      <c r="J778" s="81"/>
      <c r="K778" s="81"/>
      <c r="L778" s="99">
        <f t="shared" si="65"/>
        <v>0</v>
      </c>
      <c r="M778" s="90" t="str">
        <f t="shared" si="66"/>
        <v/>
      </c>
    </row>
    <row r="779" spans="2:13" x14ac:dyDescent="0.25">
      <c r="B779" s="81"/>
      <c r="C779" s="81"/>
      <c r="D779" s="81"/>
      <c r="E779" s="99">
        <f t="shared" si="63"/>
        <v>0</v>
      </c>
      <c r="F779" s="90" t="str">
        <f t="shared" si="64"/>
        <v/>
      </c>
      <c r="I779" s="81"/>
      <c r="J779" s="81"/>
      <c r="K779" s="81"/>
      <c r="L779" s="99">
        <f t="shared" si="65"/>
        <v>0</v>
      </c>
      <c r="M779" s="90" t="str">
        <f t="shared" si="66"/>
        <v/>
      </c>
    </row>
    <row r="780" spans="2:13" x14ac:dyDescent="0.25">
      <c r="B780" s="81"/>
      <c r="C780" s="81"/>
      <c r="D780" s="81"/>
      <c r="E780" s="99">
        <f t="shared" si="63"/>
        <v>0</v>
      </c>
      <c r="F780" s="90" t="str">
        <f t="shared" si="64"/>
        <v/>
      </c>
      <c r="I780" s="81"/>
      <c r="J780" s="81"/>
      <c r="K780" s="81"/>
      <c r="L780" s="99">
        <f t="shared" si="65"/>
        <v>0</v>
      </c>
      <c r="M780" s="90" t="str">
        <f t="shared" si="66"/>
        <v/>
      </c>
    </row>
    <row r="781" spans="2:13" x14ac:dyDescent="0.25">
      <c r="B781" s="81"/>
      <c r="C781" s="81"/>
      <c r="D781" s="81"/>
      <c r="E781" s="99">
        <f t="shared" si="63"/>
        <v>0</v>
      </c>
      <c r="F781" s="90" t="str">
        <f t="shared" si="64"/>
        <v/>
      </c>
      <c r="I781" s="81"/>
      <c r="J781" s="81"/>
      <c r="K781" s="81"/>
      <c r="L781" s="99">
        <f t="shared" si="65"/>
        <v>0</v>
      </c>
      <c r="M781" s="90" t="str">
        <f t="shared" si="66"/>
        <v/>
      </c>
    </row>
    <row r="782" spans="2:13" x14ac:dyDescent="0.25">
      <c r="B782" s="81"/>
      <c r="C782" s="81"/>
      <c r="D782" s="81"/>
      <c r="E782" s="99">
        <f t="shared" si="63"/>
        <v>0</v>
      </c>
      <c r="F782" s="90" t="str">
        <f t="shared" si="64"/>
        <v/>
      </c>
      <c r="I782" s="81"/>
      <c r="J782" s="81"/>
      <c r="K782" s="81"/>
      <c r="L782" s="99">
        <f t="shared" si="65"/>
        <v>0</v>
      </c>
      <c r="M782" s="90" t="str">
        <f t="shared" si="66"/>
        <v/>
      </c>
    </row>
    <row r="783" spans="2:13" x14ac:dyDescent="0.25">
      <c r="B783" s="81"/>
      <c r="C783" s="81"/>
      <c r="D783" s="81"/>
      <c r="E783" s="99">
        <f t="shared" si="63"/>
        <v>0</v>
      </c>
      <c r="F783" s="90" t="str">
        <f t="shared" si="64"/>
        <v/>
      </c>
      <c r="I783" s="81"/>
      <c r="J783" s="81"/>
      <c r="K783" s="81"/>
      <c r="L783" s="99">
        <f t="shared" si="65"/>
        <v>0</v>
      </c>
      <c r="M783" s="90" t="str">
        <f t="shared" si="66"/>
        <v/>
      </c>
    </row>
    <row r="784" spans="2:13" x14ac:dyDescent="0.25">
      <c r="B784" s="81"/>
      <c r="C784" s="81"/>
      <c r="D784" s="81"/>
      <c r="E784" s="99">
        <f t="shared" si="63"/>
        <v>0</v>
      </c>
      <c r="F784" s="90" t="str">
        <f t="shared" si="64"/>
        <v/>
      </c>
      <c r="I784" s="81"/>
      <c r="J784" s="81"/>
      <c r="K784" s="81"/>
      <c r="L784" s="99">
        <f t="shared" si="65"/>
        <v>0</v>
      </c>
      <c r="M784" s="90" t="str">
        <f t="shared" si="66"/>
        <v/>
      </c>
    </row>
    <row r="785" spans="2:13" x14ac:dyDescent="0.25">
      <c r="B785" s="81"/>
      <c r="C785" s="81"/>
      <c r="D785" s="81"/>
      <c r="E785" s="99">
        <f t="shared" si="63"/>
        <v>0</v>
      </c>
      <c r="F785" s="90" t="str">
        <f t="shared" si="64"/>
        <v/>
      </c>
      <c r="I785" s="81"/>
      <c r="J785" s="81"/>
      <c r="K785" s="81"/>
      <c r="L785" s="99">
        <f t="shared" si="65"/>
        <v>0</v>
      </c>
      <c r="M785" s="90" t="str">
        <f t="shared" si="66"/>
        <v/>
      </c>
    </row>
    <row r="786" spans="2:13" x14ac:dyDescent="0.25">
      <c r="B786" s="81"/>
      <c r="C786" s="81"/>
      <c r="D786" s="81"/>
      <c r="E786" s="99">
        <f t="shared" si="63"/>
        <v>0</v>
      </c>
      <c r="F786" s="90" t="str">
        <f t="shared" si="64"/>
        <v/>
      </c>
      <c r="I786" s="81"/>
      <c r="J786" s="81"/>
      <c r="K786" s="81"/>
      <c r="L786" s="99">
        <f t="shared" si="65"/>
        <v>0</v>
      </c>
      <c r="M786" s="90" t="str">
        <f t="shared" si="66"/>
        <v/>
      </c>
    </row>
    <row r="787" spans="2:13" x14ac:dyDescent="0.25">
      <c r="B787" s="81"/>
      <c r="C787" s="81"/>
      <c r="D787" s="81"/>
      <c r="E787" s="99">
        <f t="shared" si="63"/>
        <v>0</v>
      </c>
      <c r="F787" s="90" t="str">
        <f t="shared" si="64"/>
        <v/>
      </c>
      <c r="I787" s="81"/>
      <c r="J787" s="81"/>
      <c r="K787" s="81"/>
      <c r="L787" s="99">
        <f t="shared" si="65"/>
        <v>0</v>
      </c>
      <c r="M787" s="90" t="str">
        <f t="shared" si="66"/>
        <v/>
      </c>
    </row>
    <row r="788" spans="2:13" x14ac:dyDescent="0.25">
      <c r="B788" s="81"/>
      <c r="C788" s="81"/>
      <c r="D788" s="81"/>
      <c r="E788" s="99">
        <f t="shared" si="63"/>
        <v>0</v>
      </c>
      <c r="F788" s="90" t="str">
        <f t="shared" si="64"/>
        <v/>
      </c>
      <c r="I788" s="81"/>
      <c r="J788" s="81"/>
      <c r="K788" s="81"/>
      <c r="L788" s="99">
        <f t="shared" si="65"/>
        <v>0</v>
      </c>
      <c r="M788" s="90" t="str">
        <f t="shared" si="66"/>
        <v/>
      </c>
    </row>
    <row r="789" spans="2:13" x14ac:dyDescent="0.25">
      <c r="B789" s="81"/>
      <c r="C789" s="81"/>
      <c r="D789" s="81"/>
      <c r="E789" s="99">
        <f t="shared" ref="E789:E852" si="67">IFERROR(S789/$C$2,0)</f>
        <v>0</v>
      </c>
      <c r="F789" s="90" t="str">
        <f t="shared" ref="F789:F852" si="68">IFERROR(IF(A789=0,"",IF(E789&lt;=$E$2,"A",IF(E789&lt;=$E$3,"B","C")))," ")</f>
        <v/>
      </c>
      <c r="I789" s="81"/>
      <c r="J789" s="81"/>
      <c r="K789" s="81"/>
      <c r="L789" s="99">
        <f t="shared" ref="L789:L852" si="69">IFERROR(T789/$J$2,0)</f>
        <v>0</v>
      </c>
      <c r="M789" s="90" t="str">
        <f t="shared" ref="M789:M852" si="70">IFERROR(IF(H789=0,"",IF(L789&lt;=$L$2,"A",IF(L789&lt;=$L$3,"B","C")))," ")</f>
        <v/>
      </c>
    </row>
    <row r="790" spans="2:13" x14ac:dyDescent="0.25">
      <c r="B790" s="81"/>
      <c r="C790" s="81"/>
      <c r="D790" s="81"/>
      <c r="E790" s="99">
        <f t="shared" si="67"/>
        <v>0</v>
      </c>
      <c r="F790" s="90" t="str">
        <f t="shared" si="68"/>
        <v/>
      </c>
      <c r="I790" s="81"/>
      <c r="J790" s="81"/>
      <c r="K790" s="81"/>
      <c r="L790" s="99">
        <f t="shared" si="69"/>
        <v>0</v>
      </c>
      <c r="M790" s="90" t="str">
        <f t="shared" si="70"/>
        <v/>
      </c>
    </row>
    <row r="791" spans="2:13" x14ac:dyDescent="0.25">
      <c r="B791" s="81"/>
      <c r="C791" s="81"/>
      <c r="D791" s="81"/>
      <c r="E791" s="99">
        <f t="shared" si="67"/>
        <v>0</v>
      </c>
      <c r="F791" s="90" t="str">
        <f t="shared" si="68"/>
        <v/>
      </c>
      <c r="I791" s="81"/>
      <c r="J791" s="81"/>
      <c r="K791" s="81"/>
      <c r="L791" s="99">
        <f t="shared" si="69"/>
        <v>0</v>
      </c>
      <c r="M791" s="90" t="str">
        <f t="shared" si="70"/>
        <v/>
      </c>
    </row>
    <row r="792" spans="2:13" x14ac:dyDescent="0.25">
      <c r="B792" s="81"/>
      <c r="C792" s="81"/>
      <c r="D792" s="81"/>
      <c r="E792" s="99">
        <f t="shared" si="67"/>
        <v>0</v>
      </c>
      <c r="F792" s="90" t="str">
        <f t="shared" si="68"/>
        <v/>
      </c>
      <c r="I792" s="81"/>
      <c r="J792" s="81"/>
      <c r="K792" s="81"/>
      <c r="L792" s="99">
        <f t="shared" si="69"/>
        <v>0</v>
      </c>
      <c r="M792" s="90" t="str">
        <f t="shared" si="70"/>
        <v/>
      </c>
    </row>
    <row r="793" spans="2:13" x14ac:dyDescent="0.25">
      <c r="B793" s="81"/>
      <c r="C793" s="81"/>
      <c r="D793" s="81"/>
      <c r="E793" s="99">
        <f t="shared" si="67"/>
        <v>0</v>
      </c>
      <c r="F793" s="90" t="str">
        <f t="shared" si="68"/>
        <v/>
      </c>
      <c r="I793" s="81"/>
      <c r="J793" s="81"/>
      <c r="K793" s="81"/>
      <c r="L793" s="99">
        <f t="shared" si="69"/>
        <v>0</v>
      </c>
      <c r="M793" s="90" t="str">
        <f t="shared" si="70"/>
        <v/>
      </c>
    </row>
    <row r="794" spans="2:13" x14ac:dyDescent="0.25">
      <c r="B794" s="81"/>
      <c r="C794" s="81"/>
      <c r="D794" s="81"/>
      <c r="E794" s="99">
        <f t="shared" si="67"/>
        <v>0</v>
      </c>
      <c r="F794" s="90" t="str">
        <f t="shared" si="68"/>
        <v/>
      </c>
      <c r="I794" s="81"/>
      <c r="J794" s="81"/>
      <c r="K794" s="81"/>
      <c r="L794" s="99">
        <f t="shared" si="69"/>
        <v>0</v>
      </c>
      <c r="M794" s="90" t="str">
        <f t="shared" si="70"/>
        <v/>
      </c>
    </row>
    <row r="795" spans="2:13" x14ac:dyDescent="0.25">
      <c r="B795" s="81"/>
      <c r="C795" s="81"/>
      <c r="D795" s="81"/>
      <c r="E795" s="99">
        <f t="shared" si="67"/>
        <v>0</v>
      </c>
      <c r="F795" s="90" t="str">
        <f t="shared" si="68"/>
        <v/>
      </c>
      <c r="I795" s="81"/>
      <c r="J795" s="81"/>
      <c r="K795" s="81"/>
      <c r="L795" s="99">
        <f t="shared" si="69"/>
        <v>0</v>
      </c>
      <c r="M795" s="90" t="str">
        <f t="shared" si="70"/>
        <v/>
      </c>
    </row>
    <row r="796" spans="2:13" x14ac:dyDescent="0.25">
      <c r="B796" s="81"/>
      <c r="C796" s="81"/>
      <c r="D796" s="81"/>
      <c r="E796" s="99">
        <f t="shared" si="67"/>
        <v>0</v>
      </c>
      <c r="F796" s="90" t="str">
        <f t="shared" si="68"/>
        <v/>
      </c>
      <c r="I796" s="81"/>
      <c r="J796" s="81"/>
      <c r="K796" s="81"/>
      <c r="L796" s="99">
        <f t="shared" si="69"/>
        <v>0</v>
      </c>
      <c r="M796" s="90" t="str">
        <f t="shared" si="70"/>
        <v/>
      </c>
    </row>
    <row r="797" spans="2:13" x14ac:dyDescent="0.25">
      <c r="B797" s="81"/>
      <c r="C797" s="81"/>
      <c r="D797" s="81"/>
      <c r="E797" s="99">
        <f t="shared" si="67"/>
        <v>0</v>
      </c>
      <c r="F797" s="90" t="str">
        <f t="shared" si="68"/>
        <v/>
      </c>
      <c r="I797" s="81"/>
      <c r="J797" s="81"/>
      <c r="K797" s="81"/>
      <c r="L797" s="99">
        <f t="shared" si="69"/>
        <v>0</v>
      </c>
      <c r="M797" s="90" t="str">
        <f t="shared" si="70"/>
        <v/>
      </c>
    </row>
    <row r="798" spans="2:13" x14ac:dyDescent="0.25">
      <c r="B798" s="81"/>
      <c r="C798" s="81"/>
      <c r="D798" s="81"/>
      <c r="E798" s="99">
        <f t="shared" si="67"/>
        <v>0</v>
      </c>
      <c r="F798" s="90" t="str">
        <f t="shared" si="68"/>
        <v/>
      </c>
      <c r="I798" s="81"/>
      <c r="J798" s="81"/>
      <c r="K798" s="81"/>
      <c r="L798" s="99">
        <f t="shared" si="69"/>
        <v>0</v>
      </c>
      <c r="M798" s="90" t="str">
        <f t="shared" si="70"/>
        <v/>
      </c>
    </row>
    <row r="799" spans="2:13" x14ac:dyDescent="0.25">
      <c r="B799" s="81"/>
      <c r="C799" s="81"/>
      <c r="D799" s="81"/>
      <c r="E799" s="99">
        <f t="shared" si="67"/>
        <v>0</v>
      </c>
      <c r="F799" s="90" t="str">
        <f t="shared" si="68"/>
        <v/>
      </c>
      <c r="I799" s="81"/>
      <c r="J799" s="81"/>
      <c r="K799" s="81"/>
      <c r="L799" s="99">
        <f t="shared" si="69"/>
        <v>0</v>
      </c>
      <c r="M799" s="90" t="str">
        <f t="shared" si="70"/>
        <v/>
      </c>
    </row>
    <row r="800" spans="2:13" x14ac:dyDescent="0.25">
      <c r="B800" s="81"/>
      <c r="C800" s="81"/>
      <c r="D800" s="81"/>
      <c r="E800" s="99">
        <f t="shared" si="67"/>
        <v>0</v>
      </c>
      <c r="F800" s="90" t="str">
        <f t="shared" si="68"/>
        <v/>
      </c>
      <c r="I800" s="81"/>
      <c r="J800" s="81"/>
      <c r="K800" s="81"/>
      <c r="L800" s="99">
        <f t="shared" si="69"/>
        <v>0</v>
      </c>
      <c r="M800" s="90" t="str">
        <f t="shared" si="70"/>
        <v/>
      </c>
    </row>
    <row r="801" spans="2:13" x14ac:dyDescent="0.25">
      <c r="B801" s="81"/>
      <c r="C801" s="81"/>
      <c r="D801" s="81"/>
      <c r="E801" s="99">
        <f t="shared" si="67"/>
        <v>0</v>
      </c>
      <c r="F801" s="90" t="str">
        <f t="shared" si="68"/>
        <v/>
      </c>
      <c r="I801" s="81"/>
      <c r="J801" s="81"/>
      <c r="K801" s="81"/>
      <c r="L801" s="99">
        <f t="shared" si="69"/>
        <v>0</v>
      </c>
      <c r="M801" s="90" t="str">
        <f t="shared" si="70"/>
        <v/>
      </c>
    </row>
    <row r="802" spans="2:13" x14ac:dyDescent="0.25">
      <c r="B802" s="81"/>
      <c r="C802" s="81"/>
      <c r="D802" s="81"/>
      <c r="E802" s="99">
        <f t="shared" si="67"/>
        <v>0</v>
      </c>
      <c r="F802" s="90" t="str">
        <f t="shared" si="68"/>
        <v/>
      </c>
      <c r="I802" s="81"/>
      <c r="J802" s="81"/>
      <c r="K802" s="81"/>
      <c r="L802" s="99">
        <f t="shared" si="69"/>
        <v>0</v>
      </c>
      <c r="M802" s="90" t="str">
        <f t="shared" si="70"/>
        <v/>
      </c>
    </row>
    <row r="803" spans="2:13" x14ac:dyDescent="0.25">
      <c r="B803" s="81"/>
      <c r="C803" s="81"/>
      <c r="D803" s="81"/>
      <c r="E803" s="99">
        <f t="shared" si="67"/>
        <v>0</v>
      </c>
      <c r="F803" s="90" t="str">
        <f t="shared" si="68"/>
        <v/>
      </c>
      <c r="I803" s="81"/>
      <c r="J803" s="81"/>
      <c r="K803" s="81"/>
      <c r="L803" s="99">
        <f t="shared" si="69"/>
        <v>0</v>
      </c>
      <c r="M803" s="90" t="str">
        <f t="shared" si="70"/>
        <v/>
      </c>
    </row>
    <row r="804" spans="2:13" x14ac:dyDescent="0.25">
      <c r="B804" s="81"/>
      <c r="C804" s="81"/>
      <c r="D804" s="81"/>
      <c r="E804" s="99">
        <f t="shared" si="67"/>
        <v>0</v>
      </c>
      <c r="F804" s="90" t="str">
        <f t="shared" si="68"/>
        <v/>
      </c>
      <c r="I804" s="81"/>
      <c r="J804" s="81"/>
      <c r="K804" s="81"/>
      <c r="L804" s="99">
        <f t="shared" si="69"/>
        <v>0</v>
      </c>
      <c r="M804" s="90" t="str">
        <f t="shared" si="70"/>
        <v/>
      </c>
    </row>
    <row r="805" spans="2:13" x14ac:dyDescent="0.25">
      <c r="B805" s="81"/>
      <c r="C805" s="81"/>
      <c r="D805" s="81"/>
      <c r="E805" s="99">
        <f t="shared" si="67"/>
        <v>0</v>
      </c>
      <c r="F805" s="90" t="str">
        <f t="shared" si="68"/>
        <v/>
      </c>
      <c r="I805" s="81"/>
      <c r="J805" s="81"/>
      <c r="K805" s="81"/>
      <c r="L805" s="99">
        <f t="shared" si="69"/>
        <v>0</v>
      </c>
      <c r="M805" s="90" t="str">
        <f t="shared" si="70"/>
        <v/>
      </c>
    </row>
    <row r="806" spans="2:13" x14ac:dyDescent="0.25">
      <c r="B806" s="81"/>
      <c r="C806" s="81"/>
      <c r="D806" s="81"/>
      <c r="E806" s="99">
        <f t="shared" si="67"/>
        <v>0</v>
      </c>
      <c r="F806" s="90" t="str">
        <f t="shared" si="68"/>
        <v/>
      </c>
      <c r="I806" s="81"/>
      <c r="J806" s="81"/>
      <c r="K806" s="81"/>
      <c r="L806" s="99">
        <f t="shared" si="69"/>
        <v>0</v>
      </c>
      <c r="M806" s="90" t="str">
        <f t="shared" si="70"/>
        <v/>
      </c>
    </row>
    <row r="807" spans="2:13" x14ac:dyDescent="0.25">
      <c r="B807" s="81"/>
      <c r="C807" s="81"/>
      <c r="D807" s="81"/>
      <c r="E807" s="99">
        <f t="shared" si="67"/>
        <v>0</v>
      </c>
      <c r="F807" s="90" t="str">
        <f t="shared" si="68"/>
        <v/>
      </c>
      <c r="I807" s="81"/>
      <c r="J807" s="81"/>
      <c r="K807" s="81"/>
      <c r="L807" s="99">
        <f t="shared" si="69"/>
        <v>0</v>
      </c>
      <c r="M807" s="90" t="str">
        <f t="shared" si="70"/>
        <v/>
      </c>
    </row>
    <row r="808" spans="2:13" x14ac:dyDescent="0.25">
      <c r="B808" s="81"/>
      <c r="C808" s="81"/>
      <c r="D808" s="81"/>
      <c r="E808" s="99">
        <f t="shared" si="67"/>
        <v>0</v>
      </c>
      <c r="F808" s="90" t="str">
        <f t="shared" si="68"/>
        <v/>
      </c>
      <c r="I808" s="81"/>
      <c r="J808" s="81"/>
      <c r="K808" s="81"/>
      <c r="L808" s="99">
        <f t="shared" si="69"/>
        <v>0</v>
      </c>
      <c r="M808" s="90" t="str">
        <f t="shared" si="70"/>
        <v/>
      </c>
    </row>
    <row r="809" spans="2:13" x14ac:dyDescent="0.25">
      <c r="B809" s="81"/>
      <c r="C809" s="81"/>
      <c r="D809" s="81"/>
      <c r="E809" s="99">
        <f t="shared" si="67"/>
        <v>0</v>
      </c>
      <c r="F809" s="90" t="str">
        <f t="shared" si="68"/>
        <v/>
      </c>
      <c r="I809" s="81"/>
      <c r="J809" s="81"/>
      <c r="K809" s="81"/>
      <c r="L809" s="99">
        <f t="shared" si="69"/>
        <v>0</v>
      </c>
      <c r="M809" s="90" t="str">
        <f t="shared" si="70"/>
        <v/>
      </c>
    </row>
    <row r="810" spans="2:13" x14ac:dyDescent="0.25">
      <c r="B810" s="81"/>
      <c r="C810" s="81"/>
      <c r="D810" s="81"/>
      <c r="E810" s="99">
        <f t="shared" si="67"/>
        <v>0</v>
      </c>
      <c r="F810" s="90" t="str">
        <f t="shared" si="68"/>
        <v/>
      </c>
      <c r="I810" s="81"/>
      <c r="J810" s="81"/>
      <c r="K810" s="81"/>
      <c r="L810" s="99">
        <f t="shared" si="69"/>
        <v>0</v>
      </c>
      <c r="M810" s="90" t="str">
        <f t="shared" si="70"/>
        <v/>
      </c>
    </row>
    <row r="811" spans="2:13" x14ac:dyDescent="0.25">
      <c r="B811" s="81"/>
      <c r="C811" s="81"/>
      <c r="D811" s="81"/>
      <c r="E811" s="99">
        <f t="shared" si="67"/>
        <v>0</v>
      </c>
      <c r="F811" s="90" t="str">
        <f t="shared" si="68"/>
        <v/>
      </c>
      <c r="I811" s="81"/>
      <c r="J811" s="81"/>
      <c r="K811" s="81"/>
      <c r="L811" s="99">
        <f t="shared" si="69"/>
        <v>0</v>
      </c>
      <c r="M811" s="90" t="str">
        <f t="shared" si="70"/>
        <v/>
      </c>
    </row>
    <row r="812" spans="2:13" x14ac:dyDescent="0.25">
      <c r="B812" s="81"/>
      <c r="C812" s="81"/>
      <c r="D812" s="81"/>
      <c r="E812" s="99">
        <f t="shared" si="67"/>
        <v>0</v>
      </c>
      <c r="F812" s="90" t="str">
        <f t="shared" si="68"/>
        <v/>
      </c>
      <c r="I812" s="81"/>
      <c r="J812" s="81"/>
      <c r="K812" s="81"/>
      <c r="L812" s="99">
        <f t="shared" si="69"/>
        <v>0</v>
      </c>
      <c r="M812" s="90" t="str">
        <f t="shared" si="70"/>
        <v/>
      </c>
    </row>
    <row r="813" spans="2:13" x14ac:dyDescent="0.25">
      <c r="B813" s="81"/>
      <c r="C813" s="81"/>
      <c r="D813" s="81"/>
      <c r="E813" s="99">
        <f t="shared" si="67"/>
        <v>0</v>
      </c>
      <c r="F813" s="90" t="str">
        <f t="shared" si="68"/>
        <v/>
      </c>
      <c r="I813" s="81"/>
      <c r="J813" s="81"/>
      <c r="K813" s="81"/>
      <c r="L813" s="99">
        <f t="shared" si="69"/>
        <v>0</v>
      </c>
      <c r="M813" s="90" t="str">
        <f t="shared" si="70"/>
        <v/>
      </c>
    </row>
    <row r="814" spans="2:13" x14ac:dyDescent="0.25">
      <c r="B814" s="81"/>
      <c r="C814" s="81"/>
      <c r="D814" s="81"/>
      <c r="E814" s="99">
        <f t="shared" si="67"/>
        <v>0</v>
      </c>
      <c r="F814" s="90" t="str">
        <f t="shared" si="68"/>
        <v/>
      </c>
      <c r="I814" s="81"/>
      <c r="J814" s="81"/>
      <c r="K814" s="81"/>
      <c r="L814" s="99">
        <f t="shared" si="69"/>
        <v>0</v>
      </c>
      <c r="M814" s="90" t="str">
        <f t="shared" si="70"/>
        <v/>
      </c>
    </row>
    <row r="815" spans="2:13" x14ac:dyDescent="0.25">
      <c r="B815" s="81"/>
      <c r="C815" s="81"/>
      <c r="D815" s="81"/>
      <c r="E815" s="99">
        <f t="shared" si="67"/>
        <v>0</v>
      </c>
      <c r="F815" s="90" t="str">
        <f t="shared" si="68"/>
        <v/>
      </c>
      <c r="I815" s="81"/>
      <c r="J815" s="81"/>
      <c r="K815" s="81"/>
      <c r="L815" s="99">
        <f t="shared" si="69"/>
        <v>0</v>
      </c>
      <c r="M815" s="90" t="str">
        <f t="shared" si="70"/>
        <v/>
      </c>
    </row>
    <row r="816" spans="2:13" x14ac:dyDescent="0.25">
      <c r="B816" s="81"/>
      <c r="C816" s="81"/>
      <c r="D816" s="81"/>
      <c r="E816" s="99">
        <f t="shared" si="67"/>
        <v>0</v>
      </c>
      <c r="F816" s="90" t="str">
        <f t="shared" si="68"/>
        <v/>
      </c>
      <c r="I816" s="81"/>
      <c r="J816" s="81"/>
      <c r="K816" s="81"/>
      <c r="L816" s="99">
        <f t="shared" si="69"/>
        <v>0</v>
      </c>
      <c r="M816" s="90" t="str">
        <f t="shared" si="70"/>
        <v/>
      </c>
    </row>
    <row r="817" spans="2:13" x14ac:dyDescent="0.25">
      <c r="B817" s="81"/>
      <c r="C817" s="81"/>
      <c r="D817" s="81"/>
      <c r="E817" s="99">
        <f t="shared" si="67"/>
        <v>0</v>
      </c>
      <c r="F817" s="90" t="str">
        <f t="shared" si="68"/>
        <v/>
      </c>
      <c r="I817" s="81"/>
      <c r="J817" s="81"/>
      <c r="K817" s="81"/>
      <c r="L817" s="99">
        <f t="shared" si="69"/>
        <v>0</v>
      </c>
      <c r="M817" s="90" t="str">
        <f t="shared" si="70"/>
        <v/>
      </c>
    </row>
    <row r="818" spans="2:13" x14ac:dyDescent="0.25">
      <c r="B818" s="81"/>
      <c r="C818" s="81"/>
      <c r="D818" s="81"/>
      <c r="E818" s="99">
        <f t="shared" si="67"/>
        <v>0</v>
      </c>
      <c r="F818" s="90" t="str">
        <f t="shared" si="68"/>
        <v/>
      </c>
      <c r="I818" s="81"/>
      <c r="J818" s="81"/>
      <c r="K818" s="81"/>
      <c r="L818" s="99">
        <f t="shared" si="69"/>
        <v>0</v>
      </c>
      <c r="M818" s="90" t="str">
        <f t="shared" si="70"/>
        <v/>
      </c>
    </row>
    <row r="819" spans="2:13" x14ac:dyDescent="0.25">
      <c r="B819" s="81"/>
      <c r="C819" s="81"/>
      <c r="D819" s="81"/>
      <c r="E819" s="99">
        <f t="shared" si="67"/>
        <v>0</v>
      </c>
      <c r="F819" s="90" t="str">
        <f t="shared" si="68"/>
        <v/>
      </c>
      <c r="I819" s="81"/>
      <c r="J819" s="81"/>
      <c r="K819" s="81"/>
      <c r="L819" s="99">
        <f t="shared" si="69"/>
        <v>0</v>
      </c>
      <c r="M819" s="90" t="str">
        <f t="shared" si="70"/>
        <v/>
      </c>
    </row>
    <row r="820" spans="2:13" x14ac:dyDescent="0.25">
      <c r="B820" s="81"/>
      <c r="C820" s="81"/>
      <c r="D820" s="81"/>
      <c r="E820" s="99">
        <f t="shared" si="67"/>
        <v>0</v>
      </c>
      <c r="F820" s="90" t="str">
        <f t="shared" si="68"/>
        <v/>
      </c>
      <c r="I820" s="81"/>
      <c r="J820" s="81"/>
      <c r="K820" s="81"/>
      <c r="L820" s="99">
        <f t="shared" si="69"/>
        <v>0</v>
      </c>
      <c r="M820" s="90" t="str">
        <f t="shared" si="70"/>
        <v/>
      </c>
    </row>
    <row r="821" spans="2:13" x14ac:dyDescent="0.25">
      <c r="B821" s="81"/>
      <c r="C821" s="81"/>
      <c r="D821" s="81"/>
      <c r="E821" s="99">
        <f t="shared" si="67"/>
        <v>0</v>
      </c>
      <c r="F821" s="90" t="str">
        <f t="shared" si="68"/>
        <v/>
      </c>
      <c r="I821" s="81"/>
      <c r="J821" s="81"/>
      <c r="K821" s="81"/>
      <c r="L821" s="99">
        <f t="shared" si="69"/>
        <v>0</v>
      </c>
      <c r="M821" s="90" t="str">
        <f t="shared" si="70"/>
        <v/>
      </c>
    </row>
    <row r="822" spans="2:13" x14ac:dyDescent="0.25">
      <c r="B822" s="81"/>
      <c r="C822" s="81"/>
      <c r="D822" s="81"/>
      <c r="E822" s="99">
        <f t="shared" si="67"/>
        <v>0</v>
      </c>
      <c r="F822" s="90" t="str">
        <f t="shared" si="68"/>
        <v/>
      </c>
      <c r="I822" s="81"/>
      <c r="J822" s="81"/>
      <c r="K822" s="81"/>
      <c r="L822" s="99">
        <f t="shared" si="69"/>
        <v>0</v>
      </c>
      <c r="M822" s="90" t="str">
        <f t="shared" si="70"/>
        <v/>
      </c>
    </row>
    <row r="823" spans="2:13" x14ac:dyDescent="0.25">
      <c r="B823" s="81"/>
      <c r="C823" s="81"/>
      <c r="D823" s="81"/>
      <c r="E823" s="99">
        <f t="shared" si="67"/>
        <v>0</v>
      </c>
      <c r="F823" s="90" t="str">
        <f t="shared" si="68"/>
        <v/>
      </c>
      <c r="I823" s="81"/>
      <c r="J823" s="81"/>
      <c r="K823" s="81"/>
      <c r="L823" s="99">
        <f t="shared" si="69"/>
        <v>0</v>
      </c>
      <c r="M823" s="90" t="str">
        <f t="shared" si="70"/>
        <v/>
      </c>
    </row>
    <row r="824" spans="2:13" x14ac:dyDescent="0.25">
      <c r="B824" s="81"/>
      <c r="C824" s="81"/>
      <c r="D824" s="81"/>
      <c r="E824" s="99">
        <f t="shared" si="67"/>
        <v>0</v>
      </c>
      <c r="F824" s="90" t="str">
        <f t="shared" si="68"/>
        <v/>
      </c>
      <c r="I824" s="81"/>
      <c r="J824" s="81"/>
      <c r="K824" s="81"/>
      <c r="L824" s="99">
        <f t="shared" si="69"/>
        <v>0</v>
      </c>
      <c r="M824" s="90" t="str">
        <f t="shared" si="70"/>
        <v/>
      </c>
    </row>
    <row r="825" spans="2:13" x14ac:dyDescent="0.25">
      <c r="B825" s="81"/>
      <c r="C825" s="81"/>
      <c r="D825" s="81"/>
      <c r="E825" s="99">
        <f t="shared" si="67"/>
        <v>0</v>
      </c>
      <c r="F825" s="90" t="str">
        <f t="shared" si="68"/>
        <v/>
      </c>
      <c r="I825" s="81"/>
      <c r="J825" s="81"/>
      <c r="K825" s="81"/>
      <c r="L825" s="99">
        <f t="shared" si="69"/>
        <v>0</v>
      </c>
      <c r="M825" s="90" t="str">
        <f t="shared" si="70"/>
        <v/>
      </c>
    </row>
    <row r="826" spans="2:13" x14ac:dyDescent="0.25">
      <c r="B826" s="81"/>
      <c r="C826" s="81"/>
      <c r="D826" s="81"/>
      <c r="E826" s="99">
        <f t="shared" si="67"/>
        <v>0</v>
      </c>
      <c r="F826" s="90" t="str">
        <f t="shared" si="68"/>
        <v/>
      </c>
      <c r="I826" s="81"/>
      <c r="J826" s="81"/>
      <c r="K826" s="81"/>
      <c r="L826" s="99">
        <f t="shared" si="69"/>
        <v>0</v>
      </c>
      <c r="M826" s="90" t="str">
        <f t="shared" si="70"/>
        <v/>
      </c>
    </row>
    <row r="827" spans="2:13" x14ac:dyDescent="0.25">
      <c r="B827" s="81"/>
      <c r="C827" s="81"/>
      <c r="D827" s="81"/>
      <c r="E827" s="99">
        <f t="shared" si="67"/>
        <v>0</v>
      </c>
      <c r="F827" s="90" t="str">
        <f t="shared" si="68"/>
        <v/>
      </c>
      <c r="I827" s="81"/>
      <c r="J827" s="81"/>
      <c r="K827" s="81"/>
      <c r="L827" s="99">
        <f t="shared" si="69"/>
        <v>0</v>
      </c>
      <c r="M827" s="90" t="str">
        <f t="shared" si="70"/>
        <v/>
      </c>
    </row>
    <row r="828" spans="2:13" x14ac:dyDescent="0.25">
      <c r="B828" s="81"/>
      <c r="C828" s="81"/>
      <c r="D828" s="81"/>
      <c r="E828" s="99">
        <f t="shared" si="67"/>
        <v>0</v>
      </c>
      <c r="F828" s="90" t="str">
        <f t="shared" si="68"/>
        <v/>
      </c>
      <c r="I828" s="81"/>
      <c r="J828" s="81"/>
      <c r="K828" s="81"/>
      <c r="L828" s="99">
        <f t="shared" si="69"/>
        <v>0</v>
      </c>
      <c r="M828" s="90" t="str">
        <f t="shared" si="70"/>
        <v/>
      </c>
    </row>
    <row r="829" spans="2:13" x14ac:dyDescent="0.25">
      <c r="B829" s="81"/>
      <c r="C829" s="81"/>
      <c r="D829" s="81"/>
      <c r="E829" s="99">
        <f t="shared" si="67"/>
        <v>0</v>
      </c>
      <c r="F829" s="90" t="str">
        <f t="shared" si="68"/>
        <v/>
      </c>
      <c r="I829" s="81"/>
      <c r="J829" s="81"/>
      <c r="K829" s="81"/>
      <c r="L829" s="99">
        <f t="shared" si="69"/>
        <v>0</v>
      </c>
      <c r="M829" s="90" t="str">
        <f t="shared" si="70"/>
        <v/>
      </c>
    </row>
    <row r="830" spans="2:13" x14ac:dyDescent="0.25">
      <c r="B830" s="81"/>
      <c r="C830" s="81"/>
      <c r="D830" s="81"/>
      <c r="E830" s="99">
        <f t="shared" si="67"/>
        <v>0</v>
      </c>
      <c r="F830" s="90" t="str">
        <f t="shared" si="68"/>
        <v/>
      </c>
      <c r="I830" s="81"/>
      <c r="J830" s="81"/>
      <c r="K830" s="81"/>
      <c r="L830" s="99">
        <f t="shared" si="69"/>
        <v>0</v>
      </c>
      <c r="M830" s="90" t="str">
        <f t="shared" si="70"/>
        <v/>
      </c>
    </row>
    <row r="831" spans="2:13" x14ac:dyDescent="0.25">
      <c r="B831" s="81"/>
      <c r="C831" s="81"/>
      <c r="D831" s="81"/>
      <c r="E831" s="99">
        <f t="shared" si="67"/>
        <v>0</v>
      </c>
      <c r="F831" s="90" t="str">
        <f t="shared" si="68"/>
        <v/>
      </c>
      <c r="I831" s="81"/>
      <c r="J831" s="81"/>
      <c r="K831" s="81"/>
      <c r="L831" s="99">
        <f t="shared" si="69"/>
        <v>0</v>
      </c>
      <c r="M831" s="90" t="str">
        <f t="shared" si="70"/>
        <v/>
      </c>
    </row>
    <row r="832" spans="2:13" x14ac:dyDescent="0.25">
      <c r="B832" s="81"/>
      <c r="C832" s="81"/>
      <c r="D832" s="81"/>
      <c r="E832" s="99">
        <f t="shared" si="67"/>
        <v>0</v>
      </c>
      <c r="F832" s="90" t="str">
        <f t="shared" si="68"/>
        <v/>
      </c>
      <c r="I832" s="81"/>
      <c r="J832" s="81"/>
      <c r="K832" s="81"/>
      <c r="L832" s="99">
        <f t="shared" si="69"/>
        <v>0</v>
      </c>
      <c r="M832" s="90" t="str">
        <f t="shared" si="70"/>
        <v/>
      </c>
    </row>
    <row r="833" spans="2:13" x14ac:dyDescent="0.25">
      <c r="B833" s="81"/>
      <c r="C833" s="81"/>
      <c r="D833" s="81"/>
      <c r="E833" s="99">
        <f t="shared" si="67"/>
        <v>0</v>
      </c>
      <c r="F833" s="90" t="str">
        <f t="shared" si="68"/>
        <v/>
      </c>
      <c r="I833" s="81"/>
      <c r="J833" s="81"/>
      <c r="K833" s="81"/>
      <c r="L833" s="99">
        <f t="shared" si="69"/>
        <v>0</v>
      </c>
      <c r="M833" s="90" t="str">
        <f t="shared" si="70"/>
        <v/>
      </c>
    </row>
    <row r="834" spans="2:13" x14ac:dyDescent="0.25">
      <c r="B834" s="81"/>
      <c r="C834" s="81"/>
      <c r="D834" s="81"/>
      <c r="E834" s="99">
        <f t="shared" si="67"/>
        <v>0</v>
      </c>
      <c r="F834" s="90" t="str">
        <f t="shared" si="68"/>
        <v/>
      </c>
      <c r="I834" s="81"/>
      <c r="J834" s="81"/>
      <c r="K834" s="81"/>
      <c r="L834" s="99">
        <f t="shared" si="69"/>
        <v>0</v>
      </c>
      <c r="M834" s="90" t="str">
        <f t="shared" si="70"/>
        <v/>
      </c>
    </row>
    <row r="835" spans="2:13" x14ac:dyDescent="0.25">
      <c r="B835" s="81"/>
      <c r="C835" s="81"/>
      <c r="D835" s="81"/>
      <c r="E835" s="99">
        <f t="shared" si="67"/>
        <v>0</v>
      </c>
      <c r="F835" s="90" t="str">
        <f t="shared" si="68"/>
        <v/>
      </c>
      <c r="I835" s="81"/>
      <c r="J835" s="81"/>
      <c r="K835" s="81"/>
      <c r="L835" s="99">
        <f t="shared" si="69"/>
        <v>0</v>
      </c>
      <c r="M835" s="90" t="str">
        <f t="shared" si="70"/>
        <v/>
      </c>
    </row>
    <row r="836" spans="2:13" x14ac:dyDescent="0.25">
      <c r="B836" s="81"/>
      <c r="C836" s="81"/>
      <c r="D836" s="81"/>
      <c r="E836" s="99">
        <f t="shared" si="67"/>
        <v>0</v>
      </c>
      <c r="F836" s="90" t="str">
        <f t="shared" si="68"/>
        <v/>
      </c>
      <c r="I836" s="81"/>
      <c r="J836" s="81"/>
      <c r="K836" s="81"/>
      <c r="L836" s="99">
        <f t="shared" si="69"/>
        <v>0</v>
      </c>
      <c r="M836" s="90" t="str">
        <f t="shared" si="70"/>
        <v/>
      </c>
    </row>
    <row r="837" spans="2:13" x14ac:dyDescent="0.25">
      <c r="B837" s="81"/>
      <c r="C837" s="81"/>
      <c r="D837" s="81"/>
      <c r="E837" s="99">
        <f t="shared" si="67"/>
        <v>0</v>
      </c>
      <c r="F837" s="90" t="str">
        <f t="shared" si="68"/>
        <v/>
      </c>
      <c r="I837" s="81"/>
      <c r="J837" s="81"/>
      <c r="K837" s="81"/>
      <c r="L837" s="99">
        <f t="shared" si="69"/>
        <v>0</v>
      </c>
      <c r="M837" s="90" t="str">
        <f t="shared" si="70"/>
        <v/>
      </c>
    </row>
    <row r="838" spans="2:13" x14ac:dyDescent="0.25">
      <c r="B838" s="81"/>
      <c r="C838" s="81"/>
      <c r="D838" s="81"/>
      <c r="E838" s="99">
        <f t="shared" si="67"/>
        <v>0</v>
      </c>
      <c r="F838" s="90" t="str">
        <f t="shared" si="68"/>
        <v/>
      </c>
      <c r="I838" s="81"/>
      <c r="J838" s="81"/>
      <c r="K838" s="81"/>
      <c r="L838" s="99">
        <f t="shared" si="69"/>
        <v>0</v>
      </c>
      <c r="M838" s="90" t="str">
        <f t="shared" si="70"/>
        <v/>
      </c>
    </row>
    <row r="839" spans="2:13" x14ac:dyDescent="0.25">
      <c r="B839" s="81"/>
      <c r="C839" s="81"/>
      <c r="D839" s="81"/>
      <c r="E839" s="99">
        <f t="shared" si="67"/>
        <v>0</v>
      </c>
      <c r="F839" s="90" t="str">
        <f t="shared" si="68"/>
        <v/>
      </c>
      <c r="I839" s="81"/>
      <c r="J839" s="81"/>
      <c r="K839" s="81"/>
      <c r="L839" s="99">
        <f t="shared" si="69"/>
        <v>0</v>
      </c>
      <c r="M839" s="90" t="str">
        <f t="shared" si="70"/>
        <v/>
      </c>
    </row>
    <row r="840" spans="2:13" x14ac:dyDescent="0.25">
      <c r="B840" s="81"/>
      <c r="C840" s="81"/>
      <c r="D840" s="81"/>
      <c r="E840" s="99">
        <f t="shared" si="67"/>
        <v>0</v>
      </c>
      <c r="F840" s="90" t="str">
        <f t="shared" si="68"/>
        <v/>
      </c>
      <c r="I840" s="81"/>
      <c r="J840" s="81"/>
      <c r="K840" s="81"/>
      <c r="L840" s="99">
        <f t="shared" si="69"/>
        <v>0</v>
      </c>
      <c r="M840" s="90" t="str">
        <f t="shared" si="70"/>
        <v/>
      </c>
    </row>
    <row r="841" spans="2:13" x14ac:dyDescent="0.25">
      <c r="B841" s="81"/>
      <c r="C841" s="81"/>
      <c r="D841" s="81"/>
      <c r="E841" s="99">
        <f t="shared" si="67"/>
        <v>0</v>
      </c>
      <c r="F841" s="90" t="str">
        <f t="shared" si="68"/>
        <v/>
      </c>
      <c r="I841" s="81"/>
      <c r="J841" s="81"/>
      <c r="K841" s="81"/>
      <c r="L841" s="99">
        <f t="shared" si="69"/>
        <v>0</v>
      </c>
      <c r="M841" s="90" t="str">
        <f t="shared" si="70"/>
        <v/>
      </c>
    </row>
    <row r="842" spans="2:13" x14ac:dyDescent="0.25">
      <c r="B842" s="81"/>
      <c r="C842" s="81"/>
      <c r="D842" s="81"/>
      <c r="E842" s="99">
        <f t="shared" si="67"/>
        <v>0</v>
      </c>
      <c r="F842" s="90" t="str">
        <f t="shared" si="68"/>
        <v/>
      </c>
      <c r="I842" s="81"/>
      <c r="J842" s="81"/>
      <c r="K842" s="81"/>
      <c r="L842" s="99">
        <f t="shared" si="69"/>
        <v>0</v>
      </c>
      <c r="M842" s="90" t="str">
        <f t="shared" si="70"/>
        <v/>
      </c>
    </row>
    <row r="843" spans="2:13" x14ac:dyDescent="0.25">
      <c r="B843" s="81"/>
      <c r="C843" s="81"/>
      <c r="D843" s="81"/>
      <c r="E843" s="99">
        <f t="shared" si="67"/>
        <v>0</v>
      </c>
      <c r="F843" s="90" t="str">
        <f t="shared" si="68"/>
        <v/>
      </c>
      <c r="I843" s="81"/>
      <c r="J843" s="81"/>
      <c r="K843" s="81"/>
      <c r="L843" s="99">
        <f t="shared" si="69"/>
        <v>0</v>
      </c>
      <c r="M843" s="90" t="str">
        <f t="shared" si="70"/>
        <v/>
      </c>
    </row>
    <row r="844" spans="2:13" x14ac:dyDescent="0.25">
      <c r="B844" s="81"/>
      <c r="C844" s="81"/>
      <c r="D844" s="81"/>
      <c r="E844" s="99">
        <f t="shared" si="67"/>
        <v>0</v>
      </c>
      <c r="F844" s="90" t="str">
        <f t="shared" si="68"/>
        <v/>
      </c>
      <c r="I844" s="81"/>
      <c r="J844" s="81"/>
      <c r="K844" s="81"/>
      <c r="L844" s="99">
        <f t="shared" si="69"/>
        <v>0</v>
      </c>
      <c r="M844" s="90" t="str">
        <f t="shared" si="70"/>
        <v/>
      </c>
    </row>
    <row r="845" spans="2:13" x14ac:dyDescent="0.25">
      <c r="B845" s="81"/>
      <c r="C845" s="81"/>
      <c r="D845" s="81"/>
      <c r="E845" s="99">
        <f t="shared" si="67"/>
        <v>0</v>
      </c>
      <c r="F845" s="90" t="str">
        <f t="shared" si="68"/>
        <v/>
      </c>
      <c r="I845" s="81"/>
      <c r="J845" s="81"/>
      <c r="K845" s="81"/>
      <c r="L845" s="99">
        <f t="shared" si="69"/>
        <v>0</v>
      </c>
      <c r="M845" s="90" t="str">
        <f t="shared" si="70"/>
        <v/>
      </c>
    </row>
    <row r="846" spans="2:13" x14ac:dyDescent="0.25">
      <c r="B846" s="81"/>
      <c r="C846" s="81"/>
      <c r="D846" s="81"/>
      <c r="E846" s="99">
        <f t="shared" si="67"/>
        <v>0</v>
      </c>
      <c r="F846" s="90" t="str">
        <f t="shared" si="68"/>
        <v/>
      </c>
      <c r="I846" s="81"/>
      <c r="J846" s="81"/>
      <c r="K846" s="81"/>
      <c r="L846" s="99">
        <f t="shared" si="69"/>
        <v>0</v>
      </c>
      <c r="M846" s="90" t="str">
        <f t="shared" si="70"/>
        <v/>
      </c>
    </row>
    <row r="847" spans="2:13" x14ac:dyDescent="0.25">
      <c r="B847" s="81"/>
      <c r="C847" s="81"/>
      <c r="D847" s="81"/>
      <c r="E847" s="99">
        <f t="shared" si="67"/>
        <v>0</v>
      </c>
      <c r="F847" s="90" t="str">
        <f t="shared" si="68"/>
        <v/>
      </c>
      <c r="I847" s="81"/>
      <c r="J847" s="81"/>
      <c r="K847" s="81"/>
      <c r="L847" s="99">
        <f t="shared" si="69"/>
        <v>0</v>
      </c>
      <c r="M847" s="90" t="str">
        <f t="shared" si="70"/>
        <v/>
      </c>
    </row>
    <row r="848" spans="2:13" x14ac:dyDescent="0.25">
      <c r="B848" s="81"/>
      <c r="C848" s="81"/>
      <c r="D848" s="81"/>
      <c r="E848" s="99">
        <f t="shared" si="67"/>
        <v>0</v>
      </c>
      <c r="F848" s="90" t="str">
        <f t="shared" si="68"/>
        <v/>
      </c>
      <c r="I848" s="81"/>
      <c r="J848" s="81"/>
      <c r="K848" s="81"/>
      <c r="L848" s="99">
        <f t="shared" si="69"/>
        <v>0</v>
      </c>
      <c r="M848" s="90" t="str">
        <f t="shared" si="70"/>
        <v/>
      </c>
    </row>
    <row r="849" spans="2:13" x14ac:dyDescent="0.25">
      <c r="B849" s="81"/>
      <c r="C849" s="81"/>
      <c r="D849" s="81"/>
      <c r="E849" s="99">
        <f t="shared" si="67"/>
        <v>0</v>
      </c>
      <c r="F849" s="90" t="str">
        <f t="shared" si="68"/>
        <v/>
      </c>
      <c r="I849" s="81"/>
      <c r="J849" s="81"/>
      <c r="K849" s="81"/>
      <c r="L849" s="99">
        <f t="shared" si="69"/>
        <v>0</v>
      </c>
      <c r="M849" s="90" t="str">
        <f t="shared" si="70"/>
        <v/>
      </c>
    </row>
    <row r="850" spans="2:13" x14ac:dyDescent="0.25">
      <c r="B850" s="81"/>
      <c r="C850" s="81"/>
      <c r="D850" s="81"/>
      <c r="E850" s="99">
        <f t="shared" si="67"/>
        <v>0</v>
      </c>
      <c r="F850" s="90" t="str">
        <f t="shared" si="68"/>
        <v/>
      </c>
      <c r="I850" s="81"/>
      <c r="J850" s="81"/>
      <c r="K850" s="81"/>
      <c r="L850" s="99">
        <f t="shared" si="69"/>
        <v>0</v>
      </c>
      <c r="M850" s="90" t="str">
        <f t="shared" si="70"/>
        <v/>
      </c>
    </row>
    <row r="851" spans="2:13" x14ac:dyDescent="0.25">
      <c r="B851" s="81"/>
      <c r="C851" s="81"/>
      <c r="D851" s="81"/>
      <c r="E851" s="99">
        <f t="shared" si="67"/>
        <v>0</v>
      </c>
      <c r="F851" s="90" t="str">
        <f t="shared" si="68"/>
        <v/>
      </c>
      <c r="I851" s="81"/>
      <c r="J851" s="81"/>
      <c r="K851" s="81"/>
      <c r="L851" s="99">
        <f t="shared" si="69"/>
        <v>0</v>
      </c>
      <c r="M851" s="90" t="str">
        <f t="shared" si="70"/>
        <v/>
      </c>
    </row>
    <row r="852" spans="2:13" x14ac:dyDescent="0.25">
      <c r="B852" s="81"/>
      <c r="C852" s="81"/>
      <c r="D852" s="81"/>
      <c r="E852" s="99">
        <f t="shared" si="67"/>
        <v>0</v>
      </c>
      <c r="F852" s="90" t="str">
        <f t="shared" si="68"/>
        <v/>
      </c>
      <c r="I852" s="81"/>
      <c r="J852" s="81"/>
      <c r="K852" s="81"/>
      <c r="L852" s="99">
        <f t="shared" si="69"/>
        <v>0</v>
      </c>
      <c r="M852" s="90" t="str">
        <f t="shared" si="70"/>
        <v/>
      </c>
    </row>
    <row r="853" spans="2:13" x14ac:dyDescent="0.25">
      <c r="B853" s="81"/>
      <c r="C853" s="81"/>
      <c r="D853" s="81"/>
      <c r="E853" s="99">
        <f t="shared" ref="E853:E916" si="71">IFERROR(S853/$C$2,0)</f>
        <v>0</v>
      </c>
      <c r="F853" s="90" t="str">
        <f t="shared" ref="F853:F916" si="72">IFERROR(IF(A853=0,"",IF(E853&lt;=$E$2,"A",IF(E853&lt;=$E$3,"B","C")))," ")</f>
        <v/>
      </c>
      <c r="I853" s="81"/>
      <c r="J853" s="81"/>
      <c r="K853" s="81"/>
      <c r="L853" s="99">
        <f t="shared" ref="L853:L916" si="73">IFERROR(T853/$J$2,0)</f>
        <v>0</v>
      </c>
      <c r="M853" s="90" t="str">
        <f t="shared" ref="M853:M916" si="74">IFERROR(IF(H853=0,"",IF(L853&lt;=$L$2,"A",IF(L853&lt;=$L$3,"B","C")))," ")</f>
        <v/>
      </c>
    </row>
    <row r="854" spans="2:13" x14ac:dyDescent="0.25">
      <c r="B854" s="81"/>
      <c r="C854" s="81"/>
      <c r="D854" s="81"/>
      <c r="E854" s="99">
        <f t="shared" si="71"/>
        <v>0</v>
      </c>
      <c r="F854" s="90" t="str">
        <f t="shared" si="72"/>
        <v/>
      </c>
      <c r="I854" s="81"/>
      <c r="J854" s="81"/>
      <c r="K854" s="81"/>
      <c r="L854" s="99">
        <f t="shared" si="73"/>
        <v>0</v>
      </c>
      <c r="M854" s="90" t="str">
        <f t="shared" si="74"/>
        <v/>
      </c>
    </row>
    <row r="855" spans="2:13" x14ac:dyDescent="0.25">
      <c r="B855" s="81"/>
      <c r="C855" s="81"/>
      <c r="D855" s="81"/>
      <c r="E855" s="99">
        <f t="shared" si="71"/>
        <v>0</v>
      </c>
      <c r="F855" s="90" t="str">
        <f t="shared" si="72"/>
        <v/>
      </c>
      <c r="I855" s="81"/>
      <c r="J855" s="81"/>
      <c r="K855" s="81"/>
      <c r="L855" s="99">
        <f t="shared" si="73"/>
        <v>0</v>
      </c>
      <c r="M855" s="90" t="str">
        <f t="shared" si="74"/>
        <v/>
      </c>
    </row>
    <row r="856" spans="2:13" x14ac:dyDescent="0.25">
      <c r="B856" s="81"/>
      <c r="C856" s="81"/>
      <c r="D856" s="81"/>
      <c r="E856" s="99">
        <f t="shared" si="71"/>
        <v>0</v>
      </c>
      <c r="F856" s="90" t="str">
        <f t="shared" si="72"/>
        <v/>
      </c>
      <c r="I856" s="81"/>
      <c r="J856" s="81"/>
      <c r="K856" s="81"/>
      <c r="L856" s="99">
        <f t="shared" si="73"/>
        <v>0</v>
      </c>
      <c r="M856" s="90" t="str">
        <f t="shared" si="74"/>
        <v/>
      </c>
    </row>
    <row r="857" spans="2:13" x14ac:dyDescent="0.25">
      <c r="B857" s="81"/>
      <c r="C857" s="81"/>
      <c r="D857" s="81"/>
      <c r="E857" s="99">
        <f t="shared" si="71"/>
        <v>0</v>
      </c>
      <c r="F857" s="90" t="str">
        <f t="shared" si="72"/>
        <v/>
      </c>
      <c r="I857" s="81"/>
      <c r="J857" s="81"/>
      <c r="K857" s="81"/>
      <c r="L857" s="99">
        <f t="shared" si="73"/>
        <v>0</v>
      </c>
      <c r="M857" s="90" t="str">
        <f t="shared" si="74"/>
        <v/>
      </c>
    </row>
    <row r="858" spans="2:13" x14ac:dyDescent="0.25">
      <c r="B858" s="81"/>
      <c r="C858" s="81"/>
      <c r="D858" s="81"/>
      <c r="E858" s="99">
        <f t="shared" si="71"/>
        <v>0</v>
      </c>
      <c r="F858" s="90" t="str">
        <f t="shared" si="72"/>
        <v/>
      </c>
      <c r="I858" s="81"/>
      <c r="J858" s="81"/>
      <c r="K858" s="81"/>
      <c r="L858" s="99">
        <f t="shared" si="73"/>
        <v>0</v>
      </c>
      <c r="M858" s="90" t="str">
        <f t="shared" si="74"/>
        <v/>
      </c>
    </row>
    <row r="859" spans="2:13" x14ac:dyDescent="0.25">
      <c r="B859" s="81"/>
      <c r="C859" s="81"/>
      <c r="D859" s="81"/>
      <c r="E859" s="99">
        <f t="shared" si="71"/>
        <v>0</v>
      </c>
      <c r="F859" s="90" t="str">
        <f t="shared" si="72"/>
        <v/>
      </c>
      <c r="I859" s="81"/>
      <c r="J859" s="81"/>
      <c r="K859" s="81"/>
      <c r="L859" s="99">
        <f t="shared" si="73"/>
        <v>0</v>
      </c>
      <c r="M859" s="90" t="str">
        <f t="shared" si="74"/>
        <v/>
      </c>
    </row>
    <row r="860" spans="2:13" x14ac:dyDescent="0.25">
      <c r="B860" s="81"/>
      <c r="C860" s="81"/>
      <c r="D860" s="81"/>
      <c r="E860" s="99">
        <f t="shared" si="71"/>
        <v>0</v>
      </c>
      <c r="F860" s="90" t="str">
        <f t="shared" si="72"/>
        <v/>
      </c>
      <c r="I860" s="81"/>
      <c r="J860" s="81"/>
      <c r="K860" s="81"/>
      <c r="L860" s="99">
        <f t="shared" si="73"/>
        <v>0</v>
      </c>
      <c r="M860" s="90" t="str">
        <f t="shared" si="74"/>
        <v/>
      </c>
    </row>
    <row r="861" spans="2:13" x14ac:dyDescent="0.25">
      <c r="B861" s="81"/>
      <c r="C861" s="81"/>
      <c r="D861" s="81"/>
      <c r="E861" s="99">
        <f t="shared" si="71"/>
        <v>0</v>
      </c>
      <c r="F861" s="90" t="str">
        <f t="shared" si="72"/>
        <v/>
      </c>
      <c r="I861" s="81"/>
      <c r="J861" s="81"/>
      <c r="K861" s="81"/>
      <c r="L861" s="99">
        <f t="shared" si="73"/>
        <v>0</v>
      </c>
      <c r="M861" s="90" t="str">
        <f t="shared" si="74"/>
        <v/>
      </c>
    </row>
    <row r="862" spans="2:13" x14ac:dyDescent="0.25">
      <c r="B862" s="81"/>
      <c r="C862" s="81"/>
      <c r="D862" s="81"/>
      <c r="E862" s="99">
        <f t="shared" si="71"/>
        <v>0</v>
      </c>
      <c r="F862" s="90" t="str">
        <f t="shared" si="72"/>
        <v/>
      </c>
      <c r="I862" s="81"/>
      <c r="J862" s="81"/>
      <c r="K862" s="81"/>
      <c r="L862" s="99">
        <f t="shared" si="73"/>
        <v>0</v>
      </c>
      <c r="M862" s="90" t="str">
        <f t="shared" si="74"/>
        <v/>
      </c>
    </row>
    <row r="863" spans="2:13" x14ac:dyDescent="0.25">
      <c r="B863" s="81"/>
      <c r="C863" s="81"/>
      <c r="D863" s="81"/>
      <c r="E863" s="99">
        <f t="shared" si="71"/>
        <v>0</v>
      </c>
      <c r="F863" s="90" t="str">
        <f t="shared" si="72"/>
        <v/>
      </c>
      <c r="I863" s="81"/>
      <c r="J863" s="81"/>
      <c r="K863" s="81"/>
      <c r="L863" s="99">
        <f t="shared" si="73"/>
        <v>0</v>
      </c>
      <c r="M863" s="90" t="str">
        <f t="shared" si="74"/>
        <v/>
      </c>
    </row>
    <row r="864" spans="2:13" x14ac:dyDescent="0.25">
      <c r="B864" s="81"/>
      <c r="C864" s="81"/>
      <c r="D864" s="81"/>
      <c r="E864" s="99">
        <f t="shared" si="71"/>
        <v>0</v>
      </c>
      <c r="F864" s="90" t="str">
        <f t="shared" si="72"/>
        <v/>
      </c>
      <c r="I864" s="81"/>
      <c r="J864" s="81"/>
      <c r="K864" s="81"/>
      <c r="L864" s="99">
        <f t="shared" si="73"/>
        <v>0</v>
      </c>
      <c r="M864" s="90" t="str">
        <f t="shared" si="74"/>
        <v/>
      </c>
    </row>
    <row r="865" spans="2:13" x14ac:dyDescent="0.25">
      <c r="B865" s="81"/>
      <c r="C865" s="81"/>
      <c r="D865" s="81"/>
      <c r="E865" s="99">
        <f t="shared" si="71"/>
        <v>0</v>
      </c>
      <c r="F865" s="90" t="str">
        <f t="shared" si="72"/>
        <v/>
      </c>
      <c r="I865" s="81"/>
      <c r="J865" s="81"/>
      <c r="K865" s="81"/>
      <c r="L865" s="99">
        <f t="shared" si="73"/>
        <v>0</v>
      </c>
      <c r="M865" s="90" t="str">
        <f t="shared" si="74"/>
        <v/>
      </c>
    </row>
    <row r="866" spans="2:13" x14ac:dyDescent="0.25">
      <c r="B866" s="81"/>
      <c r="C866" s="81"/>
      <c r="D866" s="81"/>
      <c r="E866" s="99">
        <f t="shared" si="71"/>
        <v>0</v>
      </c>
      <c r="F866" s="90" t="str">
        <f t="shared" si="72"/>
        <v/>
      </c>
      <c r="I866" s="81"/>
      <c r="J866" s="81"/>
      <c r="K866" s="81"/>
      <c r="L866" s="99">
        <f t="shared" si="73"/>
        <v>0</v>
      </c>
      <c r="M866" s="90" t="str">
        <f t="shared" si="74"/>
        <v/>
      </c>
    </row>
    <row r="867" spans="2:13" x14ac:dyDescent="0.25">
      <c r="B867" s="81"/>
      <c r="C867" s="81"/>
      <c r="D867" s="81"/>
      <c r="E867" s="99">
        <f t="shared" si="71"/>
        <v>0</v>
      </c>
      <c r="F867" s="90" t="str">
        <f t="shared" si="72"/>
        <v/>
      </c>
      <c r="I867" s="81"/>
      <c r="J867" s="81"/>
      <c r="K867" s="81"/>
      <c r="L867" s="99">
        <f t="shared" si="73"/>
        <v>0</v>
      </c>
      <c r="M867" s="90" t="str">
        <f t="shared" si="74"/>
        <v/>
      </c>
    </row>
    <row r="868" spans="2:13" x14ac:dyDescent="0.25">
      <c r="B868" s="81"/>
      <c r="C868" s="81"/>
      <c r="D868" s="81"/>
      <c r="E868" s="99">
        <f t="shared" si="71"/>
        <v>0</v>
      </c>
      <c r="F868" s="90" t="str">
        <f t="shared" si="72"/>
        <v/>
      </c>
      <c r="I868" s="81"/>
      <c r="J868" s="81"/>
      <c r="K868" s="81"/>
      <c r="L868" s="99">
        <f t="shared" si="73"/>
        <v>0</v>
      </c>
      <c r="M868" s="90" t="str">
        <f t="shared" si="74"/>
        <v/>
      </c>
    </row>
    <row r="869" spans="2:13" x14ac:dyDescent="0.25">
      <c r="B869" s="81"/>
      <c r="C869" s="81"/>
      <c r="D869" s="81"/>
      <c r="E869" s="99">
        <f t="shared" si="71"/>
        <v>0</v>
      </c>
      <c r="F869" s="90" t="str">
        <f t="shared" si="72"/>
        <v/>
      </c>
      <c r="I869" s="81"/>
      <c r="J869" s="81"/>
      <c r="K869" s="81"/>
      <c r="L869" s="99">
        <f t="shared" si="73"/>
        <v>0</v>
      </c>
      <c r="M869" s="90" t="str">
        <f t="shared" si="74"/>
        <v/>
      </c>
    </row>
    <row r="870" spans="2:13" x14ac:dyDescent="0.25">
      <c r="B870" s="81"/>
      <c r="C870" s="81"/>
      <c r="D870" s="81"/>
      <c r="E870" s="99">
        <f t="shared" si="71"/>
        <v>0</v>
      </c>
      <c r="F870" s="90" t="str">
        <f t="shared" si="72"/>
        <v/>
      </c>
      <c r="I870" s="81"/>
      <c r="J870" s="81"/>
      <c r="K870" s="81"/>
      <c r="L870" s="99">
        <f t="shared" si="73"/>
        <v>0</v>
      </c>
      <c r="M870" s="90" t="str">
        <f t="shared" si="74"/>
        <v/>
      </c>
    </row>
    <row r="871" spans="2:13" x14ac:dyDescent="0.25">
      <c r="B871" s="81"/>
      <c r="C871" s="81"/>
      <c r="D871" s="81"/>
      <c r="E871" s="99">
        <f t="shared" si="71"/>
        <v>0</v>
      </c>
      <c r="F871" s="90" t="str">
        <f t="shared" si="72"/>
        <v/>
      </c>
      <c r="I871" s="81"/>
      <c r="J871" s="81"/>
      <c r="K871" s="81"/>
      <c r="L871" s="99">
        <f t="shared" si="73"/>
        <v>0</v>
      </c>
      <c r="M871" s="90" t="str">
        <f t="shared" si="74"/>
        <v/>
      </c>
    </row>
    <row r="872" spans="2:13" x14ac:dyDescent="0.25">
      <c r="B872" s="81"/>
      <c r="C872" s="81"/>
      <c r="D872" s="81"/>
      <c r="E872" s="99">
        <f t="shared" si="71"/>
        <v>0</v>
      </c>
      <c r="F872" s="90" t="str">
        <f t="shared" si="72"/>
        <v/>
      </c>
      <c r="I872" s="81"/>
      <c r="J872" s="81"/>
      <c r="K872" s="81"/>
      <c r="L872" s="99">
        <f t="shared" si="73"/>
        <v>0</v>
      </c>
      <c r="M872" s="90" t="str">
        <f t="shared" si="74"/>
        <v/>
      </c>
    </row>
    <row r="873" spans="2:13" x14ac:dyDescent="0.25">
      <c r="B873" s="81"/>
      <c r="C873" s="81"/>
      <c r="D873" s="81"/>
      <c r="E873" s="99">
        <f t="shared" si="71"/>
        <v>0</v>
      </c>
      <c r="F873" s="90" t="str">
        <f t="shared" si="72"/>
        <v/>
      </c>
      <c r="I873" s="81"/>
      <c r="J873" s="81"/>
      <c r="K873" s="81"/>
      <c r="L873" s="99">
        <f t="shared" si="73"/>
        <v>0</v>
      </c>
      <c r="M873" s="90" t="str">
        <f t="shared" si="74"/>
        <v/>
      </c>
    </row>
    <row r="874" spans="2:13" x14ac:dyDescent="0.25">
      <c r="B874" s="81"/>
      <c r="C874" s="81"/>
      <c r="D874" s="81"/>
      <c r="E874" s="99">
        <f t="shared" si="71"/>
        <v>0</v>
      </c>
      <c r="F874" s="90" t="str">
        <f t="shared" si="72"/>
        <v/>
      </c>
      <c r="I874" s="81"/>
      <c r="J874" s="81"/>
      <c r="K874" s="81"/>
      <c r="L874" s="99">
        <f t="shared" si="73"/>
        <v>0</v>
      </c>
      <c r="M874" s="90" t="str">
        <f t="shared" si="74"/>
        <v/>
      </c>
    </row>
    <row r="875" spans="2:13" x14ac:dyDescent="0.25">
      <c r="B875" s="81"/>
      <c r="C875" s="81"/>
      <c r="D875" s="81"/>
      <c r="E875" s="99">
        <f t="shared" si="71"/>
        <v>0</v>
      </c>
      <c r="F875" s="90" t="str">
        <f t="shared" si="72"/>
        <v/>
      </c>
      <c r="I875" s="81"/>
      <c r="J875" s="81"/>
      <c r="K875" s="81"/>
      <c r="L875" s="99">
        <f t="shared" si="73"/>
        <v>0</v>
      </c>
      <c r="M875" s="90" t="str">
        <f t="shared" si="74"/>
        <v/>
      </c>
    </row>
    <row r="876" spans="2:13" x14ac:dyDescent="0.25">
      <c r="B876" s="81"/>
      <c r="C876" s="81"/>
      <c r="D876" s="81"/>
      <c r="E876" s="99">
        <f t="shared" si="71"/>
        <v>0</v>
      </c>
      <c r="F876" s="90" t="str">
        <f t="shared" si="72"/>
        <v/>
      </c>
      <c r="I876" s="81"/>
      <c r="J876" s="81"/>
      <c r="K876" s="81"/>
      <c r="L876" s="99">
        <f t="shared" si="73"/>
        <v>0</v>
      </c>
      <c r="M876" s="90" t="str">
        <f t="shared" si="74"/>
        <v/>
      </c>
    </row>
    <row r="877" spans="2:13" x14ac:dyDescent="0.25">
      <c r="B877" s="81"/>
      <c r="C877" s="81"/>
      <c r="D877" s="81"/>
      <c r="E877" s="99">
        <f t="shared" si="71"/>
        <v>0</v>
      </c>
      <c r="F877" s="90" t="str">
        <f t="shared" si="72"/>
        <v/>
      </c>
      <c r="I877" s="81"/>
      <c r="J877" s="81"/>
      <c r="K877" s="81"/>
      <c r="L877" s="99">
        <f t="shared" si="73"/>
        <v>0</v>
      </c>
      <c r="M877" s="90" t="str">
        <f t="shared" si="74"/>
        <v/>
      </c>
    </row>
    <row r="878" spans="2:13" x14ac:dyDescent="0.25">
      <c r="B878" s="81"/>
      <c r="C878" s="81"/>
      <c r="D878" s="81"/>
      <c r="E878" s="99">
        <f t="shared" si="71"/>
        <v>0</v>
      </c>
      <c r="F878" s="90" t="str">
        <f t="shared" si="72"/>
        <v/>
      </c>
      <c r="I878" s="81"/>
      <c r="J878" s="81"/>
      <c r="K878" s="81"/>
      <c r="L878" s="99">
        <f t="shared" si="73"/>
        <v>0</v>
      </c>
      <c r="M878" s="90" t="str">
        <f t="shared" si="74"/>
        <v/>
      </c>
    </row>
    <row r="879" spans="2:13" x14ac:dyDescent="0.25">
      <c r="B879" s="81"/>
      <c r="C879" s="81"/>
      <c r="D879" s="81"/>
      <c r="E879" s="99">
        <f t="shared" si="71"/>
        <v>0</v>
      </c>
      <c r="F879" s="90" t="str">
        <f t="shared" si="72"/>
        <v/>
      </c>
      <c r="I879" s="81"/>
      <c r="J879" s="81"/>
      <c r="K879" s="81"/>
      <c r="L879" s="99">
        <f t="shared" si="73"/>
        <v>0</v>
      </c>
      <c r="M879" s="90" t="str">
        <f t="shared" si="74"/>
        <v/>
      </c>
    </row>
    <row r="880" spans="2:13" x14ac:dyDescent="0.25">
      <c r="B880" s="81"/>
      <c r="C880" s="81"/>
      <c r="D880" s="81"/>
      <c r="E880" s="99">
        <f t="shared" si="71"/>
        <v>0</v>
      </c>
      <c r="F880" s="90" t="str">
        <f t="shared" si="72"/>
        <v/>
      </c>
      <c r="I880" s="81"/>
      <c r="J880" s="81"/>
      <c r="K880" s="81"/>
      <c r="L880" s="99">
        <f t="shared" si="73"/>
        <v>0</v>
      </c>
      <c r="M880" s="90" t="str">
        <f t="shared" si="74"/>
        <v/>
      </c>
    </row>
    <row r="881" spans="2:13" x14ac:dyDescent="0.25">
      <c r="B881" s="81"/>
      <c r="C881" s="81"/>
      <c r="D881" s="81"/>
      <c r="E881" s="99">
        <f t="shared" si="71"/>
        <v>0</v>
      </c>
      <c r="F881" s="90" t="str">
        <f t="shared" si="72"/>
        <v/>
      </c>
      <c r="I881" s="81"/>
      <c r="J881" s="81"/>
      <c r="K881" s="81"/>
      <c r="L881" s="99">
        <f t="shared" si="73"/>
        <v>0</v>
      </c>
      <c r="M881" s="90" t="str">
        <f t="shared" si="74"/>
        <v/>
      </c>
    </row>
    <row r="882" spans="2:13" x14ac:dyDescent="0.25">
      <c r="B882" s="81"/>
      <c r="C882" s="81"/>
      <c r="D882" s="81"/>
      <c r="E882" s="99">
        <f t="shared" si="71"/>
        <v>0</v>
      </c>
      <c r="F882" s="90" t="str">
        <f t="shared" si="72"/>
        <v/>
      </c>
      <c r="I882" s="81"/>
      <c r="J882" s="81"/>
      <c r="K882" s="81"/>
      <c r="L882" s="99">
        <f t="shared" si="73"/>
        <v>0</v>
      </c>
      <c r="M882" s="90" t="str">
        <f t="shared" si="74"/>
        <v/>
      </c>
    </row>
    <row r="883" spans="2:13" x14ac:dyDescent="0.25">
      <c r="B883" s="81"/>
      <c r="C883" s="81"/>
      <c r="D883" s="81"/>
      <c r="E883" s="99">
        <f t="shared" si="71"/>
        <v>0</v>
      </c>
      <c r="F883" s="90" t="str">
        <f t="shared" si="72"/>
        <v/>
      </c>
      <c r="I883" s="81"/>
      <c r="J883" s="81"/>
      <c r="K883" s="81"/>
      <c r="L883" s="99">
        <f t="shared" si="73"/>
        <v>0</v>
      </c>
      <c r="M883" s="90" t="str">
        <f t="shared" si="74"/>
        <v/>
      </c>
    </row>
    <row r="884" spans="2:13" x14ac:dyDescent="0.25">
      <c r="B884" s="81"/>
      <c r="C884" s="81"/>
      <c r="D884" s="81"/>
      <c r="E884" s="99">
        <f t="shared" si="71"/>
        <v>0</v>
      </c>
      <c r="F884" s="90" t="str">
        <f t="shared" si="72"/>
        <v/>
      </c>
      <c r="I884" s="81"/>
      <c r="J884" s="81"/>
      <c r="K884" s="81"/>
      <c r="L884" s="99">
        <f t="shared" si="73"/>
        <v>0</v>
      </c>
      <c r="M884" s="90" t="str">
        <f t="shared" si="74"/>
        <v/>
      </c>
    </row>
    <row r="885" spans="2:13" x14ac:dyDescent="0.25">
      <c r="B885" s="81"/>
      <c r="C885" s="81"/>
      <c r="D885" s="81"/>
      <c r="E885" s="99">
        <f t="shared" si="71"/>
        <v>0</v>
      </c>
      <c r="F885" s="90" t="str">
        <f t="shared" si="72"/>
        <v/>
      </c>
      <c r="I885" s="81"/>
      <c r="J885" s="81"/>
      <c r="K885" s="81"/>
      <c r="L885" s="99">
        <f t="shared" si="73"/>
        <v>0</v>
      </c>
      <c r="M885" s="90" t="str">
        <f t="shared" si="74"/>
        <v/>
      </c>
    </row>
    <row r="886" spans="2:13" x14ac:dyDescent="0.25">
      <c r="B886" s="81"/>
      <c r="C886" s="81"/>
      <c r="D886" s="81"/>
      <c r="E886" s="99">
        <f t="shared" si="71"/>
        <v>0</v>
      </c>
      <c r="F886" s="90" t="str">
        <f t="shared" si="72"/>
        <v/>
      </c>
      <c r="I886" s="81"/>
      <c r="J886" s="81"/>
      <c r="K886" s="81"/>
      <c r="L886" s="99">
        <f t="shared" si="73"/>
        <v>0</v>
      </c>
      <c r="M886" s="90" t="str">
        <f t="shared" si="74"/>
        <v/>
      </c>
    </row>
    <row r="887" spans="2:13" x14ac:dyDescent="0.25">
      <c r="B887" s="81"/>
      <c r="C887" s="81"/>
      <c r="D887" s="81"/>
      <c r="E887" s="99">
        <f t="shared" si="71"/>
        <v>0</v>
      </c>
      <c r="F887" s="90" t="str">
        <f t="shared" si="72"/>
        <v/>
      </c>
      <c r="I887" s="81"/>
      <c r="J887" s="81"/>
      <c r="K887" s="81"/>
      <c r="L887" s="99">
        <f t="shared" si="73"/>
        <v>0</v>
      </c>
      <c r="M887" s="90" t="str">
        <f t="shared" si="74"/>
        <v/>
      </c>
    </row>
    <row r="888" spans="2:13" x14ac:dyDescent="0.25">
      <c r="B888" s="81"/>
      <c r="C888" s="81"/>
      <c r="D888" s="81"/>
      <c r="E888" s="99">
        <f t="shared" si="71"/>
        <v>0</v>
      </c>
      <c r="F888" s="90" t="str">
        <f t="shared" si="72"/>
        <v/>
      </c>
      <c r="I888" s="81"/>
      <c r="J888" s="81"/>
      <c r="K888" s="81"/>
      <c r="L888" s="99">
        <f t="shared" si="73"/>
        <v>0</v>
      </c>
      <c r="M888" s="90" t="str">
        <f t="shared" si="74"/>
        <v/>
      </c>
    </row>
    <row r="889" spans="2:13" x14ac:dyDescent="0.25">
      <c r="B889" s="81"/>
      <c r="C889" s="81"/>
      <c r="D889" s="81"/>
      <c r="E889" s="99">
        <f t="shared" si="71"/>
        <v>0</v>
      </c>
      <c r="F889" s="90" t="str">
        <f t="shared" si="72"/>
        <v/>
      </c>
      <c r="I889" s="81"/>
      <c r="J889" s="81"/>
      <c r="K889" s="81"/>
      <c r="L889" s="99">
        <f t="shared" si="73"/>
        <v>0</v>
      </c>
      <c r="M889" s="90" t="str">
        <f t="shared" si="74"/>
        <v/>
      </c>
    </row>
    <row r="890" spans="2:13" x14ac:dyDescent="0.25">
      <c r="B890" s="81"/>
      <c r="C890" s="81"/>
      <c r="D890" s="81"/>
      <c r="E890" s="99">
        <f t="shared" si="71"/>
        <v>0</v>
      </c>
      <c r="F890" s="90" t="str">
        <f t="shared" si="72"/>
        <v/>
      </c>
      <c r="I890" s="81"/>
      <c r="J890" s="81"/>
      <c r="K890" s="81"/>
      <c r="L890" s="99">
        <f t="shared" si="73"/>
        <v>0</v>
      </c>
      <c r="M890" s="90" t="str">
        <f t="shared" si="74"/>
        <v/>
      </c>
    </row>
    <row r="891" spans="2:13" x14ac:dyDescent="0.25">
      <c r="B891" s="81"/>
      <c r="C891" s="81"/>
      <c r="D891" s="81"/>
      <c r="E891" s="99">
        <f t="shared" si="71"/>
        <v>0</v>
      </c>
      <c r="F891" s="90" t="str">
        <f t="shared" si="72"/>
        <v/>
      </c>
      <c r="I891" s="81"/>
      <c r="J891" s="81"/>
      <c r="K891" s="81"/>
      <c r="L891" s="99">
        <f t="shared" si="73"/>
        <v>0</v>
      </c>
      <c r="M891" s="90" t="str">
        <f t="shared" si="74"/>
        <v/>
      </c>
    </row>
    <row r="892" spans="2:13" x14ac:dyDescent="0.25">
      <c r="B892" s="81"/>
      <c r="C892" s="81"/>
      <c r="D892" s="81"/>
      <c r="E892" s="99">
        <f t="shared" si="71"/>
        <v>0</v>
      </c>
      <c r="F892" s="90" t="str">
        <f t="shared" si="72"/>
        <v/>
      </c>
      <c r="I892" s="81"/>
      <c r="J892" s="81"/>
      <c r="K892" s="81"/>
      <c r="L892" s="99">
        <f t="shared" si="73"/>
        <v>0</v>
      </c>
      <c r="M892" s="90" t="str">
        <f t="shared" si="74"/>
        <v/>
      </c>
    </row>
    <row r="893" spans="2:13" x14ac:dyDescent="0.25">
      <c r="B893" s="81"/>
      <c r="C893" s="81"/>
      <c r="D893" s="81"/>
      <c r="E893" s="99">
        <f t="shared" si="71"/>
        <v>0</v>
      </c>
      <c r="F893" s="90" t="str">
        <f t="shared" si="72"/>
        <v/>
      </c>
      <c r="I893" s="81"/>
      <c r="J893" s="81"/>
      <c r="K893" s="81"/>
      <c r="L893" s="99">
        <f t="shared" si="73"/>
        <v>0</v>
      </c>
      <c r="M893" s="90" t="str">
        <f t="shared" si="74"/>
        <v/>
      </c>
    </row>
    <row r="894" spans="2:13" x14ac:dyDescent="0.25">
      <c r="B894" s="81"/>
      <c r="C894" s="81"/>
      <c r="D894" s="81"/>
      <c r="E894" s="99">
        <f t="shared" si="71"/>
        <v>0</v>
      </c>
      <c r="F894" s="90" t="str">
        <f t="shared" si="72"/>
        <v/>
      </c>
      <c r="I894" s="81"/>
      <c r="J894" s="81"/>
      <c r="K894" s="81"/>
      <c r="L894" s="99">
        <f t="shared" si="73"/>
        <v>0</v>
      </c>
      <c r="M894" s="90" t="str">
        <f t="shared" si="74"/>
        <v/>
      </c>
    </row>
    <row r="895" spans="2:13" x14ac:dyDescent="0.25">
      <c r="B895" s="81"/>
      <c r="C895" s="81"/>
      <c r="D895" s="81"/>
      <c r="E895" s="99">
        <f t="shared" si="71"/>
        <v>0</v>
      </c>
      <c r="F895" s="90" t="str">
        <f t="shared" si="72"/>
        <v/>
      </c>
      <c r="I895" s="81"/>
      <c r="J895" s="81"/>
      <c r="K895" s="81"/>
      <c r="L895" s="99">
        <f t="shared" si="73"/>
        <v>0</v>
      </c>
      <c r="M895" s="90" t="str">
        <f t="shared" si="74"/>
        <v/>
      </c>
    </row>
    <row r="896" spans="2:13" x14ac:dyDescent="0.25">
      <c r="B896" s="81"/>
      <c r="C896" s="81"/>
      <c r="D896" s="81"/>
      <c r="E896" s="99">
        <f t="shared" si="71"/>
        <v>0</v>
      </c>
      <c r="F896" s="90" t="str">
        <f t="shared" si="72"/>
        <v/>
      </c>
      <c r="I896" s="81"/>
      <c r="J896" s="81"/>
      <c r="K896" s="81"/>
      <c r="L896" s="99">
        <f t="shared" si="73"/>
        <v>0</v>
      </c>
      <c r="M896" s="90" t="str">
        <f t="shared" si="74"/>
        <v/>
      </c>
    </row>
    <row r="897" spans="2:13" x14ac:dyDescent="0.25">
      <c r="B897" s="81"/>
      <c r="C897" s="81"/>
      <c r="D897" s="81"/>
      <c r="E897" s="99">
        <f t="shared" si="71"/>
        <v>0</v>
      </c>
      <c r="F897" s="90" t="str">
        <f t="shared" si="72"/>
        <v/>
      </c>
      <c r="I897" s="81"/>
      <c r="J897" s="81"/>
      <c r="K897" s="81"/>
      <c r="L897" s="99">
        <f t="shared" si="73"/>
        <v>0</v>
      </c>
      <c r="M897" s="90" t="str">
        <f t="shared" si="74"/>
        <v/>
      </c>
    </row>
    <row r="898" spans="2:13" x14ac:dyDescent="0.25">
      <c r="B898" s="81"/>
      <c r="C898" s="81"/>
      <c r="D898" s="81"/>
      <c r="E898" s="99">
        <f t="shared" si="71"/>
        <v>0</v>
      </c>
      <c r="F898" s="90" t="str">
        <f t="shared" si="72"/>
        <v/>
      </c>
      <c r="I898" s="81"/>
      <c r="J898" s="81"/>
      <c r="K898" s="81"/>
      <c r="L898" s="99">
        <f t="shared" si="73"/>
        <v>0</v>
      </c>
      <c r="M898" s="90" t="str">
        <f t="shared" si="74"/>
        <v/>
      </c>
    </row>
    <row r="899" spans="2:13" x14ac:dyDescent="0.25">
      <c r="B899" s="81"/>
      <c r="C899" s="81"/>
      <c r="D899" s="81"/>
      <c r="E899" s="99">
        <f t="shared" si="71"/>
        <v>0</v>
      </c>
      <c r="F899" s="90" t="str">
        <f t="shared" si="72"/>
        <v/>
      </c>
      <c r="I899" s="81"/>
      <c r="J899" s="81"/>
      <c r="K899" s="81"/>
      <c r="L899" s="99">
        <f t="shared" si="73"/>
        <v>0</v>
      </c>
      <c r="M899" s="90" t="str">
        <f t="shared" si="74"/>
        <v/>
      </c>
    </row>
    <row r="900" spans="2:13" x14ac:dyDescent="0.25">
      <c r="B900" s="81"/>
      <c r="C900" s="81"/>
      <c r="D900" s="81"/>
      <c r="E900" s="99">
        <f t="shared" si="71"/>
        <v>0</v>
      </c>
      <c r="F900" s="90" t="str">
        <f t="shared" si="72"/>
        <v/>
      </c>
      <c r="I900" s="81"/>
      <c r="J900" s="81"/>
      <c r="K900" s="81"/>
      <c r="L900" s="99">
        <f t="shared" si="73"/>
        <v>0</v>
      </c>
      <c r="M900" s="90" t="str">
        <f t="shared" si="74"/>
        <v/>
      </c>
    </row>
    <row r="901" spans="2:13" x14ac:dyDescent="0.25">
      <c r="B901" s="81"/>
      <c r="C901" s="81"/>
      <c r="D901" s="81"/>
      <c r="E901" s="99">
        <f t="shared" si="71"/>
        <v>0</v>
      </c>
      <c r="F901" s="90" t="str">
        <f t="shared" si="72"/>
        <v/>
      </c>
      <c r="I901" s="81"/>
      <c r="J901" s="81"/>
      <c r="K901" s="81"/>
      <c r="L901" s="99">
        <f t="shared" si="73"/>
        <v>0</v>
      </c>
      <c r="M901" s="90" t="str">
        <f t="shared" si="74"/>
        <v/>
      </c>
    </row>
    <row r="902" spans="2:13" x14ac:dyDescent="0.25">
      <c r="B902" s="81"/>
      <c r="C902" s="81"/>
      <c r="D902" s="81"/>
      <c r="E902" s="99">
        <f t="shared" si="71"/>
        <v>0</v>
      </c>
      <c r="F902" s="90" t="str">
        <f t="shared" si="72"/>
        <v/>
      </c>
      <c r="I902" s="81"/>
      <c r="J902" s="81"/>
      <c r="K902" s="81"/>
      <c r="L902" s="99">
        <f t="shared" si="73"/>
        <v>0</v>
      </c>
      <c r="M902" s="90" t="str">
        <f t="shared" si="74"/>
        <v/>
      </c>
    </row>
    <row r="903" spans="2:13" x14ac:dyDescent="0.25">
      <c r="B903" s="81"/>
      <c r="C903" s="81"/>
      <c r="D903" s="81"/>
      <c r="E903" s="99">
        <f t="shared" si="71"/>
        <v>0</v>
      </c>
      <c r="F903" s="90" t="str">
        <f t="shared" si="72"/>
        <v/>
      </c>
      <c r="I903" s="81"/>
      <c r="J903" s="81"/>
      <c r="K903" s="81"/>
      <c r="L903" s="99">
        <f t="shared" si="73"/>
        <v>0</v>
      </c>
      <c r="M903" s="90" t="str">
        <f t="shared" si="74"/>
        <v/>
      </c>
    </row>
    <row r="904" spans="2:13" x14ac:dyDescent="0.25">
      <c r="B904" s="81"/>
      <c r="C904" s="81"/>
      <c r="D904" s="81"/>
      <c r="E904" s="99">
        <f t="shared" si="71"/>
        <v>0</v>
      </c>
      <c r="F904" s="90" t="str">
        <f t="shared" si="72"/>
        <v/>
      </c>
      <c r="I904" s="81"/>
      <c r="J904" s="81"/>
      <c r="K904" s="81"/>
      <c r="L904" s="99">
        <f t="shared" si="73"/>
        <v>0</v>
      </c>
      <c r="M904" s="90" t="str">
        <f t="shared" si="74"/>
        <v/>
      </c>
    </row>
    <row r="905" spans="2:13" x14ac:dyDescent="0.25">
      <c r="B905" s="81"/>
      <c r="C905" s="81"/>
      <c r="D905" s="81"/>
      <c r="E905" s="99">
        <f t="shared" si="71"/>
        <v>0</v>
      </c>
      <c r="F905" s="90" t="str">
        <f t="shared" si="72"/>
        <v/>
      </c>
      <c r="I905" s="81"/>
      <c r="J905" s="81"/>
      <c r="K905" s="81"/>
      <c r="L905" s="99">
        <f t="shared" si="73"/>
        <v>0</v>
      </c>
      <c r="M905" s="90" t="str">
        <f t="shared" si="74"/>
        <v/>
      </c>
    </row>
    <row r="906" spans="2:13" x14ac:dyDescent="0.25">
      <c r="B906" s="81"/>
      <c r="C906" s="81"/>
      <c r="D906" s="81"/>
      <c r="E906" s="99">
        <f t="shared" si="71"/>
        <v>0</v>
      </c>
      <c r="F906" s="90" t="str">
        <f t="shared" si="72"/>
        <v/>
      </c>
      <c r="I906" s="81"/>
      <c r="J906" s="81"/>
      <c r="K906" s="81"/>
      <c r="L906" s="99">
        <f t="shared" si="73"/>
        <v>0</v>
      </c>
      <c r="M906" s="90" t="str">
        <f t="shared" si="74"/>
        <v/>
      </c>
    </row>
    <row r="907" spans="2:13" x14ac:dyDescent="0.25">
      <c r="B907" s="81"/>
      <c r="C907" s="81"/>
      <c r="D907" s="81"/>
      <c r="E907" s="99">
        <f t="shared" si="71"/>
        <v>0</v>
      </c>
      <c r="F907" s="90" t="str">
        <f t="shared" si="72"/>
        <v/>
      </c>
      <c r="I907" s="81"/>
      <c r="J907" s="81"/>
      <c r="K907" s="81"/>
      <c r="L907" s="99">
        <f t="shared" si="73"/>
        <v>0</v>
      </c>
      <c r="M907" s="90" t="str">
        <f t="shared" si="74"/>
        <v/>
      </c>
    </row>
    <row r="908" spans="2:13" x14ac:dyDescent="0.25">
      <c r="B908" s="81"/>
      <c r="C908" s="81"/>
      <c r="D908" s="81"/>
      <c r="E908" s="99">
        <f t="shared" si="71"/>
        <v>0</v>
      </c>
      <c r="F908" s="90" t="str">
        <f t="shared" si="72"/>
        <v/>
      </c>
      <c r="I908" s="81"/>
      <c r="J908" s="81"/>
      <c r="K908" s="81"/>
      <c r="L908" s="99">
        <f t="shared" si="73"/>
        <v>0</v>
      </c>
      <c r="M908" s="90" t="str">
        <f t="shared" si="74"/>
        <v/>
      </c>
    </row>
    <row r="909" spans="2:13" x14ac:dyDescent="0.25">
      <c r="B909" s="81"/>
      <c r="C909" s="81"/>
      <c r="D909" s="81"/>
      <c r="E909" s="99">
        <f t="shared" si="71"/>
        <v>0</v>
      </c>
      <c r="F909" s="90" t="str">
        <f t="shared" si="72"/>
        <v/>
      </c>
      <c r="I909" s="81"/>
      <c r="J909" s="81"/>
      <c r="K909" s="81"/>
      <c r="L909" s="99">
        <f t="shared" si="73"/>
        <v>0</v>
      </c>
      <c r="M909" s="90" t="str">
        <f t="shared" si="74"/>
        <v/>
      </c>
    </row>
    <row r="910" spans="2:13" x14ac:dyDescent="0.25">
      <c r="B910" s="81"/>
      <c r="C910" s="81"/>
      <c r="D910" s="81"/>
      <c r="E910" s="99">
        <f t="shared" si="71"/>
        <v>0</v>
      </c>
      <c r="F910" s="90" t="str">
        <f t="shared" si="72"/>
        <v/>
      </c>
      <c r="I910" s="81"/>
      <c r="J910" s="81"/>
      <c r="K910" s="81"/>
      <c r="L910" s="99">
        <f t="shared" si="73"/>
        <v>0</v>
      </c>
      <c r="M910" s="90" t="str">
        <f t="shared" si="74"/>
        <v/>
      </c>
    </row>
    <row r="911" spans="2:13" x14ac:dyDescent="0.25">
      <c r="B911" s="81"/>
      <c r="C911" s="81"/>
      <c r="D911" s="81"/>
      <c r="E911" s="99">
        <f t="shared" si="71"/>
        <v>0</v>
      </c>
      <c r="F911" s="90" t="str">
        <f t="shared" si="72"/>
        <v/>
      </c>
      <c r="I911" s="81"/>
      <c r="J911" s="81"/>
      <c r="K911" s="81"/>
      <c r="L911" s="99">
        <f t="shared" si="73"/>
        <v>0</v>
      </c>
      <c r="M911" s="90" t="str">
        <f t="shared" si="74"/>
        <v/>
      </c>
    </row>
    <row r="912" spans="2:13" x14ac:dyDescent="0.25">
      <c r="B912" s="81"/>
      <c r="C912" s="81"/>
      <c r="D912" s="81"/>
      <c r="E912" s="99">
        <f t="shared" si="71"/>
        <v>0</v>
      </c>
      <c r="F912" s="90" t="str">
        <f t="shared" si="72"/>
        <v/>
      </c>
      <c r="I912" s="81"/>
      <c r="J912" s="81"/>
      <c r="K912" s="81"/>
      <c r="L912" s="99">
        <f t="shared" si="73"/>
        <v>0</v>
      </c>
      <c r="M912" s="90" t="str">
        <f t="shared" si="74"/>
        <v/>
      </c>
    </row>
    <row r="913" spans="2:13" x14ac:dyDescent="0.25">
      <c r="B913" s="81"/>
      <c r="C913" s="81"/>
      <c r="D913" s="81"/>
      <c r="E913" s="99">
        <f t="shared" si="71"/>
        <v>0</v>
      </c>
      <c r="F913" s="90" t="str">
        <f t="shared" si="72"/>
        <v/>
      </c>
      <c r="I913" s="81"/>
      <c r="J913" s="81"/>
      <c r="K913" s="81"/>
      <c r="L913" s="99">
        <f t="shared" si="73"/>
        <v>0</v>
      </c>
      <c r="M913" s="90" t="str">
        <f t="shared" si="74"/>
        <v/>
      </c>
    </row>
    <row r="914" spans="2:13" x14ac:dyDescent="0.25">
      <c r="B914" s="81"/>
      <c r="C914" s="81"/>
      <c r="D914" s="81"/>
      <c r="E914" s="99">
        <f t="shared" si="71"/>
        <v>0</v>
      </c>
      <c r="F914" s="90" t="str">
        <f t="shared" si="72"/>
        <v/>
      </c>
      <c r="I914" s="81"/>
      <c r="J914" s="81"/>
      <c r="K914" s="81"/>
      <c r="L914" s="99">
        <f t="shared" si="73"/>
        <v>0</v>
      </c>
      <c r="M914" s="90" t="str">
        <f t="shared" si="74"/>
        <v/>
      </c>
    </row>
    <row r="915" spans="2:13" x14ac:dyDescent="0.25">
      <c r="B915" s="81"/>
      <c r="C915" s="81"/>
      <c r="D915" s="81"/>
      <c r="E915" s="99">
        <f t="shared" si="71"/>
        <v>0</v>
      </c>
      <c r="F915" s="90" t="str">
        <f t="shared" si="72"/>
        <v/>
      </c>
      <c r="I915" s="81"/>
      <c r="J915" s="81"/>
      <c r="K915" s="81"/>
      <c r="L915" s="99">
        <f t="shared" si="73"/>
        <v>0</v>
      </c>
      <c r="M915" s="90" t="str">
        <f t="shared" si="74"/>
        <v/>
      </c>
    </row>
    <row r="916" spans="2:13" x14ac:dyDescent="0.25">
      <c r="B916" s="81"/>
      <c r="C916" s="81"/>
      <c r="D916" s="81"/>
      <c r="E916" s="99">
        <f t="shared" si="71"/>
        <v>0</v>
      </c>
      <c r="F916" s="90" t="str">
        <f t="shared" si="72"/>
        <v/>
      </c>
      <c r="I916" s="81"/>
      <c r="J916" s="81"/>
      <c r="K916" s="81"/>
      <c r="L916" s="99">
        <f t="shared" si="73"/>
        <v>0</v>
      </c>
      <c r="M916" s="90" t="str">
        <f t="shared" si="74"/>
        <v/>
      </c>
    </row>
    <row r="917" spans="2:13" x14ac:dyDescent="0.25">
      <c r="B917" s="81"/>
      <c r="C917" s="81"/>
      <c r="D917" s="81"/>
      <c r="E917" s="99">
        <f t="shared" ref="E917:E980" si="75">IFERROR(S917/$C$2,0)</f>
        <v>0</v>
      </c>
      <c r="F917" s="90" t="str">
        <f t="shared" ref="F917:F980" si="76">IFERROR(IF(A917=0,"",IF(E917&lt;=$E$2,"A",IF(E917&lt;=$E$3,"B","C")))," ")</f>
        <v/>
      </c>
      <c r="I917" s="81"/>
      <c r="J917" s="81"/>
      <c r="K917" s="81"/>
      <c r="L917" s="99">
        <f t="shared" ref="L917:L980" si="77">IFERROR(T917/$J$2,0)</f>
        <v>0</v>
      </c>
      <c r="M917" s="90" t="str">
        <f t="shared" ref="M917:M980" si="78">IFERROR(IF(H917=0,"",IF(L917&lt;=$L$2,"A",IF(L917&lt;=$L$3,"B","C")))," ")</f>
        <v/>
      </c>
    </row>
    <row r="918" spans="2:13" x14ac:dyDescent="0.25">
      <c r="B918" s="81"/>
      <c r="C918" s="81"/>
      <c r="D918" s="81"/>
      <c r="E918" s="99">
        <f t="shared" si="75"/>
        <v>0</v>
      </c>
      <c r="F918" s="90" t="str">
        <f t="shared" si="76"/>
        <v/>
      </c>
      <c r="I918" s="81"/>
      <c r="J918" s="81"/>
      <c r="K918" s="81"/>
      <c r="L918" s="99">
        <f t="shared" si="77"/>
        <v>0</v>
      </c>
      <c r="M918" s="90" t="str">
        <f t="shared" si="78"/>
        <v/>
      </c>
    </row>
    <row r="919" spans="2:13" x14ac:dyDescent="0.25">
      <c r="B919" s="81"/>
      <c r="C919" s="81"/>
      <c r="D919" s="81"/>
      <c r="E919" s="99">
        <f t="shared" si="75"/>
        <v>0</v>
      </c>
      <c r="F919" s="90" t="str">
        <f t="shared" si="76"/>
        <v/>
      </c>
      <c r="I919" s="81"/>
      <c r="J919" s="81"/>
      <c r="K919" s="81"/>
      <c r="L919" s="99">
        <f t="shared" si="77"/>
        <v>0</v>
      </c>
      <c r="M919" s="90" t="str">
        <f t="shared" si="78"/>
        <v/>
      </c>
    </row>
    <row r="920" spans="2:13" x14ac:dyDescent="0.25">
      <c r="B920" s="81"/>
      <c r="C920" s="81"/>
      <c r="D920" s="81"/>
      <c r="E920" s="99">
        <f t="shared" si="75"/>
        <v>0</v>
      </c>
      <c r="F920" s="90" t="str">
        <f t="shared" si="76"/>
        <v/>
      </c>
      <c r="I920" s="81"/>
      <c r="J920" s="81"/>
      <c r="K920" s="81"/>
      <c r="L920" s="99">
        <f t="shared" si="77"/>
        <v>0</v>
      </c>
      <c r="M920" s="90" t="str">
        <f t="shared" si="78"/>
        <v/>
      </c>
    </row>
    <row r="921" spans="2:13" x14ac:dyDescent="0.25">
      <c r="B921" s="81"/>
      <c r="C921" s="81"/>
      <c r="D921" s="81"/>
      <c r="E921" s="99">
        <f t="shared" si="75"/>
        <v>0</v>
      </c>
      <c r="F921" s="90" t="str">
        <f t="shared" si="76"/>
        <v/>
      </c>
      <c r="I921" s="81"/>
      <c r="J921" s="81"/>
      <c r="K921" s="81"/>
      <c r="L921" s="99">
        <f t="shared" si="77"/>
        <v>0</v>
      </c>
      <c r="M921" s="90" t="str">
        <f t="shared" si="78"/>
        <v/>
      </c>
    </row>
    <row r="922" spans="2:13" x14ac:dyDescent="0.25">
      <c r="B922" s="81"/>
      <c r="C922" s="81"/>
      <c r="D922" s="81"/>
      <c r="E922" s="99">
        <f t="shared" si="75"/>
        <v>0</v>
      </c>
      <c r="F922" s="90" t="str">
        <f t="shared" si="76"/>
        <v/>
      </c>
      <c r="I922" s="81"/>
      <c r="J922" s="81"/>
      <c r="K922" s="81"/>
      <c r="L922" s="99">
        <f t="shared" si="77"/>
        <v>0</v>
      </c>
      <c r="M922" s="90" t="str">
        <f t="shared" si="78"/>
        <v/>
      </c>
    </row>
    <row r="923" spans="2:13" x14ac:dyDescent="0.25">
      <c r="B923" s="81"/>
      <c r="C923" s="81"/>
      <c r="D923" s="81"/>
      <c r="E923" s="99">
        <f t="shared" si="75"/>
        <v>0</v>
      </c>
      <c r="F923" s="90" t="str">
        <f t="shared" si="76"/>
        <v/>
      </c>
      <c r="I923" s="81"/>
      <c r="J923" s="81"/>
      <c r="K923" s="81"/>
      <c r="L923" s="99">
        <f t="shared" si="77"/>
        <v>0</v>
      </c>
      <c r="M923" s="90" t="str">
        <f t="shared" si="78"/>
        <v/>
      </c>
    </row>
    <row r="924" spans="2:13" x14ac:dyDescent="0.25">
      <c r="B924" s="81"/>
      <c r="C924" s="81"/>
      <c r="D924" s="81"/>
      <c r="E924" s="99">
        <f t="shared" si="75"/>
        <v>0</v>
      </c>
      <c r="F924" s="90" t="str">
        <f t="shared" si="76"/>
        <v/>
      </c>
      <c r="I924" s="81"/>
      <c r="J924" s="81"/>
      <c r="K924" s="81"/>
      <c r="L924" s="99">
        <f t="shared" si="77"/>
        <v>0</v>
      </c>
      <c r="M924" s="90" t="str">
        <f t="shared" si="78"/>
        <v/>
      </c>
    </row>
    <row r="925" spans="2:13" x14ac:dyDescent="0.25">
      <c r="B925" s="81"/>
      <c r="C925" s="81"/>
      <c r="D925" s="81"/>
      <c r="E925" s="99">
        <f t="shared" si="75"/>
        <v>0</v>
      </c>
      <c r="F925" s="90" t="str">
        <f t="shared" si="76"/>
        <v/>
      </c>
      <c r="I925" s="81"/>
      <c r="J925" s="81"/>
      <c r="K925" s="81"/>
      <c r="L925" s="99">
        <f t="shared" si="77"/>
        <v>0</v>
      </c>
      <c r="M925" s="90" t="str">
        <f t="shared" si="78"/>
        <v/>
      </c>
    </row>
    <row r="926" spans="2:13" x14ac:dyDescent="0.25">
      <c r="B926" s="81"/>
      <c r="C926" s="81"/>
      <c r="D926" s="81"/>
      <c r="E926" s="99">
        <f t="shared" si="75"/>
        <v>0</v>
      </c>
      <c r="F926" s="90" t="str">
        <f t="shared" si="76"/>
        <v/>
      </c>
      <c r="I926" s="81"/>
      <c r="J926" s="81"/>
      <c r="K926" s="81"/>
      <c r="L926" s="99">
        <f t="shared" si="77"/>
        <v>0</v>
      </c>
      <c r="M926" s="90" t="str">
        <f t="shared" si="78"/>
        <v/>
      </c>
    </row>
    <row r="927" spans="2:13" x14ac:dyDescent="0.25">
      <c r="B927" s="81"/>
      <c r="C927" s="81"/>
      <c r="D927" s="81"/>
      <c r="E927" s="99">
        <f t="shared" si="75"/>
        <v>0</v>
      </c>
      <c r="F927" s="90" t="str">
        <f t="shared" si="76"/>
        <v/>
      </c>
      <c r="I927" s="81"/>
      <c r="J927" s="81"/>
      <c r="K927" s="81"/>
      <c r="L927" s="99">
        <f t="shared" si="77"/>
        <v>0</v>
      </c>
      <c r="M927" s="90" t="str">
        <f t="shared" si="78"/>
        <v/>
      </c>
    </row>
    <row r="928" spans="2:13" x14ac:dyDescent="0.25">
      <c r="B928" s="81"/>
      <c r="C928" s="81"/>
      <c r="D928" s="81"/>
      <c r="E928" s="99">
        <f t="shared" si="75"/>
        <v>0</v>
      </c>
      <c r="F928" s="90" t="str">
        <f t="shared" si="76"/>
        <v/>
      </c>
      <c r="I928" s="81"/>
      <c r="J928" s="81"/>
      <c r="K928" s="81"/>
      <c r="L928" s="99">
        <f t="shared" si="77"/>
        <v>0</v>
      </c>
      <c r="M928" s="90" t="str">
        <f t="shared" si="78"/>
        <v/>
      </c>
    </row>
    <row r="929" spans="2:13" x14ac:dyDescent="0.25">
      <c r="B929" s="81"/>
      <c r="C929" s="81"/>
      <c r="D929" s="81"/>
      <c r="E929" s="99">
        <f t="shared" si="75"/>
        <v>0</v>
      </c>
      <c r="F929" s="90" t="str">
        <f t="shared" si="76"/>
        <v/>
      </c>
      <c r="I929" s="81"/>
      <c r="J929" s="81"/>
      <c r="K929" s="81"/>
      <c r="L929" s="99">
        <f t="shared" si="77"/>
        <v>0</v>
      </c>
      <c r="M929" s="90" t="str">
        <f t="shared" si="78"/>
        <v/>
      </c>
    </row>
    <row r="930" spans="2:13" x14ac:dyDescent="0.25">
      <c r="B930" s="81"/>
      <c r="C930" s="81"/>
      <c r="D930" s="81"/>
      <c r="E930" s="99">
        <f t="shared" si="75"/>
        <v>0</v>
      </c>
      <c r="F930" s="90" t="str">
        <f t="shared" si="76"/>
        <v/>
      </c>
      <c r="I930" s="81"/>
      <c r="J930" s="81"/>
      <c r="K930" s="81"/>
      <c r="L930" s="99">
        <f t="shared" si="77"/>
        <v>0</v>
      </c>
      <c r="M930" s="90" t="str">
        <f t="shared" si="78"/>
        <v/>
      </c>
    </row>
    <row r="931" spans="2:13" x14ac:dyDescent="0.25">
      <c r="B931" s="81"/>
      <c r="C931" s="81"/>
      <c r="D931" s="81"/>
      <c r="E931" s="99">
        <f t="shared" si="75"/>
        <v>0</v>
      </c>
      <c r="F931" s="90" t="str">
        <f t="shared" si="76"/>
        <v/>
      </c>
      <c r="I931" s="81"/>
      <c r="J931" s="81"/>
      <c r="K931" s="81"/>
      <c r="L931" s="99">
        <f t="shared" si="77"/>
        <v>0</v>
      </c>
      <c r="M931" s="90" t="str">
        <f t="shared" si="78"/>
        <v/>
      </c>
    </row>
    <row r="932" spans="2:13" x14ac:dyDescent="0.25">
      <c r="B932" s="81"/>
      <c r="C932" s="81"/>
      <c r="D932" s="81"/>
      <c r="E932" s="99">
        <f t="shared" si="75"/>
        <v>0</v>
      </c>
      <c r="F932" s="90" t="str">
        <f t="shared" si="76"/>
        <v/>
      </c>
      <c r="I932" s="81"/>
      <c r="J932" s="81"/>
      <c r="K932" s="81"/>
      <c r="L932" s="99">
        <f t="shared" si="77"/>
        <v>0</v>
      </c>
      <c r="M932" s="90" t="str">
        <f t="shared" si="78"/>
        <v/>
      </c>
    </row>
    <row r="933" spans="2:13" x14ac:dyDescent="0.25">
      <c r="B933" s="81"/>
      <c r="C933" s="81"/>
      <c r="D933" s="81"/>
      <c r="E933" s="99">
        <f t="shared" si="75"/>
        <v>0</v>
      </c>
      <c r="F933" s="90" t="str">
        <f t="shared" si="76"/>
        <v/>
      </c>
      <c r="I933" s="81"/>
      <c r="J933" s="81"/>
      <c r="K933" s="81"/>
      <c r="L933" s="99">
        <f t="shared" si="77"/>
        <v>0</v>
      </c>
      <c r="M933" s="90" t="str">
        <f t="shared" si="78"/>
        <v/>
      </c>
    </row>
    <row r="934" spans="2:13" x14ac:dyDescent="0.25">
      <c r="B934" s="81"/>
      <c r="C934" s="81"/>
      <c r="D934" s="81"/>
      <c r="E934" s="99">
        <f t="shared" si="75"/>
        <v>0</v>
      </c>
      <c r="F934" s="90" t="str">
        <f t="shared" si="76"/>
        <v/>
      </c>
      <c r="I934" s="81"/>
      <c r="J934" s="81"/>
      <c r="K934" s="81"/>
      <c r="L934" s="99">
        <f t="shared" si="77"/>
        <v>0</v>
      </c>
      <c r="M934" s="90" t="str">
        <f t="shared" si="78"/>
        <v/>
      </c>
    </row>
    <row r="935" spans="2:13" x14ac:dyDescent="0.25">
      <c r="B935" s="81"/>
      <c r="C935" s="81"/>
      <c r="D935" s="81"/>
      <c r="E935" s="99">
        <f t="shared" si="75"/>
        <v>0</v>
      </c>
      <c r="F935" s="90" t="str">
        <f t="shared" si="76"/>
        <v/>
      </c>
      <c r="I935" s="81"/>
      <c r="J935" s="81"/>
      <c r="K935" s="81"/>
      <c r="L935" s="99">
        <f t="shared" si="77"/>
        <v>0</v>
      </c>
      <c r="M935" s="90" t="str">
        <f t="shared" si="78"/>
        <v/>
      </c>
    </row>
    <row r="936" spans="2:13" x14ac:dyDescent="0.25">
      <c r="B936" s="81"/>
      <c r="C936" s="81"/>
      <c r="D936" s="81"/>
      <c r="E936" s="99">
        <f t="shared" si="75"/>
        <v>0</v>
      </c>
      <c r="F936" s="90" t="str">
        <f t="shared" si="76"/>
        <v/>
      </c>
      <c r="I936" s="81"/>
      <c r="J936" s="81"/>
      <c r="K936" s="81"/>
      <c r="L936" s="99">
        <f t="shared" si="77"/>
        <v>0</v>
      </c>
      <c r="M936" s="90" t="str">
        <f t="shared" si="78"/>
        <v/>
      </c>
    </row>
    <row r="937" spans="2:13" x14ac:dyDescent="0.25">
      <c r="B937" s="81"/>
      <c r="C937" s="81"/>
      <c r="D937" s="81"/>
      <c r="E937" s="99">
        <f t="shared" si="75"/>
        <v>0</v>
      </c>
      <c r="F937" s="90" t="str">
        <f t="shared" si="76"/>
        <v/>
      </c>
      <c r="I937" s="81"/>
      <c r="J937" s="81"/>
      <c r="K937" s="81"/>
      <c r="L937" s="99">
        <f t="shared" si="77"/>
        <v>0</v>
      </c>
      <c r="M937" s="90" t="str">
        <f t="shared" si="78"/>
        <v/>
      </c>
    </row>
    <row r="938" spans="2:13" x14ac:dyDescent="0.25">
      <c r="B938" s="81"/>
      <c r="C938" s="81"/>
      <c r="D938" s="81"/>
      <c r="E938" s="99">
        <f t="shared" si="75"/>
        <v>0</v>
      </c>
      <c r="F938" s="90" t="str">
        <f t="shared" si="76"/>
        <v/>
      </c>
      <c r="I938" s="81"/>
      <c r="J938" s="81"/>
      <c r="K938" s="81"/>
      <c r="L938" s="99">
        <f t="shared" si="77"/>
        <v>0</v>
      </c>
      <c r="M938" s="90" t="str">
        <f t="shared" si="78"/>
        <v/>
      </c>
    </row>
    <row r="939" spans="2:13" x14ac:dyDescent="0.25">
      <c r="B939" s="81"/>
      <c r="C939" s="81"/>
      <c r="D939" s="81"/>
      <c r="E939" s="99">
        <f t="shared" si="75"/>
        <v>0</v>
      </c>
      <c r="F939" s="90" t="str">
        <f t="shared" si="76"/>
        <v/>
      </c>
      <c r="I939" s="81"/>
      <c r="J939" s="81"/>
      <c r="K939" s="81"/>
      <c r="L939" s="99">
        <f t="shared" si="77"/>
        <v>0</v>
      </c>
      <c r="M939" s="90" t="str">
        <f t="shared" si="78"/>
        <v/>
      </c>
    </row>
    <row r="940" spans="2:13" x14ac:dyDescent="0.25">
      <c r="B940" s="81"/>
      <c r="C940" s="81"/>
      <c r="D940" s="81"/>
      <c r="E940" s="99">
        <f t="shared" si="75"/>
        <v>0</v>
      </c>
      <c r="F940" s="90" t="str">
        <f t="shared" si="76"/>
        <v/>
      </c>
      <c r="I940" s="81"/>
      <c r="J940" s="81"/>
      <c r="K940" s="81"/>
      <c r="L940" s="99">
        <f t="shared" si="77"/>
        <v>0</v>
      </c>
      <c r="M940" s="90" t="str">
        <f t="shared" si="78"/>
        <v/>
      </c>
    </row>
    <row r="941" spans="2:13" x14ac:dyDescent="0.25">
      <c r="B941" s="81"/>
      <c r="C941" s="81"/>
      <c r="D941" s="81"/>
      <c r="E941" s="99">
        <f t="shared" si="75"/>
        <v>0</v>
      </c>
      <c r="F941" s="90" t="str">
        <f t="shared" si="76"/>
        <v/>
      </c>
      <c r="I941" s="81"/>
      <c r="J941" s="81"/>
      <c r="K941" s="81"/>
      <c r="L941" s="99">
        <f t="shared" si="77"/>
        <v>0</v>
      </c>
      <c r="M941" s="90" t="str">
        <f t="shared" si="78"/>
        <v/>
      </c>
    </row>
    <row r="942" spans="2:13" x14ac:dyDescent="0.25">
      <c r="B942" s="81"/>
      <c r="C942" s="81"/>
      <c r="D942" s="81"/>
      <c r="E942" s="99">
        <f t="shared" si="75"/>
        <v>0</v>
      </c>
      <c r="F942" s="90" t="str">
        <f t="shared" si="76"/>
        <v/>
      </c>
      <c r="I942" s="81"/>
      <c r="J942" s="81"/>
      <c r="K942" s="81"/>
      <c r="L942" s="99">
        <f t="shared" si="77"/>
        <v>0</v>
      </c>
      <c r="M942" s="90" t="str">
        <f t="shared" si="78"/>
        <v/>
      </c>
    </row>
    <row r="943" spans="2:13" x14ac:dyDescent="0.25">
      <c r="B943" s="81"/>
      <c r="C943" s="81"/>
      <c r="D943" s="81"/>
      <c r="E943" s="99">
        <f t="shared" si="75"/>
        <v>0</v>
      </c>
      <c r="F943" s="90" t="str">
        <f t="shared" si="76"/>
        <v/>
      </c>
      <c r="I943" s="81"/>
      <c r="J943" s="81"/>
      <c r="K943" s="81"/>
      <c r="L943" s="99">
        <f t="shared" si="77"/>
        <v>0</v>
      </c>
      <c r="M943" s="90" t="str">
        <f t="shared" si="78"/>
        <v/>
      </c>
    </row>
    <row r="944" spans="2:13" x14ac:dyDescent="0.25">
      <c r="B944" s="81"/>
      <c r="C944" s="81"/>
      <c r="D944" s="81"/>
      <c r="E944" s="99">
        <f t="shared" si="75"/>
        <v>0</v>
      </c>
      <c r="F944" s="90" t="str">
        <f t="shared" si="76"/>
        <v/>
      </c>
      <c r="I944" s="81"/>
      <c r="J944" s="81"/>
      <c r="K944" s="81"/>
      <c r="L944" s="99">
        <f t="shared" si="77"/>
        <v>0</v>
      </c>
      <c r="M944" s="90" t="str">
        <f t="shared" si="78"/>
        <v/>
      </c>
    </row>
    <row r="945" spans="2:13" x14ac:dyDescent="0.25">
      <c r="B945" s="81"/>
      <c r="C945" s="81"/>
      <c r="D945" s="81"/>
      <c r="E945" s="99">
        <f t="shared" si="75"/>
        <v>0</v>
      </c>
      <c r="F945" s="90" t="str">
        <f t="shared" si="76"/>
        <v/>
      </c>
      <c r="I945" s="81"/>
      <c r="J945" s="81"/>
      <c r="K945" s="81"/>
      <c r="L945" s="99">
        <f t="shared" si="77"/>
        <v>0</v>
      </c>
      <c r="M945" s="90" t="str">
        <f t="shared" si="78"/>
        <v/>
      </c>
    </row>
    <row r="946" spans="2:13" x14ac:dyDescent="0.25">
      <c r="B946" s="81"/>
      <c r="C946" s="81"/>
      <c r="D946" s="81"/>
      <c r="E946" s="99">
        <f t="shared" si="75"/>
        <v>0</v>
      </c>
      <c r="F946" s="90" t="str">
        <f t="shared" si="76"/>
        <v/>
      </c>
      <c r="I946" s="81"/>
      <c r="J946" s="81"/>
      <c r="K946" s="81"/>
      <c r="L946" s="99">
        <f t="shared" si="77"/>
        <v>0</v>
      </c>
      <c r="M946" s="90" t="str">
        <f t="shared" si="78"/>
        <v/>
      </c>
    </row>
    <row r="947" spans="2:13" x14ac:dyDescent="0.25">
      <c r="B947" s="81"/>
      <c r="C947" s="81"/>
      <c r="D947" s="81"/>
      <c r="E947" s="99">
        <f t="shared" si="75"/>
        <v>0</v>
      </c>
      <c r="F947" s="90" t="str">
        <f t="shared" si="76"/>
        <v/>
      </c>
      <c r="I947" s="81"/>
      <c r="J947" s="81"/>
      <c r="K947" s="81"/>
      <c r="L947" s="99">
        <f t="shared" si="77"/>
        <v>0</v>
      </c>
      <c r="M947" s="90" t="str">
        <f t="shared" si="78"/>
        <v/>
      </c>
    </row>
    <row r="948" spans="2:13" x14ac:dyDescent="0.25">
      <c r="B948" s="81"/>
      <c r="C948" s="81"/>
      <c r="D948" s="81"/>
      <c r="E948" s="99">
        <f t="shared" si="75"/>
        <v>0</v>
      </c>
      <c r="F948" s="90" t="str">
        <f t="shared" si="76"/>
        <v/>
      </c>
      <c r="I948" s="81"/>
      <c r="J948" s="81"/>
      <c r="K948" s="81"/>
      <c r="L948" s="99">
        <f t="shared" si="77"/>
        <v>0</v>
      </c>
      <c r="M948" s="90" t="str">
        <f t="shared" si="78"/>
        <v/>
      </c>
    </row>
    <row r="949" spans="2:13" x14ac:dyDescent="0.25">
      <c r="B949" s="81"/>
      <c r="C949" s="81"/>
      <c r="D949" s="81"/>
      <c r="E949" s="99">
        <f t="shared" si="75"/>
        <v>0</v>
      </c>
      <c r="F949" s="90" t="str">
        <f t="shared" si="76"/>
        <v/>
      </c>
      <c r="I949" s="81"/>
      <c r="J949" s="81"/>
      <c r="K949" s="81"/>
      <c r="L949" s="99">
        <f t="shared" si="77"/>
        <v>0</v>
      </c>
      <c r="M949" s="90" t="str">
        <f t="shared" si="78"/>
        <v/>
      </c>
    </row>
    <row r="950" spans="2:13" x14ac:dyDescent="0.25">
      <c r="B950" s="81"/>
      <c r="C950" s="81"/>
      <c r="D950" s="81"/>
      <c r="E950" s="99">
        <f t="shared" si="75"/>
        <v>0</v>
      </c>
      <c r="F950" s="90" t="str">
        <f t="shared" si="76"/>
        <v/>
      </c>
      <c r="I950" s="81"/>
      <c r="J950" s="81"/>
      <c r="K950" s="81"/>
      <c r="L950" s="99">
        <f t="shared" si="77"/>
        <v>0</v>
      </c>
      <c r="M950" s="90" t="str">
        <f t="shared" si="78"/>
        <v/>
      </c>
    </row>
    <row r="951" spans="2:13" x14ac:dyDescent="0.25">
      <c r="B951" s="81"/>
      <c r="C951" s="81"/>
      <c r="D951" s="81"/>
      <c r="E951" s="99">
        <f t="shared" si="75"/>
        <v>0</v>
      </c>
      <c r="F951" s="90" t="str">
        <f t="shared" si="76"/>
        <v/>
      </c>
      <c r="I951" s="81"/>
      <c r="J951" s="81"/>
      <c r="K951" s="81"/>
      <c r="L951" s="99">
        <f t="shared" si="77"/>
        <v>0</v>
      </c>
      <c r="M951" s="90" t="str">
        <f t="shared" si="78"/>
        <v/>
      </c>
    </row>
    <row r="952" spans="2:13" x14ac:dyDescent="0.25">
      <c r="B952" s="81"/>
      <c r="C952" s="81"/>
      <c r="D952" s="81"/>
      <c r="E952" s="99">
        <f t="shared" si="75"/>
        <v>0</v>
      </c>
      <c r="F952" s="90" t="str">
        <f t="shared" si="76"/>
        <v/>
      </c>
      <c r="I952" s="81"/>
      <c r="J952" s="81"/>
      <c r="K952" s="81"/>
      <c r="L952" s="99">
        <f t="shared" si="77"/>
        <v>0</v>
      </c>
      <c r="M952" s="90" t="str">
        <f t="shared" si="78"/>
        <v/>
      </c>
    </row>
    <row r="953" spans="2:13" x14ac:dyDescent="0.25">
      <c r="B953" s="81"/>
      <c r="C953" s="81"/>
      <c r="D953" s="81"/>
      <c r="E953" s="99">
        <f t="shared" si="75"/>
        <v>0</v>
      </c>
      <c r="F953" s="90" t="str">
        <f t="shared" si="76"/>
        <v/>
      </c>
      <c r="I953" s="81"/>
      <c r="J953" s="81"/>
      <c r="K953" s="81"/>
      <c r="L953" s="99">
        <f t="shared" si="77"/>
        <v>0</v>
      </c>
      <c r="M953" s="90" t="str">
        <f t="shared" si="78"/>
        <v/>
      </c>
    </row>
    <row r="954" spans="2:13" x14ac:dyDescent="0.25">
      <c r="B954" s="81"/>
      <c r="C954" s="81"/>
      <c r="D954" s="81"/>
      <c r="E954" s="99">
        <f t="shared" si="75"/>
        <v>0</v>
      </c>
      <c r="F954" s="90" t="str">
        <f t="shared" si="76"/>
        <v/>
      </c>
      <c r="I954" s="81"/>
      <c r="J954" s="81"/>
      <c r="K954" s="81"/>
      <c r="L954" s="99">
        <f t="shared" si="77"/>
        <v>0</v>
      </c>
      <c r="M954" s="90" t="str">
        <f t="shared" si="78"/>
        <v/>
      </c>
    </row>
    <row r="955" spans="2:13" x14ac:dyDescent="0.25">
      <c r="B955" s="81"/>
      <c r="C955" s="81"/>
      <c r="D955" s="81"/>
      <c r="E955" s="99">
        <f t="shared" si="75"/>
        <v>0</v>
      </c>
      <c r="F955" s="90" t="str">
        <f t="shared" si="76"/>
        <v/>
      </c>
      <c r="I955" s="81"/>
      <c r="J955" s="81"/>
      <c r="K955" s="81"/>
      <c r="L955" s="99">
        <f t="shared" si="77"/>
        <v>0</v>
      </c>
      <c r="M955" s="90" t="str">
        <f t="shared" si="78"/>
        <v/>
      </c>
    </row>
    <row r="956" spans="2:13" x14ac:dyDescent="0.25">
      <c r="B956" s="81"/>
      <c r="C956" s="81"/>
      <c r="D956" s="81"/>
      <c r="E956" s="99">
        <f t="shared" si="75"/>
        <v>0</v>
      </c>
      <c r="F956" s="90" t="str">
        <f t="shared" si="76"/>
        <v/>
      </c>
      <c r="I956" s="81"/>
      <c r="J956" s="81"/>
      <c r="K956" s="81"/>
      <c r="L956" s="99">
        <f t="shared" si="77"/>
        <v>0</v>
      </c>
      <c r="M956" s="90" t="str">
        <f t="shared" si="78"/>
        <v/>
      </c>
    </row>
    <row r="957" spans="2:13" x14ac:dyDescent="0.25">
      <c r="B957" s="81"/>
      <c r="C957" s="81"/>
      <c r="D957" s="81"/>
      <c r="E957" s="99">
        <f t="shared" si="75"/>
        <v>0</v>
      </c>
      <c r="F957" s="90" t="str">
        <f t="shared" si="76"/>
        <v/>
      </c>
      <c r="I957" s="81"/>
      <c r="J957" s="81"/>
      <c r="K957" s="81"/>
      <c r="L957" s="99">
        <f t="shared" si="77"/>
        <v>0</v>
      </c>
      <c r="M957" s="90" t="str">
        <f t="shared" si="78"/>
        <v/>
      </c>
    </row>
    <row r="958" spans="2:13" x14ac:dyDescent="0.25">
      <c r="B958" s="81"/>
      <c r="C958" s="81"/>
      <c r="D958" s="81"/>
      <c r="E958" s="99">
        <f t="shared" si="75"/>
        <v>0</v>
      </c>
      <c r="F958" s="90" t="str">
        <f t="shared" si="76"/>
        <v/>
      </c>
      <c r="I958" s="81"/>
      <c r="J958" s="81"/>
      <c r="K958" s="81"/>
      <c r="L958" s="99">
        <f t="shared" si="77"/>
        <v>0</v>
      </c>
      <c r="M958" s="90" t="str">
        <f t="shared" si="78"/>
        <v/>
      </c>
    </row>
    <row r="959" spans="2:13" x14ac:dyDescent="0.25">
      <c r="B959" s="81"/>
      <c r="C959" s="81"/>
      <c r="D959" s="81"/>
      <c r="E959" s="99">
        <f t="shared" si="75"/>
        <v>0</v>
      </c>
      <c r="F959" s="90" t="str">
        <f t="shared" si="76"/>
        <v/>
      </c>
      <c r="I959" s="81"/>
      <c r="J959" s="81"/>
      <c r="K959" s="81"/>
      <c r="L959" s="99">
        <f t="shared" si="77"/>
        <v>0</v>
      </c>
      <c r="M959" s="90" t="str">
        <f t="shared" si="78"/>
        <v/>
      </c>
    </row>
    <row r="960" spans="2:13" x14ac:dyDescent="0.25">
      <c r="B960" s="81"/>
      <c r="C960" s="81"/>
      <c r="D960" s="81"/>
      <c r="E960" s="99">
        <f t="shared" si="75"/>
        <v>0</v>
      </c>
      <c r="F960" s="90" t="str">
        <f t="shared" si="76"/>
        <v/>
      </c>
      <c r="I960" s="81"/>
      <c r="J960" s="81"/>
      <c r="K960" s="81"/>
      <c r="L960" s="99">
        <f t="shared" si="77"/>
        <v>0</v>
      </c>
      <c r="M960" s="90" t="str">
        <f t="shared" si="78"/>
        <v/>
      </c>
    </row>
    <row r="961" spans="2:13" x14ac:dyDescent="0.25">
      <c r="B961" s="81"/>
      <c r="C961" s="81"/>
      <c r="D961" s="81"/>
      <c r="E961" s="99">
        <f t="shared" si="75"/>
        <v>0</v>
      </c>
      <c r="F961" s="90" t="str">
        <f t="shared" si="76"/>
        <v/>
      </c>
      <c r="I961" s="81"/>
      <c r="J961" s="81"/>
      <c r="K961" s="81"/>
      <c r="L961" s="99">
        <f t="shared" si="77"/>
        <v>0</v>
      </c>
      <c r="M961" s="90" t="str">
        <f t="shared" si="78"/>
        <v/>
      </c>
    </row>
    <row r="962" spans="2:13" x14ac:dyDescent="0.25">
      <c r="B962" s="81"/>
      <c r="C962" s="81"/>
      <c r="D962" s="81"/>
      <c r="E962" s="99">
        <f t="shared" si="75"/>
        <v>0</v>
      </c>
      <c r="F962" s="90" t="str">
        <f t="shared" si="76"/>
        <v/>
      </c>
      <c r="I962" s="81"/>
      <c r="J962" s="81"/>
      <c r="K962" s="81"/>
      <c r="L962" s="99">
        <f t="shared" si="77"/>
        <v>0</v>
      </c>
      <c r="M962" s="90" t="str">
        <f t="shared" si="78"/>
        <v/>
      </c>
    </row>
    <row r="963" spans="2:13" x14ac:dyDescent="0.25">
      <c r="B963" s="81"/>
      <c r="C963" s="81"/>
      <c r="D963" s="81"/>
      <c r="E963" s="99">
        <f t="shared" si="75"/>
        <v>0</v>
      </c>
      <c r="F963" s="90" t="str">
        <f t="shared" si="76"/>
        <v/>
      </c>
      <c r="I963" s="81"/>
      <c r="J963" s="81"/>
      <c r="K963" s="81"/>
      <c r="L963" s="99">
        <f t="shared" si="77"/>
        <v>0</v>
      </c>
      <c r="M963" s="90" t="str">
        <f t="shared" si="78"/>
        <v/>
      </c>
    </row>
    <row r="964" spans="2:13" x14ac:dyDescent="0.25">
      <c r="B964" s="81"/>
      <c r="C964" s="81"/>
      <c r="D964" s="81"/>
      <c r="E964" s="99">
        <f t="shared" si="75"/>
        <v>0</v>
      </c>
      <c r="F964" s="90" t="str">
        <f t="shared" si="76"/>
        <v/>
      </c>
      <c r="I964" s="81"/>
      <c r="J964" s="81"/>
      <c r="K964" s="81"/>
      <c r="L964" s="99">
        <f t="shared" si="77"/>
        <v>0</v>
      </c>
      <c r="M964" s="90" t="str">
        <f t="shared" si="78"/>
        <v/>
      </c>
    </row>
    <row r="965" spans="2:13" x14ac:dyDescent="0.25">
      <c r="B965" s="81"/>
      <c r="C965" s="81"/>
      <c r="D965" s="81"/>
      <c r="E965" s="99">
        <f t="shared" si="75"/>
        <v>0</v>
      </c>
      <c r="F965" s="90" t="str">
        <f t="shared" si="76"/>
        <v/>
      </c>
      <c r="I965" s="81"/>
      <c r="J965" s="81"/>
      <c r="K965" s="81"/>
      <c r="L965" s="99">
        <f t="shared" si="77"/>
        <v>0</v>
      </c>
      <c r="M965" s="90" t="str">
        <f t="shared" si="78"/>
        <v/>
      </c>
    </row>
    <row r="966" spans="2:13" x14ac:dyDescent="0.25">
      <c r="B966" s="81"/>
      <c r="C966" s="81"/>
      <c r="D966" s="81"/>
      <c r="E966" s="99">
        <f t="shared" si="75"/>
        <v>0</v>
      </c>
      <c r="F966" s="90" t="str">
        <f t="shared" si="76"/>
        <v/>
      </c>
      <c r="I966" s="81"/>
      <c r="J966" s="81"/>
      <c r="K966" s="81"/>
      <c r="L966" s="99">
        <f t="shared" si="77"/>
        <v>0</v>
      </c>
      <c r="M966" s="90" t="str">
        <f t="shared" si="78"/>
        <v/>
      </c>
    </row>
    <row r="967" spans="2:13" x14ac:dyDescent="0.25">
      <c r="B967" s="81"/>
      <c r="C967" s="81"/>
      <c r="D967" s="81"/>
      <c r="E967" s="99">
        <f t="shared" si="75"/>
        <v>0</v>
      </c>
      <c r="F967" s="90" t="str">
        <f t="shared" si="76"/>
        <v/>
      </c>
      <c r="I967" s="81"/>
      <c r="J967" s="81"/>
      <c r="K967" s="81"/>
      <c r="L967" s="99">
        <f t="shared" si="77"/>
        <v>0</v>
      </c>
      <c r="M967" s="90" t="str">
        <f t="shared" si="78"/>
        <v/>
      </c>
    </row>
    <row r="968" spans="2:13" x14ac:dyDescent="0.25">
      <c r="B968" s="81"/>
      <c r="C968" s="81"/>
      <c r="D968" s="81"/>
      <c r="E968" s="99">
        <f t="shared" si="75"/>
        <v>0</v>
      </c>
      <c r="F968" s="90" t="str">
        <f t="shared" si="76"/>
        <v/>
      </c>
      <c r="I968" s="81"/>
      <c r="J968" s="81"/>
      <c r="K968" s="81"/>
      <c r="L968" s="99">
        <f t="shared" si="77"/>
        <v>0</v>
      </c>
      <c r="M968" s="90" t="str">
        <f t="shared" si="78"/>
        <v/>
      </c>
    </row>
    <row r="969" spans="2:13" x14ac:dyDescent="0.25">
      <c r="B969" s="81"/>
      <c r="C969" s="81"/>
      <c r="D969" s="81"/>
      <c r="E969" s="99">
        <f t="shared" si="75"/>
        <v>0</v>
      </c>
      <c r="F969" s="90" t="str">
        <f t="shared" si="76"/>
        <v/>
      </c>
      <c r="I969" s="81"/>
      <c r="J969" s="81"/>
      <c r="K969" s="81"/>
      <c r="L969" s="99">
        <f t="shared" si="77"/>
        <v>0</v>
      </c>
      <c r="M969" s="90" t="str">
        <f t="shared" si="78"/>
        <v/>
      </c>
    </row>
    <row r="970" spans="2:13" x14ac:dyDescent="0.25">
      <c r="B970" s="81"/>
      <c r="C970" s="81"/>
      <c r="D970" s="81"/>
      <c r="E970" s="99">
        <f t="shared" si="75"/>
        <v>0</v>
      </c>
      <c r="F970" s="90" t="str">
        <f t="shared" si="76"/>
        <v/>
      </c>
      <c r="I970" s="81"/>
      <c r="J970" s="81"/>
      <c r="K970" s="81"/>
      <c r="L970" s="99">
        <f t="shared" si="77"/>
        <v>0</v>
      </c>
      <c r="M970" s="90" t="str">
        <f t="shared" si="78"/>
        <v/>
      </c>
    </row>
    <row r="971" spans="2:13" x14ac:dyDescent="0.25">
      <c r="B971" s="81"/>
      <c r="C971" s="81"/>
      <c r="D971" s="81"/>
      <c r="E971" s="99">
        <f t="shared" si="75"/>
        <v>0</v>
      </c>
      <c r="F971" s="90" t="str">
        <f t="shared" si="76"/>
        <v/>
      </c>
      <c r="I971" s="81"/>
      <c r="J971" s="81"/>
      <c r="K971" s="81"/>
      <c r="L971" s="99">
        <f t="shared" si="77"/>
        <v>0</v>
      </c>
      <c r="M971" s="90" t="str">
        <f t="shared" si="78"/>
        <v/>
      </c>
    </row>
    <row r="972" spans="2:13" x14ac:dyDescent="0.25">
      <c r="B972" s="81"/>
      <c r="C972" s="81"/>
      <c r="D972" s="81"/>
      <c r="E972" s="99">
        <f t="shared" si="75"/>
        <v>0</v>
      </c>
      <c r="F972" s="90" t="str">
        <f t="shared" si="76"/>
        <v/>
      </c>
      <c r="I972" s="81"/>
      <c r="J972" s="81"/>
      <c r="K972" s="81"/>
      <c r="L972" s="99">
        <f t="shared" si="77"/>
        <v>0</v>
      </c>
      <c r="M972" s="90" t="str">
        <f t="shared" si="78"/>
        <v/>
      </c>
    </row>
    <row r="973" spans="2:13" x14ac:dyDescent="0.25">
      <c r="B973" s="81"/>
      <c r="C973" s="81"/>
      <c r="D973" s="81"/>
      <c r="E973" s="99">
        <f t="shared" si="75"/>
        <v>0</v>
      </c>
      <c r="F973" s="90" t="str">
        <f t="shared" si="76"/>
        <v/>
      </c>
      <c r="I973" s="81"/>
      <c r="J973" s="81"/>
      <c r="K973" s="81"/>
      <c r="L973" s="99">
        <f t="shared" si="77"/>
        <v>0</v>
      </c>
      <c r="M973" s="90" t="str">
        <f t="shared" si="78"/>
        <v/>
      </c>
    </row>
    <row r="974" spans="2:13" x14ac:dyDescent="0.25">
      <c r="B974" s="81"/>
      <c r="C974" s="81"/>
      <c r="D974" s="81"/>
      <c r="E974" s="99">
        <f t="shared" si="75"/>
        <v>0</v>
      </c>
      <c r="F974" s="90" t="str">
        <f t="shared" si="76"/>
        <v/>
      </c>
      <c r="I974" s="81"/>
      <c r="J974" s="81"/>
      <c r="K974" s="81"/>
      <c r="L974" s="99">
        <f t="shared" si="77"/>
        <v>0</v>
      </c>
      <c r="M974" s="90" t="str">
        <f t="shared" si="78"/>
        <v/>
      </c>
    </row>
    <row r="975" spans="2:13" x14ac:dyDescent="0.25">
      <c r="B975" s="81"/>
      <c r="C975" s="81"/>
      <c r="D975" s="81"/>
      <c r="E975" s="99">
        <f t="shared" si="75"/>
        <v>0</v>
      </c>
      <c r="F975" s="90" t="str">
        <f t="shared" si="76"/>
        <v/>
      </c>
      <c r="I975" s="81"/>
      <c r="J975" s="81"/>
      <c r="K975" s="81"/>
      <c r="L975" s="99">
        <f t="shared" si="77"/>
        <v>0</v>
      </c>
      <c r="M975" s="90" t="str">
        <f t="shared" si="78"/>
        <v/>
      </c>
    </row>
    <row r="976" spans="2:13" x14ac:dyDescent="0.25">
      <c r="B976" s="81"/>
      <c r="C976" s="81"/>
      <c r="D976" s="81"/>
      <c r="E976" s="99">
        <f t="shared" si="75"/>
        <v>0</v>
      </c>
      <c r="F976" s="90" t="str">
        <f t="shared" si="76"/>
        <v/>
      </c>
      <c r="I976" s="81"/>
      <c r="J976" s="81"/>
      <c r="K976" s="81"/>
      <c r="L976" s="99">
        <f t="shared" si="77"/>
        <v>0</v>
      </c>
      <c r="M976" s="90" t="str">
        <f t="shared" si="78"/>
        <v/>
      </c>
    </row>
    <row r="977" spans="2:13" x14ac:dyDescent="0.25">
      <c r="B977" s="81"/>
      <c r="C977" s="81"/>
      <c r="D977" s="81"/>
      <c r="E977" s="99">
        <f t="shared" si="75"/>
        <v>0</v>
      </c>
      <c r="F977" s="90" t="str">
        <f t="shared" si="76"/>
        <v/>
      </c>
      <c r="I977" s="81"/>
      <c r="J977" s="81"/>
      <c r="K977" s="81"/>
      <c r="L977" s="99">
        <f t="shared" si="77"/>
        <v>0</v>
      </c>
      <c r="M977" s="90" t="str">
        <f t="shared" si="78"/>
        <v/>
      </c>
    </row>
    <row r="978" spans="2:13" x14ac:dyDescent="0.25">
      <c r="B978" s="81"/>
      <c r="C978" s="81"/>
      <c r="D978" s="81"/>
      <c r="E978" s="99">
        <f t="shared" si="75"/>
        <v>0</v>
      </c>
      <c r="F978" s="90" t="str">
        <f t="shared" si="76"/>
        <v/>
      </c>
      <c r="I978" s="81"/>
      <c r="J978" s="81"/>
      <c r="K978" s="81"/>
      <c r="L978" s="99">
        <f t="shared" si="77"/>
        <v>0</v>
      </c>
      <c r="M978" s="90" t="str">
        <f t="shared" si="78"/>
        <v/>
      </c>
    </row>
    <row r="979" spans="2:13" x14ac:dyDescent="0.25">
      <c r="B979" s="81"/>
      <c r="C979" s="81"/>
      <c r="D979" s="81"/>
      <c r="E979" s="99">
        <f t="shared" si="75"/>
        <v>0</v>
      </c>
      <c r="F979" s="90" t="str">
        <f t="shared" si="76"/>
        <v/>
      </c>
      <c r="I979" s="81"/>
      <c r="J979" s="81"/>
      <c r="K979" s="81"/>
      <c r="L979" s="99">
        <f t="shared" si="77"/>
        <v>0</v>
      </c>
      <c r="M979" s="90" t="str">
        <f t="shared" si="78"/>
        <v/>
      </c>
    </row>
    <row r="980" spans="2:13" x14ac:dyDescent="0.25">
      <c r="B980" s="81"/>
      <c r="C980" s="81"/>
      <c r="D980" s="81"/>
      <c r="E980" s="99">
        <f t="shared" si="75"/>
        <v>0</v>
      </c>
      <c r="F980" s="90" t="str">
        <f t="shared" si="76"/>
        <v/>
      </c>
      <c r="I980" s="81"/>
      <c r="J980" s="81"/>
      <c r="K980" s="81"/>
      <c r="L980" s="99">
        <f t="shared" si="77"/>
        <v>0</v>
      </c>
      <c r="M980" s="90" t="str">
        <f t="shared" si="78"/>
        <v/>
      </c>
    </row>
    <row r="981" spans="2:13" x14ac:dyDescent="0.25">
      <c r="B981" s="81"/>
      <c r="C981" s="81"/>
      <c r="D981" s="81"/>
      <c r="E981" s="99">
        <f t="shared" ref="E981:E1000" si="79">IFERROR(S981/$C$2,0)</f>
        <v>0</v>
      </c>
      <c r="F981" s="90" t="str">
        <f t="shared" ref="F981:F1000" si="80">IFERROR(IF(A981=0,"",IF(E981&lt;=$E$2,"A",IF(E981&lt;=$E$3,"B","C")))," ")</f>
        <v/>
      </c>
      <c r="I981" s="81"/>
      <c r="J981" s="81"/>
      <c r="K981" s="81"/>
      <c r="L981" s="99">
        <f t="shared" ref="L981:L1000" si="81">IFERROR(T981/$J$2,0)</f>
        <v>0</v>
      </c>
      <c r="M981" s="90" t="str">
        <f t="shared" ref="M981:M1000" si="82">IFERROR(IF(H981=0,"",IF(L981&lt;=$L$2,"A",IF(L981&lt;=$L$3,"B","C")))," ")</f>
        <v/>
      </c>
    </row>
    <row r="982" spans="2:13" x14ac:dyDescent="0.25">
      <c r="B982" s="81"/>
      <c r="C982" s="81"/>
      <c r="D982" s="81"/>
      <c r="E982" s="99">
        <f t="shared" si="79"/>
        <v>0</v>
      </c>
      <c r="F982" s="90" t="str">
        <f t="shared" si="80"/>
        <v/>
      </c>
      <c r="I982" s="81"/>
      <c r="J982" s="81"/>
      <c r="K982" s="81"/>
      <c r="L982" s="99">
        <f t="shared" si="81"/>
        <v>0</v>
      </c>
      <c r="M982" s="90" t="str">
        <f t="shared" si="82"/>
        <v/>
      </c>
    </row>
    <row r="983" spans="2:13" x14ac:dyDescent="0.25">
      <c r="B983" s="81"/>
      <c r="C983" s="81"/>
      <c r="D983" s="81"/>
      <c r="E983" s="99">
        <f t="shared" si="79"/>
        <v>0</v>
      </c>
      <c r="F983" s="90" t="str">
        <f t="shared" si="80"/>
        <v/>
      </c>
      <c r="I983" s="81"/>
      <c r="J983" s="81"/>
      <c r="K983" s="81"/>
      <c r="L983" s="99">
        <f t="shared" si="81"/>
        <v>0</v>
      </c>
      <c r="M983" s="90" t="str">
        <f t="shared" si="82"/>
        <v/>
      </c>
    </row>
    <row r="984" spans="2:13" x14ac:dyDescent="0.25">
      <c r="B984" s="81"/>
      <c r="C984" s="81"/>
      <c r="D984" s="81"/>
      <c r="E984" s="99">
        <f t="shared" si="79"/>
        <v>0</v>
      </c>
      <c r="F984" s="90" t="str">
        <f t="shared" si="80"/>
        <v/>
      </c>
      <c r="I984" s="81"/>
      <c r="J984" s="81"/>
      <c r="K984" s="81"/>
      <c r="L984" s="99">
        <f t="shared" si="81"/>
        <v>0</v>
      </c>
      <c r="M984" s="90" t="str">
        <f t="shared" si="82"/>
        <v/>
      </c>
    </row>
    <row r="985" spans="2:13" x14ac:dyDescent="0.25">
      <c r="B985" s="81"/>
      <c r="C985" s="81"/>
      <c r="D985" s="81"/>
      <c r="E985" s="99">
        <f t="shared" si="79"/>
        <v>0</v>
      </c>
      <c r="F985" s="90" t="str">
        <f t="shared" si="80"/>
        <v/>
      </c>
      <c r="I985" s="81"/>
      <c r="J985" s="81"/>
      <c r="K985" s="81"/>
      <c r="L985" s="99">
        <f t="shared" si="81"/>
        <v>0</v>
      </c>
      <c r="M985" s="90" t="str">
        <f t="shared" si="82"/>
        <v/>
      </c>
    </row>
    <row r="986" spans="2:13" x14ac:dyDescent="0.25">
      <c r="B986" s="81"/>
      <c r="C986" s="81"/>
      <c r="D986" s="81"/>
      <c r="E986" s="99">
        <f t="shared" si="79"/>
        <v>0</v>
      </c>
      <c r="F986" s="90" t="str">
        <f t="shared" si="80"/>
        <v/>
      </c>
      <c r="I986" s="81"/>
      <c r="J986" s="81"/>
      <c r="K986" s="81"/>
      <c r="L986" s="99">
        <f t="shared" si="81"/>
        <v>0</v>
      </c>
      <c r="M986" s="90" t="str">
        <f t="shared" si="82"/>
        <v/>
      </c>
    </row>
    <row r="987" spans="2:13" x14ac:dyDescent="0.25">
      <c r="B987" s="81"/>
      <c r="C987" s="81"/>
      <c r="D987" s="81"/>
      <c r="E987" s="99">
        <f t="shared" si="79"/>
        <v>0</v>
      </c>
      <c r="F987" s="90" t="str">
        <f t="shared" si="80"/>
        <v/>
      </c>
      <c r="I987" s="81"/>
      <c r="J987" s="81"/>
      <c r="K987" s="81"/>
      <c r="L987" s="99">
        <f t="shared" si="81"/>
        <v>0</v>
      </c>
      <c r="M987" s="90" t="str">
        <f t="shared" si="82"/>
        <v/>
      </c>
    </row>
    <row r="988" spans="2:13" x14ac:dyDescent="0.25">
      <c r="B988" s="81"/>
      <c r="C988" s="81"/>
      <c r="D988" s="81"/>
      <c r="E988" s="99">
        <f t="shared" si="79"/>
        <v>0</v>
      </c>
      <c r="F988" s="90" t="str">
        <f t="shared" si="80"/>
        <v/>
      </c>
      <c r="I988" s="81"/>
      <c r="J988" s="81"/>
      <c r="K988" s="81"/>
      <c r="L988" s="99">
        <f t="shared" si="81"/>
        <v>0</v>
      </c>
      <c r="M988" s="90" t="str">
        <f t="shared" si="82"/>
        <v/>
      </c>
    </row>
    <row r="989" spans="2:13" x14ac:dyDescent="0.25">
      <c r="B989" s="81"/>
      <c r="C989" s="81"/>
      <c r="D989" s="81"/>
      <c r="E989" s="99">
        <f t="shared" si="79"/>
        <v>0</v>
      </c>
      <c r="F989" s="90" t="str">
        <f t="shared" si="80"/>
        <v/>
      </c>
      <c r="I989" s="81"/>
      <c r="J989" s="81"/>
      <c r="K989" s="81"/>
      <c r="L989" s="99">
        <f t="shared" si="81"/>
        <v>0</v>
      </c>
      <c r="M989" s="90" t="str">
        <f t="shared" si="82"/>
        <v/>
      </c>
    </row>
    <row r="990" spans="2:13" x14ac:dyDescent="0.25">
      <c r="B990" s="81"/>
      <c r="C990" s="81"/>
      <c r="D990" s="81"/>
      <c r="E990" s="99">
        <f t="shared" si="79"/>
        <v>0</v>
      </c>
      <c r="F990" s="90" t="str">
        <f t="shared" si="80"/>
        <v/>
      </c>
      <c r="I990" s="81"/>
      <c r="J990" s="81"/>
      <c r="K990" s="81"/>
      <c r="L990" s="99">
        <f t="shared" si="81"/>
        <v>0</v>
      </c>
      <c r="M990" s="90" t="str">
        <f t="shared" si="82"/>
        <v/>
      </c>
    </row>
    <row r="991" spans="2:13" x14ac:dyDescent="0.25">
      <c r="B991" s="81"/>
      <c r="C991" s="81"/>
      <c r="D991" s="81"/>
      <c r="E991" s="99">
        <f t="shared" si="79"/>
        <v>0</v>
      </c>
      <c r="F991" s="90" t="str">
        <f t="shared" si="80"/>
        <v/>
      </c>
      <c r="I991" s="81"/>
      <c r="J991" s="81"/>
      <c r="K991" s="81"/>
      <c r="L991" s="99">
        <f t="shared" si="81"/>
        <v>0</v>
      </c>
      <c r="M991" s="90" t="str">
        <f t="shared" si="82"/>
        <v/>
      </c>
    </row>
    <row r="992" spans="2:13" x14ac:dyDescent="0.25">
      <c r="B992" s="81"/>
      <c r="C992" s="81"/>
      <c r="D992" s="81"/>
      <c r="E992" s="99">
        <f t="shared" si="79"/>
        <v>0</v>
      </c>
      <c r="F992" s="90" t="str">
        <f t="shared" si="80"/>
        <v/>
      </c>
      <c r="I992" s="81"/>
      <c r="J992" s="81"/>
      <c r="K992" s="81"/>
      <c r="L992" s="99">
        <f t="shared" si="81"/>
        <v>0</v>
      </c>
      <c r="M992" s="90" t="str">
        <f t="shared" si="82"/>
        <v/>
      </c>
    </row>
    <row r="993" spans="2:13" x14ac:dyDescent="0.25">
      <c r="B993" s="81"/>
      <c r="C993" s="81"/>
      <c r="D993" s="81"/>
      <c r="E993" s="99">
        <f t="shared" si="79"/>
        <v>0</v>
      </c>
      <c r="F993" s="90" t="str">
        <f t="shared" si="80"/>
        <v/>
      </c>
      <c r="I993" s="81"/>
      <c r="J993" s="81"/>
      <c r="K993" s="81"/>
      <c r="L993" s="99">
        <f t="shared" si="81"/>
        <v>0</v>
      </c>
      <c r="M993" s="90" t="str">
        <f t="shared" si="82"/>
        <v/>
      </c>
    </row>
    <row r="994" spans="2:13" x14ac:dyDescent="0.25">
      <c r="B994" s="81"/>
      <c r="C994" s="81"/>
      <c r="D994" s="81"/>
      <c r="E994" s="99">
        <f t="shared" si="79"/>
        <v>0</v>
      </c>
      <c r="F994" s="90" t="str">
        <f t="shared" si="80"/>
        <v/>
      </c>
      <c r="I994" s="81"/>
      <c r="J994" s="81"/>
      <c r="K994" s="81"/>
      <c r="L994" s="99">
        <f t="shared" si="81"/>
        <v>0</v>
      </c>
      <c r="M994" s="90" t="str">
        <f t="shared" si="82"/>
        <v/>
      </c>
    </row>
    <row r="995" spans="2:13" x14ac:dyDescent="0.25">
      <c r="B995" s="81"/>
      <c r="C995" s="81"/>
      <c r="D995" s="81"/>
      <c r="E995" s="99">
        <f t="shared" si="79"/>
        <v>0</v>
      </c>
      <c r="F995" s="90" t="str">
        <f t="shared" si="80"/>
        <v/>
      </c>
      <c r="I995" s="81"/>
      <c r="J995" s="81"/>
      <c r="K995" s="81"/>
      <c r="L995" s="99">
        <f t="shared" si="81"/>
        <v>0</v>
      </c>
      <c r="M995" s="90" t="str">
        <f t="shared" si="82"/>
        <v/>
      </c>
    </row>
    <row r="996" spans="2:13" x14ac:dyDescent="0.25">
      <c r="B996" s="81"/>
      <c r="C996" s="81"/>
      <c r="D996" s="81"/>
      <c r="E996" s="99">
        <f t="shared" si="79"/>
        <v>0</v>
      </c>
      <c r="F996" s="90" t="str">
        <f t="shared" si="80"/>
        <v/>
      </c>
      <c r="I996" s="81"/>
      <c r="J996" s="81"/>
      <c r="K996" s="81"/>
      <c r="L996" s="99">
        <f t="shared" si="81"/>
        <v>0</v>
      </c>
      <c r="M996" s="90" t="str">
        <f t="shared" si="82"/>
        <v/>
      </c>
    </row>
    <row r="997" spans="2:13" x14ac:dyDescent="0.25">
      <c r="B997" s="81"/>
      <c r="C997" s="81"/>
      <c r="D997" s="81"/>
      <c r="E997" s="99">
        <f t="shared" si="79"/>
        <v>0</v>
      </c>
      <c r="F997" s="90" t="str">
        <f t="shared" si="80"/>
        <v/>
      </c>
      <c r="I997" s="81"/>
      <c r="J997" s="81"/>
      <c r="K997" s="81"/>
      <c r="L997" s="99">
        <f t="shared" si="81"/>
        <v>0</v>
      </c>
      <c r="M997" s="90" t="str">
        <f t="shared" si="82"/>
        <v/>
      </c>
    </row>
    <row r="998" spans="2:13" x14ac:dyDescent="0.25">
      <c r="B998" s="81"/>
      <c r="C998" s="81"/>
      <c r="D998" s="81"/>
      <c r="E998" s="99">
        <f t="shared" si="79"/>
        <v>0</v>
      </c>
      <c r="F998" s="90" t="str">
        <f t="shared" si="80"/>
        <v/>
      </c>
      <c r="I998" s="81"/>
      <c r="J998" s="81"/>
      <c r="K998" s="81"/>
      <c r="L998" s="99">
        <f t="shared" si="81"/>
        <v>0</v>
      </c>
      <c r="M998" s="90" t="str">
        <f t="shared" si="82"/>
        <v/>
      </c>
    </row>
    <row r="999" spans="2:13" x14ac:dyDescent="0.25">
      <c r="B999" s="81"/>
      <c r="C999" s="81"/>
      <c r="D999" s="81"/>
      <c r="E999" s="99">
        <f t="shared" si="79"/>
        <v>0</v>
      </c>
      <c r="F999" s="90" t="str">
        <f t="shared" si="80"/>
        <v/>
      </c>
      <c r="I999" s="81"/>
      <c r="J999" s="81"/>
      <c r="K999" s="81"/>
      <c r="L999" s="99">
        <f t="shared" si="81"/>
        <v>0</v>
      </c>
      <c r="M999" s="90" t="str">
        <f t="shared" si="82"/>
        <v/>
      </c>
    </row>
    <row r="1000" spans="2:13" x14ac:dyDescent="0.25">
      <c r="B1000" s="81"/>
      <c r="C1000" s="81"/>
      <c r="D1000" s="81"/>
      <c r="E1000" s="99">
        <f t="shared" si="79"/>
        <v>0</v>
      </c>
      <c r="F1000" s="90" t="str">
        <f t="shared" si="80"/>
        <v/>
      </c>
      <c r="I1000" s="81"/>
      <c r="J1000" s="81"/>
      <c r="K1000" s="81"/>
      <c r="L1000" s="99">
        <f t="shared" si="81"/>
        <v>0</v>
      </c>
      <c r="M1000" s="90" t="str">
        <f t="shared" si="82"/>
        <v/>
      </c>
    </row>
  </sheetData>
  <autoFilter ref="A10:M1000" xr:uid="{00000000-0009-0000-0000-000007000000}"/>
  <sortState xmlns:xlrd2="http://schemas.microsoft.com/office/spreadsheetml/2017/richdata2" ref="H11:K1000">
    <sortCondition descending="1" ref="J11:J1000"/>
  </sortState>
  <mergeCells count="8">
    <mergeCell ref="I1:M1"/>
    <mergeCell ref="J2:K2"/>
    <mergeCell ref="J3:K3"/>
    <mergeCell ref="I8:J8"/>
    <mergeCell ref="B8:C8"/>
    <mergeCell ref="C2:D2"/>
    <mergeCell ref="C3:D3"/>
    <mergeCell ref="B1:F1"/>
  </mergeCells>
  <conditionalFormatting sqref="F11:F1000">
    <cfRule type="cellIs" dxfId="69" priority="4" operator="equal">
      <formula>"C"</formula>
    </cfRule>
    <cfRule type="cellIs" dxfId="68" priority="5" operator="equal">
      <formula>"B"</formula>
    </cfRule>
    <cfRule type="cellIs" dxfId="67" priority="6" operator="equal">
      <formula>"A"</formula>
    </cfRule>
  </conditionalFormatting>
  <conditionalFormatting sqref="M11:M1000">
    <cfRule type="cellIs" dxfId="66" priority="1" operator="equal">
      <formula>"C"</formula>
    </cfRule>
    <cfRule type="cellIs" dxfId="65" priority="2" operator="equal">
      <formula>"B"</formula>
    </cfRule>
    <cfRule type="cellIs" dxfId="64" priority="3" operator="equal">
      <formula>"A"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6"/>
  <dimension ref="A1:O1065"/>
  <sheetViews>
    <sheetView showGridLines="0" workbookViewId="0">
      <selection activeCell="O12" sqref="O12"/>
    </sheetView>
  </sheetViews>
  <sheetFormatPr defaultRowHeight="15" x14ac:dyDescent="0.25"/>
  <cols>
    <col min="1" max="1" width="30.7109375" customWidth="1"/>
    <col min="2" max="2" width="11.7109375" customWidth="1"/>
    <col min="5" max="6" width="12.28515625" customWidth="1"/>
    <col min="7" max="7" width="10.140625" hidden="1" customWidth="1"/>
    <col min="8" max="8" width="9.42578125" customWidth="1"/>
    <col min="10" max="10" width="10.140625" customWidth="1"/>
    <col min="11" max="11" width="11.140625" customWidth="1"/>
    <col min="12" max="12" width="13.28515625" customWidth="1"/>
    <col min="13" max="13" width="11.140625" hidden="1" customWidth="1"/>
    <col min="14" max="14" width="9.42578125" customWidth="1"/>
    <col min="15" max="15" width="24.28515625" customWidth="1"/>
  </cols>
  <sheetData>
    <row r="1" spans="1:15" ht="15.75" thickBot="1" x14ac:dyDescent="0.3"/>
    <row r="2" spans="1:15" ht="15.75" thickBot="1" x14ac:dyDescent="0.3">
      <c r="A2" s="210" t="s">
        <v>664</v>
      </c>
      <c r="D2" s="316" t="s">
        <v>662</v>
      </c>
      <c r="E2" s="317"/>
      <c r="J2" s="316" t="s">
        <v>663</v>
      </c>
      <c r="K2" s="317"/>
    </row>
    <row r="3" spans="1:15" ht="15" customHeight="1" x14ac:dyDescent="0.25">
      <c r="A3" s="211">
        <f>'PAINEL MÊS'!C2</f>
        <v>45992</v>
      </c>
      <c r="B3" s="208"/>
      <c r="C3" s="208"/>
      <c r="D3" s="318">
        <f>'CURVA ABC'!C2</f>
        <v>180177.53836999991</v>
      </c>
      <c r="E3" s="319"/>
      <c r="J3" s="318">
        <f>'CURVA ABC'!J2</f>
        <v>0</v>
      </c>
      <c r="K3" s="319"/>
    </row>
    <row r="4" spans="1:15" ht="15.75" customHeight="1" thickBot="1" x14ac:dyDescent="0.3">
      <c r="B4" s="208"/>
      <c r="C4" s="208"/>
      <c r="D4" s="320"/>
      <c r="E4" s="321"/>
      <c r="J4" s="320"/>
      <c r="K4" s="321"/>
    </row>
    <row r="5" spans="1:15" x14ac:dyDescent="0.25">
      <c r="B5" s="208"/>
      <c r="C5" s="323" t="s">
        <v>642</v>
      </c>
      <c r="D5" s="323"/>
      <c r="E5" s="323"/>
      <c r="F5" s="323"/>
      <c r="G5" s="323"/>
      <c r="H5" s="323"/>
      <c r="I5" s="322" t="s">
        <v>648</v>
      </c>
      <c r="J5" s="322"/>
      <c r="K5" s="322"/>
      <c r="L5" s="322"/>
      <c r="M5" s="322"/>
      <c r="N5" s="322"/>
    </row>
    <row r="6" spans="1:15" x14ac:dyDescent="0.25">
      <c r="A6" s="214" t="s">
        <v>2</v>
      </c>
      <c r="B6" s="214" t="s">
        <v>3</v>
      </c>
      <c r="C6" s="207" t="s">
        <v>18</v>
      </c>
      <c r="D6" s="207" t="s">
        <v>643</v>
      </c>
      <c r="E6" s="207" t="s">
        <v>649</v>
      </c>
      <c r="F6" s="207" t="s">
        <v>660</v>
      </c>
      <c r="G6" s="207" t="s">
        <v>644</v>
      </c>
      <c r="H6" s="207" t="s">
        <v>645</v>
      </c>
      <c r="I6" s="206" t="s">
        <v>665</v>
      </c>
      <c r="J6" s="206" t="s">
        <v>666</v>
      </c>
      <c r="K6" s="206" t="s">
        <v>667</v>
      </c>
      <c r="L6" s="206" t="s">
        <v>661</v>
      </c>
      <c r="M6" s="206" t="s">
        <v>652</v>
      </c>
      <c r="N6" s="206" t="s">
        <v>668</v>
      </c>
      <c r="O6" s="214" t="s">
        <v>654</v>
      </c>
    </row>
    <row r="7" spans="1:15" x14ac:dyDescent="0.25">
      <c r="A7" s="200" t="str">
        <f>'CURVA ABC'!A11</f>
        <v>CUPIM</v>
      </c>
      <c r="B7" s="200" t="str">
        <f>IFERROR(VLOOKUP(Tabela5[[#This Row],[PRODUTO]],CADASTRO!$B$2:$C$393,2,0),"")</f>
        <v/>
      </c>
      <c r="C7" s="200">
        <f>'CURVA ABC'!B11</f>
        <v>2278</v>
      </c>
      <c r="D7" s="194">
        <f>'CURVA ABC'!C11</f>
        <v>72896</v>
      </c>
      <c r="E7" s="194">
        <f>'CURVA ABC'!D11</f>
        <v>0</v>
      </c>
      <c r="F7" s="195">
        <f>IFERROR(Tabela5[[#This Row],[VALOR]]/'CURVA ABC'!$C$2,0)</f>
        <v>0.40457873195218103</v>
      </c>
      <c r="G7" s="195">
        <f>'CURVA ABC'!E11</f>
        <v>0.40457873195218103</v>
      </c>
      <c r="H7" s="196" t="str">
        <f>'CURVA ABC'!F11</f>
        <v>A</v>
      </c>
      <c r="I7" s="196">
        <f>VLOOKUP(Tabela5[[#This Row],[PRODUTO]],'CURVA ABC'!$H$10:$M$404,2,0)</f>
        <v>0</v>
      </c>
      <c r="J7" s="194">
        <f>VLOOKUP(Tabela5[[#This Row],[PRODUTO]],'CURVA ABC'!$H$10:$M$404,3,0)</f>
        <v>0</v>
      </c>
      <c r="K7" s="194">
        <f>VLOOKUP(Tabela5[[#This Row],[PRODUTO]],'CURVA ABC'!$H$10:$M$404,4,0)</f>
        <v>0</v>
      </c>
      <c r="L7" s="195">
        <f>IFERROR(Tabela5[[#This Row],[VALOR.]]/'CURVA ABC'!$J$2,0)</f>
        <v>0</v>
      </c>
      <c r="M7" s="202">
        <f>VLOOKUP(Tabela5[[#This Row],[PRODUTO]],'CURVA ABC'!$H$10:$M$404,5,0)</f>
        <v>0</v>
      </c>
      <c r="N7" s="196" t="str">
        <f>VLOOKUP(Tabela5[[#This Row],[PRODUTO]],'CURVA ABC'!$H$10:$M$404,6,0)</f>
        <v>A</v>
      </c>
      <c r="O7" s="194" t="str">
        <f>IF(AND(COMPARATIVO!$H7="",COMPARATIVO!$N7=""),"",IF(COMPARATIVO!$H7=COMPARATIVO!$N7,"EQUILIBRADO",IF(AND(COMPARATIVO!$H7="A",COMPARATIVO!$N7="B"),"GIRO BAIXO",IF(AND(COMPARATIVO!$H7="A",COMPARATIVO!$N7="C"),"GIRO MUITO BAIXO",IF(AND(COMPARATIVO!$H7="B",COMPARATIVO!$N7="A"),"GIRO ALTO",IF(AND(COMPARATIVO!$H7="B",COMPARATIVO!$N7="C"),"GIRO BAIXO",IF(AND(COMPARATIVO!$H7="C",COMPARATIVO!$N7="A"),"GIRO MUITO ALTO",IF(AND(COMPARATIVO!$H7="C",COMPARATIVO!$N7="B"),"GIRO ALTO",""))))))))</f>
        <v>EQUILIBRADO</v>
      </c>
    </row>
    <row r="8" spans="1:15" x14ac:dyDescent="0.25">
      <c r="A8" s="201" t="str">
        <f>'CURVA ABC'!A12</f>
        <v>MUSSARELA PAÇA</v>
      </c>
      <c r="B8" s="201" t="str">
        <f>IFERROR(VLOOKUP(Tabela5[[#This Row],[PRODUTO]],CADASTRO!$B$2:$C$393,2,0),"")</f>
        <v/>
      </c>
      <c r="C8" s="201">
        <f>'CURVA ABC'!B12</f>
        <v>4060</v>
      </c>
      <c r="D8" s="197">
        <f>'CURVA ABC'!C12</f>
        <v>61833.8</v>
      </c>
      <c r="E8" s="197">
        <f>'CURVA ABC'!D12</f>
        <v>0</v>
      </c>
      <c r="F8" s="198">
        <f>IFERROR(Tabela5[[#This Row],[VALOR]]/'CURVA ABC'!$C$2,0)</f>
        <v>0.34318262175955844</v>
      </c>
      <c r="G8" s="198">
        <f>'CURVA ABC'!E12</f>
        <v>0.74776135371173935</v>
      </c>
      <c r="H8" s="199" t="str">
        <f>'CURVA ABC'!F12</f>
        <v>A</v>
      </c>
      <c r="I8" s="199">
        <f>VLOOKUP(Tabela5[[#This Row],[PRODUTO]],'CURVA ABC'!$H$10:$M$404,2,0)</f>
        <v>0</v>
      </c>
      <c r="J8" s="197">
        <f>VLOOKUP(Tabela5[[#This Row],[PRODUTO]],'CURVA ABC'!$H$10:$M$404,3,0)</f>
        <v>0</v>
      </c>
      <c r="K8" s="197">
        <f>VLOOKUP(Tabela5[[#This Row],[PRODUTO]],'CURVA ABC'!$H$10:$M$404,4,0)</f>
        <v>0</v>
      </c>
      <c r="L8" s="198">
        <f>IFERROR(Tabela5[[#This Row],[VALOR.]]/'CURVA ABC'!$J$2,0)</f>
        <v>0</v>
      </c>
      <c r="M8" s="198">
        <f>VLOOKUP(Tabela5[[#This Row],[PRODUTO]],'CURVA ABC'!$H$10:$M$404,5,0)</f>
        <v>0</v>
      </c>
      <c r="N8" s="199" t="str">
        <f>VLOOKUP(Tabela5[[#This Row],[PRODUTO]],'CURVA ABC'!$H$10:$M$404,6,0)</f>
        <v>A</v>
      </c>
      <c r="O8" s="197" t="str">
        <f>IF(AND(COMPARATIVO!$H8="",COMPARATIVO!$N8=""),"",IF(COMPARATIVO!$H8=COMPARATIVO!$N8,"EQUILIBRADO",IF(AND(COMPARATIVO!$H8="A",COMPARATIVO!$N8="B"),"GIRO BAIXO",IF(AND(COMPARATIVO!$H8="A",COMPARATIVO!$N8="C"),"GIRO MUITO BAIXO",IF(AND(COMPARATIVO!$H8="B",COMPARATIVO!$N8="A"),"GIRO ALTO",IF(AND(COMPARATIVO!$H8="B",COMPARATIVO!$N8="C"),"GIRO BAIXO",IF(AND(COMPARATIVO!$H8="C",COMPARATIVO!$N8="A"),"GIRO MUITO ALTO",IF(AND(COMPARATIVO!$H8="C",COMPARATIVO!$N8="B"),"GIRO ALTO",""))))))))</f>
        <v>EQUILIBRADO</v>
      </c>
    </row>
    <row r="9" spans="1:15" x14ac:dyDescent="0.25">
      <c r="A9" s="200" t="str">
        <f>'CURVA ABC'!A13</f>
        <v>CAIXA PAPELÃO DELIVERY</v>
      </c>
      <c r="B9" s="200" t="str">
        <f>IFERROR(VLOOKUP(Tabela5[[#This Row],[PRODUTO]],CADASTRO!$B$2:$C$393,2,0),"")</f>
        <v/>
      </c>
      <c r="C9" s="200">
        <f>'CURVA ABC'!B13</f>
        <v>3086</v>
      </c>
      <c r="D9" s="194">
        <f>'CURVA ABC'!C13</f>
        <v>4875.88</v>
      </c>
      <c r="E9" s="194">
        <f>'CURVA ABC'!D13</f>
        <v>0</v>
      </c>
      <c r="F9" s="195">
        <f>IFERROR(Tabela5[[#This Row],[VALOR]]/'CURVA ABC'!$C$2,0)</f>
        <v>2.7061530777422634E-2</v>
      </c>
      <c r="G9" s="195">
        <f>'CURVA ABC'!E13</f>
        <v>0.77482288448916203</v>
      </c>
      <c r="H9" s="196" t="str">
        <f>'CURVA ABC'!F13</f>
        <v>A</v>
      </c>
      <c r="I9" s="196">
        <f>VLOOKUP(Tabela5[[#This Row],[PRODUTO]],'CURVA ABC'!$H$10:$M$404,2,0)</f>
        <v>0</v>
      </c>
      <c r="J9" s="194">
        <f>VLOOKUP(Tabela5[[#This Row],[PRODUTO]],'CURVA ABC'!$H$10:$M$404,3,0)</f>
        <v>0</v>
      </c>
      <c r="K9" s="194">
        <f>VLOOKUP(Tabela5[[#This Row],[PRODUTO]],'CURVA ABC'!$H$10:$M$404,4,0)</f>
        <v>0</v>
      </c>
      <c r="L9" s="195">
        <f>IFERROR(Tabela5[[#This Row],[VALOR.]]/'CURVA ABC'!$J$2,0)</f>
        <v>0</v>
      </c>
      <c r="M9" s="195">
        <f>VLOOKUP(Tabela5[[#This Row],[PRODUTO]],'CURVA ABC'!$H$10:$M$404,5,0)</f>
        <v>0</v>
      </c>
      <c r="N9" s="196" t="str">
        <f>VLOOKUP(Tabela5[[#This Row],[PRODUTO]],'CURVA ABC'!$H$10:$M$404,6,0)</f>
        <v>A</v>
      </c>
      <c r="O9" s="194" t="str">
        <f>IF(AND(COMPARATIVO!$H9="",COMPARATIVO!$N9=""),"",IF(COMPARATIVO!$H9=COMPARATIVO!$N9,"EQUILIBRADO",IF(AND(COMPARATIVO!$H9="A",COMPARATIVO!$N9="B"),"GIRO BAIXO",IF(AND(COMPARATIVO!$H9="A",COMPARATIVO!$N9="C"),"GIRO MUITO BAIXO",IF(AND(COMPARATIVO!$H9="B",COMPARATIVO!$N9="A"),"GIRO ALTO",IF(AND(COMPARATIVO!$H9="B",COMPARATIVO!$N9="C"),"GIRO BAIXO",IF(AND(COMPARATIVO!$H9="C",COMPARATIVO!$N9="A"),"GIRO MUITO ALTO",IF(AND(COMPARATIVO!$H9="C",COMPARATIVO!$N9="B"),"GIRO ALTO",""))))))))</f>
        <v>EQUILIBRADO</v>
      </c>
    </row>
    <row r="10" spans="1:15" x14ac:dyDescent="0.25">
      <c r="A10" s="201" t="str">
        <f>'CURVA ABC'!A14</f>
        <v>HEINEKEN 600ml</v>
      </c>
      <c r="B10" s="201" t="str">
        <f>IFERROR(VLOOKUP(Tabela5[[#This Row],[PRODUTO]],CADASTRO!$B$2:$C$393,2,0),"")</f>
        <v/>
      </c>
      <c r="C10" s="201">
        <f>'CURVA ABC'!B14</f>
        <v>447</v>
      </c>
      <c r="D10" s="197">
        <f>'CURVA ABC'!C14</f>
        <v>4054.29</v>
      </c>
      <c r="E10" s="197">
        <f>'CURVA ABC'!D14</f>
        <v>0</v>
      </c>
      <c r="F10" s="198">
        <f>IFERROR(Tabela5[[#This Row],[VALOR]]/'CURVA ABC'!$C$2,0)</f>
        <v>2.2501639420083513E-2</v>
      </c>
      <c r="G10" s="198">
        <f>'CURVA ABC'!E14</f>
        <v>0.79732452390924557</v>
      </c>
      <c r="H10" s="199" t="str">
        <f>'CURVA ABC'!F14</f>
        <v>A</v>
      </c>
      <c r="I10" s="199">
        <f>VLOOKUP(Tabela5[[#This Row],[PRODUTO]],'CURVA ABC'!$H$10:$M$404,2,0)</f>
        <v>0</v>
      </c>
      <c r="J10" s="197">
        <f>VLOOKUP(Tabela5[[#This Row],[PRODUTO]],'CURVA ABC'!$H$10:$M$404,3,0)</f>
        <v>0</v>
      </c>
      <c r="K10" s="197">
        <f>VLOOKUP(Tabela5[[#This Row],[PRODUTO]],'CURVA ABC'!$H$10:$M$404,4,0)</f>
        <v>0</v>
      </c>
      <c r="L10" s="198">
        <f>IFERROR(Tabela5[[#This Row],[VALOR.]]/'CURVA ABC'!$J$2,0)</f>
        <v>0</v>
      </c>
      <c r="M10" s="198">
        <f>VLOOKUP(Tabela5[[#This Row],[PRODUTO]],'CURVA ABC'!$H$10:$M$404,5,0)</f>
        <v>0</v>
      </c>
      <c r="N10" s="199" t="str">
        <f>VLOOKUP(Tabela5[[#This Row],[PRODUTO]],'CURVA ABC'!$H$10:$M$404,6,0)</f>
        <v>A</v>
      </c>
      <c r="O10" s="197" t="str">
        <f>IF(AND(COMPARATIVO!$H10="",COMPARATIVO!$N10=""),"",IF(COMPARATIVO!$H10=COMPARATIVO!$N10,"EQUILIBRADO",IF(AND(COMPARATIVO!$H10="A",COMPARATIVO!$N10="B"),"GIRO BAIXO",IF(AND(COMPARATIVO!$H10="A",COMPARATIVO!$N10="C"),"GIRO MUITO BAIXO",IF(AND(COMPARATIVO!$H10="B",COMPARATIVO!$N10="A"),"GIRO ALTO",IF(AND(COMPARATIVO!$H10="B",COMPARATIVO!$N10="C"),"GIRO BAIXO",IF(AND(COMPARATIVO!$H10="C",COMPARATIVO!$N10="A"),"GIRO MUITO ALTO",IF(AND(COMPARATIVO!$H10="C",COMPARATIVO!$N10="B"),"GIRO ALTO",""))))))))</f>
        <v>EQUILIBRADO</v>
      </c>
    </row>
    <row r="11" spans="1:15" x14ac:dyDescent="0.25">
      <c r="A11" s="200" t="str">
        <f>'CURVA ABC'!A15</f>
        <v xml:space="preserve">PICANHA  </v>
      </c>
      <c r="B11" s="200" t="str">
        <f>IFERROR(VLOOKUP(Tabela5[[#This Row],[PRODUTO]],CADASTRO!$B$2:$C$393,2,0),"")</f>
        <v/>
      </c>
      <c r="C11" s="200">
        <f>'CURVA ABC'!B15</f>
        <v>50</v>
      </c>
      <c r="D11" s="194">
        <f>'CURVA ABC'!C15</f>
        <v>3450</v>
      </c>
      <c r="E11" s="194">
        <f>'CURVA ABC'!D15</f>
        <v>0</v>
      </c>
      <c r="F11" s="195">
        <f>IFERROR(Tabela5[[#This Row],[VALOR]]/'CURVA ABC'!$C$2,0)</f>
        <v>1.9147780745651675E-2</v>
      </c>
      <c r="G11" s="195">
        <f>'CURVA ABC'!E15</f>
        <v>0.81647230465489729</v>
      </c>
      <c r="H11" s="196" t="str">
        <f>'CURVA ABC'!F15</f>
        <v>B</v>
      </c>
      <c r="I11" s="196">
        <f>VLOOKUP(Tabela5[[#This Row],[PRODUTO]],'CURVA ABC'!$H$10:$M$404,2,0)</f>
        <v>0</v>
      </c>
      <c r="J11" s="194">
        <f>VLOOKUP(Tabela5[[#This Row],[PRODUTO]],'CURVA ABC'!$H$10:$M$404,3,0)</f>
        <v>0</v>
      </c>
      <c r="K11" s="194">
        <f>VLOOKUP(Tabela5[[#This Row],[PRODUTO]],'CURVA ABC'!$H$10:$M$404,4,0)</f>
        <v>0</v>
      </c>
      <c r="L11" s="195">
        <f>IFERROR(Tabela5[[#This Row],[VALOR.]]/'CURVA ABC'!$J$2,0)</f>
        <v>0</v>
      </c>
      <c r="M11" s="195">
        <f>VLOOKUP(Tabela5[[#This Row],[PRODUTO]],'CURVA ABC'!$H$10:$M$404,5,0)</f>
        <v>0</v>
      </c>
      <c r="N11" s="196" t="str">
        <f>VLOOKUP(Tabela5[[#This Row],[PRODUTO]],'CURVA ABC'!$H$10:$M$404,6,0)</f>
        <v>A</v>
      </c>
      <c r="O11" s="194" t="str">
        <f>IF(AND(COMPARATIVO!$H11="",COMPARATIVO!$N11=""),"",IF(COMPARATIVO!$H11=COMPARATIVO!$N11,"EQUILIBRADO",IF(AND(COMPARATIVO!$H11="A",COMPARATIVO!$N11="B"),"GIRO BAIXO",IF(AND(COMPARATIVO!$H11="A",COMPARATIVO!$N11="C"),"GIRO MUITO BAIXO",IF(AND(COMPARATIVO!$H11="B",COMPARATIVO!$N11="A"),"GIRO ALTO",IF(AND(COMPARATIVO!$H11="B",COMPARATIVO!$N11="C"),"GIRO BAIXO",IF(AND(COMPARATIVO!$H11="C",COMPARATIVO!$N11="A"),"GIRO MUITO ALTO",IF(AND(COMPARATIVO!$H11="C",COMPARATIVO!$N11="B"),"GIRO ALTO",""))))))))</f>
        <v>GIRO ALTO</v>
      </c>
    </row>
    <row r="12" spans="1:15" x14ac:dyDescent="0.25">
      <c r="A12" s="201" t="str">
        <f>'CURVA ABC'!A16</f>
        <v>CAPA DE PAPAL PARA TELHA PACOTE 50 UM</v>
      </c>
      <c r="B12" s="201" t="str">
        <f>IFERROR(VLOOKUP(Tabela5[[#This Row],[PRODUTO]],CADASTRO!$B$2:$C$393,2,0),"")</f>
        <v/>
      </c>
      <c r="C12" s="201">
        <f>'CURVA ABC'!B16</f>
        <v>4000</v>
      </c>
      <c r="D12" s="197">
        <f>'CURVA ABC'!C16</f>
        <v>3360</v>
      </c>
      <c r="E12" s="197">
        <f>'CURVA ABC'!D16</f>
        <v>0</v>
      </c>
      <c r="F12" s="198">
        <f>IFERROR(Tabela5[[#This Row],[VALOR]]/'CURVA ABC'!$C$2,0)</f>
        <v>1.8648273421852067E-2</v>
      </c>
      <c r="G12" s="198">
        <f>'CURVA ABC'!E16</f>
        <v>0.83512057807674933</v>
      </c>
      <c r="H12" s="199" t="str">
        <f>'CURVA ABC'!F16</f>
        <v>B</v>
      </c>
      <c r="I12" s="199">
        <f>VLOOKUP(Tabela5[[#This Row],[PRODUTO]],'CURVA ABC'!$H$10:$M$404,2,0)</f>
        <v>0</v>
      </c>
      <c r="J12" s="197">
        <f>VLOOKUP(Tabela5[[#This Row],[PRODUTO]],'CURVA ABC'!$H$10:$M$404,3,0)</f>
        <v>0</v>
      </c>
      <c r="K12" s="197">
        <f>VLOOKUP(Tabela5[[#This Row],[PRODUTO]],'CURVA ABC'!$H$10:$M$404,4,0)</f>
        <v>0</v>
      </c>
      <c r="L12" s="198">
        <f>IFERROR(Tabela5[[#This Row],[VALOR.]]/'CURVA ABC'!$J$2,0)</f>
        <v>0</v>
      </c>
      <c r="M12" s="198">
        <f>VLOOKUP(Tabela5[[#This Row],[PRODUTO]],'CURVA ABC'!$H$10:$M$404,5,0)</f>
        <v>0</v>
      </c>
      <c r="N12" s="199" t="str">
        <f>VLOOKUP(Tabela5[[#This Row],[PRODUTO]],'CURVA ABC'!$H$10:$M$404,6,0)</f>
        <v>A</v>
      </c>
      <c r="O12" s="197" t="str">
        <f>IF(AND(COMPARATIVO!$H12="",COMPARATIVO!$N12=""),"",IF(COMPARATIVO!$H12=COMPARATIVO!$N12,"EQUILIBRADO",IF(AND(COMPARATIVO!$H12="A",COMPARATIVO!$N12="B"),"GIRO BAIXO",IF(AND(COMPARATIVO!$H12="A",COMPARATIVO!$N12="C"),"GIRO MUITO BAIXO",IF(AND(COMPARATIVO!$H12="B",COMPARATIVO!$N12="A"),"GIRO ALTO",IF(AND(COMPARATIVO!$H12="B",COMPARATIVO!$N12="C"),"GIRO BAIXO",IF(AND(COMPARATIVO!$H12="C",COMPARATIVO!$N12="A"),"GIRO MUITO ALTO",IF(AND(COMPARATIVO!$H12="C",COMPARATIVO!$N12="B"),"GIRO ALTO",""))))))))</f>
        <v>GIRO ALTO</v>
      </c>
    </row>
    <row r="13" spans="1:15" x14ac:dyDescent="0.25">
      <c r="A13" s="200" t="str">
        <f>'CURVA ABC'!A17</f>
        <v>CHOP BRAHMA 30 LT</v>
      </c>
      <c r="B13" s="200" t="str">
        <f>IFERROR(VLOOKUP(Tabela5[[#This Row],[PRODUTO]],CADASTRO!$B$2:$C$393,2,0),"")</f>
        <v/>
      </c>
      <c r="C13" s="200">
        <f>'CURVA ABC'!B17</f>
        <v>5</v>
      </c>
      <c r="D13" s="194">
        <f>'CURVA ABC'!C17</f>
        <v>3250</v>
      </c>
      <c r="E13" s="194">
        <f>'CURVA ABC'!D17</f>
        <v>0</v>
      </c>
      <c r="F13" s="195">
        <f>IFERROR(Tabela5[[#This Row],[VALOR]]/'CURVA ABC'!$C$2,0)</f>
        <v>1.8037764470541433E-2</v>
      </c>
      <c r="G13" s="195">
        <f>'CURVA ABC'!E17</f>
        <v>0.85315834254729073</v>
      </c>
      <c r="H13" s="196" t="str">
        <f>'CURVA ABC'!F17</f>
        <v>B</v>
      </c>
      <c r="I13" s="196">
        <f>VLOOKUP(Tabela5[[#This Row],[PRODUTO]],'CURVA ABC'!$H$10:$M$404,2,0)</f>
        <v>0</v>
      </c>
      <c r="J13" s="194">
        <f>VLOOKUP(Tabela5[[#This Row],[PRODUTO]],'CURVA ABC'!$H$10:$M$404,3,0)</f>
        <v>0</v>
      </c>
      <c r="K13" s="194">
        <f>VLOOKUP(Tabela5[[#This Row],[PRODUTO]],'CURVA ABC'!$H$10:$M$404,4,0)</f>
        <v>0</v>
      </c>
      <c r="L13" s="195">
        <f>IFERROR(Tabela5[[#This Row],[VALOR.]]/'CURVA ABC'!$J$2,0)</f>
        <v>0</v>
      </c>
      <c r="M13" s="195">
        <f>VLOOKUP(Tabela5[[#This Row],[PRODUTO]],'CURVA ABC'!$H$10:$M$404,5,0)</f>
        <v>0</v>
      </c>
      <c r="N13" s="196" t="str">
        <f>VLOOKUP(Tabela5[[#This Row],[PRODUTO]],'CURVA ABC'!$H$10:$M$404,6,0)</f>
        <v>A</v>
      </c>
      <c r="O13" s="194" t="str">
        <f>IF(AND(COMPARATIVO!$H13="",COMPARATIVO!$N13=""),"",IF(COMPARATIVO!$H13=COMPARATIVO!$N13,"EQUILIBRADO",IF(AND(COMPARATIVO!$H13="A",COMPARATIVO!$N13="B"),"GIRO BAIXO",IF(AND(COMPARATIVO!$H13="A",COMPARATIVO!$N13="C"),"GIRO MUITO BAIXO",IF(AND(COMPARATIVO!$H13="B",COMPARATIVO!$N13="A"),"GIRO ALTO",IF(AND(COMPARATIVO!$H13="B",COMPARATIVO!$N13="C"),"GIRO BAIXO",IF(AND(COMPARATIVO!$H13="C",COMPARATIVO!$N13="A"),"GIRO MUITO ALTO",IF(AND(COMPARATIVO!$H13="C",COMPARATIVO!$N13="B"),"GIRO ALTO",""))))))))</f>
        <v>GIRO ALTO</v>
      </c>
    </row>
    <row r="14" spans="1:15" x14ac:dyDescent="0.25">
      <c r="A14" s="201" t="str">
        <f>'CURVA ABC'!A18</f>
        <v>MAMINHA MTP</v>
      </c>
      <c r="B14" s="201" t="str">
        <f>IFERROR(VLOOKUP(Tabela5[[#This Row],[PRODUTO]],CADASTRO!$B$2:$C$393,2,0),"")</f>
        <v/>
      </c>
      <c r="C14" s="201">
        <f>'CURVA ABC'!B18</f>
        <v>47.136000000000003</v>
      </c>
      <c r="D14" s="197">
        <f>'CURVA ABC'!C18</f>
        <v>2168.2560000000003</v>
      </c>
      <c r="E14" s="197">
        <f>'CURVA ABC'!D18</f>
        <v>0</v>
      </c>
      <c r="F14" s="198">
        <f>IFERROR(Tabela5[[#This Row],[VALOR]]/'CURVA ABC'!$C$2,0)</f>
        <v>1.2033997243027166E-2</v>
      </c>
      <c r="G14" s="198">
        <f>'CURVA ABC'!E18</f>
        <v>0.86519233979031784</v>
      </c>
      <c r="H14" s="199" t="str">
        <f>'CURVA ABC'!F18</f>
        <v>B</v>
      </c>
      <c r="I14" s="199">
        <f>VLOOKUP(Tabela5[[#This Row],[PRODUTO]],'CURVA ABC'!$H$10:$M$404,2,0)</f>
        <v>0</v>
      </c>
      <c r="J14" s="197">
        <f>VLOOKUP(Tabela5[[#This Row],[PRODUTO]],'CURVA ABC'!$H$10:$M$404,3,0)</f>
        <v>0</v>
      </c>
      <c r="K14" s="197">
        <f>VLOOKUP(Tabela5[[#This Row],[PRODUTO]],'CURVA ABC'!$H$10:$M$404,4,0)</f>
        <v>0</v>
      </c>
      <c r="L14" s="198">
        <f>IFERROR(Tabela5[[#This Row],[VALOR.]]/'CURVA ABC'!$J$2,0)</f>
        <v>0</v>
      </c>
      <c r="M14" s="198">
        <f>VLOOKUP(Tabela5[[#This Row],[PRODUTO]],'CURVA ABC'!$H$10:$M$404,5,0)</f>
        <v>0</v>
      </c>
      <c r="N14" s="199" t="str">
        <f>VLOOKUP(Tabela5[[#This Row],[PRODUTO]],'CURVA ABC'!$H$10:$M$404,6,0)</f>
        <v>A</v>
      </c>
      <c r="O14" s="197" t="str">
        <f>IF(AND(COMPARATIVO!$H14="",COMPARATIVO!$N14=""),"",IF(COMPARATIVO!$H14=COMPARATIVO!$N14,"EQUILIBRADO",IF(AND(COMPARATIVO!$H14="A",COMPARATIVO!$N14="B"),"GIRO BAIXO",IF(AND(COMPARATIVO!$H14="A",COMPARATIVO!$N14="C"),"GIRO MUITO BAIXO",IF(AND(COMPARATIVO!$H14="B",COMPARATIVO!$N14="A"),"GIRO ALTO",IF(AND(COMPARATIVO!$H14="B",COMPARATIVO!$N14="C"),"GIRO BAIXO",IF(AND(COMPARATIVO!$H14="C",COMPARATIVO!$N14="A"),"GIRO MUITO ALTO",IF(AND(COMPARATIVO!$H14="C",COMPARATIVO!$N14="B"),"GIRO ALTO",""))))))))</f>
        <v>GIRO ALTO</v>
      </c>
    </row>
    <row r="15" spans="1:15" x14ac:dyDescent="0.25">
      <c r="A15" s="200" t="str">
        <f>'CURVA ABC'!A19</f>
        <v>ORIGINAL 600</v>
      </c>
      <c r="B15" s="200" t="str">
        <f>IFERROR(VLOOKUP(Tabela5[[#This Row],[PRODUTO]],CADASTRO!$B$2:$C$393,2,0),"")</f>
        <v/>
      </c>
      <c r="C15" s="200">
        <f>'CURVA ABC'!B19</f>
        <v>288</v>
      </c>
      <c r="D15" s="194">
        <f>'CURVA ABC'!C19</f>
        <v>1771.2</v>
      </c>
      <c r="E15" s="194">
        <f>'CURVA ABC'!D19</f>
        <v>0</v>
      </c>
      <c r="F15" s="195">
        <f>IFERROR(Tabela5[[#This Row],[VALOR]]/'CURVA ABC'!$C$2,0)</f>
        <v>9.8303041323763041E-3</v>
      </c>
      <c r="G15" s="195">
        <f>'CURVA ABC'!E19</f>
        <v>0.87502264392269424</v>
      </c>
      <c r="H15" s="196" t="str">
        <f>'CURVA ABC'!F19</f>
        <v>B</v>
      </c>
      <c r="I15" s="196">
        <f>VLOOKUP(Tabela5[[#This Row],[PRODUTO]],'CURVA ABC'!$H$10:$M$404,2,0)</f>
        <v>0</v>
      </c>
      <c r="J15" s="194">
        <f>VLOOKUP(Tabela5[[#This Row],[PRODUTO]],'CURVA ABC'!$H$10:$M$404,3,0)</f>
        <v>0</v>
      </c>
      <c r="K15" s="194">
        <f>VLOOKUP(Tabela5[[#This Row],[PRODUTO]],'CURVA ABC'!$H$10:$M$404,4,0)</f>
        <v>0</v>
      </c>
      <c r="L15" s="195">
        <f>IFERROR(Tabela5[[#This Row],[VALOR.]]/'CURVA ABC'!$J$2,0)</f>
        <v>0</v>
      </c>
      <c r="M15" s="195">
        <f>VLOOKUP(Tabela5[[#This Row],[PRODUTO]],'CURVA ABC'!$H$10:$M$404,5,0)</f>
        <v>0</v>
      </c>
      <c r="N15" s="196" t="str">
        <f>VLOOKUP(Tabela5[[#This Row],[PRODUTO]],'CURVA ABC'!$H$10:$M$404,6,0)</f>
        <v>A</v>
      </c>
      <c r="O15" s="194" t="str">
        <f>IF(AND(COMPARATIVO!$H15="",COMPARATIVO!$N15=""),"",IF(COMPARATIVO!$H15=COMPARATIVO!$N15,"EQUILIBRADO",IF(AND(COMPARATIVO!$H15="A",COMPARATIVO!$N15="B"),"GIRO BAIXO",IF(AND(COMPARATIVO!$H15="A",COMPARATIVO!$N15="C"),"GIRO MUITO BAIXO",IF(AND(COMPARATIVO!$H15="B",COMPARATIVO!$N15="A"),"GIRO ALTO",IF(AND(COMPARATIVO!$H15="B",COMPARATIVO!$N15="C"),"GIRO BAIXO",IF(AND(COMPARATIVO!$H15="C",COMPARATIVO!$N15="A"),"GIRO MUITO ALTO",IF(AND(COMPARATIVO!$H15="C",COMPARATIVO!$N15="B"),"GIRO ALTO",""))))))))</f>
        <v>GIRO ALTO</v>
      </c>
    </row>
    <row r="16" spans="1:15" x14ac:dyDescent="0.25">
      <c r="A16" s="201" t="str">
        <f>'CURVA ABC'!A20</f>
        <v>SORVETE PALITO LEITE</v>
      </c>
      <c r="B16" s="201" t="str">
        <f>IFERROR(VLOOKUP(Tabela5[[#This Row],[PRODUTO]],CADASTRO!$B$2:$C$393,2,0),"")</f>
        <v/>
      </c>
      <c r="C16" s="201">
        <f>'CURVA ABC'!B20</f>
        <v>195</v>
      </c>
      <c r="D16" s="197">
        <f>'CURVA ABC'!C20</f>
        <v>1248</v>
      </c>
      <c r="E16" s="197">
        <f>'CURVA ABC'!D20</f>
        <v>0</v>
      </c>
      <c r="F16" s="198">
        <f>IFERROR(Tabela5[[#This Row],[VALOR]]/'CURVA ABC'!$C$2,0)</f>
        <v>6.92650155668791E-3</v>
      </c>
      <c r="G16" s="198">
        <f>'CURVA ABC'!E20</f>
        <v>0.88194914547938219</v>
      </c>
      <c r="H16" s="199" t="str">
        <f>'CURVA ABC'!F20</f>
        <v>B</v>
      </c>
      <c r="I16" s="199">
        <f>VLOOKUP(Tabela5[[#This Row],[PRODUTO]],'CURVA ABC'!$H$10:$M$404,2,0)</f>
        <v>0</v>
      </c>
      <c r="J16" s="197">
        <f>VLOOKUP(Tabela5[[#This Row],[PRODUTO]],'CURVA ABC'!$H$10:$M$404,3,0)</f>
        <v>0</v>
      </c>
      <c r="K16" s="197">
        <f>VLOOKUP(Tabela5[[#This Row],[PRODUTO]],'CURVA ABC'!$H$10:$M$404,4,0)</f>
        <v>0</v>
      </c>
      <c r="L16" s="198">
        <f>IFERROR(Tabela5[[#This Row],[VALOR.]]/'CURVA ABC'!$J$2,0)</f>
        <v>0</v>
      </c>
      <c r="M16" s="198">
        <f>VLOOKUP(Tabela5[[#This Row],[PRODUTO]],'CURVA ABC'!$H$10:$M$404,5,0)</f>
        <v>0</v>
      </c>
      <c r="N16" s="199" t="str">
        <f>VLOOKUP(Tabela5[[#This Row],[PRODUTO]],'CURVA ABC'!$H$10:$M$404,6,0)</f>
        <v>A</v>
      </c>
      <c r="O16" s="197" t="str">
        <f>IF(AND(COMPARATIVO!$H16="",COMPARATIVO!$N16=""),"",IF(COMPARATIVO!$H16=COMPARATIVO!$N16,"EQUILIBRADO",IF(AND(COMPARATIVO!$H16="A",COMPARATIVO!$N16="B"),"GIRO BAIXO",IF(AND(COMPARATIVO!$H16="A",COMPARATIVO!$N16="C"),"GIRO MUITO BAIXO",IF(AND(COMPARATIVO!$H16="B",COMPARATIVO!$N16="A"),"GIRO ALTO",IF(AND(COMPARATIVO!$H16="B",COMPARATIVO!$N16="C"),"GIRO BAIXO",IF(AND(COMPARATIVO!$H16="C",COMPARATIVO!$N16="A"),"GIRO MUITO ALTO",IF(AND(COMPARATIVO!$H16="C",COMPARATIVO!$N16="B"),"GIRO ALTO",""))))))))</f>
        <v>GIRO ALTO</v>
      </c>
    </row>
    <row r="17" spans="1:15" x14ac:dyDescent="0.25">
      <c r="A17" s="200" t="str">
        <f>'CURVA ABC'!A21</f>
        <v>GÁS COZINHA GLP</v>
      </c>
      <c r="B17" s="200" t="str">
        <f>IFERROR(VLOOKUP(Tabela5[[#This Row],[PRODUTO]],CADASTRO!$B$2:$C$393,2,0),"")</f>
        <v/>
      </c>
      <c r="C17" s="200">
        <f>'CURVA ABC'!B21</f>
        <v>130</v>
      </c>
      <c r="D17" s="194">
        <f>'CURVA ABC'!C21</f>
        <v>1157</v>
      </c>
      <c r="E17" s="194">
        <f>'CURVA ABC'!D21</f>
        <v>0</v>
      </c>
      <c r="F17" s="195">
        <f>IFERROR(Tabela5[[#This Row],[VALOR]]/'CURVA ABC'!$C$2,0)</f>
        <v>6.4214441515127495E-3</v>
      </c>
      <c r="G17" s="195">
        <f>'CURVA ABC'!E21</f>
        <v>0.88837058963089488</v>
      </c>
      <c r="H17" s="196" t="str">
        <f>'CURVA ABC'!F21</f>
        <v>B</v>
      </c>
      <c r="I17" s="196">
        <f>VLOOKUP(Tabela5[[#This Row],[PRODUTO]],'CURVA ABC'!$H$10:$M$404,2,0)</f>
        <v>0</v>
      </c>
      <c r="J17" s="194">
        <f>VLOOKUP(Tabela5[[#This Row],[PRODUTO]],'CURVA ABC'!$H$10:$M$404,3,0)</f>
        <v>0</v>
      </c>
      <c r="K17" s="194">
        <f>VLOOKUP(Tabela5[[#This Row],[PRODUTO]],'CURVA ABC'!$H$10:$M$404,4,0)</f>
        <v>0</v>
      </c>
      <c r="L17" s="195">
        <f>IFERROR(Tabela5[[#This Row],[VALOR.]]/'CURVA ABC'!$J$2,0)</f>
        <v>0</v>
      </c>
      <c r="M17" s="195">
        <f>VLOOKUP(Tabela5[[#This Row],[PRODUTO]],'CURVA ABC'!$H$10:$M$404,5,0)</f>
        <v>0</v>
      </c>
      <c r="N17" s="196" t="str">
        <f>VLOOKUP(Tabela5[[#This Row],[PRODUTO]],'CURVA ABC'!$H$10:$M$404,6,0)</f>
        <v>A</v>
      </c>
      <c r="O17" s="194" t="str">
        <f>IF(AND(COMPARATIVO!$H17="",COMPARATIVO!$N17=""),"",IF(COMPARATIVO!$H17=COMPARATIVO!$N17,"EQUILIBRADO",IF(AND(COMPARATIVO!$H17="A",COMPARATIVO!$N17="B"),"GIRO BAIXO",IF(AND(COMPARATIVO!$H17="A",COMPARATIVO!$N17="C"),"GIRO MUITO BAIXO",IF(AND(COMPARATIVO!$H17="B",COMPARATIVO!$N17="A"),"GIRO ALTO",IF(AND(COMPARATIVO!$H17="B",COMPARATIVO!$N17="C"),"GIRO BAIXO",IF(AND(COMPARATIVO!$H17="C",COMPARATIVO!$N17="A"),"GIRO MUITO ALTO",IF(AND(COMPARATIVO!$H17="C",COMPARATIVO!$N17="B"),"GIRO ALTO",""))))))))</f>
        <v>GIRO ALTO</v>
      </c>
    </row>
    <row r="18" spans="1:15" x14ac:dyDescent="0.25">
      <c r="A18" s="201" t="str">
        <f>'CURVA ABC'!A22</f>
        <v>AZEITE DE OLIVA</v>
      </c>
      <c r="B18" s="201" t="str">
        <f>IFERROR(VLOOKUP(Tabela5[[#This Row],[PRODUTO]],CADASTRO!$B$2:$C$393,2,0),"")</f>
        <v/>
      </c>
      <c r="C18" s="201">
        <f>'CURVA ABC'!B22</f>
        <v>2</v>
      </c>
      <c r="D18" s="197">
        <f>'CURVA ABC'!C22</f>
        <v>829.84</v>
      </c>
      <c r="E18" s="197">
        <f>'CURVA ABC'!D22</f>
        <v>0</v>
      </c>
      <c r="F18" s="198">
        <f>IFERROR(Tabela5[[#This Row],[VALOR]]/'CURVA ABC'!$C$2,0)</f>
        <v>4.6056795286874164E-3</v>
      </c>
      <c r="G18" s="198">
        <f>'CURVA ABC'!E22</f>
        <v>0.89297626915958228</v>
      </c>
      <c r="H18" s="199" t="str">
        <f>'CURVA ABC'!F22</f>
        <v>B</v>
      </c>
      <c r="I18" s="199">
        <f>VLOOKUP(Tabela5[[#This Row],[PRODUTO]],'CURVA ABC'!$H$10:$M$404,2,0)</f>
        <v>0</v>
      </c>
      <c r="J18" s="197">
        <f>VLOOKUP(Tabela5[[#This Row],[PRODUTO]],'CURVA ABC'!$H$10:$M$404,3,0)</f>
        <v>0</v>
      </c>
      <c r="K18" s="197">
        <f>VLOOKUP(Tabela5[[#This Row],[PRODUTO]],'CURVA ABC'!$H$10:$M$404,4,0)</f>
        <v>0</v>
      </c>
      <c r="L18" s="198">
        <f>IFERROR(Tabela5[[#This Row],[VALOR.]]/'CURVA ABC'!$J$2,0)</f>
        <v>0</v>
      </c>
      <c r="M18" s="198">
        <f>VLOOKUP(Tabela5[[#This Row],[PRODUTO]],'CURVA ABC'!$H$10:$M$404,5,0)</f>
        <v>0</v>
      </c>
      <c r="N18" s="199" t="str">
        <f>VLOOKUP(Tabela5[[#This Row],[PRODUTO]],'CURVA ABC'!$H$10:$M$404,6,0)</f>
        <v>A</v>
      </c>
      <c r="O18" s="197" t="str">
        <f>IF(AND(COMPARATIVO!$H18="",COMPARATIVO!$N18=""),"",IF(COMPARATIVO!$H18=COMPARATIVO!$N18,"EQUILIBRADO",IF(AND(COMPARATIVO!$H18="A",COMPARATIVO!$N18="B"),"GIRO BAIXO",IF(AND(COMPARATIVO!$H18="A",COMPARATIVO!$N18="C"),"GIRO MUITO BAIXO",IF(AND(COMPARATIVO!$H18="B",COMPARATIVO!$N18="A"),"GIRO ALTO",IF(AND(COMPARATIVO!$H18="B",COMPARATIVO!$N18="C"),"GIRO BAIXO",IF(AND(COMPARATIVO!$H18="C",COMPARATIVO!$N18="A"),"GIRO MUITO ALTO",IF(AND(COMPARATIVO!$H18="C",COMPARATIVO!$N18="B"),"GIRO ALTO",""))))))))</f>
        <v>GIRO ALTO</v>
      </c>
    </row>
    <row r="19" spans="1:15" x14ac:dyDescent="0.25">
      <c r="A19" s="200" t="str">
        <f>'CURVA ABC'!A23</f>
        <v>COCA LATA</v>
      </c>
      <c r="B19" s="200" t="str">
        <f>IFERROR(VLOOKUP(Tabela5[[#This Row],[PRODUTO]],CADASTRO!$B$2:$C$393,2,0),"")</f>
        <v/>
      </c>
      <c r="C19" s="200">
        <f>'CURVA ABC'!B23</f>
        <v>290</v>
      </c>
      <c r="D19" s="194">
        <f>'CURVA ABC'!C23</f>
        <v>820.7</v>
      </c>
      <c r="E19" s="194">
        <f>'CURVA ABC'!D23</f>
        <v>0</v>
      </c>
      <c r="F19" s="195">
        <f>IFERROR(Tabela5[[#This Row],[VALOR]]/'CURVA ABC'!$C$2,0)</f>
        <v>4.5549517849148785E-3</v>
      </c>
      <c r="G19" s="195">
        <f>'CURVA ABC'!E23</f>
        <v>0.89753122094449722</v>
      </c>
      <c r="H19" s="196" t="str">
        <f>'CURVA ABC'!F23</f>
        <v>B</v>
      </c>
      <c r="I19" s="196">
        <f>VLOOKUP(Tabela5[[#This Row],[PRODUTO]],'CURVA ABC'!$H$10:$M$404,2,0)</f>
        <v>0</v>
      </c>
      <c r="J19" s="194">
        <f>VLOOKUP(Tabela5[[#This Row],[PRODUTO]],'CURVA ABC'!$H$10:$M$404,3,0)</f>
        <v>0</v>
      </c>
      <c r="K19" s="194">
        <f>VLOOKUP(Tabela5[[#This Row],[PRODUTO]],'CURVA ABC'!$H$10:$M$404,4,0)</f>
        <v>0</v>
      </c>
      <c r="L19" s="195">
        <f>IFERROR(Tabela5[[#This Row],[VALOR.]]/'CURVA ABC'!$J$2,0)</f>
        <v>0</v>
      </c>
      <c r="M19" s="195">
        <f>VLOOKUP(Tabela5[[#This Row],[PRODUTO]],'CURVA ABC'!$H$10:$M$404,5,0)</f>
        <v>0</v>
      </c>
      <c r="N19" s="196" t="str">
        <f>VLOOKUP(Tabela5[[#This Row],[PRODUTO]],'CURVA ABC'!$H$10:$M$404,6,0)</f>
        <v>A</v>
      </c>
      <c r="O19" s="194" t="str">
        <f>IF(AND(COMPARATIVO!$H19="",COMPARATIVO!$N19=""),"",IF(COMPARATIVO!$H19=COMPARATIVO!$N19,"EQUILIBRADO",IF(AND(COMPARATIVO!$H19="A",COMPARATIVO!$N19="B"),"GIRO BAIXO",IF(AND(COMPARATIVO!$H19="A",COMPARATIVO!$N19="C"),"GIRO MUITO BAIXO",IF(AND(COMPARATIVO!$H19="B",COMPARATIVO!$N19="A"),"GIRO ALTO",IF(AND(COMPARATIVO!$H19="B",COMPARATIVO!$N19="C"),"GIRO BAIXO",IF(AND(COMPARATIVO!$H19="C",COMPARATIVO!$N19="A"),"GIRO MUITO ALTO",IF(AND(COMPARATIVO!$H19="C",COMPARATIVO!$N19="B"),"GIRO ALTO",""))))))))</f>
        <v>GIRO ALTO</v>
      </c>
    </row>
    <row r="20" spans="1:15" x14ac:dyDescent="0.25">
      <c r="A20" s="201" t="str">
        <f>'CURVA ABC'!A24</f>
        <v>CARNE SECA</v>
      </c>
      <c r="B20" s="201" t="str">
        <f>IFERROR(VLOOKUP(Tabela5[[#This Row],[PRODUTO]],CADASTRO!$B$2:$C$393,2,0),"")</f>
        <v/>
      </c>
      <c r="C20" s="201">
        <f>'CURVA ABC'!B24</f>
        <v>20</v>
      </c>
      <c r="D20" s="197">
        <f>'CURVA ABC'!C24</f>
        <v>800</v>
      </c>
      <c r="E20" s="197">
        <f>'CURVA ABC'!D24</f>
        <v>0</v>
      </c>
      <c r="F20" s="198">
        <f>IFERROR(Tabela5[[#This Row],[VALOR]]/'CURVA ABC'!$C$2,0)</f>
        <v>4.440065100440968E-3</v>
      </c>
      <c r="G20" s="198">
        <f>'CURVA ABC'!E24</f>
        <v>0.90197128604493815</v>
      </c>
      <c r="H20" s="199" t="str">
        <f>'CURVA ABC'!F24</f>
        <v>B</v>
      </c>
      <c r="I20" s="199">
        <f>VLOOKUP(Tabela5[[#This Row],[PRODUTO]],'CURVA ABC'!$H$10:$M$404,2,0)</f>
        <v>0</v>
      </c>
      <c r="J20" s="197">
        <f>VLOOKUP(Tabela5[[#This Row],[PRODUTO]],'CURVA ABC'!$H$10:$M$404,3,0)</f>
        <v>0</v>
      </c>
      <c r="K20" s="197">
        <f>VLOOKUP(Tabela5[[#This Row],[PRODUTO]],'CURVA ABC'!$H$10:$M$404,4,0)</f>
        <v>0</v>
      </c>
      <c r="L20" s="198">
        <f>IFERROR(Tabela5[[#This Row],[VALOR.]]/'CURVA ABC'!$J$2,0)</f>
        <v>0</v>
      </c>
      <c r="M20" s="198">
        <f>VLOOKUP(Tabela5[[#This Row],[PRODUTO]],'CURVA ABC'!$H$10:$M$404,5,0)</f>
        <v>0</v>
      </c>
      <c r="N20" s="199" t="str">
        <f>VLOOKUP(Tabela5[[#This Row],[PRODUTO]],'CURVA ABC'!$H$10:$M$404,6,0)</f>
        <v>A</v>
      </c>
      <c r="O20" s="197" t="str">
        <f>IF(AND(COMPARATIVO!$H20="",COMPARATIVO!$N20=""),"",IF(COMPARATIVO!$H20=COMPARATIVO!$N20,"EQUILIBRADO",IF(AND(COMPARATIVO!$H20="A",COMPARATIVO!$N20="B"),"GIRO BAIXO",IF(AND(COMPARATIVO!$H20="A",COMPARATIVO!$N20="C"),"GIRO MUITO BAIXO",IF(AND(COMPARATIVO!$H20="B",COMPARATIVO!$N20="A"),"GIRO ALTO",IF(AND(COMPARATIVO!$H20="B",COMPARATIVO!$N20="C"),"GIRO BAIXO",IF(AND(COMPARATIVO!$H20="C",COMPARATIVO!$N20="A"),"GIRO MUITO ALTO",IF(AND(COMPARATIVO!$H20="C",COMPARATIVO!$N20="B"),"GIRO ALTO",""))))))))</f>
        <v>GIRO ALTO</v>
      </c>
    </row>
    <row r="21" spans="1:15" x14ac:dyDescent="0.25">
      <c r="A21" s="200" t="str">
        <f>'CURVA ABC'!A25</f>
        <v>PETIT GATEAU CX COM 12un</v>
      </c>
      <c r="B21" s="200" t="str">
        <f>IFERROR(VLOOKUP(Tabela5[[#This Row],[PRODUTO]],CADASTRO!$B$2:$C$393,2,0),"")</f>
        <v/>
      </c>
      <c r="C21" s="200">
        <f>'CURVA ABC'!B25</f>
        <v>12</v>
      </c>
      <c r="D21" s="194">
        <f>'CURVA ABC'!C25</f>
        <v>750</v>
      </c>
      <c r="E21" s="194">
        <f>'CURVA ABC'!D25</f>
        <v>0</v>
      </c>
      <c r="F21" s="195">
        <f>IFERROR(Tabela5[[#This Row],[VALOR]]/'CURVA ABC'!$C$2,0)</f>
        <v>4.1625610316634075E-3</v>
      </c>
      <c r="G21" s="195">
        <f>'CURVA ABC'!E25</f>
        <v>0.90613384707660161</v>
      </c>
      <c r="H21" s="196" t="str">
        <f>'CURVA ABC'!F25</f>
        <v>B</v>
      </c>
      <c r="I21" s="196">
        <f>VLOOKUP(Tabela5[[#This Row],[PRODUTO]],'CURVA ABC'!$H$10:$M$404,2,0)</f>
        <v>0</v>
      </c>
      <c r="J21" s="194">
        <f>VLOOKUP(Tabela5[[#This Row],[PRODUTO]],'CURVA ABC'!$H$10:$M$404,3,0)</f>
        <v>0</v>
      </c>
      <c r="K21" s="194">
        <f>VLOOKUP(Tabela5[[#This Row],[PRODUTO]],'CURVA ABC'!$H$10:$M$404,4,0)</f>
        <v>0</v>
      </c>
      <c r="L21" s="195">
        <f>IFERROR(Tabela5[[#This Row],[VALOR.]]/'CURVA ABC'!$J$2,0)</f>
        <v>0</v>
      </c>
      <c r="M21" s="195">
        <f>VLOOKUP(Tabela5[[#This Row],[PRODUTO]],'CURVA ABC'!$H$10:$M$404,5,0)</f>
        <v>0</v>
      </c>
      <c r="N21" s="196" t="str">
        <f>VLOOKUP(Tabela5[[#This Row],[PRODUTO]],'CURVA ABC'!$H$10:$M$404,6,0)</f>
        <v>A</v>
      </c>
      <c r="O21" s="194" t="str">
        <f>IF(AND(COMPARATIVO!$H21="",COMPARATIVO!$N21=""),"",IF(COMPARATIVO!$H21=COMPARATIVO!$N21,"EQUILIBRADO",IF(AND(COMPARATIVO!$H21="A",COMPARATIVO!$N21="B"),"GIRO BAIXO",IF(AND(COMPARATIVO!$H21="A",COMPARATIVO!$N21="C"),"GIRO MUITO BAIXO",IF(AND(COMPARATIVO!$H21="B",COMPARATIVO!$N21="A"),"GIRO ALTO",IF(AND(COMPARATIVO!$H21="B",COMPARATIVO!$N21="C"),"GIRO BAIXO",IF(AND(COMPARATIVO!$H21="C",COMPARATIVO!$N21="A"),"GIRO MUITO ALTO",IF(AND(COMPARATIVO!$H21="C",COMPARATIVO!$N21="B"),"GIRO ALTO",""))))))))</f>
        <v>GIRO ALTO</v>
      </c>
    </row>
    <row r="22" spans="1:15" x14ac:dyDescent="0.25">
      <c r="A22" s="201" t="str">
        <f>'CURVA ABC'!A26</f>
        <v>BUDWEISER</v>
      </c>
      <c r="B22" s="201" t="str">
        <f>IFERROR(VLOOKUP(Tabela5[[#This Row],[PRODUTO]],CADASTRO!$B$2:$C$393,2,0),"")</f>
        <v/>
      </c>
      <c r="C22" s="201">
        <f>'CURVA ABC'!B26</f>
        <v>117</v>
      </c>
      <c r="D22" s="197">
        <f>'CURVA ABC'!C26</f>
        <v>625.94999999999993</v>
      </c>
      <c r="E22" s="197">
        <f>'CURVA ABC'!D26</f>
        <v>0</v>
      </c>
      <c r="F22" s="198">
        <f>IFERROR(Tabela5[[#This Row],[VALOR]]/'CURVA ABC'!$C$2,0)</f>
        <v>3.4740734370262796E-3</v>
      </c>
      <c r="G22" s="198">
        <f>'CURVA ABC'!E26</f>
        <v>0.90960792051362793</v>
      </c>
      <c r="H22" s="199" t="str">
        <f>'CURVA ABC'!F26</f>
        <v>B</v>
      </c>
      <c r="I22" s="199">
        <f>VLOOKUP(Tabela5[[#This Row],[PRODUTO]],'CURVA ABC'!$H$10:$M$404,2,0)</f>
        <v>0</v>
      </c>
      <c r="J22" s="197">
        <f>VLOOKUP(Tabela5[[#This Row],[PRODUTO]],'CURVA ABC'!$H$10:$M$404,3,0)</f>
        <v>0</v>
      </c>
      <c r="K22" s="197">
        <f>VLOOKUP(Tabela5[[#This Row],[PRODUTO]],'CURVA ABC'!$H$10:$M$404,4,0)</f>
        <v>0</v>
      </c>
      <c r="L22" s="198">
        <f>IFERROR(Tabela5[[#This Row],[VALOR.]]/'CURVA ABC'!$J$2,0)</f>
        <v>0</v>
      </c>
      <c r="M22" s="198">
        <f>VLOOKUP(Tabela5[[#This Row],[PRODUTO]],'CURVA ABC'!$H$10:$M$404,5,0)</f>
        <v>0</v>
      </c>
      <c r="N22" s="199" t="str">
        <f>VLOOKUP(Tabela5[[#This Row],[PRODUTO]],'CURVA ABC'!$H$10:$M$404,6,0)</f>
        <v>A</v>
      </c>
      <c r="O22" s="197" t="str">
        <f>IF(AND(COMPARATIVO!$H22="",COMPARATIVO!$N22=""),"",IF(COMPARATIVO!$H22=COMPARATIVO!$N22,"EQUILIBRADO",IF(AND(COMPARATIVO!$H22="A",COMPARATIVO!$N22="B"),"GIRO BAIXO",IF(AND(COMPARATIVO!$H22="A",COMPARATIVO!$N22="C"),"GIRO MUITO BAIXO",IF(AND(COMPARATIVO!$H22="B",COMPARATIVO!$N22="A"),"GIRO ALTO",IF(AND(COMPARATIVO!$H22="B",COMPARATIVO!$N22="C"),"GIRO BAIXO",IF(AND(COMPARATIVO!$H22="C",COMPARATIVO!$N22="A"),"GIRO MUITO ALTO",IF(AND(COMPARATIVO!$H22="C",COMPARATIVO!$N22="B"),"GIRO ALTO",""))))))))</f>
        <v>GIRO ALTO</v>
      </c>
    </row>
    <row r="23" spans="1:15" x14ac:dyDescent="0.25">
      <c r="A23" s="200" t="str">
        <f>'CURVA ABC'!A27</f>
        <v>POTE MOLHO DELIVERY 100 ML COM 100 UNID.</v>
      </c>
      <c r="B23" s="200" t="str">
        <f>IFERROR(VLOOKUP(Tabela5[[#This Row],[PRODUTO]],CADASTRO!$B$2:$C$393,2,0),"")</f>
        <v/>
      </c>
      <c r="C23" s="200">
        <f>'CURVA ABC'!B27</f>
        <v>5</v>
      </c>
      <c r="D23" s="194">
        <f>'CURVA ABC'!C27</f>
        <v>509.5</v>
      </c>
      <c r="E23" s="194">
        <f>'CURVA ABC'!D27</f>
        <v>0</v>
      </c>
      <c r="F23" s="195">
        <f>IFERROR(Tabela5[[#This Row],[VALOR]]/'CURVA ABC'!$C$2,0)</f>
        <v>2.8277664608433416E-3</v>
      </c>
      <c r="G23" s="195">
        <f>'CURVA ABC'!E27</f>
        <v>0.9124356869744713</v>
      </c>
      <c r="H23" s="196" t="str">
        <f>'CURVA ABC'!F27</f>
        <v>B</v>
      </c>
      <c r="I23" s="196">
        <f>VLOOKUP(Tabela5[[#This Row],[PRODUTO]],'CURVA ABC'!$H$10:$M$404,2,0)</f>
        <v>0</v>
      </c>
      <c r="J23" s="194">
        <f>VLOOKUP(Tabela5[[#This Row],[PRODUTO]],'CURVA ABC'!$H$10:$M$404,3,0)</f>
        <v>0</v>
      </c>
      <c r="K23" s="194">
        <f>VLOOKUP(Tabela5[[#This Row],[PRODUTO]],'CURVA ABC'!$H$10:$M$404,4,0)</f>
        <v>0</v>
      </c>
      <c r="L23" s="195">
        <f>IFERROR(Tabela5[[#This Row],[VALOR.]]/'CURVA ABC'!$J$2,0)</f>
        <v>0</v>
      </c>
      <c r="M23" s="195">
        <f>VLOOKUP(Tabela5[[#This Row],[PRODUTO]],'CURVA ABC'!$H$10:$M$404,5,0)</f>
        <v>0</v>
      </c>
      <c r="N23" s="196" t="str">
        <f>VLOOKUP(Tabela5[[#This Row],[PRODUTO]],'CURVA ABC'!$H$10:$M$404,6,0)</f>
        <v>A</v>
      </c>
      <c r="O23" s="194" t="str">
        <f>IF(AND(COMPARATIVO!$H23="",COMPARATIVO!$N23=""),"",IF(COMPARATIVO!$H23=COMPARATIVO!$N23,"EQUILIBRADO",IF(AND(COMPARATIVO!$H23="A",COMPARATIVO!$N23="B"),"GIRO BAIXO",IF(AND(COMPARATIVO!$H23="A",COMPARATIVO!$N23="C"),"GIRO MUITO BAIXO",IF(AND(COMPARATIVO!$H23="B",COMPARATIVO!$N23="A"),"GIRO ALTO",IF(AND(COMPARATIVO!$H23="B",COMPARATIVO!$N23="C"),"GIRO BAIXO",IF(AND(COMPARATIVO!$H23="C",COMPARATIVO!$N23="A"),"GIRO MUITO ALTO",IF(AND(COMPARATIVO!$H23="C",COMPARATIVO!$N23="B"),"GIRO ALTO",""))))))))</f>
        <v>GIRO ALTO</v>
      </c>
    </row>
    <row r="24" spans="1:15" x14ac:dyDescent="0.25">
      <c r="A24" s="201" t="str">
        <f>'CURVA ABC'!A28</f>
        <v>PORCO</v>
      </c>
      <c r="B24" s="201" t="str">
        <f>IFERROR(VLOOKUP(Tabela5[[#This Row],[PRODUTO]],CADASTRO!$B$2:$C$393,2,0),"")</f>
        <v/>
      </c>
      <c r="C24" s="201">
        <f>'CURVA ABC'!B28</f>
        <v>17.846</v>
      </c>
      <c r="D24" s="197">
        <f>'CURVA ABC'!C28</f>
        <v>489.33732000000003</v>
      </c>
      <c r="E24" s="197">
        <f>'CURVA ABC'!D28</f>
        <v>0</v>
      </c>
      <c r="F24" s="198">
        <f>IFERROR(Tabela5[[#This Row],[VALOR]]/'CURVA ABC'!$C$2,0)</f>
        <v>2.7158619460941427E-3</v>
      </c>
      <c r="G24" s="198">
        <f>'CURVA ABC'!E28</f>
        <v>0.91515154892056538</v>
      </c>
      <c r="H24" s="199" t="str">
        <f>'CURVA ABC'!F28</f>
        <v>B</v>
      </c>
      <c r="I24" s="199">
        <f>VLOOKUP(Tabela5[[#This Row],[PRODUTO]],'CURVA ABC'!$H$10:$M$404,2,0)</f>
        <v>0</v>
      </c>
      <c r="J24" s="197">
        <f>VLOOKUP(Tabela5[[#This Row],[PRODUTO]],'CURVA ABC'!$H$10:$M$404,3,0)</f>
        <v>0</v>
      </c>
      <c r="K24" s="197">
        <f>VLOOKUP(Tabela5[[#This Row],[PRODUTO]],'CURVA ABC'!$H$10:$M$404,4,0)</f>
        <v>0</v>
      </c>
      <c r="L24" s="198">
        <f>IFERROR(Tabela5[[#This Row],[VALOR.]]/'CURVA ABC'!$J$2,0)</f>
        <v>0</v>
      </c>
      <c r="M24" s="198">
        <f>VLOOKUP(Tabela5[[#This Row],[PRODUTO]],'CURVA ABC'!$H$10:$M$404,5,0)</f>
        <v>0</v>
      </c>
      <c r="N24" s="199" t="str">
        <f>VLOOKUP(Tabela5[[#This Row],[PRODUTO]],'CURVA ABC'!$H$10:$M$404,6,0)</f>
        <v>A</v>
      </c>
      <c r="O24" s="197" t="str">
        <f>IF(AND(COMPARATIVO!$H24="",COMPARATIVO!$N24=""),"",IF(COMPARATIVO!$H24=COMPARATIVO!$N24,"EQUILIBRADO",IF(AND(COMPARATIVO!$H24="A",COMPARATIVO!$N24="B"),"GIRO BAIXO",IF(AND(COMPARATIVO!$H24="A",COMPARATIVO!$N24="C"),"GIRO MUITO BAIXO",IF(AND(COMPARATIVO!$H24="B",COMPARATIVO!$N24="A"),"GIRO ALTO",IF(AND(COMPARATIVO!$H24="B",COMPARATIVO!$N24="C"),"GIRO BAIXO",IF(AND(COMPARATIVO!$H24="C",COMPARATIVO!$N24="A"),"GIRO MUITO ALTO",IF(AND(COMPARATIVO!$H24="C",COMPARATIVO!$N24="B"),"GIRO ALTO",""))))))))</f>
        <v>GIRO ALTO</v>
      </c>
    </row>
    <row r="25" spans="1:15" x14ac:dyDescent="0.25">
      <c r="A25" s="200" t="str">
        <f>'CURVA ABC'!A29</f>
        <v>FRALDINHA MTP</v>
      </c>
      <c r="B25" s="200" t="str">
        <f>IFERROR(VLOOKUP(Tabela5[[#This Row],[PRODUTO]],CADASTRO!$B$2:$C$393,2,0),"")</f>
        <v/>
      </c>
      <c r="C25" s="200">
        <f>'CURVA ABC'!B29</f>
        <v>8.82</v>
      </c>
      <c r="D25" s="194">
        <f>'CURVA ABC'!C29</f>
        <v>485.1</v>
      </c>
      <c r="E25" s="194">
        <f>'CURVA ABC'!D29</f>
        <v>0</v>
      </c>
      <c r="F25" s="195">
        <f>IFERROR(Tabela5[[#This Row],[VALOR]]/'CURVA ABC'!$C$2,0)</f>
        <v>2.692344475279892E-3</v>
      </c>
      <c r="G25" s="195">
        <f>'CURVA ABC'!E29</f>
        <v>0.91784389339584527</v>
      </c>
      <c r="H25" s="196" t="str">
        <f>'CURVA ABC'!F29</f>
        <v>B</v>
      </c>
      <c r="I25" s="196">
        <f>VLOOKUP(Tabela5[[#This Row],[PRODUTO]],'CURVA ABC'!$H$10:$M$404,2,0)</f>
        <v>0</v>
      </c>
      <c r="J25" s="194">
        <f>VLOOKUP(Tabela5[[#This Row],[PRODUTO]],'CURVA ABC'!$H$10:$M$404,3,0)</f>
        <v>0</v>
      </c>
      <c r="K25" s="194">
        <f>VLOOKUP(Tabela5[[#This Row],[PRODUTO]],'CURVA ABC'!$H$10:$M$404,4,0)</f>
        <v>0</v>
      </c>
      <c r="L25" s="195">
        <f>IFERROR(Tabela5[[#This Row],[VALOR.]]/'CURVA ABC'!$J$2,0)</f>
        <v>0</v>
      </c>
      <c r="M25" s="195">
        <f>VLOOKUP(Tabela5[[#This Row],[PRODUTO]],'CURVA ABC'!$H$10:$M$404,5,0)</f>
        <v>0</v>
      </c>
      <c r="N25" s="196" t="str">
        <f>VLOOKUP(Tabela5[[#This Row],[PRODUTO]],'CURVA ABC'!$H$10:$M$404,6,0)</f>
        <v>A</v>
      </c>
      <c r="O25" s="194" t="str">
        <f>IF(AND(COMPARATIVO!$H25="",COMPARATIVO!$N25=""),"",IF(COMPARATIVO!$H25=COMPARATIVO!$N25,"EQUILIBRADO",IF(AND(COMPARATIVO!$H25="A",COMPARATIVO!$N25="B"),"GIRO BAIXO",IF(AND(COMPARATIVO!$H25="A",COMPARATIVO!$N25="C"),"GIRO MUITO BAIXO",IF(AND(COMPARATIVO!$H25="B",COMPARATIVO!$N25="A"),"GIRO ALTO",IF(AND(COMPARATIVO!$H25="B",COMPARATIVO!$N25="C"),"GIRO BAIXO",IF(AND(COMPARATIVO!$H25="C",COMPARATIVO!$N25="A"),"GIRO MUITO ALTO",IF(AND(COMPARATIVO!$H25="C",COMPARATIVO!$N25="B"),"GIRO ALTO",""))))))))</f>
        <v>GIRO ALTO</v>
      </c>
    </row>
    <row r="26" spans="1:15" x14ac:dyDescent="0.25">
      <c r="A26" s="201" t="str">
        <f>'CURVA ABC'!A30</f>
        <v>CATUPIRY BISNAGA</v>
      </c>
      <c r="B26" s="201" t="str">
        <f>IFERROR(VLOOKUP(Tabela5[[#This Row],[PRODUTO]],CADASTRO!$B$2:$C$393,2,0),"")</f>
        <v/>
      </c>
      <c r="C26" s="201">
        <f>'CURVA ABC'!B30</f>
        <v>7</v>
      </c>
      <c r="D26" s="197">
        <f>'CURVA ABC'!C30</f>
        <v>475.30000000000007</v>
      </c>
      <c r="E26" s="197">
        <f>'CURVA ABC'!D30</f>
        <v>0</v>
      </c>
      <c r="F26" s="198">
        <f>IFERROR(Tabela5[[#This Row],[VALOR]]/'CURVA ABC'!$C$2,0)</f>
        <v>2.6379536777994903E-3</v>
      </c>
      <c r="G26" s="198">
        <f>'CURVA ABC'!E30</f>
        <v>0.92048184707364478</v>
      </c>
      <c r="H26" s="199" t="str">
        <f>'CURVA ABC'!F30</f>
        <v>B</v>
      </c>
      <c r="I26" s="199">
        <f>VLOOKUP(Tabela5[[#This Row],[PRODUTO]],'CURVA ABC'!$H$10:$M$404,2,0)</f>
        <v>0</v>
      </c>
      <c r="J26" s="197">
        <f>VLOOKUP(Tabela5[[#This Row],[PRODUTO]],'CURVA ABC'!$H$10:$M$404,3,0)</f>
        <v>0</v>
      </c>
      <c r="K26" s="197">
        <f>VLOOKUP(Tabela5[[#This Row],[PRODUTO]],'CURVA ABC'!$H$10:$M$404,4,0)</f>
        <v>0</v>
      </c>
      <c r="L26" s="198">
        <f>IFERROR(Tabela5[[#This Row],[VALOR.]]/'CURVA ABC'!$J$2,0)</f>
        <v>0</v>
      </c>
      <c r="M26" s="198">
        <f>VLOOKUP(Tabela5[[#This Row],[PRODUTO]],'CURVA ABC'!$H$10:$M$404,5,0)</f>
        <v>0</v>
      </c>
      <c r="N26" s="199" t="str">
        <f>VLOOKUP(Tabela5[[#This Row],[PRODUTO]],'CURVA ABC'!$H$10:$M$404,6,0)</f>
        <v>A</v>
      </c>
      <c r="O26" s="197" t="str">
        <f>IF(AND(COMPARATIVO!$H26="",COMPARATIVO!$N26=""),"",IF(COMPARATIVO!$H26=COMPARATIVO!$N26,"EQUILIBRADO",IF(AND(COMPARATIVO!$H26="A",COMPARATIVO!$N26="B"),"GIRO BAIXO",IF(AND(COMPARATIVO!$H26="A",COMPARATIVO!$N26="C"),"GIRO MUITO BAIXO",IF(AND(COMPARATIVO!$H26="B",COMPARATIVO!$N26="A"),"GIRO ALTO",IF(AND(COMPARATIVO!$H26="B",COMPARATIVO!$N26="C"),"GIRO BAIXO",IF(AND(COMPARATIVO!$H26="C",COMPARATIVO!$N26="A"),"GIRO MUITO ALTO",IF(AND(COMPARATIVO!$H26="C",COMPARATIVO!$N26="B"),"GIRO ALTO",""))))))))</f>
        <v>GIRO ALTO</v>
      </c>
    </row>
    <row r="27" spans="1:15" x14ac:dyDescent="0.25">
      <c r="A27" s="200" t="str">
        <f>'CURVA ABC'!A31</f>
        <v>BACON MANTA</v>
      </c>
      <c r="B27" s="200" t="str">
        <f>IFERROR(VLOOKUP(Tabela5[[#This Row],[PRODUTO]],CADASTRO!$B$2:$C$393,2,0),"")</f>
        <v/>
      </c>
      <c r="C27" s="200">
        <f>'CURVA ABC'!B31</f>
        <v>16.815000000000001</v>
      </c>
      <c r="D27" s="194">
        <f>'CURVA ABC'!C31</f>
        <v>472.66965000000005</v>
      </c>
      <c r="E27" s="194">
        <f>'CURVA ABC'!D31</f>
        <v>0</v>
      </c>
      <c r="F27" s="195">
        <f>IFERROR(Tabela5[[#This Row],[VALOR]]/'CURVA ABC'!$C$2,0)</f>
        <v>2.6233550212533094E-3</v>
      </c>
      <c r="G27" s="195">
        <f>'CURVA ABC'!E31</f>
        <v>0.92310520209489799</v>
      </c>
      <c r="H27" s="196" t="str">
        <f>'CURVA ABC'!F31</f>
        <v>B</v>
      </c>
      <c r="I27" s="196">
        <f>VLOOKUP(Tabela5[[#This Row],[PRODUTO]],'CURVA ABC'!$H$10:$M$404,2,0)</f>
        <v>0</v>
      </c>
      <c r="J27" s="194">
        <f>VLOOKUP(Tabela5[[#This Row],[PRODUTO]],'CURVA ABC'!$H$10:$M$404,3,0)</f>
        <v>0</v>
      </c>
      <c r="K27" s="194">
        <f>VLOOKUP(Tabela5[[#This Row],[PRODUTO]],'CURVA ABC'!$H$10:$M$404,4,0)</f>
        <v>0</v>
      </c>
      <c r="L27" s="195">
        <f>IFERROR(Tabela5[[#This Row],[VALOR.]]/'CURVA ABC'!$J$2,0)</f>
        <v>0</v>
      </c>
      <c r="M27" s="195">
        <f>VLOOKUP(Tabela5[[#This Row],[PRODUTO]],'CURVA ABC'!$H$10:$M$404,5,0)</f>
        <v>0</v>
      </c>
      <c r="N27" s="196" t="str">
        <f>VLOOKUP(Tabela5[[#This Row],[PRODUTO]],'CURVA ABC'!$H$10:$M$404,6,0)</f>
        <v>A</v>
      </c>
      <c r="O27" s="194" t="str">
        <f>IF(AND(COMPARATIVO!$H27="",COMPARATIVO!$N27=""),"",IF(COMPARATIVO!$H27=COMPARATIVO!$N27,"EQUILIBRADO",IF(AND(COMPARATIVO!$H27="A",COMPARATIVO!$N27="B"),"GIRO BAIXO",IF(AND(COMPARATIVO!$H27="A",COMPARATIVO!$N27="C"),"GIRO MUITO BAIXO",IF(AND(COMPARATIVO!$H27="B",COMPARATIVO!$N27="A"),"GIRO ALTO",IF(AND(COMPARATIVO!$H27="B",COMPARATIVO!$N27="C"),"GIRO BAIXO",IF(AND(COMPARATIVO!$H27="C",COMPARATIVO!$N27="A"),"GIRO MUITO ALTO",IF(AND(COMPARATIVO!$H27="C",COMPARATIVO!$N27="B"),"GIRO ALTO",""))))))))</f>
        <v>GIRO ALTO</v>
      </c>
    </row>
    <row r="28" spans="1:15" x14ac:dyDescent="0.25">
      <c r="A28" s="201" t="str">
        <f>'CURVA ABC'!A32</f>
        <v>FARINHA DE MANDIOCA BIJU</v>
      </c>
      <c r="B28" s="201" t="str">
        <f>IFERROR(VLOOKUP(Tabela5[[#This Row],[PRODUTO]],CADASTRO!$B$2:$C$393,2,0),"")</f>
        <v/>
      </c>
      <c r="C28" s="201">
        <f>'CURVA ABC'!B32</f>
        <v>40</v>
      </c>
      <c r="D28" s="197">
        <f>'CURVA ABC'!C32</f>
        <v>432</v>
      </c>
      <c r="E28" s="197">
        <f>'CURVA ABC'!D32</f>
        <v>0</v>
      </c>
      <c r="F28" s="198">
        <f>IFERROR(Tabela5[[#This Row],[VALOR]]/'CURVA ABC'!$C$2,0)</f>
        <v>2.3976351542381227E-3</v>
      </c>
      <c r="G28" s="198">
        <f>'CURVA ABC'!E32</f>
        <v>0.92550283724913618</v>
      </c>
      <c r="H28" s="199" t="str">
        <f>'CURVA ABC'!F32</f>
        <v>B</v>
      </c>
      <c r="I28" s="199">
        <f>VLOOKUP(Tabela5[[#This Row],[PRODUTO]],'CURVA ABC'!$H$10:$M$404,2,0)</f>
        <v>0</v>
      </c>
      <c r="J28" s="197">
        <f>VLOOKUP(Tabela5[[#This Row],[PRODUTO]],'CURVA ABC'!$H$10:$M$404,3,0)</f>
        <v>0</v>
      </c>
      <c r="K28" s="197">
        <f>VLOOKUP(Tabela5[[#This Row],[PRODUTO]],'CURVA ABC'!$H$10:$M$404,4,0)</f>
        <v>0</v>
      </c>
      <c r="L28" s="198">
        <f>IFERROR(Tabela5[[#This Row],[VALOR.]]/'CURVA ABC'!$J$2,0)</f>
        <v>0</v>
      </c>
      <c r="M28" s="198">
        <f>VLOOKUP(Tabela5[[#This Row],[PRODUTO]],'CURVA ABC'!$H$10:$M$404,5,0)</f>
        <v>0</v>
      </c>
      <c r="N28" s="199" t="str">
        <f>VLOOKUP(Tabela5[[#This Row],[PRODUTO]],'CURVA ABC'!$H$10:$M$404,6,0)</f>
        <v>A</v>
      </c>
      <c r="O28" s="197" t="str">
        <f>IF(AND(COMPARATIVO!$H28="",COMPARATIVO!$N28=""),"",IF(COMPARATIVO!$H28=COMPARATIVO!$N28,"EQUILIBRADO",IF(AND(COMPARATIVO!$H28="A",COMPARATIVO!$N28="B"),"GIRO BAIXO",IF(AND(COMPARATIVO!$H28="A",COMPARATIVO!$N28="C"),"GIRO MUITO BAIXO",IF(AND(COMPARATIVO!$H28="B",COMPARATIVO!$N28="A"),"GIRO ALTO",IF(AND(COMPARATIVO!$H28="B",COMPARATIVO!$N28="C"),"GIRO BAIXO",IF(AND(COMPARATIVO!$H28="C",COMPARATIVO!$N28="A"),"GIRO MUITO ALTO",IF(AND(COMPARATIVO!$H28="C",COMPARATIVO!$N28="B"),"GIRO ALTO",""))))))))</f>
        <v>GIRO ALTO</v>
      </c>
    </row>
    <row r="29" spans="1:15" x14ac:dyDescent="0.25">
      <c r="A29" s="200" t="str">
        <f>'CURVA ABC'!A33</f>
        <v>MANDIOCA</v>
      </c>
      <c r="B29" s="200" t="str">
        <f>IFERROR(VLOOKUP(Tabela5[[#This Row],[PRODUTO]],CADASTRO!$B$2:$C$393,2,0),"")</f>
        <v/>
      </c>
      <c r="C29" s="200">
        <f>'CURVA ABC'!B33</f>
        <v>70</v>
      </c>
      <c r="D29" s="194">
        <f>'CURVA ABC'!C33</f>
        <v>420</v>
      </c>
      <c r="E29" s="194">
        <f>'CURVA ABC'!D33</f>
        <v>0</v>
      </c>
      <c r="F29" s="195">
        <f>IFERROR(Tabela5[[#This Row],[VALOR]]/'CURVA ABC'!$C$2,0)</f>
        <v>2.3310341777315084E-3</v>
      </c>
      <c r="G29" s="195">
        <f>'CURVA ABC'!E33</f>
        <v>0.92783387142686768</v>
      </c>
      <c r="H29" s="196" t="str">
        <f>'CURVA ABC'!F33</f>
        <v>B</v>
      </c>
      <c r="I29" s="196">
        <f>VLOOKUP(Tabela5[[#This Row],[PRODUTO]],'CURVA ABC'!$H$10:$M$404,2,0)</f>
        <v>0</v>
      </c>
      <c r="J29" s="194">
        <f>VLOOKUP(Tabela5[[#This Row],[PRODUTO]],'CURVA ABC'!$H$10:$M$404,3,0)</f>
        <v>0</v>
      </c>
      <c r="K29" s="194">
        <f>VLOOKUP(Tabela5[[#This Row],[PRODUTO]],'CURVA ABC'!$H$10:$M$404,4,0)</f>
        <v>0</v>
      </c>
      <c r="L29" s="195">
        <f>IFERROR(Tabela5[[#This Row],[VALOR.]]/'CURVA ABC'!$J$2,0)</f>
        <v>0</v>
      </c>
      <c r="M29" s="195">
        <f>VLOOKUP(Tabela5[[#This Row],[PRODUTO]],'CURVA ABC'!$H$10:$M$404,5,0)</f>
        <v>0</v>
      </c>
      <c r="N29" s="196" t="str">
        <f>VLOOKUP(Tabela5[[#This Row],[PRODUTO]],'CURVA ABC'!$H$10:$M$404,6,0)</f>
        <v>A</v>
      </c>
      <c r="O29" s="194" t="str">
        <f>IF(AND(COMPARATIVO!$H29="",COMPARATIVO!$N29=""),"",IF(COMPARATIVO!$H29=COMPARATIVO!$N29,"EQUILIBRADO",IF(AND(COMPARATIVO!$H29="A",COMPARATIVO!$N29="B"),"GIRO BAIXO",IF(AND(COMPARATIVO!$H29="A",COMPARATIVO!$N29="C"),"GIRO MUITO BAIXO",IF(AND(COMPARATIVO!$H29="B",COMPARATIVO!$N29="A"),"GIRO ALTO",IF(AND(COMPARATIVO!$H29="B",COMPARATIVO!$N29="C"),"GIRO BAIXO",IF(AND(COMPARATIVO!$H29="C",COMPARATIVO!$N29="A"),"GIRO MUITO ALTO",IF(AND(COMPARATIVO!$H29="C",COMPARATIVO!$N29="B"),"GIRO ALTO",""))))))))</f>
        <v>GIRO ALTO</v>
      </c>
    </row>
    <row r="30" spans="1:15" x14ac:dyDescent="0.25">
      <c r="A30" s="201" t="str">
        <f>'CURVA ABC'!A34</f>
        <v>ÁGUA SEM GÁS</v>
      </c>
      <c r="B30" s="201" t="str">
        <f>IFERROR(VLOOKUP(Tabela5[[#This Row],[PRODUTO]],CADASTRO!$B$2:$C$393,2,0),"")</f>
        <v/>
      </c>
      <c r="C30" s="201">
        <f>'CURVA ABC'!B34</f>
        <v>332</v>
      </c>
      <c r="D30" s="197">
        <f>'CURVA ABC'!C34</f>
        <v>401.71999999999997</v>
      </c>
      <c r="E30" s="197">
        <f>'CURVA ABC'!D34</f>
        <v>0</v>
      </c>
      <c r="F30" s="198">
        <f>IFERROR(Tabela5[[#This Row],[VALOR]]/'CURVA ABC'!$C$2,0)</f>
        <v>2.2295786901864317E-3</v>
      </c>
      <c r="G30" s="198">
        <f>'CURVA ABC'!E34</f>
        <v>0.93006345011705405</v>
      </c>
      <c r="H30" s="199" t="str">
        <f>'CURVA ABC'!F34</f>
        <v>B</v>
      </c>
      <c r="I30" s="199">
        <f>VLOOKUP(Tabela5[[#This Row],[PRODUTO]],'CURVA ABC'!$H$10:$M$404,2,0)</f>
        <v>0</v>
      </c>
      <c r="J30" s="197">
        <f>VLOOKUP(Tabela5[[#This Row],[PRODUTO]],'CURVA ABC'!$H$10:$M$404,3,0)</f>
        <v>0</v>
      </c>
      <c r="K30" s="197">
        <f>VLOOKUP(Tabela5[[#This Row],[PRODUTO]],'CURVA ABC'!$H$10:$M$404,4,0)</f>
        <v>0</v>
      </c>
      <c r="L30" s="198">
        <f>IFERROR(Tabela5[[#This Row],[VALOR.]]/'CURVA ABC'!$J$2,0)</f>
        <v>0</v>
      </c>
      <c r="M30" s="198">
        <f>VLOOKUP(Tabela5[[#This Row],[PRODUTO]],'CURVA ABC'!$H$10:$M$404,5,0)</f>
        <v>0</v>
      </c>
      <c r="N30" s="199" t="str">
        <f>VLOOKUP(Tabela5[[#This Row],[PRODUTO]],'CURVA ABC'!$H$10:$M$404,6,0)</f>
        <v>A</v>
      </c>
      <c r="O30" s="197" t="str">
        <f>IF(AND(COMPARATIVO!$H30="",COMPARATIVO!$N30=""),"",IF(COMPARATIVO!$H30=COMPARATIVO!$N30,"EQUILIBRADO",IF(AND(COMPARATIVO!$H30="A",COMPARATIVO!$N30="B"),"GIRO BAIXO",IF(AND(COMPARATIVO!$H30="A",COMPARATIVO!$N30="C"),"GIRO MUITO BAIXO",IF(AND(COMPARATIVO!$H30="B",COMPARATIVO!$N30="A"),"GIRO ALTO",IF(AND(COMPARATIVO!$H30="B",COMPARATIVO!$N30="C"),"GIRO BAIXO",IF(AND(COMPARATIVO!$H30="C",COMPARATIVO!$N30="A"),"GIRO MUITO ALTO",IF(AND(COMPARATIVO!$H30="C",COMPARATIVO!$N30="B"),"GIRO ALTO",""))))))))</f>
        <v>GIRO ALTO</v>
      </c>
    </row>
    <row r="31" spans="1:15" x14ac:dyDescent="0.25">
      <c r="A31" s="200" t="str">
        <f>'CURVA ABC'!A35</f>
        <v>CHOCOLATE AO LEITE BARRA 1 KG</v>
      </c>
      <c r="B31" s="200" t="str">
        <f>IFERROR(VLOOKUP(Tabela5[[#This Row],[PRODUTO]],CADASTRO!$B$2:$C$393,2,0),"")</f>
        <v/>
      </c>
      <c r="C31" s="200">
        <f>'CURVA ABC'!B35</f>
        <v>6</v>
      </c>
      <c r="D31" s="194">
        <f>'CURVA ABC'!C35</f>
        <v>401.40000000000003</v>
      </c>
      <c r="E31" s="194">
        <f>'CURVA ABC'!D35</f>
        <v>0</v>
      </c>
      <c r="F31" s="195">
        <f>IFERROR(Tabela5[[#This Row],[VALOR]]/'CURVA ABC'!$C$2,0)</f>
        <v>2.2278026641462559E-3</v>
      </c>
      <c r="G31" s="195">
        <f>'CURVA ABC'!E35</f>
        <v>0.93229125278120029</v>
      </c>
      <c r="H31" s="196" t="str">
        <f>'CURVA ABC'!F35</f>
        <v>B</v>
      </c>
      <c r="I31" s="196">
        <f>VLOOKUP(Tabela5[[#This Row],[PRODUTO]],'CURVA ABC'!$H$10:$M$404,2,0)</f>
        <v>0</v>
      </c>
      <c r="J31" s="194">
        <f>VLOOKUP(Tabela5[[#This Row],[PRODUTO]],'CURVA ABC'!$H$10:$M$404,3,0)</f>
        <v>0</v>
      </c>
      <c r="K31" s="194">
        <f>VLOOKUP(Tabela5[[#This Row],[PRODUTO]],'CURVA ABC'!$H$10:$M$404,4,0)</f>
        <v>0</v>
      </c>
      <c r="L31" s="195">
        <f>IFERROR(Tabela5[[#This Row],[VALOR.]]/'CURVA ABC'!$J$2,0)</f>
        <v>0</v>
      </c>
      <c r="M31" s="195">
        <f>VLOOKUP(Tabela5[[#This Row],[PRODUTO]],'CURVA ABC'!$H$10:$M$404,5,0)</f>
        <v>0</v>
      </c>
      <c r="N31" s="196" t="str">
        <f>VLOOKUP(Tabela5[[#This Row],[PRODUTO]],'CURVA ABC'!$H$10:$M$404,6,0)</f>
        <v>A</v>
      </c>
      <c r="O31" s="194" t="str">
        <f>IF(AND(COMPARATIVO!$H31="",COMPARATIVO!$N31=""),"",IF(COMPARATIVO!$H31=COMPARATIVO!$N31,"EQUILIBRADO",IF(AND(COMPARATIVO!$H31="A",COMPARATIVO!$N31="B"),"GIRO BAIXO",IF(AND(COMPARATIVO!$H31="A",COMPARATIVO!$N31="C"),"GIRO MUITO BAIXO",IF(AND(COMPARATIVO!$H31="B",COMPARATIVO!$N31="A"),"GIRO ALTO",IF(AND(COMPARATIVO!$H31="B",COMPARATIVO!$N31="C"),"GIRO BAIXO",IF(AND(COMPARATIVO!$H31="C",COMPARATIVO!$N31="A"),"GIRO MUITO ALTO",IF(AND(COMPARATIVO!$H31="C",COMPARATIVO!$N31="B"),"GIRO ALTO",""))))))))</f>
        <v>GIRO ALTO</v>
      </c>
    </row>
    <row r="32" spans="1:15" x14ac:dyDescent="0.25">
      <c r="A32" s="201" t="str">
        <f>'CURVA ABC'!A36</f>
        <v>FRANGO COLABORADOR</v>
      </c>
      <c r="B32" s="201" t="str">
        <f>IFERROR(VLOOKUP(Tabela5[[#This Row],[PRODUTO]],CADASTRO!$B$2:$C$393,2,0),"")</f>
        <v/>
      </c>
      <c r="C32" s="201">
        <f>'CURVA ABC'!B36</f>
        <v>33</v>
      </c>
      <c r="D32" s="197">
        <f>'CURVA ABC'!C36</f>
        <v>396</v>
      </c>
      <c r="E32" s="197">
        <f>'CURVA ABC'!D36</f>
        <v>0</v>
      </c>
      <c r="F32" s="198">
        <f>IFERROR(Tabela5[[#This Row],[VALOR]]/'CURVA ABC'!$C$2,0)</f>
        <v>2.197832224718279E-3</v>
      </c>
      <c r="G32" s="198">
        <f>'CURVA ABC'!E36</f>
        <v>0.93448908500591865</v>
      </c>
      <c r="H32" s="199" t="str">
        <f>'CURVA ABC'!F36</f>
        <v>B</v>
      </c>
      <c r="I32" s="199">
        <f>VLOOKUP(Tabela5[[#This Row],[PRODUTO]],'CURVA ABC'!$H$10:$M$404,2,0)</f>
        <v>0</v>
      </c>
      <c r="J32" s="197">
        <f>VLOOKUP(Tabela5[[#This Row],[PRODUTO]],'CURVA ABC'!$H$10:$M$404,3,0)</f>
        <v>0</v>
      </c>
      <c r="K32" s="197">
        <f>VLOOKUP(Tabela5[[#This Row],[PRODUTO]],'CURVA ABC'!$H$10:$M$404,4,0)</f>
        <v>0</v>
      </c>
      <c r="L32" s="198">
        <f>IFERROR(Tabela5[[#This Row],[VALOR.]]/'CURVA ABC'!$J$2,0)</f>
        <v>0</v>
      </c>
      <c r="M32" s="198">
        <f>VLOOKUP(Tabela5[[#This Row],[PRODUTO]],'CURVA ABC'!$H$10:$M$404,5,0)</f>
        <v>0</v>
      </c>
      <c r="N32" s="199" t="str">
        <f>VLOOKUP(Tabela5[[#This Row],[PRODUTO]],'CURVA ABC'!$H$10:$M$404,6,0)</f>
        <v>A</v>
      </c>
      <c r="O32" s="197" t="str">
        <f>IF(AND(COMPARATIVO!$H32="",COMPARATIVO!$N32=""),"",IF(COMPARATIVO!$H32=COMPARATIVO!$N32,"EQUILIBRADO",IF(AND(COMPARATIVO!$H32="A",COMPARATIVO!$N32="B"),"GIRO BAIXO",IF(AND(COMPARATIVO!$H32="A",COMPARATIVO!$N32="C"),"GIRO MUITO BAIXO",IF(AND(COMPARATIVO!$H32="B",COMPARATIVO!$N32="A"),"GIRO ALTO",IF(AND(COMPARATIVO!$H32="B",COMPARATIVO!$N32="C"),"GIRO BAIXO",IF(AND(COMPARATIVO!$H32="C",COMPARATIVO!$N32="A"),"GIRO MUITO ALTO",IF(AND(COMPARATIVO!$H32="C",COMPARATIVO!$N32="B"),"GIRO ALTO",""))))))))</f>
        <v>GIRO ALTO</v>
      </c>
    </row>
    <row r="33" spans="1:15" x14ac:dyDescent="0.25">
      <c r="A33" s="200" t="str">
        <f>'CURVA ABC'!A37</f>
        <v>CALABRESA</v>
      </c>
      <c r="B33" s="200" t="str">
        <f>IFERROR(VLOOKUP(Tabela5[[#This Row],[PRODUTO]],CADASTRO!$B$2:$C$393,2,0),"")</f>
        <v/>
      </c>
      <c r="C33" s="200">
        <f>'CURVA ABC'!B37</f>
        <v>15</v>
      </c>
      <c r="D33" s="194">
        <f>'CURVA ABC'!C37</f>
        <v>373.95</v>
      </c>
      <c r="E33" s="194">
        <f>'CURVA ABC'!D37</f>
        <v>0</v>
      </c>
      <c r="F33" s="195">
        <f>IFERROR(Tabela5[[#This Row],[VALOR]]/'CURVA ABC'!$C$2,0)</f>
        <v>2.075452930387375E-3</v>
      </c>
      <c r="G33" s="195">
        <f>'CURVA ABC'!E37</f>
        <v>0.93656453793630601</v>
      </c>
      <c r="H33" s="196" t="str">
        <f>'CURVA ABC'!F37</f>
        <v>B</v>
      </c>
      <c r="I33" s="196">
        <f>VLOOKUP(Tabela5[[#This Row],[PRODUTO]],'CURVA ABC'!$H$10:$M$404,2,0)</f>
        <v>0</v>
      </c>
      <c r="J33" s="194">
        <f>VLOOKUP(Tabela5[[#This Row],[PRODUTO]],'CURVA ABC'!$H$10:$M$404,3,0)</f>
        <v>0</v>
      </c>
      <c r="K33" s="194">
        <f>VLOOKUP(Tabela5[[#This Row],[PRODUTO]],'CURVA ABC'!$H$10:$M$404,4,0)</f>
        <v>0</v>
      </c>
      <c r="L33" s="195">
        <f>IFERROR(Tabela5[[#This Row],[VALOR.]]/'CURVA ABC'!$J$2,0)</f>
        <v>0</v>
      </c>
      <c r="M33" s="195">
        <f>VLOOKUP(Tabela5[[#This Row],[PRODUTO]],'CURVA ABC'!$H$10:$M$404,5,0)</f>
        <v>0</v>
      </c>
      <c r="N33" s="196" t="str">
        <f>VLOOKUP(Tabela5[[#This Row],[PRODUTO]],'CURVA ABC'!$H$10:$M$404,6,0)</f>
        <v>A</v>
      </c>
      <c r="O33" s="194" t="str">
        <f>IF(AND(COMPARATIVO!$H33="",COMPARATIVO!$N33=""),"",IF(COMPARATIVO!$H33=COMPARATIVO!$N33,"EQUILIBRADO",IF(AND(COMPARATIVO!$H33="A",COMPARATIVO!$N33="B"),"GIRO BAIXO",IF(AND(COMPARATIVO!$H33="A",COMPARATIVO!$N33="C"),"GIRO MUITO BAIXO",IF(AND(COMPARATIVO!$H33="B",COMPARATIVO!$N33="A"),"GIRO ALTO",IF(AND(COMPARATIVO!$H33="B",COMPARATIVO!$N33="C"),"GIRO BAIXO",IF(AND(COMPARATIVO!$H33="C",COMPARATIVO!$N33="A"),"GIRO MUITO ALTO",IF(AND(COMPARATIVO!$H33="C",COMPARATIVO!$N33="B"),"GIRO ALTO",""))))))))</f>
        <v>GIRO ALTO</v>
      </c>
    </row>
    <row r="34" spans="1:15" x14ac:dyDescent="0.25">
      <c r="A34" s="201" t="str">
        <f>'CURVA ABC'!A38</f>
        <v>COCA ZERO LATA</v>
      </c>
      <c r="B34" s="201" t="str">
        <f>IFERROR(VLOOKUP(Tabela5[[#This Row],[PRODUTO]],CADASTRO!$B$2:$C$393,2,0),"")</f>
        <v/>
      </c>
      <c r="C34" s="201">
        <f>'CURVA ABC'!B38</f>
        <v>158</v>
      </c>
      <c r="D34" s="197">
        <f>'CURVA ABC'!C38</f>
        <v>368.14</v>
      </c>
      <c r="E34" s="197">
        <f>'CURVA ABC'!D38</f>
        <v>0</v>
      </c>
      <c r="F34" s="198">
        <f>IFERROR(Tabela5[[#This Row],[VALOR]]/'CURVA ABC'!$C$2,0)</f>
        <v>2.0432069575954223E-3</v>
      </c>
      <c r="G34" s="198">
        <f>'CURVA ABC'!E38</f>
        <v>0.93860774489390153</v>
      </c>
      <c r="H34" s="199" t="str">
        <f>'CURVA ABC'!F38</f>
        <v>B</v>
      </c>
      <c r="I34" s="199">
        <f>VLOOKUP(Tabela5[[#This Row],[PRODUTO]],'CURVA ABC'!$H$10:$M$404,2,0)</f>
        <v>0</v>
      </c>
      <c r="J34" s="197">
        <f>VLOOKUP(Tabela5[[#This Row],[PRODUTO]],'CURVA ABC'!$H$10:$M$404,3,0)</f>
        <v>0</v>
      </c>
      <c r="K34" s="197">
        <f>VLOOKUP(Tabela5[[#This Row],[PRODUTO]],'CURVA ABC'!$H$10:$M$404,4,0)</f>
        <v>0</v>
      </c>
      <c r="L34" s="198">
        <f>IFERROR(Tabela5[[#This Row],[VALOR.]]/'CURVA ABC'!$J$2,0)</f>
        <v>0</v>
      </c>
      <c r="M34" s="198">
        <f>VLOOKUP(Tabela5[[#This Row],[PRODUTO]],'CURVA ABC'!$H$10:$M$404,5,0)</f>
        <v>0</v>
      </c>
      <c r="N34" s="199" t="str">
        <f>VLOOKUP(Tabela5[[#This Row],[PRODUTO]],'CURVA ABC'!$H$10:$M$404,6,0)</f>
        <v>A</v>
      </c>
      <c r="O34" s="197" t="str">
        <f>IF(AND(COMPARATIVO!$H34="",COMPARATIVO!$N34=""),"",IF(COMPARATIVO!$H34=COMPARATIVO!$N34,"EQUILIBRADO",IF(AND(COMPARATIVO!$H34="A",COMPARATIVO!$N34="B"),"GIRO BAIXO",IF(AND(COMPARATIVO!$H34="A",COMPARATIVO!$N34="C"),"GIRO MUITO BAIXO",IF(AND(COMPARATIVO!$H34="B",COMPARATIVO!$N34="A"),"GIRO ALTO",IF(AND(COMPARATIVO!$H34="B",COMPARATIVO!$N34="C"),"GIRO BAIXO",IF(AND(COMPARATIVO!$H34="C",COMPARATIVO!$N34="A"),"GIRO MUITO ALTO",IF(AND(COMPARATIVO!$H34="C",COMPARATIVO!$N34="B"),"GIRO ALTO",""))))))))</f>
        <v>GIRO ALTO</v>
      </c>
    </row>
    <row r="35" spans="1:15" x14ac:dyDescent="0.25">
      <c r="A35" s="200" t="str">
        <f>'CURVA ABC'!A39</f>
        <v>LINGUIÇA DE CUPIM</v>
      </c>
      <c r="B35" s="200" t="str">
        <f>IFERROR(VLOOKUP(Tabela5[[#This Row],[PRODUTO]],CADASTRO!$B$2:$C$393,2,0),"")</f>
        <v/>
      </c>
      <c r="C35" s="200">
        <f>'CURVA ABC'!B39</f>
        <v>24.65</v>
      </c>
      <c r="D35" s="194">
        <f>'CURVA ABC'!C39</f>
        <v>367.28499999999997</v>
      </c>
      <c r="E35" s="194">
        <f>'CURVA ABC'!D39</f>
        <v>0</v>
      </c>
      <c r="F35" s="195">
        <f>IFERROR(Tabela5[[#This Row],[VALOR]]/'CURVA ABC'!$C$2,0)</f>
        <v>2.0384616380193258E-3</v>
      </c>
      <c r="G35" s="195">
        <f>'CURVA ABC'!E39</f>
        <v>0.94064620653192088</v>
      </c>
      <c r="H35" s="196" t="str">
        <f>'CURVA ABC'!F39</f>
        <v>B</v>
      </c>
      <c r="I35" s="196">
        <f>VLOOKUP(Tabela5[[#This Row],[PRODUTO]],'CURVA ABC'!$H$10:$M$404,2,0)</f>
        <v>0</v>
      </c>
      <c r="J35" s="194">
        <f>VLOOKUP(Tabela5[[#This Row],[PRODUTO]],'CURVA ABC'!$H$10:$M$404,3,0)</f>
        <v>0</v>
      </c>
      <c r="K35" s="194">
        <f>VLOOKUP(Tabela5[[#This Row],[PRODUTO]],'CURVA ABC'!$H$10:$M$404,4,0)</f>
        <v>0</v>
      </c>
      <c r="L35" s="195">
        <f>IFERROR(Tabela5[[#This Row],[VALOR.]]/'CURVA ABC'!$J$2,0)</f>
        <v>0</v>
      </c>
      <c r="M35" s="195">
        <f>VLOOKUP(Tabela5[[#This Row],[PRODUTO]],'CURVA ABC'!$H$10:$M$404,5,0)</f>
        <v>0</v>
      </c>
      <c r="N35" s="196" t="str">
        <f>VLOOKUP(Tabela5[[#This Row],[PRODUTO]],'CURVA ABC'!$H$10:$M$404,6,0)</f>
        <v>A</v>
      </c>
      <c r="O35" s="194" t="str">
        <f>IF(AND(COMPARATIVO!$H35="",COMPARATIVO!$N35=""),"",IF(COMPARATIVO!$H35=COMPARATIVO!$N35,"EQUILIBRADO",IF(AND(COMPARATIVO!$H35="A",COMPARATIVO!$N35="B"),"GIRO BAIXO",IF(AND(COMPARATIVO!$H35="A",COMPARATIVO!$N35="C"),"GIRO MUITO BAIXO",IF(AND(COMPARATIVO!$H35="B",COMPARATIVO!$N35="A"),"GIRO ALTO",IF(AND(COMPARATIVO!$H35="B",COMPARATIVO!$N35="C"),"GIRO BAIXO",IF(AND(COMPARATIVO!$H35="C",COMPARATIVO!$N35="A"),"GIRO MUITO ALTO",IF(AND(COMPARATIVO!$H35="C",COMPARATIVO!$N35="B"),"GIRO ALTO",""))))))))</f>
        <v>GIRO ALTO</v>
      </c>
    </row>
    <row r="36" spans="1:15" x14ac:dyDescent="0.25">
      <c r="A36" s="201" t="str">
        <f>'CURVA ABC'!A40</f>
        <v>ORÉGANO</v>
      </c>
      <c r="B36" s="201" t="str">
        <f>IFERROR(VLOOKUP(Tabela5[[#This Row],[PRODUTO]],CADASTRO!$B$2:$C$393,2,0),"")</f>
        <v/>
      </c>
      <c r="C36" s="201">
        <f>'CURVA ABC'!B40</f>
        <v>8</v>
      </c>
      <c r="D36" s="197">
        <f>'CURVA ABC'!C40</f>
        <v>360</v>
      </c>
      <c r="E36" s="197">
        <f>'CURVA ABC'!D40</f>
        <v>0</v>
      </c>
      <c r="F36" s="198">
        <f>IFERROR(Tabela5[[#This Row],[VALOR]]/'CURVA ABC'!$C$2,0)</f>
        <v>1.9980292951984357E-3</v>
      </c>
      <c r="G36" s="198">
        <f>'CURVA ABC'!E40</f>
        <v>0.94264423582711931</v>
      </c>
      <c r="H36" s="199" t="str">
        <f>'CURVA ABC'!F40</f>
        <v>B</v>
      </c>
      <c r="I36" s="199">
        <f>VLOOKUP(Tabela5[[#This Row],[PRODUTO]],'CURVA ABC'!$H$10:$M$404,2,0)</f>
        <v>0</v>
      </c>
      <c r="J36" s="197">
        <f>VLOOKUP(Tabela5[[#This Row],[PRODUTO]],'CURVA ABC'!$H$10:$M$404,3,0)</f>
        <v>0</v>
      </c>
      <c r="K36" s="197">
        <f>VLOOKUP(Tabela5[[#This Row],[PRODUTO]],'CURVA ABC'!$H$10:$M$404,4,0)</f>
        <v>0</v>
      </c>
      <c r="L36" s="198">
        <f>IFERROR(Tabela5[[#This Row],[VALOR.]]/'CURVA ABC'!$J$2,0)</f>
        <v>0</v>
      </c>
      <c r="M36" s="198">
        <f>VLOOKUP(Tabela5[[#This Row],[PRODUTO]],'CURVA ABC'!$H$10:$M$404,5,0)</f>
        <v>0</v>
      </c>
      <c r="N36" s="199" t="str">
        <f>VLOOKUP(Tabela5[[#This Row],[PRODUTO]],'CURVA ABC'!$H$10:$M$404,6,0)</f>
        <v>A</v>
      </c>
      <c r="O36" s="197" t="str">
        <f>IF(AND(COMPARATIVO!$H36="",COMPARATIVO!$N36=""),"",IF(COMPARATIVO!$H36=COMPARATIVO!$N36,"EQUILIBRADO",IF(AND(COMPARATIVO!$H36="A",COMPARATIVO!$N36="B"),"GIRO BAIXO",IF(AND(COMPARATIVO!$H36="A",COMPARATIVO!$N36="C"),"GIRO MUITO BAIXO",IF(AND(COMPARATIVO!$H36="B",COMPARATIVO!$N36="A"),"GIRO ALTO",IF(AND(COMPARATIVO!$H36="B",COMPARATIVO!$N36="C"),"GIRO BAIXO",IF(AND(COMPARATIVO!$H36="C",COMPARATIVO!$N36="A"),"GIRO MUITO ALTO",IF(AND(COMPARATIVO!$H36="C",COMPARATIVO!$N36="B"),"GIRO ALTO",""))))))))</f>
        <v>GIRO ALTO</v>
      </c>
    </row>
    <row r="37" spans="1:15" x14ac:dyDescent="0.25">
      <c r="A37" s="200" t="str">
        <f>'CURVA ABC'!A41</f>
        <v>COXA E SOBRE COXA DESSOSSADA</v>
      </c>
      <c r="B37" s="200" t="str">
        <f>IFERROR(VLOOKUP(Tabela5[[#This Row],[PRODUTO]],CADASTRO!$B$2:$C$393,2,0),"")</f>
        <v/>
      </c>
      <c r="C37" s="200">
        <f>'CURVA ABC'!B41</f>
        <v>20.65</v>
      </c>
      <c r="D37" s="194">
        <f>'CURVA ABC'!C41</f>
        <v>346.92</v>
      </c>
      <c r="E37" s="194">
        <f>'CURVA ABC'!D41</f>
        <v>0</v>
      </c>
      <c r="F37" s="195">
        <f>IFERROR(Tabela5[[#This Row],[VALOR]]/'CURVA ABC'!$C$2,0)</f>
        <v>1.9254342308062259E-3</v>
      </c>
      <c r="G37" s="195">
        <f>'CURVA ABC'!E41</f>
        <v>0.94456967005792558</v>
      </c>
      <c r="H37" s="196" t="str">
        <f>'CURVA ABC'!F41</f>
        <v>B</v>
      </c>
      <c r="I37" s="196">
        <f>VLOOKUP(Tabela5[[#This Row],[PRODUTO]],'CURVA ABC'!$H$10:$M$404,2,0)</f>
        <v>0</v>
      </c>
      <c r="J37" s="194">
        <f>VLOOKUP(Tabela5[[#This Row],[PRODUTO]],'CURVA ABC'!$H$10:$M$404,3,0)</f>
        <v>0</v>
      </c>
      <c r="K37" s="194">
        <f>VLOOKUP(Tabela5[[#This Row],[PRODUTO]],'CURVA ABC'!$H$10:$M$404,4,0)</f>
        <v>0</v>
      </c>
      <c r="L37" s="195">
        <f>IFERROR(Tabela5[[#This Row],[VALOR.]]/'CURVA ABC'!$J$2,0)</f>
        <v>0</v>
      </c>
      <c r="M37" s="195">
        <f>VLOOKUP(Tabela5[[#This Row],[PRODUTO]],'CURVA ABC'!$H$10:$M$404,5,0)</f>
        <v>0</v>
      </c>
      <c r="N37" s="196" t="str">
        <f>VLOOKUP(Tabela5[[#This Row],[PRODUTO]],'CURVA ABC'!$H$10:$M$404,6,0)</f>
        <v>A</v>
      </c>
      <c r="O37" s="194" t="str">
        <f>IF(AND(COMPARATIVO!$H37="",COMPARATIVO!$N37=""),"",IF(COMPARATIVO!$H37=COMPARATIVO!$N37,"EQUILIBRADO",IF(AND(COMPARATIVO!$H37="A",COMPARATIVO!$N37="B"),"GIRO BAIXO",IF(AND(COMPARATIVO!$H37="A",COMPARATIVO!$N37="C"),"GIRO MUITO BAIXO",IF(AND(COMPARATIVO!$H37="B",COMPARATIVO!$N37="A"),"GIRO ALTO",IF(AND(COMPARATIVO!$H37="B",COMPARATIVO!$N37="C"),"GIRO BAIXO",IF(AND(COMPARATIVO!$H37="C",COMPARATIVO!$N37="A"),"GIRO MUITO ALTO",IF(AND(COMPARATIVO!$H37="C",COMPARATIVO!$N37="B"),"GIRO ALTO",""))))))))</f>
        <v>GIRO ALTO</v>
      </c>
    </row>
    <row r="38" spans="1:15" x14ac:dyDescent="0.25">
      <c r="A38" s="201" t="str">
        <f>'CURVA ABC'!A42</f>
        <v>NUTELLA AVELÃ 650g</v>
      </c>
      <c r="B38" s="201" t="str">
        <f>IFERROR(VLOOKUP(Tabela5[[#This Row],[PRODUTO]],CADASTRO!$B$2:$C$393,2,0),"")</f>
        <v/>
      </c>
      <c r="C38" s="201">
        <f>'CURVA ABC'!B42</f>
        <v>6</v>
      </c>
      <c r="D38" s="197">
        <f>'CURVA ABC'!C42</f>
        <v>299.39999999999998</v>
      </c>
      <c r="E38" s="197">
        <f>'CURVA ABC'!D42</f>
        <v>0</v>
      </c>
      <c r="F38" s="198">
        <f>IFERROR(Tabela5[[#This Row],[VALOR]]/'CURVA ABC'!$C$2,0)</f>
        <v>1.6616943638400321E-3</v>
      </c>
      <c r="G38" s="198">
        <f>'CURVA ABC'!E42</f>
        <v>0.94623136442176559</v>
      </c>
      <c r="H38" s="199" t="str">
        <f>'CURVA ABC'!F42</f>
        <v>B</v>
      </c>
      <c r="I38" s="199">
        <f>VLOOKUP(Tabela5[[#This Row],[PRODUTO]],'CURVA ABC'!$H$10:$M$404,2,0)</f>
        <v>0</v>
      </c>
      <c r="J38" s="197">
        <f>VLOOKUP(Tabela5[[#This Row],[PRODUTO]],'CURVA ABC'!$H$10:$M$404,3,0)</f>
        <v>0</v>
      </c>
      <c r="K38" s="197">
        <f>VLOOKUP(Tabela5[[#This Row],[PRODUTO]],'CURVA ABC'!$H$10:$M$404,4,0)</f>
        <v>0</v>
      </c>
      <c r="L38" s="198">
        <f>IFERROR(Tabela5[[#This Row],[VALOR.]]/'CURVA ABC'!$J$2,0)</f>
        <v>0</v>
      </c>
      <c r="M38" s="198">
        <f>VLOOKUP(Tabela5[[#This Row],[PRODUTO]],'CURVA ABC'!$H$10:$M$404,5,0)</f>
        <v>0</v>
      </c>
      <c r="N38" s="199" t="str">
        <f>VLOOKUP(Tabela5[[#This Row],[PRODUTO]],'CURVA ABC'!$H$10:$M$404,6,0)</f>
        <v>A</v>
      </c>
      <c r="O38" s="197" t="str">
        <f>IF(AND(COMPARATIVO!$H38="",COMPARATIVO!$N38=""),"",IF(COMPARATIVO!$H38=COMPARATIVO!$N38,"EQUILIBRADO",IF(AND(COMPARATIVO!$H38="A",COMPARATIVO!$N38="B"),"GIRO BAIXO",IF(AND(COMPARATIVO!$H38="A",COMPARATIVO!$N38="C"),"GIRO MUITO BAIXO",IF(AND(COMPARATIVO!$H38="B",COMPARATIVO!$N38="A"),"GIRO ALTO",IF(AND(COMPARATIVO!$H38="B",COMPARATIVO!$N38="C"),"GIRO BAIXO",IF(AND(COMPARATIVO!$H38="C",COMPARATIVO!$N38="A"),"GIRO MUITO ALTO",IF(AND(COMPARATIVO!$H38="C",COMPARATIVO!$N38="B"),"GIRO ALTO",""))))))))</f>
        <v>GIRO ALTO</v>
      </c>
    </row>
    <row r="39" spans="1:15" x14ac:dyDescent="0.25">
      <c r="A39" s="200" t="str">
        <f>'CURVA ABC'!A43</f>
        <v>AJINOMOTO 10KG</v>
      </c>
      <c r="B39" s="200" t="str">
        <f>IFERROR(VLOOKUP(Tabela5[[#This Row],[PRODUTO]],CADASTRO!$B$2:$C$393,2,0),"")</f>
        <v/>
      </c>
      <c r="C39" s="200">
        <f>'CURVA ABC'!B43</f>
        <v>1</v>
      </c>
      <c r="D39" s="194">
        <f>'CURVA ABC'!C43</f>
        <v>298.74</v>
      </c>
      <c r="E39" s="194">
        <f>'CURVA ABC'!D43</f>
        <v>0</v>
      </c>
      <c r="F39" s="195">
        <f>IFERROR(Tabela5[[#This Row],[VALOR]]/'CURVA ABC'!$C$2,0)</f>
        <v>1.6580313101321686E-3</v>
      </c>
      <c r="G39" s="195">
        <f>'CURVA ABC'!E43</f>
        <v>0.94788939573189779</v>
      </c>
      <c r="H39" s="196" t="str">
        <f>'CURVA ABC'!F43</f>
        <v>B</v>
      </c>
      <c r="I39" s="196">
        <f>VLOOKUP(Tabela5[[#This Row],[PRODUTO]],'CURVA ABC'!$H$10:$M$404,2,0)</f>
        <v>0</v>
      </c>
      <c r="J39" s="194">
        <f>VLOOKUP(Tabela5[[#This Row],[PRODUTO]],'CURVA ABC'!$H$10:$M$404,3,0)</f>
        <v>0</v>
      </c>
      <c r="K39" s="194">
        <f>VLOOKUP(Tabela5[[#This Row],[PRODUTO]],'CURVA ABC'!$H$10:$M$404,4,0)</f>
        <v>0</v>
      </c>
      <c r="L39" s="195">
        <f>IFERROR(Tabela5[[#This Row],[VALOR.]]/'CURVA ABC'!$J$2,0)</f>
        <v>0</v>
      </c>
      <c r="M39" s="195">
        <f>VLOOKUP(Tabela5[[#This Row],[PRODUTO]],'CURVA ABC'!$H$10:$M$404,5,0)</f>
        <v>0</v>
      </c>
      <c r="N39" s="196" t="str">
        <f>VLOOKUP(Tabela5[[#This Row],[PRODUTO]],'CURVA ABC'!$H$10:$M$404,6,0)</f>
        <v>A</v>
      </c>
      <c r="O39" s="194" t="str">
        <f>IF(AND(COMPARATIVO!$H39="",COMPARATIVO!$N39=""),"",IF(COMPARATIVO!$H39=COMPARATIVO!$N39,"EQUILIBRADO",IF(AND(COMPARATIVO!$H39="A",COMPARATIVO!$N39="B"),"GIRO BAIXO",IF(AND(COMPARATIVO!$H39="A",COMPARATIVO!$N39="C"),"GIRO MUITO BAIXO",IF(AND(COMPARATIVO!$H39="B",COMPARATIVO!$N39="A"),"GIRO ALTO",IF(AND(COMPARATIVO!$H39="B",COMPARATIVO!$N39="C"),"GIRO BAIXO",IF(AND(COMPARATIVO!$H39="C",COMPARATIVO!$N39="A"),"GIRO MUITO ALTO",IF(AND(COMPARATIVO!$H39="C",COMPARATIVO!$N39="B"),"GIRO ALTO",""))))))))</f>
        <v>GIRO ALTO</v>
      </c>
    </row>
    <row r="40" spans="1:15" x14ac:dyDescent="0.25">
      <c r="A40" s="201" t="str">
        <f>'CURVA ABC'!A44</f>
        <v>PALMITO AÇAI</v>
      </c>
      <c r="B40" s="201" t="str">
        <f>IFERROR(VLOOKUP(Tabela5[[#This Row],[PRODUTO]],CADASTRO!$B$2:$C$393,2,0),"")</f>
        <v/>
      </c>
      <c r="C40" s="201">
        <f>'CURVA ABC'!B44</f>
        <v>13</v>
      </c>
      <c r="D40" s="197">
        <f>'CURVA ABC'!C44</f>
        <v>293.8</v>
      </c>
      <c r="E40" s="197">
        <f>'CURVA ABC'!D44</f>
        <v>0</v>
      </c>
      <c r="F40" s="198">
        <f>IFERROR(Tabela5[[#This Row],[VALOR]]/'CURVA ABC'!$C$2,0)</f>
        <v>1.6306139081369456E-3</v>
      </c>
      <c r="G40" s="198">
        <f>'CURVA ABC'!E44</f>
        <v>0.94952000964003458</v>
      </c>
      <c r="H40" s="199" t="str">
        <f>'CURVA ABC'!F44</f>
        <v>B</v>
      </c>
      <c r="I40" s="199">
        <f>VLOOKUP(Tabela5[[#This Row],[PRODUTO]],'CURVA ABC'!$H$10:$M$404,2,0)</f>
        <v>0</v>
      </c>
      <c r="J40" s="197">
        <f>VLOOKUP(Tabela5[[#This Row],[PRODUTO]],'CURVA ABC'!$H$10:$M$404,3,0)</f>
        <v>0</v>
      </c>
      <c r="K40" s="197">
        <f>VLOOKUP(Tabela5[[#This Row],[PRODUTO]],'CURVA ABC'!$H$10:$M$404,4,0)</f>
        <v>0</v>
      </c>
      <c r="L40" s="198">
        <f>IFERROR(Tabela5[[#This Row],[VALOR.]]/'CURVA ABC'!$J$2,0)</f>
        <v>0</v>
      </c>
      <c r="M40" s="198">
        <f>VLOOKUP(Tabela5[[#This Row],[PRODUTO]],'CURVA ABC'!$H$10:$M$404,5,0)</f>
        <v>0</v>
      </c>
      <c r="N40" s="199" t="str">
        <f>VLOOKUP(Tabela5[[#This Row],[PRODUTO]],'CURVA ABC'!$H$10:$M$404,6,0)</f>
        <v>A</v>
      </c>
      <c r="O40" s="197" t="str">
        <f>IF(AND(COMPARATIVO!$H40="",COMPARATIVO!$N40=""),"",IF(COMPARATIVO!$H40=COMPARATIVO!$N40,"EQUILIBRADO",IF(AND(COMPARATIVO!$H40="A",COMPARATIVO!$N40="B"),"GIRO BAIXO",IF(AND(COMPARATIVO!$H40="A",COMPARATIVO!$N40="C"),"GIRO MUITO BAIXO",IF(AND(COMPARATIVO!$H40="B",COMPARATIVO!$N40="A"),"GIRO ALTO",IF(AND(COMPARATIVO!$H40="B",COMPARATIVO!$N40="C"),"GIRO BAIXO",IF(AND(COMPARATIVO!$H40="C",COMPARATIVO!$N40="A"),"GIRO MUITO ALTO",IF(AND(COMPARATIVO!$H40="C",COMPARATIVO!$N40="B"),"GIRO ALTO",""))))))))</f>
        <v>GIRO ALTO</v>
      </c>
    </row>
    <row r="41" spans="1:15" x14ac:dyDescent="0.25">
      <c r="A41" s="200" t="str">
        <f>'CURVA ABC'!A45</f>
        <v>HEINEKEN LONG NECK</v>
      </c>
      <c r="B41" s="200" t="str">
        <f>IFERROR(VLOOKUP(Tabela5[[#This Row],[PRODUTO]],CADASTRO!$B$2:$C$393,2,0),"")</f>
        <v/>
      </c>
      <c r="C41" s="200">
        <f>'CURVA ABC'!B45</f>
        <v>46</v>
      </c>
      <c r="D41" s="194">
        <f>'CURVA ABC'!C45</f>
        <v>287.5</v>
      </c>
      <c r="E41" s="194">
        <f>'CURVA ABC'!D45</f>
        <v>0</v>
      </c>
      <c r="F41" s="195">
        <f>IFERROR(Tabela5[[#This Row],[VALOR]]/'CURVA ABC'!$C$2,0)</f>
        <v>1.5956483954709729E-3</v>
      </c>
      <c r="G41" s="195">
        <f>'CURVA ABC'!E45</f>
        <v>0.95111565803550557</v>
      </c>
      <c r="H41" s="196" t="str">
        <f>'CURVA ABC'!F45</f>
        <v>C</v>
      </c>
      <c r="I41" s="196">
        <f>VLOOKUP(Tabela5[[#This Row],[PRODUTO]],'CURVA ABC'!$H$10:$M$404,2,0)</f>
        <v>0</v>
      </c>
      <c r="J41" s="194">
        <f>VLOOKUP(Tabela5[[#This Row],[PRODUTO]],'CURVA ABC'!$H$10:$M$404,3,0)</f>
        <v>0</v>
      </c>
      <c r="K41" s="194">
        <f>VLOOKUP(Tabela5[[#This Row],[PRODUTO]],'CURVA ABC'!$H$10:$M$404,4,0)</f>
        <v>0</v>
      </c>
      <c r="L41" s="195">
        <f>IFERROR(Tabela5[[#This Row],[VALOR.]]/'CURVA ABC'!$J$2,0)</f>
        <v>0</v>
      </c>
      <c r="M41" s="195">
        <f>VLOOKUP(Tabela5[[#This Row],[PRODUTO]],'CURVA ABC'!$H$10:$M$404,5,0)</f>
        <v>0</v>
      </c>
      <c r="N41" s="196" t="str">
        <f>VLOOKUP(Tabela5[[#This Row],[PRODUTO]],'CURVA ABC'!$H$10:$M$404,6,0)</f>
        <v>A</v>
      </c>
      <c r="O41" s="194" t="str">
        <f>IF(AND(COMPARATIVO!$H41="",COMPARATIVO!$N41=""),"",IF(COMPARATIVO!$H41=COMPARATIVO!$N41,"EQUILIBRADO",IF(AND(COMPARATIVO!$H41="A",COMPARATIVO!$N41="B"),"GIRO BAIXO",IF(AND(COMPARATIVO!$H41="A",COMPARATIVO!$N41="C"),"GIRO MUITO BAIXO",IF(AND(COMPARATIVO!$H41="B",COMPARATIVO!$N41="A"),"GIRO ALTO",IF(AND(COMPARATIVO!$H41="B",COMPARATIVO!$N41="C"),"GIRO BAIXO",IF(AND(COMPARATIVO!$H41="C",COMPARATIVO!$N41="A"),"GIRO MUITO ALTO",IF(AND(COMPARATIVO!$H41="C",COMPARATIVO!$N41="B"),"GIRO ALTO",""))))))))</f>
        <v>GIRO MUITO ALTO</v>
      </c>
    </row>
    <row r="42" spans="1:15" x14ac:dyDescent="0.25">
      <c r="A42" s="201" t="str">
        <f>'CURVA ABC'!A46</f>
        <v>ÁGUA COM GÁS</v>
      </c>
      <c r="B42" s="201" t="str">
        <f>IFERROR(VLOOKUP(Tabela5[[#This Row],[PRODUTO]],CADASTRO!$B$2:$C$393,2,0),"")</f>
        <v/>
      </c>
      <c r="C42" s="201">
        <f>'CURVA ABC'!B46</f>
        <v>285</v>
      </c>
      <c r="D42" s="197">
        <f>'CURVA ABC'!C46</f>
        <v>285</v>
      </c>
      <c r="E42" s="197">
        <f>'CURVA ABC'!D46</f>
        <v>0</v>
      </c>
      <c r="F42" s="198">
        <f>IFERROR(Tabela5[[#This Row],[VALOR]]/'CURVA ABC'!$C$2,0)</f>
        <v>1.5817731920320949E-3</v>
      </c>
      <c r="G42" s="198">
        <f>'CURVA ABC'!E46</f>
        <v>0.95269743122753769</v>
      </c>
      <c r="H42" s="199" t="str">
        <f>'CURVA ABC'!F46</f>
        <v>C</v>
      </c>
      <c r="I42" s="199">
        <f>VLOOKUP(Tabela5[[#This Row],[PRODUTO]],'CURVA ABC'!$H$10:$M$404,2,0)</f>
        <v>0</v>
      </c>
      <c r="J42" s="197">
        <f>VLOOKUP(Tabela5[[#This Row],[PRODUTO]],'CURVA ABC'!$H$10:$M$404,3,0)</f>
        <v>0</v>
      </c>
      <c r="K42" s="197">
        <f>VLOOKUP(Tabela5[[#This Row],[PRODUTO]],'CURVA ABC'!$H$10:$M$404,4,0)</f>
        <v>0</v>
      </c>
      <c r="L42" s="198">
        <f>IFERROR(Tabela5[[#This Row],[VALOR.]]/'CURVA ABC'!$J$2,0)</f>
        <v>0</v>
      </c>
      <c r="M42" s="198">
        <f>VLOOKUP(Tabela5[[#This Row],[PRODUTO]],'CURVA ABC'!$H$10:$M$404,5,0)</f>
        <v>0</v>
      </c>
      <c r="N42" s="199" t="str">
        <f>VLOOKUP(Tabela5[[#This Row],[PRODUTO]],'CURVA ABC'!$H$10:$M$404,6,0)</f>
        <v>A</v>
      </c>
      <c r="O42" s="197" t="str">
        <f>IF(AND(COMPARATIVO!$H42="",COMPARATIVO!$N42=""),"",IF(COMPARATIVO!$H42=COMPARATIVO!$N42,"EQUILIBRADO",IF(AND(COMPARATIVO!$H42="A",COMPARATIVO!$N42="B"),"GIRO BAIXO",IF(AND(COMPARATIVO!$H42="A",COMPARATIVO!$N42="C"),"GIRO MUITO BAIXO",IF(AND(COMPARATIVO!$H42="B",COMPARATIVO!$N42="A"),"GIRO ALTO",IF(AND(COMPARATIVO!$H42="B",COMPARATIVO!$N42="C"),"GIRO BAIXO",IF(AND(COMPARATIVO!$H42="C",COMPARATIVO!$N42="A"),"GIRO MUITO ALTO",IF(AND(COMPARATIVO!$H42="C",COMPARATIVO!$N42="B"),"GIRO ALTO",""))))))))</f>
        <v>GIRO MUITO ALTO</v>
      </c>
    </row>
    <row r="43" spans="1:15" x14ac:dyDescent="0.25">
      <c r="A43" s="200" t="str">
        <f>'CURVA ABC'!A47</f>
        <v>LICOR 43</v>
      </c>
      <c r="B43" s="200" t="str">
        <f>IFERROR(VLOOKUP(Tabela5[[#This Row],[PRODUTO]],CADASTRO!$B$2:$C$393,2,0),"")</f>
        <v/>
      </c>
      <c r="C43" s="200">
        <f>'CURVA ABC'!B47</f>
        <v>4</v>
      </c>
      <c r="D43" s="194">
        <f>'CURVA ABC'!C47</f>
        <v>276</v>
      </c>
      <c r="E43" s="194">
        <f>'CURVA ABC'!D47</f>
        <v>0</v>
      </c>
      <c r="F43" s="195">
        <f>IFERROR(Tabela5[[#This Row],[VALOR]]/'CURVA ABC'!$C$2,0)</f>
        <v>1.531822459652134E-3</v>
      </c>
      <c r="G43" s="195">
        <f>'CURVA ABC'!E47</f>
        <v>0.9542292536871898</v>
      </c>
      <c r="H43" s="196" t="str">
        <f>'CURVA ABC'!F47</f>
        <v>C</v>
      </c>
      <c r="I43" s="196">
        <f>VLOOKUP(Tabela5[[#This Row],[PRODUTO]],'CURVA ABC'!$H$10:$M$404,2,0)</f>
        <v>0</v>
      </c>
      <c r="J43" s="194">
        <f>VLOOKUP(Tabela5[[#This Row],[PRODUTO]],'CURVA ABC'!$H$10:$M$404,3,0)</f>
        <v>0</v>
      </c>
      <c r="K43" s="194">
        <f>VLOOKUP(Tabela5[[#This Row],[PRODUTO]],'CURVA ABC'!$H$10:$M$404,4,0)</f>
        <v>0</v>
      </c>
      <c r="L43" s="195">
        <f>IFERROR(Tabela5[[#This Row],[VALOR.]]/'CURVA ABC'!$J$2,0)</f>
        <v>0</v>
      </c>
      <c r="M43" s="195">
        <f>VLOOKUP(Tabela5[[#This Row],[PRODUTO]],'CURVA ABC'!$H$10:$M$404,5,0)</f>
        <v>0</v>
      </c>
      <c r="N43" s="196" t="str">
        <f>VLOOKUP(Tabela5[[#This Row],[PRODUTO]],'CURVA ABC'!$H$10:$M$404,6,0)</f>
        <v>A</v>
      </c>
      <c r="O43" s="194" t="str">
        <f>IF(AND(COMPARATIVO!$H43="",COMPARATIVO!$N43=""),"",IF(COMPARATIVO!$H43=COMPARATIVO!$N43,"EQUILIBRADO",IF(AND(COMPARATIVO!$H43="A",COMPARATIVO!$N43="B"),"GIRO BAIXO",IF(AND(COMPARATIVO!$H43="A",COMPARATIVO!$N43="C"),"GIRO MUITO BAIXO",IF(AND(COMPARATIVO!$H43="B",COMPARATIVO!$N43="A"),"GIRO ALTO",IF(AND(COMPARATIVO!$H43="B",COMPARATIVO!$N43="C"),"GIRO BAIXO",IF(AND(COMPARATIVO!$H43="C",COMPARATIVO!$N43="A"),"GIRO MUITO ALTO",IF(AND(COMPARATIVO!$H43="C",COMPARATIVO!$N43="B"),"GIRO ALTO",""))))))))</f>
        <v>GIRO MUITO ALTO</v>
      </c>
    </row>
    <row r="44" spans="1:15" x14ac:dyDescent="0.25">
      <c r="A44" s="201" t="str">
        <f>'CURVA ABC'!A48</f>
        <v>GIN TANQUERAY</v>
      </c>
      <c r="B44" s="201" t="str">
        <f>IFERROR(VLOOKUP(Tabela5[[#This Row],[PRODUTO]],CADASTRO!$B$2:$C$393,2,0),"")</f>
        <v/>
      </c>
      <c r="C44" s="201">
        <f>'CURVA ABC'!B48</f>
        <v>3</v>
      </c>
      <c r="D44" s="197">
        <f>'CURVA ABC'!C48</f>
        <v>249</v>
      </c>
      <c r="E44" s="197">
        <f>'CURVA ABC'!D48</f>
        <v>0</v>
      </c>
      <c r="F44" s="198">
        <f>IFERROR(Tabela5[[#This Row],[VALOR]]/'CURVA ABC'!$C$2,0)</f>
        <v>1.3819702625122512E-3</v>
      </c>
      <c r="G44" s="198">
        <f>'CURVA ABC'!E48</f>
        <v>0.9556112239497021</v>
      </c>
      <c r="H44" s="199" t="str">
        <f>'CURVA ABC'!F48</f>
        <v>C</v>
      </c>
      <c r="I44" s="199">
        <f>VLOOKUP(Tabela5[[#This Row],[PRODUTO]],'CURVA ABC'!$H$10:$M$404,2,0)</f>
        <v>0</v>
      </c>
      <c r="J44" s="197">
        <f>VLOOKUP(Tabela5[[#This Row],[PRODUTO]],'CURVA ABC'!$H$10:$M$404,3,0)</f>
        <v>0</v>
      </c>
      <c r="K44" s="197">
        <f>VLOOKUP(Tabela5[[#This Row],[PRODUTO]],'CURVA ABC'!$H$10:$M$404,4,0)</f>
        <v>0</v>
      </c>
      <c r="L44" s="198">
        <f>IFERROR(Tabela5[[#This Row],[VALOR.]]/'CURVA ABC'!$J$2,0)</f>
        <v>0</v>
      </c>
      <c r="M44" s="198">
        <f>VLOOKUP(Tabela5[[#This Row],[PRODUTO]],'CURVA ABC'!$H$10:$M$404,5,0)</f>
        <v>0</v>
      </c>
      <c r="N44" s="199" t="str">
        <f>VLOOKUP(Tabela5[[#This Row],[PRODUTO]],'CURVA ABC'!$H$10:$M$404,6,0)</f>
        <v>A</v>
      </c>
      <c r="O44" s="197" t="str">
        <f>IF(AND(COMPARATIVO!$H44="",COMPARATIVO!$N44=""),"",IF(COMPARATIVO!$H44=COMPARATIVO!$N44,"EQUILIBRADO",IF(AND(COMPARATIVO!$H44="A",COMPARATIVO!$N44="B"),"GIRO BAIXO",IF(AND(COMPARATIVO!$H44="A",COMPARATIVO!$N44="C"),"GIRO MUITO BAIXO",IF(AND(COMPARATIVO!$H44="B",COMPARATIVO!$N44="A"),"GIRO ALTO",IF(AND(COMPARATIVO!$H44="B",COMPARATIVO!$N44="C"),"GIRO BAIXO",IF(AND(COMPARATIVO!$H44="C",COMPARATIVO!$N44="A"),"GIRO MUITO ALTO",IF(AND(COMPARATIVO!$H44="C",COMPARATIVO!$N44="B"),"GIRO ALTO",""))))))))</f>
        <v>GIRO MUITO ALTO</v>
      </c>
    </row>
    <row r="45" spans="1:15" x14ac:dyDescent="0.25">
      <c r="A45" s="200" t="str">
        <f>'CURVA ABC'!A49</f>
        <v>HEINEKEN LONG NECK ZERO</v>
      </c>
      <c r="B45" s="200" t="str">
        <f>IFERROR(VLOOKUP(Tabela5[[#This Row],[PRODUTO]],CADASTRO!$B$2:$C$393,2,0),"")</f>
        <v/>
      </c>
      <c r="C45" s="200">
        <f>'CURVA ABC'!B49</f>
        <v>39</v>
      </c>
      <c r="D45" s="194">
        <f>'CURVA ABC'!C49</f>
        <v>243.75</v>
      </c>
      <c r="E45" s="194">
        <f>'CURVA ABC'!D49</f>
        <v>0</v>
      </c>
      <c r="F45" s="195">
        <f>IFERROR(Tabela5[[#This Row],[VALOR]]/'CURVA ABC'!$C$2,0)</f>
        <v>1.3528323352906073E-3</v>
      </c>
      <c r="G45" s="195">
        <f>'CURVA ABC'!E49</f>
        <v>0.9569640562849927</v>
      </c>
      <c r="H45" s="196" t="str">
        <f>'CURVA ABC'!F49</f>
        <v>C</v>
      </c>
      <c r="I45" s="196">
        <f>VLOOKUP(Tabela5[[#This Row],[PRODUTO]],'CURVA ABC'!$H$10:$M$404,2,0)</f>
        <v>0</v>
      </c>
      <c r="J45" s="194">
        <f>VLOOKUP(Tabela5[[#This Row],[PRODUTO]],'CURVA ABC'!$H$10:$M$404,3,0)</f>
        <v>0</v>
      </c>
      <c r="K45" s="194">
        <f>VLOOKUP(Tabela5[[#This Row],[PRODUTO]],'CURVA ABC'!$H$10:$M$404,4,0)</f>
        <v>0</v>
      </c>
      <c r="L45" s="195">
        <f>IFERROR(Tabela5[[#This Row],[VALOR.]]/'CURVA ABC'!$J$2,0)</f>
        <v>0</v>
      </c>
      <c r="M45" s="195">
        <f>VLOOKUP(Tabela5[[#This Row],[PRODUTO]],'CURVA ABC'!$H$10:$M$404,5,0)</f>
        <v>0</v>
      </c>
      <c r="N45" s="196" t="str">
        <f>VLOOKUP(Tabela5[[#This Row],[PRODUTO]],'CURVA ABC'!$H$10:$M$404,6,0)</f>
        <v>A</v>
      </c>
      <c r="O45" s="194" t="str">
        <f>IF(AND(COMPARATIVO!$H45="",COMPARATIVO!$N45=""),"",IF(COMPARATIVO!$H45=COMPARATIVO!$N45,"EQUILIBRADO",IF(AND(COMPARATIVO!$H45="A",COMPARATIVO!$N45="B"),"GIRO BAIXO",IF(AND(COMPARATIVO!$H45="A",COMPARATIVO!$N45="C"),"GIRO MUITO BAIXO",IF(AND(COMPARATIVO!$H45="B",COMPARATIVO!$N45="A"),"GIRO ALTO",IF(AND(COMPARATIVO!$H45="B",COMPARATIVO!$N45="C"),"GIRO BAIXO",IF(AND(COMPARATIVO!$H45="C",COMPARATIVO!$N45="A"),"GIRO MUITO ALTO",IF(AND(COMPARATIVO!$H45="C",COMPARATIVO!$N45="B"),"GIRO ALTO",""))))))))</f>
        <v>GIRO MUITO ALTO</v>
      </c>
    </row>
    <row r="46" spans="1:15" x14ac:dyDescent="0.25">
      <c r="A46" s="201" t="str">
        <f>'CURVA ABC'!A50</f>
        <v>H2O LIMONETO</v>
      </c>
      <c r="B46" s="201" t="str">
        <f>IFERROR(VLOOKUP(Tabela5[[#This Row],[PRODUTO]],CADASTRO!$B$2:$C$393,2,0),"")</f>
        <v/>
      </c>
      <c r="C46" s="201">
        <f>'CURVA ABC'!B50</f>
        <v>64</v>
      </c>
      <c r="D46" s="197">
        <f>'CURVA ABC'!C50</f>
        <v>239.36</v>
      </c>
      <c r="E46" s="197">
        <f>'CURVA ABC'!D50</f>
        <v>0</v>
      </c>
      <c r="F46" s="198">
        <f>IFERROR(Tabela5[[#This Row],[VALOR]]/'CURVA ABC'!$C$2,0)</f>
        <v>1.3284674780519377E-3</v>
      </c>
      <c r="G46" s="198">
        <f>'CURVA ABC'!E50</f>
        <v>0.95829252376304452</v>
      </c>
      <c r="H46" s="199" t="str">
        <f>'CURVA ABC'!F50</f>
        <v>C</v>
      </c>
      <c r="I46" s="199">
        <f>VLOOKUP(Tabela5[[#This Row],[PRODUTO]],'CURVA ABC'!$H$10:$M$404,2,0)</f>
        <v>0</v>
      </c>
      <c r="J46" s="197">
        <f>VLOOKUP(Tabela5[[#This Row],[PRODUTO]],'CURVA ABC'!$H$10:$M$404,3,0)</f>
        <v>0</v>
      </c>
      <c r="K46" s="197">
        <f>VLOOKUP(Tabela5[[#This Row],[PRODUTO]],'CURVA ABC'!$H$10:$M$404,4,0)</f>
        <v>0</v>
      </c>
      <c r="L46" s="198">
        <f>IFERROR(Tabela5[[#This Row],[VALOR.]]/'CURVA ABC'!$J$2,0)</f>
        <v>0</v>
      </c>
      <c r="M46" s="198">
        <f>VLOOKUP(Tabela5[[#This Row],[PRODUTO]],'CURVA ABC'!$H$10:$M$404,5,0)</f>
        <v>0</v>
      </c>
      <c r="N46" s="199" t="str">
        <f>VLOOKUP(Tabela5[[#This Row],[PRODUTO]],'CURVA ABC'!$H$10:$M$404,6,0)</f>
        <v>A</v>
      </c>
      <c r="O46" s="197" t="str">
        <f>IF(AND(COMPARATIVO!$H46="",COMPARATIVO!$N46=""),"",IF(COMPARATIVO!$H46=COMPARATIVO!$N46,"EQUILIBRADO",IF(AND(COMPARATIVO!$H46="A",COMPARATIVO!$N46="B"),"GIRO BAIXO",IF(AND(COMPARATIVO!$H46="A",COMPARATIVO!$N46="C"),"GIRO MUITO BAIXO",IF(AND(COMPARATIVO!$H46="B",COMPARATIVO!$N46="A"),"GIRO ALTO",IF(AND(COMPARATIVO!$H46="B",COMPARATIVO!$N46="C"),"GIRO BAIXO",IF(AND(COMPARATIVO!$H46="C",COMPARATIVO!$N46="A"),"GIRO MUITO ALTO",IF(AND(COMPARATIVO!$H46="C",COMPARATIVO!$N46="B"),"GIRO ALTO",""))))))))</f>
        <v>GIRO MUITO ALTO</v>
      </c>
    </row>
    <row r="47" spans="1:15" x14ac:dyDescent="0.25">
      <c r="A47" s="200" t="str">
        <f>'CURVA ABC'!A51</f>
        <v>LINGUIÇA SUINA</v>
      </c>
      <c r="B47" s="200" t="str">
        <f>IFERROR(VLOOKUP(Tabela5[[#This Row],[PRODUTO]],CADASTRO!$B$2:$C$393,2,0),"")</f>
        <v/>
      </c>
      <c r="C47" s="200">
        <f>'CURVA ABC'!B51</f>
        <v>15</v>
      </c>
      <c r="D47" s="194">
        <f>'CURVA ABC'!C51</f>
        <v>238.5</v>
      </c>
      <c r="E47" s="194">
        <f>'CURVA ABC'!D51</f>
        <v>0</v>
      </c>
      <c r="F47" s="195">
        <f>IFERROR(Tabela5[[#This Row],[VALOR]]/'CURVA ABC'!$C$2,0)</f>
        <v>1.3236944080689636E-3</v>
      </c>
      <c r="G47" s="195">
        <f>'CURVA ABC'!E51</f>
        <v>0.95961621817111353</v>
      </c>
      <c r="H47" s="196" t="str">
        <f>'CURVA ABC'!F51</f>
        <v>C</v>
      </c>
      <c r="I47" s="196">
        <f>VLOOKUP(Tabela5[[#This Row],[PRODUTO]],'CURVA ABC'!$H$10:$M$404,2,0)</f>
        <v>0</v>
      </c>
      <c r="J47" s="194">
        <f>VLOOKUP(Tabela5[[#This Row],[PRODUTO]],'CURVA ABC'!$H$10:$M$404,3,0)</f>
        <v>0</v>
      </c>
      <c r="K47" s="194">
        <f>VLOOKUP(Tabela5[[#This Row],[PRODUTO]],'CURVA ABC'!$H$10:$M$404,4,0)</f>
        <v>0</v>
      </c>
      <c r="L47" s="195">
        <f>IFERROR(Tabela5[[#This Row],[VALOR.]]/'CURVA ABC'!$J$2,0)</f>
        <v>0</v>
      </c>
      <c r="M47" s="195">
        <f>VLOOKUP(Tabela5[[#This Row],[PRODUTO]],'CURVA ABC'!$H$10:$M$404,5,0)</f>
        <v>0</v>
      </c>
      <c r="N47" s="196" t="str">
        <f>VLOOKUP(Tabela5[[#This Row],[PRODUTO]],'CURVA ABC'!$H$10:$M$404,6,0)</f>
        <v>A</v>
      </c>
      <c r="O47" s="194" t="str">
        <f>IF(AND(COMPARATIVO!$H47="",COMPARATIVO!$N47=""),"",IF(COMPARATIVO!$H47=COMPARATIVO!$N47,"EQUILIBRADO",IF(AND(COMPARATIVO!$H47="A",COMPARATIVO!$N47="B"),"GIRO BAIXO",IF(AND(COMPARATIVO!$H47="A",COMPARATIVO!$N47="C"),"GIRO MUITO BAIXO",IF(AND(COMPARATIVO!$H47="B",COMPARATIVO!$N47="A"),"GIRO ALTO",IF(AND(COMPARATIVO!$H47="B",COMPARATIVO!$N47="C"),"GIRO BAIXO",IF(AND(COMPARATIVO!$H47="C",COMPARATIVO!$N47="A"),"GIRO MUITO ALTO",IF(AND(COMPARATIVO!$H47="C",COMPARATIVO!$N47="B"),"GIRO ALTO",""))))))))</f>
        <v>GIRO MUITO ALTO</v>
      </c>
    </row>
    <row r="48" spans="1:15" x14ac:dyDescent="0.25">
      <c r="A48" s="201" t="str">
        <f>'CURVA ABC'!A52</f>
        <v>APEROL</v>
      </c>
      <c r="B48" s="201" t="str">
        <f>IFERROR(VLOOKUP(Tabela5[[#This Row],[PRODUTO]],CADASTRO!$B$2:$C$393,2,0),"")</f>
        <v/>
      </c>
      <c r="C48" s="201">
        <f>'CURVA ABC'!B52</f>
        <v>5</v>
      </c>
      <c r="D48" s="197">
        <f>'CURVA ABC'!C52</f>
        <v>229.60000000000002</v>
      </c>
      <c r="E48" s="197">
        <f>'CURVA ABC'!D52</f>
        <v>0</v>
      </c>
      <c r="F48" s="198">
        <f>IFERROR(Tabela5[[#This Row],[VALOR]]/'CURVA ABC'!$C$2,0)</f>
        <v>1.274298683826558E-3</v>
      </c>
      <c r="G48" s="198">
        <f>'CURVA ABC'!E52</f>
        <v>0.96089051685494009</v>
      </c>
      <c r="H48" s="199" t="str">
        <f>'CURVA ABC'!F52</f>
        <v>C</v>
      </c>
      <c r="I48" s="199">
        <f>VLOOKUP(Tabela5[[#This Row],[PRODUTO]],'CURVA ABC'!$H$10:$M$404,2,0)</f>
        <v>0</v>
      </c>
      <c r="J48" s="197">
        <f>VLOOKUP(Tabela5[[#This Row],[PRODUTO]],'CURVA ABC'!$H$10:$M$404,3,0)</f>
        <v>0</v>
      </c>
      <c r="K48" s="197">
        <f>VLOOKUP(Tabela5[[#This Row],[PRODUTO]],'CURVA ABC'!$H$10:$M$404,4,0)</f>
        <v>0</v>
      </c>
      <c r="L48" s="198">
        <f>IFERROR(Tabela5[[#This Row],[VALOR.]]/'CURVA ABC'!$J$2,0)</f>
        <v>0</v>
      </c>
      <c r="M48" s="198">
        <f>VLOOKUP(Tabela5[[#This Row],[PRODUTO]],'CURVA ABC'!$H$10:$M$404,5,0)</f>
        <v>0</v>
      </c>
      <c r="N48" s="199" t="str">
        <f>VLOOKUP(Tabela5[[#This Row],[PRODUTO]],'CURVA ABC'!$H$10:$M$404,6,0)</f>
        <v>A</v>
      </c>
      <c r="O48" s="197" t="str">
        <f>IF(AND(COMPARATIVO!$H48="",COMPARATIVO!$N48=""),"",IF(COMPARATIVO!$H48=COMPARATIVO!$N48,"EQUILIBRADO",IF(AND(COMPARATIVO!$H48="A",COMPARATIVO!$N48="B"),"GIRO BAIXO",IF(AND(COMPARATIVO!$H48="A",COMPARATIVO!$N48="C"),"GIRO MUITO BAIXO",IF(AND(COMPARATIVO!$H48="B",COMPARATIVO!$N48="A"),"GIRO ALTO",IF(AND(COMPARATIVO!$H48="B",COMPARATIVO!$N48="C"),"GIRO BAIXO",IF(AND(COMPARATIVO!$H48="C",COMPARATIVO!$N48="A"),"GIRO MUITO ALTO",IF(AND(COMPARATIVO!$H48="C",COMPARATIVO!$N48="B"),"GIRO ALTO",""))))))))</f>
        <v>GIRO MUITO ALTO</v>
      </c>
    </row>
    <row r="49" spans="1:15" x14ac:dyDescent="0.25">
      <c r="A49" s="200" t="str">
        <f>'CURVA ABC'!A53</f>
        <v>MUSSARELA NA BRASA</v>
      </c>
      <c r="B49" s="200" t="str">
        <f>IFERROR(VLOOKUP(Tabela5[[#This Row],[PRODUTO]],CADASTRO!$B$2:$C$393,2,0),"")</f>
        <v/>
      </c>
      <c r="C49" s="200">
        <f>'CURVA ABC'!B53</f>
        <v>14</v>
      </c>
      <c r="D49" s="194">
        <f>'CURVA ABC'!C53</f>
        <v>219.51999999999998</v>
      </c>
      <c r="E49" s="194">
        <f>'CURVA ABC'!D53</f>
        <v>0</v>
      </c>
      <c r="F49" s="195">
        <f>IFERROR(Tabela5[[#This Row],[VALOR]]/'CURVA ABC'!$C$2,0)</f>
        <v>1.2183538635610015E-3</v>
      </c>
      <c r="G49" s="195">
        <f>'CURVA ABC'!E53</f>
        <v>0.96210887071850104</v>
      </c>
      <c r="H49" s="196" t="str">
        <f>'CURVA ABC'!F53</f>
        <v>C</v>
      </c>
      <c r="I49" s="196">
        <f>VLOOKUP(Tabela5[[#This Row],[PRODUTO]],'CURVA ABC'!$H$10:$M$404,2,0)</f>
        <v>0</v>
      </c>
      <c r="J49" s="194">
        <f>VLOOKUP(Tabela5[[#This Row],[PRODUTO]],'CURVA ABC'!$H$10:$M$404,3,0)</f>
        <v>0</v>
      </c>
      <c r="K49" s="194">
        <f>VLOOKUP(Tabela5[[#This Row],[PRODUTO]],'CURVA ABC'!$H$10:$M$404,4,0)</f>
        <v>0</v>
      </c>
      <c r="L49" s="195">
        <f>IFERROR(Tabela5[[#This Row],[VALOR.]]/'CURVA ABC'!$J$2,0)</f>
        <v>0</v>
      </c>
      <c r="M49" s="195">
        <f>VLOOKUP(Tabela5[[#This Row],[PRODUTO]],'CURVA ABC'!$H$10:$M$404,5,0)</f>
        <v>0</v>
      </c>
      <c r="N49" s="196" t="str">
        <f>VLOOKUP(Tabela5[[#This Row],[PRODUTO]],'CURVA ABC'!$H$10:$M$404,6,0)</f>
        <v>A</v>
      </c>
      <c r="O49" s="194" t="str">
        <f>IF(AND(COMPARATIVO!$H49="",COMPARATIVO!$N49=""),"",IF(COMPARATIVO!$H49=COMPARATIVO!$N49,"EQUILIBRADO",IF(AND(COMPARATIVO!$H49="A",COMPARATIVO!$N49="B"),"GIRO BAIXO",IF(AND(COMPARATIVO!$H49="A",COMPARATIVO!$N49="C"),"GIRO MUITO BAIXO",IF(AND(COMPARATIVO!$H49="B",COMPARATIVO!$N49="A"),"GIRO ALTO",IF(AND(COMPARATIVO!$H49="B",COMPARATIVO!$N49="C"),"GIRO BAIXO",IF(AND(COMPARATIVO!$H49="C",COMPARATIVO!$N49="A"),"GIRO MUITO ALTO",IF(AND(COMPARATIVO!$H49="C",COMPARATIVO!$N49="B"),"GIRO ALTO",""))))))))</f>
        <v>GIRO MUITO ALTO</v>
      </c>
    </row>
    <row r="50" spans="1:15" x14ac:dyDescent="0.25">
      <c r="A50" s="201" t="str">
        <f>'CURVA ABC'!A54</f>
        <v>SAKÊ</v>
      </c>
      <c r="B50" s="201" t="str">
        <f>IFERROR(VLOOKUP(Tabela5[[#This Row],[PRODUTO]],CADASTRO!$B$2:$C$393,2,0),"")</f>
        <v/>
      </c>
      <c r="C50" s="201">
        <f>'CURVA ABC'!B54</f>
        <v>6</v>
      </c>
      <c r="D50" s="197">
        <f>'CURVA ABC'!C54</f>
        <v>216</v>
      </c>
      <c r="E50" s="197">
        <f>'CURVA ABC'!D54</f>
        <v>0</v>
      </c>
      <c r="F50" s="198">
        <f>IFERROR(Tabela5[[#This Row],[VALOR]]/'CURVA ABC'!$C$2,0)</f>
        <v>1.1988175771190613E-3</v>
      </c>
      <c r="G50" s="198">
        <f>'CURVA ABC'!E54</f>
        <v>0.96330768829562008</v>
      </c>
      <c r="H50" s="199" t="str">
        <f>'CURVA ABC'!F54</f>
        <v>C</v>
      </c>
      <c r="I50" s="199">
        <f>VLOOKUP(Tabela5[[#This Row],[PRODUTO]],'CURVA ABC'!$H$10:$M$404,2,0)</f>
        <v>0</v>
      </c>
      <c r="J50" s="197">
        <f>VLOOKUP(Tabela5[[#This Row],[PRODUTO]],'CURVA ABC'!$H$10:$M$404,3,0)</f>
        <v>0</v>
      </c>
      <c r="K50" s="197">
        <f>VLOOKUP(Tabela5[[#This Row],[PRODUTO]],'CURVA ABC'!$H$10:$M$404,4,0)</f>
        <v>0</v>
      </c>
      <c r="L50" s="198">
        <f>IFERROR(Tabela5[[#This Row],[VALOR.]]/'CURVA ABC'!$J$2,0)</f>
        <v>0</v>
      </c>
      <c r="M50" s="198">
        <f>VLOOKUP(Tabela5[[#This Row],[PRODUTO]],'CURVA ABC'!$H$10:$M$404,5,0)</f>
        <v>0</v>
      </c>
      <c r="N50" s="199" t="str">
        <f>VLOOKUP(Tabela5[[#This Row],[PRODUTO]],'CURVA ABC'!$H$10:$M$404,6,0)</f>
        <v>A</v>
      </c>
      <c r="O50" s="197" t="str">
        <f>IF(AND(COMPARATIVO!$H50="",COMPARATIVO!$N50=""),"",IF(COMPARATIVO!$H50=COMPARATIVO!$N50,"EQUILIBRADO",IF(AND(COMPARATIVO!$H50="A",COMPARATIVO!$N50="B"),"GIRO BAIXO",IF(AND(COMPARATIVO!$H50="A",COMPARATIVO!$N50="C"),"GIRO MUITO BAIXO",IF(AND(COMPARATIVO!$H50="B",COMPARATIVO!$N50="A"),"GIRO ALTO",IF(AND(COMPARATIVO!$H50="B",COMPARATIVO!$N50="C"),"GIRO BAIXO",IF(AND(COMPARATIVO!$H50="C",COMPARATIVO!$N50="A"),"GIRO MUITO ALTO",IF(AND(COMPARATIVO!$H50="C",COMPARATIVO!$N50="B"),"GIRO ALTO",""))))))))</f>
        <v>GIRO MUITO ALTO</v>
      </c>
    </row>
    <row r="51" spans="1:15" x14ac:dyDescent="0.25">
      <c r="A51" s="200" t="str">
        <f>'CURVA ABC'!A55</f>
        <v>FILÉ DE TILAPIA</v>
      </c>
      <c r="B51" s="200" t="str">
        <f>IFERROR(VLOOKUP(Tabela5[[#This Row],[PRODUTO]],CADASTRO!$B$2:$C$393,2,0),"")</f>
        <v/>
      </c>
      <c r="C51" s="200">
        <f>'CURVA ABC'!B55</f>
        <v>5</v>
      </c>
      <c r="D51" s="194">
        <f>'CURVA ABC'!C55</f>
        <v>214.5</v>
      </c>
      <c r="E51" s="194">
        <f>'CURVA ABC'!D55</f>
        <v>0</v>
      </c>
      <c r="F51" s="195">
        <f>IFERROR(Tabela5[[#This Row],[VALOR]]/'CURVA ABC'!$C$2,0)</f>
        <v>1.1904924550557344E-3</v>
      </c>
      <c r="G51" s="195">
        <f>'CURVA ABC'!E55</f>
        <v>0.96449818075067584</v>
      </c>
      <c r="H51" s="196" t="str">
        <f>'CURVA ABC'!F55</f>
        <v>C</v>
      </c>
      <c r="I51" s="196">
        <f>VLOOKUP(Tabela5[[#This Row],[PRODUTO]],'CURVA ABC'!$H$10:$M$404,2,0)</f>
        <v>0</v>
      </c>
      <c r="J51" s="194">
        <f>VLOOKUP(Tabela5[[#This Row],[PRODUTO]],'CURVA ABC'!$H$10:$M$404,3,0)</f>
        <v>0</v>
      </c>
      <c r="K51" s="194">
        <f>VLOOKUP(Tabela5[[#This Row],[PRODUTO]],'CURVA ABC'!$H$10:$M$404,4,0)</f>
        <v>0</v>
      </c>
      <c r="L51" s="195">
        <f>IFERROR(Tabela5[[#This Row],[VALOR.]]/'CURVA ABC'!$J$2,0)</f>
        <v>0</v>
      </c>
      <c r="M51" s="195">
        <f>VLOOKUP(Tabela5[[#This Row],[PRODUTO]],'CURVA ABC'!$H$10:$M$404,5,0)</f>
        <v>0</v>
      </c>
      <c r="N51" s="196" t="str">
        <f>VLOOKUP(Tabela5[[#This Row],[PRODUTO]],'CURVA ABC'!$H$10:$M$404,6,0)</f>
        <v>A</v>
      </c>
      <c r="O51" s="194" t="str">
        <f>IF(AND(COMPARATIVO!$H51="",COMPARATIVO!$N51=""),"",IF(COMPARATIVO!$H51=COMPARATIVO!$N51,"EQUILIBRADO",IF(AND(COMPARATIVO!$H51="A",COMPARATIVO!$N51="B"),"GIRO BAIXO",IF(AND(COMPARATIVO!$H51="A",COMPARATIVO!$N51="C"),"GIRO MUITO BAIXO",IF(AND(COMPARATIVO!$H51="B",COMPARATIVO!$N51="A"),"GIRO ALTO",IF(AND(COMPARATIVO!$H51="B",COMPARATIVO!$N51="C"),"GIRO BAIXO",IF(AND(COMPARATIVO!$H51="C",COMPARATIVO!$N51="A"),"GIRO MUITO ALTO",IF(AND(COMPARATIVO!$H51="C",COMPARATIVO!$N51="B"),"GIRO ALTO",""))))))))</f>
        <v>GIRO MUITO ALTO</v>
      </c>
    </row>
    <row r="52" spans="1:15" x14ac:dyDescent="0.25">
      <c r="A52" s="201" t="str">
        <f>'CURVA ABC'!A56</f>
        <v>ÓLEO</v>
      </c>
      <c r="B52" s="201" t="str">
        <f>IFERROR(VLOOKUP(Tabela5[[#This Row],[PRODUTO]],CADASTRO!$B$2:$C$393,2,0),"")</f>
        <v/>
      </c>
      <c r="C52" s="201">
        <f>'CURVA ABC'!B56</f>
        <v>26</v>
      </c>
      <c r="D52" s="197">
        <f>'CURVA ABC'!C56</f>
        <v>199.94</v>
      </c>
      <c r="E52" s="197">
        <f>'CURVA ABC'!D56</f>
        <v>0</v>
      </c>
      <c r="F52" s="198">
        <f>IFERROR(Tabela5[[#This Row],[VALOR]]/'CURVA ABC'!$C$2,0)</f>
        <v>1.1096832702277089E-3</v>
      </c>
      <c r="G52" s="198">
        <f>'CURVA ABC'!E56</f>
        <v>0.96560786402090359</v>
      </c>
      <c r="H52" s="199" t="str">
        <f>'CURVA ABC'!F56</f>
        <v>C</v>
      </c>
      <c r="I52" s="199">
        <f>VLOOKUP(Tabela5[[#This Row],[PRODUTO]],'CURVA ABC'!$H$10:$M$404,2,0)</f>
        <v>0</v>
      </c>
      <c r="J52" s="197">
        <f>VLOOKUP(Tabela5[[#This Row],[PRODUTO]],'CURVA ABC'!$H$10:$M$404,3,0)</f>
        <v>0</v>
      </c>
      <c r="K52" s="197">
        <f>VLOOKUP(Tabela5[[#This Row],[PRODUTO]],'CURVA ABC'!$H$10:$M$404,4,0)</f>
        <v>0</v>
      </c>
      <c r="L52" s="198">
        <f>IFERROR(Tabela5[[#This Row],[VALOR.]]/'CURVA ABC'!$J$2,0)</f>
        <v>0</v>
      </c>
      <c r="M52" s="198">
        <f>VLOOKUP(Tabela5[[#This Row],[PRODUTO]],'CURVA ABC'!$H$10:$M$404,5,0)</f>
        <v>0</v>
      </c>
      <c r="N52" s="199" t="str">
        <f>VLOOKUP(Tabela5[[#This Row],[PRODUTO]],'CURVA ABC'!$H$10:$M$404,6,0)</f>
        <v>A</v>
      </c>
      <c r="O52" s="197" t="str">
        <f>IF(AND(COMPARATIVO!$H52="",COMPARATIVO!$N52=""),"",IF(COMPARATIVO!$H52=COMPARATIVO!$N52,"EQUILIBRADO",IF(AND(COMPARATIVO!$H52="A",COMPARATIVO!$N52="B"),"GIRO BAIXO",IF(AND(COMPARATIVO!$H52="A",COMPARATIVO!$N52="C"),"GIRO MUITO BAIXO",IF(AND(COMPARATIVO!$H52="B",COMPARATIVO!$N52="A"),"GIRO ALTO",IF(AND(COMPARATIVO!$H52="B",COMPARATIVO!$N52="C"),"GIRO BAIXO",IF(AND(COMPARATIVO!$H52="C",COMPARATIVO!$N52="A"),"GIRO MUITO ALTO",IF(AND(COMPARATIVO!$H52="C",COMPARATIVO!$N52="B"),"GIRO ALTO",""))))))))</f>
        <v>GIRO MUITO ALTO</v>
      </c>
    </row>
    <row r="53" spans="1:15" x14ac:dyDescent="0.25">
      <c r="A53" s="200" t="str">
        <f>'CURVA ABC'!A57</f>
        <v>ALECRIM CALDO</v>
      </c>
      <c r="B53" s="200" t="str">
        <f>IFERROR(VLOOKUP(Tabela5[[#This Row],[PRODUTO]],CADASTRO!$B$2:$C$393,2,0),"")</f>
        <v/>
      </c>
      <c r="C53" s="200">
        <f>'CURVA ABC'!B57</f>
        <v>4</v>
      </c>
      <c r="D53" s="194">
        <f>'CURVA ABC'!C57</f>
        <v>199.6</v>
      </c>
      <c r="E53" s="194">
        <f>'CURVA ABC'!D57</f>
        <v>0</v>
      </c>
      <c r="F53" s="195">
        <f>IFERROR(Tabela5[[#This Row],[VALOR]]/'CURVA ABC'!$C$2,0)</f>
        <v>1.1077962425600214E-3</v>
      </c>
      <c r="G53" s="195">
        <f>'CURVA ABC'!E57</f>
        <v>0.96671566026346356</v>
      </c>
      <c r="H53" s="196" t="str">
        <f>'CURVA ABC'!F57</f>
        <v>C</v>
      </c>
      <c r="I53" s="196">
        <f>VLOOKUP(Tabela5[[#This Row],[PRODUTO]],'CURVA ABC'!$H$10:$M$404,2,0)</f>
        <v>0</v>
      </c>
      <c r="J53" s="194">
        <f>VLOOKUP(Tabela5[[#This Row],[PRODUTO]],'CURVA ABC'!$H$10:$M$404,3,0)</f>
        <v>0</v>
      </c>
      <c r="K53" s="194">
        <f>VLOOKUP(Tabela5[[#This Row],[PRODUTO]],'CURVA ABC'!$H$10:$M$404,4,0)</f>
        <v>0</v>
      </c>
      <c r="L53" s="195">
        <f>IFERROR(Tabela5[[#This Row],[VALOR.]]/'CURVA ABC'!$J$2,0)</f>
        <v>0</v>
      </c>
      <c r="M53" s="195">
        <f>VLOOKUP(Tabela5[[#This Row],[PRODUTO]],'CURVA ABC'!$H$10:$M$404,5,0)</f>
        <v>0</v>
      </c>
      <c r="N53" s="196" t="str">
        <f>VLOOKUP(Tabela5[[#This Row],[PRODUTO]],'CURVA ABC'!$H$10:$M$404,6,0)</f>
        <v>A</v>
      </c>
      <c r="O53" s="194" t="str">
        <f>IF(AND(COMPARATIVO!$H53="",COMPARATIVO!$N53=""),"",IF(COMPARATIVO!$H53=COMPARATIVO!$N53,"EQUILIBRADO",IF(AND(COMPARATIVO!$H53="A",COMPARATIVO!$N53="B"),"GIRO BAIXO",IF(AND(COMPARATIVO!$H53="A",COMPARATIVO!$N53="C"),"GIRO MUITO BAIXO",IF(AND(COMPARATIVO!$H53="B",COMPARATIVO!$N53="A"),"GIRO ALTO",IF(AND(COMPARATIVO!$H53="B",COMPARATIVO!$N53="C"),"GIRO BAIXO",IF(AND(COMPARATIVO!$H53="C",COMPARATIVO!$N53="A"),"GIRO MUITO ALTO",IF(AND(COMPARATIVO!$H53="C",COMPARATIVO!$N53="B"),"GIRO ALTO",""))))))))</f>
        <v>GIRO MUITO ALTO</v>
      </c>
    </row>
    <row r="54" spans="1:15" x14ac:dyDescent="0.25">
      <c r="A54" s="201" t="str">
        <f>'CURVA ABC'!A58</f>
        <v>MOSTARDA GALÃO</v>
      </c>
      <c r="B54" s="201" t="str">
        <f>IFERROR(VLOOKUP(Tabela5[[#This Row],[PRODUTO]],CADASTRO!$B$2:$C$393,2,0),"")</f>
        <v/>
      </c>
      <c r="C54" s="201">
        <f>'CURVA ABC'!B58</f>
        <v>7</v>
      </c>
      <c r="D54" s="197">
        <f>'CURVA ABC'!C58</f>
        <v>187.17999999999998</v>
      </c>
      <c r="E54" s="197">
        <f>'CURVA ABC'!D58</f>
        <v>0</v>
      </c>
      <c r="F54" s="198">
        <f>IFERROR(Tabela5[[#This Row],[VALOR]]/'CURVA ABC'!$C$2,0)</f>
        <v>1.0388642318756754E-3</v>
      </c>
      <c r="G54" s="198">
        <f>'CURVA ABC'!E58</f>
        <v>0.96775452449533927</v>
      </c>
      <c r="H54" s="199" t="str">
        <f>'CURVA ABC'!F58</f>
        <v>C</v>
      </c>
      <c r="I54" s="199">
        <f>VLOOKUP(Tabela5[[#This Row],[PRODUTO]],'CURVA ABC'!$H$10:$M$404,2,0)</f>
        <v>0</v>
      </c>
      <c r="J54" s="197">
        <f>VLOOKUP(Tabela5[[#This Row],[PRODUTO]],'CURVA ABC'!$H$10:$M$404,3,0)</f>
        <v>0</v>
      </c>
      <c r="K54" s="197">
        <f>VLOOKUP(Tabela5[[#This Row],[PRODUTO]],'CURVA ABC'!$H$10:$M$404,4,0)</f>
        <v>0</v>
      </c>
      <c r="L54" s="198">
        <f>IFERROR(Tabela5[[#This Row],[VALOR.]]/'CURVA ABC'!$J$2,0)</f>
        <v>0</v>
      </c>
      <c r="M54" s="198">
        <f>VLOOKUP(Tabela5[[#This Row],[PRODUTO]],'CURVA ABC'!$H$10:$M$404,5,0)</f>
        <v>0</v>
      </c>
      <c r="N54" s="199" t="str">
        <f>VLOOKUP(Tabela5[[#This Row],[PRODUTO]],'CURVA ABC'!$H$10:$M$404,6,0)</f>
        <v>A</v>
      </c>
      <c r="O54" s="197" t="str">
        <f>IF(AND(COMPARATIVO!$H54="",COMPARATIVO!$N54=""),"",IF(COMPARATIVO!$H54=COMPARATIVO!$N54,"EQUILIBRADO",IF(AND(COMPARATIVO!$H54="A",COMPARATIVO!$N54="B"),"GIRO BAIXO",IF(AND(COMPARATIVO!$H54="A",COMPARATIVO!$N54="C"),"GIRO MUITO BAIXO",IF(AND(COMPARATIVO!$H54="B",COMPARATIVO!$N54="A"),"GIRO ALTO",IF(AND(COMPARATIVO!$H54="B",COMPARATIVO!$N54="C"),"GIRO BAIXO",IF(AND(COMPARATIVO!$H54="C",COMPARATIVO!$N54="A"),"GIRO MUITO ALTO",IF(AND(COMPARATIVO!$H54="C",COMPARATIVO!$N54="B"),"GIRO ALTO",""))))))))</f>
        <v>GIRO MUITO ALTO</v>
      </c>
    </row>
    <row r="55" spans="1:15" x14ac:dyDescent="0.25">
      <c r="A55" s="200" t="str">
        <f>'CURVA ABC'!A59</f>
        <v>SAZON</v>
      </c>
      <c r="B55" s="200" t="str">
        <f>IFERROR(VLOOKUP(Tabela5[[#This Row],[PRODUTO]],CADASTRO!$B$2:$C$393,2,0),"")</f>
        <v/>
      </c>
      <c r="C55" s="200">
        <f>'CURVA ABC'!B59</f>
        <v>6</v>
      </c>
      <c r="D55" s="194">
        <f>'CURVA ABC'!C59</f>
        <v>182.04</v>
      </c>
      <c r="E55" s="194">
        <f>'CURVA ABC'!D59</f>
        <v>0</v>
      </c>
      <c r="F55" s="195">
        <f>IFERROR(Tabela5[[#This Row],[VALOR]]/'CURVA ABC'!$C$2,0)</f>
        <v>1.0103368136053423E-3</v>
      </c>
      <c r="G55" s="195">
        <f>'CURVA ABC'!E59</f>
        <v>0.96876486130894468</v>
      </c>
      <c r="H55" s="196" t="str">
        <f>'CURVA ABC'!F59</f>
        <v>C</v>
      </c>
      <c r="I55" s="196">
        <f>VLOOKUP(Tabela5[[#This Row],[PRODUTO]],'CURVA ABC'!$H$10:$M$404,2,0)</f>
        <v>0</v>
      </c>
      <c r="J55" s="194">
        <f>VLOOKUP(Tabela5[[#This Row],[PRODUTO]],'CURVA ABC'!$H$10:$M$404,3,0)</f>
        <v>0</v>
      </c>
      <c r="K55" s="194">
        <f>VLOOKUP(Tabela5[[#This Row],[PRODUTO]],'CURVA ABC'!$H$10:$M$404,4,0)</f>
        <v>0</v>
      </c>
      <c r="L55" s="195">
        <f>IFERROR(Tabela5[[#This Row],[VALOR.]]/'CURVA ABC'!$J$2,0)</f>
        <v>0</v>
      </c>
      <c r="M55" s="195">
        <f>VLOOKUP(Tabela5[[#This Row],[PRODUTO]],'CURVA ABC'!$H$10:$M$404,5,0)</f>
        <v>0</v>
      </c>
      <c r="N55" s="196" t="str">
        <f>VLOOKUP(Tabela5[[#This Row],[PRODUTO]],'CURVA ABC'!$H$10:$M$404,6,0)</f>
        <v>A</v>
      </c>
      <c r="O55" s="194" t="str">
        <f>IF(AND(COMPARATIVO!$H55="",COMPARATIVO!$N55=""),"",IF(COMPARATIVO!$H55=COMPARATIVO!$N55,"EQUILIBRADO",IF(AND(COMPARATIVO!$H55="A",COMPARATIVO!$N55="B"),"GIRO BAIXO",IF(AND(COMPARATIVO!$H55="A",COMPARATIVO!$N55="C"),"GIRO MUITO BAIXO",IF(AND(COMPARATIVO!$H55="B",COMPARATIVO!$N55="A"),"GIRO ALTO",IF(AND(COMPARATIVO!$H55="B",COMPARATIVO!$N55="C"),"GIRO BAIXO",IF(AND(COMPARATIVO!$H55="C",COMPARATIVO!$N55="A"),"GIRO MUITO ALTO",IF(AND(COMPARATIVO!$H55="C",COMPARATIVO!$N55="B"),"GIRO ALTO",""))))))))</f>
        <v>GIRO MUITO ALTO</v>
      </c>
    </row>
    <row r="56" spans="1:15" x14ac:dyDescent="0.25">
      <c r="A56" s="201" t="str">
        <f>'CURVA ABC'!A60</f>
        <v>POUPA MARACUJA PACOTE COM 10un</v>
      </c>
      <c r="B56" s="201" t="str">
        <f>IFERROR(VLOOKUP(Tabela5[[#This Row],[PRODUTO]],CADASTRO!$B$2:$C$393,2,0),"")</f>
        <v/>
      </c>
      <c r="C56" s="201">
        <f>'CURVA ABC'!B60</f>
        <v>40</v>
      </c>
      <c r="D56" s="197">
        <f>'CURVA ABC'!C60</f>
        <v>180</v>
      </c>
      <c r="E56" s="197">
        <f>'CURVA ABC'!D60</f>
        <v>0</v>
      </c>
      <c r="F56" s="198">
        <f>IFERROR(Tabela5[[#This Row],[VALOR]]/'CURVA ABC'!$C$2,0)</f>
        <v>9.9901464759921785E-4</v>
      </c>
      <c r="G56" s="198">
        <f>'CURVA ABC'!E60</f>
        <v>0.9697638759565439</v>
      </c>
      <c r="H56" s="199" t="str">
        <f>'CURVA ABC'!F60</f>
        <v>C</v>
      </c>
      <c r="I56" s="199">
        <f>VLOOKUP(Tabela5[[#This Row],[PRODUTO]],'CURVA ABC'!$H$10:$M$404,2,0)</f>
        <v>0</v>
      </c>
      <c r="J56" s="197">
        <f>VLOOKUP(Tabela5[[#This Row],[PRODUTO]],'CURVA ABC'!$H$10:$M$404,3,0)</f>
        <v>0</v>
      </c>
      <c r="K56" s="197">
        <f>VLOOKUP(Tabela5[[#This Row],[PRODUTO]],'CURVA ABC'!$H$10:$M$404,4,0)</f>
        <v>0</v>
      </c>
      <c r="L56" s="198">
        <f>IFERROR(Tabela5[[#This Row],[VALOR.]]/'CURVA ABC'!$J$2,0)</f>
        <v>0</v>
      </c>
      <c r="M56" s="198">
        <f>VLOOKUP(Tabela5[[#This Row],[PRODUTO]],'CURVA ABC'!$H$10:$M$404,5,0)</f>
        <v>0</v>
      </c>
      <c r="N56" s="199" t="str">
        <f>VLOOKUP(Tabela5[[#This Row],[PRODUTO]],'CURVA ABC'!$H$10:$M$404,6,0)</f>
        <v>A</v>
      </c>
      <c r="O56" s="197" t="str">
        <f>IF(AND(COMPARATIVO!$H56="",COMPARATIVO!$N56=""),"",IF(COMPARATIVO!$H56=COMPARATIVO!$N56,"EQUILIBRADO",IF(AND(COMPARATIVO!$H56="A",COMPARATIVO!$N56="B"),"GIRO BAIXO",IF(AND(COMPARATIVO!$H56="A",COMPARATIVO!$N56="C"),"GIRO MUITO BAIXO",IF(AND(COMPARATIVO!$H56="B",COMPARATIVO!$N56="A"),"GIRO ALTO",IF(AND(COMPARATIVO!$H56="B",COMPARATIVO!$N56="C"),"GIRO BAIXO",IF(AND(COMPARATIVO!$H56="C",COMPARATIVO!$N56="A"),"GIRO MUITO ALTO",IF(AND(COMPARATIVO!$H56="C",COMPARATIVO!$N56="B"),"GIRO ALTO",""))))))))</f>
        <v>GIRO MUITO ALTO</v>
      </c>
    </row>
    <row r="57" spans="1:15" x14ac:dyDescent="0.25">
      <c r="A57" s="200" t="str">
        <f>'CURVA ABC'!A61</f>
        <v>SMINORFF ICE</v>
      </c>
      <c r="B57" s="200" t="str">
        <f>IFERROR(VLOOKUP(Tabela5[[#This Row],[PRODUTO]],CADASTRO!$B$2:$C$393,2,0),"")</f>
        <v/>
      </c>
      <c r="C57" s="200">
        <f>'CURVA ABC'!B61</f>
        <v>12</v>
      </c>
      <c r="D57" s="194">
        <f>'CURVA ABC'!C61</f>
        <v>179.76</v>
      </c>
      <c r="E57" s="194">
        <f>'CURVA ABC'!D61</f>
        <v>0</v>
      </c>
      <c r="F57" s="195">
        <f>IFERROR(Tabela5[[#This Row],[VALOR]]/'CURVA ABC'!$C$2,0)</f>
        <v>9.9768262806908541E-4</v>
      </c>
      <c r="G57" s="195">
        <f>'CURVA ABC'!E61</f>
        <v>0.97076155858461299</v>
      </c>
      <c r="H57" s="196" t="str">
        <f>'CURVA ABC'!F61</f>
        <v>C</v>
      </c>
      <c r="I57" s="196">
        <f>VLOOKUP(Tabela5[[#This Row],[PRODUTO]],'CURVA ABC'!$H$10:$M$404,2,0)</f>
        <v>0</v>
      </c>
      <c r="J57" s="194">
        <f>VLOOKUP(Tabela5[[#This Row],[PRODUTO]],'CURVA ABC'!$H$10:$M$404,3,0)</f>
        <v>0</v>
      </c>
      <c r="K57" s="194">
        <f>VLOOKUP(Tabela5[[#This Row],[PRODUTO]],'CURVA ABC'!$H$10:$M$404,4,0)</f>
        <v>0</v>
      </c>
      <c r="L57" s="195">
        <f>IFERROR(Tabela5[[#This Row],[VALOR.]]/'CURVA ABC'!$J$2,0)</f>
        <v>0</v>
      </c>
      <c r="M57" s="195">
        <f>VLOOKUP(Tabela5[[#This Row],[PRODUTO]],'CURVA ABC'!$H$10:$M$404,5,0)</f>
        <v>0</v>
      </c>
      <c r="N57" s="196" t="str">
        <f>VLOOKUP(Tabela5[[#This Row],[PRODUTO]],'CURVA ABC'!$H$10:$M$404,6,0)</f>
        <v>A</v>
      </c>
      <c r="O57" s="194" t="str">
        <f>IF(AND(COMPARATIVO!$H57="",COMPARATIVO!$N57=""),"",IF(COMPARATIVO!$H57=COMPARATIVO!$N57,"EQUILIBRADO",IF(AND(COMPARATIVO!$H57="A",COMPARATIVO!$N57="B"),"GIRO BAIXO",IF(AND(COMPARATIVO!$H57="A",COMPARATIVO!$N57="C"),"GIRO MUITO BAIXO",IF(AND(COMPARATIVO!$H57="B",COMPARATIVO!$N57="A"),"GIRO ALTO",IF(AND(COMPARATIVO!$H57="B",COMPARATIVO!$N57="C"),"GIRO BAIXO",IF(AND(COMPARATIVO!$H57="C",COMPARATIVO!$N57="A"),"GIRO MUITO ALTO",IF(AND(COMPARATIVO!$H57="C",COMPARATIVO!$N57="B"),"GIRO ALTO",""))))))))</f>
        <v>GIRO MUITO ALTO</v>
      </c>
    </row>
    <row r="58" spans="1:15" x14ac:dyDescent="0.25">
      <c r="A58" s="201" t="str">
        <f>'CURVA ABC'!A62</f>
        <v>ALHO</v>
      </c>
      <c r="B58" s="201" t="str">
        <f>IFERROR(VLOOKUP(Tabela5[[#This Row],[PRODUTO]],CADASTRO!$B$2:$C$393,2,0),"")</f>
        <v/>
      </c>
      <c r="C58" s="201">
        <f>'CURVA ABC'!B62</f>
        <v>6</v>
      </c>
      <c r="D58" s="197">
        <f>'CURVA ABC'!C62</f>
        <v>162</v>
      </c>
      <c r="E58" s="197">
        <f>'CURVA ABC'!D62</f>
        <v>0</v>
      </c>
      <c r="F58" s="198">
        <f>IFERROR(Tabela5[[#This Row],[VALOR]]/'CURVA ABC'!$C$2,0)</f>
        <v>8.99113182839296E-4</v>
      </c>
      <c r="G58" s="198">
        <f>'CURVA ABC'!E62</f>
        <v>0.9716606717674523</v>
      </c>
      <c r="H58" s="199" t="str">
        <f>'CURVA ABC'!F62</f>
        <v>C</v>
      </c>
      <c r="I58" s="199">
        <f>VLOOKUP(Tabela5[[#This Row],[PRODUTO]],'CURVA ABC'!$H$10:$M$404,2,0)</f>
        <v>0</v>
      </c>
      <c r="J58" s="197">
        <f>VLOOKUP(Tabela5[[#This Row],[PRODUTO]],'CURVA ABC'!$H$10:$M$404,3,0)</f>
        <v>0</v>
      </c>
      <c r="K58" s="197">
        <f>VLOOKUP(Tabela5[[#This Row],[PRODUTO]],'CURVA ABC'!$H$10:$M$404,4,0)</f>
        <v>0</v>
      </c>
      <c r="L58" s="198">
        <f>IFERROR(Tabela5[[#This Row],[VALOR.]]/'CURVA ABC'!$J$2,0)</f>
        <v>0</v>
      </c>
      <c r="M58" s="198">
        <f>VLOOKUP(Tabela5[[#This Row],[PRODUTO]],'CURVA ABC'!$H$10:$M$404,5,0)</f>
        <v>0</v>
      </c>
      <c r="N58" s="199" t="str">
        <f>VLOOKUP(Tabela5[[#This Row],[PRODUTO]],'CURVA ABC'!$H$10:$M$404,6,0)</f>
        <v>A</v>
      </c>
      <c r="O58" s="197" t="str">
        <f>IF(AND(COMPARATIVO!$H58="",COMPARATIVO!$N58=""),"",IF(COMPARATIVO!$H58=COMPARATIVO!$N58,"EQUILIBRADO",IF(AND(COMPARATIVO!$H58="A",COMPARATIVO!$N58="B"),"GIRO BAIXO",IF(AND(COMPARATIVO!$H58="A",COMPARATIVO!$N58="C"),"GIRO MUITO BAIXO",IF(AND(COMPARATIVO!$H58="B",COMPARATIVO!$N58="A"),"GIRO ALTO",IF(AND(COMPARATIVO!$H58="B",COMPARATIVO!$N58="C"),"GIRO BAIXO",IF(AND(COMPARATIVO!$H58="C",COMPARATIVO!$N58="A"),"GIRO MUITO ALTO",IF(AND(COMPARATIVO!$H58="C",COMPARATIVO!$N58="B"),"GIRO ALTO",""))))))))</f>
        <v>GIRO MUITO ALTO</v>
      </c>
    </row>
    <row r="59" spans="1:15" x14ac:dyDescent="0.25">
      <c r="A59" s="200" t="str">
        <f>'CURVA ABC'!A63</f>
        <v>LICOR COINTREAU</v>
      </c>
      <c r="B59" s="200" t="str">
        <f>IFERROR(VLOOKUP(Tabela5[[#This Row],[PRODUTO]],CADASTRO!$B$2:$C$393,2,0),"")</f>
        <v/>
      </c>
      <c r="C59" s="200">
        <f>'CURVA ABC'!B63</f>
        <v>1</v>
      </c>
      <c r="D59" s="194">
        <f>'CURVA ABC'!C63</f>
        <v>159</v>
      </c>
      <c r="E59" s="194">
        <f>'CURVA ABC'!D63</f>
        <v>0</v>
      </c>
      <c r="F59" s="195">
        <f>IFERROR(Tabela5[[#This Row],[VALOR]]/'CURVA ABC'!$C$2,0)</f>
        <v>8.8246293871264243E-4</v>
      </c>
      <c r="G59" s="195">
        <f>'CURVA ABC'!E63</f>
        <v>0.97254313470616494</v>
      </c>
      <c r="H59" s="196" t="str">
        <f>'CURVA ABC'!F63</f>
        <v>C</v>
      </c>
      <c r="I59" s="196">
        <f>VLOOKUP(Tabela5[[#This Row],[PRODUTO]],'CURVA ABC'!$H$10:$M$404,2,0)</f>
        <v>0</v>
      </c>
      <c r="J59" s="194">
        <f>VLOOKUP(Tabela5[[#This Row],[PRODUTO]],'CURVA ABC'!$H$10:$M$404,3,0)</f>
        <v>0</v>
      </c>
      <c r="K59" s="194">
        <f>VLOOKUP(Tabela5[[#This Row],[PRODUTO]],'CURVA ABC'!$H$10:$M$404,4,0)</f>
        <v>0</v>
      </c>
      <c r="L59" s="195">
        <f>IFERROR(Tabela5[[#This Row],[VALOR.]]/'CURVA ABC'!$J$2,0)</f>
        <v>0</v>
      </c>
      <c r="M59" s="195">
        <f>VLOOKUP(Tabela5[[#This Row],[PRODUTO]],'CURVA ABC'!$H$10:$M$404,5,0)</f>
        <v>0</v>
      </c>
      <c r="N59" s="196" t="str">
        <f>VLOOKUP(Tabela5[[#This Row],[PRODUTO]],'CURVA ABC'!$H$10:$M$404,6,0)</f>
        <v>A</v>
      </c>
      <c r="O59" s="194" t="str">
        <f>IF(AND(COMPARATIVO!$H59="",COMPARATIVO!$N59=""),"",IF(COMPARATIVO!$H59=COMPARATIVO!$N59,"EQUILIBRADO",IF(AND(COMPARATIVO!$H59="A",COMPARATIVO!$N59="B"),"GIRO BAIXO",IF(AND(COMPARATIVO!$H59="A",COMPARATIVO!$N59="C"),"GIRO MUITO BAIXO",IF(AND(COMPARATIVO!$H59="B",COMPARATIVO!$N59="A"),"GIRO ALTO",IF(AND(COMPARATIVO!$H59="B",COMPARATIVO!$N59="C"),"GIRO BAIXO",IF(AND(COMPARATIVO!$H59="C",COMPARATIVO!$N59="A"),"GIRO MUITO ALTO",IF(AND(COMPARATIVO!$H59="C",COMPARATIVO!$N59="B"),"GIRO ALTO",""))))))))</f>
        <v>GIRO MUITO ALTO</v>
      </c>
    </row>
    <row r="60" spans="1:15" x14ac:dyDescent="0.25">
      <c r="A60" s="201" t="str">
        <f>'CURVA ABC'!A64</f>
        <v>MARGARINA BALDE</v>
      </c>
      <c r="B60" s="201" t="str">
        <f>IFERROR(VLOOKUP(Tabela5[[#This Row],[PRODUTO]],CADASTRO!$B$2:$C$393,2,0),"")</f>
        <v/>
      </c>
      <c r="C60" s="201">
        <f>'CURVA ABC'!B64</f>
        <v>1</v>
      </c>
      <c r="D60" s="197">
        <f>'CURVA ABC'!C64</f>
        <v>155</v>
      </c>
      <c r="E60" s="197">
        <f>'CURVA ABC'!D64</f>
        <v>0</v>
      </c>
      <c r="F60" s="198">
        <f>IFERROR(Tabela5[[#This Row],[VALOR]]/'CURVA ABC'!$C$2,0)</f>
        <v>8.602626132104376E-4</v>
      </c>
      <c r="G60" s="198">
        <f>'CURVA ABC'!E64</f>
        <v>0.97340339731937531</v>
      </c>
      <c r="H60" s="199" t="str">
        <f>'CURVA ABC'!F64</f>
        <v>C</v>
      </c>
      <c r="I60" s="199">
        <f>VLOOKUP(Tabela5[[#This Row],[PRODUTO]],'CURVA ABC'!$H$10:$M$404,2,0)</f>
        <v>0</v>
      </c>
      <c r="J60" s="197">
        <f>VLOOKUP(Tabela5[[#This Row],[PRODUTO]],'CURVA ABC'!$H$10:$M$404,3,0)</f>
        <v>0</v>
      </c>
      <c r="K60" s="197">
        <f>VLOOKUP(Tabela5[[#This Row],[PRODUTO]],'CURVA ABC'!$H$10:$M$404,4,0)</f>
        <v>0</v>
      </c>
      <c r="L60" s="198">
        <f>IFERROR(Tabela5[[#This Row],[VALOR.]]/'CURVA ABC'!$J$2,0)</f>
        <v>0</v>
      </c>
      <c r="M60" s="198">
        <f>VLOOKUP(Tabela5[[#This Row],[PRODUTO]],'CURVA ABC'!$H$10:$M$404,5,0)</f>
        <v>0</v>
      </c>
      <c r="N60" s="199" t="str">
        <f>VLOOKUP(Tabela5[[#This Row],[PRODUTO]],'CURVA ABC'!$H$10:$M$404,6,0)</f>
        <v>A</v>
      </c>
      <c r="O60" s="197" t="str">
        <f>IF(AND(COMPARATIVO!$H60="",COMPARATIVO!$N60=""),"",IF(COMPARATIVO!$H60=COMPARATIVO!$N60,"EQUILIBRADO",IF(AND(COMPARATIVO!$H60="A",COMPARATIVO!$N60="B"),"GIRO BAIXO",IF(AND(COMPARATIVO!$H60="A",COMPARATIVO!$N60="C"),"GIRO MUITO BAIXO",IF(AND(COMPARATIVO!$H60="B",COMPARATIVO!$N60="A"),"GIRO ALTO",IF(AND(COMPARATIVO!$H60="B",COMPARATIVO!$N60="C"),"GIRO BAIXO",IF(AND(COMPARATIVO!$H60="C",COMPARATIVO!$N60="A"),"GIRO MUITO ALTO",IF(AND(COMPARATIVO!$H60="C",COMPARATIVO!$N60="B"),"GIRO ALTO",""))))))))</f>
        <v>GIRO MUITO ALTO</v>
      </c>
    </row>
    <row r="61" spans="1:15" x14ac:dyDescent="0.25">
      <c r="A61" s="200" t="str">
        <f>'CURVA ABC'!A65</f>
        <v>CRAVO PACOTE 100g</v>
      </c>
      <c r="B61" s="200" t="str">
        <f>IFERROR(VLOOKUP(Tabela5[[#This Row],[PRODUTO]],CADASTRO!$B$2:$C$393,2,0),"")</f>
        <v/>
      </c>
      <c r="C61" s="200">
        <f>'CURVA ABC'!B65</f>
        <v>20</v>
      </c>
      <c r="D61" s="194">
        <f>'CURVA ABC'!C65</f>
        <v>152</v>
      </c>
      <c r="E61" s="194">
        <f>'CURVA ABC'!D65</f>
        <v>0</v>
      </c>
      <c r="F61" s="195">
        <f>IFERROR(Tabela5[[#This Row],[VALOR]]/'CURVA ABC'!$C$2,0)</f>
        <v>8.4361236908378392E-4</v>
      </c>
      <c r="G61" s="195">
        <f>'CURVA ABC'!E65</f>
        <v>0.97424700968845912</v>
      </c>
      <c r="H61" s="196" t="str">
        <f>'CURVA ABC'!F65</f>
        <v>C</v>
      </c>
      <c r="I61" s="196">
        <f>VLOOKUP(Tabela5[[#This Row],[PRODUTO]],'CURVA ABC'!$H$10:$M$404,2,0)</f>
        <v>0</v>
      </c>
      <c r="J61" s="194">
        <f>VLOOKUP(Tabela5[[#This Row],[PRODUTO]],'CURVA ABC'!$H$10:$M$404,3,0)</f>
        <v>0</v>
      </c>
      <c r="K61" s="194">
        <f>VLOOKUP(Tabela5[[#This Row],[PRODUTO]],'CURVA ABC'!$H$10:$M$404,4,0)</f>
        <v>0</v>
      </c>
      <c r="L61" s="195">
        <f>IFERROR(Tabela5[[#This Row],[VALOR.]]/'CURVA ABC'!$J$2,0)</f>
        <v>0</v>
      </c>
      <c r="M61" s="195">
        <f>VLOOKUP(Tabela5[[#This Row],[PRODUTO]],'CURVA ABC'!$H$10:$M$404,5,0)</f>
        <v>0</v>
      </c>
      <c r="N61" s="196" t="str">
        <f>VLOOKUP(Tabela5[[#This Row],[PRODUTO]],'CURVA ABC'!$H$10:$M$404,6,0)</f>
        <v>A</v>
      </c>
      <c r="O61" s="194" t="str">
        <f>IF(AND(COMPARATIVO!$H61="",COMPARATIVO!$N61=""),"",IF(COMPARATIVO!$H61=COMPARATIVO!$N61,"EQUILIBRADO",IF(AND(COMPARATIVO!$H61="A",COMPARATIVO!$N61="B"),"GIRO BAIXO",IF(AND(COMPARATIVO!$H61="A",COMPARATIVO!$N61="C"),"GIRO MUITO BAIXO",IF(AND(COMPARATIVO!$H61="B",COMPARATIVO!$N61="A"),"GIRO ALTO",IF(AND(COMPARATIVO!$H61="B",COMPARATIVO!$N61="C"),"GIRO BAIXO",IF(AND(COMPARATIVO!$H61="C",COMPARATIVO!$N61="A"),"GIRO MUITO ALTO",IF(AND(COMPARATIVO!$H61="C",COMPARATIVO!$N61="B"),"GIRO ALTO",""))))))))</f>
        <v>GIRO MUITO ALTO</v>
      </c>
    </row>
    <row r="62" spans="1:15" x14ac:dyDescent="0.25">
      <c r="A62" s="201" t="str">
        <f>'CURVA ABC'!A66</f>
        <v>PEPINO JAPONÊS</v>
      </c>
      <c r="B62" s="201" t="str">
        <f>IFERROR(VLOOKUP(Tabela5[[#This Row],[PRODUTO]],CADASTRO!$B$2:$C$393,2,0),"")</f>
        <v/>
      </c>
      <c r="C62" s="201">
        <f>'CURVA ABC'!B66</f>
        <v>21.315000000000001</v>
      </c>
      <c r="D62" s="197">
        <f>'CURVA ABC'!C66</f>
        <v>149.20500000000001</v>
      </c>
      <c r="E62" s="197">
        <f>'CURVA ABC'!D66</f>
        <v>0</v>
      </c>
      <c r="F62" s="198">
        <f>IFERROR(Tabela5[[#This Row],[VALOR]]/'CURVA ABC'!$C$2,0)</f>
        <v>8.2809989163911833E-4</v>
      </c>
      <c r="G62" s="198">
        <f>'CURVA ABC'!E66</f>
        <v>0.97507510958009824</v>
      </c>
      <c r="H62" s="199" t="str">
        <f>'CURVA ABC'!F66</f>
        <v>C</v>
      </c>
      <c r="I62" s="199">
        <f>VLOOKUP(Tabela5[[#This Row],[PRODUTO]],'CURVA ABC'!$H$10:$M$404,2,0)</f>
        <v>0</v>
      </c>
      <c r="J62" s="197">
        <f>VLOOKUP(Tabela5[[#This Row],[PRODUTO]],'CURVA ABC'!$H$10:$M$404,3,0)</f>
        <v>0</v>
      </c>
      <c r="K62" s="197">
        <f>VLOOKUP(Tabela5[[#This Row],[PRODUTO]],'CURVA ABC'!$H$10:$M$404,4,0)</f>
        <v>0</v>
      </c>
      <c r="L62" s="198">
        <f>IFERROR(Tabela5[[#This Row],[VALOR.]]/'CURVA ABC'!$J$2,0)</f>
        <v>0</v>
      </c>
      <c r="M62" s="198">
        <f>VLOOKUP(Tabela5[[#This Row],[PRODUTO]],'CURVA ABC'!$H$10:$M$404,5,0)</f>
        <v>0</v>
      </c>
      <c r="N62" s="199" t="str">
        <f>VLOOKUP(Tabela5[[#This Row],[PRODUTO]],'CURVA ABC'!$H$10:$M$404,6,0)</f>
        <v>A</v>
      </c>
      <c r="O62" s="197" t="str">
        <f>IF(AND(COMPARATIVO!$H62="",COMPARATIVO!$N62=""),"",IF(COMPARATIVO!$H62=COMPARATIVO!$N62,"EQUILIBRADO",IF(AND(COMPARATIVO!$H62="A",COMPARATIVO!$N62="B"),"GIRO BAIXO",IF(AND(COMPARATIVO!$H62="A",COMPARATIVO!$N62="C"),"GIRO MUITO BAIXO",IF(AND(COMPARATIVO!$H62="B",COMPARATIVO!$N62="A"),"GIRO ALTO",IF(AND(COMPARATIVO!$H62="B",COMPARATIVO!$N62="C"),"GIRO BAIXO",IF(AND(COMPARATIVO!$H62="C",COMPARATIVO!$N62="A"),"GIRO MUITO ALTO",IF(AND(COMPARATIVO!$H62="C",COMPARATIVO!$N62="B"),"GIRO ALTO",""))))))))</f>
        <v>GIRO MUITO ALTO</v>
      </c>
    </row>
    <row r="63" spans="1:15" x14ac:dyDescent="0.25">
      <c r="A63" s="200" t="str">
        <f>'CURVA ABC'!A67</f>
        <v>POUPA ACEROLA PACOTE COM 10un</v>
      </c>
      <c r="B63" s="200" t="str">
        <f>IFERROR(VLOOKUP(Tabela5[[#This Row],[PRODUTO]],CADASTRO!$B$2:$C$393,2,0),"")</f>
        <v/>
      </c>
      <c r="C63" s="200">
        <f>'CURVA ABC'!B67</f>
        <v>80</v>
      </c>
      <c r="D63" s="194">
        <f>'CURVA ABC'!C67</f>
        <v>148</v>
      </c>
      <c r="E63" s="194">
        <f>'CURVA ABC'!D67</f>
        <v>0</v>
      </c>
      <c r="F63" s="195">
        <f>IFERROR(Tabela5[[#This Row],[VALOR]]/'CURVA ABC'!$C$2,0)</f>
        <v>8.2141204358157909E-4</v>
      </c>
      <c r="G63" s="195">
        <f>'CURVA ABC'!E67</f>
        <v>0.97589652162367979</v>
      </c>
      <c r="H63" s="196" t="str">
        <f>'CURVA ABC'!F67</f>
        <v>C</v>
      </c>
      <c r="I63" s="196">
        <f>VLOOKUP(Tabela5[[#This Row],[PRODUTO]],'CURVA ABC'!$H$10:$M$404,2,0)</f>
        <v>0</v>
      </c>
      <c r="J63" s="194">
        <f>VLOOKUP(Tabela5[[#This Row],[PRODUTO]],'CURVA ABC'!$H$10:$M$404,3,0)</f>
        <v>0</v>
      </c>
      <c r="K63" s="194">
        <f>VLOOKUP(Tabela5[[#This Row],[PRODUTO]],'CURVA ABC'!$H$10:$M$404,4,0)</f>
        <v>0</v>
      </c>
      <c r="L63" s="195">
        <f>IFERROR(Tabela5[[#This Row],[VALOR.]]/'CURVA ABC'!$J$2,0)</f>
        <v>0</v>
      </c>
      <c r="M63" s="195">
        <f>VLOOKUP(Tabela5[[#This Row],[PRODUTO]],'CURVA ABC'!$H$10:$M$404,5,0)</f>
        <v>0</v>
      </c>
      <c r="N63" s="196" t="str">
        <f>VLOOKUP(Tabela5[[#This Row],[PRODUTO]],'CURVA ABC'!$H$10:$M$404,6,0)</f>
        <v>A</v>
      </c>
      <c r="O63" s="194" t="str">
        <f>IF(AND(COMPARATIVO!$H63="",COMPARATIVO!$N63=""),"",IF(COMPARATIVO!$H63=COMPARATIVO!$N63,"EQUILIBRADO",IF(AND(COMPARATIVO!$H63="A",COMPARATIVO!$N63="B"),"GIRO BAIXO",IF(AND(COMPARATIVO!$H63="A",COMPARATIVO!$N63="C"),"GIRO MUITO BAIXO",IF(AND(COMPARATIVO!$H63="B",COMPARATIVO!$N63="A"),"GIRO ALTO",IF(AND(COMPARATIVO!$H63="B",COMPARATIVO!$N63="C"),"GIRO BAIXO",IF(AND(COMPARATIVO!$H63="C",COMPARATIVO!$N63="A"),"GIRO MUITO ALTO",IF(AND(COMPARATIVO!$H63="C",COMPARATIVO!$N63="B"),"GIRO ALTO",""))))))))</f>
        <v>GIRO MUITO ALTO</v>
      </c>
    </row>
    <row r="64" spans="1:15" x14ac:dyDescent="0.25">
      <c r="A64" s="201" t="str">
        <f>'CURVA ABC'!A68</f>
        <v>LEITE CONDENSADO</v>
      </c>
      <c r="B64" s="201" t="str">
        <f>IFERROR(VLOOKUP(Tabela5[[#This Row],[PRODUTO]],CADASTRO!$B$2:$C$393,2,0),"")</f>
        <v/>
      </c>
      <c r="C64" s="201">
        <f>'CURVA ABC'!B68</f>
        <v>22</v>
      </c>
      <c r="D64" s="197">
        <f>'CURVA ABC'!C68</f>
        <v>140.57999999999998</v>
      </c>
      <c r="E64" s="197">
        <f>'CURVA ABC'!D68</f>
        <v>0</v>
      </c>
      <c r="F64" s="198">
        <f>IFERROR(Tabela5[[#This Row],[VALOR]]/'CURVA ABC'!$C$2,0)</f>
        <v>7.8023043977498902E-4</v>
      </c>
      <c r="G64" s="198">
        <f>'CURVA ABC'!E68</f>
        <v>0.97667675206345472</v>
      </c>
      <c r="H64" s="199" t="str">
        <f>'CURVA ABC'!F68</f>
        <v>C</v>
      </c>
      <c r="I64" s="199">
        <f>VLOOKUP(Tabela5[[#This Row],[PRODUTO]],'CURVA ABC'!$H$10:$M$404,2,0)</f>
        <v>0</v>
      </c>
      <c r="J64" s="197">
        <f>VLOOKUP(Tabela5[[#This Row],[PRODUTO]],'CURVA ABC'!$H$10:$M$404,3,0)</f>
        <v>0</v>
      </c>
      <c r="K64" s="197">
        <f>VLOOKUP(Tabela5[[#This Row],[PRODUTO]],'CURVA ABC'!$H$10:$M$404,4,0)</f>
        <v>0</v>
      </c>
      <c r="L64" s="198">
        <f>IFERROR(Tabela5[[#This Row],[VALOR.]]/'CURVA ABC'!$J$2,0)</f>
        <v>0</v>
      </c>
      <c r="M64" s="198">
        <f>VLOOKUP(Tabela5[[#This Row],[PRODUTO]],'CURVA ABC'!$H$10:$M$404,5,0)</f>
        <v>0</v>
      </c>
      <c r="N64" s="199" t="str">
        <f>VLOOKUP(Tabela5[[#This Row],[PRODUTO]],'CURVA ABC'!$H$10:$M$404,6,0)</f>
        <v>A</v>
      </c>
      <c r="O64" s="197" t="str">
        <f>IF(AND(COMPARATIVO!$H64="",COMPARATIVO!$N64=""),"",IF(COMPARATIVO!$H64=COMPARATIVO!$N64,"EQUILIBRADO",IF(AND(COMPARATIVO!$H64="A",COMPARATIVO!$N64="B"),"GIRO BAIXO",IF(AND(COMPARATIVO!$H64="A",COMPARATIVO!$N64="C"),"GIRO MUITO BAIXO",IF(AND(COMPARATIVO!$H64="B",COMPARATIVO!$N64="A"),"GIRO ALTO",IF(AND(COMPARATIVO!$H64="B",COMPARATIVO!$N64="C"),"GIRO BAIXO",IF(AND(COMPARATIVO!$H64="C",COMPARATIVO!$N64="A"),"GIRO MUITO ALTO",IF(AND(COMPARATIVO!$H64="C",COMPARATIVO!$N64="B"),"GIRO ALTO",""))))))))</f>
        <v>GIRO MUITO ALTO</v>
      </c>
    </row>
    <row r="65" spans="1:15" x14ac:dyDescent="0.25">
      <c r="A65" s="200" t="str">
        <f>'CURVA ABC'!A69</f>
        <v>POUPA ABACAXI COM HORTELÃ</v>
      </c>
      <c r="B65" s="200" t="str">
        <f>IFERROR(VLOOKUP(Tabela5[[#This Row],[PRODUTO]],CADASTRO!$B$2:$C$393,2,0),"")</f>
        <v/>
      </c>
      <c r="C65" s="200">
        <f>'CURVA ABC'!B69</f>
        <v>70</v>
      </c>
      <c r="D65" s="194">
        <f>'CURVA ABC'!C69</f>
        <v>140</v>
      </c>
      <c r="E65" s="194">
        <f>'CURVA ABC'!D69</f>
        <v>0</v>
      </c>
      <c r="F65" s="195">
        <f>IFERROR(Tabela5[[#This Row],[VALOR]]/'CURVA ABC'!$C$2,0)</f>
        <v>7.7701139257716943E-4</v>
      </c>
      <c r="G65" s="195">
        <f>'CURVA ABC'!E69</f>
        <v>0.97745376345603185</v>
      </c>
      <c r="H65" s="196" t="str">
        <f>'CURVA ABC'!F69</f>
        <v>C</v>
      </c>
      <c r="I65" s="196">
        <f>VLOOKUP(Tabela5[[#This Row],[PRODUTO]],'CURVA ABC'!$H$10:$M$404,2,0)</f>
        <v>0</v>
      </c>
      <c r="J65" s="194">
        <f>VLOOKUP(Tabela5[[#This Row],[PRODUTO]],'CURVA ABC'!$H$10:$M$404,3,0)</f>
        <v>0</v>
      </c>
      <c r="K65" s="194">
        <f>VLOOKUP(Tabela5[[#This Row],[PRODUTO]],'CURVA ABC'!$H$10:$M$404,4,0)</f>
        <v>0</v>
      </c>
      <c r="L65" s="195">
        <f>IFERROR(Tabela5[[#This Row],[VALOR.]]/'CURVA ABC'!$J$2,0)</f>
        <v>0</v>
      </c>
      <c r="M65" s="195">
        <f>VLOOKUP(Tabela5[[#This Row],[PRODUTO]],'CURVA ABC'!$H$10:$M$404,5,0)</f>
        <v>0</v>
      </c>
      <c r="N65" s="196" t="str">
        <f>VLOOKUP(Tabela5[[#This Row],[PRODUTO]],'CURVA ABC'!$H$10:$M$404,6,0)</f>
        <v>A</v>
      </c>
      <c r="O65" s="194" t="str">
        <f>IF(AND(COMPARATIVO!$H65="",COMPARATIVO!$N65=""),"",IF(COMPARATIVO!$H65=COMPARATIVO!$N65,"EQUILIBRADO",IF(AND(COMPARATIVO!$H65="A",COMPARATIVO!$N65="B"),"GIRO BAIXO",IF(AND(COMPARATIVO!$H65="A",COMPARATIVO!$N65="C"),"GIRO MUITO BAIXO",IF(AND(COMPARATIVO!$H65="B",COMPARATIVO!$N65="A"),"GIRO ALTO",IF(AND(COMPARATIVO!$H65="B",COMPARATIVO!$N65="C"),"GIRO BAIXO",IF(AND(COMPARATIVO!$H65="C",COMPARATIVO!$N65="A"),"GIRO MUITO ALTO",IF(AND(COMPARATIVO!$H65="C",COMPARATIVO!$N65="B"),"GIRO ALTO",""))))))))</f>
        <v>GIRO MUITO ALTO</v>
      </c>
    </row>
    <row r="66" spans="1:15" x14ac:dyDescent="0.25">
      <c r="A66" s="201" t="str">
        <f>'CURVA ABC'!A70</f>
        <v>GUARANÁ LATA</v>
      </c>
      <c r="B66" s="201" t="str">
        <f>IFERROR(VLOOKUP(Tabela5[[#This Row],[PRODUTO]],CADASTRO!$B$2:$C$393,2,0),"")</f>
        <v/>
      </c>
      <c r="C66" s="201">
        <f>'CURVA ABC'!B70</f>
        <v>56</v>
      </c>
      <c r="D66" s="197">
        <f>'CURVA ABC'!C70</f>
        <v>139.49600000000001</v>
      </c>
      <c r="E66" s="197">
        <f>'CURVA ABC'!D70</f>
        <v>0</v>
      </c>
      <c r="F66" s="198">
        <f>IFERROR(Tabela5[[#This Row],[VALOR]]/'CURVA ABC'!$C$2,0)</f>
        <v>7.742141515638916E-4</v>
      </c>
      <c r="G66" s="198">
        <f>'CURVA ABC'!E70</f>
        <v>0.97822797760759583</v>
      </c>
      <c r="H66" s="199" t="str">
        <f>'CURVA ABC'!F70</f>
        <v>C</v>
      </c>
      <c r="I66" s="199">
        <f>VLOOKUP(Tabela5[[#This Row],[PRODUTO]],'CURVA ABC'!$H$10:$M$404,2,0)</f>
        <v>0</v>
      </c>
      <c r="J66" s="197">
        <f>VLOOKUP(Tabela5[[#This Row],[PRODUTO]],'CURVA ABC'!$H$10:$M$404,3,0)</f>
        <v>0</v>
      </c>
      <c r="K66" s="197">
        <f>VLOOKUP(Tabela5[[#This Row],[PRODUTO]],'CURVA ABC'!$H$10:$M$404,4,0)</f>
        <v>0</v>
      </c>
      <c r="L66" s="198">
        <f>IFERROR(Tabela5[[#This Row],[VALOR.]]/'CURVA ABC'!$J$2,0)</f>
        <v>0</v>
      </c>
      <c r="M66" s="198">
        <f>VLOOKUP(Tabela5[[#This Row],[PRODUTO]],'CURVA ABC'!$H$10:$M$404,5,0)</f>
        <v>0</v>
      </c>
      <c r="N66" s="199" t="str">
        <f>VLOOKUP(Tabela5[[#This Row],[PRODUTO]],'CURVA ABC'!$H$10:$M$404,6,0)</f>
        <v>A</v>
      </c>
      <c r="O66" s="197" t="str">
        <f>IF(AND(COMPARATIVO!$H66="",COMPARATIVO!$N66=""),"",IF(COMPARATIVO!$H66=COMPARATIVO!$N66,"EQUILIBRADO",IF(AND(COMPARATIVO!$H66="A",COMPARATIVO!$N66="B"),"GIRO BAIXO",IF(AND(COMPARATIVO!$H66="A",COMPARATIVO!$N66="C"),"GIRO MUITO BAIXO",IF(AND(COMPARATIVO!$H66="B",COMPARATIVO!$N66="A"),"GIRO ALTO",IF(AND(COMPARATIVO!$H66="B",COMPARATIVO!$N66="C"),"GIRO BAIXO",IF(AND(COMPARATIVO!$H66="C",COMPARATIVO!$N66="A"),"GIRO MUITO ALTO",IF(AND(COMPARATIVO!$H66="C",COMPARATIVO!$N66="B"),"GIRO ALTO",""))))))))</f>
        <v>GIRO MUITO ALTO</v>
      </c>
    </row>
    <row r="67" spans="1:15" x14ac:dyDescent="0.25">
      <c r="A67" s="200" t="str">
        <f>'CURVA ABC'!A71</f>
        <v>MALZEBEER LONG NECK</v>
      </c>
      <c r="B67" s="200" t="str">
        <f>IFERROR(VLOOKUP(Tabela5[[#This Row],[PRODUTO]],CADASTRO!$B$2:$C$393,2,0),"")</f>
        <v/>
      </c>
      <c r="C67" s="200">
        <f>'CURVA ABC'!B71</f>
        <v>30</v>
      </c>
      <c r="D67" s="194">
        <f>'CURVA ABC'!C71</f>
        <v>137.4</v>
      </c>
      <c r="E67" s="194">
        <f>'CURVA ABC'!D71</f>
        <v>0</v>
      </c>
      <c r="F67" s="195">
        <f>IFERROR(Tabela5[[#This Row],[VALOR]]/'CURVA ABC'!$C$2,0)</f>
        <v>7.6258118100073623E-4</v>
      </c>
      <c r="G67" s="195">
        <f>'CURVA ABC'!E71</f>
        <v>0.97899055878859653</v>
      </c>
      <c r="H67" s="196" t="str">
        <f>'CURVA ABC'!F71</f>
        <v>C</v>
      </c>
      <c r="I67" s="196">
        <f>VLOOKUP(Tabela5[[#This Row],[PRODUTO]],'CURVA ABC'!$H$10:$M$404,2,0)</f>
        <v>0</v>
      </c>
      <c r="J67" s="194">
        <f>VLOOKUP(Tabela5[[#This Row],[PRODUTO]],'CURVA ABC'!$H$10:$M$404,3,0)</f>
        <v>0</v>
      </c>
      <c r="K67" s="194">
        <f>VLOOKUP(Tabela5[[#This Row],[PRODUTO]],'CURVA ABC'!$H$10:$M$404,4,0)</f>
        <v>0</v>
      </c>
      <c r="L67" s="195">
        <f>IFERROR(Tabela5[[#This Row],[VALOR.]]/'CURVA ABC'!$J$2,0)</f>
        <v>0</v>
      </c>
      <c r="M67" s="195">
        <f>VLOOKUP(Tabela5[[#This Row],[PRODUTO]],'CURVA ABC'!$H$10:$M$404,5,0)</f>
        <v>0</v>
      </c>
      <c r="N67" s="196" t="str">
        <f>VLOOKUP(Tabela5[[#This Row],[PRODUTO]],'CURVA ABC'!$H$10:$M$404,6,0)</f>
        <v>A</v>
      </c>
      <c r="O67" s="194" t="str">
        <f>IF(AND(COMPARATIVO!$H67="",COMPARATIVO!$N67=""),"",IF(COMPARATIVO!$H67=COMPARATIVO!$N67,"EQUILIBRADO",IF(AND(COMPARATIVO!$H67="A",COMPARATIVO!$N67="B"),"GIRO BAIXO",IF(AND(COMPARATIVO!$H67="A",COMPARATIVO!$N67="C"),"GIRO MUITO BAIXO",IF(AND(COMPARATIVO!$H67="B",COMPARATIVO!$N67="A"),"GIRO ALTO",IF(AND(COMPARATIVO!$H67="B",COMPARATIVO!$N67="C"),"GIRO BAIXO",IF(AND(COMPARATIVO!$H67="C",COMPARATIVO!$N67="A"),"GIRO MUITO ALTO",IF(AND(COMPARATIVO!$H67="C",COMPARATIVO!$N67="B"),"GIRO ALTO",""))))))))</f>
        <v>GIRO MUITO ALTO</v>
      </c>
    </row>
    <row r="68" spans="1:15" x14ac:dyDescent="0.25">
      <c r="A68" s="201" t="str">
        <f>'CURVA ABC'!A72</f>
        <v>NUGGET COLABORADOR</v>
      </c>
      <c r="B68" s="201" t="str">
        <f>IFERROR(VLOOKUP(Tabela5[[#This Row],[PRODUTO]],CADASTRO!$B$2:$C$393,2,0),"")</f>
        <v/>
      </c>
      <c r="C68" s="201">
        <f>'CURVA ABC'!B72</f>
        <v>8</v>
      </c>
      <c r="D68" s="197">
        <f>'CURVA ABC'!C72</f>
        <v>136.88</v>
      </c>
      <c r="E68" s="197">
        <f>'CURVA ABC'!D72</f>
        <v>0</v>
      </c>
      <c r="F68" s="198">
        <f>IFERROR(Tabela5[[#This Row],[VALOR]]/'CURVA ABC'!$C$2,0)</f>
        <v>7.5969513868544964E-4</v>
      </c>
      <c r="G68" s="198">
        <f>'CURVA ABC'!E72</f>
        <v>0.97975025392728199</v>
      </c>
      <c r="H68" s="199" t="str">
        <f>'CURVA ABC'!F72</f>
        <v>C</v>
      </c>
      <c r="I68" s="199">
        <f>VLOOKUP(Tabela5[[#This Row],[PRODUTO]],'CURVA ABC'!$H$10:$M$404,2,0)</f>
        <v>0</v>
      </c>
      <c r="J68" s="197">
        <f>VLOOKUP(Tabela5[[#This Row],[PRODUTO]],'CURVA ABC'!$H$10:$M$404,3,0)</f>
        <v>0</v>
      </c>
      <c r="K68" s="197">
        <f>VLOOKUP(Tabela5[[#This Row],[PRODUTO]],'CURVA ABC'!$H$10:$M$404,4,0)</f>
        <v>0</v>
      </c>
      <c r="L68" s="198">
        <f>IFERROR(Tabela5[[#This Row],[VALOR.]]/'CURVA ABC'!$J$2,0)</f>
        <v>0</v>
      </c>
      <c r="M68" s="198">
        <f>VLOOKUP(Tabela5[[#This Row],[PRODUTO]],'CURVA ABC'!$H$10:$M$404,5,0)</f>
        <v>0</v>
      </c>
      <c r="N68" s="199" t="str">
        <f>VLOOKUP(Tabela5[[#This Row],[PRODUTO]],'CURVA ABC'!$H$10:$M$404,6,0)</f>
        <v>A</v>
      </c>
      <c r="O68" s="197" t="str">
        <f>IF(AND(COMPARATIVO!$H68="",COMPARATIVO!$N68=""),"",IF(COMPARATIVO!$H68=COMPARATIVO!$N68,"EQUILIBRADO",IF(AND(COMPARATIVO!$H68="A",COMPARATIVO!$N68="B"),"GIRO BAIXO",IF(AND(COMPARATIVO!$H68="A",COMPARATIVO!$N68="C"),"GIRO MUITO BAIXO",IF(AND(COMPARATIVO!$H68="B",COMPARATIVO!$N68="A"),"GIRO ALTO",IF(AND(COMPARATIVO!$H68="B",COMPARATIVO!$N68="C"),"GIRO BAIXO",IF(AND(COMPARATIVO!$H68="C",COMPARATIVO!$N68="A"),"GIRO MUITO ALTO",IF(AND(COMPARATIVO!$H68="C",COMPARATIVO!$N68="B"),"GIRO ALTO",""))))))))</f>
        <v>GIRO MUITO ALTO</v>
      </c>
    </row>
    <row r="69" spans="1:15" x14ac:dyDescent="0.25">
      <c r="A69" s="200" t="str">
        <f>'CURVA ABC'!A73</f>
        <v>ÓLEO COMPOSTO</v>
      </c>
      <c r="B69" s="200" t="str">
        <f>IFERROR(VLOOKUP(Tabela5[[#This Row],[PRODUTO]],CADASTRO!$B$2:$C$393,2,0),"")</f>
        <v/>
      </c>
      <c r="C69" s="200">
        <f>'CURVA ABC'!B73</f>
        <v>2</v>
      </c>
      <c r="D69" s="194">
        <f>'CURVA ABC'!C73</f>
        <v>136.84</v>
      </c>
      <c r="E69" s="194">
        <f>'CURVA ABC'!D73</f>
        <v>0</v>
      </c>
      <c r="F69" s="195">
        <f>IFERROR(Tabela5[[#This Row],[VALOR]]/'CURVA ABC'!$C$2,0)</f>
        <v>7.594731354304276E-4</v>
      </c>
      <c r="G69" s="195">
        <f>'CURVA ABC'!E73</f>
        <v>0.98050972706271244</v>
      </c>
      <c r="H69" s="196" t="str">
        <f>'CURVA ABC'!F73</f>
        <v>C</v>
      </c>
      <c r="I69" s="196">
        <f>VLOOKUP(Tabela5[[#This Row],[PRODUTO]],'CURVA ABC'!$H$10:$M$404,2,0)</f>
        <v>0</v>
      </c>
      <c r="J69" s="194">
        <f>VLOOKUP(Tabela5[[#This Row],[PRODUTO]],'CURVA ABC'!$H$10:$M$404,3,0)</f>
        <v>0</v>
      </c>
      <c r="K69" s="194">
        <f>VLOOKUP(Tabela5[[#This Row],[PRODUTO]],'CURVA ABC'!$H$10:$M$404,4,0)</f>
        <v>0</v>
      </c>
      <c r="L69" s="195">
        <f>IFERROR(Tabela5[[#This Row],[VALOR.]]/'CURVA ABC'!$J$2,0)</f>
        <v>0</v>
      </c>
      <c r="M69" s="195">
        <f>VLOOKUP(Tabela5[[#This Row],[PRODUTO]],'CURVA ABC'!$H$10:$M$404,5,0)</f>
        <v>0</v>
      </c>
      <c r="N69" s="196" t="str">
        <f>VLOOKUP(Tabela5[[#This Row],[PRODUTO]],'CURVA ABC'!$H$10:$M$404,6,0)</f>
        <v>A</v>
      </c>
      <c r="O69" s="194" t="str">
        <f>IF(AND(COMPARATIVO!$H69="",COMPARATIVO!$N69=""),"",IF(COMPARATIVO!$H69=COMPARATIVO!$N69,"EQUILIBRADO",IF(AND(COMPARATIVO!$H69="A",COMPARATIVO!$N69="B"),"GIRO BAIXO",IF(AND(COMPARATIVO!$H69="A",COMPARATIVO!$N69="C"),"GIRO MUITO BAIXO",IF(AND(COMPARATIVO!$H69="B",COMPARATIVO!$N69="A"),"GIRO ALTO",IF(AND(COMPARATIVO!$H69="B",COMPARATIVO!$N69="C"),"GIRO BAIXO",IF(AND(COMPARATIVO!$H69="C",COMPARATIVO!$N69="A"),"GIRO MUITO ALTO",IF(AND(COMPARATIVO!$H69="C",COMPARATIVO!$N69="B"),"GIRO ALTO",""))))))))</f>
        <v>GIRO MUITO ALTO</v>
      </c>
    </row>
    <row r="70" spans="1:15" x14ac:dyDescent="0.25">
      <c r="A70" s="201" t="str">
        <f>'CURVA ABC'!A74</f>
        <v>SPRITE LATA</v>
      </c>
      <c r="B70" s="201" t="str">
        <f>IFERROR(VLOOKUP(Tabela5[[#This Row],[PRODUTO]],CADASTRO!$B$2:$C$393,2,0),"")</f>
        <v/>
      </c>
      <c r="C70" s="201">
        <f>'CURVA ABC'!B74</f>
        <v>43</v>
      </c>
      <c r="D70" s="197">
        <f>'CURVA ABC'!C74</f>
        <v>135.02000000000001</v>
      </c>
      <c r="E70" s="197">
        <f>'CURVA ABC'!D74</f>
        <v>0</v>
      </c>
      <c r="F70" s="198">
        <f>IFERROR(Tabela5[[#This Row],[VALOR]]/'CURVA ABC'!$C$2,0)</f>
        <v>7.4937198732692441E-4</v>
      </c>
      <c r="G70" s="198">
        <f>'CURVA ABC'!E74</f>
        <v>0.98125909905003927</v>
      </c>
      <c r="H70" s="199" t="str">
        <f>'CURVA ABC'!F74</f>
        <v>C</v>
      </c>
      <c r="I70" s="199">
        <f>VLOOKUP(Tabela5[[#This Row],[PRODUTO]],'CURVA ABC'!$H$10:$M$404,2,0)</f>
        <v>0</v>
      </c>
      <c r="J70" s="197">
        <f>VLOOKUP(Tabela5[[#This Row],[PRODUTO]],'CURVA ABC'!$H$10:$M$404,3,0)</f>
        <v>0</v>
      </c>
      <c r="K70" s="197">
        <f>VLOOKUP(Tabela5[[#This Row],[PRODUTO]],'CURVA ABC'!$H$10:$M$404,4,0)</f>
        <v>0</v>
      </c>
      <c r="L70" s="198">
        <f>IFERROR(Tabela5[[#This Row],[VALOR.]]/'CURVA ABC'!$J$2,0)</f>
        <v>0</v>
      </c>
      <c r="M70" s="198">
        <f>VLOOKUP(Tabela5[[#This Row],[PRODUTO]],'CURVA ABC'!$H$10:$M$404,5,0)</f>
        <v>0</v>
      </c>
      <c r="N70" s="199" t="str">
        <f>VLOOKUP(Tabela5[[#This Row],[PRODUTO]],'CURVA ABC'!$H$10:$M$404,6,0)</f>
        <v>A</v>
      </c>
      <c r="O70" s="197" t="str">
        <f>IF(AND(COMPARATIVO!$H70="",COMPARATIVO!$N70=""),"",IF(COMPARATIVO!$H70=COMPARATIVO!$N70,"EQUILIBRADO",IF(AND(COMPARATIVO!$H70="A",COMPARATIVO!$N70="B"),"GIRO BAIXO",IF(AND(COMPARATIVO!$H70="A",COMPARATIVO!$N70="C"),"GIRO MUITO BAIXO",IF(AND(COMPARATIVO!$H70="B",COMPARATIVO!$N70="A"),"GIRO ALTO",IF(AND(COMPARATIVO!$H70="B",COMPARATIVO!$N70="C"),"GIRO BAIXO",IF(AND(COMPARATIVO!$H70="C",COMPARATIVO!$N70="A"),"GIRO MUITO ALTO",IF(AND(COMPARATIVO!$H70="C",COMPARATIVO!$N70="B"),"GIRO ALTO",""))))))))</f>
        <v>GIRO MUITO ALTO</v>
      </c>
    </row>
    <row r="71" spans="1:15" x14ac:dyDescent="0.25">
      <c r="A71" s="200" t="str">
        <f>'CURVA ABC'!A75</f>
        <v>MEL</v>
      </c>
      <c r="B71" s="200" t="str">
        <f>IFERROR(VLOOKUP(Tabela5[[#This Row],[PRODUTO]],CADASTRO!$B$2:$C$393,2,0),"")</f>
        <v/>
      </c>
      <c r="C71" s="200">
        <f>'CURVA ABC'!B75</f>
        <v>9</v>
      </c>
      <c r="D71" s="194">
        <f>'CURVA ABC'!C75</f>
        <v>135</v>
      </c>
      <c r="E71" s="194">
        <f>'CURVA ABC'!D75</f>
        <v>0</v>
      </c>
      <c r="F71" s="195">
        <f>IFERROR(Tabela5[[#This Row],[VALOR]]/'CURVA ABC'!$C$2,0)</f>
        <v>7.4926098569941333E-4</v>
      </c>
      <c r="G71" s="195">
        <f>'CURVA ABC'!E75</f>
        <v>0.98200836003573866</v>
      </c>
      <c r="H71" s="196" t="str">
        <f>'CURVA ABC'!F75</f>
        <v>C</v>
      </c>
      <c r="I71" s="196">
        <f>VLOOKUP(Tabela5[[#This Row],[PRODUTO]],'CURVA ABC'!$H$10:$M$404,2,0)</f>
        <v>0</v>
      </c>
      <c r="J71" s="194">
        <f>VLOOKUP(Tabela5[[#This Row],[PRODUTO]],'CURVA ABC'!$H$10:$M$404,3,0)</f>
        <v>0</v>
      </c>
      <c r="K71" s="194">
        <f>VLOOKUP(Tabela5[[#This Row],[PRODUTO]],'CURVA ABC'!$H$10:$M$404,4,0)</f>
        <v>0</v>
      </c>
      <c r="L71" s="195">
        <f>IFERROR(Tabela5[[#This Row],[VALOR.]]/'CURVA ABC'!$J$2,0)</f>
        <v>0</v>
      </c>
      <c r="M71" s="195">
        <f>VLOOKUP(Tabela5[[#This Row],[PRODUTO]],'CURVA ABC'!$H$10:$M$404,5,0)</f>
        <v>0</v>
      </c>
      <c r="N71" s="196" t="str">
        <f>VLOOKUP(Tabela5[[#This Row],[PRODUTO]],'CURVA ABC'!$H$10:$M$404,6,0)</f>
        <v>A</v>
      </c>
      <c r="O71" s="194" t="str">
        <f>IF(AND(COMPARATIVO!$H71="",COMPARATIVO!$N71=""),"",IF(COMPARATIVO!$H71=COMPARATIVO!$N71,"EQUILIBRADO",IF(AND(COMPARATIVO!$H71="A",COMPARATIVO!$N71="B"),"GIRO BAIXO",IF(AND(COMPARATIVO!$H71="A",COMPARATIVO!$N71="C"),"GIRO MUITO BAIXO",IF(AND(COMPARATIVO!$H71="B",COMPARATIVO!$N71="A"),"GIRO ALTO",IF(AND(COMPARATIVO!$H71="B",COMPARATIVO!$N71="C"),"GIRO BAIXO",IF(AND(COMPARATIVO!$H71="C",COMPARATIVO!$N71="A"),"GIRO MUITO ALTO",IF(AND(COMPARATIVO!$H71="C",COMPARATIVO!$N71="B"),"GIRO ALTO",""))))))))</f>
        <v>GIRO MUITO ALTO</v>
      </c>
    </row>
    <row r="72" spans="1:15" x14ac:dyDescent="0.25">
      <c r="A72" s="201" t="str">
        <f>'CURVA ABC'!A76</f>
        <v>AZEITONA SEM CAROÇO</v>
      </c>
      <c r="B72" s="201" t="str">
        <f>IFERROR(VLOOKUP(Tabela5[[#This Row],[PRODUTO]],CADASTRO!$B$2:$C$393,2,0),"")</f>
        <v/>
      </c>
      <c r="C72" s="201">
        <f>'CURVA ABC'!B76</f>
        <v>2</v>
      </c>
      <c r="D72" s="197">
        <f>'CURVA ABC'!C76</f>
        <v>125.94</v>
      </c>
      <c r="E72" s="197">
        <f>'CURVA ABC'!D76</f>
        <v>0</v>
      </c>
      <c r="F72" s="198">
        <f>IFERROR(Tabela5[[#This Row],[VALOR]]/'CURVA ABC'!$C$2,0)</f>
        <v>6.9897724843691941E-4</v>
      </c>
      <c r="G72" s="198">
        <f>'CURVA ABC'!E76</f>
        <v>0.98270733728417559</v>
      </c>
      <c r="H72" s="199" t="str">
        <f>'CURVA ABC'!F76</f>
        <v>C</v>
      </c>
      <c r="I72" s="199">
        <f>VLOOKUP(Tabela5[[#This Row],[PRODUTO]],'CURVA ABC'!$H$10:$M$404,2,0)</f>
        <v>0</v>
      </c>
      <c r="J72" s="197">
        <f>VLOOKUP(Tabela5[[#This Row],[PRODUTO]],'CURVA ABC'!$H$10:$M$404,3,0)</f>
        <v>0</v>
      </c>
      <c r="K72" s="197">
        <f>VLOOKUP(Tabela5[[#This Row],[PRODUTO]],'CURVA ABC'!$H$10:$M$404,4,0)</f>
        <v>0</v>
      </c>
      <c r="L72" s="198">
        <f>IFERROR(Tabela5[[#This Row],[VALOR.]]/'CURVA ABC'!$J$2,0)</f>
        <v>0</v>
      </c>
      <c r="M72" s="198">
        <f>VLOOKUP(Tabela5[[#This Row],[PRODUTO]],'CURVA ABC'!$H$10:$M$404,5,0)</f>
        <v>0</v>
      </c>
      <c r="N72" s="199" t="str">
        <f>VLOOKUP(Tabela5[[#This Row],[PRODUTO]],'CURVA ABC'!$H$10:$M$404,6,0)</f>
        <v>A</v>
      </c>
      <c r="O72" s="197" t="str">
        <f>IF(AND(COMPARATIVO!$H72="",COMPARATIVO!$N72=""),"",IF(COMPARATIVO!$H72=COMPARATIVO!$N72,"EQUILIBRADO",IF(AND(COMPARATIVO!$H72="A",COMPARATIVO!$N72="B"),"GIRO BAIXO",IF(AND(COMPARATIVO!$H72="A",COMPARATIVO!$N72="C"),"GIRO MUITO BAIXO",IF(AND(COMPARATIVO!$H72="B",COMPARATIVO!$N72="A"),"GIRO ALTO",IF(AND(COMPARATIVO!$H72="B",COMPARATIVO!$N72="C"),"GIRO BAIXO",IF(AND(COMPARATIVO!$H72="C",COMPARATIVO!$N72="A"),"GIRO MUITO ALTO",IF(AND(COMPARATIVO!$H72="C",COMPARATIVO!$N72="B"),"GIRO ALTO",""))))))))</f>
        <v>GIRO MUITO ALTO</v>
      </c>
    </row>
    <row r="73" spans="1:15" x14ac:dyDescent="0.25">
      <c r="A73" s="200" t="str">
        <f>'CURVA ABC'!A77</f>
        <v>CAMPARI</v>
      </c>
      <c r="B73" s="200" t="str">
        <f>IFERROR(VLOOKUP(Tabela5[[#This Row],[PRODUTO]],CADASTRO!$B$2:$C$393,2,0),"")</f>
        <v/>
      </c>
      <c r="C73" s="200">
        <f>'CURVA ABC'!B77</f>
        <v>3</v>
      </c>
      <c r="D73" s="194">
        <f>'CURVA ABC'!C77</f>
        <v>125.76</v>
      </c>
      <c r="E73" s="194">
        <f>'CURVA ABC'!D77</f>
        <v>0</v>
      </c>
      <c r="F73" s="195">
        <f>IFERROR(Tabela5[[#This Row],[VALOR]]/'CURVA ABC'!$C$2,0)</f>
        <v>6.9797823378932018E-4</v>
      </c>
      <c r="G73" s="195">
        <f>'CURVA ABC'!E77</f>
        <v>0.98340531551796495</v>
      </c>
      <c r="H73" s="196" t="str">
        <f>'CURVA ABC'!F77</f>
        <v>C</v>
      </c>
      <c r="I73" s="196">
        <f>VLOOKUP(Tabela5[[#This Row],[PRODUTO]],'CURVA ABC'!$H$10:$M$404,2,0)</f>
        <v>0</v>
      </c>
      <c r="J73" s="194">
        <f>VLOOKUP(Tabela5[[#This Row],[PRODUTO]],'CURVA ABC'!$H$10:$M$404,3,0)</f>
        <v>0</v>
      </c>
      <c r="K73" s="194">
        <f>VLOOKUP(Tabela5[[#This Row],[PRODUTO]],'CURVA ABC'!$H$10:$M$404,4,0)</f>
        <v>0</v>
      </c>
      <c r="L73" s="195">
        <f>IFERROR(Tabela5[[#This Row],[VALOR.]]/'CURVA ABC'!$J$2,0)</f>
        <v>0</v>
      </c>
      <c r="M73" s="195">
        <f>VLOOKUP(Tabela5[[#This Row],[PRODUTO]],'CURVA ABC'!$H$10:$M$404,5,0)</f>
        <v>0</v>
      </c>
      <c r="N73" s="196" t="str">
        <f>VLOOKUP(Tabela5[[#This Row],[PRODUTO]],'CURVA ABC'!$H$10:$M$404,6,0)</f>
        <v>A</v>
      </c>
      <c r="O73" s="194" t="str">
        <f>IF(AND(COMPARATIVO!$H73="",COMPARATIVO!$N73=""),"",IF(COMPARATIVO!$H73=COMPARATIVO!$N73,"EQUILIBRADO",IF(AND(COMPARATIVO!$H73="A",COMPARATIVO!$N73="B"),"GIRO BAIXO",IF(AND(COMPARATIVO!$H73="A",COMPARATIVO!$N73="C"),"GIRO MUITO BAIXO",IF(AND(COMPARATIVO!$H73="B",COMPARATIVO!$N73="A"),"GIRO ALTO",IF(AND(COMPARATIVO!$H73="B",COMPARATIVO!$N73="C"),"GIRO BAIXO",IF(AND(COMPARATIVO!$H73="C",COMPARATIVO!$N73="A"),"GIRO MUITO ALTO",IF(AND(COMPARATIVO!$H73="C",COMPARATIVO!$N73="B"),"GIRO ALTO",""))))))))</f>
        <v>GIRO MUITO ALTO</v>
      </c>
    </row>
    <row r="74" spans="1:15" x14ac:dyDescent="0.25">
      <c r="A74" s="201" t="str">
        <f>'CURVA ABC'!A78</f>
        <v>GUARANÁ ZERO LATA</v>
      </c>
      <c r="B74" s="201" t="str">
        <f>IFERROR(VLOOKUP(Tabela5[[#This Row],[PRODUTO]],CADASTRO!$B$2:$C$393,2,0),"")</f>
        <v/>
      </c>
      <c r="C74" s="201">
        <f>'CURVA ABC'!B78</f>
        <v>48</v>
      </c>
      <c r="D74" s="197">
        <f>'CURVA ABC'!C78</f>
        <v>119.52000000000001</v>
      </c>
      <c r="E74" s="197">
        <f>'CURVA ABC'!D78</f>
        <v>0</v>
      </c>
      <c r="F74" s="198">
        <f>IFERROR(Tabela5[[#This Row],[VALOR]]/'CURVA ABC'!$C$2,0)</f>
        <v>6.6334572600588071E-4</v>
      </c>
      <c r="G74" s="198">
        <f>'CURVA ABC'!E78</f>
        <v>0.98406866124397085</v>
      </c>
      <c r="H74" s="199" t="str">
        <f>'CURVA ABC'!F78</f>
        <v>C</v>
      </c>
      <c r="I74" s="199">
        <f>VLOOKUP(Tabela5[[#This Row],[PRODUTO]],'CURVA ABC'!$H$10:$M$404,2,0)</f>
        <v>0</v>
      </c>
      <c r="J74" s="197">
        <f>VLOOKUP(Tabela5[[#This Row],[PRODUTO]],'CURVA ABC'!$H$10:$M$404,3,0)</f>
        <v>0</v>
      </c>
      <c r="K74" s="197">
        <f>VLOOKUP(Tabela5[[#This Row],[PRODUTO]],'CURVA ABC'!$H$10:$M$404,4,0)</f>
        <v>0</v>
      </c>
      <c r="L74" s="198">
        <f>IFERROR(Tabela5[[#This Row],[VALOR.]]/'CURVA ABC'!$J$2,0)</f>
        <v>0</v>
      </c>
      <c r="M74" s="198">
        <f>VLOOKUP(Tabela5[[#This Row],[PRODUTO]],'CURVA ABC'!$H$10:$M$404,5,0)</f>
        <v>0</v>
      </c>
      <c r="N74" s="199" t="str">
        <f>VLOOKUP(Tabela5[[#This Row],[PRODUTO]],'CURVA ABC'!$H$10:$M$404,6,0)</f>
        <v>A</v>
      </c>
      <c r="O74" s="197" t="str">
        <f>IF(AND(COMPARATIVO!$H74="",COMPARATIVO!$N74=""),"",IF(COMPARATIVO!$H74=COMPARATIVO!$N74,"EQUILIBRADO",IF(AND(COMPARATIVO!$H74="A",COMPARATIVO!$N74="B"),"GIRO BAIXO",IF(AND(COMPARATIVO!$H74="A",COMPARATIVO!$N74="C"),"GIRO MUITO BAIXO",IF(AND(COMPARATIVO!$H74="B",COMPARATIVO!$N74="A"),"GIRO ALTO",IF(AND(COMPARATIVO!$H74="B",COMPARATIVO!$N74="C"),"GIRO BAIXO",IF(AND(COMPARATIVO!$H74="C",COMPARATIVO!$N74="A"),"GIRO MUITO ALTO",IF(AND(COMPARATIVO!$H74="C",COMPARATIVO!$N74="B"),"GIRO ALTO",""))))))))</f>
        <v>GIRO MUITO ALTO</v>
      </c>
    </row>
    <row r="75" spans="1:15" x14ac:dyDescent="0.25">
      <c r="A75" s="200" t="str">
        <f>'CURVA ABC'!A79</f>
        <v>CALDO DE CARNE</v>
      </c>
      <c r="B75" s="200" t="str">
        <f>IFERROR(VLOOKUP(Tabela5[[#This Row],[PRODUTO]],CADASTRO!$B$2:$C$393,2,0),"")</f>
        <v/>
      </c>
      <c r="C75" s="200">
        <f>'CURVA ABC'!B79</f>
        <v>7</v>
      </c>
      <c r="D75" s="194">
        <f>'CURVA ABC'!C79</f>
        <v>111.3</v>
      </c>
      <c r="E75" s="194">
        <f>'CURVA ABC'!D79</f>
        <v>0</v>
      </c>
      <c r="F75" s="195">
        <f>IFERROR(Tabela5[[#This Row],[VALOR]]/'CURVA ABC'!$C$2,0)</f>
        <v>6.1772405709884968E-4</v>
      </c>
      <c r="G75" s="195">
        <f>'CURVA ABC'!E79</f>
        <v>0.98468638530106956</v>
      </c>
      <c r="H75" s="196" t="str">
        <f>'CURVA ABC'!F79</f>
        <v>C</v>
      </c>
      <c r="I75" s="196">
        <f>VLOOKUP(Tabela5[[#This Row],[PRODUTO]],'CURVA ABC'!$H$10:$M$404,2,0)</f>
        <v>0</v>
      </c>
      <c r="J75" s="194">
        <f>VLOOKUP(Tabela5[[#This Row],[PRODUTO]],'CURVA ABC'!$H$10:$M$404,3,0)</f>
        <v>0</v>
      </c>
      <c r="K75" s="194">
        <f>VLOOKUP(Tabela5[[#This Row],[PRODUTO]],'CURVA ABC'!$H$10:$M$404,4,0)</f>
        <v>0</v>
      </c>
      <c r="L75" s="195">
        <f>IFERROR(Tabela5[[#This Row],[VALOR.]]/'CURVA ABC'!$J$2,0)</f>
        <v>0</v>
      </c>
      <c r="M75" s="195">
        <f>VLOOKUP(Tabela5[[#This Row],[PRODUTO]],'CURVA ABC'!$H$10:$M$404,5,0)</f>
        <v>0</v>
      </c>
      <c r="N75" s="196" t="str">
        <f>VLOOKUP(Tabela5[[#This Row],[PRODUTO]],'CURVA ABC'!$H$10:$M$404,6,0)</f>
        <v>A</v>
      </c>
      <c r="O75" s="194" t="str">
        <f>IF(AND(COMPARATIVO!$H75="",COMPARATIVO!$N75=""),"",IF(COMPARATIVO!$H75=COMPARATIVO!$N75,"EQUILIBRADO",IF(AND(COMPARATIVO!$H75="A",COMPARATIVO!$N75="B"),"GIRO BAIXO",IF(AND(COMPARATIVO!$H75="A",COMPARATIVO!$N75="C"),"GIRO MUITO BAIXO",IF(AND(COMPARATIVO!$H75="B",COMPARATIVO!$N75="A"),"GIRO ALTO",IF(AND(COMPARATIVO!$H75="B",COMPARATIVO!$N75="C"),"GIRO BAIXO",IF(AND(COMPARATIVO!$H75="C",COMPARATIVO!$N75="A"),"GIRO MUITO ALTO",IF(AND(COMPARATIVO!$H75="C",COMPARATIVO!$N75="B"),"GIRO ALTO",""))))))))</f>
        <v>GIRO MUITO ALTO</v>
      </c>
    </row>
    <row r="76" spans="1:15" x14ac:dyDescent="0.25">
      <c r="A76" s="201" t="str">
        <f>'CURVA ABC'!A80</f>
        <v>BOBINA PICOTADA 20X30</v>
      </c>
      <c r="B76" s="201" t="str">
        <f>IFERROR(VLOOKUP(Tabela5[[#This Row],[PRODUTO]],CADASTRO!$B$2:$C$393,2,0),"")</f>
        <v/>
      </c>
      <c r="C76" s="201">
        <f>'CURVA ABC'!B80</f>
        <v>4</v>
      </c>
      <c r="D76" s="197">
        <f>'CURVA ABC'!C80</f>
        <v>106.88</v>
      </c>
      <c r="E76" s="197">
        <f>'CURVA ABC'!D80</f>
        <v>0</v>
      </c>
      <c r="F76" s="198">
        <f>IFERROR(Tabela5[[#This Row],[VALOR]]/'CURVA ABC'!$C$2,0)</f>
        <v>5.9319269741891329E-4</v>
      </c>
      <c r="G76" s="198">
        <f>'CURVA ABC'!E80</f>
        <v>0.98527957799848853</v>
      </c>
      <c r="H76" s="199" t="str">
        <f>'CURVA ABC'!F80</f>
        <v>C</v>
      </c>
      <c r="I76" s="199">
        <f>VLOOKUP(Tabela5[[#This Row],[PRODUTO]],'CURVA ABC'!$H$10:$M$404,2,0)</f>
        <v>0</v>
      </c>
      <c r="J76" s="197">
        <f>VLOOKUP(Tabela5[[#This Row],[PRODUTO]],'CURVA ABC'!$H$10:$M$404,3,0)</f>
        <v>0</v>
      </c>
      <c r="K76" s="197">
        <f>VLOOKUP(Tabela5[[#This Row],[PRODUTO]],'CURVA ABC'!$H$10:$M$404,4,0)</f>
        <v>0</v>
      </c>
      <c r="L76" s="198">
        <f>IFERROR(Tabela5[[#This Row],[VALOR.]]/'CURVA ABC'!$J$2,0)</f>
        <v>0</v>
      </c>
      <c r="M76" s="198">
        <f>VLOOKUP(Tabela5[[#This Row],[PRODUTO]],'CURVA ABC'!$H$10:$M$404,5,0)</f>
        <v>0</v>
      </c>
      <c r="N76" s="199" t="str">
        <f>VLOOKUP(Tabela5[[#This Row],[PRODUTO]],'CURVA ABC'!$H$10:$M$404,6,0)</f>
        <v>A</v>
      </c>
      <c r="O76" s="197" t="str">
        <f>IF(AND(COMPARATIVO!$H76="",COMPARATIVO!$N76=""),"",IF(COMPARATIVO!$H76=COMPARATIVO!$N76,"EQUILIBRADO",IF(AND(COMPARATIVO!$H76="A",COMPARATIVO!$N76="B"),"GIRO BAIXO",IF(AND(COMPARATIVO!$H76="A",COMPARATIVO!$N76="C"),"GIRO MUITO BAIXO",IF(AND(COMPARATIVO!$H76="B",COMPARATIVO!$N76="A"),"GIRO ALTO",IF(AND(COMPARATIVO!$H76="B",COMPARATIVO!$N76="C"),"GIRO BAIXO",IF(AND(COMPARATIVO!$H76="C",COMPARATIVO!$N76="A"),"GIRO MUITO ALTO",IF(AND(COMPARATIVO!$H76="C",COMPARATIVO!$N76="B"),"GIRO ALTO",""))))))))</f>
        <v>GIRO MUITO ALTO</v>
      </c>
    </row>
    <row r="77" spans="1:15" x14ac:dyDescent="0.25">
      <c r="A77" s="200" t="str">
        <f>'CURVA ABC'!A81</f>
        <v>SCHWEPPES CITRUS LATA</v>
      </c>
      <c r="B77" s="200" t="str">
        <f>IFERROR(VLOOKUP(Tabela5[[#This Row],[PRODUTO]],CADASTRO!$B$2:$C$393,2,0),"")</f>
        <v/>
      </c>
      <c r="C77" s="200">
        <f>'CURVA ABC'!B81</f>
        <v>42</v>
      </c>
      <c r="D77" s="194">
        <f>'CURVA ABC'!C81</f>
        <v>99.11999999999999</v>
      </c>
      <c r="E77" s="194">
        <f>'CURVA ABC'!D81</f>
        <v>0</v>
      </c>
      <c r="F77" s="195">
        <f>IFERROR(Tabela5[[#This Row],[VALOR]]/'CURVA ABC'!$C$2,0)</f>
        <v>5.5012406594463585E-4</v>
      </c>
      <c r="G77" s="195">
        <f>'CURVA ABC'!E81</f>
        <v>0.9858297020644331</v>
      </c>
      <c r="H77" s="196" t="str">
        <f>'CURVA ABC'!F81</f>
        <v>C</v>
      </c>
      <c r="I77" s="196">
        <f>VLOOKUP(Tabela5[[#This Row],[PRODUTO]],'CURVA ABC'!$H$10:$M$404,2,0)</f>
        <v>0</v>
      </c>
      <c r="J77" s="194">
        <f>VLOOKUP(Tabela5[[#This Row],[PRODUTO]],'CURVA ABC'!$H$10:$M$404,3,0)</f>
        <v>0</v>
      </c>
      <c r="K77" s="194">
        <f>VLOOKUP(Tabela5[[#This Row],[PRODUTO]],'CURVA ABC'!$H$10:$M$404,4,0)</f>
        <v>0</v>
      </c>
      <c r="L77" s="195">
        <f>IFERROR(Tabela5[[#This Row],[VALOR.]]/'CURVA ABC'!$J$2,0)</f>
        <v>0</v>
      </c>
      <c r="M77" s="195">
        <f>VLOOKUP(Tabela5[[#This Row],[PRODUTO]],'CURVA ABC'!$H$10:$M$404,5,0)</f>
        <v>0</v>
      </c>
      <c r="N77" s="196" t="str">
        <f>VLOOKUP(Tabela5[[#This Row],[PRODUTO]],'CURVA ABC'!$H$10:$M$404,6,0)</f>
        <v>A</v>
      </c>
      <c r="O77" s="194" t="str">
        <f>IF(AND(COMPARATIVO!$H77="",COMPARATIVO!$N77=""),"",IF(COMPARATIVO!$H77=COMPARATIVO!$N77,"EQUILIBRADO",IF(AND(COMPARATIVO!$H77="A",COMPARATIVO!$N77="B"),"GIRO BAIXO",IF(AND(COMPARATIVO!$H77="A",COMPARATIVO!$N77="C"),"GIRO MUITO BAIXO",IF(AND(COMPARATIVO!$H77="B",COMPARATIVO!$N77="A"),"GIRO ALTO",IF(AND(COMPARATIVO!$H77="B",COMPARATIVO!$N77="C"),"GIRO BAIXO",IF(AND(COMPARATIVO!$H77="C",COMPARATIVO!$N77="A"),"GIRO MUITO ALTO",IF(AND(COMPARATIVO!$H77="C",COMPARATIVO!$N77="B"),"GIRO ALTO",""))))))))</f>
        <v>GIRO MUITO ALTO</v>
      </c>
    </row>
    <row r="78" spans="1:15" x14ac:dyDescent="0.25">
      <c r="A78" s="201" t="str">
        <f>'CURVA ABC'!A82</f>
        <v>RUM MONTILA OURO</v>
      </c>
      <c r="B78" s="201" t="str">
        <f>IFERROR(VLOOKUP(Tabela5[[#This Row],[PRODUTO]],CADASTRO!$B$2:$C$393,2,0),"")</f>
        <v/>
      </c>
      <c r="C78" s="201">
        <f>'CURVA ABC'!B82</f>
        <v>3</v>
      </c>
      <c r="D78" s="197">
        <f>'CURVA ABC'!C82</f>
        <v>97.5</v>
      </c>
      <c r="E78" s="197">
        <f>'CURVA ABC'!D82</f>
        <v>0</v>
      </c>
      <c r="F78" s="198">
        <f>IFERROR(Tabela5[[#This Row],[VALOR]]/'CURVA ABC'!$C$2,0)</f>
        <v>5.4113293411624296E-4</v>
      </c>
      <c r="G78" s="198">
        <f>'CURVA ABC'!E82</f>
        <v>0.98637083499854938</v>
      </c>
      <c r="H78" s="199" t="str">
        <f>'CURVA ABC'!F82</f>
        <v>C</v>
      </c>
      <c r="I78" s="199">
        <f>VLOOKUP(Tabela5[[#This Row],[PRODUTO]],'CURVA ABC'!$H$10:$M$404,2,0)</f>
        <v>0</v>
      </c>
      <c r="J78" s="197">
        <f>VLOOKUP(Tabela5[[#This Row],[PRODUTO]],'CURVA ABC'!$H$10:$M$404,3,0)</f>
        <v>0</v>
      </c>
      <c r="K78" s="197">
        <f>VLOOKUP(Tabela5[[#This Row],[PRODUTO]],'CURVA ABC'!$H$10:$M$404,4,0)</f>
        <v>0</v>
      </c>
      <c r="L78" s="198">
        <f>IFERROR(Tabela5[[#This Row],[VALOR.]]/'CURVA ABC'!$J$2,0)</f>
        <v>0</v>
      </c>
      <c r="M78" s="198">
        <f>VLOOKUP(Tabela5[[#This Row],[PRODUTO]],'CURVA ABC'!$H$10:$M$404,5,0)</f>
        <v>0</v>
      </c>
      <c r="N78" s="199" t="str">
        <f>VLOOKUP(Tabela5[[#This Row],[PRODUTO]],'CURVA ABC'!$H$10:$M$404,6,0)</f>
        <v>A</v>
      </c>
      <c r="O78" s="197" t="str">
        <f>IF(AND(COMPARATIVO!$H78="",COMPARATIVO!$N78=""),"",IF(COMPARATIVO!$H78=COMPARATIVO!$N78,"EQUILIBRADO",IF(AND(COMPARATIVO!$H78="A",COMPARATIVO!$N78="B"),"GIRO BAIXO",IF(AND(COMPARATIVO!$H78="A",COMPARATIVO!$N78="C"),"GIRO MUITO BAIXO",IF(AND(COMPARATIVO!$H78="B",COMPARATIVO!$N78="A"),"GIRO ALTO",IF(AND(COMPARATIVO!$H78="B",COMPARATIVO!$N78="C"),"GIRO BAIXO",IF(AND(COMPARATIVO!$H78="C",COMPARATIVO!$N78="A"),"GIRO MUITO ALTO",IF(AND(COMPARATIVO!$H78="C",COMPARATIVO!$N78="B"),"GIRO ALTO",""))))))))</f>
        <v>GIRO MUITO ALTO</v>
      </c>
    </row>
    <row r="79" spans="1:15" x14ac:dyDescent="0.25">
      <c r="A79" s="200" t="str">
        <f>'CURVA ABC'!A83</f>
        <v>GRÃO DE BICO</v>
      </c>
      <c r="B79" s="200" t="str">
        <f>IFERROR(VLOOKUP(Tabela5[[#This Row],[PRODUTO]],CADASTRO!$B$2:$C$393,2,0),"")</f>
        <v/>
      </c>
      <c r="C79" s="200">
        <f>'CURVA ABC'!B83</f>
        <v>6</v>
      </c>
      <c r="D79" s="194">
        <f>'CURVA ABC'!C83</f>
        <v>95.94</v>
      </c>
      <c r="E79" s="194">
        <f>'CURVA ABC'!D83</f>
        <v>0</v>
      </c>
      <c r="F79" s="195">
        <f>IFERROR(Tabela5[[#This Row],[VALOR]]/'CURVA ABC'!$C$2,0)</f>
        <v>5.3247480717038306E-4</v>
      </c>
      <c r="G79" s="195">
        <f>'CURVA ABC'!E83</f>
        <v>0.98690330980571983</v>
      </c>
      <c r="H79" s="196" t="str">
        <f>'CURVA ABC'!F83</f>
        <v>C</v>
      </c>
      <c r="I79" s="196">
        <f>VLOOKUP(Tabela5[[#This Row],[PRODUTO]],'CURVA ABC'!$H$10:$M$404,2,0)</f>
        <v>0</v>
      </c>
      <c r="J79" s="194">
        <f>VLOOKUP(Tabela5[[#This Row],[PRODUTO]],'CURVA ABC'!$H$10:$M$404,3,0)</f>
        <v>0</v>
      </c>
      <c r="K79" s="194">
        <f>VLOOKUP(Tabela5[[#This Row],[PRODUTO]],'CURVA ABC'!$H$10:$M$404,4,0)</f>
        <v>0</v>
      </c>
      <c r="L79" s="195">
        <f>IFERROR(Tabela5[[#This Row],[VALOR.]]/'CURVA ABC'!$J$2,0)</f>
        <v>0</v>
      </c>
      <c r="M79" s="195">
        <f>VLOOKUP(Tabela5[[#This Row],[PRODUTO]],'CURVA ABC'!$H$10:$M$404,5,0)</f>
        <v>0</v>
      </c>
      <c r="N79" s="196" t="str">
        <f>VLOOKUP(Tabela5[[#This Row],[PRODUTO]],'CURVA ABC'!$H$10:$M$404,6,0)</f>
        <v>A</v>
      </c>
      <c r="O79" s="194" t="str">
        <f>IF(AND(COMPARATIVO!$H79="",COMPARATIVO!$N79=""),"",IF(COMPARATIVO!$H79=COMPARATIVO!$N79,"EQUILIBRADO",IF(AND(COMPARATIVO!$H79="A",COMPARATIVO!$N79="B"),"GIRO BAIXO",IF(AND(COMPARATIVO!$H79="A",COMPARATIVO!$N79="C"),"GIRO MUITO BAIXO",IF(AND(COMPARATIVO!$H79="B",COMPARATIVO!$N79="A"),"GIRO ALTO",IF(AND(COMPARATIVO!$H79="B",COMPARATIVO!$N79="C"),"GIRO BAIXO",IF(AND(COMPARATIVO!$H79="C",COMPARATIVO!$N79="A"),"GIRO MUITO ALTO",IF(AND(COMPARATIVO!$H79="C",COMPARATIVO!$N79="B"),"GIRO ALTO",""))))))))</f>
        <v>GIRO MUITO ALTO</v>
      </c>
    </row>
    <row r="80" spans="1:15" x14ac:dyDescent="0.25">
      <c r="A80" s="201" t="str">
        <f>'CURVA ABC'!A84</f>
        <v>LEITE EM PÓ</v>
      </c>
      <c r="B80" s="201" t="str">
        <f>IFERROR(VLOOKUP(Tabela5[[#This Row],[PRODUTO]],CADASTRO!$B$2:$C$393,2,0),"")</f>
        <v/>
      </c>
      <c r="C80" s="201">
        <f>'CURVA ABC'!B84</f>
        <v>5</v>
      </c>
      <c r="D80" s="197">
        <f>'CURVA ABC'!C84</f>
        <v>94.75</v>
      </c>
      <c r="E80" s="197">
        <f>'CURVA ABC'!D84</f>
        <v>0</v>
      </c>
      <c r="F80" s="198">
        <f>IFERROR(Tabela5[[#This Row],[VALOR]]/'CURVA ABC'!$C$2,0)</f>
        <v>5.2587021033347709E-4</v>
      </c>
      <c r="G80" s="198">
        <f>'CURVA ABC'!E84</f>
        <v>0.98742918001605329</v>
      </c>
      <c r="H80" s="199" t="str">
        <f>'CURVA ABC'!F84</f>
        <v>C</v>
      </c>
      <c r="I80" s="199">
        <f>VLOOKUP(Tabela5[[#This Row],[PRODUTO]],'CURVA ABC'!$H$10:$M$404,2,0)</f>
        <v>0</v>
      </c>
      <c r="J80" s="197">
        <f>VLOOKUP(Tabela5[[#This Row],[PRODUTO]],'CURVA ABC'!$H$10:$M$404,3,0)</f>
        <v>0</v>
      </c>
      <c r="K80" s="197">
        <f>VLOOKUP(Tabela5[[#This Row],[PRODUTO]],'CURVA ABC'!$H$10:$M$404,4,0)</f>
        <v>0</v>
      </c>
      <c r="L80" s="198">
        <f>IFERROR(Tabela5[[#This Row],[VALOR.]]/'CURVA ABC'!$J$2,0)</f>
        <v>0</v>
      </c>
      <c r="M80" s="198">
        <f>VLOOKUP(Tabela5[[#This Row],[PRODUTO]],'CURVA ABC'!$H$10:$M$404,5,0)</f>
        <v>0</v>
      </c>
      <c r="N80" s="199" t="str">
        <f>VLOOKUP(Tabela5[[#This Row],[PRODUTO]],'CURVA ABC'!$H$10:$M$404,6,0)</f>
        <v>A</v>
      </c>
      <c r="O80" s="197" t="str">
        <f>IF(AND(COMPARATIVO!$H80="",COMPARATIVO!$N80=""),"",IF(COMPARATIVO!$H80=COMPARATIVO!$N80,"EQUILIBRADO",IF(AND(COMPARATIVO!$H80="A",COMPARATIVO!$N80="B"),"GIRO BAIXO",IF(AND(COMPARATIVO!$H80="A",COMPARATIVO!$N80="C"),"GIRO MUITO BAIXO",IF(AND(COMPARATIVO!$H80="B",COMPARATIVO!$N80="A"),"GIRO ALTO",IF(AND(COMPARATIVO!$H80="B",COMPARATIVO!$N80="C"),"GIRO BAIXO",IF(AND(COMPARATIVO!$H80="C",COMPARATIVO!$N80="A"),"GIRO MUITO ALTO",IF(AND(COMPARATIVO!$H80="C",COMPARATIVO!$N80="B"),"GIRO ALTO",""))))))))</f>
        <v>GIRO MUITO ALTO</v>
      </c>
    </row>
    <row r="81" spans="1:15" x14ac:dyDescent="0.25">
      <c r="A81" s="200" t="str">
        <f>'CURVA ABC'!A85</f>
        <v>AMARULA TRADICIONAL</v>
      </c>
      <c r="B81" s="200" t="str">
        <f>IFERROR(VLOOKUP(Tabela5[[#This Row],[PRODUTO]],CADASTRO!$B$2:$C$393,2,0),"")</f>
        <v/>
      </c>
      <c r="C81" s="200">
        <f>'CURVA ABC'!B85</f>
        <v>2</v>
      </c>
      <c r="D81" s="194">
        <f>'CURVA ABC'!C85</f>
        <v>91.84</v>
      </c>
      <c r="E81" s="194">
        <f>'CURVA ABC'!D85</f>
        <v>0</v>
      </c>
      <c r="F81" s="195">
        <f>IFERROR(Tabela5[[#This Row],[VALOR]]/'CURVA ABC'!$C$2,0)</f>
        <v>5.0971947353062319E-4</v>
      </c>
      <c r="G81" s="195">
        <f>'CURVA ABC'!E85</f>
        <v>0.98793889948958391</v>
      </c>
      <c r="H81" s="196" t="str">
        <f>'CURVA ABC'!F85</f>
        <v>C</v>
      </c>
      <c r="I81" s="196">
        <f>VLOOKUP(Tabela5[[#This Row],[PRODUTO]],'CURVA ABC'!$H$10:$M$404,2,0)</f>
        <v>0</v>
      </c>
      <c r="J81" s="194">
        <f>VLOOKUP(Tabela5[[#This Row],[PRODUTO]],'CURVA ABC'!$H$10:$M$404,3,0)</f>
        <v>0</v>
      </c>
      <c r="K81" s="194">
        <f>VLOOKUP(Tabela5[[#This Row],[PRODUTO]],'CURVA ABC'!$H$10:$M$404,4,0)</f>
        <v>0</v>
      </c>
      <c r="L81" s="195">
        <f>IFERROR(Tabela5[[#This Row],[VALOR.]]/'CURVA ABC'!$J$2,0)</f>
        <v>0</v>
      </c>
      <c r="M81" s="195">
        <f>VLOOKUP(Tabela5[[#This Row],[PRODUTO]],'CURVA ABC'!$H$10:$M$404,5,0)</f>
        <v>0</v>
      </c>
      <c r="N81" s="196" t="str">
        <f>VLOOKUP(Tabela5[[#This Row],[PRODUTO]],'CURVA ABC'!$H$10:$M$404,6,0)</f>
        <v>A</v>
      </c>
      <c r="O81" s="194" t="str">
        <f>IF(AND(COMPARATIVO!$H81="",COMPARATIVO!$N81=""),"",IF(COMPARATIVO!$H81=COMPARATIVO!$N81,"EQUILIBRADO",IF(AND(COMPARATIVO!$H81="A",COMPARATIVO!$N81="B"),"GIRO BAIXO",IF(AND(COMPARATIVO!$H81="A",COMPARATIVO!$N81="C"),"GIRO MUITO BAIXO",IF(AND(COMPARATIVO!$H81="B",COMPARATIVO!$N81="A"),"GIRO ALTO",IF(AND(COMPARATIVO!$H81="B",COMPARATIVO!$N81="C"),"GIRO BAIXO",IF(AND(COMPARATIVO!$H81="C",COMPARATIVO!$N81="A"),"GIRO MUITO ALTO",IF(AND(COMPARATIVO!$H81="C",COMPARATIVO!$N81="B"),"GIRO ALTO",""))))))))</f>
        <v>GIRO MUITO ALTO</v>
      </c>
    </row>
    <row r="82" spans="1:15" x14ac:dyDescent="0.25">
      <c r="A82" s="201" t="str">
        <f>'CURVA ABC'!A86</f>
        <v>ARROZ PACOTE 5KG</v>
      </c>
      <c r="B82" s="201" t="str">
        <f>IFERROR(VLOOKUP(Tabela5[[#This Row],[PRODUTO]],CADASTRO!$B$2:$C$393,2,0),"")</f>
        <v/>
      </c>
      <c r="C82" s="201">
        <f>'CURVA ABC'!B86</f>
        <v>3</v>
      </c>
      <c r="D82" s="197">
        <f>'CURVA ABC'!C86</f>
        <v>86.699999999999989</v>
      </c>
      <c r="E82" s="197">
        <f>'CURVA ABC'!D86</f>
        <v>0</v>
      </c>
      <c r="F82" s="198">
        <f>IFERROR(Tabela5[[#This Row],[VALOR]]/'CURVA ABC'!$C$2,0)</f>
        <v>4.8119205526028986E-4</v>
      </c>
      <c r="G82" s="198">
        <f>'CURVA ABC'!E86</f>
        <v>0.98842009154484423</v>
      </c>
      <c r="H82" s="199" t="str">
        <f>'CURVA ABC'!F86</f>
        <v>C</v>
      </c>
      <c r="I82" s="199">
        <f>VLOOKUP(Tabela5[[#This Row],[PRODUTO]],'CURVA ABC'!$H$10:$M$404,2,0)</f>
        <v>0</v>
      </c>
      <c r="J82" s="197">
        <f>VLOOKUP(Tabela5[[#This Row],[PRODUTO]],'CURVA ABC'!$H$10:$M$404,3,0)</f>
        <v>0</v>
      </c>
      <c r="K82" s="197">
        <f>VLOOKUP(Tabela5[[#This Row],[PRODUTO]],'CURVA ABC'!$H$10:$M$404,4,0)</f>
        <v>0</v>
      </c>
      <c r="L82" s="198">
        <f>IFERROR(Tabela5[[#This Row],[VALOR.]]/'CURVA ABC'!$J$2,0)</f>
        <v>0</v>
      </c>
      <c r="M82" s="198">
        <f>VLOOKUP(Tabela5[[#This Row],[PRODUTO]],'CURVA ABC'!$H$10:$M$404,5,0)</f>
        <v>0</v>
      </c>
      <c r="N82" s="199" t="str">
        <f>VLOOKUP(Tabela5[[#This Row],[PRODUTO]],'CURVA ABC'!$H$10:$M$404,6,0)</f>
        <v>A</v>
      </c>
      <c r="O82" s="197" t="str">
        <f>IF(AND(COMPARATIVO!$H82="",COMPARATIVO!$N82=""),"",IF(COMPARATIVO!$H82=COMPARATIVO!$N82,"EQUILIBRADO",IF(AND(COMPARATIVO!$H82="A",COMPARATIVO!$N82="B"),"GIRO BAIXO",IF(AND(COMPARATIVO!$H82="A",COMPARATIVO!$N82="C"),"GIRO MUITO BAIXO",IF(AND(COMPARATIVO!$H82="B",COMPARATIVO!$N82="A"),"GIRO ALTO",IF(AND(COMPARATIVO!$H82="B",COMPARATIVO!$N82="C"),"GIRO BAIXO",IF(AND(COMPARATIVO!$H82="C",COMPARATIVO!$N82="A"),"GIRO MUITO ALTO",IF(AND(COMPARATIVO!$H82="C",COMPARATIVO!$N82="B"),"GIRO ALTO",""))))))))</f>
        <v>GIRO MUITO ALTO</v>
      </c>
    </row>
    <row r="83" spans="1:15" x14ac:dyDescent="0.25">
      <c r="A83" s="200" t="str">
        <f>'CURVA ABC'!A87</f>
        <v>BOBINA PICOTADA 30X40</v>
      </c>
      <c r="B83" s="200" t="str">
        <f>IFERROR(VLOOKUP(Tabela5[[#This Row],[PRODUTO]],CADASTRO!$B$2:$C$393,2,0),"")</f>
        <v/>
      </c>
      <c r="C83" s="200">
        <f>'CURVA ABC'!B87</f>
        <v>3</v>
      </c>
      <c r="D83" s="194">
        <f>'CURVA ABC'!C87</f>
        <v>85.83</v>
      </c>
      <c r="E83" s="194">
        <f>'CURVA ABC'!D87</f>
        <v>0</v>
      </c>
      <c r="F83" s="195">
        <f>IFERROR(Tabela5[[#This Row],[VALOR]]/'CURVA ABC'!$C$2,0)</f>
        <v>4.7636348446356035E-4</v>
      </c>
      <c r="G83" s="195">
        <f>'CURVA ABC'!E87</f>
        <v>0.98889645502930767</v>
      </c>
      <c r="H83" s="196" t="str">
        <f>'CURVA ABC'!F87</f>
        <v>C</v>
      </c>
      <c r="I83" s="196">
        <f>VLOOKUP(Tabela5[[#This Row],[PRODUTO]],'CURVA ABC'!$H$10:$M$404,2,0)</f>
        <v>0</v>
      </c>
      <c r="J83" s="194">
        <f>VLOOKUP(Tabela5[[#This Row],[PRODUTO]],'CURVA ABC'!$H$10:$M$404,3,0)</f>
        <v>0</v>
      </c>
      <c r="K83" s="194">
        <f>VLOOKUP(Tabela5[[#This Row],[PRODUTO]],'CURVA ABC'!$H$10:$M$404,4,0)</f>
        <v>0</v>
      </c>
      <c r="L83" s="195">
        <f>IFERROR(Tabela5[[#This Row],[VALOR.]]/'CURVA ABC'!$J$2,0)</f>
        <v>0</v>
      </c>
      <c r="M83" s="195">
        <f>VLOOKUP(Tabela5[[#This Row],[PRODUTO]],'CURVA ABC'!$H$10:$M$404,5,0)</f>
        <v>0</v>
      </c>
      <c r="N83" s="196" t="str">
        <f>VLOOKUP(Tabela5[[#This Row],[PRODUTO]],'CURVA ABC'!$H$10:$M$404,6,0)</f>
        <v>A</v>
      </c>
      <c r="O83" s="194" t="str">
        <f>IF(AND(COMPARATIVO!$H83="",COMPARATIVO!$N83=""),"",IF(COMPARATIVO!$H83=COMPARATIVO!$N83,"EQUILIBRADO",IF(AND(COMPARATIVO!$H83="A",COMPARATIVO!$N83="B"),"GIRO BAIXO",IF(AND(COMPARATIVO!$H83="A",COMPARATIVO!$N83="C"),"GIRO MUITO BAIXO",IF(AND(COMPARATIVO!$H83="B",COMPARATIVO!$N83="A"),"GIRO ALTO",IF(AND(COMPARATIVO!$H83="B",COMPARATIVO!$N83="C"),"GIRO BAIXO",IF(AND(COMPARATIVO!$H83="C",COMPARATIVO!$N83="A"),"GIRO MUITO ALTO",IF(AND(COMPARATIVO!$H83="C",COMPARATIVO!$N83="B"),"GIRO ALTO",""))))))))</f>
        <v>GIRO MUITO ALTO</v>
      </c>
    </row>
    <row r="84" spans="1:15" x14ac:dyDescent="0.25">
      <c r="A84" s="201" t="str">
        <f>'CURVA ABC'!A88</f>
        <v>SORVETE PALITO FRUTA</v>
      </c>
      <c r="B84" s="201" t="str">
        <f>IFERROR(VLOOKUP(Tabela5[[#This Row],[PRODUTO]],CADASTRO!$B$2:$C$393,2,0),"")</f>
        <v/>
      </c>
      <c r="C84" s="201">
        <f>'CURVA ABC'!B88</f>
        <v>52</v>
      </c>
      <c r="D84" s="197">
        <f>'CURVA ABC'!C88</f>
        <v>85.8</v>
      </c>
      <c r="E84" s="197">
        <f>'CURVA ABC'!D88</f>
        <v>0</v>
      </c>
      <c r="F84" s="198">
        <f>IFERROR(Tabela5[[#This Row],[VALOR]]/'CURVA ABC'!$C$2,0)</f>
        <v>4.761969820222938E-4</v>
      </c>
      <c r="G84" s="198">
        <f>'CURVA ABC'!E88</f>
        <v>0.98937265201132996</v>
      </c>
      <c r="H84" s="199" t="str">
        <f>'CURVA ABC'!F88</f>
        <v>C</v>
      </c>
      <c r="I84" s="199">
        <f>VLOOKUP(Tabela5[[#This Row],[PRODUTO]],'CURVA ABC'!$H$10:$M$404,2,0)</f>
        <v>0</v>
      </c>
      <c r="J84" s="197">
        <f>VLOOKUP(Tabela5[[#This Row],[PRODUTO]],'CURVA ABC'!$H$10:$M$404,3,0)</f>
        <v>0</v>
      </c>
      <c r="K84" s="197">
        <f>VLOOKUP(Tabela5[[#This Row],[PRODUTO]],'CURVA ABC'!$H$10:$M$404,4,0)</f>
        <v>0</v>
      </c>
      <c r="L84" s="198">
        <f>IFERROR(Tabela5[[#This Row],[VALOR.]]/'CURVA ABC'!$J$2,0)</f>
        <v>0</v>
      </c>
      <c r="M84" s="198">
        <f>VLOOKUP(Tabela5[[#This Row],[PRODUTO]],'CURVA ABC'!$H$10:$M$404,5,0)</f>
        <v>0</v>
      </c>
      <c r="N84" s="199" t="str">
        <f>VLOOKUP(Tabela5[[#This Row],[PRODUTO]],'CURVA ABC'!$H$10:$M$404,6,0)</f>
        <v>A</v>
      </c>
      <c r="O84" s="197" t="str">
        <f>IF(AND(COMPARATIVO!$H84="",COMPARATIVO!$N84=""),"",IF(COMPARATIVO!$H84=COMPARATIVO!$N84,"EQUILIBRADO",IF(AND(COMPARATIVO!$H84="A",COMPARATIVO!$N84="B"),"GIRO BAIXO",IF(AND(COMPARATIVO!$H84="A",COMPARATIVO!$N84="C"),"GIRO MUITO BAIXO",IF(AND(COMPARATIVO!$H84="B",COMPARATIVO!$N84="A"),"GIRO ALTO",IF(AND(COMPARATIVO!$H84="B",COMPARATIVO!$N84="C"),"GIRO BAIXO",IF(AND(COMPARATIVO!$H84="C",COMPARATIVO!$N84="A"),"GIRO MUITO ALTO",IF(AND(COMPARATIVO!$H84="C",COMPARATIVO!$N84="B"),"GIRO ALTO",""))))))))</f>
        <v>GIRO MUITO ALTO</v>
      </c>
    </row>
    <row r="85" spans="1:15" x14ac:dyDescent="0.25">
      <c r="A85" s="200" t="str">
        <f>'CURVA ABC'!A89</f>
        <v>AÇUCAR REFINADO</v>
      </c>
      <c r="B85" s="200" t="str">
        <f>IFERROR(VLOOKUP(Tabela5[[#This Row],[PRODUTO]],CADASTRO!$B$2:$C$393,2,0),"")</f>
        <v/>
      </c>
      <c r="C85" s="200">
        <f>'CURVA ABC'!B89</f>
        <v>15</v>
      </c>
      <c r="D85" s="194">
        <f>'CURVA ABC'!C89</f>
        <v>83.85</v>
      </c>
      <c r="E85" s="194">
        <f>'CURVA ABC'!D89</f>
        <v>0</v>
      </c>
      <c r="F85" s="195">
        <f>IFERROR(Tabela5[[#This Row],[VALOR]]/'CURVA ABC'!$C$2,0)</f>
        <v>4.653743233399689E-4</v>
      </c>
      <c r="G85" s="195">
        <f>'CURVA ABC'!E89</f>
        <v>0.98983802633467</v>
      </c>
      <c r="H85" s="196" t="str">
        <f>'CURVA ABC'!F89</f>
        <v>C</v>
      </c>
      <c r="I85" s="196">
        <f>VLOOKUP(Tabela5[[#This Row],[PRODUTO]],'CURVA ABC'!$H$10:$M$404,2,0)</f>
        <v>0</v>
      </c>
      <c r="J85" s="194">
        <f>VLOOKUP(Tabela5[[#This Row],[PRODUTO]],'CURVA ABC'!$H$10:$M$404,3,0)</f>
        <v>0</v>
      </c>
      <c r="K85" s="194">
        <f>VLOOKUP(Tabela5[[#This Row],[PRODUTO]],'CURVA ABC'!$H$10:$M$404,4,0)</f>
        <v>0</v>
      </c>
      <c r="L85" s="195">
        <f>IFERROR(Tabela5[[#This Row],[VALOR.]]/'CURVA ABC'!$J$2,0)</f>
        <v>0</v>
      </c>
      <c r="M85" s="195">
        <f>VLOOKUP(Tabela5[[#This Row],[PRODUTO]],'CURVA ABC'!$H$10:$M$404,5,0)</f>
        <v>0</v>
      </c>
      <c r="N85" s="196" t="str">
        <f>VLOOKUP(Tabela5[[#This Row],[PRODUTO]],'CURVA ABC'!$H$10:$M$404,6,0)</f>
        <v>A</v>
      </c>
      <c r="O85" s="194" t="str">
        <f>IF(AND(COMPARATIVO!$H85="",COMPARATIVO!$N85=""),"",IF(COMPARATIVO!$H85=COMPARATIVO!$N85,"EQUILIBRADO",IF(AND(COMPARATIVO!$H85="A",COMPARATIVO!$N85="B"),"GIRO BAIXO",IF(AND(COMPARATIVO!$H85="A",COMPARATIVO!$N85="C"),"GIRO MUITO BAIXO",IF(AND(COMPARATIVO!$H85="B",COMPARATIVO!$N85="A"),"GIRO ALTO",IF(AND(COMPARATIVO!$H85="B",COMPARATIVO!$N85="C"),"GIRO BAIXO",IF(AND(COMPARATIVO!$H85="C",COMPARATIVO!$N85="A"),"GIRO MUITO ALTO",IF(AND(COMPARATIVO!$H85="C",COMPARATIVO!$N85="B"),"GIRO ALTO",""))))))))</f>
        <v>GIRO MUITO ALTO</v>
      </c>
    </row>
    <row r="86" spans="1:15" x14ac:dyDescent="0.25">
      <c r="A86" s="201" t="str">
        <f>'CURVA ABC'!A90</f>
        <v>AMACIANTE</v>
      </c>
      <c r="B86" s="201" t="str">
        <f>IFERROR(VLOOKUP(Tabela5[[#This Row],[PRODUTO]],CADASTRO!$B$2:$C$393,2,0),"")</f>
        <v/>
      </c>
      <c r="C86" s="201">
        <f>'CURVA ABC'!B90</f>
        <v>3</v>
      </c>
      <c r="D86" s="197">
        <f>'CURVA ABC'!C90</f>
        <v>82.679999999999993</v>
      </c>
      <c r="E86" s="197">
        <f>'CURVA ABC'!D90</f>
        <v>0</v>
      </c>
      <c r="F86" s="198">
        <f>IFERROR(Tabela5[[#This Row],[VALOR]]/'CURVA ABC'!$C$2,0)</f>
        <v>4.5888072813057401E-4</v>
      </c>
      <c r="G86" s="198">
        <f>'CURVA ABC'!E90</f>
        <v>0.99029690706280049</v>
      </c>
      <c r="H86" s="199" t="str">
        <f>'CURVA ABC'!F90</f>
        <v>C</v>
      </c>
      <c r="I86" s="199">
        <f>VLOOKUP(Tabela5[[#This Row],[PRODUTO]],'CURVA ABC'!$H$10:$M$404,2,0)</f>
        <v>0</v>
      </c>
      <c r="J86" s="197">
        <f>VLOOKUP(Tabela5[[#This Row],[PRODUTO]],'CURVA ABC'!$H$10:$M$404,3,0)</f>
        <v>0</v>
      </c>
      <c r="K86" s="197">
        <f>VLOOKUP(Tabela5[[#This Row],[PRODUTO]],'CURVA ABC'!$H$10:$M$404,4,0)</f>
        <v>0</v>
      </c>
      <c r="L86" s="198">
        <f>IFERROR(Tabela5[[#This Row],[VALOR.]]/'CURVA ABC'!$J$2,0)</f>
        <v>0</v>
      </c>
      <c r="M86" s="198">
        <f>VLOOKUP(Tabela5[[#This Row],[PRODUTO]],'CURVA ABC'!$H$10:$M$404,5,0)</f>
        <v>0</v>
      </c>
      <c r="N86" s="199" t="str">
        <f>VLOOKUP(Tabela5[[#This Row],[PRODUTO]],'CURVA ABC'!$H$10:$M$404,6,0)</f>
        <v>A</v>
      </c>
      <c r="O86" s="197" t="str">
        <f>IF(AND(COMPARATIVO!$H86="",COMPARATIVO!$N86=""),"",IF(COMPARATIVO!$H86=COMPARATIVO!$N86,"EQUILIBRADO",IF(AND(COMPARATIVO!$H86="A",COMPARATIVO!$N86="B"),"GIRO BAIXO",IF(AND(COMPARATIVO!$H86="A",COMPARATIVO!$N86="C"),"GIRO MUITO BAIXO",IF(AND(COMPARATIVO!$H86="B",COMPARATIVO!$N86="A"),"GIRO ALTO",IF(AND(COMPARATIVO!$H86="B",COMPARATIVO!$N86="C"),"GIRO BAIXO",IF(AND(COMPARATIVO!$H86="C",COMPARATIVO!$N86="A"),"GIRO MUITO ALTO",IF(AND(COMPARATIVO!$H86="C",COMPARATIVO!$N86="B"),"GIRO ALTO",""))))))))</f>
        <v>GIRO MUITO ALTO</v>
      </c>
    </row>
    <row r="87" spans="1:15" x14ac:dyDescent="0.25">
      <c r="A87" s="200" t="str">
        <f>'CURVA ABC'!A91</f>
        <v>LEITE</v>
      </c>
      <c r="B87" s="200" t="str">
        <f>IFERROR(VLOOKUP(Tabela5[[#This Row],[PRODUTO]],CADASTRO!$B$2:$C$393,2,0),"")</f>
        <v/>
      </c>
      <c r="C87" s="200">
        <f>'CURVA ABC'!B91</f>
        <v>16</v>
      </c>
      <c r="D87" s="194">
        <f>'CURVA ABC'!C91</f>
        <v>78.08</v>
      </c>
      <c r="E87" s="194">
        <f>'CURVA ABC'!D91</f>
        <v>0</v>
      </c>
      <c r="F87" s="195">
        <f>IFERROR(Tabela5[[#This Row],[VALOR]]/'CURVA ABC'!$C$2,0)</f>
        <v>4.3335035380303845E-4</v>
      </c>
      <c r="G87" s="195">
        <f>'CURVA ABC'!E91</f>
        <v>0.99073025741660348</v>
      </c>
      <c r="H87" s="196" t="str">
        <f>'CURVA ABC'!F91</f>
        <v>C</v>
      </c>
      <c r="I87" s="196">
        <f>VLOOKUP(Tabela5[[#This Row],[PRODUTO]],'CURVA ABC'!$H$10:$M$404,2,0)</f>
        <v>0</v>
      </c>
      <c r="J87" s="194">
        <f>VLOOKUP(Tabela5[[#This Row],[PRODUTO]],'CURVA ABC'!$H$10:$M$404,3,0)</f>
        <v>0</v>
      </c>
      <c r="K87" s="194">
        <f>VLOOKUP(Tabela5[[#This Row],[PRODUTO]],'CURVA ABC'!$H$10:$M$404,4,0)</f>
        <v>0</v>
      </c>
      <c r="L87" s="195">
        <f>IFERROR(Tabela5[[#This Row],[VALOR.]]/'CURVA ABC'!$J$2,0)</f>
        <v>0</v>
      </c>
      <c r="M87" s="195">
        <f>VLOOKUP(Tabela5[[#This Row],[PRODUTO]],'CURVA ABC'!$H$10:$M$404,5,0)</f>
        <v>0</v>
      </c>
      <c r="N87" s="196" t="str">
        <f>VLOOKUP(Tabela5[[#This Row],[PRODUTO]],'CURVA ABC'!$H$10:$M$404,6,0)</f>
        <v>A</v>
      </c>
      <c r="O87" s="194" t="str">
        <f>IF(AND(COMPARATIVO!$H87="",COMPARATIVO!$N87=""),"",IF(COMPARATIVO!$H87=COMPARATIVO!$N87,"EQUILIBRADO",IF(AND(COMPARATIVO!$H87="A",COMPARATIVO!$N87="B"),"GIRO BAIXO",IF(AND(COMPARATIVO!$H87="A",COMPARATIVO!$N87="C"),"GIRO MUITO BAIXO",IF(AND(COMPARATIVO!$H87="B",COMPARATIVO!$N87="A"),"GIRO ALTO",IF(AND(COMPARATIVO!$H87="B",COMPARATIVO!$N87="C"),"GIRO BAIXO",IF(AND(COMPARATIVO!$H87="C",COMPARATIVO!$N87="A"),"GIRO MUITO ALTO",IF(AND(COMPARATIVO!$H87="C",COMPARATIVO!$N87="B"),"GIRO ALTO",""))))))))</f>
        <v>GIRO MUITO ALTO</v>
      </c>
    </row>
    <row r="88" spans="1:15" x14ac:dyDescent="0.25">
      <c r="A88" s="201" t="str">
        <f>'CURVA ABC'!A92</f>
        <v>BROWNIER</v>
      </c>
      <c r="B88" s="201" t="str">
        <f>IFERROR(VLOOKUP(Tabela5[[#This Row],[PRODUTO]],CADASTRO!$B$2:$C$393,2,0),"")</f>
        <v/>
      </c>
      <c r="C88" s="201">
        <f>'CURVA ABC'!B92</f>
        <v>9</v>
      </c>
      <c r="D88" s="197">
        <f>'CURVA ABC'!C92</f>
        <v>76.5</v>
      </c>
      <c r="E88" s="197">
        <f>'CURVA ABC'!D92</f>
        <v>0</v>
      </c>
      <c r="F88" s="198">
        <f>IFERROR(Tabela5[[#This Row],[VALOR]]/'CURVA ABC'!$C$2,0)</f>
        <v>4.2458122522966754E-4</v>
      </c>
      <c r="G88" s="198">
        <f>'CURVA ABC'!E92</f>
        <v>0.99115483864183307</v>
      </c>
      <c r="H88" s="199" t="str">
        <f>'CURVA ABC'!F92</f>
        <v>C</v>
      </c>
      <c r="I88" s="199">
        <f>VLOOKUP(Tabela5[[#This Row],[PRODUTO]],'CURVA ABC'!$H$10:$M$404,2,0)</f>
        <v>0</v>
      </c>
      <c r="J88" s="197">
        <f>VLOOKUP(Tabela5[[#This Row],[PRODUTO]],'CURVA ABC'!$H$10:$M$404,3,0)</f>
        <v>0</v>
      </c>
      <c r="K88" s="197">
        <f>VLOOKUP(Tabela5[[#This Row],[PRODUTO]],'CURVA ABC'!$H$10:$M$404,4,0)</f>
        <v>0</v>
      </c>
      <c r="L88" s="198">
        <f>IFERROR(Tabela5[[#This Row],[VALOR.]]/'CURVA ABC'!$J$2,0)</f>
        <v>0</v>
      </c>
      <c r="M88" s="198">
        <f>VLOOKUP(Tabela5[[#This Row],[PRODUTO]],'CURVA ABC'!$H$10:$M$404,5,0)</f>
        <v>0</v>
      </c>
      <c r="N88" s="199" t="str">
        <f>VLOOKUP(Tabela5[[#This Row],[PRODUTO]],'CURVA ABC'!$H$10:$M$404,6,0)</f>
        <v>A</v>
      </c>
      <c r="O88" s="197" t="str">
        <f>IF(AND(COMPARATIVO!$H88="",COMPARATIVO!$N88=""),"",IF(COMPARATIVO!$H88=COMPARATIVO!$N88,"EQUILIBRADO",IF(AND(COMPARATIVO!$H88="A",COMPARATIVO!$N88="B"),"GIRO BAIXO",IF(AND(COMPARATIVO!$H88="A",COMPARATIVO!$N88="C"),"GIRO MUITO BAIXO",IF(AND(COMPARATIVO!$H88="B",COMPARATIVO!$N88="A"),"GIRO ALTO",IF(AND(COMPARATIVO!$H88="B",COMPARATIVO!$N88="C"),"GIRO BAIXO",IF(AND(COMPARATIVO!$H88="C",COMPARATIVO!$N88="A"),"GIRO MUITO ALTO",IF(AND(COMPARATIVO!$H88="C",COMPARATIVO!$N88="B"),"GIRO ALTO",""))))))))</f>
        <v>GIRO MUITO ALTO</v>
      </c>
    </row>
    <row r="89" spans="1:15" x14ac:dyDescent="0.25">
      <c r="A89" s="200" t="str">
        <f>'CURVA ABC'!A93</f>
        <v>POUPA MORANGO PACOTECOM 10un</v>
      </c>
      <c r="B89" s="200" t="str">
        <f>IFERROR(VLOOKUP(Tabela5[[#This Row],[PRODUTO]],CADASTRO!$B$2:$C$393,2,0),"")</f>
        <v/>
      </c>
      <c r="C89" s="200">
        <f>'CURVA ABC'!B93</f>
        <v>30</v>
      </c>
      <c r="D89" s="194">
        <f>'CURVA ABC'!C93</f>
        <v>75</v>
      </c>
      <c r="E89" s="194">
        <f>'CURVA ABC'!D93</f>
        <v>0</v>
      </c>
      <c r="F89" s="195">
        <f>IFERROR(Tabela5[[#This Row],[VALOR]]/'CURVA ABC'!$C$2,0)</f>
        <v>4.1625610316634075E-4</v>
      </c>
      <c r="G89" s="195">
        <f>'CURVA ABC'!E93</f>
        <v>0.99157109474499949</v>
      </c>
      <c r="H89" s="196" t="str">
        <f>'CURVA ABC'!F93</f>
        <v>C</v>
      </c>
      <c r="I89" s="196">
        <f>VLOOKUP(Tabela5[[#This Row],[PRODUTO]],'CURVA ABC'!$H$10:$M$404,2,0)</f>
        <v>0</v>
      </c>
      <c r="J89" s="194">
        <f>VLOOKUP(Tabela5[[#This Row],[PRODUTO]],'CURVA ABC'!$H$10:$M$404,3,0)</f>
        <v>0</v>
      </c>
      <c r="K89" s="194">
        <f>VLOOKUP(Tabela5[[#This Row],[PRODUTO]],'CURVA ABC'!$H$10:$M$404,4,0)</f>
        <v>0</v>
      </c>
      <c r="L89" s="195">
        <f>IFERROR(Tabela5[[#This Row],[VALOR.]]/'CURVA ABC'!$J$2,0)</f>
        <v>0</v>
      </c>
      <c r="M89" s="195">
        <f>VLOOKUP(Tabela5[[#This Row],[PRODUTO]],'CURVA ABC'!$H$10:$M$404,5,0)</f>
        <v>0</v>
      </c>
      <c r="N89" s="196" t="str">
        <f>VLOOKUP(Tabela5[[#This Row],[PRODUTO]],'CURVA ABC'!$H$10:$M$404,6,0)</f>
        <v>A</v>
      </c>
      <c r="O89" s="194" t="str">
        <f>IF(AND(COMPARATIVO!$H89="",COMPARATIVO!$N89=""),"",IF(COMPARATIVO!$H89=COMPARATIVO!$N89,"EQUILIBRADO",IF(AND(COMPARATIVO!$H89="A",COMPARATIVO!$N89="B"),"GIRO BAIXO",IF(AND(COMPARATIVO!$H89="A",COMPARATIVO!$N89="C"),"GIRO MUITO BAIXO",IF(AND(COMPARATIVO!$H89="B",COMPARATIVO!$N89="A"),"GIRO ALTO",IF(AND(COMPARATIVO!$H89="B",COMPARATIVO!$N89="C"),"GIRO BAIXO",IF(AND(COMPARATIVO!$H89="C",COMPARATIVO!$N89="A"),"GIRO MUITO ALTO",IF(AND(COMPARATIVO!$H89="C",COMPARATIVO!$N89="B"),"GIRO ALTO",""))))))))</f>
        <v>GIRO MUITO ALTO</v>
      </c>
    </row>
    <row r="90" spans="1:15" x14ac:dyDescent="0.25">
      <c r="A90" s="201" t="str">
        <f>'CURVA ABC'!A94</f>
        <v>SACOLA REFORÇADA 40X50</v>
      </c>
      <c r="B90" s="201" t="str">
        <f>IFERROR(VLOOKUP(Tabela5[[#This Row],[PRODUTO]],CADASTRO!$B$2:$C$393,2,0),"")</f>
        <v/>
      </c>
      <c r="C90" s="201">
        <f>'CURVA ABC'!B94</f>
        <v>1</v>
      </c>
      <c r="D90" s="197">
        <f>'CURVA ABC'!C94</f>
        <v>74</v>
      </c>
      <c r="E90" s="197">
        <f>'CURVA ABC'!D94</f>
        <v>0</v>
      </c>
      <c r="F90" s="198">
        <f>IFERROR(Tabela5[[#This Row],[VALOR]]/'CURVA ABC'!$C$2,0)</f>
        <v>4.1070602179078954E-4</v>
      </c>
      <c r="G90" s="198">
        <f>'CURVA ABC'!E94</f>
        <v>0.99198180076679021</v>
      </c>
      <c r="H90" s="199" t="str">
        <f>'CURVA ABC'!F94</f>
        <v>C</v>
      </c>
      <c r="I90" s="199">
        <f>VLOOKUP(Tabela5[[#This Row],[PRODUTO]],'CURVA ABC'!$H$10:$M$404,2,0)</f>
        <v>0</v>
      </c>
      <c r="J90" s="197">
        <f>VLOOKUP(Tabela5[[#This Row],[PRODUTO]],'CURVA ABC'!$H$10:$M$404,3,0)</f>
        <v>0</v>
      </c>
      <c r="K90" s="197">
        <f>VLOOKUP(Tabela5[[#This Row],[PRODUTO]],'CURVA ABC'!$H$10:$M$404,4,0)</f>
        <v>0</v>
      </c>
      <c r="L90" s="198">
        <f>IFERROR(Tabela5[[#This Row],[VALOR.]]/'CURVA ABC'!$J$2,0)</f>
        <v>0</v>
      </c>
      <c r="M90" s="198">
        <f>VLOOKUP(Tabela5[[#This Row],[PRODUTO]],'CURVA ABC'!$H$10:$M$404,5,0)</f>
        <v>0</v>
      </c>
      <c r="N90" s="199" t="str">
        <f>VLOOKUP(Tabela5[[#This Row],[PRODUTO]],'CURVA ABC'!$H$10:$M$404,6,0)</f>
        <v>A</v>
      </c>
      <c r="O90" s="197" t="str">
        <f>IF(AND(COMPARATIVO!$H90="",COMPARATIVO!$N90=""),"",IF(COMPARATIVO!$H90=COMPARATIVO!$N90,"EQUILIBRADO",IF(AND(COMPARATIVO!$H90="A",COMPARATIVO!$N90="B"),"GIRO BAIXO",IF(AND(COMPARATIVO!$H90="A",COMPARATIVO!$N90="C"),"GIRO MUITO BAIXO",IF(AND(COMPARATIVO!$H90="B",COMPARATIVO!$N90="A"),"GIRO ALTO",IF(AND(COMPARATIVO!$H90="B",COMPARATIVO!$N90="C"),"GIRO BAIXO",IF(AND(COMPARATIVO!$H90="C",COMPARATIVO!$N90="A"),"GIRO MUITO ALTO",IF(AND(COMPARATIVO!$H90="C",COMPARATIVO!$N90="B"),"GIRO ALTO",""))))))))</f>
        <v>GIRO MUITO ALTO</v>
      </c>
    </row>
    <row r="91" spans="1:15" x14ac:dyDescent="0.25">
      <c r="A91" s="200" t="str">
        <f>'CURVA ABC'!A95</f>
        <v>BRAHMA 600ml</v>
      </c>
      <c r="B91" s="200" t="str">
        <f>IFERROR(VLOOKUP(Tabela5[[#This Row],[PRODUTO]],CADASTRO!$B$2:$C$393,2,0),"")</f>
        <v/>
      </c>
      <c r="C91" s="200">
        <f>'CURVA ABC'!B95</f>
        <v>11</v>
      </c>
      <c r="D91" s="194">
        <f>'CURVA ABC'!C95</f>
        <v>63.03</v>
      </c>
      <c r="E91" s="194">
        <f>'CURVA ABC'!D95</f>
        <v>0</v>
      </c>
      <c r="F91" s="195">
        <f>IFERROR(Tabela5[[#This Row],[VALOR]]/'CURVA ABC'!$C$2,0)</f>
        <v>3.4982162910099276E-4</v>
      </c>
      <c r="G91" s="195">
        <f>'CURVA ABC'!E95</f>
        <v>0.99233162239589123</v>
      </c>
      <c r="H91" s="196" t="str">
        <f>'CURVA ABC'!F95</f>
        <v>C</v>
      </c>
      <c r="I91" s="196">
        <f>VLOOKUP(Tabela5[[#This Row],[PRODUTO]],'CURVA ABC'!$H$10:$M$404,2,0)</f>
        <v>0</v>
      </c>
      <c r="J91" s="194">
        <f>VLOOKUP(Tabela5[[#This Row],[PRODUTO]],'CURVA ABC'!$H$10:$M$404,3,0)</f>
        <v>0</v>
      </c>
      <c r="K91" s="194">
        <f>VLOOKUP(Tabela5[[#This Row],[PRODUTO]],'CURVA ABC'!$H$10:$M$404,4,0)</f>
        <v>0</v>
      </c>
      <c r="L91" s="195">
        <f>IFERROR(Tabela5[[#This Row],[VALOR.]]/'CURVA ABC'!$J$2,0)</f>
        <v>0</v>
      </c>
      <c r="M91" s="195">
        <f>VLOOKUP(Tabela5[[#This Row],[PRODUTO]],'CURVA ABC'!$H$10:$M$404,5,0)</f>
        <v>0</v>
      </c>
      <c r="N91" s="196" t="str">
        <f>VLOOKUP(Tabela5[[#This Row],[PRODUTO]],'CURVA ABC'!$H$10:$M$404,6,0)</f>
        <v>A</v>
      </c>
      <c r="O91" s="194" t="str">
        <f>IF(AND(COMPARATIVO!$H91="",COMPARATIVO!$N91=""),"",IF(COMPARATIVO!$H91=COMPARATIVO!$N91,"EQUILIBRADO",IF(AND(COMPARATIVO!$H91="A",COMPARATIVO!$N91="B"),"GIRO BAIXO",IF(AND(COMPARATIVO!$H91="A",COMPARATIVO!$N91="C"),"GIRO MUITO BAIXO",IF(AND(COMPARATIVO!$H91="B",COMPARATIVO!$N91="A"),"GIRO ALTO",IF(AND(COMPARATIVO!$H91="B",COMPARATIVO!$N91="C"),"GIRO BAIXO",IF(AND(COMPARATIVO!$H91="C",COMPARATIVO!$N91="A"),"GIRO MUITO ALTO",IF(AND(COMPARATIVO!$H91="C",COMPARATIVO!$N91="B"),"GIRO ALTO",""))))))))</f>
        <v>GIRO MUITO ALTO</v>
      </c>
    </row>
    <row r="92" spans="1:15" x14ac:dyDescent="0.25">
      <c r="A92" s="201" t="str">
        <f>'CURVA ABC'!A96</f>
        <v>SORVETE POTE CHOCOLATE</v>
      </c>
      <c r="B92" s="201" t="str">
        <f>IFERROR(VLOOKUP(Tabela5[[#This Row],[PRODUTO]],CADASTRO!$B$2:$C$393,2,0),"")</f>
        <v/>
      </c>
      <c r="C92" s="201">
        <f>'CURVA ABC'!B96</f>
        <v>1</v>
      </c>
      <c r="D92" s="197">
        <f>'CURVA ABC'!C96</f>
        <v>61.9</v>
      </c>
      <c r="E92" s="197">
        <f>'CURVA ABC'!D96</f>
        <v>0</v>
      </c>
      <c r="F92" s="198">
        <f>IFERROR(Tabela5[[#This Row],[VALOR]]/'CURVA ABC'!$C$2,0)</f>
        <v>3.435500371466199E-4</v>
      </c>
      <c r="G92" s="198">
        <f>'CURVA ABC'!E96</f>
        <v>0.99267517243303782</v>
      </c>
      <c r="H92" s="199" t="str">
        <f>'CURVA ABC'!F96</f>
        <v>C</v>
      </c>
      <c r="I92" s="199">
        <f>VLOOKUP(Tabela5[[#This Row],[PRODUTO]],'CURVA ABC'!$H$10:$M$404,2,0)</f>
        <v>0</v>
      </c>
      <c r="J92" s="197">
        <f>VLOOKUP(Tabela5[[#This Row],[PRODUTO]],'CURVA ABC'!$H$10:$M$404,3,0)</f>
        <v>0</v>
      </c>
      <c r="K92" s="197">
        <f>VLOOKUP(Tabela5[[#This Row],[PRODUTO]],'CURVA ABC'!$H$10:$M$404,4,0)</f>
        <v>0</v>
      </c>
      <c r="L92" s="198">
        <f>IFERROR(Tabela5[[#This Row],[VALOR.]]/'CURVA ABC'!$J$2,0)</f>
        <v>0</v>
      </c>
      <c r="M92" s="198">
        <f>VLOOKUP(Tabela5[[#This Row],[PRODUTO]],'CURVA ABC'!$H$10:$M$404,5,0)</f>
        <v>0</v>
      </c>
      <c r="N92" s="199" t="str">
        <f>VLOOKUP(Tabela5[[#This Row],[PRODUTO]],'CURVA ABC'!$H$10:$M$404,6,0)</f>
        <v>A</v>
      </c>
      <c r="O92" s="197" t="str">
        <f>IF(AND(COMPARATIVO!$H92="",COMPARATIVO!$N92=""),"",IF(COMPARATIVO!$H92=COMPARATIVO!$N92,"EQUILIBRADO",IF(AND(COMPARATIVO!$H92="A",COMPARATIVO!$N92="B"),"GIRO BAIXO",IF(AND(COMPARATIVO!$H92="A",COMPARATIVO!$N92="C"),"GIRO MUITO BAIXO",IF(AND(COMPARATIVO!$H92="B",COMPARATIVO!$N92="A"),"GIRO ALTO",IF(AND(COMPARATIVO!$H92="B",COMPARATIVO!$N92="C"),"GIRO BAIXO",IF(AND(COMPARATIVO!$H92="C",COMPARATIVO!$N92="A"),"GIRO MUITO ALTO",IF(AND(COMPARATIVO!$H92="C",COMPARATIVO!$N92="B"),"GIRO ALTO",""))))))))</f>
        <v>GIRO MUITO ALTO</v>
      </c>
    </row>
    <row r="93" spans="1:15" x14ac:dyDescent="0.25">
      <c r="A93" s="200" t="str">
        <f>'CURVA ABC'!A97</f>
        <v>COCA 2 LT</v>
      </c>
      <c r="B93" s="200" t="str">
        <f>IFERROR(VLOOKUP(Tabela5[[#This Row],[PRODUTO]],CADASTRO!$B$2:$C$393,2,0),"")</f>
        <v/>
      </c>
      <c r="C93" s="200">
        <f>'CURVA ABC'!B97</f>
        <v>7</v>
      </c>
      <c r="D93" s="194">
        <f>'CURVA ABC'!C97</f>
        <v>58.870000000000005</v>
      </c>
      <c r="E93" s="194">
        <f>'CURVA ABC'!D97</f>
        <v>0</v>
      </c>
      <c r="F93" s="195">
        <f>IFERROR(Tabela5[[#This Row],[VALOR]]/'CURVA ABC'!$C$2,0)</f>
        <v>3.2673329057869978E-4</v>
      </c>
      <c r="G93" s="195">
        <f>'CURVA ABC'!E97</f>
        <v>0.99300190572361646</v>
      </c>
      <c r="H93" s="196" t="str">
        <f>'CURVA ABC'!F97</f>
        <v>C</v>
      </c>
      <c r="I93" s="196">
        <f>VLOOKUP(Tabela5[[#This Row],[PRODUTO]],'CURVA ABC'!$H$10:$M$404,2,0)</f>
        <v>0</v>
      </c>
      <c r="J93" s="194">
        <f>VLOOKUP(Tabela5[[#This Row],[PRODUTO]],'CURVA ABC'!$H$10:$M$404,3,0)</f>
        <v>0</v>
      </c>
      <c r="K93" s="194">
        <f>VLOOKUP(Tabela5[[#This Row],[PRODUTO]],'CURVA ABC'!$H$10:$M$404,4,0)</f>
        <v>0</v>
      </c>
      <c r="L93" s="195">
        <f>IFERROR(Tabela5[[#This Row],[VALOR.]]/'CURVA ABC'!$J$2,0)</f>
        <v>0</v>
      </c>
      <c r="M93" s="195">
        <f>VLOOKUP(Tabela5[[#This Row],[PRODUTO]],'CURVA ABC'!$H$10:$M$404,5,0)</f>
        <v>0</v>
      </c>
      <c r="N93" s="196" t="str">
        <f>VLOOKUP(Tabela5[[#This Row],[PRODUTO]],'CURVA ABC'!$H$10:$M$404,6,0)</f>
        <v>A</v>
      </c>
      <c r="O93" s="194" t="str">
        <f>IF(AND(COMPARATIVO!$H93="",COMPARATIVO!$N93=""),"",IF(COMPARATIVO!$H93=COMPARATIVO!$N93,"EQUILIBRADO",IF(AND(COMPARATIVO!$H93="A",COMPARATIVO!$N93="B"),"GIRO BAIXO",IF(AND(COMPARATIVO!$H93="A",COMPARATIVO!$N93="C"),"GIRO MUITO BAIXO",IF(AND(COMPARATIVO!$H93="B",COMPARATIVO!$N93="A"),"GIRO ALTO",IF(AND(COMPARATIVO!$H93="B",COMPARATIVO!$N93="C"),"GIRO BAIXO",IF(AND(COMPARATIVO!$H93="C",COMPARATIVO!$N93="A"),"GIRO MUITO ALTO",IF(AND(COMPARATIVO!$H93="C",COMPARATIVO!$N93="B"),"GIRO ALTO",""))))))))</f>
        <v>GIRO MUITO ALTO</v>
      </c>
    </row>
    <row r="94" spans="1:15" x14ac:dyDescent="0.25">
      <c r="A94" s="201" t="str">
        <f>'CURVA ABC'!A98</f>
        <v>CREME DE LEITE</v>
      </c>
      <c r="B94" s="201" t="str">
        <f>IFERROR(VLOOKUP(Tabela5[[#This Row],[PRODUTO]],CADASTRO!$B$2:$C$393,2,0),"")</f>
        <v/>
      </c>
      <c r="C94" s="201">
        <f>'CURVA ABC'!B98</f>
        <v>17</v>
      </c>
      <c r="D94" s="197">
        <f>'CURVA ABC'!C98</f>
        <v>57.63</v>
      </c>
      <c r="E94" s="197">
        <f>'CURVA ABC'!D98</f>
        <v>0</v>
      </c>
      <c r="F94" s="198">
        <f>IFERROR(Tabela5[[#This Row],[VALOR]]/'CURVA ABC'!$C$2,0)</f>
        <v>3.1985118967301624E-4</v>
      </c>
      <c r="G94" s="198">
        <f>'CURVA ABC'!E98</f>
        <v>0.9933217569132895</v>
      </c>
      <c r="H94" s="199" t="str">
        <f>'CURVA ABC'!F98</f>
        <v>C</v>
      </c>
      <c r="I94" s="199">
        <f>VLOOKUP(Tabela5[[#This Row],[PRODUTO]],'CURVA ABC'!$H$10:$M$404,2,0)</f>
        <v>0</v>
      </c>
      <c r="J94" s="197">
        <f>VLOOKUP(Tabela5[[#This Row],[PRODUTO]],'CURVA ABC'!$H$10:$M$404,3,0)</f>
        <v>0</v>
      </c>
      <c r="K94" s="197">
        <f>VLOOKUP(Tabela5[[#This Row],[PRODUTO]],'CURVA ABC'!$H$10:$M$404,4,0)</f>
        <v>0</v>
      </c>
      <c r="L94" s="198">
        <f>IFERROR(Tabela5[[#This Row],[VALOR.]]/'CURVA ABC'!$J$2,0)</f>
        <v>0</v>
      </c>
      <c r="M94" s="198">
        <f>VLOOKUP(Tabela5[[#This Row],[PRODUTO]],'CURVA ABC'!$H$10:$M$404,5,0)</f>
        <v>0</v>
      </c>
      <c r="N94" s="199" t="str">
        <f>VLOOKUP(Tabela5[[#This Row],[PRODUTO]],'CURVA ABC'!$H$10:$M$404,6,0)</f>
        <v>A</v>
      </c>
      <c r="O94" s="197" t="str">
        <f>IF(AND(COMPARATIVO!$H94="",COMPARATIVO!$N94=""),"",IF(COMPARATIVO!$H94=COMPARATIVO!$N94,"EQUILIBRADO",IF(AND(COMPARATIVO!$H94="A",COMPARATIVO!$N94="B"),"GIRO BAIXO",IF(AND(COMPARATIVO!$H94="A",COMPARATIVO!$N94="C"),"GIRO MUITO BAIXO",IF(AND(COMPARATIVO!$H94="B",COMPARATIVO!$N94="A"),"GIRO ALTO",IF(AND(COMPARATIVO!$H94="B",COMPARATIVO!$N94="C"),"GIRO BAIXO",IF(AND(COMPARATIVO!$H94="C",COMPARATIVO!$N94="A"),"GIRO MUITO ALTO",IF(AND(COMPARATIVO!$H94="C",COMPARATIVO!$N94="B"),"GIRO ALTO",""))))))))</f>
        <v>GIRO MUITO ALTO</v>
      </c>
    </row>
    <row r="95" spans="1:15" x14ac:dyDescent="0.25">
      <c r="A95" s="200" t="str">
        <f>'CURVA ABC'!A99</f>
        <v xml:space="preserve">SALSICHA </v>
      </c>
      <c r="B95" s="200" t="str">
        <f>IFERROR(VLOOKUP(Tabela5[[#This Row],[PRODUTO]],CADASTRO!$B$2:$C$393,2,0),"")</f>
        <v/>
      </c>
      <c r="C95" s="200">
        <f>'CURVA ABC'!B99</f>
        <v>6</v>
      </c>
      <c r="D95" s="194">
        <f>'CURVA ABC'!C99</f>
        <v>55.08</v>
      </c>
      <c r="E95" s="194">
        <f>'CURVA ABC'!D99</f>
        <v>0</v>
      </c>
      <c r="F95" s="195">
        <f>IFERROR(Tabela5[[#This Row],[VALOR]]/'CURVA ABC'!$C$2,0)</f>
        <v>3.0569848216536062E-4</v>
      </c>
      <c r="G95" s="195">
        <f>'CURVA ABC'!E99</f>
        <v>0.99362745539545483</v>
      </c>
      <c r="H95" s="196" t="str">
        <f>'CURVA ABC'!F99</f>
        <v>C</v>
      </c>
      <c r="I95" s="196">
        <f>VLOOKUP(Tabela5[[#This Row],[PRODUTO]],'CURVA ABC'!$H$10:$M$404,2,0)</f>
        <v>0</v>
      </c>
      <c r="J95" s="194">
        <f>VLOOKUP(Tabela5[[#This Row],[PRODUTO]],'CURVA ABC'!$H$10:$M$404,3,0)</f>
        <v>0</v>
      </c>
      <c r="K95" s="194">
        <f>VLOOKUP(Tabela5[[#This Row],[PRODUTO]],'CURVA ABC'!$H$10:$M$404,4,0)</f>
        <v>0</v>
      </c>
      <c r="L95" s="195">
        <f>IFERROR(Tabela5[[#This Row],[VALOR.]]/'CURVA ABC'!$J$2,0)</f>
        <v>0</v>
      </c>
      <c r="M95" s="195">
        <f>VLOOKUP(Tabela5[[#This Row],[PRODUTO]],'CURVA ABC'!$H$10:$M$404,5,0)</f>
        <v>0</v>
      </c>
      <c r="N95" s="196" t="str">
        <f>VLOOKUP(Tabela5[[#This Row],[PRODUTO]],'CURVA ABC'!$H$10:$M$404,6,0)</f>
        <v>A</v>
      </c>
      <c r="O95" s="194" t="str">
        <f>IF(AND(COMPARATIVO!$H95="",COMPARATIVO!$N95=""),"",IF(COMPARATIVO!$H95=COMPARATIVO!$N95,"EQUILIBRADO",IF(AND(COMPARATIVO!$H95="A",COMPARATIVO!$N95="B"),"GIRO BAIXO",IF(AND(COMPARATIVO!$H95="A",COMPARATIVO!$N95="C"),"GIRO MUITO BAIXO",IF(AND(COMPARATIVO!$H95="B",COMPARATIVO!$N95="A"),"GIRO ALTO",IF(AND(COMPARATIVO!$H95="B",COMPARATIVO!$N95="C"),"GIRO BAIXO",IF(AND(COMPARATIVO!$H95="C",COMPARATIVO!$N95="A"),"GIRO MUITO ALTO",IF(AND(COMPARATIVO!$H95="C",COMPARATIVO!$N95="B"),"GIRO ALTO",""))))))))</f>
        <v>GIRO MUITO ALTO</v>
      </c>
    </row>
    <row r="96" spans="1:15" x14ac:dyDescent="0.25">
      <c r="A96" s="201" t="str">
        <f>'CURVA ABC'!A100</f>
        <v>CASTANHA DE CAJU</v>
      </c>
      <c r="B96" s="201" t="str">
        <f>IFERROR(VLOOKUP(Tabela5[[#This Row],[PRODUTO]],CADASTRO!$B$2:$C$393,2,0),"")</f>
        <v/>
      </c>
      <c r="C96" s="201">
        <f>'CURVA ABC'!B100</f>
        <v>1</v>
      </c>
      <c r="D96" s="197">
        <f>'CURVA ABC'!C100</f>
        <v>55</v>
      </c>
      <c r="E96" s="197">
        <f>'CURVA ABC'!D100</f>
        <v>0</v>
      </c>
      <c r="F96" s="198">
        <f>IFERROR(Tabela5[[#This Row],[VALOR]]/'CURVA ABC'!$C$2,0)</f>
        <v>3.0525447565531654E-4</v>
      </c>
      <c r="G96" s="198">
        <f>'CURVA ABC'!E100</f>
        <v>0.99393270987111015</v>
      </c>
      <c r="H96" s="199" t="str">
        <f>'CURVA ABC'!F100</f>
        <v>C</v>
      </c>
      <c r="I96" s="199">
        <f>VLOOKUP(Tabela5[[#This Row],[PRODUTO]],'CURVA ABC'!$H$10:$M$404,2,0)</f>
        <v>0</v>
      </c>
      <c r="J96" s="197">
        <f>VLOOKUP(Tabela5[[#This Row],[PRODUTO]],'CURVA ABC'!$H$10:$M$404,3,0)</f>
        <v>0</v>
      </c>
      <c r="K96" s="197">
        <f>VLOOKUP(Tabela5[[#This Row],[PRODUTO]],'CURVA ABC'!$H$10:$M$404,4,0)</f>
        <v>0</v>
      </c>
      <c r="L96" s="198">
        <f>IFERROR(Tabela5[[#This Row],[VALOR.]]/'CURVA ABC'!$J$2,0)</f>
        <v>0</v>
      </c>
      <c r="M96" s="198">
        <f>VLOOKUP(Tabela5[[#This Row],[PRODUTO]],'CURVA ABC'!$H$10:$M$404,5,0)</f>
        <v>0</v>
      </c>
      <c r="N96" s="199" t="str">
        <f>VLOOKUP(Tabela5[[#This Row],[PRODUTO]],'CURVA ABC'!$H$10:$M$404,6,0)</f>
        <v>A</v>
      </c>
      <c r="O96" s="197" t="str">
        <f>IF(AND(COMPARATIVO!$H96="",COMPARATIVO!$N96=""),"",IF(COMPARATIVO!$H96=COMPARATIVO!$N96,"EQUILIBRADO",IF(AND(COMPARATIVO!$H96="A",COMPARATIVO!$N96="B"),"GIRO BAIXO",IF(AND(COMPARATIVO!$H96="A",COMPARATIVO!$N96="C"),"GIRO MUITO BAIXO",IF(AND(COMPARATIVO!$H96="B",COMPARATIVO!$N96="A"),"GIRO ALTO",IF(AND(COMPARATIVO!$H96="B",COMPARATIVO!$N96="C"),"GIRO BAIXO",IF(AND(COMPARATIVO!$H96="C",COMPARATIVO!$N96="A"),"GIRO MUITO ALTO",IF(AND(COMPARATIVO!$H96="C",COMPARATIVO!$N96="B"),"GIRO ALTO",""))))))))</f>
        <v>GIRO MUITO ALTO</v>
      </c>
    </row>
    <row r="97" spans="1:15" x14ac:dyDescent="0.25">
      <c r="A97" s="200" t="str">
        <f>'CURVA ABC'!A101</f>
        <v>CHEDDAR BISNAGA</v>
      </c>
      <c r="B97" s="200" t="str">
        <f>IFERROR(VLOOKUP(Tabela5[[#This Row],[PRODUTO]],CADASTRO!$B$2:$C$393,2,0),"")</f>
        <v/>
      </c>
      <c r="C97" s="200">
        <f>'CURVA ABC'!B101</f>
        <v>1</v>
      </c>
      <c r="D97" s="194">
        <f>'CURVA ABC'!C101</f>
        <v>54.9</v>
      </c>
      <c r="E97" s="194">
        <f>'CURVA ABC'!D101</f>
        <v>0</v>
      </c>
      <c r="F97" s="195">
        <f>IFERROR(Tabela5[[#This Row],[VALOR]]/'CURVA ABC'!$C$2,0)</f>
        <v>3.0469946751776139E-4</v>
      </c>
      <c r="G97" s="195">
        <f>'CURVA ABC'!E101</f>
        <v>0.99423740933862792</v>
      </c>
      <c r="H97" s="196" t="str">
        <f>'CURVA ABC'!F101</f>
        <v>C</v>
      </c>
      <c r="I97" s="196">
        <f>VLOOKUP(Tabela5[[#This Row],[PRODUTO]],'CURVA ABC'!$H$10:$M$404,2,0)</f>
        <v>0</v>
      </c>
      <c r="J97" s="194">
        <f>VLOOKUP(Tabela5[[#This Row],[PRODUTO]],'CURVA ABC'!$H$10:$M$404,3,0)</f>
        <v>0</v>
      </c>
      <c r="K97" s="194">
        <f>VLOOKUP(Tabela5[[#This Row],[PRODUTO]],'CURVA ABC'!$H$10:$M$404,4,0)</f>
        <v>0</v>
      </c>
      <c r="L97" s="195">
        <f>IFERROR(Tabela5[[#This Row],[VALOR.]]/'CURVA ABC'!$J$2,0)</f>
        <v>0</v>
      </c>
      <c r="M97" s="195">
        <f>VLOOKUP(Tabela5[[#This Row],[PRODUTO]],'CURVA ABC'!$H$10:$M$404,5,0)</f>
        <v>0</v>
      </c>
      <c r="N97" s="196" t="str">
        <f>VLOOKUP(Tabela5[[#This Row],[PRODUTO]],'CURVA ABC'!$H$10:$M$404,6,0)</f>
        <v>A</v>
      </c>
      <c r="O97" s="194" t="str">
        <f>IF(AND(COMPARATIVO!$H97="",COMPARATIVO!$N97=""),"",IF(COMPARATIVO!$H97=COMPARATIVO!$N97,"EQUILIBRADO",IF(AND(COMPARATIVO!$H97="A",COMPARATIVO!$N97="B"),"GIRO BAIXO",IF(AND(COMPARATIVO!$H97="A",COMPARATIVO!$N97="C"),"GIRO MUITO BAIXO",IF(AND(COMPARATIVO!$H97="B",COMPARATIVO!$N97="A"),"GIRO ALTO",IF(AND(COMPARATIVO!$H97="B",COMPARATIVO!$N97="C"),"GIRO BAIXO",IF(AND(COMPARATIVO!$H97="C",COMPARATIVO!$N97="A"),"GIRO MUITO ALTO",IF(AND(COMPARATIVO!$H97="C",COMPARATIVO!$N97="B"),"GIRO ALTO",""))))))))</f>
        <v>GIRO MUITO ALTO</v>
      </c>
    </row>
    <row r="98" spans="1:15" x14ac:dyDescent="0.25">
      <c r="A98" s="201" t="str">
        <f>'CURVA ABC'!A102</f>
        <v>CACHAÇA VELHO BARREIRO</v>
      </c>
      <c r="B98" s="201" t="str">
        <f>IFERROR(VLOOKUP(Tabela5[[#This Row],[PRODUTO]],CADASTRO!$B$2:$C$393,2,0),"")</f>
        <v/>
      </c>
      <c r="C98" s="201">
        <f>'CURVA ABC'!B102</f>
        <v>4</v>
      </c>
      <c r="D98" s="197">
        <f>'CURVA ABC'!C102</f>
        <v>54</v>
      </c>
      <c r="E98" s="197">
        <f>'CURVA ABC'!D102</f>
        <v>0</v>
      </c>
      <c r="F98" s="198">
        <f>IFERROR(Tabela5[[#This Row],[VALOR]]/'CURVA ABC'!$C$2,0)</f>
        <v>2.9970439427976533E-4</v>
      </c>
      <c r="G98" s="198">
        <f>'CURVA ABC'!E102</f>
        <v>0.99453711373290765</v>
      </c>
      <c r="H98" s="199" t="str">
        <f>'CURVA ABC'!F102</f>
        <v>C</v>
      </c>
      <c r="I98" s="199">
        <f>VLOOKUP(Tabela5[[#This Row],[PRODUTO]],'CURVA ABC'!$H$10:$M$404,2,0)</f>
        <v>0</v>
      </c>
      <c r="J98" s="197">
        <f>VLOOKUP(Tabela5[[#This Row],[PRODUTO]],'CURVA ABC'!$H$10:$M$404,3,0)</f>
        <v>0</v>
      </c>
      <c r="K98" s="197">
        <f>VLOOKUP(Tabela5[[#This Row],[PRODUTO]],'CURVA ABC'!$H$10:$M$404,4,0)</f>
        <v>0</v>
      </c>
      <c r="L98" s="198">
        <f>IFERROR(Tabela5[[#This Row],[VALOR.]]/'CURVA ABC'!$J$2,0)</f>
        <v>0</v>
      </c>
      <c r="M98" s="198">
        <f>VLOOKUP(Tabela5[[#This Row],[PRODUTO]],'CURVA ABC'!$H$10:$M$404,5,0)</f>
        <v>0</v>
      </c>
      <c r="N98" s="199" t="str">
        <f>VLOOKUP(Tabela5[[#This Row],[PRODUTO]],'CURVA ABC'!$H$10:$M$404,6,0)</f>
        <v>A</v>
      </c>
      <c r="O98" s="197" t="str">
        <f>IF(AND(COMPARATIVO!$H98="",COMPARATIVO!$N98=""),"",IF(COMPARATIVO!$H98=COMPARATIVO!$N98,"EQUILIBRADO",IF(AND(COMPARATIVO!$H98="A",COMPARATIVO!$N98="B"),"GIRO BAIXO",IF(AND(COMPARATIVO!$H98="A",COMPARATIVO!$N98="C"),"GIRO MUITO BAIXO",IF(AND(COMPARATIVO!$H98="B",COMPARATIVO!$N98="A"),"GIRO ALTO",IF(AND(COMPARATIVO!$H98="B",COMPARATIVO!$N98="C"),"GIRO BAIXO",IF(AND(COMPARATIVO!$H98="C",COMPARATIVO!$N98="A"),"GIRO MUITO ALTO",IF(AND(COMPARATIVO!$H98="C",COMPARATIVO!$N98="B"),"GIRO ALTO",""))))))))</f>
        <v>GIRO MUITO ALTO</v>
      </c>
    </row>
    <row r="99" spans="1:15" x14ac:dyDescent="0.25">
      <c r="A99" s="200" t="str">
        <f>'CURVA ABC'!A103</f>
        <v>COBERTURA MORANGO (BISNAGA)</v>
      </c>
      <c r="B99" s="200" t="str">
        <f>IFERROR(VLOOKUP(Tabela5[[#This Row],[PRODUTO]],CADASTRO!$B$2:$C$393,2,0),"")</f>
        <v/>
      </c>
      <c r="C99" s="200">
        <f>'CURVA ABC'!B103</f>
        <v>3</v>
      </c>
      <c r="D99" s="194">
        <f>'CURVA ABC'!C103</f>
        <v>53.699999999999996</v>
      </c>
      <c r="E99" s="194">
        <f>'CURVA ABC'!D103</f>
        <v>0</v>
      </c>
      <c r="F99" s="195">
        <f>IFERROR(Tabela5[[#This Row],[VALOR]]/'CURVA ABC'!$C$2,0)</f>
        <v>2.9803936986709994E-4</v>
      </c>
      <c r="G99" s="195">
        <f>'CURVA ABC'!E103</f>
        <v>0.99483515310277482</v>
      </c>
      <c r="H99" s="196" t="str">
        <f>'CURVA ABC'!F103</f>
        <v>C</v>
      </c>
      <c r="I99" s="196">
        <f>VLOOKUP(Tabela5[[#This Row],[PRODUTO]],'CURVA ABC'!$H$10:$M$404,2,0)</f>
        <v>0</v>
      </c>
      <c r="J99" s="194">
        <f>VLOOKUP(Tabela5[[#This Row],[PRODUTO]],'CURVA ABC'!$H$10:$M$404,3,0)</f>
        <v>0</v>
      </c>
      <c r="K99" s="194">
        <f>VLOOKUP(Tabela5[[#This Row],[PRODUTO]],'CURVA ABC'!$H$10:$M$404,4,0)</f>
        <v>0</v>
      </c>
      <c r="L99" s="195">
        <f>IFERROR(Tabela5[[#This Row],[VALOR.]]/'CURVA ABC'!$J$2,0)</f>
        <v>0</v>
      </c>
      <c r="M99" s="195">
        <f>VLOOKUP(Tabela5[[#This Row],[PRODUTO]],'CURVA ABC'!$H$10:$M$404,5,0)</f>
        <v>0</v>
      </c>
      <c r="N99" s="196" t="str">
        <f>VLOOKUP(Tabela5[[#This Row],[PRODUTO]],'CURVA ABC'!$H$10:$M$404,6,0)</f>
        <v>A</v>
      </c>
      <c r="O99" s="194" t="str">
        <f>IF(AND(COMPARATIVO!$H99="",COMPARATIVO!$N99=""),"",IF(COMPARATIVO!$H99=COMPARATIVO!$N99,"EQUILIBRADO",IF(AND(COMPARATIVO!$H99="A",COMPARATIVO!$N99="B"),"GIRO BAIXO",IF(AND(COMPARATIVO!$H99="A",COMPARATIVO!$N99="C"),"GIRO MUITO BAIXO",IF(AND(COMPARATIVO!$H99="B",COMPARATIVO!$N99="A"),"GIRO ALTO",IF(AND(COMPARATIVO!$H99="B",COMPARATIVO!$N99="C"),"GIRO BAIXO",IF(AND(COMPARATIVO!$H99="C",COMPARATIVO!$N99="A"),"GIRO MUITO ALTO",IF(AND(COMPARATIVO!$H99="C",COMPARATIVO!$N99="B"),"GIRO ALTO",""))))))))</f>
        <v>GIRO MUITO ALTO</v>
      </c>
    </row>
    <row r="100" spans="1:15" x14ac:dyDescent="0.25">
      <c r="A100" s="201" t="str">
        <f>'CURVA ABC'!A104</f>
        <v>CEBOLA</v>
      </c>
      <c r="B100" s="201" t="str">
        <f>IFERROR(VLOOKUP(Tabela5[[#This Row],[PRODUTO]],CADASTRO!$B$2:$C$393,2,0),"")</f>
        <v/>
      </c>
      <c r="C100" s="201">
        <f>'CURVA ABC'!B104</f>
        <v>27.751000000000001</v>
      </c>
      <c r="D100" s="197">
        <f>'CURVA ABC'!C104</f>
        <v>52.726900000000001</v>
      </c>
      <c r="E100" s="197">
        <f>'CURVA ABC'!D104</f>
        <v>0</v>
      </c>
      <c r="F100" s="198">
        <f>IFERROR(Tabela5[[#This Row],[VALOR]]/'CURVA ABC'!$C$2,0)</f>
        <v>2.9263858568055111E-4</v>
      </c>
      <c r="G100" s="198">
        <f>'CURVA ABC'!E104</f>
        <v>0.99512779168845544</v>
      </c>
      <c r="H100" s="199" t="str">
        <f>'CURVA ABC'!F104</f>
        <v>C</v>
      </c>
      <c r="I100" s="199">
        <f>VLOOKUP(Tabela5[[#This Row],[PRODUTO]],'CURVA ABC'!$H$10:$M$404,2,0)</f>
        <v>0</v>
      </c>
      <c r="J100" s="197">
        <f>VLOOKUP(Tabela5[[#This Row],[PRODUTO]],'CURVA ABC'!$H$10:$M$404,3,0)</f>
        <v>0</v>
      </c>
      <c r="K100" s="197">
        <f>VLOOKUP(Tabela5[[#This Row],[PRODUTO]],'CURVA ABC'!$H$10:$M$404,4,0)</f>
        <v>0</v>
      </c>
      <c r="L100" s="198">
        <f>IFERROR(Tabela5[[#This Row],[VALOR.]]/'CURVA ABC'!$J$2,0)</f>
        <v>0</v>
      </c>
      <c r="M100" s="198">
        <f>VLOOKUP(Tabela5[[#This Row],[PRODUTO]],'CURVA ABC'!$H$10:$M$404,5,0)</f>
        <v>0</v>
      </c>
      <c r="N100" s="199" t="str">
        <f>VLOOKUP(Tabela5[[#This Row],[PRODUTO]],'CURVA ABC'!$H$10:$M$404,6,0)</f>
        <v>A</v>
      </c>
      <c r="O100" s="197" t="str">
        <f>IF(AND(COMPARATIVO!$H100="",COMPARATIVO!$N100=""),"",IF(COMPARATIVO!$H100=COMPARATIVO!$N100,"EQUILIBRADO",IF(AND(COMPARATIVO!$H100="A",COMPARATIVO!$N100="B"),"GIRO BAIXO",IF(AND(COMPARATIVO!$H100="A",COMPARATIVO!$N100="C"),"GIRO MUITO BAIXO",IF(AND(COMPARATIVO!$H100="B",COMPARATIVO!$N100="A"),"GIRO ALTO",IF(AND(COMPARATIVO!$H100="B",COMPARATIVO!$N100="C"),"GIRO BAIXO",IF(AND(COMPARATIVO!$H100="C",COMPARATIVO!$N100="A"),"GIRO MUITO ALTO",IF(AND(COMPARATIVO!$H100="C",COMPARATIVO!$N100="B"),"GIRO ALTO",""))))))))</f>
        <v>GIRO MUITO ALTO</v>
      </c>
    </row>
    <row r="101" spans="1:15" x14ac:dyDescent="0.25">
      <c r="A101" s="200" t="str">
        <f>'CURVA ABC'!A105</f>
        <v>BOLACHA AMANTEIGADO</v>
      </c>
      <c r="B101" s="200" t="str">
        <f>IFERROR(VLOOKUP(Tabela5[[#This Row],[PRODUTO]],CADASTRO!$B$2:$C$393,2,0),"")</f>
        <v/>
      </c>
      <c r="C101" s="200">
        <f>'CURVA ABC'!B105</f>
        <v>10</v>
      </c>
      <c r="D101" s="194">
        <f>'CURVA ABC'!C105</f>
        <v>50</v>
      </c>
      <c r="E101" s="194">
        <f>'CURVA ABC'!D105</f>
        <v>0</v>
      </c>
      <c r="F101" s="195">
        <f>IFERROR(Tabela5[[#This Row],[VALOR]]/'CURVA ABC'!$C$2,0)</f>
        <v>2.775040687775605E-4</v>
      </c>
      <c r="G101" s="195">
        <f>'CURVA ABC'!E105</f>
        <v>0.99540529575723291</v>
      </c>
      <c r="H101" s="196" t="str">
        <f>'CURVA ABC'!F105</f>
        <v>C</v>
      </c>
      <c r="I101" s="196">
        <f>VLOOKUP(Tabela5[[#This Row],[PRODUTO]],'CURVA ABC'!$H$10:$M$404,2,0)</f>
        <v>0</v>
      </c>
      <c r="J101" s="194">
        <f>VLOOKUP(Tabela5[[#This Row],[PRODUTO]],'CURVA ABC'!$H$10:$M$404,3,0)</f>
        <v>0</v>
      </c>
      <c r="K101" s="194">
        <f>VLOOKUP(Tabela5[[#This Row],[PRODUTO]],'CURVA ABC'!$H$10:$M$404,4,0)</f>
        <v>0</v>
      </c>
      <c r="L101" s="195">
        <f>IFERROR(Tabela5[[#This Row],[VALOR.]]/'CURVA ABC'!$J$2,0)</f>
        <v>0</v>
      </c>
      <c r="M101" s="195">
        <f>VLOOKUP(Tabela5[[#This Row],[PRODUTO]],'CURVA ABC'!$H$10:$M$404,5,0)</f>
        <v>0</v>
      </c>
      <c r="N101" s="196" t="str">
        <f>VLOOKUP(Tabela5[[#This Row],[PRODUTO]],'CURVA ABC'!$H$10:$M$404,6,0)</f>
        <v>A</v>
      </c>
      <c r="O101" s="194" t="str">
        <f>IF(AND(COMPARATIVO!$H101="",COMPARATIVO!$N101=""),"",IF(COMPARATIVO!$H101=COMPARATIVO!$N101,"EQUILIBRADO",IF(AND(COMPARATIVO!$H101="A",COMPARATIVO!$N101="B"),"GIRO BAIXO",IF(AND(COMPARATIVO!$H101="A",COMPARATIVO!$N101="C"),"GIRO MUITO BAIXO",IF(AND(COMPARATIVO!$H101="B",COMPARATIVO!$N101="A"),"GIRO ALTO",IF(AND(COMPARATIVO!$H101="B",COMPARATIVO!$N101="C"),"GIRO BAIXO",IF(AND(COMPARATIVO!$H101="C",COMPARATIVO!$N101="A"),"GIRO MUITO ALTO",IF(AND(COMPARATIVO!$H101="C",COMPARATIVO!$N101="B"),"GIRO ALTO",""))))))))</f>
        <v>GIRO MUITO ALTO</v>
      </c>
    </row>
    <row r="102" spans="1:15" x14ac:dyDescent="0.25">
      <c r="A102" s="201" t="str">
        <f>'CURVA ABC'!A106</f>
        <v>CACHAÇA YPIOCA OURO</v>
      </c>
      <c r="B102" s="201" t="str">
        <f>IFERROR(VLOOKUP(Tabela5[[#This Row],[PRODUTO]],CADASTRO!$B$2:$C$393,2,0),"")</f>
        <v/>
      </c>
      <c r="C102" s="201">
        <f>'CURVA ABC'!B106</f>
        <v>2</v>
      </c>
      <c r="D102" s="197">
        <f>'CURVA ABC'!C106</f>
        <v>43.8</v>
      </c>
      <c r="E102" s="197">
        <f>'CURVA ABC'!D106</f>
        <v>0</v>
      </c>
      <c r="F102" s="198">
        <f>IFERROR(Tabela5[[#This Row],[VALOR]]/'CURVA ABC'!$C$2,0)</f>
        <v>2.4309356424914299E-4</v>
      </c>
      <c r="G102" s="198">
        <f>'CURVA ABC'!E106</f>
        <v>0.99564838932148203</v>
      </c>
      <c r="H102" s="199" t="str">
        <f>'CURVA ABC'!F106</f>
        <v>C</v>
      </c>
      <c r="I102" s="199">
        <f>VLOOKUP(Tabela5[[#This Row],[PRODUTO]],'CURVA ABC'!$H$10:$M$404,2,0)</f>
        <v>0</v>
      </c>
      <c r="J102" s="197">
        <f>VLOOKUP(Tabela5[[#This Row],[PRODUTO]],'CURVA ABC'!$H$10:$M$404,3,0)</f>
        <v>0</v>
      </c>
      <c r="K102" s="197">
        <f>VLOOKUP(Tabela5[[#This Row],[PRODUTO]],'CURVA ABC'!$H$10:$M$404,4,0)</f>
        <v>0</v>
      </c>
      <c r="L102" s="198">
        <f>IFERROR(Tabela5[[#This Row],[VALOR.]]/'CURVA ABC'!$J$2,0)</f>
        <v>0</v>
      </c>
      <c r="M102" s="198">
        <f>VLOOKUP(Tabela5[[#This Row],[PRODUTO]],'CURVA ABC'!$H$10:$M$404,5,0)</f>
        <v>0</v>
      </c>
      <c r="N102" s="199" t="str">
        <f>VLOOKUP(Tabela5[[#This Row],[PRODUTO]],'CURVA ABC'!$H$10:$M$404,6,0)</f>
        <v>A</v>
      </c>
      <c r="O102" s="197" t="str">
        <f>IF(AND(COMPARATIVO!$H102="",COMPARATIVO!$N102=""),"",IF(COMPARATIVO!$H102=COMPARATIVO!$N102,"EQUILIBRADO",IF(AND(COMPARATIVO!$H102="A",COMPARATIVO!$N102="B"),"GIRO BAIXO",IF(AND(COMPARATIVO!$H102="A",COMPARATIVO!$N102="C"),"GIRO MUITO BAIXO",IF(AND(COMPARATIVO!$H102="B",COMPARATIVO!$N102="A"),"GIRO ALTO",IF(AND(COMPARATIVO!$H102="B",COMPARATIVO!$N102="C"),"GIRO BAIXO",IF(AND(COMPARATIVO!$H102="C",COMPARATIVO!$N102="A"),"GIRO MUITO ALTO",IF(AND(COMPARATIVO!$H102="C",COMPARATIVO!$N102="B"),"GIRO ALTO",""))))))))</f>
        <v>GIRO MUITO ALTO</v>
      </c>
    </row>
    <row r="103" spans="1:15" x14ac:dyDescent="0.25">
      <c r="A103" s="200" t="str">
        <f>'CURVA ABC'!A107</f>
        <v>CAFÉ</v>
      </c>
      <c r="B103" s="200" t="str">
        <f>IFERROR(VLOOKUP(Tabela5[[#This Row],[PRODUTO]],CADASTRO!$B$2:$C$393,2,0),"")</f>
        <v/>
      </c>
      <c r="C103" s="200">
        <f>'CURVA ABC'!B107</f>
        <v>2</v>
      </c>
      <c r="D103" s="194">
        <f>'CURVA ABC'!C107</f>
        <v>43.8</v>
      </c>
      <c r="E103" s="194">
        <f>'CURVA ABC'!D107</f>
        <v>0</v>
      </c>
      <c r="F103" s="195">
        <f>IFERROR(Tabela5[[#This Row],[VALOR]]/'CURVA ABC'!$C$2,0)</f>
        <v>2.4309356424914299E-4</v>
      </c>
      <c r="G103" s="195">
        <f>'CURVA ABC'!E107</f>
        <v>0.99589148288573115</v>
      </c>
      <c r="H103" s="196" t="str">
        <f>'CURVA ABC'!F107</f>
        <v>C</v>
      </c>
      <c r="I103" s="196">
        <f>VLOOKUP(Tabela5[[#This Row],[PRODUTO]],'CURVA ABC'!$H$10:$M$404,2,0)</f>
        <v>0</v>
      </c>
      <c r="J103" s="194">
        <f>VLOOKUP(Tabela5[[#This Row],[PRODUTO]],'CURVA ABC'!$H$10:$M$404,3,0)</f>
        <v>0</v>
      </c>
      <c r="K103" s="194">
        <f>VLOOKUP(Tabela5[[#This Row],[PRODUTO]],'CURVA ABC'!$H$10:$M$404,4,0)</f>
        <v>0</v>
      </c>
      <c r="L103" s="195">
        <f>IFERROR(Tabela5[[#This Row],[VALOR.]]/'CURVA ABC'!$J$2,0)</f>
        <v>0</v>
      </c>
      <c r="M103" s="195">
        <f>VLOOKUP(Tabela5[[#This Row],[PRODUTO]],'CURVA ABC'!$H$10:$M$404,5,0)</f>
        <v>0</v>
      </c>
      <c r="N103" s="196" t="str">
        <f>VLOOKUP(Tabela5[[#This Row],[PRODUTO]],'CURVA ABC'!$H$10:$M$404,6,0)</f>
        <v>A</v>
      </c>
      <c r="O103" s="194" t="str">
        <f>IF(AND(COMPARATIVO!$H103="",COMPARATIVO!$N103=""),"",IF(COMPARATIVO!$H103=COMPARATIVO!$N103,"EQUILIBRADO",IF(AND(COMPARATIVO!$H103="A",COMPARATIVO!$N103="B"),"GIRO BAIXO",IF(AND(COMPARATIVO!$H103="A",COMPARATIVO!$N103="C"),"GIRO MUITO BAIXO",IF(AND(COMPARATIVO!$H103="B",COMPARATIVO!$N103="A"),"GIRO ALTO",IF(AND(COMPARATIVO!$H103="B",COMPARATIVO!$N103="C"),"GIRO BAIXO",IF(AND(COMPARATIVO!$H103="C",COMPARATIVO!$N103="A"),"GIRO MUITO ALTO",IF(AND(COMPARATIVO!$H103="C",COMPARATIVO!$N103="B"),"GIRO ALTO",""))))))))</f>
        <v>GIRO MUITO ALTO</v>
      </c>
    </row>
    <row r="104" spans="1:15" x14ac:dyDescent="0.25">
      <c r="A104" s="201" t="str">
        <f>'CURVA ABC'!A108</f>
        <v>RED BULL</v>
      </c>
      <c r="B104" s="201" t="str">
        <f>IFERROR(VLOOKUP(Tabela5[[#This Row],[PRODUTO]],CADASTRO!$B$2:$C$393,2,0),"")</f>
        <v/>
      </c>
      <c r="C104" s="201">
        <f>'CURVA ABC'!B108</f>
        <v>5</v>
      </c>
      <c r="D104" s="197">
        <f>'CURVA ABC'!C108</f>
        <v>43.7</v>
      </c>
      <c r="E104" s="197">
        <f>'CURVA ABC'!D108</f>
        <v>0</v>
      </c>
      <c r="F104" s="198">
        <f>IFERROR(Tabela5[[#This Row],[VALOR]]/'CURVA ABC'!$C$2,0)</f>
        <v>2.4253855611158789E-4</v>
      </c>
      <c r="G104" s="198">
        <f>'CURVA ABC'!E108</f>
        <v>0.99613402144184282</v>
      </c>
      <c r="H104" s="199" t="str">
        <f>'CURVA ABC'!F108</f>
        <v>C</v>
      </c>
      <c r="I104" s="199">
        <f>VLOOKUP(Tabela5[[#This Row],[PRODUTO]],'CURVA ABC'!$H$10:$M$404,2,0)</f>
        <v>0</v>
      </c>
      <c r="J104" s="197">
        <f>VLOOKUP(Tabela5[[#This Row],[PRODUTO]],'CURVA ABC'!$H$10:$M$404,3,0)</f>
        <v>0</v>
      </c>
      <c r="K104" s="197">
        <f>VLOOKUP(Tabela5[[#This Row],[PRODUTO]],'CURVA ABC'!$H$10:$M$404,4,0)</f>
        <v>0</v>
      </c>
      <c r="L104" s="198">
        <f>IFERROR(Tabela5[[#This Row],[VALOR.]]/'CURVA ABC'!$J$2,0)</f>
        <v>0</v>
      </c>
      <c r="M104" s="198">
        <f>VLOOKUP(Tabela5[[#This Row],[PRODUTO]],'CURVA ABC'!$H$10:$M$404,5,0)</f>
        <v>0</v>
      </c>
      <c r="N104" s="199" t="str">
        <f>VLOOKUP(Tabela5[[#This Row],[PRODUTO]],'CURVA ABC'!$H$10:$M$404,6,0)</f>
        <v>A</v>
      </c>
      <c r="O104" s="197" t="str">
        <f>IF(AND(COMPARATIVO!$H104="",COMPARATIVO!$N104=""),"",IF(COMPARATIVO!$H104=COMPARATIVO!$N104,"EQUILIBRADO",IF(AND(COMPARATIVO!$H104="A",COMPARATIVO!$N104="B"),"GIRO BAIXO",IF(AND(COMPARATIVO!$H104="A",COMPARATIVO!$N104="C"),"GIRO MUITO BAIXO",IF(AND(COMPARATIVO!$H104="B",COMPARATIVO!$N104="A"),"GIRO ALTO",IF(AND(COMPARATIVO!$H104="B",COMPARATIVO!$N104="C"),"GIRO BAIXO",IF(AND(COMPARATIVO!$H104="C",COMPARATIVO!$N104="A"),"GIRO MUITO ALTO",IF(AND(COMPARATIVO!$H104="C",COMPARATIVO!$N104="B"),"GIRO ALTO",""))))))))</f>
        <v>GIRO MUITO ALTO</v>
      </c>
    </row>
    <row r="105" spans="1:15" x14ac:dyDescent="0.25">
      <c r="A105" s="200" t="str">
        <f>'CURVA ABC'!A109</f>
        <v>CAFÉ EM GRÃO BAR</v>
      </c>
      <c r="B105" s="200" t="str">
        <f>IFERROR(VLOOKUP(Tabela5[[#This Row],[PRODUTO]],CADASTRO!$B$2:$C$393,2,0),"")</f>
        <v/>
      </c>
      <c r="C105" s="200">
        <f>'CURVA ABC'!B109</f>
        <v>1.5</v>
      </c>
      <c r="D105" s="194">
        <f>'CURVA ABC'!C109</f>
        <v>43.5</v>
      </c>
      <c r="E105" s="194">
        <f>'CURVA ABC'!D109</f>
        <v>0</v>
      </c>
      <c r="F105" s="195">
        <f>IFERROR(Tabela5[[#This Row],[VALOR]]/'CURVA ABC'!$C$2,0)</f>
        <v>2.4142853983647762E-4</v>
      </c>
      <c r="G105" s="195">
        <f>'CURVA ABC'!E109</f>
        <v>0.99637544998167926</v>
      </c>
      <c r="H105" s="196" t="str">
        <f>'CURVA ABC'!F109</f>
        <v>C</v>
      </c>
      <c r="I105" s="196">
        <f>VLOOKUP(Tabela5[[#This Row],[PRODUTO]],'CURVA ABC'!$H$10:$M$404,2,0)</f>
        <v>0</v>
      </c>
      <c r="J105" s="194">
        <f>VLOOKUP(Tabela5[[#This Row],[PRODUTO]],'CURVA ABC'!$H$10:$M$404,3,0)</f>
        <v>0</v>
      </c>
      <c r="K105" s="194">
        <f>VLOOKUP(Tabela5[[#This Row],[PRODUTO]],'CURVA ABC'!$H$10:$M$404,4,0)</f>
        <v>0</v>
      </c>
      <c r="L105" s="195">
        <f>IFERROR(Tabela5[[#This Row],[VALOR.]]/'CURVA ABC'!$J$2,0)</f>
        <v>0</v>
      </c>
      <c r="M105" s="195">
        <f>VLOOKUP(Tabela5[[#This Row],[PRODUTO]],'CURVA ABC'!$H$10:$M$404,5,0)</f>
        <v>0</v>
      </c>
      <c r="N105" s="196" t="str">
        <f>VLOOKUP(Tabela5[[#This Row],[PRODUTO]],'CURVA ABC'!$H$10:$M$404,6,0)</f>
        <v>A</v>
      </c>
      <c r="O105" s="194" t="str">
        <f>IF(AND(COMPARATIVO!$H105="",COMPARATIVO!$N105=""),"",IF(COMPARATIVO!$H105=COMPARATIVO!$N105,"EQUILIBRADO",IF(AND(COMPARATIVO!$H105="A",COMPARATIVO!$N105="B"),"GIRO BAIXO",IF(AND(COMPARATIVO!$H105="A",COMPARATIVO!$N105="C"),"GIRO MUITO BAIXO",IF(AND(COMPARATIVO!$H105="B",COMPARATIVO!$N105="A"),"GIRO ALTO",IF(AND(COMPARATIVO!$H105="B",COMPARATIVO!$N105="C"),"GIRO BAIXO",IF(AND(COMPARATIVO!$H105="C",COMPARATIVO!$N105="A"),"GIRO MUITO ALTO",IF(AND(COMPARATIVO!$H105="C",COMPARATIVO!$N105="B"),"GIRO ALTO",""))))))))</f>
        <v>GIRO MUITO ALTO</v>
      </c>
    </row>
    <row r="106" spans="1:15" x14ac:dyDescent="0.25">
      <c r="A106" s="201" t="str">
        <f>'CURVA ABC'!A110</f>
        <v>LIMÃO TAITI</v>
      </c>
      <c r="B106" s="201" t="str">
        <f>IFERROR(VLOOKUP(Tabela5[[#This Row],[PRODUTO]],CADASTRO!$B$2:$C$393,2,0),"")</f>
        <v/>
      </c>
      <c r="C106" s="201">
        <f>'CURVA ABC'!B110</f>
        <v>17</v>
      </c>
      <c r="D106" s="197">
        <f>'CURVA ABC'!C110</f>
        <v>42.5</v>
      </c>
      <c r="E106" s="197">
        <f>'CURVA ABC'!D110</f>
        <v>0</v>
      </c>
      <c r="F106" s="198">
        <f>IFERROR(Tabela5[[#This Row],[VALOR]]/'CURVA ABC'!$C$2,0)</f>
        <v>2.3587845846092642E-4</v>
      </c>
      <c r="G106" s="198">
        <f>'CURVA ABC'!E110</f>
        <v>0.99661132844014022</v>
      </c>
      <c r="H106" s="199" t="str">
        <f>'CURVA ABC'!F110</f>
        <v>C</v>
      </c>
      <c r="I106" s="199">
        <f>VLOOKUP(Tabela5[[#This Row],[PRODUTO]],'CURVA ABC'!$H$10:$M$404,2,0)</f>
        <v>0</v>
      </c>
      <c r="J106" s="197">
        <f>VLOOKUP(Tabela5[[#This Row],[PRODUTO]],'CURVA ABC'!$H$10:$M$404,3,0)</f>
        <v>0</v>
      </c>
      <c r="K106" s="197">
        <f>VLOOKUP(Tabela5[[#This Row],[PRODUTO]],'CURVA ABC'!$H$10:$M$404,4,0)</f>
        <v>0</v>
      </c>
      <c r="L106" s="198">
        <f>IFERROR(Tabela5[[#This Row],[VALOR.]]/'CURVA ABC'!$J$2,0)</f>
        <v>0</v>
      </c>
      <c r="M106" s="198">
        <f>VLOOKUP(Tabela5[[#This Row],[PRODUTO]],'CURVA ABC'!$H$10:$M$404,5,0)</f>
        <v>0</v>
      </c>
      <c r="N106" s="199" t="str">
        <f>VLOOKUP(Tabela5[[#This Row],[PRODUTO]],'CURVA ABC'!$H$10:$M$404,6,0)</f>
        <v>A</v>
      </c>
      <c r="O106" s="197" t="str">
        <f>IF(AND(COMPARATIVO!$H106="",COMPARATIVO!$N106=""),"",IF(COMPARATIVO!$H106=COMPARATIVO!$N106,"EQUILIBRADO",IF(AND(COMPARATIVO!$H106="A",COMPARATIVO!$N106="B"),"GIRO BAIXO",IF(AND(COMPARATIVO!$H106="A",COMPARATIVO!$N106="C"),"GIRO MUITO BAIXO",IF(AND(COMPARATIVO!$H106="B",COMPARATIVO!$N106="A"),"GIRO ALTO",IF(AND(COMPARATIVO!$H106="B",COMPARATIVO!$N106="C"),"GIRO BAIXO",IF(AND(COMPARATIVO!$H106="C",COMPARATIVO!$N106="A"),"GIRO MUITO ALTO",IF(AND(COMPARATIVO!$H106="C",COMPARATIVO!$N106="B"),"GIRO ALTO",""))))))))</f>
        <v>GIRO MUITO ALTO</v>
      </c>
    </row>
    <row r="107" spans="1:15" x14ac:dyDescent="0.25">
      <c r="A107" s="200" t="str">
        <f>'CURVA ABC'!A111</f>
        <v>PESSÊGO CALDA</v>
      </c>
      <c r="B107" s="200" t="str">
        <f>IFERROR(VLOOKUP(Tabela5[[#This Row],[PRODUTO]],CADASTRO!$B$2:$C$393,2,0),"")</f>
        <v/>
      </c>
      <c r="C107" s="200">
        <f>'CURVA ABC'!B111</f>
        <v>3</v>
      </c>
      <c r="D107" s="194">
        <f>'CURVA ABC'!C111</f>
        <v>41.97</v>
      </c>
      <c r="E107" s="194">
        <f>'CURVA ABC'!D111</f>
        <v>0</v>
      </c>
      <c r="F107" s="195">
        <f>IFERROR(Tabela5[[#This Row],[VALOR]]/'CURVA ABC'!$C$2,0)</f>
        <v>2.3293691533188428E-4</v>
      </c>
      <c r="G107" s="195">
        <f>'CURVA ABC'!E111</f>
        <v>0.9968442653554721</v>
      </c>
      <c r="H107" s="196" t="str">
        <f>'CURVA ABC'!F111</f>
        <v>C</v>
      </c>
      <c r="I107" s="196">
        <f>VLOOKUP(Tabela5[[#This Row],[PRODUTO]],'CURVA ABC'!$H$10:$M$404,2,0)</f>
        <v>0</v>
      </c>
      <c r="J107" s="194">
        <f>VLOOKUP(Tabela5[[#This Row],[PRODUTO]],'CURVA ABC'!$H$10:$M$404,3,0)</f>
        <v>0</v>
      </c>
      <c r="K107" s="194">
        <f>VLOOKUP(Tabela5[[#This Row],[PRODUTO]],'CURVA ABC'!$H$10:$M$404,4,0)</f>
        <v>0</v>
      </c>
      <c r="L107" s="195">
        <f>IFERROR(Tabela5[[#This Row],[VALOR.]]/'CURVA ABC'!$J$2,0)</f>
        <v>0</v>
      </c>
      <c r="M107" s="195">
        <f>VLOOKUP(Tabela5[[#This Row],[PRODUTO]],'CURVA ABC'!$H$10:$M$404,5,0)</f>
        <v>0</v>
      </c>
      <c r="N107" s="196" t="str">
        <f>VLOOKUP(Tabela5[[#This Row],[PRODUTO]],'CURVA ABC'!$H$10:$M$404,6,0)</f>
        <v>A</v>
      </c>
      <c r="O107" s="194" t="str">
        <f>IF(AND(COMPARATIVO!$H107="",COMPARATIVO!$N107=""),"",IF(COMPARATIVO!$H107=COMPARATIVO!$N107,"EQUILIBRADO",IF(AND(COMPARATIVO!$H107="A",COMPARATIVO!$N107="B"),"GIRO BAIXO",IF(AND(COMPARATIVO!$H107="A",COMPARATIVO!$N107="C"),"GIRO MUITO BAIXO",IF(AND(COMPARATIVO!$H107="B",COMPARATIVO!$N107="A"),"GIRO ALTO",IF(AND(COMPARATIVO!$H107="B",COMPARATIVO!$N107="C"),"GIRO BAIXO",IF(AND(COMPARATIVO!$H107="C",COMPARATIVO!$N107="A"),"GIRO MUITO ALTO",IF(AND(COMPARATIVO!$H107="C",COMPARATIVO!$N107="B"),"GIRO ALTO",""))))))))</f>
        <v>GIRO MUITO ALTO</v>
      </c>
    </row>
    <row r="108" spans="1:15" x14ac:dyDescent="0.25">
      <c r="A108" s="201" t="str">
        <f>'CURVA ABC'!A112</f>
        <v>FEIJÃO</v>
      </c>
      <c r="B108" s="201" t="str">
        <f>IFERROR(VLOOKUP(Tabela5[[#This Row],[PRODUTO]],CADASTRO!$B$2:$C$393,2,0),"")</f>
        <v/>
      </c>
      <c r="C108" s="201">
        <f>'CURVA ABC'!B112</f>
        <v>7</v>
      </c>
      <c r="D108" s="197">
        <f>'CURVA ABC'!C112</f>
        <v>41.65</v>
      </c>
      <c r="E108" s="197">
        <f>'CURVA ABC'!D112</f>
        <v>0</v>
      </c>
      <c r="F108" s="198">
        <f>IFERROR(Tabela5[[#This Row],[VALOR]]/'CURVA ABC'!$C$2,0)</f>
        <v>2.3116088929170788E-4</v>
      </c>
      <c r="G108" s="198">
        <f>'CURVA ABC'!E112</f>
        <v>0.99707542624476375</v>
      </c>
      <c r="H108" s="199" t="str">
        <f>'CURVA ABC'!F112</f>
        <v>C</v>
      </c>
      <c r="I108" s="199">
        <f>VLOOKUP(Tabela5[[#This Row],[PRODUTO]],'CURVA ABC'!$H$10:$M$404,2,0)</f>
        <v>0</v>
      </c>
      <c r="J108" s="197">
        <f>VLOOKUP(Tabela5[[#This Row],[PRODUTO]],'CURVA ABC'!$H$10:$M$404,3,0)</f>
        <v>0</v>
      </c>
      <c r="K108" s="197">
        <f>VLOOKUP(Tabela5[[#This Row],[PRODUTO]],'CURVA ABC'!$H$10:$M$404,4,0)</f>
        <v>0</v>
      </c>
      <c r="L108" s="198">
        <f>IFERROR(Tabela5[[#This Row],[VALOR.]]/'CURVA ABC'!$J$2,0)</f>
        <v>0</v>
      </c>
      <c r="M108" s="198">
        <f>VLOOKUP(Tabela5[[#This Row],[PRODUTO]],'CURVA ABC'!$H$10:$M$404,5,0)</f>
        <v>0</v>
      </c>
      <c r="N108" s="199" t="str">
        <f>VLOOKUP(Tabela5[[#This Row],[PRODUTO]],'CURVA ABC'!$H$10:$M$404,6,0)</f>
        <v>A</v>
      </c>
      <c r="O108" s="197" t="str">
        <f>IF(AND(COMPARATIVO!$H108="",COMPARATIVO!$N108=""),"",IF(COMPARATIVO!$H108=COMPARATIVO!$N108,"EQUILIBRADO",IF(AND(COMPARATIVO!$H108="A",COMPARATIVO!$N108="B"),"GIRO BAIXO",IF(AND(COMPARATIVO!$H108="A",COMPARATIVO!$N108="C"),"GIRO MUITO BAIXO",IF(AND(COMPARATIVO!$H108="B",COMPARATIVO!$N108="A"),"GIRO ALTO",IF(AND(COMPARATIVO!$H108="B",COMPARATIVO!$N108="C"),"GIRO BAIXO",IF(AND(COMPARATIVO!$H108="C",COMPARATIVO!$N108="A"),"GIRO MUITO ALTO",IF(AND(COMPARATIVO!$H108="C",COMPARATIVO!$N108="B"),"GIRO ALTO",""))))))))</f>
        <v>GIRO MUITO ALTO</v>
      </c>
    </row>
    <row r="109" spans="1:15" x14ac:dyDescent="0.25">
      <c r="A109" s="200" t="str">
        <f>'CURVA ABC'!A113</f>
        <v>BATATA LAVADA</v>
      </c>
      <c r="B109" s="200" t="str">
        <f>IFERROR(VLOOKUP(Tabela5[[#This Row],[PRODUTO]],CADASTRO!$B$2:$C$393,2,0),"")</f>
        <v/>
      </c>
      <c r="C109" s="200">
        <f>'CURVA ABC'!B113</f>
        <v>8.3659999999999997</v>
      </c>
      <c r="D109" s="194">
        <f>'CURVA ABC'!C113</f>
        <v>37.646999999999998</v>
      </c>
      <c r="E109" s="194">
        <f>'CURVA ABC'!D113</f>
        <v>0</v>
      </c>
      <c r="F109" s="195">
        <f>IFERROR(Tabela5[[#This Row],[VALOR]]/'CURVA ABC'!$C$2,0)</f>
        <v>2.089439135453764E-4</v>
      </c>
      <c r="G109" s="195">
        <f>'CURVA ABC'!E113</f>
        <v>0.99728437015830906</v>
      </c>
      <c r="H109" s="196" t="str">
        <f>'CURVA ABC'!F113</f>
        <v>C</v>
      </c>
      <c r="I109" s="196">
        <f>VLOOKUP(Tabela5[[#This Row],[PRODUTO]],'CURVA ABC'!$H$10:$M$404,2,0)</f>
        <v>0</v>
      </c>
      <c r="J109" s="194">
        <f>VLOOKUP(Tabela5[[#This Row],[PRODUTO]],'CURVA ABC'!$H$10:$M$404,3,0)</f>
        <v>0</v>
      </c>
      <c r="K109" s="194">
        <f>VLOOKUP(Tabela5[[#This Row],[PRODUTO]],'CURVA ABC'!$H$10:$M$404,4,0)</f>
        <v>0</v>
      </c>
      <c r="L109" s="195">
        <f>IFERROR(Tabela5[[#This Row],[VALOR.]]/'CURVA ABC'!$J$2,0)</f>
        <v>0</v>
      </c>
      <c r="M109" s="195">
        <f>VLOOKUP(Tabela5[[#This Row],[PRODUTO]],'CURVA ABC'!$H$10:$M$404,5,0)</f>
        <v>0</v>
      </c>
      <c r="N109" s="196" t="str">
        <f>VLOOKUP(Tabela5[[#This Row],[PRODUTO]],'CURVA ABC'!$H$10:$M$404,6,0)</f>
        <v>A</v>
      </c>
      <c r="O109" s="194" t="str">
        <f>IF(AND(COMPARATIVO!$H109="",COMPARATIVO!$N109=""),"",IF(COMPARATIVO!$H109=COMPARATIVO!$N109,"EQUILIBRADO",IF(AND(COMPARATIVO!$H109="A",COMPARATIVO!$N109="B"),"GIRO BAIXO",IF(AND(COMPARATIVO!$H109="A",COMPARATIVO!$N109="C"),"GIRO MUITO BAIXO",IF(AND(COMPARATIVO!$H109="B",COMPARATIVO!$N109="A"),"GIRO ALTO",IF(AND(COMPARATIVO!$H109="B",COMPARATIVO!$N109="C"),"GIRO BAIXO",IF(AND(COMPARATIVO!$H109="C",COMPARATIVO!$N109="A"),"GIRO MUITO ALTO",IF(AND(COMPARATIVO!$H109="C",COMPARATIVO!$N109="B"),"GIRO ALTO",""))))))))</f>
        <v>GIRO MUITO ALTO</v>
      </c>
    </row>
    <row r="110" spans="1:15" x14ac:dyDescent="0.25">
      <c r="A110" s="201" t="str">
        <f>'CURVA ABC'!A114</f>
        <v>REPOLHO</v>
      </c>
      <c r="B110" s="201" t="str">
        <f>IFERROR(VLOOKUP(Tabela5[[#This Row],[PRODUTO]],CADASTRO!$B$2:$C$393,2,0),"")</f>
        <v/>
      </c>
      <c r="C110" s="201">
        <f>'CURVA ABC'!B114</f>
        <v>18.140999999999998</v>
      </c>
      <c r="D110" s="197">
        <f>'CURVA ABC'!C114</f>
        <v>36.281999999999996</v>
      </c>
      <c r="E110" s="197">
        <f>'CURVA ABC'!D114</f>
        <v>0</v>
      </c>
      <c r="F110" s="198">
        <f>IFERROR(Tabela5[[#This Row],[VALOR]]/'CURVA ABC'!$C$2,0)</f>
        <v>2.0136805246774898E-4</v>
      </c>
      <c r="G110" s="198">
        <f>'CURVA ABC'!E114</f>
        <v>0.99748573821077691</v>
      </c>
      <c r="H110" s="199" t="str">
        <f>'CURVA ABC'!F114</f>
        <v>C</v>
      </c>
      <c r="I110" s="199">
        <f>VLOOKUP(Tabela5[[#This Row],[PRODUTO]],'CURVA ABC'!$H$10:$M$404,2,0)</f>
        <v>0</v>
      </c>
      <c r="J110" s="197">
        <f>VLOOKUP(Tabela5[[#This Row],[PRODUTO]],'CURVA ABC'!$H$10:$M$404,3,0)</f>
        <v>0</v>
      </c>
      <c r="K110" s="197">
        <f>VLOOKUP(Tabela5[[#This Row],[PRODUTO]],'CURVA ABC'!$H$10:$M$404,4,0)</f>
        <v>0</v>
      </c>
      <c r="L110" s="198">
        <f>IFERROR(Tabela5[[#This Row],[VALOR.]]/'CURVA ABC'!$J$2,0)</f>
        <v>0</v>
      </c>
      <c r="M110" s="198">
        <f>VLOOKUP(Tabela5[[#This Row],[PRODUTO]],'CURVA ABC'!$H$10:$M$404,5,0)</f>
        <v>0</v>
      </c>
      <c r="N110" s="199" t="str">
        <f>VLOOKUP(Tabela5[[#This Row],[PRODUTO]],'CURVA ABC'!$H$10:$M$404,6,0)</f>
        <v>A</v>
      </c>
      <c r="O110" s="197" t="str">
        <f>IF(AND(COMPARATIVO!$H110="",COMPARATIVO!$N110=""),"",IF(COMPARATIVO!$H110=COMPARATIVO!$N110,"EQUILIBRADO",IF(AND(COMPARATIVO!$H110="A",COMPARATIVO!$N110="B"),"GIRO BAIXO",IF(AND(COMPARATIVO!$H110="A",COMPARATIVO!$N110="C"),"GIRO MUITO BAIXO",IF(AND(COMPARATIVO!$H110="B",COMPARATIVO!$N110="A"),"GIRO ALTO",IF(AND(COMPARATIVO!$H110="B",COMPARATIVO!$N110="C"),"GIRO BAIXO",IF(AND(COMPARATIVO!$H110="C",COMPARATIVO!$N110="A"),"GIRO MUITO ALTO",IF(AND(COMPARATIVO!$H110="C",COMPARATIVO!$N110="B"),"GIRO ALTO",""))))))))</f>
        <v>GIRO MUITO ALTO</v>
      </c>
    </row>
    <row r="111" spans="1:15" x14ac:dyDescent="0.25">
      <c r="A111" s="200" t="str">
        <f>'CURVA ABC'!A115</f>
        <v>PROVOLONE</v>
      </c>
      <c r="B111" s="200" t="str">
        <f>IFERROR(VLOOKUP(Tabela5[[#This Row],[PRODUTO]],CADASTRO!$B$2:$C$393,2,0),"")</f>
        <v/>
      </c>
      <c r="C111" s="200">
        <f>'CURVA ABC'!B115</f>
        <v>0.65</v>
      </c>
      <c r="D111" s="194">
        <f>'CURVA ABC'!C115</f>
        <v>35.737000000000002</v>
      </c>
      <c r="E111" s="194">
        <f>'CURVA ABC'!D115</f>
        <v>0</v>
      </c>
      <c r="F111" s="195">
        <f>IFERROR(Tabela5[[#This Row],[VALOR]]/'CURVA ABC'!$C$2,0)</f>
        <v>1.9834325811807359E-4</v>
      </c>
      <c r="G111" s="195">
        <f>'CURVA ABC'!E115</f>
        <v>0.99768408146889498</v>
      </c>
      <c r="H111" s="196" t="str">
        <f>'CURVA ABC'!F115</f>
        <v>C</v>
      </c>
      <c r="I111" s="196">
        <f>VLOOKUP(Tabela5[[#This Row],[PRODUTO]],'CURVA ABC'!$H$10:$M$404,2,0)</f>
        <v>0</v>
      </c>
      <c r="J111" s="194">
        <f>VLOOKUP(Tabela5[[#This Row],[PRODUTO]],'CURVA ABC'!$H$10:$M$404,3,0)</f>
        <v>0</v>
      </c>
      <c r="K111" s="194">
        <f>VLOOKUP(Tabela5[[#This Row],[PRODUTO]],'CURVA ABC'!$H$10:$M$404,4,0)</f>
        <v>0</v>
      </c>
      <c r="L111" s="195">
        <f>IFERROR(Tabela5[[#This Row],[VALOR.]]/'CURVA ABC'!$J$2,0)</f>
        <v>0</v>
      </c>
      <c r="M111" s="195">
        <f>VLOOKUP(Tabela5[[#This Row],[PRODUTO]],'CURVA ABC'!$H$10:$M$404,5,0)</f>
        <v>0</v>
      </c>
      <c r="N111" s="196" t="str">
        <f>VLOOKUP(Tabela5[[#This Row],[PRODUTO]],'CURVA ABC'!$H$10:$M$404,6,0)</f>
        <v>A</v>
      </c>
      <c r="O111" s="194" t="str">
        <f>IF(AND(COMPARATIVO!$H111="",COMPARATIVO!$N111=""),"",IF(COMPARATIVO!$H111=COMPARATIVO!$N111,"EQUILIBRADO",IF(AND(COMPARATIVO!$H111="A",COMPARATIVO!$N111="B"),"GIRO BAIXO",IF(AND(COMPARATIVO!$H111="A",COMPARATIVO!$N111="C"),"GIRO MUITO BAIXO",IF(AND(COMPARATIVO!$H111="B",COMPARATIVO!$N111="A"),"GIRO ALTO",IF(AND(COMPARATIVO!$H111="B",COMPARATIVO!$N111="C"),"GIRO BAIXO",IF(AND(COMPARATIVO!$H111="C",COMPARATIVO!$N111="A"),"GIRO MUITO ALTO",IF(AND(COMPARATIVO!$H111="C",COMPARATIVO!$N111="B"),"GIRO ALTO",""))))))))</f>
        <v>GIRO MUITO ALTO</v>
      </c>
    </row>
    <row r="112" spans="1:15" x14ac:dyDescent="0.25">
      <c r="A112" s="201" t="str">
        <f>'CURVA ABC'!A116</f>
        <v>CACHAÇA SELETA</v>
      </c>
      <c r="B112" s="201" t="str">
        <f>IFERROR(VLOOKUP(Tabela5[[#This Row],[PRODUTO]],CADASTRO!$B$2:$C$393,2,0),"")</f>
        <v/>
      </c>
      <c r="C112" s="201">
        <f>'CURVA ABC'!B116</f>
        <v>1</v>
      </c>
      <c r="D112" s="197">
        <f>'CURVA ABC'!C116</f>
        <v>34.9</v>
      </c>
      <c r="E112" s="197">
        <f>'CURVA ABC'!D116</f>
        <v>0</v>
      </c>
      <c r="F112" s="198">
        <f>IFERROR(Tabela5[[#This Row],[VALOR]]/'CURVA ABC'!$C$2,0)</f>
        <v>1.9369784000673721E-4</v>
      </c>
      <c r="G112" s="198">
        <f>'CURVA ABC'!E116</f>
        <v>0.99787777930890165</v>
      </c>
      <c r="H112" s="199" t="str">
        <f>'CURVA ABC'!F116</f>
        <v>C</v>
      </c>
      <c r="I112" s="199">
        <f>VLOOKUP(Tabela5[[#This Row],[PRODUTO]],'CURVA ABC'!$H$10:$M$404,2,0)</f>
        <v>0</v>
      </c>
      <c r="J112" s="197">
        <f>VLOOKUP(Tabela5[[#This Row],[PRODUTO]],'CURVA ABC'!$H$10:$M$404,3,0)</f>
        <v>0</v>
      </c>
      <c r="K112" s="197">
        <f>VLOOKUP(Tabela5[[#This Row],[PRODUTO]],'CURVA ABC'!$H$10:$M$404,4,0)</f>
        <v>0</v>
      </c>
      <c r="L112" s="198">
        <f>IFERROR(Tabela5[[#This Row],[VALOR.]]/'CURVA ABC'!$J$2,0)</f>
        <v>0</v>
      </c>
      <c r="M112" s="198">
        <f>VLOOKUP(Tabela5[[#This Row],[PRODUTO]],'CURVA ABC'!$H$10:$M$404,5,0)</f>
        <v>0</v>
      </c>
      <c r="N112" s="199" t="str">
        <f>VLOOKUP(Tabela5[[#This Row],[PRODUTO]],'CURVA ABC'!$H$10:$M$404,6,0)</f>
        <v>A</v>
      </c>
      <c r="O112" s="197" t="str">
        <f>IF(AND(COMPARATIVO!$H112="",COMPARATIVO!$N112=""),"",IF(COMPARATIVO!$H112=COMPARATIVO!$N112,"EQUILIBRADO",IF(AND(COMPARATIVO!$H112="A",COMPARATIVO!$N112="B"),"GIRO BAIXO",IF(AND(COMPARATIVO!$H112="A",COMPARATIVO!$N112="C"),"GIRO MUITO BAIXO",IF(AND(COMPARATIVO!$H112="B",COMPARATIVO!$N112="A"),"GIRO ALTO",IF(AND(COMPARATIVO!$H112="B",COMPARATIVO!$N112="C"),"GIRO BAIXO",IF(AND(COMPARATIVO!$H112="C",COMPARATIVO!$N112="A"),"GIRO MUITO ALTO",IF(AND(COMPARATIVO!$H112="C",COMPARATIVO!$N112="B"),"GIRO ALTO",""))))))))</f>
        <v>GIRO MUITO ALTO</v>
      </c>
    </row>
    <row r="113" spans="1:15" x14ac:dyDescent="0.25">
      <c r="A113" s="200" t="str">
        <f>'CURVA ABC'!A117</f>
        <v>POTE 250 ml KIT COM TAMPA CREME DE MILHO</v>
      </c>
      <c r="B113" s="200" t="str">
        <f>IFERROR(VLOOKUP(Tabela5[[#This Row],[PRODUTO]],CADASTRO!$B$2:$C$393,2,0),"")</f>
        <v/>
      </c>
      <c r="C113" s="200">
        <f>'CURVA ABC'!B117</f>
        <v>2</v>
      </c>
      <c r="D113" s="194">
        <f>'CURVA ABC'!C117</f>
        <v>29.8</v>
      </c>
      <c r="E113" s="194">
        <f>'CURVA ABC'!D117</f>
        <v>0</v>
      </c>
      <c r="F113" s="195">
        <f>IFERROR(Tabela5[[#This Row],[VALOR]]/'CURVA ABC'!$C$2,0)</f>
        <v>1.6539242499142605E-4</v>
      </c>
      <c r="G113" s="195">
        <f>'CURVA ABC'!E117</f>
        <v>0.99804317173389301</v>
      </c>
      <c r="H113" s="196" t="str">
        <f>'CURVA ABC'!F117</f>
        <v>C</v>
      </c>
      <c r="I113" s="196">
        <f>VLOOKUP(Tabela5[[#This Row],[PRODUTO]],'CURVA ABC'!$H$10:$M$404,2,0)</f>
        <v>0</v>
      </c>
      <c r="J113" s="194">
        <f>VLOOKUP(Tabela5[[#This Row],[PRODUTO]],'CURVA ABC'!$H$10:$M$404,3,0)</f>
        <v>0</v>
      </c>
      <c r="K113" s="194">
        <f>VLOOKUP(Tabela5[[#This Row],[PRODUTO]],'CURVA ABC'!$H$10:$M$404,4,0)</f>
        <v>0</v>
      </c>
      <c r="L113" s="195">
        <f>IFERROR(Tabela5[[#This Row],[VALOR.]]/'CURVA ABC'!$J$2,0)</f>
        <v>0</v>
      </c>
      <c r="M113" s="195">
        <f>VLOOKUP(Tabela5[[#This Row],[PRODUTO]],'CURVA ABC'!$H$10:$M$404,5,0)</f>
        <v>0</v>
      </c>
      <c r="N113" s="196" t="str">
        <f>VLOOKUP(Tabela5[[#This Row],[PRODUTO]],'CURVA ABC'!$H$10:$M$404,6,0)</f>
        <v>A</v>
      </c>
      <c r="O113" s="194" t="str">
        <f>IF(AND(COMPARATIVO!$H113="",COMPARATIVO!$N113=""),"",IF(COMPARATIVO!$H113=COMPARATIVO!$N113,"EQUILIBRADO",IF(AND(COMPARATIVO!$H113="A",COMPARATIVO!$N113="B"),"GIRO BAIXO",IF(AND(COMPARATIVO!$H113="A",COMPARATIVO!$N113="C"),"GIRO MUITO BAIXO",IF(AND(COMPARATIVO!$H113="B",COMPARATIVO!$N113="A"),"GIRO ALTO",IF(AND(COMPARATIVO!$H113="B",COMPARATIVO!$N113="C"),"GIRO BAIXO",IF(AND(COMPARATIVO!$H113="C",COMPARATIVO!$N113="A"),"GIRO MUITO ALTO",IF(AND(COMPARATIVO!$H113="C",COMPARATIVO!$N113="B"),"GIRO ALTO",""))))))))</f>
        <v>GIRO MUITO ALTO</v>
      </c>
    </row>
    <row r="114" spans="1:15" x14ac:dyDescent="0.25">
      <c r="A114" s="201" t="str">
        <f>'CURVA ABC'!A118</f>
        <v>CANUDO SIMPLES BIO PC COM 100 UN.</v>
      </c>
      <c r="B114" s="201" t="str">
        <f>IFERROR(VLOOKUP(Tabela5[[#This Row],[PRODUTO]],CADASTRO!$B$2:$C$393,2,0),"")</f>
        <v/>
      </c>
      <c r="C114" s="201">
        <f>'CURVA ABC'!B118</f>
        <v>3</v>
      </c>
      <c r="D114" s="197">
        <f>'CURVA ABC'!C118</f>
        <v>29.79</v>
      </c>
      <c r="E114" s="197">
        <f>'CURVA ABC'!D118</f>
        <v>0</v>
      </c>
      <c r="F114" s="198">
        <f>IFERROR(Tabela5[[#This Row],[VALOR]]/'CURVA ABC'!$C$2,0)</f>
        <v>1.6533692417767054E-4</v>
      </c>
      <c r="G114" s="198">
        <f>'CURVA ABC'!E118</f>
        <v>0.99820850865807076</v>
      </c>
      <c r="H114" s="199" t="str">
        <f>'CURVA ABC'!F118</f>
        <v>C</v>
      </c>
      <c r="I114" s="199">
        <f>VLOOKUP(Tabela5[[#This Row],[PRODUTO]],'CURVA ABC'!$H$10:$M$404,2,0)</f>
        <v>0</v>
      </c>
      <c r="J114" s="197">
        <f>VLOOKUP(Tabela5[[#This Row],[PRODUTO]],'CURVA ABC'!$H$10:$M$404,3,0)</f>
        <v>0</v>
      </c>
      <c r="K114" s="197">
        <f>VLOOKUP(Tabela5[[#This Row],[PRODUTO]],'CURVA ABC'!$H$10:$M$404,4,0)</f>
        <v>0</v>
      </c>
      <c r="L114" s="198">
        <f>IFERROR(Tabela5[[#This Row],[VALOR.]]/'CURVA ABC'!$J$2,0)</f>
        <v>0</v>
      </c>
      <c r="M114" s="198">
        <f>VLOOKUP(Tabela5[[#This Row],[PRODUTO]],'CURVA ABC'!$H$10:$M$404,5,0)</f>
        <v>0</v>
      </c>
      <c r="N114" s="199" t="str">
        <f>VLOOKUP(Tabela5[[#This Row],[PRODUTO]],'CURVA ABC'!$H$10:$M$404,6,0)</f>
        <v>A</v>
      </c>
      <c r="O114" s="197" t="str">
        <f>IF(AND(COMPARATIVO!$H114="",COMPARATIVO!$N114=""),"",IF(COMPARATIVO!$H114=COMPARATIVO!$N114,"EQUILIBRADO",IF(AND(COMPARATIVO!$H114="A",COMPARATIVO!$N114="B"),"GIRO BAIXO",IF(AND(COMPARATIVO!$H114="A",COMPARATIVO!$N114="C"),"GIRO MUITO BAIXO",IF(AND(COMPARATIVO!$H114="B",COMPARATIVO!$N114="A"),"GIRO ALTO",IF(AND(COMPARATIVO!$H114="B",COMPARATIVO!$N114="C"),"GIRO BAIXO",IF(AND(COMPARATIVO!$H114="C",COMPARATIVO!$N114="A"),"GIRO MUITO ALTO",IF(AND(COMPARATIVO!$H114="C",COMPARATIVO!$N114="B"),"GIRO ALTO",""))))))))</f>
        <v>GIRO MUITO ALTO</v>
      </c>
    </row>
    <row r="115" spans="1:15" x14ac:dyDescent="0.25">
      <c r="A115" s="200" t="str">
        <f>'CURVA ABC'!A119</f>
        <v>MILHO LATA 1,7KG</v>
      </c>
      <c r="B115" s="200" t="str">
        <f>IFERROR(VLOOKUP(Tabela5[[#This Row],[PRODUTO]],CADASTRO!$B$2:$C$393,2,0),"")</f>
        <v/>
      </c>
      <c r="C115" s="200">
        <f>'CURVA ABC'!B119</f>
        <v>1</v>
      </c>
      <c r="D115" s="194">
        <f>'CURVA ABC'!C119</f>
        <v>28.9</v>
      </c>
      <c r="E115" s="194">
        <f>'CURVA ABC'!D119</f>
        <v>0</v>
      </c>
      <c r="F115" s="195">
        <f>IFERROR(Tabela5[[#This Row],[VALOR]]/'CURVA ABC'!$C$2,0)</f>
        <v>1.6039735175342996E-4</v>
      </c>
      <c r="G115" s="195">
        <f>'CURVA ABC'!E119</f>
        <v>0.99836890600982409</v>
      </c>
      <c r="H115" s="196" t="str">
        <f>'CURVA ABC'!F119</f>
        <v>C</v>
      </c>
      <c r="I115" s="196">
        <f>VLOOKUP(Tabela5[[#This Row],[PRODUTO]],'CURVA ABC'!$H$10:$M$404,2,0)</f>
        <v>0</v>
      </c>
      <c r="J115" s="194">
        <f>VLOOKUP(Tabela5[[#This Row],[PRODUTO]],'CURVA ABC'!$H$10:$M$404,3,0)</f>
        <v>0</v>
      </c>
      <c r="K115" s="194">
        <f>VLOOKUP(Tabela5[[#This Row],[PRODUTO]],'CURVA ABC'!$H$10:$M$404,4,0)</f>
        <v>0</v>
      </c>
      <c r="L115" s="195">
        <f>IFERROR(Tabela5[[#This Row],[VALOR.]]/'CURVA ABC'!$J$2,0)</f>
        <v>0</v>
      </c>
      <c r="M115" s="195">
        <f>VLOOKUP(Tabela5[[#This Row],[PRODUTO]],'CURVA ABC'!$H$10:$M$404,5,0)</f>
        <v>0</v>
      </c>
      <c r="N115" s="196" t="str">
        <f>VLOOKUP(Tabela5[[#This Row],[PRODUTO]],'CURVA ABC'!$H$10:$M$404,6,0)</f>
        <v>A</v>
      </c>
      <c r="O115" s="194" t="str">
        <f>IF(AND(COMPARATIVO!$H115="",COMPARATIVO!$N115=""),"",IF(COMPARATIVO!$H115=COMPARATIVO!$N115,"EQUILIBRADO",IF(AND(COMPARATIVO!$H115="A",COMPARATIVO!$N115="B"),"GIRO BAIXO",IF(AND(COMPARATIVO!$H115="A",COMPARATIVO!$N115="C"),"GIRO MUITO BAIXO",IF(AND(COMPARATIVO!$H115="B",COMPARATIVO!$N115="A"),"GIRO ALTO",IF(AND(COMPARATIVO!$H115="B",COMPARATIVO!$N115="C"),"GIRO BAIXO",IF(AND(COMPARATIVO!$H115="C",COMPARATIVO!$N115="A"),"GIRO MUITO ALTO",IF(AND(COMPARATIVO!$H115="C",COMPARATIVO!$N115="B"),"GIRO ALTO",""))))))))</f>
        <v>GIRO MUITO ALTO</v>
      </c>
    </row>
    <row r="116" spans="1:15" x14ac:dyDescent="0.25">
      <c r="A116" s="201" t="str">
        <f>'CURVA ABC'!A120</f>
        <v>ESPUMANTE CERESER</v>
      </c>
      <c r="B116" s="201" t="str">
        <f>IFERROR(VLOOKUP(Tabela5[[#This Row],[PRODUTO]],CADASTRO!$B$2:$C$393,2,0),"")</f>
        <v/>
      </c>
      <c r="C116" s="201">
        <f>'CURVA ABC'!B120</f>
        <v>3</v>
      </c>
      <c r="D116" s="197">
        <f>'CURVA ABC'!C120</f>
        <v>26.700000000000003</v>
      </c>
      <c r="E116" s="197">
        <f>'CURVA ABC'!D120</f>
        <v>0</v>
      </c>
      <c r="F116" s="198">
        <f>IFERROR(Tabela5[[#This Row],[VALOR]]/'CURVA ABC'!$C$2,0)</f>
        <v>1.4818717272721733E-4</v>
      </c>
      <c r="G116" s="198">
        <f>'CURVA ABC'!E120</f>
        <v>0.99851709318255144</v>
      </c>
      <c r="H116" s="199" t="str">
        <f>'CURVA ABC'!F120</f>
        <v>C</v>
      </c>
      <c r="I116" s="199">
        <f>VLOOKUP(Tabela5[[#This Row],[PRODUTO]],'CURVA ABC'!$H$10:$M$404,2,0)</f>
        <v>0</v>
      </c>
      <c r="J116" s="197">
        <f>VLOOKUP(Tabela5[[#This Row],[PRODUTO]],'CURVA ABC'!$H$10:$M$404,3,0)</f>
        <v>0</v>
      </c>
      <c r="K116" s="197">
        <f>VLOOKUP(Tabela5[[#This Row],[PRODUTO]],'CURVA ABC'!$H$10:$M$404,4,0)</f>
        <v>0</v>
      </c>
      <c r="L116" s="198">
        <f>IFERROR(Tabela5[[#This Row],[VALOR.]]/'CURVA ABC'!$J$2,0)</f>
        <v>0</v>
      </c>
      <c r="M116" s="198">
        <f>VLOOKUP(Tabela5[[#This Row],[PRODUTO]],'CURVA ABC'!$H$10:$M$404,5,0)</f>
        <v>0</v>
      </c>
      <c r="N116" s="199" t="str">
        <f>VLOOKUP(Tabela5[[#This Row],[PRODUTO]],'CURVA ABC'!$H$10:$M$404,6,0)</f>
        <v>A</v>
      </c>
      <c r="O116" s="197" t="str">
        <f>IF(AND(COMPARATIVO!$H116="",COMPARATIVO!$N116=""),"",IF(COMPARATIVO!$H116=COMPARATIVO!$N116,"EQUILIBRADO",IF(AND(COMPARATIVO!$H116="A",COMPARATIVO!$N116="B"),"GIRO BAIXO",IF(AND(COMPARATIVO!$H116="A",COMPARATIVO!$N116="C"),"GIRO MUITO BAIXO",IF(AND(COMPARATIVO!$H116="B",COMPARATIVO!$N116="A"),"GIRO ALTO",IF(AND(COMPARATIVO!$H116="B",COMPARATIVO!$N116="C"),"GIRO BAIXO",IF(AND(COMPARATIVO!$H116="C",COMPARATIVO!$N116="A"),"GIRO MUITO ALTO",IF(AND(COMPARATIVO!$H116="C",COMPARATIVO!$N116="B"),"GIRO ALTO",""))))))))</f>
        <v>GIRO MUITO ALTO</v>
      </c>
    </row>
    <row r="117" spans="1:15" x14ac:dyDescent="0.25">
      <c r="A117" s="200" t="str">
        <f>'CURVA ABC'!A121</f>
        <v>BATATA PALHA 1kg</v>
      </c>
      <c r="B117" s="200" t="str">
        <f>IFERROR(VLOOKUP(Tabela5[[#This Row],[PRODUTO]],CADASTRO!$B$2:$C$393,2,0),"")</f>
        <v/>
      </c>
      <c r="C117" s="200">
        <f>'CURVA ABC'!B121</f>
        <v>1</v>
      </c>
      <c r="D117" s="194">
        <f>'CURVA ABC'!C121</f>
        <v>25.9</v>
      </c>
      <c r="E117" s="194">
        <f>'CURVA ABC'!D121</f>
        <v>0</v>
      </c>
      <c r="F117" s="195">
        <f>IFERROR(Tabela5[[#This Row],[VALOR]]/'CURVA ABC'!$C$2,0)</f>
        <v>1.4374710762677634E-4</v>
      </c>
      <c r="G117" s="195">
        <f>'CURVA ABC'!E121</f>
        <v>0.9986608402901781</v>
      </c>
      <c r="H117" s="196" t="str">
        <f>'CURVA ABC'!F121</f>
        <v>C</v>
      </c>
      <c r="I117" s="196">
        <f>VLOOKUP(Tabela5[[#This Row],[PRODUTO]],'CURVA ABC'!$H$10:$M$404,2,0)</f>
        <v>0</v>
      </c>
      <c r="J117" s="194">
        <f>VLOOKUP(Tabela5[[#This Row],[PRODUTO]],'CURVA ABC'!$H$10:$M$404,3,0)</f>
        <v>0</v>
      </c>
      <c r="K117" s="194">
        <f>VLOOKUP(Tabela5[[#This Row],[PRODUTO]],'CURVA ABC'!$H$10:$M$404,4,0)</f>
        <v>0</v>
      </c>
      <c r="L117" s="195">
        <f>IFERROR(Tabela5[[#This Row],[VALOR.]]/'CURVA ABC'!$J$2,0)</f>
        <v>0</v>
      </c>
      <c r="M117" s="195">
        <f>VLOOKUP(Tabela5[[#This Row],[PRODUTO]],'CURVA ABC'!$H$10:$M$404,5,0)</f>
        <v>0</v>
      </c>
      <c r="N117" s="196" t="str">
        <f>VLOOKUP(Tabela5[[#This Row],[PRODUTO]],'CURVA ABC'!$H$10:$M$404,6,0)</f>
        <v>A</v>
      </c>
      <c r="O117" s="194" t="str">
        <f>IF(AND(COMPARATIVO!$H117="",COMPARATIVO!$N117=""),"",IF(COMPARATIVO!$H117=COMPARATIVO!$N117,"EQUILIBRADO",IF(AND(COMPARATIVO!$H117="A",COMPARATIVO!$N117="B"),"GIRO BAIXO",IF(AND(COMPARATIVO!$H117="A",COMPARATIVO!$N117="C"),"GIRO MUITO BAIXO",IF(AND(COMPARATIVO!$H117="B",COMPARATIVO!$N117="A"),"GIRO ALTO",IF(AND(COMPARATIVO!$H117="B",COMPARATIVO!$N117="C"),"GIRO BAIXO",IF(AND(COMPARATIVO!$H117="C",COMPARATIVO!$N117="A"),"GIRO MUITO ALTO",IF(AND(COMPARATIVO!$H117="C",COMPARATIVO!$N117="B"),"GIRO ALTO",""))))))))</f>
        <v>GIRO MUITO ALTO</v>
      </c>
    </row>
    <row r="118" spans="1:15" x14ac:dyDescent="0.25">
      <c r="A118" s="201" t="str">
        <f>'CURVA ABC'!A122</f>
        <v>SORVETE POTE CREME</v>
      </c>
      <c r="B118" s="201" t="str">
        <f>IFERROR(VLOOKUP(Tabela5[[#This Row],[PRODUTO]],CADASTRO!$B$2:$C$393,2,0),"")</f>
        <v/>
      </c>
      <c r="C118" s="201">
        <f>'CURVA ABC'!B122</f>
        <v>1</v>
      </c>
      <c r="D118" s="197">
        <f>'CURVA ABC'!C122</f>
        <v>25</v>
      </c>
      <c r="E118" s="197">
        <f>'CURVA ABC'!D122</f>
        <v>0</v>
      </c>
      <c r="F118" s="198">
        <f>IFERROR(Tabela5[[#This Row],[VALOR]]/'CURVA ABC'!$C$2,0)</f>
        <v>1.3875203438878025E-4</v>
      </c>
      <c r="G118" s="198">
        <f>'CURVA ABC'!E122</f>
        <v>0.99879959232456694</v>
      </c>
      <c r="H118" s="199" t="str">
        <f>'CURVA ABC'!F122</f>
        <v>C</v>
      </c>
      <c r="I118" s="199">
        <f>VLOOKUP(Tabela5[[#This Row],[PRODUTO]],'CURVA ABC'!$H$10:$M$404,2,0)</f>
        <v>0</v>
      </c>
      <c r="J118" s="197">
        <f>VLOOKUP(Tabela5[[#This Row],[PRODUTO]],'CURVA ABC'!$H$10:$M$404,3,0)</f>
        <v>0</v>
      </c>
      <c r="K118" s="197">
        <f>VLOOKUP(Tabela5[[#This Row],[PRODUTO]],'CURVA ABC'!$H$10:$M$404,4,0)</f>
        <v>0</v>
      </c>
      <c r="L118" s="198">
        <f>IFERROR(Tabela5[[#This Row],[VALOR.]]/'CURVA ABC'!$J$2,0)</f>
        <v>0</v>
      </c>
      <c r="M118" s="198">
        <f>VLOOKUP(Tabela5[[#This Row],[PRODUTO]],'CURVA ABC'!$H$10:$M$404,5,0)</f>
        <v>0</v>
      </c>
      <c r="N118" s="199" t="str">
        <f>VLOOKUP(Tabela5[[#This Row],[PRODUTO]],'CURVA ABC'!$H$10:$M$404,6,0)</f>
        <v>A</v>
      </c>
      <c r="O118" s="197" t="str">
        <f>IF(AND(COMPARATIVO!$H118="",COMPARATIVO!$N118=""),"",IF(COMPARATIVO!$H118=COMPARATIVO!$N118,"EQUILIBRADO",IF(AND(COMPARATIVO!$H118="A",COMPARATIVO!$N118="B"),"GIRO BAIXO",IF(AND(COMPARATIVO!$H118="A",COMPARATIVO!$N118="C"),"GIRO MUITO BAIXO",IF(AND(COMPARATIVO!$H118="B",COMPARATIVO!$N118="A"),"GIRO ALTO",IF(AND(COMPARATIVO!$H118="B",COMPARATIVO!$N118="C"),"GIRO BAIXO",IF(AND(COMPARATIVO!$H118="C",COMPARATIVO!$N118="A"),"GIRO MUITO ALTO",IF(AND(COMPARATIVO!$H118="C",COMPARATIVO!$N118="B"),"GIRO ALTO",""))))))))</f>
        <v>GIRO MUITO ALTO</v>
      </c>
    </row>
    <row r="119" spans="1:15" x14ac:dyDescent="0.25">
      <c r="A119" s="200" t="str">
        <f>'CURVA ABC'!A123</f>
        <v>MARGARINA 5OOg</v>
      </c>
      <c r="B119" s="200" t="str">
        <f>IFERROR(VLOOKUP(Tabela5[[#This Row],[PRODUTO]],CADASTRO!$B$2:$C$393,2,0),"")</f>
        <v/>
      </c>
      <c r="C119" s="200">
        <f>'CURVA ABC'!B123</f>
        <v>3</v>
      </c>
      <c r="D119" s="194">
        <f>'CURVA ABC'!C123</f>
        <v>24.57</v>
      </c>
      <c r="E119" s="194">
        <f>'CURVA ABC'!D123</f>
        <v>0</v>
      </c>
      <c r="F119" s="195">
        <f>IFERROR(Tabela5[[#This Row],[VALOR]]/'CURVA ABC'!$C$2,0)</f>
        <v>1.3636549939729324E-4</v>
      </c>
      <c r="G119" s="195">
        <f>'CURVA ABC'!E123</f>
        <v>0.99893595782396427</v>
      </c>
      <c r="H119" s="196" t="str">
        <f>'CURVA ABC'!F123</f>
        <v>C</v>
      </c>
      <c r="I119" s="196">
        <f>VLOOKUP(Tabela5[[#This Row],[PRODUTO]],'CURVA ABC'!$H$10:$M$404,2,0)</f>
        <v>0</v>
      </c>
      <c r="J119" s="194">
        <f>VLOOKUP(Tabela5[[#This Row],[PRODUTO]],'CURVA ABC'!$H$10:$M$404,3,0)</f>
        <v>0</v>
      </c>
      <c r="K119" s="194">
        <f>VLOOKUP(Tabela5[[#This Row],[PRODUTO]],'CURVA ABC'!$H$10:$M$404,4,0)</f>
        <v>0</v>
      </c>
      <c r="L119" s="195">
        <f>IFERROR(Tabela5[[#This Row],[VALOR.]]/'CURVA ABC'!$J$2,0)</f>
        <v>0</v>
      </c>
      <c r="M119" s="195">
        <f>VLOOKUP(Tabela5[[#This Row],[PRODUTO]],'CURVA ABC'!$H$10:$M$404,5,0)</f>
        <v>0</v>
      </c>
      <c r="N119" s="196" t="str">
        <f>VLOOKUP(Tabela5[[#This Row],[PRODUTO]],'CURVA ABC'!$H$10:$M$404,6,0)</f>
        <v>A</v>
      </c>
      <c r="O119" s="194" t="str">
        <f>IF(AND(COMPARATIVO!$H119="",COMPARATIVO!$N119=""),"",IF(COMPARATIVO!$H119=COMPARATIVO!$N119,"EQUILIBRADO",IF(AND(COMPARATIVO!$H119="A",COMPARATIVO!$N119="B"),"GIRO BAIXO",IF(AND(COMPARATIVO!$H119="A",COMPARATIVO!$N119="C"),"GIRO MUITO BAIXO",IF(AND(COMPARATIVO!$H119="B",COMPARATIVO!$N119="A"),"GIRO ALTO",IF(AND(COMPARATIVO!$H119="B",COMPARATIVO!$N119="C"),"GIRO BAIXO",IF(AND(COMPARATIVO!$H119="C",COMPARATIVO!$N119="A"),"GIRO MUITO ALTO",IF(AND(COMPARATIVO!$H119="C",COMPARATIVO!$N119="B"),"GIRO ALTO",""))))))))</f>
        <v>GIRO MUITO ALTO</v>
      </c>
    </row>
    <row r="120" spans="1:15" x14ac:dyDescent="0.25">
      <c r="A120" s="201" t="str">
        <f>'CURVA ABC'!A124</f>
        <v>PIMENTA TABASCO</v>
      </c>
      <c r="B120" s="201" t="str">
        <f>IFERROR(VLOOKUP(Tabela5[[#This Row],[PRODUTO]],CADASTRO!$B$2:$C$393,2,0),"")</f>
        <v/>
      </c>
      <c r="C120" s="201">
        <f>'CURVA ABC'!B124</f>
        <v>1</v>
      </c>
      <c r="D120" s="197">
        <f>'CURVA ABC'!C124</f>
        <v>22.99</v>
      </c>
      <c r="E120" s="197">
        <f>'CURVA ABC'!D124</f>
        <v>0</v>
      </c>
      <c r="F120" s="198">
        <f>IFERROR(Tabela5[[#This Row],[VALOR]]/'CURVA ABC'!$C$2,0)</f>
        <v>1.275963708239223E-4</v>
      </c>
      <c r="G120" s="198">
        <f>'CURVA ABC'!E124</f>
        <v>0.99906355419478809</v>
      </c>
      <c r="H120" s="199" t="str">
        <f>'CURVA ABC'!F124</f>
        <v>C</v>
      </c>
      <c r="I120" s="199">
        <f>VLOOKUP(Tabela5[[#This Row],[PRODUTO]],'CURVA ABC'!$H$10:$M$404,2,0)</f>
        <v>0</v>
      </c>
      <c r="J120" s="197">
        <f>VLOOKUP(Tabela5[[#This Row],[PRODUTO]],'CURVA ABC'!$H$10:$M$404,3,0)</f>
        <v>0</v>
      </c>
      <c r="K120" s="197">
        <f>VLOOKUP(Tabela5[[#This Row],[PRODUTO]],'CURVA ABC'!$H$10:$M$404,4,0)</f>
        <v>0</v>
      </c>
      <c r="L120" s="198">
        <f>IFERROR(Tabela5[[#This Row],[VALOR.]]/'CURVA ABC'!$J$2,0)</f>
        <v>0</v>
      </c>
      <c r="M120" s="198">
        <f>VLOOKUP(Tabela5[[#This Row],[PRODUTO]],'CURVA ABC'!$H$10:$M$404,5,0)</f>
        <v>0</v>
      </c>
      <c r="N120" s="199" t="str">
        <f>VLOOKUP(Tabela5[[#This Row],[PRODUTO]],'CURVA ABC'!$H$10:$M$404,6,0)</f>
        <v>A</v>
      </c>
      <c r="O120" s="197" t="str">
        <f>IF(AND(COMPARATIVO!$H120="",COMPARATIVO!$N120=""),"",IF(COMPARATIVO!$H120=COMPARATIVO!$N120,"EQUILIBRADO",IF(AND(COMPARATIVO!$H120="A",COMPARATIVO!$N120="B"),"GIRO BAIXO",IF(AND(COMPARATIVO!$H120="A",COMPARATIVO!$N120="C"),"GIRO MUITO BAIXO",IF(AND(COMPARATIVO!$H120="B",COMPARATIVO!$N120="A"),"GIRO ALTO",IF(AND(COMPARATIVO!$H120="B",COMPARATIVO!$N120="C"),"GIRO BAIXO",IF(AND(COMPARATIVO!$H120="C",COMPARATIVO!$N120="A"),"GIRO MUITO ALTO",IF(AND(COMPARATIVO!$H120="C",COMPARATIVO!$N120="B"),"GIRO ALTO",""))))))))</f>
        <v>GIRO MUITO ALTO</v>
      </c>
    </row>
    <row r="121" spans="1:15" x14ac:dyDescent="0.25">
      <c r="A121" s="200" t="str">
        <f>'CURVA ABC'!A125</f>
        <v>IORGUTE NATURAL</v>
      </c>
      <c r="B121" s="200" t="str">
        <f>IFERROR(VLOOKUP(Tabela5[[#This Row],[PRODUTO]],CADASTRO!$B$2:$C$393,2,0),"")</f>
        <v/>
      </c>
      <c r="C121" s="200">
        <f>'CURVA ABC'!B125</f>
        <v>5</v>
      </c>
      <c r="D121" s="194">
        <f>'CURVA ABC'!C125</f>
        <v>20</v>
      </c>
      <c r="E121" s="194">
        <f>'CURVA ABC'!D125</f>
        <v>0</v>
      </c>
      <c r="F121" s="195">
        <f>IFERROR(Tabela5[[#This Row],[VALOR]]/'CURVA ABC'!$C$2,0)</f>
        <v>1.110016275110242E-4</v>
      </c>
      <c r="G121" s="195">
        <f>'CURVA ABC'!E125</f>
        <v>0.99917455582229919</v>
      </c>
      <c r="H121" s="196" t="str">
        <f>'CURVA ABC'!F125</f>
        <v>C</v>
      </c>
      <c r="I121" s="196">
        <f>VLOOKUP(Tabela5[[#This Row],[PRODUTO]],'CURVA ABC'!$H$10:$M$404,2,0)</f>
        <v>0</v>
      </c>
      <c r="J121" s="194">
        <f>VLOOKUP(Tabela5[[#This Row],[PRODUTO]],'CURVA ABC'!$H$10:$M$404,3,0)</f>
        <v>0</v>
      </c>
      <c r="K121" s="194">
        <f>VLOOKUP(Tabela5[[#This Row],[PRODUTO]],'CURVA ABC'!$H$10:$M$404,4,0)</f>
        <v>0</v>
      </c>
      <c r="L121" s="195">
        <f>IFERROR(Tabela5[[#This Row],[VALOR.]]/'CURVA ABC'!$J$2,0)</f>
        <v>0</v>
      </c>
      <c r="M121" s="195">
        <f>VLOOKUP(Tabela5[[#This Row],[PRODUTO]],'CURVA ABC'!$H$10:$M$404,5,0)</f>
        <v>0</v>
      </c>
      <c r="N121" s="196" t="str">
        <f>VLOOKUP(Tabela5[[#This Row],[PRODUTO]],'CURVA ABC'!$H$10:$M$404,6,0)</f>
        <v>A</v>
      </c>
      <c r="O121" s="194" t="str">
        <f>IF(AND(COMPARATIVO!$H121="",COMPARATIVO!$N121=""),"",IF(COMPARATIVO!$H121=COMPARATIVO!$N121,"EQUILIBRADO",IF(AND(COMPARATIVO!$H121="A",COMPARATIVO!$N121="B"),"GIRO BAIXO",IF(AND(COMPARATIVO!$H121="A",COMPARATIVO!$N121="C"),"GIRO MUITO BAIXO",IF(AND(COMPARATIVO!$H121="B",COMPARATIVO!$N121="A"),"GIRO ALTO",IF(AND(COMPARATIVO!$H121="B",COMPARATIVO!$N121="C"),"GIRO BAIXO",IF(AND(COMPARATIVO!$H121="C",COMPARATIVO!$N121="A"),"GIRO MUITO ALTO",IF(AND(COMPARATIVO!$H121="C",COMPARATIVO!$N121="B"),"GIRO ALTO",""))))))))</f>
        <v>GIRO MUITO ALTO</v>
      </c>
    </row>
    <row r="122" spans="1:15" x14ac:dyDescent="0.25">
      <c r="A122" s="201" t="str">
        <f>'CURVA ABC'!A126</f>
        <v>PALITO DE DENTE CX</v>
      </c>
      <c r="B122" s="201" t="str">
        <f>IFERROR(VLOOKUP(Tabela5[[#This Row],[PRODUTO]],CADASTRO!$B$2:$C$393,2,0),"")</f>
        <v/>
      </c>
      <c r="C122" s="201">
        <f>'CURVA ABC'!B126</f>
        <v>1</v>
      </c>
      <c r="D122" s="197">
        <f>'CURVA ABC'!C126</f>
        <v>16.899999999999999</v>
      </c>
      <c r="E122" s="197">
        <f>'CURVA ABC'!D126</f>
        <v>0</v>
      </c>
      <c r="F122" s="198">
        <f>IFERROR(Tabela5[[#This Row],[VALOR]]/'CURVA ABC'!$C$2,0)</f>
        <v>9.379637524681544E-5</v>
      </c>
      <c r="G122" s="198">
        <f>'CURVA ABC'!E126</f>
        <v>0.99926835219754595</v>
      </c>
      <c r="H122" s="199" t="str">
        <f>'CURVA ABC'!F126</f>
        <v>C</v>
      </c>
      <c r="I122" s="199">
        <f>VLOOKUP(Tabela5[[#This Row],[PRODUTO]],'CURVA ABC'!$H$10:$M$404,2,0)</f>
        <v>0</v>
      </c>
      <c r="J122" s="197">
        <f>VLOOKUP(Tabela5[[#This Row],[PRODUTO]],'CURVA ABC'!$H$10:$M$404,3,0)</f>
        <v>0</v>
      </c>
      <c r="K122" s="197">
        <f>VLOOKUP(Tabela5[[#This Row],[PRODUTO]],'CURVA ABC'!$H$10:$M$404,4,0)</f>
        <v>0</v>
      </c>
      <c r="L122" s="198">
        <f>IFERROR(Tabela5[[#This Row],[VALOR.]]/'CURVA ABC'!$J$2,0)</f>
        <v>0</v>
      </c>
      <c r="M122" s="198">
        <f>VLOOKUP(Tabela5[[#This Row],[PRODUTO]],'CURVA ABC'!$H$10:$M$404,5,0)</f>
        <v>0</v>
      </c>
      <c r="N122" s="199" t="str">
        <f>VLOOKUP(Tabela5[[#This Row],[PRODUTO]],'CURVA ABC'!$H$10:$M$404,6,0)</f>
        <v>A</v>
      </c>
      <c r="O122" s="197" t="str">
        <f>IF(AND(COMPARATIVO!$H122="",COMPARATIVO!$N122=""),"",IF(COMPARATIVO!$H122=COMPARATIVO!$N122,"EQUILIBRADO",IF(AND(COMPARATIVO!$H122="A",COMPARATIVO!$N122="B"),"GIRO BAIXO",IF(AND(COMPARATIVO!$H122="A",COMPARATIVO!$N122="C"),"GIRO MUITO BAIXO",IF(AND(COMPARATIVO!$H122="B",COMPARATIVO!$N122="A"),"GIRO ALTO",IF(AND(COMPARATIVO!$H122="B",COMPARATIVO!$N122="C"),"GIRO BAIXO",IF(AND(COMPARATIVO!$H122="C",COMPARATIVO!$N122="A"),"GIRO MUITO ALTO",IF(AND(COMPARATIVO!$H122="C",COMPARATIVO!$N122="B"),"GIRO ALTO",""))))))))</f>
        <v>GIRO MUITO ALTO</v>
      </c>
    </row>
    <row r="123" spans="1:15" x14ac:dyDescent="0.25">
      <c r="A123" s="200" t="str">
        <f>'CURVA ABC'!A127</f>
        <v>FARINHA DE TRIGO</v>
      </c>
      <c r="B123" s="200" t="str">
        <f>IFERROR(VLOOKUP(Tabela5[[#This Row],[PRODUTO]],CADASTRO!$B$2:$C$393,2,0),"")</f>
        <v/>
      </c>
      <c r="C123" s="200">
        <f>'CURVA ABC'!B127</f>
        <v>5</v>
      </c>
      <c r="D123" s="194">
        <f>'CURVA ABC'!C127</f>
        <v>14.950000000000001</v>
      </c>
      <c r="E123" s="194">
        <f>'CURVA ABC'!D127</f>
        <v>0</v>
      </c>
      <c r="F123" s="195">
        <f>IFERROR(Tabela5[[#This Row],[VALOR]]/'CURVA ABC'!$C$2,0)</f>
        <v>8.2973716564490598E-5</v>
      </c>
      <c r="G123" s="195">
        <f>'CURVA ABC'!E127</f>
        <v>0.99935132591411047</v>
      </c>
      <c r="H123" s="196" t="str">
        <f>'CURVA ABC'!F127</f>
        <v>C</v>
      </c>
      <c r="I123" s="196">
        <f>VLOOKUP(Tabela5[[#This Row],[PRODUTO]],'CURVA ABC'!$H$10:$M$404,2,0)</f>
        <v>0</v>
      </c>
      <c r="J123" s="194">
        <f>VLOOKUP(Tabela5[[#This Row],[PRODUTO]],'CURVA ABC'!$H$10:$M$404,3,0)</f>
        <v>0</v>
      </c>
      <c r="K123" s="194">
        <f>VLOOKUP(Tabela5[[#This Row],[PRODUTO]],'CURVA ABC'!$H$10:$M$404,4,0)</f>
        <v>0</v>
      </c>
      <c r="L123" s="195">
        <f>IFERROR(Tabela5[[#This Row],[VALOR.]]/'CURVA ABC'!$J$2,0)</f>
        <v>0</v>
      </c>
      <c r="M123" s="195">
        <f>VLOOKUP(Tabela5[[#This Row],[PRODUTO]],'CURVA ABC'!$H$10:$M$404,5,0)</f>
        <v>0</v>
      </c>
      <c r="N123" s="196" t="str">
        <f>VLOOKUP(Tabela5[[#This Row],[PRODUTO]],'CURVA ABC'!$H$10:$M$404,6,0)</f>
        <v>A</v>
      </c>
      <c r="O123" s="194" t="str">
        <f>IF(AND(COMPARATIVO!$H123="",COMPARATIVO!$N123=""),"",IF(COMPARATIVO!$H123=COMPARATIVO!$N123,"EQUILIBRADO",IF(AND(COMPARATIVO!$H123="A",COMPARATIVO!$N123="B"),"GIRO BAIXO",IF(AND(COMPARATIVO!$H123="A",COMPARATIVO!$N123="C"),"GIRO MUITO BAIXO",IF(AND(COMPARATIVO!$H123="B",COMPARATIVO!$N123="A"),"GIRO ALTO",IF(AND(COMPARATIVO!$H123="B",COMPARATIVO!$N123="C"),"GIRO BAIXO",IF(AND(COMPARATIVO!$H123="C",COMPARATIVO!$N123="A"),"GIRO MUITO ALTO",IF(AND(COMPARATIVO!$H123="C",COMPARATIVO!$N123="B"),"GIRO ALTO",""))))))))</f>
        <v>GIRO MUITO ALTO</v>
      </c>
    </row>
    <row r="124" spans="1:15" x14ac:dyDescent="0.25">
      <c r="A124" s="201" t="str">
        <f>'CURVA ABC'!A128</f>
        <v>SAL SACHÊ CX</v>
      </c>
      <c r="B124" s="201" t="str">
        <f>IFERROR(VLOOKUP(Tabela5[[#This Row],[PRODUTO]],CADASTRO!$B$2:$C$393,2,0),"")</f>
        <v/>
      </c>
      <c r="C124" s="201">
        <f>'CURVA ABC'!B128</f>
        <v>1</v>
      </c>
      <c r="D124" s="197">
        <f>'CURVA ABC'!C128</f>
        <v>14.6</v>
      </c>
      <c r="E124" s="197">
        <f>'CURVA ABC'!D128</f>
        <v>0</v>
      </c>
      <c r="F124" s="198">
        <f>IFERROR(Tabela5[[#This Row],[VALOR]]/'CURVA ABC'!$C$2,0)</f>
        <v>8.1031188083047662E-5</v>
      </c>
      <c r="G124" s="198">
        <f>'CURVA ABC'!E128</f>
        <v>0.99943235710219358</v>
      </c>
      <c r="H124" s="199" t="str">
        <f>'CURVA ABC'!F128</f>
        <v>C</v>
      </c>
      <c r="I124" s="199">
        <f>VLOOKUP(Tabela5[[#This Row],[PRODUTO]],'CURVA ABC'!$H$10:$M$404,2,0)</f>
        <v>0</v>
      </c>
      <c r="J124" s="197">
        <f>VLOOKUP(Tabela5[[#This Row],[PRODUTO]],'CURVA ABC'!$H$10:$M$404,3,0)</f>
        <v>0</v>
      </c>
      <c r="K124" s="197">
        <f>VLOOKUP(Tabela5[[#This Row],[PRODUTO]],'CURVA ABC'!$H$10:$M$404,4,0)</f>
        <v>0</v>
      </c>
      <c r="L124" s="198">
        <f>IFERROR(Tabela5[[#This Row],[VALOR.]]/'CURVA ABC'!$J$2,0)</f>
        <v>0</v>
      </c>
      <c r="M124" s="198">
        <f>VLOOKUP(Tabela5[[#This Row],[PRODUTO]],'CURVA ABC'!$H$10:$M$404,5,0)</f>
        <v>0</v>
      </c>
      <c r="N124" s="199" t="str">
        <f>VLOOKUP(Tabela5[[#This Row],[PRODUTO]],'CURVA ABC'!$H$10:$M$404,6,0)</f>
        <v>A</v>
      </c>
      <c r="O124" s="197" t="str">
        <f>IF(AND(COMPARATIVO!$H124="",COMPARATIVO!$N124=""),"",IF(COMPARATIVO!$H124=COMPARATIVO!$N124,"EQUILIBRADO",IF(AND(COMPARATIVO!$H124="A",COMPARATIVO!$N124="B"),"GIRO BAIXO",IF(AND(COMPARATIVO!$H124="A",COMPARATIVO!$N124="C"),"GIRO MUITO BAIXO",IF(AND(COMPARATIVO!$H124="B",COMPARATIVO!$N124="A"),"GIRO ALTO",IF(AND(COMPARATIVO!$H124="B",COMPARATIVO!$N124="C"),"GIRO BAIXO",IF(AND(COMPARATIVO!$H124="C",COMPARATIVO!$N124="A"),"GIRO MUITO ALTO",IF(AND(COMPARATIVO!$H124="C",COMPARATIVO!$N124="B"),"GIRO ALTO",""))))))))</f>
        <v>GIRO MUITO ALTO</v>
      </c>
    </row>
    <row r="125" spans="1:15" x14ac:dyDescent="0.25">
      <c r="A125" s="200" t="str">
        <f>'CURVA ABC'!A129</f>
        <v>ETIQUETA LACRE ROLO UN.</v>
      </c>
      <c r="B125" s="200" t="str">
        <f>IFERROR(VLOOKUP(Tabela5[[#This Row],[PRODUTO]],CADASTRO!$B$2:$C$393,2,0),"")</f>
        <v/>
      </c>
      <c r="C125" s="200">
        <f>'CURVA ABC'!B129</f>
        <v>10</v>
      </c>
      <c r="D125" s="194">
        <f>'CURVA ABC'!C129</f>
        <v>14.5</v>
      </c>
      <c r="E125" s="194">
        <f>'CURVA ABC'!D129</f>
        <v>0</v>
      </c>
      <c r="F125" s="195">
        <f>IFERROR(Tabela5[[#This Row],[VALOR]]/'CURVA ABC'!$C$2,0)</f>
        <v>8.0476179945492541E-5</v>
      </c>
      <c r="G125" s="195">
        <f>'CURVA ABC'!E129</f>
        <v>0.99951283328213902</v>
      </c>
      <c r="H125" s="196" t="str">
        <f>'CURVA ABC'!F129</f>
        <v>C</v>
      </c>
      <c r="I125" s="196">
        <f>VLOOKUP(Tabela5[[#This Row],[PRODUTO]],'CURVA ABC'!$H$10:$M$404,2,0)</f>
        <v>0</v>
      </c>
      <c r="J125" s="194">
        <f>VLOOKUP(Tabela5[[#This Row],[PRODUTO]],'CURVA ABC'!$H$10:$M$404,3,0)</f>
        <v>0</v>
      </c>
      <c r="K125" s="194">
        <f>VLOOKUP(Tabela5[[#This Row],[PRODUTO]],'CURVA ABC'!$H$10:$M$404,4,0)</f>
        <v>0</v>
      </c>
      <c r="L125" s="195">
        <f>IFERROR(Tabela5[[#This Row],[VALOR.]]/'CURVA ABC'!$J$2,0)</f>
        <v>0</v>
      </c>
      <c r="M125" s="195">
        <f>VLOOKUP(Tabela5[[#This Row],[PRODUTO]],'CURVA ABC'!$H$10:$M$404,5,0)</f>
        <v>0</v>
      </c>
      <c r="N125" s="196" t="str">
        <f>VLOOKUP(Tabela5[[#This Row],[PRODUTO]],'CURVA ABC'!$H$10:$M$404,6,0)</f>
        <v>A</v>
      </c>
      <c r="O125" s="194" t="str">
        <f>IF(AND(COMPARATIVO!$H125="",COMPARATIVO!$N125=""),"",IF(COMPARATIVO!$H125=COMPARATIVO!$N125,"EQUILIBRADO",IF(AND(COMPARATIVO!$H125="A",COMPARATIVO!$N125="B"),"GIRO BAIXO",IF(AND(COMPARATIVO!$H125="A",COMPARATIVO!$N125="C"),"GIRO MUITO BAIXO",IF(AND(COMPARATIVO!$H125="B",COMPARATIVO!$N125="A"),"GIRO ALTO",IF(AND(COMPARATIVO!$H125="B",COMPARATIVO!$N125="C"),"GIRO BAIXO",IF(AND(COMPARATIVO!$H125="C",COMPARATIVO!$N125="A"),"GIRO MUITO ALTO",IF(AND(COMPARATIVO!$H125="C",COMPARATIVO!$N125="B"),"GIRO ALTO",""))))))))</f>
        <v>GIRO MUITO ALTO</v>
      </c>
    </row>
    <row r="126" spans="1:15" x14ac:dyDescent="0.25">
      <c r="A126" s="201" t="str">
        <f>'CURVA ABC'!A130</f>
        <v>GELATINA SEM SABOR</v>
      </c>
      <c r="B126" s="201" t="str">
        <f>IFERROR(VLOOKUP(Tabela5[[#This Row],[PRODUTO]],CADASTRO!$B$2:$C$393,2,0),"")</f>
        <v/>
      </c>
      <c r="C126" s="201">
        <f>'CURVA ABC'!B130</f>
        <v>10</v>
      </c>
      <c r="D126" s="197">
        <f>'CURVA ABC'!C130</f>
        <v>13.3</v>
      </c>
      <c r="E126" s="197">
        <f>'CURVA ABC'!D130</f>
        <v>0</v>
      </c>
      <c r="F126" s="198">
        <f>IFERROR(Tabela5[[#This Row],[VALOR]]/'CURVA ABC'!$C$2,0)</f>
        <v>7.3816082294831092E-5</v>
      </c>
      <c r="G126" s="198">
        <f>'CURVA ABC'!E130</f>
        <v>0.99958664936443387</v>
      </c>
      <c r="H126" s="199" t="str">
        <f>'CURVA ABC'!F130</f>
        <v>C</v>
      </c>
      <c r="I126" s="199">
        <f>VLOOKUP(Tabela5[[#This Row],[PRODUTO]],'CURVA ABC'!$H$10:$M$404,2,0)</f>
        <v>0</v>
      </c>
      <c r="J126" s="197">
        <f>VLOOKUP(Tabela5[[#This Row],[PRODUTO]],'CURVA ABC'!$H$10:$M$404,3,0)</f>
        <v>0</v>
      </c>
      <c r="K126" s="197">
        <f>VLOOKUP(Tabela5[[#This Row],[PRODUTO]],'CURVA ABC'!$H$10:$M$404,4,0)</f>
        <v>0</v>
      </c>
      <c r="L126" s="198">
        <f>IFERROR(Tabela5[[#This Row],[VALOR.]]/'CURVA ABC'!$J$2,0)</f>
        <v>0</v>
      </c>
      <c r="M126" s="198">
        <f>VLOOKUP(Tabela5[[#This Row],[PRODUTO]],'CURVA ABC'!$H$10:$M$404,5,0)</f>
        <v>0</v>
      </c>
      <c r="N126" s="199" t="str">
        <f>VLOOKUP(Tabela5[[#This Row],[PRODUTO]],'CURVA ABC'!$H$10:$M$404,6,0)</f>
        <v>A</v>
      </c>
      <c r="O126" s="197" t="str">
        <f>IF(AND(COMPARATIVO!$H126="",COMPARATIVO!$N126=""),"",IF(COMPARATIVO!$H126=COMPARATIVO!$N126,"EQUILIBRADO",IF(AND(COMPARATIVO!$H126="A",COMPARATIVO!$N126="B"),"GIRO BAIXO",IF(AND(COMPARATIVO!$H126="A",COMPARATIVO!$N126="C"),"GIRO MUITO BAIXO",IF(AND(COMPARATIVO!$H126="B",COMPARATIVO!$N126="A"),"GIRO ALTO",IF(AND(COMPARATIVO!$H126="B",COMPARATIVO!$N126="C"),"GIRO BAIXO",IF(AND(COMPARATIVO!$H126="C",COMPARATIVO!$N126="A"),"GIRO MUITO ALTO",IF(AND(COMPARATIVO!$H126="C",COMPARATIVO!$N126="B"),"GIRO ALTO",""))))))))</f>
        <v>GIRO MUITO ALTO</v>
      </c>
    </row>
    <row r="127" spans="1:15" x14ac:dyDescent="0.25">
      <c r="A127" s="200" t="str">
        <f>'CURVA ABC'!A131</f>
        <v>AMIDO DE MILHO</v>
      </c>
      <c r="B127" s="200" t="str">
        <f>IFERROR(VLOOKUP(Tabela5[[#This Row],[PRODUTO]],CADASTRO!$B$2:$C$393,2,0),"")</f>
        <v/>
      </c>
      <c r="C127" s="200">
        <f>'CURVA ABC'!B131</f>
        <v>1</v>
      </c>
      <c r="D127" s="194">
        <f>'CURVA ABC'!C131</f>
        <v>11.9</v>
      </c>
      <c r="E127" s="194">
        <f>'CURVA ABC'!D131</f>
        <v>0</v>
      </c>
      <c r="F127" s="195">
        <f>IFERROR(Tabela5[[#This Row],[VALOR]]/'CURVA ABC'!$C$2,0)</f>
        <v>6.6045968369059401E-5</v>
      </c>
      <c r="G127" s="195">
        <f>'CURVA ABC'!E131</f>
        <v>0.99965269533280288</v>
      </c>
      <c r="H127" s="196" t="str">
        <f>'CURVA ABC'!F131</f>
        <v>C</v>
      </c>
      <c r="I127" s="196">
        <f>VLOOKUP(Tabela5[[#This Row],[PRODUTO]],'CURVA ABC'!$H$10:$M$404,2,0)</f>
        <v>0</v>
      </c>
      <c r="J127" s="194">
        <f>VLOOKUP(Tabela5[[#This Row],[PRODUTO]],'CURVA ABC'!$H$10:$M$404,3,0)</f>
        <v>0</v>
      </c>
      <c r="K127" s="194">
        <f>VLOOKUP(Tabela5[[#This Row],[PRODUTO]],'CURVA ABC'!$H$10:$M$404,4,0)</f>
        <v>0</v>
      </c>
      <c r="L127" s="195">
        <f>IFERROR(Tabela5[[#This Row],[VALOR.]]/'CURVA ABC'!$J$2,0)</f>
        <v>0</v>
      </c>
      <c r="M127" s="195">
        <f>VLOOKUP(Tabela5[[#This Row],[PRODUTO]],'CURVA ABC'!$H$10:$M$404,5,0)</f>
        <v>0</v>
      </c>
      <c r="N127" s="196" t="str">
        <f>VLOOKUP(Tabela5[[#This Row],[PRODUTO]],'CURVA ABC'!$H$10:$M$404,6,0)</f>
        <v>A</v>
      </c>
      <c r="O127" s="194" t="str">
        <f>IF(AND(COMPARATIVO!$H127="",COMPARATIVO!$N127=""),"",IF(COMPARATIVO!$H127=COMPARATIVO!$N127,"EQUILIBRADO",IF(AND(COMPARATIVO!$H127="A",COMPARATIVO!$N127="B"),"GIRO BAIXO",IF(AND(COMPARATIVO!$H127="A",COMPARATIVO!$N127="C"),"GIRO MUITO BAIXO",IF(AND(COMPARATIVO!$H127="B",COMPARATIVO!$N127="A"),"GIRO ALTO",IF(AND(COMPARATIVO!$H127="B",COMPARATIVO!$N127="C"),"GIRO BAIXO",IF(AND(COMPARATIVO!$H127="C",COMPARATIVO!$N127="A"),"GIRO MUITO ALTO",IF(AND(COMPARATIVO!$H127="C",COMPARATIVO!$N127="B"),"GIRO ALTO",""))))))))</f>
        <v>GIRO MUITO ALTO</v>
      </c>
    </row>
    <row r="128" spans="1:15" x14ac:dyDescent="0.25">
      <c r="A128" s="201" t="str">
        <f>'CURVA ABC'!A132</f>
        <v>MOLHO POMAROLA</v>
      </c>
      <c r="B128" s="201" t="str">
        <f>IFERROR(VLOOKUP(Tabela5[[#This Row],[PRODUTO]],CADASTRO!$B$2:$C$393,2,0),"")</f>
        <v/>
      </c>
      <c r="C128" s="201">
        <f>'CURVA ABC'!B132</f>
        <v>3</v>
      </c>
      <c r="D128" s="197">
        <f>'CURVA ABC'!C132</f>
        <v>10.77</v>
      </c>
      <c r="E128" s="197">
        <f>'CURVA ABC'!D132</f>
        <v>0</v>
      </c>
      <c r="F128" s="198">
        <f>IFERROR(Tabela5[[#This Row],[VALOR]]/'CURVA ABC'!$C$2,0)</f>
        <v>5.977437641468653E-5</v>
      </c>
      <c r="G128" s="198">
        <f>'CURVA ABC'!E132</f>
        <v>0.99971246970921746</v>
      </c>
      <c r="H128" s="199" t="str">
        <f>'CURVA ABC'!F132</f>
        <v>C</v>
      </c>
      <c r="I128" s="199">
        <f>VLOOKUP(Tabela5[[#This Row],[PRODUTO]],'CURVA ABC'!$H$10:$M$404,2,0)</f>
        <v>0</v>
      </c>
      <c r="J128" s="197">
        <f>VLOOKUP(Tabela5[[#This Row],[PRODUTO]],'CURVA ABC'!$H$10:$M$404,3,0)</f>
        <v>0</v>
      </c>
      <c r="K128" s="197">
        <f>VLOOKUP(Tabela5[[#This Row],[PRODUTO]],'CURVA ABC'!$H$10:$M$404,4,0)</f>
        <v>0</v>
      </c>
      <c r="L128" s="198">
        <f>IFERROR(Tabela5[[#This Row],[VALOR.]]/'CURVA ABC'!$J$2,0)</f>
        <v>0</v>
      </c>
      <c r="M128" s="198">
        <f>VLOOKUP(Tabela5[[#This Row],[PRODUTO]],'CURVA ABC'!$H$10:$M$404,5,0)</f>
        <v>0</v>
      </c>
      <c r="N128" s="199" t="str">
        <f>VLOOKUP(Tabela5[[#This Row],[PRODUTO]],'CURVA ABC'!$H$10:$M$404,6,0)</f>
        <v>A</v>
      </c>
      <c r="O128" s="197" t="str">
        <f>IF(AND(COMPARATIVO!$H128="",COMPARATIVO!$N128=""),"",IF(COMPARATIVO!$H128=COMPARATIVO!$N128,"EQUILIBRADO",IF(AND(COMPARATIVO!$H128="A",COMPARATIVO!$N128="B"),"GIRO BAIXO",IF(AND(COMPARATIVO!$H128="A",COMPARATIVO!$N128="C"),"GIRO MUITO BAIXO",IF(AND(COMPARATIVO!$H128="B",COMPARATIVO!$N128="A"),"GIRO ALTO",IF(AND(COMPARATIVO!$H128="B",COMPARATIVO!$N128="C"),"GIRO BAIXO",IF(AND(COMPARATIVO!$H128="C",COMPARATIVO!$N128="A"),"GIRO MUITO ALTO",IF(AND(COMPARATIVO!$H128="C",COMPARATIVO!$N128="B"),"GIRO ALTO",""))))))))</f>
        <v>GIRO MUITO ALTO</v>
      </c>
    </row>
    <row r="129" spans="1:15" x14ac:dyDescent="0.25">
      <c r="A129" s="200" t="str">
        <f>'CURVA ABC'!A133</f>
        <v>CENOURA</v>
      </c>
      <c r="B129" s="200" t="str">
        <f>IFERROR(VLOOKUP(Tabela5[[#This Row],[PRODUTO]],CADASTRO!$B$2:$C$393,2,0),"")</f>
        <v/>
      </c>
      <c r="C129" s="200">
        <f>'CURVA ABC'!B133</f>
        <v>7.0609999999999999</v>
      </c>
      <c r="D129" s="194">
        <f>'CURVA ABC'!C133</f>
        <v>10.5915</v>
      </c>
      <c r="E129" s="194">
        <f>'CURVA ABC'!D133</f>
        <v>0</v>
      </c>
      <c r="F129" s="195">
        <f>IFERROR(Tabela5[[#This Row],[VALOR]]/'CURVA ABC'!$C$2,0)</f>
        <v>5.8783686889150637E-5</v>
      </c>
      <c r="G129" s="195">
        <f>'CURVA ABC'!E133</f>
        <v>0.99977125339610673</v>
      </c>
      <c r="H129" s="196" t="str">
        <f>'CURVA ABC'!F133</f>
        <v>C</v>
      </c>
      <c r="I129" s="196">
        <f>VLOOKUP(Tabela5[[#This Row],[PRODUTO]],'CURVA ABC'!$H$10:$M$404,2,0)</f>
        <v>0</v>
      </c>
      <c r="J129" s="194">
        <f>VLOOKUP(Tabela5[[#This Row],[PRODUTO]],'CURVA ABC'!$H$10:$M$404,3,0)</f>
        <v>0</v>
      </c>
      <c r="K129" s="194">
        <f>VLOOKUP(Tabela5[[#This Row],[PRODUTO]],'CURVA ABC'!$H$10:$M$404,4,0)</f>
        <v>0</v>
      </c>
      <c r="L129" s="195">
        <f>IFERROR(Tabela5[[#This Row],[VALOR.]]/'CURVA ABC'!$J$2,0)</f>
        <v>0</v>
      </c>
      <c r="M129" s="195">
        <f>VLOOKUP(Tabela5[[#This Row],[PRODUTO]],'CURVA ABC'!$H$10:$M$404,5,0)</f>
        <v>0</v>
      </c>
      <c r="N129" s="196" t="str">
        <f>VLOOKUP(Tabela5[[#This Row],[PRODUTO]],'CURVA ABC'!$H$10:$M$404,6,0)</f>
        <v>A</v>
      </c>
      <c r="O129" s="194" t="str">
        <f>IF(AND(COMPARATIVO!$H129="",COMPARATIVO!$N129=""),"",IF(COMPARATIVO!$H129=COMPARATIVO!$N129,"EQUILIBRADO",IF(AND(COMPARATIVO!$H129="A",COMPARATIVO!$N129="B"),"GIRO BAIXO",IF(AND(COMPARATIVO!$H129="A",COMPARATIVO!$N129="C"),"GIRO MUITO BAIXO",IF(AND(COMPARATIVO!$H129="B",COMPARATIVO!$N129="A"),"GIRO ALTO",IF(AND(COMPARATIVO!$H129="B",COMPARATIVO!$N129="C"),"GIRO BAIXO",IF(AND(COMPARATIVO!$H129="C",COMPARATIVO!$N129="A"),"GIRO MUITO ALTO",IF(AND(COMPARATIVO!$H129="C",COMPARATIVO!$N129="B"),"GIRO ALTO",""))))))))</f>
        <v>GIRO MUITO ALTO</v>
      </c>
    </row>
    <row r="130" spans="1:15" x14ac:dyDescent="0.25">
      <c r="A130" s="201" t="str">
        <f>'CURVA ABC'!A134</f>
        <v>BETERRABA</v>
      </c>
      <c r="B130" s="201" t="str">
        <f>IFERROR(VLOOKUP(Tabela5[[#This Row],[PRODUTO]],CADASTRO!$B$2:$C$393,2,0),"")</f>
        <v/>
      </c>
      <c r="C130" s="201">
        <f>'CURVA ABC'!B134</f>
        <v>3.25</v>
      </c>
      <c r="D130" s="197">
        <f>'CURVA ABC'!C134</f>
        <v>9.4249999999999989</v>
      </c>
      <c r="E130" s="197">
        <f>'CURVA ABC'!D134</f>
        <v>0</v>
      </c>
      <c r="F130" s="198">
        <f>IFERROR(Tabela5[[#This Row],[VALOR]]/'CURVA ABC'!$C$2,0)</f>
        <v>5.2309516964570148E-5</v>
      </c>
      <c r="G130" s="198">
        <f>'CURVA ABC'!E134</f>
        <v>0.99982356291307117</v>
      </c>
      <c r="H130" s="199" t="str">
        <f>'CURVA ABC'!F134</f>
        <v>C</v>
      </c>
      <c r="I130" s="199">
        <f>VLOOKUP(Tabela5[[#This Row],[PRODUTO]],'CURVA ABC'!$H$10:$M$404,2,0)</f>
        <v>0</v>
      </c>
      <c r="J130" s="197">
        <f>VLOOKUP(Tabela5[[#This Row],[PRODUTO]],'CURVA ABC'!$H$10:$M$404,3,0)</f>
        <v>0</v>
      </c>
      <c r="K130" s="197">
        <f>VLOOKUP(Tabela5[[#This Row],[PRODUTO]],'CURVA ABC'!$H$10:$M$404,4,0)</f>
        <v>0</v>
      </c>
      <c r="L130" s="198">
        <f>IFERROR(Tabela5[[#This Row],[VALOR.]]/'CURVA ABC'!$J$2,0)</f>
        <v>0</v>
      </c>
      <c r="M130" s="198">
        <f>VLOOKUP(Tabela5[[#This Row],[PRODUTO]],'CURVA ABC'!$H$10:$M$404,5,0)</f>
        <v>0</v>
      </c>
      <c r="N130" s="199" t="str">
        <f>VLOOKUP(Tabela5[[#This Row],[PRODUTO]],'CURVA ABC'!$H$10:$M$404,6,0)</f>
        <v>A</v>
      </c>
      <c r="O130" s="197" t="str">
        <f>IF(AND(COMPARATIVO!$H130="",COMPARATIVO!$N130=""),"",IF(COMPARATIVO!$H130=COMPARATIVO!$N130,"EQUILIBRADO",IF(AND(COMPARATIVO!$H130="A",COMPARATIVO!$N130="B"),"GIRO BAIXO",IF(AND(COMPARATIVO!$H130="A",COMPARATIVO!$N130="C"),"GIRO MUITO BAIXO",IF(AND(COMPARATIVO!$H130="B",COMPARATIVO!$N130="A"),"GIRO ALTO",IF(AND(COMPARATIVO!$H130="B",COMPARATIVO!$N130="C"),"GIRO BAIXO",IF(AND(COMPARATIVO!$H130="C",COMPARATIVO!$N130="A"),"GIRO MUITO ALTO",IF(AND(COMPARATIVO!$H130="C",COMPARATIVO!$N130="B"),"GIRO ALTO",""))))))))</f>
        <v>GIRO MUITO ALTO</v>
      </c>
    </row>
    <row r="131" spans="1:15" x14ac:dyDescent="0.25">
      <c r="A131" s="200" t="str">
        <f>'CURVA ABC'!A135</f>
        <v>ADOÇANTE LÍQUIDO</v>
      </c>
      <c r="B131" s="200" t="str">
        <f>IFERROR(VLOOKUP(Tabela5[[#This Row],[PRODUTO]],CADASTRO!$B$2:$C$393,2,0),"")</f>
        <v/>
      </c>
      <c r="C131" s="200">
        <f>'CURVA ABC'!B135</f>
        <v>1</v>
      </c>
      <c r="D131" s="194">
        <f>'CURVA ABC'!C135</f>
        <v>8.7899999999999991</v>
      </c>
      <c r="E131" s="194">
        <f>'CURVA ABC'!D135</f>
        <v>0</v>
      </c>
      <c r="F131" s="195">
        <f>IFERROR(Tabela5[[#This Row],[VALOR]]/'CURVA ABC'!$C$2,0)</f>
        <v>4.8785215291095133E-5</v>
      </c>
      <c r="G131" s="195">
        <f>'CURVA ABC'!E135</f>
        <v>0.99987234812836234</v>
      </c>
      <c r="H131" s="196" t="str">
        <f>'CURVA ABC'!F135</f>
        <v>C</v>
      </c>
      <c r="I131" s="196">
        <f>VLOOKUP(Tabela5[[#This Row],[PRODUTO]],'CURVA ABC'!$H$10:$M$404,2,0)</f>
        <v>0</v>
      </c>
      <c r="J131" s="194">
        <f>VLOOKUP(Tabela5[[#This Row],[PRODUTO]],'CURVA ABC'!$H$10:$M$404,3,0)</f>
        <v>0</v>
      </c>
      <c r="K131" s="194">
        <f>VLOOKUP(Tabela5[[#This Row],[PRODUTO]],'CURVA ABC'!$H$10:$M$404,4,0)</f>
        <v>0</v>
      </c>
      <c r="L131" s="195">
        <f>IFERROR(Tabela5[[#This Row],[VALOR.]]/'CURVA ABC'!$J$2,0)</f>
        <v>0</v>
      </c>
      <c r="M131" s="195">
        <f>VLOOKUP(Tabela5[[#This Row],[PRODUTO]],'CURVA ABC'!$H$10:$M$404,5,0)</f>
        <v>0</v>
      </c>
      <c r="N131" s="196" t="str">
        <f>VLOOKUP(Tabela5[[#This Row],[PRODUTO]],'CURVA ABC'!$H$10:$M$404,6,0)</f>
        <v>A</v>
      </c>
      <c r="O131" s="194" t="str">
        <f>IF(AND(COMPARATIVO!$H131="",COMPARATIVO!$N131=""),"",IF(COMPARATIVO!$H131=COMPARATIVO!$N131,"EQUILIBRADO",IF(AND(COMPARATIVO!$H131="A",COMPARATIVO!$N131="B"),"GIRO BAIXO",IF(AND(COMPARATIVO!$H131="A",COMPARATIVO!$N131="C"),"GIRO MUITO BAIXO",IF(AND(COMPARATIVO!$H131="B",COMPARATIVO!$N131="A"),"GIRO ALTO",IF(AND(COMPARATIVO!$H131="B",COMPARATIVO!$N131="C"),"GIRO BAIXO",IF(AND(COMPARATIVO!$H131="C",COMPARATIVO!$N131="A"),"GIRO MUITO ALTO",IF(AND(COMPARATIVO!$H131="C",COMPARATIVO!$N131="B"),"GIRO ALTO",""))))))))</f>
        <v>GIRO MUITO ALTO</v>
      </c>
    </row>
    <row r="132" spans="1:15" x14ac:dyDescent="0.25">
      <c r="A132" s="201" t="str">
        <f>'CURVA ABC'!A136</f>
        <v>SAL</v>
      </c>
      <c r="B132" s="201" t="str">
        <f>IFERROR(VLOOKUP(Tabela5[[#This Row],[PRODUTO]],CADASTRO!$B$2:$C$393,2,0),"")</f>
        <v/>
      </c>
      <c r="C132" s="201">
        <f>'CURVA ABC'!B136</f>
        <v>3</v>
      </c>
      <c r="D132" s="197">
        <f>'CURVA ABC'!C136</f>
        <v>6.63</v>
      </c>
      <c r="E132" s="197">
        <f>'CURVA ABC'!D136</f>
        <v>0</v>
      </c>
      <c r="F132" s="198">
        <f>IFERROR(Tabela5[[#This Row],[VALOR]]/'CURVA ABC'!$C$2,0)</f>
        <v>3.679703951990452E-5</v>
      </c>
      <c r="G132" s="198">
        <f>'CURVA ABC'!E136</f>
        <v>0.99990914516788221</v>
      </c>
      <c r="H132" s="199" t="str">
        <f>'CURVA ABC'!F136</f>
        <v>C</v>
      </c>
      <c r="I132" s="199">
        <f>VLOOKUP(Tabela5[[#This Row],[PRODUTO]],'CURVA ABC'!$H$10:$M$404,2,0)</f>
        <v>0</v>
      </c>
      <c r="J132" s="197">
        <f>VLOOKUP(Tabela5[[#This Row],[PRODUTO]],'CURVA ABC'!$H$10:$M$404,3,0)</f>
        <v>0</v>
      </c>
      <c r="K132" s="197">
        <f>VLOOKUP(Tabela5[[#This Row],[PRODUTO]],'CURVA ABC'!$H$10:$M$404,4,0)</f>
        <v>0</v>
      </c>
      <c r="L132" s="198">
        <f>IFERROR(Tabela5[[#This Row],[VALOR.]]/'CURVA ABC'!$J$2,0)</f>
        <v>0</v>
      </c>
      <c r="M132" s="198">
        <f>VLOOKUP(Tabela5[[#This Row],[PRODUTO]],'CURVA ABC'!$H$10:$M$404,5,0)</f>
        <v>0</v>
      </c>
      <c r="N132" s="199" t="str">
        <f>VLOOKUP(Tabela5[[#This Row],[PRODUTO]],'CURVA ABC'!$H$10:$M$404,6,0)</f>
        <v>A</v>
      </c>
      <c r="O132" s="197" t="str">
        <f>IF(AND(COMPARATIVO!$H132="",COMPARATIVO!$N132=""),"",IF(COMPARATIVO!$H132=COMPARATIVO!$N132,"EQUILIBRADO",IF(AND(COMPARATIVO!$H132="A",COMPARATIVO!$N132="B"),"GIRO BAIXO",IF(AND(COMPARATIVO!$H132="A",COMPARATIVO!$N132="C"),"GIRO MUITO BAIXO",IF(AND(COMPARATIVO!$H132="B",COMPARATIVO!$N132="A"),"GIRO ALTO",IF(AND(COMPARATIVO!$H132="B",COMPARATIVO!$N132="C"),"GIRO BAIXO",IF(AND(COMPARATIVO!$H132="C",COMPARATIVO!$N132="A"),"GIRO MUITO ALTO",IF(AND(COMPARATIVO!$H132="C",COMPARATIVO!$N132="B"),"GIRO ALTO",""))))))))</f>
        <v>GIRO MUITO ALTO</v>
      </c>
    </row>
    <row r="133" spans="1:15" x14ac:dyDescent="0.25">
      <c r="A133" s="200" t="str">
        <f>'CURVA ABC'!A137</f>
        <v>BRÓCOLIS CONG. 2Kg</v>
      </c>
      <c r="B133" s="200" t="str">
        <f>IFERROR(VLOOKUP(Tabela5[[#This Row],[PRODUTO]],CADASTRO!$B$2:$C$393,2,0),"")</f>
        <v/>
      </c>
      <c r="C133" s="200">
        <f>'CURVA ABC'!B137</f>
        <v>1</v>
      </c>
      <c r="D133" s="194">
        <f>'CURVA ABC'!C137</f>
        <v>6</v>
      </c>
      <c r="E133" s="194">
        <f>'CURVA ABC'!D137</f>
        <v>0</v>
      </c>
      <c r="F133" s="195">
        <f>IFERROR(Tabela5[[#This Row],[VALOR]]/'CURVA ABC'!$C$2,0)</f>
        <v>3.3300488253307261E-5</v>
      </c>
      <c r="G133" s="195">
        <f>'CURVA ABC'!E137</f>
        <v>0.99994244565613555</v>
      </c>
      <c r="H133" s="196" t="str">
        <f>'CURVA ABC'!F137</f>
        <v>C</v>
      </c>
      <c r="I133" s="196">
        <f>VLOOKUP(Tabela5[[#This Row],[PRODUTO]],'CURVA ABC'!$H$10:$M$404,2,0)</f>
        <v>0</v>
      </c>
      <c r="J133" s="194">
        <f>VLOOKUP(Tabela5[[#This Row],[PRODUTO]],'CURVA ABC'!$H$10:$M$404,3,0)</f>
        <v>0</v>
      </c>
      <c r="K133" s="194">
        <f>VLOOKUP(Tabela5[[#This Row],[PRODUTO]],'CURVA ABC'!$H$10:$M$404,4,0)</f>
        <v>0</v>
      </c>
      <c r="L133" s="195">
        <f>IFERROR(Tabela5[[#This Row],[VALOR.]]/'CURVA ABC'!$J$2,0)</f>
        <v>0</v>
      </c>
      <c r="M133" s="195">
        <f>VLOOKUP(Tabela5[[#This Row],[PRODUTO]],'CURVA ABC'!$H$10:$M$404,5,0)</f>
        <v>0</v>
      </c>
      <c r="N133" s="196" t="str">
        <f>VLOOKUP(Tabela5[[#This Row],[PRODUTO]],'CURVA ABC'!$H$10:$M$404,6,0)</f>
        <v>A</v>
      </c>
      <c r="O133" s="194" t="str">
        <f>IF(AND(COMPARATIVO!$H133="",COMPARATIVO!$N133=""),"",IF(COMPARATIVO!$H133=COMPARATIVO!$N133,"EQUILIBRADO",IF(AND(COMPARATIVO!$H133="A",COMPARATIVO!$N133="B"),"GIRO BAIXO",IF(AND(COMPARATIVO!$H133="A",COMPARATIVO!$N133="C"),"GIRO MUITO BAIXO",IF(AND(COMPARATIVO!$H133="B",COMPARATIVO!$N133="A"),"GIRO ALTO",IF(AND(COMPARATIVO!$H133="B",COMPARATIVO!$N133="C"),"GIRO BAIXO",IF(AND(COMPARATIVO!$H133="C",COMPARATIVO!$N133="A"),"GIRO MUITO ALTO",IF(AND(COMPARATIVO!$H133="C",COMPARATIVO!$N133="B"),"GIRO ALTO",""))))))))</f>
        <v>GIRO MUITO ALTO</v>
      </c>
    </row>
    <row r="134" spans="1:15" x14ac:dyDescent="0.25">
      <c r="A134" s="201" t="str">
        <f>'CURVA ABC'!A138</f>
        <v>AÇUCAR REFINADO SACHÊ CAIXA</v>
      </c>
      <c r="B134" s="201" t="str">
        <f>IFERROR(VLOOKUP(Tabela5[[#This Row],[PRODUTO]],CADASTRO!$B$2:$C$393,2,0),"")</f>
        <v/>
      </c>
      <c r="C134" s="201">
        <f>'CURVA ABC'!B138</f>
        <v>1</v>
      </c>
      <c r="D134" s="197">
        <f>'CURVA ABC'!C138</f>
        <v>5.59</v>
      </c>
      <c r="E134" s="197">
        <f>'CURVA ABC'!D138</f>
        <v>0</v>
      </c>
      <c r="F134" s="198">
        <f>IFERROR(Tabela5[[#This Row],[VALOR]]/'CURVA ABC'!$C$2,0)</f>
        <v>3.1024954889331261E-5</v>
      </c>
      <c r="G134" s="198">
        <f>'CURVA ABC'!E138</f>
        <v>0.99997347061102482</v>
      </c>
      <c r="H134" s="199" t="str">
        <f>'CURVA ABC'!F138</f>
        <v>C</v>
      </c>
      <c r="I134" s="199">
        <f>VLOOKUP(Tabela5[[#This Row],[PRODUTO]],'CURVA ABC'!$H$10:$M$404,2,0)</f>
        <v>0</v>
      </c>
      <c r="J134" s="197">
        <f>VLOOKUP(Tabela5[[#This Row],[PRODUTO]],'CURVA ABC'!$H$10:$M$404,3,0)</f>
        <v>0</v>
      </c>
      <c r="K134" s="197">
        <f>VLOOKUP(Tabela5[[#This Row],[PRODUTO]],'CURVA ABC'!$H$10:$M$404,4,0)</f>
        <v>0</v>
      </c>
      <c r="L134" s="198">
        <f>IFERROR(Tabela5[[#This Row],[VALOR.]]/'CURVA ABC'!$J$2,0)</f>
        <v>0</v>
      </c>
      <c r="M134" s="198">
        <f>VLOOKUP(Tabela5[[#This Row],[PRODUTO]],'CURVA ABC'!$H$10:$M$404,5,0)</f>
        <v>0</v>
      </c>
      <c r="N134" s="199" t="str">
        <f>VLOOKUP(Tabela5[[#This Row],[PRODUTO]],'CURVA ABC'!$H$10:$M$404,6,0)</f>
        <v>A</v>
      </c>
      <c r="O134" s="197" t="str">
        <f>IF(AND(COMPARATIVO!$H134="",COMPARATIVO!$N134=""),"",IF(COMPARATIVO!$H134=COMPARATIVO!$N134,"EQUILIBRADO",IF(AND(COMPARATIVO!$H134="A",COMPARATIVO!$N134="B"),"GIRO BAIXO",IF(AND(COMPARATIVO!$H134="A",COMPARATIVO!$N134="C"),"GIRO MUITO BAIXO",IF(AND(COMPARATIVO!$H134="B",COMPARATIVO!$N134="A"),"GIRO ALTO",IF(AND(COMPARATIVO!$H134="B",COMPARATIVO!$N134="C"),"GIRO BAIXO",IF(AND(COMPARATIVO!$H134="C",COMPARATIVO!$N134="A"),"GIRO MUITO ALTO",IF(AND(COMPARATIVO!$H134="C",COMPARATIVO!$N134="B"),"GIRO ALTO",""))))))))</f>
        <v>GIRO MUITO ALTO</v>
      </c>
    </row>
    <row r="135" spans="1:15" x14ac:dyDescent="0.25">
      <c r="A135" s="200" t="str">
        <f>'CURVA ABC'!A139</f>
        <v>SAL GROSSO</v>
      </c>
      <c r="B135" s="200" t="str">
        <f>IFERROR(VLOOKUP(Tabela5[[#This Row],[PRODUTO]],CADASTRO!$B$2:$C$393,2,0),"")</f>
        <v/>
      </c>
      <c r="C135" s="200">
        <f>'CURVA ABC'!B139</f>
        <v>2</v>
      </c>
      <c r="D135" s="194">
        <f>'CURVA ABC'!C139</f>
        <v>4.78</v>
      </c>
      <c r="E135" s="194">
        <f>'CURVA ABC'!D139</f>
        <v>0</v>
      </c>
      <c r="F135" s="195">
        <f>IFERROR(Tabela5[[#This Row],[VALOR]]/'CURVA ABC'!$C$2,0)</f>
        <v>2.6529388975134786E-5</v>
      </c>
      <c r="G135" s="195">
        <f>'CURVA ABC'!E139</f>
        <v>1</v>
      </c>
      <c r="H135" s="196" t="str">
        <f>'CURVA ABC'!F139</f>
        <v>C</v>
      </c>
      <c r="I135" s="196">
        <f>VLOOKUP(Tabela5[[#This Row],[PRODUTO]],'CURVA ABC'!$H$10:$M$404,2,0)</f>
        <v>0</v>
      </c>
      <c r="J135" s="194">
        <f>VLOOKUP(Tabela5[[#This Row],[PRODUTO]],'CURVA ABC'!$H$10:$M$404,3,0)</f>
        <v>0</v>
      </c>
      <c r="K135" s="194">
        <f>VLOOKUP(Tabela5[[#This Row],[PRODUTO]],'CURVA ABC'!$H$10:$M$404,4,0)</f>
        <v>0</v>
      </c>
      <c r="L135" s="195">
        <f>IFERROR(Tabela5[[#This Row],[VALOR.]]/'CURVA ABC'!$J$2,0)</f>
        <v>0</v>
      </c>
      <c r="M135" s="195">
        <f>VLOOKUP(Tabela5[[#This Row],[PRODUTO]],'CURVA ABC'!$H$10:$M$404,5,0)</f>
        <v>0</v>
      </c>
      <c r="N135" s="196" t="str">
        <f>VLOOKUP(Tabela5[[#This Row],[PRODUTO]],'CURVA ABC'!$H$10:$M$404,6,0)</f>
        <v>A</v>
      </c>
      <c r="O135" s="194" t="str">
        <f>IF(AND(COMPARATIVO!$H135="",COMPARATIVO!$N135=""),"",IF(COMPARATIVO!$H135=COMPARATIVO!$N135,"EQUILIBRADO",IF(AND(COMPARATIVO!$H135="A",COMPARATIVO!$N135="B"),"GIRO BAIXO",IF(AND(COMPARATIVO!$H135="A",COMPARATIVO!$N135="C"),"GIRO MUITO BAIXO",IF(AND(COMPARATIVO!$H135="B",COMPARATIVO!$N135="A"),"GIRO ALTO",IF(AND(COMPARATIVO!$H135="B",COMPARATIVO!$N135="C"),"GIRO BAIXO",IF(AND(COMPARATIVO!$H135="C",COMPARATIVO!$N135="A"),"GIRO MUITO ALTO",IF(AND(COMPARATIVO!$H135="C",COMPARATIVO!$N135="B"),"GIRO ALTO",""))))))))</f>
        <v>GIRO MUITO ALTO</v>
      </c>
    </row>
    <row r="136" spans="1:15" x14ac:dyDescent="0.25">
      <c r="A136" s="201" t="str">
        <f>'CURVA ABC'!A140</f>
        <v>ABOBRINHA VERDE</v>
      </c>
      <c r="B136" s="201" t="str">
        <f>IFERROR(VLOOKUP(Tabela5[[#This Row],[PRODUTO]],CADASTRO!$B$2:$C$393,2,0),"")</f>
        <v/>
      </c>
      <c r="C136" s="201">
        <f>'CURVA ABC'!B140</f>
        <v>0</v>
      </c>
      <c r="D136" s="197">
        <f>'CURVA ABC'!C140</f>
        <v>0</v>
      </c>
      <c r="E136" s="197">
        <f>'CURVA ABC'!D140</f>
        <v>0</v>
      </c>
      <c r="F136" s="198">
        <f>IFERROR(Tabela5[[#This Row],[VALOR]]/'CURVA ABC'!$C$2,0)</f>
        <v>0</v>
      </c>
      <c r="G136" s="198">
        <f>'CURVA ABC'!E140</f>
        <v>1</v>
      </c>
      <c r="H136" s="199" t="str">
        <f>'CURVA ABC'!F140</f>
        <v>C</v>
      </c>
      <c r="I136" s="199">
        <f>VLOOKUP(Tabela5[[#This Row],[PRODUTO]],'CURVA ABC'!$H$10:$M$404,2,0)</f>
        <v>0</v>
      </c>
      <c r="J136" s="197">
        <f>VLOOKUP(Tabela5[[#This Row],[PRODUTO]],'CURVA ABC'!$H$10:$M$404,3,0)</f>
        <v>0</v>
      </c>
      <c r="K136" s="197">
        <f>VLOOKUP(Tabela5[[#This Row],[PRODUTO]],'CURVA ABC'!$H$10:$M$404,4,0)</f>
        <v>0</v>
      </c>
      <c r="L136" s="198">
        <f>IFERROR(Tabela5[[#This Row],[VALOR.]]/'CURVA ABC'!$J$2,0)</f>
        <v>0</v>
      </c>
      <c r="M136" s="198">
        <f>VLOOKUP(Tabela5[[#This Row],[PRODUTO]],'CURVA ABC'!$H$10:$M$404,5,0)</f>
        <v>0</v>
      </c>
      <c r="N136" s="199" t="str">
        <f>VLOOKUP(Tabela5[[#This Row],[PRODUTO]],'CURVA ABC'!$H$10:$M$404,6,0)</f>
        <v>A</v>
      </c>
      <c r="O136" s="197" t="str">
        <f>IF(AND(COMPARATIVO!$H136="",COMPARATIVO!$N136=""),"",IF(COMPARATIVO!$H136=COMPARATIVO!$N136,"EQUILIBRADO",IF(AND(COMPARATIVO!$H136="A",COMPARATIVO!$N136="B"),"GIRO BAIXO",IF(AND(COMPARATIVO!$H136="A",COMPARATIVO!$N136="C"),"GIRO MUITO BAIXO",IF(AND(COMPARATIVO!$H136="B",COMPARATIVO!$N136="A"),"GIRO ALTO",IF(AND(COMPARATIVO!$H136="B",COMPARATIVO!$N136="C"),"GIRO BAIXO",IF(AND(COMPARATIVO!$H136="C",COMPARATIVO!$N136="A"),"GIRO MUITO ALTO",IF(AND(COMPARATIVO!$H136="C",COMPARATIVO!$N136="B"),"GIRO ALTO",""))))))))</f>
        <v>GIRO MUITO ALTO</v>
      </c>
    </row>
    <row r="137" spans="1:15" x14ac:dyDescent="0.25">
      <c r="A137" s="200" t="str">
        <f>'CURVA ABC'!A141</f>
        <v>AÇAFRÃO</v>
      </c>
      <c r="B137" s="200" t="str">
        <f>IFERROR(VLOOKUP(Tabela5[[#This Row],[PRODUTO]],CADASTRO!$B$2:$C$393,2,0),"")</f>
        <v/>
      </c>
      <c r="C137" s="200">
        <f>'CURVA ABC'!B141</f>
        <v>0</v>
      </c>
      <c r="D137" s="194">
        <f>'CURVA ABC'!C141</f>
        <v>0</v>
      </c>
      <c r="E137" s="194">
        <f>'CURVA ABC'!D141</f>
        <v>0</v>
      </c>
      <c r="F137" s="195">
        <f>IFERROR(Tabela5[[#This Row],[VALOR]]/'CURVA ABC'!$C$2,0)</f>
        <v>0</v>
      </c>
      <c r="G137" s="195">
        <f>'CURVA ABC'!E141</f>
        <v>1</v>
      </c>
      <c r="H137" s="196" t="str">
        <f>'CURVA ABC'!F141</f>
        <v>C</v>
      </c>
      <c r="I137" s="196">
        <f>VLOOKUP(Tabela5[[#This Row],[PRODUTO]],'CURVA ABC'!$H$10:$M$404,2,0)</f>
        <v>0</v>
      </c>
      <c r="J137" s="194">
        <f>VLOOKUP(Tabela5[[#This Row],[PRODUTO]],'CURVA ABC'!$H$10:$M$404,3,0)</f>
        <v>0</v>
      </c>
      <c r="K137" s="194">
        <f>VLOOKUP(Tabela5[[#This Row],[PRODUTO]],'CURVA ABC'!$H$10:$M$404,4,0)</f>
        <v>0</v>
      </c>
      <c r="L137" s="195">
        <f>IFERROR(Tabela5[[#This Row],[VALOR.]]/'CURVA ABC'!$J$2,0)</f>
        <v>0</v>
      </c>
      <c r="M137" s="195">
        <f>VLOOKUP(Tabela5[[#This Row],[PRODUTO]],'CURVA ABC'!$H$10:$M$404,5,0)</f>
        <v>0</v>
      </c>
      <c r="N137" s="196" t="str">
        <f>VLOOKUP(Tabela5[[#This Row],[PRODUTO]],'CURVA ABC'!$H$10:$M$404,6,0)</f>
        <v>A</v>
      </c>
      <c r="O137" s="194" t="str">
        <f>IF(AND(COMPARATIVO!$H137="",COMPARATIVO!$N137=""),"",IF(COMPARATIVO!$H137=COMPARATIVO!$N137,"EQUILIBRADO",IF(AND(COMPARATIVO!$H137="A",COMPARATIVO!$N137="B"),"GIRO BAIXO",IF(AND(COMPARATIVO!$H137="A",COMPARATIVO!$N137="C"),"GIRO MUITO BAIXO",IF(AND(COMPARATIVO!$H137="B",COMPARATIVO!$N137="A"),"GIRO ALTO",IF(AND(COMPARATIVO!$H137="B",COMPARATIVO!$N137="C"),"GIRO BAIXO",IF(AND(COMPARATIVO!$H137="C",COMPARATIVO!$N137="A"),"GIRO MUITO ALTO",IF(AND(COMPARATIVO!$H137="C",COMPARATIVO!$N137="B"),"GIRO ALTO",""))))))))</f>
        <v>GIRO MUITO ALTO</v>
      </c>
    </row>
    <row r="138" spans="1:15" x14ac:dyDescent="0.25">
      <c r="A138" s="201" t="str">
        <f>'CURVA ABC'!A142</f>
        <v>ACELGA</v>
      </c>
      <c r="B138" s="201" t="str">
        <f>IFERROR(VLOOKUP(Tabela5[[#This Row],[PRODUTO]],CADASTRO!$B$2:$C$393,2,0),"")</f>
        <v/>
      </c>
      <c r="C138" s="201">
        <f>'CURVA ABC'!B142</f>
        <v>0</v>
      </c>
      <c r="D138" s="197">
        <f>'CURVA ABC'!C142</f>
        <v>0</v>
      </c>
      <c r="E138" s="197">
        <f>'CURVA ABC'!D142</f>
        <v>0</v>
      </c>
      <c r="F138" s="198">
        <f>IFERROR(Tabela5[[#This Row],[VALOR]]/'CURVA ABC'!$C$2,0)</f>
        <v>0</v>
      </c>
      <c r="G138" s="198">
        <f>'CURVA ABC'!E142</f>
        <v>1</v>
      </c>
      <c r="H138" s="199" t="str">
        <f>'CURVA ABC'!F142</f>
        <v>C</v>
      </c>
      <c r="I138" s="199">
        <f>VLOOKUP(Tabela5[[#This Row],[PRODUTO]],'CURVA ABC'!$H$10:$M$404,2,0)</f>
        <v>0</v>
      </c>
      <c r="J138" s="197">
        <f>VLOOKUP(Tabela5[[#This Row],[PRODUTO]],'CURVA ABC'!$H$10:$M$404,3,0)</f>
        <v>0</v>
      </c>
      <c r="K138" s="197">
        <f>VLOOKUP(Tabela5[[#This Row],[PRODUTO]],'CURVA ABC'!$H$10:$M$404,4,0)</f>
        <v>0</v>
      </c>
      <c r="L138" s="198">
        <f>IFERROR(Tabela5[[#This Row],[VALOR.]]/'CURVA ABC'!$J$2,0)</f>
        <v>0</v>
      </c>
      <c r="M138" s="198">
        <f>VLOOKUP(Tabela5[[#This Row],[PRODUTO]],'CURVA ABC'!$H$10:$M$404,5,0)</f>
        <v>0</v>
      </c>
      <c r="N138" s="199" t="str">
        <f>VLOOKUP(Tabela5[[#This Row],[PRODUTO]],'CURVA ABC'!$H$10:$M$404,6,0)</f>
        <v>A</v>
      </c>
      <c r="O138" s="197" t="str">
        <f>IF(AND(COMPARATIVO!$H138="",COMPARATIVO!$N138=""),"",IF(COMPARATIVO!$H138=COMPARATIVO!$N138,"EQUILIBRADO",IF(AND(COMPARATIVO!$H138="A",COMPARATIVO!$N138="B"),"GIRO BAIXO",IF(AND(COMPARATIVO!$H138="A",COMPARATIVO!$N138="C"),"GIRO MUITO BAIXO",IF(AND(COMPARATIVO!$H138="B",COMPARATIVO!$N138="A"),"GIRO ALTO",IF(AND(COMPARATIVO!$H138="B",COMPARATIVO!$N138="C"),"GIRO BAIXO",IF(AND(COMPARATIVO!$H138="C",COMPARATIVO!$N138="A"),"GIRO MUITO ALTO",IF(AND(COMPARATIVO!$H138="C",COMPARATIVO!$N138="B"),"GIRO ALTO",""))))))))</f>
        <v>GIRO MUITO ALTO</v>
      </c>
    </row>
    <row r="139" spans="1:15" x14ac:dyDescent="0.25">
      <c r="A139" s="200" t="str">
        <f>'CURVA ABC'!A143</f>
        <v>ACHOCOLATADO EM PÓ</v>
      </c>
      <c r="B139" s="200" t="str">
        <f>IFERROR(VLOOKUP(Tabela5[[#This Row],[PRODUTO]],CADASTRO!$B$2:$C$393,2,0),"")</f>
        <v/>
      </c>
      <c r="C139" s="200">
        <f>'CURVA ABC'!B143</f>
        <v>0</v>
      </c>
      <c r="D139" s="194">
        <f>'CURVA ABC'!C143</f>
        <v>0</v>
      </c>
      <c r="E139" s="194">
        <f>'CURVA ABC'!D143</f>
        <v>0</v>
      </c>
      <c r="F139" s="195">
        <f>IFERROR(Tabela5[[#This Row],[VALOR]]/'CURVA ABC'!$C$2,0)</f>
        <v>0</v>
      </c>
      <c r="G139" s="195">
        <f>'CURVA ABC'!E143</f>
        <v>1</v>
      </c>
      <c r="H139" s="196" t="str">
        <f>'CURVA ABC'!F143</f>
        <v>C</v>
      </c>
      <c r="I139" s="196">
        <f>VLOOKUP(Tabela5[[#This Row],[PRODUTO]],'CURVA ABC'!$H$10:$M$404,2,0)</f>
        <v>0</v>
      </c>
      <c r="J139" s="194">
        <f>VLOOKUP(Tabela5[[#This Row],[PRODUTO]],'CURVA ABC'!$H$10:$M$404,3,0)</f>
        <v>0</v>
      </c>
      <c r="K139" s="194">
        <f>VLOOKUP(Tabela5[[#This Row],[PRODUTO]],'CURVA ABC'!$H$10:$M$404,4,0)</f>
        <v>0</v>
      </c>
      <c r="L139" s="195">
        <f>IFERROR(Tabela5[[#This Row],[VALOR.]]/'CURVA ABC'!$J$2,0)</f>
        <v>0</v>
      </c>
      <c r="M139" s="195">
        <f>VLOOKUP(Tabela5[[#This Row],[PRODUTO]],'CURVA ABC'!$H$10:$M$404,5,0)</f>
        <v>0</v>
      </c>
      <c r="N139" s="196" t="str">
        <f>VLOOKUP(Tabela5[[#This Row],[PRODUTO]],'CURVA ABC'!$H$10:$M$404,6,0)</f>
        <v>A</v>
      </c>
      <c r="O139" s="194" t="str">
        <f>IF(AND(COMPARATIVO!$H139="",COMPARATIVO!$N139=""),"",IF(COMPARATIVO!$H139=COMPARATIVO!$N139,"EQUILIBRADO",IF(AND(COMPARATIVO!$H139="A",COMPARATIVO!$N139="B"),"GIRO BAIXO",IF(AND(COMPARATIVO!$H139="A",COMPARATIVO!$N139="C"),"GIRO MUITO BAIXO",IF(AND(COMPARATIVO!$H139="B",COMPARATIVO!$N139="A"),"GIRO ALTO",IF(AND(COMPARATIVO!$H139="B",COMPARATIVO!$N139="C"),"GIRO BAIXO",IF(AND(COMPARATIVO!$H139="C",COMPARATIVO!$N139="A"),"GIRO MUITO ALTO",IF(AND(COMPARATIVO!$H139="C",COMPARATIVO!$N139="B"),"GIRO ALTO",""))))))))</f>
        <v>GIRO MUITO ALTO</v>
      </c>
    </row>
    <row r="140" spans="1:15" x14ac:dyDescent="0.25">
      <c r="A140" s="201" t="str">
        <f>'CURVA ABC'!A144</f>
        <v>ADOÇANTE SACHÊ CX</v>
      </c>
      <c r="B140" s="201" t="str">
        <f>IFERROR(VLOOKUP(Tabela5[[#This Row],[PRODUTO]],CADASTRO!$B$2:$C$393,2,0),"")</f>
        <v/>
      </c>
      <c r="C140" s="201">
        <f>'CURVA ABC'!B144</f>
        <v>0</v>
      </c>
      <c r="D140" s="197">
        <f>'CURVA ABC'!C144</f>
        <v>0</v>
      </c>
      <c r="E140" s="197">
        <f>'CURVA ABC'!D144</f>
        <v>0</v>
      </c>
      <c r="F140" s="198">
        <f>IFERROR(Tabela5[[#This Row],[VALOR]]/'CURVA ABC'!$C$2,0)</f>
        <v>0</v>
      </c>
      <c r="G140" s="198">
        <f>'CURVA ABC'!E144</f>
        <v>1</v>
      </c>
      <c r="H140" s="199" t="str">
        <f>'CURVA ABC'!F144</f>
        <v>C</v>
      </c>
      <c r="I140" s="199">
        <f>VLOOKUP(Tabela5[[#This Row],[PRODUTO]],'CURVA ABC'!$H$10:$M$404,2,0)</f>
        <v>0</v>
      </c>
      <c r="J140" s="197">
        <f>VLOOKUP(Tabela5[[#This Row],[PRODUTO]],'CURVA ABC'!$H$10:$M$404,3,0)</f>
        <v>0</v>
      </c>
      <c r="K140" s="197">
        <f>VLOOKUP(Tabela5[[#This Row],[PRODUTO]],'CURVA ABC'!$H$10:$M$404,4,0)</f>
        <v>0</v>
      </c>
      <c r="L140" s="198">
        <f>IFERROR(Tabela5[[#This Row],[VALOR.]]/'CURVA ABC'!$J$2,0)</f>
        <v>0</v>
      </c>
      <c r="M140" s="198">
        <f>VLOOKUP(Tabela5[[#This Row],[PRODUTO]],'CURVA ABC'!$H$10:$M$404,5,0)</f>
        <v>0</v>
      </c>
      <c r="N140" s="199" t="str">
        <f>VLOOKUP(Tabela5[[#This Row],[PRODUTO]],'CURVA ABC'!$H$10:$M$404,6,0)</f>
        <v>A</v>
      </c>
      <c r="O140" s="197" t="str">
        <f>IF(AND(COMPARATIVO!$H140="",COMPARATIVO!$N140=""),"",IF(COMPARATIVO!$H140=COMPARATIVO!$N140,"EQUILIBRADO",IF(AND(COMPARATIVO!$H140="A",COMPARATIVO!$N140="B"),"GIRO BAIXO",IF(AND(COMPARATIVO!$H140="A",COMPARATIVO!$N140="C"),"GIRO MUITO BAIXO",IF(AND(COMPARATIVO!$H140="B",COMPARATIVO!$N140="A"),"GIRO ALTO",IF(AND(COMPARATIVO!$H140="B",COMPARATIVO!$N140="C"),"GIRO BAIXO",IF(AND(COMPARATIVO!$H140="C",COMPARATIVO!$N140="A"),"GIRO MUITO ALTO",IF(AND(COMPARATIVO!$H140="C",COMPARATIVO!$N140="B"),"GIRO ALTO",""))))))))</f>
        <v>GIRO MUITO ALTO</v>
      </c>
    </row>
    <row r="141" spans="1:15" x14ac:dyDescent="0.25">
      <c r="A141" s="200" t="str">
        <f>'CURVA ABC'!A145</f>
        <v>AGRIÃO</v>
      </c>
      <c r="B141" s="200" t="str">
        <f>IFERROR(VLOOKUP(Tabela5[[#This Row],[PRODUTO]],CADASTRO!$B$2:$C$393,2,0),"")</f>
        <v/>
      </c>
      <c r="C141" s="200">
        <f>'CURVA ABC'!B145</f>
        <v>0</v>
      </c>
      <c r="D141" s="194">
        <f>'CURVA ABC'!C145</f>
        <v>0</v>
      </c>
      <c r="E141" s="194">
        <f>'CURVA ABC'!D145</f>
        <v>0</v>
      </c>
      <c r="F141" s="195">
        <f>IFERROR(Tabela5[[#This Row],[VALOR]]/'CURVA ABC'!$C$2,0)</f>
        <v>0</v>
      </c>
      <c r="G141" s="195">
        <f>'CURVA ABC'!E145</f>
        <v>1</v>
      </c>
      <c r="H141" s="196" t="str">
        <f>'CURVA ABC'!F145</f>
        <v>C</v>
      </c>
      <c r="I141" s="196">
        <f>VLOOKUP(Tabela5[[#This Row],[PRODUTO]],'CURVA ABC'!$H$10:$M$404,2,0)</f>
        <v>0</v>
      </c>
      <c r="J141" s="194">
        <f>VLOOKUP(Tabela5[[#This Row],[PRODUTO]],'CURVA ABC'!$H$10:$M$404,3,0)</f>
        <v>0</v>
      </c>
      <c r="K141" s="194">
        <f>VLOOKUP(Tabela5[[#This Row],[PRODUTO]],'CURVA ABC'!$H$10:$M$404,4,0)</f>
        <v>0</v>
      </c>
      <c r="L141" s="195">
        <f>IFERROR(Tabela5[[#This Row],[VALOR.]]/'CURVA ABC'!$J$2,0)</f>
        <v>0</v>
      </c>
      <c r="M141" s="195">
        <f>VLOOKUP(Tabela5[[#This Row],[PRODUTO]],'CURVA ABC'!$H$10:$M$404,5,0)</f>
        <v>0</v>
      </c>
      <c r="N141" s="196" t="str">
        <f>VLOOKUP(Tabela5[[#This Row],[PRODUTO]],'CURVA ABC'!$H$10:$M$404,6,0)</f>
        <v>A</v>
      </c>
      <c r="O141" s="194" t="str">
        <f>IF(AND(COMPARATIVO!$H141="",COMPARATIVO!$N141=""),"",IF(COMPARATIVO!$H141=COMPARATIVO!$N141,"EQUILIBRADO",IF(AND(COMPARATIVO!$H141="A",COMPARATIVO!$N141="B"),"GIRO BAIXO",IF(AND(COMPARATIVO!$H141="A",COMPARATIVO!$N141="C"),"GIRO MUITO BAIXO",IF(AND(COMPARATIVO!$H141="B",COMPARATIVO!$N141="A"),"GIRO ALTO",IF(AND(COMPARATIVO!$H141="B",COMPARATIVO!$N141="C"),"GIRO BAIXO",IF(AND(COMPARATIVO!$H141="C",COMPARATIVO!$N141="A"),"GIRO MUITO ALTO",IF(AND(COMPARATIVO!$H141="C",COMPARATIVO!$N141="B"),"GIRO ALTO",""))))))))</f>
        <v>GIRO MUITO ALTO</v>
      </c>
    </row>
    <row r="142" spans="1:15" x14ac:dyDescent="0.25">
      <c r="A142" s="201" t="str">
        <f>'CURVA ABC'!A146</f>
        <v>ALCATRA</v>
      </c>
      <c r="B142" s="201" t="str">
        <f>IFERROR(VLOOKUP(Tabela5[[#This Row],[PRODUTO]],CADASTRO!$B$2:$C$393,2,0),"")</f>
        <v/>
      </c>
      <c r="C142" s="201">
        <f>'CURVA ABC'!B146</f>
        <v>0</v>
      </c>
      <c r="D142" s="197">
        <f>'CURVA ABC'!C146</f>
        <v>0</v>
      </c>
      <c r="E142" s="197">
        <f>'CURVA ABC'!D146</f>
        <v>0</v>
      </c>
      <c r="F142" s="198">
        <f>IFERROR(Tabela5[[#This Row],[VALOR]]/'CURVA ABC'!$C$2,0)</f>
        <v>0</v>
      </c>
      <c r="G142" s="198">
        <f>'CURVA ABC'!E146</f>
        <v>1</v>
      </c>
      <c r="H142" s="199" t="str">
        <f>'CURVA ABC'!F146</f>
        <v>C</v>
      </c>
      <c r="I142" s="199">
        <f>VLOOKUP(Tabela5[[#This Row],[PRODUTO]],'CURVA ABC'!$H$10:$M$404,2,0)</f>
        <v>0</v>
      </c>
      <c r="J142" s="197">
        <f>VLOOKUP(Tabela5[[#This Row],[PRODUTO]],'CURVA ABC'!$H$10:$M$404,3,0)</f>
        <v>0</v>
      </c>
      <c r="K142" s="197">
        <f>VLOOKUP(Tabela5[[#This Row],[PRODUTO]],'CURVA ABC'!$H$10:$M$404,4,0)</f>
        <v>0</v>
      </c>
      <c r="L142" s="198">
        <f>IFERROR(Tabela5[[#This Row],[VALOR.]]/'CURVA ABC'!$J$2,0)</f>
        <v>0</v>
      </c>
      <c r="M142" s="198">
        <f>VLOOKUP(Tabela5[[#This Row],[PRODUTO]],'CURVA ABC'!$H$10:$M$404,5,0)</f>
        <v>0</v>
      </c>
      <c r="N142" s="199" t="str">
        <f>VLOOKUP(Tabela5[[#This Row],[PRODUTO]],'CURVA ABC'!$H$10:$M$404,6,0)</f>
        <v>A</v>
      </c>
      <c r="O142" s="197" t="str">
        <f>IF(AND(COMPARATIVO!$H142="",COMPARATIVO!$N142=""),"",IF(COMPARATIVO!$H142=COMPARATIVO!$N142,"EQUILIBRADO",IF(AND(COMPARATIVO!$H142="A",COMPARATIVO!$N142="B"),"GIRO BAIXO",IF(AND(COMPARATIVO!$H142="A",COMPARATIVO!$N142="C"),"GIRO MUITO BAIXO",IF(AND(COMPARATIVO!$H142="B",COMPARATIVO!$N142="A"),"GIRO ALTO",IF(AND(COMPARATIVO!$H142="B",COMPARATIVO!$N142="C"),"GIRO BAIXO",IF(AND(COMPARATIVO!$H142="C",COMPARATIVO!$N142="A"),"GIRO MUITO ALTO",IF(AND(COMPARATIVO!$H142="C",COMPARATIVO!$N142="B"),"GIRO ALTO",""))))))))</f>
        <v>GIRO MUITO ALTO</v>
      </c>
    </row>
    <row r="143" spans="1:15" x14ac:dyDescent="0.25">
      <c r="A143" s="200" t="str">
        <f>'CURVA ABC'!A147</f>
        <v>ALFACE AMERICANA</v>
      </c>
      <c r="B143" s="200" t="str">
        <f>IFERROR(VLOOKUP(Tabela5[[#This Row],[PRODUTO]],CADASTRO!$B$2:$C$393,2,0),"")</f>
        <v/>
      </c>
      <c r="C143" s="200">
        <f>'CURVA ABC'!B147</f>
        <v>0</v>
      </c>
      <c r="D143" s="194">
        <f>'CURVA ABC'!C147</f>
        <v>0</v>
      </c>
      <c r="E143" s="194">
        <f>'CURVA ABC'!D147</f>
        <v>0</v>
      </c>
      <c r="F143" s="195">
        <f>IFERROR(Tabela5[[#This Row],[VALOR]]/'CURVA ABC'!$C$2,0)</f>
        <v>0</v>
      </c>
      <c r="G143" s="195">
        <f>'CURVA ABC'!E147</f>
        <v>1</v>
      </c>
      <c r="H143" s="196" t="str">
        <f>'CURVA ABC'!F147</f>
        <v>C</v>
      </c>
      <c r="I143" s="196">
        <f>VLOOKUP(Tabela5[[#This Row],[PRODUTO]],'CURVA ABC'!$H$10:$M$404,2,0)</f>
        <v>0</v>
      </c>
      <c r="J143" s="194">
        <f>VLOOKUP(Tabela5[[#This Row],[PRODUTO]],'CURVA ABC'!$H$10:$M$404,3,0)</f>
        <v>0</v>
      </c>
      <c r="K143" s="194">
        <f>VLOOKUP(Tabela5[[#This Row],[PRODUTO]],'CURVA ABC'!$H$10:$M$404,4,0)</f>
        <v>0</v>
      </c>
      <c r="L143" s="195">
        <f>IFERROR(Tabela5[[#This Row],[VALOR.]]/'CURVA ABC'!$J$2,0)</f>
        <v>0</v>
      </c>
      <c r="M143" s="195">
        <f>VLOOKUP(Tabela5[[#This Row],[PRODUTO]],'CURVA ABC'!$H$10:$M$404,5,0)</f>
        <v>0</v>
      </c>
      <c r="N143" s="196" t="str">
        <f>VLOOKUP(Tabela5[[#This Row],[PRODUTO]],'CURVA ABC'!$H$10:$M$404,6,0)</f>
        <v>A</v>
      </c>
      <c r="O143" s="194" t="str">
        <f>IF(AND(COMPARATIVO!$H143="",COMPARATIVO!$N143=""),"",IF(COMPARATIVO!$H143=COMPARATIVO!$N143,"EQUILIBRADO",IF(AND(COMPARATIVO!$H143="A",COMPARATIVO!$N143="B"),"GIRO BAIXO",IF(AND(COMPARATIVO!$H143="A",COMPARATIVO!$N143="C"),"GIRO MUITO BAIXO",IF(AND(COMPARATIVO!$H143="B",COMPARATIVO!$N143="A"),"GIRO ALTO",IF(AND(COMPARATIVO!$H143="B",COMPARATIVO!$N143="C"),"GIRO BAIXO",IF(AND(COMPARATIVO!$H143="C",COMPARATIVO!$N143="A"),"GIRO MUITO ALTO",IF(AND(COMPARATIVO!$H143="C",COMPARATIVO!$N143="B"),"GIRO ALTO",""))))))))</f>
        <v>GIRO MUITO ALTO</v>
      </c>
    </row>
    <row r="144" spans="1:15" x14ac:dyDescent="0.25">
      <c r="A144" s="201" t="str">
        <f>'CURVA ABC'!A148</f>
        <v>ALFACE CRESPA</v>
      </c>
      <c r="B144" s="201" t="str">
        <f>IFERROR(VLOOKUP(Tabela5[[#This Row],[PRODUTO]],CADASTRO!$B$2:$C$393,2,0),"")</f>
        <v/>
      </c>
      <c r="C144" s="201">
        <f>'CURVA ABC'!B148</f>
        <v>0</v>
      </c>
      <c r="D144" s="197">
        <f>'CURVA ABC'!C148</f>
        <v>0</v>
      </c>
      <c r="E144" s="197">
        <f>'CURVA ABC'!D148</f>
        <v>0</v>
      </c>
      <c r="F144" s="198">
        <f>IFERROR(Tabela5[[#This Row],[VALOR]]/'CURVA ABC'!$C$2,0)</f>
        <v>0</v>
      </c>
      <c r="G144" s="198">
        <f>'CURVA ABC'!E148</f>
        <v>1</v>
      </c>
      <c r="H144" s="199" t="str">
        <f>'CURVA ABC'!F148</f>
        <v>C</v>
      </c>
      <c r="I144" s="199">
        <f>VLOOKUP(Tabela5[[#This Row],[PRODUTO]],'CURVA ABC'!$H$10:$M$404,2,0)</f>
        <v>0</v>
      </c>
      <c r="J144" s="197">
        <f>VLOOKUP(Tabela5[[#This Row],[PRODUTO]],'CURVA ABC'!$H$10:$M$404,3,0)</f>
        <v>0</v>
      </c>
      <c r="K144" s="197">
        <f>VLOOKUP(Tabela5[[#This Row],[PRODUTO]],'CURVA ABC'!$H$10:$M$404,4,0)</f>
        <v>0</v>
      </c>
      <c r="L144" s="198">
        <f>IFERROR(Tabela5[[#This Row],[VALOR.]]/'CURVA ABC'!$J$2,0)</f>
        <v>0</v>
      </c>
      <c r="M144" s="198">
        <f>VLOOKUP(Tabela5[[#This Row],[PRODUTO]],'CURVA ABC'!$H$10:$M$404,5,0)</f>
        <v>0</v>
      </c>
      <c r="N144" s="199" t="str">
        <f>VLOOKUP(Tabela5[[#This Row],[PRODUTO]],'CURVA ABC'!$H$10:$M$404,6,0)</f>
        <v>A</v>
      </c>
      <c r="O144" s="197" t="str">
        <f>IF(AND(COMPARATIVO!$H144="",COMPARATIVO!$N144=""),"",IF(COMPARATIVO!$H144=COMPARATIVO!$N144,"EQUILIBRADO",IF(AND(COMPARATIVO!$H144="A",COMPARATIVO!$N144="B"),"GIRO BAIXO",IF(AND(COMPARATIVO!$H144="A",COMPARATIVO!$N144="C"),"GIRO MUITO BAIXO",IF(AND(COMPARATIVO!$H144="B",COMPARATIVO!$N144="A"),"GIRO ALTO",IF(AND(COMPARATIVO!$H144="B",COMPARATIVO!$N144="C"),"GIRO BAIXO",IF(AND(COMPARATIVO!$H144="C",COMPARATIVO!$N144="A"),"GIRO MUITO ALTO",IF(AND(COMPARATIVO!$H144="C",COMPARATIVO!$N144="B"),"GIRO ALTO",""))))))))</f>
        <v>GIRO MUITO ALTO</v>
      </c>
    </row>
    <row r="145" spans="1:15" x14ac:dyDescent="0.25">
      <c r="A145" s="200" t="str">
        <f>'CURVA ABC'!A149</f>
        <v>AZEITE SACHÊ CX</v>
      </c>
      <c r="B145" s="200" t="str">
        <f>IFERROR(VLOOKUP(Tabela5[[#This Row],[PRODUTO]],CADASTRO!$B$2:$C$393,2,0),"")</f>
        <v/>
      </c>
      <c r="C145" s="200">
        <f>'CURVA ABC'!B149</f>
        <v>0</v>
      </c>
      <c r="D145" s="194">
        <f>'CURVA ABC'!C149</f>
        <v>0</v>
      </c>
      <c r="E145" s="194">
        <f>'CURVA ABC'!D149</f>
        <v>0</v>
      </c>
      <c r="F145" s="195">
        <f>IFERROR(Tabela5[[#This Row],[VALOR]]/'CURVA ABC'!$C$2,0)</f>
        <v>0</v>
      </c>
      <c r="G145" s="195">
        <f>'CURVA ABC'!E149</f>
        <v>1</v>
      </c>
      <c r="H145" s="196" t="str">
        <f>'CURVA ABC'!F149</f>
        <v>C</v>
      </c>
      <c r="I145" s="196">
        <f>VLOOKUP(Tabela5[[#This Row],[PRODUTO]],'CURVA ABC'!$H$10:$M$404,2,0)</f>
        <v>0</v>
      </c>
      <c r="J145" s="194">
        <f>VLOOKUP(Tabela5[[#This Row],[PRODUTO]],'CURVA ABC'!$H$10:$M$404,3,0)</f>
        <v>0</v>
      </c>
      <c r="K145" s="194">
        <f>VLOOKUP(Tabela5[[#This Row],[PRODUTO]],'CURVA ABC'!$H$10:$M$404,4,0)</f>
        <v>0</v>
      </c>
      <c r="L145" s="195">
        <f>IFERROR(Tabela5[[#This Row],[VALOR.]]/'CURVA ABC'!$J$2,0)</f>
        <v>0</v>
      </c>
      <c r="M145" s="195">
        <f>VLOOKUP(Tabela5[[#This Row],[PRODUTO]],'CURVA ABC'!$H$10:$M$404,5,0)</f>
        <v>0</v>
      </c>
      <c r="N145" s="196" t="str">
        <f>VLOOKUP(Tabela5[[#This Row],[PRODUTO]],'CURVA ABC'!$H$10:$M$404,6,0)</f>
        <v>A</v>
      </c>
      <c r="O145" s="194" t="str">
        <f>IF(AND(COMPARATIVO!$H145="",COMPARATIVO!$N145=""),"",IF(COMPARATIVO!$H145=COMPARATIVO!$N145,"EQUILIBRADO",IF(AND(COMPARATIVO!$H145="A",COMPARATIVO!$N145="B"),"GIRO BAIXO",IF(AND(COMPARATIVO!$H145="A",COMPARATIVO!$N145="C"),"GIRO MUITO BAIXO",IF(AND(COMPARATIVO!$H145="B",COMPARATIVO!$N145="A"),"GIRO ALTO",IF(AND(COMPARATIVO!$H145="B",COMPARATIVO!$N145="C"),"GIRO BAIXO",IF(AND(COMPARATIVO!$H145="C",COMPARATIVO!$N145="A"),"GIRO MUITO ALTO",IF(AND(COMPARATIVO!$H145="C",COMPARATIVO!$N145="B"),"GIRO ALTO",""))))))))</f>
        <v>GIRO MUITO ALTO</v>
      </c>
    </row>
    <row r="146" spans="1:15" x14ac:dyDescent="0.25">
      <c r="A146" s="201" t="str">
        <f>'CURVA ABC'!A150</f>
        <v>AZEITONA FATIADA</v>
      </c>
      <c r="B146" s="201" t="str">
        <f>IFERROR(VLOOKUP(Tabela5[[#This Row],[PRODUTO]],CADASTRO!$B$2:$C$393,2,0),"")</f>
        <v/>
      </c>
      <c r="C146" s="201">
        <f>'CURVA ABC'!B150</f>
        <v>0</v>
      </c>
      <c r="D146" s="197">
        <f>'CURVA ABC'!C150</f>
        <v>0</v>
      </c>
      <c r="E146" s="197">
        <f>'CURVA ABC'!D150</f>
        <v>0</v>
      </c>
      <c r="F146" s="198">
        <f>IFERROR(Tabela5[[#This Row],[VALOR]]/'CURVA ABC'!$C$2,0)</f>
        <v>0</v>
      </c>
      <c r="G146" s="198">
        <f>'CURVA ABC'!E150</f>
        <v>1</v>
      </c>
      <c r="H146" s="199" t="str">
        <f>'CURVA ABC'!F150</f>
        <v>C</v>
      </c>
      <c r="I146" s="199">
        <f>VLOOKUP(Tabela5[[#This Row],[PRODUTO]],'CURVA ABC'!$H$10:$M$404,2,0)</f>
        <v>0</v>
      </c>
      <c r="J146" s="197">
        <f>VLOOKUP(Tabela5[[#This Row],[PRODUTO]],'CURVA ABC'!$H$10:$M$404,3,0)</f>
        <v>0</v>
      </c>
      <c r="K146" s="197">
        <f>VLOOKUP(Tabela5[[#This Row],[PRODUTO]],'CURVA ABC'!$H$10:$M$404,4,0)</f>
        <v>0</v>
      </c>
      <c r="L146" s="198">
        <f>IFERROR(Tabela5[[#This Row],[VALOR.]]/'CURVA ABC'!$J$2,0)</f>
        <v>0</v>
      </c>
      <c r="M146" s="198">
        <f>VLOOKUP(Tabela5[[#This Row],[PRODUTO]],'CURVA ABC'!$H$10:$M$404,5,0)</f>
        <v>0</v>
      </c>
      <c r="N146" s="199" t="str">
        <f>VLOOKUP(Tabela5[[#This Row],[PRODUTO]],'CURVA ABC'!$H$10:$M$404,6,0)</f>
        <v>A</v>
      </c>
      <c r="O146" s="197" t="str">
        <f>IF(AND(COMPARATIVO!$H146="",COMPARATIVO!$N146=""),"",IF(COMPARATIVO!$H146=COMPARATIVO!$N146,"EQUILIBRADO",IF(AND(COMPARATIVO!$H146="A",COMPARATIVO!$N146="B"),"GIRO BAIXO",IF(AND(COMPARATIVO!$H146="A",COMPARATIVO!$N146="C"),"GIRO MUITO BAIXO",IF(AND(COMPARATIVO!$H146="B",COMPARATIVO!$N146="A"),"GIRO ALTO",IF(AND(COMPARATIVO!$H146="B",COMPARATIVO!$N146="C"),"GIRO BAIXO",IF(AND(COMPARATIVO!$H146="C",COMPARATIVO!$N146="A"),"GIRO MUITO ALTO",IF(AND(COMPARATIVO!$H146="C",COMPARATIVO!$N146="B"),"GIRO ALTO",""))))))))</f>
        <v>GIRO MUITO ALTO</v>
      </c>
    </row>
    <row r="147" spans="1:15" x14ac:dyDescent="0.25">
      <c r="A147" s="200" t="str">
        <f>'CURVA ABC'!A151</f>
        <v>BANANA NANICA</v>
      </c>
      <c r="B147" s="200" t="str">
        <f>IFERROR(VLOOKUP(Tabela5[[#This Row],[PRODUTO]],CADASTRO!$B$2:$C$393,2,0),"")</f>
        <v/>
      </c>
      <c r="C147" s="200">
        <f>'CURVA ABC'!B151</f>
        <v>0</v>
      </c>
      <c r="D147" s="194">
        <f>'CURVA ABC'!C151</f>
        <v>0</v>
      </c>
      <c r="E147" s="194">
        <f>'CURVA ABC'!D151</f>
        <v>0</v>
      </c>
      <c r="F147" s="195">
        <f>IFERROR(Tabela5[[#This Row],[VALOR]]/'CURVA ABC'!$C$2,0)</f>
        <v>0</v>
      </c>
      <c r="G147" s="195">
        <f>'CURVA ABC'!E151</f>
        <v>1</v>
      </c>
      <c r="H147" s="196" t="str">
        <f>'CURVA ABC'!F151</f>
        <v>C</v>
      </c>
      <c r="I147" s="196">
        <f>VLOOKUP(Tabela5[[#This Row],[PRODUTO]],'CURVA ABC'!$H$10:$M$404,2,0)</f>
        <v>0</v>
      </c>
      <c r="J147" s="194">
        <f>VLOOKUP(Tabela5[[#This Row],[PRODUTO]],'CURVA ABC'!$H$10:$M$404,3,0)</f>
        <v>0</v>
      </c>
      <c r="K147" s="194">
        <f>VLOOKUP(Tabela5[[#This Row],[PRODUTO]],'CURVA ABC'!$H$10:$M$404,4,0)</f>
        <v>0</v>
      </c>
      <c r="L147" s="195">
        <f>IFERROR(Tabela5[[#This Row],[VALOR.]]/'CURVA ABC'!$J$2,0)</f>
        <v>0</v>
      </c>
      <c r="M147" s="195">
        <f>VLOOKUP(Tabela5[[#This Row],[PRODUTO]],'CURVA ABC'!$H$10:$M$404,5,0)</f>
        <v>0</v>
      </c>
      <c r="N147" s="196" t="str">
        <f>VLOOKUP(Tabela5[[#This Row],[PRODUTO]],'CURVA ABC'!$H$10:$M$404,6,0)</f>
        <v>A</v>
      </c>
      <c r="O147" s="194" t="str">
        <f>IF(AND(COMPARATIVO!$H147="",COMPARATIVO!$N147=""),"",IF(COMPARATIVO!$H147=COMPARATIVO!$N147,"EQUILIBRADO",IF(AND(COMPARATIVO!$H147="A",COMPARATIVO!$N147="B"),"GIRO BAIXO",IF(AND(COMPARATIVO!$H147="A",COMPARATIVO!$N147="C"),"GIRO MUITO BAIXO",IF(AND(COMPARATIVO!$H147="B",COMPARATIVO!$N147="A"),"GIRO ALTO",IF(AND(COMPARATIVO!$H147="B",COMPARATIVO!$N147="C"),"GIRO BAIXO",IF(AND(COMPARATIVO!$H147="C",COMPARATIVO!$N147="A"),"GIRO MUITO ALTO",IF(AND(COMPARATIVO!$H147="C",COMPARATIVO!$N147="B"),"GIRO ALTO",""))))))))</f>
        <v>GIRO MUITO ALTO</v>
      </c>
    </row>
    <row r="148" spans="1:15" x14ac:dyDescent="0.25">
      <c r="A148" s="201" t="str">
        <f>'CURVA ABC'!A152</f>
        <v>BATATA DOCE</v>
      </c>
      <c r="B148" s="201" t="str">
        <f>IFERROR(VLOOKUP(Tabela5[[#This Row],[PRODUTO]],CADASTRO!$B$2:$C$393,2,0),"")</f>
        <v/>
      </c>
      <c r="C148" s="201">
        <f>'CURVA ABC'!B152</f>
        <v>0</v>
      </c>
      <c r="D148" s="197">
        <f>'CURVA ABC'!C152</f>
        <v>0</v>
      </c>
      <c r="E148" s="197">
        <f>'CURVA ABC'!D152</f>
        <v>0</v>
      </c>
      <c r="F148" s="198">
        <f>IFERROR(Tabela5[[#This Row],[VALOR]]/'CURVA ABC'!$C$2,0)</f>
        <v>0</v>
      </c>
      <c r="G148" s="198">
        <f>'CURVA ABC'!E152</f>
        <v>1</v>
      </c>
      <c r="H148" s="199" t="str">
        <f>'CURVA ABC'!F152</f>
        <v>C</v>
      </c>
      <c r="I148" s="199">
        <f>VLOOKUP(Tabela5[[#This Row],[PRODUTO]],'CURVA ABC'!$H$10:$M$404,2,0)</f>
        <v>0</v>
      </c>
      <c r="J148" s="197">
        <f>VLOOKUP(Tabela5[[#This Row],[PRODUTO]],'CURVA ABC'!$H$10:$M$404,3,0)</f>
        <v>0</v>
      </c>
      <c r="K148" s="197">
        <f>VLOOKUP(Tabela5[[#This Row],[PRODUTO]],'CURVA ABC'!$H$10:$M$404,4,0)</f>
        <v>0</v>
      </c>
      <c r="L148" s="198">
        <f>IFERROR(Tabela5[[#This Row],[VALOR.]]/'CURVA ABC'!$J$2,0)</f>
        <v>0</v>
      </c>
      <c r="M148" s="198">
        <f>VLOOKUP(Tabela5[[#This Row],[PRODUTO]],'CURVA ABC'!$H$10:$M$404,5,0)</f>
        <v>0</v>
      </c>
      <c r="N148" s="199" t="str">
        <f>VLOOKUP(Tabela5[[#This Row],[PRODUTO]],'CURVA ABC'!$H$10:$M$404,6,0)</f>
        <v>A</v>
      </c>
      <c r="O148" s="197" t="str">
        <f>IF(AND(COMPARATIVO!$H148="",COMPARATIVO!$N148=""),"",IF(COMPARATIVO!$H148=COMPARATIVO!$N148,"EQUILIBRADO",IF(AND(COMPARATIVO!$H148="A",COMPARATIVO!$N148="B"),"GIRO BAIXO",IF(AND(COMPARATIVO!$H148="A",COMPARATIVO!$N148="C"),"GIRO MUITO BAIXO",IF(AND(COMPARATIVO!$H148="B",COMPARATIVO!$N148="A"),"GIRO ALTO",IF(AND(COMPARATIVO!$H148="B",COMPARATIVO!$N148="C"),"GIRO BAIXO",IF(AND(COMPARATIVO!$H148="C",COMPARATIVO!$N148="A"),"GIRO MUITO ALTO",IF(AND(COMPARATIVO!$H148="C",COMPARATIVO!$N148="B"),"GIRO ALTO",""))))))))</f>
        <v>GIRO MUITO ALTO</v>
      </c>
    </row>
    <row r="149" spans="1:15" x14ac:dyDescent="0.25">
      <c r="A149" s="200" t="str">
        <f>'CURVA ABC'!A153</f>
        <v>BATATA PALITO PACOTE 2Kg</v>
      </c>
      <c r="B149" s="200" t="str">
        <f>IFERROR(VLOOKUP(Tabela5[[#This Row],[PRODUTO]],CADASTRO!$B$2:$C$393,2,0),"")</f>
        <v/>
      </c>
      <c r="C149" s="200">
        <f>'CURVA ABC'!B153</f>
        <v>0</v>
      </c>
      <c r="D149" s="194">
        <f>'CURVA ABC'!C153</f>
        <v>0</v>
      </c>
      <c r="E149" s="194">
        <f>'CURVA ABC'!D153</f>
        <v>0</v>
      </c>
      <c r="F149" s="195">
        <f>IFERROR(Tabela5[[#This Row],[VALOR]]/'CURVA ABC'!$C$2,0)</f>
        <v>0</v>
      </c>
      <c r="G149" s="195">
        <f>'CURVA ABC'!E153</f>
        <v>1</v>
      </c>
      <c r="H149" s="196" t="str">
        <f>'CURVA ABC'!F153</f>
        <v>C</v>
      </c>
      <c r="I149" s="196">
        <f>VLOOKUP(Tabela5[[#This Row],[PRODUTO]],'CURVA ABC'!$H$10:$M$404,2,0)</f>
        <v>0</v>
      </c>
      <c r="J149" s="194">
        <f>VLOOKUP(Tabela5[[#This Row],[PRODUTO]],'CURVA ABC'!$H$10:$M$404,3,0)</f>
        <v>0</v>
      </c>
      <c r="K149" s="194">
        <f>VLOOKUP(Tabela5[[#This Row],[PRODUTO]],'CURVA ABC'!$H$10:$M$404,4,0)</f>
        <v>0</v>
      </c>
      <c r="L149" s="195">
        <f>IFERROR(Tabela5[[#This Row],[VALOR.]]/'CURVA ABC'!$J$2,0)</f>
        <v>0</v>
      </c>
      <c r="M149" s="195">
        <f>VLOOKUP(Tabela5[[#This Row],[PRODUTO]],'CURVA ABC'!$H$10:$M$404,5,0)</f>
        <v>0</v>
      </c>
      <c r="N149" s="196" t="str">
        <f>VLOOKUP(Tabela5[[#This Row],[PRODUTO]],'CURVA ABC'!$H$10:$M$404,6,0)</f>
        <v>A</v>
      </c>
      <c r="O149" s="194" t="str">
        <f>IF(AND(COMPARATIVO!$H149="",COMPARATIVO!$N149=""),"",IF(COMPARATIVO!$H149=COMPARATIVO!$N149,"EQUILIBRADO",IF(AND(COMPARATIVO!$H149="A",COMPARATIVO!$N149="B"),"GIRO BAIXO",IF(AND(COMPARATIVO!$H149="A",COMPARATIVO!$N149="C"),"GIRO MUITO BAIXO",IF(AND(COMPARATIVO!$H149="B",COMPARATIVO!$N149="A"),"GIRO ALTO",IF(AND(COMPARATIVO!$H149="B",COMPARATIVO!$N149="C"),"GIRO BAIXO",IF(AND(COMPARATIVO!$H149="C",COMPARATIVO!$N149="A"),"GIRO MUITO ALTO",IF(AND(COMPARATIVO!$H149="C",COMPARATIVO!$N149="B"),"GIRO ALTO",""))))))))</f>
        <v>GIRO MUITO ALTO</v>
      </c>
    </row>
    <row r="150" spans="1:15" x14ac:dyDescent="0.25">
      <c r="A150" s="201" t="str">
        <f>'CURVA ABC'!A154</f>
        <v>BERINGELA</v>
      </c>
      <c r="B150" s="201" t="str">
        <f>IFERROR(VLOOKUP(Tabela5[[#This Row],[PRODUTO]],CADASTRO!$B$2:$C$393,2,0),"")</f>
        <v/>
      </c>
      <c r="C150" s="201">
        <f>'CURVA ABC'!B154</f>
        <v>0</v>
      </c>
      <c r="D150" s="197">
        <f>'CURVA ABC'!C154</f>
        <v>0</v>
      </c>
      <c r="E150" s="197">
        <f>'CURVA ABC'!D154</f>
        <v>0</v>
      </c>
      <c r="F150" s="198">
        <f>IFERROR(Tabela5[[#This Row],[VALOR]]/'CURVA ABC'!$C$2,0)</f>
        <v>0</v>
      </c>
      <c r="G150" s="198">
        <f>'CURVA ABC'!E154</f>
        <v>1</v>
      </c>
      <c r="H150" s="199" t="str">
        <f>'CURVA ABC'!F154</f>
        <v>C</v>
      </c>
      <c r="I150" s="199">
        <f>VLOOKUP(Tabela5[[#This Row],[PRODUTO]],'CURVA ABC'!$H$10:$M$404,2,0)</f>
        <v>0</v>
      </c>
      <c r="J150" s="197">
        <f>VLOOKUP(Tabela5[[#This Row],[PRODUTO]],'CURVA ABC'!$H$10:$M$404,3,0)</f>
        <v>0</v>
      </c>
      <c r="K150" s="197">
        <f>VLOOKUP(Tabela5[[#This Row],[PRODUTO]],'CURVA ABC'!$H$10:$M$404,4,0)</f>
        <v>0</v>
      </c>
      <c r="L150" s="198">
        <f>IFERROR(Tabela5[[#This Row],[VALOR.]]/'CURVA ABC'!$J$2,0)</f>
        <v>0</v>
      </c>
      <c r="M150" s="198">
        <f>VLOOKUP(Tabela5[[#This Row],[PRODUTO]],'CURVA ABC'!$H$10:$M$404,5,0)</f>
        <v>0</v>
      </c>
      <c r="N150" s="199" t="str">
        <f>VLOOKUP(Tabela5[[#This Row],[PRODUTO]],'CURVA ABC'!$H$10:$M$404,6,0)</f>
        <v>A</v>
      </c>
      <c r="O150" s="197" t="str">
        <f>IF(AND(COMPARATIVO!$H150="",COMPARATIVO!$N150=""),"",IF(COMPARATIVO!$H150=COMPARATIVO!$N150,"EQUILIBRADO",IF(AND(COMPARATIVO!$H150="A",COMPARATIVO!$N150="B"),"GIRO BAIXO",IF(AND(COMPARATIVO!$H150="A",COMPARATIVO!$N150="C"),"GIRO MUITO BAIXO",IF(AND(COMPARATIVO!$H150="B",COMPARATIVO!$N150="A"),"GIRO ALTO",IF(AND(COMPARATIVO!$H150="B",COMPARATIVO!$N150="C"),"GIRO BAIXO",IF(AND(COMPARATIVO!$H150="C",COMPARATIVO!$N150="A"),"GIRO MUITO ALTO",IF(AND(COMPARATIVO!$H150="C",COMPARATIVO!$N150="B"),"GIRO ALTO",""))))))))</f>
        <v>GIRO MUITO ALTO</v>
      </c>
    </row>
    <row r="151" spans="1:15" x14ac:dyDescent="0.25">
      <c r="A151" s="200" t="str">
        <f>'CURVA ABC'!A155</f>
        <v>BICARBONATO</v>
      </c>
      <c r="B151" s="200" t="str">
        <f>IFERROR(VLOOKUP(Tabela5[[#This Row],[PRODUTO]],CADASTRO!$B$2:$C$393,2,0),"")</f>
        <v/>
      </c>
      <c r="C151" s="200">
        <f>'CURVA ABC'!B155</f>
        <v>0</v>
      </c>
      <c r="D151" s="194">
        <f>'CURVA ABC'!C155</f>
        <v>0</v>
      </c>
      <c r="E151" s="194">
        <f>'CURVA ABC'!D155</f>
        <v>0</v>
      </c>
      <c r="F151" s="195">
        <f>IFERROR(Tabela5[[#This Row],[VALOR]]/'CURVA ABC'!$C$2,0)</f>
        <v>0</v>
      </c>
      <c r="G151" s="195">
        <f>'CURVA ABC'!E155</f>
        <v>1</v>
      </c>
      <c r="H151" s="196" t="str">
        <f>'CURVA ABC'!F155</f>
        <v>C</v>
      </c>
      <c r="I151" s="196">
        <f>VLOOKUP(Tabela5[[#This Row],[PRODUTO]],'CURVA ABC'!$H$10:$M$404,2,0)</f>
        <v>0</v>
      </c>
      <c r="J151" s="194">
        <f>VLOOKUP(Tabela5[[#This Row],[PRODUTO]],'CURVA ABC'!$H$10:$M$404,3,0)</f>
        <v>0</v>
      </c>
      <c r="K151" s="194">
        <f>VLOOKUP(Tabela5[[#This Row],[PRODUTO]],'CURVA ABC'!$H$10:$M$404,4,0)</f>
        <v>0</v>
      </c>
      <c r="L151" s="195">
        <f>IFERROR(Tabela5[[#This Row],[VALOR.]]/'CURVA ABC'!$J$2,0)</f>
        <v>0</v>
      </c>
      <c r="M151" s="195">
        <f>VLOOKUP(Tabela5[[#This Row],[PRODUTO]],'CURVA ABC'!$H$10:$M$404,5,0)</f>
        <v>0</v>
      </c>
      <c r="N151" s="196" t="str">
        <f>VLOOKUP(Tabela5[[#This Row],[PRODUTO]],'CURVA ABC'!$H$10:$M$404,6,0)</f>
        <v>A</v>
      </c>
      <c r="O151" s="194" t="str">
        <f>IF(AND(COMPARATIVO!$H151="",COMPARATIVO!$N151=""),"",IF(COMPARATIVO!$H151=COMPARATIVO!$N151,"EQUILIBRADO",IF(AND(COMPARATIVO!$H151="A",COMPARATIVO!$N151="B"),"GIRO BAIXO",IF(AND(COMPARATIVO!$H151="A",COMPARATIVO!$N151="C"),"GIRO MUITO BAIXO",IF(AND(COMPARATIVO!$H151="B",COMPARATIVO!$N151="A"),"GIRO ALTO",IF(AND(COMPARATIVO!$H151="B",COMPARATIVO!$N151="C"),"GIRO BAIXO",IF(AND(COMPARATIVO!$H151="C",COMPARATIVO!$N151="A"),"GIRO MUITO ALTO",IF(AND(COMPARATIVO!$H151="C",COMPARATIVO!$N151="B"),"GIRO ALTO",""))))))))</f>
        <v>GIRO MUITO ALTO</v>
      </c>
    </row>
    <row r="152" spans="1:15" x14ac:dyDescent="0.25">
      <c r="A152" s="201" t="str">
        <f>'CURVA ABC'!A156</f>
        <v>BISTECA</v>
      </c>
      <c r="B152" s="201" t="str">
        <f>IFERROR(VLOOKUP(Tabela5[[#This Row],[PRODUTO]],CADASTRO!$B$2:$C$393,2,0),"")</f>
        <v/>
      </c>
      <c r="C152" s="201">
        <f>'CURVA ABC'!B156</f>
        <v>0</v>
      </c>
      <c r="D152" s="197">
        <f>'CURVA ABC'!C156</f>
        <v>0</v>
      </c>
      <c r="E152" s="197">
        <f>'CURVA ABC'!D156</f>
        <v>0</v>
      </c>
      <c r="F152" s="198">
        <f>IFERROR(Tabela5[[#This Row],[VALOR]]/'CURVA ABC'!$C$2,0)</f>
        <v>0</v>
      </c>
      <c r="G152" s="198">
        <f>'CURVA ABC'!E156</f>
        <v>1</v>
      </c>
      <c r="H152" s="199" t="str">
        <f>'CURVA ABC'!F156</f>
        <v>C</v>
      </c>
      <c r="I152" s="199">
        <f>VLOOKUP(Tabela5[[#This Row],[PRODUTO]],'CURVA ABC'!$H$10:$M$404,2,0)</f>
        <v>0</v>
      </c>
      <c r="J152" s="197">
        <f>VLOOKUP(Tabela5[[#This Row],[PRODUTO]],'CURVA ABC'!$H$10:$M$404,3,0)</f>
        <v>0</v>
      </c>
      <c r="K152" s="197">
        <f>VLOOKUP(Tabela5[[#This Row],[PRODUTO]],'CURVA ABC'!$H$10:$M$404,4,0)</f>
        <v>0</v>
      </c>
      <c r="L152" s="198">
        <f>IFERROR(Tabela5[[#This Row],[VALOR.]]/'CURVA ABC'!$J$2,0)</f>
        <v>0</v>
      </c>
      <c r="M152" s="198">
        <f>VLOOKUP(Tabela5[[#This Row],[PRODUTO]],'CURVA ABC'!$H$10:$M$404,5,0)</f>
        <v>0</v>
      </c>
      <c r="N152" s="199" t="str">
        <f>VLOOKUP(Tabela5[[#This Row],[PRODUTO]],'CURVA ABC'!$H$10:$M$404,6,0)</f>
        <v>A</v>
      </c>
      <c r="O152" s="197" t="str">
        <f>IF(AND(COMPARATIVO!$H152="",COMPARATIVO!$N152=""),"",IF(COMPARATIVO!$H152=COMPARATIVO!$N152,"EQUILIBRADO",IF(AND(COMPARATIVO!$H152="A",COMPARATIVO!$N152="B"),"GIRO BAIXO",IF(AND(COMPARATIVO!$H152="A",COMPARATIVO!$N152="C"),"GIRO MUITO BAIXO",IF(AND(COMPARATIVO!$H152="B",COMPARATIVO!$N152="A"),"GIRO ALTO",IF(AND(COMPARATIVO!$H152="B",COMPARATIVO!$N152="C"),"GIRO BAIXO",IF(AND(COMPARATIVO!$H152="C",COMPARATIVO!$N152="A"),"GIRO MUITO ALTO",IF(AND(COMPARATIVO!$H152="C",COMPARATIVO!$N152="B"),"GIRO ALTO",""))))))))</f>
        <v>GIRO MUITO ALTO</v>
      </c>
    </row>
    <row r="153" spans="1:15" x14ac:dyDescent="0.25">
      <c r="A153" s="200" t="str">
        <f>'CURVA ABC'!A157</f>
        <v>BOBINA PICOTADA 40X60</v>
      </c>
      <c r="B153" s="200" t="str">
        <f>IFERROR(VLOOKUP(Tabela5[[#This Row],[PRODUTO]],CADASTRO!$B$2:$C$393,2,0),"")</f>
        <v/>
      </c>
      <c r="C153" s="200">
        <f>'CURVA ABC'!B157</f>
        <v>0</v>
      </c>
      <c r="D153" s="194">
        <f>'CURVA ABC'!C157</f>
        <v>0</v>
      </c>
      <c r="E153" s="194">
        <f>'CURVA ABC'!D157</f>
        <v>0</v>
      </c>
      <c r="F153" s="195">
        <f>IFERROR(Tabela5[[#This Row],[VALOR]]/'CURVA ABC'!$C$2,0)</f>
        <v>0</v>
      </c>
      <c r="G153" s="195">
        <f>'CURVA ABC'!E157</f>
        <v>1</v>
      </c>
      <c r="H153" s="196" t="str">
        <f>'CURVA ABC'!F157</f>
        <v>C</v>
      </c>
      <c r="I153" s="196">
        <f>VLOOKUP(Tabela5[[#This Row],[PRODUTO]],'CURVA ABC'!$H$10:$M$404,2,0)</f>
        <v>0</v>
      </c>
      <c r="J153" s="194">
        <f>VLOOKUP(Tabela5[[#This Row],[PRODUTO]],'CURVA ABC'!$H$10:$M$404,3,0)</f>
        <v>0</v>
      </c>
      <c r="K153" s="194">
        <f>VLOOKUP(Tabela5[[#This Row],[PRODUTO]],'CURVA ABC'!$H$10:$M$404,4,0)</f>
        <v>0</v>
      </c>
      <c r="L153" s="195">
        <f>IFERROR(Tabela5[[#This Row],[VALOR.]]/'CURVA ABC'!$J$2,0)</f>
        <v>0</v>
      </c>
      <c r="M153" s="195">
        <f>VLOOKUP(Tabela5[[#This Row],[PRODUTO]],'CURVA ABC'!$H$10:$M$404,5,0)</f>
        <v>0</v>
      </c>
      <c r="N153" s="196" t="str">
        <f>VLOOKUP(Tabela5[[#This Row],[PRODUTO]],'CURVA ABC'!$H$10:$M$404,6,0)</f>
        <v>A</v>
      </c>
      <c r="O153" s="194" t="str">
        <f>IF(AND(COMPARATIVO!$H153="",COMPARATIVO!$N153=""),"",IF(COMPARATIVO!$H153=COMPARATIVO!$N153,"EQUILIBRADO",IF(AND(COMPARATIVO!$H153="A",COMPARATIVO!$N153="B"),"GIRO BAIXO",IF(AND(COMPARATIVO!$H153="A",COMPARATIVO!$N153="C"),"GIRO MUITO BAIXO",IF(AND(COMPARATIVO!$H153="B",COMPARATIVO!$N153="A"),"GIRO ALTO",IF(AND(COMPARATIVO!$H153="B",COMPARATIVO!$N153="C"),"GIRO BAIXO",IF(AND(COMPARATIVO!$H153="C",COMPARATIVO!$N153="A"),"GIRO MUITO ALTO",IF(AND(COMPARATIVO!$H153="C",COMPARATIVO!$N153="B"),"GIRO ALTO",""))))))))</f>
        <v>GIRO MUITO ALTO</v>
      </c>
    </row>
    <row r="154" spans="1:15" x14ac:dyDescent="0.25">
      <c r="A154" s="201" t="str">
        <f>'CURVA ABC'!A158</f>
        <v>BRAHMA ZERO LONG NECK</v>
      </c>
      <c r="B154" s="201" t="str">
        <f>IFERROR(VLOOKUP(Tabela5[[#This Row],[PRODUTO]],CADASTRO!$B$2:$C$393,2,0),"")</f>
        <v/>
      </c>
      <c r="C154" s="201">
        <f>'CURVA ABC'!B158</f>
        <v>0</v>
      </c>
      <c r="D154" s="197">
        <f>'CURVA ABC'!C158</f>
        <v>0</v>
      </c>
      <c r="E154" s="197">
        <f>'CURVA ABC'!D158</f>
        <v>0</v>
      </c>
      <c r="F154" s="198">
        <f>IFERROR(Tabela5[[#This Row],[VALOR]]/'CURVA ABC'!$C$2,0)</f>
        <v>0</v>
      </c>
      <c r="G154" s="198">
        <f>'CURVA ABC'!E158</f>
        <v>1</v>
      </c>
      <c r="H154" s="199" t="str">
        <f>'CURVA ABC'!F158</f>
        <v>C</v>
      </c>
      <c r="I154" s="199">
        <f>VLOOKUP(Tabela5[[#This Row],[PRODUTO]],'CURVA ABC'!$H$10:$M$404,2,0)</f>
        <v>0</v>
      </c>
      <c r="J154" s="197">
        <f>VLOOKUP(Tabela5[[#This Row],[PRODUTO]],'CURVA ABC'!$H$10:$M$404,3,0)</f>
        <v>0</v>
      </c>
      <c r="K154" s="197">
        <f>VLOOKUP(Tabela5[[#This Row],[PRODUTO]],'CURVA ABC'!$H$10:$M$404,4,0)</f>
        <v>0</v>
      </c>
      <c r="L154" s="198">
        <f>IFERROR(Tabela5[[#This Row],[VALOR.]]/'CURVA ABC'!$J$2,0)</f>
        <v>0</v>
      </c>
      <c r="M154" s="198">
        <f>VLOOKUP(Tabela5[[#This Row],[PRODUTO]],'CURVA ABC'!$H$10:$M$404,5,0)</f>
        <v>0</v>
      </c>
      <c r="N154" s="199" t="str">
        <f>VLOOKUP(Tabela5[[#This Row],[PRODUTO]],'CURVA ABC'!$H$10:$M$404,6,0)</f>
        <v>A</v>
      </c>
      <c r="O154" s="197" t="str">
        <f>IF(AND(COMPARATIVO!$H154="",COMPARATIVO!$N154=""),"",IF(COMPARATIVO!$H154=COMPARATIVO!$N154,"EQUILIBRADO",IF(AND(COMPARATIVO!$H154="A",COMPARATIVO!$N154="B"),"GIRO BAIXO",IF(AND(COMPARATIVO!$H154="A",COMPARATIVO!$N154="C"),"GIRO MUITO BAIXO",IF(AND(COMPARATIVO!$H154="B",COMPARATIVO!$N154="A"),"GIRO ALTO",IF(AND(COMPARATIVO!$H154="B",COMPARATIVO!$N154="C"),"GIRO BAIXO",IF(AND(COMPARATIVO!$H154="C",COMPARATIVO!$N154="A"),"GIRO MUITO ALTO",IF(AND(COMPARATIVO!$H154="C",COMPARATIVO!$N154="B"),"GIRO ALTO",""))))))))</f>
        <v>GIRO MUITO ALTO</v>
      </c>
    </row>
    <row r="155" spans="1:15" x14ac:dyDescent="0.25">
      <c r="A155" s="200" t="str">
        <f>'CURVA ABC'!A159</f>
        <v>BRÓCOLIS</v>
      </c>
      <c r="B155" s="200" t="str">
        <f>IFERROR(VLOOKUP(Tabela5[[#This Row],[PRODUTO]],CADASTRO!$B$2:$C$393,2,0),"")</f>
        <v/>
      </c>
      <c r="C155" s="200">
        <f>'CURVA ABC'!B159</f>
        <v>0</v>
      </c>
      <c r="D155" s="194">
        <f>'CURVA ABC'!C159</f>
        <v>0</v>
      </c>
      <c r="E155" s="194">
        <f>'CURVA ABC'!D159</f>
        <v>0</v>
      </c>
      <c r="F155" s="195">
        <f>IFERROR(Tabela5[[#This Row],[VALOR]]/'CURVA ABC'!$C$2,0)</f>
        <v>0</v>
      </c>
      <c r="G155" s="195">
        <f>'CURVA ABC'!E159</f>
        <v>1</v>
      </c>
      <c r="H155" s="196" t="str">
        <f>'CURVA ABC'!F159</f>
        <v>C</v>
      </c>
      <c r="I155" s="196">
        <f>VLOOKUP(Tabela5[[#This Row],[PRODUTO]],'CURVA ABC'!$H$10:$M$404,2,0)</f>
        <v>0</v>
      </c>
      <c r="J155" s="194">
        <f>VLOOKUP(Tabela5[[#This Row],[PRODUTO]],'CURVA ABC'!$H$10:$M$404,3,0)</f>
        <v>0</v>
      </c>
      <c r="K155" s="194">
        <f>VLOOKUP(Tabela5[[#This Row],[PRODUTO]],'CURVA ABC'!$H$10:$M$404,4,0)</f>
        <v>0</v>
      </c>
      <c r="L155" s="195">
        <f>IFERROR(Tabela5[[#This Row],[VALOR.]]/'CURVA ABC'!$J$2,0)</f>
        <v>0</v>
      </c>
      <c r="M155" s="195">
        <f>VLOOKUP(Tabela5[[#This Row],[PRODUTO]],'CURVA ABC'!$H$10:$M$404,5,0)</f>
        <v>0</v>
      </c>
      <c r="N155" s="196" t="str">
        <f>VLOOKUP(Tabela5[[#This Row],[PRODUTO]],'CURVA ABC'!$H$10:$M$404,6,0)</f>
        <v>A</v>
      </c>
      <c r="O155" s="194" t="str">
        <f>IF(AND(COMPARATIVO!$H155="",COMPARATIVO!$N155=""),"",IF(COMPARATIVO!$H155=COMPARATIVO!$N155,"EQUILIBRADO",IF(AND(COMPARATIVO!$H155="A",COMPARATIVO!$N155="B"),"GIRO BAIXO",IF(AND(COMPARATIVO!$H155="A",COMPARATIVO!$N155="C"),"GIRO MUITO BAIXO",IF(AND(COMPARATIVO!$H155="B",COMPARATIVO!$N155="A"),"GIRO ALTO",IF(AND(COMPARATIVO!$H155="B",COMPARATIVO!$N155="C"),"GIRO BAIXO",IF(AND(COMPARATIVO!$H155="C",COMPARATIVO!$N155="A"),"GIRO MUITO ALTO",IF(AND(COMPARATIVO!$H155="C",COMPARATIVO!$N155="B"),"GIRO ALTO",""))))))))</f>
        <v>GIRO MUITO ALTO</v>
      </c>
    </row>
    <row r="156" spans="1:15" x14ac:dyDescent="0.25">
      <c r="A156" s="201" t="str">
        <f>'CURVA ABC'!A160</f>
        <v>CACHAÇA 51</v>
      </c>
      <c r="B156" s="201" t="str">
        <f>IFERROR(VLOOKUP(Tabela5[[#This Row],[PRODUTO]],CADASTRO!$B$2:$C$393,2,0),"")</f>
        <v/>
      </c>
      <c r="C156" s="201">
        <f>'CURVA ABC'!B160</f>
        <v>2</v>
      </c>
      <c r="D156" s="197">
        <f>'CURVA ABC'!C160</f>
        <v>0</v>
      </c>
      <c r="E156" s="197">
        <f>'CURVA ABC'!D160</f>
        <v>0</v>
      </c>
      <c r="F156" s="198">
        <f>IFERROR(Tabela5[[#This Row],[VALOR]]/'CURVA ABC'!$C$2,0)</f>
        <v>0</v>
      </c>
      <c r="G156" s="198">
        <f>'CURVA ABC'!E160</f>
        <v>1</v>
      </c>
      <c r="H156" s="199" t="str">
        <f>'CURVA ABC'!F160</f>
        <v>C</v>
      </c>
      <c r="I156" s="199">
        <f>VLOOKUP(Tabela5[[#This Row],[PRODUTO]],'CURVA ABC'!$H$10:$M$404,2,0)</f>
        <v>0</v>
      </c>
      <c r="J156" s="197">
        <f>VLOOKUP(Tabela5[[#This Row],[PRODUTO]],'CURVA ABC'!$H$10:$M$404,3,0)</f>
        <v>0</v>
      </c>
      <c r="K156" s="197">
        <f>VLOOKUP(Tabela5[[#This Row],[PRODUTO]],'CURVA ABC'!$H$10:$M$404,4,0)</f>
        <v>0</v>
      </c>
      <c r="L156" s="198">
        <f>IFERROR(Tabela5[[#This Row],[VALOR.]]/'CURVA ABC'!$J$2,0)</f>
        <v>0</v>
      </c>
      <c r="M156" s="198">
        <f>VLOOKUP(Tabela5[[#This Row],[PRODUTO]],'CURVA ABC'!$H$10:$M$404,5,0)</f>
        <v>0</v>
      </c>
      <c r="N156" s="199" t="str">
        <f>VLOOKUP(Tabela5[[#This Row],[PRODUTO]],'CURVA ABC'!$H$10:$M$404,6,0)</f>
        <v>A</v>
      </c>
      <c r="O156" s="197" t="str">
        <f>IF(AND(COMPARATIVO!$H156="",COMPARATIVO!$N156=""),"",IF(COMPARATIVO!$H156=COMPARATIVO!$N156,"EQUILIBRADO",IF(AND(COMPARATIVO!$H156="A",COMPARATIVO!$N156="B"),"GIRO BAIXO",IF(AND(COMPARATIVO!$H156="A",COMPARATIVO!$N156="C"),"GIRO MUITO BAIXO",IF(AND(COMPARATIVO!$H156="B",COMPARATIVO!$N156="A"),"GIRO ALTO",IF(AND(COMPARATIVO!$H156="B",COMPARATIVO!$N156="C"),"GIRO BAIXO",IF(AND(COMPARATIVO!$H156="C",COMPARATIVO!$N156="A"),"GIRO MUITO ALTO",IF(AND(COMPARATIVO!$H156="C",COMPARATIVO!$N156="B"),"GIRO ALTO",""))))))))</f>
        <v>GIRO MUITO ALTO</v>
      </c>
    </row>
    <row r="157" spans="1:15" x14ac:dyDescent="0.25">
      <c r="A157" s="200" t="str">
        <f>'CURVA ABC'!A161</f>
        <v>CACHAÇA JAMEL</v>
      </c>
      <c r="B157" s="200" t="str">
        <f>IFERROR(VLOOKUP(Tabela5[[#This Row],[PRODUTO]],CADASTRO!$B$2:$C$393,2,0),"")</f>
        <v/>
      </c>
      <c r="C157" s="200">
        <f>'CURVA ABC'!B161</f>
        <v>0</v>
      </c>
      <c r="D157" s="194">
        <f>'CURVA ABC'!C161</f>
        <v>0</v>
      </c>
      <c r="E157" s="194">
        <f>'CURVA ABC'!D161</f>
        <v>0</v>
      </c>
      <c r="F157" s="195">
        <f>IFERROR(Tabela5[[#This Row],[VALOR]]/'CURVA ABC'!$C$2,0)</f>
        <v>0</v>
      </c>
      <c r="G157" s="195">
        <f>'CURVA ABC'!E161</f>
        <v>1</v>
      </c>
      <c r="H157" s="196" t="str">
        <f>'CURVA ABC'!F161</f>
        <v>C</v>
      </c>
      <c r="I157" s="196">
        <f>VLOOKUP(Tabela5[[#This Row],[PRODUTO]],'CURVA ABC'!$H$10:$M$404,2,0)</f>
        <v>0</v>
      </c>
      <c r="J157" s="194">
        <f>VLOOKUP(Tabela5[[#This Row],[PRODUTO]],'CURVA ABC'!$H$10:$M$404,3,0)</f>
        <v>0</v>
      </c>
      <c r="K157" s="194">
        <f>VLOOKUP(Tabela5[[#This Row],[PRODUTO]],'CURVA ABC'!$H$10:$M$404,4,0)</f>
        <v>0</v>
      </c>
      <c r="L157" s="195">
        <f>IFERROR(Tabela5[[#This Row],[VALOR.]]/'CURVA ABC'!$J$2,0)</f>
        <v>0</v>
      </c>
      <c r="M157" s="195">
        <f>VLOOKUP(Tabela5[[#This Row],[PRODUTO]],'CURVA ABC'!$H$10:$M$404,5,0)</f>
        <v>0</v>
      </c>
      <c r="N157" s="196" t="str">
        <f>VLOOKUP(Tabela5[[#This Row],[PRODUTO]],'CURVA ABC'!$H$10:$M$404,6,0)</f>
        <v>A</v>
      </c>
      <c r="O157" s="194" t="str">
        <f>IF(AND(COMPARATIVO!$H157="",COMPARATIVO!$N157=""),"",IF(COMPARATIVO!$H157=COMPARATIVO!$N157,"EQUILIBRADO",IF(AND(COMPARATIVO!$H157="A",COMPARATIVO!$N157="B"),"GIRO BAIXO",IF(AND(COMPARATIVO!$H157="A",COMPARATIVO!$N157="C"),"GIRO MUITO BAIXO",IF(AND(COMPARATIVO!$H157="B",COMPARATIVO!$N157="A"),"GIRO ALTO",IF(AND(COMPARATIVO!$H157="B",COMPARATIVO!$N157="C"),"GIRO BAIXO",IF(AND(COMPARATIVO!$H157="C",COMPARATIVO!$N157="A"),"GIRO MUITO ALTO",IF(AND(COMPARATIVO!$H157="C",COMPARATIVO!$N157="B"),"GIRO ALTO",""))))))))</f>
        <v>GIRO MUITO ALTO</v>
      </c>
    </row>
    <row r="158" spans="1:15" x14ac:dyDescent="0.25">
      <c r="A158" s="201" t="str">
        <f>'CURVA ABC'!A162</f>
        <v>CACHAÇA SAGATIBA</v>
      </c>
      <c r="B158" s="201" t="str">
        <f>IFERROR(VLOOKUP(Tabela5[[#This Row],[PRODUTO]],CADASTRO!$B$2:$C$393,2,0),"")</f>
        <v/>
      </c>
      <c r="C158" s="201">
        <f>'CURVA ABC'!B162</f>
        <v>0</v>
      </c>
      <c r="D158" s="197">
        <f>'CURVA ABC'!C162</f>
        <v>0</v>
      </c>
      <c r="E158" s="197">
        <f>'CURVA ABC'!D162</f>
        <v>0</v>
      </c>
      <c r="F158" s="198">
        <f>IFERROR(Tabela5[[#This Row],[VALOR]]/'CURVA ABC'!$C$2,0)</f>
        <v>0</v>
      </c>
      <c r="G158" s="198">
        <f>'CURVA ABC'!E162</f>
        <v>1</v>
      </c>
      <c r="H158" s="199" t="str">
        <f>'CURVA ABC'!F162</f>
        <v>C</v>
      </c>
      <c r="I158" s="199">
        <f>VLOOKUP(Tabela5[[#This Row],[PRODUTO]],'CURVA ABC'!$H$10:$M$404,2,0)</f>
        <v>0</v>
      </c>
      <c r="J158" s="197">
        <f>VLOOKUP(Tabela5[[#This Row],[PRODUTO]],'CURVA ABC'!$H$10:$M$404,3,0)</f>
        <v>0</v>
      </c>
      <c r="K158" s="197">
        <f>VLOOKUP(Tabela5[[#This Row],[PRODUTO]],'CURVA ABC'!$H$10:$M$404,4,0)</f>
        <v>0</v>
      </c>
      <c r="L158" s="198">
        <f>IFERROR(Tabela5[[#This Row],[VALOR.]]/'CURVA ABC'!$J$2,0)</f>
        <v>0</v>
      </c>
      <c r="M158" s="198">
        <f>VLOOKUP(Tabela5[[#This Row],[PRODUTO]],'CURVA ABC'!$H$10:$M$404,5,0)</f>
        <v>0</v>
      </c>
      <c r="N158" s="199" t="str">
        <f>VLOOKUP(Tabela5[[#This Row],[PRODUTO]],'CURVA ABC'!$H$10:$M$404,6,0)</f>
        <v>A</v>
      </c>
      <c r="O158" s="197" t="str">
        <f>IF(AND(COMPARATIVO!$H158="",COMPARATIVO!$N158=""),"",IF(COMPARATIVO!$H158=COMPARATIVO!$N158,"EQUILIBRADO",IF(AND(COMPARATIVO!$H158="A",COMPARATIVO!$N158="B"),"GIRO BAIXO",IF(AND(COMPARATIVO!$H158="A",COMPARATIVO!$N158="C"),"GIRO MUITO BAIXO",IF(AND(COMPARATIVO!$H158="B",COMPARATIVO!$N158="A"),"GIRO ALTO",IF(AND(COMPARATIVO!$H158="B",COMPARATIVO!$N158="C"),"GIRO BAIXO",IF(AND(COMPARATIVO!$H158="C",COMPARATIVO!$N158="A"),"GIRO MUITO ALTO",IF(AND(COMPARATIVO!$H158="C",COMPARATIVO!$N158="B"),"GIRO ALTO",""))))))))</f>
        <v>GIRO MUITO ALTO</v>
      </c>
    </row>
    <row r="159" spans="1:15" x14ac:dyDescent="0.25">
      <c r="A159" s="200" t="str">
        <f>'CURVA ABC'!A163</f>
        <v>CACHAÇA SALINAS</v>
      </c>
      <c r="B159" s="200" t="str">
        <f>IFERROR(VLOOKUP(Tabela5[[#This Row],[PRODUTO]],CADASTRO!$B$2:$C$393,2,0),"")</f>
        <v/>
      </c>
      <c r="C159" s="200">
        <f>'CURVA ABC'!B163</f>
        <v>0</v>
      </c>
      <c r="D159" s="194">
        <f>'CURVA ABC'!C163</f>
        <v>0</v>
      </c>
      <c r="E159" s="194">
        <f>'CURVA ABC'!D163</f>
        <v>0</v>
      </c>
      <c r="F159" s="195">
        <f>IFERROR(Tabela5[[#This Row],[VALOR]]/'CURVA ABC'!$C$2,0)</f>
        <v>0</v>
      </c>
      <c r="G159" s="195">
        <f>'CURVA ABC'!E163</f>
        <v>1</v>
      </c>
      <c r="H159" s="196" t="str">
        <f>'CURVA ABC'!F163</f>
        <v>C</v>
      </c>
      <c r="I159" s="196">
        <f>VLOOKUP(Tabela5[[#This Row],[PRODUTO]],'CURVA ABC'!$H$10:$M$404,2,0)</f>
        <v>0</v>
      </c>
      <c r="J159" s="194">
        <f>VLOOKUP(Tabela5[[#This Row],[PRODUTO]],'CURVA ABC'!$H$10:$M$404,3,0)</f>
        <v>0</v>
      </c>
      <c r="K159" s="194">
        <f>VLOOKUP(Tabela5[[#This Row],[PRODUTO]],'CURVA ABC'!$H$10:$M$404,4,0)</f>
        <v>0</v>
      </c>
      <c r="L159" s="195">
        <f>IFERROR(Tabela5[[#This Row],[VALOR.]]/'CURVA ABC'!$J$2,0)</f>
        <v>0</v>
      </c>
      <c r="M159" s="195">
        <f>VLOOKUP(Tabela5[[#This Row],[PRODUTO]],'CURVA ABC'!$H$10:$M$404,5,0)</f>
        <v>0</v>
      </c>
      <c r="N159" s="196" t="str">
        <f>VLOOKUP(Tabela5[[#This Row],[PRODUTO]],'CURVA ABC'!$H$10:$M$404,6,0)</f>
        <v>A</v>
      </c>
      <c r="O159" s="194" t="str">
        <f>IF(AND(COMPARATIVO!$H159="",COMPARATIVO!$N159=""),"",IF(COMPARATIVO!$H159=COMPARATIVO!$N159,"EQUILIBRADO",IF(AND(COMPARATIVO!$H159="A",COMPARATIVO!$N159="B"),"GIRO BAIXO",IF(AND(COMPARATIVO!$H159="A",COMPARATIVO!$N159="C"),"GIRO MUITO BAIXO",IF(AND(COMPARATIVO!$H159="B",COMPARATIVO!$N159="A"),"GIRO ALTO",IF(AND(COMPARATIVO!$H159="B",COMPARATIVO!$N159="C"),"GIRO BAIXO",IF(AND(COMPARATIVO!$H159="C",COMPARATIVO!$N159="A"),"GIRO MUITO ALTO",IF(AND(COMPARATIVO!$H159="C",COMPARATIVO!$N159="B"),"GIRO ALTO",""))))))))</f>
        <v>GIRO MUITO ALTO</v>
      </c>
    </row>
    <row r="160" spans="1:15" x14ac:dyDescent="0.25">
      <c r="A160" s="201" t="str">
        <f>'CURVA ABC'!A164</f>
        <v>CAIXINHA COMBO DELIVER</v>
      </c>
      <c r="B160" s="201" t="str">
        <f>IFERROR(VLOOKUP(Tabela5[[#This Row],[PRODUTO]],CADASTRO!$B$2:$C$393,2,0),"")</f>
        <v/>
      </c>
      <c r="C160" s="201">
        <f>'CURVA ABC'!B164</f>
        <v>0</v>
      </c>
      <c r="D160" s="197">
        <f>'CURVA ABC'!C164</f>
        <v>0</v>
      </c>
      <c r="E160" s="197">
        <f>'CURVA ABC'!D164</f>
        <v>0</v>
      </c>
      <c r="F160" s="198">
        <f>IFERROR(Tabela5[[#This Row],[VALOR]]/'CURVA ABC'!$C$2,0)</f>
        <v>0</v>
      </c>
      <c r="G160" s="198">
        <f>'CURVA ABC'!E164</f>
        <v>1</v>
      </c>
      <c r="H160" s="199" t="str">
        <f>'CURVA ABC'!F164</f>
        <v>C</v>
      </c>
      <c r="I160" s="199">
        <f>VLOOKUP(Tabela5[[#This Row],[PRODUTO]],'CURVA ABC'!$H$10:$M$404,2,0)</f>
        <v>0</v>
      </c>
      <c r="J160" s="197">
        <f>VLOOKUP(Tabela5[[#This Row],[PRODUTO]],'CURVA ABC'!$H$10:$M$404,3,0)</f>
        <v>0</v>
      </c>
      <c r="K160" s="197">
        <f>VLOOKUP(Tabela5[[#This Row],[PRODUTO]],'CURVA ABC'!$H$10:$M$404,4,0)</f>
        <v>0</v>
      </c>
      <c r="L160" s="198">
        <f>IFERROR(Tabela5[[#This Row],[VALOR.]]/'CURVA ABC'!$J$2,0)</f>
        <v>0</v>
      </c>
      <c r="M160" s="198">
        <f>VLOOKUP(Tabela5[[#This Row],[PRODUTO]],'CURVA ABC'!$H$10:$M$404,5,0)</f>
        <v>0</v>
      </c>
      <c r="N160" s="199" t="str">
        <f>VLOOKUP(Tabela5[[#This Row],[PRODUTO]],'CURVA ABC'!$H$10:$M$404,6,0)</f>
        <v>A</v>
      </c>
      <c r="O160" s="197" t="str">
        <f>IF(AND(COMPARATIVO!$H160="",COMPARATIVO!$N160=""),"",IF(COMPARATIVO!$H160=COMPARATIVO!$N160,"EQUILIBRADO",IF(AND(COMPARATIVO!$H160="A",COMPARATIVO!$N160="B"),"GIRO BAIXO",IF(AND(COMPARATIVO!$H160="A",COMPARATIVO!$N160="C"),"GIRO MUITO BAIXO",IF(AND(COMPARATIVO!$H160="B",COMPARATIVO!$N160="A"),"GIRO ALTO",IF(AND(COMPARATIVO!$H160="B",COMPARATIVO!$N160="C"),"GIRO BAIXO",IF(AND(COMPARATIVO!$H160="C",COMPARATIVO!$N160="A"),"GIRO MUITO ALTO",IF(AND(COMPARATIVO!$H160="C",COMPARATIVO!$N160="B"),"GIRO ALTO",""))))))))</f>
        <v>GIRO MUITO ALTO</v>
      </c>
    </row>
    <row r="161" spans="1:15" x14ac:dyDescent="0.25">
      <c r="A161" s="200" t="str">
        <f>'CURVA ABC'!A165</f>
        <v>CALDO DE GALINHA</v>
      </c>
      <c r="B161" s="200" t="str">
        <f>IFERROR(VLOOKUP(Tabela5[[#This Row],[PRODUTO]],CADASTRO!$B$2:$C$393,2,0),"")</f>
        <v/>
      </c>
      <c r="C161" s="200">
        <f>'CURVA ABC'!B165</f>
        <v>0</v>
      </c>
      <c r="D161" s="194">
        <f>'CURVA ABC'!C165</f>
        <v>0</v>
      </c>
      <c r="E161" s="194">
        <f>'CURVA ABC'!D165</f>
        <v>0</v>
      </c>
      <c r="F161" s="195">
        <f>IFERROR(Tabela5[[#This Row],[VALOR]]/'CURVA ABC'!$C$2,0)</f>
        <v>0</v>
      </c>
      <c r="G161" s="195">
        <f>'CURVA ABC'!E165</f>
        <v>1</v>
      </c>
      <c r="H161" s="196" t="str">
        <f>'CURVA ABC'!F165</f>
        <v>C</v>
      </c>
      <c r="I161" s="196">
        <f>VLOOKUP(Tabela5[[#This Row],[PRODUTO]],'CURVA ABC'!$H$10:$M$404,2,0)</f>
        <v>0</v>
      </c>
      <c r="J161" s="194">
        <f>VLOOKUP(Tabela5[[#This Row],[PRODUTO]],'CURVA ABC'!$H$10:$M$404,3,0)</f>
        <v>0</v>
      </c>
      <c r="K161" s="194">
        <f>VLOOKUP(Tabela5[[#This Row],[PRODUTO]],'CURVA ABC'!$H$10:$M$404,4,0)</f>
        <v>0</v>
      </c>
      <c r="L161" s="195">
        <f>IFERROR(Tabela5[[#This Row],[VALOR.]]/'CURVA ABC'!$J$2,0)</f>
        <v>0</v>
      </c>
      <c r="M161" s="195">
        <f>VLOOKUP(Tabela5[[#This Row],[PRODUTO]],'CURVA ABC'!$H$10:$M$404,5,0)</f>
        <v>0</v>
      </c>
      <c r="N161" s="196" t="str">
        <f>VLOOKUP(Tabela5[[#This Row],[PRODUTO]],'CURVA ABC'!$H$10:$M$404,6,0)</f>
        <v>A</v>
      </c>
      <c r="O161" s="194" t="str">
        <f>IF(AND(COMPARATIVO!$H161="",COMPARATIVO!$N161=""),"",IF(COMPARATIVO!$H161=COMPARATIVO!$N161,"EQUILIBRADO",IF(AND(COMPARATIVO!$H161="A",COMPARATIVO!$N161="B"),"GIRO BAIXO",IF(AND(COMPARATIVO!$H161="A",COMPARATIVO!$N161="C"),"GIRO MUITO BAIXO",IF(AND(COMPARATIVO!$H161="B",COMPARATIVO!$N161="A"),"GIRO ALTO",IF(AND(COMPARATIVO!$H161="B",COMPARATIVO!$N161="C"),"GIRO BAIXO",IF(AND(COMPARATIVO!$H161="C",COMPARATIVO!$N161="A"),"GIRO MUITO ALTO",IF(AND(COMPARATIVO!$H161="C",COMPARATIVO!$N161="B"),"GIRO ALTO",""))))))))</f>
        <v>GIRO MUITO ALTO</v>
      </c>
    </row>
    <row r="162" spans="1:15" x14ac:dyDescent="0.25">
      <c r="A162" s="201" t="str">
        <f>'CURVA ABC'!A166</f>
        <v>CANAPÉS</v>
      </c>
      <c r="B162" s="201" t="str">
        <f>IFERROR(VLOOKUP(Tabela5[[#This Row],[PRODUTO]],CADASTRO!$B$2:$C$393,2,0),"")</f>
        <v/>
      </c>
      <c r="C162" s="201">
        <f>'CURVA ABC'!B166</f>
        <v>0</v>
      </c>
      <c r="D162" s="197">
        <f>'CURVA ABC'!C166</f>
        <v>0</v>
      </c>
      <c r="E162" s="197">
        <f>'CURVA ABC'!D166</f>
        <v>0</v>
      </c>
      <c r="F162" s="198">
        <f>IFERROR(Tabela5[[#This Row],[VALOR]]/'CURVA ABC'!$C$2,0)</f>
        <v>0</v>
      </c>
      <c r="G162" s="198">
        <f>'CURVA ABC'!E166</f>
        <v>1</v>
      </c>
      <c r="H162" s="199" t="str">
        <f>'CURVA ABC'!F166</f>
        <v>C</v>
      </c>
      <c r="I162" s="199">
        <f>VLOOKUP(Tabela5[[#This Row],[PRODUTO]],'CURVA ABC'!$H$10:$M$404,2,0)</f>
        <v>0</v>
      </c>
      <c r="J162" s="197">
        <f>VLOOKUP(Tabela5[[#This Row],[PRODUTO]],'CURVA ABC'!$H$10:$M$404,3,0)</f>
        <v>0</v>
      </c>
      <c r="K162" s="197">
        <f>VLOOKUP(Tabela5[[#This Row],[PRODUTO]],'CURVA ABC'!$H$10:$M$404,4,0)</f>
        <v>0</v>
      </c>
      <c r="L162" s="198">
        <f>IFERROR(Tabela5[[#This Row],[VALOR.]]/'CURVA ABC'!$J$2,0)</f>
        <v>0</v>
      </c>
      <c r="M162" s="198">
        <f>VLOOKUP(Tabela5[[#This Row],[PRODUTO]],'CURVA ABC'!$H$10:$M$404,5,0)</f>
        <v>0</v>
      </c>
      <c r="N162" s="199" t="str">
        <f>VLOOKUP(Tabela5[[#This Row],[PRODUTO]],'CURVA ABC'!$H$10:$M$404,6,0)</f>
        <v>A</v>
      </c>
      <c r="O162" s="197" t="str">
        <f>IF(AND(COMPARATIVO!$H162="",COMPARATIVO!$N162=""),"",IF(COMPARATIVO!$H162=COMPARATIVO!$N162,"EQUILIBRADO",IF(AND(COMPARATIVO!$H162="A",COMPARATIVO!$N162="B"),"GIRO BAIXO",IF(AND(COMPARATIVO!$H162="A",COMPARATIVO!$N162="C"),"GIRO MUITO BAIXO",IF(AND(COMPARATIVO!$H162="B",COMPARATIVO!$N162="A"),"GIRO ALTO",IF(AND(COMPARATIVO!$H162="B",COMPARATIVO!$N162="C"),"GIRO BAIXO",IF(AND(COMPARATIVO!$H162="C",COMPARATIVO!$N162="A"),"GIRO MUITO ALTO",IF(AND(COMPARATIVO!$H162="C",COMPARATIVO!$N162="B"),"GIRO ALTO",""))))))))</f>
        <v>GIRO MUITO ALTO</v>
      </c>
    </row>
    <row r="163" spans="1:15" x14ac:dyDescent="0.25">
      <c r="A163" s="200" t="str">
        <f>'CURVA ABC'!A167</f>
        <v>CANELA EM PÓ</v>
      </c>
      <c r="B163" s="200" t="str">
        <f>IFERROR(VLOOKUP(Tabela5[[#This Row],[PRODUTO]],CADASTRO!$B$2:$C$393,2,0),"")</f>
        <v/>
      </c>
      <c r="C163" s="200">
        <f>'CURVA ABC'!B167</f>
        <v>0</v>
      </c>
      <c r="D163" s="194">
        <f>'CURVA ABC'!C167</f>
        <v>0</v>
      </c>
      <c r="E163" s="194">
        <f>'CURVA ABC'!D167</f>
        <v>0</v>
      </c>
      <c r="F163" s="195">
        <f>IFERROR(Tabela5[[#This Row],[VALOR]]/'CURVA ABC'!$C$2,0)</f>
        <v>0</v>
      </c>
      <c r="G163" s="195">
        <f>'CURVA ABC'!E167</f>
        <v>1</v>
      </c>
      <c r="H163" s="196" t="str">
        <f>'CURVA ABC'!F167</f>
        <v>C</v>
      </c>
      <c r="I163" s="196">
        <f>VLOOKUP(Tabela5[[#This Row],[PRODUTO]],'CURVA ABC'!$H$10:$M$404,2,0)</f>
        <v>0</v>
      </c>
      <c r="J163" s="194">
        <f>VLOOKUP(Tabela5[[#This Row],[PRODUTO]],'CURVA ABC'!$H$10:$M$404,3,0)</f>
        <v>0</v>
      </c>
      <c r="K163" s="194">
        <f>VLOOKUP(Tabela5[[#This Row],[PRODUTO]],'CURVA ABC'!$H$10:$M$404,4,0)</f>
        <v>0</v>
      </c>
      <c r="L163" s="195">
        <f>IFERROR(Tabela5[[#This Row],[VALOR.]]/'CURVA ABC'!$J$2,0)</f>
        <v>0</v>
      </c>
      <c r="M163" s="195">
        <f>VLOOKUP(Tabela5[[#This Row],[PRODUTO]],'CURVA ABC'!$H$10:$M$404,5,0)</f>
        <v>0</v>
      </c>
      <c r="N163" s="196" t="str">
        <f>VLOOKUP(Tabela5[[#This Row],[PRODUTO]],'CURVA ABC'!$H$10:$M$404,6,0)</f>
        <v>A</v>
      </c>
      <c r="O163" s="194" t="str">
        <f>IF(AND(COMPARATIVO!$H163="",COMPARATIVO!$N163=""),"",IF(COMPARATIVO!$H163=COMPARATIVO!$N163,"EQUILIBRADO",IF(AND(COMPARATIVO!$H163="A",COMPARATIVO!$N163="B"),"GIRO BAIXO",IF(AND(COMPARATIVO!$H163="A",COMPARATIVO!$N163="C"),"GIRO MUITO BAIXO",IF(AND(COMPARATIVO!$H163="B",COMPARATIVO!$N163="A"),"GIRO ALTO",IF(AND(COMPARATIVO!$H163="B",COMPARATIVO!$N163="C"),"GIRO BAIXO",IF(AND(COMPARATIVO!$H163="C",COMPARATIVO!$N163="A"),"GIRO MUITO ALTO",IF(AND(COMPARATIVO!$H163="C",COMPARATIVO!$N163="B"),"GIRO ALTO",""))))))))</f>
        <v>GIRO MUITO ALTO</v>
      </c>
    </row>
    <row r="164" spans="1:15" x14ac:dyDescent="0.25">
      <c r="A164" s="201" t="str">
        <f>'CURVA ABC'!A168</f>
        <v>CANUDO MEXEDOR PRETO COM 100 UN.</v>
      </c>
      <c r="B164" s="201" t="str">
        <f>IFERROR(VLOOKUP(Tabela5[[#This Row],[PRODUTO]],CADASTRO!$B$2:$C$393,2,0),"")</f>
        <v/>
      </c>
      <c r="C164" s="201">
        <f>'CURVA ABC'!B168</f>
        <v>0</v>
      </c>
      <c r="D164" s="197">
        <f>'CURVA ABC'!C168</f>
        <v>0</v>
      </c>
      <c r="E164" s="197">
        <f>'CURVA ABC'!D168</f>
        <v>0</v>
      </c>
      <c r="F164" s="198">
        <f>IFERROR(Tabela5[[#This Row],[VALOR]]/'CURVA ABC'!$C$2,0)</f>
        <v>0</v>
      </c>
      <c r="G164" s="198">
        <f>'CURVA ABC'!E168</f>
        <v>1</v>
      </c>
      <c r="H164" s="199" t="str">
        <f>'CURVA ABC'!F168</f>
        <v>C</v>
      </c>
      <c r="I164" s="199">
        <f>VLOOKUP(Tabela5[[#This Row],[PRODUTO]],'CURVA ABC'!$H$10:$M$404,2,0)</f>
        <v>0</v>
      </c>
      <c r="J164" s="197">
        <f>VLOOKUP(Tabela5[[#This Row],[PRODUTO]],'CURVA ABC'!$H$10:$M$404,3,0)</f>
        <v>0</v>
      </c>
      <c r="K164" s="197">
        <f>VLOOKUP(Tabela5[[#This Row],[PRODUTO]],'CURVA ABC'!$H$10:$M$404,4,0)</f>
        <v>0</v>
      </c>
      <c r="L164" s="198">
        <f>IFERROR(Tabela5[[#This Row],[VALOR.]]/'CURVA ABC'!$J$2,0)</f>
        <v>0</v>
      </c>
      <c r="M164" s="198">
        <f>VLOOKUP(Tabela5[[#This Row],[PRODUTO]],'CURVA ABC'!$H$10:$M$404,5,0)</f>
        <v>0</v>
      </c>
      <c r="N164" s="199" t="str">
        <f>VLOOKUP(Tabela5[[#This Row],[PRODUTO]],'CURVA ABC'!$H$10:$M$404,6,0)</f>
        <v>A</v>
      </c>
      <c r="O164" s="197" t="str">
        <f>IF(AND(COMPARATIVO!$H164="",COMPARATIVO!$N164=""),"",IF(COMPARATIVO!$H164=COMPARATIVO!$N164,"EQUILIBRADO",IF(AND(COMPARATIVO!$H164="A",COMPARATIVO!$N164="B"),"GIRO BAIXO",IF(AND(COMPARATIVO!$H164="A",COMPARATIVO!$N164="C"),"GIRO MUITO BAIXO",IF(AND(COMPARATIVO!$H164="B",COMPARATIVO!$N164="A"),"GIRO ALTO",IF(AND(COMPARATIVO!$H164="B",COMPARATIVO!$N164="C"),"GIRO BAIXO",IF(AND(COMPARATIVO!$H164="C",COMPARATIVO!$N164="A"),"GIRO MUITO ALTO",IF(AND(COMPARATIVO!$H164="C",COMPARATIVO!$N164="B"),"GIRO ALTO",""))))))))</f>
        <v>GIRO MUITO ALTO</v>
      </c>
    </row>
    <row r="165" spans="1:15" x14ac:dyDescent="0.25">
      <c r="A165" s="200" t="str">
        <f>'CURVA ABC'!A169</f>
        <v>CAPA DO CONTRA FILÉ</v>
      </c>
      <c r="B165" s="200" t="str">
        <f>IFERROR(VLOOKUP(Tabela5[[#This Row],[PRODUTO]],CADASTRO!$B$2:$C$393,2,0),"")</f>
        <v/>
      </c>
      <c r="C165" s="200">
        <f>'CURVA ABC'!B169</f>
        <v>0</v>
      </c>
      <c r="D165" s="194">
        <f>'CURVA ABC'!C169</f>
        <v>0</v>
      </c>
      <c r="E165" s="194">
        <f>'CURVA ABC'!D169</f>
        <v>0</v>
      </c>
      <c r="F165" s="195">
        <f>IFERROR(Tabela5[[#This Row],[VALOR]]/'CURVA ABC'!$C$2,0)</f>
        <v>0</v>
      </c>
      <c r="G165" s="195">
        <f>'CURVA ABC'!E169</f>
        <v>1</v>
      </c>
      <c r="H165" s="196" t="str">
        <f>'CURVA ABC'!F169</f>
        <v>C</v>
      </c>
      <c r="I165" s="196">
        <f>VLOOKUP(Tabela5[[#This Row],[PRODUTO]],'CURVA ABC'!$H$10:$M$404,2,0)</f>
        <v>0</v>
      </c>
      <c r="J165" s="194">
        <f>VLOOKUP(Tabela5[[#This Row],[PRODUTO]],'CURVA ABC'!$H$10:$M$404,3,0)</f>
        <v>0</v>
      </c>
      <c r="K165" s="194">
        <f>VLOOKUP(Tabela5[[#This Row],[PRODUTO]],'CURVA ABC'!$H$10:$M$404,4,0)</f>
        <v>0</v>
      </c>
      <c r="L165" s="195">
        <f>IFERROR(Tabela5[[#This Row],[VALOR.]]/'CURVA ABC'!$J$2,0)</f>
        <v>0</v>
      </c>
      <c r="M165" s="195">
        <f>VLOOKUP(Tabela5[[#This Row],[PRODUTO]],'CURVA ABC'!$H$10:$M$404,5,0)</f>
        <v>0</v>
      </c>
      <c r="N165" s="196" t="str">
        <f>VLOOKUP(Tabela5[[#This Row],[PRODUTO]],'CURVA ABC'!$H$10:$M$404,6,0)</f>
        <v>A</v>
      </c>
      <c r="O165" s="194" t="str">
        <f>IF(AND(COMPARATIVO!$H165="",COMPARATIVO!$N165=""),"",IF(COMPARATIVO!$H165=COMPARATIVO!$N165,"EQUILIBRADO",IF(AND(COMPARATIVO!$H165="A",COMPARATIVO!$N165="B"),"GIRO BAIXO",IF(AND(COMPARATIVO!$H165="A",COMPARATIVO!$N165="C"),"GIRO MUITO BAIXO",IF(AND(COMPARATIVO!$H165="B",COMPARATIVO!$N165="A"),"GIRO ALTO",IF(AND(COMPARATIVO!$H165="B",COMPARATIVO!$N165="C"),"GIRO BAIXO",IF(AND(COMPARATIVO!$H165="C",COMPARATIVO!$N165="A"),"GIRO MUITO ALTO",IF(AND(COMPARATIVO!$H165="C",COMPARATIVO!$N165="B"),"GIRO ALTO",""))))))))</f>
        <v>GIRO MUITO ALTO</v>
      </c>
    </row>
    <row r="166" spans="1:15" x14ac:dyDescent="0.25">
      <c r="A166" s="201" t="str">
        <f>'CURVA ABC'!A170</f>
        <v>CAPA DO COXÃO MOLE</v>
      </c>
      <c r="B166" s="201" t="str">
        <f>IFERROR(VLOOKUP(Tabela5[[#This Row],[PRODUTO]],CADASTRO!$B$2:$C$393,2,0),"")</f>
        <v/>
      </c>
      <c r="C166" s="201">
        <f>'CURVA ABC'!B170</f>
        <v>0</v>
      </c>
      <c r="D166" s="197">
        <f>'CURVA ABC'!C170</f>
        <v>0</v>
      </c>
      <c r="E166" s="197">
        <f>'CURVA ABC'!D170</f>
        <v>0</v>
      </c>
      <c r="F166" s="198">
        <f>IFERROR(Tabela5[[#This Row],[VALOR]]/'CURVA ABC'!$C$2,0)</f>
        <v>0</v>
      </c>
      <c r="G166" s="198">
        <f>'CURVA ABC'!E170</f>
        <v>1</v>
      </c>
      <c r="H166" s="199" t="str">
        <f>'CURVA ABC'!F170</f>
        <v>C</v>
      </c>
      <c r="I166" s="199">
        <f>VLOOKUP(Tabela5[[#This Row],[PRODUTO]],'CURVA ABC'!$H$10:$M$404,2,0)</f>
        <v>0</v>
      </c>
      <c r="J166" s="197">
        <f>VLOOKUP(Tabela5[[#This Row],[PRODUTO]],'CURVA ABC'!$H$10:$M$404,3,0)</f>
        <v>0</v>
      </c>
      <c r="K166" s="197">
        <f>VLOOKUP(Tabela5[[#This Row],[PRODUTO]],'CURVA ABC'!$H$10:$M$404,4,0)</f>
        <v>0</v>
      </c>
      <c r="L166" s="198">
        <f>IFERROR(Tabela5[[#This Row],[VALOR.]]/'CURVA ABC'!$J$2,0)</f>
        <v>0</v>
      </c>
      <c r="M166" s="198">
        <f>VLOOKUP(Tabela5[[#This Row],[PRODUTO]],'CURVA ABC'!$H$10:$M$404,5,0)</f>
        <v>0</v>
      </c>
      <c r="N166" s="199" t="str">
        <f>VLOOKUP(Tabela5[[#This Row],[PRODUTO]],'CURVA ABC'!$H$10:$M$404,6,0)</f>
        <v>A</v>
      </c>
      <c r="O166" s="197" t="str">
        <f>IF(AND(COMPARATIVO!$H166="",COMPARATIVO!$N166=""),"",IF(COMPARATIVO!$H166=COMPARATIVO!$N166,"EQUILIBRADO",IF(AND(COMPARATIVO!$H166="A",COMPARATIVO!$N166="B"),"GIRO BAIXO",IF(AND(COMPARATIVO!$H166="A",COMPARATIVO!$N166="C"),"GIRO MUITO BAIXO",IF(AND(COMPARATIVO!$H166="B",COMPARATIVO!$N166="A"),"GIRO ALTO",IF(AND(COMPARATIVO!$H166="B",COMPARATIVO!$N166="C"),"GIRO BAIXO",IF(AND(COMPARATIVO!$H166="C",COMPARATIVO!$N166="A"),"GIRO MUITO ALTO",IF(AND(COMPARATIVO!$H166="C",COMPARATIVO!$N166="B"),"GIRO ALTO",""))))))))</f>
        <v>GIRO MUITO ALTO</v>
      </c>
    </row>
    <row r="167" spans="1:15" x14ac:dyDescent="0.25">
      <c r="A167" s="200" t="str">
        <f>'CURVA ABC'!A171</f>
        <v>CASTANHA DO PARA</v>
      </c>
      <c r="B167" s="200" t="str">
        <f>IFERROR(VLOOKUP(Tabela5[[#This Row],[PRODUTO]],CADASTRO!$B$2:$C$393,2,0),"")</f>
        <v/>
      </c>
      <c r="C167" s="200">
        <f>'CURVA ABC'!B171</f>
        <v>0</v>
      </c>
      <c r="D167" s="194">
        <f>'CURVA ABC'!C171</f>
        <v>0</v>
      </c>
      <c r="E167" s="194">
        <f>'CURVA ABC'!D171</f>
        <v>0</v>
      </c>
      <c r="F167" s="195">
        <f>IFERROR(Tabela5[[#This Row],[VALOR]]/'CURVA ABC'!$C$2,0)</f>
        <v>0</v>
      </c>
      <c r="G167" s="195">
        <f>'CURVA ABC'!E171</f>
        <v>1</v>
      </c>
      <c r="H167" s="196" t="str">
        <f>'CURVA ABC'!F171</f>
        <v>C</v>
      </c>
      <c r="I167" s="196">
        <f>VLOOKUP(Tabela5[[#This Row],[PRODUTO]],'CURVA ABC'!$H$10:$M$404,2,0)</f>
        <v>0</v>
      </c>
      <c r="J167" s="194">
        <f>VLOOKUP(Tabela5[[#This Row],[PRODUTO]],'CURVA ABC'!$H$10:$M$404,3,0)</f>
        <v>0</v>
      </c>
      <c r="K167" s="194">
        <f>VLOOKUP(Tabela5[[#This Row],[PRODUTO]],'CURVA ABC'!$H$10:$M$404,4,0)</f>
        <v>0</v>
      </c>
      <c r="L167" s="195">
        <f>IFERROR(Tabela5[[#This Row],[VALOR.]]/'CURVA ABC'!$J$2,0)</f>
        <v>0</v>
      </c>
      <c r="M167" s="195">
        <f>VLOOKUP(Tabela5[[#This Row],[PRODUTO]],'CURVA ABC'!$H$10:$M$404,5,0)</f>
        <v>0</v>
      </c>
      <c r="N167" s="196" t="str">
        <f>VLOOKUP(Tabela5[[#This Row],[PRODUTO]],'CURVA ABC'!$H$10:$M$404,6,0)</f>
        <v>A</v>
      </c>
      <c r="O167" s="194" t="str">
        <f>IF(AND(COMPARATIVO!$H167="",COMPARATIVO!$N167=""),"",IF(COMPARATIVO!$H167=COMPARATIVO!$N167,"EQUILIBRADO",IF(AND(COMPARATIVO!$H167="A",COMPARATIVO!$N167="B"),"GIRO BAIXO",IF(AND(COMPARATIVO!$H167="A",COMPARATIVO!$N167="C"),"GIRO MUITO BAIXO",IF(AND(COMPARATIVO!$H167="B",COMPARATIVO!$N167="A"),"GIRO ALTO",IF(AND(COMPARATIVO!$H167="B",COMPARATIVO!$N167="C"),"GIRO BAIXO",IF(AND(COMPARATIVO!$H167="C",COMPARATIVO!$N167="A"),"GIRO MUITO ALTO",IF(AND(COMPARATIVO!$H167="C",COMPARATIVO!$N167="B"),"GIRO ALTO",""))))))))</f>
        <v>GIRO MUITO ALTO</v>
      </c>
    </row>
    <row r="168" spans="1:15" x14ac:dyDescent="0.25">
      <c r="A168" s="201" t="str">
        <f>'CURVA ABC'!A172</f>
        <v>CAT-CHUP 500g</v>
      </c>
      <c r="B168" s="201" t="str">
        <f>IFERROR(VLOOKUP(Tabela5[[#This Row],[PRODUTO]],CADASTRO!$B$2:$C$393,2,0),"")</f>
        <v/>
      </c>
      <c r="C168" s="201">
        <f>'CURVA ABC'!B172</f>
        <v>0</v>
      </c>
      <c r="D168" s="197">
        <f>'CURVA ABC'!C172</f>
        <v>0</v>
      </c>
      <c r="E168" s="197">
        <f>'CURVA ABC'!D172</f>
        <v>0</v>
      </c>
      <c r="F168" s="198">
        <f>IFERROR(Tabela5[[#This Row],[VALOR]]/'CURVA ABC'!$C$2,0)</f>
        <v>0</v>
      </c>
      <c r="G168" s="198">
        <f>'CURVA ABC'!E172</f>
        <v>1</v>
      </c>
      <c r="H168" s="199" t="str">
        <f>'CURVA ABC'!F172</f>
        <v>C</v>
      </c>
      <c r="I168" s="199">
        <f>VLOOKUP(Tabela5[[#This Row],[PRODUTO]],'CURVA ABC'!$H$10:$M$404,2,0)</f>
        <v>0</v>
      </c>
      <c r="J168" s="197">
        <f>VLOOKUP(Tabela5[[#This Row],[PRODUTO]],'CURVA ABC'!$H$10:$M$404,3,0)</f>
        <v>0</v>
      </c>
      <c r="K168" s="197">
        <f>VLOOKUP(Tabela5[[#This Row],[PRODUTO]],'CURVA ABC'!$H$10:$M$404,4,0)</f>
        <v>0</v>
      </c>
      <c r="L168" s="198">
        <f>IFERROR(Tabela5[[#This Row],[VALOR.]]/'CURVA ABC'!$J$2,0)</f>
        <v>0</v>
      </c>
      <c r="M168" s="198">
        <f>VLOOKUP(Tabela5[[#This Row],[PRODUTO]],'CURVA ABC'!$H$10:$M$404,5,0)</f>
        <v>0</v>
      </c>
      <c r="N168" s="199" t="str">
        <f>VLOOKUP(Tabela5[[#This Row],[PRODUTO]],'CURVA ABC'!$H$10:$M$404,6,0)</f>
        <v>A</v>
      </c>
      <c r="O168" s="197" t="str">
        <f>IF(AND(COMPARATIVO!$H168="",COMPARATIVO!$N168=""),"",IF(COMPARATIVO!$H168=COMPARATIVO!$N168,"EQUILIBRADO",IF(AND(COMPARATIVO!$H168="A",COMPARATIVO!$N168="B"),"GIRO BAIXO",IF(AND(COMPARATIVO!$H168="A",COMPARATIVO!$N168="C"),"GIRO MUITO BAIXO",IF(AND(COMPARATIVO!$H168="B",COMPARATIVO!$N168="A"),"GIRO ALTO",IF(AND(COMPARATIVO!$H168="B",COMPARATIVO!$N168="C"),"GIRO BAIXO",IF(AND(COMPARATIVO!$H168="C",COMPARATIVO!$N168="A"),"GIRO MUITO ALTO",IF(AND(COMPARATIVO!$H168="C",COMPARATIVO!$N168="B"),"GIRO ALTO",""))))))))</f>
        <v>GIRO MUITO ALTO</v>
      </c>
    </row>
    <row r="169" spans="1:15" x14ac:dyDescent="0.25">
      <c r="A169" s="200" t="str">
        <f>'CURVA ABC'!A173</f>
        <v>CAT-CHUP GALÃO</v>
      </c>
      <c r="B169" s="200" t="str">
        <f>IFERROR(VLOOKUP(Tabela5[[#This Row],[PRODUTO]],CADASTRO!$B$2:$C$393,2,0),"")</f>
        <v/>
      </c>
      <c r="C169" s="200">
        <f>'CURVA ABC'!B173</f>
        <v>0</v>
      </c>
      <c r="D169" s="194">
        <f>'CURVA ABC'!C173</f>
        <v>0</v>
      </c>
      <c r="E169" s="194">
        <f>'CURVA ABC'!D173</f>
        <v>0</v>
      </c>
      <c r="F169" s="195">
        <f>IFERROR(Tabela5[[#This Row],[VALOR]]/'CURVA ABC'!$C$2,0)</f>
        <v>0</v>
      </c>
      <c r="G169" s="195">
        <f>'CURVA ABC'!E173</f>
        <v>1</v>
      </c>
      <c r="H169" s="196" t="str">
        <f>'CURVA ABC'!F173</f>
        <v>C</v>
      </c>
      <c r="I169" s="196">
        <f>VLOOKUP(Tabela5[[#This Row],[PRODUTO]],'CURVA ABC'!$H$10:$M$404,2,0)</f>
        <v>0</v>
      </c>
      <c r="J169" s="194">
        <f>VLOOKUP(Tabela5[[#This Row],[PRODUTO]],'CURVA ABC'!$H$10:$M$404,3,0)</f>
        <v>0</v>
      </c>
      <c r="K169" s="194">
        <f>VLOOKUP(Tabela5[[#This Row],[PRODUTO]],'CURVA ABC'!$H$10:$M$404,4,0)</f>
        <v>0</v>
      </c>
      <c r="L169" s="195">
        <f>IFERROR(Tabela5[[#This Row],[VALOR.]]/'CURVA ABC'!$J$2,0)</f>
        <v>0</v>
      </c>
      <c r="M169" s="195">
        <f>VLOOKUP(Tabela5[[#This Row],[PRODUTO]],'CURVA ABC'!$H$10:$M$404,5,0)</f>
        <v>0</v>
      </c>
      <c r="N169" s="196" t="str">
        <f>VLOOKUP(Tabela5[[#This Row],[PRODUTO]],'CURVA ABC'!$H$10:$M$404,6,0)</f>
        <v>A</v>
      </c>
      <c r="O169" s="194" t="str">
        <f>IF(AND(COMPARATIVO!$H169="",COMPARATIVO!$N169=""),"",IF(COMPARATIVO!$H169=COMPARATIVO!$N169,"EQUILIBRADO",IF(AND(COMPARATIVO!$H169="A",COMPARATIVO!$N169="B"),"GIRO BAIXO",IF(AND(COMPARATIVO!$H169="A",COMPARATIVO!$N169="C"),"GIRO MUITO BAIXO",IF(AND(COMPARATIVO!$H169="B",COMPARATIVO!$N169="A"),"GIRO ALTO",IF(AND(COMPARATIVO!$H169="B",COMPARATIVO!$N169="C"),"GIRO BAIXO",IF(AND(COMPARATIVO!$H169="C",COMPARATIVO!$N169="A"),"GIRO MUITO ALTO",IF(AND(COMPARATIVO!$H169="C",COMPARATIVO!$N169="B"),"GIRO ALTO",""))))))))</f>
        <v>GIRO MUITO ALTO</v>
      </c>
    </row>
    <row r="170" spans="1:15" x14ac:dyDescent="0.25">
      <c r="A170" s="201" t="str">
        <f>'CURVA ABC'!A174</f>
        <v>CAT-CHUP SACHÊ CAIXA</v>
      </c>
      <c r="B170" s="201" t="str">
        <f>IFERROR(VLOOKUP(Tabela5[[#This Row],[PRODUTO]],CADASTRO!$B$2:$C$393,2,0),"")</f>
        <v/>
      </c>
      <c r="C170" s="201">
        <f>'CURVA ABC'!B174</f>
        <v>0</v>
      </c>
      <c r="D170" s="197">
        <f>'CURVA ABC'!C174</f>
        <v>0</v>
      </c>
      <c r="E170" s="197">
        <f>'CURVA ABC'!D174</f>
        <v>0</v>
      </c>
      <c r="F170" s="198">
        <f>IFERROR(Tabela5[[#This Row],[VALOR]]/'CURVA ABC'!$C$2,0)</f>
        <v>0</v>
      </c>
      <c r="G170" s="198">
        <f>'CURVA ABC'!E174</f>
        <v>1</v>
      </c>
      <c r="H170" s="199" t="str">
        <f>'CURVA ABC'!F174</f>
        <v>C</v>
      </c>
      <c r="I170" s="199">
        <f>VLOOKUP(Tabela5[[#This Row],[PRODUTO]],'CURVA ABC'!$H$10:$M$404,2,0)</f>
        <v>0</v>
      </c>
      <c r="J170" s="197">
        <f>VLOOKUP(Tabela5[[#This Row],[PRODUTO]],'CURVA ABC'!$H$10:$M$404,3,0)</f>
        <v>0</v>
      </c>
      <c r="K170" s="197">
        <f>VLOOKUP(Tabela5[[#This Row],[PRODUTO]],'CURVA ABC'!$H$10:$M$404,4,0)</f>
        <v>0</v>
      </c>
      <c r="L170" s="198">
        <f>IFERROR(Tabela5[[#This Row],[VALOR.]]/'CURVA ABC'!$J$2,0)</f>
        <v>0</v>
      </c>
      <c r="M170" s="198">
        <f>VLOOKUP(Tabela5[[#This Row],[PRODUTO]],'CURVA ABC'!$H$10:$M$404,5,0)</f>
        <v>0</v>
      </c>
      <c r="N170" s="199" t="str">
        <f>VLOOKUP(Tabela5[[#This Row],[PRODUTO]],'CURVA ABC'!$H$10:$M$404,6,0)</f>
        <v>A</v>
      </c>
      <c r="O170" s="197" t="str">
        <f>IF(AND(COMPARATIVO!$H170="",COMPARATIVO!$N170=""),"",IF(COMPARATIVO!$H170=COMPARATIVO!$N170,"EQUILIBRADO",IF(AND(COMPARATIVO!$H170="A",COMPARATIVO!$N170="B"),"GIRO BAIXO",IF(AND(COMPARATIVO!$H170="A",COMPARATIVO!$N170="C"),"GIRO MUITO BAIXO",IF(AND(COMPARATIVO!$H170="B",COMPARATIVO!$N170="A"),"GIRO ALTO",IF(AND(COMPARATIVO!$H170="B",COMPARATIVO!$N170="C"),"GIRO BAIXO",IF(AND(COMPARATIVO!$H170="C",COMPARATIVO!$N170="A"),"GIRO MUITO ALTO",IF(AND(COMPARATIVO!$H170="C",COMPARATIVO!$N170="B"),"GIRO ALTO",""))))))))</f>
        <v>GIRO MUITO ALTO</v>
      </c>
    </row>
    <row r="171" spans="1:15" x14ac:dyDescent="0.25">
      <c r="A171" s="200" t="str">
        <f>'CURVA ABC'!A175</f>
        <v>CEBOLA ROXA</v>
      </c>
      <c r="B171" s="200" t="str">
        <f>IFERROR(VLOOKUP(Tabela5[[#This Row],[PRODUTO]],CADASTRO!$B$2:$C$393,2,0),"")</f>
        <v/>
      </c>
      <c r="C171" s="200">
        <f>'CURVA ABC'!B175</f>
        <v>0</v>
      </c>
      <c r="D171" s="194">
        <f>'CURVA ABC'!C175</f>
        <v>0</v>
      </c>
      <c r="E171" s="194">
        <f>'CURVA ABC'!D175</f>
        <v>0</v>
      </c>
      <c r="F171" s="195">
        <f>IFERROR(Tabela5[[#This Row],[VALOR]]/'CURVA ABC'!$C$2,0)</f>
        <v>0</v>
      </c>
      <c r="G171" s="195">
        <f>'CURVA ABC'!E175</f>
        <v>1</v>
      </c>
      <c r="H171" s="196" t="str">
        <f>'CURVA ABC'!F175</f>
        <v>C</v>
      </c>
      <c r="I171" s="196">
        <f>VLOOKUP(Tabela5[[#This Row],[PRODUTO]],'CURVA ABC'!$H$10:$M$404,2,0)</f>
        <v>0</v>
      </c>
      <c r="J171" s="194">
        <f>VLOOKUP(Tabela5[[#This Row],[PRODUTO]],'CURVA ABC'!$H$10:$M$404,3,0)</f>
        <v>0</v>
      </c>
      <c r="K171" s="194">
        <f>VLOOKUP(Tabela5[[#This Row],[PRODUTO]],'CURVA ABC'!$H$10:$M$404,4,0)</f>
        <v>0</v>
      </c>
      <c r="L171" s="195">
        <f>IFERROR(Tabela5[[#This Row],[VALOR.]]/'CURVA ABC'!$J$2,0)</f>
        <v>0</v>
      </c>
      <c r="M171" s="195">
        <f>VLOOKUP(Tabela5[[#This Row],[PRODUTO]],'CURVA ABC'!$H$10:$M$404,5,0)</f>
        <v>0</v>
      </c>
      <c r="N171" s="196" t="str">
        <f>VLOOKUP(Tabela5[[#This Row],[PRODUTO]],'CURVA ABC'!$H$10:$M$404,6,0)</f>
        <v>A</v>
      </c>
      <c r="O171" s="194" t="str">
        <f>IF(AND(COMPARATIVO!$H171="",COMPARATIVO!$N171=""),"",IF(COMPARATIVO!$H171=COMPARATIVO!$N171,"EQUILIBRADO",IF(AND(COMPARATIVO!$H171="A",COMPARATIVO!$N171="B"),"GIRO BAIXO",IF(AND(COMPARATIVO!$H171="A",COMPARATIVO!$N171="C"),"GIRO MUITO BAIXO",IF(AND(COMPARATIVO!$H171="B",COMPARATIVO!$N171="A"),"GIRO ALTO",IF(AND(COMPARATIVO!$H171="B",COMPARATIVO!$N171="C"),"GIRO BAIXO",IF(AND(COMPARATIVO!$H171="C",COMPARATIVO!$N171="A"),"GIRO MUITO ALTO",IF(AND(COMPARATIVO!$H171="C",COMPARATIVO!$N171="B"),"GIRO ALTO",""))))))))</f>
        <v>GIRO MUITO ALTO</v>
      </c>
    </row>
    <row r="172" spans="1:15" x14ac:dyDescent="0.25">
      <c r="A172" s="201" t="str">
        <f>'CURVA ABC'!A176</f>
        <v>CEBOLINHA</v>
      </c>
      <c r="B172" s="201" t="str">
        <f>IFERROR(VLOOKUP(Tabela5[[#This Row],[PRODUTO]],CADASTRO!$B$2:$C$393,2,0),"")</f>
        <v/>
      </c>
      <c r="C172" s="201">
        <f>'CURVA ABC'!B176</f>
        <v>0</v>
      </c>
      <c r="D172" s="197">
        <f>'CURVA ABC'!C176</f>
        <v>0</v>
      </c>
      <c r="E172" s="197">
        <f>'CURVA ABC'!D176</f>
        <v>0</v>
      </c>
      <c r="F172" s="198">
        <f>IFERROR(Tabela5[[#This Row],[VALOR]]/'CURVA ABC'!$C$2,0)</f>
        <v>0</v>
      </c>
      <c r="G172" s="198">
        <f>'CURVA ABC'!E176</f>
        <v>1</v>
      </c>
      <c r="H172" s="199" t="str">
        <f>'CURVA ABC'!F176</f>
        <v>C</v>
      </c>
      <c r="I172" s="199">
        <f>VLOOKUP(Tabela5[[#This Row],[PRODUTO]],'CURVA ABC'!$H$10:$M$404,2,0)</f>
        <v>0</v>
      </c>
      <c r="J172" s="197">
        <f>VLOOKUP(Tabela5[[#This Row],[PRODUTO]],'CURVA ABC'!$H$10:$M$404,3,0)</f>
        <v>0</v>
      </c>
      <c r="K172" s="197">
        <f>VLOOKUP(Tabela5[[#This Row],[PRODUTO]],'CURVA ABC'!$H$10:$M$404,4,0)</f>
        <v>0</v>
      </c>
      <c r="L172" s="198">
        <f>IFERROR(Tabela5[[#This Row],[VALOR.]]/'CURVA ABC'!$J$2,0)</f>
        <v>0</v>
      </c>
      <c r="M172" s="198">
        <f>VLOOKUP(Tabela5[[#This Row],[PRODUTO]],'CURVA ABC'!$H$10:$M$404,5,0)</f>
        <v>0</v>
      </c>
      <c r="N172" s="199" t="str">
        <f>VLOOKUP(Tabela5[[#This Row],[PRODUTO]],'CURVA ABC'!$H$10:$M$404,6,0)</f>
        <v>A</v>
      </c>
      <c r="O172" s="197" t="str">
        <f>IF(AND(COMPARATIVO!$H172="",COMPARATIVO!$N172=""),"",IF(COMPARATIVO!$H172=COMPARATIVO!$N172,"EQUILIBRADO",IF(AND(COMPARATIVO!$H172="A",COMPARATIVO!$N172="B"),"GIRO BAIXO",IF(AND(COMPARATIVO!$H172="A",COMPARATIVO!$N172="C"),"GIRO MUITO BAIXO",IF(AND(COMPARATIVO!$H172="B",COMPARATIVO!$N172="A"),"GIRO ALTO",IF(AND(COMPARATIVO!$H172="B",COMPARATIVO!$N172="C"),"GIRO BAIXO",IF(AND(COMPARATIVO!$H172="C",COMPARATIVO!$N172="A"),"GIRO MUITO ALTO",IF(AND(COMPARATIVO!$H172="C",COMPARATIVO!$N172="B"),"GIRO ALTO",""))))))))</f>
        <v>GIRO MUITO ALTO</v>
      </c>
    </row>
    <row r="173" spans="1:15" x14ac:dyDescent="0.25">
      <c r="A173" s="200" t="str">
        <f>'CURVA ABC'!A177</f>
        <v>CEREAL AVEIA</v>
      </c>
      <c r="B173" s="200" t="str">
        <f>IFERROR(VLOOKUP(Tabela5[[#This Row],[PRODUTO]],CADASTRO!$B$2:$C$393,2,0),"")</f>
        <v/>
      </c>
      <c r="C173" s="200">
        <f>'CURVA ABC'!B177</f>
        <v>0</v>
      </c>
      <c r="D173" s="194">
        <f>'CURVA ABC'!C177</f>
        <v>0</v>
      </c>
      <c r="E173" s="194">
        <f>'CURVA ABC'!D177</f>
        <v>0</v>
      </c>
      <c r="F173" s="195">
        <f>IFERROR(Tabela5[[#This Row],[VALOR]]/'CURVA ABC'!$C$2,0)</f>
        <v>0</v>
      </c>
      <c r="G173" s="195">
        <f>'CURVA ABC'!E177</f>
        <v>1</v>
      </c>
      <c r="H173" s="196" t="str">
        <f>'CURVA ABC'!F177</f>
        <v>C</v>
      </c>
      <c r="I173" s="196">
        <f>VLOOKUP(Tabela5[[#This Row],[PRODUTO]],'CURVA ABC'!$H$10:$M$404,2,0)</f>
        <v>0</v>
      </c>
      <c r="J173" s="194">
        <f>VLOOKUP(Tabela5[[#This Row],[PRODUTO]],'CURVA ABC'!$H$10:$M$404,3,0)</f>
        <v>0</v>
      </c>
      <c r="K173" s="194">
        <f>VLOOKUP(Tabela5[[#This Row],[PRODUTO]],'CURVA ABC'!$H$10:$M$404,4,0)</f>
        <v>0</v>
      </c>
      <c r="L173" s="195">
        <f>IFERROR(Tabela5[[#This Row],[VALOR.]]/'CURVA ABC'!$J$2,0)</f>
        <v>0</v>
      </c>
      <c r="M173" s="195">
        <f>VLOOKUP(Tabela5[[#This Row],[PRODUTO]],'CURVA ABC'!$H$10:$M$404,5,0)</f>
        <v>0</v>
      </c>
      <c r="N173" s="196" t="str">
        <f>VLOOKUP(Tabela5[[#This Row],[PRODUTO]],'CURVA ABC'!$H$10:$M$404,6,0)</f>
        <v>A</v>
      </c>
      <c r="O173" s="194" t="str">
        <f>IF(AND(COMPARATIVO!$H173="",COMPARATIVO!$N173=""),"",IF(COMPARATIVO!$H173=COMPARATIVO!$N173,"EQUILIBRADO",IF(AND(COMPARATIVO!$H173="A",COMPARATIVO!$N173="B"),"GIRO BAIXO",IF(AND(COMPARATIVO!$H173="A",COMPARATIVO!$N173="C"),"GIRO MUITO BAIXO",IF(AND(COMPARATIVO!$H173="B",COMPARATIVO!$N173="A"),"GIRO ALTO",IF(AND(COMPARATIVO!$H173="B",COMPARATIVO!$N173="C"),"GIRO BAIXO",IF(AND(COMPARATIVO!$H173="C",COMPARATIVO!$N173="A"),"GIRO MUITO ALTO",IF(AND(COMPARATIVO!$H173="C",COMPARATIVO!$N173="B"),"GIRO ALTO",""))))))))</f>
        <v>GIRO MUITO ALTO</v>
      </c>
    </row>
    <row r="174" spans="1:15" x14ac:dyDescent="0.25">
      <c r="A174" s="201" t="str">
        <f>'CURVA ABC'!A178</f>
        <v>CEREAL AVEIA KG</v>
      </c>
      <c r="B174" s="201" t="str">
        <f>IFERROR(VLOOKUP(Tabela5[[#This Row],[PRODUTO]],CADASTRO!$B$2:$C$393,2,0),"")</f>
        <v/>
      </c>
      <c r="C174" s="201">
        <f>'CURVA ABC'!B178</f>
        <v>0</v>
      </c>
      <c r="D174" s="197">
        <f>'CURVA ABC'!C178</f>
        <v>0</v>
      </c>
      <c r="E174" s="197">
        <f>'CURVA ABC'!D178</f>
        <v>0</v>
      </c>
      <c r="F174" s="198">
        <f>IFERROR(Tabela5[[#This Row],[VALOR]]/'CURVA ABC'!$C$2,0)</f>
        <v>0</v>
      </c>
      <c r="G174" s="198">
        <f>'CURVA ABC'!E178</f>
        <v>1</v>
      </c>
      <c r="H174" s="199" t="str">
        <f>'CURVA ABC'!F178</f>
        <v>C</v>
      </c>
      <c r="I174" s="199">
        <f>VLOOKUP(Tabela5[[#This Row],[PRODUTO]],'CURVA ABC'!$H$10:$M$404,2,0)</f>
        <v>0</v>
      </c>
      <c r="J174" s="197">
        <f>VLOOKUP(Tabela5[[#This Row],[PRODUTO]],'CURVA ABC'!$H$10:$M$404,3,0)</f>
        <v>0</v>
      </c>
      <c r="K174" s="197">
        <f>VLOOKUP(Tabela5[[#This Row],[PRODUTO]],'CURVA ABC'!$H$10:$M$404,4,0)</f>
        <v>0</v>
      </c>
      <c r="L174" s="198">
        <f>IFERROR(Tabela5[[#This Row],[VALOR.]]/'CURVA ABC'!$J$2,0)</f>
        <v>0</v>
      </c>
      <c r="M174" s="198">
        <f>VLOOKUP(Tabela5[[#This Row],[PRODUTO]],'CURVA ABC'!$H$10:$M$404,5,0)</f>
        <v>0</v>
      </c>
      <c r="N174" s="199" t="str">
        <f>VLOOKUP(Tabela5[[#This Row],[PRODUTO]],'CURVA ABC'!$H$10:$M$404,6,0)</f>
        <v>A</v>
      </c>
      <c r="O174" s="197" t="str">
        <f>IF(AND(COMPARATIVO!$H174="",COMPARATIVO!$N174=""),"",IF(COMPARATIVO!$H174=COMPARATIVO!$N174,"EQUILIBRADO",IF(AND(COMPARATIVO!$H174="A",COMPARATIVO!$N174="B"),"GIRO BAIXO",IF(AND(COMPARATIVO!$H174="A",COMPARATIVO!$N174="C"),"GIRO MUITO BAIXO",IF(AND(COMPARATIVO!$H174="B",COMPARATIVO!$N174="A"),"GIRO ALTO",IF(AND(COMPARATIVO!$H174="B",COMPARATIVO!$N174="C"),"GIRO BAIXO",IF(AND(COMPARATIVO!$H174="C",COMPARATIVO!$N174="A"),"GIRO MUITO ALTO",IF(AND(COMPARATIVO!$H174="C",COMPARATIVO!$N174="B"),"GIRO ALTO",""))))))))</f>
        <v>GIRO MUITO ALTO</v>
      </c>
    </row>
    <row r="175" spans="1:15" x14ac:dyDescent="0.25">
      <c r="A175" s="200" t="str">
        <f>'CURVA ABC'!A179</f>
        <v>CEREAL CORN. FLAKES KG</v>
      </c>
      <c r="B175" s="200" t="str">
        <f>IFERROR(VLOOKUP(Tabela5[[#This Row],[PRODUTO]],CADASTRO!$B$2:$C$393,2,0),"")</f>
        <v/>
      </c>
      <c r="C175" s="200">
        <f>'CURVA ABC'!B179</f>
        <v>0</v>
      </c>
      <c r="D175" s="194">
        <f>'CURVA ABC'!C179</f>
        <v>0</v>
      </c>
      <c r="E175" s="194">
        <f>'CURVA ABC'!D179</f>
        <v>0</v>
      </c>
      <c r="F175" s="195">
        <f>IFERROR(Tabela5[[#This Row],[VALOR]]/'CURVA ABC'!$C$2,0)</f>
        <v>0</v>
      </c>
      <c r="G175" s="195">
        <f>'CURVA ABC'!E179</f>
        <v>1</v>
      </c>
      <c r="H175" s="196" t="str">
        <f>'CURVA ABC'!F179</f>
        <v>C</v>
      </c>
      <c r="I175" s="196">
        <f>VLOOKUP(Tabela5[[#This Row],[PRODUTO]],'CURVA ABC'!$H$10:$M$404,2,0)</f>
        <v>0</v>
      </c>
      <c r="J175" s="194">
        <f>VLOOKUP(Tabela5[[#This Row],[PRODUTO]],'CURVA ABC'!$H$10:$M$404,3,0)</f>
        <v>0</v>
      </c>
      <c r="K175" s="194">
        <f>VLOOKUP(Tabela5[[#This Row],[PRODUTO]],'CURVA ABC'!$H$10:$M$404,4,0)</f>
        <v>0</v>
      </c>
      <c r="L175" s="195">
        <f>IFERROR(Tabela5[[#This Row],[VALOR.]]/'CURVA ABC'!$J$2,0)</f>
        <v>0</v>
      </c>
      <c r="M175" s="195">
        <f>VLOOKUP(Tabela5[[#This Row],[PRODUTO]],'CURVA ABC'!$H$10:$M$404,5,0)</f>
        <v>0</v>
      </c>
      <c r="N175" s="196" t="str">
        <f>VLOOKUP(Tabela5[[#This Row],[PRODUTO]],'CURVA ABC'!$H$10:$M$404,6,0)</f>
        <v>A</v>
      </c>
      <c r="O175" s="194" t="str">
        <f>IF(AND(COMPARATIVO!$H175="",COMPARATIVO!$N175=""),"",IF(COMPARATIVO!$H175=COMPARATIVO!$N175,"EQUILIBRADO",IF(AND(COMPARATIVO!$H175="A",COMPARATIVO!$N175="B"),"GIRO BAIXO",IF(AND(COMPARATIVO!$H175="A",COMPARATIVO!$N175="C"),"GIRO MUITO BAIXO",IF(AND(COMPARATIVO!$H175="B",COMPARATIVO!$N175="A"),"GIRO ALTO",IF(AND(COMPARATIVO!$H175="B",COMPARATIVO!$N175="C"),"GIRO BAIXO",IF(AND(COMPARATIVO!$H175="C",COMPARATIVO!$N175="A"),"GIRO MUITO ALTO",IF(AND(COMPARATIVO!$H175="C",COMPARATIVO!$N175="B"),"GIRO ALTO",""))))))))</f>
        <v>GIRO MUITO ALTO</v>
      </c>
    </row>
    <row r="176" spans="1:15" x14ac:dyDescent="0.25">
      <c r="A176" s="201" t="str">
        <f>'CURVA ABC'!A180</f>
        <v>CEREJA COM TALO (BAR)</v>
      </c>
      <c r="B176" s="201" t="str">
        <f>IFERROR(VLOOKUP(Tabela5[[#This Row],[PRODUTO]],CADASTRO!$B$2:$C$393,2,0),"")</f>
        <v/>
      </c>
      <c r="C176" s="201">
        <f>'CURVA ABC'!B180</f>
        <v>0</v>
      </c>
      <c r="D176" s="197">
        <f>'CURVA ABC'!C180</f>
        <v>0</v>
      </c>
      <c r="E176" s="197">
        <f>'CURVA ABC'!D180</f>
        <v>0</v>
      </c>
      <c r="F176" s="198">
        <f>IFERROR(Tabela5[[#This Row],[VALOR]]/'CURVA ABC'!$C$2,0)</f>
        <v>0</v>
      </c>
      <c r="G176" s="198">
        <f>'CURVA ABC'!E180</f>
        <v>1</v>
      </c>
      <c r="H176" s="199" t="str">
        <f>'CURVA ABC'!F180</f>
        <v>C</v>
      </c>
      <c r="I176" s="199">
        <f>VLOOKUP(Tabela5[[#This Row],[PRODUTO]],'CURVA ABC'!$H$10:$M$404,2,0)</f>
        <v>0</v>
      </c>
      <c r="J176" s="197">
        <f>VLOOKUP(Tabela5[[#This Row],[PRODUTO]],'CURVA ABC'!$H$10:$M$404,3,0)</f>
        <v>0</v>
      </c>
      <c r="K176" s="197">
        <f>VLOOKUP(Tabela5[[#This Row],[PRODUTO]],'CURVA ABC'!$H$10:$M$404,4,0)</f>
        <v>0</v>
      </c>
      <c r="L176" s="198">
        <f>IFERROR(Tabela5[[#This Row],[VALOR.]]/'CURVA ABC'!$J$2,0)</f>
        <v>0</v>
      </c>
      <c r="M176" s="198">
        <f>VLOOKUP(Tabela5[[#This Row],[PRODUTO]],'CURVA ABC'!$H$10:$M$404,5,0)</f>
        <v>0</v>
      </c>
      <c r="N176" s="199" t="str">
        <f>VLOOKUP(Tabela5[[#This Row],[PRODUTO]],'CURVA ABC'!$H$10:$M$404,6,0)</f>
        <v>A</v>
      </c>
      <c r="O176" s="197" t="str">
        <f>IF(AND(COMPARATIVO!$H176="",COMPARATIVO!$N176=""),"",IF(COMPARATIVO!$H176=COMPARATIVO!$N176,"EQUILIBRADO",IF(AND(COMPARATIVO!$H176="A",COMPARATIVO!$N176="B"),"GIRO BAIXO",IF(AND(COMPARATIVO!$H176="A",COMPARATIVO!$N176="C"),"GIRO MUITO BAIXO",IF(AND(COMPARATIVO!$H176="B",COMPARATIVO!$N176="A"),"GIRO ALTO",IF(AND(COMPARATIVO!$H176="B",COMPARATIVO!$N176="C"),"GIRO BAIXO",IF(AND(COMPARATIVO!$H176="C",COMPARATIVO!$N176="A"),"GIRO MUITO ALTO",IF(AND(COMPARATIVO!$H176="C",COMPARATIVO!$N176="B"),"GIRO ALTO",""))))))))</f>
        <v>GIRO MUITO ALTO</v>
      </c>
    </row>
    <row r="177" spans="1:15" x14ac:dyDescent="0.25">
      <c r="A177" s="200" t="str">
        <f>'CURVA ABC'!A181</f>
        <v>CHÁ MATE LEÃO</v>
      </c>
      <c r="B177" s="200" t="str">
        <f>IFERROR(VLOOKUP(Tabela5[[#This Row],[PRODUTO]],CADASTRO!$B$2:$C$393,2,0),"")</f>
        <v/>
      </c>
      <c r="C177" s="200">
        <f>'CURVA ABC'!B181</f>
        <v>0</v>
      </c>
      <c r="D177" s="194">
        <f>'CURVA ABC'!C181</f>
        <v>0</v>
      </c>
      <c r="E177" s="194">
        <f>'CURVA ABC'!D181</f>
        <v>0</v>
      </c>
      <c r="F177" s="195">
        <f>IFERROR(Tabela5[[#This Row],[VALOR]]/'CURVA ABC'!$C$2,0)</f>
        <v>0</v>
      </c>
      <c r="G177" s="195">
        <f>'CURVA ABC'!E181</f>
        <v>1</v>
      </c>
      <c r="H177" s="196" t="str">
        <f>'CURVA ABC'!F181</f>
        <v>C</v>
      </c>
      <c r="I177" s="196">
        <f>VLOOKUP(Tabela5[[#This Row],[PRODUTO]],'CURVA ABC'!$H$10:$M$404,2,0)</f>
        <v>0</v>
      </c>
      <c r="J177" s="194">
        <f>VLOOKUP(Tabela5[[#This Row],[PRODUTO]],'CURVA ABC'!$H$10:$M$404,3,0)</f>
        <v>0</v>
      </c>
      <c r="K177" s="194">
        <f>VLOOKUP(Tabela5[[#This Row],[PRODUTO]],'CURVA ABC'!$H$10:$M$404,4,0)</f>
        <v>0</v>
      </c>
      <c r="L177" s="195">
        <f>IFERROR(Tabela5[[#This Row],[VALOR.]]/'CURVA ABC'!$J$2,0)</f>
        <v>0</v>
      </c>
      <c r="M177" s="195">
        <f>VLOOKUP(Tabela5[[#This Row],[PRODUTO]],'CURVA ABC'!$H$10:$M$404,5,0)</f>
        <v>0</v>
      </c>
      <c r="N177" s="196" t="str">
        <f>VLOOKUP(Tabela5[[#This Row],[PRODUTO]],'CURVA ABC'!$H$10:$M$404,6,0)</f>
        <v>A</v>
      </c>
      <c r="O177" s="194" t="str">
        <f>IF(AND(COMPARATIVO!$H177="",COMPARATIVO!$N177=""),"",IF(COMPARATIVO!$H177=COMPARATIVO!$N177,"EQUILIBRADO",IF(AND(COMPARATIVO!$H177="A",COMPARATIVO!$N177="B"),"GIRO BAIXO",IF(AND(COMPARATIVO!$H177="A",COMPARATIVO!$N177="C"),"GIRO MUITO BAIXO",IF(AND(COMPARATIVO!$H177="B",COMPARATIVO!$N177="A"),"GIRO ALTO",IF(AND(COMPARATIVO!$H177="B",COMPARATIVO!$N177="C"),"GIRO BAIXO",IF(AND(COMPARATIVO!$H177="C",COMPARATIVO!$N177="A"),"GIRO MUITO ALTO",IF(AND(COMPARATIVO!$H177="C",COMPARATIVO!$N177="B"),"GIRO ALTO",""))))))))</f>
        <v>GIRO MUITO ALTO</v>
      </c>
    </row>
    <row r="178" spans="1:15" x14ac:dyDescent="0.25">
      <c r="A178" s="201" t="str">
        <f>'CURVA ABC'!A182</f>
        <v>CHÁ MATE LEÃO SACHÊ CAIXA</v>
      </c>
      <c r="B178" s="201" t="str">
        <f>IFERROR(VLOOKUP(Tabela5[[#This Row],[PRODUTO]],CADASTRO!$B$2:$C$393,2,0),"")</f>
        <v/>
      </c>
      <c r="C178" s="201">
        <f>'CURVA ABC'!B182</f>
        <v>0</v>
      </c>
      <c r="D178" s="197">
        <f>'CURVA ABC'!C182</f>
        <v>0</v>
      </c>
      <c r="E178" s="197">
        <f>'CURVA ABC'!D182</f>
        <v>0</v>
      </c>
      <c r="F178" s="198">
        <f>IFERROR(Tabela5[[#This Row],[VALOR]]/'CURVA ABC'!$C$2,0)</f>
        <v>0</v>
      </c>
      <c r="G178" s="198">
        <f>'CURVA ABC'!E182</f>
        <v>1</v>
      </c>
      <c r="H178" s="199" t="str">
        <f>'CURVA ABC'!F182</f>
        <v>C</v>
      </c>
      <c r="I178" s="199">
        <f>VLOOKUP(Tabela5[[#This Row],[PRODUTO]],'CURVA ABC'!$H$10:$M$404,2,0)</f>
        <v>0</v>
      </c>
      <c r="J178" s="197">
        <f>VLOOKUP(Tabela5[[#This Row],[PRODUTO]],'CURVA ABC'!$H$10:$M$404,3,0)</f>
        <v>0</v>
      </c>
      <c r="K178" s="197">
        <f>VLOOKUP(Tabela5[[#This Row],[PRODUTO]],'CURVA ABC'!$H$10:$M$404,4,0)</f>
        <v>0</v>
      </c>
      <c r="L178" s="198">
        <f>IFERROR(Tabela5[[#This Row],[VALOR.]]/'CURVA ABC'!$J$2,0)</f>
        <v>0</v>
      </c>
      <c r="M178" s="198">
        <f>VLOOKUP(Tabela5[[#This Row],[PRODUTO]],'CURVA ABC'!$H$10:$M$404,5,0)</f>
        <v>0</v>
      </c>
      <c r="N178" s="199" t="str">
        <f>VLOOKUP(Tabela5[[#This Row],[PRODUTO]],'CURVA ABC'!$H$10:$M$404,6,0)</f>
        <v>A</v>
      </c>
      <c r="O178" s="197" t="str">
        <f>IF(AND(COMPARATIVO!$H178="",COMPARATIVO!$N178=""),"",IF(COMPARATIVO!$H178=COMPARATIVO!$N178,"EQUILIBRADO",IF(AND(COMPARATIVO!$H178="A",COMPARATIVO!$N178="B"),"GIRO BAIXO",IF(AND(COMPARATIVO!$H178="A",COMPARATIVO!$N178="C"),"GIRO MUITO BAIXO",IF(AND(COMPARATIVO!$H178="B",COMPARATIVO!$N178="A"),"GIRO ALTO",IF(AND(COMPARATIVO!$H178="B",COMPARATIVO!$N178="C"),"GIRO BAIXO",IF(AND(COMPARATIVO!$H178="C",COMPARATIVO!$N178="A"),"GIRO MUITO ALTO",IF(AND(COMPARATIVO!$H178="C",COMPARATIVO!$N178="B"),"GIRO ALTO",""))))))))</f>
        <v>GIRO MUITO ALTO</v>
      </c>
    </row>
    <row r="179" spans="1:15" x14ac:dyDescent="0.25">
      <c r="A179" s="200" t="str">
        <f>'CURVA ABC'!A183</f>
        <v>CHAMPIGNON</v>
      </c>
      <c r="B179" s="200" t="str">
        <f>IFERROR(VLOOKUP(Tabela5[[#This Row],[PRODUTO]],CADASTRO!$B$2:$C$393,2,0),"")</f>
        <v/>
      </c>
      <c r="C179" s="200">
        <f>'CURVA ABC'!B183</f>
        <v>0</v>
      </c>
      <c r="D179" s="194">
        <f>'CURVA ABC'!C183</f>
        <v>0</v>
      </c>
      <c r="E179" s="194">
        <f>'CURVA ABC'!D183</f>
        <v>0</v>
      </c>
      <c r="F179" s="195">
        <f>IFERROR(Tabela5[[#This Row],[VALOR]]/'CURVA ABC'!$C$2,0)</f>
        <v>0</v>
      </c>
      <c r="G179" s="195">
        <f>'CURVA ABC'!E183</f>
        <v>1</v>
      </c>
      <c r="H179" s="196" t="str">
        <f>'CURVA ABC'!F183</f>
        <v>C</v>
      </c>
      <c r="I179" s="196">
        <f>VLOOKUP(Tabela5[[#This Row],[PRODUTO]],'CURVA ABC'!$H$10:$M$404,2,0)</f>
        <v>0</v>
      </c>
      <c r="J179" s="194">
        <f>VLOOKUP(Tabela5[[#This Row],[PRODUTO]],'CURVA ABC'!$H$10:$M$404,3,0)</f>
        <v>0</v>
      </c>
      <c r="K179" s="194">
        <f>VLOOKUP(Tabela5[[#This Row],[PRODUTO]],'CURVA ABC'!$H$10:$M$404,4,0)</f>
        <v>0</v>
      </c>
      <c r="L179" s="195">
        <f>IFERROR(Tabela5[[#This Row],[VALOR.]]/'CURVA ABC'!$J$2,0)</f>
        <v>0</v>
      </c>
      <c r="M179" s="195">
        <f>VLOOKUP(Tabela5[[#This Row],[PRODUTO]],'CURVA ABC'!$H$10:$M$404,5,0)</f>
        <v>0</v>
      </c>
      <c r="N179" s="196" t="str">
        <f>VLOOKUP(Tabela5[[#This Row],[PRODUTO]],'CURVA ABC'!$H$10:$M$404,6,0)</f>
        <v>A</v>
      </c>
      <c r="O179" s="194" t="str">
        <f>IF(AND(COMPARATIVO!$H179="",COMPARATIVO!$N179=""),"",IF(COMPARATIVO!$H179=COMPARATIVO!$N179,"EQUILIBRADO",IF(AND(COMPARATIVO!$H179="A",COMPARATIVO!$N179="B"),"GIRO BAIXO",IF(AND(COMPARATIVO!$H179="A",COMPARATIVO!$N179="C"),"GIRO MUITO BAIXO",IF(AND(COMPARATIVO!$H179="B",COMPARATIVO!$N179="A"),"GIRO ALTO",IF(AND(COMPARATIVO!$H179="B",COMPARATIVO!$N179="C"),"GIRO BAIXO",IF(AND(COMPARATIVO!$H179="C",COMPARATIVO!$N179="A"),"GIRO MUITO ALTO",IF(AND(COMPARATIVO!$H179="C",COMPARATIVO!$N179="B"),"GIRO ALTO",""))))))))</f>
        <v>GIRO MUITO ALTO</v>
      </c>
    </row>
    <row r="180" spans="1:15" x14ac:dyDescent="0.25">
      <c r="A180" s="201" t="str">
        <f>'CURVA ABC'!A184</f>
        <v>CHANTILY</v>
      </c>
      <c r="B180" s="201" t="str">
        <f>IFERROR(VLOOKUP(Tabela5[[#This Row],[PRODUTO]],CADASTRO!$B$2:$C$393,2,0),"")</f>
        <v/>
      </c>
      <c r="C180" s="201">
        <f>'CURVA ABC'!B184</f>
        <v>0</v>
      </c>
      <c r="D180" s="197">
        <f>'CURVA ABC'!C184</f>
        <v>0</v>
      </c>
      <c r="E180" s="197">
        <f>'CURVA ABC'!D184</f>
        <v>0</v>
      </c>
      <c r="F180" s="198">
        <f>IFERROR(Tabela5[[#This Row],[VALOR]]/'CURVA ABC'!$C$2,0)</f>
        <v>0</v>
      </c>
      <c r="G180" s="198">
        <f>'CURVA ABC'!E184</f>
        <v>1</v>
      </c>
      <c r="H180" s="199" t="str">
        <f>'CURVA ABC'!F184</f>
        <v>C</v>
      </c>
      <c r="I180" s="199">
        <f>VLOOKUP(Tabela5[[#This Row],[PRODUTO]],'CURVA ABC'!$H$10:$M$404,2,0)</f>
        <v>0</v>
      </c>
      <c r="J180" s="197">
        <f>VLOOKUP(Tabela5[[#This Row],[PRODUTO]],'CURVA ABC'!$H$10:$M$404,3,0)</f>
        <v>0</v>
      </c>
      <c r="K180" s="197">
        <f>VLOOKUP(Tabela5[[#This Row],[PRODUTO]],'CURVA ABC'!$H$10:$M$404,4,0)</f>
        <v>0</v>
      </c>
      <c r="L180" s="198">
        <f>IFERROR(Tabela5[[#This Row],[VALOR.]]/'CURVA ABC'!$J$2,0)</f>
        <v>0</v>
      </c>
      <c r="M180" s="198">
        <f>VLOOKUP(Tabela5[[#This Row],[PRODUTO]],'CURVA ABC'!$H$10:$M$404,5,0)</f>
        <v>0</v>
      </c>
      <c r="N180" s="199" t="str">
        <f>VLOOKUP(Tabela5[[#This Row],[PRODUTO]],'CURVA ABC'!$H$10:$M$404,6,0)</f>
        <v>A</v>
      </c>
      <c r="O180" s="197" t="str">
        <f>IF(AND(COMPARATIVO!$H180="",COMPARATIVO!$N180=""),"",IF(COMPARATIVO!$H180=COMPARATIVO!$N180,"EQUILIBRADO",IF(AND(COMPARATIVO!$H180="A",COMPARATIVO!$N180="B"),"GIRO BAIXO",IF(AND(COMPARATIVO!$H180="A",COMPARATIVO!$N180="C"),"GIRO MUITO BAIXO",IF(AND(COMPARATIVO!$H180="B",COMPARATIVO!$N180="A"),"GIRO ALTO",IF(AND(COMPARATIVO!$H180="B",COMPARATIVO!$N180="C"),"GIRO BAIXO",IF(AND(COMPARATIVO!$H180="C",COMPARATIVO!$N180="A"),"GIRO MUITO ALTO",IF(AND(COMPARATIVO!$H180="C",COMPARATIVO!$N180="B"),"GIRO ALTO",""))))))))</f>
        <v>GIRO MUITO ALTO</v>
      </c>
    </row>
    <row r="181" spans="1:15" x14ac:dyDescent="0.25">
      <c r="A181" s="200" t="str">
        <f>'CURVA ABC'!A185</f>
        <v>CHIMICHURI</v>
      </c>
      <c r="B181" s="200" t="str">
        <f>IFERROR(VLOOKUP(Tabela5[[#This Row],[PRODUTO]],CADASTRO!$B$2:$C$393,2,0),"")</f>
        <v/>
      </c>
      <c r="C181" s="200">
        <f>'CURVA ABC'!B185</f>
        <v>0</v>
      </c>
      <c r="D181" s="194">
        <f>'CURVA ABC'!C185</f>
        <v>0</v>
      </c>
      <c r="E181" s="194">
        <f>'CURVA ABC'!D185</f>
        <v>0</v>
      </c>
      <c r="F181" s="195">
        <f>IFERROR(Tabela5[[#This Row],[VALOR]]/'CURVA ABC'!$C$2,0)</f>
        <v>0</v>
      </c>
      <c r="G181" s="195">
        <f>'CURVA ABC'!E185</f>
        <v>1</v>
      </c>
      <c r="H181" s="196" t="str">
        <f>'CURVA ABC'!F185</f>
        <v>C</v>
      </c>
      <c r="I181" s="196">
        <f>VLOOKUP(Tabela5[[#This Row],[PRODUTO]],'CURVA ABC'!$H$10:$M$404,2,0)</f>
        <v>0</v>
      </c>
      <c r="J181" s="194">
        <f>VLOOKUP(Tabela5[[#This Row],[PRODUTO]],'CURVA ABC'!$H$10:$M$404,3,0)</f>
        <v>0</v>
      </c>
      <c r="K181" s="194">
        <f>VLOOKUP(Tabela5[[#This Row],[PRODUTO]],'CURVA ABC'!$H$10:$M$404,4,0)</f>
        <v>0</v>
      </c>
      <c r="L181" s="195">
        <f>IFERROR(Tabela5[[#This Row],[VALOR.]]/'CURVA ABC'!$J$2,0)</f>
        <v>0</v>
      </c>
      <c r="M181" s="195">
        <f>VLOOKUP(Tabela5[[#This Row],[PRODUTO]],'CURVA ABC'!$H$10:$M$404,5,0)</f>
        <v>0</v>
      </c>
      <c r="N181" s="196" t="str">
        <f>VLOOKUP(Tabela5[[#This Row],[PRODUTO]],'CURVA ABC'!$H$10:$M$404,6,0)</f>
        <v>A</v>
      </c>
      <c r="O181" s="194" t="str">
        <f>IF(AND(COMPARATIVO!$H181="",COMPARATIVO!$N181=""),"",IF(COMPARATIVO!$H181=COMPARATIVO!$N181,"EQUILIBRADO",IF(AND(COMPARATIVO!$H181="A",COMPARATIVO!$N181="B"),"GIRO BAIXO",IF(AND(COMPARATIVO!$H181="A",COMPARATIVO!$N181="C"),"GIRO MUITO BAIXO",IF(AND(COMPARATIVO!$H181="B",COMPARATIVO!$N181="A"),"GIRO ALTO",IF(AND(COMPARATIVO!$H181="B",COMPARATIVO!$N181="C"),"GIRO BAIXO",IF(AND(COMPARATIVO!$H181="C",COMPARATIVO!$N181="A"),"GIRO MUITO ALTO",IF(AND(COMPARATIVO!$H181="C",COMPARATIVO!$N181="B"),"GIRO ALTO",""))))))))</f>
        <v>GIRO MUITO ALTO</v>
      </c>
    </row>
    <row r="182" spans="1:15" x14ac:dyDescent="0.25">
      <c r="A182" s="201" t="str">
        <f>'CURVA ABC'!A186</f>
        <v>CHIMICHURI PACOTE 100g</v>
      </c>
      <c r="B182" s="201" t="str">
        <f>IFERROR(VLOOKUP(Tabela5[[#This Row],[PRODUTO]],CADASTRO!$B$2:$C$393,2,0),"")</f>
        <v/>
      </c>
      <c r="C182" s="201">
        <f>'CURVA ABC'!B186</f>
        <v>0</v>
      </c>
      <c r="D182" s="197">
        <f>'CURVA ABC'!C186</f>
        <v>0</v>
      </c>
      <c r="E182" s="197">
        <f>'CURVA ABC'!D186</f>
        <v>0</v>
      </c>
      <c r="F182" s="198">
        <f>IFERROR(Tabela5[[#This Row],[VALOR]]/'CURVA ABC'!$C$2,0)</f>
        <v>0</v>
      </c>
      <c r="G182" s="198">
        <f>'CURVA ABC'!E186</f>
        <v>1</v>
      </c>
      <c r="H182" s="199" t="str">
        <f>'CURVA ABC'!F186</f>
        <v>C</v>
      </c>
      <c r="I182" s="199">
        <f>VLOOKUP(Tabela5[[#This Row],[PRODUTO]],'CURVA ABC'!$H$10:$M$404,2,0)</f>
        <v>0</v>
      </c>
      <c r="J182" s="197">
        <f>VLOOKUP(Tabela5[[#This Row],[PRODUTO]],'CURVA ABC'!$H$10:$M$404,3,0)</f>
        <v>0</v>
      </c>
      <c r="K182" s="197">
        <f>VLOOKUP(Tabela5[[#This Row],[PRODUTO]],'CURVA ABC'!$H$10:$M$404,4,0)</f>
        <v>0</v>
      </c>
      <c r="L182" s="198">
        <f>IFERROR(Tabela5[[#This Row],[VALOR.]]/'CURVA ABC'!$J$2,0)</f>
        <v>0</v>
      </c>
      <c r="M182" s="198">
        <f>VLOOKUP(Tabela5[[#This Row],[PRODUTO]],'CURVA ABC'!$H$10:$M$404,5,0)</f>
        <v>0</v>
      </c>
      <c r="N182" s="199" t="str">
        <f>VLOOKUP(Tabela5[[#This Row],[PRODUTO]],'CURVA ABC'!$H$10:$M$404,6,0)</f>
        <v>A</v>
      </c>
      <c r="O182" s="197" t="str">
        <f>IF(AND(COMPARATIVO!$H182="",COMPARATIVO!$N182=""),"",IF(COMPARATIVO!$H182=COMPARATIVO!$N182,"EQUILIBRADO",IF(AND(COMPARATIVO!$H182="A",COMPARATIVO!$N182="B"),"GIRO BAIXO",IF(AND(COMPARATIVO!$H182="A",COMPARATIVO!$N182="C"),"GIRO MUITO BAIXO",IF(AND(COMPARATIVO!$H182="B",COMPARATIVO!$N182="A"),"GIRO ALTO",IF(AND(COMPARATIVO!$H182="B",COMPARATIVO!$N182="C"),"GIRO BAIXO",IF(AND(COMPARATIVO!$H182="C",COMPARATIVO!$N182="A"),"GIRO MUITO ALTO",IF(AND(COMPARATIVO!$H182="C",COMPARATIVO!$N182="B"),"GIRO ALTO",""))))))))</f>
        <v>GIRO MUITO ALTO</v>
      </c>
    </row>
    <row r="183" spans="1:15" x14ac:dyDescent="0.25">
      <c r="A183" s="200" t="str">
        <f>'CURVA ABC'!A187</f>
        <v>CHOCOLATE MEIO AMARGO 1 KG</v>
      </c>
      <c r="B183" s="200" t="str">
        <f>IFERROR(VLOOKUP(Tabela5[[#This Row],[PRODUTO]],CADASTRO!$B$2:$C$393,2,0),"")</f>
        <v/>
      </c>
      <c r="C183" s="200">
        <f>'CURVA ABC'!B187</f>
        <v>6</v>
      </c>
      <c r="D183" s="194">
        <f>'CURVA ABC'!C187</f>
        <v>0</v>
      </c>
      <c r="E183" s="194">
        <f>'CURVA ABC'!D187</f>
        <v>0</v>
      </c>
      <c r="F183" s="195">
        <f>IFERROR(Tabela5[[#This Row],[VALOR]]/'CURVA ABC'!$C$2,0)</f>
        <v>0</v>
      </c>
      <c r="G183" s="195">
        <f>'CURVA ABC'!E187</f>
        <v>1</v>
      </c>
      <c r="H183" s="196" t="str">
        <f>'CURVA ABC'!F187</f>
        <v>C</v>
      </c>
      <c r="I183" s="196">
        <f>VLOOKUP(Tabela5[[#This Row],[PRODUTO]],'CURVA ABC'!$H$10:$M$404,2,0)</f>
        <v>0</v>
      </c>
      <c r="J183" s="194">
        <f>VLOOKUP(Tabela5[[#This Row],[PRODUTO]],'CURVA ABC'!$H$10:$M$404,3,0)</f>
        <v>0</v>
      </c>
      <c r="K183" s="194">
        <f>VLOOKUP(Tabela5[[#This Row],[PRODUTO]],'CURVA ABC'!$H$10:$M$404,4,0)</f>
        <v>0</v>
      </c>
      <c r="L183" s="195">
        <f>IFERROR(Tabela5[[#This Row],[VALOR.]]/'CURVA ABC'!$J$2,0)</f>
        <v>0</v>
      </c>
      <c r="M183" s="195">
        <f>VLOOKUP(Tabela5[[#This Row],[PRODUTO]],'CURVA ABC'!$H$10:$M$404,5,0)</f>
        <v>0</v>
      </c>
      <c r="N183" s="196" t="str">
        <f>VLOOKUP(Tabela5[[#This Row],[PRODUTO]],'CURVA ABC'!$H$10:$M$404,6,0)</f>
        <v>A</v>
      </c>
      <c r="O183" s="194" t="str">
        <f>IF(AND(COMPARATIVO!$H183="",COMPARATIVO!$N183=""),"",IF(COMPARATIVO!$H183=COMPARATIVO!$N183,"EQUILIBRADO",IF(AND(COMPARATIVO!$H183="A",COMPARATIVO!$N183="B"),"GIRO BAIXO",IF(AND(COMPARATIVO!$H183="A",COMPARATIVO!$N183="C"),"GIRO MUITO BAIXO",IF(AND(COMPARATIVO!$H183="B",COMPARATIVO!$N183="A"),"GIRO ALTO",IF(AND(COMPARATIVO!$H183="B",COMPARATIVO!$N183="C"),"GIRO BAIXO",IF(AND(COMPARATIVO!$H183="C",COMPARATIVO!$N183="A"),"GIRO MUITO ALTO",IF(AND(COMPARATIVO!$H183="C",COMPARATIVO!$N183="B"),"GIRO ALTO",""))))))))</f>
        <v>GIRO MUITO ALTO</v>
      </c>
    </row>
    <row r="184" spans="1:15" x14ac:dyDescent="0.25">
      <c r="A184" s="201" t="str">
        <f>'CURVA ABC'!A188</f>
        <v>CHOP BRAHMA 50 LT</v>
      </c>
      <c r="B184" s="201" t="str">
        <f>IFERROR(VLOOKUP(Tabela5[[#This Row],[PRODUTO]],CADASTRO!$B$2:$C$393,2,0),"")</f>
        <v/>
      </c>
      <c r="C184" s="201">
        <f>'CURVA ABC'!B188</f>
        <v>0</v>
      </c>
      <c r="D184" s="197">
        <f>'CURVA ABC'!C188</f>
        <v>0</v>
      </c>
      <c r="E184" s="197">
        <f>'CURVA ABC'!D188</f>
        <v>0</v>
      </c>
      <c r="F184" s="198">
        <f>IFERROR(Tabela5[[#This Row],[VALOR]]/'CURVA ABC'!$C$2,0)</f>
        <v>0</v>
      </c>
      <c r="G184" s="198">
        <f>'CURVA ABC'!E188</f>
        <v>1</v>
      </c>
      <c r="H184" s="199" t="str">
        <f>'CURVA ABC'!F188</f>
        <v>C</v>
      </c>
      <c r="I184" s="199">
        <f>VLOOKUP(Tabela5[[#This Row],[PRODUTO]],'CURVA ABC'!$H$10:$M$404,2,0)</f>
        <v>0</v>
      </c>
      <c r="J184" s="197">
        <f>VLOOKUP(Tabela5[[#This Row],[PRODUTO]],'CURVA ABC'!$H$10:$M$404,3,0)</f>
        <v>0</v>
      </c>
      <c r="K184" s="197">
        <f>VLOOKUP(Tabela5[[#This Row],[PRODUTO]],'CURVA ABC'!$H$10:$M$404,4,0)</f>
        <v>0</v>
      </c>
      <c r="L184" s="198">
        <f>IFERROR(Tabela5[[#This Row],[VALOR.]]/'CURVA ABC'!$J$2,0)</f>
        <v>0</v>
      </c>
      <c r="M184" s="198">
        <f>VLOOKUP(Tabela5[[#This Row],[PRODUTO]],'CURVA ABC'!$H$10:$M$404,5,0)</f>
        <v>0</v>
      </c>
      <c r="N184" s="199" t="str">
        <f>VLOOKUP(Tabela5[[#This Row],[PRODUTO]],'CURVA ABC'!$H$10:$M$404,6,0)</f>
        <v>A</v>
      </c>
      <c r="O184" s="197" t="str">
        <f>IF(AND(COMPARATIVO!$H184="",COMPARATIVO!$N184=""),"",IF(COMPARATIVO!$H184=COMPARATIVO!$N184,"EQUILIBRADO",IF(AND(COMPARATIVO!$H184="A",COMPARATIVO!$N184="B"),"GIRO BAIXO",IF(AND(COMPARATIVO!$H184="A",COMPARATIVO!$N184="C"),"GIRO MUITO BAIXO",IF(AND(COMPARATIVO!$H184="B",COMPARATIVO!$N184="A"),"GIRO ALTO",IF(AND(COMPARATIVO!$H184="B",COMPARATIVO!$N184="C"),"GIRO BAIXO",IF(AND(COMPARATIVO!$H184="C",COMPARATIVO!$N184="A"),"GIRO MUITO ALTO",IF(AND(COMPARATIVO!$H184="C",COMPARATIVO!$N184="B"),"GIRO ALTO",""))))))))</f>
        <v>GIRO MUITO ALTO</v>
      </c>
    </row>
    <row r="185" spans="1:15" x14ac:dyDescent="0.25">
      <c r="A185" s="200" t="str">
        <f>'CURVA ABC'!A189</f>
        <v>CHOP PAGONIA</v>
      </c>
      <c r="B185" s="200" t="str">
        <f>IFERROR(VLOOKUP(Tabela5[[#This Row],[PRODUTO]],CADASTRO!$B$2:$C$393,2,0),"")</f>
        <v/>
      </c>
      <c r="C185" s="200">
        <f>'CURVA ABC'!B189</f>
        <v>0</v>
      </c>
      <c r="D185" s="194">
        <f>'CURVA ABC'!C189</f>
        <v>0</v>
      </c>
      <c r="E185" s="194">
        <f>'CURVA ABC'!D189</f>
        <v>0</v>
      </c>
      <c r="F185" s="195">
        <f>IFERROR(Tabela5[[#This Row],[VALOR]]/'CURVA ABC'!$C$2,0)</f>
        <v>0</v>
      </c>
      <c r="G185" s="195">
        <f>'CURVA ABC'!E189</f>
        <v>1</v>
      </c>
      <c r="H185" s="196" t="str">
        <f>'CURVA ABC'!F189</f>
        <v>C</v>
      </c>
      <c r="I185" s="196">
        <f>VLOOKUP(Tabela5[[#This Row],[PRODUTO]],'CURVA ABC'!$H$10:$M$404,2,0)</f>
        <v>0</v>
      </c>
      <c r="J185" s="194">
        <f>VLOOKUP(Tabela5[[#This Row],[PRODUTO]],'CURVA ABC'!$H$10:$M$404,3,0)</f>
        <v>0</v>
      </c>
      <c r="K185" s="194">
        <f>VLOOKUP(Tabela5[[#This Row],[PRODUTO]],'CURVA ABC'!$H$10:$M$404,4,0)</f>
        <v>0</v>
      </c>
      <c r="L185" s="195">
        <f>IFERROR(Tabela5[[#This Row],[VALOR.]]/'CURVA ABC'!$J$2,0)</f>
        <v>0</v>
      </c>
      <c r="M185" s="195">
        <f>VLOOKUP(Tabela5[[#This Row],[PRODUTO]],'CURVA ABC'!$H$10:$M$404,5,0)</f>
        <v>0</v>
      </c>
      <c r="N185" s="196" t="str">
        <f>VLOOKUP(Tabela5[[#This Row],[PRODUTO]],'CURVA ABC'!$H$10:$M$404,6,0)</f>
        <v>A</v>
      </c>
      <c r="O185" s="194" t="str">
        <f>IF(AND(COMPARATIVO!$H185="",COMPARATIVO!$N185=""),"",IF(COMPARATIVO!$H185=COMPARATIVO!$N185,"EQUILIBRADO",IF(AND(COMPARATIVO!$H185="A",COMPARATIVO!$N185="B"),"GIRO BAIXO",IF(AND(COMPARATIVO!$H185="A",COMPARATIVO!$N185="C"),"GIRO MUITO BAIXO",IF(AND(COMPARATIVO!$H185="B",COMPARATIVO!$N185="A"),"GIRO ALTO",IF(AND(COMPARATIVO!$H185="B",COMPARATIVO!$N185="C"),"GIRO BAIXO",IF(AND(COMPARATIVO!$H185="C",COMPARATIVO!$N185="A"),"GIRO MUITO ALTO",IF(AND(COMPARATIVO!$H185="C",COMPARATIVO!$N185="B"),"GIRO ALTO",""))))))))</f>
        <v>GIRO MUITO ALTO</v>
      </c>
    </row>
    <row r="186" spans="1:15" x14ac:dyDescent="0.25">
      <c r="A186" s="201" t="str">
        <f>'CURVA ABC'!A190</f>
        <v>CHOP STELA</v>
      </c>
      <c r="B186" s="201" t="str">
        <f>IFERROR(VLOOKUP(Tabela5[[#This Row],[PRODUTO]],CADASTRO!$B$2:$C$393,2,0),"")</f>
        <v/>
      </c>
      <c r="C186" s="201">
        <f>'CURVA ABC'!B190</f>
        <v>0</v>
      </c>
      <c r="D186" s="197">
        <f>'CURVA ABC'!C190</f>
        <v>0</v>
      </c>
      <c r="E186" s="197">
        <f>'CURVA ABC'!D190</f>
        <v>0</v>
      </c>
      <c r="F186" s="198">
        <f>IFERROR(Tabela5[[#This Row],[VALOR]]/'CURVA ABC'!$C$2,0)</f>
        <v>0</v>
      </c>
      <c r="G186" s="198">
        <f>'CURVA ABC'!E190</f>
        <v>1</v>
      </c>
      <c r="H186" s="199" t="str">
        <f>'CURVA ABC'!F190</f>
        <v>C</v>
      </c>
      <c r="I186" s="199">
        <f>VLOOKUP(Tabela5[[#This Row],[PRODUTO]],'CURVA ABC'!$H$10:$M$404,2,0)</f>
        <v>0</v>
      </c>
      <c r="J186" s="197">
        <f>VLOOKUP(Tabela5[[#This Row],[PRODUTO]],'CURVA ABC'!$H$10:$M$404,3,0)</f>
        <v>0</v>
      </c>
      <c r="K186" s="197">
        <f>VLOOKUP(Tabela5[[#This Row],[PRODUTO]],'CURVA ABC'!$H$10:$M$404,4,0)</f>
        <v>0</v>
      </c>
      <c r="L186" s="198">
        <f>IFERROR(Tabela5[[#This Row],[VALOR.]]/'CURVA ABC'!$J$2,0)</f>
        <v>0</v>
      </c>
      <c r="M186" s="198">
        <f>VLOOKUP(Tabela5[[#This Row],[PRODUTO]],'CURVA ABC'!$H$10:$M$404,5,0)</f>
        <v>0</v>
      </c>
      <c r="N186" s="199" t="str">
        <f>VLOOKUP(Tabela5[[#This Row],[PRODUTO]],'CURVA ABC'!$H$10:$M$404,6,0)</f>
        <v>A</v>
      </c>
      <c r="O186" s="197" t="str">
        <f>IF(AND(COMPARATIVO!$H186="",COMPARATIVO!$N186=""),"",IF(COMPARATIVO!$H186=COMPARATIVO!$N186,"EQUILIBRADO",IF(AND(COMPARATIVO!$H186="A",COMPARATIVO!$N186="B"),"GIRO BAIXO",IF(AND(COMPARATIVO!$H186="A",COMPARATIVO!$N186="C"),"GIRO MUITO BAIXO",IF(AND(COMPARATIVO!$H186="B",COMPARATIVO!$N186="A"),"GIRO ALTO",IF(AND(COMPARATIVO!$H186="B",COMPARATIVO!$N186="C"),"GIRO BAIXO",IF(AND(COMPARATIVO!$H186="C",COMPARATIVO!$N186="A"),"GIRO MUITO ALTO",IF(AND(COMPARATIVO!$H186="C",COMPARATIVO!$N186="B"),"GIRO ALTO",""))))))))</f>
        <v>GIRO MUITO ALTO</v>
      </c>
    </row>
    <row r="187" spans="1:15" x14ac:dyDescent="0.25">
      <c r="A187" s="200" t="str">
        <f>'CURVA ABC'!A191</f>
        <v>CHOPP BRAHMA BLACK 30L</v>
      </c>
      <c r="B187" s="200" t="str">
        <f>IFERROR(VLOOKUP(Tabela5[[#This Row],[PRODUTO]],CADASTRO!$B$2:$C$393,2,0),"")</f>
        <v/>
      </c>
      <c r="C187" s="200">
        <f>'CURVA ABC'!B191</f>
        <v>0</v>
      </c>
      <c r="D187" s="194">
        <f>'CURVA ABC'!C191</f>
        <v>0</v>
      </c>
      <c r="E187" s="194">
        <f>'CURVA ABC'!D191</f>
        <v>0</v>
      </c>
      <c r="F187" s="195">
        <f>IFERROR(Tabela5[[#This Row],[VALOR]]/'CURVA ABC'!$C$2,0)</f>
        <v>0</v>
      </c>
      <c r="G187" s="195">
        <f>'CURVA ABC'!E191</f>
        <v>1</v>
      </c>
      <c r="H187" s="196" t="str">
        <f>'CURVA ABC'!F191</f>
        <v>C</v>
      </c>
      <c r="I187" s="196">
        <f>VLOOKUP(Tabela5[[#This Row],[PRODUTO]],'CURVA ABC'!$H$10:$M$404,2,0)</f>
        <v>0</v>
      </c>
      <c r="J187" s="194">
        <f>VLOOKUP(Tabela5[[#This Row],[PRODUTO]],'CURVA ABC'!$H$10:$M$404,3,0)</f>
        <v>0</v>
      </c>
      <c r="K187" s="194">
        <f>VLOOKUP(Tabela5[[#This Row],[PRODUTO]],'CURVA ABC'!$H$10:$M$404,4,0)</f>
        <v>0</v>
      </c>
      <c r="L187" s="195">
        <f>IFERROR(Tabela5[[#This Row],[VALOR.]]/'CURVA ABC'!$J$2,0)</f>
        <v>0</v>
      </c>
      <c r="M187" s="195">
        <f>VLOOKUP(Tabela5[[#This Row],[PRODUTO]],'CURVA ABC'!$H$10:$M$404,5,0)</f>
        <v>0</v>
      </c>
      <c r="N187" s="196" t="str">
        <f>VLOOKUP(Tabela5[[#This Row],[PRODUTO]],'CURVA ABC'!$H$10:$M$404,6,0)</f>
        <v>A</v>
      </c>
      <c r="O187" s="194" t="str">
        <f>IF(AND(COMPARATIVO!$H187="",COMPARATIVO!$N187=""),"",IF(COMPARATIVO!$H187=COMPARATIVO!$N187,"EQUILIBRADO",IF(AND(COMPARATIVO!$H187="A",COMPARATIVO!$N187="B"),"GIRO BAIXO",IF(AND(COMPARATIVO!$H187="A",COMPARATIVO!$N187="C"),"GIRO MUITO BAIXO",IF(AND(COMPARATIVO!$H187="B",COMPARATIVO!$N187="A"),"GIRO ALTO",IF(AND(COMPARATIVO!$H187="B",COMPARATIVO!$N187="C"),"GIRO BAIXO",IF(AND(COMPARATIVO!$H187="C",COMPARATIVO!$N187="A"),"GIRO MUITO ALTO",IF(AND(COMPARATIVO!$H187="C",COMPARATIVO!$N187="B"),"GIRO ALTO",""))))))))</f>
        <v>GIRO MUITO ALTO</v>
      </c>
    </row>
    <row r="188" spans="1:15" x14ac:dyDescent="0.25">
      <c r="A188" s="201" t="str">
        <f>'CURVA ABC'!A192</f>
        <v>CHUCHU</v>
      </c>
      <c r="B188" s="201" t="str">
        <f>IFERROR(VLOOKUP(Tabela5[[#This Row],[PRODUTO]],CADASTRO!$B$2:$C$393,2,0),"")</f>
        <v/>
      </c>
      <c r="C188" s="201">
        <f>'CURVA ABC'!B192</f>
        <v>0</v>
      </c>
      <c r="D188" s="197">
        <f>'CURVA ABC'!C192</f>
        <v>0</v>
      </c>
      <c r="E188" s="197">
        <f>'CURVA ABC'!D192</f>
        <v>0</v>
      </c>
      <c r="F188" s="198">
        <f>IFERROR(Tabela5[[#This Row],[VALOR]]/'CURVA ABC'!$C$2,0)</f>
        <v>0</v>
      </c>
      <c r="G188" s="198">
        <f>'CURVA ABC'!E192</f>
        <v>1</v>
      </c>
      <c r="H188" s="199" t="str">
        <f>'CURVA ABC'!F192</f>
        <v>C</v>
      </c>
      <c r="I188" s="199">
        <f>VLOOKUP(Tabela5[[#This Row],[PRODUTO]],'CURVA ABC'!$H$10:$M$404,2,0)</f>
        <v>0</v>
      </c>
      <c r="J188" s="197">
        <f>VLOOKUP(Tabela5[[#This Row],[PRODUTO]],'CURVA ABC'!$H$10:$M$404,3,0)</f>
        <v>0</v>
      </c>
      <c r="K188" s="197">
        <f>VLOOKUP(Tabela5[[#This Row],[PRODUTO]],'CURVA ABC'!$H$10:$M$404,4,0)</f>
        <v>0</v>
      </c>
      <c r="L188" s="198">
        <f>IFERROR(Tabela5[[#This Row],[VALOR.]]/'CURVA ABC'!$J$2,0)</f>
        <v>0</v>
      </c>
      <c r="M188" s="198">
        <f>VLOOKUP(Tabela5[[#This Row],[PRODUTO]],'CURVA ABC'!$H$10:$M$404,5,0)</f>
        <v>0</v>
      </c>
      <c r="N188" s="199" t="str">
        <f>VLOOKUP(Tabela5[[#This Row],[PRODUTO]],'CURVA ABC'!$H$10:$M$404,6,0)</f>
        <v>A</v>
      </c>
      <c r="O188" s="197" t="str">
        <f>IF(AND(COMPARATIVO!$H188="",COMPARATIVO!$N188=""),"",IF(COMPARATIVO!$H188=COMPARATIVO!$N188,"EQUILIBRADO",IF(AND(COMPARATIVO!$H188="A",COMPARATIVO!$N188="B"),"GIRO BAIXO",IF(AND(COMPARATIVO!$H188="A",COMPARATIVO!$N188="C"),"GIRO MUITO BAIXO",IF(AND(COMPARATIVO!$H188="B",COMPARATIVO!$N188="A"),"GIRO ALTO",IF(AND(COMPARATIVO!$H188="B",COMPARATIVO!$N188="C"),"GIRO BAIXO",IF(AND(COMPARATIVO!$H188="C",COMPARATIVO!$N188="A"),"GIRO MUITO ALTO",IF(AND(COMPARATIVO!$H188="C",COMPARATIVO!$N188="B"),"GIRO ALTO",""))))))))</f>
        <v>GIRO MUITO ALTO</v>
      </c>
    </row>
    <row r="189" spans="1:15" x14ac:dyDescent="0.25">
      <c r="A189" s="200" t="str">
        <f>'CURVA ABC'!A193</f>
        <v>COBERTURA CHOCOLATE (BISNAGA)</v>
      </c>
      <c r="B189" s="200" t="str">
        <f>IFERROR(VLOOKUP(Tabela5[[#This Row],[PRODUTO]],CADASTRO!$B$2:$C$393,2,0),"")</f>
        <v/>
      </c>
      <c r="C189" s="200">
        <f>'CURVA ABC'!B193</f>
        <v>0</v>
      </c>
      <c r="D189" s="194">
        <f>'CURVA ABC'!C193</f>
        <v>0</v>
      </c>
      <c r="E189" s="194">
        <f>'CURVA ABC'!D193</f>
        <v>0</v>
      </c>
      <c r="F189" s="195">
        <f>IFERROR(Tabela5[[#This Row],[VALOR]]/'CURVA ABC'!$C$2,0)</f>
        <v>0</v>
      </c>
      <c r="G189" s="195">
        <f>'CURVA ABC'!E193</f>
        <v>1</v>
      </c>
      <c r="H189" s="196" t="str">
        <f>'CURVA ABC'!F193</f>
        <v>C</v>
      </c>
      <c r="I189" s="196">
        <f>VLOOKUP(Tabela5[[#This Row],[PRODUTO]],'CURVA ABC'!$H$10:$M$404,2,0)</f>
        <v>0</v>
      </c>
      <c r="J189" s="194">
        <f>VLOOKUP(Tabela5[[#This Row],[PRODUTO]],'CURVA ABC'!$H$10:$M$404,3,0)</f>
        <v>0</v>
      </c>
      <c r="K189" s="194">
        <f>VLOOKUP(Tabela5[[#This Row],[PRODUTO]],'CURVA ABC'!$H$10:$M$404,4,0)</f>
        <v>0</v>
      </c>
      <c r="L189" s="195">
        <f>IFERROR(Tabela5[[#This Row],[VALOR.]]/'CURVA ABC'!$J$2,0)</f>
        <v>0</v>
      </c>
      <c r="M189" s="195">
        <f>VLOOKUP(Tabela5[[#This Row],[PRODUTO]],'CURVA ABC'!$H$10:$M$404,5,0)</f>
        <v>0</v>
      </c>
      <c r="N189" s="196" t="str">
        <f>VLOOKUP(Tabela5[[#This Row],[PRODUTO]],'CURVA ABC'!$H$10:$M$404,6,0)</f>
        <v>A</v>
      </c>
      <c r="O189" s="194" t="str">
        <f>IF(AND(COMPARATIVO!$H189="",COMPARATIVO!$N189=""),"",IF(COMPARATIVO!$H189=COMPARATIVO!$N189,"EQUILIBRADO",IF(AND(COMPARATIVO!$H189="A",COMPARATIVO!$N189="B"),"GIRO BAIXO",IF(AND(COMPARATIVO!$H189="A",COMPARATIVO!$N189="C"),"GIRO MUITO BAIXO",IF(AND(COMPARATIVO!$H189="B",COMPARATIVO!$N189="A"),"GIRO ALTO",IF(AND(COMPARATIVO!$H189="B",COMPARATIVO!$N189="C"),"GIRO BAIXO",IF(AND(COMPARATIVO!$H189="C",COMPARATIVO!$N189="A"),"GIRO MUITO ALTO",IF(AND(COMPARATIVO!$H189="C",COMPARATIVO!$N189="B"),"GIRO ALTO",""))))))))</f>
        <v>GIRO MUITO ALTO</v>
      </c>
    </row>
    <row r="190" spans="1:15" x14ac:dyDescent="0.25">
      <c r="A190" s="201" t="str">
        <f>'CURVA ABC'!A194</f>
        <v>COCA 2 LT ZERO</v>
      </c>
      <c r="B190" s="201" t="str">
        <f>IFERROR(VLOOKUP(Tabela5[[#This Row],[PRODUTO]],CADASTRO!$B$2:$C$393,2,0),"")</f>
        <v/>
      </c>
      <c r="C190" s="201">
        <f>'CURVA ABC'!B194</f>
        <v>0</v>
      </c>
      <c r="D190" s="197">
        <f>'CURVA ABC'!C194</f>
        <v>0</v>
      </c>
      <c r="E190" s="197">
        <f>'CURVA ABC'!D194</f>
        <v>0</v>
      </c>
      <c r="F190" s="198">
        <f>IFERROR(Tabela5[[#This Row],[VALOR]]/'CURVA ABC'!$C$2,0)</f>
        <v>0</v>
      </c>
      <c r="G190" s="198">
        <f>'CURVA ABC'!E194</f>
        <v>1</v>
      </c>
      <c r="H190" s="199" t="str">
        <f>'CURVA ABC'!F194</f>
        <v>C</v>
      </c>
      <c r="I190" s="199">
        <f>VLOOKUP(Tabela5[[#This Row],[PRODUTO]],'CURVA ABC'!$H$10:$M$404,2,0)</f>
        <v>0</v>
      </c>
      <c r="J190" s="197">
        <f>VLOOKUP(Tabela5[[#This Row],[PRODUTO]],'CURVA ABC'!$H$10:$M$404,3,0)</f>
        <v>0</v>
      </c>
      <c r="K190" s="197">
        <f>VLOOKUP(Tabela5[[#This Row],[PRODUTO]],'CURVA ABC'!$H$10:$M$404,4,0)</f>
        <v>0</v>
      </c>
      <c r="L190" s="198">
        <f>IFERROR(Tabela5[[#This Row],[VALOR.]]/'CURVA ABC'!$J$2,0)</f>
        <v>0</v>
      </c>
      <c r="M190" s="198">
        <f>VLOOKUP(Tabela5[[#This Row],[PRODUTO]],'CURVA ABC'!$H$10:$M$404,5,0)</f>
        <v>0</v>
      </c>
      <c r="N190" s="199" t="str">
        <f>VLOOKUP(Tabela5[[#This Row],[PRODUTO]],'CURVA ABC'!$H$10:$M$404,6,0)</f>
        <v>A</v>
      </c>
      <c r="O190" s="197" t="str">
        <f>IF(AND(COMPARATIVO!$H190="",COMPARATIVO!$N190=""),"",IF(COMPARATIVO!$H190=COMPARATIVO!$N190,"EQUILIBRADO",IF(AND(COMPARATIVO!$H190="A",COMPARATIVO!$N190="B"),"GIRO BAIXO",IF(AND(COMPARATIVO!$H190="A",COMPARATIVO!$N190="C"),"GIRO MUITO BAIXO",IF(AND(COMPARATIVO!$H190="B",COMPARATIVO!$N190="A"),"GIRO ALTO",IF(AND(COMPARATIVO!$H190="B",COMPARATIVO!$N190="C"),"GIRO BAIXO",IF(AND(COMPARATIVO!$H190="C",COMPARATIVO!$N190="A"),"GIRO MUITO ALTO",IF(AND(COMPARATIVO!$H190="C",COMPARATIVO!$N190="B"),"GIRO ALTO",""))))))))</f>
        <v>GIRO MUITO ALTO</v>
      </c>
    </row>
    <row r="191" spans="1:15" x14ac:dyDescent="0.25">
      <c r="A191" s="200" t="str">
        <f>'CURVA ABC'!A195</f>
        <v>COCA LATA MINI</v>
      </c>
      <c r="B191" s="200" t="str">
        <f>IFERROR(VLOOKUP(Tabela5[[#This Row],[PRODUTO]],CADASTRO!$B$2:$C$393,2,0),"")</f>
        <v/>
      </c>
      <c r="C191" s="200">
        <f>'CURVA ABC'!B195</f>
        <v>0</v>
      </c>
      <c r="D191" s="194">
        <f>'CURVA ABC'!C195</f>
        <v>0</v>
      </c>
      <c r="E191" s="194">
        <f>'CURVA ABC'!D195</f>
        <v>0</v>
      </c>
      <c r="F191" s="195">
        <f>IFERROR(Tabela5[[#This Row],[VALOR]]/'CURVA ABC'!$C$2,0)</f>
        <v>0</v>
      </c>
      <c r="G191" s="195">
        <f>'CURVA ABC'!E195</f>
        <v>1</v>
      </c>
      <c r="H191" s="196" t="str">
        <f>'CURVA ABC'!F195</f>
        <v>C</v>
      </c>
      <c r="I191" s="196">
        <f>VLOOKUP(Tabela5[[#This Row],[PRODUTO]],'CURVA ABC'!$H$10:$M$404,2,0)</f>
        <v>0</v>
      </c>
      <c r="J191" s="194">
        <f>VLOOKUP(Tabela5[[#This Row],[PRODUTO]],'CURVA ABC'!$H$10:$M$404,3,0)</f>
        <v>0</v>
      </c>
      <c r="K191" s="194">
        <f>VLOOKUP(Tabela5[[#This Row],[PRODUTO]],'CURVA ABC'!$H$10:$M$404,4,0)</f>
        <v>0</v>
      </c>
      <c r="L191" s="195">
        <f>IFERROR(Tabela5[[#This Row],[VALOR.]]/'CURVA ABC'!$J$2,0)</f>
        <v>0</v>
      </c>
      <c r="M191" s="195">
        <f>VLOOKUP(Tabela5[[#This Row],[PRODUTO]],'CURVA ABC'!$H$10:$M$404,5,0)</f>
        <v>0</v>
      </c>
      <c r="N191" s="196" t="str">
        <f>VLOOKUP(Tabela5[[#This Row],[PRODUTO]],'CURVA ABC'!$H$10:$M$404,6,0)</f>
        <v>A</v>
      </c>
      <c r="O191" s="194" t="str">
        <f>IF(AND(COMPARATIVO!$H191="",COMPARATIVO!$N191=""),"",IF(COMPARATIVO!$H191=COMPARATIVO!$N191,"EQUILIBRADO",IF(AND(COMPARATIVO!$H191="A",COMPARATIVO!$N191="B"),"GIRO BAIXO",IF(AND(COMPARATIVO!$H191="A",COMPARATIVO!$N191="C"),"GIRO MUITO BAIXO",IF(AND(COMPARATIVO!$H191="B",COMPARATIVO!$N191="A"),"GIRO ALTO",IF(AND(COMPARATIVO!$H191="B",COMPARATIVO!$N191="C"),"GIRO BAIXO",IF(AND(COMPARATIVO!$H191="C",COMPARATIVO!$N191="A"),"GIRO MUITO ALTO",IF(AND(COMPARATIVO!$H191="C",COMPARATIVO!$N191="B"),"GIRO ALTO",""))))))))</f>
        <v>GIRO MUITO ALTO</v>
      </c>
    </row>
    <row r="192" spans="1:15" x14ac:dyDescent="0.25">
      <c r="A192" s="201" t="str">
        <f>'CURVA ABC'!A196</f>
        <v>COCA ZERO LATA MINI</v>
      </c>
      <c r="B192" s="201" t="str">
        <f>IFERROR(VLOOKUP(Tabela5[[#This Row],[PRODUTO]],CADASTRO!$B$2:$C$393,2,0),"")</f>
        <v/>
      </c>
      <c r="C192" s="201">
        <f>'CURVA ABC'!B196</f>
        <v>0</v>
      </c>
      <c r="D192" s="197">
        <f>'CURVA ABC'!C196</f>
        <v>0</v>
      </c>
      <c r="E192" s="197">
        <f>'CURVA ABC'!D196</f>
        <v>0</v>
      </c>
      <c r="F192" s="198">
        <f>IFERROR(Tabela5[[#This Row],[VALOR]]/'CURVA ABC'!$C$2,0)</f>
        <v>0</v>
      </c>
      <c r="G192" s="198">
        <f>'CURVA ABC'!E196</f>
        <v>1</v>
      </c>
      <c r="H192" s="199" t="str">
        <f>'CURVA ABC'!F196</f>
        <v>C</v>
      </c>
      <c r="I192" s="199">
        <f>VLOOKUP(Tabela5[[#This Row],[PRODUTO]],'CURVA ABC'!$H$10:$M$404,2,0)</f>
        <v>0</v>
      </c>
      <c r="J192" s="197">
        <f>VLOOKUP(Tabela5[[#This Row],[PRODUTO]],'CURVA ABC'!$H$10:$M$404,3,0)</f>
        <v>0</v>
      </c>
      <c r="K192" s="197">
        <f>VLOOKUP(Tabela5[[#This Row],[PRODUTO]],'CURVA ABC'!$H$10:$M$404,4,0)</f>
        <v>0</v>
      </c>
      <c r="L192" s="198">
        <f>IFERROR(Tabela5[[#This Row],[VALOR.]]/'CURVA ABC'!$J$2,0)</f>
        <v>0</v>
      </c>
      <c r="M192" s="198">
        <f>VLOOKUP(Tabela5[[#This Row],[PRODUTO]],'CURVA ABC'!$H$10:$M$404,5,0)</f>
        <v>0</v>
      </c>
      <c r="N192" s="199" t="str">
        <f>VLOOKUP(Tabela5[[#This Row],[PRODUTO]],'CURVA ABC'!$H$10:$M$404,6,0)</f>
        <v>A</v>
      </c>
      <c r="O192" s="197" t="str">
        <f>IF(AND(COMPARATIVO!$H192="",COMPARATIVO!$N192=""),"",IF(COMPARATIVO!$H192=COMPARATIVO!$N192,"EQUILIBRADO",IF(AND(COMPARATIVO!$H192="A",COMPARATIVO!$N192="B"),"GIRO BAIXO",IF(AND(COMPARATIVO!$H192="A",COMPARATIVO!$N192="C"),"GIRO MUITO BAIXO",IF(AND(COMPARATIVO!$H192="B",COMPARATIVO!$N192="A"),"GIRO ALTO",IF(AND(COMPARATIVO!$H192="B",COMPARATIVO!$N192="C"),"GIRO BAIXO",IF(AND(COMPARATIVO!$H192="C",COMPARATIVO!$N192="A"),"GIRO MUITO ALTO",IF(AND(COMPARATIVO!$H192="C",COMPARATIVO!$N192="B"),"GIRO ALTO",""))))))))</f>
        <v>GIRO MUITO ALTO</v>
      </c>
    </row>
    <row r="193" spans="1:15" x14ac:dyDescent="0.25">
      <c r="A193" s="200" t="str">
        <f>'CURVA ABC'!A197</f>
        <v>COCÔ LASCA DESENDRATADO LASCAS</v>
      </c>
      <c r="B193" s="200" t="str">
        <f>IFERROR(VLOOKUP(Tabela5[[#This Row],[PRODUTO]],CADASTRO!$B$2:$C$393,2,0),"")</f>
        <v/>
      </c>
      <c r="C193" s="200">
        <f>'CURVA ABC'!B197</f>
        <v>0</v>
      </c>
      <c r="D193" s="194">
        <f>'CURVA ABC'!C197</f>
        <v>0</v>
      </c>
      <c r="E193" s="194">
        <f>'CURVA ABC'!D197</f>
        <v>0</v>
      </c>
      <c r="F193" s="195">
        <f>IFERROR(Tabela5[[#This Row],[VALOR]]/'CURVA ABC'!$C$2,0)</f>
        <v>0</v>
      </c>
      <c r="G193" s="195">
        <f>'CURVA ABC'!E197</f>
        <v>1</v>
      </c>
      <c r="H193" s="196" t="str">
        <f>'CURVA ABC'!F197</f>
        <v>C</v>
      </c>
      <c r="I193" s="196">
        <f>VLOOKUP(Tabela5[[#This Row],[PRODUTO]],'CURVA ABC'!$H$10:$M$404,2,0)</f>
        <v>0</v>
      </c>
      <c r="J193" s="194">
        <f>VLOOKUP(Tabela5[[#This Row],[PRODUTO]],'CURVA ABC'!$H$10:$M$404,3,0)</f>
        <v>0</v>
      </c>
      <c r="K193" s="194">
        <f>VLOOKUP(Tabela5[[#This Row],[PRODUTO]],'CURVA ABC'!$H$10:$M$404,4,0)</f>
        <v>0</v>
      </c>
      <c r="L193" s="195">
        <f>IFERROR(Tabela5[[#This Row],[VALOR.]]/'CURVA ABC'!$J$2,0)</f>
        <v>0</v>
      </c>
      <c r="M193" s="195">
        <f>VLOOKUP(Tabela5[[#This Row],[PRODUTO]],'CURVA ABC'!$H$10:$M$404,5,0)</f>
        <v>0</v>
      </c>
      <c r="N193" s="196" t="str">
        <f>VLOOKUP(Tabela5[[#This Row],[PRODUTO]],'CURVA ABC'!$H$10:$M$404,6,0)</f>
        <v>A</v>
      </c>
      <c r="O193" s="194" t="str">
        <f>IF(AND(COMPARATIVO!$H193="",COMPARATIVO!$N193=""),"",IF(COMPARATIVO!$H193=COMPARATIVO!$N193,"EQUILIBRADO",IF(AND(COMPARATIVO!$H193="A",COMPARATIVO!$N193="B"),"GIRO BAIXO",IF(AND(COMPARATIVO!$H193="A",COMPARATIVO!$N193="C"),"GIRO MUITO BAIXO",IF(AND(COMPARATIVO!$H193="B",COMPARATIVO!$N193="A"),"GIRO ALTO",IF(AND(COMPARATIVO!$H193="B",COMPARATIVO!$N193="C"),"GIRO BAIXO",IF(AND(COMPARATIVO!$H193="C",COMPARATIVO!$N193="A"),"GIRO MUITO ALTO",IF(AND(COMPARATIVO!$H193="C",COMPARATIVO!$N193="B"),"GIRO ALTO",""))))))))</f>
        <v>GIRO MUITO ALTO</v>
      </c>
    </row>
    <row r="194" spans="1:15" x14ac:dyDescent="0.25">
      <c r="A194" s="201" t="str">
        <f>'CURVA ABC'!A198</f>
        <v>COENTRO</v>
      </c>
      <c r="B194" s="201" t="str">
        <f>IFERROR(VLOOKUP(Tabela5[[#This Row],[PRODUTO]],CADASTRO!$B$2:$C$393,2,0),"")</f>
        <v/>
      </c>
      <c r="C194" s="201">
        <f>'CURVA ABC'!B198</f>
        <v>0</v>
      </c>
      <c r="D194" s="197">
        <f>'CURVA ABC'!C198</f>
        <v>0</v>
      </c>
      <c r="E194" s="197">
        <f>'CURVA ABC'!D198</f>
        <v>0</v>
      </c>
      <c r="F194" s="198">
        <f>IFERROR(Tabela5[[#This Row],[VALOR]]/'CURVA ABC'!$C$2,0)</f>
        <v>0</v>
      </c>
      <c r="G194" s="198">
        <f>'CURVA ABC'!E198</f>
        <v>1</v>
      </c>
      <c r="H194" s="199" t="str">
        <f>'CURVA ABC'!F198</f>
        <v>C</v>
      </c>
      <c r="I194" s="199">
        <f>VLOOKUP(Tabela5[[#This Row],[PRODUTO]],'CURVA ABC'!$H$10:$M$404,2,0)</f>
        <v>0</v>
      </c>
      <c r="J194" s="197">
        <f>VLOOKUP(Tabela5[[#This Row],[PRODUTO]],'CURVA ABC'!$H$10:$M$404,3,0)</f>
        <v>0</v>
      </c>
      <c r="K194" s="197">
        <f>VLOOKUP(Tabela5[[#This Row],[PRODUTO]],'CURVA ABC'!$H$10:$M$404,4,0)</f>
        <v>0</v>
      </c>
      <c r="L194" s="198">
        <f>IFERROR(Tabela5[[#This Row],[VALOR.]]/'CURVA ABC'!$J$2,0)</f>
        <v>0</v>
      </c>
      <c r="M194" s="198">
        <f>VLOOKUP(Tabela5[[#This Row],[PRODUTO]],'CURVA ABC'!$H$10:$M$404,5,0)</f>
        <v>0</v>
      </c>
      <c r="N194" s="199" t="str">
        <f>VLOOKUP(Tabela5[[#This Row],[PRODUTO]],'CURVA ABC'!$H$10:$M$404,6,0)</f>
        <v>A</v>
      </c>
      <c r="O194" s="197" t="str">
        <f>IF(AND(COMPARATIVO!$H194="",COMPARATIVO!$N194=""),"",IF(COMPARATIVO!$H194=COMPARATIVO!$N194,"EQUILIBRADO",IF(AND(COMPARATIVO!$H194="A",COMPARATIVO!$N194="B"),"GIRO BAIXO",IF(AND(COMPARATIVO!$H194="A",COMPARATIVO!$N194="C"),"GIRO MUITO BAIXO",IF(AND(COMPARATIVO!$H194="B",COMPARATIVO!$N194="A"),"GIRO ALTO",IF(AND(COMPARATIVO!$H194="B",COMPARATIVO!$N194="C"),"GIRO BAIXO",IF(AND(COMPARATIVO!$H194="C",COMPARATIVO!$N194="A"),"GIRO MUITO ALTO",IF(AND(COMPARATIVO!$H194="C",COMPARATIVO!$N194="B"),"GIRO ALTO",""))))))))</f>
        <v>GIRO MUITO ALTO</v>
      </c>
    </row>
    <row r="195" spans="1:15" x14ac:dyDescent="0.25">
      <c r="A195" s="200" t="str">
        <f>'CURVA ABC'!A199</f>
        <v>COLORADO APPIA</v>
      </c>
      <c r="B195" s="200" t="str">
        <f>IFERROR(VLOOKUP(Tabela5[[#This Row],[PRODUTO]],CADASTRO!$B$2:$C$393,2,0),"")</f>
        <v/>
      </c>
      <c r="C195" s="200">
        <f>'CURVA ABC'!B199</f>
        <v>0</v>
      </c>
      <c r="D195" s="194">
        <f>'CURVA ABC'!C199</f>
        <v>0</v>
      </c>
      <c r="E195" s="194">
        <f>'CURVA ABC'!D199</f>
        <v>0</v>
      </c>
      <c r="F195" s="195">
        <f>IFERROR(Tabela5[[#This Row],[VALOR]]/'CURVA ABC'!$C$2,0)</f>
        <v>0</v>
      </c>
      <c r="G195" s="195">
        <f>'CURVA ABC'!E199</f>
        <v>1</v>
      </c>
      <c r="H195" s="196" t="str">
        <f>'CURVA ABC'!F199</f>
        <v>C</v>
      </c>
      <c r="I195" s="196">
        <f>VLOOKUP(Tabela5[[#This Row],[PRODUTO]],'CURVA ABC'!$H$10:$M$404,2,0)</f>
        <v>0</v>
      </c>
      <c r="J195" s="194">
        <f>VLOOKUP(Tabela5[[#This Row],[PRODUTO]],'CURVA ABC'!$H$10:$M$404,3,0)</f>
        <v>0</v>
      </c>
      <c r="K195" s="194">
        <f>VLOOKUP(Tabela5[[#This Row],[PRODUTO]],'CURVA ABC'!$H$10:$M$404,4,0)</f>
        <v>0</v>
      </c>
      <c r="L195" s="195">
        <f>IFERROR(Tabela5[[#This Row],[VALOR.]]/'CURVA ABC'!$J$2,0)</f>
        <v>0</v>
      </c>
      <c r="M195" s="195">
        <f>VLOOKUP(Tabela5[[#This Row],[PRODUTO]],'CURVA ABC'!$H$10:$M$404,5,0)</f>
        <v>0</v>
      </c>
      <c r="N195" s="196" t="str">
        <f>VLOOKUP(Tabela5[[#This Row],[PRODUTO]],'CURVA ABC'!$H$10:$M$404,6,0)</f>
        <v>A</v>
      </c>
      <c r="O195" s="194" t="str">
        <f>IF(AND(COMPARATIVO!$H195="",COMPARATIVO!$N195=""),"",IF(COMPARATIVO!$H195=COMPARATIVO!$N195,"EQUILIBRADO",IF(AND(COMPARATIVO!$H195="A",COMPARATIVO!$N195="B"),"GIRO BAIXO",IF(AND(COMPARATIVO!$H195="A",COMPARATIVO!$N195="C"),"GIRO MUITO BAIXO",IF(AND(COMPARATIVO!$H195="B",COMPARATIVO!$N195="A"),"GIRO ALTO",IF(AND(COMPARATIVO!$H195="B",COMPARATIVO!$N195="C"),"GIRO BAIXO",IF(AND(COMPARATIVO!$H195="C",COMPARATIVO!$N195="A"),"GIRO MUITO ALTO",IF(AND(COMPARATIVO!$H195="C",COMPARATIVO!$N195="B"),"GIRO ALTO",""))))))))</f>
        <v>GIRO MUITO ALTO</v>
      </c>
    </row>
    <row r="196" spans="1:15" x14ac:dyDescent="0.25">
      <c r="A196" s="201" t="str">
        <f>'CURVA ABC'!A200</f>
        <v>COLORADO RIBEIRÃO</v>
      </c>
      <c r="B196" s="201" t="str">
        <f>IFERROR(VLOOKUP(Tabela5[[#This Row],[PRODUTO]],CADASTRO!$B$2:$C$393,2,0),"")</f>
        <v/>
      </c>
      <c r="C196" s="201">
        <f>'CURVA ABC'!B200</f>
        <v>0</v>
      </c>
      <c r="D196" s="197">
        <f>'CURVA ABC'!C200</f>
        <v>0</v>
      </c>
      <c r="E196" s="197">
        <f>'CURVA ABC'!D200</f>
        <v>0</v>
      </c>
      <c r="F196" s="198">
        <f>IFERROR(Tabela5[[#This Row],[VALOR]]/'CURVA ABC'!$C$2,0)</f>
        <v>0</v>
      </c>
      <c r="G196" s="198">
        <f>'CURVA ABC'!E200</f>
        <v>1</v>
      </c>
      <c r="H196" s="199" t="str">
        <f>'CURVA ABC'!F200</f>
        <v>C</v>
      </c>
      <c r="I196" s="199">
        <f>VLOOKUP(Tabela5[[#This Row],[PRODUTO]],'CURVA ABC'!$H$10:$M$404,2,0)</f>
        <v>0</v>
      </c>
      <c r="J196" s="197">
        <f>VLOOKUP(Tabela5[[#This Row],[PRODUTO]],'CURVA ABC'!$H$10:$M$404,3,0)</f>
        <v>0</v>
      </c>
      <c r="K196" s="197">
        <f>VLOOKUP(Tabela5[[#This Row],[PRODUTO]],'CURVA ABC'!$H$10:$M$404,4,0)</f>
        <v>0</v>
      </c>
      <c r="L196" s="198">
        <f>IFERROR(Tabela5[[#This Row],[VALOR.]]/'CURVA ABC'!$J$2,0)</f>
        <v>0</v>
      </c>
      <c r="M196" s="198">
        <f>VLOOKUP(Tabela5[[#This Row],[PRODUTO]],'CURVA ABC'!$H$10:$M$404,5,0)</f>
        <v>0</v>
      </c>
      <c r="N196" s="199" t="str">
        <f>VLOOKUP(Tabela5[[#This Row],[PRODUTO]],'CURVA ABC'!$H$10:$M$404,6,0)</f>
        <v>A</v>
      </c>
      <c r="O196" s="197" t="str">
        <f>IF(AND(COMPARATIVO!$H196="",COMPARATIVO!$N196=""),"",IF(COMPARATIVO!$H196=COMPARATIVO!$N196,"EQUILIBRADO",IF(AND(COMPARATIVO!$H196="A",COMPARATIVO!$N196="B"),"GIRO BAIXO",IF(AND(COMPARATIVO!$H196="A",COMPARATIVO!$N196="C"),"GIRO MUITO BAIXO",IF(AND(COMPARATIVO!$H196="B",COMPARATIVO!$N196="A"),"GIRO ALTO",IF(AND(COMPARATIVO!$H196="B",COMPARATIVO!$N196="C"),"GIRO BAIXO",IF(AND(COMPARATIVO!$H196="C",COMPARATIVO!$N196="A"),"GIRO MUITO ALTO",IF(AND(COMPARATIVO!$H196="C",COMPARATIVO!$N196="B"),"GIRO ALTO",""))))))))</f>
        <v>GIRO MUITO ALTO</v>
      </c>
    </row>
    <row r="197" spans="1:15" x14ac:dyDescent="0.25">
      <c r="A197" s="200" t="str">
        <f>'CURVA ABC'!A201</f>
        <v>COLORAL</v>
      </c>
      <c r="B197" s="200" t="str">
        <f>IFERROR(VLOOKUP(Tabela5[[#This Row],[PRODUTO]],CADASTRO!$B$2:$C$393,2,0),"")</f>
        <v/>
      </c>
      <c r="C197" s="200">
        <f>'CURVA ABC'!B201</f>
        <v>0</v>
      </c>
      <c r="D197" s="194">
        <f>'CURVA ABC'!C201</f>
        <v>0</v>
      </c>
      <c r="E197" s="194">
        <f>'CURVA ABC'!D201</f>
        <v>0</v>
      </c>
      <c r="F197" s="195">
        <f>IFERROR(Tabela5[[#This Row],[VALOR]]/'CURVA ABC'!$C$2,0)</f>
        <v>0</v>
      </c>
      <c r="G197" s="195">
        <f>'CURVA ABC'!E201</f>
        <v>1</v>
      </c>
      <c r="H197" s="196" t="str">
        <f>'CURVA ABC'!F201</f>
        <v>C</v>
      </c>
      <c r="I197" s="196">
        <f>VLOOKUP(Tabela5[[#This Row],[PRODUTO]],'CURVA ABC'!$H$10:$M$404,2,0)</f>
        <v>0</v>
      </c>
      <c r="J197" s="194">
        <f>VLOOKUP(Tabela5[[#This Row],[PRODUTO]],'CURVA ABC'!$H$10:$M$404,3,0)</f>
        <v>0</v>
      </c>
      <c r="K197" s="194">
        <f>VLOOKUP(Tabela5[[#This Row],[PRODUTO]],'CURVA ABC'!$H$10:$M$404,4,0)</f>
        <v>0</v>
      </c>
      <c r="L197" s="195">
        <f>IFERROR(Tabela5[[#This Row],[VALOR.]]/'CURVA ABC'!$J$2,0)</f>
        <v>0</v>
      </c>
      <c r="M197" s="195">
        <f>VLOOKUP(Tabela5[[#This Row],[PRODUTO]],'CURVA ABC'!$H$10:$M$404,5,0)</f>
        <v>0</v>
      </c>
      <c r="N197" s="196" t="str">
        <f>VLOOKUP(Tabela5[[#This Row],[PRODUTO]],'CURVA ABC'!$H$10:$M$404,6,0)</f>
        <v>A</v>
      </c>
      <c r="O197" s="194" t="str">
        <f>IF(AND(COMPARATIVO!$H197="",COMPARATIVO!$N197=""),"",IF(COMPARATIVO!$H197=COMPARATIVO!$N197,"EQUILIBRADO",IF(AND(COMPARATIVO!$H197="A",COMPARATIVO!$N197="B"),"GIRO BAIXO",IF(AND(COMPARATIVO!$H197="A",COMPARATIVO!$N197="C"),"GIRO MUITO BAIXO",IF(AND(COMPARATIVO!$H197="B",COMPARATIVO!$N197="A"),"GIRO ALTO",IF(AND(COMPARATIVO!$H197="B",COMPARATIVO!$N197="C"),"GIRO BAIXO",IF(AND(COMPARATIVO!$H197="C",COMPARATIVO!$N197="A"),"GIRO MUITO ALTO",IF(AND(COMPARATIVO!$H197="C",COMPARATIVO!$N197="B"),"GIRO ALTO",""))))))))</f>
        <v>GIRO MUITO ALTO</v>
      </c>
    </row>
    <row r="198" spans="1:15" x14ac:dyDescent="0.25">
      <c r="A198" s="201" t="str">
        <f>'CURVA ABC'!A202</f>
        <v>CONHAQUE PRESIDENTE</v>
      </c>
      <c r="B198" s="201" t="str">
        <f>IFERROR(VLOOKUP(Tabela5[[#This Row],[PRODUTO]],CADASTRO!$B$2:$C$393,2,0),"")</f>
        <v/>
      </c>
      <c r="C198" s="201">
        <f>'CURVA ABC'!B202</f>
        <v>0</v>
      </c>
      <c r="D198" s="197">
        <f>'CURVA ABC'!C202</f>
        <v>0</v>
      </c>
      <c r="E198" s="197">
        <f>'CURVA ABC'!D202</f>
        <v>0</v>
      </c>
      <c r="F198" s="198">
        <f>IFERROR(Tabela5[[#This Row],[VALOR]]/'CURVA ABC'!$C$2,0)</f>
        <v>0</v>
      </c>
      <c r="G198" s="198">
        <f>'CURVA ABC'!E202</f>
        <v>1</v>
      </c>
      <c r="H198" s="199" t="str">
        <f>'CURVA ABC'!F202</f>
        <v>C</v>
      </c>
      <c r="I198" s="199">
        <f>VLOOKUP(Tabela5[[#This Row],[PRODUTO]],'CURVA ABC'!$H$10:$M$404,2,0)</f>
        <v>0</v>
      </c>
      <c r="J198" s="197">
        <f>VLOOKUP(Tabela5[[#This Row],[PRODUTO]],'CURVA ABC'!$H$10:$M$404,3,0)</f>
        <v>0</v>
      </c>
      <c r="K198" s="197">
        <f>VLOOKUP(Tabela5[[#This Row],[PRODUTO]],'CURVA ABC'!$H$10:$M$404,4,0)</f>
        <v>0</v>
      </c>
      <c r="L198" s="198">
        <f>IFERROR(Tabela5[[#This Row],[VALOR.]]/'CURVA ABC'!$J$2,0)</f>
        <v>0</v>
      </c>
      <c r="M198" s="198">
        <f>VLOOKUP(Tabela5[[#This Row],[PRODUTO]],'CURVA ABC'!$H$10:$M$404,5,0)</f>
        <v>0</v>
      </c>
      <c r="N198" s="199" t="str">
        <f>VLOOKUP(Tabela5[[#This Row],[PRODUTO]],'CURVA ABC'!$H$10:$M$404,6,0)</f>
        <v>A</v>
      </c>
      <c r="O198" s="197" t="str">
        <f>IF(AND(COMPARATIVO!$H198="",COMPARATIVO!$N198=""),"",IF(COMPARATIVO!$H198=COMPARATIVO!$N198,"EQUILIBRADO",IF(AND(COMPARATIVO!$H198="A",COMPARATIVO!$N198="B"),"GIRO BAIXO",IF(AND(COMPARATIVO!$H198="A",COMPARATIVO!$N198="C"),"GIRO MUITO BAIXO",IF(AND(COMPARATIVO!$H198="B",COMPARATIVO!$N198="A"),"GIRO ALTO",IF(AND(COMPARATIVO!$H198="B",COMPARATIVO!$N198="C"),"GIRO BAIXO",IF(AND(COMPARATIVO!$H198="C",COMPARATIVO!$N198="A"),"GIRO MUITO ALTO",IF(AND(COMPARATIVO!$H198="C",COMPARATIVO!$N198="B"),"GIRO ALTO",""))))))))</f>
        <v>GIRO MUITO ALTO</v>
      </c>
    </row>
    <row r="199" spans="1:15" x14ac:dyDescent="0.25">
      <c r="A199" s="200" t="str">
        <f>'CURVA ABC'!A203</f>
        <v>CONTRA FILE</v>
      </c>
      <c r="B199" s="200" t="str">
        <f>IFERROR(VLOOKUP(Tabela5[[#This Row],[PRODUTO]],CADASTRO!$B$2:$C$393,2,0),"")</f>
        <v/>
      </c>
      <c r="C199" s="200">
        <f>'CURVA ABC'!B203</f>
        <v>0</v>
      </c>
      <c r="D199" s="194">
        <f>'CURVA ABC'!C203</f>
        <v>0</v>
      </c>
      <c r="E199" s="194">
        <f>'CURVA ABC'!D203</f>
        <v>0</v>
      </c>
      <c r="F199" s="195">
        <f>IFERROR(Tabela5[[#This Row],[VALOR]]/'CURVA ABC'!$C$2,0)</f>
        <v>0</v>
      </c>
      <c r="G199" s="195">
        <f>'CURVA ABC'!E203</f>
        <v>1</v>
      </c>
      <c r="H199" s="196" t="str">
        <f>'CURVA ABC'!F203</f>
        <v>C</v>
      </c>
      <c r="I199" s="196">
        <f>VLOOKUP(Tabela5[[#This Row],[PRODUTO]],'CURVA ABC'!$H$10:$M$404,2,0)</f>
        <v>0</v>
      </c>
      <c r="J199" s="194">
        <f>VLOOKUP(Tabela5[[#This Row],[PRODUTO]],'CURVA ABC'!$H$10:$M$404,3,0)</f>
        <v>0</v>
      </c>
      <c r="K199" s="194">
        <f>VLOOKUP(Tabela5[[#This Row],[PRODUTO]],'CURVA ABC'!$H$10:$M$404,4,0)</f>
        <v>0</v>
      </c>
      <c r="L199" s="195">
        <f>IFERROR(Tabela5[[#This Row],[VALOR.]]/'CURVA ABC'!$J$2,0)</f>
        <v>0</v>
      </c>
      <c r="M199" s="195">
        <f>VLOOKUP(Tabela5[[#This Row],[PRODUTO]],'CURVA ABC'!$H$10:$M$404,5,0)</f>
        <v>0</v>
      </c>
      <c r="N199" s="196" t="str">
        <f>VLOOKUP(Tabela5[[#This Row],[PRODUTO]],'CURVA ABC'!$H$10:$M$404,6,0)</f>
        <v>A</v>
      </c>
      <c r="O199" s="194" t="str">
        <f>IF(AND(COMPARATIVO!$H199="",COMPARATIVO!$N199=""),"",IF(COMPARATIVO!$H199=COMPARATIVO!$N199,"EQUILIBRADO",IF(AND(COMPARATIVO!$H199="A",COMPARATIVO!$N199="B"),"GIRO BAIXO",IF(AND(COMPARATIVO!$H199="A",COMPARATIVO!$N199="C"),"GIRO MUITO BAIXO",IF(AND(COMPARATIVO!$H199="B",COMPARATIVO!$N199="A"),"GIRO ALTO",IF(AND(COMPARATIVO!$H199="B",COMPARATIVO!$N199="C"),"GIRO BAIXO",IF(AND(COMPARATIVO!$H199="C",COMPARATIVO!$N199="A"),"GIRO MUITO ALTO",IF(AND(COMPARATIVO!$H199="C",COMPARATIVO!$N199="B"),"GIRO ALTO",""))))))))</f>
        <v>GIRO MUITO ALTO</v>
      </c>
    </row>
    <row r="200" spans="1:15" x14ac:dyDescent="0.25">
      <c r="A200" s="201" t="str">
        <f>'CURVA ABC'!A204</f>
        <v>COPA LOMBO</v>
      </c>
      <c r="B200" s="201" t="str">
        <f>IFERROR(VLOOKUP(Tabela5[[#This Row],[PRODUTO]],CADASTRO!$B$2:$C$393,2,0),"")</f>
        <v/>
      </c>
      <c r="C200" s="201">
        <f>'CURVA ABC'!B204</f>
        <v>0</v>
      </c>
      <c r="D200" s="197">
        <f>'CURVA ABC'!C204</f>
        <v>0</v>
      </c>
      <c r="E200" s="197">
        <f>'CURVA ABC'!D204</f>
        <v>0</v>
      </c>
      <c r="F200" s="198">
        <f>IFERROR(Tabela5[[#This Row],[VALOR]]/'CURVA ABC'!$C$2,0)</f>
        <v>0</v>
      </c>
      <c r="G200" s="198">
        <f>'CURVA ABC'!E204</f>
        <v>1</v>
      </c>
      <c r="H200" s="199" t="str">
        <f>'CURVA ABC'!F204</f>
        <v>C</v>
      </c>
      <c r="I200" s="199">
        <f>VLOOKUP(Tabela5[[#This Row],[PRODUTO]],'CURVA ABC'!$H$10:$M$404,2,0)</f>
        <v>0</v>
      </c>
      <c r="J200" s="197">
        <f>VLOOKUP(Tabela5[[#This Row],[PRODUTO]],'CURVA ABC'!$H$10:$M$404,3,0)</f>
        <v>0</v>
      </c>
      <c r="K200" s="197">
        <f>VLOOKUP(Tabela5[[#This Row],[PRODUTO]],'CURVA ABC'!$H$10:$M$404,4,0)</f>
        <v>0</v>
      </c>
      <c r="L200" s="198">
        <f>IFERROR(Tabela5[[#This Row],[VALOR.]]/'CURVA ABC'!$J$2,0)</f>
        <v>0</v>
      </c>
      <c r="M200" s="198">
        <f>VLOOKUP(Tabela5[[#This Row],[PRODUTO]],'CURVA ABC'!$H$10:$M$404,5,0)</f>
        <v>0</v>
      </c>
      <c r="N200" s="199" t="str">
        <f>VLOOKUP(Tabela5[[#This Row],[PRODUTO]],'CURVA ABC'!$H$10:$M$404,6,0)</f>
        <v>A</v>
      </c>
      <c r="O200" s="197" t="str">
        <f>IF(AND(COMPARATIVO!$H200="",COMPARATIVO!$N200=""),"",IF(COMPARATIVO!$H200=COMPARATIVO!$N200,"EQUILIBRADO",IF(AND(COMPARATIVO!$H200="A",COMPARATIVO!$N200="B"),"GIRO BAIXO",IF(AND(COMPARATIVO!$H200="A",COMPARATIVO!$N200="C"),"GIRO MUITO BAIXO",IF(AND(COMPARATIVO!$H200="B",COMPARATIVO!$N200="A"),"GIRO ALTO",IF(AND(COMPARATIVO!$H200="B",COMPARATIVO!$N200="C"),"GIRO BAIXO",IF(AND(COMPARATIVO!$H200="C",COMPARATIVO!$N200="A"),"GIRO MUITO ALTO",IF(AND(COMPARATIVO!$H200="C",COMPARATIVO!$N200="B"),"GIRO ALTO",""))))))))</f>
        <v>GIRO MUITO ALTO</v>
      </c>
    </row>
    <row r="201" spans="1:15" x14ac:dyDescent="0.25">
      <c r="A201" s="200" t="str">
        <f>'CURVA ABC'!A205</f>
        <v>COPO ISUPOR 177ml</v>
      </c>
      <c r="B201" s="200" t="str">
        <f>IFERROR(VLOOKUP(Tabela5[[#This Row],[PRODUTO]],CADASTRO!$B$2:$C$393,2,0),"")</f>
        <v/>
      </c>
      <c r="C201" s="200">
        <f>'CURVA ABC'!B205</f>
        <v>0</v>
      </c>
      <c r="D201" s="194">
        <f>'CURVA ABC'!C205</f>
        <v>0</v>
      </c>
      <c r="E201" s="194">
        <f>'CURVA ABC'!D205</f>
        <v>0</v>
      </c>
      <c r="F201" s="195">
        <f>IFERROR(Tabela5[[#This Row],[VALOR]]/'CURVA ABC'!$C$2,0)</f>
        <v>0</v>
      </c>
      <c r="G201" s="195">
        <f>'CURVA ABC'!E205</f>
        <v>1</v>
      </c>
      <c r="H201" s="196" t="str">
        <f>'CURVA ABC'!F205</f>
        <v>C</v>
      </c>
      <c r="I201" s="196">
        <f>VLOOKUP(Tabela5[[#This Row],[PRODUTO]],'CURVA ABC'!$H$10:$M$404,2,0)</f>
        <v>0</v>
      </c>
      <c r="J201" s="194">
        <f>VLOOKUP(Tabela5[[#This Row],[PRODUTO]],'CURVA ABC'!$H$10:$M$404,3,0)</f>
        <v>0</v>
      </c>
      <c r="K201" s="194">
        <f>VLOOKUP(Tabela5[[#This Row],[PRODUTO]],'CURVA ABC'!$H$10:$M$404,4,0)</f>
        <v>0</v>
      </c>
      <c r="L201" s="195">
        <f>IFERROR(Tabela5[[#This Row],[VALOR.]]/'CURVA ABC'!$J$2,0)</f>
        <v>0</v>
      </c>
      <c r="M201" s="195">
        <f>VLOOKUP(Tabela5[[#This Row],[PRODUTO]],'CURVA ABC'!$H$10:$M$404,5,0)</f>
        <v>0</v>
      </c>
      <c r="N201" s="196" t="str">
        <f>VLOOKUP(Tabela5[[#This Row],[PRODUTO]],'CURVA ABC'!$H$10:$M$404,6,0)</f>
        <v>A</v>
      </c>
      <c r="O201" s="194" t="str">
        <f>IF(AND(COMPARATIVO!$H201="",COMPARATIVO!$N201=""),"",IF(COMPARATIVO!$H201=COMPARATIVO!$N201,"EQUILIBRADO",IF(AND(COMPARATIVO!$H201="A",COMPARATIVO!$N201="B"),"GIRO BAIXO",IF(AND(COMPARATIVO!$H201="A",COMPARATIVO!$N201="C"),"GIRO MUITO BAIXO",IF(AND(COMPARATIVO!$H201="B",COMPARATIVO!$N201="A"),"GIRO ALTO",IF(AND(COMPARATIVO!$H201="B",COMPARATIVO!$N201="C"),"GIRO BAIXO",IF(AND(COMPARATIVO!$H201="C",COMPARATIVO!$N201="A"),"GIRO MUITO ALTO",IF(AND(COMPARATIVO!$H201="C",COMPARATIVO!$N201="B"),"GIRO ALTO",""))))))))</f>
        <v>GIRO MUITO ALTO</v>
      </c>
    </row>
    <row r="202" spans="1:15" x14ac:dyDescent="0.25">
      <c r="A202" s="201" t="str">
        <f>'CURVA ABC'!A206</f>
        <v>COPO ISUPOR 88ml</v>
      </c>
      <c r="B202" s="201" t="str">
        <f>IFERROR(VLOOKUP(Tabela5[[#This Row],[PRODUTO]],CADASTRO!$B$2:$C$393,2,0),"")</f>
        <v/>
      </c>
      <c r="C202" s="201">
        <f>'CURVA ABC'!B206</f>
        <v>0</v>
      </c>
      <c r="D202" s="197">
        <f>'CURVA ABC'!C206</f>
        <v>0</v>
      </c>
      <c r="E202" s="197">
        <f>'CURVA ABC'!D206</f>
        <v>0</v>
      </c>
      <c r="F202" s="198">
        <f>IFERROR(Tabela5[[#This Row],[VALOR]]/'CURVA ABC'!$C$2,0)</f>
        <v>0</v>
      </c>
      <c r="G202" s="198">
        <f>'CURVA ABC'!E206</f>
        <v>1</v>
      </c>
      <c r="H202" s="199" t="str">
        <f>'CURVA ABC'!F206</f>
        <v>C</v>
      </c>
      <c r="I202" s="199">
        <f>VLOOKUP(Tabela5[[#This Row],[PRODUTO]],'CURVA ABC'!$H$10:$M$404,2,0)</f>
        <v>0</v>
      </c>
      <c r="J202" s="197">
        <f>VLOOKUP(Tabela5[[#This Row],[PRODUTO]],'CURVA ABC'!$H$10:$M$404,3,0)</f>
        <v>0</v>
      </c>
      <c r="K202" s="197">
        <f>VLOOKUP(Tabela5[[#This Row],[PRODUTO]],'CURVA ABC'!$H$10:$M$404,4,0)</f>
        <v>0</v>
      </c>
      <c r="L202" s="198">
        <f>IFERROR(Tabela5[[#This Row],[VALOR.]]/'CURVA ABC'!$J$2,0)</f>
        <v>0</v>
      </c>
      <c r="M202" s="198">
        <f>VLOOKUP(Tabela5[[#This Row],[PRODUTO]],'CURVA ABC'!$H$10:$M$404,5,0)</f>
        <v>0</v>
      </c>
      <c r="N202" s="199" t="str">
        <f>VLOOKUP(Tabela5[[#This Row],[PRODUTO]],'CURVA ABC'!$H$10:$M$404,6,0)</f>
        <v>A</v>
      </c>
      <c r="O202" s="197" t="str">
        <f>IF(AND(COMPARATIVO!$H202="",COMPARATIVO!$N202=""),"",IF(COMPARATIVO!$H202=COMPARATIVO!$N202,"EQUILIBRADO",IF(AND(COMPARATIVO!$H202="A",COMPARATIVO!$N202="B"),"GIRO BAIXO",IF(AND(COMPARATIVO!$H202="A",COMPARATIVO!$N202="C"),"GIRO MUITO BAIXO",IF(AND(COMPARATIVO!$H202="B",COMPARATIVO!$N202="A"),"GIRO ALTO",IF(AND(COMPARATIVO!$H202="B",COMPARATIVO!$N202="C"),"GIRO BAIXO",IF(AND(COMPARATIVO!$H202="C",COMPARATIVO!$N202="A"),"GIRO MUITO ALTO",IF(AND(COMPARATIVO!$H202="C",COMPARATIVO!$N202="B"),"GIRO ALTO",""))))))))</f>
        <v>GIRO MUITO ALTO</v>
      </c>
    </row>
    <row r="203" spans="1:15" x14ac:dyDescent="0.25">
      <c r="A203" s="200" t="str">
        <f>'CURVA ABC'!A207</f>
        <v>COSTELA</v>
      </c>
      <c r="B203" s="200" t="str">
        <f>IFERROR(VLOOKUP(Tabela5[[#This Row],[PRODUTO]],CADASTRO!$B$2:$C$393,2,0),"")</f>
        <v/>
      </c>
      <c r="C203" s="200">
        <f>'CURVA ABC'!B207</f>
        <v>0</v>
      </c>
      <c r="D203" s="194">
        <f>'CURVA ABC'!C207</f>
        <v>0</v>
      </c>
      <c r="E203" s="194">
        <f>'CURVA ABC'!D207</f>
        <v>0</v>
      </c>
      <c r="F203" s="195">
        <f>IFERROR(Tabela5[[#This Row],[VALOR]]/'CURVA ABC'!$C$2,0)</f>
        <v>0</v>
      </c>
      <c r="G203" s="195">
        <f>'CURVA ABC'!E207</f>
        <v>1</v>
      </c>
      <c r="H203" s="196" t="str">
        <f>'CURVA ABC'!F207</f>
        <v>C</v>
      </c>
      <c r="I203" s="196">
        <f>VLOOKUP(Tabela5[[#This Row],[PRODUTO]],'CURVA ABC'!$H$10:$M$404,2,0)</f>
        <v>0</v>
      </c>
      <c r="J203" s="194">
        <f>VLOOKUP(Tabela5[[#This Row],[PRODUTO]],'CURVA ABC'!$H$10:$M$404,3,0)</f>
        <v>0</v>
      </c>
      <c r="K203" s="194">
        <f>VLOOKUP(Tabela5[[#This Row],[PRODUTO]],'CURVA ABC'!$H$10:$M$404,4,0)</f>
        <v>0</v>
      </c>
      <c r="L203" s="195">
        <f>IFERROR(Tabela5[[#This Row],[VALOR.]]/'CURVA ABC'!$J$2,0)</f>
        <v>0</v>
      </c>
      <c r="M203" s="195">
        <f>VLOOKUP(Tabela5[[#This Row],[PRODUTO]],'CURVA ABC'!$H$10:$M$404,5,0)</f>
        <v>0</v>
      </c>
      <c r="N203" s="196" t="str">
        <f>VLOOKUP(Tabela5[[#This Row],[PRODUTO]],'CURVA ABC'!$H$10:$M$404,6,0)</f>
        <v>A</v>
      </c>
      <c r="O203" s="194" t="str">
        <f>IF(AND(COMPARATIVO!$H203="",COMPARATIVO!$N203=""),"",IF(COMPARATIVO!$H203=COMPARATIVO!$N203,"EQUILIBRADO",IF(AND(COMPARATIVO!$H203="A",COMPARATIVO!$N203="B"),"GIRO BAIXO",IF(AND(COMPARATIVO!$H203="A",COMPARATIVO!$N203="C"),"GIRO MUITO BAIXO",IF(AND(COMPARATIVO!$H203="B",COMPARATIVO!$N203="A"),"GIRO ALTO",IF(AND(COMPARATIVO!$H203="B",COMPARATIVO!$N203="C"),"GIRO BAIXO",IF(AND(COMPARATIVO!$H203="C",COMPARATIVO!$N203="A"),"GIRO MUITO ALTO",IF(AND(COMPARATIVO!$H203="C",COMPARATIVO!$N203="B"),"GIRO ALTO",""))))))))</f>
        <v>GIRO MUITO ALTO</v>
      </c>
    </row>
    <row r="204" spans="1:15" x14ac:dyDescent="0.25">
      <c r="A204" s="201" t="str">
        <f>'CURVA ABC'!A208</f>
        <v>COSTELA CARIOCA</v>
      </c>
      <c r="B204" s="201" t="str">
        <f>IFERROR(VLOOKUP(Tabela5[[#This Row],[PRODUTO]],CADASTRO!$B$2:$C$393,2,0),"")</f>
        <v/>
      </c>
      <c r="C204" s="201">
        <f>'CURVA ABC'!B208</f>
        <v>0</v>
      </c>
      <c r="D204" s="197">
        <f>'CURVA ABC'!C208</f>
        <v>0</v>
      </c>
      <c r="E204" s="197">
        <f>'CURVA ABC'!D208</f>
        <v>0</v>
      </c>
      <c r="F204" s="198">
        <f>IFERROR(Tabela5[[#This Row],[VALOR]]/'CURVA ABC'!$C$2,0)</f>
        <v>0</v>
      </c>
      <c r="G204" s="198">
        <f>'CURVA ABC'!E208</f>
        <v>1</v>
      </c>
      <c r="H204" s="199" t="str">
        <f>'CURVA ABC'!F208</f>
        <v>C</v>
      </c>
      <c r="I204" s="199">
        <f>VLOOKUP(Tabela5[[#This Row],[PRODUTO]],'CURVA ABC'!$H$10:$M$404,2,0)</f>
        <v>0</v>
      </c>
      <c r="J204" s="197">
        <f>VLOOKUP(Tabela5[[#This Row],[PRODUTO]],'CURVA ABC'!$H$10:$M$404,3,0)</f>
        <v>0</v>
      </c>
      <c r="K204" s="197">
        <f>VLOOKUP(Tabela5[[#This Row],[PRODUTO]],'CURVA ABC'!$H$10:$M$404,4,0)</f>
        <v>0</v>
      </c>
      <c r="L204" s="198">
        <f>IFERROR(Tabela5[[#This Row],[VALOR.]]/'CURVA ABC'!$J$2,0)</f>
        <v>0</v>
      </c>
      <c r="M204" s="198">
        <f>VLOOKUP(Tabela5[[#This Row],[PRODUTO]],'CURVA ABC'!$H$10:$M$404,5,0)</f>
        <v>0</v>
      </c>
      <c r="N204" s="199" t="str">
        <f>VLOOKUP(Tabela5[[#This Row],[PRODUTO]],'CURVA ABC'!$H$10:$M$404,6,0)</f>
        <v>A</v>
      </c>
      <c r="O204" s="197" t="str">
        <f>IF(AND(COMPARATIVO!$H204="",COMPARATIVO!$N204=""),"",IF(COMPARATIVO!$H204=COMPARATIVO!$N204,"EQUILIBRADO",IF(AND(COMPARATIVO!$H204="A",COMPARATIVO!$N204="B"),"GIRO BAIXO",IF(AND(COMPARATIVO!$H204="A",COMPARATIVO!$N204="C"),"GIRO MUITO BAIXO",IF(AND(COMPARATIVO!$H204="B",COMPARATIVO!$N204="A"),"GIRO ALTO",IF(AND(COMPARATIVO!$H204="B",COMPARATIVO!$N204="C"),"GIRO BAIXO",IF(AND(COMPARATIVO!$H204="C",COMPARATIVO!$N204="A"),"GIRO MUITO ALTO",IF(AND(COMPARATIVO!$H204="C",COMPARATIVO!$N204="B"),"GIRO ALTO",""))))))))</f>
        <v>GIRO MUITO ALTO</v>
      </c>
    </row>
    <row r="205" spans="1:15" x14ac:dyDescent="0.25">
      <c r="A205" s="200" t="str">
        <f>'CURVA ABC'!A209</f>
        <v>COSTELA CARTILAGEM</v>
      </c>
      <c r="B205" s="200" t="str">
        <f>IFERROR(VLOOKUP(Tabela5[[#This Row],[PRODUTO]],CADASTRO!$B$2:$C$393,2,0),"")</f>
        <v/>
      </c>
      <c r="C205" s="200">
        <f>'CURVA ABC'!B209</f>
        <v>0</v>
      </c>
      <c r="D205" s="194">
        <f>'CURVA ABC'!C209</f>
        <v>0</v>
      </c>
      <c r="E205" s="194">
        <f>'CURVA ABC'!D209</f>
        <v>0</v>
      </c>
      <c r="F205" s="195">
        <f>IFERROR(Tabela5[[#This Row],[VALOR]]/'CURVA ABC'!$C$2,0)</f>
        <v>0</v>
      </c>
      <c r="G205" s="195">
        <f>'CURVA ABC'!E209</f>
        <v>1</v>
      </c>
      <c r="H205" s="196" t="str">
        <f>'CURVA ABC'!F209</f>
        <v>C</v>
      </c>
      <c r="I205" s="196">
        <f>VLOOKUP(Tabela5[[#This Row],[PRODUTO]],'CURVA ABC'!$H$10:$M$404,2,0)</f>
        <v>0</v>
      </c>
      <c r="J205" s="194">
        <f>VLOOKUP(Tabela5[[#This Row],[PRODUTO]],'CURVA ABC'!$H$10:$M$404,3,0)</f>
        <v>0</v>
      </c>
      <c r="K205" s="194">
        <f>VLOOKUP(Tabela5[[#This Row],[PRODUTO]],'CURVA ABC'!$H$10:$M$404,4,0)</f>
        <v>0</v>
      </c>
      <c r="L205" s="195">
        <f>IFERROR(Tabela5[[#This Row],[VALOR.]]/'CURVA ABC'!$J$2,0)</f>
        <v>0</v>
      </c>
      <c r="M205" s="195">
        <f>VLOOKUP(Tabela5[[#This Row],[PRODUTO]],'CURVA ABC'!$H$10:$M$404,5,0)</f>
        <v>0</v>
      </c>
      <c r="N205" s="196" t="str">
        <f>VLOOKUP(Tabela5[[#This Row],[PRODUTO]],'CURVA ABC'!$H$10:$M$404,6,0)</f>
        <v>A</v>
      </c>
      <c r="O205" s="194" t="str">
        <f>IF(AND(COMPARATIVO!$H205="",COMPARATIVO!$N205=""),"",IF(COMPARATIVO!$H205=COMPARATIVO!$N205,"EQUILIBRADO",IF(AND(COMPARATIVO!$H205="A",COMPARATIVO!$N205="B"),"GIRO BAIXO",IF(AND(COMPARATIVO!$H205="A",COMPARATIVO!$N205="C"),"GIRO MUITO BAIXO",IF(AND(COMPARATIVO!$H205="B",COMPARATIVO!$N205="A"),"GIRO ALTO",IF(AND(COMPARATIVO!$H205="B",COMPARATIVO!$N205="C"),"GIRO BAIXO",IF(AND(COMPARATIVO!$H205="C",COMPARATIVO!$N205="A"),"GIRO MUITO ALTO",IF(AND(COMPARATIVO!$H205="C",COMPARATIVO!$N205="B"),"GIRO ALTO",""))))))))</f>
        <v>GIRO MUITO ALTO</v>
      </c>
    </row>
    <row r="206" spans="1:15" x14ac:dyDescent="0.25">
      <c r="A206" s="201" t="str">
        <f>'CURVA ABC'!A210</f>
        <v>COSTELA DE TAMBAQUI</v>
      </c>
      <c r="B206" s="201" t="str">
        <f>IFERROR(VLOOKUP(Tabela5[[#This Row],[PRODUTO]],CADASTRO!$B$2:$C$393,2,0),"")</f>
        <v/>
      </c>
      <c r="C206" s="201">
        <f>'CURVA ABC'!B210</f>
        <v>0</v>
      </c>
      <c r="D206" s="197">
        <f>'CURVA ABC'!C210</f>
        <v>0</v>
      </c>
      <c r="E206" s="197">
        <f>'CURVA ABC'!D210</f>
        <v>0</v>
      </c>
      <c r="F206" s="198">
        <f>IFERROR(Tabela5[[#This Row],[VALOR]]/'CURVA ABC'!$C$2,0)</f>
        <v>0</v>
      </c>
      <c r="G206" s="198">
        <f>'CURVA ABC'!E210</f>
        <v>1</v>
      </c>
      <c r="H206" s="199" t="str">
        <f>'CURVA ABC'!F210</f>
        <v>C</v>
      </c>
      <c r="I206" s="199">
        <f>VLOOKUP(Tabela5[[#This Row],[PRODUTO]],'CURVA ABC'!$H$10:$M$404,2,0)</f>
        <v>0</v>
      </c>
      <c r="J206" s="197">
        <f>VLOOKUP(Tabela5[[#This Row],[PRODUTO]],'CURVA ABC'!$H$10:$M$404,3,0)</f>
        <v>0</v>
      </c>
      <c r="K206" s="197">
        <f>VLOOKUP(Tabela5[[#This Row],[PRODUTO]],'CURVA ABC'!$H$10:$M$404,4,0)</f>
        <v>0</v>
      </c>
      <c r="L206" s="198">
        <f>IFERROR(Tabela5[[#This Row],[VALOR.]]/'CURVA ABC'!$J$2,0)</f>
        <v>0</v>
      </c>
      <c r="M206" s="198">
        <f>VLOOKUP(Tabela5[[#This Row],[PRODUTO]],'CURVA ABC'!$H$10:$M$404,5,0)</f>
        <v>0</v>
      </c>
      <c r="N206" s="199" t="str">
        <f>VLOOKUP(Tabela5[[#This Row],[PRODUTO]],'CURVA ABC'!$H$10:$M$404,6,0)</f>
        <v>A</v>
      </c>
      <c r="O206" s="197" t="str">
        <f>IF(AND(COMPARATIVO!$H206="",COMPARATIVO!$N206=""),"",IF(COMPARATIVO!$H206=COMPARATIVO!$N206,"EQUILIBRADO",IF(AND(COMPARATIVO!$H206="A",COMPARATIVO!$N206="B"),"GIRO BAIXO",IF(AND(COMPARATIVO!$H206="A",COMPARATIVO!$N206="C"),"GIRO MUITO BAIXO",IF(AND(COMPARATIVO!$H206="B",COMPARATIVO!$N206="A"),"GIRO ALTO",IF(AND(COMPARATIVO!$H206="B",COMPARATIVO!$N206="C"),"GIRO BAIXO",IF(AND(COMPARATIVO!$H206="C",COMPARATIVO!$N206="A"),"GIRO MUITO ALTO",IF(AND(COMPARATIVO!$H206="C",COMPARATIVO!$N206="B"),"GIRO ALTO",""))))))))</f>
        <v>GIRO MUITO ALTO</v>
      </c>
    </row>
    <row r="207" spans="1:15" x14ac:dyDescent="0.25">
      <c r="A207" s="200" t="str">
        <f>'CURVA ABC'!A211</f>
        <v>COSTELA DESSOSSADA</v>
      </c>
      <c r="B207" s="200" t="str">
        <f>IFERROR(VLOOKUP(Tabela5[[#This Row],[PRODUTO]],CADASTRO!$B$2:$C$393,2,0),"")</f>
        <v/>
      </c>
      <c r="C207" s="200">
        <f>'CURVA ABC'!B211</f>
        <v>0</v>
      </c>
      <c r="D207" s="194">
        <f>'CURVA ABC'!C211</f>
        <v>0</v>
      </c>
      <c r="E207" s="194">
        <f>'CURVA ABC'!D211</f>
        <v>0</v>
      </c>
      <c r="F207" s="195">
        <f>IFERROR(Tabela5[[#This Row],[VALOR]]/'CURVA ABC'!$C$2,0)</f>
        <v>0</v>
      </c>
      <c r="G207" s="195">
        <f>'CURVA ABC'!E211</f>
        <v>1</v>
      </c>
      <c r="H207" s="196" t="str">
        <f>'CURVA ABC'!F211</f>
        <v>C</v>
      </c>
      <c r="I207" s="196">
        <f>VLOOKUP(Tabela5[[#This Row],[PRODUTO]],'CURVA ABC'!$H$10:$M$404,2,0)</f>
        <v>0</v>
      </c>
      <c r="J207" s="194">
        <f>VLOOKUP(Tabela5[[#This Row],[PRODUTO]],'CURVA ABC'!$H$10:$M$404,3,0)</f>
        <v>0</v>
      </c>
      <c r="K207" s="194">
        <f>VLOOKUP(Tabela5[[#This Row],[PRODUTO]],'CURVA ABC'!$H$10:$M$404,4,0)</f>
        <v>0</v>
      </c>
      <c r="L207" s="195">
        <f>IFERROR(Tabela5[[#This Row],[VALOR.]]/'CURVA ABC'!$J$2,0)</f>
        <v>0</v>
      </c>
      <c r="M207" s="195">
        <f>VLOOKUP(Tabela5[[#This Row],[PRODUTO]],'CURVA ABC'!$H$10:$M$404,5,0)</f>
        <v>0</v>
      </c>
      <c r="N207" s="196" t="str">
        <f>VLOOKUP(Tabela5[[#This Row],[PRODUTO]],'CURVA ABC'!$H$10:$M$404,6,0)</f>
        <v>A</v>
      </c>
      <c r="O207" s="194" t="str">
        <f>IF(AND(COMPARATIVO!$H207="",COMPARATIVO!$N207=""),"",IF(COMPARATIVO!$H207=COMPARATIVO!$N207,"EQUILIBRADO",IF(AND(COMPARATIVO!$H207="A",COMPARATIVO!$N207="B"),"GIRO BAIXO",IF(AND(COMPARATIVO!$H207="A",COMPARATIVO!$N207="C"),"GIRO MUITO BAIXO",IF(AND(COMPARATIVO!$H207="B",COMPARATIVO!$N207="A"),"GIRO ALTO",IF(AND(COMPARATIVO!$H207="B",COMPARATIVO!$N207="C"),"GIRO BAIXO",IF(AND(COMPARATIVO!$H207="C",COMPARATIVO!$N207="A"),"GIRO MUITO ALTO",IF(AND(COMPARATIVO!$H207="C",COMPARATIVO!$N207="B"),"GIRO ALTO",""))))))))</f>
        <v>GIRO MUITO ALTO</v>
      </c>
    </row>
    <row r="208" spans="1:15" x14ac:dyDescent="0.25">
      <c r="A208" s="201" t="str">
        <f>'CURVA ABC'!A212</f>
        <v>COSTELA JANELA</v>
      </c>
      <c r="B208" s="201" t="str">
        <f>IFERROR(VLOOKUP(Tabela5[[#This Row],[PRODUTO]],CADASTRO!$B$2:$C$393,2,0),"")</f>
        <v/>
      </c>
      <c r="C208" s="201">
        <f>'CURVA ABC'!B212</f>
        <v>0</v>
      </c>
      <c r="D208" s="197">
        <f>'CURVA ABC'!C212</f>
        <v>0</v>
      </c>
      <c r="E208" s="197">
        <f>'CURVA ABC'!D212</f>
        <v>0</v>
      </c>
      <c r="F208" s="198">
        <f>IFERROR(Tabela5[[#This Row],[VALOR]]/'CURVA ABC'!$C$2,0)</f>
        <v>0</v>
      </c>
      <c r="G208" s="198">
        <f>'CURVA ABC'!E212</f>
        <v>1</v>
      </c>
      <c r="H208" s="199" t="str">
        <f>'CURVA ABC'!F212</f>
        <v>C</v>
      </c>
      <c r="I208" s="199">
        <f>VLOOKUP(Tabela5[[#This Row],[PRODUTO]],'CURVA ABC'!$H$10:$M$404,2,0)</f>
        <v>0</v>
      </c>
      <c r="J208" s="197">
        <f>VLOOKUP(Tabela5[[#This Row],[PRODUTO]],'CURVA ABC'!$H$10:$M$404,3,0)</f>
        <v>0</v>
      </c>
      <c r="K208" s="197">
        <f>VLOOKUP(Tabela5[[#This Row],[PRODUTO]],'CURVA ABC'!$H$10:$M$404,4,0)</f>
        <v>0</v>
      </c>
      <c r="L208" s="198">
        <f>IFERROR(Tabela5[[#This Row],[VALOR.]]/'CURVA ABC'!$J$2,0)</f>
        <v>0</v>
      </c>
      <c r="M208" s="198">
        <f>VLOOKUP(Tabela5[[#This Row],[PRODUTO]],'CURVA ABC'!$H$10:$M$404,5,0)</f>
        <v>0</v>
      </c>
      <c r="N208" s="199" t="str">
        <f>VLOOKUP(Tabela5[[#This Row],[PRODUTO]],'CURVA ABC'!$H$10:$M$404,6,0)</f>
        <v>A</v>
      </c>
      <c r="O208" s="197" t="str">
        <f>IF(AND(COMPARATIVO!$H208="",COMPARATIVO!$N208=""),"",IF(COMPARATIVO!$H208=COMPARATIVO!$N208,"EQUILIBRADO",IF(AND(COMPARATIVO!$H208="A",COMPARATIVO!$N208="B"),"GIRO BAIXO",IF(AND(COMPARATIVO!$H208="A",COMPARATIVO!$N208="C"),"GIRO MUITO BAIXO",IF(AND(COMPARATIVO!$H208="B",COMPARATIVO!$N208="A"),"GIRO ALTO",IF(AND(COMPARATIVO!$H208="B",COMPARATIVO!$N208="C"),"GIRO BAIXO",IF(AND(COMPARATIVO!$H208="C",COMPARATIVO!$N208="A"),"GIRO MUITO ALTO",IF(AND(COMPARATIVO!$H208="C",COMPARATIVO!$N208="B"),"GIRO ALTO",""))))))))</f>
        <v>GIRO MUITO ALTO</v>
      </c>
    </row>
    <row r="209" spans="1:15" x14ac:dyDescent="0.25">
      <c r="A209" s="200" t="str">
        <f>'CURVA ABC'!A213</f>
        <v>COSTELA MINGA</v>
      </c>
      <c r="B209" s="200" t="str">
        <f>IFERROR(VLOOKUP(Tabela5[[#This Row],[PRODUTO]],CADASTRO!$B$2:$C$393,2,0),"")</f>
        <v/>
      </c>
      <c r="C209" s="200">
        <f>'CURVA ABC'!B213</f>
        <v>0</v>
      </c>
      <c r="D209" s="194">
        <f>'CURVA ABC'!C213</f>
        <v>0</v>
      </c>
      <c r="E209" s="194">
        <f>'CURVA ABC'!D213</f>
        <v>0</v>
      </c>
      <c r="F209" s="195">
        <f>IFERROR(Tabela5[[#This Row],[VALOR]]/'CURVA ABC'!$C$2,0)</f>
        <v>0</v>
      </c>
      <c r="G209" s="195">
        <f>'CURVA ABC'!E213</f>
        <v>1</v>
      </c>
      <c r="H209" s="196" t="str">
        <f>'CURVA ABC'!F213</f>
        <v>C</v>
      </c>
      <c r="I209" s="196">
        <f>VLOOKUP(Tabela5[[#This Row],[PRODUTO]],'CURVA ABC'!$H$10:$M$404,2,0)</f>
        <v>0</v>
      </c>
      <c r="J209" s="194">
        <f>VLOOKUP(Tabela5[[#This Row],[PRODUTO]],'CURVA ABC'!$H$10:$M$404,3,0)</f>
        <v>0</v>
      </c>
      <c r="K209" s="194">
        <f>VLOOKUP(Tabela5[[#This Row],[PRODUTO]],'CURVA ABC'!$H$10:$M$404,4,0)</f>
        <v>0</v>
      </c>
      <c r="L209" s="195">
        <f>IFERROR(Tabela5[[#This Row],[VALOR.]]/'CURVA ABC'!$J$2,0)</f>
        <v>0</v>
      </c>
      <c r="M209" s="195">
        <f>VLOOKUP(Tabela5[[#This Row],[PRODUTO]],'CURVA ABC'!$H$10:$M$404,5,0)</f>
        <v>0</v>
      </c>
      <c r="N209" s="196" t="str">
        <f>VLOOKUP(Tabela5[[#This Row],[PRODUTO]],'CURVA ABC'!$H$10:$M$404,6,0)</f>
        <v>A</v>
      </c>
      <c r="O209" s="194" t="str">
        <f>IF(AND(COMPARATIVO!$H209="",COMPARATIVO!$N209=""),"",IF(COMPARATIVO!$H209=COMPARATIVO!$N209,"EQUILIBRADO",IF(AND(COMPARATIVO!$H209="A",COMPARATIVO!$N209="B"),"GIRO BAIXO",IF(AND(COMPARATIVO!$H209="A",COMPARATIVO!$N209="C"),"GIRO MUITO BAIXO",IF(AND(COMPARATIVO!$H209="B",COMPARATIVO!$N209="A"),"GIRO ALTO",IF(AND(COMPARATIVO!$H209="B",COMPARATIVO!$N209="C"),"GIRO BAIXO",IF(AND(COMPARATIVO!$H209="C",COMPARATIVO!$N209="A"),"GIRO MUITO ALTO",IF(AND(COMPARATIVO!$H209="C",COMPARATIVO!$N209="B"),"GIRO ALTO",""))))))))</f>
        <v>GIRO MUITO ALTO</v>
      </c>
    </row>
    <row r="210" spans="1:15" x14ac:dyDescent="0.25">
      <c r="A210" s="201" t="str">
        <f>'CURVA ABC'!A214</f>
        <v>COSTELINHA DE PACU SEM ESPINHO</v>
      </c>
      <c r="B210" s="201" t="str">
        <f>IFERROR(VLOOKUP(Tabela5[[#This Row],[PRODUTO]],CADASTRO!$B$2:$C$393,2,0),"")</f>
        <v/>
      </c>
      <c r="C210" s="201">
        <f>'CURVA ABC'!B214</f>
        <v>0</v>
      </c>
      <c r="D210" s="197">
        <f>'CURVA ABC'!C214</f>
        <v>0</v>
      </c>
      <c r="E210" s="197">
        <f>'CURVA ABC'!D214</f>
        <v>0</v>
      </c>
      <c r="F210" s="198">
        <f>IFERROR(Tabela5[[#This Row],[VALOR]]/'CURVA ABC'!$C$2,0)</f>
        <v>0</v>
      </c>
      <c r="G210" s="198">
        <f>'CURVA ABC'!E214</f>
        <v>1</v>
      </c>
      <c r="H210" s="199" t="str">
        <f>'CURVA ABC'!F214</f>
        <v>C</v>
      </c>
      <c r="I210" s="199">
        <f>VLOOKUP(Tabela5[[#This Row],[PRODUTO]],'CURVA ABC'!$H$10:$M$404,2,0)</f>
        <v>0</v>
      </c>
      <c r="J210" s="197">
        <f>VLOOKUP(Tabela5[[#This Row],[PRODUTO]],'CURVA ABC'!$H$10:$M$404,3,0)</f>
        <v>0</v>
      </c>
      <c r="K210" s="197">
        <f>VLOOKUP(Tabela5[[#This Row],[PRODUTO]],'CURVA ABC'!$H$10:$M$404,4,0)</f>
        <v>0</v>
      </c>
      <c r="L210" s="198">
        <f>IFERROR(Tabela5[[#This Row],[VALOR.]]/'CURVA ABC'!$J$2,0)</f>
        <v>0</v>
      </c>
      <c r="M210" s="198">
        <f>VLOOKUP(Tabela5[[#This Row],[PRODUTO]],'CURVA ABC'!$H$10:$M$404,5,0)</f>
        <v>0</v>
      </c>
      <c r="N210" s="199" t="str">
        <f>VLOOKUP(Tabela5[[#This Row],[PRODUTO]],'CURVA ABC'!$H$10:$M$404,6,0)</f>
        <v>A</v>
      </c>
      <c r="O210" s="197" t="str">
        <f>IF(AND(COMPARATIVO!$H210="",COMPARATIVO!$N210=""),"",IF(COMPARATIVO!$H210=COMPARATIVO!$N210,"EQUILIBRADO",IF(AND(COMPARATIVO!$H210="A",COMPARATIVO!$N210="B"),"GIRO BAIXO",IF(AND(COMPARATIVO!$H210="A",COMPARATIVO!$N210="C"),"GIRO MUITO BAIXO",IF(AND(COMPARATIVO!$H210="B",COMPARATIVO!$N210="A"),"GIRO ALTO",IF(AND(COMPARATIVO!$H210="B",COMPARATIVO!$N210="C"),"GIRO BAIXO",IF(AND(COMPARATIVO!$H210="C",COMPARATIVO!$N210="A"),"GIRO MUITO ALTO",IF(AND(COMPARATIVO!$H210="C",COMPARATIVO!$N210="B"),"GIRO ALTO",""))))))))</f>
        <v>GIRO MUITO ALTO</v>
      </c>
    </row>
    <row r="211" spans="1:15" x14ac:dyDescent="0.25">
      <c r="A211" s="200" t="str">
        <f>'CURVA ABC'!A215</f>
        <v>COSTELINHA DEFUMADA</v>
      </c>
      <c r="B211" s="200" t="str">
        <f>IFERROR(VLOOKUP(Tabela5[[#This Row],[PRODUTO]],CADASTRO!$B$2:$C$393,2,0),"")</f>
        <v/>
      </c>
      <c r="C211" s="200">
        <f>'CURVA ABC'!B215</f>
        <v>0</v>
      </c>
      <c r="D211" s="194">
        <f>'CURVA ABC'!C215</f>
        <v>0</v>
      </c>
      <c r="E211" s="194">
        <f>'CURVA ABC'!D215</f>
        <v>0</v>
      </c>
      <c r="F211" s="195">
        <f>IFERROR(Tabela5[[#This Row],[VALOR]]/'CURVA ABC'!$C$2,0)</f>
        <v>0</v>
      </c>
      <c r="G211" s="195">
        <f>'CURVA ABC'!E215</f>
        <v>1</v>
      </c>
      <c r="H211" s="196" t="str">
        <f>'CURVA ABC'!F215</f>
        <v>C</v>
      </c>
      <c r="I211" s="196">
        <f>VLOOKUP(Tabela5[[#This Row],[PRODUTO]],'CURVA ABC'!$H$10:$M$404,2,0)</f>
        <v>0</v>
      </c>
      <c r="J211" s="194">
        <f>VLOOKUP(Tabela5[[#This Row],[PRODUTO]],'CURVA ABC'!$H$10:$M$404,3,0)</f>
        <v>0</v>
      </c>
      <c r="K211" s="194">
        <f>VLOOKUP(Tabela5[[#This Row],[PRODUTO]],'CURVA ABC'!$H$10:$M$404,4,0)</f>
        <v>0</v>
      </c>
      <c r="L211" s="195">
        <f>IFERROR(Tabela5[[#This Row],[VALOR.]]/'CURVA ABC'!$J$2,0)</f>
        <v>0</v>
      </c>
      <c r="M211" s="195">
        <f>VLOOKUP(Tabela5[[#This Row],[PRODUTO]],'CURVA ABC'!$H$10:$M$404,5,0)</f>
        <v>0</v>
      </c>
      <c r="N211" s="196" t="str">
        <f>VLOOKUP(Tabela5[[#This Row],[PRODUTO]],'CURVA ABC'!$H$10:$M$404,6,0)</f>
        <v>A</v>
      </c>
      <c r="O211" s="194" t="str">
        <f>IF(AND(COMPARATIVO!$H211="",COMPARATIVO!$N211=""),"",IF(COMPARATIVO!$H211=COMPARATIVO!$N211,"EQUILIBRADO",IF(AND(COMPARATIVO!$H211="A",COMPARATIVO!$N211="B"),"GIRO BAIXO",IF(AND(COMPARATIVO!$H211="A",COMPARATIVO!$N211="C"),"GIRO MUITO BAIXO",IF(AND(COMPARATIVO!$H211="B",COMPARATIVO!$N211="A"),"GIRO ALTO",IF(AND(COMPARATIVO!$H211="B",COMPARATIVO!$N211="C"),"GIRO BAIXO",IF(AND(COMPARATIVO!$H211="C",COMPARATIVO!$N211="A"),"GIRO MUITO ALTO",IF(AND(COMPARATIVO!$H211="C",COMPARATIVO!$N211="B"),"GIRO ALTO",""))))))))</f>
        <v>GIRO MUITO ALTO</v>
      </c>
    </row>
    <row r="212" spans="1:15" x14ac:dyDescent="0.25">
      <c r="A212" s="201" t="str">
        <f>'CURVA ABC'!A216</f>
        <v>COUVE</v>
      </c>
      <c r="B212" s="201" t="str">
        <f>IFERROR(VLOOKUP(Tabela5[[#This Row],[PRODUTO]],CADASTRO!$B$2:$C$393,2,0),"")</f>
        <v/>
      </c>
      <c r="C212" s="201">
        <f>'CURVA ABC'!B216</f>
        <v>0</v>
      </c>
      <c r="D212" s="197">
        <f>'CURVA ABC'!C216</f>
        <v>0</v>
      </c>
      <c r="E212" s="197">
        <f>'CURVA ABC'!D216</f>
        <v>0</v>
      </c>
      <c r="F212" s="198">
        <f>IFERROR(Tabela5[[#This Row],[VALOR]]/'CURVA ABC'!$C$2,0)</f>
        <v>0</v>
      </c>
      <c r="G212" s="198">
        <f>'CURVA ABC'!E216</f>
        <v>1</v>
      </c>
      <c r="H212" s="199" t="str">
        <f>'CURVA ABC'!F216</f>
        <v>C</v>
      </c>
      <c r="I212" s="199">
        <f>VLOOKUP(Tabela5[[#This Row],[PRODUTO]],'CURVA ABC'!$H$10:$M$404,2,0)</f>
        <v>0</v>
      </c>
      <c r="J212" s="197">
        <f>VLOOKUP(Tabela5[[#This Row],[PRODUTO]],'CURVA ABC'!$H$10:$M$404,3,0)</f>
        <v>0</v>
      </c>
      <c r="K212" s="197">
        <f>VLOOKUP(Tabela5[[#This Row],[PRODUTO]],'CURVA ABC'!$H$10:$M$404,4,0)</f>
        <v>0</v>
      </c>
      <c r="L212" s="198">
        <f>IFERROR(Tabela5[[#This Row],[VALOR.]]/'CURVA ABC'!$J$2,0)</f>
        <v>0</v>
      </c>
      <c r="M212" s="198">
        <f>VLOOKUP(Tabela5[[#This Row],[PRODUTO]],'CURVA ABC'!$H$10:$M$404,5,0)</f>
        <v>0</v>
      </c>
      <c r="N212" s="199" t="str">
        <f>VLOOKUP(Tabela5[[#This Row],[PRODUTO]],'CURVA ABC'!$H$10:$M$404,6,0)</f>
        <v>A</v>
      </c>
      <c r="O212" s="197" t="str">
        <f>IF(AND(COMPARATIVO!$H212="",COMPARATIVO!$N212=""),"",IF(COMPARATIVO!$H212=COMPARATIVO!$N212,"EQUILIBRADO",IF(AND(COMPARATIVO!$H212="A",COMPARATIVO!$N212="B"),"GIRO BAIXO",IF(AND(COMPARATIVO!$H212="A",COMPARATIVO!$N212="C"),"GIRO MUITO BAIXO",IF(AND(COMPARATIVO!$H212="B",COMPARATIVO!$N212="A"),"GIRO ALTO",IF(AND(COMPARATIVO!$H212="B",COMPARATIVO!$N212="C"),"GIRO BAIXO",IF(AND(COMPARATIVO!$H212="C",COMPARATIVO!$N212="A"),"GIRO MUITO ALTO",IF(AND(COMPARATIVO!$H212="C",COMPARATIVO!$N212="B"),"GIRO ALTO",""))))))))</f>
        <v>GIRO MUITO ALTO</v>
      </c>
    </row>
    <row r="213" spans="1:15" x14ac:dyDescent="0.25">
      <c r="A213" s="200" t="str">
        <f>'CURVA ABC'!A217</f>
        <v>COUVE FLOR</v>
      </c>
      <c r="B213" s="200" t="str">
        <f>IFERROR(VLOOKUP(Tabela5[[#This Row],[PRODUTO]],CADASTRO!$B$2:$C$393,2,0),"")</f>
        <v/>
      </c>
      <c r="C213" s="200">
        <f>'CURVA ABC'!B217</f>
        <v>0</v>
      </c>
      <c r="D213" s="194">
        <f>'CURVA ABC'!C217</f>
        <v>0</v>
      </c>
      <c r="E213" s="194">
        <f>'CURVA ABC'!D217</f>
        <v>0</v>
      </c>
      <c r="F213" s="195">
        <f>IFERROR(Tabela5[[#This Row],[VALOR]]/'CURVA ABC'!$C$2,0)</f>
        <v>0</v>
      </c>
      <c r="G213" s="195">
        <f>'CURVA ABC'!E217</f>
        <v>1</v>
      </c>
      <c r="H213" s="196" t="str">
        <f>'CURVA ABC'!F217</f>
        <v>C</v>
      </c>
      <c r="I213" s="196">
        <f>VLOOKUP(Tabela5[[#This Row],[PRODUTO]],'CURVA ABC'!$H$10:$M$404,2,0)</f>
        <v>0</v>
      </c>
      <c r="J213" s="194">
        <f>VLOOKUP(Tabela5[[#This Row],[PRODUTO]],'CURVA ABC'!$H$10:$M$404,3,0)</f>
        <v>0</v>
      </c>
      <c r="K213" s="194">
        <f>VLOOKUP(Tabela5[[#This Row],[PRODUTO]],'CURVA ABC'!$H$10:$M$404,4,0)</f>
        <v>0</v>
      </c>
      <c r="L213" s="195">
        <f>IFERROR(Tabela5[[#This Row],[VALOR.]]/'CURVA ABC'!$J$2,0)</f>
        <v>0</v>
      </c>
      <c r="M213" s="195">
        <f>VLOOKUP(Tabela5[[#This Row],[PRODUTO]],'CURVA ABC'!$H$10:$M$404,5,0)</f>
        <v>0</v>
      </c>
      <c r="N213" s="196" t="str">
        <f>VLOOKUP(Tabela5[[#This Row],[PRODUTO]],'CURVA ABC'!$H$10:$M$404,6,0)</f>
        <v>A</v>
      </c>
      <c r="O213" s="194" t="str">
        <f>IF(AND(COMPARATIVO!$H213="",COMPARATIVO!$N213=""),"",IF(COMPARATIVO!$H213=COMPARATIVO!$N213,"EQUILIBRADO",IF(AND(COMPARATIVO!$H213="A",COMPARATIVO!$N213="B"),"GIRO BAIXO",IF(AND(COMPARATIVO!$H213="A",COMPARATIVO!$N213="C"),"GIRO MUITO BAIXO",IF(AND(COMPARATIVO!$H213="B",COMPARATIVO!$N213="A"),"GIRO ALTO",IF(AND(COMPARATIVO!$H213="B",COMPARATIVO!$N213="C"),"GIRO BAIXO",IF(AND(COMPARATIVO!$H213="C",COMPARATIVO!$N213="A"),"GIRO MUITO ALTO",IF(AND(COMPARATIVO!$H213="C",COMPARATIVO!$N213="B"),"GIRO ALTO",""))))))))</f>
        <v>GIRO MUITO ALTO</v>
      </c>
    </row>
    <row r="214" spans="1:15" x14ac:dyDescent="0.25">
      <c r="A214" s="201" t="str">
        <f>'CURVA ABC'!A218</f>
        <v>COUVE FLOR CONG. 2Kg</v>
      </c>
      <c r="B214" s="201" t="str">
        <f>IFERROR(VLOOKUP(Tabela5[[#This Row],[PRODUTO]],CADASTRO!$B$2:$C$393,2,0),"")</f>
        <v/>
      </c>
      <c r="C214" s="201">
        <f>'CURVA ABC'!B218</f>
        <v>0</v>
      </c>
      <c r="D214" s="197">
        <f>'CURVA ABC'!C218</f>
        <v>0</v>
      </c>
      <c r="E214" s="197">
        <f>'CURVA ABC'!D218</f>
        <v>0</v>
      </c>
      <c r="F214" s="198">
        <f>IFERROR(Tabela5[[#This Row],[VALOR]]/'CURVA ABC'!$C$2,0)</f>
        <v>0</v>
      </c>
      <c r="G214" s="198">
        <f>'CURVA ABC'!E218</f>
        <v>1</v>
      </c>
      <c r="H214" s="199" t="str">
        <f>'CURVA ABC'!F218</f>
        <v>C</v>
      </c>
      <c r="I214" s="199">
        <f>VLOOKUP(Tabela5[[#This Row],[PRODUTO]],'CURVA ABC'!$H$10:$M$404,2,0)</f>
        <v>0</v>
      </c>
      <c r="J214" s="197">
        <f>VLOOKUP(Tabela5[[#This Row],[PRODUTO]],'CURVA ABC'!$H$10:$M$404,3,0)</f>
        <v>0</v>
      </c>
      <c r="K214" s="197">
        <f>VLOOKUP(Tabela5[[#This Row],[PRODUTO]],'CURVA ABC'!$H$10:$M$404,4,0)</f>
        <v>0</v>
      </c>
      <c r="L214" s="198">
        <f>IFERROR(Tabela5[[#This Row],[VALOR.]]/'CURVA ABC'!$J$2,0)</f>
        <v>0</v>
      </c>
      <c r="M214" s="198">
        <f>VLOOKUP(Tabela5[[#This Row],[PRODUTO]],'CURVA ABC'!$H$10:$M$404,5,0)</f>
        <v>0</v>
      </c>
      <c r="N214" s="199" t="str">
        <f>VLOOKUP(Tabela5[[#This Row],[PRODUTO]],'CURVA ABC'!$H$10:$M$404,6,0)</f>
        <v>A</v>
      </c>
      <c r="O214" s="197" t="str">
        <f>IF(AND(COMPARATIVO!$H214="",COMPARATIVO!$N214=""),"",IF(COMPARATIVO!$H214=COMPARATIVO!$N214,"EQUILIBRADO",IF(AND(COMPARATIVO!$H214="A",COMPARATIVO!$N214="B"),"GIRO BAIXO",IF(AND(COMPARATIVO!$H214="A",COMPARATIVO!$N214="C"),"GIRO MUITO BAIXO",IF(AND(COMPARATIVO!$H214="B",COMPARATIVO!$N214="A"),"GIRO ALTO",IF(AND(COMPARATIVO!$H214="B",COMPARATIVO!$N214="C"),"GIRO BAIXO",IF(AND(COMPARATIVO!$H214="C",COMPARATIVO!$N214="A"),"GIRO MUITO ALTO",IF(AND(COMPARATIVO!$H214="C",COMPARATIVO!$N214="B"),"GIRO ALTO",""))))))))</f>
        <v>GIRO MUITO ALTO</v>
      </c>
    </row>
    <row r="215" spans="1:15" x14ac:dyDescent="0.25">
      <c r="A215" s="200" t="str">
        <f>'CURVA ABC'!A219</f>
        <v>COXÃO DURO</v>
      </c>
      <c r="B215" s="200" t="str">
        <f>IFERROR(VLOOKUP(Tabela5[[#This Row],[PRODUTO]],CADASTRO!$B$2:$C$393,2,0),"")</f>
        <v/>
      </c>
      <c r="C215" s="200">
        <f>'CURVA ABC'!B219</f>
        <v>0</v>
      </c>
      <c r="D215" s="194">
        <f>'CURVA ABC'!C219</f>
        <v>0</v>
      </c>
      <c r="E215" s="194">
        <f>'CURVA ABC'!D219</f>
        <v>0</v>
      </c>
      <c r="F215" s="195">
        <f>IFERROR(Tabela5[[#This Row],[VALOR]]/'CURVA ABC'!$C$2,0)</f>
        <v>0</v>
      </c>
      <c r="G215" s="195">
        <f>'CURVA ABC'!E219</f>
        <v>1</v>
      </c>
      <c r="H215" s="196" t="str">
        <f>'CURVA ABC'!F219</f>
        <v>C</v>
      </c>
      <c r="I215" s="196">
        <f>VLOOKUP(Tabela5[[#This Row],[PRODUTO]],'CURVA ABC'!$H$10:$M$404,2,0)</f>
        <v>0</v>
      </c>
      <c r="J215" s="194">
        <f>VLOOKUP(Tabela5[[#This Row],[PRODUTO]],'CURVA ABC'!$H$10:$M$404,3,0)</f>
        <v>0</v>
      </c>
      <c r="K215" s="194">
        <f>VLOOKUP(Tabela5[[#This Row],[PRODUTO]],'CURVA ABC'!$H$10:$M$404,4,0)</f>
        <v>0</v>
      </c>
      <c r="L215" s="195">
        <f>IFERROR(Tabela5[[#This Row],[VALOR.]]/'CURVA ABC'!$J$2,0)</f>
        <v>0</v>
      </c>
      <c r="M215" s="195">
        <f>VLOOKUP(Tabela5[[#This Row],[PRODUTO]],'CURVA ABC'!$H$10:$M$404,5,0)</f>
        <v>0</v>
      </c>
      <c r="N215" s="196" t="str">
        <f>VLOOKUP(Tabela5[[#This Row],[PRODUTO]],'CURVA ABC'!$H$10:$M$404,6,0)</f>
        <v>A</v>
      </c>
      <c r="O215" s="194" t="str">
        <f>IF(AND(COMPARATIVO!$H215="",COMPARATIVO!$N215=""),"",IF(COMPARATIVO!$H215=COMPARATIVO!$N215,"EQUILIBRADO",IF(AND(COMPARATIVO!$H215="A",COMPARATIVO!$N215="B"),"GIRO BAIXO",IF(AND(COMPARATIVO!$H215="A",COMPARATIVO!$N215="C"),"GIRO MUITO BAIXO",IF(AND(COMPARATIVO!$H215="B",COMPARATIVO!$N215="A"),"GIRO ALTO",IF(AND(COMPARATIVO!$H215="B",COMPARATIVO!$N215="C"),"GIRO BAIXO",IF(AND(COMPARATIVO!$H215="C",COMPARATIVO!$N215="A"),"GIRO MUITO ALTO",IF(AND(COMPARATIVO!$H215="C",COMPARATIVO!$N215="B"),"GIRO ALTO",""))))))))</f>
        <v>GIRO MUITO ALTO</v>
      </c>
    </row>
    <row r="216" spans="1:15" x14ac:dyDescent="0.25">
      <c r="A216" s="201" t="str">
        <f>'CURVA ABC'!A220</f>
        <v>COXÃO MOLE</v>
      </c>
      <c r="B216" s="201" t="str">
        <f>IFERROR(VLOOKUP(Tabela5[[#This Row],[PRODUTO]],CADASTRO!$B$2:$C$393,2,0),"")</f>
        <v>KG</v>
      </c>
      <c r="C216" s="201">
        <f>'CURVA ABC'!B220</f>
        <v>0</v>
      </c>
      <c r="D216" s="197">
        <f>'CURVA ABC'!C220</f>
        <v>0</v>
      </c>
      <c r="E216" s="197">
        <f>'CURVA ABC'!D220</f>
        <v>0</v>
      </c>
      <c r="F216" s="198">
        <f>IFERROR(Tabela5[[#This Row],[VALOR]]/'CURVA ABC'!$C$2,0)</f>
        <v>0</v>
      </c>
      <c r="G216" s="198">
        <f>'CURVA ABC'!E220</f>
        <v>1</v>
      </c>
      <c r="H216" s="199" t="str">
        <f>'CURVA ABC'!F220</f>
        <v>C</v>
      </c>
      <c r="I216" s="199">
        <f>VLOOKUP(Tabela5[[#This Row],[PRODUTO]],'CURVA ABC'!$H$10:$M$404,2,0)</f>
        <v>0</v>
      </c>
      <c r="J216" s="197">
        <f>VLOOKUP(Tabela5[[#This Row],[PRODUTO]],'CURVA ABC'!$H$10:$M$404,3,0)</f>
        <v>0</v>
      </c>
      <c r="K216" s="197">
        <f>VLOOKUP(Tabela5[[#This Row],[PRODUTO]],'CURVA ABC'!$H$10:$M$404,4,0)</f>
        <v>0</v>
      </c>
      <c r="L216" s="198">
        <f>IFERROR(Tabela5[[#This Row],[VALOR.]]/'CURVA ABC'!$J$2,0)</f>
        <v>0</v>
      </c>
      <c r="M216" s="198">
        <f>VLOOKUP(Tabela5[[#This Row],[PRODUTO]],'CURVA ABC'!$H$10:$M$404,5,0)</f>
        <v>0</v>
      </c>
      <c r="N216" s="199" t="str">
        <f>VLOOKUP(Tabela5[[#This Row],[PRODUTO]],'CURVA ABC'!$H$10:$M$404,6,0)</f>
        <v>A</v>
      </c>
      <c r="O216" s="197" t="str">
        <f>IF(AND(COMPARATIVO!$H216="",COMPARATIVO!$N216=""),"",IF(COMPARATIVO!$H216=COMPARATIVO!$N216,"EQUILIBRADO",IF(AND(COMPARATIVO!$H216="A",COMPARATIVO!$N216="B"),"GIRO BAIXO",IF(AND(COMPARATIVO!$H216="A",COMPARATIVO!$N216="C"),"GIRO MUITO BAIXO",IF(AND(COMPARATIVO!$H216="B",COMPARATIVO!$N216="A"),"GIRO ALTO",IF(AND(COMPARATIVO!$H216="B",COMPARATIVO!$N216="C"),"GIRO BAIXO",IF(AND(COMPARATIVO!$H216="C",COMPARATIVO!$N216="A"),"GIRO MUITO ALTO",IF(AND(COMPARATIVO!$H216="C",COMPARATIVO!$N216="B"),"GIRO ALTO",""))))))))</f>
        <v>GIRO MUITO ALTO</v>
      </c>
    </row>
    <row r="217" spans="1:15" x14ac:dyDescent="0.25">
      <c r="A217" s="200" t="str">
        <f>'CURVA ABC'!A221</f>
        <v>COXINHA DA ASA</v>
      </c>
      <c r="B217" s="200" t="str">
        <f>IFERROR(VLOOKUP(Tabela5[[#This Row],[PRODUTO]],CADASTRO!$B$2:$C$393,2,0),"")</f>
        <v/>
      </c>
      <c r="C217" s="200">
        <f>'CURVA ABC'!B221</f>
        <v>0</v>
      </c>
      <c r="D217" s="194">
        <f>'CURVA ABC'!C221</f>
        <v>0</v>
      </c>
      <c r="E217" s="194">
        <f>'CURVA ABC'!D221</f>
        <v>0</v>
      </c>
      <c r="F217" s="195">
        <f>IFERROR(Tabela5[[#This Row],[VALOR]]/'CURVA ABC'!$C$2,0)</f>
        <v>0</v>
      </c>
      <c r="G217" s="195">
        <f>'CURVA ABC'!E221</f>
        <v>1</v>
      </c>
      <c r="H217" s="196" t="str">
        <f>'CURVA ABC'!F221</f>
        <v>C</v>
      </c>
      <c r="I217" s="196">
        <f>VLOOKUP(Tabela5[[#This Row],[PRODUTO]],'CURVA ABC'!$H$10:$M$404,2,0)</f>
        <v>0</v>
      </c>
      <c r="J217" s="194">
        <f>VLOOKUP(Tabela5[[#This Row],[PRODUTO]],'CURVA ABC'!$H$10:$M$404,3,0)</f>
        <v>0</v>
      </c>
      <c r="K217" s="194">
        <f>VLOOKUP(Tabela5[[#This Row],[PRODUTO]],'CURVA ABC'!$H$10:$M$404,4,0)</f>
        <v>0</v>
      </c>
      <c r="L217" s="195">
        <f>IFERROR(Tabela5[[#This Row],[VALOR.]]/'CURVA ABC'!$J$2,0)</f>
        <v>0</v>
      </c>
      <c r="M217" s="195">
        <f>VLOOKUP(Tabela5[[#This Row],[PRODUTO]],'CURVA ABC'!$H$10:$M$404,5,0)</f>
        <v>0</v>
      </c>
      <c r="N217" s="196" t="str">
        <f>VLOOKUP(Tabela5[[#This Row],[PRODUTO]],'CURVA ABC'!$H$10:$M$404,6,0)</f>
        <v>A</v>
      </c>
      <c r="O217" s="194" t="str">
        <f>IF(AND(COMPARATIVO!$H217="",COMPARATIVO!$N217=""),"",IF(COMPARATIVO!$H217=COMPARATIVO!$N217,"EQUILIBRADO",IF(AND(COMPARATIVO!$H217="A",COMPARATIVO!$N217="B"),"GIRO BAIXO",IF(AND(COMPARATIVO!$H217="A",COMPARATIVO!$N217="C"),"GIRO MUITO BAIXO",IF(AND(COMPARATIVO!$H217="B",COMPARATIVO!$N217="A"),"GIRO ALTO",IF(AND(COMPARATIVO!$H217="B",COMPARATIVO!$N217="C"),"GIRO BAIXO",IF(AND(COMPARATIVO!$H217="C",COMPARATIVO!$N217="A"),"GIRO MUITO ALTO",IF(AND(COMPARATIVO!$H217="C",COMPARATIVO!$N217="B"),"GIRO ALTO",""))))))))</f>
        <v>GIRO MUITO ALTO</v>
      </c>
    </row>
    <row r="218" spans="1:15" x14ac:dyDescent="0.25">
      <c r="A218" s="201" t="str">
        <f>'CURVA ABC'!A222</f>
        <v>CREAM CHEESE</v>
      </c>
      <c r="B218" s="201" t="str">
        <f>IFERROR(VLOOKUP(Tabela5[[#This Row],[PRODUTO]],CADASTRO!$B$2:$C$393,2,0),"")</f>
        <v/>
      </c>
      <c r="C218" s="201">
        <f>'CURVA ABC'!B222</f>
        <v>0</v>
      </c>
      <c r="D218" s="197">
        <f>'CURVA ABC'!C222</f>
        <v>0</v>
      </c>
      <c r="E218" s="197">
        <f>'CURVA ABC'!D222</f>
        <v>0</v>
      </c>
      <c r="F218" s="198">
        <f>IFERROR(Tabela5[[#This Row],[VALOR]]/'CURVA ABC'!$C$2,0)</f>
        <v>0</v>
      </c>
      <c r="G218" s="198">
        <f>'CURVA ABC'!E222</f>
        <v>1</v>
      </c>
      <c r="H218" s="199" t="str">
        <f>'CURVA ABC'!F222</f>
        <v>C</v>
      </c>
      <c r="I218" s="199">
        <f>VLOOKUP(Tabela5[[#This Row],[PRODUTO]],'CURVA ABC'!$H$10:$M$404,2,0)</f>
        <v>0</v>
      </c>
      <c r="J218" s="197">
        <f>VLOOKUP(Tabela5[[#This Row],[PRODUTO]],'CURVA ABC'!$H$10:$M$404,3,0)</f>
        <v>0</v>
      </c>
      <c r="K218" s="197">
        <f>VLOOKUP(Tabela5[[#This Row],[PRODUTO]],'CURVA ABC'!$H$10:$M$404,4,0)</f>
        <v>0</v>
      </c>
      <c r="L218" s="198">
        <f>IFERROR(Tabela5[[#This Row],[VALOR.]]/'CURVA ABC'!$J$2,0)</f>
        <v>0</v>
      </c>
      <c r="M218" s="198">
        <f>VLOOKUP(Tabela5[[#This Row],[PRODUTO]],'CURVA ABC'!$H$10:$M$404,5,0)</f>
        <v>0</v>
      </c>
      <c r="N218" s="199" t="str">
        <f>VLOOKUP(Tabela5[[#This Row],[PRODUTO]],'CURVA ABC'!$H$10:$M$404,6,0)</f>
        <v>A</v>
      </c>
      <c r="O218" s="197" t="str">
        <f>IF(AND(COMPARATIVO!$H218="",COMPARATIVO!$N218=""),"",IF(COMPARATIVO!$H218=COMPARATIVO!$N218,"EQUILIBRADO",IF(AND(COMPARATIVO!$H218="A",COMPARATIVO!$N218="B"),"GIRO BAIXO",IF(AND(COMPARATIVO!$H218="A",COMPARATIVO!$N218="C"),"GIRO MUITO BAIXO",IF(AND(COMPARATIVO!$H218="B",COMPARATIVO!$N218="A"),"GIRO ALTO",IF(AND(COMPARATIVO!$H218="B",COMPARATIVO!$N218="C"),"GIRO BAIXO",IF(AND(COMPARATIVO!$H218="C",COMPARATIVO!$N218="A"),"GIRO MUITO ALTO",IF(AND(COMPARATIVO!$H218="C",COMPARATIVO!$N218="B"),"GIRO ALTO",""))))))))</f>
        <v>GIRO MUITO ALTO</v>
      </c>
    </row>
    <row r="219" spans="1:15" x14ac:dyDescent="0.25">
      <c r="A219" s="200" t="str">
        <f>'CURVA ABC'!A223</f>
        <v>CREME DE CEBOLA</v>
      </c>
      <c r="B219" s="200" t="str">
        <f>IFERROR(VLOOKUP(Tabela5[[#This Row],[PRODUTO]],CADASTRO!$B$2:$C$393,2,0),"")</f>
        <v/>
      </c>
      <c r="C219" s="200">
        <f>'CURVA ABC'!B223</f>
        <v>0</v>
      </c>
      <c r="D219" s="194">
        <f>'CURVA ABC'!C223</f>
        <v>0</v>
      </c>
      <c r="E219" s="194">
        <f>'CURVA ABC'!D223</f>
        <v>0</v>
      </c>
      <c r="F219" s="195">
        <f>IFERROR(Tabela5[[#This Row],[VALOR]]/'CURVA ABC'!$C$2,0)</f>
        <v>0</v>
      </c>
      <c r="G219" s="195">
        <f>'CURVA ABC'!E223</f>
        <v>1</v>
      </c>
      <c r="H219" s="196" t="str">
        <f>'CURVA ABC'!F223</f>
        <v>C</v>
      </c>
      <c r="I219" s="196">
        <f>VLOOKUP(Tabela5[[#This Row],[PRODUTO]],'CURVA ABC'!$H$10:$M$404,2,0)</f>
        <v>0</v>
      </c>
      <c r="J219" s="194">
        <f>VLOOKUP(Tabela5[[#This Row],[PRODUTO]],'CURVA ABC'!$H$10:$M$404,3,0)</f>
        <v>0</v>
      </c>
      <c r="K219" s="194">
        <f>VLOOKUP(Tabela5[[#This Row],[PRODUTO]],'CURVA ABC'!$H$10:$M$404,4,0)</f>
        <v>0</v>
      </c>
      <c r="L219" s="195">
        <f>IFERROR(Tabela5[[#This Row],[VALOR.]]/'CURVA ABC'!$J$2,0)</f>
        <v>0</v>
      </c>
      <c r="M219" s="195">
        <f>VLOOKUP(Tabela5[[#This Row],[PRODUTO]],'CURVA ABC'!$H$10:$M$404,5,0)</f>
        <v>0</v>
      </c>
      <c r="N219" s="196" t="str">
        <f>VLOOKUP(Tabela5[[#This Row],[PRODUTO]],'CURVA ABC'!$H$10:$M$404,6,0)</f>
        <v>A</v>
      </c>
      <c r="O219" s="194" t="str">
        <f>IF(AND(COMPARATIVO!$H219="",COMPARATIVO!$N219=""),"",IF(COMPARATIVO!$H219=COMPARATIVO!$N219,"EQUILIBRADO",IF(AND(COMPARATIVO!$H219="A",COMPARATIVO!$N219="B"),"GIRO BAIXO",IF(AND(COMPARATIVO!$H219="A",COMPARATIVO!$N219="C"),"GIRO MUITO BAIXO",IF(AND(COMPARATIVO!$H219="B",COMPARATIVO!$N219="A"),"GIRO ALTO",IF(AND(COMPARATIVO!$H219="B",COMPARATIVO!$N219="C"),"GIRO BAIXO",IF(AND(COMPARATIVO!$H219="C",COMPARATIVO!$N219="A"),"GIRO MUITO ALTO",IF(AND(COMPARATIVO!$H219="C",COMPARATIVO!$N219="B"),"GIRO ALTO",""))))))))</f>
        <v>GIRO MUITO ALTO</v>
      </c>
    </row>
    <row r="220" spans="1:15" x14ac:dyDescent="0.25">
      <c r="A220" s="201" t="str">
        <f>'CURVA ABC'!A224</f>
        <v>CUPIM A MTP</v>
      </c>
      <c r="B220" s="201" t="str">
        <f>IFERROR(VLOOKUP(Tabela5[[#This Row],[PRODUTO]],CADASTRO!$B$2:$C$393,2,0),"")</f>
        <v/>
      </c>
      <c r="C220" s="201">
        <f>'CURVA ABC'!B224</f>
        <v>0</v>
      </c>
      <c r="D220" s="197">
        <f>'CURVA ABC'!C224</f>
        <v>0</v>
      </c>
      <c r="E220" s="197">
        <f>'CURVA ABC'!D224</f>
        <v>0</v>
      </c>
      <c r="F220" s="198">
        <f>IFERROR(Tabela5[[#This Row],[VALOR]]/'CURVA ABC'!$C$2,0)</f>
        <v>0</v>
      </c>
      <c r="G220" s="198">
        <f>'CURVA ABC'!E224</f>
        <v>1</v>
      </c>
      <c r="H220" s="199" t="str">
        <f>'CURVA ABC'!F224</f>
        <v>C</v>
      </c>
      <c r="I220" s="199">
        <f>VLOOKUP(Tabela5[[#This Row],[PRODUTO]],'CURVA ABC'!$H$10:$M$404,2,0)</f>
        <v>0</v>
      </c>
      <c r="J220" s="197">
        <f>VLOOKUP(Tabela5[[#This Row],[PRODUTO]],'CURVA ABC'!$H$10:$M$404,3,0)</f>
        <v>0</v>
      </c>
      <c r="K220" s="197">
        <f>VLOOKUP(Tabela5[[#This Row],[PRODUTO]],'CURVA ABC'!$H$10:$M$404,4,0)</f>
        <v>0</v>
      </c>
      <c r="L220" s="198">
        <f>IFERROR(Tabela5[[#This Row],[VALOR.]]/'CURVA ABC'!$J$2,0)</f>
        <v>0</v>
      </c>
      <c r="M220" s="198">
        <f>VLOOKUP(Tabela5[[#This Row],[PRODUTO]],'CURVA ABC'!$H$10:$M$404,5,0)</f>
        <v>0</v>
      </c>
      <c r="N220" s="199" t="str">
        <f>VLOOKUP(Tabela5[[#This Row],[PRODUTO]],'CURVA ABC'!$H$10:$M$404,6,0)</f>
        <v>A</v>
      </c>
      <c r="O220" s="197" t="str">
        <f>IF(AND(COMPARATIVO!$H220="",COMPARATIVO!$N220=""),"",IF(COMPARATIVO!$H220=COMPARATIVO!$N220,"EQUILIBRADO",IF(AND(COMPARATIVO!$H220="A",COMPARATIVO!$N220="B"),"GIRO BAIXO",IF(AND(COMPARATIVO!$H220="A",COMPARATIVO!$N220="C"),"GIRO MUITO BAIXO",IF(AND(COMPARATIVO!$H220="B",COMPARATIVO!$N220="A"),"GIRO ALTO",IF(AND(COMPARATIVO!$H220="B",COMPARATIVO!$N220="C"),"GIRO BAIXO",IF(AND(COMPARATIVO!$H220="C",COMPARATIVO!$N220="A"),"GIRO MUITO ALTO",IF(AND(COMPARATIVO!$H220="C",COMPARATIVO!$N220="B"),"GIRO ALTO",""))))))))</f>
        <v>GIRO MUITO ALTO</v>
      </c>
    </row>
    <row r="221" spans="1:15" x14ac:dyDescent="0.25">
      <c r="A221" s="200" t="str">
        <f>'CURVA ABC'!A225</f>
        <v>CUPIM B</v>
      </c>
      <c r="B221" s="200" t="str">
        <f>IFERROR(VLOOKUP(Tabela5[[#This Row],[PRODUTO]],CADASTRO!$B$2:$C$393,2,0),"")</f>
        <v/>
      </c>
      <c r="C221" s="200">
        <f>'CURVA ABC'!B225</f>
        <v>0</v>
      </c>
      <c r="D221" s="194">
        <f>'CURVA ABC'!C225</f>
        <v>0</v>
      </c>
      <c r="E221" s="194">
        <f>'CURVA ABC'!D225</f>
        <v>0</v>
      </c>
      <c r="F221" s="195">
        <f>IFERROR(Tabela5[[#This Row],[VALOR]]/'CURVA ABC'!$C$2,0)</f>
        <v>0</v>
      </c>
      <c r="G221" s="195">
        <f>'CURVA ABC'!E225</f>
        <v>1</v>
      </c>
      <c r="H221" s="196" t="str">
        <f>'CURVA ABC'!F225</f>
        <v>C</v>
      </c>
      <c r="I221" s="196">
        <f>VLOOKUP(Tabela5[[#This Row],[PRODUTO]],'CURVA ABC'!$H$10:$M$404,2,0)</f>
        <v>0</v>
      </c>
      <c r="J221" s="194">
        <f>VLOOKUP(Tabela5[[#This Row],[PRODUTO]],'CURVA ABC'!$H$10:$M$404,3,0)</f>
        <v>0</v>
      </c>
      <c r="K221" s="194">
        <f>VLOOKUP(Tabela5[[#This Row],[PRODUTO]],'CURVA ABC'!$H$10:$M$404,4,0)</f>
        <v>0</v>
      </c>
      <c r="L221" s="195">
        <f>IFERROR(Tabela5[[#This Row],[VALOR.]]/'CURVA ABC'!$J$2,0)</f>
        <v>0</v>
      </c>
      <c r="M221" s="195">
        <f>VLOOKUP(Tabela5[[#This Row],[PRODUTO]],'CURVA ABC'!$H$10:$M$404,5,0)</f>
        <v>0</v>
      </c>
      <c r="N221" s="196" t="str">
        <f>VLOOKUP(Tabela5[[#This Row],[PRODUTO]],'CURVA ABC'!$H$10:$M$404,6,0)</f>
        <v>A</v>
      </c>
      <c r="O221" s="194" t="str">
        <f>IF(AND(COMPARATIVO!$H221="",COMPARATIVO!$N221=""),"",IF(COMPARATIVO!$H221=COMPARATIVO!$N221,"EQUILIBRADO",IF(AND(COMPARATIVO!$H221="A",COMPARATIVO!$N221="B"),"GIRO BAIXO",IF(AND(COMPARATIVO!$H221="A",COMPARATIVO!$N221="C"),"GIRO MUITO BAIXO",IF(AND(COMPARATIVO!$H221="B",COMPARATIVO!$N221="A"),"GIRO ALTO",IF(AND(COMPARATIVO!$H221="B",COMPARATIVO!$N221="C"),"GIRO BAIXO",IF(AND(COMPARATIVO!$H221="C",COMPARATIVO!$N221="A"),"GIRO MUITO ALTO",IF(AND(COMPARATIVO!$H221="C",COMPARATIVO!$N221="B"),"GIRO ALTO",""))))))))</f>
        <v>GIRO MUITO ALTO</v>
      </c>
    </row>
    <row r="222" spans="1:15" x14ac:dyDescent="0.25">
      <c r="A222" s="201" t="str">
        <f>'CURVA ABC'!A226</f>
        <v>DAMASCO</v>
      </c>
      <c r="B222" s="201" t="str">
        <f>IFERROR(VLOOKUP(Tabela5[[#This Row],[PRODUTO]],CADASTRO!$B$2:$C$393,2,0),"")</f>
        <v/>
      </c>
      <c r="C222" s="201">
        <f>'CURVA ABC'!B226</f>
        <v>0</v>
      </c>
      <c r="D222" s="197">
        <f>'CURVA ABC'!C226</f>
        <v>0</v>
      </c>
      <c r="E222" s="197">
        <f>'CURVA ABC'!D226</f>
        <v>0</v>
      </c>
      <c r="F222" s="198">
        <f>IFERROR(Tabela5[[#This Row],[VALOR]]/'CURVA ABC'!$C$2,0)</f>
        <v>0</v>
      </c>
      <c r="G222" s="198">
        <f>'CURVA ABC'!E226</f>
        <v>1</v>
      </c>
      <c r="H222" s="199" t="str">
        <f>'CURVA ABC'!F226</f>
        <v>C</v>
      </c>
      <c r="I222" s="199">
        <f>VLOOKUP(Tabela5[[#This Row],[PRODUTO]],'CURVA ABC'!$H$10:$M$404,2,0)</f>
        <v>0</v>
      </c>
      <c r="J222" s="197">
        <f>VLOOKUP(Tabela5[[#This Row],[PRODUTO]],'CURVA ABC'!$H$10:$M$404,3,0)</f>
        <v>0</v>
      </c>
      <c r="K222" s="197">
        <f>VLOOKUP(Tabela5[[#This Row],[PRODUTO]],'CURVA ABC'!$H$10:$M$404,4,0)</f>
        <v>0</v>
      </c>
      <c r="L222" s="198">
        <f>IFERROR(Tabela5[[#This Row],[VALOR.]]/'CURVA ABC'!$J$2,0)</f>
        <v>0</v>
      </c>
      <c r="M222" s="198">
        <f>VLOOKUP(Tabela5[[#This Row],[PRODUTO]],'CURVA ABC'!$H$10:$M$404,5,0)</f>
        <v>0</v>
      </c>
      <c r="N222" s="199" t="str">
        <f>VLOOKUP(Tabela5[[#This Row],[PRODUTO]],'CURVA ABC'!$H$10:$M$404,6,0)</f>
        <v>A</v>
      </c>
      <c r="O222" s="197" t="str">
        <f>IF(AND(COMPARATIVO!$H222="",COMPARATIVO!$N222=""),"",IF(COMPARATIVO!$H222=COMPARATIVO!$N222,"EQUILIBRADO",IF(AND(COMPARATIVO!$H222="A",COMPARATIVO!$N222="B"),"GIRO BAIXO",IF(AND(COMPARATIVO!$H222="A",COMPARATIVO!$N222="C"),"GIRO MUITO BAIXO",IF(AND(COMPARATIVO!$H222="B",COMPARATIVO!$N222="A"),"GIRO ALTO",IF(AND(COMPARATIVO!$H222="B",COMPARATIVO!$N222="C"),"GIRO BAIXO",IF(AND(COMPARATIVO!$H222="C",COMPARATIVO!$N222="A"),"GIRO MUITO ALTO",IF(AND(COMPARATIVO!$H222="C",COMPARATIVO!$N222="B"),"GIRO ALTO",""))))))))</f>
        <v>GIRO MUITO ALTO</v>
      </c>
    </row>
    <row r="223" spans="1:15" x14ac:dyDescent="0.25">
      <c r="A223" s="200" t="str">
        <f>'CURVA ABC'!A227</f>
        <v>DIAFRAGMA</v>
      </c>
      <c r="B223" s="200" t="str">
        <f>IFERROR(VLOOKUP(Tabela5[[#This Row],[PRODUTO]],CADASTRO!$B$2:$C$393,2,0),"")</f>
        <v/>
      </c>
      <c r="C223" s="200">
        <f>'CURVA ABC'!B227</f>
        <v>0</v>
      </c>
      <c r="D223" s="194">
        <f>'CURVA ABC'!C227</f>
        <v>0</v>
      </c>
      <c r="E223" s="194">
        <f>'CURVA ABC'!D227</f>
        <v>0</v>
      </c>
      <c r="F223" s="195">
        <f>IFERROR(Tabela5[[#This Row],[VALOR]]/'CURVA ABC'!$C$2,0)</f>
        <v>0</v>
      </c>
      <c r="G223" s="195">
        <f>'CURVA ABC'!E227</f>
        <v>1</v>
      </c>
      <c r="H223" s="196" t="str">
        <f>'CURVA ABC'!F227</f>
        <v>C</v>
      </c>
      <c r="I223" s="196">
        <f>VLOOKUP(Tabela5[[#This Row],[PRODUTO]],'CURVA ABC'!$H$10:$M$404,2,0)</f>
        <v>0</v>
      </c>
      <c r="J223" s="194">
        <f>VLOOKUP(Tabela5[[#This Row],[PRODUTO]],'CURVA ABC'!$H$10:$M$404,3,0)</f>
        <v>0</v>
      </c>
      <c r="K223" s="194">
        <f>VLOOKUP(Tabela5[[#This Row],[PRODUTO]],'CURVA ABC'!$H$10:$M$404,4,0)</f>
        <v>0</v>
      </c>
      <c r="L223" s="195">
        <f>IFERROR(Tabela5[[#This Row],[VALOR.]]/'CURVA ABC'!$J$2,0)</f>
        <v>0</v>
      </c>
      <c r="M223" s="195">
        <f>VLOOKUP(Tabela5[[#This Row],[PRODUTO]],'CURVA ABC'!$H$10:$M$404,5,0)</f>
        <v>0</v>
      </c>
      <c r="N223" s="196" t="str">
        <f>VLOOKUP(Tabela5[[#This Row],[PRODUTO]],'CURVA ABC'!$H$10:$M$404,6,0)</f>
        <v>A</v>
      </c>
      <c r="O223" s="194" t="str">
        <f>IF(AND(COMPARATIVO!$H223="",COMPARATIVO!$N223=""),"",IF(COMPARATIVO!$H223=COMPARATIVO!$N223,"EQUILIBRADO",IF(AND(COMPARATIVO!$H223="A",COMPARATIVO!$N223="B"),"GIRO BAIXO",IF(AND(COMPARATIVO!$H223="A",COMPARATIVO!$N223="C"),"GIRO MUITO BAIXO",IF(AND(COMPARATIVO!$H223="B",COMPARATIVO!$N223="A"),"GIRO ALTO",IF(AND(COMPARATIVO!$H223="B",COMPARATIVO!$N223="C"),"GIRO BAIXO",IF(AND(COMPARATIVO!$H223="C",COMPARATIVO!$N223="A"),"GIRO MUITO ALTO",IF(AND(COMPARATIVO!$H223="C",COMPARATIVO!$N223="B"),"GIRO ALTO",""))))))))</f>
        <v>GIRO MUITO ALTO</v>
      </c>
    </row>
    <row r="224" spans="1:15" x14ac:dyDescent="0.25">
      <c r="A224" s="201" t="str">
        <f>'CURVA ABC'!A228</f>
        <v>DOCE COCADA</v>
      </c>
      <c r="B224" s="201" t="str">
        <f>IFERROR(VLOOKUP(Tabela5[[#This Row],[PRODUTO]],CADASTRO!$B$2:$C$393,2,0),"")</f>
        <v/>
      </c>
      <c r="C224" s="201">
        <f>'CURVA ABC'!B228</f>
        <v>0</v>
      </c>
      <c r="D224" s="197">
        <f>'CURVA ABC'!C228</f>
        <v>0</v>
      </c>
      <c r="E224" s="197">
        <f>'CURVA ABC'!D228</f>
        <v>0</v>
      </c>
      <c r="F224" s="198">
        <f>IFERROR(Tabela5[[#This Row],[VALOR]]/'CURVA ABC'!$C$2,0)</f>
        <v>0</v>
      </c>
      <c r="G224" s="198">
        <f>'CURVA ABC'!E228</f>
        <v>1</v>
      </c>
      <c r="H224" s="199" t="str">
        <f>'CURVA ABC'!F228</f>
        <v>C</v>
      </c>
      <c r="I224" s="199">
        <f>VLOOKUP(Tabela5[[#This Row],[PRODUTO]],'CURVA ABC'!$H$10:$M$404,2,0)</f>
        <v>0</v>
      </c>
      <c r="J224" s="197">
        <f>VLOOKUP(Tabela5[[#This Row],[PRODUTO]],'CURVA ABC'!$H$10:$M$404,3,0)</f>
        <v>0</v>
      </c>
      <c r="K224" s="197">
        <f>VLOOKUP(Tabela5[[#This Row],[PRODUTO]],'CURVA ABC'!$H$10:$M$404,4,0)</f>
        <v>0</v>
      </c>
      <c r="L224" s="198">
        <f>IFERROR(Tabela5[[#This Row],[VALOR.]]/'CURVA ABC'!$J$2,0)</f>
        <v>0</v>
      </c>
      <c r="M224" s="198">
        <f>VLOOKUP(Tabela5[[#This Row],[PRODUTO]],'CURVA ABC'!$H$10:$M$404,5,0)</f>
        <v>0</v>
      </c>
      <c r="N224" s="199" t="str">
        <f>VLOOKUP(Tabela5[[#This Row],[PRODUTO]],'CURVA ABC'!$H$10:$M$404,6,0)</f>
        <v>A</v>
      </c>
      <c r="O224" s="197" t="str">
        <f>IF(AND(COMPARATIVO!$H224="",COMPARATIVO!$N224=""),"",IF(COMPARATIVO!$H224=COMPARATIVO!$N224,"EQUILIBRADO",IF(AND(COMPARATIVO!$H224="A",COMPARATIVO!$N224="B"),"GIRO BAIXO",IF(AND(COMPARATIVO!$H224="A",COMPARATIVO!$N224="C"),"GIRO MUITO BAIXO",IF(AND(COMPARATIVO!$H224="B",COMPARATIVO!$N224="A"),"GIRO ALTO",IF(AND(COMPARATIVO!$H224="B",COMPARATIVO!$N224="C"),"GIRO BAIXO",IF(AND(COMPARATIVO!$H224="C",COMPARATIVO!$N224="A"),"GIRO MUITO ALTO",IF(AND(COMPARATIVO!$H224="C",COMPARATIVO!$N224="B"),"GIRO ALTO",""))))))))</f>
        <v>GIRO MUITO ALTO</v>
      </c>
    </row>
    <row r="225" spans="1:15" x14ac:dyDescent="0.25">
      <c r="A225" s="200" t="str">
        <f>'CURVA ABC'!A229</f>
        <v>DOCE DE ABÓBORA COM COCÔ</v>
      </c>
      <c r="B225" s="200" t="str">
        <f>IFERROR(VLOOKUP(Tabela5[[#This Row],[PRODUTO]],CADASTRO!$B$2:$C$393,2,0),"")</f>
        <v/>
      </c>
      <c r="C225" s="200">
        <f>'CURVA ABC'!B229</f>
        <v>0</v>
      </c>
      <c r="D225" s="194">
        <f>'CURVA ABC'!C229</f>
        <v>0</v>
      </c>
      <c r="E225" s="194">
        <f>'CURVA ABC'!D229</f>
        <v>0</v>
      </c>
      <c r="F225" s="195">
        <f>IFERROR(Tabela5[[#This Row],[VALOR]]/'CURVA ABC'!$C$2,0)</f>
        <v>0</v>
      </c>
      <c r="G225" s="195">
        <f>'CURVA ABC'!E229</f>
        <v>1</v>
      </c>
      <c r="H225" s="196" t="str">
        <f>'CURVA ABC'!F229</f>
        <v>C</v>
      </c>
      <c r="I225" s="196">
        <f>VLOOKUP(Tabela5[[#This Row],[PRODUTO]],'CURVA ABC'!$H$10:$M$404,2,0)</f>
        <v>0</v>
      </c>
      <c r="J225" s="194">
        <f>VLOOKUP(Tabela5[[#This Row],[PRODUTO]],'CURVA ABC'!$H$10:$M$404,3,0)</f>
        <v>0</v>
      </c>
      <c r="K225" s="194">
        <f>VLOOKUP(Tabela5[[#This Row],[PRODUTO]],'CURVA ABC'!$H$10:$M$404,4,0)</f>
        <v>0</v>
      </c>
      <c r="L225" s="195">
        <f>IFERROR(Tabela5[[#This Row],[VALOR.]]/'CURVA ABC'!$J$2,0)</f>
        <v>0</v>
      </c>
      <c r="M225" s="195">
        <f>VLOOKUP(Tabela5[[#This Row],[PRODUTO]],'CURVA ABC'!$H$10:$M$404,5,0)</f>
        <v>0</v>
      </c>
      <c r="N225" s="196" t="str">
        <f>VLOOKUP(Tabela5[[#This Row],[PRODUTO]],'CURVA ABC'!$H$10:$M$404,6,0)</f>
        <v>A</v>
      </c>
      <c r="O225" s="194" t="str">
        <f>IF(AND(COMPARATIVO!$H225="",COMPARATIVO!$N225=""),"",IF(COMPARATIVO!$H225=COMPARATIVO!$N225,"EQUILIBRADO",IF(AND(COMPARATIVO!$H225="A",COMPARATIVO!$N225="B"),"GIRO BAIXO",IF(AND(COMPARATIVO!$H225="A",COMPARATIVO!$N225="C"),"GIRO MUITO BAIXO",IF(AND(COMPARATIVO!$H225="B",COMPARATIVO!$N225="A"),"GIRO ALTO",IF(AND(COMPARATIVO!$H225="B",COMPARATIVO!$N225="C"),"GIRO BAIXO",IF(AND(COMPARATIVO!$H225="C",COMPARATIVO!$N225="A"),"GIRO MUITO ALTO",IF(AND(COMPARATIVO!$H225="C",COMPARATIVO!$N225="B"),"GIRO ALTO",""))))))))</f>
        <v>GIRO MUITO ALTO</v>
      </c>
    </row>
    <row r="226" spans="1:15" x14ac:dyDescent="0.25">
      <c r="A226" s="201" t="str">
        <f>'CURVA ABC'!A230</f>
        <v>DOCE DE LEITE</v>
      </c>
      <c r="B226" s="201" t="str">
        <f>IFERROR(VLOOKUP(Tabela5[[#This Row],[PRODUTO]],CADASTRO!$B$2:$C$393,2,0),"")</f>
        <v/>
      </c>
      <c r="C226" s="201">
        <f>'CURVA ABC'!B230</f>
        <v>0</v>
      </c>
      <c r="D226" s="197">
        <f>'CURVA ABC'!C230</f>
        <v>0</v>
      </c>
      <c r="E226" s="197">
        <f>'CURVA ABC'!D230</f>
        <v>0</v>
      </c>
      <c r="F226" s="198">
        <f>IFERROR(Tabela5[[#This Row],[VALOR]]/'CURVA ABC'!$C$2,0)</f>
        <v>0</v>
      </c>
      <c r="G226" s="198">
        <f>'CURVA ABC'!E230</f>
        <v>1</v>
      </c>
      <c r="H226" s="199" t="str">
        <f>'CURVA ABC'!F230</f>
        <v>C</v>
      </c>
      <c r="I226" s="199">
        <f>VLOOKUP(Tabela5[[#This Row],[PRODUTO]],'CURVA ABC'!$H$10:$M$404,2,0)</f>
        <v>0</v>
      </c>
      <c r="J226" s="197">
        <f>VLOOKUP(Tabela5[[#This Row],[PRODUTO]],'CURVA ABC'!$H$10:$M$404,3,0)</f>
        <v>0</v>
      </c>
      <c r="K226" s="197">
        <f>VLOOKUP(Tabela5[[#This Row],[PRODUTO]],'CURVA ABC'!$H$10:$M$404,4,0)</f>
        <v>0</v>
      </c>
      <c r="L226" s="198">
        <f>IFERROR(Tabela5[[#This Row],[VALOR.]]/'CURVA ABC'!$J$2,0)</f>
        <v>0</v>
      </c>
      <c r="M226" s="198">
        <f>VLOOKUP(Tabela5[[#This Row],[PRODUTO]],'CURVA ABC'!$H$10:$M$404,5,0)</f>
        <v>0</v>
      </c>
      <c r="N226" s="199" t="str">
        <f>VLOOKUP(Tabela5[[#This Row],[PRODUTO]],'CURVA ABC'!$H$10:$M$404,6,0)</f>
        <v>A</v>
      </c>
      <c r="O226" s="197" t="str">
        <f>IF(AND(COMPARATIVO!$H226="",COMPARATIVO!$N226=""),"",IF(COMPARATIVO!$H226=COMPARATIVO!$N226,"EQUILIBRADO",IF(AND(COMPARATIVO!$H226="A",COMPARATIVO!$N226="B"),"GIRO BAIXO",IF(AND(COMPARATIVO!$H226="A",COMPARATIVO!$N226="C"),"GIRO MUITO BAIXO",IF(AND(COMPARATIVO!$H226="B",COMPARATIVO!$N226="A"),"GIRO ALTO",IF(AND(COMPARATIVO!$H226="B",COMPARATIVO!$N226="C"),"GIRO BAIXO",IF(AND(COMPARATIVO!$H226="C",COMPARATIVO!$N226="A"),"GIRO MUITO ALTO",IF(AND(COMPARATIVO!$H226="C",COMPARATIVO!$N226="B"),"GIRO ALTO",""))))))))</f>
        <v>GIRO MUITO ALTO</v>
      </c>
    </row>
    <row r="227" spans="1:15" x14ac:dyDescent="0.25">
      <c r="A227" s="200" t="str">
        <f>'CURVA ABC'!A231</f>
        <v>DOCE DE LEITE TALHADO</v>
      </c>
      <c r="B227" s="200" t="str">
        <f>IFERROR(VLOOKUP(Tabela5[[#This Row],[PRODUTO]],CADASTRO!$B$2:$C$393,2,0),"")</f>
        <v/>
      </c>
      <c r="C227" s="200">
        <f>'CURVA ABC'!B231</f>
        <v>0</v>
      </c>
      <c r="D227" s="194">
        <f>'CURVA ABC'!C231</f>
        <v>0</v>
      </c>
      <c r="E227" s="194">
        <f>'CURVA ABC'!D231</f>
        <v>0</v>
      </c>
      <c r="F227" s="195">
        <f>IFERROR(Tabela5[[#This Row],[VALOR]]/'CURVA ABC'!$C$2,0)</f>
        <v>0</v>
      </c>
      <c r="G227" s="195">
        <f>'CURVA ABC'!E231</f>
        <v>1</v>
      </c>
      <c r="H227" s="196" t="str">
        <f>'CURVA ABC'!F231</f>
        <v>C</v>
      </c>
      <c r="I227" s="196">
        <f>VLOOKUP(Tabela5[[#This Row],[PRODUTO]],'CURVA ABC'!$H$10:$M$404,2,0)</f>
        <v>0</v>
      </c>
      <c r="J227" s="194">
        <f>VLOOKUP(Tabela5[[#This Row],[PRODUTO]],'CURVA ABC'!$H$10:$M$404,3,0)</f>
        <v>0</v>
      </c>
      <c r="K227" s="194">
        <f>VLOOKUP(Tabela5[[#This Row],[PRODUTO]],'CURVA ABC'!$H$10:$M$404,4,0)</f>
        <v>0</v>
      </c>
      <c r="L227" s="195">
        <f>IFERROR(Tabela5[[#This Row],[VALOR.]]/'CURVA ABC'!$J$2,0)</f>
        <v>0</v>
      </c>
      <c r="M227" s="195">
        <f>VLOOKUP(Tabela5[[#This Row],[PRODUTO]],'CURVA ABC'!$H$10:$M$404,5,0)</f>
        <v>0</v>
      </c>
      <c r="N227" s="196" t="str">
        <f>VLOOKUP(Tabela5[[#This Row],[PRODUTO]],'CURVA ABC'!$H$10:$M$404,6,0)</f>
        <v>A</v>
      </c>
      <c r="O227" s="194" t="str">
        <f>IF(AND(COMPARATIVO!$H227="",COMPARATIVO!$N227=""),"",IF(COMPARATIVO!$H227=COMPARATIVO!$N227,"EQUILIBRADO",IF(AND(COMPARATIVO!$H227="A",COMPARATIVO!$N227="B"),"GIRO BAIXO",IF(AND(COMPARATIVO!$H227="A",COMPARATIVO!$N227="C"),"GIRO MUITO BAIXO",IF(AND(COMPARATIVO!$H227="B",COMPARATIVO!$N227="A"),"GIRO ALTO",IF(AND(COMPARATIVO!$H227="B",COMPARATIVO!$N227="C"),"GIRO BAIXO",IF(AND(COMPARATIVO!$H227="C",COMPARATIVO!$N227="A"),"GIRO MUITO ALTO",IF(AND(COMPARATIVO!$H227="C",COMPARATIVO!$N227="B"),"GIRO ALTO",""))))))))</f>
        <v>GIRO MUITO ALTO</v>
      </c>
    </row>
    <row r="228" spans="1:15" x14ac:dyDescent="0.25">
      <c r="A228" s="201" t="str">
        <f>'CURVA ABC'!A232</f>
        <v>DOCE MINEIRINHO PC</v>
      </c>
      <c r="B228" s="201" t="str">
        <f>IFERROR(VLOOKUP(Tabela5[[#This Row],[PRODUTO]],CADASTRO!$B$2:$C$393,2,0),"")</f>
        <v/>
      </c>
      <c r="C228" s="201">
        <f>'CURVA ABC'!B232</f>
        <v>0</v>
      </c>
      <c r="D228" s="197">
        <f>'CURVA ABC'!C232</f>
        <v>0</v>
      </c>
      <c r="E228" s="197">
        <f>'CURVA ABC'!D232</f>
        <v>0</v>
      </c>
      <c r="F228" s="198">
        <f>IFERROR(Tabela5[[#This Row],[VALOR]]/'CURVA ABC'!$C$2,0)</f>
        <v>0</v>
      </c>
      <c r="G228" s="198">
        <f>'CURVA ABC'!E232</f>
        <v>1</v>
      </c>
      <c r="H228" s="199" t="str">
        <f>'CURVA ABC'!F232</f>
        <v>C</v>
      </c>
      <c r="I228" s="199">
        <f>VLOOKUP(Tabela5[[#This Row],[PRODUTO]],'CURVA ABC'!$H$10:$M$404,2,0)</f>
        <v>0</v>
      </c>
      <c r="J228" s="197">
        <f>VLOOKUP(Tabela5[[#This Row],[PRODUTO]],'CURVA ABC'!$H$10:$M$404,3,0)</f>
        <v>0</v>
      </c>
      <c r="K228" s="197">
        <f>VLOOKUP(Tabela5[[#This Row],[PRODUTO]],'CURVA ABC'!$H$10:$M$404,4,0)</f>
        <v>0</v>
      </c>
      <c r="L228" s="198">
        <f>IFERROR(Tabela5[[#This Row],[VALOR.]]/'CURVA ABC'!$J$2,0)</f>
        <v>0</v>
      </c>
      <c r="M228" s="198">
        <f>VLOOKUP(Tabela5[[#This Row],[PRODUTO]],'CURVA ABC'!$H$10:$M$404,5,0)</f>
        <v>0</v>
      </c>
      <c r="N228" s="199" t="str">
        <f>VLOOKUP(Tabela5[[#This Row],[PRODUTO]],'CURVA ABC'!$H$10:$M$404,6,0)</f>
        <v>A</v>
      </c>
      <c r="O228" s="197" t="str">
        <f>IF(AND(COMPARATIVO!$H228="",COMPARATIVO!$N228=""),"",IF(COMPARATIVO!$H228=COMPARATIVO!$N228,"EQUILIBRADO",IF(AND(COMPARATIVO!$H228="A",COMPARATIVO!$N228="B"),"GIRO BAIXO",IF(AND(COMPARATIVO!$H228="A",COMPARATIVO!$N228="C"),"GIRO MUITO BAIXO",IF(AND(COMPARATIVO!$H228="B",COMPARATIVO!$N228="A"),"GIRO ALTO",IF(AND(COMPARATIVO!$H228="B",COMPARATIVO!$N228="C"),"GIRO BAIXO",IF(AND(COMPARATIVO!$H228="C",COMPARATIVO!$N228="A"),"GIRO MUITO ALTO",IF(AND(COMPARATIVO!$H228="C",COMPARATIVO!$N228="B"),"GIRO ALTO",""))))))))</f>
        <v>GIRO MUITO ALTO</v>
      </c>
    </row>
    <row r="229" spans="1:15" x14ac:dyDescent="0.25">
      <c r="A229" s="200" t="str">
        <f>'CURVA ABC'!A233</f>
        <v>ERVILHA CONG. 2Kg</v>
      </c>
      <c r="B229" s="200" t="str">
        <f>IFERROR(VLOOKUP(Tabela5[[#This Row],[PRODUTO]],CADASTRO!$B$2:$C$393,2,0),"")</f>
        <v/>
      </c>
      <c r="C229" s="200">
        <f>'CURVA ABC'!B233</f>
        <v>0</v>
      </c>
      <c r="D229" s="194">
        <f>'CURVA ABC'!C233</f>
        <v>0</v>
      </c>
      <c r="E229" s="194">
        <f>'CURVA ABC'!D233</f>
        <v>0</v>
      </c>
      <c r="F229" s="195">
        <f>IFERROR(Tabela5[[#This Row],[VALOR]]/'CURVA ABC'!$C$2,0)</f>
        <v>0</v>
      </c>
      <c r="G229" s="195">
        <f>'CURVA ABC'!E233</f>
        <v>1</v>
      </c>
      <c r="H229" s="196" t="str">
        <f>'CURVA ABC'!F233</f>
        <v>C</v>
      </c>
      <c r="I229" s="196">
        <f>VLOOKUP(Tabela5[[#This Row],[PRODUTO]],'CURVA ABC'!$H$10:$M$404,2,0)</f>
        <v>0</v>
      </c>
      <c r="J229" s="194">
        <f>VLOOKUP(Tabela5[[#This Row],[PRODUTO]],'CURVA ABC'!$H$10:$M$404,3,0)</f>
        <v>0</v>
      </c>
      <c r="K229" s="194">
        <f>VLOOKUP(Tabela5[[#This Row],[PRODUTO]],'CURVA ABC'!$H$10:$M$404,4,0)</f>
        <v>0</v>
      </c>
      <c r="L229" s="195">
        <f>IFERROR(Tabela5[[#This Row],[VALOR.]]/'CURVA ABC'!$J$2,0)</f>
        <v>0</v>
      </c>
      <c r="M229" s="195">
        <f>VLOOKUP(Tabela5[[#This Row],[PRODUTO]],'CURVA ABC'!$H$10:$M$404,5,0)</f>
        <v>0</v>
      </c>
      <c r="N229" s="196" t="str">
        <f>VLOOKUP(Tabela5[[#This Row],[PRODUTO]],'CURVA ABC'!$H$10:$M$404,6,0)</f>
        <v>A</v>
      </c>
      <c r="O229" s="194" t="str">
        <f>IF(AND(COMPARATIVO!$H229="",COMPARATIVO!$N229=""),"",IF(COMPARATIVO!$H229=COMPARATIVO!$N229,"EQUILIBRADO",IF(AND(COMPARATIVO!$H229="A",COMPARATIVO!$N229="B"),"GIRO BAIXO",IF(AND(COMPARATIVO!$H229="A",COMPARATIVO!$N229="C"),"GIRO MUITO BAIXO",IF(AND(COMPARATIVO!$H229="B",COMPARATIVO!$N229="A"),"GIRO ALTO",IF(AND(COMPARATIVO!$H229="B",COMPARATIVO!$N229="C"),"GIRO BAIXO",IF(AND(COMPARATIVO!$H229="C",COMPARATIVO!$N229="A"),"GIRO MUITO ALTO",IF(AND(COMPARATIVO!$H229="C",COMPARATIVO!$N229="B"),"GIRO ALTO",""))))))))</f>
        <v>GIRO MUITO ALTO</v>
      </c>
    </row>
    <row r="230" spans="1:15" x14ac:dyDescent="0.25">
      <c r="A230" s="201" t="str">
        <f>'CURVA ABC'!A234</f>
        <v>ESPAGUETE</v>
      </c>
      <c r="B230" s="201" t="str">
        <f>IFERROR(VLOOKUP(Tabela5[[#This Row],[PRODUTO]],CADASTRO!$B$2:$C$393,2,0),"")</f>
        <v/>
      </c>
      <c r="C230" s="201">
        <f>'CURVA ABC'!B234</f>
        <v>0</v>
      </c>
      <c r="D230" s="197">
        <f>'CURVA ABC'!C234</f>
        <v>0</v>
      </c>
      <c r="E230" s="197">
        <f>'CURVA ABC'!D234</f>
        <v>0</v>
      </c>
      <c r="F230" s="198">
        <f>IFERROR(Tabela5[[#This Row],[VALOR]]/'CURVA ABC'!$C$2,0)</f>
        <v>0</v>
      </c>
      <c r="G230" s="198">
        <f>'CURVA ABC'!E234</f>
        <v>1</v>
      </c>
      <c r="H230" s="199" t="str">
        <f>'CURVA ABC'!F234</f>
        <v>C</v>
      </c>
      <c r="I230" s="199">
        <f>VLOOKUP(Tabela5[[#This Row],[PRODUTO]],'CURVA ABC'!$H$10:$M$404,2,0)</f>
        <v>0</v>
      </c>
      <c r="J230" s="197">
        <f>VLOOKUP(Tabela5[[#This Row],[PRODUTO]],'CURVA ABC'!$H$10:$M$404,3,0)</f>
        <v>0</v>
      </c>
      <c r="K230" s="197">
        <f>VLOOKUP(Tabela5[[#This Row],[PRODUTO]],'CURVA ABC'!$H$10:$M$404,4,0)</f>
        <v>0</v>
      </c>
      <c r="L230" s="198">
        <f>IFERROR(Tabela5[[#This Row],[VALOR.]]/'CURVA ABC'!$J$2,0)</f>
        <v>0</v>
      </c>
      <c r="M230" s="198">
        <f>VLOOKUP(Tabela5[[#This Row],[PRODUTO]],'CURVA ABC'!$H$10:$M$404,5,0)</f>
        <v>0</v>
      </c>
      <c r="N230" s="199" t="str">
        <f>VLOOKUP(Tabela5[[#This Row],[PRODUTO]],'CURVA ABC'!$H$10:$M$404,6,0)</f>
        <v>A</v>
      </c>
      <c r="O230" s="197" t="str">
        <f>IF(AND(COMPARATIVO!$H230="",COMPARATIVO!$N230=""),"",IF(COMPARATIVO!$H230=COMPARATIVO!$N230,"EQUILIBRADO",IF(AND(COMPARATIVO!$H230="A",COMPARATIVO!$N230="B"),"GIRO BAIXO",IF(AND(COMPARATIVO!$H230="A",COMPARATIVO!$N230="C"),"GIRO MUITO BAIXO",IF(AND(COMPARATIVO!$H230="B",COMPARATIVO!$N230="A"),"GIRO ALTO",IF(AND(COMPARATIVO!$H230="B",COMPARATIVO!$N230="C"),"GIRO BAIXO",IF(AND(COMPARATIVO!$H230="C",COMPARATIVO!$N230="A"),"GIRO MUITO ALTO",IF(AND(COMPARATIVO!$H230="C",COMPARATIVO!$N230="B"),"GIRO ALTO",""))))))))</f>
        <v>GIRO MUITO ALTO</v>
      </c>
    </row>
    <row r="231" spans="1:15" x14ac:dyDescent="0.25">
      <c r="A231" s="200" t="str">
        <f>'CURVA ABC'!A235</f>
        <v>ESPETO BAMBU 50un</v>
      </c>
      <c r="B231" s="200" t="str">
        <f>IFERROR(VLOOKUP(Tabela5[[#This Row],[PRODUTO]],CADASTRO!$B$2:$C$393,2,0),"")</f>
        <v/>
      </c>
      <c r="C231" s="200">
        <f>'CURVA ABC'!B235</f>
        <v>0</v>
      </c>
      <c r="D231" s="194">
        <f>'CURVA ABC'!C235</f>
        <v>0</v>
      </c>
      <c r="E231" s="194">
        <f>'CURVA ABC'!D235</f>
        <v>0</v>
      </c>
      <c r="F231" s="195">
        <f>IFERROR(Tabela5[[#This Row],[VALOR]]/'CURVA ABC'!$C$2,0)</f>
        <v>0</v>
      </c>
      <c r="G231" s="195">
        <f>'CURVA ABC'!E235</f>
        <v>1</v>
      </c>
      <c r="H231" s="196" t="str">
        <f>'CURVA ABC'!F235</f>
        <v>C</v>
      </c>
      <c r="I231" s="196">
        <f>VLOOKUP(Tabela5[[#This Row],[PRODUTO]],'CURVA ABC'!$H$10:$M$404,2,0)</f>
        <v>0</v>
      </c>
      <c r="J231" s="194">
        <f>VLOOKUP(Tabela5[[#This Row],[PRODUTO]],'CURVA ABC'!$H$10:$M$404,3,0)</f>
        <v>0</v>
      </c>
      <c r="K231" s="194">
        <f>VLOOKUP(Tabela5[[#This Row],[PRODUTO]],'CURVA ABC'!$H$10:$M$404,4,0)</f>
        <v>0</v>
      </c>
      <c r="L231" s="195">
        <f>IFERROR(Tabela5[[#This Row],[VALOR.]]/'CURVA ABC'!$J$2,0)</f>
        <v>0</v>
      </c>
      <c r="M231" s="195">
        <f>VLOOKUP(Tabela5[[#This Row],[PRODUTO]],'CURVA ABC'!$H$10:$M$404,5,0)</f>
        <v>0</v>
      </c>
      <c r="N231" s="196" t="str">
        <f>VLOOKUP(Tabela5[[#This Row],[PRODUTO]],'CURVA ABC'!$H$10:$M$404,6,0)</f>
        <v>A</v>
      </c>
      <c r="O231" s="194" t="str">
        <f>IF(AND(COMPARATIVO!$H231="",COMPARATIVO!$N231=""),"",IF(COMPARATIVO!$H231=COMPARATIVO!$N231,"EQUILIBRADO",IF(AND(COMPARATIVO!$H231="A",COMPARATIVO!$N231="B"),"GIRO BAIXO",IF(AND(COMPARATIVO!$H231="A",COMPARATIVO!$N231="C"),"GIRO MUITO BAIXO",IF(AND(COMPARATIVO!$H231="B",COMPARATIVO!$N231="A"),"GIRO ALTO",IF(AND(COMPARATIVO!$H231="B",COMPARATIVO!$N231="C"),"GIRO BAIXO",IF(AND(COMPARATIVO!$H231="C",COMPARATIVO!$N231="A"),"GIRO MUITO ALTO",IF(AND(COMPARATIVO!$H231="C",COMPARATIVO!$N231="B"),"GIRO ALTO",""))))))))</f>
        <v>GIRO MUITO ALTO</v>
      </c>
    </row>
    <row r="232" spans="1:15" x14ac:dyDescent="0.25">
      <c r="A232" s="201" t="str">
        <f>'CURVA ABC'!A236</f>
        <v>ESPINAFRE</v>
      </c>
      <c r="B232" s="201" t="str">
        <f>IFERROR(VLOOKUP(Tabela5[[#This Row],[PRODUTO]],CADASTRO!$B$2:$C$393,2,0),"")</f>
        <v/>
      </c>
      <c r="C232" s="201">
        <f>'CURVA ABC'!B236</f>
        <v>0</v>
      </c>
      <c r="D232" s="197">
        <f>'CURVA ABC'!C236</f>
        <v>0</v>
      </c>
      <c r="E232" s="197">
        <f>'CURVA ABC'!D236</f>
        <v>0</v>
      </c>
      <c r="F232" s="198">
        <f>IFERROR(Tabela5[[#This Row],[VALOR]]/'CURVA ABC'!$C$2,0)</f>
        <v>0</v>
      </c>
      <c r="G232" s="198">
        <f>'CURVA ABC'!E236</f>
        <v>1</v>
      </c>
      <c r="H232" s="199" t="str">
        <f>'CURVA ABC'!F236</f>
        <v>C</v>
      </c>
      <c r="I232" s="199">
        <f>VLOOKUP(Tabela5[[#This Row],[PRODUTO]],'CURVA ABC'!$H$10:$M$404,2,0)</f>
        <v>0</v>
      </c>
      <c r="J232" s="197">
        <f>VLOOKUP(Tabela5[[#This Row],[PRODUTO]],'CURVA ABC'!$H$10:$M$404,3,0)</f>
        <v>0</v>
      </c>
      <c r="K232" s="197">
        <f>VLOOKUP(Tabela5[[#This Row],[PRODUTO]],'CURVA ABC'!$H$10:$M$404,4,0)</f>
        <v>0</v>
      </c>
      <c r="L232" s="198">
        <f>IFERROR(Tabela5[[#This Row],[VALOR.]]/'CURVA ABC'!$J$2,0)</f>
        <v>0</v>
      </c>
      <c r="M232" s="198">
        <f>VLOOKUP(Tabela5[[#This Row],[PRODUTO]],'CURVA ABC'!$H$10:$M$404,5,0)</f>
        <v>0</v>
      </c>
      <c r="N232" s="199" t="str">
        <f>VLOOKUP(Tabela5[[#This Row],[PRODUTO]],'CURVA ABC'!$H$10:$M$404,6,0)</f>
        <v>A</v>
      </c>
      <c r="O232" s="197" t="str">
        <f>IF(AND(COMPARATIVO!$H232="",COMPARATIVO!$N232=""),"",IF(COMPARATIVO!$H232=COMPARATIVO!$N232,"EQUILIBRADO",IF(AND(COMPARATIVO!$H232="A",COMPARATIVO!$N232="B"),"GIRO BAIXO",IF(AND(COMPARATIVO!$H232="A",COMPARATIVO!$N232="C"),"GIRO MUITO BAIXO",IF(AND(COMPARATIVO!$H232="B",COMPARATIVO!$N232="A"),"GIRO ALTO",IF(AND(COMPARATIVO!$H232="B",COMPARATIVO!$N232="C"),"GIRO BAIXO",IF(AND(COMPARATIVO!$H232="C",COMPARATIVO!$N232="A"),"GIRO MUITO ALTO",IF(AND(COMPARATIVO!$H232="C",COMPARATIVO!$N232="B"),"GIRO ALTO",""))))))))</f>
        <v>GIRO MUITO ALTO</v>
      </c>
    </row>
    <row r="233" spans="1:15" x14ac:dyDescent="0.25">
      <c r="A233" s="200" t="str">
        <f>'CURVA ABC'!A237</f>
        <v>ESPUMANTE SAINT GERMAIN</v>
      </c>
      <c r="B233" s="200" t="str">
        <f>IFERROR(VLOOKUP(Tabela5[[#This Row],[PRODUTO]],CADASTRO!$B$2:$C$393,2,0),"")</f>
        <v/>
      </c>
      <c r="C233" s="200">
        <f>'CURVA ABC'!B237</f>
        <v>0</v>
      </c>
      <c r="D233" s="194">
        <f>'CURVA ABC'!C237</f>
        <v>0</v>
      </c>
      <c r="E233" s="194">
        <f>'CURVA ABC'!D237</f>
        <v>0</v>
      </c>
      <c r="F233" s="195">
        <f>IFERROR(Tabela5[[#This Row],[VALOR]]/'CURVA ABC'!$C$2,0)</f>
        <v>0</v>
      </c>
      <c r="G233" s="195">
        <f>'CURVA ABC'!E237</f>
        <v>1</v>
      </c>
      <c r="H233" s="196" t="str">
        <f>'CURVA ABC'!F237</f>
        <v>C</v>
      </c>
      <c r="I233" s="196">
        <f>VLOOKUP(Tabela5[[#This Row],[PRODUTO]],'CURVA ABC'!$H$10:$M$404,2,0)</f>
        <v>0</v>
      </c>
      <c r="J233" s="194">
        <f>VLOOKUP(Tabela5[[#This Row],[PRODUTO]],'CURVA ABC'!$H$10:$M$404,3,0)</f>
        <v>0</v>
      </c>
      <c r="K233" s="194">
        <f>VLOOKUP(Tabela5[[#This Row],[PRODUTO]],'CURVA ABC'!$H$10:$M$404,4,0)</f>
        <v>0</v>
      </c>
      <c r="L233" s="195">
        <f>IFERROR(Tabela5[[#This Row],[VALOR.]]/'CURVA ABC'!$J$2,0)</f>
        <v>0</v>
      </c>
      <c r="M233" s="195">
        <f>VLOOKUP(Tabela5[[#This Row],[PRODUTO]],'CURVA ABC'!$H$10:$M$404,5,0)</f>
        <v>0</v>
      </c>
      <c r="N233" s="196" t="str">
        <f>VLOOKUP(Tabela5[[#This Row],[PRODUTO]],'CURVA ABC'!$H$10:$M$404,6,0)</f>
        <v>A</v>
      </c>
      <c r="O233" s="194" t="str">
        <f>IF(AND(COMPARATIVO!$H233="",COMPARATIVO!$N233=""),"",IF(COMPARATIVO!$H233=COMPARATIVO!$N233,"EQUILIBRADO",IF(AND(COMPARATIVO!$H233="A",COMPARATIVO!$N233="B"),"GIRO BAIXO",IF(AND(COMPARATIVO!$H233="A",COMPARATIVO!$N233="C"),"GIRO MUITO BAIXO",IF(AND(COMPARATIVO!$H233="B",COMPARATIVO!$N233="A"),"GIRO ALTO",IF(AND(COMPARATIVO!$H233="B",COMPARATIVO!$N233="C"),"GIRO BAIXO",IF(AND(COMPARATIVO!$H233="C",COMPARATIVO!$N233="A"),"GIRO MUITO ALTO",IF(AND(COMPARATIVO!$H233="C",COMPARATIVO!$N233="B"),"GIRO ALTO",""))))))))</f>
        <v>GIRO MUITO ALTO</v>
      </c>
    </row>
    <row r="234" spans="1:15" x14ac:dyDescent="0.25">
      <c r="A234" s="201" t="str">
        <f>'CURVA ABC'!A238</f>
        <v>FANTA 2 LT</v>
      </c>
      <c r="B234" s="201" t="str">
        <f>IFERROR(VLOOKUP(Tabela5[[#This Row],[PRODUTO]],CADASTRO!$B$2:$C$393,2,0),"")</f>
        <v/>
      </c>
      <c r="C234" s="201">
        <f>'CURVA ABC'!B238</f>
        <v>0</v>
      </c>
      <c r="D234" s="197">
        <f>'CURVA ABC'!C238</f>
        <v>0</v>
      </c>
      <c r="E234" s="197">
        <f>'CURVA ABC'!D238</f>
        <v>0</v>
      </c>
      <c r="F234" s="198">
        <f>IFERROR(Tabela5[[#This Row],[VALOR]]/'CURVA ABC'!$C$2,0)</f>
        <v>0</v>
      </c>
      <c r="G234" s="198">
        <f>'CURVA ABC'!E238</f>
        <v>1</v>
      </c>
      <c r="H234" s="199" t="str">
        <f>'CURVA ABC'!F238</f>
        <v>C</v>
      </c>
      <c r="I234" s="199">
        <f>VLOOKUP(Tabela5[[#This Row],[PRODUTO]],'CURVA ABC'!$H$10:$M$404,2,0)</f>
        <v>0</v>
      </c>
      <c r="J234" s="197">
        <f>VLOOKUP(Tabela5[[#This Row],[PRODUTO]],'CURVA ABC'!$H$10:$M$404,3,0)</f>
        <v>0</v>
      </c>
      <c r="K234" s="197">
        <f>VLOOKUP(Tabela5[[#This Row],[PRODUTO]],'CURVA ABC'!$H$10:$M$404,4,0)</f>
        <v>0</v>
      </c>
      <c r="L234" s="198">
        <f>IFERROR(Tabela5[[#This Row],[VALOR.]]/'CURVA ABC'!$J$2,0)</f>
        <v>0</v>
      </c>
      <c r="M234" s="198">
        <f>VLOOKUP(Tabela5[[#This Row],[PRODUTO]],'CURVA ABC'!$H$10:$M$404,5,0)</f>
        <v>0</v>
      </c>
      <c r="N234" s="199" t="str">
        <f>VLOOKUP(Tabela5[[#This Row],[PRODUTO]],'CURVA ABC'!$H$10:$M$404,6,0)</f>
        <v>A</v>
      </c>
      <c r="O234" s="197" t="str">
        <f>IF(AND(COMPARATIVO!$H234="",COMPARATIVO!$N234=""),"",IF(COMPARATIVO!$H234=COMPARATIVO!$N234,"EQUILIBRADO",IF(AND(COMPARATIVO!$H234="A",COMPARATIVO!$N234="B"),"GIRO BAIXO",IF(AND(COMPARATIVO!$H234="A",COMPARATIVO!$N234="C"),"GIRO MUITO BAIXO",IF(AND(COMPARATIVO!$H234="B",COMPARATIVO!$N234="A"),"GIRO ALTO",IF(AND(COMPARATIVO!$H234="B",COMPARATIVO!$N234="C"),"GIRO BAIXO",IF(AND(COMPARATIVO!$H234="C",COMPARATIVO!$N234="A"),"GIRO MUITO ALTO",IF(AND(COMPARATIVO!$H234="C",COMPARATIVO!$N234="B"),"GIRO ALTO",""))))))))</f>
        <v>GIRO MUITO ALTO</v>
      </c>
    </row>
    <row r="235" spans="1:15" x14ac:dyDescent="0.25">
      <c r="A235" s="200" t="str">
        <f>'CURVA ABC'!A239</f>
        <v>FANTA LATA</v>
      </c>
      <c r="B235" s="200" t="str">
        <f>IFERROR(VLOOKUP(Tabela5[[#This Row],[PRODUTO]],CADASTRO!$B$2:$C$393,2,0),"")</f>
        <v/>
      </c>
      <c r="C235" s="200">
        <f>'CURVA ABC'!B239</f>
        <v>0</v>
      </c>
      <c r="D235" s="194">
        <f>'CURVA ABC'!C239</f>
        <v>0</v>
      </c>
      <c r="E235" s="194">
        <f>'CURVA ABC'!D239</f>
        <v>0</v>
      </c>
      <c r="F235" s="195">
        <f>IFERROR(Tabela5[[#This Row],[VALOR]]/'CURVA ABC'!$C$2,0)</f>
        <v>0</v>
      </c>
      <c r="G235" s="195">
        <f>'CURVA ABC'!E239</f>
        <v>1</v>
      </c>
      <c r="H235" s="196" t="str">
        <f>'CURVA ABC'!F239</f>
        <v>C</v>
      </c>
      <c r="I235" s="196">
        <f>VLOOKUP(Tabela5[[#This Row],[PRODUTO]],'CURVA ABC'!$H$10:$M$404,2,0)</f>
        <v>0</v>
      </c>
      <c r="J235" s="194">
        <f>VLOOKUP(Tabela5[[#This Row],[PRODUTO]],'CURVA ABC'!$H$10:$M$404,3,0)</f>
        <v>0</v>
      </c>
      <c r="K235" s="194">
        <f>VLOOKUP(Tabela5[[#This Row],[PRODUTO]],'CURVA ABC'!$H$10:$M$404,4,0)</f>
        <v>0</v>
      </c>
      <c r="L235" s="195">
        <f>IFERROR(Tabela5[[#This Row],[VALOR.]]/'CURVA ABC'!$J$2,0)</f>
        <v>0</v>
      </c>
      <c r="M235" s="195">
        <f>VLOOKUP(Tabela5[[#This Row],[PRODUTO]],'CURVA ABC'!$H$10:$M$404,5,0)</f>
        <v>0</v>
      </c>
      <c r="N235" s="196" t="str">
        <f>VLOOKUP(Tabela5[[#This Row],[PRODUTO]],'CURVA ABC'!$H$10:$M$404,6,0)</f>
        <v>A</v>
      </c>
      <c r="O235" s="194" t="str">
        <f>IF(AND(COMPARATIVO!$H235="",COMPARATIVO!$N235=""),"",IF(COMPARATIVO!$H235=COMPARATIVO!$N235,"EQUILIBRADO",IF(AND(COMPARATIVO!$H235="A",COMPARATIVO!$N235="B"),"GIRO BAIXO",IF(AND(COMPARATIVO!$H235="A",COMPARATIVO!$N235="C"),"GIRO MUITO BAIXO",IF(AND(COMPARATIVO!$H235="B",COMPARATIVO!$N235="A"),"GIRO ALTO",IF(AND(COMPARATIVO!$H235="B",COMPARATIVO!$N235="C"),"GIRO BAIXO",IF(AND(COMPARATIVO!$H235="C",COMPARATIVO!$N235="A"),"GIRO MUITO ALTO",IF(AND(COMPARATIVO!$H235="C",COMPARATIVO!$N235="B"),"GIRO ALTO",""))))))))</f>
        <v>GIRO MUITO ALTO</v>
      </c>
    </row>
    <row r="236" spans="1:15" x14ac:dyDescent="0.25">
      <c r="A236" s="201" t="str">
        <f>'CURVA ABC'!A240</f>
        <v>FARINHA DE MANDIOCA</v>
      </c>
      <c r="B236" s="201" t="str">
        <f>IFERROR(VLOOKUP(Tabela5[[#This Row],[PRODUTO]],CADASTRO!$B$2:$C$393,2,0),"")</f>
        <v/>
      </c>
      <c r="C236" s="201">
        <f>'CURVA ABC'!B240</f>
        <v>0</v>
      </c>
      <c r="D236" s="197">
        <f>'CURVA ABC'!C240</f>
        <v>0</v>
      </c>
      <c r="E236" s="197">
        <f>'CURVA ABC'!D240</f>
        <v>0</v>
      </c>
      <c r="F236" s="198">
        <f>IFERROR(Tabela5[[#This Row],[VALOR]]/'CURVA ABC'!$C$2,0)</f>
        <v>0</v>
      </c>
      <c r="G236" s="198">
        <f>'CURVA ABC'!E240</f>
        <v>1</v>
      </c>
      <c r="H236" s="199" t="str">
        <f>'CURVA ABC'!F240</f>
        <v>C</v>
      </c>
      <c r="I236" s="199">
        <f>VLOOKUP(Tabela5[[#This Row],[PRODUTO]],'CURVA ABC'!$H$10:$M$404,2,0)</f>
        <v>0</v>
      </c>
      <c r="J236" s="197">
        <f>VLOOKUP(Tabela5[[#This Row],[PRODUTO]],'CURVA ABC'!$H$10:$M$404,3,0)</f>
        <v>0</v>
      </c>
      <c r="K236" s="197">
        <f>VLOOKUP(Tabela5[[#This Row],[PRODUTO]],'CURVA ABC'!$H$10:$M$404,4,0)</f>
        <v>0</v>
      </c>
      <c r="L236" s="198">
        <f>IFERROR(Tabela5[[#This Row],[VALOR.]]/'CURVA ABC'!$J$2,0)</f>
        <v>0</v>
      </c>
      <c r="M236" s="198">
        <f>VLOOKUP(Tabela5[[#This Row],[PRODUTO]],'CURVA ABC'!$H$10:$M$404,5,0)</f>
        <v>0</v>
      </c>
      <c r="N236" s="199" t="str">
        <f>VLOOKUP(Tabela5[[#This Row],[PRODUTO]],'CURVA ABC'!$H$10:$M$404,6,0)</f>
        <v>A</v>
      </c>
      <c r="O236" s="197" t="str">
        <f>IF(AND(COMPARATIVO!$H236="",COMPARATIVO!$N236=""),"",IF(COMPARATIVO!$H236=COMPARATIVO!$N236,"EQUILIBRADO",IF(AND(COMPARATIVO!$H236="A",COMPARATIVO!$N236="B"),"GIRO BAIXO",IF(AND(COMPARATIVO!$H236="A",COMPARATIVO!$N236="C"),"GIRO MUITO BAIXO",IF(AND(COMPARATIVO!$H236="B",COMPARATIVO!$N236="A"),"GIRO ALTO",IF(AND(COMPARATIVO!$H236="B",COMPARATIVO!$N236="C"),"GIRO BAIXO",IF(AND(COMPARATIVO!$H236="C",COMPARATIVO!$N236="A"),"GIRO MUITO ALTO",IF(AND(COMPARATIVO!$H236="C",COMPARATIVO!$N236="B"),"GIRO ALTO",""))))))))</f>
        <v>GIRO MUITO ALTO</v>
      </c>
    </row>
    <row r="237" spans="1:15" x14ac:dyDescent="0.25">
      <c r="A237" s="200" t="str">
        <f>'CURVA ABC'!A241</f>
        <v>FARINHA DE ROSCA</v>
      </c>
      <c r="B237" s="200" t="str">
        <f>IFERROR(VLOOKUP(Tabela5[[#This Row],[PRODUTO]],CADASTRO!$B$2:$C$393,2,0),"")</f>
        <v/>
      </c>
      <c r="C237" s="200">
        <f>'CURVA ABC'!B241</f>
        <v>0</v>
      </c>
      <c r="D237" s="194">
        <f>'CURVA ABC'!C241</f>
        <v>0</v>
      </c>
      <c r="E237" s="194">
        <f>'CURVA ABC'!D241</f>
        <v>0</v>
      </c>
      <c r="F237" s="195">
        <f>IFERROR(Tabela5[[#This Row],[VALOR]]/'CURVA ABC'!$C$2,0)</f>
        <v>0</v>
      </c>
      <c r="G237" s="195">
        <f>'CURVA ABC'!E241</f>
        <v>1</v>
      </c>
      <c r="H237" s="196" t="str">
        <f>'CURVA ABC'!F241</f>
        <v>C</v>
      </c>
      <c r="I237" s="196">
        <f>VLOOKUP(Tabela5[[#This Row],[PRODUTO]],'CURVA ABC'!$H$10:$M$404,2,0)</f>
        <v>0</v>
      </c>
      <c r="J237" s="194">
        <f>VLOOKUP(Tabela5[[#This Row],[PRODUTO]],'CURVA ABC'!$H$10:$M$404,3,0)</f>
        <v>0</v>
      </c>
      <c r="K237" s="194">
        <f>VLOOKUP(Tabela5[[#This Row],[PRODUTO]],'CURVA ABC'!$H$10:$M$404,4,0)</f>
        <v>0</v>
      </c>
      <c r="L237" s="195">
        <f>IFERROR(Tabela5[[#This Row],[VALOR.]]/'CURVA ABC'!$J$2,0)</f>
        <v>0</v>
      </c>
      <c r="M237" s="195">
        <f>VLOOKUP(Tabela5[[#This Row],[PRODUTO]],'CURVA ABC'!$H$10:$M$404,5,0)</f>
        <v>0</v>
      </c>
      <c r="N237" s="196" t="str">
        <f>VLOOKUP(Tabela5[[#This Row],[PRODUTO]],'CURVA ABC'!$H$10:$M$404,6,0)</f>
        <v>A</v>
      </c>
      <c r="O237" s="194" t="str">
        <f>IF(AND(COMPARATIVO!$H237="",COMPARATIVO!$N237=""),"",IF(COMPARATIVO!$H237=COMPARATIVO!$N237,"EQUILIBRADO",IF(AND(COMPARATIVO!$H237="A",COMPARATIVO!$N237="B"),"GIRO BAIXO",IF(AND(COMPARATIVO!$H237="A",COMPARATIVO!$N237="C"),"GIRO MUITO BAIXO",IF(AND(COMPARATIVO!$H237="B",COMPARATIVO!$N237="A"),"GIRO ALTO",IF(AND(COMPARATIVO!$H237="B",COMPARATIVO!$N237="C"),"GIRO BAIXO",IF(AND(COMPARATIVO!$H237="C",COMPARATIVO!$N237="A"),"GIRO MUITO ALTO",IF(AND(COMPARATIVO!$H237="C",COMPARATIVO!$N237="B"),"GIRO ALTO",""))))))))</f>
        <v>GIRO MUITO ALTO</v>
      </c>
    </row>
    <row r="238" spans="1:15" x14ac:dyDescent="0.25">
      <c r="A238" s="201" t="str">
        <f>'CURVA ABC'!A242</f>
        <v>FAROFA PRONTA</v>
      </c>
      <c r="B238" s="201" t="str">
        <f>IFERROR(VLOOKUP(Tabela5[[#This Row],[PRODUTO]],CADASTRO!$B$2:$C$393,2,0),"")</f>
        <v/>
      </c>
      <c r="C238" s="201">
        <f>'CURVA ABC'!B242</f>
        <v>0</v>
      </c>
      <c r="D238" s="197">
        <f>'CURVA ABC'!C242</f>
        <v>0</v>
      </c>
      <c r="E238" s="197">
        <f>'CURVA ABC'!D242</f>
        <v>0</v>
      </c>
      <c r="F238" s="198">
        <f>IFERROR(Tabela5[[#This Row],[VALOR]]/'CURVA ABC'!$C$2,0)</f>
        <v>0</v>
      </c>
      <c r="G238" s="198">
        <f>'CURVA ABC'!E242</f>
        <v>1</v>
      </c>
      <c r="H238" s="199" t="str">
        <f>'CURVA ABC'!F242</f>
        <v>C</v>
      </c>
      <c r="I238" s="199">
        <f>VLOOKUP(Tabela5[[#This Row],[PRODUTO]],'CURVA ABC'!$H$10:$M$404,2,0)</f>
        <v>0</v>
      </c>
      <c r="J238" s="197">
        <f>VLOOKUP(Tabela5[[#This Row],[PRODUTO]],'CURVA ABC'!$H$10:$M$404,3,0)</f>
        <v>0</v>
      </c>
      <c r="K238" s="197">
        <f>VLOOKUP(Tabela5[[#This Row],[PRODUTO]],'CURVA ABC'!$H$10:$M$404,4,0)</f>
        <v>0</v>
      </c>
      <c r="L238" s="198">
        <f>IFERROR(Tabela5[[#This Row],[VALOR.]]/'CURVA ABC'!$J$2,0)</f>
        <v>0</v>
      </c>
      <c r="M238" s="198">
        <f>VLOOKUP(Tabela5[[#This Row],[PRODUTO]],'CURVA ABC'!$H$10:$M$404,5,0)</f>
        <v>0</v>
      </c>
      <c r="N238" s="199" t="str">
        <f>VLOOKUP(Tabela5[[#This Row],[PRODUTO]],'CURVA ABC'!$H$10:$M$404,6,0)</f>
        <v>A</v>
      </c>
      <c r="O238" s="197" t="str">
        <f>IF(AND(COMPARATIVO!$H238="",COMPARATIVO!$N238=""),"",IF(COMPARATIVO!$H238=COMPARATIVO!$N238,"EQUILIBRADO",IF(AND(COMPARATIVO!$H238="A",COMPARATIVO!$N238="B"),"GIRO BAIXO",IF(AND(COMPARATIVO!$H238="A",COMPARATIVO!$N238="C"),"GIRO MUITO BAIXO",IF(AND(COMPARATIVO!$H238="B",COMPARATIVO!$N238="A"),"GIRO ALTO",IF(AND(COMPARATIVO!$H238="B",COMPARATIVO!$N238="C"),"GIRO BAIXO",IF(AND(COMPARATIVO!$H238="C",COMPARATIVO!$N238="A"),"GIRO MUITO ALTO",IF(AND(COMPARATIVO!$H238="C",COMPARATIVO!$N238="B"),"GIRO ALTO",""))))))))</f>
        <v>GIRO MUITO ALTO</v>
      </c>
    </row>
    <row r="239" spans="1:15" x14ac:dyDescent="0.25">
      <c r="A239" s="200" t="str">
        <f>'CURVA ABC'!A243</f>
        <v>FEIJÃO BRANCO</v>
      </c>
      <c r="B239" s="200" t="str">
        <f>IFERROR(VLOOKUP(Tabela5[[#This Row],[PRODUTO]],CADASTRO!$B$2:$C$393,2,0),"")</f>
        <v/>
      </c>
      <c r="C239" s="200">
        <f>'CURVA ABC'!B243</f>
        <v>0</v>
      </c>
      <c r="D239" s="194">
        <f>'CURVA ABC'!C243</f>
        <v>0</v>
      </c>
      <c r="E239" s="194">
        <f>'CURVA ABC'!D243</f>
        <v>0</v>
      </c>
      <c r="F239" s="195">
        <f>IFERROR(Tabela5[[#This Row],[VALOR]]/'CURVA ABC'!$C$2,0)</f>
        <v>0</v>
      </c>
      <c r="G239" s="195">
        <f>'CURVA ABC'!E243</f>
        <v>1</v>
      </c>
      <c r="H239" s="196" t="str">
        <f>'CURVA ABC'!F243</f>
        <v>C</v>
      </c>
      <c r="I239" s="196">
        <f>VLOOKUP(Tabela5[[#This Row],[PRODUTO]],'CURVA ABC'!$H$10:$M$404,2,0)</f>
        <v>0</v>
      </c>
      <c r="J239" s="194">
        <f>VLOOKUP(Tabela5[[#This Row],[PRODUTO]],'CURVA ABC'!$H$10:$M$404,3,0)</f>
        <v>0</v>
      </c>
      <c r="K239" s="194">
        <f>VLOOKUP(Tabela5[[#This Row],[PRODUTO]],'CURVA ABC'!$H$10:$M$404,4,0)</f>
        <v>0</v>
      </c>
      <c r="L239" s="195">
        <f>IFERROR(Tabela5[[#This Row],[VALOR.]]/'CURVA ABC'!$J$2,0)</f>
        <v>0</v>
      </c>
      <c r="M239" s="195">
        <f>VLOOKUP(Tabela5[[#This Row],[PRODUTO]],'CURVA ABC'!$H$10:$M$404,5,0)</f>
        <v>0</v>
      </c>
      <c r="N239" s="196" t="str">
        <f>VLOOKUP(Tabela5[[#This Row],[PRODUTO]],'CURVA ABC'!$H$10:$M$404,6,0)</f>
        <v>A</v>
      </c>
      <c r="O239" s="194" t="str">
        <f>IF(AND(COMPARATIVO!$H239="",COMPARATIVO!$N239=""),"",IF(COMPARATIVO!$H239=COMPARATIVO!$N239,"EQUILIBRADO",IF(AND(COMPARATIVO!$H239="A",COMPARATIVO!$N239="B"),"GIRO BAIXO",IF(AND(COMPARATIVO!$H239="A",COMPARATIVO!$N239="C"),"GIRO MUITO BAIXO",IF(AND(COMPARATIVO!$H239="B",COMPARATIVO!$N239="A"),"GIRO ALTO",IF(AND(COMPARATIVO!$H239="B",COMPARATIVO!$N239="C"),"GIRO BAIXO",IF(AND(COMPARATIVO!$H239="C",COMPARATIVO!$N239="A"),"GIRO MUITO ALTO",IF(AND(COMPARATIVO!$H239="C",COMPARATIVO!$N239="B"),"GIRO ALTO",""))))))))</f>
        <v>GIRO MUITO ALTO</v>
      </c>
    </row>
    <row r="240" spans="1:15" x14ac:dyDescent="0.25">
      <c r="A240" s="201" t="str">
        <f>'CURVA ABC'!A244</f>
        <v>FEIJÃO FRADINHO</v>
      </c>
      <c r="B240" s="201" t="str">
        <f>IFERROR(VLOOKUP(Tabela5[[#This Row],[PRODUTO]],CADASTRO!$B$2:$C$393,2,0),"")</f>
        <v/>
      </c>
      <c r="C240" s="201">
        <f>'CURVA ABC'!B244</f>
        <v>0</v>
      </c>
      <c r="D240" s="197">
        <f>'CURVA ABC'!C244</f>
        <v>0</v>
      </c>
      <c r="E240" s="197">
        <f>'CURVA ABC'!D244</f>
        <v>0</v>
      </c>
      <c r="F240" s="198">
        <f>IFERROR(Tabela5[[#This Row],[VALOR]]/'CURVA ABC'!$C$2,0)</f>
        <v>0</v>
      </c>
      <c r="G240" s="198">
        <f>'CURVA ABC'!E244</f>
        <v>1</v>
      </c>
      <c r="H240" s="199" t="str">
        <f>'CURVA ABC'!F244</f>
        <v>C</v>
      </c>
      <c r="I240" s="199">
        <f>VLOOKUP(Tabela5[[#This Row],[PRODUTO]],'CURVA ABC'!$H$10:$M$404,2,0)</f>
        <v>0</v>
      </c>
      <c r="J240" s="197">
        <f>VLOOKUP(Tabela5[[#This Row],[PRODUTO]],'CURVA ABC'!$H$10:$M$404,3,0)</f>
        <v>0</v>
      </c>
      <c r="K240" s="197">
        <f>VLOOKUP(Tabela5[[#This Row],[PRODUTO]],'CURVA ABC'!$H$10:$M$404,4,0)</f>
        <v>0</v>
      </c>
      <c r="L240" s="198">
        <f>IFERROR(Tabela5[[#This Row],[VALOR.]]/'CURVA ABC'!$J$2,0)</f>
        <v>0</v>
      </c>
      <c r="M240" s="198">
        <f>VLOOKUP(Tabela5[[#This Row],[PRODUTO]],'CURVA ABC'!$H$10:$M$404,5,0)</f>
        <v>0</v>
      </c>
      <c r="N240" s="199" t="str">
        <f>VLOOKUP(Tabela5[[#This Row],[PRODUTO]],'CURVA ABC'!$H$10:$M$404,6,0)</f>
        <v>A</v>
      </c>
      <c r="O240" s="197" t="str">
        <f>IF(AND(COMPARATIVO!$H240="",COMPARATIVO!$N240=""),"",IF(COMPARATIVO!$H240=COMPARATIVO!$N240,"EQUILIBRADO",IF(AND(COMPARATIVO!$H240="A",COMPARATIVO!$N240="B"),"GIRO BAIXO",IF(AND(COMPARATIVO!$H240="A",COMPARATIVO!$N240="C"),"GIRO MUITO BAIXO",IF(AND(COMPARATIVO!$H240="B",COMPARATIVO!$N240="A"),"GIRO ALTO",IF(AND(COMPARATIVO!$H240="B",COMPARATIVO!$N240="C"),"GIRO BAIXO",IF(AND(COMPARATIVO!$H240="C",COMPARATIVO!$N240="A"),"GIRO MUITO ALTO",IF(AND(COMPARATIVO!$H240="C",COMPARATIVO!$N240="B"),"GIRO ALTO",""))))))))</f>
        <v>GIRO MUITO ALTO</v>
      </c>
    </row>
    <row r="241" spans="1:15" x14ac:dyDescent="0.25">
      <c r="A241" s="200" t="str">
        <f>'CURVA ABC'!A245</f>
        <v>FEIJÃO PRETO</v>
      </c>
      <c r="B241" s="200" t="str">
        <f>IFERROR(VLOOKUP(Tabela5[[#This Row],[PRODUTO]],CADASTRO!$B$2:$C$393,2,0),"")</f>
        <v/>
      </c>
      <c r="C241" s="200">
        <f>'CURVA ABC'!B245</f>
        <v>0</v>
      </c>
      <c r="D241" s="194">
        <f>'CURVA ABC'!C245</f>
        <v>0</v>
      </c>
      <c r="E241" s="194">
        <f>'CURVA ABC'!D245</f>
        <v>0</v>
      </c>
      <c r="F241" s="195">
        <f>IFERROR(Tabela5[[#This Row],[VALOR]]/'CURVA ABC'!$C$2,0)</f>
        <v>0</v>
      </c>
      <c r="G241" s="195">
        <f>'CURVA ABC'!E245</f>
        <v>1</v>
      </c>
      <c r="H241" s="196" t="str">
        <f>'CURVA ABC'!F245</f>
        <v>C</v>
      </c>
      <c r="I241" s="196">
        <f>VLOOKUP(Tabela5[[#This Row],[PRODUTO]],'CURVA ABC'!$H$10:$M$404,2,0)</f>
        <v>0</v>
      </c>
      <c r="J241" s="194">
        <f>VLOOKUP(Tabela5[[#This Row],[PRODUTO]],'CURVA ABC'!$H$10:$M$404,3,0)</f>
        <v>0</v>
      </c>
      <c r="K241" s="194">
        <f>VLOOKUP(Tabela5[[#This Row],[PRODUTO]],'CURVA ABC'!$H$10:$M$404,4,0)</f>
        <v>0</v>
      </c>
      <c r="L241" s="195">
        <f>IFERROR(Tabela5[[#This Row],[VALOR.]]/'CURVA ABC'!$J$2,0)</f>
        <v>0</v>
      </c>
      <c r="M241" s="195">
        <f>VLOOKUP(Tabela5[[#This Row],[PRODUTO]],'CURVA ABC'!$H$10:$M$404,5,0)</f>
        <v>0</v>
      </c>
      <c r="N241" s="196" t="str">
        <f>VLOOKUP(Tabela5[[#This Row],[PRODUTO]],'CURVA ABC'!$H$10:$M$404,6,0)</f>
        <v>A</v>
      </c>
      <c r="O241" s="194" t="str">
        <f>IF(AND(COMPARATIVO!$H241="",COMPARATIVO!$N241=""),"",IF(COMPARATIVO!$H241=COMPARATIVO!$N241,"EQUILIBRADO",IF(AND(COMPARATIVO!$H241="A",COMPARATIVO!$N241="B"),"GIRO BAIXO",IF(AND(COMPARATIVO!$H241="A",COMPARATIVO!$N241="C"),"GIRO MUITO BAIXO",IF(AND(COMPARATIVO!$H241="B",COMPARATIVO!$N241="A"),"GIRO ALTO",IF(AND(COMPARATIVO!$H241="B",COMPARATIVO!$N241="C"),"GIRO BAIXO",IF(AND(COMPARATIVO!$H241="C",COMPARATIVO!$N241="A"),"GIRO MUITO ALTO",IF(AND(COMPARATIVO!$H241="C",COMPARATIVO!$N241="B"),"GIRO ALTO",""))))))))</f>
        <v>GIRO MUITO ALTO</v>
      </c>
    </row>
    <row r="242" spans="1:15" x14ac:dyDescent="0.25">
      <c r="A242" s="201" t="str">
        <f>'CURVA ABC'!A246</f>
        <v>FERMENTO BIOLOGICO SECO 10g</v>
      </c>
      <c r="B242" s="201" t="str">
        <f>IFERROR(VLOOKUP(Tabela5[[#This Row],[PRODUTO]],CADASTRO!$B$2:$C$393,2,0),"")</f>
        <v/>
      </c>
      <c r="C242" s="201">
        <f>'CURVA ABC'!B246</f>
        <v>0</v>
      </c>
      <c r="D242" s="197">
        <f>'CURVA ABC'!C246</f>
        <v>0</v>
      </c>
      <c r="E242" s="197">
        <f>'CURVA ABC'!D246</f>
        <v>0</v>
      </c>
      <c r="F242" s="198">
        <f>IFERROR(Tabela5[[#This Row],[VALOR]]/'CURVA ABC'!$C$2,0)</f>
        <v>0</v>
      </c>
      <c r="G242" s="198">
        <f>'CURVA ABC'!E246</f>
        <v>1</v>
      </c>
      <c r="H242" s="199" t="str">
        <f>'CURVA ABC'!F246</f>
        <v>C</v>
      </c>
      <c r="I242" s="199">
        <f>VLOOKUP(Tabela5[[#This Row],[PRODUTO]],'CURVA ABC'!$H$10:$M$404,2,0)</f>
        <v>0</v>
      </c>
      <c r="J242" s="197">
        <f>VLOOKUP(Tabela5[[#This Row],[PRODUTO]],'CURVA ABC'!$H$10:$M$404,3,0)</f>
        <v>0</v>
      </c>
      <c r="K242" s="197">
        <f>VLOOKUP(Tabela5[[#This Row],[PRODUTO]],'CURVA ABC'!$H$10:$M$404,4,0)</f>
        <v>0</v>
      </c>
      <c r="L242" s="198">
        <f>IFERROR(Tabela5[[#This Row],[VALOR.]]/'CURVA ABC'!$J$2,0)</f>
        <v>0</v>
      </c>
      <c r="M242" s="198">
        <f>VLOOKUP(Tabela5[[#This Row],[PRODUTO]],'CURVA ABC'!$H$10:$M$404,5,0)</f>
        <v>0</v>
      </c>
      <c r="N242" s="199" t="str">
        <f>VLOOKUP(Tabela5[[#This Row],[PRODUTO]],'CURVA ABC'!$H$10:$M$404,6,0)</f>
        <v>A</v>
      </c>
      <c r="O242" s="197" t="str">
        <f>IF(AND(COMPARATIVO!$H242="",COMPARATIVO!$N242=""),"",IF(COMPARATIVO!$H242=COMPARATIVO!$N242,"EQUILIBRADO",IF(AND(COMPARATIVO!$H242="A",COMPARATIVO!$N242="B"),"GIRO BAIXO",IF(AND(COMPARATIVO!$H242="A",COMPARATIVO!$N242="C"),"GIRO MUITO BAIXO",IF(AND(COMPARATIVO!$H242="B",COMPARATIVO!$N242="A"),"GIRO ALTO",IF(AND(COMPARATIVO!$H242="B",COMPARATIVO!$N242="C"),"GIRO BAIXO",IF(AND(COMPARATIVO!$H242="C",COMPARATIVO!$N242="A"),"GIRO MUITO ALTO",IF(AND(COMPARATIVO!$H242="C",COMPARATIVO!$N242="B"),"GIRO ALTO",""))))))))</f>
        <v>GIRO MUITO ALTO</v>
      </c>
    </row>
    <row r="243" spans="1:15" x14ac:dyDescent="0.25">
      <c r="A243" s="200" t="str">
        <f>'CURVA ABC'!A247</f>
        <v>FÍGADO BOVINO</v>
      </c>
      <c r="B243" s="200" t="str">
        <f>IFERROR(VLOOKUP(Tabela5[[#This Row],[PRODUTO]],CADASTRO!$B$2:$C$393,2,0),"")</f>
        <v/>
      </c>
      <c r="C243" s="200">
        <f>'CURVA ABC'!B247</f>
        <v>0</v>
      </c>
      <c r="D243" s="194">
        <f>'CURVA ABC'!C247</f>
        <v>0</v>
      </c>
      <c r="E243" s="194">
        <f>'CURVA ABC'!D247</f>
        <v>0</v>
      </c>
      <c r="F243" s="195">
        <f>IFERROR(Tabela5[[#This Row],[VALOR]]/'CURVA ABC'!$C$2,0)</f>
        <v>0</v>
      </c>
      <c r="G243" s="195">
        <f>'CURVA ABC'!E247</f>
        <v>1</v>
      </c>
      <c r="H243" s="196" t="str">
        <f>'CURVA ABC'!F247</f>
        <v>C</v>
      </c>
      <c r="I243" s="196">
        <f>VLOOKUP(Tabela5[[#This Row],[PRODUTO]],'CURVA ABC'!$H$10:$M$404,2,0)</f>
        <v>0</v>
      </c>
      <c r="J243" s="194">
        <f>VLOOKUP(Tabela5[[#This Row],[PRODUTO]],'CURVA ABC'!$H$10:$M$404,3,0)</f>
        <v>0</v>
      </c>
      <c r="K243" s="194">
        <f>VLOOKUP(Tabela5[[#This Row],[PRODUTO]],'CURVA ABC'!$H$10:$M$404,4,0)</f>
        <v>0</v>
      </c>
      <c r="L243" s="195">
        <f>IFERROR(Tabela5[[#This Row],[VALOR.]]/'CURVA ABC'!$J$2,0)</f>
        <v>0</v>
      </c>
      <c r="M243" s="195">
        <f>VLOOKUP(Tabela5[[#This Row],[PRODUTO]],'CURVA ABC'!$H$10:$M$404,5,0)</f>
        <v>0</v>
      </c>
      <c r="N243" s="196" t="str">
        <f>VLOOKUP(Tabela5[[#This Row],[PRODUTO]],'CURVA ABC'!$H$10:$M$404,6,0)</f>
        <v>A</v>
      </c>
      <c r="O243" s="194" t="str">
        <f>IF(AND(COMPARATIVO!$H243="",COMPARATIVO!$N243=""),"",IF(COMPARATIVO!$H243=COMPARATIVO!$N243,"EQUILIBRADO",IF(AND(COMPARATIVO!$H243="A",COMPARATIVO!$N243="B"),"GIRO BAIXO",IF(AND(COMPARATIVO!$H243="A",COMPARATIVO!$N243="C"),"GIRO MUITO BAIXO",IF(AND(COMPARATIVO!$H243="B",COMPARATIVO!$N243="A"),"GIRO ALTO",IF(AND(COMPARATIVO!$H243="B",COMPARATIVO!$N243="C"),"GIRO BAIXO",IF(AND(COMPARATIVO!$H243="C",COMPARATIVO!$N243="A"),"GIRO MUITO ALTO",IF(AND(COMPARATIVO!$H243="C",COMPARATIVO!$N243="B"),"GIRO ALTO",""))))))))</f>
        <v>GIRO MUITO ALTO</v>
      </c>
    </row>
    <row r="244" spans="1:15" x14ac:dyDescent="0.25">
      <c r="A244" s="201" t="str">
        <f>'CURVA ABC'!A248</f>
        <v>FIGO CALDA</v>
      </c>
      <c r="B244" s="201" t="str">
        <f>IFERROR(VLOOKUP(Tabela5[[#This Row],[PRODUTO]],CADASTRO!$B$2:$C$393,2,0),"")</f>
        <v/>
      </c>
      <c r="C244" s="201">
        <f>'CURVA ABC'!B248</f>
        <v>0</v>
      </c>
      <c r="D244" s="197">
        <f>'CURVA ABC'!C248</f>
        <v>0</v>
      </c>
      <c r="E244" s="197">
        <f>'CURVA ABC'!D248</f>
        <v>0</v>
      </c>
      <c r="F244" s="198">
        <f>IFERROR(Tabela5[[#This Row],[VALOR]]/'CURVA ABC'!$C$2,0)</f>
        <v>0</v>
      </c>
      <c r="G244" s="198">
        <f>'CURVA ABC'!E248</f>
        <v>1</v>
      </c>
      <c r="H244" s="199" t="str">
        <f>'CURVA ABC'!F248</f>
        <v>C</v>
      </c>
      <c r="I244" s="199">
        <f>VLOOKUP(Tabela5[[#This Row],[PRODUTO]],'CURVA ABC'!$H$10:$M$404,2,0)</f>
        <v>0</v>
      </c>
      <c r="J244" s="197">
        <f>VLOOKUP(Tabela5[[#This Row],[PRODUTO]],'CURVA ABC'!$H$10:$M$404,3,0)</f>
        <v>0</v>
      </c>
      <c r="K244" s="197">
        <f>VLOOKUP(Tabela5[[#This Row],[PRODUTO]],'CURVA ABC'!$H$10:$M$404,4,0)</f>
        <v>0</v>
      </c>
      <c r="L244" s="198">
        <f>IFERROR(Tabela5[[#This Row],[VALOR.]]/'CURVA ABC'!$J$2,0)</f>
        <v>0</v>
      </c>
      <c r="M244" s="198">
        <f>VLOOKUP(Tabela5[[#This Row],[PRODUTO]],'CURVA ABC'!$H$10:$M$404,5,0)</f>
        <v>0</v>
      </c>
      <c r="N244" s="199" t="str">
        <f>VLOOKUP(Tabela5[[#This Row],[PRODUTO]],'CURVA ABC'!$H$10:$M$404,6,0)</f>
        <v>A</v>
      </c>
      <c r="O244" s="197" t="str">
        <f>IF(AND(COMPARATIVO!$H244="",COMPARATIVO!$N244=""),"",IF(COMPARATIVO!$H244=COMPARATIVO!$N244,"EQUILIBRADO",IF(AND(COMPARATIVO!$H244="A",COMPARATIVO!$N244="B"),"GIRO BAIXO",IF(AND(COMPARATIVO!$H244="A",COMPARATIVO!$N244="C"),"GIRO MUITO BAIXO",IF(AND(COMPARATIVO!$H244="B",COMPARATIVO!$N244="A"),"GIRO ALTO",IF(AND(COMPARATIVO!$H244="B",COMPARATIVO!$N244="C"),"GIRO BAIXO",IF(AND(COMPARATIVO!$H244="C",COMPARATIVO!$N244="A"),"GIRO MUITO ALTO",IF(AND(COMPARATIVO!$H244="C",COMPARATIVO!$N244="B"),"GIRO ALTO",""))))))))</f>
        <v>GIRO MUITO ALTO</v>
      </c>
    </row>
    <row r="245" spans="1:15" x14ac:dyDescent="0.25">
      <c r="A245" s="200" t="str">
        <f>'CURVA ABC'!A249</f>
        <v>FILÉ DE BACALHAU</v>
      </c>
      <c r="B245" s="200" t="str">
        <f>IFERROR(VLOOKUP(Tabela5[[#This Row],[PRODUTO]],CADASTRO!$B$2:$C$393,2,0),"")</f>
        <v/>
      </c>
      <c r="C245" s="200">
        <f>'CURVA ABC'!B249</f>
        <v>0</v>
      </c>
      <c r="D245" s="194">
        <f>'CURVA ABC'!C249</f>
        <v>0</v>
      </c>
      <c r="E245" s="194">
        <f>'CURVA ABC'!D249</f>
        <v>0</v>
      </c>
      <c r="F245" s="195">
        <f>IFERROR(Tabela5[[#This Row],[VALOR]]/'CURVA ABC'!$C$2,0)</f>
        <v>0</v>
      </c>
      <c r="G245" s="195">
        <f>'CURVA ABC'!E249</f>
        <v>1</v>
      </c>
      <c r="H245" s="196" t="str">
        <f>'CURVA ABC'!F249</f>
        <v>C</v>
      </c>
      <c r="I245" s="196">
        <f>VLOOKUP(Tabela5[[#This Row],[PRODUTO]],'CURVA ABC'!$H$10:$M$404,2,0)</f>
        <v>0</v>
      </c>
      <c r="J245" s="194">
        <f>VLOOKUP(Tabela5[[#This Row],[PRODUTO]],'CURVA ABC'!$H$10:$M$404,3,0)</f>
        <v>0</v>
      </c>
      <c r="K245" s="194">
        <f>VLOOKUP(Tabela5[[#This Row],[PRODUTO]],'CURVA ABC'!$H$10:$M$404,4,0)</f>
        <v>0</v>
      </c>
      <c r="L245" s="195">
        <f>IFERROR(Tabela5[[#This Row],[VALOR.]]/'CURVA ABC'!$J$2,0)</f>
        <v>0</v>
      </c>
      <c r="M245" s="195">
        <f>VLOOKUP(Tabela5[[#This Row],[PRODUTO]],'CURVA ABC'!$H$10:$M$404,5,0)</f>
        <v>0</v>
      </c>
      <c r="N245" s="196" t="str">
        <f>VLOOKUP(Tabela5[[#This Row],[PRODUTO]],'CURVA ABC'!$H$10:$M$404,6,0)</f>
        <v>A</v>
      </c>
      <c r="O245" s="194" t="str">
        <f>IF(AND(COMPARATIVO!$H245="",COMPARATIVO!$N245=""),"",IF(COMPARATIVO!$H245=COMPARATIVO!$N245,"EQUILIBRADO",IF(AND(COMPARATIVO!$H245="A",COMPARATIVO!$N245="B"),"GIRO BAIXO",IF(AND(COMPARATIVO!$H245="A",COMPARATIVO!$N245="C"),"GIRO MUITO BAIXO",IF(AND(COMPARATIVO!$H245="B",COMPARATIVO!$N245="A"),"GIRO ALTO",IF(AND(COMPARATIVO!$H245="B",COMPARATIVO!$N245="C"),"GIRO BAIXO",IF(AND(COMPARATIVO!$H245="C",COMPARATIVO!$N245="A"),"GIRO MUITO ALTO",IF(AND(COMPARATIVO!$H245="C",COMPARATIVO!$N245="B"),"GIRO ALTO",""))))))))</f>
        <v>GIRO MUITO ALTO</v>
      </c>
    </row>
    <row r="246" spans="1:15" x14ac:dyDescent="0.25">
      <c r="A246" s="201" t="str">
        <f>'CURVA ABC'!A250</f>
        <v>FILE DE MERLUZA PC 0,800g</v>
      </c>
      <c r="B246" s="201" t="str">
        <f>IFERROR(VLOOKUP(Tabela5[[#This Row],[PRODUTO]],CADASTRO!$B$2:$C$393,2,0),"")</f>
        <v/>
      </c>
      <c r="C246" s="201">
        <f>'CURVA ABC'!B250</f>
        <v>0</v>
      </c>
      <c r="D246" s="197">
        <f>'CURVA ABC'!C250</f>
        <v>0</v>
      </c>
      <c r="E246" s="197">
        <f>'CURVA ABC'!D250</f>
        <v>0</v>
      </c>
      <c r="F246" s="198">
        <f>IFERROR(Tabela5[[#This Row],[VALOR]]/'CURVA ABC'!$C$2,0)</f>
        <v>0</v>
      </c>
      <c r="G246" s="198">
        <f>'CURVA ABC'!E250</f>
        <v>1</v>
      </c>
      <c r="H246" s="199" t="str">
        <f>'CURVA ABC'!F250</f>
        <v>C</v>
      </c>
      <c r="I246" s="199">
        <f>VLOOKUP(Tabela5[[#This Row],[PRODUTO]],'CURVA ABC'!$H$10:$M$404,2,0)</f>
        <v>0</v>
      </c>
      <c r="J246" s="197">
        <f>VLOOKUP(Tabela5[[#This Row],[PRODUTO]],'CURVA ABC'!$H$10:$M$404,3,0)</f>
        <v>0</v>
      </c>
      <c r="K246" s="197">
        <f>VLOOKUP(Tabela5[[#This Row],[PRODUTO]],'CURVA ABC'!$H$10:$M$404,4,0)</f>
        <v>0</v>
      </c>
      <c r="L246" s="198">
        <f>IFERROR(Tabela5[[#This Row],[VALOR.]]/'CURVA ABC'!$J$2,0)</f>
        <v>0</v>
      </c>
      <c r="M246" s="198">
        <f>VLOOKUP(Tabela5[[#This Row],[PRODUTO]],'CURVA ABC'!$H$10:$M$404,5,0)</f>
        <v>0</v>
      </c>
      <c r="N246" s="199" t="str">
        <f>VLOOKUP(Tabela5[[#This Row],[PRODUTO]],'CURVA ABC'!$H$10:$M$404,6,0)</f>
        <v>A</v>
      </c>
      <c r="O246" s="197" t="str">
        <f>IF(AND(COMPARATIVO!$H246="",COMPARATIVO!$N246=""),"",IF(COMPARATIVO!$H246=COMPARATIVO!$N246,"EQUILIBRADO",IF(AND(COMPARATIVO!$H246="A",COMPARATIVO!$N246="B"),"GIRO BAIXO",IF(AND(COMPARATIVO!$H246="A",COMPARATIVO!$N246="C"),"GIRO MUITO BAIXO",IF(AND(COMPARATIVO!$H246="B",COMPARATIVO!$N246="A"),"GIRO ALTO",IF(AND(COMPARATIVO!$H246="B",COMPARATIVO!$N246="C"),"GIRO BAIXO",IF(AND(COMPARATIVO!$H246="C",COMPARATIVO!$N246="A"),"GIRO MUITO ALTO",IF(AND(COMPARATIVO!$H246="C",COMPARATIVO!$N246="B"),"GIRO ALTO",""))))))))</f>
        <v>GIRO MUITO ALTO</v>
      </c>
    </row>
    <row r="247" spans="1:15" x14ac:dyDescent="0.25">
      <c r="A247" s="200" t="str">
        <f>'CURVA ABC'!A251</f>
        <v>FILÉ DE PEITO DE FRANGO</v>
      </c>
      <c r="B247" s="200" t="str">
        <f>IFERROR(VLOOKUP(Tabela5[[#This Row],[PRODUTO]],CADASTRO!$B$2:$C$393,2,0),"")</f>
        <v/>
      </c>
      <c r="C247" s="200">
        <f>'CURVA ABC'!B251</f>
        <v>0</v>
      </c>
      <c r="D247" s="194">
        <f>'CURVA ABC'!C251</f>
        <v>0</v>
      </c>
      <c r="E247" s="194">
        <f>'CURVA ABC'!D251</f>
        <v>0</v>
      </c>
      <c r="F247" s="195">
        <f>IFERROR(Tabela5[[#This Row],[VALOR]]/'CURVA ABC'!$C$2,0)</f>
        <v>0</v>
      </c>
      <c r="G247" s="195">
        <f>'CURVA ABC'!E251</f>
        <v>1</v>
      </c>
      <c r="H247" s="196" t="str">
        <f>'CURVA ABC'!F251</f>
        <v>C</v>
      </c>
      <c r="I247" s="196">
        <f>VLOOKUP(Tabela5[[#This Row],[PRODUTO]],'CURVA ABC'!$H$10:$M$404,2,0)</f>
        <v>0</v>
      </c>
      <c r="J247" s="194">
        <f>VLOOKUP(Tabela5[[#This Row],[PRODUTO]],'CURVA ABC'!$H$10:$M$404,3,0)</f>
        <v>0</v>
      </c>
      <c r="K247" s="194">
        <f>VLOOKUP(Tabela5[[#This Row],[PRODUTO]],'CURVA ABC'!$H$10:$M$404,4,0)</f>
        <v>0</v>
      </c>
      <c r="L247" s="195">
        <f>IFERROR(Tabela5[[#This Row],[VALOR.]]/'CURVA ABC'!$J$2,0)</f>
        <v>0</v>
      </c>
      <c r="M247" s="195">
        <f>VLOOKUP(Tabela5[[#This Row],[PRODUTO]],'CURVA ABC'!$H$10:$M$404,5,0)</f>
        <v>0</v>
      </c>
      <c r="N247" s="196" t="str">
        <f>VLOOKUP(Tabela5[[#This Row],[PRODUTO]],'CURVA ABC'!$H$10:$M$404,6,0)</f>
        <v>A</v>
      </c>
      <c r="O247" s="194" t="str">
        <f>IF(AND(COMPARATIVO!$H247="",COMPARATIVO!$N247=""),"",IF(COMPARATIVO!$H247=COMPARATIVO!$N247,"EQUILIBRADO",IF(AND(COMPARATIVO!$H247="A",COMPARATIVO!$N247="B"),"GIRO BAIXO",IF(AND(COMPARATIVO!$H247="A",COMPARATIVO!$N247="C"),"GIRO MUITO BAIXO",IF(AND(COMPARATIVO!$H247="B",COMPARATIVO!$N247="A"),"GIRO ALTO",IF(AND(COMPARATIVO!$H247="B",COMPARATIVO!$N247="C"),"GIRO BAIXO",IF(AND(COMPARATIVO!$H247="C",COMPARATIVO!$N247="A"),"GIRO MUITO ALTO",IF(AND(COMPARATIVO!$H247="C",COMPARATIVO!$N247="B"),"GIRO ALTO",""))))))))</f>
        <v>GIRO MUITO ALTO</v>
      </c>
    </row>
    <row r="248" spans="1:15" x14ac:dyDescent="0.25">
      <c r="A248" s="201" t="str">
        <f>'CURVA ABC'!A252</f>
        <v>FILÉ DE PINTADO MTP</v>
      </c>
      <c r="B248" s="201" t="str">
        <f>IFERROR(VLOOKUP(Tabela5[[#This Row],[PRODUTO]],CADASTRO!$B$2:$C$393,2,0),"")</f>
        <v/>
      </c>
      <c r="C248" s="201">
        <f>'CURVA ABC'!B252</f>
        <v>0</v>
      </c>
      <c r="D248" s="197">
        <f>'CURVA ABC'!C252</f>
        <v>0</v>
      </c>
      <c r="E248" s="197">
        <f>'CURVA ABC'!D252</f>
        <v>0</v>
      </c>
      <c r="F248" s="198">
        <f>IFERROR(Tabela5[[#This Row],[VALOR]]/'CURVA ABC'!$C$2,0)</f>
        <v>0</v>
      </c>
      <c r="G248" s="198">
        <f>'CURVA ABC'!E252</f>
        <v>1</v>
      </c>
      <c r="H248" s="199" t="str">
        <f>'CURVA ABC'!F252</f>
        <v>C</v>
      </c>
      <c r="I248" s="199">
        <f>VLOOKUP(Tabela5[[#This Row],[PRODUTO]],'CURVA ABC'!$H$10:$M$404,2,0)</f>
        <v>0</v>
      </c>
      <c r="J248" s="197">
        <f>VLOOKUP(Tabela5[[#This Row],[PRODUTO]],'CURVA ABC'!$H$10:$M$404,3,0)</f>
        <v>0</v>
      </c>
      <c r="K248" s="197">
        <f>VLOOKUP(Tabela5[[#This Row],[PRODUTO]],'CURVA ABC'!$H$10:$M$404,4,0)</f>
        <v>0</v>
      </c>
      <c r="L248" s="198">
        <f>IFERROR(Tabela5[[#This Row],[VALOR.]]/'CURVA ABC'!$J$2,0)</f>
        <v>0</v>
      </c>
      <c r="M248" s="198">
        <f>VLOOKUP(Tabela5[[#This Row],[PRODUTO]],'CURVA ABC'!$H$10:$M$404,5,0)</f>
        <v>0</v>
      </c>
      <c r="N248" s="199" t="str">
        <f>VLOOKUP(Tabela5[[#This Row],[PRODUTO]],'CURVA ABC'!$H$10:$M$404,6,0)</f>
        <v>A</v>
      </c>
      <c r="O248" s="197" t="str">
        <f>IF(AND(COMPARATIVO!$H248="",COMPARATIVO!$N248=""),"",IF(COMPARATIVO!$H248=COMPARATIVO!$N248,"EQUILIBRADO",IF(AND(COMPARATIVO!$H248="A",COMPARATIVO!$N248="B"),"GIRO BAIXO",IF(AND(COMPARATIVO!$H248="A",COMPARATIVO!$N248="C"),"GIRO MUITO BAIXO",IF(AND(COMPARATIVO!$H248="B",COMPARATIVO!$N248="A"),"GIRO ALTO",IF(AND(COMPARATIVO!$H248="B",COMPARATIVO!$N248="C"),"GIRO BAIXO",IF(AND(COMPARATIVO!$H248="C",COMPARATIVO!$N248="A"),"GIRO MUITO ALTO",IF(AND(COMPARATIVO!$H248="C",COMPARATIVO!$N248="B"),"GIRO ALTO",""))))))))</f>
        <v>GIRO MUITO ALTO</v>
      </c>
    </row>
    <row r="249" spans="1:15" x14ac:dyDescent="0.25">
      <c r="A249" s="200" t="str">
        <f>'CURVA ABC'!A253</f>
        <v>FILÉ MIGNON</v>
      </c>
      <c r="B249" s="200" t="str">
        <f>IFERROR(VLOOKUP(Tabela5[[#This Row],[PRODUTO]],CADASTRO!$B$2:$C$393,2,0),"")</f>
        <v/>
      </c>
      <c r="C249" s="200">
        <f>'CURVA ABC'!B253</f>
        <v>0</v>
      </c>
      <c r="D249" s="194">
        <f>'CURVA ABC'!C253</f>
        <v>0</v>
      </c>
      <c r="E249" s="194">
        <f>'CURVA ABC'!D253</f>
        <v>0</v>
      </c>
      <c r="F249" s="195">
        <f>IFERROR(Tabela5[[#This Row],[VALOR]]/'CURVA ABC'!$C$2,0)</f>
        <v>0</v>
      </c>
      <c r="G249" s="195">
        <f>'CURVA ABC'!E253</f>
        <v>1</v>
      </c>
      <c r="H249" s="196" t="str">
        <f>'CURVA ABC'!F253</f>
        <v>C</v>
      </c>
      <c r="I249" s="196">
        <f>VLOOKUP(Tabela5[[#This Row],[PRODUTO]],'CURVA ABC'!$H$10:$M$404,2,0)</f>
        <v>0</v>
      </c>
      <c r="J249" s="194">
        <f>VLOOKUP(Tabela5[[#This Row],[PRODUTO]],'CURVA ABC'!$H$10:$M$404,3,0)</f>
        <v>0</v>
      </c>
      <c r="K249" s="194">
        <f>VLOOKUP(Tabela5[[#This Row],[PRODUTO]],'CURVA ABC'!$H$10:$M$404,4,0)</f>
        <v>0</v>
      </c>
      <c r="L249" s="195">
        <f>IFERROR(Tabela5[[#This Row],[VALOR.]]/'CURVA ABC'!$J$2,0)</f>
        <v>0</v>
      </c>
      <c r="M249" s="195">
        <f>VLOOKUP(Tabela5[[#This Row],[PRODUTO]],'CURVA ABC'!$H$10:$M$404,5,0)</f>
        <v>0</v>
      </c>
      <c r="N249" s="196" t="str">
        <f>VLOOKUP(Tabela5[[#This Row],[PRODUTO]],'CURVA ABC'!$H$10:$M$404,6,0)</f>
        <v>A</v>
      </c>
      <c r="O249" s="194" t="str">
        <f>IF(AND(COMPARATIVO!$H249="",COMPARATIVO!$N249=""),"",IF(COMPARATIVO!$H249=COMPARATIVO!$N249,"EQUILIBRADO",IF(AND(COMPARATIVO!$H249="A",COMPARATIVO!$N249="B"),"GIRO BAIXO",IF(AND(COMPARATIVO!$H249="A",COMPARATIVO!$N249="C"),"GIRO MUITO BAIXO",IF(AND(COMPARATIVO!$H249="B",COMPARATIVO!$N249="A"),"GIRO ALTO",IF(AND(COMPARATIVO!$H249="B",COMPARATIVO!$N249="C"),"GIRO BAIXO",IF(AND(COMPARATIVO!$H249="C",COMPARATIVO!$N249="A"),"GIRO MUITO ALTO",IF(AND(COMPARATIVO!$H249="C",COMPARATIVO!$N249="B"),"GIRO ALTO",""))))))))</f>
        <v>GIRO MUITO ALTO</v>
      </c>
    </row>
    <row r="250" spans="1:15" x14ac:dyDescent="0.25">
      <c r="A250" s="201" t="str">
        <f>'CURVA ABC'!A254</f>
        <v>FUBÁ PC 0,500g</v>
      </c>
      <c r="B250" s="201" t="str">
        <f>IFERROR(VLOOKUP(Tabela5[[#This Row],[PRODUTO]],CADASTRO!$B$2:$C$393,2,0),"")</f>
        <v/>
      </c>
      <c r="C250" s="201">
        <f>'CURVA ABC'!B254</f>
        <v>0</v>
      </c>
      <c r="D250" s="197">
        <f>'CURVA ABC'!C254</f>
        <v>0</v>
      </c>
      <c r="E250" s="197">
        <f>'CURVA ABC'!D254</f>
        <v>0</v>
      </c>
      <c r="F250" s="198">
        <f>IFERROR(Tabela5[[#This Row],[VALOR]]/'CURVA ABC'!$C$2,0)</f>
        <v>0</v>
      </c>
      <c r="G250" s="198">
        <f>'CURVA ABC'!E254</f>
        <v>1</v>
      </c>
      <c r="H250" s="199" t="str">
        <f>'CURVA ABC'!F254</f>
        <v>C</v>
      </c>
      <c r="I250" s="199">
        <f>VLOOKUP(Tabela5[[#This Row],[PRODUTO]],'CURVA ABC'!$H$10:$M$404,2,0)</f>
        <v>0</v>
      </c>
      <c r="J250" s="197">
        <f>VLOOKUP(Tabela5[[#This Row],[PRODUTO]],'CURVA ABC'!$H$10:$M$404,3,0)</f>
        <v>0</v>
      </c>
      <c r="K250" s="197">
        <f>VLOOKUP(Tabela5[[#This Row],[PRODUTO]],'CURVA ABC'!$H$10:$M$404,4,0)</f>
        <v>0</v>
      </c>
      <c r="L250" s="198">
        <f>IFERROR(Tabela5[[#This Row],[VALOR.]]/'CURVA ABC'!$J$2,0)</f>
        <v>0</v>
      </c>
      <c r="M250" s="198">
        <f>VLOOKUP(Tabela5[[#This Row],[PRODUTO]],'CURVA ABC'!$H$10:$M$404,5,0)</f>
        <v>0</v>
      </c>
      <c r="N250" s="199" t="str">
        <f>VLOOKUP(Tabela5[[#This Row],[PRODUTO]],'CURVA ABC'!$H$10:$M$404,6,0)</f>
        <v>A</v>
      </c>
      <c r="O250" s="197" t="str">
        <f>IF(AND(COMPARATIVO!$H250="",COMPARATIVO!$N250=""),"",IF(COMPARATIVO!$H250=COMPARATIVO!$N250,"EQUILIBRADO",IF(AND(COMPARATIVO!$H250="A",COMPARATIVO!$N250="B"),"GIRO BAIXO",IF(AND(COMPARATIVO!$H250="A",COMPARATIVO!$N250="C"),"GIRO MUITO BAIXO",IF(AND(COMPARATIVO!$H250="B",COMPARATIVO!$N250="A"),"GIRO ALTO",IF(AND(COMPARATIVO!$H250="B",COMPARATIVO!$N250="C"),"GIRO BAIXO",IF(AND(COMPARATIVO!$H250="C",COMPARATIVO!$N250="A"),"GIRO MUITO ALTO",IF(AND(COMPARATIVO!$H250="C",COMPARATIVO!$N250="B"),"GIRO ALTO",""))))))))</f>
        <v>GIRO MUITO ALTO</v>
      </c>
    </row>
    <row r="251" spans="1:15" x14ac:dyDescent="0.25">
      <c r="A251" s="200" t="str">
        <f>'CURVA ABC'!A255</f>
        <v>GÁS CARBONICO ( CHOPEIRA)</v>
      </c>
      <c r="B251" s="200" t="str">
        <f>IFERROR(VLOOKUP(Tabela5[[#This Row],[PRODUTO]],CADASTRO!$B$2:$C$393,2,0),"")</f>
        <v/>
      </c>
      <c r="C251" s="200">
        <f>'CURVA ABC'!B255</f>
        <v>0</v>
      </c>
      <c r="D251" s="194">
        <f>'CURVA ABC'!C255</f>
        <v>0</v>
      </c>
      <c r="E251" s="194">
        <f>'CURVA ABC'!D255</f>
        <v>0</v>
      </c>
      <c r="F251" s="195">
        <f>IFERROR(Tabela5[[#This Row],[VALOR]]/'CURVA ABC'!$C$2,0)</f>
        <v>0</v>
      </c>
      <c r="G251" s="195">
        <f>'CURVA ABC'!E255</f>
        <v>1</v>
      </c>
      <c r="H251" s="196" t="str">
        <f>'CURVA ABC'!F255</f>
        <v>C</v>
      </c>
      <c r="I251" s="196">
        <f>VLOOKUP(Tabela5[[#This Row],[PRODUTO]],'CURVA ABC'!$H$10:$M$404,2,0)</f>
        <v>0</v>
      </c>
      <c r="J251" s="194">
        <f>VLOOKUP(Tabela5[[#This Row],[PRODUTO]],'CURVA ABC'!$H$10:$M$404,3,0)</f>
        <v>0</v>
      </c>
      <c r="K251" s="194">
        <f>VLOOKUP(Tabela5[[#This Row],[PRODUTO]],'CURVA ABC'!$H$10:$M$404,4,0)</f>
        <v>0</v>
      </c>
      <c r="L251" s="195">
        <f>IFERROR(Tabela5[[#This Row],[VALOR.]]/'CURVA ABC'!$J$2,0)</f>
        <v>0</v>
      </c>
      <c r="M251" s="195">
        <f>VLOOKUP(Tabela5[[#This Row],[PRODUTO]],'CURVA ABC'!$H$10:$M$404,5,0)</f>
        <v>0</v>
      </c>
      <c r="N251" s="196" t="str">
        <f>VLOOKUP(Tabela5[[#This Row],[PRODUTO]],'CURVA ABC'!$H$10:$M$404,6,0)</f>
        <v>A</v>
      </c>
      <c r="O251" s="194" t="str">
        <f>IF(AND(COMPARATIVO!$H251="",COMPARATIVO!$N251=""),"",IF(COMPARATIVO!$H251=COMPARATIVO!$N251,"EQUILIBRADO",IF(AND(COMPARATIVO!$H251="A",COMPARATIVO!$N251="B"),"GIRO BAIXO",IF(AND(COMPARATIVO!$H251="A",COMPARATIVO!$N251="C"),"GIRO MUITO BAIXO",IF(AND(COMPARATIVO!$H251="B",COMPARATIVO!$N251="A"),"GIRO ALTO",IF(AND(COMPARATIVO!$H251="B",COMPARATIVO!$N251="C"),"GIRO BAIXO",IF(AND(COMPARATIVO!$H251="C",COMPARATIVO!$N251="A"),"GIRO MUITO ALTO",IF(AND(COMPARATIVO!$H251="C",COMPARATIVO!$N251="B"),"GIRO ALTO",""))))))))</f>
        <v>GIRO MUITO ALTO</v>
      </c>
    </row>
    <row r="252" spans="1:15" x14ac:dyDescent="0.25">
      <c r="A252" s="201" t="str">
        <f>'CURVA ABC'!A256</f>
        <v>GELEIA DE AMORA 0,320g</v>
      </c>
      <c r="B252" s="201" t="str">
        <f>IFERROR(VLOOKUP(Tabela5[[#This Row],[PRODUTO]],CADASTRO!$B$2:$C$393,2,0),"")</f>
        <v/>
      </c>
      <c r="C252" s="201">
        <f>'CURVA ABC'!B256</f>
        <v>0</v>
      </c>
      <c r="D252" s="197">
        <f>'CURVA ABC'!C256</f>
        <v>0</v>
      </c>
      <c r="E252" s="197">
        <f>'CURVA ABC'!D256</f>
        <v>0</v>
      </c>
      <c r="F252" s="198">
        <f>IFERROR(Tabela5[[#This Row],[VALOR]]/'CURVA ABC'!$C$2,0)</f>
        <v>0</v>
      </c>
      <c r="G252" s="198">
        <f>'CURVA ABC'!E256</f>
        <v>1</v>
      </c>
      <c r="H252" s="199" t="str">
        <f>'CURVA ABC'!F256</f>
        <v>C</v>
      </c>
      <c r="I252" s="199">
        <f>VLOOKUP(Tabela5[[#This Row],[PRODUTO]],'CURVA ABC'!$H$10:$M$404,2,0)</f>
        <v>0</v>
      </c>
      <c r="J252" s="197">
        <f>VLOOKUP(Tabela5[[#This Row],[PRODUTO]],'CURVA ABC'!$H$10:$M$404,3,0)</f>
        <v>0</v>
      </c>
      <c r="K252" s="197">
        <f>VLOOKUP(Tabela5[[#This Row],[PRODUTO]],'CURVA ABC'!$H$10:$M$404,4,0)</f>
        <v>0</v>
      </c>
      <c r="L252" s="198">
        <f>IFERROR(Tabela5[[#This Row],[VALOR.]]/'CURVA ABC'!$J$2,0)</f>
        <v>0</v>
      </c>
      <c r="M252" s="198">
        <f>VLOOKUP(Tabela5[[#This Row],[PRODUTO]],'CURVA ABC'!$H$10:$M$404,5,0)</f>
        <v>0</v>
      </c>
      <c r="N252" s="199" t="str">
        <f>VLOOKUP(Tabela5[[#This Row],[PRODUTO]],'CURVA ABC'!$H$10:$M$404,6,0)</f>
        <v>A</v>
      </c>
      <c r="O252" s="197" t="str">
        <f>IF(AND(COMPARATIVO!$H252="",COMPARATIVO!$N252=""),"",IF(COMPARATIVO!$H252=COMPARATIVO!$N252,"EQUILIBRADO",IF(AND(COMPARATIVO!$H252="A",COMPARATIVO!$N252="B"),"GIRO BAIXO",IF(AND(COMPARATIVO!$H252="A",COMPARATIVO!$N252="C"),"GIRO MUITO BAIXO",IF(AND(COMPARATIVO!$H252="B",COMPARATIVO!$N252="A"),"GIRO ALTO",IF(AND(COMPARATIVO!$H252="B",COMPARATIVO!$N252="C"),"GIRO BAIXO",IF(AND(COMPARATIVO!$H252="C",COMPARATIVO!$N252="A"),"GIRO MUITO ALTO",IF(AND(COMPARATIVO!$H252="C",COMPARATIVO!$N252="B"),"GIRO ALTO",""))))))))</f>
        <v>GIRO MUITO ALTO</v>
      </c>
    </row>
    <row r="253" spans="1:15" x14ac:dyDescent="0.25">
      <c r="A253" s="200" t="str">
        <f>'CURVA ABC'!A257</f>
        <v>GENGIBRE</v>
      </c>
      <c r="B253" s="200" t="str">
        <f>IFERROR(VLOOKUP(Tabela5[[#This Row],[PRODUTO]],CADASTRO!$B$2:$C$393,2,0),"")</f>
        <v/>
      </c>
      <c r="C253" s="200">
        <f>'CURVA ABC'!B257</f>
        <v>0</v>
      </c>
      <c r="D253" s="194">
        <f>'CURVA ABC'!C257</f>
        <v>0</v>
      </c>
      <c r="E253" s="194">
        <f>'CURVA ABC'!D257</f>
        <v>0</v>
      </c>
      <c r="F253" s="195">
        <f>IFERROR(Tabela5[[#This Row],[VALOR]]/'CURVA ABC'!$C$2,0)</f>
        <v>0</v>
      </c>
      <c r="G253" s="195">
        <f>'CURVA ABC'!E257</f>
        <v>1</v>
      </c>
      <c r="H253" s="196" t="str">
        <f>'CURVA ABC'!F257</f>
        <v>C</v>
      </c>
      <c r="I253" s="196">
        <f>VLOOKUP(Tabela5[[#This Row],[PRODUTO]],'CURVA ABC'!$H$10:$M$404,2,0)</f>
        <v>0</v>
      </c>
      <c r="J253" s="194">
        <f>VLOOKUP(Tabela5[[#This Row],[PRODUTO]],'CURVA ABC'!$H$10:$M$404,3,0)</f>
        <v>0</v>
      </c>
      <c r="K253" s="194">
        <f>VLOOKUP(Tabela5[[#This Row],[PRODUTO]],'CURVA ABC'!$H$10:$M$404,4,0)</f>
        <v>0</v>
      </c>
      <c r="L253" s="195">
        <f>IFERROR(Tabela5[[#This Row],[VALOR.]]/'CURVA ABC'!$J$2,0)</f>
        <v>0</v>
      </c>
      <c r="M253" s="195">
        <f>VLOOKUP(Tabela5[[#This Row],[PRODUTO]],'CURVA ABC'!$H$10:$M$404,5,0)</f>
        <v>0</v>
      </c>
      <c r="N253" s="196" t="str">
        <f>VLOOKUP(Tabela5[[#This Row],[PRODUTO]],'CURVA ABC'!$H$10:$M$404,6,0)</f>
        <v>A</v>
      </c>
      <c r="O253" s="194" t="str">
        <f>IF(AND(COMPARATIVO!$H253="",COMPARATIVO!$N253=""),"",IF(COMPARATIVO!$H253=COMPARATIVO!$N253,"EQUILIBRADO",IF(AND(COMPARATIVO!$H253="A",COMPARATIVO!$N253="B"),"GIRO BAIXO",IF(AND(COMPARATIVO!$H253="A",COMPARATIVO!$N253="C"),"GIRO MUITO BAIXO",IF(AND(COMPARATIVO!$H253="B",COMPARATIVO!$N253="A"),"GIRO ALTO",IF(AND(COMPARATIVO!$H253="B",COMPARATIVO!$N253="C"),"GIRO BAIXO",IF(AND(COMPARATIVO!$H253="C",COMPARATIVO!$N253="A"),"GIRO MUITO ALTO",IF(AND(COMPARATIVO!$H253="C",COMPARATIVO!$N253="B"),"GIRO ALTO",""))))))))</f>
        <v>GIRO MUITO ALTO</v>
      </c>
    </row>
    <row r="254" spans="1:15" x14ac:dyDescent="0.25">
      <c r="A254" s="201" t="str">
        <f>'CURVA ABC'!A258</f>
        <v>GERGELIM PRETO</v>
      </c>
      <c r="B254" s="201" t="str">
        <f>IFERROR(VLOOKUP(Tabela5[[#This Row],[PRODUTO]],CADASTRO!$B$2:$C$393,2,0),"")</f>
        <v/>
      </c>
      <c r="C254" s="201">
        <f>'CURVA ABC'!B258</f>
        <v>0</v>
      </c>
      <c r="D254" s="197">
        <f>'CURVA ABC'!C258</f>
        <v>0</v>
      </c>
      <c r="E254" s="197">
        <f>'CURVA ABC'!D258</f>
        <v>0</v>
      </c>
      <c r="F254" s="198">
        <f>IFERROR(Tabela5[[#This Row],[VALOR]]/'CURVA ABC'!$C$2,0)</f>
        <v>0</v>
      </c>
      <c r="G254" s="198">
        <f>'CURVA ABC'!E258</f>
        <v>1</v>
      </c>
      <c r="H254" s="199" t="str">
        <f>'CURVA ABC'!F258</f>
        <v>C</v>
      </c>
      <c r="I254" s="199">
        <f>VLOOKUP(Tabela5[[#This Row],[PRODUTO]],'CURVA ABC'!$H$10:$M$404,2,0)</f>
        <v>0</v>
      </c>
      <c r="J254" s="197">
        <f>VLOOKUP(Tabela5[[#This Row],[PRODUTO]],'CURVA ABC'!$H$10:$M$404,3,0)</f>
        <v>0</v>
      </c>
      <c r="K254" s="197">
        <f>VLOOKUP(Tabela5[[#This Row],[PRODUTO]],'CURVA ABC'!$H$10:$M$404,4,0)</f>
        <v>0</v>
      </c>
      <c r="L254" s="198">
        <f>IFERROR(Tabela5[[#This Row],[VALOR.]]/'CURVA ABC'!$J$2,0)</f>
        <v>0</v>
      </c>
      <c r="M254" s="198">
        <f>VLOOKUP(Tabela5[[#This Row],[PRODUTO]],'CURVA ABC'!$H$10:$M$404,5,0)</f>
        <v>0</v>
      </c>
      <c r="N254" s="199" t="str">
        <f>VLOOKUP(Tabela5[[#This Row],[PRODUTO]],'CURVA ABC'!$H$10:$M$404,6,0)</f>
        <v>A</v>
      </c>
      <c r="O254" s="197" t="str">
        <f>IF(AND(COMPARATIVO!$H254="",COMPARATIVO!$N254=""),"",IF(COMPARATIVO!$H254=COMPARATIVO!$N254,"EQUILIBRADO",IF(AND(COMPARATIVO!$H254="A",COMPARATIVO!$N254="B"),"GIRO BAIXO",IF(AND(COMPARATIVO!$H254="A",COMPARATIVO!$N254="C"),"GIRO MUITO BAIXO",IF(AND(COMPARATIVO!$H254="B",COMPARATIVO!$N254="A"),"GIRO ALTO",IF(AND(COMPARATIVO!$H254="B",COMPARATIVO!$N254="C"),"GIRO BAIXO",IF(AND(COMPARATIVO!$H254="C",COMPARATIVO!$N254="A"),"GIRO MUITO ALTO",IF(AND(COMPARATIVO!$H254="C",COMPARATIVO!$N254="B"),"GIRO ALTO",""))))))))</f>
        <v>GIRO MUITO ALTO</v>
      </c>
    </row>
    <row r="255" spans="1:15" x14ac:dyDescent="0.25">
      <c r="A255" s="200" t="str">
        <f>'CURVA ABC'!A259</f>
        <v>GIN CARAVELA</v>
      </c>
      <c r="B255" s="200" t="str">
        <f>IFERROR(VLOOKUP(Tabela5[[#This Row],[PRODUTO]],CADASTRO!$B$2:$C$393,2,0),"")</f>
        <v/>
      </c>
      <c r="C255" s="200">
        <f>'CURVA ABC'!B259</f>
        <v>0</v>
      </c>
      <c r="D255" s="194">
        <f>'CURVA ABC'!C259</f>
        <v>0</v>
      </c>
      <c r="E255" s="194">
        <f>'CURVA ABC'!D259</f>
        <v>0</v>
      </c>
      <c r="F255" s="195">
        <f>IFERROR(Tabela5[[#This Row],[VALOR]]/'CURVA ABC'!$C$2,0)</f>
        <v>0</v>
      </c>
      <c r="G255" s="195">
        <f>'CURVA ABC'!E259</f>
        <v>1</v>
      </c>
      <c r="H255" s="196" t="str">
        <f>'CURVA ABC'!F259</f>
        <v>C</v>
      </c>
      <c r="I255" s="196">
        <f>VLOOKUP(Tabela5[[#This Row],[PRODUTO]],'CURVA ABC'!$H$10:$M$404,2,0)</f>
        <v>0</v>
      </c>
      <c r="J255" s="194">
        <f>VLOOKUP(Tabela5[[#This Row],[PRODUTO]],'CURVA ABC'!$H$10:$M$404,3,0)</f>
        <v>0</v>
      </c>
      <c r="K255" s="194">
        <f>VLOOKUP(Tabela5[[#This Row],[PRODUTO]],'CURVA ABC'!$H$10:$M$404,4,0)</f>
        <v>0</v>
      </c>
      <c r="L255" s="195">
        <f>IFERROR(Tabela5[[#This Row],[VALOR.]]/'CURVA ABC'!$J$2,0)</f>
        <v>0</v>
      </c>
      <c r="M255" s="195">
        <f>VLOOKUP(Tabela5[[#This Row],[PRODUTO]],'CURVA ABC'!$H$10:$M$404,5,0)</f>
        <v>0</v>
      </c>
      <c r="N255" s="196" t="str">
        <f>VLOOKUP(Tabela5[[#This Row],[PRODUTO]],'CURVA ABC'!$H$10:$M$404,6,0)</f>
        <v>A</v>
      </c>
      <c r="O255" s="194" t="str">
        <f>IF(AND(COMPARATIVO!$H255="",COMPARATIVO!$N255=""),"",IF(COMPARATIVO!$H255=COMPARATIVO!$N255,"EQUILIBRADO",IF(AND(COMPARATIVO!$H255="A",COMPARATIVO!$N255="B"),"GIRO BAIXO",IF(AND(COMPARATIVO!$H255="A",COMPARATIVO!$N255="C"),"GIRO MUITO BAIXO",IF(AND(COMPARATIVO!$H255="B",COMPARATIVO!$N255="A"),"GIRO ALTO",IF(AND(COMPARATIVO!$H255="B",COMPARATIVO!$N255="C"),"GIRO BAIXO",IF(AND(COMPARATIVO!$H255="C",COMPARATIVO!$N255="A"),"GIRO MUITO ALTO",IF(AND(COMPARATIVO!$H255="C",COMPARATIVO!$N255="B"),"GIRO ALTO",""))))))))</f>
        <v>GIRO MUITO ALTO</v>
      </c>
    </row>
    <row r="256" spans="1:15" x14ac:dyDescent="0.25">
      <c r="A256" s="201" t="str">
        <f>'CURVA ABC'!A260</f>
        <v>GOIABADA BARRA 0,300g</v>
      </c>
      <c r="B256" s="201" t="str">
        <f>IFERROR(VLOOKUP(Tabela5[[#This Row],[PRODUTO]],CADASTRO!$B$2:$C$393,2,0),"")</f>
        <v/>
      </c>
      <c r="C256" s="201">
        <f>'CURVA ABC'!B260</f>
        <v>0</v>
      </c>
      <c r="D256" s="197">
        <f>'CURVA ABC'!C260</f>
        <v>0</v>
      </c>
      <c r="E256" s="197">
        <f>'CURVA ABC'!D260</f>
        <v>0</v>
      </c>
      <c r="F256" s="198">
        <f>IFERROR(Tabela5[[#This Row],[VALOR]]/'CURVA ABC'!$C$2,0)</f>
        <v>0</v>
      </c>
      <c r="G256" s="198">
        <f>'CURVA ABC'!E260</f>
        <v>1</v>
      </c>
      <c r="H256" s="199" t="str">
        <f>'CURVA ABC'!F260</f>
        <v>C</v>
      </c>
      <c r="I256" s="199">
        <f>VLOOKUP(Tabela5[[#This Row],[PRODUTO]],'CURVA ABC'!$H$10:$M$404,2,0)</f>
        <v>0</v>
      </c>
      <c r="J256" s="197">
        <f>VLOOKUP(Tabela5[[#This Row],[PRODUTO]],'CURVA ABC'!$H$10:$M$404,3,0)</f>
        <v>0</v>
      </c>
      <c r="K256" s="197">
        <f>VLOOKUP(Tabela5[[#This Row],[PRODUTO]],'CURVA ABC'!$H$10:$M$404,4,0)</f>
        <v>0</v>
      </c>
      <c r="L256" s="198">
        <f>IFERROR(Tabela5[[#This Row],[VALOR.]]/'CURVA ABC'!$J$2,0)</f>
        <v>0</v>
      </c>
      <c r="M256" s="198">
        <f>VLOOKUP(Tabela5[[#This Row],[PRODUTO]],'CURVA ABC'!$H$10:$M$404,5,0)</f>
        <v>0</v>
      </c>
      <c r="N256" s="199" t="str">
        <f>VLOOKUP(Tabela5[[#This Row],[PRODUTO]],'CURVA ABC'!$H$10:$M$404,6,0)</f>
        <v>A</v>
      </c>
      <c r="O256" s="197" t="str">
        <f>IF(AND(COMPARATIVO!$H256="",COMPARATIVO!$N256=""),"",IF(COMPARATIVO!$H256=COMPARATIVO!$N256,"EQUILIBRADO",IF(AND(COMPARATIVO!$H256="A",COMPARATIVO!$N256="B"),"GIRO BAIXO",IF(AND(COMPARATIVO!$H256="A",COMPARATIVO!$N256="C"),"GIRO MUITO BAIXO",IF(AND(COMPARATIVO!$H256="B",COMPARATIVO!$N256="A"),"GIRO ALTO",IF(AND(COMPARATIVO!$H256="B",COMPARATIVO!$N256="C"),"GIRO BAIXO",IF(AND(COMPARATIVO!$H256="C",COMPARATIVO!$N256="A"),"GIRO MUITO ALTO",IF(AND(COMPARATIVO!$H256="C",COMPARATIVO!$N256="B"),"GIRO ALTO",""))))))))</f>
        <v>GIRO MUITO ALTO</v>
      </c>
    </row>
    <row r="257" spans="1:15" x14ac:dyDescent="0.25">
      <c r="A257" s="200" t="str">
        <f>'CURVA ABC'!A261</f>
        <v>GORDURA</v>
      </c>
      <c r="B257" s="200" t="str">
        <f>IFERROR(VLOOKUP(Tabela5[[#This Row],[PRODUTO]],CADASTRO!$B$2:$C$393,2,0),"")</f>
        <v/>
      </c>
      <c r="C257" s="200">
        <f>'CURVA ABC'!B261</f>
        <v>0</v>
      </c>
      <c r="D257" s="194">
        <f>'CURVA ABC'!C261</f>
        <v>0</v>
      </c>
      <c r="E257" s="194">
        <f>'CURVA ABC'!D261</f>
        <v>0</v>
      </c>
      <c r="F257" s="195">
        <f>IFERROR(Tabela5[[#This Row],[VALOR]]/'CURVA ABC'!$C$2,0)</f>
        <v>0</v>
      </c>
      <c r="G257" s="195">
        <f>'CURVA ABC'!E261</f>
        <v>1</v>
      </c>
      <c r="H257" s="196" t="str">
        <f>'CURVA ABC'!F261</f>
        <v>C</v>
      </c>
      <c r="I257" s="196">
        <f>VLOOKUP(Tabela5[[#This Row],[PRODUTO]],'CURVA ABC'!$H$10:$M$404,2,0)</f>
        <v>0</v>
      </c>
      <c r="J257" s="194">
        <f>VLOOKUP(Tabela5[[#This Row],[PRODUTO]],'CURVA ABC'!$H$10:$M$404,3,0)</f>
        <v>0</v>
      </c>
      <c r="K257" s="194">
        <f>VLOOKUP(Tabela5[[#This Row],[PRODUTO]],'CURVA ABC'!$H$10:$M$404,4,0)</f>
        <v>0</v>
      </c>
      <c r="L257" s="195">
        <f>IFERROR(Tabela5[[#This Row],[VALOR.]]/'CURVA ABC'!$J$2,0)</f>
        <v>0</v>
      </c>
      <c r="M257" s="195">
        <f>VLOOKUP(Tabela5[[#This Row],[PRODUTO]],'CURVA ABC'!$H$10:$M$404,5,0)</f>
        <v>0</v>
      </c>
      <c r="N257" s="196" t="str">
        <f>VLOOKUP(Tabela5[[#This Row],[PRODUTO]],'CURVA ABC'!$H$10:$M$404,6,0)</f>
        <v>A</v>
      </c>
      <c r="O257" s="194" t="str">
        <f>IF(AND(COMPARATIVO!$H257="",COMPARATIVO!$N257=""),"",IF(COMPARATIVO!$H257=COMPARATIVO!$N257,"EQUILIBRADO",IF(AND(COMPARATIVO!$H257="A",COMPARATIVO!$N257="B"),"GIRO BAIXO",IF(AND(COMPARATIVO!$H257="A",COMPARATIVO!$N257="C"),"GIRO MUITO BAIXO",IF(AND(COMPARATIVO!$H257="B",COMPARATIVO!$N257="A"),"GIRO ALTO",IF(AND(COMPARATIVO!$H257="B",COMPARATIVO!$N257="C"),"GIRO BAIXO",IF(AND(COMPARATIVO!$H257="C",COMPARATIVO!$N257="A"),"GIRO MUITO ALTO",IF(AND(COMPARATIVO!$H257="C",COMPARATIVO!$N257="B"),"GIRO ALTO",""))))))))</f>
        <v>GIRO MUITO ALTO</v>
      </c>
    </row>
    <row r="258" spans="1:15" x14ac:dyDescent="0.25">
      <c r="A258" s="201" t="str">
        <f>'CURVA ABC'!A262</f>
        <v>GUARANA 2LT</v>
      </c>
      <c r="B258" s="201" t="str">
        <f>IFERROR(VLOOKUP(Tabela5[[#This Row],[PRODUTO]],CADASTRO!$B$2:$C$393,2,0),"")</f>
        <v/>
      </c>
      <c r="C258" s="201">
        <f>'CURVA ABC'!B262</f>
        <v>0</v>
      </c>
      <c r="D258" s="197">
        <f>'CURVA ABC'!C262</f>
        <v>0</v>
      </c>
      <c r="E258" s="197">
        <f>'CURVA ABC'!D262</f>
        <v>0</v>
      </c>
      <c r="F258" s="198">
        <f>IFERROR(Tabela5[[#This Row],[VALOR]]/'CURVA ABC'!$C$2,0)</f>
        <v>0</v>
      </c>
      <c r="G258" s="198">
        <f>'CURVA ABC'!E262</f>
        <v>1</v>
      </c>
      <c r="H258" s="199" t="str">
        <f>'CURVA ABC'!F262</f>
        <v>C</v>
      </c>
      <c r="I258" s="199">
        <f>VLOOKUP(Tabela5[[#This Row],[PRODUTO]],'CURVA ABC'!$H$10:$M$404,2,0)</f>
        <v>0</v>
      </c>
      <c r="J258" s="197">
        <f>VLOOKUP(Tabela5[[#This Row],[PRODUTO]],'CURVA ABC'!$H$10:$M$404,3,0)</f>
        <v>0</v>
      </c>
      <c r="K258" s="197">
        <f>VLOOKUP(Tabela5[[#This Row],[PRODUTO]],'CURVA ABC'!$H$10:$M$404,4,0)</f>
        <v>0</v>
      </c>
      <c r="L258" s="198">
        <f>IFERROR(Tabela5[[#This Row],[VALOR.]]/'CURVA ABC'!$J$2,0)</f>
        <v>0</v>
      </c>
      <c r="M258" s="198">
        <f>VLOOKUP(Tabela5[[#This Row],[PRODUTO]],'CURVA ABC'!$H$10:$M$404,5,0)</f>
        <v>0</v>
      </c>
      <c r="N258" s="199" t="str">
        <f>VLOOKUP(Tabela5[[#This Row],[PRODUTO]],'CURVA ABC'!$H$10:$M$404,6,0)</f>
        <v>A</v>
      </c>
      <c r="O258" s="197" t="str">
        <f>IF(AND(COMPARATIVO!$H258="",COMPARATIVO!$N258=""),"",IF(COMPARATIVO!$H258=COMPARATIVO!$N258,"EQUILIBRADO",IF(AND(COMPARATIVO!$H258="A",COMPARATIVO!$N258="B"),"GIRO BAIXO",IF(AND(COMPARATIVO!$H258="A",COMPARATIVO!$N258="C"),"GIRO MUITO BAIXO",IF(AND(COMPARATIVO!$H258="B",COMPARATIVO!$N258="A"),"GIRO ALTO",IF(AND(COMPARATIVO!$H258="B",COMPARATIVO!$N258="C"),"GIRO BAIXO",IF(AND(COMPARATIVO!$H258="C",COMPARATIVO!$N258="A"),"GIRO MUITO ALTO",IF(AND(COMPARATIVO!$H258="C",COMPARATIVO!$N258="B"),"GIRO ALTO",""))))))))</f>
        <v>GIRO MUITO ALTO</v>
      </c>
    </row>
    <row r="259" spans="1:15" x14ac:dyDescent="0.25">
      <c r="A259" s="200" t="str">
        <f>'CURVA ABC'!A263</f>
        <v>GUARANÁ BAG 18 LT</v>
      </c>
      <c r="B259" s="200" t="str">
        <f>IFERROR(VLOOKUP(Tabela5[[#This Row],[PRODUTO]],CADASTRO!$B$2:$C$393,2,0),"")</f>
        <v/>
      </c>
      <c r="C259" s="200">
        <f>'CURVA ABC'!B263</f>
        <v>0</v>
      </c>
      <c r="D259" s="194">
        <f>'CURVA ABC'!C263</f>
        <v>0</v>
      </c>
      <c r="E259" s="194">
        <f>'CURVA ABC'!D263</f>
        <v>0</v>
      </c>
      <c r="F259" s="195">
        <f>IFERROR(Tabela5[[#This Row],[VALOR]]/'CURVA ABC'!$C$2,0)</f>
        <v>0</v>
      </c>
      <c r="G259" s="195">
        <f>'CURVA ABC'!E263</f>
        <v>1</v>
      </c>
      <c r="H259" s="196" t="str">
        <f>'CURVA ABC'!F263</f>
        <v>C</v>
      </c>
      <c r="I259" s="196">
        <f>VLOOKUP(Tabela5[[#This Row],[PRODUTO]],'CURVA ABC'!$H$10:$M$404,2,0)</f>
        <v>0</v>
      </c>
      <c r="J259" s="194">
        <f>VLOOKUP(Tabela5[[#This Row],[PRODUTO]],'CURVA ABC'!$H$10:$M$404,3,0)</f>
        <v>0</v>
      </c>
      <c r="K259" s="194">
        <f>VLOOKUP(Tabela5[[#This Row],[PRODUTO]],'CURVA ABC'!$H$10:$M$404,4,0)</f>
        <v>0</v>
      </c>
      <c r="L259" s="195">
        <f>IFERROR(Tabela5[[#This Row],[VALOR.]]/'CURVA ABC'!$J$2,0)</f>
        <v>0</v>
      </c>
      <c r="M259" s="195">
        <f>VLOOKUP(Tabela5[[#This Row],[PRODUTO]],'CURVA ABC'!$H$10:$M$404,5,0)</f>
        <v>0</v>
      </c>
      <c r="N259" s="196" t="str">
        <f>VLOOKUP(Tabela5[[#This Row],[PRODUTO]],'CURVA ABC'!$H$10:$M$404,6,0)</f>
        <v>A</v>
      </c>
      <c r="O259" s="194" t="str">
        <f>IF(AND(COMPARATIVO!$H259="",COMPARATIVO!$N259=""),"",IF(COMPARATIVO!$H259=COMPARATIVO!$N259,"EQUILIBRADO",IF(AND(COMPARATIVO!$H259="A",COMPARATIVO!$N259="B"),"GIRO BAIXO",IF(AND(COMPARATIVO!$H259="A",COMPARATIVO!$N259="C"),"GIRO MUITO BAIXO",IF(AND(COMPARATIVO!$H259="B",COMPARATIVO!$N259="A"),"GIRO ALTO",IF(AND(COMPARATIVO!$H259="B",COMPARATIVO!$N259="C"),"GIRO BAIXO",IF(AND(COMPARATIVO!$H259="C",COMPARATIVO!$N259="A"),"GIRO MUITO ALTO",IF(AND(COMPARATIVO!$H259="C",COMPARATIVO!$N259="B"),"GIRO ALTO",""))))))))</f>
        <v>GIRO MUITO ALTO</v>
      </c>
    </row>
    <row r="260" spans="1:15" x14ac:dyDescent="0.25">
      <c r="A260" s="201" t="str">
        <f>'CURVA ABC'!A264</f>
        <v>GUARANA PET MINI</v>
      </c>
      <c r="B260" s="201" t="str">
        <f>IFERROR(VLOOKUP(Tabela5[[#This Row],[PRODUTO]],CADASTRO!$B$2:$C$393,2,0),"")</f>
        <v/>
      </c>
      <c r="C260" s="201">
        <f>'CURVA ABC'!B264</f>
        <v>0</v>
      </c>
      <c r="D260" s="197">
        <f>'CURVA ABC'!C264</f>
        <v>0</v>
      </c>
      <c r="E260" s="197">
        <f>'CURVA ABC'!D264</f>
        <v>0</v>
      </c>
      <c r="F260" s="198">
        <f>IFERROR(Tabela5[[#This Row],[VALOR]]/'CURVA ABC'!$C$2,0)</f>
        <v>0</v>
      </c>
      <c r="G260" s="198">
        <f>'CURVA ABC'!E264</f>
        <v>1</v>
      </c>
      <c r="H260" s="199" t="str">
        <f>'CURVA ABC'!F264</f>
        <v>C</v>
      </c>
      <c r="I260" s="199">
        <f>VLOOKUP(Tabela5[[#This Row],[PRODUTO]],'CURVA ABC'!$H$10:$M$404,2,0)</f>
        <v>0</v>
      </c>
      <c r="J260" s="197">
        <f>VLOOKUP(Tabela5[[#This Row],[PRODUTO]],'CURVA ABC'!$H$10:$M$404,3,0)</f>
        <v>0</v>
      </c>
      <c r="K260" s="197">
        <f>VLOOKUP(Tabela5[[#This Row],[PRODUTO]],'CURVA ABC'!$H$10:$M$404,4,0)</f>
        <v>0</v>
      </c>
      <c r="L260" s="198">
        <f>IFERROR(Tabela5[[#This Row],[VALOR.]]/'CURVA ABC'!$J$2,0)</f>
        <v>0</v>
      </c>
      <c r="M260" s="198">
        <f>VLOOKUP(Tabela5[[#This Row],[PRODUTO]],'CURVA ABC'!$H$10:$M$404,5,0)</f>
        <v>0</v>
      </c>
      <c r="N260" s="199" t="str">
        <f>VLOOKUP(Tabela5[[#This Row],[PRODUTO]],'CURVA ABC'!$H$10:$M$404,6,0)</f>
        <v>A</v>
      </c>
      <c r="O260" s="197" t="str">
        <f>IF(AND(COMPARATIVO!$H260="",COMPARATIVO!$N260=""),"",IF(COMPARATIVO!$H260=COMPARATIVO!$N260,"EQUILIBRADO",IF(AND(COMPARATIVO!$H260="A",COMPARATIVO!$N260="B"),"GIRO BAIXO",IF(AND(COMPARATIVO!$H260="A",COMPARATIVO!$N260="C"),"GIRO MUITO BAIXO",IF(AND(COMPARATIVO!$H260="B",COMPARATIVO!$N260="A"),"GIRO ALTO",IF(AND(COMPARATIVO!$H260="B",COMPARATIVO!$N260="C"),"GIRO BAIXO",IF(AND(COMPARATIVO!$H260="C",COMPARATIVO!$N260="A"),"GIRO MUITO ALTO",IF(AND(COMPARATIVO!$H260="C",COMPARATIVO!$N260="B"),"GIRO ALTO",""))))))))</f>
        <v>GIRO MUITO ALTO</v>
      </c>
    </row>
    <row r="261" spans="1:15" x14ac:dyDescent="0.25">
      <c r="A261" s="200" t="str">
        <f>'CURVA ABC'!A265</f>
        <v>GUARANÁ ZERO 2 LT</v>
      </c>
      <c r="B261" s="200" t="str">
        <f>IFERROR(VLOOKUP(Tabela5[[#This Row],[PRODUTO]],CADASTRO!$B$2:$C$393,2,0),"")</f>
        <v/>
      </c>
      <c r="C261" s="200">
        <f>'CURVA ABC'!B265</f>
        <v>0</v>
      </c>
      <c r="D261" s="194">
        <f>'CURVA ABC'!C265</f>
        <v>0</v>
      </c>
      <c r="E261" s="194">
        <f>'CURVA ABC'!D265</f>
        <v>0</v>
      </c>
      <c r="F261" s="195">
        <f>IFERROR(Tabela5[[#This Row],[VALOR]]/'CURVA ABC'!$C$2,0)</f>
        <v>0</v>
      </c>
      <c r="G261" s="195">
        <f>'CURVA ABC'!E265</f>
        <v>1</v>
      </c>
      <c r="H261" s="196" t="str">
        <f>'CURVA ABC'!F265</f>
        <v>C</v>
      </c>
      <c r="I261" s="196">
        <f>VLOOKUP(Tabela5[[#This Row],[PRODUTO]],'CURVA ABC'!$H$10:$M$404,2,0)</f>
        <v>0</v>
      </c>
      <c r="J261" s="194">
        <f>VLOOKUP(Tabela5[[#This Row],[PRODUTO]],'CURVA ABC'!$H$10:$M$404,3,0)</f>
        <v>0</v>
      </c>
      <c r="K261" s="194">
        <f>VLOOKUP(Tabela5[[#This Row],[PRODUTO]],'CURVA ABC'!$H$10:$M$404,4,0)</f>
        <v>0</v>
      </c>
      <c r="L261" s="195">
        <f>IFERROR(Tabela5[[#This Row],[VALOR.]]/'CURVA ABC'!$J$2,0)</f>
        <v>0</v>
      </c>
      <c r="M261" s="195">
        <f>VLOOKUP(Tabela5[[#This Row],[PRODUTO]],'CURVA ABC'!$H$10:$M$404,5,0)</f>
        <v>0</v>
      </c>
      <c r="N261" s="196" t="str">
        <f>VLOOKUP(Tabela5[[#This Row],[PRODUTO]],'CURVA ABC'!$H$10:$M$404,6,0)</f>
        <v>A</v>
      </c>
      <c r="O261" s="194" t="str">
        <f>IF(AND(COMPARATIVO!$H261="",COMPARATIVO!$N261=""),"",IF(COMPARATIVO!$H261=COMPARATIVO!$N261,"EQUILIBRADO",IF(AND(COMPARATIVO!$H261="A",COMPARATIVO!$N261="B"),"GIRO BAIXO",IF(AND(COMPARATIVO!$H261="A",COMPARATIVO!$N261="C"),"GIRO MUITO BAIXO",IF(AND(COMPARATIVO!$H261="B",COMPARATIVO!$N261="A"),"GIRO ALTO",IF(AND(COMPARATIVO!$H261="B",COMPARATIVO!$N261="C"),"GIRO BAIXO",IF(AND(COMPARATIVO!$H261="C",COMPARATIVO!$N261="A"),"GIRO MUITO ALTO",IF(AND(COMPARATIVO!$H261="C",COMPARATIVO!$N261="B"),"GIRO ALTO",""))))))))</f>
        <v>GIRO MUITO ALTO</v>
      </c>
    </row>
    <row r="262" spans="1:15" x14ac:dyDescent="0.25">
      <c r="A262" s="201" t="str">
        <f>'CURVA ABC'!A266</f>
        <v>GUARANÁ ZERO BAG 18 LT</v>
      </c>
      <c r="B262" s="201" t="str">
        <f>IFERROR(VLOOKUP(Tabela5[[#This Row],[PRODUTO]],CADASTRO!$B$2:$C$393,2,0),"")</f>
        <v/>
      </c>
      <c r="C262" s="201">
        <f>'CURVA ABC'!B266</f>
        <v>0</v>
      </c>
      <c r="D262" s="197">
        <f>'CURVA ABC'!C266</f>
        <v>0</v>
      </c>
      <c r="E262" s="197">
        <f>'CURVA ABC'!D266</f>
        <v>0</v>
      </c>
      <c r="F262" s="198">
        <f>IFERROR(Tabela5[[#This Row],[VALOR]]/'CURVA ABC'!$C$2,0)</f>
        <v>0</v>
      </c>
      <c r="G262" s="198">
        <f>'CURVA ABC'!E266</f>
        <v>1</v>
      </c>
      <c r="H262" s="199" t="str">
        <f>'CURVA ABC'!F266</f>
        <v>C</v>
      </c>
      <c r="I262" s="199">
        <f>VLOOKUP(Tabela5[[#This Row],[PRODUTO]],'CURVA ABC'!$H$10:$M$404,2,0)</f>
        <v>0</v>
      </c>
      <c r="J262" s="197">
        <f>VLOOKUP(Tabela5[[#This Row],[PRODUTO]],'CURVA ABC'!$H$10:$M$404,3,0)</f>
        <v>0</v>
      </c>
      <c r="K262" s="197">
        <f>VLOOKUP(Tabela5[[#This Row],[PRODUTO]],'CURVA ABC'!$H$10:$M$404,4,0)</f>
        <v>0</v>
      </c>
      <c r="L262" s="198">
        <f>IFERROR(Tabela5[[#This Row],[VALOR.]]/'CURVA ABC'!$J$2,0)</f>
        <v>0</v>
      </c>
      <c r="M262" s="198">
        <f>VLOOKUP(Tabela5[[#This Row],[PRODUTO]],'CURVA ABC'!$H$10:$M$404,5,0)</f>
        <v>0</v>
      </c>
      <c r="N262" s="199" t="str">
        <f>VLOOKUP(Tabela5[[#This Row],[PRODUTO]],'CURVA ABC'!$H$10:$M$404,6,0)</f>
        <v>A</v>
      </c>
      <c r="O262" s="197" t="str">
        <f>IF(AND(COMPARATIVO!$H262="",COMPARATIVO!$N262=""),"",IF(COMPARATIVO!$H262=COMPARATIVO!$N262,"EQUILIBRADO",IF(AND(COMPARATIVO!$H262="A",COMPARATIVO!$N262="B"),"GIRO BAIXO",IF(AND(COMPARATIVO!$H262="A",COMPARATIVO!$N262="C"),"GIRO MUITO BAIXO",IF(AND(COMPARATIVO!$H262="B",COMPARATIVO!$N262="A"),"GIRO ALTO",IF(AND(COMPARATIVO!$H262="B",COMPARATIVO!$N262="C"),"GIRO BAIXO",IF(AND(COMPARATIVO!$H262="C",COMPARATIVO!$N262="A"),"GIRO MUITO ALTO",IF(AND(COMPARATIVO!$H262="C",COMPARATIVO!$N262="B"),"GIRO ALTO",""))))))))</f>
        <v>GIRO MUITO ALTO</v>
      </c>
    </row>
    <row r="263" spans="1:15" x14ac:dyDescent="0.25">
      <c r="A263" s="200" t="str">
        <f>'CURVA ABC'!A267</f>
        <v>H2O</v>
      </c>
      <c r="B263" s="200" t="str">
        <f>IFERROR(VLOOKUP(Tabela5[[#This Row],[PRODUTO]],CADASTRO!$B$2:$C$393,2,0),"")</f>
        <v/>
      </c>
      <c r="C263" s="200">
        <f>'CURVA ABC'!B267</f>
        <v>0</v>
      </c>
      <c r="D263" s="194">
        <f>'CURVA ABC'!C267</f>
        <v>0</v>
      </c>
      <c r="E263" s="194">
        <f>'CURVA ABC'!D267</f>
        <v>0</v>
      </c>
      <c r="F263" s="195">
        <f>IFERROR(Tabela5[[#This Row],[VALOR]]/'CURVA ABC'!$C$2,0)</f>
        <v>0</v>
      </c>
      <c r="G263" s="195">
        <f>'CURVA ABC'!E267</f>
        <v>1</v>
      </c>
      <c r="H263" s="196" t="str">
        <f>'CURVA ABC'!F267</f>
        <v>C</v>
      </c>
      <c r="I263" s="196">
        <f>VLOOKUP(Tabela5[[#This Row],[PRODUTO]],'CURVA ABC'!$H$10:$M$404,2,0)</f>
        <v>0</v>
      </c>
      <c r="J263" s="194">
        <f>VLOOKUP(Tabela5[[#This Row],[PRODUTO]],'CURVA ABC'!$H$10:$M$404,3,0)</f>
        <v>0</v>
      </c>
      <c r="K263" s="194">
        <f>VLOOKUP(Tabela5[[#This Row],[PRODUTO]],'CURVA ABC'!$H$10:$M$404,4,0)</f>
        <v>0</v>
      </c>
      <c r="L263" s="195">
        <f>IFERROR(Tabela5[[#This Row],[VALOR.]]/'CURVA ABC'!$J$2,0)</f>
        <v>0</v>
      </c>
      <c r="M263" s="195">
        <f>VLOOKUP(Tabela5[[#This Row],[PRODUTO]],'CURVA ABC'!$H$10:$M$404,5,0)</f>
        <v>0</v>
      </c>
      <c r="N263" s="196" t="str">
        <f>VLOOKUP(Tabela5[[#This Row],[PRODUTO]],'CURVA ABC'!$H$10:$M$404,6,0)</f>
        <v>A</v>
      </c>
      <c r="O263" s="194" t="str">
        <f>IF(AND(COMPARATIVO!$H263="",COMPARATIVO!$N263=""),"",IF(COMPARATIVO!$H263=COMPARATIVO!$N263,"EQUILIBRADO",IF(AND(COMPARATIVO!$H263="A",COMPARATIVO!$N263="B"),"GIRO BAIXO",IF(AND(COMPARATIVO!$H263="A",COMPARATIVO!$N263="C"),"GIRO MUITO BAIXO",IF(AND(COMPARATIVO!$H263="B",COMPARATIVO!$N263="A"),"GIRO ALTO",IF(AND(COMPARATIVO!$H263="B",COMPARATIVO!$N263="C"),"GIRO BAIXO",IF(AND(COMPARATIVO!$H263="C",COMPARATIVO!$N263="A"),"GIRO MUITO ALTO",IF(AND(COMPARATIVO!$H263="C",COMPARATIVO!$N263="B"),"GIRO ALTO",""))))))))</f>
        <v>GIRO MUITO ALTO</v>
      </c>
    </row>
    <row r="264" spans="1:15" x14ac:dyDescent="0.25">
      <c r="A264" s="201" t="str">
        <f>'CURVA ABC'!A268</f>
        <v>HORTELÃ</v>
      </c>
      <c r="B264" s="201" t="str">
        <f>IFERROR(VLOOKUP(Tabela5[[#This Row],[PRODUTO]],CADASTRO!$B$2:$C$393,2,0),"")</f>
        <v/>
      </c>
      <c r="C264" s="201">
        <f>'CURVA ABC'!B268</f>
        <v>0</v>
      </c>
      <c r="D264" s="197">
        <f>'CURVA ABC'!C268</f>
        <v>0</v>
      </c>
      <c r="E264" s="197">
        <f>'CURVA ABC'!D268</f>
        <v>0</v>
      </c>
      <c r="F264" s="198">
        <f>IFERROR(Tabela5[[#This Row],[VALOR]]/'CURVA ABC'!$C$2,0)</f>
        <v>0</v>
      </c>
      <c r="G264" s="198">
        <f>'CURVA ABC'!E268</f>
        <v>1</v>
      </c>
      <c r="H264" s="199" t="str">
        <f>'CURVA ABC'!F268</f>
        <v>C</v>
      </c>
      <c r="I264" s="199">
        <f>VLOOKUP(Tabela5[[#This Row],[PRODUTO]],'CURVA ABC'!$H$10:$M$404,2,0)</f>
        <v>0</v>
      </c>
      <c r="J264" s="197">
        <f>VLOOKUP(Tabela5[[#This Row],[PRODUTO]],'CURVA ABC'!$H$10:$M$404,3,0)</f>
        <v>0</v>
      </c>
      <c r="K264" s="197">
        <f>VLOOKUP(Tabela5[[#This Row],[PRODUTO]],'CURVA ABC'!$H$10:$M$404,4,0)</f>
        <v>0</v>
      </c>
      <c r="L264" s="198">
        <f>IFERROR(Tabela5[[#This Row],[VALOR.]]/'CURVA ABC'!$J$2,0)</f>
        <v>0</v>
      </c>
      <c r="M264" s="198">
        <f>VLOOKUP(Tabela5[[#This Row],[PRODUTO]],'CURVA ABC'!$H$10:$M$404,5,0)</f>
        <v>0</v>
      </c>
      <c r="N264" s="199" t="str">
        <f>VLOOKUP(Tabela5[[#This Row],[PRODUTO]],'CURVA ABC'!$H$10:$M$404,6,0)</f>
        <v>A</v>
      </c>
      <c r="O264" s="197" t="str">
        <f>IF(AND(COMPARATIVO!$H264="",COMPARATIVO!$N264=""),"",IF(COMPARATIVO!$H264=COMPARATIVO!$N264,"EQUILIBRADO",IF(AND(COMPARATIVO!$H264="A",COMPARATIVO!$N264="B"),"GIRO BAIXO",IF(AND(COMPARATIVO!$H264="A",COMPARATIVO!$N264="C"),"GIRO MUITO BAIXO",IF(AND(COMPARATIVO!$H264="B",COMPARATIVO!$N264="A"),"GIRO ALTO",IF(AND(COMPARATIVO!$H264="B",COMPARATIVO!$N264="C"),"GIRO BAIXO",IF(AND(COMPARATIVO!$H264="C",COMPARATIVO!$N264="A"),"GIRO MUITO ALTO",IF(AND(COMPARATIVO!$H264="C",COMPARATIVO!$N264="B"),"GIRO ALTO",""))))))))</f>
        <v>GIRO MUITO ALTO</v>
      </c>
    </row>
    <row r="265" spans="1:15" x14ac:dyDescent="0.25">
      <c r="A265" s="200" t="str">
        <f>'CURVA ABC'!A269</f>
        <v>JILÓ</v>
      </c>
      <c r="B265" s="200" t="str">
        <f>IFERROR(VLOOKUP(Tabela5[[#This Row],[PRODUTO]],CADASTRO!$B$2:$C$393,2,0),"")</f>
        <v/>
      </c>
      <c r="C265" s="200">
        <f>'CURVA ABC'!B269</f>
        <v>0</v>
      </c>
      <c r="D265" s="194">
        <f>'CURVA ABC'!C269</f>
        <v>0</v>
      </c>
      <c r="E265" s="194">
        <f>'CURVA ABC'!D269</f>
        <v>0</v>
      </c>
      <c r="F265" s="195">
        <f>IFERROR(Tabela5[[#This Row],[VALOR]]/'CURVA ABC'!$C$2,0)</f>
        <v>0</v>
      </c>
      <c r="G265" s="195">
        <f>'CURVA ABC'!E269</f>
        <v>1</v>
      </c>
      <c r="H265" s="196" t="str">
        <f>'CURVA ABC'!F269</f>
        <v>C</v>
      </c>
      <c r="I265" s="196">
        <f>VLOOKUP(Tabela5[[#This Row],[PRODUTO]],'CURVA ABC'!$H$10:$M$404,2,0)</f>
        <v>0</v>
      </c>
      <c r="J265" s="194">
        <f>VLOOKUP(Tabela5[[#This Row],[PRODUTO]],'CURVA ABC'!$H$10:$M$404,3,0)</f>
        <v>0</v>
      </c>
      <c r="K265" s="194">
        <f>VLOOKUP(Tabela5[[#This Row],[PRODUTO]],'CURVA ABC'!$H$10:$M$404,4,0)</f>
        <v>0</v>
      </c>
      <c r="L265" s="195">
        <f>IFERROR(Tabela5[[#This Row],[VALOR.]]/'CURVA ABC'!$J$2,0)</f>
        <v>0</v>
      </c>
      <c r="M265" s="195">
        <f>VLOOKUP(Tabela5[[#This Row],[PRODUTO]],'CURVA ABC'!$H$10:$M$404,5,0)</f>
        <v>0</v>
      </c>
      <c r="N265" s="196" t="str">
        <f>VLOOKUP(Tabela5[[#This Row],[PRODUTO]],'CURVA ABC'!$H$10:$M$404,6,0)</f>
        <v>A</v>
      </c>
      <c r="O265" s="194" t="str">
        <f>IF(AND(COMPARATIVO!$H265="",COMPARATIVO!$N265=""),"",IF(COMPARATIVO!$H265=COMPARATIVO!$N265,"EQUILIBRADO",IF(AND(COMPARATIVO!$H265="A",COMPARATIVO!$N265="B"),"GIRO BAIXO",IF(AND(COMPARATIVO!$H265="A",COMPARATIVO!$N265="C"),"GIRO MUITO BAIXO",IF(AND(COMPARATIVO!$H265="B",COMPARATIVO!$N265="A"),"GIRO ALTO",IF(AND(COMPARATIVO!$H265="B",COMPARATIVO!$N265="C"),"GIRO BAIXO",IF(AND(COMPARATIVO!$H265="C",COMPARATIVO!$N265="A"),"GIRO MUITO ALTO",IF(AND(COMPARATIVO!$H265="C",COMPARATIVO!$N265="B"),"GIRO ALTO",""))))))))</f>
        <v>GIRO MUITO ALTO</v>
      </c>
    </row>
    <row r="266" spans="1:15" x14ac:dyDescent="0.25">
      <c r="A266" s="201" t="str">
        <f>'CURVA ABC'!A270</f>
        <v>KIWI</v>
      </c>
      <c r="B266" s="201" t="str">
        <f>IFERROR(VLOOKUP(Tabela5[[#This Row],[PRODUTO]],CADASTRO!$B$2:$C$393,2,0),"")</f>
        <v/>
      </c>
      <c r="C266" s="201">
        <f>'CURVA ABC'!B270</f>
        <v>0</v>
      </c>
      <c r="D266" s="197">
        <f>'CURVA ABC'!C270</f>
        <v>0</v>
      </c>
      <c r="E266" s="197">
        <f>'CURVA ABC'!D270</f>
        <v>0</v>
      </c>
      <c r="F266" s="198">
        <f>IFERROR(Tabela5[[#This Row],[VALOR]]/'CURVA ABC'!$C$2,0)</f>
        <v>0</v>
      </c>
      <c r="G266" s="198">
        <f>'CURVA ABC'!E270</f>
        <v>1</v>
      </c>
      <c r="H266" s="199" t="str">
        <f>'CURVA ABC'!F270</f>
        <v>C</v>
      </c>
      <c r="I266" s="199">
        <f>VLOOKUP(Tabela5[[#This Row],[PRODUTO]],'CURVA ABC'!$H$10:$M$404,2,0)</f>
        <v>0</v>
      </c>
      <c r="J266" s="197">
        <f>VLOOKUP(Tabela5[[#This Row],[PRODUTO]],'CURVA ABC'!$H$10:$M$404,3,0)</f>
        <v>0</v>
      </c>
      <c r="K266" s="197">
        <f>VLOOKUP(Tabela5[[#This Row],[PRODUTO]],'CURVA ABC'!$H$10:$M$404,4,0)</f>
        <v>0</v>
      </c>
      <c r="L266" s="198">
        <f>IFERROR(Tabela5[[#This Row],[VALOR.]]/'CURVA ABC'!$J$2,0)</f>
        <v>0</v>
      </c>
      <c r="M266" s="198">
        <f>VLOOKUP(Tabela5[[#This Row],[PRODUTO]],'CURVA ABC'!$H$10:$M$404,5,0)</f>
        <v>0</v>
      </c>
      <c r="N266" s="199" t="str">
        <f>VLOOKUP(Tabela5[[#This Row],[PRODUTO]],'CURVA ABC'!$H$10:$M$404,6,0)</f>
        <v>A</v>
      </c>
      <c r="O266" s="197" t="str">
        <f>IF(AND(COMPARATIVO!$H266="",COMPARATIVO!$N266=""),"",IF(COMPARATIVO!$H266=COMPARATIVO!$N266,"EQUILIBRADO",IF(AND(COMPARATIVO!$H266="A",COMPARATIVO!$N266="B"),"GIRO BAIXO",IF(AND(COMPARATIVO!$H266="A",COMPARATIVO!$N266="C"),"GIRO MUITO BAIXO",IF(AND(COMPARATIVO!$H266="B",COMPARATIVO!$N266="A"),"GIRO ALTO",IF(AND(COMPARATIVO!$H266="B",COMPARATIVO!$N266="C"),"GIRO BAIXO",IF(AND(COMPARATIVO!$H266="C",COMPARATIVO!$N266="A"),"GIRO MUITO ALTO",IF(AND(COMPARATIVO!$H266="C",COMPARATIVO!$N266="B"),"GIRO ALTO",""))))))))</f>
        <v>GIRO MUITO ALTO</v>
      </c>
    </row>
    <row r="267" spans="1:15" x14ac:dyDescent="0.25">
      <c r="A267" s="200" t="str">
        <f>'CURVA ABC'!A271</f>
        <v>LAGARTO</v>
      </c>
      <c r="B267" s="200" t="str">
        <f>IFERROR(VLOOKUP(Tabela5[[#This Row],[PRODUTO]],CADASTRO!$B$2:$C$393,2,0),"")</f>
        <v/>
      </c>
      <c r="C267" s="200">
        <f>'CURVA ABC'!B271</f>
        <v>0</v>
      </c>
      <c r="D267" s="194">
        <f>'CURVA ABC'!C271</f>
        <v>0</v>
      </c>
      <c r="E267" s="194">
        <f>'CURVA ABC'!D271</f>
        <v>0</v>
      </c>
      <c r="F267" s="195">
        <f>IFERROR(Tabela5[[#This Row],[VALOR]]/'CURVA ABC'!$C$2,0)</f>
        <v>0</v>
      </c>
      <c r="G267" s="195">
        <f>'CURVA ABC'!E271</f>
        <v>1</v>
      </c>
      <c r="H267" s="196" t="str">
        <f>'CURVA ABC'!F271</f>
        <v>C</v>
      </c>
      <c r="I267" s="196">
        <f>VLOOKUP(Tabela5[[#This Row],[PRODUTO]],'CURVA ABC'!$H$10:$M$404,2,0)</f>
        <v>0</v>
      </c>
      <c r="J267" s="194">
        <f>VLOOKUP(Tabela5[[#This Row],[PRODUTO]],'CURVA ABC'!$H$10:$M$404,3,0)</f>
        <v>0</v>
      </c>
      <c r="K267" s="194">
        <f>VLOOKUP(Tabela5[[#This Row],[PRODUTO]],'CURVA ABC'!$H$10:$M$404,4,0)</f>
        <v>0</v>
      </c>
      <c r="L267" s="195">
        <f>IFERROR(Tabela5[[#This Row],[VALOR.]]/'CURVA ABC'!$J$2,0)</f>
        <v>0</v>
      </c>
      <c r="M267" s="195">
        <f>VLOOKUP(Tabela5[[#This Row],[PRODUTO]],'CURVA ABC'!$H$10:$M$404,5,0)</f>
        <v>0</v>
      </c>
      <c r="N267" s="196" t="str">
        <f>VLOOKUP(Tabela5[[#This Row],[PRODUTO]],'CURVA ABC'!$H$10:$M$404,6,0)</f>
        <v>A</v>
      </c>
      <c r="O267" s="194" t="str">
        <f>IF(AND(COMPARATIVO!$H267="",COMPARATIVO!$N267=""),"",IF(COMPARATIVO!$H267=COMPARATIVO!$N267,"EQUILIBRADO",IF(AND(COMPARATIVO!$H267="A",COMPARATIVO!$N267="B"),"GIRO BAIXO",IF(AND(COMPARATIVO!$H267="A",COMPARATIVO!$N267="C"),"GIRO MUITO BAIXO",IF(AND(COMPARATIVO!$H267="B",COMPARATIVO!$N267="A"),"GIRO ALTO",IF(AND(COMPARATIVO!$H267="B",COMPARATIVO!$N267="C"),"GIRO BAIXO",IF(AND(COMPARATIVO!$H267="C",COMPARATIVO!$N267="A"),"GIRO MUITO ALTO",IF(AND(COMPARATIVO!$H267="C",COMPARATIVO!$N267="B"),"GIRO ALTO",""))))))))</f>
        <v>GIRO MUITO ALTO</v>
      </c>
    </row>
    <row r="268" spans="1:15" x14ac:dyDescent="0.25">
      <c r="A268" s="201" t="str">
        <f>'CURVA ABC'!A272</f>
        <v>LARANJA</v>
      </c>
      <c r="B268" s="201" t="str">
        <f>IFERROR(VLOOKUP(Tabela5[[#This Row],[PRODUTO]],CADASTRO!$B$2:$C$393,2,0),"")</f>
        <v/>
      </c>
      <c r="C268" s="201">
        <f>'CURVA ABC'!B272</f>
        <v>0</v>
      </c>
      <c r="D268" s="197">
        <f>'CURVA ABC'!C272</f>
        <v>0</v>
      </c>
      <c r="E268" s="197">
        <f>'CURVA ABC'!D272</f>
        <v>0</v>
      </c>
      <c r="F268" s="198">
        <f>IFERROR(Tabela5[[#This Row],[VALOR]]/'CURVA ABC'!$C$2,0)</f>
        <v>0</v>
      </c>
      <c r="G268" s="198">
        <f>'CURVA ABC'!E272</f>
        <v>1</v>
      </c>
      <c r="H268" s="199" t="str">
        <f>'CURVA ABC'!F272</f>
        <v>C</v>
      </c>
      <c r="I268" s="199">
        <f>VLOOKUP(Tabela5[[#This Row],[PRODUTO]],'CURVA ABC'!$H$10:$M$404,2,0)</f>
        <v>0</v>
      </c>
      <c r="J268" s="197">
        <f>VLOOKUP(Tabela5[[#This Row],[PRODUTO]],'CURVA ABC'!$H$10:$M$404,3,0)</f>
        <v>0</v>
      </c>
      <c r="K268" s="197">
        <f>VLOOKUP(Tabela5[[#This Row],[PRODUTO]],'CURVA ABC'!$H$10:$M$404,4,0)</f>
        <v>0</v>
      </c>
      <c r="L268" s="198">
        <f>IFERROR(Tabela5[[#This Row],[VALOR.]]/'CURVA ABC'!$J$2,0)</f>
        <v>0</v>
      </c>
      <c r="M268" s="198">
        <f>VLOOKUP(Tabela5[[#This Row],[PRODUTO]],'CURVA ABC'!$H$10:$M$404,5,0)</f>
        <v>0</v>
      </c>
      <c r="N268" s="199" t="str">
        <f>VLOOKUP(Tabela5[[#This Row],[PRODUTO]],'CURVA ABC'!$H$10:$M$404,6,0)</f>
        <v>A</v>
      </c>
      <c r="O268" s="197" t="str">
        <f>IF(AND(COMPARATIVO!$H268="",COMPARATIVO!$N268=""),"",IF(COMPARATIVO!$H268=COMPARATIVO!$N268,"EQUILIBRADO",IF(AND(COMPARATIVO!$H268="A",COMPARATIVO!$N268="B"),"GIRO BAIXO",IF(AND(COMPARATIVO!$H268="A",COMPARATIVO!$N268="C"),"GIRO MUITO BAIXO",IF(AND(COMPARATIVO!$H268="B",COMPARATIVO!$N268="A"),"GIRO ALTO",IF(AND(COMPARATIVO!$H268="B",COMPARATIVO!$N268="C"),"GIRO BAIXO",IF(AND(COMPARATIVO!$H268="C",COMPARATIVO!$N268="A"),"GIRO MUITO ALTO",IF(AND(COMPARATIVO!$H268="C",COMPARATIVO!$N268="B"),"GIRO ALTO",""))))))))</f>
        <v>GIRO MUITO ALTO</v>
      </c>
    </row>
    <row r="269" spans="1:15" x14ac:dyDescent="0.25">
      <c r="A269" s="200" t="str">
        <f>'CURVA ABC'!A273</f>
        <v>LARANJA BAHIA</v>
      </c>
      <c r="B269" s="200" t="str">
        <f>IFERROR(VLOOKUP(Tabela5[[#This Row],[PRODUTO]],CADASTRO!$B$2:$C$393,2,0),"")</f>
        <v/>
      </c>
      <c r="C269" s="200">
        <f>'CURVA ABC'!B273</f>
        <v>0</v>
      </c>
      <c r="D269" s="194">
        <f>'CURVA ABC'!C273</f>
        <v>0</v>
      </c>
      <c r="E269" s="194">
        <f>'CURVA ABC'!D273</f>
        <v>0</v>
      </c>
      <c r="F269" s="195">
        <f>IFERROR(Tabela5[[#This Row],[VALOR]]/'CURVA ABC'!$C$2,0)</f>
        <v>0</v>
      </c>
      <c r="G269" s="195">
        <f>'CURVA ABC'!E273</f>
        <v>1</v>
      </c>
      <c r="H269" s="196" t="str">
        <f>'CURVA ABC'!F273</f>
        <v>C</v>
      </c>
      <c r="I269" s="196">
        <f>VLOOKUP(Tabela5[[#This Row],[PRODUTO]],'CURVA ABC'!$H$10:$M$404,2,0)</f>
        <v>0</v>
      </c>
      <c r="J269" s="194">
        <f>VLOOKUP(Tabela5[[#This Row],[PRODUTO]],'CURVA ABC'!$H$10:$M$404,3,0)</f>
        <v>0</v>
      </c>
      <c r="K269" s="194">
        <f>VLOOKUP(Tabela5[[#This Row],[PRODUTO]],'CURVA ABC'!$H$10:$M$404,4,0)</f>
        <v>0</v>
      </c>
      <c r="L269" s="195">
        <f>IFERROR(Tabela5[[#This Row],[VALOR.]]/'CURVA ABC'!$J$2,0)</f>
        <v>0</v>
      </c>
      <c r="M269" s="195">
        <f>VLOOKUP(Tabela5[[#This Row],[PRODUTO]],'CURVA ABC'!$H$10:$M$404,5,0)</f>
        <v>0</v>
      </c>
      <c r="N269" s="196" t="str">
        <f>VLOOKUP(Tabela5[[#This Row],[PRODUTO]],'CURVA ABC'!$H$10:$M$404,6,0)</f>
        <v>A</v>
      </c>
      <c r="O269" s="194" t="str">
        <f>IF(AND(COMPARATIVO!$H269="",COMPARATIVO!$N269=""),"",IF(COMPARATIVO!$H269=COMPARATIVO!$N269,"EQUILIBRADO",IF(AND(COMPARATIVO!$H269="A",COMPARATIVO!$N269="B"),"GIRO BAIXO",IF(AND(COMPARATIVO!$H269="A",COMPARATIVO!$N269="C"),"GIRO MUITO BAIXO",IF(AND(COMPARATIVO!$H269="B",COMPARATIVO!$N269="A"),"GIRO ALTO",IF(AND(COMPARATIVO!$H269="B",COMPARATIVO!$N269="C"),"GIRO BAIXO",IF(AND(COMPARATIVO!$H269="C",COMPARATIVO!$N269="A"),"GIRO MUITO ALTO",IF(AND(COMPARATIVO!$H269="C",COMPARATIVO!$N269="B"),"GIRO ALTO",""))))))))</f>
        <v>GIRO MUITO ALTO</v>
      </c>
    </row>
    <row r="270" spans="1:15" x14ac:dyDescent="0.25">
      <c r="A270" s="201" t="str">
        <f>'CURVA ABC'!A274</f>
        <v>LEITE DE COCO</v>
      </c>
      <c r="B270" s="201" t="str">
        <f>IFERROR(VLOOKUP(Tabela5[[#This Row],[PRODUTO]],CADASTRO!$B$2:$C$393,2,0),"")</f>
        <v/>
      </c>
      <c r="C270" s="201">
        <f>'CURVA ABC'!B274</f>
        <v>0</v>
      </c>
      <c r="D270" s="197">
        <f>'CURVA ABC'!C274</f>
        <v>0</v>
      </c>
      <c r="E270" s="197">
        <f>'CURVA ABC'!D274</f>
        <v>0</v>
      </c>
      <c r="F270" s="198">
        <f>IFERROR(Tabela5[[#This Row],[VALOR]]/'CURVA ABC'!$C$2,0)</f>
        <v>0</v>
      </c>
      <c r="G270" s="198">
        <f>'CURVA ABC'!E274</f>
        <v>1</v>
      </c>
      <c r="H270" s="199" t="str">
        <f>'CURVA ABC'!F274</f>
        <v>C</v>
      </c>
      <c r="I270" s="199">
        <f>VLOOKUP(Tabela5[[#This Row],[PRODUTO]],'CURVA ABC'!$H$10:$M$404,2,0)</f>
        <v>0</v>
      </c>
      <c r="J270" s="197">
        <f>VLOOKUP(Tabela5[[#This Row],[PRODUTO]],'CURVA ABC'!$H$10:$M$404,3,0)</f>
        <v>0</v>
      </c>
      <c r="K270" s="197">
        <f>VLOOKUP(Tabela5[[#This Row],[PRODUTO]],'CURVA ABC'!$H$10:$M$404,4,0)</f>
        <v>0</v>
      </c>
      <c r="L270" s="198">
        <f>IFERROR(Tabela5[[#This Row],[VALOR.]]/'CURVA ABC'!$J$2,0)</f>
        <v>0</v>
      </c>
      <c r="M270" s="198">
        <f>VLOOKUP(Tabela5[[#This Row],[PRODUTO]],'CURVA ABC'!$H$10:$M$404,5,0)</f>
        <v>0</v>
      </c>
      <c r="N270" s="199" t="str">
        <f>VLOOKUP(Tabela5[[#This Row],[PRODUTO]],'CURVA ABC'!$H$10:$M$404,6,0)</f>
        <v>A</v>
      </c>
      <c r="O270" s="197" t="str">
        <f>IF(AND(COMPARATIVO!$H270="",COMPARATIVO!$N270=""),"",IF(COMPARATIVO!$H270=COMPARATIVO!$N270,"EQUILIBRADO",IF(AND(COMPARATIVO!$H270="A",COMPARATIVO!$N270="B"),"GIRO BAIXO",IF(AND(COMPARATIVO!$H270="A",COMPARATIVO!$N270="C"),"GIRO MUITO BAIXO",IF(AND(COMPARATIVO!$H270="B",COMPARATIVO!$N270="A"),"GIRO ALTO",IF(AND(COMPARATIVO!$H270="B",COMPARATIVO!$N270="C"),"GIRO BAIXO",IF(AND(COMPARATIVO!$H270="C",COMPARATIVO!$N270="A"),"GIRO MUITO ALTO",IF(AND(COMPARATIVO!$H270="C",COMPARATIVO!$N270="B"),"GIRO ALTO",""))))))))</f>
        <v>GIRO MUITO ALTO</v>
      </c>
    </row>
    <row r="271" spans="1:15" x14ac:dyDescent="0.25">
      <c r="A271" s="200" t="str">
        <f>'CURVA ABC'!A275</f>
        <v>LICOR STACK</v>
      </c>
      <c r="B271" s="200" t="str">
        <f>IFERROR(VLOOKUP(Tabela5[[#This Row],[PRODUTO]],CADASTRO!$B$2:$C$393,2,0),"")</f>
        <v/>
      </c>
      <c r="C271" s="200">
        <f>'CURVA ABC'!B275</f>
        <v>0</v>
      </c>
      <c r="D271" s="194">
        <f>'CURVA ABC'!C275</f>
        <v>0</v>
      </c>
      <c r="E271" s="194">
        <f>'CURVA ABC'!D275</f>
        <v>0</v>
      </c>
      <c r="F271" s="195">
        <f>IFERROR(Tabela5[[#This Row],[VALOR]]/'CURVA ABC'!$C$2,0)</f>
        <v>0</v>
      </c>
      <c r="G271" s="195">
        <f>'CURVA ABC'!E275</f>
        <v>1</v>
      </c>
      <c r="H271" s="196" t="str">
        <f>'CURVA ABC'!F275</f>
        <v>C</v>
      </c>
      <c r="I271" s="196">
        <f>VLOOKUP(Tabela5[[#This Row],[PRODUTO]],'CURVA ABC'!$H$10:$M$404,2,0)</f>
        <v>0</v>
      </c>
      <c r="J271" s="194">
        <f>VLOOKUP(Tabela5[[#This Row],[PRODUTO]],'CURVA ABC'!$H$10:$M$404,3,0)</f>
        <v>0</v>
      </c>
      <c r="K271" s="194">
        <f>VLOOKUP(Tabela5[[#This Row],[PRODUTO]],'CURVA ABC'!$H$10:$M$404,4,0)</f>
        <v>0</v>
      </c>
      <c r="L271" s="195">
        <f>IFERROR(Tabela5[[#This Row],[VALOR.]]/'CURVA ABC'!$J$2,0)</f>
        <v>0</v>
      </c>
      <c r="M271" s="195">
        <f>VLOOKUP(Tabela5[[#This Row],[PRODUTO]],'CURVA ABC'!$H$10:$M$404,5,0)</f>
        <v>0</v>
      </c>
      <c r="N271" s="196" t="str">
        <f>VLOOKUP(Tabela5[[#This Row],[PRODUTO]],'CURVA ABC'!$H$10:$M$404,6,0)</f>
        <v>A</v>
      </c>
      <c r="O271" s="194" t="str">
        <f>IF(AND(COMPARATIVO!$H271="",COMPARATIVO!$N271=""),"",IF(COMPARATIVO!$H271=COMPARATIVO!$N271,"EQUILIBRADO",IF(AND(COMPARATIVO!$H271="A",COMPARATIVO!$N271="B"),"GIRO BAIXO",IF(AND(COMPARATIVO!$H271="A",COMPARATIVO!$N271="C"),"GIRO MUITO BAIXO",IF(AND(COMPARATIVO!$H271="B",COMPARATIVO!$N271="A"),"GIRO ALTO",IF(AND(COMPARATIVO!$H271="B",COMPARATIVO!$N271="C"),"GIRO BAIXO",IF(AND(COMPARATIVO!$H271="C",COMPARATIVO!$N271="A"),"GIRO MUITO ALTO",IF(AND(COMPARATIVO!$H271="C",COMPARATIVO!$N271="B"),"GIRO ALTO",""))))))))</f>
        <v>GIRO MUITO ALTO</v>
      </c>
    </row>
    <row r="272" spans="1:15" x14ac:dyDescent="0.25">
      <c r="A272" s="201" t="str">
        <f>'CURVA ABC'!A276</f>
        <v>LIMÃO SICILIANO</v>
      </c>
      <c r="B272" s="201" t="str">
        <f>IFERROR(VLOOKUP(Tabela5[[#This Row],[PRODUTO]],CADASTRO!$B$2:$C$393,2,0),"")</f>
        <v/>
      </c>
      <c r="C272" s="201">
        <f>'CURVA ABC'!B276</f>
        <v>0</v>
      </c>
      <c r="D272" s="197">
        <f>'CURVA ABC'!C276</f>
        <v>0</v>
      </c>
      <c r="E272" s="197">
        <f>'CURVA ABC'!D276</f>
        <v>0</v>
      </c>
      <c r="F272" s="198">
        <f>IFERROR(Tabela5[[#This Row],[VALOR]]/'CURVA ABC'!$C$2,0)</f>
        <v>0</v>
      </c>
      <c r="G272" s="198">
        <f>'CURVA ABC'!E276</f>
        <v>1</v>
      </c>
      <c r="H272" s="199" t="str">
        <f>'CURVA ABC'!F276</f>
        <v>C</v>
      </c>
      <c r="I272" s="199">
        <f>VLOOKUP(Tabela5[[#This Row],[PRODUTO]],'CURVA ABC'!$H$10:$M$404,2,0)</f>
        <v>0</v>
      </c>
      <c r="J272" s="197">
        <f>VLOOKUP(Tabela5[[#This Row],[PRODUTO]],'CURVA ABC'!$H$10:$M$404,3,0)</f>
        <v>0</v>
      </c>
      <c r="K272" s="197">
        <f>VLOOKUP(Tabela5[[#This Row],[PRODUTO]],'CURVA ABC'!$H$10:$M$404,4,0)</f>
        <v>0</v>
      </c>
      <c r="L272" s="198">
        <f>IFERROR(Tabela5[[#This Row],[VALOR.]]/'CURVA ABC'!$J$2,0)</f>
        <v>0</v>
      </c>
      <c r="M272" s="198">
        <f>VLOOKUP(Tabela5[[#This Row],[PRODUTO]],'CURVA ABC'!$H$10:$M$404,5,0)</f>
        <v>0</v>
      </c>
      <c r="N272" s="199" t="str">
        <f>VLOOKUP(Tabela5[[#This Row],[PRODUTO]],'CURVA ABC'!$H$10:$M$404,6,0)</f>
        <v>A</v>
      </c>
      <c r="O272" s="197" t="str">
        <f>IF(AND(COMPARATIVO!$H272="",COMPARATIVO!$N272=""),"",IF(COMPARATIVO!$H272=COMPARATIVO!$N272,"EQUILIBRADO",IF(AND(COMPARATIVO!$H272="A",COMPARATIVO!$N272="B"),"GIRO BAIXO",IF(AND(COMPARATIVO!$H272="A",COMPARATIVO!$N272="C"),"GIRO MUITO BAIXO",IF(AND(COMPARATIVO!$H272="B",COMPARATIVO!$N272="A"),"GIRO ALTO",IF(AND(COMPARATIVO!$H272="B",COMPARATIVO!$N272="C"),"GIRO BAIXO",IF(AND(COMPARATIVO!$H272="C",COMPARATIVO!$N272="A"),"GIRO MUITO ALTO",IF(AND(COMPARATIVO!$H272="C",COMPARATIVO!$N272="B"),"GIRO ALTO",""))))))))</f>
        <v>GIRO MUITO ALTO</v>
      </c>
    </row>
    <row r="273" spans="1:15" x14ac:dyDescent="0.25">
      <c r="A273" s="200" t="str">
        <f>'CURVA ABC'!A277</f>
        <v>LIMPEZA MTP</v>
      </c>
      <c r="B273" s="200" t="str">
        <f>IFERROR(VLOOKUP(Tabela5[[#This Row],[PRODUTO]],CADASTRO!$B$2:$C$393,2,0),"")</f>
        <v/>
      </c>
      <c r="C273" s="200">
        <f>'CURVA ABC'!B277</f>
        <v>0</v>
      </c>
      <c r="D273" s="194">
        <f>'CURVA ABC'!C277</f>
        <v>0</v>
      </c>
      <c r="E273" s="194">
        <f>'CURVA ABC'!D277</f>
        <v>0</v>
      </c>
      <c r="F273" s="195">
        <f>IFERROR(Tabela5[[#This Row],[VALOR]]/'CURVA ABC'!$C$2,0)</f>
        <v>0</v>
      </c>
      <c r="G273" s="195">
        <f>'CURVA ABC'!E277</f>
        <v>1</v>
      </c>
      <c r="H273" s="196" t="str">
        <f>'CURVA ABC'!F277</f>
        <v>C</v>
      </c>
      <c r="I273" s="196">
        <f>VLOOKUP(Tabela5[[#This Row],[PRODUTO]],'CURVA ABC'!$H$10:$M$404,2,0)</f>
        <v>0</v>
      </c>
      <c r="J273" s="194">
        <f>VLOOKUP(Tabela5[[#This Row],[PRODUTO]],'CURVA ABC'!$H$10:$M$404,3,0)</f>
        <v>0</v>
      </c>
      <c r="K273" s="194">
        <f>VLOOKUP(Tabela5[[#This Row],[PRODUTO]],'CURVA ABC'!$H$10:$M$404,4,0)</f>
        <v>0</v>
      </c>
      <c r="L273" s="195">
        <f>IFERROR(Tabela5[[#This Row],[VALOR.]]/'CURVA ABC'!$J$2,0)</f>
        <v>0</v>
      </c>
      <c r="M273" s="195">
        <f>VLOOKUP(Tabela5[[#This Row],[PRODUTO]],'CURVA ABC'!$H$10:$M$404,5,0)</f>
        <v>0</v>
      </c>
      <c r="N273" s="196" t="str">
        <f>VLOOKUP(Tabela5[[#This Row],[PRODUTO]],'CURVA ABC'!$H$10:$M$404,6,0)</f>
        <v>A</v>
      </c>
      <c r="O273" s="194" t="str">
        <f>IF(AND(COMPARATIVO!$H273="",COMPARATIVO!$N273=""),"",IF(COMPARATIVO!$H273=COMPARATIVO!$N273,"EQUILIBRADO",IF(AND(COMPARATIVO!$H273="A",COMPARATIVO!$N273="B"),"GIRO BAIXO",IF(AND(COMPARATIVO!$H273="A",COMPARATIVO!$N273="C"),"GIRO MUITO BAIXO",IF(AND(COMPARATIVO!$H273="B",COMPARATIVO!$N273="A"),"GIRO ALTO",IF(AND(COMPARATIVO!$H273="B",COMPARATIVO!$N273="C"),"GIRO BAIXO",IF(AND(COMPARATIVO!$H273="C",COMPARATIVO!$N273="A"),"GIRO MUITO ALTO",IF(AND(COMPARATIVO!$H273="C",COMPARATIVO!$N273="B"),"GIRO ALTO",""))))))))</f>
        <v>GIRO MUITO ALTO</v>
      </c>
    </row>
    <row r="274" spans="1:15" x14ac:dyDescent="0.25">
      <c r="A274" s="201" t="str">
        <f>'CURVA ABC'!A278</f>
        <v>LOMBINHO BOVINO</v>
      </c>
      <c r="B274" s="201" t="str">
        <f>IFERROR(VLOOKUP(Tabela5[[#This Row],[PRODUTO]],CADASTRO!$B$2:$C$393,2,0),"")</f>
        <v/>
      </c>
      <c r="C274" s="201">
        <f>'CURVA ABC'!B278</f>
        <v>0</v>
      </c>
      <c r="D274" s="197">
        <f>'CURVA ABC'!C278</f>
        <v>0</v>
      </c>
      <c r="E274" s="197">
        <f>'CURVA ABC'!D278</f>
        <v>0</v>
      </c>
      <c r="F274" s="198">
        <f>IFERROR(Tabela5[[#This Row],[VALOR]]/'CURVA ABC'!$C$2,0)</f>
        <v>0</v>
      </c>
      <c r="G274" s="198">
        <f>'CURVA ABC'!E278</f>
        <v>1</v>
      </c>
      <c r="H274" s="199" t="str">
        <f>'CURVA ABC'!F278</f>
        <v>C</v>
      </c>
      <c r="I274" s="199">
        <f>VLOOKUP(Tabela5[[#This Row],[PRODUTO]],'CURVA ABC'!$H$10:$M$404,2,0)</f>
        <v>0</v>
      </c>
      <c r="J274" s="197">
        <f>VLOOKUP(Tabela5[[#This Row],[PRODUTO]],'CURVA ABC'!$H$10:$M$404,3,0)</f>
        <v>0</v>
      </c>
      <c r="K274" s="197">
        <f>VLOOKUP(Tabela5[[#This Row],[PRODUTO]],'CURVA ABC'!$H$10:$M$404,4,0)</f>
        <v>0</v>
      </c>
      <c r="L274" s="198">
        <f>IFERROR(Tabela5[[#This Row],[VALOR.]]/'CURVA ABC'!$J$2,0)</f>
        <v>0</v>
      </c>
      <c r="M274" s="198">
        <f>VLOOKUP(Tabela5[[#This Row],[PRODUTO]],'CURVA ABC'!$H$10:$M$404,5,0)</f>
        <v>0</v>
      </c>
      <c r="N274" s="199" t="str">
        <f>VLOOKUP(Tabela5[[#This Row],[PRODUTO]],'CURVA ABC'!$H$10:$M$404,6,0)</f>
        <v>A</v>
      </c>
      <c r="O274" s="197" t="str">
        <f>IF(AND(COMPARATIVO!$H274="",COMPARATIVO!$N274=""),"",IF(COMPARATIVO!$H274=COMPARATIVO!$N274,"EQUILIBRADO",IF(AND(COMPARATIVO!$H274="A",COMPARATIVO!$N274="B"),"GIRO BAIXO",IF(AND(COMPARATIVO!$H274="A",COMPARATIVO!$N274="C"),"GIRO MUITO BAIXO",IF(AND(COMPARATIVO!$H274="B",COMPARATIVO!$N274="A"),"GIRO ALTO",IF(AND(COMPARATIVO!$H274="B",COMPARATIVO!$N274="C"),"GIRO BAIXO",IF(AND(COMPARATIVO!$H274="C",COMPARATIVO!$N274="A"),"GIRO MUITO ALTO",IF(AND(COMPARATIVO!$H274="C",COMPARATIVO!$N274="B"),"GIRO ALTO",""))))))))</f>
        <v>GIRO MUITO ALTO</v>
      </c>
    </row>
    <row r="275" spans="1:15" x14ac:dyDescent="0.25">
      <c r="A275" s="200" t="str">
        <f>'CURVA ABC'!A279</f>
        <v>LOURO</v>
      </c>
      <c r="B275" s="200" t="str">
        <f>IFERROR(VLOOKUP(Tabela5[[#This Row],[PRODUTO]],CADASTRO!$B$2:$C$393,2,0),"")</f>
        <v/>
      </c>
      <c r="C275" s="200">
        <f>'CURVA ABC'!B279</f>
        <v>0</v>
      </c>
      <c r="D275" s="194">
        <f>'CURVA ABC'!C279</f>
        <v>0</v>
      </c>
      <c r="E275" s="194">
        <f>'CURVA ABC'!D279</f>
        <v>0</v>
      </c>
      <c r="F275" s="195">
        <f>IFERROR(Tabela5[[#This Row],[VALOR]]/'CURVA ABC'!$C$2,0)</f>
        <v>0</v>
      </c>
      <c r="G275" s="195">
        <f>'CURVA ABC'!E279</f>
        <v>1</v>
      </c>
      <c r="H275" s="196" t="str">
        <f>'CURVA ABC'!F279</f>
        <v>C</v>
      </c>
      <c r="I275" s="196">
        <f>VLOOKUP(Tabela5[[#This Row],[PRODUTO]],'CURVA ABC'!$H$10:$M$404,2,0)</f>
        <v>0</v>
      </c>
      <c r="J275" s="194">
        <f>VLOOKUP(Tabela5[[#This Row],[PRODUTO]],'CURVA ABC'!$H$10:$M$404,3,0)</f>
        <v>0</v>
      </c>
      <c r="K275" s="194">
        <f>VLOOKUP(Tabela5[[#This Row],[PRODUTO]],'CURVA ABC'!$H$10:$M$404,4,0)</f>
        <v>0</v>
      </c>
      <c r="L275" s="195">
        <f>IFERROR(Tabela5[[#This Row],[VALOR.]]/'CURVA ABC'!$J$2,0)</f>
        <v>0</v>
      </c>
      <c r="M275" s="195">
        <f>VLOOKUP(Tabela5[[#This Row],[PRODUTO]],'CURVA ABC'!$H$10:$M$404,5,0)</f>
        <v>0</v>
      </c>
      <c r="N275" s="196" t="str">
        <f>VLOOKUP(Tabela5[[#This Row],[PRODUTO]],'CURVA ABC'!$H$10:$M$404,6,0)</f>
        <v>A</v>
      </c>
      <c r="O275" s="194" t="str">
        <f>IF(AND(COMPARATIVO!$H275="",COMPARATIVO!$N275=""),"",IF(COMPARATIVO!$H275=COMPARATIVO!$N275,"EQUILIBRADO",IF(AND(COMPARATIVO!$H275="A",COMPARATIVO!$N275="B"),"GIRO BAIXO",IF(AND(COMPARATIVO!$H275="A",COMPARATIVO!$N275="C"),"GIRO MUITO BAIXO",IF(AND(COMPARATIVO!$H275="B",COMPARATIVO!$N275="A"),"GIRO ALTO",IF(AND(COMPARATIVO!$H275="B",COMPARATIVO!$N275="C"),"GIRO BAIXO",IF(AND(COMPARATIVO!$H275="C",COMPARATIVO!$N275="A"),"GIRO MUITO ALTO",IF(AND(COMPARATIVO!$H275="C",COMPARATIVO!$N275="B"),"GIRO ALTO",""))))))))</f>
        <v>GIRO MUITO ALTO</v>
      </c>
    </row>
    <row r="276" spans="1:15" x14ac:dyDescent="0.25">
      <c r="A276" s="201" t="str">
        <f>'CURVA ABC'!A280</f>
        <v>MAÇÃ</v>
      </c>
      <c r="B276" s="201" t="str">
        <f>IFERROR(VLOOKUP(Tabela5[[#This Row],[PRODUTO]],CADASTRO!$B$2:$C$393,2,0),"")</f>
        <v/>
      </c>
      <c r="C276" s="201">
        <f>'CURVA ABC'!B280</f>
        <v>0</v>
      </c>
      <c r="D276" s="197">
        <f>'CURVA ABC'!C280</f>
        <v>0</v>
      </c>
      <c r="E276" s="197">
        <f>'CURVA ABC'!D280</f>
        <v>0</v>
      </c>
      <c r="F276" s="198">
        <f>IFERROR(Tabela5[[#This Row],[VALOR]]/'CURVA ABC'!$C$2,0)</f>
        <v>0</v>
      </c>
      <c r="G276" s="198">
        <f>'CURVA ABC'!E280</f>
        <v>1</v>
      </c>
      <c r="H276" s="199" t="str">
        <f>'CURVA ABC'!F280</f>
        <v>C</v>
      </c>
      <c r="I276" s="199">
        <f>VLOOKUP(Tabela5[[#This Row],[PRODUTO]],'CURVA ABC'!$H$10:$M$404,2,0)</f>
        <v>0</v>
      </c>
      <c r="J276" s="197">
        <f>VLOOKUP(Tabela5[[#This Row],[PRODUTO]],'CURVA ABC'!$H$10:$M$404,3,0)</f>
        <v>0</v>
      </c>
      <c r="K276" s="197">
        <f>VLOOKUP(Tabela5[[#This Row],[PRODUTO]],'CURVA ABC'!$H$10:$M$404,4,0)</f>
        <v>0</v>
      </c>
      <c r="L276" s="198">
        <f>IFERROR(Tabela5[[#This Row],[VALOR.]]/'CURVA ABC'!$J$2,0)</f>
        <v>0</v>
      </c>
      <c r="M276" s="198">
        <f>VLOOKUP(Tabela5[[#This Row],[PRODUTO]],'CURVA ABC'!$H$10:$M$404,5,0)</f>
        <v>0</v>
      </c>
      <c r="N276" s="199" t="str">
        <f>VLOOKUP(Tabela5[[#This Row],[PRODUTO]],'CURVA ABC'!$H$10:$M$404,6,0)</f>
        <v>A</v>
      </c>
      <c r="O276" s="197" t="str">
        <f>IF(AND(COMPARATIVO!$H276="",COMPARATIVO!$N276=""),"",IF(COMPARATIVO!$H276=COMPARATIVO!$N276,"EQUILIBRADO",IF(AND(COMPARATIVO!$H276="A",COMPARATIVO!$N276="B"),"GIRO BAIXO",IF(AND(COMPARATIVO!$H276="A",COMPARATIVO!$N276="C"),"GIRO MUITO BAIXO",IF(AND(COMPARATIVO!$H276="B",COMPARATIVO!$N276="A"),"GIRO ALTO",IF(AND(COMPARATIVO!$H276="B",COMPARATIVO!$N276="C"),"GIRO BAIXO",IF(AND(COMPARATIVO!$H276="C",COMPARATIVO!$N276="A"),"GIRO MUITO ALTO",IF(AND(COMPARATIVO!$H276="C",COMPARATIVO!$N276="B"),"GIRO ALTO",""))))))))</f>
        <v>GIRO MUITO ALTO</v>
      </c>
    </row>
    <row r="277" spans="1:15" x14ac:dyDescent="0.25">
      <c r="A277" s="200" t="str">
        <f>'CURVA ABC'!A281</f>
        <v>MAIONESE DIJUDA</v>
      </c>
      <c r="B277" s="200" t="str">
        <f>IFERROR(VLOOKUP(Tabela5[[#This Row],[PRODUTO]],CADASTRO!$B$2:$C$393,2,0),"")</f>
        <v/>
      </c>
      <c r="C277" s="200">
        <f>'CURVA ABC'!B281</f>
        <v>0</v>
      </c>
      <c r="D277" s="194">
        <f>'CURVA ABC'!C281</f>
        <v>0</v>
      </c>
      <c r="E277" s="194">
        <f>'CURVA ABC'!D281</f>
        <v>0</v>
      </c>
      <c r="F277" s="195">
        <f>IFERROR(Tabela5[[#This Row],[VALOR]]/'CURVA ABC'!$C$2,0)</f>
        <v>0</v>
      </c>
      <c r="G277" s="195">
        <f>'CURVA ABC'!E281</f>
        <v>1</v>
      </c>
      <c r="H277" s="196" t="str">
        <f>'CURVA ABC'!F281</f>
        <v>C</v>
      </c>
      <c r="I277" s="196">
        <f>VLOOKUP(Tabela5[[#This Row],[PRODUTO]],'CURVA ABC'!$H$10:$M$404,2,0)</f>
        <v>0</v>
      </c>
      <c r="J277" s="194">
        <f>VLOOKUP(Tabela5[[#This Row],[PRODUTO]],'CURVA ABC'!$H$10:$M$404,3,0)</f>
        <v>0</v>
      </c>
      <c r="K277" s="194">
        <f>VLOOKUP(Tabela5[[#This Row],[PRODUTO]],'CURVA ABC'!$H$10:$M$404,4,0)</f>
        <v>0</v>
      </c>
      <c r="L277" s="195">
        <f>IFERROR(Tabela5[[#This Row],[VALOR.]]/'CURVA ABC'!$J$2,0)</f>
        <v>0</v>
      </c>
      <c r="M277" s="195">
        <f>VLOOKUP(Tabela5[[#This Row],[PRODUTO]],'CURVA ABC'!$H$10:$M$404,5,0)</f>
        <v>0</v>
      </c>
      <c r="N277" s="196" t="str">
        <f>VLOOKUP(Tabela5[[#This Row],[PRODUTO]],'CURVA ABC'!$H$10:$M$404,6,0)</f>
        <v>A</v>
      </c>
      <c r="O277" s="194" t="str">
        <f>IF(AND(COMPARATIVO!$H277="",COMPARATIVO!$N277=""),"",IF(COMPARATIVO!$H277=COMPARATIVO!$N277,"EQUILIBRADO",IF(AND(COMPARATIVO!$H277="A",COMPARATIVO!$N277="B"),"GIRO BAIXO",IF(AND(COMPARATIVO!$H277="A",COMPARATIVO!$N277="C"),"GIRO MUITO BAIXO",IF(AND(COMPARATIVO!$H277="B",COMPARATIVO!$N277="A"),"GIRO ALTO",IF(AND(COMPARATIVO!$H277="B",COMPARATIVO!$N277="C"),"GIRO BAIXO",IF(AND(COMPARATIVO!$H277="C",COMPARATIVO!$N277="A"),"GIRO MUITO ALTO",IF(AND(COMPARATIVO!$H277="C",COMPARATIVO!$N277="B"),"GIRO ALTO",""))))))))</f>
        <v>GIRO MUITO ALTO</v>
      </c>
    </row>
    <row r="278" spans="1:15" x14ac:dyDescent="0.25">
      <c r="A278" s="201" t="str">
        <f>'CURVA ABC'!A282</f>
        <v>MAIONESE HELMANS</v>
      </c>
      <c r="B278" s="201" t="str">
        <f>IFERROR(VLOOKUP(Tabela5[[#This Row],[PRODUTO]],CADASTRO!$B$2:$C$393,2,0),"")</f>
        <v/>
      </c>
      <c r="C278" s="201">
        <f>'CURVA ABC'!B282</f>
        <v>0</v>
      </c>
      <c r="D278" s="197">
        <f>'CURVA ABC'!C282</f>
        <v>0</v>
      </c>
      <c r="E278" s="197">
        <f>'CURVA ABC'!D282</f>
        <v>0</v>
      </c>
      <c r="F278" s="198">
        <f>IFERROR(Tabela5[[#This Row],[VALOR]]/'CURVA ABC'!$C$2,0)</f>
        <v>0</v>
      </c>
      <c r="G278" s="198">
        <f>'CURVA ABC'!E282</f>
        <v>1</v>
      </c>
      <c r="H278" s="199" t="str">
        <f>'CURVA ABC'!F282</f>
        <v>C</v>
      </c>
      <c r="I278" s="199">
        <f>VLOOKUP(Tabela5[[#This Row],[PRODUTO]],'CURVA ABC'!$H$10:$M$404,2,0)</f>
        <v>0</v>
      </c>
      <c r="J278" s="197">
        <f>VLOOKUP(Tabela5[[#This Row],[PRODUTO]],'CURVA ABC'!$H$10:$M$404,3,0)</f>
        <v>0</v>
      </c>
      <c r="K278" s="197">
        <f>VLOOKUP(Tabela5[[#This Row],[PRODUTO]],'CURVA ABC'!$H$10:$M$404,4,0)</f>
        <v>0</v>
      </c>
      <c r="L278" s="198">
        <f>IFERROR(Tabela5[[#This Row],[VALOR.]]/'CURVA ABC'!$J$2,0)</f>
        <v>0</v>
      </c>
      <c r="M278" s="198">
        <f>VLOOKUP(Tabela5[[#This Row],[PRODUTO]],'CURVA ABC'!$H$10:$M$404,5,0)</f>
        <v>0</v>
      </c>
      <c r="N278" s="199" t="str">
        <f>VLOOKUP(Tabela5[[#This Row],[PRODUTO]],'CURVA ABC'!$H$10:$M$404,6,0)</f>
        <v>A</v>
      </c>
      <c r="O278" s="197" t="str">
        <f>IF(AND(COMPARATIVO!$H278="",COMPARATIVO!$N278=""),"",IF(COMPARATIVO!$H278=COMPARATIVO!$N278,"EQUILIBRADO",IF(AND(COMPARATIVO!$H278="A",COMPARATIVO!$N278="B"),"GIRO BAIXO",IF(AND(COMPARATIVO!$H278="A",COMPARATIVO!$N278="C"),"GIRO MUITO BAIXO",IF(AND(COMPARATIVO!$H278="B",COMPARATIVO!$N278="A"),"GIRO ALTO",IF(AND(COMPARATIVO!$H278="B",COMPARATIVO!$N278="C"),"GIRO BAIXO",IF(AND(COMPARATIVO!$H278="C",COMPARATIVO!$N278="A"),"GIRO MUITO ALTO",IF(AND(COMPARATIVO!$H278="C",COMPARATIVO!$N278="B"),"GIRO ALTO",""))))))))</f>
        <v>GIRO MUITO ALTO</v>
      </c>
    </row>
    <row r="279" spans="1:15" x14ac:dyDescent="0.25">
      <c r="A279" s="200" t="str">
        <f>'CURVA ABC'!A283</f>
        <v>MAIONESE SACHÊ CAIXA</v>
      </c>
      <c r="B279" s="200" t="str">
        <f>IFERROR(VLOOKUP(Tabela5[[#This Row],[PRODUTO]],CADASTRO!$B$2:$C$393,2,0),"")</f>
        <v/>
      </c>
      <c r="C279" s="200">
        <f>'CURVA ABC'!B283</f>
        <v>0</v>
      </c>
      <c r="D279" s="194">
        <f>'CURVA ABC'!C283</f>
        <v>0</v>
      </c>
      <c r="E279" s="194">
        <f>'CURVA ABC'!D283</f>
        <v>0</v>
      </c>
      <c r="F279" s="195">
        <f>IFERROR(Tabela5[[#This Row],[VALOR]]/'CURVA ABC'!$C$2,0)</f>
        <v>0</v>
      </c>
      <c r="G279" s="195">
        <f>'CURVA ABC'!E283</f>
        <v>1</v>
      </c>
      <c r="H279" s="196" t="str">
        <f>'CURVA ABC'!F283</f>
        <v>C</v>
      </c>
      <c r="I279" s="196">
        <f>VLOOKUP(Tabela5[[#This Row],[PRODUTO]],'CURVA ABC'!$H$10:$M$404,2,0)</f>
        <v>0</v>
      </c>
      <c r="J279" s="194">
        <f>VLOOKUP(Tabela5[[#This Row],[PRODUTO]],'CURVA ABC'!$H$10:$M$404,3,0)</f>
        <v>0</v>
      </c>
      <c r="K279" s="194">
        <f>VLOOKUP(Tabela5[[#This Row],[PRODUTO]],'CURVA ABC'!$H$10:$M$404,4,0)</f>
        <v>0</v>
      </c>
      <c r="L279" s="195">
        <f>IFERROR(Tabela5[[#This Row],[VALOR.]]/'CURVA ABC'!$J$2,0)</f>
        <v>0</v>
      </c>
      <c r="M279" s="195">
        <f>VLOOKUP(Tabela5[[#This Row],[PRODUTO]],'CURVA ABC'!$H$10:$M$404,5,0)</f>
        <v>0</v>
      </c>
      <c r="N279" s="196" t="str">
        <f>VLOOKUP(Tabela5[[#This Row],[PRODUTO]],'CURVA ABC'!$H$10:$M$404,6,0)</f>
        <v>A</v>
      </c>
      <c r="O279" s="194" t="str">
        <f>IF(AND(COMPARATIVO!$H279="",COMPARATIVO!$N279=""),"",IF(COMPARATIVO!$H279=COMPARATIVO!$N279,"EQUILIBRADO",IF(AND(COMPARATIVO!$H279="A",COMPARATIVO!$N279="B"),"GIRO BAIXO",IF(AND(COMPARATIVO!$H279="A",COMPARATIVO!$N279="C"),"GIRO MUITO BAIXO",IF(AND(COMPARATIVO!$H279="B",COMPARATIVO!$N279="A"),"GIRO ALTO",IF(AND(COMPARATIVO!$H279="B",COMPARATIVO!$N279="C"),"GIRO BAIXO",IF(AND(COMPARATIVO!$H279="C",COMPARATIVO!$N279="A"),"GIRO MUITO ALTO",IF(AND(COMPARATIVO!$H279="C",COMPARATIVO!$N279="B"),"GIRO ALTO",""))))))))</f>
        <v>GIRO MUITO ALTO</v>
      </c>
    </row>
    <row r="280" spans="1:15" x14ac:dyDescent="0.25">
      <c r="A280" s="201" t="str">
        <f>'CURVA ABC'!A284</f>
        <v>MAMÃO</v>
      </c>
      <c r="B280" s="201" t="str">
        <f>IFERROR(VLOOKUP(Tabela5[[#This Row],[PRODUTO]],CADASTRO!$B$2:$C$393,2,0),"")</f>
        <v/>
      </c>
      <c r="C280" s="201">
        <f>'CURVA ABC'!B284</f>
        <v>0</v>
      </c>
      <c r="D280" s="197">
        <f>'CURVA ABC'!C284</f>
        <v>0</v>
      </c>
      <c r="E280" s="197">
        <f>'CURVA ABC'!D284</f>
        <v>0</v>
      </c>
      <c r="F280" s="198">
        <f>IFERROR(Tabela5[[#This Row],[VALOR]]/'CURVA ABC'!$C$2,0)</f>
        <v>0</v>
      </c>
      <c r="G280" s="198">
        <f>'CURVA ABC'!E284</f>
        <v>1</v>
      </c>
      <c r="H280" s="199" t="str">
        <f>'CURVA ABC'!F284</f>
        <v>C</v>
      </c>
      <c r="I280" s="199">
        <f>VLOOKUP(Tabela5[[#This Row],[PRODUTO]],'CURVA ABC'!$H$10:$M$404,2,0)</f>
        <v>0</v>
      </c>
      <c r="J280" s="197">
        <f>VLOOKUP(Tabela5[[#This Row],[PRODUTO]],'CURVA ABC'!$H$10:$M$404,3,0)</f>
        <v>0</v>
      </c>
      <c r="K280" s="197">
        <f>VLOOKUP(Tabela5[[#This Row],[PRODUTO]],'CURVA ABC'!$H$10:$M$404,4,0)</f>
        <v>0</v>
      </c>
      <c r="L280" s="198">
        <f>IFERROR(Tabela5[[#This Row],[VALOR.]]/'CURVA ABC'!$J$2,0)</f>
        <v>0</v>
      </c>
      <c r="M280" s="198">
        <f>VLOOKUP(Tabela5[[#This Row],[PRODUTO]],'CURVA ABC'!$H$10:$M$404,5,0)</f>
        <v>0</v>
      </c>
      <c r="N280" s="199" t="str">
        <f>VLOOKUP(Tabela5[[#This Row],[PRODUTO]],'CURVA ABC'!$H$10:$M$404,6,0)</f>
        <v>A</v>
      </c>
      <c r="O280" s="197" t="str">
        <f>IF(AND(COMPARATIVO!$H280="",COMPARATIVO!$N280=""),"",IF(COMPARATIVO!$H280=COMPARATIVO!$N280,"EQUILIBRADO",IF(AND(COMPARATIVO!$H280="A",COMPARATIVO!$N280="B"),"GIRO BAIXO",IF(AND(COMPARATIVO!$H280="A",COMPARATIVO!$N280="C"),"GIRO MUITO BAIXO",IF(AND(COMPARATIVO!$H280="B",COMPARATIVO!$N280="A"),"GIRO ALTO",IF(AND(COMPARATIVO!$H280="B",COMPARATIVO!$N280="C"),"GIRO BAIXO",IF(AND(COMPARATIVO!$H280="C",COMPARATIVO!$N280="A"),"GIRO MUITO ALTO",IF(AND(COMPARATIVO!$H280="C",COMPARATIVO!$N280="B"),"GIRO ALTO",""))))))))</f>
        <v>GIRO MUITO ALTO</v>
      </c>
    </row>
    <row r="281" spans="1:15" x14ac:dyDescent="0.25">
      <c r="A281" s="200" t="str">
        <f>'CURVA ABC'!A285</f>
        <v>MAMÃO PAPAIA</v>
      </c>
      <c r="B281" s="200" t="str">
        <f>IFERROR(VLOOKUP(Tabela5[[#This Row],[PRODUTO]],CADASTRO!$B$2:$C$393,2,0),"")</f>
        <v/>
      </c>
      <c r="C281" s="200">
        <f>'CURVA ABC'!B285</f>
        <v>0</v>
      </c>
      <c r="D281" s="194">
        <f>'CURVA ABC'!C285</f>
        <v>0</v>
      </c>
      <c r="E281" s="194">
        <f>'CURVA ABC'!D285</f>
        <v>0</v>
      </c>
      <c r="F281" s="195">
        <f>IFERROR(Tabela5[[#This Row],[VALOR]]/'CURVA ABC'!$C$2,0)</f>
        <v>0</v>
      </c>
      <c r="G281" s="195">
        <f>'CURVA ABC'!E285</f>
        <v>1</v>
      </c>
      <c r="H281" s="196" t="str">
        <f>'CURVA ABC'!F285</f>
        <v>C</v>
      </c>
      <c r="I281" s="196">
        <f>VLOOKUP(Tabela5[[#This Row],[PRODUTO]],'CURVA ABC'!$H$10:$M$404,2,0)</f>
        <v>0</v>
      </c>
      <c r="J281" s="194">
        <f>VLOOKUP(Tabela5[[#This Row],[PRODUTO]],'CURVA ABC'!$H$10:$M$404,3,0)</f>
        <v>0</v>
      </c>
      <c r="K281" s="194">
        <f>VLOOKUP(Tabela5[[#This Row],[PRODUTO]],'CURVA ABC'!$H$10:$M$404,4,0)</f>
        <v>0</v>
      </c>
      <c r="L281" s="195">
        <f>IFERROR(Tabela5[[#This Row],[VALOR.]]/'CURVA ABC'!$J$2,0)</f>
        <v>0</v>
      </c>
      <c r="M281" s="195">
        <f>VLOOKUP(Tabela5[[#This Row],[PRODUTO]],'CURVA ABC'!$H$10:$M$404,5,0)</f>
        <v>0</v>
      </c>
      <c r="N281" s="196" t="str">
        <f>VLOOKUP(Tabela5[[#This Row],[PRODUTO]],'CURVA ABC'!$H$10:$M$404,6,0)</f>
        <v>A</v>
      </c>
      <c r="O281" s="194" t="str">
        <f>IF(AND(COMPARATIVO!$H281="",COMPARATIVO!$N281=""),"",IF(COMPARATIVO!$H281=COMPARATIVO!$N281,"EQUILIBRADO",IF(AND(COMPARATIVO!$H281="A",COMPARATIVO!$N281="B"),"GIRO BAIXO",IF(AND(COMPARATIVO!$H281="A",COMPARATIVO!$N281="C"),"GIRO MUITO BAIXO",IF(AND(COMPARATIVO!$H281="B",COMPARATIVO!$N281="A"),"GIRO ALTO",IF(AND(COMPARATIVO!$H281="B",COMPARATIVO!$N281="C"),"GIRO BAIXO",IF(AND(COMPARATIVO!$H281="C",COMPARATIVO!$N281="A"),"GIRO MUITO ALTO",IF(AND(COMPARATIVO!$H281="C",COMPARATIVO!$N281="B"),"GIRO ALTO",""))))))))</f>
        <v>GIRO MUITO ALTO</v>
      </c>
    </row>
    <row r="282" spans="1:15" x14ac:dyDescent="0.25">
      <c r="A282" s="201" t="str">
        <f>'CURVA ABC'!A286</f>
        <v>MANGA</v>
      </c>
      <c r="B282" s="201" t="str">
        <f>IFERROR(VLOOKUP(Tabela5[[#This Row],[PRODUTO]],CADASTRO!$B$2:$C$393,2,0),"")</f>
        <v/>
      </c>
      <c r="C282" s="201">
        <f>'CURVA ABC'!B286</f>
        <v>0</v>
      </c>
      <c r="D282" s="197">
        <f>'CURVA ABC'!C286</f>
        <v>0</v>
      </c>
      <c r="E282" s="197">
        <f>'CURVA ABC'!D286</f>
        <v>0</v>
      </c>
      <c r="F282" s="198">
        <f>IFERROR(Tabela5[[#This Row],[VALOR]]/'CURVA ABC'!$C$2,0)</f>
        <v>0</v>
      </c>
      <c r="G282" s="198">
        <f>'CURVA ABC'!E286</f>
        <v>1</v>
      </c>
      <c r="H282" s="199" t="str">
        <f>'CURVA ABC'!F286</f>
        <v>C</v>
      </c>
      <c r="I282" s="199">
        <f>VLOOKUP(Tabela5[[#This Row],[PRODUTO]],'CURVA ABC'!$H$10:$M$404,2,0)</f>
        <v>0</v>
      </c>
      <c r="J282" s="197">
        <f>VLOOKUP(Tabela5[[#This Row],[PRODUTO]],'CURVA ABC'!$H$10:$M$404,3,0)</f>
        <v>0</v>
      </c>
      <c r="K282" s="197">
        <f>VLOOKUP(Tabela5[[#This Row],[PRODUTO]],'CURVA ABC'!$H$10:$M$404,4,0)</f>
        <v>0</v>
      </c>
      <c r="L282" s="198">
        <f>IFERROR(Tabela5[[#This Row],[VALOR.]]/'CURVA ABC'!$J$2,0)</f>
        <v>0</v>
      </c>
      <c r="M282" s="198">
        <f>VLOOKUP(Tabela5[[#This Row],[PRODUTO]],'CURVA ABC'!$H$10:$M$404,5,0)</f>
        <v>0</v>
      </c>
      <c r="N282" s="199" t="str">
        <f>VLOOKUP(Tabela5[[#This Row],[PRODUTO]],'CURVA ABC'!$H$10:$M$404,6,0)</f>
        <v>A</v>
      </c>
      <c r="O282" s="197" t="str">
        <f>IF(AND(COMPARATIVO!$H282="",COMPARATIVO!$N282=""),"",IF(COMPARATIVO!$H282=COMPARATIVO!$N282,"EQUILIBRADO",IF(AND(COMPARATIVO!$H282="A",COMPARATIVO!$N282="B"),"GIRO BAIXO",IF(AND(COMPARATIVO!$H282="A",COMPARATIVO!$N282="C"),"GIRO MUITO BAIXO",IF(AND(COMPARATIVO!$H282="B",COMPARATIVO!$N282="A"),"GIRO ALTO",IF(AND(COMPARATIVO!$H282="B",COMPARATIVO!$N282="C"),"GIRO BAIXO",IF(AND(COMPARATIVO!$H282="C",COMPARATIVO!$N282="A"),"GIRO MUITO ALTO",IF(AND(COMPARATIVO!$H282="C",COMPARATIVO!$N282="B"),"GIRO ALTO",""))))))))</f>
        <v>GIRO MUITO ALTO</v>
      </c>
    </row>
    <row r="283" spans="1:15" x14ac:dyDescent="0.25">
      <c r="A283" s="200" t="str">
        <f>'CURVA ABC'!A287</f>
        <v>MANGERONA FRESCA MAÇO</v>
      </c>
      <c r="B283" s="200" t="str">
        <f>IFERROR(VLOOKUP(Tabela5[[#This Row],[PRODUTO]],CADASTRO!$B$2:$C$393,2,0),"")</f>
        <v/>
      </c>
      <c r="C283" s="200">
        <f>'CURVA ABC'!B287</f>
        <v>0</v>
      </c>
      <c r="D283" s="194">
        <f>'CURVA ABC'!C287</f>
        <v>0</v>
      </c>
      <c r="E283" s="194">
        <f>'CURVA ABC'!D287</f>
        <v>0</v>
      </c>
      <c r="F283" s="195">
        <f>IFERROR(Tabela5[[#This Row],[VALOR]]/'CURVA ABC'!$C$2,0)</f>
        <v>0</v>
      </c>
      <c r="G283" s="195">
        <f>'CURVA ABC'!E287</f>
        <v>1</v>
      </c>
      <c r="H283" s="196" t="str">
        <f>'CURVA ABC'!F287</f>
        <v>C</v>
      </c>
      <c r="I283" s="196">
        <f>VLOOKUP(Tabela5[[#This Row],[PRODUTO]],'CURVA ABC'!$H$10:$M$404,2,0)</f>
        <v>0</v>
      </c>
      <c r="J283" s="194">
        <f>VLOOKUP(Tabela5[[#This Row],[PRODUTO]],'CURVA ABC'!$H$10:$M$404,3,0)</f>
        <v>0</v>
      </c>
      <c r="K283" s="194">
        <f>VLOOKUP(Tabela5[[#This Row],[PRODUTO]],'CURVA ABC'!$H$10:$M$404,4,0)</f>
        <v>0</v>
      </c>
      <c r="L283" s="195">
        <f>IFERROR(Tabela5[[#This Row],[VALOR.]]/'CURVA ABC'!$J$2,0)</f>
        <v>0</v>
      </c>
      <c r="M283" s="195">
        <f>VLOOKUP(Tabela5[[#This Row],[PRODUTO]],'CURVA ABC'!$H$10:$M$404,5,0)</f>
        <v>0</v>
      </c>
      <c r="N283" s="196" t="str">
        <f>VLOOKUP(Tabela5[[#This Row],[PRODUTO]],'CURVA ABC'!$H$10:$M$404,6,0)</f>
        <v>A</v>
      </c>
      <c r="O283" s="194" t="str">
        <f>IF(AND(COMPARATIVO!$H283="",COMPARATIVO!$N283=""),"",IF(COMPARATIVO!$H283=COMPARATIVO!$N283,"EQUILIBRADO",IF(AND(COMPARATIVO!$H283="A",COMPARATIVO!$N283="B"),"GIRO BAIXO",IF(AND(COMPARATIVO!$H283="A",COMPARATIVO!$N283="C"),"GIRO MUITO BAIXO",IF(AND(COMPARATIVO!$H283="B",COMPARATIVO!$N283="A"),"GIRO ALTO",IF(AND(COMPARATIVO!$H283="B",COMPARATIVO!$N283="C"),"GIRO BAIXO",IF(AND(COMPARATIVO!$H283="C",COMPARATIVO!$N283="A"),"GIRO MUITO ALTO",IF(AND(COMPARATIVO!$H283="C",COMPARATIVO!$N283="B"),"GIRO ALTO",""))))))))</f>
        <v>GIRO MUITO ALTO</v>
      </c>
    </row>
    <row r="284" spans="1:15" x14ac:dyDescent="0.25">
      <c r="A284" s="201" t="str">
        <f>'CURVA ABC'!A288</f>
        <v>MANJERICÃO</v>
      </c>
      <c r="B284" s="201" t="str">
        <f>IFERROR(VLOOKUP(Tabela5[[#This Row],[PRODUTO]],CADASTRO!$B$2:$C$393,2,0),"")</f>
        <v/>
      </c>
      <c r="C284" s="201">
        <f>'CURVA ABC'!B288</f>
        <v>0</v>
      </c>
      <c r="D284" s="197">
        <f>'CURVA ABC'!C288</f>
        <v>0</v>
      </c>
      <c r="E284" s="197">
        <f>'CURVA ABC'!D288</f>
        <v>0</v>
      </c>
      <c r="F284" s="198">
        <f>IFERROR(Tabela5[[#This Row],[VALOR]]/'CURVA ABC'!$C$2,0)</f>
        <v>0</v>
      </c>
      <c r="G284" s="198">
        <f>'CURVA ABC'!E288</f>
        <v>1</v>
      </c>
      <c r="H284" s="199" t="str">
        <f>'CURVA ABC'!F288</f>
        <v>C</v>
      </c>
      <c r="I284" s="199">
        <f>VLOOKUP(Tabela5[[#This Row],[PRODUTO]],'CURVA ABC'!$H$10:$M$404,2,0)</f>
        <v>0</v>
      </c>
      <c r="J284" s="197">
        <f>VLOOKUP(Tabela5[[#This Row],[PRODUTO]],'CURVA ABC'!$H$10:$M$404,3,0)</f>
        <v>0</v>
      </c>
      <c r="K284" s="197">
        <f>VLOOKUP(Tabela5[[#This Row],[PRODUTO]],'CURVA ABC'!$H$10:$M$404,4,0)</f>
        <v>0</v>
      </c>
      <c r="L284" s="198">
        <f>IFERROR(Tabela5[[#This Row],[VALOR.]]/'CURVA ABC'!$J$2,0)</f>
        <v>0</v>
      </c>
      <c r="M284" s="198">
        <f>VLOOKUP(Tabela5[[#This Row],[PRODUTO]],'CURVA ABC'!$H$10:$M$404,5,0)</f>
        <v>0</v>
      </c>
      <c r="N284" s="199" t="str">
        <f>VLOOKUP(Tabela5[[#This Row],[PRODUTO]],'CURVA ABC'!$H$10:$M$404,6,0)</f>
        <v>A</v>
      </c>
      <c r="O284" s="197" t="str">
        <f>IF(AND(COMPARATIVO!$H284="",COMPARATIVO!$N284=""),"",IF(COMPARATIVO!$H284=COMPARATIVO!$N284,"EQUILIBRADO",IF(AND(COMPARATIVO!$H284="A",COMPARATIVO!$N284="B"),"GIRO BAIXO",IF(AND(COMPARATIVO!$H284="A",COMPARATIVO!$N284="C"),"GIRO MUITO BAIXO",IF(AND(COMPARATIVO!$H284="B",COMPARATIVO!$N284="A"),"GIRO ALTO",IF(AND(COMPARATIVO!$H284="B",COMPARATIVO!$N284="C"),"GIRO BAIXO",IF(AND(COMPARATIVO!$H284="C",COMPARATIVO!$N284="A"),"GIRO MUITO ALTO",IF(AND(COMPARATIVO!$H284="C",COMPARATIVO!$N284="B"),"GIRO ALTO",""))))))))</f>
        <v>GIRO MUITO ALTO</v>
      </c>
    </row>
    <row r="285" spans="1:15" x14ac:dyDescent="0.25">
      <c r="A285" s="200" t="str">
        <f>'CURVA ABC'!A289</f>
        <v>MANTEIGA GARRAFA</v>
      </c>
      <c r="B285" s="200" t="str">
        <f>IFERROR(VLOOKUP(Tabela5[[#This Row],[PRODUTO]],CADASTRO!$B$2:$C$393,2,0),"")</f>
        <v/>
      </c>
      <c r="C285" s="200">
        <f>'CURVA ABC'!B289</f>
        <v>0</v>
      </c>
      <c r="D285" s="194">
        <f>'CURVA ABC'!C289</f>
        <v>0</v>
      </c>
      <c r="E285" s="194">
        <f>'CURVA ABC'!D289</f>
        <v>0</v>
      </c>
      <c r="F285" s="195">
        <f>IFERROR(Tabela5[[#This Row],[VALOR]]/'CURVA ABC'!$C$2,0)</f>
        <v>0</v>
      </c>
      <c r="G285" s="195">
        <f>'CURVA ABC'!E289</f>
        <v>1</v>
      </c>
      <c r="H285" s="196" t="str">
        <f>'CURVA ABC'!F289</f>
        <v>C</v>
      </c>
      <c r="I285" s="196">
        <f>VLOOKUP(Tabela5[[#This Row],[PRODUTO]],'CURVA ABC'!$H$10:$M$404,2,0)</f>
        <v>0</v>
      </c>
      <c r="J285" s="194">
        <f>VLOOKUP(Tabela5[[#This Row],[PRODUTO]],'CURVA ABC'!$H$10:$M$404,3,0)</f>
        <v>0</v>
      </c>
      <c r="K285" s="194">
        <f>VLOOKUP(Tabela5[[#This Row],[PRODUTO]],'CURVA ABC'!$H$10:$M$404,4,0)</f>
        <v>0</v>
      </c>
      <c r="L285" s="195">
        <f>IFERROR(Tabela5[[#This Row],[VALOR.]]/'CURVA ABC'!$J$2,0)</f>
        <v>0</v>
      </c>
      <c r="M285" s="195">
        <f>VLOOKUP(Tabela5[[#This Row],[PRODUTO]],'CURVA ABC'!$H$10:$M$404,5,0)</f>
        <v>0</v>
      </c>
      <c r="N285" s="196" t="str">
        <f>VLOOKUP(Tabela5[[#This Row],[PRODUTO]],'CURVA ABC'!$H$10:$M$404,6,0)</f>
        <v>A</v>
      </c>
      <c r="O285" s="194" t="str">
        <f>IF(AND(COMPARATIVO!$H285="",COMPARATIVO!$N285=""),"",IF(COMPARATIVO!$H285=COMPARATIVO!$N285,"EQUILIBRADO",IF(AND(COMPARATIVO!$H285="A",COMPARATIVO!$N285="B"),"GIRO BAIXO",IF(AND(COMPARATIVO!$H285="A",COMPARATIVO!$N285="C"),"GIRO MUITO BAIXO",IF(AND(COMPARATIVO!$H285="B",COMPARATIVO!$N285="A"),"GIRO ALTO",IF(AND(COMPARATIVO!$H285="B",COMPARATIVO!$N285="C"),"GIRO BAIXO",IF(AND(COMPARATIVO!$H285="C",COMPARATIVO!$N285="A"),"GIRO MUITO ALTO",IF(AND(COMPARATIVO!$H285="C",COMPARATIVO!$N285="B"),"GIRO ALTO",""))))))))</f>
        <v>GIRO MUITO ALTO</v>
      </c>
    </row>
    <row r="286" spans="1:15" x14ac:dyDescent="0.25">
      <c r="A286" s="201" t="str">
        <f>'CURVA ABC'!A290</f>
        <v>MARACUJÁ</v>
      </c>
      <c r="B286" s="201" t="str">
        <f>IFERROR(VLOOKUP(Tabela5[[#This Row],[PRODUTO]],CADASTRO!$B$2:$C$393,2,0),"")</f>
        <v/>
      </c>
      <c r="C286" s="201">
        <f>'CURVA ABC'!B290</f>
        <v>0</v>
      </c>
      <c r="D286" s="197">
        <f>'CURVA ABC'!C290</f>
        <v>0</v>
      </c>
      <c r="E286" s="197">
        <f>'CURVA ABC'!D290</f>
        <v>0</v>
      </c>
      <c r="F286" s="198">
        <f>IFERROR(Tabela5[[#This Row],[VALOR]]/'CURVA ABC'!$C$2,0)</f>
        <v>0</v>
      </c>
      <c r="G286" s="198">
        <f>'CURVA ABC'!E290</f>
        <v>1</v>
      </c>
      <c r="H286" s="199" t="str">
        <f>'CURVA ABC'!F290</f>
        <v>C</v>
      </c>
      <c r="I286" s="199">
        <f>VLOOKUP(Tabela5[[#This Row],[PRODUTO]],'CURVA ABC'!$H$10:$M$404,2,0)</f>
        <v>0</v>
      </c>
      <c r="J286" s="197">
        <f>VLOOKUP(Tabela5[[#This Row],[PRODUTO]],'CURVA ABC'!$H$10:$M$404,3,0)</f>
        <v>0</v>
      </c>
      <c r="K286" s="197">
        <f>VLOOKUP(Tabela5[[#This Row],[PRODUTO]],'CURVA ABC'!$H$10:$M$404,4,0)</f>
        <v>0</v>
      </c>
      <c r="L286" s="198">
        <f>IFERROR(Tabela5[[#This Row],[VALOR.]]/'CURVA ABC'!$J$2,0)</f>
        <v>0</v>
      </c>
      <c r="M286" s="198">
        <f>VLOOKUP(Tabela5[[#This Row],[PRODUTO]],'CURVA ABC'!$H$10:$M$404,5,0)</f>
        <v>0</v>
      </c>
      <c r="N286" s="199" t="str">
        <f>VLOOKUP(Tabela5[[#This Row],[PRODUTO]],'CURVA ABC'!$H$10:$M$404,6,0)</f>
        <v>A</v>
      </c>
      <c r="O286" s="197" t="str">
        <f>IF(AND(COMPARATIVO!$H286="",COMPARATIVO!$N286=""),"",IF(COMPARATIVO!$H286=COMPARATIVO!$N286,"EQUILIBRADO",IF(AND(COMPARATIVO!$H286="A",COMPARATIVO!$N286="B"),"GIRO BAIXO",IF(AND(COMPARATIVO!$H286="A",COMPARATIVO!$N286="C"),"GIRO MUITO BAIXO",IF(AND(COMPARATIVO!$H286="B",COMPARATIVO!$N286="A"),"GIRO ALTO",IF(AND(COMPARATIVO!$H286="B",COMPARATIVO!$N286="C"),"GIRO BAIXO",IF(AND(COMPARATIVO!$H286="C",COMPARATIVO!$N286="A"),"GIRO MUITO ALTO",IF(AND(COMPARATIVO!$H286="C",COMPARATIVO!$N286="B"),"GIRO ALTO",""))))))))</f>
        <v>GIRO MUITO ALTO</v>
      </c>
    </row>
    <row r="287" spans="1:15" x14ac:dyDescent="0.25">
      <c r="A287" s="200" t="str">
        <f>'CURVA ABC'!A291</f>
        <v>MARMITA D5 ALUMINIO</v>
      </c>
      <c r="B287" s="200" t="str">
        <f>IFERROR(VLOOKUP(Tabela5[[#This Row],[PRODUTO]],CADASTRO!$B$2:$C$393,2,0),"")</f>
        <v/>
      </c>
      <c r="C287" s="200">
        <f>'CURVA ABC'!B291</f>
        <v>39</v>
      </c>
      <c r="D287" s="194">
        <f>'CURVA ABC'!C291</f>
        <v>0</v>
      </c>
      <c r="E287" s="194">
        <f>'CURVA ABC'!D291</f>
        <v>0</v>
      </c>
      <c r="F287" s="195">
        <f>IFERROR(Tabela5[[#This Row],[VALOR]]/'CURVA ABC'!$C$2,0)</f>
        <v>0</v>
      </c>
      <c r="G287" s="195">
        <f>'CURVA ABC'!E291</f>
        <v>1</v>
      </c>
      <c r="H287" s="196" t="str">
        <f>'CURVA ABC'!F291</f>
        <v>C</v>
      </c>
      <c r="I287" s="196">
        <f>VLOOKUP(Tabela5[[#This Row],[PRODUTO]],'CURVA ABC'!$H$10:$M$404,2,0)</f>
        <v>0</v>
      </c>
      <c r="J287" s="194">
        <f>VLOOKUP(Tabela5[[#This Row],[PRODUTO]],'CURVA ABC'!$H$10:$M$404,3,0)</f>
        <v>0</v>
      </c>
      <c r="K287" s="194">
        <f>VLOOKUP(Tabela5[[#This Row],[PRODUTO]],'CURVA ABC'!$H$10:$M$404,4,0)</f>
        <v>0</v>
      </c>
      <c r="L287" s="195">
        <f>IFERROR(Tabela5[[#This Row],[VALOR.]]/'CURVA ABC'!$J$2,0)</f>
        <v>0</v>
      </c>
      <c r="M287" s="195">
        <f>VLOOKUP(Tabela5[[#This Row],[PRODUTO]],'CURVA ABC'!$H$10:$M$404,5,0)</f>
        <v>0</v>
      </c>
      <c r="N287" s="196" t="str">
        <f>VLOOKUP(Tabela5[[#This Row],[PRODUTO]],'CURVA ABC'!$H$10:$M$404,6,0)</f>
        <v>A</v>
      </c>
      <c r="O287" s="194" t="str">
        <f>IF(AND(COMPARATIVO!$H287="",COMPARATIVO!$N287=""),"",IF(COMPARATIVO!$H287=COMPARATIVO!$N287,"EQUILIBRADO",IF(AND(COMPARATIVO!$H287="A",COMPARATIVO!$N287="B"),"GIRO BAIXO",IF(AND(COMPARATIVO!$H287="A",COMPARATIVO!$N287="C"),"GIRO MUITO BAIXO",IF(AND(COMPARATIVO!$H287="B",COMPARATIVO!$N287="A"),"GIRO ALTO",IF(AND(COMPARATIVO!$H287="B",COMPARATIVO!$N287="C"),"GIRO BAIXO",IF(AND(COMPARATIVO!$H287="C",COMPARATIVO!$N287="A"),"GIRO MUITO ALTO",IF(AND(COMPARATIVO!$H287="C",COMPARATIVO!$N287="B"),"GIRO ALTO",""))))))))</f>
        <v>GIRO MUITO ALTO</v>
      </c>
    </row>
    <row r="288" spans="1:15" x14ac:dyDescent="0.25">
      <c r="A288" s="201" t="str">
        <f>'CURVA ABC'!A292</f>
        <v>MARMITA D8 ALUMINIO</v>
      </c>
      <c r="B288" s="201" t="str">
        <f>IFERROR(VLOOKUP(Tabela5[[#This Row],[PRODUTO]],CADASTRO!$B$2:$C$393,2,0),"")</f>
        <v/>
      </c>
      <c r="C288" s="201">
        <f>'CURVA ABC'!B292</f>
        <v>0</v>
      </c>
      <c r="D288" s="197">
        <f>'CURVA ABC'!C292</f>
        <v>0</v>
      </c>
      <c r="E288" s="197">
        <f>'CURVA ABC'!D292</f>
        <v>0</v>
      </c>
      <c r="F288" s="198">
        <f>IFERROR(Tabela5[[#This Row],[VALOR]]/'CURVA ABC'!$C$2,0)</f>
        <v>0</v>
      </c>
      <c r="G288" s="198">
        <f>'CURVA ABC'!E292</f>
        <v>1</v>
      </c>
      <c r="H288" s="199" t="str">
        <f>'CURVA ABC'!F292</f>
        <v>C</v>
      </c>
      <c r="I288" s="199">
        <f>VLOOKUP(Tabela5[[#This Row],[PRODUTO]],'CURVA ABC'!$H$10:$M$404,2,0)</f>
        <v>0</v>
      </c>
      <c r="J288" s="197">
        <f>VLOOKUP(Tabela5[[#This Row],[PRODUTO]],'CURVA ABC'!$H$10:$M$404,3,0)</f>
        <v>0</v>
      </c>
      <c r="K288" s="197">
        <f>VLOOKUP(Tabela5[[#This Row],[PRODUTO]],'CURVA ABC'!$H$10:$M$404,4,0)</f>
        <v>0</v>
      </c>
      <c r="L288" s="198">
        <f>IFERROR(Tabela5[[#This Row],[VALOR.]]/'CURVA ABC'!$J$2,0)</f>
        <v>0</v>
      </c>
      <c r="M288" s="198">
        <f>VLOOKUP(Tabela5[[#This Row],[PRODUTO]],'CURVA ABC'!$H$10:$M$404,5,0)</f>
        <v>0</v>
      </c>
      <c r="N288" s="199" t="str">
        <f>VLOOKUP(Tabela5[[#This Row],[PRODUTO]],'CURVA ABC'!$H$10:$M$404,6,0)</f>
        <v>A</v>
      </c>
      <c r="O288" s="197" t="str">
        <f>IF(AND(COMPARATIVO!$H288="",COMPARATIVO!$N288=""),"",IF(COMPARATIVO!$H288=COMPARATIVO!$N288,"EQUILIBRADO",IF(AND(COMPARATIVO!$H288="A",COMPARATIVO!$N288="B"),"GIRO BAIXO",IF(AND(COMPARATIVO!$H288="A",COMPARATIVO!$N288="C"),"GIRO MUITO BAIXO",IF(AND(COMPARATIVO!$H288="B",COMPARATIVO!$N288="A"),"GIRO ALTO",IF(AND(COMPARATIVO!$H288="B",COMPARATIVO!$N288="C"),"GIRO BAIXO",IF(AND(COMPARATIVO!$H288="C",COMPARATIVO!$N288="A"),"GIRO MUITO ALTO",IF(AND(COMPARATIVO!$H288="C",COMPARATIVO!$N288="B"),"GIRO ALTO",""))))))))</f>
        <v>GIRO MUITO ALTO</v>
      </c>
    </row>
    <row r="289" spans="1:15" x14ac:dyDescent="0.25">
      <c r="A289" s="200" t="str">
        <f>'CURVA ABC'!A293</f>
        <v>MARMITEX COM 4 DIV. SEM TAMP.</v>
      </c>
      <c r="B289" s="200" t="str">
        <f>IFERROR(VLOOKUP(Tabela5[[#This Row],[PRODUTO]],CADASTRO!$B$2:$C$393,2,0),"")</f>
        <v/>
      </c>
      <c r="C289" s="200">
        <f>'CURVA ABC'!B293</f>
        <v>0</v>
      </c>
      <c r="D289" s="194">
        <f>'CURVA ABC'!C293</f>
        <v>0</v>
      </c>
      <c r="E289" s="194">
        <f>'CURVA ABC'!D293</f>
        <v>0</v>
      </c>
      <c r="F289" s="195">
        <f>IFERROR(Tabela5[[#This Row],[VALOR]]/'CURVA ABC'!$C$2,0)</f>
        <v>0</v>
      </c>
      <c r="G289" s="195">
        <f>'CURVA ABC'!E293</f>
        <v>1</v>
      </c>
      <c r="H289" s="196" t="str">
        <f>'CURVA ABC'!F293</f>
        <v>C</v>
      </c>
      <c r="I289" s="196">
        <f>VLOOKUP(Tabela5[[#This Row],[PRODUTO]],'CURVA ABC'!$H$10:$M$404,2,0)</f>
        <v>0</v>
      </c>
      <c r="J289" s="194">
        <f>VLOOKUP(Tabela5[[#This Row],[PRODUTO]],'CURVA ABC'!$H$10:$M$404,3,0)</f>
        <v>0</v>
      </c>
      <c r="K289" s="194">
        <f>VLOOKUP(Tabela5[[#This Row],[PRODUTO]],'CURVA ABC'!$H$10:$M$404,4,0)</f>
        <v>0</v>
      </c>
      <c r="L289" s="195">
        <f>IFERROR(Tabela5[[#This Row],[VALOR.]]/'CURVA ABC'!$J$2,0)</f>
        <v>0</v>
      </c>
      <c r="M289" s="195">
        <f>VLOOKUP(Tabela5[[#This Row],[PRODUTO]],'CURVA ABC'!$H$10:$M$404,5,0)</f>
        <v>0</v>
      </c>
      <c r="N289" s="196" t="str">
        <f>VLOOKUP(Tabela5[[#This Row],[PRODUTO]],'CURVA ABC'!$H$10:$M$404,6,0)</f>
        <v>A</v>
      </c>
      <c r="O289" s="194" t="str">
        <f>IF(AND(COMPARATIVO!$H289="",COMPARATIVO!$N289=""),"",IF(COMPARATIVO!$H289=COMPARATIVO!$N289,"EQUILIBRADO",IF(AND(COMPARATIVO!$H289="A",COMPARATIVO!$N289="B"),"GIRO BAIXO",IF(AND(COMPARATIVO!$H289="A",COMPARATIVO!$N289="C"),"GIRO MUITO BAIXO",IF(AND(COMPARATIVO!$H289="B",COMPARATIVO!$N289="A"),"GIRO ALTO",IF(AND(COMPARATIVO!$H289="B",COMPARATIVO!$N289="C"),"GIRO BAIXO",IF(AND(COMPARATIVO!$H289="C",COMPARATIVO!$N289="A"),"GIRO MUITO ALTO",IF(AND(COMPARATIVO!$H289="C",COMPARATIVO!$N289="B"),"GIRO ALTO",""))))))))</f>
        <v>GIRO MUITO ALTO</v>
      </c>
    </row>
    <row r="290" spans="1:15" x14ac:dyDescent="0.25">
      <c r="A290" s="201" t="str">
        <f>'CURVA ABC'!A294</f>
        <v>MARMITEX ESPETINHOS CAIXA 100UN</v>
      </c>
      <c r="B290" s="201" t="str">
        <f>IFERROR(VLOOKUP(Tabela5[[#This Row],[PRODUTO]],CADASTRO!$B$2:$C$393,2,0),"")</f>
        <v/>
      </c>
      <c r="C290" s="201">
        <f>'CURVA ABC'!B294</f>
        <v>0</v>
      </c>
      <c r="D290" s="197">
        <f>'CURVA ABC'!C294</f>
        <v>0</v>
      </c>
      <c r="E290" s="197">
        <f>'CURVA ABC'!D294</f>
        <v>0</v>
      </c>
      <c r="F290" s="198">
        <f>IFERROR(Tabela5[[#This Row],[VALOR]]/'CURVA ABC'!$C$2,0)</f>
        <v>0</v>
      </c>
      <c r="G290" s="198">
        <f>'CURVA ABC'!E294</f>
        <v>1</v>
      </c>
      <c r="H290" s="199" t="str">
        <f>'CURVA ABC'!F294</f>
        <v>C</v>
      </c>
      <c r="I290" s="199">
        <f>VLOOKUP(Tabela5[[#This Row],[PRODUTO]],'CURVA ABC'!$H$10:$M$404,2,0)</f>
        <v>0</v>
      </c>
      <c r="J290" s="197">
        <f>VLOOKUP(Tabela5[[#This Row],[PRODUTO]],'CURVA ABC'!$H$10:$M$404,3,0)</f>
        <v>0</v>
      </c>
      <c r="K290" s="197">
        <f>VLOOKUP(Tabela5[[#This Row],[PRODUTO]],'CURVA ABC'!$H$10:$M$404,4,0)</f>
        <v>0</v>
      </c>
      <c r="L290" s="198">
        <f>IFERROR(Tabela5[[#This Row],[VALOR.]]/'CURVA ABC'!$J$2,0)</f>
        <v>0</v>
      </c>
      <c r="M290" s="198">
        <f>VLOOKUP(Tabela5[[#This Row],[PRODUTO]],'CURVA ABC'!$H$10:$M$404,5,0)</f>
        <v>0</v>
      </c>
      <c r="N290" s="199" t="str">
        <f>VLOOKUP(Tabela5[[#This Row],[PRODUTO]],'CURVA ABC'!$H$10:$M$404,6,0)</f>
        <v>A</v>
      </c>
      <c r="O290" s="197" t="str">
        <f>IF(AND(COMPARATIVO!$H290="",COMPARATIVO!$N290=""),"",IF(COMPARATIVO!$H290=COMPARATIVO!$N290,"EQUILIBRADO",IF(AND(COMPARATIVO!$H290="A",COMPARATIVO!$N290="B"),"GIRO BAIXO",IF(AND(COMPARATIVO!$H290="A",COMPARATIVO!$N290="C"),"GIRO MUITO BAIXO",IF(AND(COMPARATIVO!$H290="B",COMPARATIVO!$N290="A"),"GIRO ALTO",IF(AND(COMPARATIVO!$H290="B",COMPARATIVO!$N290="C"),"GIRO BAIXO",IF(AND(COMPARATIVO!$H290="C",COMPARATIVO!$N290="A"),"GIRO MUITO ALTO",IF(AND(COMPARATIVO!$H290="C",COMPARATIVO!$N290="B"),"GIRO ALTO",""))))))))</f>
        <v>GIRO MUITO ALTO</v>
      </c>
    </row>
    <row r="291" spans="1:15" x14ac:dyDescent="0.25">
      <c r="A291" s="200" t="str">
        <f>'CURVA ABC'!A295</f>
        <v>MARMITEX N8 COM 100un</v>
      </c>
      <c r="B291" s="200" t="str">
        <f>IFERROR(VLOOKUP(Tabela5[[#This Row],[PRODUTO]],CADASTRO!$B$2:$C$393,2,0),"")</f>
        <v/>
      </c>
      <c r="C291" s="200">
        <f>'CURVA ABC'!B295</f>
        <v>0</v>
      </c>
      <c r="D291" s="194">
        <f>'CURVA ABC'!C295</f>
        <v>0</v>
      </c>
      <c r="E291" s="194">
        <f>'CURVA ABC'!D295</f>
        <v>0</v>
      </c>
      <c r="F291" s="195">
        <f>IFERROR(Tabela5[[#This Row],[VALOR]]/'CURVA ABC'!$C$2,0)</f>
        <v>0</v>
      </c>
      <c r="G291" s="195">
        <f>'CURVA ABC'!E295</f>
        <v>1</v>
      </c>
      <c r="H291" s="196" t="str">
        <f>'CURVA ABC'!F295</f>
        <v>C</v>
      </c>
      <c r="I291" s="196">
        <f>VLOOKUP(Tabela5[[#This Row],[PRODUTO]],'CURVA ABC'!$H$10:$M$404,2,0)</f>
        <v>0</v>
      </c>
      <c r="J291" s="194">
        <f>VLOOKUP(Tabela5[[#This Row],[PRODUTO]],'CURVA ABC'!$H$10:$M$404,3,0)</f>
        <v>0</v>
      </c>
      <c r="K291" s="194">
        <f>VLOOKUP(Tabela5[[#This Row],[PRODUTO]],'CURVA ABC'!$H$10:$M$404,4,0)</f>
        <v>0</v>
      </c>
      <c r="L291" s="195">
        <f>IFERROR(Tabela5[[#This Row],[VALOR.]]/'CURVA ABC'!$J$2,0)</f>
        <v>0</v>
      </c>
      <c r="M291" s="195">
        <f>VLOOKUP(Tabela5[[#This Row],[PRODUTO]],'CURVA ABC'!$H$10:$M$404,5,0)</f>
        <v>0</v>
      </c>
      <c r="N291" s="196" t="str">
        <f>VLOOKUP(Tabela5[[#This Row],[PRODUTO]],'CURVA ABC'!$H$10:$M$404,6,0)</f>
        <v>A</v>
      </c>
      <c r="O291" s="194" t="str">
        <f>IF(AND(COMPARATIVO!$H291="",COMPARATIVO!$N291=""),"",IF(COMPARATIVO!$H291=COMPARATIVO!$N291,"EQUILIBRADO",IF(AND(COMPARATIVO!$H291="A",COMPARATIVO!$N291="B"),"GIRO BAIXO",IF(AND(COMPARATIVO!$H291="A",COMPARATIVO!$N291="C"),"GIRO MUITO BAIXO",IF(AND(COMPARATIVO!$H291="B",COMPARATIVO!$N291="A"),"GIRO ALTO",IF(AND(COMPARATIVO!$H291="B",COMPARATIVO!$N291="C"),"GIRO BAIXO",IF(AND(COMPARATIVO!$H291="C",COMPARATIVO!$N291="A"),"GIRO MUITO ALTO",IF(AND(COMPARATIVO!$H291="C",COMPARATIVO!$N291="B"),"GIRO ALTO",""))))))))</f>
        <v>GIRO MUITO ALTO</v>
      </c>
    </row>
    <row r="292" spans="1:15" x14ac:dyDescent="0.25">
      <c r="A292" s="201" t="str">
        <f>'CURVA ABC'!A296</f>
        <v>MARMITEX N9 COM 100un</v>
      </c>
      <c r="B292" s="201" t="str">
        <f>IFERROR(VLOOKUP(Tabela5[[#This Row],[PRODUTO]],CADASTRO!$B$2:$C$393,2,0),"")</f>
        <v/>
      </c>
      <c r="C292" s="201">
        <f>'CURVA ABC'!B296</f>
        <v>0</v>
      </c>
      <c r="D292" s="197">
        <f>'CURVA ABC'!C296</f>
        <v>0</v>
      </c>
      <c r="E292" s="197">
        <f>'CURVA ABC'!D296</f>
        <v>0</v>
      </c>
      <c r="F292" s="198">
        <f>IFERROR(Tabela5[[#This Row],[VALOR]]/'CURVA ABC'!$C$2,0)</f>
        <v>0</v>
      </c>
      <c r="G292" s="198">
        <f>'CURVA ABC'!E296</f>
        <v>1</v>
      </c>
      <c r="H292" s="199" t="str">
        <f>'CURVA ABC'!F296</f>
        <v>C</v>
      </c>
      <c r="I292" s="199">
        <f>VLOOKUP(Tabela5[[#This Row],[PRODUTO]],'CURVA ABC'!$H$10:$M$404,2,0)</f>
        <v>0</v>
      </c>
      <c r="J292" s="197">
        <f>VLOOKUP(Tabela5[[#This Row],[PRODUTO]],'CURVA ABC'!$H$10:$M$404,3,0)</f>
        <v>0</v>
      </c>
      <c r="K292" s="197">
        <f>VLOOKUP(Tabela5[[#This Row],[PRODUTO]],'CURVA ABC'!$H$10:$M$404,4,0)</f>
        <v>0</v>
      </c>
      <c r="L292" s="198">
        <f>IFERROR(Tabela5[[#This Row],[VALOR.]]/'CURVA ABC'!$J$2,0)</f>
        <v>0</v>
      </c>
      <c r="M292" s="198">
        <f>VLOOKUP(Tabela5[[#This Row],[PRODUTO]],'CURVA ABC'!$H$10:$M$404,5,0)</f>
        <v>0</v>
      </c>
      <c r="N292" s="199" t="str">
        <f>VLOOKUP(Tabela5[[#This Row],[PRODUTO]],'CURVA ABC'!$H$10:$M$404,6,0)</f>
        <v>A</v>
      </c>
      <c r="O292" s="197" t="str">
        <f>IF(AND(COMPARATIVO!$H292="",COMPARATIVO!$N292=""),"",IF(COMPARATIVO!$H292=COMPARATIVO!$N292,"EQUILIBRADO",IF(AND(COMPARATIVO!$H292="A",COMPARATIVO!$N292="B"),"GIRO BAIXO",IF(AND(COMPARATIVO!$H292="A",COMPARATIVO!$N292="C"),"GIRO MUITO BAIXO",IF(AND(COMPARATIVO!$H292="B",COMPARATIVO!$N292="A"),"GIRO ALTO",IF(AND(COMPARATIVO!$H292="B",COMPARATIVO!$N292="C"),"GIRO BAIXO",IF(AND(COMPARATIVO!$H292="C",COMPARATIVO!$N292="A"),"GIRO MUITO ALTO",IF(AND(COMPARATIVO!$H292="C",COMPARATIVO!$N292="B"),"GIRO ALTO",""))))))))</f>
        <v>GIRO MUITO ALTO</v>
      </c>
    </row>
    <row r="293" spans="1:15" x14ac:dyDescent="0.25">
      <c r="A293" s="200" t="str">
        <f>'CURVA ABC'!A297</f>
        <v>MÁSCARA SUÍNA SALGADA</v>
      </c>
      <c r="B293" s="200" t="str">
        <f>IFERROR(VLOOKUP(Tabela5[[#This Row],[PRODUTO]],CADASTRO!$B$2:$C$393,2,0),"")</f>
        <v/>
      </c>
      <c r="C293" s="200">
        <f>'CURVA ABC'!B297</f>
        <v>0</v>
      </c>
      <c r="D293" s="194">
        <f>'CURVA ABC'!C297</f>
        <v>0</v>
      </c>
      <c r="E293" s="194">
        <f>'CURVA ABC'!D297</f>
        <v>0</v>
      </c>
      <c r="F293" s="195">
        <f>IFERROR(Tabela5[[#This Row],[VALOR]]/'CURVA ABC'!$C$2,0)</f>
        <v>0</v>
      </c>
      <c r="G293" s="195">
        <f>'CURVA ABC'!E297</f>
        <v>1</v>
      </c>
      <c r="H293" s="196" t="str">
        <f>'CURVA ABC'!F297</f>
        <v>C</v>
      </c>
      <c r="I293" s="196">
        <f>VLOOKUP(Tabela5[[#This Row],[PRODUTO]],'CURVA ABC'!$H$10:$M$404,2,0)</f>
        <v>0</v>
      </c>
      <c r="J293" s="194">
        <f>VLOOKUP(Tabela5[[#This Row],[PRODUTO]],'CURVA ABC'!$H$10:$M$404,3,0)</f>
        <v>0</v>
      </c>
      <c r="K293" s="194">
        <f>VLOOKUP(Tabela5[[#This Row],[PRODUTO]],'CURVA ABC'!$H$10:$M$404,4,0)</f>
        <v>0</v>
      </c>
      <c r="L293" s="195">
        <f>IFERROR(Tabela5[[#This Row],[VALOR.]]/'CURVA ABC'!$J$2,0)</f>
        <v>0</v>
      </c>
      <c r="M293" s="195">
        <f>VLOOKUP(Tabela5[[#This Row],[PRODUTO]],'CURVA ABC'!$H$10:$M$404,5,0)</f>
        <v>0</v>
      </c>
      <c r="N293" s="196" t="str">
        <f>VLOOKUP(Tabela5[[#This Row],[PRODUTO]],'CURVA ABC'!$H$10:$M$404,6,0)</f>
        <v>A</v>
      </c>
      <c r="O293" s="194" t="str">
        <f>IF(AND(COMPARATIVO!$H293="",COMPARATIVO!$N293=""),"",IF(COMPARATIVO!$H293=COMPARATIVO!$N293,"EQUILIBRADO",IF(AND(COMPARATIVO!$H293="A",COMPARATIVO!$N293="B"),"GIRO BAIXO",IF(AND(COMPARATIVO!$H293="A",COMPARATIVO!$N293="C"),"GIRO MUITO BAIXO",IF(AND(COMPARATIVO!$H293="B",COMPARATIVO!$N293="A"),"GIRO ALTO",IF(AND(COMPARATIVO!$H293="B",COMPARATIVO!$N293="C"),"GIRO BAIXO",IF(AND(COMPARATIVO!$H293="C",COMPARATIVO!$N293="A"),"GIRO MUITO ALTO",IF(AND(COMPARATIVO!$H293="C",COMPARATIVO!$N293="B"),"GIRO ALTO",""))))))))</f>
        <v>GIRO MUITO ALTO</v>
      </c>
    </row>
    <row r="294" spans="1:15" x14ac:dyDescent="0.25">
      <c r="A294" s="201" t="str">
        <f>'CURVA ABC'!A298</f>
        <v>MASSA DE PASTEL</v>
      </c>
      <c r="B294" s="201" t="str">
        <f>IFERROR(VLOOKUP(Tabela5[[#This Row],[PRODUTO]],CADASTRO!$B$2:$C$393,2,0),"")</f>
        <v/>
      </c>
      <c r="C294" s="201">
        <f>'CURVA ABC'!B298</f>
        <v>0</v>
      </c>
      <c r="D294" s="197">
        <f>'CURVA ABC'!C298</f>
        <v>0</v>
      </c>
      <c r="E294" s="197">
        <f>'CURVA ABC'!D298</f>
        <v>0</v>
      </c>
      <c r="F294" s="198">
        <f>IFERROR(Tabela5[[#This Row],[VALOR]]/'CURVA ABC'!$C$2,0)</f>
        <v>0</v>
      </c>
      <c r="G294" s="198">
        <f>'CURVA ABC'!E298</f>
        <v>1</v>
      </c>
      <c r="H294" s="199" t="str">
        <f>'CURVA ABC'!F298</f>
        <v>C</v>
      </c>
      <c r="I294" s="199">
        <f>VLOOKUP(Tabela5[[#This Row],[PRODUTO]],'CURVA ABC'!$H$10:$M$404,2,0)</f>
        <v>0</v>
      </c>
      <c r="J294" s="197">
        <f>VLOOKUP(Tabela5[[#This Row],[PRODUTO]],'CURVA ABC'!$H$10:$M$404,3,0)</f>
        <v>0</v>
      </c>
      <c r="K294" s="197">
        <f>VLOOKUP(Tabela5[[#This Row],[PRODUTO]],'CURVA ABC'!$H$10:$M$404,4,0)</f>
        <v>0</v>
      </c>
      <c r="L294" s="198">
        <f>IFERROR(Tabela5[[#This Row],[VALOR.]]/'CURVA ABC'!$J$2,0)</f>
        <v>0</v>
      </c>
      <c r="M294" s="198">
        <f>VLOOKUP(Tabela5[[#This Row],[PRODUTO]],'CURVA ABC'!$H$10:$M$404,5,0)</f>
        <v>0</v>
      </c>
      <c r="N294" s="199" t="str">
        <f>VLOOKUP(Tabela5[[#This Row],[PRODUTO]],'CURVA ABC'!$H$10:$M$404,6,0)</f>
        <v>A</v>
      </c>
      <c r="O294" s="197" t="str">
        <f>IF(AND(COMPARATIVO!$H294="",COMPARATIVO!$N294=""),"",IF(COMPARATIVO!$H294=COMPARATIVO!$N294,"EQUILIBRADO",IF(AND(COMPARATIVO!$H294="A",COMPARATIVO!$N294="B"),"GIRO BAIXO",IF(AND(COMPARATIVO!$H294="A",COMPARATIVO!$N294="C"),"GIRO MUITO BAIXO",IF(AND(COMPARATIVO!$H294="B",COMPARATIVO!$N294="A"),"GIRO ALTO",IF(AND(COMPARATIVO!$H294="B",COMPARATIVO!$N294="C"),"GIRO BAIXO",IF(AND(COMPARATIVO!$H294="C",COMPARATIVO!$N294="A"),"GIRO MUITO ALTO",IF(AND(COMPARATIVO!$H294="C",COMPARATIVO!$N294="B"),"GIRO ALTO",""))))))))</f>
        <v>GIRO MUITO ALTO</v>
      </c>
    </row>
    <row r="295" spans="1:15" x14ac:dyDescent="0.25">
      <c r="A295" s="200" t="str">
        <f>'CURVA ABC'!A299</f>
        <v>MASSA FOLEADA</v>
      </c>
      <c r="B295" s="200" t="str">
        <f>IFERROR(VLOOKUP(Tabela5[[#This Row],[PRODUTO]],CADASTRO!$B$2:$C$393,2,0),"")</f>
        <v/>
      </c>
      <c r="C295" s="200">
        <f>'CURVA ABC'!B299</f>
        <v>0</v>
      </c>
      <c r="D295" s="194">
        <f>'CURVA ABC'!C299</f>
        <v>0</v>
      </c>
      <c r="E295" s="194">
        <f>'CURVA ABC'!D299</f>
        <v>0</v>
      </c>
      <c r="F295" s="195">
        <f>IFERROR(Tabela5[[#This Row],[VALOR]]/'CURVA ABC'!$C$2,0)</f>
        <v>0</v>
      </c>
      <c r="G295" s="195">
        <f>'CURVA ABC'!E299</f>
        <v>1</v>
      </c>
      <c r="H295" s="196" t="str">
        <f>'CURVA ABC'!F299</f>
        <v>C</v>
      </c>
      <c r="I295" s="196">
        <f>VLOOKUP(Tabela5[[#This Row],[PRODUTO]],'CURVA ABC'!$H$10:$M$404,2,0)</f>
        <v>0</v>
      </c>
      <c r="J295" s="194">
        <f>VLOOKUP(Tabela5[[#This Row],[PRODUTO]],'CURVA ABC'!$H$10:$M$404,3,0)</f>
        <v>0</v>
      </c>
      <c r="K295" s="194">
        <f>VLOOKUP(Tabela5[[#This Row],[PRODUTO]],'CURVA ABC'!$H$10:$M$404,4,0)</f>
        <v>0</v>
      </c>
      <c r="L295" s="195">
        <f>IFERROR(Tabela5[[#This Row],[VALOR.]]/'CURVA ABC'!$J$2,0)</f>
        <v>0</v>
      </c>
      <c r="M295" s="195">
        <f>VLOOKUP(Tabela5[[#This Row],[PRODUTO]],'CURVA ABC'!$H$10:$M$404,5,0)</f>
        <v>0</v>
      </c>
      <c r="N295" s="196" t="str">
        <f>VLOOKUP(Tabela5[[#This Row],[PRODUTO]],'CURVA ABC'!$H$10:$M$404,6,0)</f>
        <v>A</v>
      </c>
      <c r="O295" s="194" t="str">
        <f>IF(AND(COMPARATIVO!$H295="",COMPARATIVO!$N295=""),"",IF(COMPARATIVO!$H295=COMPARATIVO!$N295,"EQUILIBRADO",IF(AND(COMPARATIVO!$H295="A",COMPARATIVO!$N295="B"),"GIRO BAIXO",IF(AND(COMPARATIVO!$H295="A",COMPARATIVO!$N295="C"),"GIRO MUITO BAIXO",IF(AND(COMPARATIVO!$H295="B",COMPARATIVO!$N295="A"),"GIRO ALTO",IF(AND(COMPARATIVO!$H295="B",COMPARATIVO!$N295="C"),"GIRO BAIXO",IF(AND(COMPARATIVO!$H295="C",COMPARATIVO!$N295="A"),"GIRO MUITO ALTO",IF(AND(COMPARATIVO!$H295="C",COMPARATIVO!$N295="B"),"GIRO ALTO",""))))))))</f>
        <v>GIRO MUITO ALTO</v>
      </c>
    </row>
    <row r="296" spans="1:15" x14ac:dyDescent="0.25">
      <c r="A296" s="201" t="str">
        <f>'CURVA ABC'!A300</f>
        <v>MASSA PARA LAZANHA</v>
      </c>
      <c r="B296" s="201" t="str">
        <f>IFERROR(VLOOKUP(Tabela5[[#This Row],[PRODUTO]],CADASTRO!$B$2:$C$393,2,0),"")</f>
        <v/>
      </c>
      <c r="C296" s="201">
        <f>'CURVA ABC'!B300</f>
        <v>0</v>
      </c>
      <c r="D296" s="197">
        <f>'CURVA ABC'!C300</f>
        <v>0</v>
      </c>
      <c r="E296" s="197">
        <f>'CURVA ABC'!D300</f>
        <v>0</v>
      </c>
      <c r="F296" s="198">
        <f>IFERROR(Tabela5[[#This Row],[VALOR]]/'CURVA ABC'!$C$2,0)</f>
        <v>0</v>
      </c>
      <c r="G296" s="198">
        <f>'CURVA ABC'!E300</f>
        <v>1</v>
      </c>
      <c r="H296" s="199" t="str">
        <f>'CURVA ABC'!F300</f>
        <v>C</v>
      </c>
      <c r="I296" s="199">
        <f>VLOOKUP(Tabela5[[#This Row],[PRODUTO]],'CURVA ABC'!$H$10:$M$404,2,0)</f>
        <v>0</v>
      </c>
      <c r="J296" s="197">
        <f>VLOOKUP(Tabela5[[#This Row],[PRODUTO]],'CURVA ABC'!$H$10:$M$404,3,0)</f>
        <v>0</v>
      </c>
      <c r="K296" s="197">
        <f>VLOOKUP(Tabela5[[#This Row],[PRODUTO]],'CURVA ABC'!$H$10:$M$404,4,0)</f>
        <v>0</v>
      </c>
      <c r="L296" s="198">
        <f>IFERROR(Tabela5[[#This Row],[VALOR.]]/'CURVA ABC'!$J$2,0)</f>
        <v>0</v>
      </c>
      <c r="M296" s="198">
        <f>VLOOKUP(Tabela5[[#This Row],[PRODUTO]],'CURVA ABC'!$H$10:$M$404,5,0)</f>
        <v>0</v>
      </c>
      <c r="N296" s="199" t="str">
        <f>VLOOKUP(Tabela5[[#This Row],[PRODUTO]],'CURVA ABC'!$H$10:$M$404,6,0)</f>
        <v>A</v>
      </c>
      <c r="O296" s="197" t="str">
        <f>IF(AND(COMPARATIVO!$H296="",COMPARATIVO!$N296=""),"",IF(COMPARATIVO!$H296=COMPARATIVO!$N296,"EQUILIBRADO",IF(AND(COMPARATIVO!$H296="A",COMPARATIVO!$N296="B"),"GIRO BAIXO",IF(AND(COMPARATIVO!$H296="A",COMPARATIVO!$N296="C"),"GIRO MUITO BAIXO",IF(AND(COMPARATIVO!$H296="B",COMPARATIVO!$N296="A"),"GIRO ALTO",IF(AND(COMPARATIVO!$H296="B",COMPARATIVO!$N296="C"),"GIRO BAIXO",IF(AND(COMPARATIVO!$H296="C",COMPARATIVO!$N296="A"),"GIRO MUITO ALTO",IF(AND(COMPARATIVO!$H296="C",COMPARATIVO!$N296="B"),"GIRO ALTO",""))))))))</f>
        <v>GIRO MUITO ALTO</v>
      </c>
    </row>
    <row r="297" spans="1:15" x14ac:dyDescent="0.25">
      <c r="A297" s="200" t="str">
        <f>'CURVA ABC'!A301</f>
        <v>MATAMBRE MTP</v>
      </c>
      <c r="B297" s="200" t="str">
        <f>IFERROR(VLOOKUP(Tabela5[[#This Row],[PRODUTO]],CADASTRO!$B$2:$C$393,2,0),"")</f>
        <v/>
      </c>
      <c r="C297" s="200">
        <f>'CURVA ABC'!B301</f>
        <v>0</v>
      </c>
      <c r="D297" s="194">
        <f>'CURVA ABC'!C301</f>
        <v>0</v>
      </c>
      <c r="E297" s="194">
        <f>'CURVA ABC'!D301</f>
        <v>0</v>
      </c>
      <c r="F297" s="195">
        <f>IFERROR(Tabela5[[#This Row],[VALOR]]/'CURVA ABC'!$C$2,0)</f>
        <v>0</v>
      </c>
      <c r="G297" s="195">
        <f>'CURVA ABC'!E301</f>
        <v>1</v>
      </c>
      <c r="H297" s="196" t="str">
        <f>'CURVA ABC'!F301</f>
        <v>C</v>
      </c>
      <c r="I297" s="196">
        <f>VLOOKUP(Tabela5[[#This Row],[PRODUTO]],'CURVA ABC'!$H$10:$M$404,2,0)</f>
        <v>0</v>
      </c>
      <c r="J297" s="194">
        <f>VLOOKUP(Tabela5[[#This Row],[PRODUTO]],'CURVA ABC'!$H$10:$M$404,3,0)</f>
        <v>0</v>
      </c>
      <c r="K297" s="194">
        <f>VLOOKUP(Tabela5[[#This Row],[PRODUTO]],'CURVA ABC'!$H$10:$M$404,4,0)</f>
        <v>0</v>
      </c>
      <c r="L297" s="195">
        <f>IFERROR(Tabela5[[#This Row],[VALOR.]]/'CURVA ABC'!$J$2,0)</f>
        <v>0</v>
      </c>
      <c r="M297" s="195">
        <f>VLOOKUP(Tabela5[[#This Row],[PRODUTO]],'CURVA ABC'!$H$10:$M$404,5,0)</f>
        <v>0</v>
      </c>
      <c r="N297" s="196" t="str">
        <f>VLOOKUP(Tabela5[[#This Row],[PRODUTO]],'CURVA ABC'!$H$10:$M$404,6,0)</f>
        <v>A</v>
      </c>
      <c r="O297" s="194" t="str">
        <f>IF(AND(COMPARATIVO!$H297="",COMPARATIVO!$N297=""),"",IF(COMPARATIVO!$H297=COMPARATIVO!$N297,"EQUILIBRADO",IF(AND(COMPARATIVO!$H297="A",COMPARATIVO!$N297="B"),"GIRO BAIXO",IF(AND(COMPARATIVO!$H297="A",COMPARATIVO!$N297="C"),"GIRO MUITO BAIXO",IF(AND(COMPARATIVO!$H297="B",COMPARATIVO!$N297="A"),"GIRO ALTO",IF(AND(COMPARATIVO!$H297="B",COMPARATIVO!$N297="C"),"GIRO BAIXO",IF(AND(COMPARATIVO!$H297="C",COMPARATIVO!$N297="A"),"GIRO MUITO ALTO",IF(AND(COMPARATIVO!$H297="C",COMPARATIVO!$N297="B"),"GIRO ALTO",""))))))))</f>
        <v>GIRO MUITO ALTO</v>
      </c>
    </row>
    <row r="298" spans="1:15" x14ac:dyDescent="0.25">
      <c r="A298" s="201" t="str">
        <f>'CURVA ABC'!A302</f>
        <v>MEIO DA ASA</v>
      </c>
      <c r="B298" s="201" t="str">
        <f>IFERROR(VLOOKUP(Tabela5[[#This Row],[PRODUTO]],CADASTRO!$B$2:$C$393,2,0),"")</f>
        <v/>
      </c>
      <c r="C298" s="201">
        <f>'CURVA ABC'!B302</f>
        <v>0</v>
      </c>
      <c r="D298" s="197">
        <f>'CURVA ABC'!C302</f>
        <v>0</v>
      </c>
      <c r="E298" s="197">
        <f>'CURVA ABC'!D302</f>
        <v>0</v>
      </c>
      <c r="F298" s="198">
        <f>IFERROR(Tabela5[[#This Row],[VALOR]]/'CURVA ABC'!$C$2,0)</f>
        <v>0</v>
      </c>
      <c r="G298" s="198">
        <f>'CURVA ABC'!E302</f>
        <v>1</v>
      </c>
      <c r="H298" s="199" t="str">
        <f>'CURVA ABC'!F302</f>
        <v>C</v>
      </c>
      <c r="I298" s="199">
        <f>VLOOKUP(Tabela5[[#This Row],[PRODUTO]],'CURVA ABC'!$H$10:$M$404,2,0)</f>
        <v>0</v>
      </c>
      <c r="J298" s="197">
        <f>VLOOKUP(Tabela5[[#This Row],[PRODUTO]],'CURVA ABC'!$H$10:$M$404,3,0)</f>
        <v>0</v>
      </c>
      <c r="K298" s="197">
        <f>VLOOKUP(Tabela5[[#This Row],[PRODUTO]],'CURVA ABC'!$H$10:$M$404,4,0)</f>
        <v>0</v>
      </c>
      <c r="L298" s="198">
        <f>IFERROR(Tabela5[[#This Row],[VALOR.]]/'CURVA ABC'!$J$2,0)</f>
        <v>0</v>
      </c>
      <c r="M298" s="198">
        <f>VLOOKUP(Tabela5[[#This Row],[PRODUTO]],'CURVA ABC'!$H$10:$M$404,5,0)</f>
        <v>0</v>
      </c>
      <c r="N298" s="199" t="str">
        <f>VLOOKUP(Tabela5[[#This Row],[PRODUTO]],'CURVA ABC'!$H$10:$M$404,6,0)</f>
        <v>A</v>
      </c>
      <c r="O298" s="197" t="str">
        <f>IF(AND(COMPARATIVO!$H298="",COMPARATIVO!$N298=""),"",IF(COMPARATIVO!$H298=COMPARATIVO!$N298,"EQUILIBRADO",IF(AND(COMPARATIVO!$H298="A",COMPARATIVO!$N298="B"),"GIRO BAIXO",IF(AND(COMPARATIVO!$H298="A",COMPARATIVO!$N298="C"),"GIRO MUITO BAIXO",IF(AND(COMPARATIVO!$H298="B",COMPARATIVO!$N298="A"),"GIRO ALTO",IF(AND(COMPARATIVO!$H298="B",COMPARATIVO!$N298="C"),"GIRO BAIXO",IF(AND(COMPARATIVO!$H298="C",COMPARATIVO!$N298="A"),"GIRO MUITO ALTO",IF(AND(COMPARATIVO!$H298="C",COMPARATIVO!$N298="B"),"GIRO ALTO",""))))))))</f>
        <v>GIRO MUITO ALTO</v>
      </c>
    </row>
    <row r="299" spans="1:15" x14ac:dyDescent="0.25">
      <c r="A299" s="200" t="str">
        <f>'CURVA ABC'!A303</f>
        <v>MELADO  DE CANA CASEIRO 500g</v>
      </c>
      <c r="B299" s="200" t="str">
        <f>IFERROR(VLOOKUP(Tabela5[[#This Row],[PRODUTO]],CADASTRO!$B$2:$C$393,2,0),"")</f>
        <v/>
      </c>
      <c r="C299" s="200">
        <f>'CURVA ABC'!B303</f>
        <v>0</v>
      </c>
      <c r="D299" s="194">
        <f>'CURVA ABC'!C303</f>
        <v>0</v>
      </c>
      <c r="E299" s="194">
        <f>'CURVA ABC'!D303</f>
        <v>0</v>
      </c>
      <c r="F299" s="195">
        <f>IFERROR(Tabela5[[#This Row],[VALOR]]/'CURVA ABC'!$C$2,0)</f>
        <v>0</v>
      </c>
      <c r="G299" s="195">
        <f>'CURVA ABC'!E303</f>
        <v>1</v>
      </c>
      <c r="H299" s="196" t="str">
        <f>'CURVA ABC'!F303</f>
        <v>C</v>
      </c>
      <c r="I299" s="196">
        <f>VLOOKUP(Tabela5[[#This Row],[PRODUTO]],'CURVA ABC'!$H$10:$M$404,2,0)</f>
        <v>0</v>
      </c>
      <c r="J299" s="194">
        <f>VLOOKUP(Tabela5[[#This Row],[PRODUTO]],'CURVA ABC'!$H$10:$M$404,3,0)</f>
        <v>0</v>
      </c>
      <c r="K299" s="194">
        <f>VLOOKUP(Tabela5[[#This Row],[PRODUTO]],'CURVA ABC'!$H$10:$M$404,4,0)</f>
        <v>0</v>
      </c>
      <c r="L299" s="195">
        <f>IFERROR(Tabela5[[#This Row],[VALOR.]]/'CURVA ABC'!$J$2,0)</f>
        <v>0</v>
      </c>
      <c r="M299" s="195">
        <f>VLOOKUP(Tabela5[[#This Row],[PRODUTO]],'CURVA ABC'!$H$10:$M$404,5,0)</f>
        <v>0</v>
      </c>
      <c r="N299" s="196" t="str">
        <f>VLOOKUP(Tabela5[[#This Row],[PRODUTO]],'CURVA ABC'!$H$10:$M$404,6,0)</f>
        <v>A</v>
      </c>
      <c r="O299" s="194" t="str">
        <f>IF(AND(COMPARATIVO!$H299="",COMPARATIVO!$N299=""),"",IF(COMPARATIVO!$H299=COMPARATIVO!$N299,"EQUILIBRADO",IF(AND(COMPARATIVO!$H299="A",COMPARATIVO!$N299="B"),"GIRO BAIXO",IF(AND(COMPARATIVO!$H299="A",COMPARATIVO!$N299="C"),"GIRO MUITO BAIXO",IF(AND(COMPARATIVO!$H299="B",COMPARATIVO!$N299="A"),"GIRO ALTO",IF(AND(COMPARATIVO!$H299="B",COMPARATIVO!$N299="C"),"GIRO BAIXO",IF(AND(COMPARATIVO!$H299="C",COMPARATIVO!$N299="A"),"GIRO MUITO ALTO",IF(AND(COMPARATIVO!$H299="C",COMPARATIVO!$N299="B"),"GIRO ALTO",""))))))))</f>
        <v>GIRO MUITO ALTO</v>
      </c>
    </row>
    <row r="300" spans="1:15" x14ac:dyDescent="0.25">
      <c r="A300" s="201" t="str">
        <f>'CURVA ABC'!A304</f>
        <v>MILHO ESPIGA</v>
      </c>
      <c r="B300" s="201" t="str">
        <f>IFERROR(VLOOKUP(Tabela5[[#This Row],[PRODUTO]],CADASTRO!$B$2:$C$393,2,0),"")</f>
        <v/>
      </c>
      <c r="C300" s="201">
        <f>'CURVA ABC'!B304</f>
        <v>0</v>
      </c>
      <c r="D300" s="197">
        <f>'CURVA ABC'!C304</f>
        <v>0</v>
      </c>
      <c r="E300" s="197">
        <f>'CURVA ABC'!D304</f>
        <v>0</v>
      </c>
      <c r="F300" s="198">
        <f>IFERROR(Tabela5[[#This Row],[VALOR]]/'CURVA ABC'!$C$2,0)</f>
        <v>0</v>
      </c>
      <c r="G300" s="198">
        <f>'CURVA ABC'!E304</f>
        <v>1</v>
      </c>
      <c r="H300" s="199" t="str">
        <f>'CURVA ABC'!F304</f>
        <v>C</v>
      </c>
      <c r="I300" s="199">
        <f>VLOOKUP(Tabela5[[#This Row],[PRODUTO]],'CURVA ABC'!$H$10:$M$404,2,0)</f>
        <v>0</v>
      </c>
      <c r="J300" s="197">
        <f>VLOOKUP(Tabela5[[#This Row],[PRODUTO]],'CURVA ABC'!$H$10:$M$404,3,0)</f>
        <v>0</v>
      </c>
      <c r="K300" s="197">
        <f>VLOOKUP(Tabela5[[#This Row],[PRODUTO]],'CURVA ABC'!$H$10:$M$404,4,0)</f>
        <v>0</v>
      </c>
      <c r="L300" s="198">
        <f>IFERROR(Tabela5[[#This Row],[VALOR.]]/'CURVA ABC'!$J$2,0)</f>
        <v>0</v>
      </c>
      <c r="M300" s="198">
        <f>VLOOKUP(Tabela5[[#This Row],[PRODUTO]],'CURVA ABC'!$H$10:$M$404,5,0)</f>
        <v>0</v>
      </c>
      <c r="N300" s="199" t="str">
        <f>VLOOKUP(Tabela5[[#This Row],[PRODUTO]],'CURVA ABC'!$H$10:$M$404,6,0)</f>
        <v>A</v>
      </c>
      <c r="O300" s="197" t="str">
        <f>IF(AND(COMPARATIVO!$H300="",COMPARATIVO!$N300=""),"",IF(COMPARATIVO!$H300=COMPARATIVO!$N300,"EQUILIBRADO",IF(AND(COMPARATIVO!$H300="A",COMPARATIVO!$N300="B"),"GIRO BAIXO",IF(AND(COMPARATIVO!$H300="A",COMPARATIVO!$N300="C"),"GIRO MUITO BAIXO",IF(AND(COMPARATIVO!$H300="B",COMPARATIVO!$N300="A"),"GIRO ALTO",IF(AND(COMPARATIVO!$H300="B",COMPARATIVO!$N300="C"),"GIRO BAIXO",IF(AND(COMPARATIVO!$H300="C",COMPARATIVO!$N300="A"),"GIRO MUITO ALTO",IF(AND(COMPARATIVO!$H300="C",COMPARATIVO!$N300="B"),"GIRO ALTO",""))))))))</f>
        <v>GIRO MUITO ALTO</v>
      </c>
    </row>
    <row r="301" spans="1:15" x14ac:dyDescent="0.25">
      <c r="A301" s="200" t="str">
        <f>'CURVA ABC'!A305</f>
        <v>MILHO SACHÊ 170G</v>
      </c>
      <c r="B301" s="200" t="str">
        <f>IFERROR(VLOOKUP(Tabela5[[#This Row],[PRODUTO]],CADASTRO!$B$2:$C$393,2,0),"")</f>
        <v/>
      </c>
      <c r="C301" s="200">
        <f>'CURVA ABC'!B305</f>
        <v>0</v>
      </c>
      <c r="D301" s="194">
        <f>'CURVA ABC'!C305</f>
        <v>0</v>
      </c>
      <c r="E301" s="194">
        <f>'CURVA ABC'!D305</f>
        <v>0</v>
      </c>
      <c r="F301" s="195">
        <f>IFERROR(Tabela5[[#This Row],[VALOR]]/'CURVA ABC'!$C$2,0)</f>
        <v>0</v>
      </c>
      <c r="G301" s="195">
        <f>'CURVA ABC'!E305</f>
        <v>1</v>
      </c>
      <c r="H301" s="196" t="str">
        <f>'CURVA ABC'!F305</f>
        <v>C</v>
      </c>
      <c r="I301" s="196">
        <f>VLOOKUP(Tabela5[[#This Row],[PRODUTO]],'CURVA ABC'!$H$10:$M$404,2,0)</f>
        <v>0</v>
      </c>
      <c r="J301" s="194">
        <f>VLOOKUP(Tabela5[[#This Row],[PRODUTO]],'CURVA ABC'!$H$10:$M$404,3,0)</f>
        <v>0</v>
      </c>
      <c r="K301" s="194">
        <f>VLOOKUP(Tabela5[[#This Row],[PRODUTO]],'CURVA ABC'!$H$10:$M$404,4,0)</f>
        <v>0</v>
      </c>
      <c r="L301" s="195">
        <f>IFERROR(Tabela5[[#This Row],[VALOR.]]/'CURVA ABC'!$J$2,0)</f>
        <v>0</v>
      </c>
      <c r="M301" s="195">
        <f>VLOOKUP(Tabela5[[#This Row],[PRODUTO]],'CURVA ABC'!$H$10:$M$404,5,0)</f>
        <v>0</v>
      </c>
      <c r="N301" s="196" t="str">
        <f>VLOOKUP(Tabela5[[#This Row],[PRODUTO]],'CURVA ABC'!$H$10:$M$404,6,0)</f>
        <v>A</v>
      </c>
      <c r="O301" s="194" t="str">
        <f>IF(AND(COMPARATIVO!$H301="",COMPARATIVO!$N301=""),"",IF(COMPARATIVO!$H301=COMPARATIVO!$N301,"EQUILIBRADO",IF(AND(COMPARATIVO!$H301="A",COMPARATIVO!$N301="B"),"GIRO BAIXO",IF(AND(COMPARATIVO!$H301="A",COMPARATIVO!$N301="C"),"GIRO MUITO BAIXO",IF(AND(COMPARATIVO!$H301="B",COMPARATIVO!$N301="A"),"GIRO ALTO",IF(AND(COMPARATIVO!$H301="B",COMPARATIVO!$N301="C"),"GIRO BAIXO",IF(AND(COMPARATIVO!$H301="C",COMPARATIVO!$N301="A"),"GIRO MUITO ALTO",IF(AND(COMPARATIVO!$H301="C",COMPARATIVO!$N301="B"),"GIRO ALTO",""))))))))</f>
        <v>GIRO MUITO ALTO</v>
      </c>
    </row>
    <row r="302" spans="1:15" x14ac:dyDescent="0.25">
      <c r="A302" s="201" t="str">
        <f>'CURVA ABC'!A306</f>
        <v>MOLHO BARBECUE</v>
      </c>
      <c r="B302" s="201" t="str">
        <f>IFERROR(VLOOKUP(Tabela5[[#This Row],[PRODUTO]],CADASTRO!$B$2:$C$393,2,0),"")</f>
        <v/>
      </c>
      <c r="C302" s="201">
        <f>'CURVA ABC'!B306</f>
        <v>0</v>
      </c>
      <c r="D302" s="197">
        <f>'CURVA ABC'!C306</f>
        <v>0</v>
      </c>
      <c r="E302" s="197">
        <f>'CURVA ABC'!D306</f>
        <v>0</v>
      </c>
      <c r="F302" s="198">
        <f>IFERROR(Tabela5[[#This Row],[VALOR]]/'CURVA ABC'!$C$2,0)</f>
        <v>0</v>
      </c>
      <c r="G302" s="198">
        <f>'CURVA ABC'!E306</f>
        <v>1</v>
      </c>
      <c r="H302" s="199" t="str">
        <f>'CURVA ABC'!F306</f>
        <v>C</v>
      </c>
      <c r="I302" s="199">
        <f>VLOOKUP(Tabela5[[#This Row],[PRODUTO]],'CURVA ABC'!$H$10:$M$404,2,0)</f>
        <v>0</v>
      </c>
      <c r="J302" s="197">
        <f>VLOOKUP(Tabela5[[#This Row],[PRODUTO]],'CURVA ABC'!$H$10:$M$404,3,0)</f>
        <v>0</v>
      </c>
      <c r="K302" s="197">
        <f>VLOOKUP(Tabela5[[#This Row],[PRODUTO]],'CURVA ABC'!$H$10:$M$404,4,0)</f>
        <v>0</v>
      </c>
      <c r="L302" s="198">
        <f>IFERROR(Tabela5[[#This Row],[VALOR.]]/'CURVA ABC'!$J$2,0)</f>
        <v>0</v>
      </c>
      <c r="M302" s="198">
        <f>VLOOKUP(Tabela5[[#This Row],[PRODUTO]],'CURVA ABC'!$H$10:$M$404,5,0)</f>
        <v>0</v>
      </c>
      <c r="N302" s="199" t="str">
        <f>VLOOKUP(Tabela5[[#This Row],[PRODUTO]],'CURVA ABC'!$H$10:$M$404,6,0)</f>
        <v>A</v>
      </c>
      <c r="O302" s="197" t="str">
        <f>IF(AND(COMPARATIVO!$H302="",COMPARATIVO!$N302=""),"",IF(COMPARATIVO!$H302=COMPARATIVO!$N302,"EQUILIBRADO",IF(AND(COMPARATIVO!$H302="A",COMPARATIVO!$N302="B"),"GIRO BAIXO",IF(AND(COMPARATIVO!$H302="A",COMPARATIVO!$N302="C"),"GIRO MUITO BAIXO",IF(AND(COMPARATIVO!$H302="B",COMPARATIVO!$N302="A"),"GIRO ALTO",IF(AND(COMPARATIVO!$H302="B",COMPARATIVO!$N302="C"),"GIRO BAIXO",IF(AND(COMPARATIVO!$H302="C",COMPARATIVO!$N302="A"),"GIRO MUITO ALTO",IF(AND(COMPARATIVO!$H302="C",COMPARATIVO!$N302="B"),"GIRO ALTO",""))))))))</f>
        <v>GIRO MUITO ALTO</v>
      </c>
    </row>
    <row r="303" spans="1:15" x14ac:dyDescent="0.25">
      <c r="A303" s="200" t="str">
        <f>'CURVA ABC'!A307</f>
        <v>MOLHO BECHAMEL</v>
      </c>
      <c r="B303" s="200" t="str">
        <f>IFERROR(VLOOKUP(Tabela5[[#This Row],[PRODUTO]],CADASTRO!$B$2:$C$393,2,0),"")</f>
        <v/>
      </c>
      <c r="C303" s="200">
        <f>'CURVA ABC'!B307</f>
        <v>0</v>
      </c>
      <c r="D303" s="194">
        <f>'CURVA ABC'!C307</f>
        <v>0</v>
      </c>
      <c r="E303" s="194">
        <f>'CURVA ABC'!D307</f>
        <v>0</v>
      </c>
      <c r="F303" s="195">
        <f>IFERROR(Tabela5[[#This Row],[VALOR]]/'CURVA ABC'!$C$2,0)</f>
        <v>0</v>
      </c>
      <c r="G303" s="195">
        <f>'CURVA ABC'!E307</f>
        <v>1</v>
      </c>
      <c r="H303" s="196" t="str">
        <f>'CURVA ABC'!F307</f>
        <v>C</v>
      </c>
      <c r="I303" s="196">
        <f>VLOOKUP(Tabela5[[#This Row],[PRODUTO]],'CURVA ABC'!$H$10:$M$404,2,0)</f>
        <v>0</v>
      </c>
      <c r="J303" s="194">
        <f>VLOOKUP(Tabela5[[#This Row],[PRODUTO]],'CURVA ABC'!$H$10:$M$404,3,0)</f>
        <v>0</v>
      </c>
      <c r="K303" s="194">
        <f>VLOOKUP(Tabela5[[#This Row],[PRODUTO]],'CURVA ABC'!$H$10:$M$404,4,0)</f>
        <v>0</v>
      </c>
      <c r="L303" s="195">
        <f>IFERROR(Tabela5[[#This Row],[VALOR.]]/'CURVA ABC'!$J$2,0)</f>
        <v>0</v>
      </c>
      <c r="M303" s="195">
        <f>VLOOKUP(Tabela5[[#This Row],[PRODUTO]],'CURVA ABC'!$H$10:$M$404,5,0)</f>
        <v>0</v>
      </c>
      <c r="N303" s="196" t="str">
        <f>VLOOKUP(Tabela5[[#This Row],[PRODUTO]],'CURVA ABC'!$H$10:$M$404,6,0)</f>
        <v>A</v>
      </c>
      <c r="O303" s="194" t="str">
        <f>IF(AND(COMPARATIVO!$H303="",COMPARATIVO!$N303=""),"",IF(COMPARATIVO!$H303=COMPARATIVO!$N303,"EQUILIBRADO",IF(AND(COMPARATIVO!$H303="A",COMPARATIVO!$N303="B"),"GIRO BAIXO",IF(AND(COMPARATIVO!$H303="A",COMPARATIVO!$N303="C"),"GIRO MUITO BAIXO",IF(AND(COMPARATIVO!$H303="B",COMPARATIVO!$N303="A"),"GIRO ALTO",IF(AND(COMPARATIVO!$H303="B",COMPARATIVO!$N303="C"),"GIRO BAIXO",IF(AND(COMPARATIVO!$H303="C",COMPARATIVO!$N303="A"),"GIRO MUITO ALTO",IF(AND(COMPARATIVO!$H303="C",COMPARATIVO!$N303="B"),"GIRO ALTO",""))))))))</f>
        <v>GIRO MUITO ALTO</v>
      </c>
    </row>
    <row r="304" spans="1:15" x14ac:dyDescent="0.25">
      <c r="A304" s="201" t="str">
        <f>'CURVA ABC'!A308</f>
        <v>MOLHO INGLÊS</v>
      </c>
      <c r="B304" s="201" t="str">
        <f>IFERROR(VLOOKUP(Tabela5[[#This Row],[PRODUTO]],CADASTRO!$B$2:$C$393,2,0),"")</f>
        <v/>
      </c>
      <c r="C304" s="201">
        <f>'CURVA ABC'!B308</f>
        <v>0</v>
      </c>
      <c r="D304" s="197">
        <f>'CURVA ABC'!C308</f>
        <v>0</v>
      </c>
      <c r="E304" s="197">
        <f>'CURVA ABC'!D308</f>
        <v>0</v>
      </c>
      <c r="F304" s="198">
        <f>IFERROR(Tabela5[[#This Row],[VALOR]]/'CURVA ABC'!$C$2,0)</f>
        <v>0</v>
      </c>
      <c r="G304" s="198">
        <f>'CURVA ABC'!E308</f>
        <v>1</v>
      </c>
      <c r="H304" s="199" t="str">
        <f>'CURVA ABC'!F308</f>
        <v>C</v>
      </c>
      <c r="I304" s="199">
        <f>VLOOKUP(Tabela5[[#This Row],[PRODUTO]],'CURVA ABC'!$H$10:$M$404,2,0)</f>
        <v>0</v>
      </c>
      <c r="J304" s="197">
        <f>VLOOKUP(Tabela5[[#This Row],[PRODUTO]],'CURVA ABC'!$H$10:$M$404,3,0)</f>
        <v>0</v>
      </c>
      <c r="K304" s="197">
        <f>VLOOKUP(Tabela5[[#This Row],[PRODUTO]],'CURVA ABC'!$H$10:$M$404,4,0)</f>
        <v>0</v>
      </c>
      <c r="L304" s="198">
        <f>IFERROR(Tabela5[[#This Row],[VALOR.]]/'CURVA ABC'!$J$2,0)</f>
        <v>0</v>
      </c>
      <c r="M304" s="198">
        <f>VLOOKUP(Tabela5[[#This Row],[PRODUTO]],'CURVA ABC'!$H$10:$M$404,5,0)</f>
        <v>0</v>
      </c>
      <c r="N304" s="199" t="str">
        <f>VLOOKUP(Tabela5[[#This Row],[PRODUTO]],'CURVA ABC'!$H$10:$M$404,6,0)</f>
        <v>A</v>
      </c>
      <c r="O304" s="197" t="str">
        <f>IF(AND(COMPARATIVO!$H304="",COMPARATIVO!$N304=""),"",IF(COMPARATIVO!$H304=COMPARATIVO!$N304,"EQUILIBRADO",IF(AND(COMPARATIVO!$H304="A",COMPARATIVO!$N304="B"),"GIRO BAIXO",IF(AND(COMPARATIVO!$H304="A",COMPARATIVO!$N304="C"),"GIRO MUITO BAIXO",IF(AND(COMPARATIVO!$H304="B",COMPARATIVO!$N304="A"),"GIRO ALTO",IF(AND(COMPARATIVO!$H304="B",COMPARATIVO!$N304="C"),"GIRO BAIXO",IF(AND(COMPARATIVO!$H304="C",COMPARATIVO!$N304="A"),"GIRO MUITO ALTO",IF(AND(COMPARATIVO!$H304="C",COMPARATIVO!$N304="B"),"GIRO ALTO",""))))))))</f>
        <v>GIRO MUITO ALTO</v>
      </c>
    </row>
    <row r="305" spans="1:15" x14ac:dyDescent="0.25">
      <c r="A305" s="200" t="str">
        <f>'CURVA ABC'!A309</f>
        <v>MORANGO BANDEJA</v>
      </c>
      <c r="B305" s="200" t="str">
        <f>IFERROR(VLOOKUP(Tabela5[[#This Row],[PRODUTO]],CADASTRO!$B$2:$C$393,2,0),"")</f>
        <v/>
      </c>
      <c r="C305" s="200">
        <f>'CURVA ABC'!B309</f>
        <v>0</v>
      </c>
      <c r="D305" s="194">
        <f>'CURVA ABC'!C309</f>
        <v>0</v>
      </c>
      <c r="E305" s="194">
        <f>'CURVA ABC'!D309</f>
        <v>0</v>
      </c>
      <c r="F305" s="195">
        <f>IFERROR(Tabela5[[#This Row],[VALOR]]/'CURVA ABC'!$C$2,0)</f>
        <v>0</v>
      </c>
      <c r="G305" s="195">
        <f>'CURVA ABC'!E309</f>
        <v>1</v>
      </c>
      <c r="H305" s="196" t="str">
        <f>'CURVA ABC'!F309</f>
        <v>C</v>
      </c>
      <c r="I305" s="196">
        <f>VLOOKUP(Tabela5[[#This Row],[PRODUTO]],'CURVA ABC'!$H$10:$M$404,2,0)</f>
        <v>0</v>
      </c>
      <c r="J305" s="194">
        <f>VLOOKUP(Tabela5[[#This Row],[PRODUTO]],'CURVA ABC'!$H$10:$M$404,3,0)</f>
        <v>0</v>
      </c>
      <c r="K305" s="194">
        <f>VLOOKUP(Tabela5[[#This Row],[PRODUTO]],'CURVA ABC'!$H$10:$M$404,4,0)</f>
        <v>0</v>
      </c>
      <c r="L305" s="195">
        <f>IFERROR(Tabela5[[#This Row],[VALOR.]]/'CURVA ABC'!$J$2,0)</f>
        <v>0</v>
      </c>
      <c r="M305" s="195">
        <f>VLOOKUP(Tabela5[[#This Row],[PRODUTO]],'CURVA ABC'!$H$10:$M$404,5,0)</f>
        <v>0</v>
      </c>
      <c r="N305" s="196" t="str">
        <f>VLOOKUP(Tabela5[[#This Row],[PRODUTO]],'CURVA ABC'!$H$10:$M$404,6,0)</f>
        <v>A</v>
      </c>
      <c r="O305" s="194" t="str">
        <f>IF(AND(COMPARATIVO!$H305="",COMPARATIVO!$N305=""),"",IF(COMPARATIVO!$H305=COMPARATIVO!$N305,"EQUILIBRADO",IF(AND(COMPARATIVO!$H305="A",COMPARATIVO!$N305="B"),"GIRO BAIXO",IF(AND(COMPARATIVO!$H305="A",COMPARATIVO!$N305="C"),"GIRO MUITO BAIXO",IF(AND(COMPARATIVO!$H305="B",COMPARATIVO!$N305="A"),"GIRO ALTO",IF(AND(COMPARATIVO!$H305="B",COMPARATIVO!$N305="C"),"GIRO BAIXO",IF(AND(COMPARATIVO!$H305="C",COMPARATIVO!$N305="A"),"GIRO MUITO ALTO",IF(AND(COMPARATIVO!$H305="C",COMPARATIVO!$N305="B"),"GIRO ALTO",""))))))))</f>
        <v>GIRO MUITO ALTO</v>
      </c>
    </row>
    <row r="306" spans="1:15" x14ac:dyDescent="0.25">
      <c r="A306" s="201" t="str">
        <f>'CURVA ABC'!A310</f>
        <v>MOSTARDA 500g</v>
      </c>
      <c r="B306" s="201" t="str">
        <f>IFERROR(VLOOKUP(Tabela5[[#This Row],[PRODUTO]],CADASTRO!$B$2:$C$393,2,0),"")</f>
        <v/>
      </c>
      <c r="C306" s="201">
        <f>'CURVA ABC'!B310</f>
        <v>0</v>
      </c>
      <c r="D306" s="197">
        <f>'CURVA ABC'!C310</f>
        <v>0</v>
      </c>
      <c r="E306" s="197">
        <f>'CURVA ABC'!D310</f>
        <v>0</v>
      </c>
      <c r="F306" s="198">
        <f>IFERROR(Tabela5[[#This Row],[VALOR]]/'CURVA ABC'!$C$2,0)</f>
        <v>0</v>
      </c>
      <c r="G306" s="198">
        <f>'CURVA ABC'!E310</f>
        <v>1</v>
      </c>
      <c r="H306" s="199" t="str">
        <f>'CURVA ABC'!F310</f>
        <v>C</v>
      </c>
      <c r="I306" s="199">
        <f>VLOOKUP(Tabela5[[#This Row],[PRODUTO]],'CURVA ABC'!$H$10:$M$404,2,0)</f>
        <v>0</v>
      </c>
      <c r="J306" s="197">
        <f>VLOOKUP(Tabela5[[#This Row],[PRODUTO]],'CURVA ABC'!$H$10:$M$404,3,0)</f>
        <v>0</v>
      </c>
      <c r="K306" s="197">
        <f>VLOOKUP(Tabela5[[#This Row],[PRODUTO]],'CURVA ABC'!$H$10:$M$404,4,0)</f>
        <v>0</v>
      </c>
      <c r="L306" s="198">
        <f>IFERROR(Tabela5[[#This Row],[VALOR.]]/'CURVA ABC'!$J$2,0)</f>
        <v>0</v>
      </c>
      <c r="M306" s="198">
        <f>VLOOKUP(Tabela5[[#This Row],[PRODUTO]],'CURVA ABC'!$H$10:$M$404,5,0)</f>
        <v>0</v>
      </c>
      <c r="N306" s="199" t="str">
        <f>VLOOKUP(Tabela5[[#This Row],[PRODUTO]],'CURVA ABC'!$H$10:$M$404,6,0)</f>
        <v>A</v>
      </c>
      <c r="O306" s="197" t="str">
        <f>IF(AND(COMPARATIVO!$H306="",COMPARATIVO!$N306=""),"",IF(COMPARATIVO!$H306=COMPARATIVO!$N306,"EQUILIBRADO",IF(AND(COMPARATIVO!$H306="A",COMPARATIVO!$N306="B"),"GIRO BAIXO",IF(AND(COMPARATIVO!$H306="A",COMPARATIVO!$N306="C"),"GIRO MUITO BAIXO",IF(AND(COMPARATIVO!$H306="B",COMPARATIVO!$N306="A"),"GIRO ALTO",IF(AND(COMPARATIVO!$H306="B",COMPARATIVO!$N306="C"),"GIRO BAIXO",IF(AND(COMPARATIVO!$H306="C",COMPARATIVO!$N306="A"),"GIRO MUITO ALTO",IF(AND(COMPARATIVO!$H306="C",COMPARATIVO!$N306="B"),"GIRO ALTO",""))))))))</f>
        <v>GIRO MUITO ALTO</v>
      </c>
    </row>
    <row r="307" spans="1:15" x14ac:dyDescent="0.25">
      <c r="A307" s="200" t="str">
        <f>'CURVA ABC'!A311</f>
        <v>MOSTARDA SACHÊ CAIXA</v>
      </c>
      <c r="B307" s="200" t="str">
        <f>IFERROR(VLOOKUP(Tabela5[[#This Row],[PRODUTO]],CADASTRO!$B$2:$C$393,2,0),"")</f>
        <v/>
      </c>
      <c r="C307" s="200">
        <f>'CURVA ABC'!B311</f>
        <v>0</v>
      </c>
      <c r="D307" s="194">
        <f>'CURVA ABC'!C311</f>
        <v>0</v>
      </c>
      <c r="E307" s="194">
        <f>'CURVA ABC'!D311</f>
        <v>0</v>
      </c>
      <c r="F307" s="195">
        <f>IFERROR(Tabela5[[#This Row],[VALOR]]/'CURVA ABC'!$C$2,0)</f>
        <v>0</v>
      </c>
      <c r="G307" s="195">
        <f>'CURVA ABC'!E311</f>
        <v>1</v>
      </c>
      <c r="H307" s="196" t="str">
        <f>'CURVA ABC'!F311</f>
        <v>C</v>
      </c>
      <c r="I307" s="196">
        <f>VLOOKUP(Tabela5[[#This Row],[PRODUTO]],'CURVA ABC'!$H$10:$M$404,2,0)</f>
        <v>0</v>
      </c>
      <c r="J307" s="194">
        <f>VLOOKUP(Tabela5[[#This Row],[PRODUTO]],'CURVA ABC'!$H$10:$M$404,3,0)</f>
        <v>0</v>
      </c>
      <c r="K307" s="194">
        <f>VLOOKUP(Tabela5[[#This Row],[PRODUTO]],'CURVA ABC'!$H$10:$M$404,4,0)</f>
        <v>0</v>
      </c>
      <c r="L307" s="195">
        <f>IFERROR(Tabela5[[#This Row],[VALOR.]]/'CURVA ABC'!$J$2,0)</f>
        <v>0</v>
      </c>
      <c r="M307" s="195">
        <f>VLOOKUP(Tabela5[[#This Row],[PRODUTO]],'CURVA ABC'!$H$10:$M$404,5,0)</f>
        <v>0</v>
      </c>
      <c r="N307" s="196" t="str">
        <f>VLOOKUP(Tabela5[[#This Row],[PRODUTO]],'CURVA ABC'!$H$10:$M$404,6,0)</f>
        <v>A</v>
      </c>
      <c r="O307" s="194" t="str">
        <f>IF(AND(COMPARATIVO!$H307="",COMPARATIVO!$N307=""),"",IF(COMPARATIVO!$H307=COMPARATIVO!$N307,"EQUILIBRADO",IF(AND(COMPARATIVO!$H307="A",COMPARATIVO!$N307="B"),"GIRO BAIXO",IF(AND(COMPARATIVO!$H307="A",COMPARATIVO!$N307="C"),"GIRO MUITO BAIXO",IF(AND(COMPARATIVO!$H307="B",COMPARATIVO!$N307="A"),"GIRO ALTO",IF(AND(COMPARATIVO!$H307="B",COMPARATIVO!$N307="C"),"GIRO BAIXO",IF(AND(COMPARATIVO!$H307="C",COMPARATIVO!$N307="A"),"GIRO MUITO ALTO",IF(AND(COMPARATIVO!$H307="C",COMPARATIVO!$N307="B"),"GIRO ALTO",""))))))))</f>
        <v>GIRO MUITO ALTO</v>
      </c>
    </row>
    <row r="308" spans="1:15" x14ac:dyDescent="0.25">
      <c r="A308" s="201" t="str">
        <f>'CURVA ABC'!A312</f>
        <v>MUSCULO BOVINO</v>
      </c>
      <c r="B308" s="201" t="str">
        <f>IFERROR(VLOOKUP(Tabela5[[#This Row],[PRODUTO]],CADASTRO!$B$2:$C$393,2,0),"")</f>
        <v/>
      </c>
      <c r="C308" s="201">
        <f>'CURVA ABC'!B312</f>
        <v>0</v>
      </c>
      <c r="D308" s="197">
        <f>'CURVA ABC'!C312</f>
        <v>0</v>
      </c>
      <c r="E308" s="197">
        <f>'CURVA ABC'!D312</f>
        <v>0</v>
      </c>
      <c r="F308" s="198">
        <f>IFERROR(Tabela5[[#This Row],[VALOR]]/'CURVA ABC'!$C$2,0)</f>
        <v>0</v>
      </c>
      <c r="G308" s="198">
        <f>'CURVA ABC'!E312</f>
        <v>1</v>
      </c>
      <c r="H308" s="199" t="str">
        <f>'CURVA ABC'!F312</f>
        <v>C</v>
      </c>
      <c r="I308" s="199">
        <f>VLOOKUP(Tabela5[[#This Row],[PRODUTO]],'CURVA ABC'!$H$10:$M$404,2,0)</f>
        <v>0</v>
      </c>
      <c r="J308" s="197">
        <f>VLOOKUP(Tabela5[[#This Row],[PRODUTO]],'CURVA ABC'!$H$10:$M$404,3,0)</f>
        <v>0</v>
      </c>
      <c r="K308" s="197">
        <f>VLOOKUP(Tabela5[[#This Row],[PRODUTO]],'CURVA ABC'!$H$10:$M$404,4,0)</f>
        <v>0</v>
      </c>
      <c r="L308" s="198">
        <f>IFERROR(Tabela5[[#This Row],[VALOR.]]/'CURVA ABC'!$J$2,0)</f>
        <v>0</v>
      </c>
      <c r="M308" s="198">
        <f>VLOOKUP(Tabela5[[#This Row],[PRODUTO]],'CURVA ABC'!$H$10:$M$404,5,0)</f>
        <v>0</v>
      </c>
      <c r="N308" s="199" t="str">
        <f>VLOOKUP(Tabela5[[#This Row],[PRODUTO]],'CURVA ABC'!$H$10:$M$404,6,0)</f>
        <v>A</v>
      </c>
      <c r="O308" s="197" t="str">
        <f>IF(AND(COMPARATIVO!$H308="",COMPARATIVO!$N308=""),"",IF(COMPARATIVO!$H308=COMPARATIVO!$N308,"EQUILIBRADO",IF(AND(COMPARATIVO!$H308="A",COMPARATIVO!$N308="B"),"GIRO BAIXO",IF(AND(COMPARATIVO!$H308="A",COMPARATIVO!$N308="C"),"GIRO MUITO BAIXO",IF(AND(COMPARATIVO!$H308="B",COMPARATIVO!$N308="A"),"GIRO ALTO",IF(AND(COMPARATIVO!$H308="B",COMPARATIVO!$N308="C"),"GIRO BAIXO",IF(AND(COMPARATIVO!$H308="C",COMPARATIVO!$N308="A"),"GIRO MUITO ALTO",IF(AND(COMPARATIVO!$H308="C",COMPARATIVO!$N308="B"),"GIRO ALTO",""))))))))</f>
        <v>GIRO MUITO ALTO</v>
      </c>
    </row>
    <row r="309" spans="1:15" x14ac:dyDescent="0.25">
      <c r="A309" s="200" t="str">
        <f>'CURVA ABC'!A313</f>
        <v>MUSSARELA FATIADA</v>
      </c>
      <c r="B309" s="200" t="str">
        <f>IFERROR(VLOOKUP(Tabela5[[#This Row],[PRODUTO]],CADASTRO!$B$2:$C$393,2,0),"")</f>
        <v/>
      </c>
      <c r="C309" s="200">
        <f>'CURVA ABC'!B313</f>
        <v>0</v>
      </c>
      <c r="D309" s="194">
        <f>'CURVA ABC'!C313</f>
        <v>0</v>
      </c>
      <c r="E309" s="194">
        <f>'CURVA ABC'!D313</f>
        <v>0</v>
      </c>
      <c r="F309" s="195">
        <f>IFERROR(Tabela5[[#This Row],[VALOR]]/'CURVA ABC'!$C$2,0)</f>
        <v>0</v>
      </c>
      <c r="G309" s="195">
        <f>'CURVA ABC'!E313</f>
        <v>1</v>
      </c>
      <c r="H309" s="196" t="str">
        <f>'CURVA ABC'!F313</f>
        <v>C</v>
      </c>
      <c r="I309" s="196">
        <f>VLOOKUP(Tabela5[[#This Row],[PRODUTO]],'CURVA ABC'!$H$10:$M$404,2,0)</f>
        <v>0</v>
      </c>
      <c r="J309" s="194">
        <f>VLOOKUP(Tabela5[[#This Row],[PRODUTO]],'CURVA ABC'!$H$10:$M$404,3,0)</f>
        <v>0</v>
      </c>
      <c r="K309" s="194">
        <f>VLOOKUP(Tabela5[[#This Row],[PRODUTO]],'CURVA ABC'!$H$10:$M$404,4,0)</f>
        <v>0</v>
      </c>
      <c r="L309" s="195">
        <f>IFERROR(Tabela5[[#This Row],[VALOR.]]/'CURVA ABC'!$J$2,0)</f>
        <v>0</v>
      </c>
      <c r="M309" s="195">
        <f>VLOOKUP(Tabela5[[#This Row],[PRODUTO]],'CURVA ABC'!$H$10:$M$404,5,0)</f>
        <v>0</v>
      </c>
      <c r="N309" s="196" t="str">
        <f>VLOOKUP(Tabela5[[#This Row],[PRODUTO]],'CURVA ABC'!$H$10:$M$404,6,0)</f>
        <v>A</v>
      </c>
      <c r="O309" s="194" t="str">
        <f>IF(AND(COMPARATIVO!$H309="",COMPARATIVO!$N309=""),"",IF(COMPARATIVO!$H309=COMPARATIVO!$N309,"EQUILIBRADO",IF(AND(COMPARATIVO!$H309="A",COMPARATIVO!$N309="B"),"GIRO BAIXO",IF(AND(COMPARATIVO!$H309="A",COMPARATIVO!$N309="C"),"GIRO MUITO BAIXO",IF(AND(COMPARATIVO!$H309="B",COMPARATIVO!$N309="A"),"GIRO ALTO",IF(AND(COMPARATIVO!$H309="B",COMPARATIVO!$N309="C"),"GIRO BAIXO",IF(AND(COMPARATIVO!$H309="C",COMPARATIVO!$N309="A"),"GIRO MUITO ALTO",IF(AND(COMPARATIVO!$H309="C",COMPARATIVO!$N309="B"),"GIRO ALTO",""))))))))</f>
        <v>GIRO MUITO ALTO</v>
      </c>
    </row>
    <row r="310" spans="1:15" x14ac:dyDescent="0.25">
      <c r="A310" s="201" t="str">
        <f>'CURVA ABC'!A314</f>
        <v>NÓS MOSCADA</v>
      </c>
      <c r="B310" s="201" t="str">
        <f>IFERROR(VLOOKUP(Tabela5[[#This Row],[PRODUTO]],CADASTRO!$B$2:$C$393,2,0),"")</f>
        <v/>
      </c>
      <c r="C310" s="201">
        <f>'CURVA ABC'!B314</f>
        <v>0</v>
      </c>
      <c r="D310" s="197">
        <f>'CURVA ABC'!C314</f>
        <v>0</v>
      </c>
      <c r="E310" s="197">
        <f>'CURVA ABC'!D314</f>
        <v>0</v>
      </c>
      <c r="F310" s="198">
        <f>IFERROR(Tabela5[[#This Row],[VALOR]]/'CURVA ABC'!$C$2,0)</f>
        <v>0</v>
      </c>
      <c r="G310" s="198">
        <f>'CURVA ABC'!E314</f>
        <v>1</v>
      </c>
      <c r="H310" s="199" t="str">
        <f>'CURVA ABC'!F314</f>
        <v>C</v>
      </c>
      <c r="I310" s="199">
        <f>VLOOKUP(Tabela5[[#This Row],[PRODUTO]],'CURVA ABC'!$H$10:$M$404,2,0)</f>
        <v>0</v>
      </c>
      <c r="J310" s="197">
        <f>VLOOKUP(Tabela5[[#This Row],[PRODUTO]],'CURVA ABC'!$H$10:$M$404,3,0)</f>
        <v>0</v>
      </c>
      <c r="K310" s="197">
        <f>VLOOKUP(Tabela5[[#This Row],[PRODUTO]],'CURVA ABC'!$H$10:$M$404,4,0)</f>
        <v>0</v>
      </c>
      <c r="L310" s="198">
        <f>IFERROR(Tabela5[[#This Row],[VALOR.]]/'CURVA ABC'!$J$2,0)</f>
        <v>0</v>
      </c>
      <c r="M310" s="198">
        <f>VLOOKUP(Tabela5[[#This Row],[PRODUTO]],'CURVA ABC'!$H$10:$M$404,5,0)</f>
        <v>0</v>
      </c>
      <c r="N310" s="199" t="str">
        <f>VLOOKUP(Tabela5[[#This Row],[PRODUTO]],'CURVA ABC'!$H$10:$M$404,6,0)</f>
        <v>A</v>
      </c>
      <c r="O310" s="197" t="str">
        <f>IF(AND(COMPARATIVO!$H310="",COMPARATIVO!$N310=""),"",IF(COMPARATIVO!$H310=COMPARATIVO!$N310,"EQUILIBRADO",IF(AND(COMPARATIVO!$H310="A",COMPARATIVO!$N310="B"),"GIRO BAIXO",IF(AND(COMPARATIVO!$H310="A",COMPARATIVO!$N310="C"),"GIRO MUITO BAIXO",IF(AND(COMPARATIVO!$H310="B",COMPARATIVO!$N310="A"),"GIRO ALTO",IF(AND(COMPARATIVO!$H310="B",COMPARATIVO!$N310="C"),"GIRO BAIXO",IF(AND(COMPARATIVO!$H310="C",COMPARATIVO!$N310="A"),"GIRO MUITO ALTO",IF(AND(COMPARATIVO!$H310="C",COMPARATIVO!$N310="B"),"GIRO ALTO",""))))))))</f>
        <v>GIRO MUITO ALTO</v>
      </c>
    </row>
    <row r="311" spans="1:15" x14ac:dyDescent="0.25">
      <c r="A311" s="200" t="str">
        <f>'CURVA ABC'!A315</f>
        <v>NÓZ MACADAMIA S/ SAL</v>
      </c>
      <c r="B311" s="200" t="str">
        <f>IFERROR(VLOOKUP(Tabela5[[#This Row],[PRODUTO]],CADASTRO!$B$2:$C$393,2,0),"")</f>
        <v/>
      </c>
      <c r="C311" s="200">
        <f>'CURVA ABC'!B315</f>
        <v>0</v>
      </c>
      <c r="D311" s="194">
        <f>'CURVA ABC'!C315</f>
        <v>0</v>
      </c>
      <c r="E311" s="194">
        <f>'CURVA ABC'!D315</f>
        <v>0</v>
      </c>
      <c r="F311" s="195">
        <f>IFERROR(Tabela5[[#This Row],[VALOR]]/'CURVA ABC'!$C$2,0)</f>
        <v>0</v>
      </c>
      <c r="G311" s="195">
        <f>'CURVA ABC'!E315</f>
        <v>1</v>
      </c>
      <c r="H311" s="196" t="str">
        <f>'CURVA ABC'!F315</f>
        <v>C</v>
      </c>
      <c r="I311" s="196">
        <f>VLOOKUP(Tabela5[[#This Row],[PRODUTO]],'CURVA ABC'!$H$10:$M$404,2,0)</f>
        <v>0</v>
      </c>
      <c r="J311" s="194">
        <f>VLOOKUP(Tabela5[[#This Row],[PRODUTO]],'CURVA ABC'!$H$10:$M$404,3,0)</f>
        <v>0</v>
      </c>
      <c r="K311" s="194">
        <f>VLOOKUP(Tabela5[[#This Row],[PRODUTO]],'CURVA ABC'!$H$10:$M$404,4,0)</f>
        <v>0</v>
      </c>
      <c r="L311" s="195">
        <f>IFERROR(Tabela5[[#This Row],[VALOR.]]/'CURVA ABC'!$J$2,0)</f>
        <v>0</v>
      </c>
      <c r="M311" s="195">
        <f>VLOOKUP(Tabela5[[#This Row],[PRODUTO]],'CURVA ABC'!$H$10:$M$404,5,0)</f>
        <v>0</v>
      </c>
      <c r="N311" s="196" t="str">
        <f>VLOOKUP(Tabela5[[#This Row],[PRODUTO]],'CURVA ABC'!$H$10:$M$404,6,0)</f>
        <v>A</v>
      </c>
      <c r="O311" s="194" t="str">
        <f>IF(AND(COMPARATIVO!$H311="",COMPARATIVO!$N311=""),"",IF(COMPARATIVO!$H311=COMPARATIVO!$N311,"EQUILIBRADO",IF(AND(COMPARATIVO!$H311="A",COMPARATIVO!$N311="B"),"GIRO BAIXO",IF(AND(COMPARATIVO!$H311="A",COMPARATIVO!$N311="C"),"GIRO MUITO BAIXO",IF(AND(COMPARATIVO!$H311="B",COMPARATIVO!$N311="A"),"GIRO ALTO",IF(AND(COMPARATIVO!$H311="B",COMPARATIVO!$N311="C"),"GIRO BAIXO",IF(AND(COMPARATIVO!$H311="C",COMPARATIVO!$N311="A"),"GIRO MUITO ALTO",IF(AND(COMPARATIVO!$H311="C",COMPARATIVO!$N311="B"),"GIRO ALTO",""))))))))</f>
        <v>GIRO MUITO ALTO</v>
      </c>
    </row>
    <row r="312" spans="1:15" x14ac:dyDescent="0.25">
      <c r="A312" s="201" t="str">
        <f>'CURVA ABC'!A316</f>
        <v>ORELHA SUÍNO</v>
      </c>
      <c r="B312" s="201" t="str">
        <f>IFERROR(VLOOKUP(Tabela5[[#This Row],[PRODUTO]],CADASTRO!$B$2:$C$393,2,0),"")</f>
        <v/>
      </c>
      <c r="C312" s="201">
        <f>'CURVA ABC'!B316</f>
        <v>0</v>
      </c>
      <c r="D312" s="197">
        <f>'CURVA ABC'!C316</f>
        <v>0</v>
      </c>
      <c r="E312" s="197">
        <f>'CURVA ABC'!D316</f>
        <v>0</v>
      </c>
      <c r="F312" s="198">
        <f>IFERROR(Tabela5[[#This Row],[VALOR]]/'CURVA ABC'!$C$2,0)</f>
        <v>0</v>
      </c>
      <c r="G312" s="198">
        <f>'CURVA ABC'!E316</f>
        <v>1</v>
      </c>
      <c r="H312" s="199" t="str">
        <f>'CURVA ABC'!F316</f>
        <v>C</v>
      </c>
      <c r="I312" s="199">
        <f>VLOOKUP(Tabela5[[#This Row],[PRODUTO]],'CURVA ABC'!$H$10:$M$404,2,0)</f>
        <v>0</v>
      </c>
      <c r="J312" s="197">
        <f>VLOOKUP(Tabela5[[#This Row],[PRODUTO]],'CURVA ABC'!$H$10:$M$404,3,0)</f>
        <v>0</v>
      </c>
      <c r="K312" s="197">
        <f>VLOOKUP(Tabela5[[#This Row],[PRODUTO]],'CURVA ABC'!$H$10:$M$404,4,0)</f>
        <v>0</v>
      </c>
      <c r="L312" s="198">
        <f>IFERROR(Tabela5[[#This Row],[VALOR.]]/'CURVA ABC'!$J$2,0)</f>
        <v>0</v>
      </c>
      <c r="M312" s="198">
        <f>VLOOKUP(Tabela5[[#This Row],[PRODUTO]],'CURVA ABC'!$H$10:$M$404,5,0)</f>
        <v>0</v>
      </c>
      <c r="N312" s="199" t="str">
        <f>VLOOKUP(Tabela5[[#This Row],[PRODUTO]],'CURVA ABC'!$H$10:$M$404,6,0)</f>
        <v>A</v>
      </c>
      <c r="O312" s="197" t="str">
        <f>IF(AND(COMPARATIVO!$H312="",COMPARATIVO!$N312=""),"",IF(COMPARATIVO!$H312=COMPARATIVO!$N312,"EQUILIBRADO",IF(AND(COMPARATIVO!$H312="A",COMPARATIVO!$N312="B"),"GIRO BAIXO",IF(AND(COMPARATIVO!$H312="A",COMPARATIVO!$N312="C"),"GIRO MUITO BAIXO",IF(AND(COMPARATIVO!$H312="B",COMPARATIVO!$N312="A"),"GIRO ALTO",IF(AND(COMPARATIVO!$H312="B",COMPARATIVO!$N312="C"),"GIRO BAIXO",IF(AND(COMPARATIVO!$H312="C",COMPARATIVO!$N312="A"),"GIRO MUITO ALTO",IF(AND(COMPARATIVO!$H312="C",COMPARATIVO!$N312="B"),"GIRO ALTO",""))))))))</f>
        <v>GIRO MUITO ALTO</v>
      </c>
    </row>
    <row r="313" spans="1:15" x14ac:dyDescent="0.25">
      <c r="A313" s="200" t="str">
        <f>'CURVA ABC'!A317</f>
        <v>OVOS CARTELA COM 12UN</v>
      </c>
      <c r="B313" s="200" t="str">
        <f>IFERROR(VLOOKUP(Tabela5[[#This Row],[PRODUTO]],CADASTRO!$B$2:$C$393,2,0),"")</f>
        <v/>
      </c>
      <c r="C313" s="200">
        <f>'CURVA ABC'!B317</f>
        <v>0</v>
      </c>
      <c r="D313" s="194">
        <f>'CURVA ABC'!C317</f>
        <v>0</v>
      </c>
      <c r="E313" s="194">
        <f>'CURVA ABC'!D317</f>
        <v>0</v>
      </c>
      <c r="F313" s="195">
        <f>IFERROR(Tabela5[[#This Row],[VALOR]]/'CURVA ABC'!$C$2,0)</f>
        <v>0</v>
      </c>
      <c r="G313" s="195">
        <f>'CURVA ABC'!E317</f>
        <v>1</v>
      </c>
      <c r="H313" s="196" t="str">
        <f>'CURVA ABC'!F317</f>
        <v>C</v>
      </c>
      <c r="I313" s="196">
        <f>VLOOKUP(Tabela5[[#This Row],[PRODUTO]],'CURVA ABC'!$H$10:$M$404,2,0)</f>
        <v>0</v>
      </c>
      <c r="J313" s="194">
        <f>VLOOKUP(Tabela5[[#This Row],[PRODUTO]],'CURVA ABC'!$H$10:$M$404,3,0)</f>
        <v>0</v>
      </c>
      <c r="K313" s="194">
        <f>VLOOKUP(Tabela5[[#This Row],[PRODUTO]],'CURVA ABC'!$H$10:$M$404,4,0)</f>
        <v>0</v>
      </c>
      <c r="L313" s="195">
        <f>IFERROR(Tabela5[[#This Row],[VALOR.]]/'CURVA ABC'!$J$2,0)</f>
        <v>0</v>
      </c>
      <c r="M313" s="195">
        <f>VLOOKUP(Tabela5[[#This Row],[PRODUTO]],'CURVA ABC'!$H$10:$M$404,5,0)</f>
        <v>0</v>
      </c>
      <c r="N313" s="196" t="str">
        <f>VLOOKUP(Tabela5[[#This Row],[PRODUTO]],'CURVA ABC'!$H$10:$M$404,6,0)</f>
        <v>A</v>
      </c>
      <c r="O313" s="194" t="str">
        <f>IF(AND(COMPARATIVO!$H313="",COMPARATIVO!$N313=""),"",IF(COMPARATIVO!$H313=COMPARATIVO!$N313,"EQUILIBRADO",IF(AND(COMPARATIVO!$H313="A",COMPARATIVO!$N313="B"),"GIRO BAIXO",IF(AND(COMPARATIVO!$H313="A",COMPARATIVO!$N313="C"),"GIRO MUITO BAIXO",IF(AND(COMPARATIVO!$H313="B",COMPARATIVO!$N313="A"),"GIRO ALTO",IF(AND(COMPARATIVO!$H313="B",COMPARATIVO!$N313="C"),"GIRO BAIXO",IF(AND(COMPARATIVO!$H313="C",COMPARATIVO!$N313="A"),"GIRO MUITO ALTO",IF(AND(COMPARATIVO!$H313="C",COMPARATIVO!$N313="B"),"GIRO ALTO",""))))))))</f>
        <v>GIRO MUITO ALTO</v>
      </c>
    </row>
    <row r="314" spans="1:15" x14ac:dyDescent="0.25">
      <c r="A314" s="201" t="str">
        <f>'CURVA ABC'!A318</f>
        <v>OVOS DE CODORNA PACOTE 1 KG</v>
      </c>
      <c r="B314" s="201" t="str">
        <f>IFERROR(VLOOKUP(Tabela5[[#This Row],[PRODUTO]],CADASTRO!$B$2:$C$393,2,0),"")</f>
        <v/>
      </c>
      <c r="C314" s="201">
        <f>'CURVA ABC'!B318</f>
        <v>0</v>
      </c>
      <c r="D314" s="197">
        <f>'CURVA ABC'!C318</f>
        <v>0</v>
      </c>
      <c r="E314" s="197">
        <f>'CURVA ABC'!D318</f>
        <v>0</v>
      </c>
      <c r="F314" s="198">
        <f>IFERROR(Tabela5[[#This Row],[VALOR]]/'CURVA ABC'!$C$2,0)</f>
        <v>0</v>
      </c>
      <c r="G314" s="198">
        <f>'CURVA ABC'!E318</f>
        <v>1</v>
      </c>
      <c r="H314" s="199" t="str">
        <f>'CURVA ABC'!F318</f>
        <v>C</v>
      </c>
      <c r="I314" s="199">
        <f>VLOOKUP(Tabela5[[#This Row],[PRODUTO]],'CURVA ABC'!$H$10:$M$404,2,0)</f>
        <v>0</v>
      </c>
      <c r="J314" s="197">
        <f>VLOOKUP(Tabela5[[#This Row],[PRODUTO]],'CURVA ABC'!$H$10:$M$404,3,0)</f>
        <v>0</v>
      </c>
      <c r="K314" s="197">
        <f>VLOOKUP(Tabela5[[#This Row],[PRODUTO]],'CURVA ABC'!$H$10:$M$404,4,0)</f>
        <v>0</v>
      </c>
      <c r="L314" s="198">
        <f>IFERROR(Tabela5[[#This Row],[VALOR.]]/'CURVA ABC'!$J$2,0)</f>
        <v>0</v>
      </c>
      <c r="M314" s="198">
        <f>VLOOKUP(Tabela5[[#This Row],[PRODUTO]],'CURVA ABC'!$H$10:$M$404,5,0)</f>
        <v>0</v>
      </c>
      <c r="N314" s="199" t="str">
        <f>VLOOKUP(Tabela5[[#This Row],[PRODUTO]],'CURVA ABC'!$H$10:$M$404,6,0)</f>
        <v>A</v>
      </c>
      <c r="O314" s="197" t="str">
        <f>IF(AND(COMPARATIVO!$H314="",COMPARATIVO!$N314=""),"",IF(COMPARATIVO!$H314=COMPARATIVO!$N314,"EQUILIBRADO",IF(AND(COMPARATIVO!$H314="A",COMPARATIVO!$N314="B"),"GIRO BAIXO",IF(AND(COMPARATIVO!$H314="A",COMPARATIVO!$N314="C"),"GIRO MUITO BAIXO",IF(AND(COMPARATIVO!$H314="B",COMPARATIVO!$N314="A"),"GIRO ALTO",IF(AND(COMPARATIVO!$H314="B",COMPARATIVO!$N314="C"),"GIRO BAIXO",IF(AND(COMPARATIVO!$H314="C",COMPARATIVO!$N314="A"),"GIRO MUITO ALTO",IF(AND(COMPARATIVO!$H314="C",COMPARATIVO!$N314="B"),"GIRO ALTO",""))))))))</f>
        <v>GIRO MUITO ALTO</v>
      </c>
    </row>
    <row r="315" spans="1:15" x14ac:dyDescent="0.25">
      <c r="A315" s="200" t="str">
        <f>'CURVA ABC'!A319</f>
        <v>PACUZINHO</v>
      </c>
      <c r="B315" s="200" t="str">
        <f>IFERROR(VLOOKUP(Tabela5[[#This Row],[PRODUTO]],CADASTRO!$B$2:$C$393,2,0),"")</f>
        <v/>
      </c>
      <c r="C315" s="200">
        <f>'CURVA ABC'!B319</f>
        <v>0</v>
      </c>
      <c r="D315" s="194">
        <f>'CURVA ABC'!C319</f>
        <v>0</v>
      </c>
      <c r="E315" s="194">
        <f>'CURVA ABC'!D319</f>
        <v>0</v>
      </c>
      <c r="F315" s="195">
        <f>IFERROR(Tabela5[[#This Row],[VALOR]]/'CURVA ABC'!$C$2,0)</f>
        <v>0</v>
      </c>
      <c r="G315" s="195">
        <f>'CURVA ABC'!E319</f>
        <v>1</v>
      </c>
      <c r="H315" s="196" t="str">
        <f>'CURVA ABC'!F319</f>
        <v>C</v>
      </c>
      <c r="I315" s="196">
        <f>VLOOKUP(Tabela5[[#This Row],[PRODUTO]],'CURVA ABC'!$H$10:$M$404,2,0)</f>
        <v>0</v>
      </c>
      <c r="J315" s="194">
        <f>VLOOKUP(Tabela5[[#This Row],[PRODUTO]],'CURVA ABC'!$H$10:$M$404,3,0)</f>
        <v>0</v>
      </c>
      <c r="K315" s="194">
        <f>VLOOKUP(Tabela5[[#This Row],[PRODUTO]],'CURVA ABC'!$H$10:$M$404,4,0)</f>
        <v>0</v>
      </c>
      <c r="L315" s="195">
        <f>IFERROR(Tabela5[[#This Row],[VALOR.]]/'CURVA ABC'!$J$2,0)</f>
        <v>0</v>
      </c>
      <c r="M315" s="195">
        <f>VLOOKUP(Tabela5[[#This Row],[PRODUTO]],'CURVA ABC'!$H$10:$M$404,5,0)</f>
        <v>0</v>
      </c>
      <c r="N315" s="196" t="str">
        <f>VLOOKUP(Tabela5[[#This Row],[PRODUTO]],'CURVA ABC'!$H$10:$M$404,6,0)</f>
        <v>A</v>
      </c>
      <c r="O315" s="194" t="str">
        <f>IF(AND(COMPARATIVO!$H315="",COMPARATIVO!$N315=""),"",IF(COMPARATIVO!$H315=COMPARATIVO!$N315,"EQUILIBRADO",IF(AND(COMPARATIVO!$H315="A",COMPARATIVO!$N315="B"),"GIRO BAIXO",IF(AND(COMPARATIVO!$H315="A",COMPARATIVO!$N315="C"),"GIRO MUITO BAIXO",IF(AND(COMPARATIVO!$H315="B",COMPARATIVO!$N315="A"),"GIRO ALTO",IF(AND(COMPARATIVO!$H315="B",COMPARATIVO!$N315="C"),"GIRO BAIXO",IF(AND(COMPARATIVO!$H315="C",COMPARATIVO!$N315="A"),"GIRO MUITO ALTO",IF(AND(COMPARATIVO!$H315="C",COMPARATIVO!$N315="B"),"GIRO ALTO",""))))))))</f>
        <v>GIRO MUITO ALTO</v>
      </c>
    </row>
    <row r="316" spans="1:15" x14ac:dyDescent="0.25">
      <c r="A316" s="201" t="str">
        <f>'CURVA ABC'!A320</f>
        <v>PAIO</v>
      </c>
      <c r="B316" s="201" t="str">
        <f>IFERROR(VLOOKUP(Tabela5[[#This Row],[PRODUTO]],CADASTRO!$B$2:$C$393,2,0),"")</f>
        <v/>
      </c>
      <c r="C316" s="201">
        <f>'CURVA ABC'!B320</f>
        <v>0</v>
      </c>
      <c r="D316" s="197">
        <f>'CURVA ABC'!C320</f>
        <v>0</v>
      </c>
      <c r="E316" s="197">
        <f>'CURVA ABC'!D320</f>
        <v>0</v>
      </c>
      <c r="F316" s="198">
        <f>IFERROR(Tabela5[[#This Row],[VALOR]]/'CURVA ABC'!$C$2,0)</f>
        <v>0</v>
      </c>
      <c r="G316" s="198">
        <f>'CURVA ABC'!E320</f>
        <v>1</v>
      </c>
      <c r="H316" s="199" t="str">
        <f>'CURVA ABC'!F320</f>
        <v>C</v>
      </c>
      <c r="I316" s="199">
        <f>VLOOKUP(Tabela5[[#This Row],[PRODUTO]],'CURVA ABC'!$H$10:$M$404,2,0)</f>
        <v>0</v>
      </c>
      <c r="J316" s="197">
        <f>VLOOKUP(Tabela5[[#This Row],[PRODUTO]],'CURVA ABC'!$H$10:$M$404,3,0)</f>
        <v>0</v>
      </c>
      <c r="K316" s="197">
        <f>VLOOKUP(Tabela5[[#This Row],[PRODUTO]],'CURVA ABC'!$H$10:$M$404,4,0)</f>
        <v>0</v>
      </c>
      <c r="L316" s="198">
        <f>IFERROR(Tabela5[[#This Row],[VALOR.]]/'CURVA ABC'!$J$2,0)</f>
        <v>0</v>
      </c>
      <c r="M316" s="198">
        <f>VLOOKUP(Tabela5[[#This Row],[PRODUTO]],'CURVA ABC'!$H$10:$M$404,5,0)</f>
        <v>0</v>
      </c>
      <c r="N316" s="199" t="str">
        <f>VLOOKUP(Tabela5[[#This Row],[PRODUTO]],'CURVA ABC'!$H$10:$M$404,6,0)</f>
        <v>A</v>
      </c>
      <c r="O316" s="197" t="str">
        <f>IF(AND(COMPARATIVO!$H316="",COMPARATIVO!$N316=""),"",IF(COMPARATIVO!$H316=COMPARATIVO!$N316,"EQUILIBRADO",IF(AND(COMPARATIVO!$H316="A",COMPARATIVO!$N316="B"),"GIRO BAIXO",IF(AND(COMPARATIVO!$H316="A",COMPARATIVO!$N316="C"),"GIRO MUITO BAIXO",IF(AND(COMPARATIVO!$H316="B",COMPARATIVO!$N316="A"),"GIRO ALTO",IF(AND(COMPARATIVO!$H316="B",COMPARATIVO!$N316="C"),"GIRO BAIXO",IF(AND(COMPARATIVO!$H316="C",COMPARATIVO!$N316="A"),"GIRO MUITO ALTO",IF(AND(COMPARATIVO!$H316="C",COMPARATIVO!$N316="B"),"GIRO ALTO",""))))))))</f>
        <v>GIRO MUITO ALTO</v>
      </c>
    </row>
    <row r="317" spans="1:15" x14ac:dyDescent="0.25">
      <c r="A317" s="200" t="str">
        <f>'CURVA ABC'!A321</f>
        <v>PALETA SUÍNA DESOSSADA</v>
      </c>
      <c r="B317" s="200" t="str">
        <f>IFERROR(VLOOKUP(Tabela5[[#This Row],[PRODUTO]],CADASTRO!$B$2:$C$393,2,0),"")</f>
        <v/>
      </c>
      <c r="C317" s="200">
        <f>'CURVA ABC'!B321</f>
        <v>0</v>
      </c>
      <c r="D317" s="194">
        <f>'CURVA ABC'!C321</f>
        <v>0</v>
      </c>
      <c r="E317" s="194">
        <f>'CURVA ABC'!D321</f>
        <v>0</v>
      </c>
      <c r="F317" s="195">
        <f>IFERROR(Tabela5[[#This Row],[VALOR]]/'CURVA ABC'!$C$2,0)</f>
        <v>0</v>
      </c>
      <c r="G317" s="195">
        <f>'CURVA ABC'!E321</f>
        <v>1</v>
      </c>
      <c r="H317" s="196" t="str">
        <f>'CURVA ABC'!F321</f>
        <v>C</v>
      </c>
      <c r="I317" s="196">
        <f>VLOOKUP(Tabela5[[#This Row],[PRODUTO]],'CURVA ABC'!$H$10:$M$404,2,0)</f>
        <v>0</v>
      </c>
      <c r="J317" s="194">
        <f>VLOOKUP(Tabela5[[#This Row],[PRODUTO]],'CURVA ABC'!$H$10:$M$404,3,0)</f>
        <v>0</v>
      </c>
      <c r="K317" s="194">
        <f>VLOOKUP(Tabela5[[#This Row],[PRODUTO]],'CURVA ABC'!$H$10:$M$404,4,0)</f>
        <v>0</v>
      </c>
      <c r="L317" s="195">
        <f>IFERROR(Tabela5[[#This Row],[VALOR.]]/'CURVA ABC'!$J$2,0)</f>
        <v>0</v>
      </c>
      <c r="M317" s="195">
        <f>VLOOKUP(Tabela5[[#This Row],[PRODUTO]],'CURVA ABC'!$H$10:$M$404,5,0)</f>
        <v>0</v>
      </c>
      <c r="N317" s="196" t="str">
        <f>VLOOKUP(Tabela5[[#This Row],[PRODUTO]],'CURVA ABC'!$H$10:$M$404,6,0)</f>
        <v>A</v>
      </c>
      <c r="O317" s="194" t="str">
        <f>IF(AND(COMPARATIVO!$H317="",COMPARATIVO!$N317=""),"",IF(COMPARATIVO!$H317=COMPARATIVO!$N317,"EQUILIBRADO",IF(AND(COMPARATIVO!$H317="A",COMPARATIVO!$N317="B"),"GIRO BAIXO",IF(AND(COMPARATIVO!$H317="A",COMPARATIVO!$N317="C"),"GIRO MUITO BAIXO",IF(AND(COMPARATIVO!$H317="B",COMPARATIVO!$N317="A"),"GIRO ALTO",IF(AND(COMPARATIVO!$H317="B",COMPARATIVO!$N317="C"),"GIRO BAIXO",IF(AND(COMPARATIVO!$H317="C",COMPARATIVO!$N317="A"),"GIRO MUITO ALTO",IF(AND(COMPARATIVO!$H317="C",COMPARATIVO!$N317="B"),"GIRO ALTO",""))))))))</f>
        <v>GIRO MUITO ALTO</v>
      </c>
    </row>
    <row r="318" spans="1:15" x14ac:dyDescent="0.25">
      <c r="A318" s="201" t="str">
        <f>'CURVA ABC'!A322</f>
        <v>PALMITO PICADO</v>
      </c>
      <c r="B318" s="201" t="str">
        <f>IFERROR(VLOOKUP(Tabela5[[#This Row],[PRODUTO]],CADASTRO!$B$2:$C$393,2,0),"")</f>
        <v/>
      </c>
      <c r="C318" s="201">
        <f>'CURVA ABC'!B322</f>
        <v>0</v>
      </c>
      <c r="D318" s="197">
        <f>'CURVA ABC'!C322</f>
        <v>0</v>
      </c>
      <c r="E318" s="197">
        <f>'CURVA ABC'!D322</f>
        <v>0</v>
      </c>
      <c r="F318" s="198">
        <f>IFERROR(Tabela5[[#This Row],[VALOR]]/'CURVA ABC'!$C$2,0)</f>
        <v>0</v>
      </c>
      <c r="G318" s="198">
        <f>'CURVA ABC'!E322</f>
        <v>1</v>
      </c>
      <c r="H318" s="199" t="str">
        <f>'CURVA ABC'!F322</f>
        <v>C</v>
      </c>
      <c r="I318" s="199">
        <f>VLOOKUP(Tabela5[[#This Row],[PRODUTO]],'CURVA ABC'!$H$10:$M$404,2,0)</f>
        <v>0</v>
      </c>
      <c r="J318" s="197">
        <f>VLOOKUP(Tabela5[[#This Row],[PRODUTO]],'CURVA ABC'!$H$10:$M$404,3,0)</f>
        <v>0</v>
      </c>
      <c r="K318" s="197">
        <f>VLOOKUP(Tabela5[[#This Row],[PRODUTO]],'CURVA ABC'!$H$10:$M$404,4,0)</f>
        <v>0</v>
      </c>
      <c r="L318" s="198">
        <f>IFERROR(Tabela5[[#This Row],[VALOR.]]/'CURVA ABC'!$J$2,0)</f>
        <v>0</v>
      </c>
      <c r="M318" s="198">
        <f>VLOOKUP(Tabela5[[#This Row],[PRODUTO]],'CURVA ABC'!$H$10:$M$404,5,0)</f>
        <v>0</v>
      </c>
      <c r="N318" s="199" t="str">
        <f>VLOOKUP(Tabela5[[#This Row],[PRODUTO]],'CURVA ABC'!$H$10:$M$404,6,0)</f>
        <v>A</v>
      </c>
      <c r="O318" s="197" t="str">
        <f>IF(AND(COMPARATIVO!$H318="",COMPARATIVO!$N318=""),"",IF(COMPARATIVO!$H318=COMPARATIVO!$N318,"EQUILIBRADO",IF(AND(COMPARATIVO!$H318="A",COMPARATIVO!$N318="B"),"GIRO BAIXO",IF(AND(COMPARATIVO!$H318="A",COMPARATIVO!$N318="C"),"GIRO MUITO BAIXO",IF(AND(COMPARATIVO!$H318="B",COMPARATIVO!$N318="A"),"GIRO ALTO",IF(AND(COMPARATIVO!$H318="B",COMPARATIVO!$N318="C"),"GIRO BAIXO",IF(AND(COMPARATIVO!$H318="C",COMPARATIVO!$N318="A"),"GIRO MUITO ALTO",IF(AND(COMPARATIVO!$H318="C",COMPARATIVO!$N318="B"),"GIRO ALTO",""))))))))</f>
        <v>GIRO MUITO ALTO</v>
      </c>
    </row>
    <row r="319" spans="1:15" x14ac:dyDescent="0.25">
      <c r="A319" s="200" t="str">
        <f>'CURVA ABC'!A323</f>
        <v>PANCETA</v>
      </c>
      <c r="B319" s="200" t="str">
        <f>IFERROR(VLOOKUP(Tabela5[[#This Row],[PRODUTO]],CADASTRO!$B$2:$C$393,2,0),"")</f>
        <v/>
      </c>
      <c r="C319" s="200">
        <f>'CURVA ABC'!B323</f>
        <v>0</v>
      </c>
      <c r="D319" s="194">
        <f>'CURVA ABC'!C323</f>
        <v>0</v>
      </c>
      <c r="E319" s="194">
        <f>'CURVA ABC'!D323</f>
        <v>0</v>
      </c>
      <c r="F319" s="195">
        <f>IFERROR(Tabela5[[#This Row],[VALOR]]/'CURVA ABC'!$C$2,0)</f>
        <v>0</v>
      </c>
      <c r="G319" s="195">
        <f>'CURVA ABC'!E323</f>
        <v>1</v>
      </c>
      <c r="H319" s="196" t="str">
        <f>'CURVA ABC'!F323</f>
        <v>C</v>
      </c>
      <c r="I319" s="196">
        <f>VLOOKUP(Tabela5[[#This Row],[PRODUTO]],'CURVA ABC'!$H$10:$M$404,2,0)</f>
        <v>0</v>
      </c>
      <c r="J319" s="194">
        <f>VLOOKUP(Tabela5[[#This Row],[PRODUTO]],'CURVA ABC'!$H$10:$M$404,3,0)</f>
        <v>0</v>
      </c>
      <c r="K319" s="194">
        <f>VLOOKUP(Tabela5[[#This Row],[PRODUTO]],'CURVA ABC'!$H$10:$M$404,4,0)</f>
        <v>0</v>
      </c>
      <c r="L319" s="195">
        <f>IFERROR(Tabela5[[#This Row],[VALOR.]]/'CURVA ABC'!$J$2,0)</f>
        <v>0</v>
      </c>
      <c r="M319" s="195">
        <f>VLOOKUP(Tabela5[[#This Row],[PRODUTO]],'CURVA ABC'!$H$10:$M$404,5,0)</f>
        <v>0</v>
      </c>
      <c r="N319" s="196" t="str">
        <f>VLOOKUP(Tabela5[[#This Row],[PRODUTO]],'CURVA ABC'!$H$10:$M$404,6,0)</f>
        <v>A</v>
      </c>
      <c r="O319" s="194" t="str">
        <f>IF(AND(COMPARATIVO!$H319="",COMPARATIVO!$N319=""),"",IF(COMPARATIVO!$H319=COMPARATIVO!$N319,"EQUILIBRADO",IF(AND(COMPARATIVO!$H319="A",COMPARATIVO!$N319="B"),"GIRO BAIXO",IF(AND(COMPARATIVO!$H319="A",COMPARATIVO!$N319="C"),"GIRO MUITO BAIXO",IF(AND(COMPARATIVO!$H319="B",COMPARATIVO!$N319="A"),"GIRO ALTO",IF(AND(COMPARATIVO!$H319="B",COMPARATIVO!$N319="C"),"GIRO BAIXO",IF(AND(COMPARATIVO!$H319="C",COMPARATIVO!$N319="A"),"GIRO MUITO ALTO",IF(AND(COMPARATIVO!$H319="C",COMPARATIVO!$N319="B"),"GIRO ALTO",""))))))))</f>
        <v>GIRO MUITO ALTO</v>
      </c>
    </row>
    <row r="320" spans="1:15" x14ac:dyDescent="0.25">
      <c r="A320" s="201" t="str">
        <f>'CURVA ABC'!A324</f>
        <v>PANGA</v>
      </c>
      <c r="B320" s="201" t="str">
        <f>IFERROR(VLOOKUP(Tabela5[[#This Row],[PRODUTO]],CADASTRO!$B$2:$C$393,2,0),"")</f>
        <v/>
      </c>
      <c r="C320" s="201">
        <f>'CURVA ABC'!B324</f>
        <v>0</v>
      </c>
      <c r="D320" s="197">
        <f>'CURVA ABC'!C324</f>
        <v>0</v>
      </c>
      <c r="E320" s="197">
        <f>'CURVA ABC'!D324</f>
        <v>0</v>
      </c>
      <c r="F320" s="198">
        <f>IFERROR(Tabela5[[#This Row],[VALOR]]/'CURVA ABC'!$C$2,0)</f>
        <v>0</v>
      </c>
      <c r="G320" s="198">
        <f>'CURVA ABC'!E324</f>
        <v>1</v>
      </c>
      <c r="H320" s="199" t="str">
        <f>'CURVA ABC'!F324</f>
        <v>C</v>
      </c>
      <c r="I320" s="199">
        <f>VLOOKUP(Tabela5[[#This Row],[PRODUTO]],'CURVA ABC'!$H$10:$M$404,2,0)</f>
        <v>0</v>
      </c>
      <c r="J320" s="197">
        <f>VLOOKUP(Tabela5[[#This Row],[PRODUTO]],'CURVA ABC'!$H$10:$M$404,3,0)</f>
        <v>0</v>
      </c>
      <c r="K320" s="197">
        <f>VLOOKUP(Tabela5[[#This Row],[PRODUTO]],'CURVA ABC'!$H$10:$M$404,4,0)</f>
        <v>0</v>
      </c>
      <c r="L320" s="198">
        <f>IFERROR(Tabela5[[#This Row],[VALOR.]]/'CURVA ABC'!$J$2,0)</f>
        <v>0</v>
      </c>
      <c r="M320" s="198">
        <f>VLOOKUP(Tabela5[[#This Row],[PRODUTO]],'CURVA ABC'!$H$10:$M$404,5,0)</f>
        <v>0</v>
      </c>
      <c r="N320" s="199" t="str">
        <f>VLOOKUP(Tabela5[[#This Row],[PRODUTO]],'CURVA ABC'!$H$10:$M$404,6,0)</f>
        <v>A</v>
      </c>
      <c r="O320" s="197" t="str">
        <f>IF(AND(COMPARATIVO!$H320="",COMPARATIVO!$N320=""),"",IF(COMPARATIVO!$H320=COMPARATIVO!$N320,"EQUILIBRADO",IF(AND(COMPARATIVO!$H320="A",COMPARATIVO!$N320="B"),"GIRO BAIXO",IF(AND(COMPARATIVO!$H320="A",COMPARATIVO!$N320="C"),"GIRO MUITO BAIXO",IF(AND(COMPARATIVO!$H320="B",COMPARATIVO!$N320="A"),"GIRO ALTO",IF(AND(COMPARATIVO!$H320="B",COMPARATIVO!$N320="C"),"GIRO BAIXO",IF(AND(COMPARATIVO!$H320="C",COMPARATIVO!$N320="A"),"GIRO MUITO ALTO",IF(AND(COMPARATIVO!$H320="C",COMPARATIVO!$N320="B"),"GIRO ALTO",""))))))))</f>
        <v>GIRO MUITO ALTO</v>
      </c>
    </row>
    <row r="321" spans="1:15" x14ac:dyDescent="0.25">
      <c r="A321" s="200" t="str">
        <f>'CURVA ABC'!A325</f>
        <v>PÃO ÁRABE PACOTE</v>
      </c>
      <c r="B321" s="200" t="str">
        <f>IFERROR(VLOOKUP(Tabela5[[#This Row],[PRODUTO]],CADASTRO!$B$2:$C$393,2,0),"")</f>
        <v/>
      </c>
      <c r="C321" s="200">
        <f>'CURVA ABC'!B325</f>
        <v>0</v>
      </c>
      <c r="D321" s="194">
        <f>'CURVA ABC'!C325</f>
        <v>0</v>
      </c>
      <c r="E321" s="194">
        <f>'CURVA ABC'!D325</f>
        <v>0</v>
      </c>
      <c r="F321" s="195">
        <f>IFERROR(Tabela5[[#This Row],[VALOR]]/'CURVA ABC'!$C$2,0)</f>
        <v>0</v>
      </c>
      <c r="G321" s="195">
        <f>'CURVA ABC'!E325</f>
        <v>1</v>
      </c>
      <c r="H321" s="196" t="str">
        <f>'CURVA ABC'!F325</f>
        <v>C</v>
      </c>
      <c r="I321" s="196">
        <f>VLOOKUP(Tabela5[[#This Row],[PRODUTO]],'CURVA ABC'!$H$10:$M$404,2,0)</f>
        <v>0</v>
      </c>
      <c r="J321" s="194">
        <f>VLOOKUP(Tabela5[[#This Row],[PRODUTO]],'CURVA ABC'!$H$10:$M$404,3,0)</f>
        <v>0</v>
      </c>
      <c r="K321" s="194">
        <f>VLOOKUP(Tabela5[[#This Row],[PRODUTO]],'CURVA ABC'!$H$10:$M$404,4,0)</f>
        <v>0</v>
      </c>
      <c r="L321" s="195">
        <f>IFERROR(Tabela5[[#This Row],[VALOR.]]/'CURVA ABC'!$J$2,0)</f>
        <v>0</v>
      </c>
      <c r="M321" s="195">
        <f>VLOOKUP(Tabela5[[#This Row],[PRODUTO]],'CURVA ABC'!$H$10:$M$404,5,0)</f>
        <v>0</v>
      </c>
      <c r="N321" s="196" t="str">
        <f>VLOOKUP(Tabela5[[#This Row],[PRODUTO]],'CURVA ABC'!$H$10:$M$404,6,0)</f>
        <v>A</v>
      </c>
      <c r="O321" s="194" t="str">
        <f>IF(AND(COMPARATIVO!$H321="",COMPARATIVO!$N321=""),"",IF(COMPARATIVO!$H321=COMPARATIVO!$N321,"EQUILIBRADO",IF(AND(COMPARATIVO!$H321="A",COMPARATIVO!$N321="B"),"GIRO BAIXO",IF(AND(COMPARATIVO!$H321="A",COMPARATIVO!$N321="C"),"GIRO MUITO BAIXO",IF(AND(COMPARATIVO!$H321="B",COMPARATIVO!$N321="A"),"GIRO ALTO",IF(AND(COMPARATIVO!$H321="B",COMPARATIVO!$N321="C"),"GIRO BAIXO",IF(AND(COMPARATIVO!$H321="C",COMPARATIVO!$N321="A"),"GIRO MUITO ALTO",IF(AND(COMPARATIVO!$H321="C",COMPARATIVO!$N321="B"),"GIRO ALTO",""))))))))</f>
        <v>GIRO MUITO ALTO</v>
      </c>
    </row>
    <row r="322" spans="1:15" x14ac:dyDescent="0.25">
      <c r="A322" s="201" t="str">
        <f>'CURVA ABC'!A326</f>
        <v>PÃO BAGUETE</v>
      </c>
      <c r="B322" s="201" t="str">
        <f>IFERROR(VLOOKUP(Tabela5[[#This Row],[PRODUTO]],CADASTRO!$B$2:$C$393,2,0),"")</f>
        <v/>
      </c>
      <c r="C322" s="201">
        <f>'CURVA ABC'!B326</f>
        <v>0</v>
      </c>
      <c r="D322" s="197">
        <f>'CURVA ABC'!C326</f>
        <v>0</v>
      </c>
      <c r="E322" s="197">
        <f>'CURVA ABC'!D326</f>
        <v>0</v>
      </c>
      <c r="F322" s="198">
        <f>IFERROR(Tabela5[[#This Row],[VALOR]]/'CURVA ABC'!$C$2,0)</f>
        <v>0</v>
      </c>
      <c r="G322" s="198">
        <f>'CURVA ABC'!E326</f>
        <v>1</v>
      </c>
      <c r="H322" s="199" t="str">
        <f>'CURVA ABC'!F326</f>
        <v>C</v>
      </c>
      <c r="I322" s="199">
        <f>VLOOKUP(Tabela5[[#This Row],[PRODUTO]],'CURVA ABC'!$H$10:$M$404,2,0)</f>
        <v>0</v>
      </c>
      <c r="J322" s="197">
        <f>VLOOKUP(Tabela5[[#This Row],[PRODUTO]],'CURVA ABC'!$H$10:$M$404,3,0)</f>
        <v>0</v>
      </c>
      <c r="K322" s="197">
        <f>VLOOKUP(Tabela5[[#This Row],[PRODUTO]],'CURVA ABC'!$H$10:$M$404,4,0)</f>
        <v>0</v>
      </c>
      <c r="L322" s="198">
        <f>IFERROR(Tabela5[[#This Row],[VALOR.]]/'CURVA ABC'!$J$2,0)</f>
        <v>0</v>
      </c>
      <c r="M322" s="198">
        <f>VLOOKUP(Tabela5[[#This Row],[PRODUTO]],'CURVA ABC'!$H$10:$M$404,5,0)</f>
        <v>0</v>
      </c>
      <c r="N322" s="199" t="str">
        <f>VLOOKUP(Tabela5[[#This Row],[PRODUTO]],'CURVA ABC'!$H$10:$M$404,6,0)</f>
        <v>A</v>
      </c>
      <c r="O322" s="197" t="str">
        <f>IF(AND(COMPARATIVO!$H322="",COMPARATIVO!$N322=""),"",IF(COMPARATIVO!$H322=COMPARATIVO!$N322,"EQUILIBRADO",IF(AND(COMPARATIVO!$H322="A",COMPARATIVO!$N322="B"),"GIRO BAIXO",IF(AND(COMPARATIVO!$H322="A",COMPARATIVO!$N322="C"),"GIRO MUITO BAIXO",IF(AND(COMPARATIVO!$H322="B",COMPARATIVO!$N322="A"),"GIRO ALTO",IF(AND(COMPARATIVO!$H322="B",COMPARATIVO!$N322="C"),"GIRO BAIXO",IF(AND(COMPARATIVO!$H322="C",COMPARATIVO!$N322="A"),"GIRO MUITO ALTO",IF(AND(COMPARATIVO!$H322="C",COMPARATIVO!$N322="B"),"GIRO ALTO",""))))))))</f>
        <v>GIRO MUITO ALTO</v>
      </c>
    </row>
    <row r="323" spans="1:15" x14ac:dyDescent="0.25">
      <c r="A323" s="200" t="str">
        <f>'CURVA ABC'!A327</f>
        <v>PÃO DE FORMA</v>
      </c>
      <c r="B323" s="200" t="str">
        <f>IFERROR(VLOOKUP(Tabela5[[#This Row],[PRODUTO]],CADASTRO!$B$2:$C$393,2,0),"")</f>
        <v/>
      </c>
      <c r="C323" s="200">
        <f>'CURVA ABC'!B327</f>
        <v>0</v>
      </c>
      <c r="D323" s="194">
        <f>'CURVA ABC'!C327</f>
        <v>0</v>
      </c>
      <c r="E323" s="194">
        <f>'CURVA ABC'!D327</f>
        <v>0</v>
      </c>
      <c r="F323" s="195">
        <f>IFERROR(Tabela5[[#This Row],[VALOR]]/'CURVA ABC'!$C$2,0)</f>
        <v>0</v>
      </c>
      <c r="G323" s="195">
        <f>'CURVA ABC'!E327</f>
        <v>1</v>
      </c>
      <c r="H323" s="196" t="str">
        <f>'CURVA ABC'!F327</f>
        <v>C</v>
      </c>
      <c r="I323" s="196">
        <f>VLOOKUP(Tabela5[[#This Row],[PRODUTO]],'CURVA ABC'!$H$10:$M$404,2,0)</f>
        <v>0</v>
      </c>
      <c r="J323" s="194">
        <f>VLOOKUP(Tabela5[[#This Row],[PRODUTO]],'CURVA ABC'!$H$10:$M$404,3,0)</f>
        <v>0</v>
      </c>
      <c r="K323" s="194">
        <f>VLOOKUP(Tabela5[[#This Row],[PRODUTO]],'CURVA ABC'!$H$10:$M$404,4,0)</f>
        <v>0</v>
      </c>
      <c r="L323" s="195">
        <f>IFERROR(Tabela5[[#This Row],[VALOR.]]/'CURVA ABC'!$J$2,0)</f>
        <v>0</v>
      </c>
      <c r="M323" s="195">
        <f>VLOOKUP(Tabela5[[#This Row],[PRODUTO]],'CURVA ABC'!$H$10:$M$404,5,0)</f>
        <v>0</v>
      </c>
      <c r="N323" s="196" t="str">
        <f>VLOOKUP(Tabela5[[#This Row],[PRODUTO]],'CURVA ABC'!$H$10:$M$404,6,0)</f>
        <v>A</v>
      </c>
      <c r="O323" s="194" t="str">
        <f>IF(AND(COMPARATIVO!$H323="",COMPARATIVO!$N323=""),"",IF(COMPARATIVO!$H323=COMPARATIVO!$N323,"EQUILIBRADO",IF(AND(COMPARATIVO!$H323="A",COMPARATIVO!$N323="B"),"GIRO BAIXO",IF(AND(COMPARATIVO!$H323="A",COMPARATIVO!$N323="C"),"GIRO MUITO BAIXO",IF(AND(COMPARATIVO!$H323="B",COMPARATIVO!$N323="A"),"GIRO ALTO",IF(AND(COMPARATIVO!$H323="B",COMPARATIVO!$N323="C"),"GIRO BAIXO",IF(AND(COMPARATIVO!$H323="C",COMPARATIVO!$N323="A"),"GIRO MUITO ALTO",IF(AND(COMPARATIVO!$H323="C",COMPARATIVO!$N323="B"),"GIRO ALTO",""))))))))</f>
        <v>GIRO MUITO ALTO</v>
      </c>
    </row>
    <row r="324" spans="1:15" x14ac:dyDescent="0.25">
      <c r="A324" s="201" t="str">
        <f>'CURVA ABC'!A328</f>
        <v>PÃO DE QUEIJO PC COM 10 UN.</v>
      </c>
      <c r="B324" s="201" t="str">
        <f>IFERROR(VLOOKUP(Tabela5[[#This Row],[PRODUTO]],CADASTRO!$B$2:$C$393,2,0),"")</f>
        <v/>
      </c>
      <c r="C324" s="201">
        <f>'CURVA ABC'!B328</f>
        <v>0</v>
      </c>
      <c r="D324" s="197">
        <f>'CURVA ABC'!C328</f>
        <v>0</v>
      </c>
      <c r="E324" s="197">
        <f>'CURVA ABC'!D328</f>
        <v>0</v>
      </c>
      <c r="F324" s="198">
        <f>IFERROR(Tabela5[[#This Row],[VALOR]]/'CURVA ABC'!$C$2,0)</f>
        <v>0</v>
      </c>
      <c r="G324" s="198">
        <f>'CURVA ABC'!E328</f>
        <v>1</v>
      </c>
      <c r="H324" s="199" t="str">
        <f>'CURVA ABC'!F328</f>
        <v>C</v>
      </c>
      <c r="I324" s="199">
        <f>VLOOKUP(Tabela5[[#This Row],[PRODUTO]],'CURVA ABC'!$H$10:$M$404,2,0)</f>
        <v>0</v>
      </c>
      <c r="J324" s="197">
        <f>VLOOKUP(Tabela5[[#This Row],[PRODUTO]],'CURVA ABC'!$H$10:$M$404,3,0)</f>
        <v>0</v>
      </c>
      <c r="K324" s="197">
        <f>VLOOKUP(Tabela5[[#This Row],[PRODUTO]],'CURVA ABC'!$H$10:$M$404,4,0)</f>
        <v>0</v>
      </c>
      <c r="L324" s="198">
        <f>IFERROR(Tabela5[[#This Row],[VALOR.]]/'CURVA ABC'!$J$2,0)</f>
        <v>0</v>
      </c>
      <c r="M324" s="198">
        <f>VLOOKUP(Tabela5[[#This Row],[PRODUTO]],'CURVA ABC'!$H$10:$M$404,5,0)</f>
        <v>0</v>
      </c>
      <c r="N324" s="199" t="str">
        <f>VLOOKUP(Tabela5[[#This Row],[PRODUTO]],'CURVA ABC'!$H$10:$M$404,6,0)</f>
        <v>A</v>
      </c>
      <c r="O324" s="197" t="str">
        <f>IF(AND(COMPARATIVO!$H324="",COMPARATIVO!$N324=""),"",IF(COMPARATIVO!$H324=COMPARATIVO!$N324,"EQUILIBRADO",IF(AND(COMPARATIVO!$H324="A",COMPARATIVO!$N324="B"),"GIRO BAIXO",IF(AND(COMPARATIVO!$H324="A",COMPARATIVO!$N324="C"),"GIRO MUITO BAIXO",IF(AND(COMPARATIVO!$H324="B",COMPARATIVO!$N324="A"),"GIRO ALTO",IF(AND(COMPARATIVO!$H324="B",COMPARATIVO!$N324="C"),"GIRO BAIXO",IF(AND(COMPARATIVO!$H324="C",COMPARATIVO!$N324="A"),"GIRO MUITO ALTO",IF(AND(COMPARATIVO!$H324="C",COMPARATIVO!$N324="B"),"GIRO ALTO",""))))))))</f>
        <v>GIRO MUITO ALTO</v>
      </c>
    </row>
    <row r="325" spans="1:15" x14ac:dyDescent="0.25">
      <c r="A325" s="200" t="str">
        <f>'CURVA ABC'!A329</f>
        <v>PAPEL MANTEIGA PARA TELHA PACOTE</v>
      </c>
      <c r="B325" s="200" t="str">
        <f>IFERROR(VLOOKUP(Tabela5[[#This Row],[PRODUTO]],CADASTRO!$B$2:$C$393,2,0),"")</f>
        <v/>
      </c>
      <c r="C325" s="200">
        <f>'CURVA ABC'!B329</f>
        <v>0</v>
      </c>
      <c r="D325" s="194">
        <f>'CURVA ABC'!C329</f>
        <v>0</v>
      </c>
      <c r="E325" s="194">
        <f>'CURVA ABC'!D329</f>
        <v>0</v>
      </c>
      <c r="F325" s="195">
        <f>IFERROR(Tabela5[[#This Row],[VALOR]]/'CURVA ABC'!$C$2,0)</f>
        <v>0</v>
      </c>
      <c r="G325" s="195">
        <f>'CURVA ABC'!E329</f>
        <v>1</v>
      </c>
      <c r="H325" s="196" t="str">
        <f>'CURVA ABC'!F329</f>
        <v>C</v>
      </c>
      <c r="I325" s="196">
        <f>VLOOKUP(Tabela5[[#This Row],[PRODUTO]],'CURVA ABC'!$H$10:$M$404,2,0)</f>
        <v>0</v>
      </c>
      <c r="J325" s="194">
        <f>VLOOKUP(Tabela5[[#This Row],[PRODUTO]],'CURVA ABC'!$H$10:$M$404,3,0)</f>
        <v>0</v>
      </c>
      <c r="K325" s="194">
        <f>VLOOKUP(Tabela5[[#This Row],[PRODUTO]],'CURVA ABC'!$H$10:$M$404,4,0)</f>
        <v>0</v>
      </c>
      <c r="L325" s="195">
        <f>IFERROR(Tabela5[[#This Row],[VALOR.]]/'CURVA ABC'!$J$2,0)</f>
        <v>0</v>
      </c>
      <c r="M325" s="195">
        <f>VLOOKUP(Tabela5[[#This Row],[PRODUTO]],'CURVA ABC'!$H$10:$M$404,5,0)</f>
        <v>0</v>
      </c>
      <c r="N325" s="196" t="str">
        <f>VLOOKUP(Tabela5[[#This Row],[PRODUTO]],'CURVA ABC'!$H$10:$M$404,6,0)</f>
        <v>A</v>
      </c>
      <c r="O325" s="194" t="str">
        <f>IF(AND(COMPARATIVO!$H325="",COMPARATIVO!$N325=""),"",IF(COMPARATIVO!$H325=COMPARATIVO!$N325,"EQUILIBRADO",IF(AND(COMPARATIVO!$H325="A",COMPARATIVO!$N325="B"),"GIRO BAIXO",IF(AND(COMPARATIVO!$H325="A",COMPARATIVO!$N325="C"),"GIRO MUITO BAIXO",IF(AND(COMPARATIVO!$H325="B",COMPARATIVO!$N325="A"),"GIRO ALTO",IF(AND(COMPARATIVO!$H325="B",COMPARATIVO!$N325="C"),"GIRO BAIXO",IF(AND(COMPARATIVO!$H325="C",COMPARATIVO!$N325="A"),"GIRO MUITO ALTO",IF(AND(COMPARATIVO!$H325="C",COMPARATIVO!$N325="B"),"GIRO ALTO",""))))))))</f>
        <v>GIRO MUITO ALTO</v>
      </c>
    </row>
    <row r="326" spans="1:15" x14ac:dyDescent="0.25">
      <c r="A326" s="201" t="str">
        <f>'CURVA ABC'!A330</f>
        <v>PÁPRICA</v>
      </c>
      <c r="B326" s="201" t="str">
        <f>IFERROR(VLOOKUP(Tabela5[[#This Row],[PRODUTO]],CADASTRO!$B$2:$C$393,2,0),"")</f>
        <v/>
      </c>
      <c r="C326" s="201">
        <f>'CURVA ABC'!B330</f>
        <v>0</v>
      </c>
      <c r="D326" s="197">
        <f>'CURVA ABC'!C330</f>
        <v>0</v>
      </c>
      <c r="E326" s="197">
        <f>'CURVA ABC'!D330</f>
        <v>0</v>
      </c>
      <c r="F326" s="198">
        <f>IFERROR(Tabela5[[#This Row],[VALOR]]/'CURVA ABC'!$C$2,0)</f>
        <v>0</v>
      </c>
      <c r="G326" s="198">
        <f>'CURVA ABC'!E330</f>
        <v>1</v>
      </c>
      <c r="H326" s="199" t="str">
        <f>'CURVA ABC'!F330</f>
        <v>C</v>
      </c>
      <c r="I326" s="199">
        <f>VLOOKUP(Tabela5[[#This Row],[PRODUTO]],'CURVA ABC'!$H$10:$M$404,2,0)</f>
        <v>0</v>
      </c>
      <c r="J326" s="197">
        <f>VLOOKUP(Tabela5[[#This Row],[PRODUTO]],'CURVA ABC'!$H$10:$M$404,3,0)</f>
        <v>0</v>
      </c>
      <c r="K326" s="197">
        <f>VLOOKUP(Tabela5[[#This Row],[PRODUTO]],'CURVA ABC'!$H$10:$M$404,4,0)</f>
        <v>0</v>
      </c>
      <c r="L326" s="198">
        <f>IFERROR(Tabela5[[#This Row],[VALOR.]]/'CURVA ABC'!$J$2,0)</f>
        <v>0</v>
      </c>
      <c r="M326" s="198">
        <f>VLOOKUP(Tabela5[[#This Row],[PRODUTO]],'CURVA ABC'!$H$10:$M$404,5,0)</f>
        <v>0</v>
      </c>
      <c r="N326" s="199" t="str">
        <f>VLOOKUP(Tabela5[[#This Row],[PRODUTO]],'CURVA ABC'!$H$10:$M$404,6,0)</f>
        <v>A</v>
      </c>
      <c r="O326" s="197" t="str">
        <f>IF(AND(COMPARATIVO!$H326="",COMPARATIVO!$N326=""),"",IF(COMPARATIVO!$H326=COMPARATIVO!$N326,"EQUILIBRADO",IF(AND(COMPARATIVO!$H326="A",COMPARATIVO!$N326="B"),"GIRO BAIXO",IF(AND(COMPARATIVO!$H326="A",COMPARATIVO!$N326="C"),"GIRO MUITO BAIXO",IF(AND(COMPARATIVO!$H326="B",COMPARATIVO!$N326="A"),"GIRO ALTO",IF(AND(COMPARATIVO!$H326="B",COMPARATIVO!$N326="C"),"GIRO BAIXO",IF(AND(COMPARATIVO!$H326="C",COMPARATIVO!$N326="A"),"GIRO MUITO ALTO",IF(AND(COMPARATIVO!$H326="C",COMPARATIVO!$N326="B"),"GIRO ALTO",""))))))))</f>
        <v>GIRO MUITO ALTO</v>
      </c>
    </row>
    <row r="327" spans="1:15" x14ac:dyDescent="0.25">
      <c r="A327" s="200" t="str">
        <f>'CURVA ABC'!A331</f>
        <v>PARMESÃO PEÇA</v>
      </c>
      <c r="B327" s="200" t="str">
        <f>IFERROR(VLOOKUP(Tabela5[[#This Row],[PRODUTO]],CADASTRO!$B$2:$C$393,2,0),"")</f>
        <v/>
      </c>
      <c r="C327" s="200">
        <f>'CURVA ABC'!B331</f>
        <v>0</v>
      </c>
      <c r="D327" s="194">
        <f>'CURVA ABC'!C331</f>
        <v>0</v>
      </c>
      <c r="E327" s="194">
        <f>'CURVA ABC'!D331</f>
        <v>0</v>
      </c>
      <c r="F327" s="195">
        <f>IFERROR(Tabela5[[#This Row],[VALOR]]/'CURVA ABC'!$C$2,0)</f>
        <v>0</v>
      </c>
      <c r="G327" s="195">
        <f>'CURVA ABC'!E331</f>
        <v>1</v>
      </c>
      <c r="H327" s="196" t="str">
        <f>'CURVA ABC'!F331</f>
        <v>C</v>
      </c>
      <c r="I327" s="196">
        <f>VLOOKUP(Tabela5[[#This Row],[PRODUTO]],'CURVA ABC'!$H$10:$M$404,2,0)</f>
        <v>0</v>
      </c>
      <c r="J327" s="194">
        <f>VLOOKUP(Tabela5[[#This Row],[PRODUTO]],'CURVA ABC'!$H$10:$M$404,3,0)</f>
        <v>0</v>
      </c>
      <c r="K327" s="194">
        <f>VLOOKUP(Tabela5[[#This Row],[PRODUTO]],'CURVA ABC'!$H$10:$M$404,4,0)</f>
        <v>0</v>
      </c>
      <c r="L327" s="195">
        <f>IFERROR(Tabela5[[#This Row],[VALOR.]]/'CURVA ABC'!$J$2,0)</f>
        <v>0</v>
      </c>
      <c r="M327" s="195">
        <f>VLOOKUP(Tabela5[[#This Row],[PRODUTO]],'CURVA ABC'!$H$10:$M$404,5,0)</f>
        <v>0</v>
      </c>
      <c r="N327" s="196" t="str">
        <f>VLOOKUP(Tabela5[[#This Row],[PRODUTO]],'CURVA ABC'!$H$10:$M$404,6,0)</f>
        <v>A</v>
      </c>
      <c r="O327" s="194" t="str">
        <f>IF(AND(COMPARATIVO!$H327="",COMPARATIVO!$N327=""),"",IF(COMPARATIVO!$H327=COMPARATIVO!$N327,"EQUILIBRADO",IF(AND(COMPARATIVO!$H327="A",COMPARATIVO!$N327="B"),"GIRO BAIXO",IF(AND(COMPARATIVO!$H327="A",COMPARATIVO!$N327="C"),"GIRO MUITO BAIXO",IF(AND(COMPARATIVO!$H327="B",COMPARATIVO!$N327="A"),"GIRO ALTO",IF(AND(COMPARATIVO!$H327="B",COMPARATIVO!$N327="C"),"GIRO BAIXO",IF(AND(COMPARATIVO!$H327="C",COMPARATIVO!$N327="A"),"GIRO MUITO ALTO",IF(AND(COMPARATIVO!$H327="C",COMPARATIVO!$N327="B"),"GIRO ALTO",""))))))))</f>
        <v>GIRO MUITO ALTO</v>
      </c>
    </row>
    <row r="328" spans="1:15" x14ac:dyDescent="0.25">
      <c r="A328" s="201" t="str">
        <f>'CURVA ABC'!A332</f>
        <v>PARMESÃO RALADO PACOTE</v>
      </c>
      <c r="B328" s="201" t="str">
        <f>IFERROR(VLOOKUP(Tabela5[[#This Row],[PRODUTO]],CADASTRO!$B$2:$C$393,2,0),"")</f>
        <v/>
      </c>
      <c r="C328" s="201">
        <f>'CURVA ABC'!B332</f>
        <v>0</v>
      </c>
      <c r="D328" s="197">
        <f>'CURVA ABC'!C332</f>
        <v>0</v>
      </c>
      <c r="E328" s="197">
        <f>'CURVA ABC'!D332</f>
        <v>0</v>
      </c>
      <c r="F328" s="198">
        <f>IFERROR(Tabela5[[#This Row],[VALOR]]/'CURVA ABC'!$C$2,0)</f>
        <v>0</v>
      </c>
      <c r="G328" s="198">
        <f>'CURVA ABC'!E332</f>
        <v>1</v>
      </c>
      <c r="H328" s="199" t="str">
        <f>'CURVA ABC'!F332</f>
        <v>C</v>
      </c>
      <c r="I328" s="199">
        <f>VLOOKUP(Tabela5[[#This Row],[PRODUTO]],'CURVA ABC'!$H$10:$M$404,2,0)</f>
        <v>0</v>
      </c>
      <c r="J328" s="197">
        <f>VLOOKUP(Tabela5[[#This Row],[PRODUTO]],'CURVA ABC'!$H$10:$M$404,3,0)</f>
        <v>0</v>
      </c>
      <c r="K328" s="197">
        <f>VLOOKUP(Tabela5[[#This Row],[PRODUTO]],'CURVA ABC'!$H$10:$M$404,4,0)</f>
        <v>0</v>
      </c>
      <c r="L328" s="198">
        <f>IFERROR(Tabela5[[#This Row],[VALOR.]]/'CURVA ABC'!$J$2,0)</f>
        <v>0</v>
      </c>
      <c r="M328" s="198">
        <f>VLOOKUP(Tabela5[[#This Row],[PRODUTO]],'CURVA ABC'!$H$10:$M$404,5,0)</f>
        <v>0</v>
      </c>
      <c r="N328" s="199" t="str">
        <f>VLOOKUP(Tabela5[[#This Row],[PRODUTO]],'CURVA ABC'!$H$10:$M$404,6,0)</f>
        <v>A</v>
      </c>
      <c r="O328" s="197" t="str">
        <f>IF(AND(COMPARATIVO!$H328="",COMPARATIVO!$N328=""),"",IF(COMPARATIVO!$H328=COMPARATIVO!$N328,"EQUILIBRADO",IF(AND(COMPARATIVO!$H328="A",COMPARATIVO!$N328="B"),"GIRO BAIXO",IF(AND(COMPARATIVO!$H328="A",COMPARATIVO!$N328="C"),"GIRO MUITO BAIXO",IF(AND(COMPARATIVO!$H328="B",COMPARATIVO!$N328="A"),"GIRO ALTO",IF(AND(COMPARATIVO!$H328="B",COMPARATIVO!$N328="C"),"GIRO BAIXO",IF(AND(COMPARATIVO!$H328="C",COMPARATIVO!$N328="A"),"GIRO MUITO ALTO",IF(AND(COMPARATIVO!$H328="C",COMPARATIVO!$N328="B"),"GIRO ALTO",""))))))))</f>
        <v>GIRO MUITO ALTO</v>
      </c>
    </row>
    <row r="329" spans="1:15" x14ac:dyDescent="0.25">
      <c r="A329" s="200" t="str">
        <f>'CURVA ABC'!A333</f>
        <v>PATAGONIA LONG NECK</v>
      </c>
      <c r="B329" s="200" t="str">
        <f>IFERROR(VLOOKUP(Tabela5[[#This Row],[PRODUTO]],CADASTRO!$B$2:$C$393,2,0),"")</f>
        <v/>
      </c>
      <c r="C329" s="200">
        <f>'CURVA ABC'!B333</f>
        <v>0</v>
      </c>
      <c r="D329" s="194">
        <f>'CURVA ABC'!C333</f>
        <v>0</v>
      </c>
      <c r="E329" s="194">
        <f>'CURVA ABC'!D333</f>
        <v>0</v>
      </c>
      <c r="F329" s="195">
        <f>IFERROR(Tabela5[[#This Row],[VALOR]]/'CURVA ABC'!$C$2,0)</f>
        <v>0</v>
      </c>
      <c r="G329" s="195">
        <f>'CURVA ABC'!E333</f>
        <v>1</v>
      </c>
      <c r="H329" s="196" t="str">
        <f>'CURVA ABC'!F333</f>
        <v>C</v>
      </c>
      <c r="I329" s="196">
        <f>VLOOKUP(Tabela5[[#This Row],[PRODUTO]],'CURVA ABC'!$H$10:$M$404,2,0)</f>
        <v>0</v>
      </c>
      <c r="J329" s="194">
        <f>VLOOKUP(Tabela5[[#This Row],[PRODUTO]],'CURVA ABC'!$H$10:$M$404,3,0)</f>
        <v>0</v>
      </c>
      <c r="K329" s="194">
        <f>VLOOKUP(Tabela5[[#This Row],[PRODUTO]],'CURVA ABC'!$H$10:$M$404,4,0)</f>
        <v>0</v>
      </c>
      <c r="L329" s="195">
        <f>IFERROR(Tabela5[[#This Row],[VALOR.]]/'CURVA ABC'!$J$2,0)</f>
        <v>0</v>
      </c>
      <c r="M329" s="195">
        <f>VLOOKUP(Tabela5[[#This Row],[PRODUTO]],'CURVA ABC'!$H$10:$M$404,5,0)</f>
        <v>0</v>
      </c>
      <c r="N329" s="196" t="str">
        <f>VLOOKUP(Tabela5[[#This Row],[PRODUTO]],'CURVA ABC'!$H$10:$M$404,6,0)</f>
        <v>A</v>
      </c>
      <c r="O329" s="194" t="str">
        <f>IF(AND(COMPARATIVO!$H329="",COMPARATIVO!$N329=""),"",IF(COMPARATIVO!$H329=COMPARATIVO!$N329,"EQUILIBRADO",IF(AND(COMPARATIVO!$H329="A",COMPARATIVO!$N329="B"),"GIRO BAIXO",IF(AND(COMPARATIVO!$H329="A",COMPARATIVO!$N329="C"),"GIRO MUITO BAIXO",IF(AND(COMPARATIVO!$H329="B",COMPARATIVO!$N329="A"),"GIRO ALTO",IF(AND(COMPARATIVO!$H329="B",COMPARATIVO!$N329="C"),"GIRO BAIXO",IF(AND(COMPARATIVO!$H329="C",COMPARATIVO!$N329="A"),"GIRO MUITO ALTO",IF(AND(COMPARATIVO!$H329="C",COMPARATIVO!$N329="B"),"GIRO ALTO",""))))))))</f>
        <v>GIRO MUITO ALTO</v>
      </c>
    </row>
    <row r="330" spans="1:15" x14ac:dyDescent="0.25">
      <c r="A330" s="201" t="str">
        <f>'CURVA ABC'!A334</f>
        <v>PATINHO</v>
      </c>
      <c r="B330" s="201" t="str">
        <f>IFERROR(VLOOKUP(Tabela5[[#This Row],[PRODUTO]],CADASTRO!$B$2:$C$393,2,0),"")</f>
        <v/>
      </c>
      <c r="C330" s="201">
        <f>'CURVA ABC'!B334</f>
        <v>0</v>
      </c>
      <c r="D330" s="197">
        <f>'CURVA ABC'!C334</f>
        <v>0</v>
      </c>
      <c r="E330" s="197">
        <f>'CURVA ABC'!D334</f>
        <v>0</v>
      </c>
      <c r="F330" s="198">
        <f>IFERROR(Tabela5[[#This Row],[VALOR]]/'CURVA ABC'!$C$2,0)</f>
        <v>0</v>
      </c>
      <c r="G330" s="198">
        <f>'CURVA ABC'!E334</f>
        <v>1</v>
      </c>
      <c r="H330" s="199" t="str">
        <f>'CURVA ABC'!F334</f>
        <v>C</v>
      </c>
      <c r="I330" s="199">
        <f>VLOOKUP(Tabela5[[#This Row],[PRODUTO]],'CURVA ABC'!$H$10:$M$404,2,0)</f>
        <v>0</v>
      </c>
      <c r="J330" s="197">
        <f>VLOOKUP(Tabela5[[#This Row],[PRODUTO]],'CURVA ABC'!$H$10:$M$404,3,0)</f>
        <v>0</v>
      </c>
      <c r="K330" s="197">
        <f>VLOOKUP(Tabela5[[#This Row],[PRODUTO]],'CURVA ABC'!$H$10:$M$404,4,0)</f>
        <v>0</v>
      </c>
      <c r="L330" s="198">
        <f>IFERROR(Tabela5[[#This Row],[VALOR.]]/'CURVA ABC'!$J$2,0)</f>
        <v>0</v>
      </c>
      <c r="M330" s="198">
        <f>VLOOKUP(Tabela5[[#This Row],[PRODUTO]],'CURVA ABC'!$H$10:$M$404,5,0)</f>
        <v>0</v>
      </c>
      <c r="N330" s="199" t="str">
        <f>VLOOKUP(Tabela5[[#This Row],[PRODUTO]],'CURVA ABC'!$H$10:$M$404,6,0)</f>
        <v>A</v>
      </c>
      <c r="O330" s="197" t="str">
        <f>IF(AND(COMPARATIVO!$H330="",COMPARATIVO!$N330=""),"",IF(COMPARATIVO!$H330=COMPARATIVO!$N330,"EQUILIBRADO",IF(AND(COMPARATIVO!$H330="A",COMPARATIVO!$N330="B"),"GIRO BAIXO",IF(AND(COMPARATIVO!$H330="A",COMPARATIVO!$N330="C"),"GIRO MUITO BAIXO",IF(AND(COMPARATIVO!$H330="B",COMPARATIVO!$N330="A"),"GIRO ALTO",IF(AND(COMPARATIVO!$H330="B",COMPARATIVO!$N330="C"),"GIRO BAIXO",IF(AND(COMPARATIVO!$H330="C",COMPARATIVO!$N330="A"),"GIRO MUITO ALTO",IF(AND(COMPARATIVO!$H330="C",COMPARATIVO!$N330="B"),"GIRO ALTO",""))))))))</f>
        <v>GIRO MUITO ALTO</v>
      </c>
    </row>
    <row r="331" spans="1:15" x14ac:dyDescent="0.25">
      <c r="A331" s="200" t="str">
        <f>'CURVA ABC'!A335</f>
        <v>PÉ SUÍNO</v>
      </c>
      <c r="B331" s="200" t="str">
        <f>IFERROR(VLOOKUP(Tabela5[[#This Row],[PRODUTO]],CADASTRO!$B$2:$C$393,2,0),"")</f>
        <v/>
      </c>
      <c r="C331" s="200">
        <f>'CURVA ABC'!B335</f>
        <v>0</v>
      </c>
      <c r="D331" s="194">
        <f>'CURVA ABC'!C335</f>
        <v>0</v>
      </c>
      <c r="E331" s="194">
        <f>'CURVA ABC'!D335</f>
        <v>0</v>
      </c>
      <c r="F331" s="195">
        <f>IFERROR(Tabela5[[#This Row],[VALOR]]/'CURVA ABC'!$C$2,0)</f>
        <v>0</v>
      </c>
      <c r="G331" s="195">
        <f>'CURVA ABC'!E335</f>
        <v>1</v>
      </c>
      <c r="H331" s="196" t="str">
        <f>'CURVA ABC'!F335</f>
        <v>C</v>
      </c>
      <c r="I331" s="196">
        <f>VLOOKUP(Tabela5[[#This Row],[PRODUTO]],'CURVA ABC'!$H$10:$M$404,2,0)</f>
        <v>0</v>
      </c>
      <c r="J331" s="194">
        <f>VLOOKUP(Tabela5[[#This Row],[PRODUTO]],'CURVA ABC'!$H$10:$M$404,3,0)</f>
        <v>0</v>
      </c>
      <c r="K331" s="194">
        <f>VLOOKUP(Tabela5[[#This Row],[PRODUTO]],'CURVA ABC'!$H$10:$M$404,4,0)</f>
        <v>0</v>
      </c>
      <c r="L331" s="195">
        <f>IFERROR(Tabela5[[#This Row],[VALOR.]]/'CURVA ABC'!$J$2,0)</f>
        <v>0</v>
      </c>
      <c r="M331" s="195">
        <f>VLOOKUP(Tabela5[[#This Row],[PRODUTO]],'CURVA ABC'!$H$10:$M$404,5,0)</f>
        <v>0</v>
      </c>
      <c r="N331" s="196" t="str">
        <f>VLOOKUP(Tabela5[[#This Row],[PRODUTO]],'CURVA ABC'!$H$10:$M$404,6,0)</f>
        <v>A</v>
      </c>
      <c r="O331" s="194" t="str">
        <f>IF(AND(COMPARATIVO!$H331="",COMPARATIVO!$N331=""),"",IF(COMPARATIVO!$H331=COMPARATIVO!$N331,"EQUILIBRADO",IF(AND(COMPARATIVO!$H331="A",COMPARATIVO!$N331="B"),"GIRO BAIXO",IF(AND(COMPARATIVO!$H331="A",COMPARATIVO!$N331="C"),"GIRO MUITO BAIXO",IF(AND(COMPARATIVO!$H331="B",COMPARATIVO!$N331="A"),"GIRO ALTO",IF(AND(COMPARATIVO!$H331="B",COMPARATIVO!$N331="C"),"GIRO BAIXO",IF(AND(COMPARATIVO!$H331="C",COMPARATIVO!$N331="A"),"GIRO MUITO ALTO",IF(AND(COMPARATIVO!$H331="C",COMPARATIVO!$N331="B"),"GIRO ALTO",""))))))))</f>
        <v>GIRO MUITO ALTO</v>
      </c>
    </row>
    <row r="332" spans="1:15" x14ac:dyDescent="0.25">
      <c r="A332" s="201" t="str">
        <f>'CURVA ABC'!A336</f>
        <v>PÉLE SUÍNA</v>
      </c>
      <c r="B332" s="201" t="str">
        <f>IFERROR(VLOOKUP(Tabela5[[#This Row],[PRODUTO]],CADASTRO!$B$2:$C$393,2,0),"")</f>
        <v/>
      </c>
      <c r="C332" s="201">
        <f>'CURVA ABC'!B336</f>
        <v>0</v>
      </c>
      <c r="D332" s="197">
        <f>'CURVA ABC'!C336</f>
        <v>0</v>
      </c>
      <c r="E332" s="197">
        <f>'CURVA ABC'!D336</f>
        <v>0</v>
      </c>
      <c r="F332" s="198">
        <f>IFERROR(Tabela5[[#This Row],[VALOR]]/'CURVA ABC'!$C$2,0)</f>
        <v>0</v>
      </c>
      <c r="G332" s="198">
        <f>'CURVA ABC'!E336</f>
        <v>1</v>
      </c>
      <c r="H332" s="199" t="str">
        <f>'CURVA ABC'!F336</f>
        <v>C</v>
      </c>
      <c r="I332" s="199">
        <f>VLOOKUP(Tabela5[[#This Row],[PRODUTO]],'CURVA ABC'!$H$10:$M$404,2,0)</f>
        <v>0</v>
      </c>
      <c r="J332" s="197">
        <f>VLOOKUP(Tabela5[[#This Row],[PRODUTO]],'CURVA ABC'!$H$10:$M$404,3,0)</f>
        <v>0</v>
      </c>
      <c r="K332" s="197">
        <f>VLOOKUP(Tabela5[[#This Row],[PRODUTO]],'CURVA ABC'!$H$10:$M$404,4,0)</f>
        <v>0</v>
      </c>
      <c r="L332" s="198">
        <f>IFERROR(Tabela5[[#This Row],[VALOR.]]/'CURVA ABC'!$J$2,0)</f>
        <v>0</v>
      </c>
      <c r="M332" s="198">
        <f>VLOOKUP(Tabela5[[#This Row],[PRODUTO]],'CURVA ABC'!$H$10:$M$404,5,0)</f>
        <v>0</v>
      </c>
      <c r="N332" s="199" t="str">
        <f>VLOOKUP(Tabela5[[#This Row],[PRODUTO]],'CURVA ABC'!$H$10:$M$404,6,0)</f>
        <v>A</v>
      </c>
      <c r="O332" s="197" t="str">
        <f>IF(AND(COMPARATIVO!$H332="",COMPARATIVO!$N332=""),"",IF(COMPARATIVO!$H332=COMPARATIVO!$N332,"EQUILIBRADO",IF(AND(COMPARATIVO!$H332="A",COMPARATIVO!$N332="B"),"GIRO BAIXO",IF(AND(COMPARATIVO!$H332="A",COMPARATIVO!$N332="C"),"GIRO MUITO BAIXO",IF(AND(COMPARATIVO!$H332="B",COMPARATIVO!$N332="A"),"GIRO ALTO",IF(AND(COMPARATIVO!$H332="B",COMPARATIVO!$N332="C"),"GIRO BAIXO",IF(AND(COMPARATIVO!$H332="C",COMPARATIVO!$N332="A"),"GIRO MUITO ALTO",IF(AND(COMPARATIVO!$H332="C",COMPARATIVO!$N332="B"),"GIRO ALTO",""))))))))</f>
        <v>GIRO MUITO ALTO</v>
      </c>
    </row>
    <row r="333" spans="1:15" x14ac:dyDescent="0.25">
      <c r="A333" s="200" t="str">
        <f>'CURVA ABC'!A337</f>
        <v>PENNE</v>
      </c>
      <c r="B333" s="200" t="str">
        <f>IFERROR(VLOOKUP(Tabela5[[#This Row],[PRODUTO]],CADASTRO!$B$2:$C$393,2,0),"")</f>
        <v/>
      </c>
      <c r="C333" s="200">
        <f>'CURVA ABC'!B337</f>
        <v>0</v>
      </c>
      <c r="D333" s="194">
        <f>'CURVA ABC'!C337</f>
        <v>0</v>
      </c>
      <c r="E333" s="194">
        <f>'CURVA ABC'!D337</f>
        <v>0</v>
      </c>
      <c r="F333" s="195">
        <f>IFERROR(Tabela5[[#This Row],[VALOR]]/'CURVA ABC'!$C$2,0)</f>
        <v>0</v>
      </c>
      <c r="G333" s="195">
        <f>'CURVA ABC'!E337</f>
        <v>1</v>
      </c>
      <c r="H333" s="196" t="str">
        <f>'CURVA ABC'!F337</f>
        <v>C</v>
      </c>
      <c r="I333" s="196">
        <f>VLOOKUP(Tabela5[[#This Row],[PRODUTO]],'CURVA ABC'!$H$10:$M$404,2,0)</f>
        <v>0</v>
      </c>
      <c r="J333" s="194">
        <f>VLOOKUP(Tabela5[[#This Row],[PRODUTO]],'CURVA ABC'!$H$10:$M$404,3,0)</f>
        <v>0</v>
      </c>
      <c r="K333" s="194">
        <f>VLOOKUP(Tabela5[[#This Row],[PRODUTO]],'CURVA ABC'!$H$10:$M$404,4,0)</f>
        <v>0</v>
      </c>
      <c r="L333" s="195">
        <f>IFERROR(Tabela5[[#This Row],[VALOR.]]/'CURVA ABC'!$J$2,0)</f>
        <v>0</v>
      </c>
      <c r="M333" s="195">
        <f>VLOOKUP(Tabela5[[#This Row],[PRODUTO]],'CURVA ABC'!$H$10:$M$404,5,0)</f>
        <v>0</v>
      </c>
      <c r="N333" s="196" t="str">
        <f>VLOOKUP(Tabela5[[#This Row],[PRODUTO]],'CURVA ABC'!$H$10:$M$404,6,0)</f>
        <v>A</v>
      </c>
      <c r="O333" s="194" t="str">
        <f>IF(AND(COMPARATIVO!$H333="",COMPARATIVO!$N333=""),"",IF(COMPARATIVO!$H333=COMPARATIVO!$N333,"EQUILIBRADO",IF(AND(COMPARATIVO!$H333="A",COMPARATIVO!$N333="B"),"GIRO BAIXO",IF(AND(COMPARATIVO!$H333="A",COMPARATIVO!$N333="C"),"GIRO MUITO BAIXO",IF(AND(COMPARATIVO!$H333="B",COMPARATIVO!$N333="A"),"GIRO ALTO",IF(AND(COMPARATIVO!$H333="B",COMPARATIVO!$N333="C"),"GIRO BAIXO",IF(AND(COMPARATIVO!$H333="C",COMPARATIVO!$N333="A"),"GIRO MUITO ALTO",IF(AND(COMPARATIVO!$H333="C",COMPARATIVO!$N333="B"),"GIRO ALTO",""))))))))</f>
        <v>GIRO MUITO ALTO</v>
      </c>
    </row>
    <row r="334" spans="1:15" x14ac:dyDescent="0.25">
      <c r="A334" s="201" t="str">
        <f>'CURVA ABC'!A338</f>
        <v>PEPINO</v>
      </c>
      <c r="B334" s="201" t="str">
        <f>IFERROR(VLOOKUP(Tabela5[[#This Row],[PRODUTO]],CADASTRO!$B$2:$C$393,2,0),"")</f>
        <v/>
      </c>
      <c r="C334" s="201">
        <f>'CURVA ABC'!B338</f>
        <v>0</v>
      </c>
      <c r="D334" s="197">
        <f>'CURVA ABC'!C338</f>
        <v>0</v>
      </c>
      <c r="E334" s="197">
        <f>'CURVA ABC'!D338</f>
        <v>0</v>
      </c>
      <c r="F334" s="198">
        <f>IFERROR(Tabela5[[#This Row],[VALOR]]/'CURVA ABC'!$C$2,0)</f>
        <v>0</v>
      </c>
      <c r="G334" s="198">
        <f>'CURVA ABC'!E338</f>
        <v>1</v>
      </c>
      <c r="H334" s="199" t="str">
        <f>'CURVA ABC'!F338</f>
        <v>C</v>
      </c>
      <c r="I334" s="199">
        <f>VLOOKUP(Tabela5[[#This Row],[PRODUTO]],'CURVA ABC'!$H$10:$M$404,2,0)</f>
        <v>0</v>
      </c>
      <c r="J334" s="197">
        <f>VLOOKUP(Tabela5[[#This Row],[PRODUTO]],'CURVA ABC'!$H$10:$M$404,3,0)</f>
        <v>0</v>
      </c>
      <c r="K334" s="197">
        <f>VLOOKUP(Tabela5[[#This Row],[PRODUTO]],'CURVA ABC'!$H$10:$M$404,4,0)</f>
        <v>0</v>
      </c>
      <c r="L334" s="198">
        <f>IFERROR(Tabela5[[#This Row],[VALOR.]]/'CURVA ABC'!$J$2,0)</f>
        <v>0</v>
      </c>
      <c r="M334" s="198">
        <f>VLOOKUP(Tabela5[[#This Row],[PRODUTO]],'CURVA ABC'!$H$10:$M$404,5,0)</f>
        <v>0</v>
      </c>
      <c r="N334" s="199" t="str">
        <f>VLOOKUP(Tabela5[[#This Row],[PRODUTO]],'CURVA ABC'!$H$10:$M$404,6,0)</f>
        <v>A</v>
      </c>
      <c r="O334" s="197" t="str">
        <f>IF(AND(COMPARATIVO!$H334="",COMPARATIVO!$N334=""),"",IF(COMPARATIVO!$H334=COMPARATIVO!$N334,"EQUILIBRADO",IF(AND(COMPARATIVO!$H334="A",COMPARATIVO!$N334="B"),"GIRO BAIXO",IF(AND(COMPARATIVO!$H334="A",COMPARATIVO!$N334="C"),"GIRO MUITO BAIXO",IF(AND(COMPARATIVO!$H334="B",COMPARATIVO!$N334="A"),"GIRO ALTO",IF(AND(COMPARATIVO!$H334="B",COMPARATIVO!$N334="C"),"GIRO BAIXO",IF(AND(COMPARATIVO!$H334="C",COMPARATIVO!$N334="A"),"GIRO MUITO ALTO",IF(AND(COMPARATIVO!$H334="C",COMPARATIVO!$N334="B"),"GIRO ALTO",""))))))))</f>
        <v>GIRO MUITO ALTO</v>
      </c>
    </row>
    <row r="335" spans="1:15" x14ac:dyDescent="0.25">
      <c r="A335" s="200" t="str">
        <f>'CURVA ABC'!A339</f>
        <v>PEPS BAG 18 LT</v>
      </c>
      <c r="B335" s="200" t="str">
        <f>IFERROR(VLOOKUP(Tabela5[[#This Row],[PRODUTO]],CADASTRO!$B$2:$C$393,2,0),"")</f>
        <v/>
      </c>
      <c r="C335" s="200">
        <f>'CURVA ABC'!B339</f>
        <v>0</v>
      </c>
      <c r="D335" s="194">
        <f>'CURVA ABC'!C339</f>
        <v>0</v>
      </c>
      <c r="E335" s="194">
        <f>'CURVA ABC'!D339</f>
        <v>0</v>
      </c>
      <c r="F335" s="195">
        <f>IFERROR(Tabela5[[#This Row],[VALOR]]/'CURVA ABC'!$C$2,0)</f>
        <v>0</v>
      </c>
      <c r="G335" s="195">
        <f>'CURVA ABC'!E339</f>
        <v>1</v>
      </c>
      <c r="H335" s="196" t="str">
        <f>'CURVA ABC'!F339</f>
        <v>C</v>
      </c>
      <c r="I335" s="196">
        <f>VLOOKUP(Tabela5[[#This Row],[PRODUTO]],'CURVA ABC'!$H$10:$M$404,2,0)</f>
        <v>0</v>
      </c>
      <c r="J335" s="194">
        <f>VLOOKUP(Tabela5[[#This Row],[PRODUTO]],'CURVA ABC'!$H$10:$M$404,3,0)</f>
        <v>0</v>
      </c>
      <c r="K335" s="194">
        <f>VLOOKUP(Tabela5[[#This Row],[PRODUTO]],'CURVA ABC'!$H$10:$M$404,4,0)</f>
        <v>0</v>
      </c>
      <c r="L335" s="195">
        <f>IFERROR(Tabela5[[#This Row],[VALOR.]]/'CURVA ABC'!$J$2,0)</f>
        <v>0</v>
      </c>
      <c r="M335" s="195">
        <f>VLOOKUP(Tabela5[[#This Row],[PRODUTO]],'CURVA ABC'!$H$10:$M$404,5,0)</f>
        <v>0</v>
      </c>
      <c r="N335" s="196" t="str">
        <f>VLOOKUP(Tabela5[[#This Row],[PRODUTO]],'CURVA ABC'!$H$10:$M$404,6,0)</f>
        <v>A</v>
      </c>
      <c r="O335" s="194" t="str">
        <f>IF(AND(COMPARATIVO!$H335="",COMPARATIVO!$N335=""),"",IF(COMPARATIVO!$H335=COMPARATIVO!$N335,"EQUILIBRADO",IF(AND(COMPARATIVO!$H335="A",COMPARATIVO!$N335="B"),"GIRO BAIXO",IF(AND(COMPARATIVO!$H335="A",COMPARATIVO!$N335="C"),"GIRO MUITO BAIXO",IF(AND(COMPARATIVO!$H335="B",COMPARATIVO!$N335="A"),"GIRO ALTO",IF(AND(COMPARATIVO!$H335="B",COMPARATIVO!$N335="C"),"GIRO BAIXO",IF(AND(COMPARATIVO!$H335="C",COMPARATIVO!$N335="A"),"GIRO MUITO ALTO",IF(AND(COMPARATIVO!$H335="C",COMPARATIVO!$N335="B"),"GIRO ALTO",""))))))))</f>
        <v>GIRO MUITO ALTO</v>
      </c>
    </row>
    <row r="336" spans="1:15" x14ac:dyDescent="0.25">
      <c r="A336" s="201" t="str">
        <f>'CURVA ABC'!A340</f>
        <v>PICANHA FATIADA</v>
      </c>
      <c r="B336" s="201" t="str">
        <f>IFERROR(VLOOKUP(Tabela5[[#This Row],[PRODUTO]],CADASTRO!$B$2:$C$393,2,0),"")</f>
        <v/>
      </c>
      <c r="C336" s="201">
        <f>'CURVA ABC'!B340</f>
        <v>0</v>
      </c>
      <c r="D336" s="197">
        <f>'CURVA ABC'!C340</f>
        <v>0</v>
      </c>
      <c r="E336" s="197">
        <f>'CURVA ABC'!D340</f>
        <v>0</v>
      </c>
      <c r="F336" s="198">
        <f>IFERROR(Tabela5[[#This Row],[VALOR]]/'CURVA ABC'!$C$2,0)</f>
        <v>0</v>
      </c>
      <c r="G336" s="198">
        <f>'CURVA ABC'!E340</f>
        <v>1</v>
      </c>
      <c r="H336" s="199" t="str">
        <f>'CURVA ABC'!F340</f>
        <v>C</v>
      </c>
      <c r="I336" s="199">
        <f>VLOOKUP(Tabela5[[#This Row],[PRODUTO]],'CURVA ABC'!$H$10:$M$404,2,0)</f>
        <v>0</v>
      </c>
      <c r="J336" s="197">
        <f>VLOOKUP(Tabela5[[#This Row],[PRODUTO]],'CURVA ABC'!$H$10:$M$404,3,0)</f>
        <v>0</v>
      </c>
      <c r="K336" s="197">
        <f>VLOOKUP(Tabela5[[#This Row],[PRODUTO]],'CURVA ABC'!$H$10:$M$404,4,0)</f>
        <v>0</v>
      </c>
      <c r="L336" s="198">
        <f>IFERROR(Tabela5[[#This Row],[VALOR.]]/'CURVA ABC'!$J$2,0)</f>
        <v>0</v>
      </c>
      <c r="M336" s="198">
        <f>VLOOKUP(Tabela5[[#This Row],[PRODUTO]],'CURVA ABC'!$H$10:$M$404,5,0)</f>
        <v>0</v>
      </c>
      <c r="N336" s="199" t="str">
        <f>VLOOKUP(Tabela5[[#This Row],[PRODUTO]],'CURVA ABC'!$H$10:$M$404,6,0)</f>
        <v>A</v>
      </c>
      <c r="O336" s="197" t="str">
        <f>IF(AND(COMPARATIVO!$H336="",COMPARATIVO!$N336=""),"",IF(COMPARATIVO!$H336=COMPARATIVO!$N336,"EQUILIBRADO",IF(AND(COMPARATIVO!$H336="A",COMPARATIVO!$N336="B"),"GIRO BAIXO",IF(AND(COMPARATIVO!$H336="A",COMPARATIVO!$N336="C"),"GIRO MUITO BAIXO",IF(AND(COMPARATIVO!$H336="B",COMPARATIVO!$N336="A"),"GIRO ALTO",IF(AND(COMPARATIVO!$H336="B",COMPARATIVO!$N336="C"),"GIRO BAIXO",IF(AND(COMPARATIVO!$H336="C",COMPARATIVO!$N336="A"),"GIRO MUITO ALTO",IF(AND(COMPARATIVO!$H336="C",COMPARATIVO!$N336="B"),"GIRO ALTO",""))))))))</f>
        <v>GIRO MUITO ALTO</v>
      </c>
    </row>
    <row r="337" spans="1:15" x14ac:dyDescent="0.25">
      <c r="A337" s="200" t="str">
        <f>'CURVA ABC'!A341</f>
        <v>PICOLÉ ABACAXI SUIÇO</v>
      </c>
      <c r="B337" s="200" t="str">
        <f>IFERROR(VLOOKUP(Tabela5[[#This Row],[PRODUTO]],CADASTRO!$B$2:$C$393,2,0),"")</f>
        <v/>
      </c>
      <c r="C337" s="200">
        <f>'CURVA ABC'!B341</f>
        <v>0</v>
      </c>
      <c r="D337" s="194">
        <f>'CURVA ABC'!C341</f>
        <v>0</v>
      </c>
      <c r="E337" s="194">
        <f>'CURVA ABC'!D341</f>
        <v>0</v>
      </c>
      <c r="F337" s="195">
        <f>IFERROR(Tabela5[[#This Row],[VALOR]]/'CURVA ABC'!$C$2,0)</f>
        <v>0</v>
      </c>
      <c r="G337" s="195">
        <f>'CURVA ABC'!E341</f>
        <v>1</v>
      </c>
      <c r="H337" s="196" t="str">
        <f>'CURVA ABC'!F341</f>
        <v>C</v>
      </c>
      <c r="I337" s="196">
        <f>VLOOKUP(Tabela5[[#This Row],[PRODUTO]],'CURVA ABC'!$H$10:$M$404,2,0)</f>
        <v>0</v>
      </c>
      <c r="J337" s="194">
        <f>VLOOKUP(Tabela5[[#This Row],[PRODUTO]],'CURVA ABC'!$H$10:$M$404,3,0)</f>
        <v>0</v>
      </c>
      <c r="K337" s="194">
        <f>VLOOKUP(Tabela5[[#This Row],[PRODUTO]],'CURVA ABC'!$H$10:$M$404,4,0)</f>
        <v>0</v>
      </c>
      <c r="L337" s="195">
        <f>IFERROR(Tabela5[[#This Row],[VALOR.]]/'CURVA ABC'!$J$2,0)</f>
        <v>0</v>
      </c>
      <c r="M337" s="195">
        <f>VLOOKUP(Tabela5[[#This Row],[PRODUTO]],'CURVA ABC'!$H$10:$M$404,5,0)</f>
        <v>0</v>
      </c>
      <c r="N337" s="196" t="str">
        <f>VLOOKUP(Tabela5[[#This Row],[PRODUTO]],'CURVA ABC'!$H$10:$M$404,6,0)</f>
        <v>A</v>
      </c>
      <c r="O337" s="194" t="str">
        <f>IF(AND(COMPARATIVO!$H337="",COMPARATIVO!$N337=""),"",IF(COMPARATIVO!$H337=COMPARATIVO!$N337,"EQUILIBRADO",IF(AND(COMPARATIVO!$H337="A",COMPARATIVO!$N337="B"),"GIRO BAIXO",IF(AND(COMPARATIVO!$H337="A",COMPARATIVO!$N337="C"),"GIRO MUITO BAIXO",IF(AND(COMPARATIVO!$H337="B",COMPARATIVO!$N337="A"),"GIRO ALTO",IF(AND(COMPARATIVO!$H337="B",COMPARATIVO!$N337="C"),"GIRO BAIXO",IF(AND(COMPARATIVO!$H337="C",COMPARATIVO!$N337="A"),"GIRO MUITO ALTO",IF(AND(COMPARATIVO!$H337="C",COMPARATIVO!$N337="B"),"GIRO ALTO",""))))))))</f>
        <v>GIRO MUITO ALTO</v>
      </c>
    </row>
    <row r="338" spans="1:15" x14ac:dyDescent="0.25">
      <c r="A338" s="201" t="str">
        <f>'CURVA ABC'!A342</f>
        <v>PICOLÉ ALGODÃO DOCE</v>
      </c>
      <c r="B338" s="201" t="str">
        <f>IFERROR(VLOOKUP(Tabela5[[#This Row],[PRODUTO]],CADASTRO!$B$2:$C$393,2,0),"")</f>
        <v/>
      </c>
      <c r="C338" s="201">
        <f>'CURVA ABC'!B342</f>
        <v>0</v>
      </c>
      <c r="D338" s="197">
        <f>'CURVA ABC'!C342</f>
        <v>0</v>
      </c>
      <c r="E338" s="197">
        <f>'CURVA ABC'!D342</f>
        <v>0</v>
      </c>
      <c r="F338" s="198">
        <f>IFERROR(Tabela5[[#This Row],[VALOR]]/'CURVA ABC'!$C$2,0)</f>
        <v>0</v>
      </c>
      <c r="G338" s="198">
        <f>'CURVA ABC'!E342</f>
        <v>1</v>
      </c>
      <c r="H338" s="199" t="str">
        <f>'CURVA ABC'!F342</f>
        <v>C</v>
      </c>
      <c r="I338" s="199">
        <f>VLOOKUP(Tabela5[[#This Row],[PRODUTO]],'CURVA ABC'!$H$10:$M$404,2,0)</f>
        <v>0</v>
      </c>
      <c r="J338" s="197">
        <f>VLOOKUP(Tabela5[[#This Row],[PRODUTO]],'CURVA ABC'!$H$10:$M$404,3,0)</f>
        <v>0</v>
      </c>
      <c r="K338" s="197">
        <f>VLOOKUP(Tabela5[[#This Row],[PRODUTO]],'CURVA ABC'!$H$10:$M$404,4,0)</f>
        <v>0</v>
      </c>
      <c r="L338" s="198">
        <f>IFERROR(Tabela5[[#This Row],[VALOR.]]/'CURVA ABC'!$J$2,0)</f>
        <v>0</v>
      </c>
      <c r="M338" s="198">
        <f>VLOOKUP(Tabela5[[#This Row],[PRODUTO]],'CURVA ABC'!$H$10:$M$404,5,0)</f>
        <v>0</v>
      </c>
      <c r="N338" s="199" t="str">
        <f>VLOOKUP(Tabela5[[#This Row],[PRODUTO]],'CURVA ABC'!$H$10:$M$404,6,0)</f>
        <v>A</v>
      </c>
      <c r="O338" s="197" t="str">
        <f>IF(AND(COMPARATIVO!$H338="",COMPARATIVO!$N338=""),"",IF(COMPARATIVO!$H338=COMPARATIVO!$N338,"EQUILIBRADO",IF(AND(COMPARATIVO!$H338="A",COMPARATIVO!$N338="B"),"GIRO BAIXO",IF(AND(COMPARATIVO!$H338="A",COMPARATIVO!$N338="C"),"GIRO MUITO BAIXO",IF(AND(COMPARATIVO!$H338="B",COMPARATIVO!$N338="A"),"GIRO ALTO",IF(AND(COMPARATIVO!$H338="B",COMPARATIVO!$N338="C"),"GIRO BAIXO",IF(AND(COMPARATIVO!$H338="C",COMPARATIVO!$N338="A"),"GIRO MUITO ALTO",IF(AND(COMPARATIVO!$H338="C",COMPARATIVO!$N338="B"),"GIRO ALTO",""))))))))</f>
        <v>GIRO MUITO ALTO</v>
      </c>
    </row>
    <row r="339" spans="1:15" x14ac:dyDescent="0.25">
      <c r="A339" s="200" t="str">
        <f>'CURVA ABC'!A343</f>
        <v>PICOLÉ CHOCOLEITE</v>
      </c>
      <c r="B339" s="200" t="str">
        <f>IFERROR(VLOOKUP(Tabela5[[#This Row],[PRODUTO]],CADASTRO!$B$2:$C$393,2,0),"")</f>
        <v/>
      </c>
      <c r="C339" s="200">
        <f>'CURVA ABC'!B343</f>
        <v>0</v>
      </c>
      <c r="D339" s="194">
        <f>'CURVA ABC'!C343</f>
        <v>0</v>
      </c>
      <c r="E339" s="194">
        <f>'CURVA ABC'!D343</f>
        <v>0</v>
      </c>
      <c r="F339" s="195">
        <f>IFERROR(Tabela5[[#This Row],[VALOR]]/'CURVA ABC'!$C$2,0)</f>
        <v>0</v>
      </c>
      <c r="G339" s="195">
        <f>'CURVA ABC'!E343</f>
        <v>1</v>
      </c>
      <c r="H339" s="196" t="str">
        <f>'CURVA ABC'!F343</f>
        <v>C</v>
      </c>
      <c r="I339" s="196">
        <f>VLOOKUP(Tabela5[[#This Row],[PRODUTO]],'CURVA ABC'!$H$10:$M$404,2,0)</f>
        <v>0</v>
      </c>
      <c r="J339" s="194">
        <f>VLOOKUP(Tabela5[[#This Row],[PRODUTO]],'CURVA ABC'!$H$10:$M$404,3,0)</f>
        <v>0</v>
      </c>
      <c r="K339" s="194">
        <f>VLOOKUP(Tabela5[[#This Row],[PRODUTO]],'CURVA ABC'!$H$10:$M$404,4,0)</f>
        <v>0</v>
      </c>
      <c r="L339" s="195">
        <f>IFERROR(Tabela5[[#This Row],[VALOR.]]/'CURVA ABC'!$J$2,0)</f>
        <v>0</v>
      </c>
      <c r="M339" s="195">
        <f>VLOOKUP(Tabela5[[#This Row],[PRODUTO]],'CURVA ABC'!$H$10:$M$404,5,0)</f>
        <v>0</v>
      </c>
      <c r="N339" s="196" t="str">
        <f>VLOOKUP(Tabela5[[#This Row],[PRODUTO]],'CURVA ABC'!$H$10:$M$404,6,0)</f>
        <v>A</v>
      </c>
      <c r="O339" s="194" t="str">
        <f>IF(AND(COMPARATIVO!$H339="",COMPARATIVO!$N339=""),"",IF(COMPARATIVO!$H339=COMPARATIVO!$N339,"EQUILIBRADO",IF(AND(COMPARATIVO!$H339="A",COMPARATIVO!$N339="B"),"GIRO BAIXO",IF(AND(COMPARATIVO!$H339="A",COMPARATIVO!$N339="C"),"GIRO MUITO BAIXO",IF(AND(COMPARATIVO!$H339="B",COMPARATIVO!$N339="A"),"GIRO ALTO",IF(AND(COMPARATIVO!$H339="B",COMPARATIVO!$N339="C"),"GIRO BAIXO",IF(AND(COMPARATIVO!$H339="C",COMPARATIVO!$N339="A"),"GIRO MUITO ALTO",IF(AND(COMPARATIVO!$H339="C",COMPARATIVO!$N339="B"),"GIRO ALTO",""))))))))</f>
        <v>GIRO MUITO ALTO</v>
      </c>
    </row>
    <row r="340" spans="1:15" x14ac:dyDescent="0.25">
      <c r="A340" s="201" t="str">
        <f>'CURVA ABC'!A344</f>
        <v>PICOLÉ COCO QUEIMADO</v>
      </c>
      <c r="B340" s="201" t="str">
        <f>IFERROR(VLOOKUP(Tabela5[[#This Row],[PRODUTO]],CADASTRO!$B$2:$C$393,2,0),"")</f>
        <v/>
      </c>
      <c r="C340" s="201">
        <f>'CURVA ABC'!B344</f>
        <v>0</v>
      </c>
      <c r="D340" s="197">
        <f>'CURVA ABC'!C344</f>
        <v>0</v>
      </c>
      <c r="E340" s="197">
        <f>'CURVA ABC'!D344</f>
        <v>0</v>
      </c>
      <c r="F340" s="198">
        <f>IFERROR(Tabela5[[#This Row],[VALOR]]/'CURVA ABC'!$C$2,0)</f>
        <v>0</v>
      </c>
      <c r="G340" s="198">
        <f>'CURVA ABC'!E344</f>
        <v>1</v>
      </c>
      <c r="H340" s="199" t="str">
        <f>'CURVA ABC'!F344</f>
        <v>C</v>
      </c>
      <c r="I340" s="199">
        <f>VLOOKUP(Tabela5[[#This Row],[PRODUTO]],'CURVA ABC'!$H$10:$M$404,2,0)</f>
        <v>0</v>
      </c>
      <c r="J340" s="197">
        <f>VLOOKUP(Tabela5[[#This Row],[PRODUTO]],'CURVA ABC'!$H$10:$M$404,3,0)</f>
        <v>0</v>
      </c>
      <c r="K340" s="197">
        <f>VLOOKUP(Tabela5[[#This Row],[PRODUTO]],'CURVA ABC'!$H$10:$M$404,4,0)</f>
        <v>0</v>
      </c>
      <c r="L340" s="198">
        <f>IFERROR(Tabela5[[#This Row],[VALOR.]]/'CURVA ABC'!$J$2,0)</f>
        <v>0</v>
      </c>
      <c r="M340" s="198">
        <f>VLOOKUP(Tabela5[[#This Row],[PRODUTO]],'CURVA ABC'!$H$10:$M$404,5,0)</f>
        <v>0</v>
      </c>
      <c r="N340" s="199" t="str">
        <f>VLOOKUP(Tabela5[[#This Row],[PRODUTO]],'CURVA ABC'!$H$10:$M$404,6,0)</f>
        <v>A</v>
      </c>
      <c r="O340" s="197" t="str">
        <f>IF(AND(COMPARATIVO!$H340="",COMPARATIVO!$N340=""),"",IF(COMPARATIVO!$H340=COMPARATIVO!$N340,"EQUILIBRADO",IF(AND(COMPARATIVO!$H340="A",COMPARATIVO!$N340="B"),"GIRO BAIXO",IF(AND(COMPARATIVO!$H340="A",COMPARATIVO!$N340="C"),"GIRO MUITO BAIXO",IF(AND(COMPARATIVO!$H340="B",COMPARATIVO!$N340="A"),"GIRO ALTO",IF(AND(COMPARATIVO!$H340="B",COMPARATIVO!$N340="C"),"GIRO BAIXO",IF(AND(COMPARATIVO!$H340="C",COMPARATIVO!$N340="A"),"GIRO MUITO ALTO",IF(AND(COMPARATIVO!$H340="C",COMPARATIVO!$N340="B"),"GIRO ALTO",""))))))))</f>
        <v>GIRO MUITO ALTO</v>
      </c>
    </row>
    <row r="341" spans="1:15" x14ac:dyDescent="0.25">
      <c r="A341" s="200" t="str">
        <f>'CURVA ABC'!A345</f>
        <v>PICOLÉ JABUTICABA</v>
      </c>
      <c r="B341" s="200" t="str">
        <f>IFERROR(VLOOKUP(Tabela5[[#This Row],[PRODUTO]],CADASTRO!$B$2:$C$393,2,0),"")</f>
        <v/>
      </c>
      <c r="C341" s="200">
        <f>'CURVA ABC'!B345</f>
        <v>0</v>
      </c>
      <c r="D341" s="194">
        <f>'CURVA ABC'!C345</f>
        <v>0</v>
      </c>
      <c r="E341" s="194">
        <f>'CURVA ABC'!D345</f>
        <v>0</v>
      </c>
      <c r="F341" s="195">
        <f>IFERROR(Tabela5[[#This Row],[VALOR]]/'CURVA ABC'!$C$2,0)</f>
        <v>0</v>
      </c>
      <c r="G341" s="195">
        <f>'CURVA ABC'!E345</f>
        <v>1</v>
      </c>
      <c r="H341" s="196" t="str">
        <f>'CURVA ABC'!F345</f>
        <v>C</v>
      </c>
      <c r="I341" s="196">
        <f>VLOOKUP(Tabela5[[#This Row],[PRODUTO]],'CURVA ABC'!$H$10:$M$404,2,0)</f>
        <v>0</v>
      </c>
      <c r="J341" s="194">
        <f>VLOOKUP(Tabela5[[#This Row],[PRODUTO]],'CURVA ABC'!$H$10:$M$404,3,0)</f>
        <v>0</v>
      </c>
      <c r="K341" s="194">
        <f>VLOOKUP(Tabela5[[#This Row],[PRODUTO]],'CURVA ABC'!$H$10:$M$404,4,0)</f>
        <v>0</v>
      </c>
      <c r="L341" s="195">
        <f>IFERROR(Tabela5[[#This Row],[VALOR.]]/'CURVA ABC'!$J$2,0)</f>
        <v>0</v>
      </c>
      <c r="M341" s="195">
        <f>VLOOKUP(Tabela5[[#This Row],[PRODUTO]],'CURVA ABC'!$H$10:$M$404,5,0)</f>
        <v>0</v>
      </c>
      <c r="N341" s="196" t="str">
        <f>VLOOKUP(Tabela5[[#This Row],[PRODUTO]],'CURVA ABC'!$H$10:$M$404,6,0)</f>
        <v>A</v>
      </c>
      <c r="O341" s="194" t="str">
        <f>IF(AND(COMPARATIVO!$H341="",COMPARATIVO!$N341=""),"",IF(COMPARATIVO!$H341=COMPARATIVO!$N341,"EQUILIBRADO",IF(AND(COMPARATIVO!$H341="A",COMPARATIVO!$N341="B"),"GIRO BAIXO",IF(AND(COMPARATIVO!$H341="A",COMPARATIVO!$N341="C"),"GIRO MUITO BAIXO",IF(AND(COMPARATIVO!$H341="B",COMPARATIVO!$N341="A"),"GIRO ALTO",IF(AND(COMPARATIVO!$H341="B",COMPARATIVO!$N341="C"),"GIRO BAIXO",IF(AND(COMPARATIVO!$H341="C",COMPARATIVO!$N341="A"),"GIRO MUITO ALTO",IF(AND(COMPARATIVO!$H341="C",COMPARATIVO!$N341="B"),"GIRO ALTO",""))))))))</f>
        <v>GIRO MUITO ALTO</v>
      </c>
    </row>
    <row r="342" spans="1:15" x14ac:dyDescent="0.25">
      <c r="A342" s="201" t="str">
        <f>'CURVA ABC'!A346</f>
        <v>PICOLÉ LEITE COCO</v>
      </c>
      <c r="B342" s="201" t="str">
        <f>IFERROR(VLOOKUP(Tabela5[[#This Row],[PRODUTO]],CADASTRO!$B$2:$C$393,2,0),"")</f>
        <v/>
      </c>
      <c r="C342" s="201">
        <f>'CURVA ABC'!B346</f>
        <v>0</v>
      </c>
      <c r="D342" s="197">
        <f>'CURVA ABC'!C346</f>
        <v>0</v>
      </c>
      <c r="E342" s="197">
        <f>'CURVA ABC'!D346</f>
        <v>0</v>
      </c>
      <c r="F342" s="198">
        <f>IFERROR(Tabela5[[#This Row],[VALOR]]/'CURVA ABC'!$C$2,0)</f>
        <v>0</v>
      </c>
      <c r="G342" s="198">
        <f>'CURVA ABC'!E346</f>
        <v>1</v>
      </c>
      <c r="H342" s="199" t="str">
        <f>'CURVA ABC'!F346</f>
        <v>C</v>
      </c>
      <c r="I342" s="199">
        <f>VLOOKUP(Tabela5[[#This Row],[PRODUTO]],'CURVA ABC'!$H$10:$M$404,2,0)</f>
        <v>0</v>
      </c>
      <c r="J342" s="197">
        <f>VLOOKUP(Tabela5[[#This Row],[PRODUTO]],'CURVA ABC'!$H$10:$M$404,3,0)</f>
        <v>0</v>
      </c>
      <c r="K342" s="197">
        <f>VLOOKUP(Tabela5[[#This Row],[PRODUTO]],'CURVA ABC'!$H$10:$M$404,4,0)</f>
        <v>0</v>
      </c>
      <c r="L342" s="198">
        <f>IFERROR(Tabela5[[#This Row],[VALOR.]]/'CURVA ABC'!$J$2,0)</f>
        <v>0</v>
      </c>
      <c r="M342" s="198">
        <f>VLOOKUP(Tabela5[[#This Row],[PRODUTO]],'CURVA ABC'!$H$10:$M$404,5,0)</f>
        <v>0</v>
      </c>
      <c r="N342" s="199" t="str">
        <f>VLOOKUP(Tabela5[[#This Row],[PRODUTO]],'CURVA ABC'!$H$10:$M$404,6,0)</f>
        <v>A</v>
      </c>
      <c r="O342" s="197" t="str">
        <f>IF(AND(COMPARATIVO!$H342="",COMPARATIVO!$N342=""),"",IF(COMPARATIVO!$H342=COMPARATIVO!$N342,"EQUILIBRADO",IF(AND(COMPARATIVO!$H342="A",COMPARATIVO!$N342="B"),"GIRO BAIXO",IF(AND(COMPARATIVO!$H342="A",COMPARATIVO!$N342="C"),"GIRO MUITO BAIXO",IF(AND(COMPARATIVO!$H342="B",COMPARATIVO!$N342="A"),"GIRO ALTO",IF(AND(COMPARATIVO!$H342="B",COMPARATIVO!$N342="C"),"GIRO BAIXO",IF(AND(COMPARATIVO!$H342="C",COMPARATIVO!$N342="A"),"GIRO MUITO ALTO",IF(AND(COMPARATIVO!$H342="C",COMPARATIVO!$N342="B"),"GIRO ALTO",""))))))))</f>
        <v>GIRO MUITO ALTO</v>
      </c>
    </row>
    <row r="343" spans="1:15" x14ac:dyDescent="0.25">
      <c r="A343" s="200" t="str">
        <f>'CURVA ABC'!A347</f>
        <v>PICOLÉ limão</v>
      </c>
      <c r="B343" s="200" t="str">
        <f>IFERROR(VLOOKUP(Tabela5[[#This Row],[PRODUTO]],CADASTRO!$B$2:$C$393,2,0),"")</f>
        <v/>
      </c>
      <c r="C343" s="200">
        <f>'CURVA ABC'!B347</f>
        <v>0</v>
      </c>
      <c r="D343" s="194">
        <f>'CURVA ABC'!C347</f>
        <v>0</v>
      </c>
      <c r="E343" s="194">
        <f>'CURVA ABC'!D347</f>
        <v>0</v>
      </c>
      <c r="F343" s="195">
        <f>IFERROR(Tabela5[[#This Row],[VALOR]]/'CURVA ABC'!$C$2,0)</f>
        <v>0</v>
      </c>
      <c r="G343" s="195">
        <f>'CURVA ABC'!E347</f>
        <v>1</v>
      </c>
      <c r="H343" s="196" t="str">
        <f>'CURVA ABC'!F347</f>
        <v>C</v>
      </c>
      <c r="I343" s="196">
        <f>VLOOKUP(Tabela5[[#This Row],[PRODUTO]],'CURVA ABC'!$H$10:$M$404,2,0)</f>
        <v>0</v>
      </c>
      <c r="J343" s="194">
        <f>VLOOKUP(Tabela5[[#This Row],[PRODUTO]],'CURVA ABC'!$H$10:$M$404,3,0)</f>
        <v>0</v>
      </c>
      <c r="K343" s="194">
        <f>VLOOKUP(Tabela5[[#This Row],[PRODUTO]],'CURVA ABC'!$H$10:$M$404,4,0)</f>
        <v>0</v>
      </c>
      <c r="L343" s="195">
        <f>IFERROR(Tabela5[[#This Row],[VALOR.]]/'CURVA ABC'!$J$2,0)</f>
        <v>0</v>
      </c>
      <c r="M343" s="195">
        <f>VLOOKUP(Tabela5[[#This Row],[PRODUTO]],'CURVA ABC'!$H$10:$M$404,5,0)</f>
        <v>0</v>
      </c>
      <c r="N343" s="196" t="str">
        <f>VLOOKUP(Tabela5[[#This Row],[PRODUTO]],'CURVA ABC'!$H$10:$M$404,6,0)</f>
        <v>A</v>
      </c>
      <c r="O343" s="194" t="str">
        <f>IF(AND(COMPARATIVO!$H343="",COMPARATIVO!$N343=""),"",IF(COMPARATIVO!$H343=COMPARATIVO!$N343,"EQUILIBRADO",IF(AND(COMPARATIVO!$H343="A",COMPARATIVO!$N343="B"),"GIRO BAIXO",IF(AND(COMPARATIVO!$H343="A",COMPARATIVO!$N343="C"),"GIRO MUITO BAIXO",IF(AND(COMPARATIVO!$H343="B",COMPARATIVO!$N343="A"),"GIRO ALTO",IF(AND(COMPARATIVO!$H343="B",COMPARATIVO!$N343="C"),"GIRO BAIXO",IF(AND(COMPARATIVO!$H343="C",COMPARATIVO!$N343="A"),"GIRO MUITO ALTO",IF(AND(COMPARATIVO!$H343="C",COMPARATIVO!$N343="B"),"GIRO ALTO",""))))))))</f>
        <v>GIRO MUITO ALTO</v>
      </c>
    </row>
    <row r="344" spans="1:15" x14ac:dyDescent="0.25">
      <c r="A344" s="201" t="str">
        <f>'CURVA ABC'!A348</f>
        <v>PICOLÉ MILHO VERDE</v>
      </c>
      <c r="B344" s="201" t="str">
        <f>IFERROR(VLOOKUP(Tabela5[[#This Row],[PRODUTO]],CADASTRO!$B$2:$C$393,2,0),"")</f>
        <v/>
      </c>
      <c r="C344" s="201">
        <f>'CURVA ABC'!B348</f>
        <v>0</v>
      </c>
      <c r="D344" s="197">
        <f>'CURVA ABC'!C348</f>
        <v>0</v>
      </c>
      <c r="E344" s="197">
        <f>'CURVA ABC'!D348</f>
        <v>0</v>
      </c>
      <c r="F344" s="198">
        <f>IFERROR(Tabela5[[#This Row],[VALOR]]/'CURVA ABC'!$C$2,0)</f>
        <v>0</v>
      </c>
      <c r="G344" s="198">
        <f>'CURVA ABC'!E348</f>
        <v>1</v>
      </c>
      <c r="H344" s="199" t="str">
        <f>'CURVA ABC'!F348</f>
        <v>C</v>
      </c>
      <c r="I344" s="199">
        <f>VLOOKUP(Tabela5[[#This Row],[PRODUTO]],'CURVA ABC'!$H$10:$M$404,2,0)</f>
        <v>0</v>
      </c>
      <c r="J344" s="197">
        <f>VLOOKUP(Tabela5[[#This Row],[PRODUTO]],'CURVA ABC'!$H$10:$M$404,3,0)</f>
        <v>0</v>
      </c>
      <c r="K344" s="197">
        <f>VLOOKUP(Tabela5[[#This Row],[PRODUTO]],'CURVA ABC'!$H$10:$M$404,4,0)</f>
        <v>0</v>
      </c>
      <c r="L344" s="198">
        <f>IFERROR(Tabela5[[#This Row],[VALOR.]]/'CURVA ABC'!$J$2,0)</f>
        <v>0</v>
      </c>
      <c r="M344" s="198">
        <f>VLOOKUP(Tabela5[[#This Row],[PRODUTO]],'CURVA ABC'!$H$10:$M$404,5,0)</f>
        <v>0</v>
      </c>
      <c r="N344" s="199" t="str">
        <f>VLOOKUP(Tabela5[[#This Row],[PRODUTO]],'CURVA ABC'!$H$10:$M$404,6,0)</f>
        <v>A</v>
      </c>
      <c r="O344" s="197" t="str">
        <f>IF(AND(COMPARATIVO!$H344="",COMPARATIVO!$N344=""),"",IF(COMPARATIVO!$H344=COMPARATIVO!$N344,"EQUILIBRADO",IF(AND(COMPARATIVO!$H344="A",COMPARATIVO!$N344="B"),"GIRO BAIXO",IF(AND(COMPARATIVO!$H344="A",COMPARATIVO!$N344="C"),"GIRO MUITO BAIXO",IF(AND(COMPARATIVO!$H344="B",COMPARATIVO!$N344="A"),"GIRO ALTO",IF(AND(COMPARATIVO!$H344="B",COMPARATIVO!$N344="C"),"GIRO BAIXO",IF(AND(COMPARATIVO!$H344="C",COMPARATIVO!$N344="A"),"GIRO MUITO ALTO",IF(AND(COMPARATIVO!$H344="C",COMPARATIVO!$N344="B"),"GIRO ALTO",""))))))))</f>
        <v>GIRO MUITO ALTO</v>
      </c>
    </row>
    <row r="345" spans="1:15" x14ac:dyDescent="0.25">
      <c r="A345" s="200" t="str">
        <f>'CURVA ABC'!A349</f>
        <v>PICOLÉ MORANGURT</v>
      </c>
      <c r="B345" s="200" t="str">
        <f>IFERROR(VLOOKUP(Tabela5[[#This Row],[PRODUTO]],CADASTRO!$B$2:$C$393,2,0),"")</f>
        <v/>
      </c>
      <c r="C345" s="200">
        <f>'CURVA ABC'!B349</f>
        <v>0</v>
      </c>
      <c r="D345" s="194">
        <f>'CURVA ABC'!C349</f>
        <v>0</v>
      </c>
      <c r="E345" s="194">
        <f>'CURVA ABC'!D349</f>
        <v>0</v>
      </c>
      <c r="F345" s="195">
        <f>IFERROR(Tabela5[[#This Row],[VALOR]]/'CURVA ABC'!$C$2,0)</f>
        <v>0</v>
      </c>
      <c r="G345" s="195">
        <f>'CURVA ABC'!E349</f>
        <v>1</v>
      </c>
      <c r="H345" s="196" t="str">
        <f>'CURVA ABC'!F349</f>
        <v>C</v>
      </c>
      <c r="I345" s="196">
        <f>VLOOKUP(Tabela5[[#This Row],[PRODUTO]],'CURVA ABC'!$H$10:$M$404,2,0)</f>
        <v>0</v>
      </c>
      <c r="J345" s="194">
        <f>VLOOKUP(Tabela5[[#This Row],[PRODUTO]],'CURVA ABC'!$H$10:$M$404,3,0)</f>
        <v>0</v>
      </c>
      <c r="K345" s="194">
        <f>VLOOKUP(Tabela5[[#This Row],[PRODUTO]],'CURVA ABC'!$H$10:$M$404,4,0)</f>
        <v>0</v>
      </c>
      <c r="L345" s="195">
        <f>IFERROR(Tabela5[[#This Row],[VALOR.]]/'CURVA ABC'!$J$2,0)</f>
        <v>0</v>
      </c>
      <c r="M345" s="195">
        <f>VLOOKUP(Tabela5[[#This Row],[PRODUTO]],'CURVA ABC'!$H$10:$M$404,5,0)</f>
        <v>0</v>
      </c>
      <c r="N345" s="196" t="str">
        <f>VLOOKUP(Tabela5[[#This Row],[PRODUTO]],'CURVA ABC'!$H$10:$M$404,6,0)</f>
        <v>A</v>
      </c>
      <c r="O345" s="194" t="str">
        <f>IF(AND(COMPARATIVO!$H345="",COMPARATIVO!$N345=""),"",IF(COMPARATIVO!$H345=COMPARATIVO!$N345,"EQUILIBRADO",IF(AND(COMPARATIVO!$H345="A",COMPARATIVO!$N345="B"),"GIRO BAIXO",IF(AND(COMPARATIVO!$H345="A",COMPARATIVO!$N345="C"),"GIRO MUITO BAIXO",IF(AND(COMPARATIVO!$H345="B",COMPARATIVO!$N345="A"),"GIRO ALTO",IF(AND(COMPARATIVO!$H345="B",COMPARATIVO!$N345="C"),"GIRO BAIXO",IF(AND(COMPARATIVO!$H345="C",COMPARATIVO!$N345="A"),"GIRO MUITO ALTO",IF(AND(COMPARATIVO!$H345="C",COMPARATIVO!$N345="B"),"GIRO ALTO",""))))))))</f>
        <v>GIRO MUITO ALTO</v>
      </c>
    </row>
    <row r="346" spans="1:15" x14ac:dyDescent="0.25">
      <c r="A346" s="201" t="str">
        <f>'CURVA ABC'!A350</f>
        <v>PICOLÉ NATA</v>
      </c>
      <c r="B346" s="201" t="str">
        <f>IFERROR(VLOOKUP(Tabela5[[#This Row],[PRODUTO]],CADASTRO!$B$2:$C$393,2,0),"")</f>
        <v/>
      </c>
      <c r="C346" s="201">
        <f>'CURVA ABC'!B350</f>
        <v>0</v>
      </c>
      <c r="D346" s="197">
        <f>'CURVA ABC'!C350</f>
        <v>0</v>
      </c>
      <c r="E346" s="197">
        <f>'CURVA ABC'!D350</f>
        <v>0</v>
      </c>
      <c r="F346" s="198">
        <f>IFERROR(Tabela5[[#This Row],[VALOR]]/'CURVA ABC'!$C$2,0)</f>
        <v>0</v>
      </c>
      <c r="G346" s="198">
        <f>'CURVA ABC'!E350</f>
        <v>1</v>
      </c>
      <c r="H346" s="199" t="str">
        <f>'CURVA ABC'!F350</f>
        <v>C</v>
      </c>
      <c r="I346" s="199">
        <f>VLOOKUP(Tabela5[[#This Row],[PRODUTO]],'CURVA ABC'!$H$10:$M$404,2,0)</f>
        <v>0</v>
      </c>
      <c r="J346" s="197">
        <f>VLOOKUP(Tabela5[[#This Row],[PRODUTO]],'CURVA ABC'!$H$10:$M$404,3,0)</f>
        <v>0</v>
      </c>
      <c r="K346" s="197">
        <f>VLOOKUP(Tabela5[[#This Row],[PRODUTO]],'CURVA ABC'!$H$10:$M$404,4,0)</f>
        <v>0</v>
      </c>
      <c r="L346" s="198">
        <f>IFERROR(Tabela5[[#This Row],[VALOR.]]/'CURVA ABC'!$J$2,0)</f>
        <v>0</v>
      </c>
      <c r="M346" s="198">
        <f>VLOOKUP(Tabela5[[#This Row],[PRODUTO]],'CURVA ABC'!$H$10:$M$404,5,0)</f>
        <v>0</v>
      </c>
      <c r="N346" s="199" t="str">
        <f>VLOOKUP(Tabela5[[#This Row],[PRODUTO]],'CURVA ABC'!$H$10:$M$404,6,0)</f>
        <v>A</v>
      </c>
      <c r="O346" s="197" t="str">
        <f>IF(AND(COMPARATIVO!$H346="",COMPARATIVO!$N346=""),"",IF(COMPARATIVO!$H346=COMPARATIVO!$N346,"EQUILIBRADO",IF(AND(COMPARATIVO!$H346="A",COMPARATIVO!$N346="B"),"GIRO BAIXO",IF(AND(COMPARATIVO!$H346="A",COMPARATIVO!$N346="C"),"GIRO MUITO BAIXO",IF(AND(COMPARATIVO!$H346="B",COMPARATIVO!$N346="A"),"GIRO ALTO",IF(AND(COMPARATIVO!$H346="B",COMPARATIVO!$N346="C"),"GIRO BAIXO",IF(AND(COMPARATIVO!$H346="C",COMPARATIVO!$N346="A"),"GIRO MUITO ALTO",IF(AND(COMPARATIVO!$H346="C",COMPARATIVO!$N346="B"),"GIRO ALTO",""))))))))</f>
        <v>GIRO MUITO ALTO</v>
      </c>
    </row>
    <row r="347" spans="1:15" x14ac:dyDescent="0.25">
      <c r="A347" s="200" t="str">
        <f>'CURVA ABC'!A351</f>
        <v>PICOLÉ UNI DUNI</v>
      </c>
      <c r="B347" s="200" t="str">
        <f>IFERROR(VLOOKUP(Tabela5[[#This Row],[PRODUTO]],CADASTRO!$B$2:$C$393,2,0),"")</f>
        <v/>
      </c>
      <c r="C347" s="200">
        <f>'CURVA ABC'!B351</f>
        <v>0</v>
      </c>
      <c r="D347" s="194">
        <f>'CURVA ABC'!C351</f>
        <v>0</v>
      </c>
      <c r="E347" s="194">
        <f>'CURVA ABC'!D351</f>
        <v>0</v>
      </c>
      <c r="F347" s="195">
        <f>IFERROR(Tabela5[[#This Row],[VALOR]]/'CURVA ABC'!$C$2,0)</f>
        <v>0</v>
      </c>
      <c r="G347" s="195">
        <f>'CURVA ABC'!E351</f>
        <v>1</v>
      </c>
      <c r="H347" s="196" t="str">
        <f>'CURVA ABC'!F351</f>
        <v>C</v>
      </c>
      <c r="I347" s="196">
        <f>VLOOKUP(Tabela5[[#This Row],[PRODUTO]],'CURVA ABC'!$H$10:$M$404,2,0)</f>
        <v>0</v>
      </c>
      <c r="J347" s="194">
        <f>VLOOKUP(Tabela5[[#This Row],[PRODUTO]],'CURVA ABC'!$H$10:$M$404,3,0)</f>
        <v>0</v>
      </c>
      <c r="K347" s="194">
        <f>VLOOKUP(Tabela5[[#This Row],[PRODUTO]],'CURVA ABC'!$H$10:$M$404,4,0)</f>
        <v>0</v>
      </c>
      <c r="L347" s="195">
        <f>IFERROR(Tabela5[[#This Row],[VALOR.]]/'CURVA ABC'!$J$2,0)</f>
        <v>0</v>
      </c>
      <c r="M347" s="195">
        <f>VLOOKUP(Tabela5[[#This Row],[PRODUTO]],'CURVA ABC'!$H$10:$M$404,5,0)</f>
        <v>0</v>
      </c>
      <c r="N347" s="196" t="str">
        <f>VLOOKUP(Tabela5[[#This Row],[PRODUTO]],'CURVA ABC'!$H$10:$M$404,6,0)</f>
        <v>A</v>
      </c>
      <c r="O347" s="194" t="str">
        <f>IF(AND(COMPARATIVO!$H347="",COMPARATIVO!$N347=""),"",IF(COMPARATIVO!$H347=COMPARATIVO!$N347,"EQUILIBRADO",IF(AND(COMPARATIVO!$H347="A",COMPARATIVO!$N347="B"),"GIRO BAIXO",IF(AND(COMPARATIVO!$H347="A",COMPARATIVO!$N347="C"),"GIRO MUITO BAIXO",IF(AND(COMPARATIVO!$H347="B",COMPARATIVO!$N347="A"),"GIRO ALTO",IF(AND(COMPARATIVO!$H347="B",COMPARATIVO!$N347="C"),"GIRO BAIXO",IF(AND(COMPARATIVO!$H347="C",COMPARATIVO!$N347="A"),"GIRO MUITO ALTO",IF(AND(COMPARATIVO!$H347="C",COMPARATIVO!$N347="B"),"GIRO ALTO",""))))))))</f>
        <v>GIRO MUITO ALTO</v>
      </c>
    </row>
    <row r="348" spans="1:15" x14ac:dyDescent="0.25">
      <c r="A348" s="201" t="str">
        <f>'CURVA ABC'!A352</f>
        <v>PICOLÉ UVA</v>
      </c>
      <c r="B348" s="201" t="str">
        <f>IFERROR(VLOOKUP(Tabela5[[#This Row],[PRODUTO]],CADASTRO!$B$2:$C$393,2,0),"")</f>
        <v/>
      </c>
      <c r="C348" s="201">
        <f>'CURVA ABC'!B352</f>
        <v>0</v>
      </c>
      <c r="D348" s="197">
        <f>'CURVA ABC'!C352</f>
        <v>0</v>
      </c>
      <c r="E348" s="197">
        <f>'CURVA ABC'!D352</f>
        <v>0</v>
      </c>
      <c r="F348" s="198">
        <f>IFERROR(Tabela5[[#This Row],[VALOR]]/'CURVA ABC'!$C$2,0)</f>
        <v>0</v>
      </c>
      <c r="G348" s="198">
        <f>'CURVA ABC'!E352</f>
        <v>1</v>
      </c>
      <c r="H348" s="199" t="str">
        <f>'CURVA ABC'!F352</f>
        <v>C</v>
      </c>
      <c r="I348" s="199">
        <f>VLOOKUP(Tabela5[[#This Row],[PRODUTO]],'CURVA ABC'!$H$10:$M$404,2,0)</f>
        <v>0</v>
      </c>
      <c r="J348" s="197">
        <f>VLOOKUP(Tabela5[[#This Row],[PRODUTO]],'CURVA ABC'!$H$10:$M$404,3,0)</f>
        <v>0</v>
      </c>
      <c r="K348" s="197">
        <f>VLOOKUP(Tabela5[[#This Row],[PRODUTO]],'CURVA ABC'!$H$10:$M$404,4,0)</f>
        <v>0</v>
      </c>
      <c r="L348" s="198">
        <f>IFERROR(Tabela5[[#This Row],[VALOR.]]/'CURVA ABC'!$J$2,0)</f>
        <v>0</v>
      </c>
      <c r="M348" s="198">
        <f>VLOOKUP(Tabela5[[#This Row],[PRODUTO]],'CURVA ABC'!$H$10:$M$404,5,0)</f>
        <v>0</v>
      </c>
      <c r="N348" s="199" t="str">
        <f>VLOOKUP(Tabela5[[#This Row],[PRODUTO]],'CURVA ABC'!$H$10:$M$404,6,0)</f>
        <v>A</v>
      </c>
      <c r="O348" s="197" t="str">
        <f>IF(AND(COMPARATIVO!$H348="",COMPARATIVO!$N348=""),"",IF(COMPARATIVO!$H348=COMPARATIVO!$N348,"EQUILIBRADO",IF(AND(COMPARATIVO!$H348="A",COMPARATIVO!$N348="B"),"GIRO BAIXO",IF(AND(COMPARATIVO!$H348="A",COMPARATIVO!$N348="C"),"GIRO MUITO BAIXO",IF(AND(COMPARATIVO!$H348="B",COMPARATIVO!$N348="A"),"GIRO ALTO",IF(AND(COMPARATIVO!$H348="B",COMPARATIVO!$N348="C"),"GIRO BAIXO",IF(AND(COMPARATIVO!$H348="C",COMPARATIVO!$N348="A"),"GIRO MUITO ALTO",IF(AND(COMPARATIVO!$H348="C",COMPARATIVO!$N348="B"),"GIRO ALTO",""))))))))</f>
        <v>GIRO MUITO ALTO</v>
      </c>
    </row>
    <row r="349" spans="1:15" x14ac:dyDescent="0.25">
      <c r="A349" s="200" t="str">
        <f>'CURVA ABC'!A353</f>
        <v>PIMENTA CALABRESA</v>
      </c>
      <c r="B349" s="200" t="str">
        <f>IFERROR(VLOOKUP(Tabela5[[#This Row],[PRODUTO]],CADASTRO!$B$2:$C$393,2,0),"")</f>
        <v/>
      </c>
      <c r="C349" s="200">
        <f>'CURVA ABC'!B353</f>
        <v>0</v>
      </c>
      <c r="D349" s="194">
        <f>'CURVA ABC'!C353</f>
        <v>0</v>
      </c>
      <c r="E349" s="194">
        <f>'CURVA ABC'!D353</f>
        <v>0</v>
      </c>
      <c r="F349" s="195">
        <f>IFERROR(Tabela5[[#This Row],[VALOR]]/'CURVA ABC'!$C$2,0)</f>
        <v>0</v>
      </c>
      <c r="G349" s="195">
        <f>'CURVA ABC'!E353</f>
        <v>1</v>
      </c>
      <c r="H349" s="196" t="str">
        <f>'CURVA ABC'!F353</f>
        <v>C</v>
      </c>
      <c r="I349" s="196">
        <f>VLOOKUP(Tabela5[[#This Row],[PRODUTO]],'CURVA ABC'!$H$10:$M$404,2,0)</f>
        <v>0</v>
      </c>
      <c r="J349" s="194">
        <f>VLOOKUP(Tabela5[[#This Row],[PRODUTO]],'CURVA ABC'!$H$10:$M$404,3,0)</f>
        <v>0</v>
      </c>
      <c r="K349" s="194">
        <f>VLOOKUP(Tabela5[[#This Row],[PRODUTO]],'CURVA ABC'!$H$10:$M$404,4,0)</f>
        <v>0</v>
      </c>
      <c r="L349" s="195">
        <f>IFERROR(Tabela5[[#This Row],[VALOR.]]/'CURVA ABC'!$J$2,0)</f>
        <v>0</v>
      </c>
      <c r="M349" s="195">
        <f>VLOOKUP(Tabela5[[#This Row],[PRODUTO]],'CURVA ABC'!$H$10:$M$404,5,0)</f>
        <v>0</v>
      </c>
      <c r="N349" s="196" t="str">
        <f>VLOOKUP(Tabela5[[#This Row],[PRODUTO]],'CURVA ABC'!$H$10:$M$404,6,0)</f>
        <v>A</v>
      </c>
      <c r="O349" s="194" t="str">
        <f>IF(AND(COMPARATIVO!$H349="",COMPARATIVO!$N349=""),"",IF(COMPARATIVO!$H349=COMPARATIVO!$N349,"EQUILIBRADO",IF(AND(COMPARATIVO!$H349="A",COMPARATIVO!$N349="B"),"GIRO BAIXO",IF(AND(COMPARATIVO!$H349="A",COMPARATIVO!$N349="C"),"GIRO MUITO BAIXO",IF(AND(COMPARATIVO!$H349="B",COMPARATIVO!$N349="A"),"GIRO ALTO",IF(AND(COMPARATIVO!$H349="B",COMPARATIVO!$N349="C"),"GIRO BAIXO",IF(AND(COMPARATIVO!$H349="C",COMPARATIVO!$N349="A"),"GIRO MUITO ALTO",IF(AND(COMPARATIVO!$H349="C",COMPARATIVO!$N349="B"),"GIRO ALTO",""))))))))</f>
        <v>GIRO MUITO ALTO</v>
      </c>
    </row>
    <row r="350" spans="1:15" x14ac:dyDescent="0.25">
      <c r="A350" s="201" t="str">
        <f>'CURVA ABC'!A354</f>
        <v>PIMENTA DEDO DE MOÇA</v>
      </c>
      <c r="B350" s="201" t="str">
        <f>IFERROR(VLOOKUP(Tabela5[[#This Row],[PRODUTO]],CADASTRO!$B$2:$C$393,2,0),"")</f>
        <v/>
      </c>
      <c r="C350" s="201">
        <f>'CURVA ABC'!B354</f>
        <v>0</v>
      </c>
      <c r="D350" s="197">
        <f>'CURVA ABC'!C354</f>
        <v>0</v>
      </c>
      <c r="E350" s="197">
        <f>'CURVA ABC'!D354</f>
        <v>0</v>
      </c>
      <c r="F350" s="198">
        <f>IFERROR(Tabela5[[#This Row],[VALOR]]/'CURVA ABC'!$C$2,0)</f>
        <v>0</v>
      </c>
      <c r="G350" s="198">
        <f>'CURVA ABC'!E354</f>
        <v>1</v>
      </c>
      <c r="H350" s="199" t="str">
        <f>'CURVA ABC'!F354</f>
        <v>C</v>
      </c>
      <c r="I350" s="199">
        <f>VLOOKUP(Tabela5[[#This Row],[PRODUTO]],'CURVA ABC'!$H$10:$M$404,2,0)</f>
        <v>0</v>
      </c>
      <c r="J350" s="197">
        <f>VLOOKUP(Tabela5[[#This Row],[PRODUTO]],'CURVA ABC'!$H$10:$M$404,3,0)</f>
        <v>0</v>
      </c>
      <c r="K350" s="197">
        <f>VLOOKUP(Tabela5[[#This Row],[PRODUTO]],'CURVA ABC'!$H$10:$M$404,4,0)</f>
        <v>0</v>
      </c>
      <c r="L350" s="198">
        <f>IFERROR(Tabela5[[#This Row],[VALOR.]]/'CURVA ABC'!$J$2,0)</f>
        <v>0</v>
      </c>
      <c r="M350" s="198">
        <f>VLOOKUP(Tabela5[[#This Row],[PRODUTO]],'CURVA ABC'!$H$10:$M$404,5,0)</f>
        <v>0</v>
      </c>
      <c r="N350" s="199" t="str">
        <f>VLOOKUP(Tabela5[[#This Row],[PRODUTO]],'CURVA ABC'!$H$10:$M$404,6,0)</f>
        <v>A</v>
      </c>
      <c r="O350" s="197" t="str">
        <f>IF(AND(COMPARATIVO!$H350="",COMPARATIVO!$N350=""),"",IF(COMPARATIVO!$H350=COMPARATIVO!$N350,"EQUILIBRADO",IF(AND(COMPARATIVO!$H350="A",COMPARATIVO!$N350="B"),"GIRO BAIXO",IF(AND(COMPARATIVO!$H350="A",COMPARATIVO!$N350="C"),"GIRO MUITO BAIXO",IF(AND(COMPARATIVO!$H350="B",COMPARATIVO!$N350="A"),"GIRO ALTO",IF(AND(COMPARATIVO!$H350="B",COMPARATIVO!$N350="C"),"GIRO BAIXO",IF(AND(COMPARATIVO!$H350="C",COMPARATIVO!$N350="A"),"GIRO MUITO ALTO",IF(AND(COMPARATIVO!$H350="C",COMPARATIVO!$N350="B"),"GIRO ALTO",""))))))))</f>
        <v>GIRO MUITO ALTO</v>
      </c>
    </row>
    <row r="351" spans="1:15" x14ac:dyDescent="0.25">
      <c r="A351" s="200" t="str">
        <f>'CURVA ABC'!A355</f>
        <v>PIMENTA DO REINO EM PÓ</v>
      </c>
      <c r="B351" s="200" t="str">
        <f>IFERROR(VLOOKUP(Tabela5[[#This Row],[PRODUTO]],CADASTRO!$B$2:$C$393,2,0),"")</f>
        <v/>
      </c>
      <c r="C351" s="200">
        <f>'CURVA ABC'!B355</f>
        <v>0</v>
      </c>
      <c r="D351" s="194">
        <f>'CURVA ABC'!C355</f>
        <v>0</v>
      </c>
      <c r="E351" s="194">
        <f>'CURVA ABC'!D355</f>
        <v>0</v>
      </c>
      <c r="F351" s="195">
        <f>IFERROR(Tabela5[[#This Row],[VALOR]]/'CURVA ABC'!$C$2,0)</f>
        <v>0</v>
      </c>
      <c r="G351" s="195">
        <f>'CURVA ABC'!E355</f>
        <v>1</v>
      </c>
      <c r="H351" s="196" t="str">
        <f>'CURVA ABC'!F355</f>
        <v>C</v>
      </c>
      <c r="I351" s="196">
        <f>VLOOKUP(Tabela5[[#This Row],[PRODUTO]],'CURVA ABC'!$H$10:$M$404,2,0)</f>
        <v>0</v>
      </c>
      <c r="J351" s="194">
        <f>VLOOKUP(Tabela5[[#This Row],[PRODUTO]],'CURVA ABC'!$H$10:$M$404,3,0)</f>
        <v>0</v>
      </c>
      <c r="K351" s="194">
        <f>VLOOKUP(Tabela5[[#This Row],[PRODUTO]],'CURVA ABC'!$H$10:$M$404,4,0)</f>
        <v>0</v>
      </c>
      <c r="L351" s="195">
        <f>IFERROR(Tabela5[[#This Row],[VALOR.]]/'CURVA ABC'!$J$2,0)</f>
        <v>0</v>
      </c>
      <c r="M351" s="195">
        <f>VLOOKUP(Tabela5[[#This Row],[PRODUTO]],'CURVA ABC'!$H$10:$M$404,5,0)</f>
        <v>0</v>
      </c>
      <c r="N351" s="196" t="str">
        <f>VLOOKUP(Tabela5[[#This Row],[PRODUTO]],'CURVA ABC'!$H$10:$M$404,6,0)</f>
        <v>A</v>
      </c>
      <c r="O351" s="194" t="str">
        <f>IF(AND(COMPARATIVO!$H351="",COMPARATIVO!$N351=""),"",IF(COMPARATIVO!$H351=COMPARATIVO!$N351,"EQUILIBRADO",IF(AND(COMPARATIVO!$H351="A",COMPARATIVO!$N351="B"),"GIRO BAIXO",IF(AND(COMPARATIVO!$H351="A",COMPARATIVO!$N351="C"),"GIRO MUITO BAIXO",IF(AND(COMPARATIVO!$H351="B",COMPARATIVO!$N351="A"),"GIRO ALTO",IF(AND(COMPARATIVO!$H351="B",COMPARATIVO!$N351="C"),"GIRO BAIXO",IF(AND(COMPARATIVO!$H351="C",COMPARATIVO!$N351="A"),"GIRO MUITO ALTO",IF(AND(COMPARATIVO!$H351="C",COMPARATIVO!$N351="B"),"GIRO ALTO",""))))))))</f>
        <v>GIRO MUITO ALTO</v>
      </c>
    </row>
    <row r="352" spans="1:15" x14ac:dyDescent="0.25">
      <c r="A352" s="201" t="str">
        <f>'CURVA ABC'!A356</f>
        <v>PIMENTA MALAGUETA</v>
      </c>
      <c r="B352" s="201" t="str">
        <f>IFERROR(VLOOKUP(Tabela5[[#This Row],[PRODUTO]],CADASTRO!$B$2:$C$393,2,0),"")</f>
        <v/>
      </c>
      <c r="C352" s="201">
        <f>'CURVA ABC'!B356</f>
        <v>0</v>
      </c>
      <c r="D352" s="197">
        <f>'CURVA ABC'!C356</f>
        <v>0</v>
      </c>
      <c r="E352" s="197">
        <f>'CURVA ABC'!D356</f>
        <v>0</v>
      </c>
      <c r="F352" s="198">
        <f>IFERROR(Tabela5[[#This Row],[VALOR]]/'CURVA ABC'!$C$2,0)</f>
        <v>0</v>
      </c>
      <c r="G352" s="198">
        <f>'CURVA ABC'!E356</f>
        <v>1</v>
      </c>
      <c r="H352" s="199" t="str">
        <f>'CURVA ABC'!F356</f>
        <v>C</v>
      </c>
      <c r="I352" s="199">
        <f>VLOOKUP(Tabela5[[#This Row],[PRODUTO]],'CURVA ABC'!$H$10:$M$404,2,0)</f>
        <v>0</v>
      </c>
      <c r="J352" s="197">
        <f>VLOOKUP(Tabela5[[#This Row],[PRODUTO]],'CURVA ABC'!$H$10:$M$404,3,0)</f>
        <v>0</v>
      </c>
      <c r="K352" s="197">
        <f>VLOOKUP(Tabela5[[#This Row],[PRODUTO]],'CURVA ABC'!$H$10:$M$404,4,0)</f>
        <v>0</v>
      </c>
      <c r="L352" s="198">
        <f>IFERROR(Tabela5[[#This Row],[VALOR.]]/'CURVA ABC'!$J$2,0)</f>
        <v>0</v>
      </c>
      <c r="M352" s="198">
        <f>VLOOKUP(Tabela5[[#This Row],[PRODUTO]],'CURVA ABC'!$H$10:$M$404,5,0)</f>
        <v>0</v>
      </c>
      <c r="N352" s="199" t="str">
        <f>VLOOKUP(Tabela5[[#This Row],[PRODUTO]],'CURVA ABC'!$H$10:$M$404,6,0)</f>
        <v>A</v>
      </c>
      <c r="O352" s="197" t="str">
        <f>IF(AND(COMPARATIVO!$H352="",COMPARATIVO!$N352=""),"",IF(COMPARATIVO!$H352=COMPARATIVO!$N352,"EQUILIBRADO",IF(AND(COMPARATIVO!$H352="A",COMPARATIVO!$N352="B"),"GIRO BAIXO",IF(AND(COMPARATIVO!$H352="A",COMPARATIVO!$N352="C"),"GIRO MUITO BAIXO",IF(AND(COMPARATIVO!$H352="B",COMPARATIVO!$N352="A"),"GIRO ALTO",IF(AND(COMPARATIVO!$H352="B",COMPARATIVO!$N352="C"),"GIRO BAIXO",IF(AND(COMPARATIVO!$H352="C",COMPARATIVO!$N352="A"),"GIRO MUITO ALTO",IF(AND(COMPARATIVO!$H352="C",COMPARATIVO!$N352="B"),"GIRO ALTO",""))))))))</f>
        <v>GIRO MUITO ALTO</v>
      </c>
    </row>
    <row r="353" spans="1:15" x14ac:dyDescent="0.25">
      <c r="A353" s="200" t="str">
        <f>'CURVA ABC'!A357</f>
        <v>PIMENTA ROSA (GRÃO)</v>
      </c>
      <c r="B353" s="200" t="str">
        <f>IFERROR(VLOOKUP(Tabela5[[#This Row],[PRODUTO]],CADASTRO!$B$2:$C$393,2,0),"")</f>
        <v/>
      </c>
      <c r="C353" s="200">
        <f>'CURVA ABC'!B357</f>
        <v>0</v>
      </c>
      <c r="D353" s="194">
        <f>'CURVA ABC'!C357</f>
        <v>0</v>
      </c>
      <c r="E353" s="194">
        <f>'CURVA ABC'!D357</f>
        <v>0</v>
      </c>
      <c r="F353" s="195">
        <f>IFERROR(Tabela5[[#This Row],[VALOR]]/'CURVA ABC'!$C$2,0)</f>
        <v>0</v>
      </c>
      <c r="G353" s="195">
        <f>'CURVA ABC'!E357</f>
        <v>1</v>
      </c>
      <c r="H353" s="196" t="str">
        <f>'CURVA ABC'!F357</f>
        <v>C</v>
      </c>
      <c r="I353" s="196">
        <f>VLOOKUP(Tabela5[[#This Row],[PRODUTO]],'CURVA ABC'!$H$10:$M$404,2,0)</f>
        <v>0</v>
      </c>
      <c r="J353" s="194">
        <f>VLOOKUP(Tabela5[[#This Row],[PRODUTO]],'CURVA ABC'!$H$10:$M$404,3,0)</f>
        <v>0</v>
      </c>
      <c r="K353" s="194">
        <f>VLOOKUP(Tabela5[[#This Row],[PRODUTO]],'CURVA ABC'!$H$10:$M$404,4,0)</f>
        <v>0</v>
      </c>
      <c r="L353" s="195">
        <f>IFERROR(Tabela5[[#This Row],[VALOR.]]/'CURVA ABC'!$J$2,0)</f>
        <v>0</v>
      </c>
      <c r="M353" s="195">
        <f>VLOOKUP(Tabela5[[#This Row],[PRODUTO]],'CURVA ABC'!$H$10:$M$404,5,0)</f>
        <v>0</v>
      </c>
      <c r="N353" s="196" t="str">
        <f>VLOOKUP(Tabela5[[#This Row],[PRODUTO]],'CURVA ABC'!$H$10:$M$404,6,0)</f>
        <v>A</v>
      </c>
      <c r="O353" s="194" t="str">
        <f>IF(AND(COMPARATIVO!$H353="",COMPARATIVO!$N353=""),"",IF(COMPARATIVO!$H353=COMPARATIVO!$N353,"EQUILIBRADO",IF(AND(COMPARATIVO!$H353="A",COMPARATIVO!$N353="B"),"GIRO BAIXO",IF(AND(COMPARATIVO!$H353="A",COMPARATIVO!$N353="C"),"GIRO MUITO BAIXO",IF(AND(COMPARATIVO!$H353="B",COMPARATIVO!$N353="A"),"GIRO ALTO",IF(AND(COMPARATIVO!$H353="B",COMPARATIVO!$N353="C"),"GIRO BAIXO",IF(AND(COMPARATIVO!$H353="C",COMPARATIVO!$N353="A"),"GIRO MUITO ALTO",IF(AND(COMPARATIVO!$H353="C",COMPARATIVO!$N353="B"),"GIRO ALTO",""))))))))</f>
        <v>GIRO MUITO ALTO</v>
      </c>
    </row>
    <row r="354" spans="1:15" x14ac:dyDescent="0.25">
      <c r="A354" s="201" t="str">
        <f>'CURVA ABC'!A358</f>
        <v>PIMENTA SIRIA</v>
      </c>
      <c r="B354" s="201" t="str">
        <f>IFERROR(VLOOKUP(Tabela5[[#This Row],[PRODUTO]],CADASTRO!$B$2:$C$393,2,0),"")</f>
        <v/>
      </c>
      <c r="C354" s="201">
        <f>'CURVA ABC'!B358</f>
        <v>0</v>
      </c>
      <c r="D354" s="197">
        <f>'CURVA ABC'!C358</f>
        <v>0</v>
      </c>
      <c r="E354" s="197">
        <f>'CURVA ABC'!D358</f>
        <v>0</v>
      </c>
      <c r="F354" s="198">
        <f>IFERROR(Tabela5[[#This Row],[VALOR]]/'CURVA ABC'!$C$2,0)</f>
        <v>0</v>
      </c>
      <c r="G354" s="198">
        <f>'CURVA ABC'!E358</f>
        <v>1</v>
      </c>
      <c r="H354" s="199" t="str">
        <f>'CURVA ABC'!F358</f>
        <v>C</v>
      </c>
      <c r="I354" s="199">
        <f>VLOOKUP(Tabela5[[#This Row],[PRODUTO]],'CURVA ABC'!$H$10:$M$404,2,0)</f>
        <v>0</v>
      </c>
      <c r="J354" s="197">
        <f>VLOOKUP(Tabela5[[#This Row],[PRODUTO]],'CURVA ABC'!$H$10:$M$404,3,0)</f>
        <v>0</v>
      </c>
      <c r="K354" s="197">
        <f>VLOOKUP(Tabela5[[#This Row],[PRODUTO]],'CURVA ABC'!$H$10:$M$404,4,0)</f>
        <v>0</v>
      </c>
      <c r="L354" s="198">
        <f>IFERROR(Tabela5[[#This Row],[VALOR.]]/'CURVA ABC'!$J$2,0)</f>
        <v>0</v>
      </c>
      <c r="M354" s="198">
        <f>VLOOKUP(Tabela5[[#This Row],[PRODUTO]],'CURVA ABC'!$H$10:$M$404,5,0)</f>
        <v>0</v>
      </c>
      <c r="N354" s="199" t="str">
        <f>VLOOKUP(Tabela5[[#This Row],[PRODUTO]],'CURVA ABC'!$H$10:$M$404,6,0)</f>
        <v>A</v>
      </c>
      <c r="O354" s="197" t="str">
        <f>IF(AND(COMPARATIVO!$H354="",COMPARATIVO!$N354=""),"",IF(COMPARATIVO!$H354=COMPARATIVO!$N354,"EQUILIBRADO",IF(AND(COMPARATIVO!$H354="A",COMPARATIVO!$N354="B"),"GIRO BAIXO",IF(AND(COMPARATIVO!$H354="A",COMPARATIVO!$N354="C"),"GIRO MUITO BAIXO",IF(AND(COMPARATIVO!$H354="B",COMPARATIVO!$N354="A"),"GIRO ALTO",IF(AND(COMPARATIVO!$H354="B",COMPARATIVO!$N354="C"),"GIRO BAIXO",IF(AND(COMPARATIVO!$H354="C",COMPARATIVO!$N354="A"),"GIRO MUITO ALTO",IF(AND(COMPARATIVO!$H354="C",COMPARATIVO!$N354="B"),"GIRO ALTO",""))))))))</f>
        <v>GIRO MUITO ALTO</v>
      </c>
    </row>
    <row r="355" spans="1:15" x14ac:dyDescent="0.25">
      <c r="A355" s="200" t="str">
        <f>'CURVA ABC'!A359</f>
        <v>PIMENTÃO AMARELO</v>
      </c>
      <c r="B355" s="200" t="str">
        <f>IFERROR(VLOOKUP(Tabela5[[#This Row],[PRODUTO]],CADASTRO!$B$2:$C$393,2,0),"")</f>
        <v/>
      </c>
      <c r="C355" s="200">
        <f>'CURVA ABC'!B359</f>
        <v>0</v>
      </c>
      <c r="D355" s="194">
        <f>'CURVA ABC'!C359</f>
        <v>0</v>
      </c>
      <c r="E355" s="194">
        <f>'CURVA ABC'!D359</f>
        <v>0</v>
      </c>
      <c r="F355" s="195">
        <f>IFERROR(Tabela5[[#This Row],[VALOR]]/'CURVA ABC'!$C$2,0)</f>
        <v>0</v>
      </c>
      <c r="G355" s="195">
        <f>'CURVA ABC'!E359</f>
        <v>1</v>
      </c>
      <c r="H355" s="196" t="str">
        <f>'CURVA ABC'!F359</f>
        <v>C</v>
      </c>
      <c r="I355" s="196">
        <f>VLOOKUP(Tabela5[[#This Row],[PRODUTO]],'CURVA ABC'!$H$10:$M$404,2,0)</f>
        <v>0</v>
      </c>
      <c r="J355" s="194">
        <f>VLOOKUP(Tabela5[[#This Row],[PRODUTO]],'CURVA ABC'!$H$10:$M$404,3,0)</f>
        <v>0</v>
      </c>
      <c r="K355" s="194">
        <f>VLOOKUP(Tabela5[[#This Row],[PRODUTO]],'CURVA ABC'!$H$10:$M$404,4,0)</f>
        <v>0</v>
      </c>
      <c r="L355" s="195">
        <f>IFERROR(Tabela5[[#This Row],[VALOR.]]/'CURVA ABC'!$J$2,0)</f>
        <v>0</v>
      </c>
      <c r="M355" s="195">
        <f>VLOOKUP(Tabela5[[#This Row],[PRODUTO]],'CURVA ABC'!$H$10:$M$404,5,0)</f>
        <v>0</v>
      </c>
      <c r="N355" s="196" t="str">
        <f>VLOOKUP(Tabela5[[#This Row],[PRODUTO]],'CURVA ABC'!$H$10:$M$404,6,0)</f>
        <v>A</v>
      </c>
      <c r="O355" s="194" t="str">
        <f>IF(AND(COMPARATIVO!$H355="",COMPARATIVO!$N355=""),"",IF(COMPARATIVO!$H355=COMPARATIVO!$N355,"EQUILIBRADO",IF(AND(COMPARATIVO!$H355="A",COMPARATIVO!$N355="B"),"GIRO BAIXO",IF(AND(COMPARATIVO!$H355="A",COMPARATIVO!$N355="C"),"GIRO MUITO BAIXO",IF(AND(COMPARATIVO!$H355="B",COMPARATIVO!$N355="A"),"GIRO ALTO",IF(AND(COMPARATIVO!$H355="B",COMPARATIVO!$N355="C"),"GIRO BAIXO",IF(AND(COMPARATIVO!$H355="C",COMPARATIVO!$N355="A"),"GIRO MUITO ALTO",IF(AND(COMPARATIVO!$H355="C",COMPARATIVO!$N355="B"),"GIRO ALTO",""))))))))</f>
        <v>GIRO MUITO ALTO</v>
      </c>
    </row>
    <row r="356" spans="1:15" x14ac:dyDescent="0.25">
      <c r="A356" s="201" t="str">
        <f>'CURVA ABC'!A360</f>
        <v>PIMENTÃO VERDE</v>
      </c>
      <c r="B356" s="201" t="str">
        <f>IFERROR(VLOOKUP(Tabela5[[#This Row],[PRODUTO]],CADASTRO!$B$2:$C$393,2,0),"")</f>
        <v/>
      </c>
      <c r="C356" s="201">
        <f>'CURVA ABC'!B360</f>
        <v>0</v>
      </c>
      <c r="D356" s="197">
        <f>'CURVA ABC'!C360</f>
        <v>0</v>
      </c>
      <c r="E356" s="197">
        <f>'CURVA ABC'!D360</f>
        <v>0</v>
      </c>
      <c r="F356" s="198">
        <f>IFERROR(Tabela5[[#This Row],[VALOR]]/'CURVA ABC'!$C$2,0)</f>
        <v>0</v>
      </c>
      <c r="G356" s="198">
        <f>'CURVA ABC'!E360</f>
        <v>1</v>
      </c>
      <c r="H356" s="199" t="str">
        <f>'CURVA ABC'!F360</f>
        <v>C</v>
      </c>
      <c r="I356" s="199">
        <f>VLOOKUP(Tabela5[[#This Row],[PRODUTO]],'CURVA ABC'!$H$10:$M$404,2,0)</f>
        <v>0</v>
      </c>
      <c r="J356" s="197">
        <f>VLOOKUP(Tabela5[[#This Row],[PRODUTO]],'CURVA ABC'!$H$10:$M$404,3,0)</f>
        <v>0</v>
      </c>
      <c r="K356" s="197">
        <f>VLOOKUP(Tabela5[[#This Row],[PRODUTO]],'CURVA ABC'!$H$10:$M$404,4,0)</f>
        <v>0</v>
      </c>
      <c r="L356" s="198">
        <f>IFERROR(Tabela5[[#This Row],[VALOR.]]/'CURVA ABC'!$J$2,0)</f>
        <v>0</v>
      </c>
      <c r="M356" s="198">
        <f>VLOOKUP(Tabela5[[#This Row],[PRODUTO]],'CURVA ABC'!$H$10:$M$404,5,0)</f>
        <v>0</v>
      </c>
      <c r="N356" s="199" t="str">
        <f>VLOOKUP(Tabela5[[#This Row],[PRODUTO]],'CURVA ABC'!$H$10:$M$404,6,0)</f>
        <v>A</v>
      </c>
      <c r="O356" s="197" t="str">
        <f>IF(AND(COMPARATIVO!$H356="",COMPARATIVO!$N356=""),"",IF(COMPARATIVO!$H356=COMPARATIVO!$N356,"EQUILIBRADO",IF(AND(COMPARATIVO!$H356="A",COMPARATIVO!$N356="B"),"GIRO BAIXO",IF(AND(COMPARATIVO!$H356="A",COMPARATIVO!$N356="C"),"GIRO MUITO BAIXO",IF(AND(COMPARATIVO!$H356="B",COMPARATIVO!$N356="A"),"GIRO ALTO",IF(AND(COMPARATIVO!$H356="B",COMPARATIVO!$N356="C"),"GIRO BAIXO",IF(AND(COMPARATIVO!$H356="C",COMPARATIVO!$N356="A"),"GIRO MUITO ALTO",IF(AND(COMPARATIVO!$H356="C",COMPARATIVO!$N356="B"),"GIRO ALTO",""))))))))</f>
        <v>GIRO MUITO ALTO</v>
      </c>
    </row>
    <row r="357" spans="1:15" x14ac:dyDescent="0.25">
      <c r="A357" s="200" t="str">
        <f>'CURVA ABC'!A361</f>
        <v>PIMENTÃO VERMELHO</v>
      </c>
      <c r="B357" s="200" t="str">
        <f>IFERROR(VLOOKUP(Tabela5[[#This Row],[PRODUTO]],CADASTRO!$B$2:$C$393,2,0),"")</f>
        <v/>
      </c>
      <c r="C357" s="200">
        <f>'CURVA ABC'!B361</f>
        <v>0</v>
      </c>
      <c r="D357" s="194">
        <f>'CURVA ABC'!C361</f>
        <v>0</v>
      </c>
      <c r="E357" s="194">
        <f>'CURVA ABC'!D361</f>
        <v>0</v>
      </c>
      <c r="F357" s="195">
        <f>IFERROR(Tabela5[[#This Row],[VALOR]]/'CURVA ABC'!$C$2,0)</f>
        <v>0</v>
      </c>
      <c r="G357" s="195">
        <f>'CURVA ABC'!E361</f>
        <v>1</v>
      </c>
      <c r="H357" s="196" t="str">
        <f>'CURVA ABC'!F361</f>
        <v>C</v>
      </c>
      <c r="I357" s="196">
        <f>VLOOKUP(Tabela5[[#This Row],[PRODUTO]],'CURVA ABC'!$H$10:$M$404,2,0)</f>
        <v>0</v>
      </c>
      <c r="J357" s="194">
        <f>VLOOKUP(Tabela5[[#This Row],[PRODUTO]],'CURVA ABC'!$H$10:$M$404,3,0)</f>
        <v>0</v>
      </c>
      <c r="K357" s="194">
        <f>VLOOKUP(Tabela5[[#This Row],[PRODUTO]],'CURVA ABC'!$H$10:$M$404,4,0)</f>
        <v>0</v>
      </c>
      <c r="L357" s="195">
        <f>IFERROR(Tabela5[[#This Row],[VALOR.]]/'CURVA ABC'!$J$2,0)</f>
        <v>0</v>
      </c>
      <c r="M357" s="195">
        <f>VLOOKUP(Tabela5[[#This Row],[PRODUTO]],'CURVA ABC'!$H$10:$M$404,5,0)</f>
        <v>0</v>
      </c>
      <c r="N357" s="196" t="str">
        <f>VLOOKUP(Tabela5[[#This Row],[PRODUTO]],'CURVA ABC'!$H$10:$M$404,6,0)</f>
        <v>A</v>
      </c>
      <c r="O357" s="194" t="str">
        <f>IF(AND(COMPARATIVO!$H357="",COMPARATIVO!$N357=""),"",IF(COMPARATIVO!$H357=COMPARATIVO!$N357,"EQUILIBRADO",IF(AND(COMPARATIVO!$H357="A",COMPARATIVO!$N357="B"),"GIRO BAIXO",IF(AND(COMPARATIVO!$H357="A",COMPARATIVO!$N357="C"),"GIRO MUITO BAIXO",IF(AND(COMPARATIVO!$H357="B",COMPARATIVO!$N357="A"),"GIRO ALTO",IF(AND(COMPARATIVO!$H357="B",COMPARATIVO!$N357="C"),"GIRO BAIXO",IF(AND(COMPARATIVO!$H357="C",COMPARATIVO!$N357="A"),"GIRO MUITO ALTO",IF(AND(COMPARATIVO!$H357="C",COMPARATIVO!$N357="B"),"GIRO ALTO",""))))))))</f>
        <v>GIRO MUITO ALTO</v>
      </c>
    </row>
    <row r="358" spans="1:15" x14ac:dyDescent="0.25">
      <c r="A358" s="201" t="str">
        <f>'CURVA ABC'!A362</f>
        <v>PÓ ROYAL</v>
      </c>
      <c r="B358" s="201" t="str">
        <f>IFERROR(VLOOKUP(Tabela5[[#This Row],[PRODUTO]],CADASTRO!$B$2:$C$393,2,0),"")</f>
        <v/>
      </c>
      <c r="C358" s="201">
        <f>'CURVA ABC'!B362</f>
        <v>0</v>
      </c>
      <c r="D358" s="197">
        <f>'CURVA ABC'!C362</f>
        <v>0</v>
      </c>
      <c r="E358" s="197">
        <f>'CURVA ABC'!D362</f>
        <v>0</v>
      </c>
      <c r="F358" s="198">
        <f>IFERROR(Tabela5[[#This Row],[VALOR]]/'CURVA ABC'!$C$2,0)</f>
        <v>0</v>
      </c>
      <c r="G358" s="198">
        <f>'CURVA ABC'!E362</f>
        <v>1</v>
      </c>
      <c r="H358" s="199" t="str">
        <f>'CURVA ABC'!F362</f>
        <v>C</v>
      </c>
      <c r="I358" s="199">
        <f>VLOOKUP(Tabela5[[#This Row],[PRODUTO]],'CURVA ABC'!$H$10:$M$404,2,0)</f>
        <v>0</v>
      </c>
      <c r="J358" s="197">
        <f>VLOOKUP(Tabela5[[#This Row],[PRODUTO]],'CURVA ABC'!$H$10:$M$404,3,0)</f>
        <v>0</v>
      </c>
      <c r="K358" s="197">
        <f>VLOOKUP(Tabela5[[#This Row],[PRODUTO]],'CURVA ABC'!$H$10:$M$404,4,0)</f>
        <v>0</v>
      </c>
      <c r="L358" s="198">
        <f>IFERROR(Tabela5[[#This Row],[VALOR.]]/'CURVA ABC'!$J$2,0)</f>
        <v>0</v>
      </c>
      <c r="M358" s="198">
        <f>VLOOKUP(Tabela5[[#This Row],[PRODUTO]],'CURVA ABC'!$H$10:$M$404,5,0)</f>
        <v>0</v>
      </c>
      <c r="N358" s="199" t="str">
        <f>VLOOKUP(Tabela5[[#This Row],[PRODUTO]],'CURVA ABC'!$H$10:$M$404,6,0)</f>
        <v>A</v>
      </c>
      <c r="O358" s="197" t="str">
        <f>IF(AND(COMPARATIVO!$H358="",COMPARATIVO!$N358=""),"",IF(COMPARATIVO!$H358=COMPARATIVO!$N358,"EQUILIBRADO",IF(AND(COMPARATIVO!$H358="A",COMPARATIVO!$N358="B"),"GIRO BAIXO",IF(AND(COMPARATIVO!$H358="A",COMPARATIVO!$N358="C"),"GIRO MUITO BAIXO",IF(AND(COMPARATIVO!$H358="B",COMPARATIVO!$N358="A"),"GIRO ALTO",IF(AND(COMPARATIVO!$H358="B",COMPARATIVO!$N358="C"),"GIRO BAIXO",IF(AND(COMPARATIVO!$H358="C",COMPARATIVO!$N358="A"),"GIRO MUITO ALTO",IF(AND(COMPARATIVO!$H358="C",COMPARATIVO!$N358="B"),"GIRO ALTO",""))))))))</f>
        <v>GIRO MUITO ALTO</v>
      </c>
    </row>
    <row r="359" spans="1:15" x14ac:dyDescent="0.25">
      <c r="A359" s="200" t="str">
        <f>'CURVA ABC'!A363</f>
        <v>PONTA DE PEITO</v>
      </c>
      <c r="B359" s="200" t="str">
        <f>IFERROR(VLOOKUP(Tabela5[[#This Row],[PRODUTO]],CADASTRO!$B$2:$C$393,2,0),"")</f>
        <v/>
      </c>
      <c r="C359" s="200">
        <f>'CURVA ABC'!B363</f>
        <v>0</v>
      </c>
      <c r="D359" s="194">
        <f>'CURVA ABC'!C363</f>
        <v>0</v>
      </c>
      <c r="E359" s="194">
        <f>'CURVA ABC'!D363</f>
        <v>0</v>
      </c>
      <c r="F359" s="195">
        <f>IFERROR(Tabela5[[#This Row],[VALOR]]/'CURVA ABC'!$C$2,0)</f>
        <v>0</v>
      </c>
      <c r="G359" s="195">
        <f>'CURVA ABC'!E363</f>
        <v>1</v>
      </c>
      <c r="H359" s="196" t="str">
        <f>'CURVA ABC'!F363</f>
        <v>C</v>
      </c>
      <c r="I359" s="196">
        <f>VLOOKUP(Tabela5[[#This Row],[PRODUTO]],'CURVA ABC'!$H$10:$M$404,2,0)</f>
        <v>0</v>
      </c>
      <c r="J359" s="194">
        <f>VLOOKUP(Tabela5[[#This Row],[PRODUTO]],'CURVA ABC'!$H$10:$M$404,3,0)</f>
        <v>0</v>
      </c>
      <c r="K359" s="194">
        <f>VLOOKUP(Tabela5[[#This Row],[PRODUTO]],'CURVA ABC'!$H$10:$M$404,4,0)</f>
        <v>0</v>
      </c>
      <c r="L359" s="195">
        <f>IFERROR(Tabela5[[#This Row],[VALOR.]]/'CURVA ABC'!$J$2,0)</f>
        <v>0</v>
      </c>
      <c r="M359" s="195">
        <f>VLOOKUP(Tabela5[[#This Row],[PRODUTO]],'CURVA ABC'!$H$10:$M$404,5,0)</f>
        <v>0</v>
      </c>
      <c r="N359" s="196" t="str">
        <f>VLOOKUP(Tabela5[[#This Row],[PRODUTO]],'CURVA ABC'!$H$10:$M$404,6,0)</f>
        <v>A</v>
      </c>
      <c r="O359" s="194" t="str">
        <f>IF(AND(COMPARATIVO!$H359="",COMPARATIVO!$N359=""),"",IF(COMPARATIVO!$H359=COMPARATIVO!$N359,"EQUILIBRADO",IF(AND(COMPARATIVO!$H359="A",COMPARATIVO!$N359="B"),"GIRO BAIXO",IF(AND(COMPARATIVO!$H359="A",COMPARATIVO!$N359="C"),"GIRO MUITO BAIXO",IF(AND(COMPARATIVO!$H359="B",COMPARATIVO!$N359="A"),"GIRO ALTO",IF(AND(COMPARATIVO!$H359="B",COMPARATIVO!$N359="C"),"GIRO BAIXO",IF(AND(COMPARATIVO!$H359="C",COMPARATIVO!$N359="A"),"GIRO MUITO ALTO",IF(AND(COMPARATIVO!$H359="C",COMPARATIVO!$N359="B"),"GIRO ALTO",""))))))))</f>
        <v>GIRO MUITO ALTO</v>
      </c>
    </row>
    <row r="360" spans="1:15" x14ac:dyDescent="0.25">
      <c r="A360" s="201" t="str">
        <f>'CURVA ABC'!A364</f>
        <v>POTE MIX 180 Ml CAFÉ DA MANHÃ UN.</v>
      </c>
      <c r="B360" s="201" t="str">
        <f>IFERROR(VLOOKUP(Tabela5[[#This Row],[PRODUTO]],CADASTRO!$B$2:$C$393,2,0),"")</f>
        <v/>
      </c>
      <c r="C360" s="201">
        <f>'CURVA ABC'!B364</f>
        <v>0</v>
      </c>
      <c r="D360" s="197">
        <f>'CURVA ABC'!C364</f>
        <v>0</v>
      </c>
      <c r="E360" s="197">
        <f>'CURVA ABC'!D364</f>
        <v>0</v>
      </c>
      <c r="F360" s="198">
        <f>IFERROR(Tabela5[[#This Row],[VALOR]]/'CURVA ABC'!$C$2,0)</f>
        <v>0</v>
      </c>
      <c r="G360" s="198">
        <f>'CURVA ABC'!E364</f>
        <v>1</v>
      </c>
      <c r="H360" s="199" t="str">
        <f>'CURVA ABC'!F364</f>
        <v>C</v>
      </c>
      <c r="I360" s="199">
        <f>VLOOKUP(Tabela5[[#This Row],[PRODUTO]],'CURVA ABC'!$H$10:$M$404,2,0)</f>
        <v>0</v>
      </c>
      <c r="J360" s="197">
        <f>VLOOKUP(Tabela5[[#This Row],[PRODUTO]],'CURVA ABC'!$H$10:$M$404,3,0)</f>
        <v>0</v>
      </c>
      <c r="K360" s="197">
        <f>VLOOKUP(Tabela5[[#This Row],[PRODUTO]],'CURVA ABC'!$H$10:$M$404,4,0)</f>
        <v>0</v>
      </c>
      <c r="L360" s="198">
        <f>IFERROR(Tabela5[[#This Row],[VALOR.]]/'CURVA ABC'!$J$2,0)</f>
        <v>0</v>
      </c>
      <c r="M360" s="198">
        <f>VLOOKUP(Tabela5[[#This Row],[PRODUTO]],'CURVA ABC'!$H$10:$M$404,5,0)</f>
        <v>0</v>
      </c>
      <c r="N360" s="199" t="str">
        <f>VLOOKUP(Tabela5[[#This Row],[PRODUTO]],'CURVA ABC'!$H$10:$M$404,6,0)</f>
        <v>A</v>
      </c>
      <c r="O360" s="197" t="str">
        <f>IF(AND(COMPARATIVO!$H360="",COMPARATIVO!$N360=""),"",IF(COMPARATIVO!$H360=COMPARATIVO!$N360,"EQUILIBRADO",IF(AND(COMPARATIVO!$H360="A",COMPARATIVO!$N360="B"),"GIRO BAIXO",IF(AND(COMPARATIVO!$H360="A",COMPARATIVO!$N360="C"),"GIRO MUITO BAIXO",IF(AND(COMPARATIVO!$H360="B",COMPARATIVO!$N360="A"),"GIRO ALTO",IF(AND(COMPARATIVO!$H360="B",COMPARATIVO!$N360="C"),"GIRO BAIXO",IF(AND(COMPARATIVO!$H360="C",COMPARATIVO!$N360="A"),"GIRO MUITO ALTO",IF(AND(COMPARATIVO!$H360="C",COMPARATIVO!$N360="B"),"GIRO ALTO",""))))))))</f>
        <v>GIRO MUITO ALTO</v>
      </c>
    </row>
    <row r="361" spans="1:15" x14ac:dyDescent="0.25">
      <c r="A361" s="200" t="str">
        <f>'CURVA ABC'!A365</f>
        <v>POTE MOLHO BUFET 75 ML COM 50 UNID.</v>
      </c>
      <c r="B361" s="200" t="str">
        <f>IFERROR(VLOOKUP(Tabela5[[#This Row],[PRODUTO]],CADASTRO!$B$2:$C$393,2,0),"")</f>
        <v/>
      </c>
      <c r="C361" s="200">
        <f>'CURVA ABC'!B365</f>
        <v>0</v>
      </c>
      <c r="D361" s="194">
        <f>'CURVA ABC'!C365</f>
        <v>0</v>
      </c>
      <c r="E361" s="194">
        <f>'CURVA ABC'!D365</f>
        <v>0</v>
      </c>
      <c r="F361" s="195">
        <f>IFERROR(Tabela5[[#This Row],[VALOR]]/'CURVA ABC'!$C$2,0)</f>
        <v>0</v>
      </c>
      <c r="G361" s="195">
        <f>'CURVA ABC'!E365</f>
        <v>1</v>
      </c>
      <c r="H361" s="196" t="str">
        <f>'CURVA ABC'!F365</f>
        <v>C</v>
      </c>
      <c r="I361" s="196">
        <f>VLOOKUP(Tabela5[[#This Row],[PRODUTO]],'CURVA ABC'!$H$10:$M$404,2,0)</f>
        <v>0</v>
      </c>
      <c r="J361" s="194">
        <f>VLOOKUP(Tabela5[[#This Row],[PRODUTO]],'CURVA ABC'!$H$10:$M$404,3,0)</f>
        <v>0</v>
      </c>
      <c r="K361" s="194">
        <f>VLOOKUP(Tabela5[[#This Row],[PRODUTO]],'CURVA ABC'!$H$10:$M$404,4,0)</f>
        <v>0</v>
      </c>
      <c r="L361" s="195">
        <f>IFERROR(Tabela5[[#This Row],[VALOR.]]/'CURVA ABC'!$J$2,0)</f>
        <v>0</v>
      </c>
      <c r="M361" s="195">
        <f>VLOOKUP(Tabela5[[#This Row],[PRODUTO]],'CURVA ABC'!$H$10:$M$404,5,0)</f>
        <v>0</v>
      </c>
      <c r="N361" s="196" t="str">
        <f>VLOOKUP(Tabela5[[#This Row],[PRODUTO]],'CURVA ABC'!$H$10:$M$404,6,0)</f>
        <v>A</v>
      </c>
      <c r="O361" s="194" t="str">
        <f>IF(AND(COMPARATIVO!$H361="",COMPARATIVO!$N361=""),"",IF(COMPARATIVO!$H361=COMPARATIVO!$N361,"EQUILIBRADO",IF(AND(COMPARATIVO!$H361="A",COMPARATIVO!$N361="B"),"GIRO BAIXO",IF(AND(COMPARATIVO!$H361="A",COMPARATIVO!$N361="C"),"GIRO MUITO BAIXO",IF(AND(COMPARATIVO!$H361="B",COMPARATIVO!$N361="A"),"GIRO ALTO",IF(AND(COMPARATIVO!$H361="B",COMPARATIVO!$N361="C"),"GIRO BAIXO",IF(AND(COMPARATIVO!$H361="C",COMPARATIVO!$N361="A"),"GIRO MUITO ALTO",IF(AND(COMPARATIVO!$H361="C",COMPARATIVO!$N361="B"),"GIRO ALTO",""))))))))</f>
        <v>GIRO MUITO ALTO</v>
      </c>
    </row>
    <row r="362" spans="1:15" x14ac:dyDescent="0.25">
      <c r="A362" s="201" t="str">
        <f>'CURVA ABC'!A366</f>
        <v>POTE REDONDO COM LACRE 500ml</v>
      </c>
      <c r="B362" s="201" t="str">
        <f>IFERROR(VLOOKUP(Tabela5[[#This Row],[PRODUTO]],CADASTRO!$B$2:$C$393,2,0),"")</f>
        <v/>
      </c>
      <c r="C362" s="201">
        <f>'CURVA ABC'!B366</f>
        <v>0</v>
      </c>
      <c r="D362" s="197">
        <f>'CURVA ABC'!C366</f>
        <v>0</v>
      </c>
      <c r="E362" s="197">
        <f>'CURVA ABC'!D366</f>
        <v>0</v>
      </c>
      <c r="F362" s="198">
        <f>IFERROR(Tabela5[[#This Row],[VALOR]]/'CURVA ABC'!$C$2,0)</f>
        <v>0</v>
      </c>
      <c r="G362" s="198">
        <f>'CURVA ABC'!E366</f>
        <v>1</v>
      </c>
      <c r="H362" s="199" t="str">
        <f>'CURVA ABC'!F366</f>
        <v>C</v>
      </c>
      <c r="I362" s="199">
        <f>VLOOKUP(Tabela5[[#This Row],[PRODUTO]],'CURVA ABC'!$H$10:$M$404,2,0)</f>
        <v>0</v>
      </c>
      <c r="J362" s="197">
        <f>VLOOKUP(Tabela5[[#This Row],[PRODUTO]],'CURVA ABC'!$H$10:$M$404,3,0)</f>
        <v>0</v>
      </c>
      <c r="K362" s="197">
        <f>VLOOKUP(Tabela5[[#This Row],[PRODUTO]],'CURVA ABC'!$H$10:$M$404,4,0)</f>
        <v>0</v>
      </c>
      <c r="L362" s="198">
        <f>IFERROR(Tabela5[[#This Row],[VALOR.]]/'CURVA ABC'!$J$2,0)</f>
        <v>0</v>
      </c>
      <c r="M362" s="198">
        <f>VLOOKUP(Tabela5[[#This Row],[PRODUTO]],'CURVA ABC'!$H$10:$M$404,5,0)</f>
        <v>0</v>
      </c>
      <c r="N362" s="199" t="str">
        <f>VLOOKUP(Tabela5[[#This Row],[PRODUTO]],'CURVA ABC'!$H$10:$M$404,6,0)</f>
        <v>A</v>
      </c>
      <c r="O362" s="197" t="str">
        <f>IF(AND(COMPARATIVO!$H362="",COMPARATIVO!$N362=""),"",IF(COMPARATIVO!$H362=COMPARATIVO!$N362,"EQUILIBRADO",IF(AND(COMPARATIVO!$H362="A",COMPARATIVO!$N362="B"),"GIRO BAIXO",IF(AND(COMPARATIVO!$H362="A",COMPARATIVO!$N362="C"),"GIRO MUITO BAIXO",IF(AND(COMPARATIVO!$H362="B",COMPARATIVO!$N362="A"),"GIRO ALTO",IF(AND(COMPARATIVO!$H362="B",COMPARATIVO!$N362="C"),"GIRO BAIXO",IF(AND(COMPARATIVO!$H362="C",COMPARATIVO!$N362="A"),"GIRO MUITO ALTO",IF(AND(COMPARATIVO!$H362="C",COMPARATIVO!$N362="B"),"GIRO ALTO",""))))))))</f>
        <v>GIRO MUITO ALTO</v>
      </c>
    </row>
    <row r="363" spans="1:15" x14ac:dyDescent="0.25">
      <c r="A363" s="200" t="str">
        <f>'CURVA ABC'!A367</f>
        <v>POUPA ABACAXI</v>
      </c>
      <c r="B363" s="200" t="str">
        <f>IFERROR(VLOOKUP(Tabela5[[#This Row],[PRODUTO]],CADASTRO!$B$2:$C$393,2,0),"")</f>
        <v/>
      </c>
      <c r="C363" s="200">
        <f>'CURVA ABC'!B367</f>
        <v>0</v>
      </c>
      <c r="D363" s="194">
        <f>'CURVA ABC'!C367</f>
        <v>0</v>
      </c>
      <c r="E363" s="194">
        <f>'CURVA ABC'!D367</f>
        <v>0</v>
      </c>
      <c r="F363" s="195">
        <f>IFERROR(Tabela5[[#This Row],[VALOR]]/'CURVA ABC'!$C$2,0)</f>
        <v>0</v>
      </c>
      <c r="G363" s="195">
        <f>'CURVA ABC'!E367</f>
        <v>1</v>
      </c>
      <c r="H363" s="196" t="str">
        <f>'CURVA ABC'!F367</f>
        <v>C</v>
      </c>
      <c r="I363" s="196">
        <f>VLOOKUP(Tabela5[[#This Row],[PRODUTO]],'CURVA ABC'!$H$10:$M$404,2,0)</f>
        <v>0</v>
      </c>
      <c r="J363" s="194">
        <f>VLOOKUP(Tabela5[[#This Row],[PRODUTO]],'CURVA ABC'!$H$10:$M$404,3,0)</f>
        <v>0</v>
      </c>
      <c r="K363" s="194">
        <f>VLOOKUP(Tabela5[[#This Row],[PRODUTO]],'CURVA ABC'!$H$10:$M$404,4,0)</f>
        <v>0</v>
      </c>
      <c r="L363" s="195">
        <f>IFERROR(Tabela5[[#This Row],[VALOR.]]/'CURVA ABC'!$J$2,0)</f>
        <v>0</v>
      </c>
      <c r="M363" s="195">
        <f>VLOOKUP(Tabela5[[#This Row],[PRODUTO]],'CURVA ABC'!$H$10:$M$404,5,0)</f>
        <v>0</v>
      </c>
      <c r="N363" s="196" t="str">
        <f>VLOOKUP(Tabela5[[#This Row],[PRODUTO]],'CURVA ABC'!$H$10:$M$404,6,0)</f>
        <v>A</v>
      </c>
      <c r="O363" s="194" t="str">
        <f>IF(AND(COMPARATIVO!$H363="",COMPARATIVO!$N363=""),"",IF(COMPARATIVO!$H363=COMPARATIVO!$N363,"EQUILIBRADO",IF(AND(COMPARATIVO!$H363="A",COMPARATIVO!$N363="B"),"GIRO BAIXO",IF(AND(COMPARATIVO!$H363="A",COMPARATIVO!$N363="C"),"GIRO MUITO BAIXO",IF(AND(COMPARATIVO!$H363="B",COMPARATIVO!$N363="A"),"GIRO ALTO",IF(AND(COMPARATIVO!$H363="B",COMPARATIVO!$N363="C"),"GIRO BAIXO",IF(AND(COMPARATIVO!$H363="C",COMPARATIVO!$N363="A"),"GIRO MUITO ALTO",IF(AND(COMPARATIVO!$H363="C",COMPARATIVO!$N363="B"),"GIRO ALTO",""))))))))</f>
        <v>GIRO MUITO ALTO</v>
      </c>
    </row>
    <row r="364" spans="1:15" x14ac:dyDescent="0.25">
      <c r="A364" s="201" t="str">
        <f>'CURVA ABC'!A368</f>
        <v>POUPA ACEROLA BARRA 1Kg</v>
      </c>
      <c r="B364" s="201" t="str">
        <f>IFERROR(VLOOKUP(Tabela5[[#This Row],[PRODUTO]],CADASTRO!$B$2:$C$393,2,0),"")</f>
        <v/>
      </c>
      <c r="C364" s="201">
        <f>'CURVA ABC'!B368</f>
        <v>0</v>
      </c>
      <c r="D364" s="197">
        <f>'CURVA ABC'!C368</f>
        <v>0</v>
      </c>
      <c r="E364" s="197">
        <f>'CURVA ABC'!D368</f>
        <v>0</v>
      </c>
      <c r="F364" s="198">
        <f>IFERROR(Tabela5[[#This Row],[VALOR]]/'CURVA ABC'!$C$2,0)</f>
        <v>0</v>
      </c>
      <c r="G364" s="198">
        <f>'CURVA ABC'!E368</f>
        <v>1</v>
      </c>
      <c r="H364" s="199" t="str">
        <f>'CURVA ABC'!F368</f>
        <v>C</v>
      </c>
      <c r="I364" s="199">
        <f>VLOOKUP(Tabela5[[#This Row],[PRODUTO]],'CURVA ABC'!$H$10:$M$404,2,0)</f>
        <v>0</v>
      </c>
      <c r="J364" s="197">
        <f>VLOOKUP(Tabela5[[#This Row],[PRODUTO]],'CURVA ABC'!$H$10:$M$404,3,0)</f>
        <v>0</v>
      </c>
      <c r="K364" s="197">
        <f>VLOOKUP(Tabela5[[#This Row],[PRODUTO]],'CURVA ABC'!$H$10:$M$404,4,0)</f>
        <v>0</v>
      </c>
      <c r="L364" s="198">
        <f>IFERROR(Tabela5[[#This Row],[VALOR.]]/'CURVA ABC'!$J$2,0)</f>
        <v>0</v>
      </c>
      <c r="M364" s="198">
        <f>VLOOKUP(Tabela5[[#This Row],[PRODUTO]],'CURVA ABC'!$H$10:$M$404,5,0)</f>
        <v>0</v>
      </c>
      <c r="N364" s="199" t="str">
        <f>VLOOKUP(Tabela5[[#This Row],[PRODUTO]],'CURVA ABC'!$H$10:$M$404,6,0)</f>
        <v>A</v>
      </c>
      <c r="O364" s="197" t="str">
        <f>IF(AND(COMPARATIVO!$H364="",COMPARATIVO!$N364=""),"",IF(COMPARATIVO!$H364=COMPARATIVO!$N364,"EQUILIBRADO",IF(AND(COMPARATIVO!$H364="A",COMPARATIVO!$N364="B"),"GIRO BAIXO",IF(AND(COMPARATIVO!$H364="A",COMPARATIVO!$N364="C"),"GIRO MUITO BAIXO",IF(AND(COMPARATIVO!$H364="B",COMPARATIVO!$N364="A"),"GIRO ALTO",IF(AND(COMPARATIVO!$H364="B",COMPARATIVO!$N364="C"),"GIRO BAIXO",IF(AND(COMPARATIVO!$H364="C",COMPARATIVO!$N364="A"),"GIRO MUITO ALTO",IF(AND(COMPARATIVO!$H364="C",COMPARATIVO!$N364="B"),"GIRO ALTO",""))))))))</f>
        <v>GIRO MUITO ALTO</v>
      </c>
    </row>
    <row r="365" spans="1:15" x14ac:dyDescent="0.25">
      <c r="A365" s="200" t="str">
        <f>'CURVA ABC'!A369</f>
        <v>POUPA AMORA PC 10 UN.</v>
      </c>
      <c r="B365" s="200" t="str">
        <f>IFERROR(VLOOKUP(Tabela5[[#This Row],[PRODUTO]],CADASTRO!$B$2:$C$393,2,0),"")</f>
        <v/>
      </c>
      <c r="C365" s="200">
        <f>'CURVA ABC'!B369</f>
        <v>0</v>
      </c>
      <c r="D365" s="194">
        <f>'CURVA ABC'!C369</f>
        <v>0</v>
      </c>
      <c r="E365" s="194">
        <f>'CURVA ABC'!D369</f>
        <v>0</v>
      </c>
      <c r="F365" s="195">
        <f>IFERROR(Tabela5[[#This Row],[VALOR]]/'CURVA ABC'!$C$2,0)</f>
        <v>0</v>
      </c>
      <c r="G365" s="195">
        <f>'CURVA ABC'!E369</f>
        <v>1</v>
      </c>
      <c r="H365" s="196" t="str">
        <f>'CURVA ABC'!F369</f>
        <v>C</v>
      </c>
      <c r="I365" s="196">
        <f>VLOOKUP(Tabela5[[#This Row],[PRODUTO]],'CURVA ABC'!$H$10:$M$404,2,0)</f>
        <v>0</v>
      </c>
      <c r="J365" s="194">
        <f>VLOOKUP(Tabela5[[#This Row],[PRODUTO]],'CURVA ABC'!$H$10:$M$404,3,0)</f>
        <v>0</v>
      </c>
      <c r="K365" s="194">
        <f>VLOOKUP(Tabela5[[#This Row],[PRODUTO]],'CURVA ABC'!$H$10:$M$404,4,0)</f>
        <v>0</v>
      </c>
      <c r="L365" s="195">
        <f>IFERROR(Tabela5[[#This Row],[VALOR.]]/'CURVA ABC'!$J$2,0)</f>
        <v>0</v>
      </c>
      <c r="M365" s="195">
        <f>VLOOKUP(Tabela5[[#This Row],[PRODUTO]],'CURVA ABC'!$H$10:$M$404,5,0)</f>
        <v>0</v>
      </c>
      <c r="N365" s="196" t="str">
        <f>VLOOKUP(Tabela5[[#This Row],[PRODUTO]],'CURVA ABC'!$H$10:$M$404,6,0)</f>
        <v>A</v>
      </c>
      <c r="O365" s="194" t="str">
        <f>IF(AND(COMPARATIVO!$H365="",COMPARATIVO!$N365=""),"",IF(COMPARATIVO!$H365=COMPARATIVO!$N365,"EQUILIBRADO",IF(AND(COMPARATIVO!$H365="A",COMPARATIVO!$N365="B"),"GIRO BAIXO",IF(AND(COMPARATIVO!$H365="A",COMPARATIVO!$N365="C"),"GIRO MUITO BAIXO",IF(AND(COMPARATIVO!$H365="B",COMPARATIVO!$N365="A"),"GIRO ALTO",IF(AND(COMPARATIVO!$H365="B",COMPARATIVO!$N365="C"),"GIRO BAIXO",IF(AND(COMPARATIVO!$H365="C",COMPARATIVO!$N365="A"),"GIRO MUITO ALTO",IF(AND(COMPARATIVO!$H365="C",COMPARATIVO!$N365="B"),"GIRO ALTO",""))))))))</f>
        <v>GIRO MUITO ALTO</v>
      </c>
    </row>
    <row r="366" spans="1:15" x14ac:dyDescent="0.25">
      <c r="A366" s="201" t="str">
        <f>'CURVA ABC'!A370</f>
        <v>POUPA CAJU BARRA 1KG</v>
      </c>
      <c r="B366" s="201" t="str">
        <f>IFERROR(VLOOKUP(Tabela5[[#This Row],[PRODUTO]],CADASTRO!$B$2:$C$393,2,0),"")</f>
        <v/>
      </c>
      <c r="C366" s="201">
        <f>'CURVA ABC'!B370</f>
        <v>0</v>
      </c>
      <c r="D366" s="197">
        <f>'CURVA ABC'!C370</f>
        <v>0</v>
      </c>
      <c r="E366" s="197">
        <f>'CURVA ABC'!D370</f>
        <v>0</v>
      </c>
      <c r="F366" s="198">
        <f>IFERROR(Tabela5[[#This Row],[VALOR]]/'CURVA ABC'!$C$2,0)</f>
        <v>0</v>
      </c>
      <c r="G366" s="198">
        <f>'CURVA ABC'!E370</f>
        <v>1</v>
      </c>
      <c r="H366" s="199" t="str">
        <f>'CURVA ABC'!F370</f>
        <v>C</v>
      </c>
      <c r="I366" s="199">
        <f>VLOOKUP(Tabela5[[#This Row],[PRODUTO]],'CURVA ABC'!$H$10:$M$404,2,0)</f>
        <v>0</v>
      </c>
      <c r="J366" s="197">
        <f>VLOOKUP(Tabela5[[#This Row],[PRODUTO]],'CURVA ABC'!$H$10:$M$404,3,0)</f>
        <v>0</v>
      </c>
      <c r="K366" s="197">
        <f>VLOOKUP(Tabela5[[#This Row],[PRODUTO]],'CURVA ABC'!$H$10:$M$404,4,0)</f>
        <v>0</v>
      </c>
      <c r="L366" s="198">
        <f>IFERROR(Tabela5[[#This Row],[VALOR.]]/'CURVA ABC'!$J$2,0)</f>
        <v>0</v>
      </c>
      <c r="M366" s="198">
        <f>VLOOKUP(Tabela5[[#This Row],[PRODUTO]],'CURVA ABC'!$H$10:$M$404,5,0)</f>
        <v>0</v>
      </c>
      <c r="N366" s="199" t="str">
        <f>VLOOKUP(Tabela5[[#This Row],[PRODUTO]],'CURVA ABC'!$H$10:$M$404,6,0)</f>
        <v>A</v>
      </c>
      <c r="O366" s="197" t="str">
        <f>IF(AND(COMPARATIVO!$H366="",COMPARATIVO!$N366=""),"",IF(COMPARATIVO!$H366=COMPARATIVO!$N366,"EQUILIBRADO",IF(AND(COMPARATIVO!$H366="A",COMPARATIVO!$N366="B"),"GIRO BAIXO",IF(AND(COMPARATIVO!$H366="A",COMPARATIVO!$N366="C"),"GIRO MUITO BAIXO",IF(AND(COMPARATIVO!$H366="B",COMPARATIVO!$N366="A"),"GIRO ALTO",IF(AND(COMPARATIVO!$H366="B",COMPARATIVO!$N366="C"),"GIRO BAIXO",IF(AND(COMPARATIVO!$H366="C",COMPARATIVO!$N366="A"),"GIRO MUITO ALTO",IF(AND(COMPARATIVO!$H366="C",COMPARATIVO!$N366="B"),"GIRO ALTO",""))))))))</f>
        <v>GIRO MUITO ALTO</v>
      </c>
    </row>
    <row r="367" spans="1:15" x14ac:dyDescent="0.25">
      <c r="A367" s="200" t="str">
        <f>'CURVA ABC'!A371</f>
        <v>POUPA CAJU PACOTE COM 10un</v>
      </c>
      <c r="B367" s="200" t="str">
        <f>IFERROR(VLOOKUP(Tabela5[[#This Row],[PRODUTO]],CADASTRO!$B$2:$C$393,2,0),"")</f>
        <v/>
      </c>
      <c r="C367" s="200">
        <f>'CURVA ABC'!B371</f>
        <v>0</v>
      </c>
      <c r="D367" s="194">
        <f>'CURVA ABC'!C371</f>
        <v>0</v>
      </c>
      <c r="E367" s="194">
        <f>'CURVA ABC'!D371</f>
        <v>0</v>
      </c>
      <c r="F367" s="195">
        <f>IFERROR(Tabela5[[#This Row],[VALOR]]/'CURVA ABC'!$C$2,0)</f>
        <v>0</v>
      </c>
      <c r="G367" s="195">
        <f>'CURVA ABC'!E371</f>
        <v>1</v>
      </c>
      <c r="H367" s="196" t="str">
        <f>'CURVA ABC'!F371</f>
        <v>C</v>
      </c>
      <c r="I367" s="196">
        <f>VLOOKUP(Tabela5[[#This Row],[PRODUTO]],'CURVA ABC'!$H$10:$M$404,2,0)</f>
        <v>0</v>
      </c>
      <c r="J367" s="194">
        <f>VLOOKUP(Tabela5[[#This Row],[PRODUTO]],'CURVA ABC'!$H$10:$M$404,3,0)</f>
        <v>0</v>
      </c>
      <c r="K367" s="194">
        <f>VLOOKUP(Tabela5[[#This Row],[PRODUTO]],'CURVA ABC'!$H$10:$M$404,4,0)</f>
        <v>0</v>
      </c>
      <c r="L367" s="195">
        <f>IFERROR(Tabela5[[#This Row],[VALOR.]]/'CURVA ABC'!$J$2,0)</f>
        <v>0</v>
      </c>
      <c r="M367" s="195">
        <f>VLOOKUP(Tabela5[[#This Row],[PRODUTO]],'CURVA ABC'!$H$10:$M$404,5,0)</f>
        <v>0</v>
      </c>
      <c r="N367" s="196" t="str">
        <f>VLOOKUP(Tabela5[[#This Row],[PRODUTO]],'CURVA ABC'!$H$10:$M$404,6,0)</f>
        <v>A</v>
      </c>
      <c r="O367" s="194" t="str">
        <f>IF(AND(COMPARATIVO!$H367="",COMPARATIVO!$N367=""),"",IF(COMPARATIVO!$H367=COMPARATIVO!$N367,"EQUILIBRADO",IF(AND(COMPARATIVO!$H367="A",COMPARATIVO!$N367="B"),"GIRO BAIXO",IF(AND(COMPARATIVO!$H367="A",COMPARATIVO!$N367="C"),"GIRO MUITO BAIXO",IF(AND(COMPARATIVO!$H367="B",COMPARATIVO!$N367="A"),"GIRO ALTO",IF(AND(COMPARATIVO!$H367="B",COMPARATIVO!$N367="C"),"GIRO BAIXO",IF(AND(COMPARATIVO!$H367="C",COMPARATIVO!$N367="A"),"GIRO MUITO ALTO",IF(AND(COMPARATIVO!$H367="C",COMPARATIVO!$N367="B"),"GIRO ALTO",""))))))))</f>
        <v>GIRO MUITO ALTO</v>
      </c>
    </row>
    <row r="368" spans="1:15" x14ac:dyDescent="0.25">
      <c r="A368" s="201" t="str">
        <f>'CURVA ABC'!A372</f>
        <v>POUPA TAMARINDO PACOTECOM 10un</v>
      </c>
      <c r="B368" s="201" t="str">
        <f>IFERROR(VLOOKUP(Tabela5[[#This Row],[PRODUTO]],CADASTRO!$B$2:$C$393,2,0),"")</f>
        <v/>
      </c>
      <c r="C368" s="201">
        <f>'CURVA ABC'!B372</f>
        <v>0</v>
      </c>
      <c r="D368" s="197">
        <f>'CURVA ABC'!C372</f>
        <v>0</v>
      </c>
      <c r="E368" s="197">
        <f>'CURVA ABC'!D372</f>
        <v>0</v>
      </c>
      <c r="F368" s="198">
        <f>IFERROR(Tabela5[[#This Row],[VALOR]]/'CURVA ABC'!$C$2,0)</f>
        <v>0</v>
      </c>
      <c r="G368" s="198">
        <f>'CURVA ABC'!E372</f>
        <v>1</v>
      </c>
      <c r="H368" s="199" t="str">
        <f>'CURVA ABC'!F372</f>
        <v>C</v>
      </c>
      <c r="I368" s="199">
        <f>VLOOKUP(Tabela5[[#This Row],[PRODUTO]],'CURVA ABC'!$H$10:$M$404,2,0)</f>
        <v>0</v>
      </c>
      <c r="J368" s="197">
        <f>VLOOKUP(Tabela5[[#This Row],[PRODUTO]],'CURVA ABC'!$H$10:$M$404,3,0)</f>
        <v>0</v>
      </c>
      <c r="K368" s="197">
        <f>VLOOKUP(Tabela5[[#This Row],[PRODUTO]],'CURVA ABC'!$H$10:$M$404,4,0)</f>
        <v>0</v>
      </c>
      <c r="L368" s="198">
        <f>IFERROR(Tabela5[[#This Row],[VALOR.]]/'CURVA ABC'!$J$2,0)</f>
        <v>0</v>
      </c>
      <c r="M368" s="198">
        <f>VLOOKUP(Tabela5[[#This Row],[PRODUTO]],'CURVA ABC'!$H$10:$M$404,5,0)</f>
        <v>0</v>
      </c>
      <c r="N368" s="199" t="str">
        <f>VLOOKUP(Tabela5[[#This Row],[PRODUTO]],'CURVA ABC'!$H$10:$M$404,6,0)</f>
        <v>A</v>
      </c>
      <c r="O368" s="197" t="str">
        <f>IF(AND(COMPARATIVO!$H368="",COMPARATIVO!$N368=""),"",IF(COMPARATIVO!$H368=COMPARATIVO!$N368,"EQUILIBRADO",IF(AND(COMPARATIVO!$H368="A",COMPARATIVO!$N368="B"),"GIRO BAIXO",IF(AND(COMPARATIVO!$H368="A",COMPARATIVO!$N368="C"),"GIRO MUITO BAIXO",IF(AND(COMPARATIVO!$H368="B",COMPARATIVO!$N368="A"),"GIRO ALTO",IF(AND(COMPARATIVO!$H368="B",COMPARATIVO!$N368="C"),"GIRO BAIXO",IF(AND(COMPARATIVO!$H368="C",COMPARATIVO!$N368="A"),"GIRO MUITO ALTO",IF(AND(COMPARATIVO!$H368="C",COMPARATIVO!$N368="B"),"GIRO ALTO",""))))))))</f>
        <v>GIRO MUITO ALTO</v>
      </c>
    </row>
    <row r="369" spans="1:15" x14ac:dyDescent="0.25">
      <c r="A369" s="200" t="str">
        <f>'CURVA ABC'!A373</f>
        <v>PRESUNTO PEÇA Kg</v>
      </c>
      <c r="B369" s="200" t="str">
        <f>IFERROR(VLOOKUP(Tabela5[[#This Row],[PRODUTO]],CADASTRO!$B$2:$C$393,2,0),"")</f>
        <v/>
      </c>
      <c r="C369" s="200">
        <f>'CURVA ABC'!B373</f>
        <v>0</v>
      </c>
      <c r="D369" s="194">
        <f>'CURVA ABC'!C373</f>
        <v>0</v>
      </c>
      <c r="E369" s="194">
        <f>'CURVA ABC'!D373</f>
        <v>0</v>
      </c>
      <c r="F369" s="195">
        <f>IFERROR(Tabela5[[#This Row],[VALOR]]/'CURVA ABC'!$C$2,0)</f>
        <v>0</v>
      </c>
      <c r="G369" s="195">
        <f>'CURVA ABC'!E373</f>
        <v>1</v>
      </c>
      <c r="H369" s="196" t="str">
        <f>'CURVA ABC'!F373</f>
        <v>C</v>
      </c>
      <c r="I369" s="196">
        <f>VLOOKUP(Tabela5[[#This Row],[PRODUTO]],'CURVA ABC'!$H$10:$M$404,2,0)</f>
        <v>0</v>
      </c>
      <c r="J369" s="194">
        <f>VLOOKUP(Tabela5[[#This Row],[PRODUTO]],'CURVA ABC'!$H$10:$M$404,3,0)</f>
        <v>0</v>
      </c>
      <c r="K369" s="194">
        <f>VLOOKUP(Tabela5[[#This Row],[PRODUTO]],'CURVA ABC'!$H$10:$M$404,4,0)</f>
        <v>0</v>
      </c>
      <c r="L369" s="195">
        <f>IFERROR(Tabela5[[#This Row],[VALOR.]]/'CURVA ABC'!$J$2,0)</f>
        <v>0</v>
      </c>
      <c r="M369" s="195">
        <f>VLOOKUP(Tabela5[[#This Row],[PRODUTO]],'CURVA ABC'!$H$10:$M$404,5,0)</f>
        <v>0</v>
      </c>
      <c r="N369" s="196" t="str">
        <f>VLOOKUP(Tabela5[[#This Row],[PRODUTO]],'CURVA ABC'!$H$10:$M$404,6,0)</f>
        <v>A</v>
      </c>
      <c r="O369" s="194" t="str">
        <f>IF(AND(COMPARATIVO!$H369="",COMPARATIVO!$N369=""),"",IF(COMPARATIVO!$H369=COMPARATIVO!$N369,"EQUILIBRADO",IF(AND(COMPARATIVO!$H369="A",COMPARATIVO!$N369="B"),"GIRO BAIXO",IF(AND(COMPARATIVO!$H369="A",COMPARATIVO!$N369="C"),"GIRO MUITO BAIXO",IF(AND(COMPARATIVO!$H369="B",COMPARATIVO!$N369="A"),"GIRO ALTO",IF(AND(COMPARATIVO!$H369="B",COMPARATIVO!$N369="C"),"GIRO BAIXO",IF(AND(COMPARATIVO!$H369="C",COMPARATIVO!$N369="A"),"GIRO MUITO ALTO",IF(AND(COMPARATIVO!$H369="C",COMPARATIVO!$N369="B"),"GIRO ALTO",""))))))))</f>
        <v>GIRO MUITO ALTO</v>
      </c>
    </row>
    <row r="370" spans="1:15" x14ac:dyDescent="0.25">
      <c r="A370" s="201" t="str">
        <f>'CURVA ABC'!A374</f>
        <v>PRESUTO FATIADO Kg</v>
      </c>
      <c r="B370" s="201" t="str">
        <f>IFERROR(VLOOKUP(Tabela5[[#This Row],[PRODUTO]],CADASTRO!$B$2:$C$393,2,0),"")</f>
        <v/>
      </c>
      <c r="C370" s="201">
        <f>'CURVA ABC'!B374</f>
        <v>0</v>
      </c>
      <c r="D370" s="197">
        <f>'CURVA ABC'!C374</f>
        <v>0</v>
      </c>
      <c r="E370" s="197">
        <f>'CURVA ABC'!D374</f>
        <v>0</v>
      </c>
      <c r="F370" s="198">
        <f>IFERROR(Tabela5[[#This Row],[VALOR]]/'CURVA ABC'!$C$2,0)</f>
        <v>0</v>
      </c>
      <c r="G370" s="198">
        <f>'CURVA ABC'!E374</f>
        <v>1</v>
      </c>
      <c r="H370" s="199" t="str">
        <f>'CURVA ABC'!F374</f>
        <v>C</v>
      </c>
      <c r="I370" s="199">
        <f>VLOOKUP(Tabela5[[#This Row],[PRODUTO]],'CURVA ABC'!$H$10:$M$404,2,0)</f>
        <v>0</v>
      </c>
      <c r="J370" s="197">
        <f>VLOOKUP(Tabela5[[#This Row],[PRODUTO]],'CURVA ABC'!$H$10:$M$404,3,0)</f>
        <v>0</v>
      </c>
      <c r="K370" s="197">
        <f>VLOOKUP(Tabela5[[#This Row],[PRODUTO]],'CURVA ABC'!$H$10:$M$404,4,0)</f>
        <v>0</v>
      </c>
      <c r="L370" s="198">
        <f>IFERROR(Tabela5[[#This Row],[VALOR.]]/'CURVA ABC'!$J$2,0)</f>
        <v>0</v>
      </c>
      <c r="M370" s="198">
        <f>VLOOKUP(Tabela5[[#This Row],[PRODUTO]],'CURVA ABC'!$H$10:$M$404,5,0)</f>
        <v>0</v>
      </c>
      <c r="N370" s="199" t="str">
        <f>VLOOKUP(Tabela5[[#This Row],[PRODUTO]],'CURVA ABC'!$H$10:$M$404,6,0)</f>
        <v>A</v>
      </c>
      <c r="O370" s="197" t="str">
        <f>IF(AND(COMPARATIVO!$H370="",COMPARATIVO!$N370=""),"",IF(COMPARATIVO!$H370=COMPARATIVO!$N370,"EQUILIBRADO",IF(AND(COMPARATIVO!$H370="A",COMPARATIVO!$N370="B"),"GIRO BAIXO",IF(AND(COMPARATIVO!$H370="A",COMPARATIVO!$N370="C"),"GIRO MUITO BAIXO",IF(AND(COMPARATIVO!$H370="B",COMPARATIVO!$N370="A"),"GIRO ALTO",IF(AND(COMPARATIVO!$H370="B",COMPARATIVO!$N370="C"),"GIRO BAIXO",IF(AND(COMPARATIVO!$H370="C",COMPARATIVO!$N370="A"),"GIRO MUITO ALTO",IF(AND(COMPARATIVO!$H370="C",COMPARATIVO!$N370="B"),"GIRO ALTO",""))))))))</f>
        <v>GIRO MUITO ALTO</v>
      </c>
    </row>
    <row r="371" spans="1:15" x14ac:dyDescent="0.25">
      <c r="A371" s="200" t="str">
        <f>'CURVA ABC'!A375</f>
        <v>PURÊ DE BATATAS PÓ</v>
      </c>
      <c r="B371" s="200" t="str">
        <f>IFERROR(VLOOKUP(Tabela5[[#This Row],[PRODUTO]],CADASTRO!$B$2:$C$393,2,0),"")</f>
        <v/>
      </c>
      <c r="C371" s="200">
        <f>'CURVA ABC'!B375</f>
        <v>0</v>
      </c>
      <c r="D371" s="194">
        <f>'CURVA ABC'!C375</f>
        <v>0</v>
      </c>
      <c r="E371" s="194">
        <f>'CURVA ABC'!D375</f>
        <v>0</v>
      </c>
      <c r="F371" s="195">
        <f>IFERROR(Tabela5[[#This Row],[VALOR]]/'CURVA ABC'!$C$2,0)</f>
        <v>0</v>
      </c>
      <c r="G371" s="195">
        <f>'CURVA ABC'!E375</f>
        <v>1</v>
      </c>
      <c r="H371" s="196" t="str">
        <f>'CURVA ABC'!F375</f>
        <v>C</v>
      </c>
      <c r="I371" s="196">
        <f>VLOOKUP(Tabela5[[#This Row],[PRODUTO]],'CURVA ABC'!$H$10:$M$404,2,0)</f>
        <v>0</v>
      </c>
      <c r="J371" s="194">
        <f>VLOOKUP(Tabela5[[#This Row],[PRODUTO]],'CURVA ABC'!$H$10:$M$404,3,0)</f>
        <v>0</v>
      </c>
      <c r="K371" s="194">
        <f>VLOOKUP(Tabela5[[#This Row],[PRODUTO]],'CURVA ABC'!$H$10:$M$404,4,0)</f>
        <v>0</v>
      </c>
      <c r="L371" s="195">
        <f>IFERROR(Tabela5[[#This Row],[VALOR.]]/'CURVA ABC'!$J$2,0)</f>
        <v>0</v>
      </c>
      <c r="M371" s="195">
        <f>VLOOKUP(Tabela5[[#This Row],[PRODUTO]],'CURVA ABC'!$H$10:$M$404,5,0)</f>
        <v>0</v>
      </c>
      <c r="N371" s="196" t="str">
        <f>VLOOKUP(Tabela5[[#This Row],[PRODUTO]],'CURVA ABC'!$H$10:$M$404,6,0)</f>
        <v>A</v>
      </c>
      <c r="O371" s="194" t="str">
        <f>IF(AND(COMPARATIVO!$H371="",COMPARATIVO!$N371=""),"",IF(COMPARATIVO!$H371=COMPARATIVO!$N371,"EQUILIBRADO",IF(AND(COMPARATIVO!$H371="A",COMPARATIVO!$N371="B"),"GIRO BAIXO",IF(AND(COMPARATIVO!$H371="A",COMPARATIVO!$N371="C"),"GIRO MUITO BAIXO",IF(AND(COMPARATIVO!$H371="B",COMPARATIVO!$N371="A"),"GIRO ALTO",IF(AND(COMPARATIVO!$H371="B",COMPARATIVO!$N371="C"),"GIRO BAIXO",IF(AND(COMPARATIVO!$H371="C",COMPARATIVO!$N371="A"),"GIRO MUITO ALTO",IF(AND(COMPARATIVO!$H371="C",COMPARATIVO!$N371="B"),"GIRO ALTO",""))))))))</f>
        <v>GIRO MUITO ALTO</v>
      </c>
    </row>
    <row r="372" spans="1:15" x14ac:dyDescent="0.25">
      <c r="A372" s="201" t="str">
        <f>'CURVA ABC'!A376</f>
        <v>QUEIJO COALHO</v>
      </c>
      <c r="B372" s="201" t="str">
        <f>IFERROR(VLOOKUP(Tabela5[[#This Row],[PRODUTO]],CADASTRO!$B$2:$C$393,2,0),"")</f>
        <v/>
      </c>
      <c r="C372" s="201">
        <f>'CURVA ABC'!B376</f>
        <v>0</v>
      </c>
      <c r="D372" s="197">
        <f>'CURVA ABC'!C376</f>
        <v>0</v>
      </c>
      <c r="E372" s="197">
        <f>'CURVA ABC'!D376</f>
        <v>0</v>
      </c>
      <c r="F372" s="198">
        <f>IFERROR(Tabela5[[#This Row],[VALOR]]/'CURVA ABC'!$C$2,0)</f>
        <v>0</v>
      </c>
      <c r="G372" s="198">
        <f>'CURVA ABC'!E376</f>
        <v>1</v>
      </c>
      <c r="H372" s="199" t="str">
        <f>'CURVA ABC'!F376</f>
        <v>C</v>
      </c>
      <c r="I372" s="199">
        <f>VLOOKUP(Tabela5[[#This Row],[PRODUTO]],'CURVA ABC'!$H$10:$M$404,2,0)</f>
        <v>0</v>
      </c>
      <c r="J372" s="197">
        <f>VLOOKUP(Tabela5[[#This Row],[PRODUTO]],'CURVA ABC'!$H$10:$M$404,3,0)</f>
        <v>0</v>
      </c>
      <c r="K372" s="197">
        <f>VLOOKUP(Tabela5[[#This Row],[PRODUTO]],'CURVA ABC'!$H$10:$M$404,4,0)</f>
        <v>0</v>
      </c>
      <c r="L372" s="198">
        <f>IFERROR(Tabela5[[#This Row],[VALOR.]]/'CURVA ABC'!$J$2,0)</f>
        <v>0</v>
      </c>
      <c r="M372" s="198">
        <f>VLOOKUP(Tabela5[[#This Row],[PRODUTO]],'CURVA ABC'!$H$10:$M$404,5,0)</f>
        <v>0</v>
      </c>
      <c r="N372" s="199" t="str">
        <f>VLOOKUP(Tabela5[[#This Row],[PRODUTO]],'CURVA ABC'!$H$10:$M$404,6,0)</f>
        <v>A</v>
      </c>
      <c r="O372" s="197" t="str">
        <f>IF(AND(COMPARATIVO!$H372="",COMPARATIVO!$N372=""),"",IF(COMPARATIVO!$H372=COMPARATIVO!$N372,"EQUILIBRADO",IF(AND(COMPARATIVO!$H372="A",COMPARATIVO!$N372="B"),"GIRO BAIXO",IF(AND(COMPARATIVO!$H372="A",COMPARATIVO!$N372="C"),"GIRO MUITO BAIXO",IF(AND(COMPARATIVO!$H372="B",COMPARATIVO!$N372="A"),"GIRO ALTO",IF(AND(COMPARATIVO!$H372="B",COMPARATIVO!$N372="C"),"GIRO BAIXO",IF(AND(COMPARATIVO!$H372="C",COMPARATIVO!$N372="A"),"GIRO MUITO ALTO",IF(AND(COMPARATIVO!$H372="C",COMPARATIVO!$N372="B"),"GIRO ALTO",""))))))))</f>
        <v>GIRO MUITO ALTO</v>
      </c>
    </row>
    <row r="373" spans="1:15" x14ac:dyDescent="0.25">
      <c r="A373" s="200" t="str">
        <f>'CURVA ABC'!A377</f>
        <v>QUIABO</v>
      </c>
      <c r="B373" s="200" t="str">
        <f>IFERROR(VLOOKUP(Tabela5[[#This Row],[PRODUTO]],CADASTRO!$B$2:$C$393,2,0),"")</f>
        <v/>
      </c>
      <c r="C373" s="200">
        <f>'CURVA ABC'!B377</f>
        <v>0</v>
      </c>
      <c r="D373" s="194">
        <f>'CURVA ABC'!C377</f>
        <v>0</v>
      </c>
      <c r="E373" s="194">
        <f>'CURVA ABC'!D377</f>
        <v>0</v>
      </c>
      <c r="F373" s="195">
        <f>IFERROR(Tabela5[[#This Row],[VALOR]]/'CURVA ABC'!$C$2,0)</f>
        <v>0</v>
      </c>
      <c r="G373" s="195">
        <f>'CURVA ABC'!E377</f>
        <v>1</v>
      </c>
      <c r="H373" s="196" t="str">
        <f>'CURVA ABC'!F377</f>
        <v>C</v>
      </c>
      <c r="I373" s="196">
        <f>VLOOKUP(Tabela5[[#This Row],[PRODUTO]],'CURVA ABC'!$H$10:$M$404,2,0)</f>
        <v>0</v>
      </c>
      <c r="J373" s="194">
        <f>VLOOKUP(Tabela5[[#This Row],[PRODUTO]],'CURVA ABC'!$H$10:$M$404,3,0)</f>
        <v>0</v>
      </c>
      <c r="K373" s="194">
        <f>VLOOKUP(Tabela5[[#This Row],[PRODUTO]],'CURVA ABC'!$H$10:$M$404,4,0)</f>
        <v>0</v>
      </c>
      <c r="L373" s="195">
        <f>IFERROR(Tabela5[[#This Row],[VALOR.]]/'CURVA ABC'!$J$2,0)</f>
        <v>0</v>
      </c>
      <c r="M373" s="195">
        <f>VLOOKUP(Tabela5[[#This Row],[PRODUTO]],'CURVA ABC'!$H$10:$M$404,5,0)</f>
        <v>0</v>
      </c>
      <c r="N373" s="196" t="str">
        <f>VLOOKUP(Tabela5[[#This Row],[PRODUTO]],'CURVA ABC'!$H$10:$M$404,6,0)</f>
        <v>A</v>
      </c>
      <c r="O373" s="194" t="str">
        <f>IF(AND(COMPARATIVO!$H373="",COMPARATIVO!$N373=""),"",IF(COMPARATIVO!$H373=COMPARATIVO!$N373,"EQUILIBRADO",IF(AND(COMPARATIVO!$H373="A",COMPARATIVO!$N373="B"),"GIRO BAIXO",IF(AND(COMPARATIVO!$H373="A",COMPARATIVO!$N373="C"),"GIRO MUITO BAIXO",IF(AND(COMPARATIVO!$H373="B",COMPARATIVO!$N373="A"),"GIRO ALTO",IF(AND(COMPARATIVO!$H373="B",COMPARATIVO!$N373="C"),"GIRO BAIXO",IF(AND(COMPARATIVO!$H373="C",COMPARATIVO!$N373="A"),"GIRO MUITO ALTO",IF(AND(COMPARATIVO!$H373="C",COMPARATIVO!$N373="B"),"GIRO ALTO",""))))))))</f>
        <v>GIRO MUITO ALTO</v>
      </c>
    </row>
    <row r="374" spans="1:15" x14ac:dyDescent="0.25">
      <c r="A374" s="201" t="str">
        <f>'CURVA ABC'!A378</f>
        <v>QUINOA</v>
      </c>
      <c r="B374" s="201" t="str">
        <f>IFERROR(VLOOKUP(Tabela5[[#This Row],[PRODUTO]],CADASTRO!$B$2:$C$393,2,0),"")</f>
        <v/>
      </c>
      <c r="C374" s="201">
        <f>'CURVA ABC'!B378</f>
        <v>0</v>
      </c>
      <c r="D374" s="197">
        <f>'CURVA ABC'!C378</f>
        <v>0</v>
      </c>
      <c r="E374" s="197">
        <f>'CURVA ABC'!D378</f>
        <v>0</v>
      </c>
      <c r="F374" s="198">
        <f>IFERROR(Tabela5[[#This Row],[VALOR]]/'CURVA ABC'!$C$2,0)</f>
        <v>0</v>
      </c>
      <c r="G374" s="198">
        <f>'CURVA ABC'!E378</f>
        <v>1</v>
      </c>
      <c r="H374" s="199" t="str">
        <f>'CURVA ABC'!F378</f>
        <v>C</v>
      </c>
      <c r="I374" s="199">
        <f>VLOOKUP(Tabela5[[#This Row],[PRODUTO]],'CURVA ABC'!$H$10:$M$404,2,0)</f>
        <v>0</v>
      </c>
      <c r="J374" s="197">
        <f>VLOOKUP(Tabela5[[#This Row],[PRODUTO]],'CURVA ABC'!$H$10:$M$404,3,0)</f>
        <v>0</v>
      </c>
      <c r="K374" s="197">
        <f>VLOOKUP(Tabela5[[#This Row],[PRODUTO]],'CURVA ABC'!$H$10:$M$404,4,0)</f>
        <v>0</v>
      </c>
      <c r="L374" s="198">
        <f>IFERROR(Tabela5[[#This Row],[VALOR.]]/'CURVA ABC'!$J$2,0)</f>
        <v>0</v>
      </c>
      <c r="M374" s="198">
        <f>VLOOKUP(Tabela5[[#This Row],[PRODUTO]],'CURVA ABC'!$H$10:$M$404,5,0)</f>
        <v>0</v>
      </c>
      <c r="N374" s="199" t="str">
        <f>VLOOKUP(Tabela5[[#This Row],[PRODUTO]],'CURVA ABC'!$H$10:$M$404,6,0)</f>
        <v>A</v>
      </c>
      <c r="O374" s="197" t="str">
        <f>IF(AND(COMPARATIVO!$H374="",COMPARATIVO!$N374=""),"",IF(COMPARATIVO!$H374=COMPARATIVO!$N374,"EQUILIBRADO",IF(AND(COMPARATIVO!$H374="A",COMPARATIVO!$N374="B"),"GIRO BAIXO",IF(AND(COMPARATIVO!$H374="A",COMPARATIVO!$N374="C"),"GIRO MUITO BAIXO",IF(AND(COMPARATIVO!$H374="B",COMPARATIVO!$N374="A"),"GIRO ALTO",IF(AND(COMPARATIVO!$H374="B",COMPARATIVO!$N374="C"),"GIRO BAIXO",IF(AND(COMPARATIVO!$H374="C",COMPARATIVO!$N374="A"),"GIRO MUITO ALTO",IF(AND(COMPARATIVO!$H374="C",COMPARATIVO!$N374="B"),"GIRO ALTO",""))))))))</f>
        <v>GIRO MUITO ALTO</v>
      </c>
    </row>
    <row r="375" spans="1:15" x14ac:dyDescent="0.25">
      <c r="A375" s="200" t="str">
        <f>'CURVA ABC'!A379</f>
        <v>RABANETE</v>
      </c>
      <c r="B375" s="200" t="str">
        <f>IFERROR(VLOOKUP(Tabela5[[#This Row],[PRODUTO]],CADASTRO!$B$2:$C$393,2,0),"")</f>
        <v/>
      </c>
      <c r="C375" s="200">
        <f>'CURVA ABC'!B379</f>
        <v>0</v>
      </c>
      <c r="D375" s="194">
        <f>'CURVA ABC'!C379</f>
        <v>0</v>
      </c>
      <c r="E375" s="194">
        <f>'CURVA ABC'!D379</f>
        <v>0</v>
      </c>
      <c r="F375" s="195">
        <f>IFERROR(Tabela5[[#This Row],[VALOR]]/'CURVA ABC'!$C$2,0)</f>
        <v>0</v>
      </c>
      <c r="G375" s="195">
        <f>'CURVA ABC'!E379</f>
        <v>1</v>
      </c>
      <c r="H375" s="196" t="str">
        <f>'CURVA ABC'!F379</f>
        <v>C</v>
      </c>
      <c r="I375" s="196">
        <f>VLOOKUP(Tabela5[[#This Row],[PRODUTO]],'CURVA ABC'!$H$10:$M$404,2,0)</f>
        <v>0</v>
      </c>
      <c r="J375" s="194">
        <f>VLOOKUP(Tabela5[[#This Row],[PRODUTO]],'CURVA ABC'!$H$10:$M$404,3,0)</f>
        <v>0</v>
      </c>
      <c r="K375" s="194">
        <f>VLOOKUP(Tabela5[[#This Row],[PRODUTO]],'CURVA ABC'!$H$10:$M$404,4,0)</f>
        <v>0</v>
      </c>
      <c r="L375" s="195">
        <f>IFERROR(Tabela5[[#This Row],[VALOR.]]/'CURVA ABC'!$J$2,0)</f>
        <v>0</v>
      </c>
      <c r="M375" s="195">
        <f>VLOOKUP(Tabela5[[#This Row],[PRODUTO]],'CURVA ABC'!$H$10:$M$404,5,0)</f>
        <v>0</v>
      </c>
      <c r="N375" s="196" t="str">
        <f>VLOOKUP(Tabela5[[#This Row],[PRODUTO]],'CURVA ABC'!$H$10:$M$404,6,0)</f>
        <v>A</v>
      </c>
      <c r="O375" s="194" t="str">
        <f>IF(AND(COMPARATIVO!$H375="",COMPARATIVO!$N375=""),"",IF(COMPARATIVO!$H375=COMPARATIVO!$N375,"EQUILIBRADO",IF(AND(COMPARATIVO!$H375="A",COMPARATIVO!$N375="B"),"GIRO BAIXO",IF(AND(COMPARATIVO!$H375="A",COMPARATIVO!$N375="C"),"GIRO MUITO BAIXO",IF(AND(COMPARATIVO!$H375="B",COMPARATIVO!$N375="A"),"GIRO ALTO",IF(AND(COMPARATIVO!$H375="B",COMPARATIVO!$N375="C"),"GIRO BAIXO",IF(AND(COMPARATIVO!$H375="C",COMPARATIVO!$N375="A"),"GIRO MUITO ALTO",IF(AND(COMPARATIVO!$H375="C",COMPARATIVO!$N375="B"),"GIRO ALTO",""))))))))</f>
        <v>GIRO MUITO ALTO</v>
      </c>
    </row>
    <row r="376" spans="1:15" x14ac:dyDescent="0.25">
      <c r="A376" s="201" t="str">
        <f>'CURVA ABC'!A380</f>
        <v>RABO</v>
      </c>
      <c r="B376" s="201" t="str">
        <f>IFERROR(VLOOKUP(Tabela5[[#This Row],[PRODUTO]],CADASTRO!$B$2:$C$393,2,0),"")</f>
        <v/>
      </c>
      <c r="C376" s="201">
        <f>'CURVA ABC'!B380</f>
        <v>0</v>
      </c>
      <c r="D376" s="197">
        <f>'CURVA ABC'!C380</f>
        <v>0</v>
      </c>
      <c r="E376" s="197">
        <f>'CURVA ABC'!D380</f>
        <v>0</v>
      </c>
      <c r="F376" s="198">
        <f>IFERROR(Tabela5[[#This Row],[VALOR]]/'CURVA ABC'!$C$2,0)</f>
        <v>0</v>
      </c>
      <c r="G376" s="198">
        <f>'CURVA ABC'!E380</f>
        <v>1</v>
      </c>
      <c r="H376" s="199" t="str">
        <f>'CURVA ABC'!F380</f>
        <v>C</v>
      </c>
      <c r="I376" s="199">
        <f>VLOOKUP(Tabela5[[#This Row],[PRODUTO]],'CURVA ABC'!$H$10:$M$404,2,0)</f>
        <v>0</v>
      </c>
      <c r="J376" s="197">
        <f>VLOOKUP(Tabela5[[#This Row],[PRODUTO]],'CURVA ABC'!$H$10:$M$404,3,0)</f>
        <v>0</v>
      </c>
      <c r="K376" s="197">
        <f>VLOOKUP(Tabela5[[#This Row],[PRODUTO]],'CURVA ABC'!$H$10:$M$404,4,0)</f>
        <v>0</v>
      </c>
      <c r="L376" s="198">
        <f>IFERROR(Tabela5[[#This Row],[VALOR.]]/'CURVA ABC'!$J$2,0)</f>
        <v>0</v>
      </c>
      <c r="M376" s="198">
        <f>VLOOKUP(Tabela5[[#This Row],[PRODUTO]],'CURVA ABC'!$H$10:$M$404,5,0)</f>
        <v>0</v>
      </c>
      <c r="N376" s="199" t="str">
        <f>VLOOKUP(Tabela5[[#This Row],[PRODUTO]],'CURVA ABC'!$H$10:$M$404,6,0)</f>
        <v>A</v>
      </c>
      <c r="O376" s="197" t="str">
        <f>IF(AND(COMPARATIVO!$H376="",COMPARATIVO!$N376=""),"",IF(COMPARATIVO!$H376=COMPARATIVO!$N376,"EQUILIBRADO",IF(AND(COMPARATIVO!$H376="A",COMPARATIVO!$N376="B"),"GIRO BAIXO",IF(AND(COMPARATIVO!$H376="A",COMPARATIVO!$N376="C"),"GIRO MUITO BAIXO",IF(AND(COMPARATIVO!$H376="B",COMPARATIVO!$N376="A"),"GIRO ALTO",IF(AND(COMPARATIVO!$H376="B",COMPARATIVO!$N376="C"),"GIRO BAIXO",IF(AND(COMPARATIVO!$H376="C",COMPARATIVO!$N376="A"),"GIRO MUITO ALTO",IF(AND(COMPARATIVO!$H376="C",COMPARATIVO!$N376="B"),"GIRO ALTO",""))))))))</f>
        <v>GIRO MUITO ALTO</v>
      </c>
    </row>
    <row r="377" spans="1:15" x14ac:dyDescent="0.25">
      <c r="A377" s="200" t="str">
        <f>'CURVA ABC'!A381</f>
        <v>RABO SUÍNO</v>
      </c>
      <c r="B377" s="200" t="str">
        <f>IFERROR(VLOOKUP(Tabela5[[#This Row],[PRODUTO]],CADASTRO!$B$2:$C$393,2,0),"")</f>
        <v/>
      </c>
      <c r="C377" s="200">
        <f>'CURVA ABC'!B381</f>
        <v>0</v>
      </c>
      <c r="D377" s="194">
        <f>'CURVA ABC'!C381</f>
        <v>0</v>
      </c>
      <c r="E377" s="194">
        <f>'CURVA ABC'!D381</f>
        <v>0</v>
      </c>
      <c r="F377" s="195">
        <f>IFERROR(Tabela5[[#This Row],[VALOR]]/'CURVA ABC'!$C$2,0)</f>
        <v>0</v>
      </c>
      <c r="G377" s="195">
        <f>'CURVA ABC'!E381</f>
        <v>1</v>
      </c>
      <c r="H377" s="196" t="str">
        <f>'CURVA ABC'!F381</f>
        <v>C</v>
      </c>
      <c r="I377" s="196">
        <f>VLOOKUP(Tabela5[[#This Row],[PRODUTO]],'CURVA ABC'!$H$10:$M$404,2,0)</f>
        <v>0</v>
      </c>
      <c r="J377" s="194">
        <f>VLOOKUP(Tabela5[[#This Row],[PRODUTO]],'CURVA ABC'!$H$10:$M$404,3,0)</f>
        <v>0</v>
      </c>
      <c r="K377" s="194">
        <f>VLOOKUP(Tabela5[[#This Row],[PRODUTO]],'CURVA ABC'!$H$10:$M$404,4,0)</f>
        <v>0</v>
      </c>
      <c r="L377" s="195">
        <f>IFERROR(Tabela5[[#This Row],[VALOR.]]/'CURVA ABC'!$J$2,0)</f>
        <v>0</v>
      </c>
      <c r="M377" s="195">
        <f>VLOOKUP(Tabela5[[#This Row],[PRODUTO]],'CURVA ABC'!$H$10:$M$404,5,0)</f>
        <v>0</v>
      </c>
      <c r="N377" s="196" t="str">
        <f>VLOOKUP(Tabela5[[#This Row],[PRODUTO]],'CURVA ABC'!$H$10:$M$404,6,0)</f>
        <v>A</v>
      </c>
      <c r="O377" s="194" t="str">
        <f>IF(AND(COMPARATIVO!$H377="",COMPARATIVO!$N377=""),"",IF(COMPARATIVO!$H377=COMPARATIVO!$N377,"EQUILIBRADO",IF(AND(COMPARATIVO!$H377="A",COMPARATIVO!$N377="B"),"GIRO BAIXO",IF(AND(COMPARATIVO!$H377="A",COMPARATIVO!$N377="C"),"GIRO MUITO BAIXO",IF(AND(COMPARATIVO!$H377="B",COMPARATIVO!$N377="A"),"GIRO ALTO",IF(AND(COMPARATIVO!$H377="B",COMPARATIVO!$N377="C"),"GIRO BAIXO",IF(AND(COMPARATIVO!$H377="C",COMPARATIVO!$N377="A"),"GIRO MUITO ALTO",IF(AND(COMPARATIVO!$H377="C",COMPARATIVO!$N377="B"),"GIRO ALTO",""))))))))</f>
        <v>GIRO MUITO ALTO</v>
      </c>
    </row>
    <row r="378" spans="1:15" x14ac:dyDescent="0.25">
      <c r="A378" s="201" t="str">
        <f>'CURVA ABC'!A382</f>
        <v>RAPADURA DA CANA</v>
      </c>
      <c r="B378" s="201" t="str">
        <f>IFERROR(VLOOKUP(Tabela5[[#This Row],[PRODUTO]],CADASTRO!$B$2:$C$393,2,0),"")</f>
        <v/>
      </c>
      <c r="C378" s="201">
        <f>'CURVA ABC'!B382</f>
        <v>0</v>
      </c>
      <c r="D378" s="197">
        <f>'CURVA ABC'!C382</f>
        <v>0</v>
      </c>
      <c r="E378" s="197">
        <f>'CURVA ABC'!D382</f>
        <v>0</v>
      </c>
      <c r="F378" s="198">
        <f>IFERROR(Tabela5[[#This Row],[VALOR]]/'CURVA ABC'!$C$2,0)</f>
        <v>0</v>
      </c>
      <c r="G378" s="198">
        <f>'CURVA ABC'!E382</f>
        <v>1</v>
      </c>
      <c r="H378" s="199" t="str">
        <f>'CURVA ABC'!F382</f>
        <v>C</v>
      </c>
      <c r="I378" s="199">
        <f>VLOOKUP(Tabela5[[#This Row],[PRODUTO]],'CURVA ABC'!$H$10:$M$404,2,0)</f>
        <v>0</v>
      </c>
      <c r="J378" s="197">
        <f>VLOOKUP(Tabela5[[#This Row],[PRODUTO]],'CURVA ABC'!$H$10:$M$404,3,0)</f>
        <v>0</v>
      </c>
      <c r="K378" s="197">
        <f>VLOOKUP(Tabela5[[#This Row],[PRODUTO]],'CURVA ABC'!$H$10:$M$404,4,0)</f>
        <v>0</v>
      </c>
      <c r="L378" s="198">
        <f>IFERROR(Tabela5[[#This Row],[VALOR.]]/'CURVA ABC'!$J$2,0)</f>
        <v>0</v>
      </c>
      <c r="M378" s="198">
        <f>VLOOKUP(Tabela5[[#This Row],[PRODUTO]],'CURVA ABC'!$H$10:$M$404,5,0)</f>
        <v>0</v>
      </c>
      <c r="N378" s="199" t="str">
        <f>VLOOKUP(Tabela5[[#This Row],[PRODUTO]],'CURVA ABC'!$H$10:$M$404,6,0)</f>
        <v>A</v>
      </c>
      <c r="O378" s="197" t="str">
        <f>IF(AND(COMPARATIVO!$H378="",COMPARATIVO!$N378=""),"",IF(COMPARATIVO!$H378=COMPARATIVO!$N378,"EQUILIBRADO",IF(AND(COMPARATIVO!$H378="A",COMPARATIVO!$N378="B"),"GIRO BAIXO",IF(AND(COMPARATIVO!$H378="A",COMPARATIVO!$N378="C"),"GIRO MUITO BAIXO",IF(AND(COMPARATIVO!$H378="B",COMPARATIVO!$N378="A"),"GIRO ALTO",IF(AND(COMPARATIVO!$H378="B",COMPARATIVO!$N378="C"),"GIRO BAIXO",IF(AND(COMPARATIVO!$H378="C",COMPARATIVO!$N378="A"),"GIRO MUITO ALTO",IF(AND(COMPARATIVO!$H378="C",COMPARATIVO!$N378="B"),"GIRO ALTO",""))))))))</f>
        <v>GIRO MUITO ALTO</v>
      </c>
    </row>
    <row r="379" spans="1:15" x14ac:dyDescent="0.25">
      <c r="A379" s="200" t="str">
        <f>'CURVA ABC'!A383</f>
        <v>REPOLHO ROXO</v>
      </c>
      <c r="B379" s="200" t="str">
        <f>IFERROR(VLOOKUP(Tabela5[[#This Row],[PRODUTO]],CADASTRO!$B$2:$C$393,2,0),"")</f>
        <v/>
      </c>
      <c r="C379" s="200">
        <f>'CURVA ABC'!B383</f>
        <v>0</v>
      </c>
      <c r="D379" s="194">
        <f>'CURVA ABC'!C383</f>
        <v>0</v>
      </c>
      <c r="E379" s="194">
        <f>'CURVA ABC'!D383</f>
        <v>0</v>
      </c>
      <c r="F379" s="195">
        <f>IFERROR(Tabela5[[#This Row],[VALOR]]/'CURVA ABC'!$C$2,0)</f>
        <v>0</v>
      </c>
      <c r="G379" s="195">
        <f>'CURVA ABC'!E383</f>
        <v>1</v>
      </c>
      <c r="H379" s="196" t="str">
        <f>'CURVA ABC'!F383</f>
        <v>C</v>
      </c>
      <c r="I379" s="196">
        <f>VLOOKUP(Tabela5[[#This Row],[PRODUTO]],'CURVA ABC'!$H$10:$M$404,2,0)</f>
        <v>0</v>
      </c>
      <c r="J379" s="194">
        <f>VLOOKUP(Tabela5[[#This Row],[PRODUTO]],'CURVA ABC'!$H$10:$M$404,3,0)</f>
        <v>0</v>
      </c>
      <c r="K379" s="194">
        <f>VLOOKUP(Tabela5[[#This Row],[PRODUTO]],'CURVA ABC'!$H$10:$M$404,4,0)</f>
        <v>0</v>
      </c>
      <c r="L379" s="195">
        <f>IFERROR(Tabela5[[#This Row],[VALOR.]]/'CURVA ABC'!$J$2,0)</f>
        <v>0</v>
      </c>
      <c r="M379" s="195">
        <f>VLOOKUP(Tabela5[[#This Row],[PRODUTO]],'CURVA ABC'!$H$10:$M$404,5,0)</f>
        <v>0</v>
      </c>
      <c r="N379" s="196" t="str">
        <f>VLOOKUP(Tabela5[[#This Row],[PRODUTO]],'CURVA ABC'!$H$10:$M$404,6,0)</f>
        <v>A</v>
      </c>
      <c r="O379" s="194" t="str">
        <f>IF(AND(COMPARATIVO!$H379="",COMPARATIVO!$N379=""),"",IF(COMPARATIVO!$H379=COMPARATIVO!$N379,"EQUILIBRADO",IF(AND(COMPARATIVO!$H379="A",COMPARATIVO!$N379="B"),"GIRO BAIXO",IF(AND(COMPARATIVO!$H379="A",COMPARATIVO!$N379="C"),"GIRO MUITO BAIXO",IF(AND(COMPARATIVO!$H379="B",COMPARATIVO!$N379="A"),"GIRO ALTO",IF(AND(COMPARATIVO!$H379="B",COMPARATIVO!$N379="C"),"GIRO BAIXO",IF(AND(COMPARATIVO!$H379="C",COMPARATIVO!$N379="A"),"GIRO MUITO ALTO",IF(AND(COMPARATIVO!$H379="C",COMPARATIVO!$N379="B"),"GIRO ALTO",""))))))))</f>
        <v>GIRO MUITO ALTO</v>
      </c>
    </row>
    <row r="380" spans="1:15" x14ac:dyDescent="0.25">
      <c r="A380" s="201" t="str">
        <f>'CURVA ABC'!A384</f>
        <v>REQUIJÃO BISNAGA PARMATO</v>
      </c>
      <c r="B380" s="201" t="str">
        <f>IFERROR(VLOOKUP(Tabela5[[#This Row],[PRODUTO]],CADASTRO!$B$2:$C$393,2,0),"")</f>
        <v/>
      </c>
      <c r="C380" s="201">
        <f>'CURVA ABC'!B384</f>
        <v>0</v>
      </c>
      <c r="D380" s="197">
        <f>'CURVA ABC'!C384</f>
        <v>0</v>
      </c>
      <c r="E380" s="197">
        <f>'CURVA ABC'!D384</f>
        <v>0</v>
      </c>
      <c r="F380" s="198">
        <f>IFERROR(Tabela5[[#This Row],[VALOR]]/'CURVA ABC'!$C$2,0)</f>
        <v>0</v>
      </c>
      <c r="G380" s="198">
        <f>'CURVA ABC'!E384</f>
        <v>1</v>
      </c>
      <c r="H380" s="199" t="str">
        <f>'CURVA ABC'!F384</f>
        <v>C</v>
      </c>
      <c r="I380" s="199">
        <f>VLOOKUP(Tabela5[[#This Row],[PRODUTO]],'CURVA ABC'!$H$10:$M$404,2,0)</f>
        <v>0</v>
      </c>
      <c r="J380" s="197">
        <f>VLOOKUP(Tabela5[[#This Row],[PRODUTO]],'CURVA ABC'!$H$10:$M$404,3,0)</f>
        <v>0</v>
      </c>
      <c r="K380" s="197">
        <f>VLOOKUP(Tabela5[[#This Row],[PRODUTO]],'CURVA ABC'!$H$10:$M$404,4,0)</f>
        <v>0</v>
      </c>
      <c r="L380" s="198">
        <f>IFERROR(Tabela5[[#This Row],[VALOR.]]/'CURVA ABC'!$J$2,0)</f>
        <v>0</v>
      </c>
      <c r="M380" s="198">
        <f>VLOOKUP(Tabela5[[#This Row],[PRODUTO]],'CURVA ABC'!$H$10:$M$404,5,0)</f>
        <v>0</v>
      </c>
      <c r="N380" s="199" t="str">
        <f>VLOOKUP(Tabela5[[#This Row],[PRODUTO]],'CURVA ABC'!$H$10:$M$404,6,0)</f>
        <v>A</v>
      </c>
      <c r="O380" s="197" t="str">
        <f>IF(AND(COMPARATIVO!$H380="",COMPARATIVO!$N380=""),"",IF(COMPARATIVO!$H380=COMPARATIVO!$N380,"EQUILIBRADO",IF(AND(COMPARATIVO!$H380="A",COMPARATIVO!$N380="B"),"GIRO BAIXO",IF(AND(COMPARATIVO!$H380="A",COMPARATIVO!$N380="C"),"GIRO MUITO BAIXO",IF(AND(COMPARATIVO!$H380="B",COMPARATIVO!$N380="A"),"GIRO ALTO",IF(AND(COMPARATIVO!$H380="B",COMPARATIVO!$N380="C"),"GIRO BAIXO",IF(AND(COMPARATIVO!$H380="C",COMPARATIVO!$N380="A"),"GIRO MUITO ALTO",IF(AND(COMPARATIVO!$H380="C",COMPARATIVO!$N380="B"),"GIRO ALTO",""))))))))</f>
        <v>GIRO MUITO ALTO</v>
      </c>
    </row>
    <row r="381" spans="1:15" x14ac:dyDescent="0.25">
      <c r="A381" s="200" t="str">
        <f>'CURVA ABC'!A385</f>
        <v>REQUIJÃO COPO</v>
      </c>
      <c r="B381" s="200" t="str">
        <f>IFERROR(VLOOKUP(Tabela5[[#This Row],[PRODUTO]],CADASTRO!$B$2:$C$393,2,0),"")</f>
        <v/>
      </c>
      <c r="C381" s="200">
        <f>'CURVA ABC'!B385</f>
        <v>0</v>
      </c>
      <c r="D381" s="194">
        <f>'CURVA ABC'!C385</f>
        <v>0</v>
      </c>
      <c r="E381" s="194">
        <f>'CURVA ABC'!D385</f>
        <v>0</v>
      </c>
      <c r="F381" s="195">
        <f>IFERROR(Tabela5[[#This Row],[VALOR]]/'CURVA ABC'!$C$2,0)</f>
        <v>0</v>
      </c>
      <c r="G381" s="195">
        <f>'CURVA ABC'!E385</f>
        <v>1</v>
      </c>
      <c r="H381" s="196" t="str">
        <f>'CURVA ABC'!F385</f>
        <v>C</v>
      </c>
      <c r="I381" s="196">
        <f>VLOOKUP(Tabela5[[#This Row],[PRODUTO]],'CURVA ABC'!$H$10:$M$404,2,0)</f>
        <v>0</v>
      </c>
      <c r="J381" s="194">
        <f>VLOOKUP(Tabela5[[#This Row],[PRODUTO]],'CURVA ABC'!$H$10:$M$404,3,0)</f>
        <v>0</v>
      </c>
      <c r="K381" s="194">
        <f>VLOOKUP(Tabela5[[#This Row],[PRODUTO]],'CURVA ABC'!$H$10:$M$404,4,0)</f>
        <v>0</v>
      </c>
      <c r="L381" s="195">
        <f>IFERROR(Tabela5[[#This Row],[VALOR.]]/'CURVA ABC'!$J$2,0)</f>
        <v>0</v>
      </c>
      <c r="M381" s="195">
        <f>VLOOKUP(Tabela5[[#This Row],[PRODUTO]],'CURVA ABC'!$H$10:$M$404,5,0)</f>
        <v>0</v>
      </c>
      <c r="N381" s="196" t="str">
        <f>VLOOKUP(Tabela5[[#This Row],[PRODUTO]],'CURVA ABC'!$H$10:$M$404,6,0)</f>
        <v>A</v>
      </c>
      <c r="O381" s="194" t="str">
        <f>IF(AND(COMPARATIVO!$H381="",COMPARATIVO!$N381=""),"",IF(COMPARATIVO!$H381=COMPARATIVO!$N381,"EQUILIBRADO",IF(AND(COMPARATIVO!$H381="A",COMPARATIVO!$N381="B"),"GIRO BAIXO",IF(AND(COMPARATIVO!$H381="A",COMPARATIVO!$N381="C"),"GIRO MUITO BAIXO",IF(AND(COMPARATIVO!$H381="B",COMPARATIVO!$N381="A"),"GIRO ALTO",IF(AND(COMPARATIVO!$H381="B",COMPARATIVO!$N381="C"),"GIRO BAIXO",IF(AND(COMPARATIVO!$H381="C",COMPARATIVO!$N381="A"),"GIRO MUITO ALTO",IF(AND(COMPARATIVO!$H381="C",COMPARATIVO!$N381="B"),"GIRO ALTO",""))))))))</f>
        <v>GIRO MUITO ALTO</v>
      </c>
    </row>
    <row r="382" spans="1:15" x14ac:dyDescent="0.25">
      <c r="A382" s="201" t="str">
        <f>'CURVA ABC'!A386</f>
        <v>RÚCULA</v>
      </c>
      <c r="B382" s="201" t="str">
        <f>IFERROR(VLOOKUP(Tabela5[[#This Row],[PRODUTO]],CADASTRO!$B$2:$C$393,2,0),"")</f>
        <v/>
      </c>
      <c r="C382" s="201">
        <f>'CURVA ABC'!B386</f>
        <v>0</v>
      </c>
      <c r="D382" s="197">
        <f>'CURVA ABC'!C386</f>
        <v>0</v>
      </c>
      <c r="E382" s="197">
        <f>'CURVA ABC'!D386</f>
        <v>0</v>
      </c>
      <c r="F382" s="198">
        <f>IFERROR(Tabela5[[#This Row],[VALOR]]/'CURVA ABC'!$C$2,0)</f>
        <v>0</v>
      </c>
      <c r="G382" s="198">
        <f>'CURVA ABC'!E386</f>
        <v>1</v>
      </c>
      <c r="H382" s="199" t="str">
        <f>'CURVA ABC'!F386</f>
        <v>C</v>
      </c>
      <c r="I382" s="199">
        <f>VLOOKUP(Tabela5[[#This Row],[PRODUTO]],'CURVA ABC'!$H$10:$M$404,2,0)</f>
        <v>0</v>
      </c>
      <c r="J382" s="197">
        <f>VLOOKUP(Tabela5[[#This Row],[PRODUTO]],'CURVA ABC'!$H$10:$M$404,3,0)</f>
        <v>0</v>
      </c>
      <c r="K382" s="197">
        <f>VLOOKUP(Tabela5[[#This Row],[PRODUTO]],'CURVA ABC'!$H$10:$M$404,4,0)</f>
        <v>0</v>
      </c>
      <c r="L382" s="198">
        <f>IFERROR(Tabela5[[#This Row],[VALOR.]]/'CURVA ABC'!$J$2,0)</f>
        <v>0</v>
      </c>
      <c r="M382" s="198">
        <f>VLOOKUP(Tabela5[[#This Row],[PRODUTO]],'CURVA ABC'!$H$10:$M$404,5,0)</f>
        <v>0</v>
      </c>
      <c r="N382" s="199" t="str">
        <f>VLOOKUP(Tabela5[[#This Row],[PRODUTO]],'CURVA ABC'!$H$10:$M$404,6,0)</f>
        <v>A</v>
      </c>
      <c r="O382" s="197" t="str">
        <f>IF(AND(COMPARATIVO!$H382="",COMPARATIVO!$N382=""),"",IF(COMPARATIVO!$H382=COMPARATIVO!$N382,"EQUILIBRADO",IF(AND(COMPARATIVO!$H382="A",COMPARATIVO!$N382="B"),"GIRO BAIXO",IF(AND(COMPARATIVO!$H382="A",COMPARATIVO!$N382="C"),"GIRO MUITO BAIXO",IF(AND(COMPARATIVO!$H382="B",COMPARATIVO!$N382="A"),"GIRO ALTO",IF(AND(COMPARATIVO!$H382="B",COMPARATIVO!$N382="C"),"GIRO BAIXO",IF(AND(COMPARATIVO!$H382="C",COMPARATIVO!$N382="A"),"GIRO MUITO ALTO",IF(AND(COMPARATIVO!$H382="C",COMPARATIVO!$N382="B"),"GIRO ALTO",""))))))))</f>
        <v>GIRO MUITO ALTO</v>
      </c>
    </row>
    <row r="383" spans="1:15" x14ac:dyDescent="0.25">
      <c r="A383" s="200" t="str">
        <f>'CURVA ABC'!A387</f>
        <v>RUM MONTILA CARTA BRANCA</v>
      </c>
      <c r="B383" s="200" t="str">
        <f>IFERROR(VLOOKUP(Tabela5[[#This Row],[PRODUTO]],CADASTRO!$B$2:$C$393,2,0),"")</f>
        <v/>
      </c>
      <c r="C383" s="200">
        <f>'CURVA ABC'!B387</f>
        <v>0</v>
      </c>
      <c r="D383" s="194">
        <f>'CURVA ABC'!C387</f>
        <v>0</v>
      </c>
      <c r="E383" s="194">
        <f>'CURVA ABC'!D387</f>
        <v>0</v>
      </c>
      <c r="F383" s="195">
        <f>IFERROR(Tabela5[[#This Row],[VALOR]]/'CURVA ABC'!$C$2,0)</f>
        <v>0</v>
      </c>
      <c r="G383" s="195">
        <f>'CURVA ABC'!E387</f>
        <v>1</v>
      </c>
      <c r="H383" s="196" t="str">
        <f>'CURVA ABC'!F387</f>
        <v>C</v>
      </c>
      <c r="I383" s="196">
        <f>VLOOKUP(Tabela5[[#This Row],[PRODUTO]],'CURVA ABC'!$H$10:$M$404,2,0)</f>
        <v>0</v>
      </c>
      <c r="J383" s="194">
        <f>VLOOKUP(Tabela5[[#This Row],[PRODUTO]],'CURVA ABC'!$H$10:$M$404,3,0)</f>
        <v>0</v>
      </c>
      <c r="K383" s="194">
        <f>VLOOKUP(Tabela5[[#This Row],[PRODUTO]],'CURVA ABC'!$H$10:$M$404,4,0)</f>
        <v>0</v>
      </c>
      <c r="L383" s="195">
        <f>IFERROR(Tabela5[[#This Row],[VALOR.]]/'CURVA ABC'!$J$2,0)</f>
        <v>0</v>
      </c>
      <c r="M383" s="195">
        <f>VLOOKUP(Tabela5[[#This Row],[PRODUTO]],'CURVA ABC'!$H$10:$M$404,5,0)</f>
        <v>0</v>
      </c>
      <c r="N383" s="196" t="str">
        <f>VLOOKUP(Tabela5[[#This Row],[PRODUTO]],'CURVA ABC'!$H$10:$M$404,6,0)</f>
        <v>A</v>
      </c>
      <c r="O383" s="194" t="str">
        <f>IF(AND(COMPARATIVO!$H383="",COMPARATIVO!$N383=""),"",IF(COMPARATIVO!$H383=COMPARATIVO!$N383,"EQUILIBRADO",IF(AND(COMPARATIVO!$H383="A",COMPARATIVO!$N383="B"),"GIRO BAIXO",IF(AND(COMPARATIVO!$H383="A",COMPARATIVO!$N383="C"),"GIRO MUITO BAIXO",IF(AND(COMPARATIVO!$H383="B",COMPARATIVO!$N383="A"),"GIRO ALTO",IF(AND(COMPARATIVO!$H383="B",COMPARATIVO!$N383="C"),"GIRO BAIXO",IF(AND(COMPARATIVO!$H383="C",COMPARATIVO!$N383="A"),"GIRO MUITO ALTO",IF(AND(COMPARATIVO!$H383="C",COMPARATIVO!$N383="B"),"GIRO ALTO",""))))))))</f>
        <v>GIRO MUITO ALTO</v>
      </c>
    </row>
    <row r="384" spans="1:15" x14ac:dyDescent="0.25">
      <c r="A384" s="201" t="str">
        <f>'CURVA ABC'!A388</f>
        <v>RUM MONTILA CRISTAL</v>
      </c>
      <c r="B384" s="201" t="str">
        <f>IFERROR(VLOOKUP(Tabela5[[#This Row],[PRODUTO]],CADASTRO!$B$2:$C$393,2,0),"")</f>
        <v/>
      </c>
      <c r="C384" s="201">
        <f>'CURVA ABC'!B388</f>
        <v>0</v>
      </c>
      <c r="D384" s="197">
        <f>'CURVA ABC'!C388</f>
        <v>0</v>
      </c>
      <c r="E384" s="197">
        <f>'CURVA ABC'!D388</f>
        <v>0</v>
      </c>
      <c r="F384" s="198">
        <f>IFERROR(Tabela5[[#This Row],[VALOR]]/'CURVA ABC'!$C$2,0)</f>
        <v>0</v>
      </c>
      <c r="G384" s="198">
        <f>'CURVA ABC'!E388</f>
        <v>1</v>
      </c>
      <c r="H384" s="199" t="str">
        <f>'CURVA ABC'!F388</f>
        <v>C</v>
      </c>
      <c r="I384" s="199">
        <f>VLOOKUP(Tabela5[[#This Row],[PRODUTO]],'CURVA ABC'!$H$10:$M$404,2,0)</f>
        <v>0</v>
      </c>
      <c r="J384" s="197">
        <f>VLOOKUP(Tabela5[[#This Row],[PRODUTO]],'CURVA ABC'!$H$10:$M$404,3,0)</f>
        <v>0</v>
      </c>
      <c r="K384" s="197">
        <f>VLOOKUP(Tabela5[[#This Row],[PRODUTO]],'CURVA ABC'!$H$10:$M$404,4,0)</f>
        <v>0</v>
      </c>
      <c r="L384" s="198">
        <f>IFERROR(Tabela5[[#This Row],[VALOR.]]/'CURVA ABC'!$J$2,0)</f>
        <v>0</v>
      </c>
      <c r="M384" s="198">
        <f>VLOOKUP(Tabela5[[#This Row],[PRODUTO]],'CURVA ABC'!$H$10:$M$404,5,0)</f>
        <v>0</v>
      </c>
      <c r="N384" s="199" t="str">
        <f>VLOOKUP(Tabela5[[#This Row],[PRODUTO]],'CURVA ABC'!$H$10:$M$404,6,0)</f>
        <v>A</v>
      </c>
      <c r="O384" s="197" t="str">
        <f>IF(AND(COMPARATIVO!$H384="",COMPARATIVO!$N384=""),"",IF(COMPARATIVO!$H384=COMPARATIVO!$N384,"EQUILIBRADO",IF(AND(COMPARATIVO!$H384="A",COMPARATIVO!$N384="B"),"GIRO BAIXO",IF(AND(COMPARATIVO!$H384="A",COMPARATIVO!$N384="C"),"GIRO MUITO BAIXO",IF(AND(COMPARATIVO!$H384="B",COMPARATIVO!$N384="A"),"GIRO ALTO",IF(AND(COMPARATIVO!$H384="B",COMPARATIVO!$N384="C"),"GIRO BAIXO",IF(AND(COMPARATIVO!$H384="C",COMPARATIVO!$N384="A"),"GIRO MUITO ALTO",IF(AND(COMPARATIVO!$H384="C",COMPARATIVO!$N384="B"),"GIRO ALTO",""))))))))</f>
        <v>GIRO MUITO ALTO</v>
      </c>
    </row>
    <row r="385" spans="1:15" x14ac:dyDescent="0.25">
      <c r="A385" s="200" t="str">
        <f>'CURVA ABC'!A389</f>
        <v>SACOLA REFORÇADA 50X60</v>
      </c>
      <c r="B385" s="200" t="str">
        <f>IFERROR(VLOOKUP(Tabela5[[#This Row],[PRODUTO]],CADASTRO!$B$2:$C$393,2,0),"")</f>
        <v/>
      </c>
      <c r="C385" s="200">
        <f>'CURVA ABC'!B389</f>
        <v>0</v>
      </c>
      <c r="D385" s="194">
        <f>'CURVA ABC'!C389</f>
        <v>0</v>
      </c>
      <c r="E385" s="194">
        <f>'CURVA ABC'!D389</f>
        <v>0</v>
      </c>
      <c r="F385" s="195">
        <f>IFERROR(Tabela5[[#This Row],[VALOR]]/'CURVA ABC'!$C$2,0)</f>
        <v>0</v>
      </c>
      <c r="G385" s="195">
        <f>'CURVA ABC'!E389</f>
        <v>1</v>
      </c>
      <c r="H385" s="196" t="str">
        <f>'CURVA ABC'!F389</f>
        <v>C</v>
      </c>
      <c r="I385" s="196">
        <f>VLOOKUP(Tabela5[[#This Row],[PRODUTO]],'CURVA ABC'!$H$10:$M$404,2,0)</f>
        <v>0</v>
      </c>
      <c r="J385" s="194">
        <f>VLOOKUP(Tabela5[[#This Row],[PRODUTO]],'CURVA ABC'!$H$10:$M$404,3,0)</f>
        <v>0</v>
      </c>
      <c r="K385" s="194">
        <f>VLOOKUP(Tabela5[[#This Row],[PRODUTO]],'CURVA ABC'!$H$10:$M$404,4,0)</f>
        <v>0</v>
      </c>
      <c r="L385" s="195">
        <f>IFERROR(Tabela5[[#This Row],[VALOR.]]/'CURVA ABC'!$J$2,0)</f>
        <v>0</v>
      </c>
      <c r="M385" s="195">
        <f>VLOOKUP(Tabela5[[#This Row],[PRODUTO]],'CURVA ABC'!$H$10:$M$404,5,0)</f>
        <v>0</v>
      </c>
      <c r="N385" s="196" t="str">
        <f>VLOOKUP(Tabela5[[#This Row],[PRODUTO]],'CURVA ABC'!$H$10:$M$404,6,0)</f>
        <v>A</v>
      </c>
      <c r="O385" s="194" t="str">
        <f>IF(AND(COMPARATIVO!$H385="",COMPARATIVO!$N385=""),"",IF(COMPARATIVO!$H385=COMPARATIVO!$N385,"EQUILIBRADO",IF(AND(COMPARATIVO!$H385="A",COMPARATIVO!$N385="B"),"GIRO BAIXO",IF(AND(COMPARATIVO!$H385="A",COMPARATIVO!$N385="C"),"GIRO MUITO BAIXO",IF(AND(COMPARATIVO!$H385="B",COMPARATIVO!$N385="A"),"GIRO ALTO",IF(AND(COMPARATIVO!$H385="B",COMPARATIVO!$N385="C"),"GIRO BAIXO",IF(AND(COMPARATIVO!$H385="C",COMPARATIVO!$N385="A"),"GIRO MUITO ALTO",IF(AND(COMPARATIVO!$H385="C",COMPARATIVO!$N385="B"),"GIRO ALTO",""))))))))</f>
        <v>GIRO MUITO ALTO</v>
      </c>
    </row>
    <row r="386" spans="1:15" x14ac:dyDescent="0.25">
      <c r="A386" s="201" t="str">
        <f>'CURVA ABC'!A390</f>
        <v>SALSA</v>
      </c>
      <c r="B386" s="201" t="str">
        <f>IFERROR(VLOOKUP(Tabela5[[#This Row],[PRODUTO]],CADASTRO!$B$2:$C$393,2,0),"")</f>
        <v/>
      </c>
      <c r="C386" s="201">
        <f>'CURVA ABC'!B390</f>
        <v>0</v>
      </c>
      <c r="D386" s="197">
        <f>'CURVA ABC'!C390</f>
        <v>0</v>
      </c>
      <c r="E386" s="197">
        <f>'CURVA ABC'!D390</f>
        <v>0</v>
      </c>
      <c r="F386" s="198">
        <f>IFERROR(Tabela5[[#This Row],[VALOR]]/'CURVA ABC'!$C$2,0)</f>
        <v>0</v>
      </c>
      <c r="G386" s="198">
        <f>'CURVA ABC'!E390</f>
        <v>1</v>
      </c>
      <c r="H386" s="199" t="str">
        <f>'CURVA ABC'!F390</f>
        <v>C</v>
      </c>
      <c r="I386" s="199">
        <f>VLOOKUP(Tabela5[[#This Row],[PRODUTO]],'CURVA ABC'!$H$10:$M$404,2,0)</f>
        <v>0</v>
      </c>
      <c r="J386" s="197">
        <f>VLOOKUP(Tabela5[[#This Row],[PRODUTO]],'CURVA ABC'!$H$10:$M$404,3,0)</f>
        <v>0</v>
      </c>
      <c r="K386" s="197">
        <f>VLOOKUP(Tabela5[[#This Row],[PRODUTO]],'CURVA ABC'!$H$10:$M$404,4,0)</f>
        <v>0</v>
      </c>
      <c r="L386" s="198">
        <f>IFERROR(Tabela5[[#This Row],[VALOR.]]/'CURVA ABC'!$J$2,0)</f>
        <v>0</v>
      </c>
      <c r="M386" s="198">
        <f>VLOOKUP(Tabela5[[#This Row],[PRODUTO]],'CURVA ABC'!$H$10:$M$404,5,0)</f>
        <v>0</v>
      </c>
      <c r="N386" s="199" t="str">
        <f>VLOOKUP(Tabela5[[#This Row],[PRODUTO]],'CURVA ABC'!$H$10:$M$404,6,0)</f>
        <v>A</v>
      </c>
      <c r="O386" s="197" t="str">
        <f>IF(AND(COMPARATIVO!$H386="",COMPARATIVO!$N386=""),"",IF(COMPARATIVO!$H386=COMPARATIVO!$N386,"EQUILIBRADO",IF(AND(COMPARATIVO!$H386="A",COMPARATIVO!$N386="B"),"GIRO BAIXO",IF(AND(COMPARATIVO!$H386="A",COMPARATIVO!$N386="C"),"GIRO MUITO BAIXO",IF(AND(COMPARATIVO!$H386="B",COMPARATIVO!$N386="A"),"GIRO ALTO",IF(AND(COMPARATIVO!$H386="B",COMPARATIVO!$N386="C"),"GIRO BAIXO",IF(AND(COMPARATIVO!$H386="C",COMPARATIVO!$N386="A"),"GIRO MUITO ALTO",IF(AND(COMPARATIVO!$H386="C",COMPARATIVO!$N386="B"),"GIRO ALTO",""))))))))</f>
        <v>GIRO MUITO ALTO</v>
      </c>
    </row>
    <row r="387" spans="1:15" x14ac:dyDescent="0.25">
      <c r="A387" s="200" t="str">
        <f>'CURVA ABC'!A391</f>
        <v>SAQUINHO DE EMBALAR A VÁCUO PORCIONAMENTO 20X30</v>
      </c>
      <c r="B387" s="200" t="str">
        <f>IFERROR(VLOOKUP(Tabela5[[#This Row],[PRODUTO]],CADASTRO!$B$2:$C$393,2,0),"")</f>
        <v/>
      </c>
      <c r="C387" s="200">
        <f>'CURVA ABC'!B391</f>
        <v>0</v>
      </c>
      <c r="D387" s="194">
        <f>'CURVA ABC'!C391</f>
        <v>0</v>
      </c>
      <c r="E387" s="194">
        <f>'CURVA ABC'!D391</f>
        <v>0</v>
      </c>
      <c r="F387" s="195">
        <f>IFERROR(Tabela5[[#This Row],[VALOR]]/'CURVA ABC'!$C$2,0)</f>
        <v>0</v>
      </c>
      <c r="G387" s="195">
        <f>'CURVA ABC'!E391</f>
        <v>1</v>
      </c>
      <c r="H387" s="196" t="str">
        <f>'CURVA ABC'!F391</f>
        <v>C</v>
      </c>
      <c r="I387" s="196">
        <f>VLOOKUP(Tabela5[[#This Row],[PRODUTO]],'CURVA ABC'!$H$10:$M$404,2,0)</f>
        <v>0</v>
      </c>
      <c r="J387" s="194">
        <f>VLOOKUP(Tabela5[[#This Row],[PRODUTO]],'CURVA ABC'!$H$10:$M$404,3,0)</f>
        <v>0</v>
      </c>
      <c r="K387" s="194">
        <f>VLOOKUP(Tabela5[[#This Row],[PRODUTO]],'CURVA ABC'!$H$10:$M$404,4,0)</f>
        <v>0</v>
      </c>
      <c r="L387" s="195">
        <f>IFERROR(Tabela5[[#This Row],[VALOR.]]/'CURVA ABC'!$J$2,0)</f>
        <v>0</v>
      </c>
      <c r="M387" s="195">
        <f>VLOOKUP(Tabela5[[#This Row],[PRODUTO]],'CURVA ABC'!$H$10:$M$404,5,0)</f>
        <v>0</v>
      </c>
      <c r="N387" s="196" t="str">
        <f>VLOOKUP(Tabela5[[#This Row],[PRODUTO]],'CURVA ABC'!$H$10:$M$404,6,0)</f>
        <v>A</v>
      </c>
      <c r="O387" s="194" t="str">
        <f>IF(AND(COMPARATIVO!$H387="",COMPARATIVO!$N387=""),"",IF(COMPARATIVO!$H387=COMPARATIVO!$N387,"EQUILIBRADO",IF(AND(COMPARATIVO!$H387="A",COMPARATIVO!$N387="B"),"GIRO BAIXO",IF(AND(COMPARATIVO!$H387="A",COMPARATIVO!$N387="C"),"GIRO MUITO BAIXO",IF(AND(COMPARATIVO!$H387="B",COMPARATIVO!$N387="A"),"GIRO ALTO",IF(AND(COMPARATIVO!$H387="B",COMPARATIVO!$N387="C"),"GIRO BAIXO",IF(AND(COMPARATIVO!$H387="C",COMPARATIVO!$N387="A"),"GIRO MUITO ALTO",IF(AND(COMPARATIVO!$H387="C",COMPARATIVO!$N387="B"),"GIRO ALTO",""))))))))</f>
        <v>GIRO MUITO ALTO</v>
      </c>
    </row>
    <row r="388" spans="1:15" x14ac:dyDescent="0.25">
      <c r="A388" s="201" t="str">
        <f>'CURVA ABC'!A392</f>
        <v>SAQUINHO DE PAPEL PARA PIPOCA PC 500 UM</v>
      </c>
      <c r="B388" s="201" t="str">
        <f>IFERROR(VLOOKUP(Tabela5[[#This Row],[PRODUTO]],CADASTRO!$B$2:$C$393,2,0),"")</f>
        <v/>
      </c>
      <c r="C388" s="201">
        <f>'CURVA ABC'!B392</f>
        <v>0</v>
      </c>
      <c r="D388" s="197">
        <f>'CURVA ABC'!C392</f>
        <v>0</v>
      </c>
      <c r="E388" s="197">
        <f>'CURVA ABC'!D392</f>
        <v>0</v>
      </c>
      <c r="F388" s="198">
        <f>IFERROR(Tabela5[[#This Row],[VALOR]]/'CURVA ABC'!$C$2,0)</f>
        <v>0</v>
      </c>
      <c r="G388" s="198">
        <f>'CURVA ABC'!E392</f>
        <v>1</v>
      </c>
      <c r="H388" s="199" t="str">
        <f>'CURVA ABC'!F392</f>
        <v>C</v>
      </c>
      <c r="I388" s="199">
        <f>VLOOKUP(Tabela5[[#This Row],[PRODUTO]],'CURVA ABC'!$H$10:$M$404,2,0)</f>
        <v>0</v>
      </c>
      <c r="J388" s="197">
        <f>VLOOKUP(Tabela5[[#This Row],[PRODUTO]],'CURVA ABC'!$H$10:$M$404,3,0)</f>
        <v>0</v>
      </c>
      <c r="K388" s="197">
        <f>VLOOKUP(Tabela5[[#This Row],[PRODUTO]],'CURVA ABC'!$H$10:$M$404,4,0)</f>
        <v>0</v>
      </c>
      <c r="L388" s="198">
        <f>IFERROR(Tabela5[[#This Row],[VALOR.]]/'CURVA ABC'!$J$2,0)</f>
        <v>0</v>
      </c>
      <c r="M388" s="198">
        <f>VLOOKUP(Tabela5[[#This Row],[PRODUTO]],'CURVA ABC'!$H$10:$M$404,5,0)</f>
        <v>0</v>
      </c>
      <c r="N388" s="199" t="str">
        <f>VLOOKUP(Tabela5[[#This Row],[PRODUTO]],'CURVA ABC'!$H$10:$M$404,6,0)</f>
        <v>A</v>
      </c>
      <c r="O388" s="197" t="str">
        <f>IF(AND(COMPARATIVO!$H388="",COMPARATIVO!$N388=""),"",IF(COMPARATIVO!$H388=COMPARATIVO!$N388,"EQUILIBRADO",IF(AND(COMPARATIVO!$H388="A",COMPARATIVO!$N388="B"),"GIRO BAIXO",IF(AND(COMPARATIVO!$H388="A",COMPARATIVO!$N388="C"),"GIRO MUITO BAIXO",IF(AND(COMPARATIVO!$H388="B",COMPARATIVO!$N388="A"),"GIRO ALTO",IF(AND(COMPARATIVO!$H388="B",COMPARATIVO!$N388="C"),"GIRO BAIXO",IF(AND(COMPARATIVO!$H388="C",COMPARATIVO!$N388="A"),"GIRO MUITO ALTO",IF(AND(COMPARATIVO!$H388="C",COMPARATIVO!$N388="B"),"GIRO ALTO",""))))))))</f>
        <v>GIRO MUITO ALTO</v>
      </c>
    </row>
    <row r="389" spans="1:15" x14ac:dyDescent="0.25">
      <c r="A389" s="200" t="str">
        <f>'CURVA ABC'!A393</f>
        <v>SEMENTE DE ABOBORA SECA KG</v>
      </c>
      <c r="B389" s="200" t="str">
        <f>IFERROR(VLOOKUP(Tabela5[[#This Row],[PRODUTO]],CADASTRO!$B$2:$C$393,2,0),"")</f>
        <v/>
      </c>
      <c r="C389" s="200">
        <f>'CURVA ABC'!B393</f>
        <v>0</v>
      </c>
      <c r="D389" s="194">
        <f>'CURVA ABC'!C393</f>
        <v>0</v>
      </c>
      <c r="E389" s="194">
        <f>'CURVA ABC'!D393</f>
        <v>0</v>
      </c>
      <c r="F389" s="195">
        <f>IFERROR(Tabela5[[#This Row],[VALOR]]/'CURVA ABC'!$C$2,0)</f>
        <v>0</v>
      </c>
      <c r="G389" s="195">
        <f>'CURVA ABC'!E393</f>
        <v>1</v>
      </c>
      <c r="H389" s="196" t="str">
        <f>'CURVA ABC'!F393</f>
        <v>C</v>
      </c>
      <c r="I389" s="196">
        <f>VLOOKUP(Tabela5[[#This Row],[PRODUTO]],'CURVA ABC'!$H$10:$M$404,2,0)</f>
        <v>0</v>
      </c>
      <c r="J389" s="194">
        <f>VLOOKUP(Tabela5[[#This Row],[PRODUTO]],'CURVA ABC'!$H$10:$M$404,3,0)</f>
        <v>0</v>
      </c>
      <c r="K389" s="194">
        <f>VLOOKUP(Tabela5[[#This Row],[PRODUTO]],'CURVA ABC'!$H$10:$M$404,4,0)</f>
        <v>0</v>
      </c>
      <c r="L389" s="195">
        <f>IFERROR(Tabela5[[#This Row],[VALOR.]]/'CURVA ABC'!$J$2,0)</f>
        <v>0</v>
      </c>
      <c r="M389" s="195">
        <f>VLOOKUP(Tabela5[[#This Row],[PRODUTO]],'CURVA ABC'!$H$10:$M$404,5,0)</f>
        <v>0</v>
      </c>
      <c r="N389" s="196" t="str">
        <f>VLOOKUP(Tabela5[[#This Row],[PRODUTO]],'CURVA ABC'!$H$10:$M$404,6,0)</f>
        <v>A</v>
      </c>
      <c r="O389" s="194" t="str">
        <f>IF(AND(COMPARATIVO!$H389="",COMPARATIVO!$N389=""),"",IF(COMPARATIVO!$H389=COMPARATIVO!$N389,"EQUILIBRADO",IF(AND(COMPARATIVO!$H389="A",COMPARATIVO!$N389="B"),"GIRO BAIXO",IF(AND(COMPARATIVO!$H389="A",COMPARATIVO!$N389="C"),"GIRO MUITO BAIXO",IF(AND(COMPARATIVO!$H389="B",COMPARATIVO!$N389="A"),"GIRO ALTO",IF(AND(COMPARATIVO!$H389="B",COMPARATIVO!$N389="C"),"GIRO BAIXO",IF(AND(COMPARATIVO!$H389="C",COMPARATIVO!$N389="A"),"GIRO MUITO ALTO",IF(AND(COMPARATIVO!$H389="C",COMPARATIVO!$N389="B"),"GIRO ALTO",""))))))))</f>
        <v>GIRO MUITO ALTO</v>
      </c>
    </row>
    <row r="390" spans="1:15" x14ac:dyDescent="0.25">
      <c r="A390" s="201" t="str">
        <f>'CURVA ABC'!A394</f>
        <v>SERRAMALTE 600</v>
      </c>
      <c r="B390" s="201" t="str">
        <f>IFERROR(VLOOKUP(Tabela5[[#This Row],[PRODUTO]],CADASTRO!$B$2:$C$393,2,0),"")</f>
        <v/>
      </c>
      <c r="C390" s="201">
        <f>'CURVA ABC'!B394</f>
        <v>0</v>
      </c>
      <c r="D390" s="197">
        <f>'CURVA ABC'!C394</f>
        <v>0</v>
      </c>
      <c r="E390" s="197">
        <f>'CURVA ABC'!D394</f>
        <v>0</v>
      </c>
      <c r="F390" s="198">
        <f>IFERROR(Tabela5[[#This Row],[VALOR]]/'CURVA ABC'!$C$2,0)</f>
        <v>0</v>
      </c>
      <c r="G390" s="198">
        <f>'CURVA ABC'!E394</f>
        <v>1</v>
      </c>
      <c r="H390" s="199" t="str">
        <f>'CURVA ABC'!F394</f>
        <v>C</v>
      </c>
      <c r="I390" s="199">
        <f>VLOOKUP(Tabela5[[#This Row],[PRODUTO]],'CURVA ABC'!$H$10:$M$404,2,0)</f>
        <v>0</v>
      </c>
      <c r="J390" s="197">
        <f>VLOOKUP(Tabela5[[#This Row],[PRODUTO]],'CURVA ABC'!$H$10:$M$404,3,0)</f>
        <v>0</v>
      </c>
      <c r="K390" s="197">
        <f>VLOOKUP(Tabela5[[#This Row],[PRODUTO]],'CURVA ABC'!$H$10:$M$404,4,0)</f>
        <v>0</v>
      </c>
      <c r="L390" s="198">
        <f>IFERROR(Tabela5[[#This Row],[VALOR.]]/'CURVA ABC'!$J$2,0)</f>
        <v>0</v>
      </c>
      <c r="M390" s="198">
        <f>VLOOKUP(Tabela5[[#This Row],[PRODUTO]],'CURVA ABC'!$H$10:$M$404,5,0)</f>
        <v>0</v>
      </c>
      <c r="N390" s="199" t="str">
        <f>VLOOKUP(Tabela5[[#This Row],[PRODUTO]],'CURVA ABC'!$H$10:$M$404,6,0)</f>
        <v>A</v>
      </c>
      <c r="O390" s="197" t="str">
        <f>IF(AND(COMPARATIVO!$H390="",COMPARATIVO!$N390=""),"",IF(COMPARATIVO!$H390=COMPARATIVO!$N390,"EQUILIBRADO",IF(AND(COMPARATIVO!$H390="A",COMPARATIVO!$N390="B"),"GIRO BAIXO",IF(AND(COMPARATIVO!$H390="A",COMPARATIVO!$N390="C"),"GIRO MUITO BAIXO",IF(AND(COMPARATIVO!$H390="B",COMPARATIVO!$N390="A"),"GIRO ALTO",IF(AND(COMPARATIVO!$H390="B",COMPARATIVO!$N390="C"),"GIRO BAIXO",IF(AND(COMPARATIVO!$H390="C",COMPARATIVO!$N390="A"),"GIRO MUITO ALTO",IF(AND(COMPARATIVO!$H390="C",COMPARATIVO!$N390="B"),"GIRO ALTO",""))))))))</f>
        <v>GIRO MUITO ALTO</v>
      </c>
    </row>
    <row r="391" spans="1:15" x14ac:dyDescent="0.25">
      <c r="A391" s="200" t="str">
        <f>'CURVA ABC'!A395</f>
        <v>SHOYU GALÃO</v>
      </c>
      <c r="B391" s="200" t="str">
        <f>IFERROR(VLOOKUP(Tabela5[[#This Row],[PRODUTO]],CADASTRO!$B$2:$C$393,2,0),"")</f>
        <v/>
      </c>
      <c r="C391" s="200">
        <f>'CURVA ABC'!B395</f>
        <v>0</v>
      </c>
      <c r="D391" s="194">
        <f>'CURVA ABC'!C395</f>
        <v>0</v>
      </c>
      <c r="E391" s="194">
        <f>'CURVA ABC'!D395</f>
        <v>0</v>
      </c>
      <c r="F391" s="195">
        <f>IFERROR(Tabela5[[#This Row],[VALOR]]/'CURVA ABC'!$C$2,0)</f>
        <v>0</v>
      </c>
      <c r="G391" s="195">
        <f>'CURVA ABC'!E395</f>
        <v>1</v>
      </c>
      <c r="H391" s="196" t="str">
        <f>'CURVA ABC'!F395</f>
        <v>C</v>
      </c>
      <c r="I391" s="196">
        <f>VLOOKUP(Tabela5[[#This Row],[PRODUTO]],'CURVA ABC'!$H$10:$M$404,2,0)</f>
        <v>0</v>
      </c>
      <c r="J391" s="194">
        <f>VLOOKUP(Tabela5[[#This Row],[PRODUTO]],'CURVA ABC'!$H$10:$M$404,3,0)</f>
        <v>0</v>
      </c>
      <c r="K391" s="194">
        <f>VLOOKUP(Tabela5[[#This Row],[PRODUTO]],'CURVA ABC'!$H$10:$M$404,4,0)</f>
        <v>0</v>
      </c>
      <c r="L391" s="195">
        <f>IFERROR(Tabela5[[#This Row],[VALOR.]]/'CURVA ABC'!$J$2,0)</f>
        <v>0</v>
      </c>
      <c r="M391" s="195">
        <f>VLOOKUP(Tabela5[[#This Row],[PRODUTO]],'CURVA ABC'!$H$10:$M$404,5,0)</f>
        <v>0</v>
      </c>
      <c r="N391" s="196" t="str">
        <f>VLOOKUP(Tabela5[[#This Row],[PRODUTO]],'CURVA ABC'!$H$10:$M$404,6,0)</f>
        <v>A</v>
      </c>
      <c r="O391" s="194" t="str">
        <f>IF(AND(COMPARATIVO!$H391="",COMPARATIVO!$N391=""),"",IF(COMPARATIVO!$H391=COMPARATIVO!$N391,"EQUILIBRADO",IF(AND(COMPARATIVO!$H391="A",COMPARATIVO!$N391="B"),"GIRO BAIXO",IF(AND(COMPARATIVO!$H391="A",COMPARATIVO!$N391="C"),"GIRO MUITO BAIXO",IF(AND(COMPARATIVO!$H391="B",COMPARATIVO!$N391="A"),"GIRO ALTO",IF(AND(COMPARATIVO!$H391="B",COMPARATIVO!$N391="C"),"GIRO BAIXO",IF(AND(COMPARATIVO!$H391="C",COMPARATIVO!$N391="A"),"GIRO MUITO ALTO",IF(AND(COMPARATIVO!$H391="C",COMPARATIVO!$N391="B"),"GIRO ALTO",""))))))))</f>
        <v>GIRO MUITO ALTO</v>
      </c>
    </row>
    <row r="392" spans="1:15" x14ac:dyDescent="0.25">
      <c r="A392" s="201" t="str">
        <f>'CURVA ABC'!A396</f>
        <v>SHOYU SACHÊ CAIXA</v>
      </c>
      <c r="B392" s="201" t="str">
        <f>IFERROR(VLOOKUP(Tabela5[[#This Row],[PRODUTO]],CADASTRO!$B$2:$C$393,2,0),"")</f>
        <v/>
      </c>
      <c r="C392" s="201">
        <f>'CURVA ABC'!B396</f>
        <v>0</v>
      </c>
      <c r="D392" s="197">
        <f>'CURVA ABC'!C396</f>
        <v>0</v>
      </c>
      <c r="E392" s="197">
        <f>'CURVA ABC'!D396</f>
        <v>0</v>
      </c>
      <c r="F392" s="198">
        <f>IFERROR(Tabela5[[#This Row],[VALOR]]/'CURVA ABC'!$C$2,0)</f>
        <v>0</v>
      </c>
      <c r="G392" s="198">
        <f>'CURVA ABC'!E396</f>
        <v>1</v>
      </c>
      <c r="H392" s="199" t="str">
        <f>'CURVA ABC'!F396</f>
        <v>C</v>
      </c>
      <c r="I392" s="199">
        <f>VLOOKUP(Tabela5[[#This Row],[PRODUTO]],'CURVA ABC'!$H$10:$M$404,2,0)</f>
        <v>0</v>
      </c>
      <c r="J392" s="197">
        <f>VLOOKUP(Tabela5[[#This Row],[PRODUTO]],'CURVA ABC'!$H$10:$M$404,3,0)</f>
        <v>0</v>
      </c>
      <c r="K392" s="197">
        <f>VLOOKUP(Tabela5[[#This Row],[PRODUTO]],'CURVA ABC'!$H$10:$M$404,4,0)</f>
        <v>0</v>
      </c>
      <c r="L392" s="198">
        <f>IFERROR(Tabela5[[#This Row],[VALOR.]]/'CURVA ABC'!$J$2,0)</f>
        <v>0</v>
      </c>
      <c r="M392" s="198">
        <f>VLOOKUP(Tabela5[[#This Row],[PRODUTO]],'CURVA ABC'!$H$10:$M$404,5,0)</f>
        <v>0</v>
      </c>
      <c r="N392" s="199" t="str">
        <f>VLOOKUP(Tabela5[[#This Row],[PRODUTO]],'CURVA ABC'!$H$10:$M$404,6,0)</f>
        <v>A</v>
      </c>
      <c r="O392" s="197" t="str">
        <f>IF(AND(COMPARATIVO!$H392="",COMPARATIVO!$N392=""),"",IF(COMPARATIVO!$H392=COMPARATIVO!$N392,"EQUILIBRADO",IF(AND(COMPARATIVO!$H392="A",COMPARATIVO!$N392="B"),"GIRO BAIXO",IF(AND(COMPARATIVO!$H392="A",COMPARATIVO!$N392="C"),"GIRO MUITO BAIXO",IF(AND(COMPARATIVO!$H392="B",COMPARATIVO!$N392="A"),"GIRO ALTO",IF(AND(COMPARATIVO!$H392="B",COMPARATIVO!$N392="C"),"GIRO BAIXO",IF(AND(COMPARATIVO!$H392="C",COMPARATIVO!$N392="A"),"GIRO MUITO ALTO",IF(AND(COMPARATIVO!$H392="C",COMPARATIVO!$N392="B"),"GIRO ALTO",""))))))))</f>
        <v>GIRO MUITO ALTO</v>
      </c>
    </row>
    <row r="393" spans="1:15" x14ac:dyDescent="0.25">
      <c r="A393" s="200" t="str">
        <f>'CURVA ABC'!A397</f>
        <v>SKOL 600ml</v>
      </c>
      <c r="B393" s="200" t="str">
        <f>IFERROR(VLOOKUP(Tabela5[[#This Row],[PRODUTO]],CADASTRO!$B$2:$C$393,2,0),"")</f>
        <v/>
      </c>
      <c r="C393" s="200">
        <f>'CURVA ABC'!B397</f>
        <v>0</v>
      </c>
      <c r="D393" s="194">
        <f>'CURVA ABC'!C397</f>
        <v>0</v>
      </c>
      <c r="E393" s="194">
        <f>'CURVA ABC'!D397</f>
        <v>0</v>
      </c>
      <c r="F393" s="195">
        <f>IFERROR(Tabela5[[#This Row],[VALOR]]/'CURVA ABC'!$C$2,0)</f>
        <v>0</v>
      </c>
      <c r="G393" s="195">
        <f>'CURVA ABC'!E397</f>
        <v>1</v>
      </c>
      <c r="H393" s="196" t="str">
        <f>'CURVA ABC'!F397</f>
        <v>C</v>
      </c>
      <c r="I393" s="196">
        <f>VLOOKUP(Tabela5[[#This Row],[PRODUTO]],'CURVA ABC'!$H$10:$M$404,2,0)</f>
        <v>0</v>
      </c>
      <c r="J393" s="194">
        <f>VLOOKUP(Tabela5[[#This Row],[PRODUTO]],'CURVA ABC'!$H$10:$M$404,3,0)</f>
        <v>0</v>
      </c>
      <c r="K393" s="194">
        <f>VLOOKUP(Tabela5[[#This Row],[PRODUTO]],'CURVA ABC'!$H$10:$M$404,4,0)</f>
        <v>0</v>
      </c>
      <c r="L393" s="195">
        <f>IFERROR(Tabela5[[#This Row],[VALOR.]]/'CURVA ABC'!$J$2,0)</f>
        <v>0</v>
      </c>
      <c r="M393" s="195">
        <f>VLOOKUP(Tabela5[[#This Row],[PRODUTO]],'CURVA ABC'!$H$10:$M$404,5,0)</f>
        <v>0</v>
      </c>
      <c r="N393" s="196" t="str">
        <f>VLOOKUP(Tabela5[[#This Row],[PRODUTO]],'CURVA ABC'!$H$10:$M$404,6,0)</f>
        <v>A</v>
      </c>
      <c r="O393" s="194" t="str">
        <f>IF(AND(COMPARATIVO!$H393="",COMPARATIVO!$N393=""),"",IF(COMPARATIVO!$H393=COMPARATIVO!$N393,"EQUILIBRADO",IF(AND(COMPARATIVO!$H393="A",COMPARATIVO!$N393="B"),"GIRO BAIXO",IF(AND(COMPARATIVO!$H393="A",COMPARATIVO!$N393="C"),"GIRO MUITO BAIXO",IF(AND(COMPARATIVO!$H393="B",COMPARATIVO!$N393="A"),"GIRO ALTO",IF(AND(COMPARATIVO!$H393="B",COMPARATIVO!$N393="C"),"GIRO BAIXO",IF(AND(COMPARATIVO!$H393="C",COMPARATIVO!$N393="A"),"GIRO MUITO ALTO",IF(AND(COMPARATIVO!$H393="C",COMPARATIVO!$N393="B"),"GIRO ALTO",""))))))))</f>
        <v>GIRO MUITO ALTO</v>
      </c>
    </row>
    <row r="394" spans="1:15" x14ac:dyDescent="0.25">
      <c r="A394" s="201" t="str">
        <f>'CURVA ABC'!A398</f>
        <v>SODA 2 LT</v>
      </c>
      <c r="B394" s="201" t="str">
        <f>IFERROR(VLOOKUP(Tabela5[[#This Row],[PRODUTO]],CADASTRO!$B$2:$C$393,2,0),"")</f>
        <v/>
      </c>
      <c r="C394" s="201">
        <f>'CURVA ABC'!B398</f>
        <v>0</v>
      </c>
      <c r="D394" s="197">
        <f>'CURVA ABC'!C398</f>
        <v>0</v>
      </c>
      <c r="E394" s="197">
        <f>'CURVA ABC'!D398</f>
        <v>0</v>
      </c>
      <c r="F394" s="198">
        <f>IFERROR(Tabela5[[#This Row],[VALOR]]/'CURVA ABC'!$C$2,0)</f>
        <v>0</v>
      </c>
      <c r="G394" s="198">
        <f>'CURVA ABC'!E398</f>
        <v>1</v>
      </c>
      <c r="H394" s="199" t="str">
        <f>'CURVA ABC'!F398</f>
        <v>C</v>
      </c>
      <c r="I394" s="199">
        <f>VLOOKUP(Tabela5[[#This Row],[PRODUTO]],'CURVA ABC'!$H$10:$M$404,2,0)</f>
        <v>0</v>
      </c>
      <c r="J394" s="197">
        <f>VLOOKUP(Tabela5[[#This Row],[PRODUTO]],'CURVA ABC'!$H$10:$M$404,3,0)</f>
        <v>0</v>
      </c>
      <c r="K394" s="197">
        <f>VLOOKUP(Tabela5[[#This Row],[PRODUTO]],'CURVA ABC'!$H$10:$M$404,4,0)</f>
        <v>0</v>
      </c>
      <c r="L394" s="198">
        <f>IFERROR(Tabela5[[#This Row],[VALOR.]]/'CURVA ABC'!$J$2,0)</f>
        <v>0</v>
      </c>
      <c r="M394" s="198">
        <f>VLOOKUP(Tabela5[[#This Row],[PRODUTO]],'CURVA ABC'!$H$10:$M$404,5,0)</f>
        <v>0</v>
      </c>
      <c r="N394" s="199" t="str">
        <f>VLOOKUP(Tabela5[[#This Row],[PRODUTO]],'CURVA ABC'!$H$10:$M$404,6,0)</f>
        <v>A</v>
      </c>
      <c r="O394" s="197" t="str">
        <f>IF(AND(COMPARATIVO!$H394="",COMPARATIVO!$N394=""),"",IF(COMPARATIVO!$H394=COMPARATIVO!$N394,"EQUILIBRADO",IF(AND(COMPARATIVO!$H394="A",COMPARATIVO!$N394="B"),"GIRO BAIXO",IF(AND(COMPARATIVO!$H394="A",COMPARATIVO!$N394="C"),"GIRO MUITO BAIXO",IF(AND(COMPARATIVO!$H394="B",COMPARATIVO!$N394="A"),"GIRO ALTO",IF(AND(COMPARATIVO!$H394="B",COMPARATIVO!$N394="C"),"GIRO BAIXO",IF(AND(COMPARATIVO!$H394="C",COMPARATIVO!$N394="A"),"GIRO MUITO ALTO",IF(AND(COMPARATIVO!$H394="C",COMPARATIVO!$N394="B"),"GIRO ALTO",""))))))))</f>
        <v>GIRO MUITO ALTO</v>
      </c>
    </row>
    <row r="395" spans="1:15" x14ac:dyDescent="0.25">
      <c r="A395" s="200" t="str">
        <f>'CURVA ABC'!A399</f>
        <v>SODA BAG 18 LT</v>
      </c>
      <c r="B395" s="200" t="str">
        <f>IFERROR(VLOOKUP(Tabela5[[#This Row],[PRODUTO]],CADASTRO!$B$2:$C$393,2,0),"")</f>
        <v/>
      </c>
      <c r="C395" s="200">
        <f>'CURVA ABC'!B399</f>
        <v>0</v>
      </c>
      <c r="D395" s="194">
        <f>'CURVA ABC'!C399</f>
        <v>0</v>
      </c>
      <c r="E395" s="194">
        <f>'CURVA ABC'!D399</f>
        <v>0</v>
      </c>
      <c r="F395" s="195">
        <f>IFERROR(Tabela5[[#This Row],[VALOR]]/'CURVA ABC'!$C$2,0)</f>
        <v>0</v>
      </c>
      <c r="G395" s="195">
        <f>'CURVA ABC'!E399</f>
        <v>1</v>
      </c>
      <c r="H395" s="196" t="str">
        <f>'CURVA ABC'!F399</f>
        <v>C</v>
      </c>
      <c r="I395" s="196">
        <f>VLOOKUP(Tabela5[[#This Row],[PRODUTO]],'CURVA ABC'!$H$10:$M$404,2,0)</f>
        <v>0</v>
      </c>
      <c r="J395" s="194">
        <f>VLOOKUP(Tabela5[[#This Row],[PRODUTO]],'CURVA ABC'!$H$10:$M$404,3,0)</f>
        <v>0</v>
      </c>
      <c r="K395" s="194">
        <f>VLOOKUP(Tabela5[[#This Row],[PRODUTO]],'CURVA ABC'!$H$10:$M$404,4,0)</f>
        <v>0</v>
      </c>
      <c r="L395" s="195">
        <f>IFERROR(Tabela5[[#This Row],[VALOR.]]/'CURVA ABC'!$J$2,0)</f>
        <v>0</v>
      </c>
      <c r="M395" s="195">
        <f>VLOOKUP(Tabela5[[#This Row],[PRODUTO]],'CURVA ABC'!$H$10:$M$404,5,0)</f>
        <v>0</v>
      </c>
      <c r="N395" s="196" t="str">
        <f>VLOOKUP(Tabela5[[#This Row],[PRODUTO]],'CURVA ABC'!$H$10:$M$404,6,0)</f>
        <v>A</v>
      </c>
      <c r="O395" s="194" t="str">
        <f>IF(AND(COMPARATIVO!$H395="",COMPARATIVO!$N395=""),"",IF(COMPARATIVO!$H395=COMPARATIVO!$N395,"EQUILIBRADO",IF(AND(COMPARATIVO!$H395="A",COMPARATIVO!$N395="B"),"GIRO BAIXO",IF(AND(COMPARATIVO!$H395="A",COMPARATIVO!$N395="C"),"GIRO MUITO BAIXO",IF(AND(COMPARATIVO!$H395="B",COMPARATIVO!$N395="A"),"GIRO ALTO",IF(AND(COMPARATIVO!$H395="B",COMPARATIVO!$N395="C"),"GIRO BAIXO",IF(AND(COMPARATIVO!$H395="C",COMPARATIVO!$N395="A"),"GIRO MUITO ALTO",IF(AND(COMPARATIVO!$H395="C",COMPARATIVO!$N395="B"),"GIRO ALTO",""))))))))</f>
        <v>GIRO MUITO ALTO</v>
      </c>
    </row>
    <row r="396" spans="1:15" x14ac:dyDescent="0.25">
      <c r="A396" s="201" t="str">
        <f>'CURVA ABC'!A400</f>
        <v>SODA LATA</v>
      </c>
      <c r="B396" s="201" t="str">
        <f>IFERROR(VLOOKUP(Tabela5[[#This Row],[PRODUTO]],CADASTRO!$B$2:$C$393,2,0),"")</f>
        <v/>
      </c>
      <c r="C396" s="201">
        <f>'CURVA ABC'!B400</f>
        <v>0</v>
      </c>
      <c r="D396" s="197">
        <f>'CURVA ABC'!C400</f>
        <v>0</v>
      </c>
      <c r="E396" s="197">
        <f>'CURVA ABC'!D400</f>
        <v>0</v>
      </c>
      <c r="F396" s="198">
        <f>IFERROR(Tabela5[[#This Row],[VALOR]]/'CURVA ABC'!$C$2,0)</f>
        <v>0</v>
      </c>
      <c r="G396" s="198">
        <f>'CURVA ABC'!E400</f>
        <v>1</v>
      </c>
      <c r="H396" s="199" t="str">
        <f>'CURVA ABC'!F400</f>
        <v>C</v>
      </c>
      <c r="I396" s="199">
        <f>VLOOKUP(Tabela5[[#This Row],[PRODUTO]],'CURVA ABC'!$H$10:$M$404,2,0)</f>
        <v>0</v>
      </c>
      <c r="J396" s="197">
        <f>VLOOKUP(Tabela5[[#This Row],[PRODUTO]],'CURVA ABC'!$H$10:$M$404,3,0)</f>
        <v>0</v>
      </c>
      <c r="K396" s="197">
        <f>VLOOKUP(Tabela5[[#This Row],[PRODUTO]],'CURVA ABC'!$H$10:$M$404,4,0)</f>
        <v>0</v>
      </c>
      <c r="L396" s="198">
        <f>IFERROR(Tabela5[[#This Row],[VALOR.]]/'CURVA ABC'!$J$2,0)</f>
        <v>0</v>
      </c>
      <c r="M396" s="198">
        <f>VLOOKUP(Tabela5[[#This Row],[PRODUTO]],'CURVA ABC'!$H$10:$M$404,5,0)</f>
        <v>0</v>
      </c>
      <c r="N396" s="199" t="str">
        <f>VLOOKUP(Tabela5[[#This Row],[PRODUTO]],'CURVA ABC'!$H$10:$M$404,6,0)</f>
        <v>A</v>
      </c>
      <c r="O396" s="197" t="str">
        <f>IF(AND(COMPARATIVO!$H396="",COMPARATIVO!$N396=""),"",IF(COMPARATIVO!$H396=COMPARATIVO!$N396,"EQUILIBRADO",IF(AND(COMPARATIVO!$H396="A",COMPARATIVO!$N396="B"),"GIRO BAIXO",IF(AND(COMPARATIVO!$H396="A",COMPARATIVO!$N396="C"),"GIRO MUITO BAIXO",IF(AND(COMPARATIVO!$H396="B",COMPARATIVO!$N396="A"),"GIRO ALTO",IF(AND(COMPARATIVO!$H396="B",COMPARATIVO!$N396="C"),"GIRO BAIXO",IF(AND(COMPARATIVO!$H396="C",COMPARATIVO!$N396="A"),"GIRO MUITO ALTO",IF(AND(COMPARATIVO!$H396="C",COMPARATIVO!$N396="B"),"GIRO ALTO",""))))))))</f>
        <v>GIRO MUITO ALTO</v>
      </c>
    </row>
    <row r="397" spans="1:15" x14ac:dyDescent="0.25">
      <c r="A397" s="200" t="str">
        <f>'CURVA ABC'!A401</f>
        <v>SORVETE POTE BAUNILHA</v>
      </c>
      <c r="B397" s="200" t="str">
        <f>IFERROR(VLOOKUP(Tabela5[[#This Row],[PRODUTO]],CADASTRO!$B$2:$C$393,2,0),"")</f>
        <v/>
      </c>
      <c r="C397" s="200">
        <f>'CURVA ABC'!B401</f>
        <v>0</v>
      </c>
      <c r="D397" s="194">
        <f>'CURVA ABC'!C401</f>
        <v>0</v>
      </c>
      <c r="E397" s="194">
        <f>'CURVA ABC'!D401</f>
        <v>0</v>
      </c>
      <c r="F397" s="195">
        <f>IFERROR(Tabela5[[#This Row],[VALOR]]/'CURVA ABC'!$C$2,0)</f>
        <v>0</v>
      </c>
      <c r="G397" s="195">
        <f>'CURVA ABC'!E401</f>
        <v>1</v>
      </c>
      <c r="H397" s="196" t="str">
        <f>'CURVA ABC'!F401</f>
        <v>C</v>
      </c>
      <c r="I397" s="196">
        <f>VLOOKUP(Tabela5[[#This Row],[PRODUTO]],'CURVA ABC'!$H$10:$M$404,2,0)</f>
        <v>0</v>
      </c>
      <c r="J397" s="194">
        <f>VLOOKUP(Tabela5[[#This Row],[PRODUTO]],'CURVA ABC'!$H$10:$M$404,3,0)</f>
        <v>0</v>
      </c>
      <c r="K397" s="194">
        <f>VLOOKUP(Tabela5[[#This Row],[PRODUTO]],'CURVA ABC'!$H$10:$M$404,4,0)</f>
        <v>0</v>
      </c>
      <c r="L397" s="195">
        <f>IFERROR(Tabela5[[#This Row],[VALOR.]]/'CURVA ABC'!$J$2,0)</f>
        <v>0</v>
      </c>
      <c r="M397" s="195">
        <f>VLOOKUP(Tabela5[[#This Row],[PRODUTO]],'CURVA ABC'!$H$10:$M$404,5,0)</f>
        <v>0</v>
      </c>
      <c r="N397" s="196" t="str">
        <f>VLOOKUP(Tabela5[[#This Row],[PRODUTO]],'CURVA ABC'!$H$10:$M$404,6,0)</f>
        <v>A</v>
      </c>
      <c r="O397" s="194" t="str">
        <f>IF(AND(COMPARATIVO!$H397="",COMPARATIVO!$N397=""),"",IF(COMPARATIVO!$H397=COMPARATIVO!$N397,"EQUILIBRADO",IF(AND(COMPARATIVO!$H397="A",COMPARATIVO!$N397="B"),"GIRO BAIXO",IF(AND(COMPARATIVO!$H397="A",COMPARATIVO!$N397="C"),"GIRO MUITO BAIXO",IF(AND(COMPARATIVO!$H397="B",COMPARATIVO!$N397="A"),"GIRO ALTO",IF(AND(COMPARATIVO!$H397="B",COMPARATIVO!$N397="C"),"GIRO BAIXO",IF(AND(COMPARATIVO!$H397="C",COMPARATIVO!$N397="A"),"GIRO MUITO ALTO",IF(AND(COMPARATIVO!$H397="C",COMPARATIVO!$N397="B"),"GIRO ALTO",""))))))))</f>
        <v>GIRO MUITO ALTO</v>
      </c>
    </row>
    <row r="398" spans="1:15" x14ac:dyDescent="0.25">
      <c r="A398" s="201" t="str">
        <f>'CURVA ABC'!A402</f>
        <v>SORVETE POTE MORANGO</v>
      </c>
      <c r="B398" s="201" t="str">
        <f>IFERROR(VLOOKUP(Tabela5[[#This Row],[PRODUTO]],CADASTRO!$B$2:$C$393,2,0),"")</f>
        <v/>
      </c>
      <c r="C398" s="201">
        <f>'CURVA ABC'!B402</f>
        <v>0</v>
      </c>
      <c r="D398" s="197">
        <f>'CURVA ABC'!C402</f>
        <v>0</v>
      </c>
      <c r="E398" s="197">
        <f>'CURVA ABC'!D402</f>
        <v>0</v>
      </c>
      <c r="F398" s="198">
        <f>IFERROR(Tabela5[[#This Row],[VALOR]]/'CURVA ABC'!$C$2,0)</f>
        <v>0</v>
      </c>
      <c r="G398" s="198">
        <f>'CURVA ABC'!E402</f>
        <v>1</v>
      </c>
      <c r="H398" s="199" t="str">
        <f>'CURVA ABC'!F402</f>
        <v>C</v>
      </c>
      <c r="I398" s="199">
        <f>VLOOKUP(Tabela5[[#This Row],[PRODUTO]],'CURVA ABC'!$H$10:$M$404,2,0)</f>
        <v>0</v>
      </c>
      <c r="J398" s="197">
        <f>VLOOKUP(Tabela5[[#This Row],[PRODUTO]],'CURVA ABC'!$H$10:$M$404,3,0)</f>
        <v>0</v>
      </c>
      <c r="K398" s="197">
        <f>VLOOKUP(Tabela5[[#This Row],[PRODUTO]],'CURVA ABC'!$H$10:$M$404,4,0)</f>
        <v>0</v>
      </c>
      <c r="L398" s="198">
        <f>IFERROR(Tabela5[[#This Row],[VALOR.]]/'CURVA ABC'!$J$2,0)</f>
        <v>0</v>
      </c>
      <c r="M398" s="198">
        <f>VLOOKUP(Tabela5[[#This Row],[PRODUTO]],'CURVA ABC'!$H$10:$M$404,5,0)</f>
        <v>0</v>
      </c>
      <c r="N398" s="199" t="str">
        <f>VLOOKUP(Tabela5[[#This Row],[PRODUTO]],'CURVA ABC'!$H$10:$M$404,6,0)</f>
        <v>A</v>
      </c>
      <c r="O398" s="197" t="str">
        <f>IF(AND(COMPARATIVO!$H398="",COMPARATIVO!$N398=""),"",IF(COMPARATIVO!$H398=COMPARATIVO!$N398,"EQUILIBRADO",IF(AND(COMPARATIVO!$H398="A",COMPARATIVO!$N398="B"),"GIRO BAIXO",IF(AND(COMPARATIVO!$H398="A",COMPARATIVO!$N398="C"),"GIRO MUITO BAIXO",IF(AND(COMPARATIVO!$H398="B",COMPARATIVO!$N398="A"),"GIRO ALTO",IF(AND(COMPARATIVO!$H398="B",COMPARATIVO!$N398="C"),"GIRO BAIXO",IF(AND(COMPARATIVO!$H398="C",COMPARATIVO!$N398="A"),"GIRO MUITO ALTO",IF(AND(COMPARATIVO!$H398="C",COMPARATIVO!$N398="B"),"GIRO ALTO",""))))))))</f>
        <v>GIRO MUITO ALTO</v>
      </c>
    </row>
    <row r="399" spans="1:15" x14ac:dyDescent="0.25">
      <c r="A399" s="200" t="str">
        <f>'CURVA ABC'!A403</f>
        <v>STEINHAEGER</v>
      </c>
      <c r="B399" s="200" t="str">
        <f>IFERROR(VLOOKUP(Tabela5[[#This Row],[PRODUTO]],CADASTRO!$B$2:$C$393,2,0),"")</f>
        <v/>
      </c>
      <c r="C399" s="200">
        <f>'CURVA ABC'!B403</f>
        <v>0</v>
      </c>
      <c r="D399" s="194">
        <f>'CURVA ABC'!C403</f>
        <v>0</v>
      </c>
      <c r="E399" s="194">
        <f>'CURVA ABC'!D403</f>
        <v>0</v>
      </c>
      <c r="F399" s="195">
        <f>IFERROR(Tabela5[[#This Row],[VALOR]]/'CURVA ABC'!$C$2,0)</f>
        <v>0</v>
      </c>
      <c r="G399" s="195">
        <f>'CURVA ABC'!E403</f>
        <v>1</v>
      </c>
      <c r="H399" s="196" t="str">
        <f>'CURVA ABC'!F403</f>
        <v>C</v>
      </c>
      <c r="I399" s="196">
        <f>VLOOKUP(Tabela5[[#This Row],[PRODUTO]],'CURVA ABC'!$H$10:$M$404,2,0)</f>
        <v>0</v>
      </c>
      <c r="J399" s="194">
        <f>VLOOKUP(Tabela5[[#This Row],[PRODUTO]],'CURVA ABC'!$H$10:$M$404,3,0)</f>
        <v>0</v>
      </c>
      <c r="K399" s="194">
        <f>VLOOKUP(Tabela5[[#This Row],[PRODUTO]],'CURVA ABC'!$H$10:$M$404,4,0)</f>
        <v>0</v>
      </c>
      <c r="L399" s="195">
        <f>IFERROR(Tabela5[[#This Row],[VALOR.]]/'CURVA ABC'!$J$2,0)</f>
        <v>0</v>
      </c>
      <c r="M399" s="195">
        <f>VLOOKUP(Tabela5[[#This Row],[PRODUTO]],'CURVA ABC'!$H$10:$M$404,5,0)</f>
        <v>0</v>
      </c>
      <c r="N399" s="196" t="str">
        <f>VLOOKUP(Tabela5[[#This Row],[PRODUTO]],'CURVA ABC'!$H$10:$M$404,6,0)</f>
        <v>A</v>
      </c>
      <c r="O399" s="194" t="str">
        <f>IF(AND(COMPARATIVO!$H399="",COMPARATIVO!$N399=""),"",IF(COMPARATIVO!$H399=COMPARATIVO!$N399,"EQUILIBRADO",IF(AND(COMPARATIVO!$H399="A",COMPARATIVO!$N399="B"),"GIRO BAIXO",IF(AND(COMPARATIVO!$H399="A",COMPARATIVO!$N399="C"),"GIRO MUITO BAIXO",IF(AND(COMPARATIVO!$H399="B",COMPARATIVO!$N399="A"),"GIRO ALTO",IF(AND(COMPARATIVO!$H399="B",COMPARATIVO!$N399="C"),"GIRO BAIXO",IF(AND(COMPARATIVO!$H399="C",COMPARATIVO!$N399="A"),"GIRO MUITO ALTO",IF(AND(COMPARATIVO!$H399="C",COMPARATIVO!$N399="B"),"GIRO ALTO",""))))))))</f>
        <v>GIRO MUITO ALTO</v>
      </c>
    </row>
    <row r="400" spans="1:15" x14ac:dyDescent="0.25">
      <c r="A400" s="201" t="str">
        <f>'CURVA ABC'!A404</f>
        <v>STELA LONG NECK</v>
      </c>
      <c r="B400" s="201" t="str">
        <f>IFERROR(VLOOKUP(Tabela5[[#This Row],[PRODUTO]],CADASTRO!$B$2:$C$393,2,0),"")</f>
        <v/>
      </c>
      <c r="C400" s="201">
        <f>'CURVA ABC'!B404</f>
        <v>0</v>
      </c>
      <c r="D400" s="197">
        <f>'CURVA ABC'!C404</f>
        <v>0</v>
      </c>
      <c r="E400" s="197">
        <f>'CURVA ABC'!D404</f>
        <v>0</v>
      </c>
      <c r="F400" s="198">
        <f>IFERROR(Tabela5[[#This Row],[VALOR]]/'CURVA ABC'!$C$2,0)</f>
        <v>0</v>
      </c>
      <c r="G400" s="198">
        <f>'CURVA ABC'!E404</f>
        <v>1</v>
      </c>
      <c r="H400" s="199" t="str">
        <f>'CURVA ABC'!F404</f>
        <v>C</v>
      </c>
      <c r="I400" s="199">
        <f>VLOOKUP(Tabela5[[#This Row],[PRODUTO]],'CURVA ABC'!$H$10:$M$404,2,0)</f>
        <v>0</v>
      </c>
      <c r="J400" s="197">
        <f>VLOOKUP(Tabela5[[#This Row],[PRODUTO]],'CURVA ABC'!$H$10:$M$404,3,0)</f>
        <v>0</v>
      </c>
      <c r="K400" s="197">
        <f>VLOOKUP(Tabela5[[#This Row],[PRODUTO]],'CURVA ABC'!$H$10:$M$404,4,0)</f>
        <v>0</v>
      </c>
      <c r="L400" s="198">
        <f>IFERROR(Tabela5[[#This Row],[VALOR.]]/'CURVA ABC'!$J$2,0)</f>
        <v>0</v>
      </c>
      <c r="M400" s="198">
        <f>VLOOKUP(Tabela5[[#This Row],[PRODUTO]],'CURVA ABC'!$H$10:$M$404,5,0)</f>
        <v>0</v>
      </c>
      <c r="N400" s="199" t="str">
        <f>VLOOKUP(Tabela5[[#This Row],[PRODUTO]],'CURVA ABC'!$H$10:$M$404,6,0)</f>
        <v>A</v>
      </c>
      <c r="O400" s="197" t="str">
        <f>IF(AND(COMPARATIVO!$H400="",COMPARATIVO!$N400=""),"",IF(COMPARATIVO!$H400=COMPARATIVO!$N400,"EQUILIBRADO",IF(AND(COMPARATIVO!$H400="A",COMPARATIVO!$N400="B"),"GIRO BAIXO",IF(AND(COMPARATIVO!$H400="A",COMPARATIVO!$N400="C"),"GIRO MUITO BAIXO",IF(AND(COMPARATIVO!$H400="B",COMPARATIVO!$N400="A"),"GIRO ALTO",IF(AND(COMPARATIVO!$H400="B",COMPARATIVO!$N400="C"),"GIRO BAIXO",IF(AND(COMPARATIVO!$H400="C",COMPARATIVO!$N400="A"),"GIRO MUITO ALTO",IF(AND(COMPARATIVO!$H400="C",COMPARATIVO!$N400="B"),"GIRO ALTO",""))))))))</f>
        <v>GIRO MUITO ALTO</v>
      </c>
    </row>
    <row r="401" spans="1:15" x14ac:dyDescent="0.25">
      <c r="A401" s="200">
        <f>'CURVA ABC'!A405</f>
        <v>0</v>
      </c>
      <c r="B401" s="200" t="str">
        <f>IFERROR(VLOOKUP(Tabela5[[#This Row],[PRODUTO]],CADASTRO!$B$2:$C$393,2,0),"")</f>
        <v/>
      </c>
      <c r="C401" s="200">
        <f>'CURVA ABC'!B405</f>
        <v>0</v>
      </c>
      <c r="D401" s="194">
        <f>'CURVA ABC'!C405</f>
        <v>0</v>
      </c>
      <c r="E401" s="194">
        <f>'CURVA ABC'!D405</f>
        <v>0</v>
      </c>
      <c r="F401" s="195">
        <f>IFERROR(Tabela5[[#This Row],[VALOR]]/'CURVA ABC'!$C$2,0)</f>
        <v>0</v>
      </c>
      <c r="G401" s="195">
        <f>'CURVA ABC'!E405</f>
        <v>0</v>
      </c>
      <c r="H401" s="196" t="str">
        <f>'CURVA ABC'!F405</f>
        <v/>
      </c>
      <c r="I401" s="196" t="e">
        <f>VLOOKUP(Tabela5[[#This Row],[PRODUTO]],'CURVA ABC'!$H$10:$M$404,2,0)</f>
        <v>#N/A</v>
      </c>
      <c r="J401" s="194" t="e">
        <f>VLOOKUP(Tabela5[[#This Row],[PRODUTO]],'CURVA ABC'!$H$10:$M$404,3,0)</f>
        <v>#N/A</v>
      </c>
      <c r="K401" s="194" t="e">
        <f>VLOOKUP(Tabela5[[#This Row],[PRODUTO]],'CURVA ABC'!$H$10:$M$404,4,0)</f>
        <v>#N/A</v>
      </c>
      <c r="L401" s="195">
        <f>IFERROR(Tabela5[[#This Row],[VALOR.]]/'CURVA ABC'!$J$2,0)</f>
        <v>0</v>
      </c>
      <c r="M401" s="195" t="e">
        <f>VLOOKUP(Tabela5[[#This Row],[PRODUTO]],'CURVA ABC'!$H$10:$M$404,5,0)</f>
        <v>#N/A</v>
      </c>
      <c r="N401" s="196" t="e">
        <f>VLOOKUP(Tabela5[[#This Row],[PRODUTO]],'CURVA ABC'!$H$10:$M$404,6,0)</f>
        <v>#N/A</v>
      </c>
      <c r="O401" s="194" t="e">
        <f>IF(AND(COMPARATIVO!$H401="",COMPARATIVO!$N401=""),"",IF(COMPARATIVO!$H401=COMPARATIVO!$N401,"EQUILIBRADO",IF(AND(COMPARATIVO!$H401="A",COMPARATIVO!$N401="B"),"GIRO BAIXO",IF(AND(COMPARATIVO!$H401="A",COMPARATIVO!$N401="C"),"GIRO MUITO BAIXO",IF(AND(COMPARATIVO!$H401="B",COMPARATIVO!$N401="A"),"GIRO ALTO",IF(AND(COMPARATIVO!$H401="B",COMPARATIVO!$N401="C"),"GIRO BAIXO",IF(AND(COMPARATIVO!$H401="C",COMPARATIVO!$N401="A"),"GIRO MUITO ALTO",IF(AND(COMPARATIVO!$H401="C",COMPARATIVO!$N401="B"),"GIRO ALTO",""))))))))</f>
        <v>#N/A</v>
      </c>
    </row>
    <row r="402" spans="1:15" x14ac:dyDescent="0.25">
      <c r="A402" s="201">
        <f>'CURVA ABC'!A406</f>
        <v>0</v>
      </c>
      <c r="B402" s="201" t="str">
        <f>IFERROR(VLOOKUP(Tabela5[[#This Row],[PRODUTO]],CADASTRO!$B$2:$C$393,2,0),"")</f>
        <v/>
      </c>
      <c r="C402" s="201">
        <f>'CURVA ABC'!B406</f>
        <v>0</v>
      </c>
      <c r="D402" s="197">
        <f>'CURVA ABC'!C406</f>
        <v>0</v>
      </c>
      <c r="E402" s="197">
        <f>'CURVA ABC'!D406</f>
        <v>0</v>
      </c>
      <c r="F402" s="198">
        <f>IFERROR(Tabela5[[#This Row],[VALOR]]/'CURVA ABC'!$C$2,0)</f>
        <v>0</v>
      </c>
      <c r="G402" s="198">
        <f>'CURVA ABC'!E406</f>
        <v>0</v>
      </c>
      <c r="H402" s="199" t="str">
        <f>'CURVA ABC'!F406</f>
        <v/>
      </c>
      <c r="I402" s="199" t="e">
        <f>VLOOKUP(Tabela5[[#This Row],[PRODUTO]],'CURVA ABC'!$H$10:$M$404,2,0)</f>
        <v>#N/A</v>
      </c>
      <c r="J402" s="197" t="e">
        <f>VLOOKUP(Tabela5[[#This Row],[PRODUTO]],'CURVA ABC'!$H$10:$M$404,3,0)</f>
        <v>#N/A</v>
      </c>
      <c r="K402" s="197" t="e">
        <f>VLOOKUP(Tabela5[[#This Row],[PRODUTO]],'CURVA ABC'!$H$10:$M$404,4,0)</f>
        <v>#N/A</v>
      </c>
      <c r="L402" s="198">
        <f>IFERROR(Tabela5[[#This Row],[VALOR.]]/'CURVA ABC'!$J$2,0)</f>
        <v>0</v>
      </c>
      <c r="M402" s="198" t="e">
        <f>VLOOKUP(Tabela5[[#This Row],[PRODUTO]],'CURVA ABC'!$H$10:$M$404,5,0)</f>
        <v>#N/A</v>
      </c>
      <c r="N402" s="199" t="e">
        <f>VLOOKUP(Tabela5[[#This Row],[PRODUTO]],'CURVA ABC'!$H$10:$M$404,6,0)</f>
        <v>#N/A</v>
      </c>
      <c r="O402" s="197" t="e">
        <f>IF(AND(COMPARATIVO!$H402="",COMPARATIVO!$N402=""),"",IF(COMPARATIVO!$H402=COMPARATIVO!$N402,"EQUILIBRADO",IF(AND(COMPARATIVO!$H402="A",COMPARATIVO!$N402="B"),"GIRO BAIXO",IF(AND(COMPARATIVO!$H402="A",COMPARATIVO!$N402="C"),"GIRO MUITO BAIXO",IF(AND(COMPARATIVO!$H402="B",COMPARATIVO!$N402="A"),"GIRO ALTO",IF(AND(COMPARATIVO!$H402="B",COMPARATIVO!$N402="C"),"GIRO BAIXO",IF(AND(COMPARATIVO!$H402="C",COMPARATIVO!$N402="A"),"GIRO MUITO ALTO",IF(AND(COMPARATIVO!$H402="C",COMPARATIVO!$N402="B"),"GIRO ALTO",""))))))))</f>
        <v>#N/A</v>
      </c>
    </row>
    <row r="403" spans="1:15" x14ac:dyDescent="0.25">
      <c r="A403" s="200">
        <f>'CURVA ABC'!A407</f>
        <v>0</v>
      </c>
      <c r="B403" s="200" t="str">
        <f>IFERROR(VLOOKUP(Tabela5[[#This Row],[PRODUTO]],CADASTRO!$B$2:$C$393,2,0),"")</f>
        <v/>
      </c>
      <c r="C403" s="200">
        <f>'CURVA ABC'!B407</f>
        <v>0</v>
      </c>
      <c r="D403" s="194">
        <f>'CURVA ABC'!C407</f>
        <v>0</v>
      </c>
      <c r="E403" s="194">
        <f>'CURVA ABC'!D407</f>
        <v>0</v>
      </c>
      <c r="F403" s="195">
        <f>IFERROR(Tabela5[[#This Row],[VALOR]]/'CURVA ABC'!$C$2,0)</f>
        <v>0</v>
      </c>
      <c r="G403" s="195">
        <f>'CURVA ABC'!E407</f>
        <v>0</v>
      </c>
      <c r="H403" s="196" t="str">
        <f>'CURVA ABC'!F407</f>
        <v/>
      </c>
      <c r="I403" s="196" t="e">
        <f>VLOOKUP(Tabela5[[#This Row],[PRODUTO]],'CURVA ABC'!$H$10:$M$404,2,0)</f>
        <v>#N/A</v>
      </c>
      <c r="J403" s="194" t="e">
        <f>VLOOKUP(Tabela5[[#This Row],[PRODUTO]],'CURVA ABC'!$H$10:$M$404,3,0)</f>
        <v>#N/A</v>
      </c>
      <c r="K403" s="194" t="e">
        <f>VLOOKUP(Tabela5[[#This Row],[PRODUTO]],'CURVA ABC'!$H$10:$M$404,4,0)</f>
        <v>#N/A</v>
      </c>
      <c r="L403" s="195">
        <f>IFERROR(Tabela5[[#This Row],[VALOR.]]/'CURVA ABC'!$J$2,0)</f>
        <v>0</v>
      </c>
      <c r="M403" s="195" t="e">
        <f>VLOOKUP(Tabela5[[#This Row],[PRODUTO]],'CURVA ABC'!$H$10:$M$404,5,0)</f>
        <v>#N/A</v>
      </c>
      <c r="N403" s="196" t="e">
        <f>VLOOKUP(Tabela5[[#This Row],[PRODUTO]],'CURVA ABC'!$H$10:$M$404,6,0)</f>
        <v>#N/A</v>
      </c>
      <c r="O403" s="194" t="e">
        <f>IF(AND(COMPARATIVO!$H403="",COMPARATIVO!$N403=""),"",IF(COMPARATIVO!$H403=COMPARATIVO!$N403,"EQUILIBRADO",IF(AND(COMPARATIVO!$H403="A",COMPARATIVO!$N403="B"),"GIRO BAIXO",IF(AND(COMPARATIVO!$H403="A",COMPARATIVO!$N403="C"),"GIRO MUITO BAIXO",IF(AND(COMPARATIVO!$H403="B",COMPARATIVO!$N403="A"),"GIRO ALTO",IF(AND(COMPARATIVO!$H403="B",COMPARATIVO!$N403="C"),"GIRO BAIXO",IF(AND(COMPARATIVO!$H403="C",COMPARATIVO!$N403="A"),"GIRO MUITO ALTO",IF(AND(COMPARATIVO!$H403="C",COMPARATIVO!$N403="B"),"GIRO ALTO",""))))))))</f>
        <v>#N/A</v>
      </c>
    </row>
    <row r="404" spans="1:15" x14ac:dyDescent="0.25">
      <c r="A404" s="201">
        <f>'CURVA ABC'!A408</f>
        <v>0</v>
      </c>
      <c r="B404" s="201" t="str">
        <f>IFERROR(VLOOKUP(Tabela5[[#This Row],[PRODUTO]],CADASTRO!$B$2:$C$393,2,0),"")</f>
        <v/>
      </c>
      <c r="C404" s="201">
        <f>'CURVA ABC'!B408</f>
        <v>0</v>
      </c>
      <c r="D404" s="197">
        <f>'CURVA ABC'!C408</f>
        <v>0</v>
      </c>
      <c r="E404" s="197">
        <f>'CURVA ABC'!D408</f>
        <v>0</v>
      </c>
      <c r="F404" s="198">
        <f>IFERROR(Tabela5[[#This Row],[VALOR]]/'CURVA ABC'!$C$2,0)</f>
        <v>0</v>
      </c>
      <c r="G404" s="198">
        <f>'CURVA ABC'!E408</f>
        <v>0</v>
      </c>
      <c r="H404" s="199" t="str">
        <f>'CURVA ABC'!F408</f>
        <v/>
      </c>
      <c r="I404" s="199" t="e">
        <f>VLOOKUP(Tabela5[[#This Row],[PRODUTO]],'CURVA ABC'!$H$10:$M$404,2,0)</f>
        <v>#N/A</v>
      </c>
      <c r="J404" s="197" t="e">
        <f>VLOOKUP(Tabela5[[#This Row],[PRODUTO]],'CURVA ABC'!$H$10:$M$404,3,0)</f>
        <v>#N/A</v>
      </c>
      <c r="K404" s="197" t="e">
        <f>VLOOKUP(Tabela5[[#This Row],[PRODUTO]],'CURVA ABC'!$H$10:$M$404,4,0)</f>
        <v>#N/A</v>
      </c>
      <c r="L404" s="198">
        <f>IFERROR(Tabela5[[#This Row],[VALOR.]]/'CURVA ABC'!$J$2,0)</f>
        <v>0</v>
      </c>
      <c r="M404" s="198" t="e">
        <f>VLOOKUP(Tabela5[[#This Row],[PRODUTO]],'CURVA ABC'!$H$10:$M$404,5,0)</f>
        <v>#N/A</v>
      </c>
      <c r="N404" s="199" t="e">
        <f>VLOOKUP(Tabela5[[#This Row],[PRODUTO]],'CURVA ABC'!$H$10:$M$404,6,0)</f>
        <v>#N/A</v>
      </c>
      <c r="O404" s="197" t="e">
        <f>IF(AND(COMPARATIVO!$H404="",COMPARATIVO!$N404=""),"",IF(COMPARATIVO!$H404=COMPARATIVO!$N404,"EQUILIBRADO",IF(AND(COMPARATIVO!$H404="A",COMPARATIVO!$N404="B"),"GIRO BAIXO",IF(AND(COMPARATIVO!$H404="A",COMPARATIVO!$N404="C"),"GIRO MUITO BAIXO",IF(AND(COMPARATIVO!$H404="B",COMPARATIVO!$N404="A"),"GIRO ALTO",IF(AND(COMPARATIVO!$H404="B",COMPARATIVO!$N404="C"),"GIRO BAIXO",IF(AND(COMPARATIVO!$H404="C",COMPARATIVO!$N404="A"),"GIRO MUITO ALTO",IF(AND(COMPARATIVO!$H404="C",COMPARATIVO!$N404="B"),"GIRO ALTO",""))))))))</f>
        <v>#N/A</v>
      </c>
    </row>
    <row r="405" spans="1:15" x14ac:dyDescent="0.25">
      <c r="A405" s="200">
        <f>'CURVA ABC'!A409</f>
        <v>0</v>
      </c>
      <c r="B405" s="200" t="str">
        <f>IFERROR(VLOOKUP(Tabela5[[#This Row],[PRODUTO]],CADASTRO!$B$2:$C$393,2,0),"")</f>
        <v/>
      </c>
      <c r="C405" s="200">
        <f>'CURVA ABC'!B409</f>
        <v>0</v>
      </c>
      <c r="D405" s="194">
        <f>'CURVA ABC'!C409</f>
        <v>0</v>
      </c>
      <c r="E405" s="194">
        <f>'CURVA ABC'!D409</f>
        <v>0</v>
      </c>
      <c r="F405" s="195">
        <f>IFERROR(Tabela5[[#This Row],[VALOR]]/'CURVA ABC'!$C$2,0)</f>
        <v>0</v>
      </c>
      <c r="G405" s="195">
        <f>'CURVA ABC'!E409</f>
        <v>0</v>
      </c>
      <c r="H405" s="196" t="str">
        <f>'CURVA ABC'!F409</f>
        <v/>
      </c>
      <c r="I405" s="196" t="e">
        <f>VLOOKUP(Tabela5[[#This Row],[PRODUTO]],'CURVA ABC'!$H$10:$M$404,2,0)</f>
        <v>#N/A</v>
      </c>
      <c r="J405" s="194" t="e">
        <f>VLOOKUP(Tabela5[[#This Row],[PRODUTO]],'CURVA ABC'!$H$10:$M$404,3,0)</f>
        <v>#N/A</v>
      </c>
      <c r="K405" s="194" t="e">
        <f>VLOOKUP(Tabela5[[#This Row],[PRODUTO]],'CURVA ABC'!$H$10:$M$404,4,0)</f>
        <v>#N/A</v>
      </c>
      <c r="L405" s="195">
        <f>IFERROR(Tabela5[[#This Row],[VALOR.]]/'CURVA ABC'!$J$2,0)</f>
        <v>0</v>
      </c>
      <c r="M405" s="195" t="e">
        <f>VLOOKUP(Tabela5[[#This Row],[PRODUTO]],'CURVA ABC'!$H$10:$M$404,5,0)</f>
        <v>#N/A</v>
      </c>
      <c r="N405" s="196" t="e">
        <f>VLOOKUP(Tabela5[[#This Row],[PRODUTO]],'CURVA ABC'!$H$10:$M$404,6,0)</f>
        <v>#N/A</v>
      </c>
      <c r="O405" s="194" t="e">
        <f>IF(AND(COMPARATIVO!$H405="",COMPARATIVO!$N405=""),"",IF(COMPARATIVO!$H405=COMPARATIVO!$N405,"EQUILIBRADO",IF(AND(COMPARATIVO!$H405="A",COMPARATIVO!$N405="B"),"GIRO BAIXO",IF(AND(COMPARATIVO!$H405="A",COMPARATIVO!$N405="C"),"GIRO MUITO BAIXO",IF(AND(COMPARATIVO!$H405="B",COMPARATIVO!$N405="A"),"GIRO ALTO",IF(AND(COMPARATIVO!$H405="B",COMPARATIVO!$N405="C"),"GIRO BAIXO",IF(AND(COMPARATIVO!$H405="C",COMPARATIVO!$N405="A"),"GIRO MUITO ALTO",IF(AND(COMPARATIVO!$H405="C",COMPARATIVO!$N405="B"),"GIRO ALTO",""))))))))</f>
        <v>#N/A</v>
      </c>
    </row>
    <row r="406" spans="1:15" x14ac:dyDescent="0.25">
      <c r="A406" s="201">
        <f>'CURVA ABC'!A410</f>
        <v>0</v>
      </c>
      <c r="B406" s="201" t="str">
        <f>IFERROR(VLOOKUP(Tabela5[[#This Row],[PRODUTO]],CADASTRO!$B$2:$C$393,2,0),"")</f>
        <v/>
      </c>
      <c r="C406" s="201">
        <f>'CURVA ABC'!B410</f>
        <v>0</v>
      </c>
      <c r="D406" s="197">
        <f>'CURVA ABC'!C410</f>
        <v>0</v>
      </c>
      <c r="E406" s="197">
        <f>'CURVA ABC'!D410</f>
        <v>0</v>
      </c>
      <c r="F406" s="198">
        <f>IFERROR(Tabela5[[#This Row],[VALOR]]/'CURVA ABC'!$C$2,0)</f>
        <v>0</v>
      </c>
      <c r="G406" s="198">
        <f>'CURVA ABC'!E410</f>
        <v>0</v>
      </c>
      <c r="H406" s="199" t="str">
        <f>'CURVA ABC'!F410</f>
        <v/>
      </c>
      <c r="I406" s="199" t="e">
        <f>VLOOKUP(Tabela5[[#This Row],[PRODUTO]],'CURVA ABC'!$H$10:$M$404,2,0)</f>
        <v>#N/A</v>
      </c>
      <c r="J406" s="197" t="e">
        <f>VLOOKUP(Tabela5[[#This Row],[PRODUTO]],'CURVA ABC'!$H$10:$M$404,3,0)</f>
        <v>#N/A</v>
      </c>
      <c r="K406" s="197" t="e">
        <f>VLOOKUP(Tabela5[[#This Row],[PRODUTO]],'CURVA ABC'!$H$10:$M$404,4,0)</f>
        <v>#N/A</v>
      </c>
      <c r="L406" s="198">
        <f>IFERROR(Tabela5[[#This Row],[VALOR.]]/'CURVA ABC'!$J$2,0)</f>
        <v>0</v>
      </c>
      <c r="M406" s="198" t="e">
        <f>VLOOKUP(Tabela5[[#This Row],[PRODUTO]],'CURVA ABC'!$H$10:$M$404,5,0)</f>
        <v>#N/A</v>
      </c>
      <c r="N406" s="199" t="e">
        <f>VLOOKUP(Tabela5[[#This Row],[PRODUTO]],'CURVA ABC'!$H$10:$M$404,6,0)</f>
        <v>#N/A</v>
      </c>
      <c r="O406" s="197" t="e">
        <f>IF(AND(COMPARATIVO!$H406="",COMPARATIVO!$N406=""),"",IF(COMPARATIVO!$H406=COMPARATIVO!$N406,"EQUILIBRADO",IF(AND(COMPARATIVO!$H406="A",COMPARATIVO!$N406="B"),"GIRO BAIXO",IF(AND(COMPARATIVO!$H406="A",COMPARATIVO!$N406="C"),"GIRO MUITO BAIXO",IF(AND(COMPARATIVO!$H406="B",COMPARATIVO!$N406="A"),"GIRO ALTO",IF(AND(COMPARATIVO!$H406="B",COMPARATIVO!$N406="C"),"GIRO BAIXO",IF(AND(COMPARATIVO!$H406="C",COMPARATIVO!$N406="A"),"GIRO MUITO ALTO",IF(AND(COMPARATIVO!$H406="C",COMPARATIVO!$N406="B"),"GIRO ALTO",""))))))))</f>
        <v>#N/A</v>
      </c>
    </row>
    <row r="407" spans="1:15" x14ac:dyDescent="0.25">
      <c r="A407" s="200">
        <f>'CURVA ABC'!A411</f>
        <v>0</v>
      </c>
      <c r="B407" s="200" t="str">
        <f>IFERROR(VLOOKUP(Tabela5[[#This Row],[PRODUTO]],CADASTRO!$B$2:$C$393,2,0),"")</f>
        <v/>
      </c>
      <c r="C407" s="200">
        <f>'CURVA ABC'!B411</f>
        <v>0</v>
      </c>
      <c r="D407" s="194">
        <f>'CURVA ABC'!C411</f>
        <v>0</v>
      </c>
      <c r="E407" s="194">
        <f>'CURVA ABC'!D411</f>
        <v>0</v>
      </c>
      <c r="F407" s="195">
        <f>IFERROR(Tabela5[[#This Row],[VALOR]]/'CURVA ABC'!$C$2,0)</f>
        <v>0</v>
      </c>
      <c r="G407" s="195">
        <f>'CURVA ABC'!E411</f>
        <v>0</v>
      </c>
      <c r="H407" s="196" t="str">
        <f>'CURVA ABC'!F411</f>
        <v/>
      </c>
      <c r="I407" s="196" t="e">
        <f>VLOOKUP(Tabela5[[#This Row],[PRODUTO]],'CURVA ABC'!$H$10:$M$404,2,0)</f>
        <v>#N/A</v>
      </c>
      <c r="J407" s="194" t="e">
        <f>VLOOKUP(Tabela5[[#This Row],[PRODUTO]],'CURVA ABC'!$H$10:$M$404,3,0)</f>
        <v>#N/A</v>
      </c>
      <c r="K407" s="194" t="e">
        <f>VLOOKUP(Tabela5[[#This Row],[PRODUTO]],'CURVA ABC'!$H$10:$M$404,4,0)</f>
        <v>#N/A</v>
      </c>
      <c r="L407" s="195">
        <f>IFERROR(Tabela5[[#This Row],[VALOR.]]/'CURVA ABC'!$J$2,0)</f>
        <v>0</v>
      </c>
      <c r="M407" s="195" t="e">
        <f>VLOOKUP(Tabela5[[#This Row],[PRODUTO]],'CURVA ABC'!$H$10:$M$404,5,0)</f>
        <v>#N/A</v>
      </c>
      <c r="N407" s="196" t="e">
        <f>VLOOKUP(Tabela5[[#This Row],[PRODUTO]],'CURVA ABC'!$H$10:$M$404,6,0)</f>
        <v>#N/A</v>
      </c>
      <c r="O407" s="194" t="e">
        <f>IF(AND(COMPARATIVO!$H407="",COMPARATIVO!$N407=""),"",IF(COMPARATIVO!$H407=COMPARATIVO!$N407,"EQUILIBRADO",IF(AND(COMPARATIVO!$H407="A",COMPARATIVO!$N407="B"),"GIRO BAIXO",IF(AND(COMPARATIVO!$H407="A",COMPARATIVO!$N407="C"),"GIRO MUITO BAIXO",IF(AND(COMPARATIVO!$H407="B",COMPARATIVO!$N407="A"),"GIRO ALTO",IF(AND(COMPARATIVO!$H407="B",COMPARATIVO!$N407="C"),"GIRO BAIXO",IF(AND(COMPARATIVO!$H407="C",COMPARATIVO!$N407="A"),"GIRO MUITO ALTO",IF(AND(COMPARATIVO!$H407="C",COMPARATIVO!$N407="B"),"GIRO ALTO",""))))))))</f>
        <v>#N/A</v>
      </c>
    </row>
    <row r="408" spans="1:15" x14ac:dyDescent="0.25">
      <c r="A408" s="201">
        <f>'CURVA ABC'!A412</f>
        <v>0</v>
      </c>
      <c r="B408" s="201" t="str">
        <f>IFERROR(VLOOKUP(Tabela5[[#This Row],[PRODUTO]],CADASTRO!$B$2:$C$393,2,0),"")</f>
        <v/>
      </c>
      <c r="C408" s="201">
        <f>'CURVA ABC'!B412</f>
        <v>0</v>
      </c>
      <c r="D408" s="197">
        <f>'CURVA ABC'!C412</f>
        <v>0</v>
      </c>
      <c r="E408" s="197">
        <f>'CURVA ABC'!D412</f>
        <v>0</v>
      </c>
      <c r="F408" s="198">
        <f>IFERROR(Tabela5[[#This Row],[VALOR]]/'CURVA ABC'!$C$2,0)</f>
        <v>0</v>
      </c>
      <c r="G408" s="198">
        <f>'CURVA ABC'!E412</f>
        <v>0</v>
      </c>
      <c r="H408" s="199" t="str">
        <f>'CURVA ABC'!F412</f>
        <v/>
      </c>
      <c r="I408" s="199" t="e">
        <f>VLOOKUP(Tabela5[[#This Row],[PRODUTO]],'CURVA ABC'!$H$10:$M$404,2,0)</f>
        <v>#N/A</v>
      </c>
      <c r="J408" s="197" t="e">
        <f>VLOOKUP(Tabela5[[#This Row],[PRODUTO]],'CURVA ABC'!$H$10:$M$404,3,0)</f>
        <v>#N/A</v>
      </c>
      <c r="K408" s="197" t="e">
        <f>VLOOKUP(Tabela5[[#This Row],[PRODUTO]],'CURVA ABC'!$H$10:$M$404,4,0)</f>
        <v>#N/A</v>
      </c>
      <c r="L408" s="198">
        <f>IFERROR(Tabela5[[#This Row],[VALOR.]]/'CURVA ABC'!$J$2,0)</f>
        <v>0</v>
      </c>
      <c r="M408" s="198" t="e">
        <f>VLOOKUP(Tabela5[[#This Row],[PRODUTO]],'CURVA ABC'!$H$10:$M$404,5,0)</f>
        <v>#N/A</v>
      </c>
      <c r="N408" s="199" t="e">
        <f>VLOOKUP(Tabela5[[#This Row],[PRODUTO]],'CURVA ABC'!$H$10:$M$404,6,0)</f>
        <v>#N/A</v>
      </c>
      <c r="O408" s="197" t="e">
        <f>IF(AND(COMPARATIVO!$H408="",COMPARATIVO!$N408=""),"",IF(COMPARATIVO!$H408=COMPARATIVO!$N408,"EQUILIBRADO",IF(AND(COMPARATIVO!$H408="A",COMPARATIVO!$N408="B"),"GIRO BAIXO",IF(AND(COMPARATIVO!$H408="A",COMPARATIVO!$N408="C"),"GIRO MUITO BAIXO",IF(AND(COMPARATIVO!$H408="B",COMPARATIVO!$N408="A"),"GIRO ALTO",IF(AND(COMPARATIVO!$H408="B",COMPARATIVO!$N408="C"),"GIRO BAIXO",IF(AND(COMPARATIVO!$H408="C",COMPARATIVO!$N408="A"),"GIRO MUITO ALTO",IF(AND(COMPARATIVO!$H408="C",COMPARATIVO!$N408="B"),"GIRO ALTO",""))))))))</f>
        <v>#N/A</v>
      </c>
    </row>
    <row r="409" spans="1:15" x14ac:dyDescent="0.25">
      <c r="A409" s="200">
        <f>'CURVA ABC'!A413</f>
        <v>0</v>
      </c>
      <c r="B409" s="200" t="str">
        <f>IFERROR(VLOOKUP(Tabela5[[#This Row],[PRODUTO]],CADASTRO!$B$2:$C$393,2,0),"")</f>
        <v/>
      </c>
      <c r="C409" s="200">
        <f>'CURVA ABC'!B413</f>
        <v>0</v>
      </c>
      <c r="D409" s="194">
        <f>'CURVA ABC'!C413</f>
        <v>0</v>
      </c>
      <c r="E409" s="194">
        <f>'CURVA ABC'!D413</f>
        <v>0</v>
      </c>
      <c r="F409" s="195">
        <f>IFERROR(Tabela5[[#This Row],[VALOR]]/'CURVA ABC'!$C$2,0)</f>
        <v>0</v>
      </c>
      <c r="G409" s="195">
        <f>'CURVA ABC'!E413</f>
        <v>0</v>
      </c>
      <c r="H409" s="196" t="str">
        <f>'CURVA ABC'!F413</f>
        <v/>
      </c>
      <c r="I409" s="196" t="e">
        <f>VLOOKUP(Tabela5[[#This Row],[PRODUTO]],'CURVA ABC'!$H$10:$M$404,2,0)</f>
        <v>#N/A</v>
      </c>
      <c r="J409" s="194" t="e">
        <f>VLOOKUP(Tabela5[[#This Row],[PRODUTO]],'CURVA ABC'!$H$10:$M$404,3,0)</f>
        <v>#N/A</v>
      </c>
      <c r="K409" s="194" t="e">
        <f>VLOOKUP(Tabela5[[#This Row],[PRODUTO]],'CURVA ABC'!$H$10:$M$404,4,0)</f>
        <v>#N/A</v>
      </c>
      <c r="L409" s="195">
        <f>IFERROR(Tabela5[[#This Row],[VALOR.]]/'CURVA ABC'!$J$2,0)</f>
        <v>0</v>
      </c>
      <c r="M409" s="195" t="e">
        <f>VLOOKUP(Tabela5[[#This Row],[PRODUTO]],'CURVA ABC'!$H$10:$M$404,5,0)</f>
        <v>#N/A</v>
      </c>
      <c r="N409" s="196" t="e">
        <f>VLOOKUP(Tabela5[[#This Row],[PRODUTO]],'CURVA ABC'!$H$10:$M$404,6,0)</f>
        <v>#N/A</v>
      </c>
      <c r="O409" s="194" t="e">
        <f>IF(AND(COMPARATIVO!$H409="",COMPARATIVO!$N409=""),"",IF(COMPARATIVO!$H409=COMPARATIVO!$N409,"EQUILIBRADO",IF(AND(COMPARATIVO!$H409="A",COMPARATIVO!$N409="B"),"GIRO BAIXO",IF(AND(COMPARATIVO!$H409="A",COMPARATIVO!$N409="C"),"GIRO MUITO BAIXO",IF(AND(COMPARATIVO!$H409="B",COMPARATIVO!$N409="A"),"GIRO ALTO",IF(AND(COMPARATIVO!$H409="B",COMPARATIVO!$N409="C"),"GIRO BAIXO",IF(AND(COMPARATIVO!$H409="C",COMPARATIVO!$N409="A"),"GIRO MUITO ALTO",IF(AND(COMPARATIVO!$H409="C",COMPARATIVO!$N409="B"),"GIRO ALTO",""))))))))</f>
        <v>#N/A</v>
      </c>
    </row>
    <row r="410" spans="1:15" x14ac:dyDescent="0.25">
      <c r="A410" s="201">
        <f>'CURVA ABC'!A414</f>
        <v>0</v>
      </c>
      <c r="B410" s="201" t="str">
        <f>IFERROR(VLOOKUP(Tabela5[[#This Row],[PRODUTO]],CADASTRO!$B$2:$C$393,2,0),"")</f>
        <v/>
      </c>
      <c r="C410" s="201">
        <f>'CURVA ABC'!B414</f>
        <v>0</v>
      </c>
      <c r="D410" s="197">
        <f>'CURVA ABC'!C414</f>
        <v>0</v>
      </c>
      <c r="E410" s="197">
        <f>'CURVA ABC'!D414</f>
        <v>0</v>
      </c>
      <c r="F410" s="198">
        <f>IFERROR(Tabela5[[#This Row],[VALOR]]/'CURVA ABC'!$C$2,0)</f>
        <v>0</v>
      </c>
      <c r="G410" s="198">
        <f>'CURVA ABC'!E414</f>
        <v>0</v>
      </c>
      <c r="H410" s="199" t="str">
        <f>'CURVA ABC'!F414</f>
        <v/>
      </c>
      <c r="I410" s="199" t="e">
        <f>VLOOKUP(Tabela5[[#This Row],[PRODUTO]],'CURVA ABC'!$H$10:$M$404,2,0)</f>
        <v>#N/A</v>
      </c>
      <c r="J410" s="197" t="e">
        <f>VLOOKUP(Tabela5[[#This Row],[PRODUTO]],'CURVA ABC'!$H$10:$M$404,3,0)</f>
        <v>#N/A</v>
      </c>
      <c r="K410" s="197" t="e">
        <f>VLOOKUP(Tabela5[[#This Row],[PRODUTO]],'CURVA ABC'!$H$10:$M$404,4,0)</f>
        <v>#N/A</v>
      </c>
      <c r="L410" s="198">
        <f>IFERROR(Tabela5[[#This Row],[VALOR.]]/'CURVA ABC'!$J$2,0)</f>
        <v>0</v>
      </c>
      <c r="M410" s="198" t="e">
        <f>VLOOKUP(Tabela5[[#This Row],[PRODUTO]],'CURVA ABC'!$H$10:$M$404,5,0)</f>
        <v>#N/A</v>
      </c>
      <c r="N410" s="199" t="e">
        <f>VLOOKUP(Tabela5[[#This Row],[PRODUTO]],'CURVA ABC'!$H$10:$M$404,6,0)</f>
        <v>#N/A</v>
      </c>
      <c r="O410" s="197" t="e">
        <f>IF(AND(COMPARATIVO!$H410="",COMPARATIVO!$N410=""),"",IF(COMPARATIVO!$H410=COMPARATIVO!$N410,"EQUILIBRADO",IF(AND(COMPARATIVO!$H410="A",COMPARATIVO!$N410="B"),"GIRO BAIXO",IF(AND(COMPARATIVO!$H410="A",COMPARATIVO!$N410="C"),"GIRO MUITO BAIXO",IF(AND(COMPARATIVO!$H410="B",COMPARATIVO!$N410="A"),"GIRO ALTO",IF(AND(COMPARATIVO!$H410="B",COMPARATIVO!$N410="C"),"GIRO BAIXO",IF(AND(COMPARATIVO!$H410="C",COMPARATIVO!$N410="A"),"GIRO MUITO ALTO",IF(AND(COMPARATIVO!$H410="C",COMPARATIVO!$N410="B"),"GIRO ALTO",""))))))))</f>
        <v>#N/A</v>
      </c>
    </row>
    <row r="411" spans="1:15" x14ac:dyDescent="0.25">
      <c r="A411" s="200">
        <f>'CURVA ABC'!A415</f>
        <v>0</v>
      </c>
      <c r="B411" s="200" t="str">
        <f>IFERROR(VLOOKUP(Tabela5[[#This Row],[PRODUTO]],CADASTRO!$B$2:$C$393,2,0),"")</f>
        <v/>
      </c>
      <c r="C411" s="200">
        <f>'CURVA ABC'!B415</f>
        <v>0</v>
      </c>
      <c r="D411" s="194">
        <f>'CURVA ABC'!C415</f>
        <v>0</v>
      </c>
      <c r="E411" s="194">
        <f>'CURVA ABC'!D415</f>
        <v>0</v>
      </c>
      <c r="F411" s="195">
        <f>IFERROR(Tabela5[[#This Row],[VALOR]]/'CURVA ABC'!$C$2,0)</f>
        <v>0</v>
      </c>
      <c r="G411" s="195">
        <f>'CURVA ABC'!E415</f>
        <v>0</v>
      </c>
      <c r="H411" s="196" t="str">
        <f>'CURVA ABC'!F415</f>
        <v/>
      </c>
      <c r="I411" s="196" t="e">
        <f>VLOOKUP(Tabela5[[#This Row],[PRODUTO]],'CURVA ABC'!$H$10:$M$404,2,0)</f>
        <v>#N/A</v>
      </c>
      <c r="J411" s="194" t="e">
        <f>VLOOKUP(Tabela5[[#This Row],[PRODUTO]],'CURVA ABC'!$H$10:$M$404,3,0)</f>
        <v>#N/A</v>
      </c>
      <c r="K411" s="194" t="e">
        <f>VLOOKUP(Tabela5[[#This Row],[PRODUTO]],'CURVA ABC'!$H$10:$M$404,4,0)</f>
        <v>#N/A</v>
      </c>
      <c r="L411" s="195">
        <f>IFERROR(Tabela5[[#This Row],[VALOR.]]/'CURVA ABC'!$J$2,0)</f>
        <v>0</v>
      </c>
      <c r="M411" s="195" t="e">
        <f>VLOOKUP(Tabela5[[#This Row],[PRODUTO]],'CURVA ABC'!$H$10:$M$404,5,0)</f>
        <v>#N/A</v>
      </c>
      <c r="N411" s="196" t="e">
        <f>VLOOKUP(Tabela5[[#This Row],[PRODUTO]],'CURVA ABC'!$H$10:$M$404,6,0)</f>
        <v>#N/A</v>
      </c>
      <c r="O411" s="194" t="e">
        <f>IF(AND(COMPARATIVO!$H411="",COMPARATIVO!$N411=""),"",IF(COMPARATIVO!$H411=COMPARATIVO!$N411,"EQUILIBRADO",IF(AND(COMPARATIVO!$H411="A",COMPARATIVO!$N411="B"),"GIRO BAIXO",IF(AND(COMPARATIVO!$H411="A",COMPARATIVO!$N411="C"),"GIRO MUITO BAIXO",IF(AND(COMPARATIVO!$H411="B",COMPARATIVO!$N411="A"),"GIRO ALTO",IF(AND(COMPARATIVO!$H411="B",COMPARATIVO!$N411="C"),"GIRO BAIXO",IF(AND(COMPARATIVO!$H411="C",COMPARATIVO!$N411="A"),"GIRO MUITO ALTO",IF(AND(COMPARATIVO!$H411="C",COMPARATIVO!$N411="B"),"GIRO ALTO",""))))))))</f>
        <v>#N/A</v>
      </c>
    </row>
    <row r="412" spans="1:15" x14ac:dyDescent="0.25">
      <c r="A412" s="201">
        <f>'CURVA ABC'!A416</f>
        <v>0</v>
      </c>
      <c r="B412" s="201" t="str">
        <f>IFERROR(VLOOKUP(Tabela5[[#This Row],[PRODUTO]],CADASTRO!$B$2:$C$393,2,0),"")</f>
        <v/>
      </c>
      <c r="C412" s="201">
        <f>'CURVA ABC'!B416</f>
        <v>0</v>
      </c>
      <c r="D412" s="197">
        <f>'CURVA ABC'!C416</f>
        <v>0</v>
      </c>
      <c r="E412" s="197">
        <f>'CURVA ABC'!D416</f>
        <v>0</v>
      </c>
      <c r="F412" s="198">
        <f>IFERROR(Tabela5[[#This Row],[VALOR]]/'CURVA ABC'!$C$2,0)</f>
        <v>0</v>
      </c>
      <c r="G412" s="198">
        <f>'CURVA ABC'!E416</f>
        <v>0</v>
      </c>
      <c r="H412" s="199" t="str">
        <f>'CURVA ABC'!F416</f>
        <v/>
      </c>
      <c r="I412" s="199" t="e">
        <f>VLOOKUP(Tabela5[[#This Row],[PRODUTO]],'CURVA ABC'!$H$10:$M$404,2,0)</f>
        <v>#N/A</v>
      </c>
      <c r="J412" s="197" t="e">
        <f>VLOOKUP(Tabela5[[#This Row],[PRODUTO]],'CURVA ABC'!$H$10:$M$404,3,0)</f>
        <v>#N/A</v>
      </c>
      <c r="K412" s="197" t="e">
        <f>VLOOKUP(Tabela5[[#This Row],[PRODUTO]],'CURVA ABC'!$H$10:$M$404,4,0)</f>
        <v>#N/A</v>
      </c>
      <c r="L412" s="198">
        <f>IFERROR(Tabela5[[#This Row],[VALOR.]]/'CURVA ABC'!$J$2,0)</f>
        <v>0</v>
      </c>
      <c r="M412" s="198" t="e">
        <f>VLOOKUP(Tabela5[[#This Row],[PRODUTO]],'CURVA ABC'!$H$10:$M$404,5,0)</f>
        <v>#N/A</v>
      </c>
      <c r="N412" s="199" t="e">
        <f>VLOOKUP(Tabela5[[#This Row],[PRODUTO]],'CURVA ABC'!$H$10:$M$404,6,0)</f>
        <v>#N/A</v>
      </c>
      <c r="O412" s="197" t="e">
        <f>IF(AND(COMPARATIVO!$H412="",COMPARATIVO!$N412=""),"",IF(COMPARATIVO!$H412=COMPARATIVO!$N412,"EQUILIBRADO",IF(AND(COMPARATIVO!$H412="A",COMPARATIVO!$N412="B"),"GIRO BAIXO",IF(AND(COMPARATIVO!$H412="A",COMPARATIVO!$N412="C"),"GIRO MUITO BAIXO",IF(AND(COMPARATIVO!$H412="B",COMPARATIVO!$N412="A"),"GIRO ALTO",IF(AND(COMPARATIVO!$H412="B",COMPARATIVO!$N412="C"),"GIRO BAIXO",IF(AND(COMPARATIVO!$H412="C",COMPARATIVO!$N412="A"),"GIRO MUITO ALTO",IF(AND(COMPARATIVO!$H412="C",COMPARATIVO!$N412="B"),"GIRO ALTO",""))))))))</f>
        <v>#N/A</v>
      </c>
    </row>
    <row r="413" spans="1:15" x14ac:dyDescent="0.25">
      <c r="A413" s="200">
        <f>'CURVA ABC'!A417</f>
        <v>0</v>
      </c>
      <c r="B413" s="200" t="str">
        <f>IFERROR(VLOOKUP(Tabela5[[#This Row],[PRODUTO]],CADASTRO!$B$2:$C$393,2,0),"")</f>
        <v/>
      </c>
      <c r="C413" s="200">
        <f>'CURVA ABC'!B417</f>
        <v>0</v>
      </c>
      <c r="D413" s="194">
        <f>'CURVA ABC'!C417</f>
        <v>0</v>
      </c>
      <c r="E413" s="194">
        <f>'CURVA ABC'!D417</f>
        <v>0</v>
      </c>
      <c r="F413" s="195">
        <f>IFERROR(Tabela5[[#This Row],[VALOR]]/'CURVA ABC'!$C$2,0)</f>
        <v>0</v>
      </c>
      <c r="G413" s="195">
        <f>'CURVA ABC'!E417</f>
        <v>0</v>
      </c>
      <c r="H413" s="196" t="str">
        <f>'CURVA ABC'!F417</f>
        <v/>
      </c>
      <c r="I413" s="196" t="e">
        <f>VLOOKUP(Tabela5[[#This Row],[PRODUTO]],'CURVA ABC'!$H$10:$M$404,2,0)</f>
        <v>#N/A</v>
      </c>
      <c r="J413" s="194" t="e">
        <f>VLOOKUP(Tabela5[[#This Row],[PRODUTO]],'CURVA ABC'!$H$10:$M$404,3,0)</f>
        <v>#N/A</v>
      </c>
      <c r="K413" s="194" t="e">
        <f>VLOOKUP(Tabela5[[#This Row],[PRODUTO]],'CURVA ABC'!$H$10:$M$404,4,0)</f>
        <v>#N/A</v>
      </c>
      <c r="L413" s="195">
        <f>IFERROR(Tabela5[[#This Row],[VALOR.]]/'CURVA ABC'!$J$2,0)</f>
        <v>0</v>
      </c>
      <c r="M413" s="195" t="e">
        <f>VLOOKUP(Tabela5[[#This Row],[PRODUTO]],'CURVA ABC'!$H$10:$M$404,5,0)</f>
        <v>#N/A</v>
      </c>
      <c r="N413" s="196" t="e">
        <f>VLOOKUP(Tabela5[[#This Row],[PRODUTO]],'CURVA ABC'!$H$10:$M$404,6,0)</f>
        <v>#N/A</v>
      </c>
      <c r="O413" s="194" t="e">
        <f>IF(AND(COMPARATIVO!$H413="",COMPARATIVO!$N413=""),"",IF(COMPARATIVO!$H413=COMPARATIVO!$N413,"EQUILIBRADO",IF(AND(COMPARATIVO!$H413="A",COMPARATIVO!$N413="B"),"GIRO BAIXO",IF(AND(COMPARATIVO!$H413="A",COMPARATIVO!$N413="C"),"GIRO MUITO BAIXO",IF(AND(COMPARATIVO!$H413="B",COMPARATIVO!$N413="A"),"GIRO ALTO",IF(AND(COMPARATIVO!$H413="B",COMPARATIVO!$N413="C"),"GIRO BAIXO",IF(AND(COMPARATIVO!$H413="C",COMPARATIVO!$N413="A"),"GIRO MUITO ALTO",IF(AND(COMPARATIVO!$H413="C",COMPARATIVO!$N413="B"),"GIRO ALTO",""))))))))</f>
        <v>#N/A</v>
      </c>
    </row>
    <row r="414" spans="1:15" x14ac:dyDescent="0.25">
      <c r="A414" s="201">
        <f>'CURVA ABC'!A418</f>
        <v>0</v>
      </c>
      <c r="B414" s="201" t="str">
        <f>IFERROR(VLOOKUP(Tabela5[[#This Row],[PRODUTO]],CADASTRO!$B$2:$C$393,2,0),"")</f>
        <v/>
      </c>
      <c r="C414" s="201">
        <f>'CURVA ABC'!B418</f>
        <v>0</v>
      </c>
      <c r="D414" s="197">
        <f>'CURVA ABC'!C418</f>
        <v>0</v>
      </c>
      <c r="E414" s="197">
        <f>'CURVA ABC'!D418</f>
        <v>0</v>
      </c>
      <c r="F414" s="198">
        <f>IFERROR(Tabela5[[#This Row],[VALOR]]/'CURVA ABC'!$C$2,0)</f>
        <v>0</v>
      </c>
      <c r="G414" s="198">
        <f>'CURVA ABC'!E418</f>
        <v>0</v>
      </c>
      <c r="H414" s="199" t="str">
        <f>'CURVA ABC'!F418</f>
        <v/>
      </c>
      <c r="I414" s="199" t="e">
        <f>VLOOKUP(Tabela5[[#This Row],[PRODUTO]],'CURVA ABC'!$H$10:$M$404,2,0)</f>
        <v>#N/A</v>
      </c>
      <c r="J414" s="197" t="e">
        <f>VLOOKUP(Tabela5[[#This Row],[PRODUTO]],'CURVA ABC'!$H$10:$M$404,3,0)</f>
        <v>#N/A</v>
      </c>
      <c r="K414" s="197" t="e">
        <f>VLOOKUP(Tabela5[[#This Row],[PRODUTO]],'CURVA ABC'!$H$10:$M$404,4,0)</f>
        <v>#N/A</v>
      </c>
      <c r="L414" s="198">
        <f>IFERROR(Tabela5[[#This Row],[VALOR.]]/'CURVA ABC'!$J$2,0)</f>
        <v>0</v>
      </c>
      <c r="M414" s="198" t="e">
        <f>VLOOKUP(Tabela5[[#This Row],[PRODUTO]],'CURVA ABC'!$H$10:$M$404,5,0)</f>
        <v>#N/A</v>
      </c>
      <c r="N414" s="199" t="e">
        <f>VLOOKUP(Tabela5[[#This Row],[PRODUTO]],'CURVA ABC'!$H$10:$M$404,6,0)</f>
        <v>#N/A</v>
      </c>
      <c r="O414" s="197" t="e">
        <f>IF(AND(COMPARATIVO!$H414="",COMPARATIVO!$N414=""),"",IF(COMPARATIVO!$H414=COMPARATIVO!$N414,"EQUILIBRADO",IF(AND(COMPARATIVO!$H414="A",COMPARATIVO!$N414="B"),"GIRO BAIXO",IF(AND(COMPARATIVO!$H414="A",COMPARATIVO!$N414="C"),"GIRO MUITO BAIXO",IF(AND(COMPARATIVO!$H414="B",COMPARATIVO!$N414="A"),"GIRO ALTO",IF(AND(COMPARATIVO!$H414="B",COMPARATIVO!$N414="C"),"GIRO BAIXO",IF(AND(COMPARATIVO!$H414="C",COMPARATIVO!$N414="A"),"GIRO MUITO ALTO",IF(AND(COMPARATIVO!$H414="C",COMPARATIVO!$N414="B"),"GIRO ALTO",""))))))))</f>
        <v>#N/A</v>
      </c>
    </row>
    <row r="415" spans="1:15" x14ac:dyDescent="0.25">
      <c r="A415" s="200">
        <f>'CURVA ABC'!A419</f>
        <v>0</v>
      </c>
      <c r="B415" s="200" t="str">
        <f>IFERROR(VLOOKUP(Tabela5[[#This Row],[PRODUTO]],CADASTRO!$B$2:$C$393,2,0),"")</f>
        <v/>
      </c>
      <c r="C415" s="200">
        <f>'CURVA ABC'!B419</f>
        <v>0</v>
      </c>
      <c r="D415" s="194">
        <f>'CURVA ABC'!C419</f>
        <v>0</v>
      </c>
      <c r="E415" s="194">
        <f>'CURVA ABC'!D419</f>
        <v>0</v>
      </c>
      <c r="F415" s="195">
        <f>IFERROR(Tabela5[[#This Row],[VALOR]]/'CURVA ABC'!$C$2,0)</f>
        <v>0</v>
      </c>
      <c r="G415" s="195">
        <f>'CURVA ABC'!E419</f>
        <v>0</v>
      </c>
      <c r="H415" s="196" t="str">
        <f>'CURVA ABC'!F419</f>
        <v/>
      </c>
      <c r="I415" s="196" t="e">
        <f>VLOOKUP(Tabela5[[#This Row],[PRODUTO]],'CURVA ABC'!$H$10:$M$404,2,0)</f>
        <v>#N/A</v>
      </c>
      <c r="J415" s="194" t="e">
        <f>VLOOKUP(Tabela5[[#This Row],[PRODUTO]],'CURVA ABC'!$H$10:$M$404,3,0)</f>
        <v>#N/A</v>
      </c>
      <c r="K415" s="194" t="e">
        <f>VLOOKUP(Tabela5[[#This Row],[PRODUTO]],'CURVA ABC'!$H$10:$M$404,4,0)</f>
        <v>#N/A</v>
      </c>
      <c r="L415" s="195">
        <f>IFERROR(Tabela5[[#This Row],[VALOR.]]/'CURVA ABC'!$J$2,0)</f>
        <v>0</v>
      </c>
      <c r="M415" s="195" t="e">
        <f>VLOOKUP(Tabela5[[#This Row],[PRODUTO]],'CURVA ABC'!$H$10:$M$404,5,0)</f>
        <v>#N/A</v>
      </c>
      <c r="N415" s="196" t="e">
        <f>VLOOKUP(Tabela5[[#This Row],[PRODUTO]],'CURVA ABC'!$H$10:$M$404,6,0)</f>
        <v>#N/A</v>
      </c>
      <c r="O415" s="194" t="e">
        <f>IF(AND(COMPARATIVO!$H415="",COMPARATIVO!$N415=""),"",IF(COMPARATIVO!$H415=COMPARATIVO!$N415,"EQUILIBRADO",IF(AND(COMPARATIVO!$H415="A",COMPARATIVO!$N415="B"),"GIRO BAIXO",IF(AND(COMPARATIVO!$H415="A",COMPARATIVO!$N415="C"),"GIRO MUITO BAIXO",IF(AND(COMPARATIVO!$H415="B",COMPARATIVO!$N415="A"),"GIRO ALTO",IF(AND(COMPARATIVO!$H415="B",COMPARATIVO!$N415="C"),"GIRO BAIXO",IF(AND(COMPARATIVO!$H415="C",COMPARATIVO!$N415="A"),"GIRO MUITO ALTO",IF(AND(COMPARATIVO!$H415="C",COMPARATIVO!$N415="B"),"GIRO ALTO",""))))))))</f>
        <v>#N/A</v>
      </c>
    </row>
    <row r="416" spans="1:15" x14ac:dyDescent="0.25">
      <c r="A416" s="201">
        <f>'CURVA ABC'!A420</f>
        <v>0</v>
      </c>
      <c r="B416" s="201" t="str">
        <f>IFERROR(VLOOKUP(Tabela5[[#This Row],[PRODUTO]],CADASTRO!$B$2:$C$393,2,0),"")</f>
        <v/>
      </c>
      <c r="C416" s="201">
        <f>'CURVA ABC'!B420</f>
        <v>0</v>
      </c>
      <c r="D416" s="197">
        <f>'CURVA ABC'!C420</f>
        <v>0</v>
      </c>
      <c r="E416" s="197">
        <f>'CURVA ABC'!D420</f>
        <v>0</v>
      </c>
      <c r="F416" s="198">
        <f>IFERROR(Tabela5[[#This Row],[VALOR]]/'CURVA ABC'!$C$2,0)</f>
        <v>0</v>
      </c>
      <c r="G416" s="198">
        <f>'CURVA ABC'!E420</f>
        <v>0</v>
      </c>
      <c r="H416" s="199" t="str">
        <f>'CURVA ABC'!F420</f>
        <v/>
      </c>
      <c r="I416" s="199" t="e">
        <f>VLOOKUP(Tabela5[[#This Row],[PRODUTO]],'CURVA ABC'!$H$10:$M$404,2,0)</f>
        <v>#N/A</v>
      </c>
      <c r="J416" s="197" t="e">
        <f>VLOOKUP(Tabela5[[#This Row],[PRODUTO]],'CURVA ABC'!$H$10:$M$404,3,0)</f>
        <v>#N/A</v>
      </c>
      <c r="K416" s="197" t="e">
        <f>VLOOKUP(Tabela5[[#This Row],[PRODUTO]],'CURVA ABC'!$H$10:$M$404,4,0)</f>
        <v>#N/A</v>
      </c>
      <c r="L416" s="198">
        <f>IFERROR(Tabela5[[#This Row],[VALOR.]]/'CURVA ABC'!$J$2,0)</f>
        <v>0</v>
      </c>
      <c r="M416" s="198" t="e">
        <f>VLOOKUP(Tabela5[[#This Row],[PRODUTO]],'CURVA ABC'!$H$10:$M$404,5,0)</f>
        <v>#N/A</v>
      </c>
      <c r="N416" s="199" t="e">
        <f>VLOOKUP(Tabela5[[#This Row],[PRODUTO]],'CURVA ABC'!$H$10:$M$404,6,0)</f>
        <v>#N/A</v>
      </c>
      <c r="O416" s="197" t="e">
        <f>IF(AND(COMPARATIVO!$H416="",COMPARATIVO!$N416=""),"",IF(COMPARATIVO!$H416=COMPARATIVO!$N416,"EQUILIBRADO",IF(AND(COMPARATIVO!$H416="A",COMPARATIVO!$N416="B"),"GIRO BAIXO",IF(AND(COMPARATIVO!$H416="A",COMPARATIVO!$N416="C"),"GIRO MUITO BAIXO",IF(AND(COMPARATIVO!$H416="B",COMPARATIVO!$N416="A"),"GIRO ALTO",IF(AND(COMPARATIVO!$H416="B",COMPARATIVO!$N416="C"),"GIRO BAIXO",IF(AND(COMPARATIVO!$H416="C",COMPARATIVO!$N416="A"),"GIRO MUITO ALTO",IF(AND(COMPARATIVO!$H416="C",COMPARATIVO!$N416="B"),"GIRO ALTO",""))))))))</f>
        <v>#N/A</v>
      </c>
    </row>
    <row r="417" spans="1:15" x14ac:dyDescent="0.25">
      <c r="A417" s="200">
        <f>'CURVA ABC'!A421</f>
        <v>0</v>
      </c>
      <c r="B417" s="200" t="str">
        <f>IFERROR(VLOOKUP(Tabela5[[#This Row],[PRODUTO]],CADASTRO!$B$2:$C$393,2,0),"")</f>
        <v/>
      </c>
      <c r="C417" s="200">
        <f>'CURVA ABC'!B421</f>
        <v>0</v>
      </c>
      <c r="D417" s="194">
        <f>'CURVA ABC'!C421</f>
        <v>0</v>
      </c>
      <c r="E417" s="194">
        <f>'CURVA ABC'!D421</f>
        <v>0</v>
      </c>
      <c r="F417" s="195">
        <f>IFERROR(Tabela5[[#This Row],[VALOR]]/'CURVA ABC'!$C$2,0)</f>
        <v>0</v>
      </c>
      <c r="G417" s="195">
        <f>'CURVA ABC'!E421</f>
        <v>0</v>
      </c>
      <c r="H417" s="196" t="str">
        <f>'CURVA ABC'!F421</f>
        <v/>
      </c>
      <c r="I417" s="196" t="e">
        <f>VLOOKUP(Tabela5[[#This Row],[PRODUTO]],'CURVA ABC'!$H$10:$M$404,2,0)</f>
        <v>#N/A</v>
      </c>
      <c r="J417" s="194" t="e">
        <f>VLOOKUP(Tabela5[[#This Row],[PRODUTO]],'CURVA ABC'!$H$10:$M$404,3,0)</f>
        <v>#N/A</v>
      </c>
      <c r="K417" s="194" t="e">
        <f>VLOOKUP(Tabela5[[#This Row],[PRODUTO]],'CURVA ABC'!$H$10:$M$404,4,0)</f>
        <v>#N/A</v>
      </c>
      <c r="L417" s="195">
        <f>IFERROR(Tabela5[[#This Row],[VALOR.]]/'CURVA ABC'!$J$2,0)</f>
        <v>0</v>
      </c>
      <c r="M417" s="195" t="e">
        <f>VLOOKUP(Tabela5[[#This Row],[PRODUTO]],'CURVA ABC'!$H$10:$M$404,5,0)</f>
        <v>#N/A</v>
      </c>
      <c r="N417" s="196" t="e">
        <f>VLOOKUP(Tabela5[[#This Row],[PRODUTO]],'CURVA ABC'!$H$10:$M$404,6,0)</f>
        <v>#N/A</v>
      </c>
      <c r="O417" s="194" t="e">
        <f>IF(AND(COMPARATIVO!$H417="",COMPARATIVO!$N417=""),"",IF(COMPARATIVO!$H417=COMPARATIVO!$N417,"EQUILIBRADO",IF(AND(COMPARATIVO!$H417="A",COMPARATIVO!$N417="B"),"GIRO BAIXO",IF(AND(COMPARATIVO!$H417="A",COMPARATIVO!$N417="C"),"GIRO MUITO BAIXO",IF(AND(COMPARATIVO!$H417="B",COMPARATIVO!$N417="A"),"GIRO ALTO",IF(AND(COMPARATIVO!$H417="B",COMPARATIVO!$N417="C"),"GIRO BAIXO",IF(AND(COMPARATIVO!$H417="C",COMPARATIVO!$N417="A"),"GIRO MUITO ALTO",IF(AND(COMPARATIVO!$H417="C",COMPARATIVO!$N417="B"),"GIRO ALTO",""))))))))</f>
        <v>#N/A</v>
      </c>
    </row>
    <row r="418" spans="1:15" x14ac:dyDescent="0.25">
      <c r="A418" s="201">
        <f>'CURVA ABC'!A422</f>
        <v>0</v>
      </c>
      <c r="B418" s="201" t="str">
        <f>IFERROR(VLOOKUP(Tabela5[[#This Row],[PRODUTO]],CADASTRO!$B$2:$C$393,2,0),"")</f>
        <v/>
      </c>
      <c r="C418" s="201">
        <f>'CURVA ABC'!B422</f>
        <v>0</v>
      </c>
      <c r="D418" s="197">
        <f>'CURVA ABC'!C422</f>
        <v>0</v>
      </c>
      <c r="E418" s="197">
        <f>'CURVA ABC'!D422</f>
        <v>0</v>
      </c>
      <c r="F418" s="198">
        <f>IFERROR(Tabela5[[#This Row],[VALOR]]/'CURVA ABC'!$C$2,0)</f>
        <v>0</v>
      </c>
      <c r="G418" s="198">
        <f>'CURVA ABC'!E422</f>
        <v>0</v>
      </c>
      <c r="H418" s="199" t="str">
        <f>'CURVA ABC'!F422</f>
        <v/>
      </c>
      <c r="I418" s="199" t="e">
        <f>VLOOKUP(Tabela5[[#This Row],[PRODUTO]],'CURVA ABC'!$H$10:$M$404,2,0)</f>
        <v>#N/A</v>
      </c>
      <c r="J418" s="197" t="e">
        <f>VLOOKUP(Tabela5[[#This Row],[PRODUTO]],'CURVA ABC'!$H$10:$M$404,3,0)</f>
        <v>#N/A</v>
      </c>
      <c r="K418" s="197" t="e">
        <f>VLOOKUP(Tabela5[[#This Row],[PRODUTO]],'CURVA ABC'!$H$10:$M$404,4,0)</f>
        <v>#N/A</v>
      </c>
      <c r="L418" s="198">
        <f>IFERROR(Tabela5[[#This Row],[VALOR.]]/'CURVA ABC'!$J$2,0)</f>
        <v>0</v>
      </c>
      <c r="M418" s="198" t="e">
        <f>VLOOKUP(Tabela5[[#This Row],[PRODUTO]],'CURVA ABC'!$H$10:$M$404,5,0)</f>
        <v>#N/A</v>
      </c>
      <c r="N418" s="199" t="e">
        <f>VLOOKUP(Tabela5[[#This Row],[PRODUTO]],'CURVA ABC'!$H$10:$M$404,6,0)</f>
        <v>#N/A</v>
      </c>
      <c r="O418" s="197" t="e">
        <f>IF(AND(COMPARATIVO!$H418="",COMPARATIVO!$N418=""),"",IF(COMPARATIVO!$H418=COMPARATIVO!$N418,"EQUILIBRADO",IF(AND(COMPARATIVO!$H418="A",COMPARATIVO!$N418="B"),"GIRO BAIXO",IF(AND(COMPARATIVO!$H418="A",COMPARATIVO!$N418="C"),"GIRO MUITO BAIXO",IF(AND(COMPARATIVO!$H418="B",COMPARATIVO!$N418="A"),"GIRO ALTO",IF(AND(COMPARATIVO!$H418="B",COMPARATIVO!$N418="C"),"GIRO BAIXO",IF(AND(COMPARATIVO!$H418="C",COMPARATIVO!$N418="A"),"GIRO MUITO ALTO",IF(AND(COMPARATIVO!$H418="C",COMPARATIVO!$N418="B"),"GIRO ALTO",""))))))))</f>
        <v>#N/A</v>
      </c>
    </row>
    <row r="419" spans="1:15" x14ac:dyDescent="0.25">
      <c r="A419" s="200">
        <f>'CURVA ABC'!A423</f>
        <v>0</v>
      </c>
      <c r="B419" s="200" t="str">
        <f>IFERROR(VLOOKUP(Tabela5[[#This Row],[PRODUTO]],CADASTRO!$B$2:$C$393,2,0),"")</f>
        <v/>
      </c>
      <c r="C419" s="200">
        <f>'CURVA ABC'!B423</f>
        <v>0</v>
      </c>
      <c r="D419" s="194">
        <f>'CURVA ABC'!C423</f>
        <v>0</v>
      </c>
      <c r="E419" s="194">
        <f>'CURVA ABC'!D423</f>
        <v>0</v>
      </c>
      <c r="F419" s="195">
        <f>IFERROR(Tabela5[[#This Row],[VALOR]]/'CURVA ABC'!$C$2,0)</f>
        <v>0</v>
      </c>
      <c r="G419" s="195">
        <f>'CURVA ABC'!E423</f>
        <v>0</v>
      </c>
      <c r="H419" s="196" t="str">
        <f>'CURVA ABC'!F423</f>
        <v/>
      </c>
      <c r="I419" s="196" t="e">
        <f>VLOOKUP(Tabela5[[#This Row],[PRODUTO]],'CURVA ABC'!$H$10:$M$404,2,0)</f>
        <v>#N/A</v>
      </c>
      <c r="J419" s="194" t="e">
        <f>VLOOKUP(Tabela5[[#This Row],[PRODUTO]],'CURVA ABC'!$H$10:$M$404,3,0)</f>
        <v>#N/A</v>
      </c>
      <c r="K419" s="194" t="e">
        <f>VLOOKUP(Tabela5[[#This Row],[PRODUTO]],'CURVA ABC'!$H$10:$M$404,4,0)</f>
        <v>#N/A</v>
      </c>
      <c r="L419" s="195">
        <f>IFERROR(Tabela5[[#This Row],[VALOR.]]/'CURVA ABC'!$J$2,0)</f>
        <v>0</v>
      </c>
      <c r="M419" s="195" t="e">
        <f>VLOOKUP(Tabela5[[#This Row],[PRODUTO]],'CURVA ABC'!$H$10:$M$404,5,0)</f>
        <v>#N/A</v>
      </c>
      <c r="N419" s="196" t="e">
        <f>VLOOKUP(Tabela5[[#This Row],[PRODUTO]],'CURVA ABC'!$H$10:$M$404,6,0)</f>
        <v>#N/A</v>
      </c>
      <c r="O419" s="194" t="e">
        <f>IF(AND(COMPARATIVO!$H419="",COMPARATIVO!$N419=""),"",IF(COMPARATIVO!$H419=COMPARATIVO!$N419,"EQUILIBRADO",IF(AND(COMPARATIVO!$H419="A",COMPARATIVO!$N419="B"),"GIRO BAIXO",IF(AND(COMPARATIVO!$H419="A",COMPARATIVO!$N419="C"),"GIRO MUITO BAIXO",IF(AND(COMPARATIVO!$H419="B",COMPARATIVO!$N419="A"),"GIRO ALTO",IF(AND(COMPARATIVO!$H419="B",COMPARATIVO!$N419="C"),"GIRO BAIXO",IF(AND(COMPARATIVO!$H419="C",COMPARATIVO!$N419="A"),"GIRO MUITO ALTO",IF(AND(COMPARATIVO!$H419="C",COMPARATIVO!$N419="B"),"GIRO ALTO",""))))))))</f>
        <v>#N/A</v>
      </c>
    </row>
    <row r="420" spans="1:15" x14ac:dyDescent="0.25">
      <c r="A420" s="201">
        <f>'CURVA ABC'!A424</f>
        <v>0</v>
      </c>
      <c r="B420" s="201" t="str">
        <f>IFERROR(VLOOKUP(Tabela5[[#This Row],[PRODUTO]],CADASTRO!$B$2:$C$393,2,0),"")</f>
        <v/>
      </c>
      <c r="C420" s="201">
        <f>'CURVA ABC'!B424</f>
        <v>0</v>
      </c>
      <c r="D420" s="197">
        <f>'CURVA ABC'!C424</f>
        <v>0</v>
      </c>
      <c r="E420" s="197">
        <f>'CURVA ABC'!D424</f>
        <v>0</v>
      </c>
      <c r="F420" s="198">
        <f>IFERROR(Tabela5[[#This Row],[VALOR]]/'CURVA ABC'!$C$2,0)</f>
        <v>0</v>
      </c>
      <c r="G420" s="198">
        <f>'CURVA ABC'!E424</f>
        <v>0</v>
      </c>
      <c r="H420" s="199" t="str">
        <f>'CURVA ABC'!F424</f>
        <v/>
      </c>
      <c r="I420" s="199" t="e">
        <f>VLOOKUP(Tabela5[[#This Row],[PRODUTO]],'CURVA ABC'!$H$10:$M$404,2,0)</f>
        <v>#N/A</v>
      </c>
      <c r="J420" s="197" t="e">
        <f>VLOOKUP(Tabela5[[#This Row],[PRODUTO]],'CURVA ABC'!$H$10:$M$404,3,0)</f>
        <v>#N/A</v>
      </c>
      <c r="K420" s="197" t="e">
        <f>VLOOKUP(Tabela5[[#This Row],[PRODUTO]],'CURVA ABC'!$H$10:$M$404,4,0)</f>
        <v>#N/A</v>
      </c>
      <c r="L420" s="198">
        <f>IFERROR(Tabela5[[#This Row],[VALOR.]]/'CURVA ABC'!$J$2,0)</f>
        <v>0</v>
      </c>
      <c r="M420" s="198" t="e">
        <f>VLOOKUP(Tabela5[[#This Row],[PRODUTO]],'CURVA ABC'!$H$10:$M$404,5,0)</f>
        <v>#N/A</v>
      </c>
      <c r="N420" s="199" t="e">
        <f>VLOOKUP(Tabela5[[#This Row],[PRODUTO]],'CURVA ABC'!$H$10:$M$404,6,0)</f>
        <v>#N/A</v>
      </c>
      <c r="O420" s="197" t="e">
        <f>IF(AND(COMPARATIVO!$H420="",COMPARATIVO!$N420=""),"",IF(COMPARATIVO!$H420=COMPARATIVO!$N420,"EQUILIBRADO",IF(AND(COMPARATIVO!$H420="A",COMPARATIVO!$N420="B"),"GIRO BAIXO",IF(AND(COMPARATIVO!$H420="A",COMPARATIVO!$N420="C"),"GIRO MUITO BAIXO",IF(AND(COMPARATIVO!$H420="B",COMPARATIVO!$N420="A"),"GIRO ALTO",IF(AND(COMPARATIVO!$H420="B",COMPARATIVO!$N420="C"),"GIRO BAIXO",IF(AND(COMPARATIVO!$H420="C",COMPARATIVO!$N420="A"),"GIRO MUITO ALTO",IF(AND(COMPARATIVO!$H420="C",COMPARATIVO!$N420="B"),"GIRO ALTO",""))))))))</f>
        <v>#N/A</v>
      </c>
    </row>
    <row r="421" spans="1:15" x14ac:dyDescent="0.25">
      <c r="A421" s="200">
        <f>'CURVA ABC'!A425</f>
        <v>0</v>
      </c>
      <c r="B421" s="200" t="str">
        <f>IFERROR(VLOOKUP(Tabela5[[#This Row],[PRODUTO]],CADASTRO!$B$2:$C$393,2,0),"")</f>
        <v/>
      </c>
      <c r="C421" s="200">
        <f>'CURVA ABC'!B425</f>
        <v>0</v>
      </c>
      <c r="D421" s="194">
        <f>'CURVA ABC'!C425</f>
        <v>0</v>
      </c>
      <c r="E421" s="194">
        <f>'CURVA ABC'!D425</f>
        <v>0</v>
      </c>
      <c r="F421" s="195">
        <f>IFERROR(Tabela5[[#This Row],[VALOR]]/'CURVA ABC'!$C$2,0)</f>
        <v>0</v>
      </c>
      <c r="G421" s="195">
        <f>'CURVA ABC'!E425</f>
        <v>0</v>
      </c>
      <c r="H421" s="196" t="str">
        <f>'CURVA ABC'!F425</f>
        <v/>
      </c>
      <c r="I421" s="196" t="e">
        <f>VLOOKUP(Tabela5[[#This Row],[PRODUTO]],'CURVA ABC'!$H$10:$M$404,2,0)</f>
        <v>#N/A</v>
      </c>
      <c r="J421" s="194" t="e">
        <f>VLOOKUP(Tabela5[[#This Row],[PRODUTO]],'CURVA ABC'!$H$10:$M$404,3,0)</f>
        <v>#N/A</v>
      </c>
      <c r="K421" s="194" t="e">
        <f>VLOOKUP(Tabela5[[#This Row],[PRODUTO]],'CURVA ABC'!$H$10:$M$404,4,0)</f>
        <v>#N/A</v>
      </c>
      <c r="L421" s="195">
        <f>IFERROR(Tabela5[[#This Row],[VALOR.]]/'CURVA ABC'!$J$2,0)</f>
        <v>0</v>
      </c>
      <c r="M421" s="195" t="e">
        <f>VLOOKUP(Tabela5[[#This Row],[PRODUTO]],'CURVA ABC'!$H$10:$M$404,5,0)</f>
        <v>#N/A</v>
      </c>
      <c r="N421" s="196" t="e">
        <f>VLOOKUP(Tabela5[[#This Row],[PRODUTO]],'CURVA ABC'!$H$10:$M$404,6,0)</f>
        <v>#N/A</v>
      </c>
      <c r="O421" s="194" t="e">
        <f>IF(AND(COMPARATIVO!$H421="",COMPARATIVO!$N421=""),"",IF(COMPARATIVO!$H421=COMPARATIVO!$N421,"EQUILIBRADO",IF(AND(COMPARATIVO!$H421="A",COMPARATIVO!$N421="B"),"GIRO BAIXO",IF(AND(COMPARATIVO!$H421="A",COMPARATIVO!$N421="C"),"GIRO MUITO BAIXO",IF(AND(COMPARATIVO!$H421="B",COMPARATIVO!$N421="A"),"GIRO ALTO",IF(AND(COMPARATIVO!$H421="B",COMPARATIVO!$N421="C"),"GIRO BAIXO",IF(AND(COMPARATIVO!$H421="C",COMPARATIVO!$N421="A"),"GIRO MUITO ALTO",IF(AND(COMPARATIVO!$H421="C",COMPARATIVO!$N421="B"),"GIRO ALTO",""))))))))</f>
        <v>#N/A</v>
      </c>
    </row>
    <row r="422" spans="1:15" x14ac:dyDescent="0.25">
      <c r="A422" s="201">
        <f>'CURVA ABC'!A426</f>
        <v>0</v>
      </c>
      <c r="B422" s="201" t="str">
        <f>IFERROR(VLOOKUP(Tabela5[[#This Row],[PRODUTO]],CADASTRO!$B$2:$C$393,2,0),"")</f>
        <v/>
      </c>
      <c r="C422" s="201">
        <f>'CURVA ABC'!B426</f>
        <v>0</v>
      </c>
      <c r="D422" s="197">
        <f>'CURVA ABC'!C426</f>
        <v>0</v>
      </c>
      <c r="E422" s="197">
        <f>'CURVA ABC'!D426</f>
        <v>0</v>
      </c>
      <c r="F422" s="198">
        <f>IFERROR(Tabela5[[#This Row],[VALOR]]/'CURVA ABC'!$C$2,0)</f>
        <v>0</v>
      </c>
      <c r="G422" s="198">
        <f>'CURVA ABC'!E426</f>
        <v>0</v>
      </c>
      <c r="H422" s="199" t="str">
        <f>'CURVA ABC'!F426</f>
        <v/>
      </c>
      <c r="I422" s="199" t="e">
        <f>VLOOKUP(Tabela5[[#This Row],[PRODUTO]],'CURVA ABC'!$H$10:$M$404,2,0)</f>
        <v>#N/A</v>
      </c>
      <c r="J422" s="197" t="e">
        <f>VLOOKUP(Tabela5[[#This Row],[PRODUTO]],'CURVA ABC'!$H$10:$M$404,3,0)</f>
        <v>#N/A</v>
      </c>
      <c r="K422" s="197" t="e">
        <f>VLOOKUP(Tabela5[[#This Row],[PRODUTO]],'CURVA ABC'!$H$10:$M$404,4,0)</f>
        <v>#N/A</v>
      </c>
      <c r="L422" s="198">
        <f>IFERROR(Tabela5[[#This Row],[VALOR.]]/'CURVA ABC'!$J$2,0)</f>
        <v>0</v>
      </c>
      <c r="M422" s="198" t="e">
        <f>VLOOKUP(Tabela5[[#This Row],[PRODUTO]],'CURVA ABC'!$H$10:$M$404,5,0)</f>
        <v>#N/A</v>
      </c>
      <c r="N422" s="199" t="e">
        <f>VLOOKUP(Tabela5[[#This Row],[PRODUTO]],'CURVA ABC'!$H$10:$M$404,6,0)</f>
        <v>#N/A</v>
      </c>
      <c r="O422" s="197" t="e">
        <f>IF(AND(COMPARATIVO!$H422="",COMPARATIVO!$N422=""),"",IF(COMPARATIVO!$H422=COMPARATIVO!$N422,"EQUILIBRADO",IF(AND(COMPARATIVO!$H422="A",COMPARATIVO!$N422="B"),"GIRO BAIXO",IF(AND(COMPARATIVO!$H422="A",COMPARATIVO!$N422="C"),"GIRO MUITO BAIXO",IF(AND(COMPARATIVO!$H422="B",COMPARATIVO!$N422="A"),"GIRO ALTO",IF(AND(COMPARATIVO!$H422="B",COMPARATIVO!$N422="C"),"GIRO BAIXO",IF(AND(COMPARATIVO!$H422="C",COMPARATIVO!$N422="A"),"GIRO MUITO ALTO",IF(AND(COMPARATIVO!$H422="C",COMPARATIVO!$N422="B"),"GIRO ALTO",""))))))))</f>
        <v>#N/A</v>
      </c>
    </row>
    <row r="423" spans="1:15" x14ac:dyDescent="0.25">
      <c r="A423" s="200">
        <f>'CURVA ABC'!A427</f>
        <v>0</v>
      </c>
      <c r="B423" s="200" t="str">
        <f>IFERROR(VLOOKUP(Tabela5[[#This Row],[PRODUTO]],CADASTRO!$B$2:$C$393,2,0),"")</f>
        <v/>
      </c>
      <c r="C423" s="200">
        <f>'CURVA ABC'!B427</f>
        <v>0</v>
      </c>
      <c r="D423" s="194">
        <f>'CURVA ABC'!C427</f>
        <v>0</v>
      </c>
      <c r="E423" s="194">
        <f>'CURVA ABC'!D427</f>
        <v>0</v>
      </c>
      <c r="F423" s="195">
        <f>IFERROR(Tabela5[[#This Row],[VALOR]]/'CURVA ABC'!$C$2,0)</f>
        <v>0</v>
      </c>
      <c r="G423" s="195">
        <f>'CURVA ABC'!E427</f>
        <v>0</v>
      </c>
      <c r="H423" s="196" t="str">
        <f>'CURVA ABC'!F427</f>
        <v/>
      </c>
      <c r="I423" s="196" t="e">
        <f>VLOOKUP(Tabela5[[#This Row],[PRODUTO]],'CURVA ABC'!$H$10:$M$404,2,0)</f>
        <v>#N/A</v>
      </c>
      <c r="J423" s="194" t="e">
        <f>VLOOKUP(Tabela5[[#This Row],[PRODUTO]],'CURVA ABC'!$H$10:$M$404,3,0)</f>
        <v>#N/A</v>
      </c>
      <c r="K423" s="194" t="e">
        <f>VLOOKUP(Tabela5[[#This Row],[PRODUTO]],'CURVA ABC'!$H$10:$M$404,4,0)</f>
        <v>#N/A</v>
      </c>
      <c r="L423" s="195">
        <f>IFERROR(Tabela5[[#This Row],[VALOR.]]/'CURVA ABC'!$J$2,0)</f>
        <v>0</v>
      </c>
      <c r="M423" s="195" t="e">
        <f>VLOOKUP(Tabela5[[#This Row],[PRODUTO]],'CURVA ABC'!$H$10:$M$404,5,0)</f>
        <v>#N/A</v>
      </c>
      <c r="N423" s="196" t="e">
        <f>VLOOKUP(Tabela5[[#This Row],[PRODUTO]],'CURVA ABC'!$H$10:$M$404,6,0)</f>
        <v>#N/A</v>
      </c>
      <c r="O423" s="194" t="e">
        <f>IF(AND(COMPARATIVO!$H423="",COMPARATIVO!$N423=""),"",IF(COMPARATIVO!$H423=COMPARATIVO!$N423,"EQUILIBRADO",IF(AND(COMPARATIVO!$H423="A",COMPARATIVO!$N423="B"),"GIRO BAIXO",IF(AND(COMPARATIVO!$H423="A",COMPARATIVO!$N423="C"),"GIRO MUITO BAIXO",IF(AND(COMPARATIVO!$H423="B",COMPARATIVO!$N423="A"),"GIRO ALTO",IF(AND(COMPARATIVO!$H423="B",COMPARATIVO!$N423="C"),"GIRO BAIXO",IF(AND(COMPARATIVO!$H423="C",COMPARATIVO!$N423="A"),"GIRO MUITO ALTO",IF(AND(COMPARATIVO!$H423="C",COMPARATIVO!$N423="B"),"GIRO ALTO",""))))))))</f>
        <v>#N/A</v>
      </c>
    </row>
    <row r="424" spans="1:15" x14ac:dyDescent="0.25">
      <c r="A424" s="201">
        <f>'CURVA ABC'!A428</f>
        <v>0</v>
      </c>
      <c r="B424" s="201" t="str">
        <f>IFERROR(VLOOKUP(Tabela5[[#This Row],[PRODUTO]],CADASTRO!$B$2:$C$393,2,0),"")</f>
        <v/>
      </c>
      <c r="C424" s="201">
        <f>'CURVA ABC'!B428</f>
        <v>0</v>
      </c>
      <c r="D424" s="197">
        <f>'CURVA ABC'!C428</f>
        <v>0</v>
      </c>
      <c r="E424" s="197">
        <f>'CURVA ABC'!D428</f>
        <v>0</v>
      </c>
      <c r="F424" s="198">
        <f>IFERROR(Tabela5[[#This Row],[VALOR]]/'CURVA ABC'!$C$2,0)</f>
        <v>0</v>
      </c>
      <c r="G424" s="198">
        <f>'CURVA ABC'!E428</f>
        <v>0</v>
      </c>
      <c r="H424" s="199" t="str">
        <f>'CURVA ABC'!F428</f>
        <v/>
      </c>
      <c r="I424" s="199" t="e">
        <f>VLOOKUP(Tabela5[[#This Row],[PRODUTO]],'CURVA ABC'!$H$10:$M$404,2,0)</f>
        <v>#N/A</v>
      </c>
      <c r="J424" s="197" t="e">
        <f>VLOOKUP(Tabela5[[#This Row],[PRODUTO]],'CURVA ABC'!$H$10:$M$404,3,0)</f>
        <v>#N/A</v>
      </c>
      <c r="K424" s="197" t="e">
        <f>VLOOKUP(Tabela5[[#This Row],[PRODUTO]],'CURVA ABC'!$H$10:$M$404,4,0)</f>
        <v>#N/A</v>
      </c>
      <c r="L424" s="198">
        <f>IFERROR(Tabela5[[#This Row],[VALOR.]]/'CURVA ABC'!$J$2,0)</f>
        <v>0</v>
      </c>
      <c r="M424" s="198" t="e">
        <f>VLOOKUP(Tabela5[[#This Row],[PRODUTO]],'CURVA ABC'!$H$10:$M$404,5,0)</f>
        <v>#N/A</v>
      </c>
      <c r="N424" s="199" t="e">
        <f>VLOOKUP(Tabela5[[#This Row],[PRODUTO]],'CURVA ABC'!$H$10:$M$404,6,0)</f>
        <v>#N/A</v>
      </c>
      <c r="O424" s="197" t="e">
        <f>IF(AND(COMPARATIVO!$H424="",COMPARATIVO!$N424=""),"",IF(COMPARATIVO!$H424=COMPARATIVO!$N424,"EQUILIBRADO",IF(AND(COMPARATIVO!$H424="A",COMPARATIVO!$N424="B"),"GIRO BAIXO",IF(AND(COMPARATIVO!$H424="A",COMPARATIVO!$N424="C"),"GIRO MUITO BAIXO",IF(AND(COMPARATIVO!$H424="B",COMPARATIVO!$N424="A"),"GIRO ALTO",IF(AND(COMPARATIVO!$H424="B",COMPARATIVO!$N424="C"),"GIRO BAIXO",IF(AND(COMPARATIVO!$H424="C",COMPARATIVO!$N424="A"),"GIRO MUITO ALTO",IF(AND(COMPARATIVO!$H424="C",COMPARATIVO!$N424="B"),"GIRO ALTO",""))))))))</f>
        <v>#N/A</v>
      </c>
    </row>
    <row r="425" spans="1:15" x14ac:dyDescent="0.25">
      <c r="A425" s="200">
        <f>'CURVA ABC'!A429</f>
        <v>0</v>
      </c>
      <c r="B425" s="200" t="str">
        <f>IFERROR(VLOOKUP(Tabela5[[#This Row],[PRODUTO]],CADASTRO!$B$2:$C$393,2,0),"")</f>
        <v/>
      </c>
      <c r="C425" s="200">
        <f>'CURVA ABC'!B429</f>
        <v>0</v>
      </c>
      <c r="D425" s="194">
        <f>'CURVA ABC'!C429</f>
        <v>0</v>
      </c>
      <c r="E425" s="194">
        <f>'CURVA ABC'!D429</f>
        <v>0</v>
      </c>
      <c r="F425" s="195">
        <f>IFERROR(Tabela5[[#This Row],[VALOR]]/'CURVA ABC'!$C$2,0)</f>
        <v>0</v>
      </c>
      <c r="G425" s="195">
        <f>'CURVA ABC'!E429</f>
        <v>0</v>
      </c>
      <c r="H425" s="196" t="str">
        <f>'CURVA ABC'!F429</f>
        <v/>
      </c>
      <c r="I425" s="196" t="e">
        <f>VLOOKUP(Tabela5[[#This Row],[PRODUTO]],'CURVA ABC'!$H$10:$M$404,2,0)</f>
        <v>#N/A</v>
      </c>
      <c r="J425" s="194" t="e">
        <f>VLOOKUP(Tabela5[[#This Row],[PRODUTO]],'CURVA ABC'!$H$10:$M$404,3,0)</f>
        <v>#N/A</v>
      </c>
      <c r="K425" s="194" t="e">
        <f>VLOOKUP(Tabela5[[#This Row],[PRODUTO]],'CURVA ABC'!$H$10:$M$404,4,0)</f>
        <v>#N/A</v>
      </c>
      <c r="L425" s="195">
        <f>IFERROR(Tabela5[[#This Row],[VALOR.]]/'CURVA ABC'!$J$2,0)</f>
        <v>0</v>
      </c>
      <c r="M425" s="195" t="e">
        <f>VLOOKUP(Tabela5[[#This Row],[PRODUTO]],'CURVA ABC'!$H$10:$M$404,5,0)</f>
        <v>#N/A</v>
      </c>
      <c r="N425" s="196" t="e">
        <f>VLOOKUP(Tabela5[[#This Row],[PRODUTO]],'CURVA ABC'!$H$10:$M$404,6,0)</f>
        <v>#N/A</v>
      </c>
      <c r="O425" s="194" t="e">
        <f>IF(AND(COMPARATIVO!$H425="",COMPARATIVO!$N425=""),"",IF(COMPARATIVO!$H425=COMPARATIVO!$N425,"EQUILIBRADO",IF(AND(COMPARATIVO!$H425="A",COMPARATIVO!$N425="B"),"GIRO BAIXO",IF(AND(COMPARATIVO!$H425="A",COMPARATIVO!$N425="C"),"GIRO MUITO BAIXO",IF(AND(COMPARATIVO!$H425="B",COMPARATIVO!$N425="A"),"GIRO ALTO",IF(AND(COMPARATIVO!$H425="B",COMPARATIVO!$N425="C"),"GIRO BAIXO",IF(AND(COMPARATIVO!$H425="C",COMPARATIVO!$N425="A"),"GIRO MUITO ALTO",IF(AND(COMPARATIVO!$H425="C",COMPARATIVO!$N425="B"),"GIRO ALTO",""))))))))</f>
        <v>#N/A</v>
      </c>
    </row>
    <row r="426" spans="1:15" x14ac:dyDescent="0.25">
      <c r="A426" s="201">
        <f>'CURVA ABC'!A430</f>
        <v>0</v>
      </c>
      <c r="B426" s="201" t="str">
        <f>IFERROR(VLOOKUP(Tabela5[[#This Row],[PRODUTO]],CADASTRO!$B$2:$C$393,2,0),"")</f>
        <v/>
      </c>
      <c r="C426" s="201">
        <f>'CURVA ABC'!B430</f>
        <v>0</v>
      </c>
      <c r="D426" s="197">
        <f>'CURVA ABC'!C430</f>
        <v>0</v>
      </c>
      <c r="E426" s="197">
        <f>'CURVA ABC'!D430</f>
        <v>0</v>
      </c>
      <c r="F426" s="198">
        <f>IFERROR(Tabela5[[#This Row],[VALOR]]/'CURVA ABC'!$C$2,0)</f>
        <v>0</v>
      </c>
      <c r="G426" s="198">
        <f>'CURVA ABC'!E430</f>
        <v>0</v>
      </c>
      <c r="H426" s="199" t="str">
        <f>'CURVA ABC'!F430</f>
        <v/>
      </c>
      <c r="I426" s="199" t="e">
        <f>VLOOKUP(Tabela5[[#This Row],[PRODUTO]],'CURVA ABC'!$H$10:$M$404,2,0)</f>
        <v>#N/A</v>
      </c>
      <c r="J426" s="197" t="e">
        <f>VLOOKUP(Tabela5[[#This Row],[PRODUTO]],'CURVA ABC'!$H$10:$M$404,3,0)</f>
        <v>#N/A</v>
      </c>
      <c r="K426" s="197" t="e">
        <f>VLOOKUP(Tabela5[[#This Row],[PRODUTO]],'CURVA ABC'!$H$10:$M$404,4,0)</f>
        <v>#N/A</v>
      </c>
      <c r="L426" s="198">
        <f>IFERROR(Tabela5[[#This Row],[VALOR.]]/'CURVA ABC'!$J$2,0)</f>
        <v>0</v>
      </c>
      <c r="M426" s="198" t="e">
        <f>VLOOKUP(Tabela5[[#This Row],[PRODUTO]],'CURVA ABC'!$H$10:$M$404,5,0)</f>
        <v>#N/A</v>
      </c>
      <c r="N426" s="199" t="e">
        <f>VLOOKUP(Tabela5[[#This Row],[PRODUTO]],'CURVA ABC'!$H$10:$M$404,6,0)</f>
        <v>#N/A</v>
      </c>
      <c r="O426" s="197" t="e">
        <f>IF(AND(COMPARATIVO!$H426="",COMPARATIVO!$N426=""),"",IF(COMPARATIVO!$H426=COMPARATIVO!$N426,"EQUILIBRADO",IF(AND(COMPARATIVO!$H426="A",COMPARATIVO!$N426="B"),"GIRO BAIXO",IF(AND(COMPARATIVO!$H426="A",COMPARATIVO!$N426="C"),"GIRO MUITO BAIXO",IF(AND(COMPARATIVO!$H426="B",COMPARATIVO!$N426="A"),"GIRO ALTO",IF(AND(COMPARATIVO!$H426="B",COMPARATIVO!$N426="C"),"GIRO BAIXO",IF(AND(COMPARATIVO!$H426="C",COMPARATIVO!$N426="A"),"GIRO MUITO ALTO",IF(AND(COMPARATIVO!$H426="C",COMPARATIVO!$N426="B"),"GIRO ALTO",""))))))))</f>
        <v>#N/A</v>
      </c>
    </row>
    <row r="427" spans="1:15" x14ac:dyDescent="0.25">
      <c r="A427" s="200">
        <f>'CURVA ABC'!A431</f>
        <v>0</v>
      </c>
      <c r="B427" s="200" t="str">
        <f>IFERROR(VLOOKUP(Tabela5[[#This Row],[PRODUTO]],CADASTRO!$B$2:$C$393,2,0),"")</f>
        <v/>
      </c>
      <c r="C427" s="200">
        <f>'CURVA ABC'!B431</f>
        <v>0</v>
      </c>
      <c r="D427" s="194">
        <f>'CURVA ABC'!C431</f>
        <v>0</v>
      </c>
      <c r="E427" s="194">
        <f>'CURVA ABC'!D431</f>
        <v>0</v>
      </c>
      <c r="F427" s="195">
        <f>IFERROR(Tabela5[[#This Row],[VALOR]]/'CURVA ABC'!$C$2,0)</f>
        <v>0</v>
      </c>
      <c r="G427" s="195">
        <f>'CURVA ABC'!E431</f>
        <v>0</v>
      </c>
      <c r="H427" s="196" t="str">
        <f>'CURVA ABC'!F431</f>
        <v/>
      </c>
      <c r="I427" s="196" t="e">
        <f>VLOOKUP(Tabela5[[#This Row],[PRODUTO]],'CURVA ABC'!$H$10:$M$404,2,0)</f>
        <v>#N/A</v>
      </c>
      <c r="J427" s="194" t="e">
        <f>VLOOKUP(Tabela5[[#This Row],[PRODUTO]],'CURVA ABC'!$H$10:$M$404,3,0)</f>
        <v>#N/A</v>
      </c>
      <c r="K427" s="194" t="e">
        <f>VLOOKUP(Tabela5[[#This Row],[PRODUTO]],'CURVA ABC'!$H$10:$M$404,4,0)</f>
        <v>#N/A</v>
      </c>
      <c r="L427" s="195">
        <f>IFERROR(Tabela5[[#This Row],[VALOR.]]/'CURVA ABC'!$J$2,0)</f>
        <v>0</v>
      </c>
      <c r="M427" s="195" t="e">
        <f>VLOOKUP(Tabela5[[#This Row],[PRODUTO]],'CURVA ABC'!$H$10:$M$404,5,0)</f>
        <v>#N/A</v>
      </c>
      <c r="N427" s="196" t="e">
        <f>VLOOKUP(Tabela5[[#This Row],[PRODUTO]],'CURVA ABC'!$H$10:$M$404,6,0)</f>
        <v>#N/A</v>
      </c>
      <c r="O427" s="194" t="e">
        <f>IF(AND(COMPARATIVO!$H427="",COMPARATIVO!$N427=""),"",IF(COMPARATIVO!$H427=COMPARATIVO!$N427,"EQUILIBRADO",IF(AND(COMPARATIVO!$H427="A",COMPARATIVO!$N427="B"),"GIRO BAIXO",IF(AND(COMPARATIVO!$H427="A",COMPARATIVO!$N427="C"),"GIRO MUITO BAIXO",IF(AND(COMPARATIVO!$H427="B",COMPARATIVO!$N427="A"),"GIRO ALTO",IF(AND(COMPARATIVO!$H427="B",COMPARATIVO!$N427="C"),"GIRO BAIXO",IF(AND(COMPARATIVO!$H427="C",COMPARATIVO!$N427="A"),"GIRO MUITO ALTO",IF(AND(COMPARATIVO!$H427="C",COMPARATIVO!$N427="B"),"GIRO ALTO",""))))))))</f>
        <v>#N/A</v>
      </c>
    </row>
    <row r="428" spans="1:15" x14ac:dyDescent="0.25">
      <c r="A428" s="201">
        <f>'CURVA ABC'!A432</f>
        <v>0</v>
      </c>
      <c r="B428" s="201" t="str">
        <f>IFERROR(VLOOKUP(Tabela5[[#This Row],[PRODUTO]],CADASTRO!$B$2:$C$393,2,0),"")</f>
        <v/>
      </c>
      <c r="C428" s="201">
        <f>'CURVA ABC'!B432</f>
        <v>0</v>
      </c>
      <c r="D428" s="197">
        <f>'CURVA ABC'!C432</f>
        <v>0</v>
      </c>
      <c r="E428" s="197">
        <f>'CURVA ABC'!D432</f>
        <v>0</v>
      </c>
      <c r="F428" s="198">
        <f>IFERROR(Tabela5[[#This Row],[VALOR]]/'CURVA ABC'!$C$2,0)</f>
        <v>0</v>
      </c>
      <c r="G428" s="198">
        <f>'CURVA ABC'!E432</f>
        <v>0</v>
      </c>
      <c r="H428" s="199" t="str">
        <f>'CURVA ABC'!F432</f>
        <v/>
      </c>
      <c r="I428" s="199" t="e">
        <f>VLOOKUP(Tabela5[[#This Row],[PRODUTO]],'CURVA ABC'!$H$10:$M$404,2,0)</f>
        <v>#N/A</v>
      </c>
      <c r="J428" s="197" t="e">
        <f>VLOOKUP(Tabela5[[#This Row],[PRODUTO]],'CURVA ABC'!$H$10:$M$404,3,0)</f>
        <v>#N/A</v>
      </c>
      <c r="K428" s="197" t="e">
        <f>VLOOKUP(Tabela5[[#This Row],[PRODUTO]],'CURVA ABC'!$H$10:$M$404,4,0)</f>
        <v>#N/A</v>
      </c>
      <c r="L428" s="198">
        <f>IFERROR(Tabela5[[#This Row],[VALOR.]]/'CURVA ABC'!$J$2,0)</f>
        <v>0</v>
      </c>
      <c r="M428" s="198" t="e">
        <f>VLOOKUP(Tabela5[[#This Row],[PRODUTO]],'CURVA ABC'!$H$10:$M$404,5,0)</f>
        <v>#N/A</v>
      </c>
      <c r="N428" s="199" t="e">
        <f>VLOOKUP(Tabela5[[#This Row],[PRODUTO]],'CURVA ABC'!$H$10:$M$404,6,0)</f>
        <v>#N/A</v>
      </c>
      <c r="O428" s="197" t="e">
        <f>IF(AND(COMPARATIVO!$H428="",COMPARATIVO!$N428=""),"",IF(COMPARATIVO!$H428=COMPARATIVO!$N428,"EQUILIBRADO",IF(AND(COMPARATIVO!$H428="A",COMPARATIVO!$N428="B"),"GIRO BAIXO",IF(AND(COMPARATIVO!$H428="A",COMPARATIVO!$N428="C"),"GIRO MUITO BAIXO",IF(AND(COMPARATIVO!$H428="B",COMPARATIVO!$N428="A"),"GIRO ALTO",IF(AND(COMPARATIVO!$H428="B",COMPARATIVO!$N428="C"),"GIRO BAIXO",IF(AND(COMPARATIVO!$H428="C",COMPARATIVO!$N428="A"),"GIRO MUITO ALTO",IF(AND(COMPARATIVO!$H428="C",COMPARATIVO!$N428="B"),"GIRO ALTO",""))))))))</f>
        <v>#N/A</v>
      </c>
    </row>
    <row r="429" spans="1:15" x14ac:dyDescent="0.25">
      <c r="A429" s="200">
        <f>'CURVA ABC'!A433</f>
        <v>0</v>
      </c>
      <c r="B429" s="200" t="str">
        <f>IFERROR(VLOOKUP(Tabela5[[#This Row],[PRODUTO]],CADASTRO!$B$2:$C$393,2,0),"")</f>
        <v/>
      </c>
      <c r="C429" s="200">
        <f>'CURVA ABC'!B433</f>
        <v>0</v>
      </c>
      <c r="D429" s="194">
        <f>'CURVA ABC'!C433</f>
        <v>0</v>
      </c>
      <c r="E429" s="194">
        <f>'CURVA ABC'!D433</f>
        <v>0</v>
      </c>
      <c r="F429" s="195">
        <f>IFERROR(Tabela5[[#This Row],[VALOR]]/'CURVA ABC'!$C$2,0)</f>
        <v>0</v>
      </c>
      <c r="G429" s="195">
        <f>'CURVA ABC'!E433</f>
        <v>0</v>
      </c>
      <c r="H429" s="196" t="str">
        <f>'CURVA ABC'!F433</f>
        <v/>
      </c>
      <c r="I429" s="196" t="e">
        <f>VLOOKUP(Tabela5[[#This Row],[PRODUTO]],'CURVA ABC'!$H$10:$M$404,2,0)</f>
        <v>#N/A</v>
      </c>
      <c r="J429" s="194" t="e">
        <f>VLOOKUP(Tabela5[[#This Row],[PRODUTO]],'CURVA ABC'!$H$10:$M$404,3,0)</f>
        <v>#N/A</v>
      </c>
      <c r="K429" s="194" t="e">
        <f>VLOOKUP(Tabela5[[#This Row],[PRODUTO]],'CURVA ABC'!$H$10:$M$404,4,0)</f>
        <v>#N/A</v>
      </c>
      <c r="L429" s="195">
        <f>IFERROR(Tabela5[[#This Row],[VALOR.]]/'CURVA ABC'!$J$2,0)</f>
        <v>0</v>
      </c>
      <c r="M429" s="195" t="e">
        <f>VLOOKUP(Tabela5[[#This Row],[PRODUTO]],'CURVA ABC'!$H$10:$M$404,5,0)</f>
        <v>#N/A</v>
      </c>
      <c r="N429" s="196" t="e">
        <f>VLOOKUP(Tabela5[[#This Row],[PRODUTO]],'CURVA ABC'!$H$10:$M$404,6,0)</f>
        <v>#N/A</v>
      </c>
      <c r="O429" s="194" t="e">
        <f>IF(AND(COMPARATIVO!$H429="",COMPARATIVO!$N429=""),"",IF(COMPARATIVO!$H429=COMPARATIVO!$N429,"EQUILIBRADO",IF(AND(COMPARATIVO!$H429="A",COMPARATIVO!$N429="B"),"GIRO BAIXO",IF(AND(COMPARATIVO!$H429="A",COMPARATIVO!$N429="C"),"GIRO MUITO BAIXO",IF(AND(COMPARATIVO!$H429="B",COMPARATIVO!$N429="A"),"GIRO ALTO",IF(AND(COMPARATIVO!$H429="B",COMPARATIVO!$N429="C"),"GIRO BAIXO",IF(AND(COMPARATIVO!$H429="C",COMPARATIVO!$N429="A"),"GIRO MUITO ALTO",IF(AND(COMPARATIVO!$H429="C",COMPARATIVO!$N429="B"),"GIRO ALTO",""))))))))</f>
        <v>#N/A</v>
      </c>
    </row>
    <row r="430" spans="1:15" x14ac:dyDescent="0.25">
      <c r="A430" s="201">
        <f>'CURVA ABC'!A434</f>
        <v>0</v>
      </c>
      <c r="B430" s="201" t="str">
        <f>IFERROR(VLOOKUP(Tabela5[[#This Row],[PRODUTO]],CADASTRO!$B$2:$C$393,2,0),"")</f>
        <v/>
      </c>
      <c r="C430" s="201">
        <f>'CURVA ABC'!B434</f>
        <v>0</v>
      </c>
      <c r="D430" s="197">
        <f>'CURVA ABC'!C434</f>
        <v>0</v>
      </c>
      <c r="E430" s="197">
        <f>'CURVA ABC'!D434</f>
        <v>0</v>
      </c>
      <c r="F430" s="198">
        <f>IFERROR(Tabela5[[#This Row],[VALOR]]/'CURVA ABC'!$C$2,0)</f>
        <v>0</v>
      </c>
      <c r="G430" s="198">
        <f>'CURVA ABC'!E434</f>
        <v>0</v>
      </c>
      <c r="H430" s="199" t="str">
        <f>'CURVA ABC'!F434</f>
        <v/>
      </c>
      <c r="I430" s="199" t="e">
        <f>VLOOKUP(Tabela5[[#This Row],[PRODUTO]],'CURVA ABC'!$H$10:$M$404,2,0)</f>
        <v>#N/A</v>
      </c>
      <c r="J430" s="197" t="e">
        <f>VLOOKUP(Tabela5[[#This Row],[PRODUTO]],'CURVA ABC'!$H$10:$M$404,3,0)</f>
        <v>#N/A</v>
      </c>
      <c r="K430" s="197" t="e">
        <f>VLOOKUP(Tabela5[[#This Row],[PRODUTO]],'CURVA ABC'!$H$10:$M$404,4,0)</f>
        <v>#N/A</v>
      </c>
      <c r="L430" s="198">
        <f>IFERROR(Tabela5[[#This Row],[VALOR.]]/'CURVA ABC'!$J$2,0)</f>
        <v>0</v>
      </c>
      <c r="M430" s="198" t="e">
        <f>VLOOKUP(Tabela5[[#This Row],[PRODUTO]],'CURVA ABC'!$H$10:$M$404,5,0)</f>
        <v>#N/A</v>
      </c>
      <c r="N430" s="199" t="e">
        <f>VLOOKUP(Tabela5[[#This Row],[PRODUTO]],'CURVA ABC'!$H$10:$M$404,6,0)</f>
        <v>#N/A</v>
      </c>
      <c r="O430" s="197" t="e">
        <f>IF(AND(COMPARATIVO!$H430="",COMPARATIVO!$N430=""),"",IF(COMPARATIVO!$H430=COMPARATIVO!$N430,"EQUILIBRADO",IF(AND(COMPARATIVO!$H430="A",COMPARATIVO!$N430="B"),"GIRO BAIXO",IF(AND(COMPARATIVO!$H430="A",COMPARATIVO!$N430="C"),"GIRO MUITO BAIXO",IF(AND(COMPARATIVO!$H430="B",COMPARATIVO!$N430="A"),"GIRO ALTO",IF(AND(COMPARATIVO!$H430="B",COMPARATIVO!$N430="C"),"GIRO BAIXO",IF(AND(COMPARATIVO!$H430="C",COMPARATIVO!$N430="A"),"GIRO MUITO ALTO",IF(AND(COMPARATIVO!$H430="C",COMPARATIVO!$N430="B"),"GIRO ALTO",""))))))))</f>
        <v>#N/A</v>
      </c>
    </row>
    <row r="431" spans="1:15" x14ac:dyDescent="0.25">
      <c r="A431" s="200">
        <f>'CURVA ABC'!A435</f>
        <v>0</v>
      </c>
      <c r="B431" s="200" t="str">
        <f>IFERROR(VLOOKUP(Tabela5[[#This Row],[PRODUTO]],CADASTRO!$B$2:$C$393,2,0),"")</f>
        <v/>
      </c>
      <c r="C431" s="200">
        <f>'CURVA ABC'!B435</f>
        <v>0</v>
      </c>
      <c r="D431" s="194">
        <f>'CURVA ABC'!C435</f>
        <v>0</v>
      </c>
      <c r="E431" s="194">
        <f>'CURVA ABC'!D435</f>
        <v>0</v>
      </c>
      <c r="F431" s="195">
        <f>IFERROR(Tabela5[[#This Row],[VALOR]]/'CURVA ABC'!$C$2,0)</f>
        <v>0</v>
      </c>
      <c r="G431" s="195">
        <f>'CURVA ABC'!E435</f>
        <v>0</v>
      </c>
      <c r="H431" s="196" t="str">
        <f>'CURVA ABC'!F435</f>
        <v/>
      </c>
      <c r="I431" s="196" t="e">
        <f>VLOOKUP(Tabela5[[#This Row],[PRODUTO]],'CURVA ABC'!$H$10:$M$404,2,0)</f>
        <v>#N/A</v>
      </c>
      <c r="J431" s="194" t="e">
        <f>VLOOKUP(Tabela5[[#This Row],[PRODUTO]],'CURVA ABC'!$H$10:$M$404,3,0)</f>
        <v>#N/A</v>
      </c>
      <c r="K431" s="194" t="e">
        <f>VLOOKUP(Tabela5[[#This Row],[PRODUTO]],'CURVA ABC'!$H$10:$M$404,4,0)</f>
        <v>#N/A</v>
      </c>
      <c r="L431" s="195">
        <f>IFERROR(Tabela5[[#This Row],[VALOR.]]/'CURVA ABC'!$J$2,0)</f>
        <v>0</v>
      </c>
      <c r="M431" s="195" t="e">
        <f>VLOOKUP(Tabela5[[#This Row],[PRODUTO]],'CURVA ABC'!$H$10:$M$404,5,0)</f>
        <v>#N/A</v>
      </c>
      <c r="N431" s="196" t="e">
        <f>VLOOKUP(Tabela5[[#This Row],[PRODUTO]],'CURVA ABC'!$H$10:$M$404,6,0)</f>
        <v>#N/A</v>
      </c>
      <c r="O431" s="194" t="e">
        <f>IF(AND(COMPARATIVO!$H431="",COMPARATIVO!$N431=""),"",IF(COMPARATIVO!$H431=COMPARATIVO!$N431,"EQUILIBRADO",IF(AND(COMPARATIVO!$H431="A",COMPARATIVO!$N431="B"),"GIRO BAIXO",IF(AND(COMPARATIVO!$H431="A",COMPARATIVO!$N431="C"),"GIRO MUITO BAIXO",IF(AND(COMPARATIVO!$H431="B",COMPARATIVO!$N431="A"),"GIRO ALTO",IF(AND(COMPARATIVO!$H431="B",COMPARATIVO!$N431="C"),"GIRO BAIXO",IF(AND(COMPARATIVO!$H431="C",COMPARATIVO!$N431="A"),"GIRO MUITO ALTO",IF(AND(COMPARATIVO!$H431="C",COMPARATIVO!$N431="B"),"GIRO ALTO",""))))))))</f>
        <v>#N/A</v>
      </c>
    </row>
    <row r="432" spans="1:15" x14ac:dyDescent="0.25">
      <c r="A432" s="201">
        <f>'CURVA ABC'!A436</f>
        <v>0</v>
      </c>
      <c r="B432" s="201" t="str">
        <f>IFERROR(VLOOKUP(Tabela5[[#This Row],[PRODUTO]],CADASTRO!$B$2:$C$393,2,0),"")</f>
        <v/>
      </c>
      <c r="C432" s="201">
        <f>'CURVA ABC'!B436</f>
        <v>0</v>
      </c>
      <c r="D432" s="197">
        <f>'CURVA ABC'!C436</f>
        <v>0</v>
      </c>
      <c r="E432" s="197">
        <f>'CURVA ABC'!D436</f>
        <v>0</v>
      </c>
      <c r="F432" s="198">
        <f>IFERROR(Tabela5[[#This Row],[VALOR]]/'CURVA ABC'!$C$2,0)</f>
        <v>0</v>
      </c>
      <c r="G432" s="198">
        <f>'CURVA ABC'!E436</f>
        <v>0</v>
      </c>
      <c r="H432" s="199" t="str">
        <f>'CURVA ABC'!F436</f>
        <v/>
      </c>
      <c r="I432" s="199" t="e">
        <f>VLOOKUP(Tabela5[[#This Row],[PRODUTO]],'CURVA ABC'!$H$10:$M$404,2,0)</f>
        <v>#N/A</v>
      </c>
      <c r="J432" s="197" t="e">
        <f>VLOOKUP(Tabela5[[#This Row],[PRODUTO]],'CURVA ABC'!$H$10:$M$404,3,0)</f>
        <v>#N/A</v>
      </c>
      <c r="K432" s="197" t="e">
        <f>VLOOKUP(Tabela5[[#This Row],[PRODUTO]],'CURVA ABC'!$H$10:$M$404,4,0)</f>
        <v>#N/A</v>
      </c>
      <c r="L432" s="198">
        <f>IFERROR(Tabela5[[#This Row],[VALOR.]]/'CURVA ABC'!$J$2,0)</f>
        <v>0</v>
      </c>
      <c r="M432" s="198" t="e">
        <f>VLOOKUP(Tabela5[[#This Row],[PRODUTO]],'CURVA ABC'!$H$10:$M$404,5,0)</f>
        <v>#N/A</v>
      </c>
      <c r="N432" s="199" t="e">
        <f>VLOOKUP(Tabela5[[#This Row],[PRODUTO]],'CURVA ABC'!$H$10:$M$404,6,0)</f>
        <v>#N/A</v>
      </c>
      <c r="O432" s="197" t="e">
        <f>IF(AND(COMPARATIVO!$H432="",COMPARATIVO!$N432=""),"",IF(COMPARATIVO!$H432=COMPARATIVO!$N432,"EQUILIBRADO",IF(AND(COMPARATIVO!$H432="A",COMPARATIVO!$N432="B"),"GIRO BAIXO",IF(AND(COMPARATIVO!$H432="A",COMPARATIVO!$N432="C"),"GIRO MUITO BAIXO",IF(AND(COMPARATIVO!$H432="B",COMPARATIVO!$N432="A"),"GIRO ALTO",IF(AND(COMPARATIVO!$H432="B",COMPARATIVO!$N432="C"),"GIRO BAIXO",IF(AND(COMPARATIVO!$H432="C",COMPARATIVO!$N432="A"),"GIRO MUITO ALTO",IF(AND(COMPARATIVO!$H432="C",COMPARATIVO!$N432="B"),"GIRO ALTO",""))))))))</f>
        <v>#N/A</v>
      </c>
    </row>
    <row r="433" spans="1:15" x14ac:dyDescent="0.25">
      <c r="A433" s="200">
        <f>'CURVA ABC'!A437</f>
        <v>0</v>
      </c>
      <c r="B433" s="200" t="str">
        <f>IFERROR(VLOOKUP(Tabela5[[#This Row],[PRODUTO]],CADASTRO!$B$2:$C$393,2,0),"")</f>
        <v/>
      </c>
      <c r="C433" s="200">
        <f>'CURVA ABC'!B437</f>
        <v>0</v>
      </c>
      <c r="D433" s="194">
        <f>'CURVA ABC'!C437</f>
        <v>0</v>
      </c>
      <c r="E433" s="194">
        <f>'CURVA ABC'!D437</f>
        <v>0</v>
      </c>
      <c r="F433" s="195">
        <f>IFERROR(Tabela5[[#This Row],[VALOR]]/'CURVA ABC'!$C$2,0)</f>
        <v>0</v>
      </c>
      <c r="G433" s="195">
        <f>'CURVA ABC'!E437</f>
        <v>0</v>
      </c>
      <c r="H433" s="196" t="str">
        <f>'CURVA ABC'!F437</f>
        <v/>
      </c>
      <c r="I433" s="196" t="e">
        <f>VLOOKUP(Tabela5[[#This Row],[PRODUTO]],'CURVA ABC'!$H$10:$M$404,2,0)</f>
        <v>#N/A</v>
      </c>
      <c r="J433" s="194" t="e">
        <f>VLOOKUP(Tabela5[[#This Row],[PRODUTO]],'CURVA ABC'!$H$10:$M$404,3,0)</f>
        <v>#N/A</v>
      </c>
      <c r="K433" s="194" t="e">
        <f>VLOOKUP(Tabela5[[#This Row],[PRODUTO]],'CURVA ABC'!$H$10:$M$404,4,0)</f>
        <v>#N/A</v>
      </c>
      <c r="L433" s="195">
        <f>IFERROR(Tabela5[[#This Row],[VALOR.]]/'CURVA ABC'!$J$2,0)</f>
        <v>0</v>
      </c>
      <c r="M433" s="195" t="e">
        <f>VLOOKUP(Tabela5[[#This Row],[PRODUTO]],'CURVA ABC'!$H$10:$M$404,5,0)</f>
        <v>#N/A</v>
      </c>
      <c r="N433" s="196" t="e">
        <f>VLOOKUP(Tabela5[[#This Row],[PRODUTO]],'CURVA ABC'!$H$10:$M$404,6,0)</f>
        <v>#N/A</v>
      </c>
      <c r="O433" s="194" t="e">
        <f>IF(AND(COMPARATIVO!$H433="",COMPARATIVO!$N433=""),"",IF(COMPARATIVO!$H433=COMPARATIVO!$N433,"EQUILIBRADO",IF(AND(COMPARATIVO!$H433="A",COMPARATIVO!$N433="B"),"GIRO BAIXO",IF(AND(COMPARATIVO!$H433="A",COMPARATIVO!$N433="C"),"GIRO MUITO BAIXO",IF(AND(COMPARATIVO!$H433="B",COMPARATIVO!$N433="A"),"GIRO ALTO",IF(AND(COMPARATIVO!$H433="B",COMPARATIVO!$N433="C"),"GIRO BAIXO",IF(AND(COMPARATIVO!$H433="C",COMPARATIVO!$N433="A"),"GIRO MUITO ALTO",IF(AND(COMPARATIVO!$H433="C",COMPARATIVO!$N433="B"),"GIRO ALTO",""))))))))</f>
        <v>#N/A</v>
      </c>
    </row>
    <row r="434" spans="1:15" x14ac:dyDescent="0.25">
      <c r="A434" s="201">
        <f>'CURVA ABC'!A438</f>
        <v>0</v>
      </c>
      <c r="B434" s="201" t="str">
        <f>IFERROR(VLOOKUP(Tabela5[[#This Row],[PRODUTO]],CADASTRO!$B$2:$C$393,2,0),"")</f>
        <v/>
      </c>
      <c r="C434" s="201">
        <f>'CURVA ABC'!B438</f>
        <v>0</v>
      </c>
      <c r="D434" s="197">
        <f>'CURVA ABC'!C438</f>
        <v>0</v>
      </c>
      <c r="E434" s="197">
        <f>'CURVA ABC'!D438</f>
        <v>0</v>
      </c>
      <c r="F434" s="198">
        <f>IFERROR(Tabela5[[#This Row],[VALOR]]/'CURVA ABC'!$C$2,0)</f>
        <v>0</v>
      </c>
      <c r="G434" s="198">
        <f>'CURVA ABC'!E438</f>
        <v>0</v>
      </c>
      <c r="H434" s="199" t="str">
        <f>'CURVA ABC'!F438</f>
        <v/>
      </c>
      <c r="I434" s="199" t="e">
        <f>VLOOKUP(Tabela5[[#This Row],[PRODUTO]],'CURVA ABC'!$H$10:$M$404,2,0)</f>
        <v>#N/A</v>
      </c>
      <c r="J434" s="197" t="e">
        <f>VLOOKUP(Tabela5[[#This Row],[PRODUTO]],'CURVA ABC'!$H$10:$M$404,3,0)</f>
        <v>#N/A</v>
      </c>
      <c r="K434" s="197" t="e">
        <f>VLOOKUP(Tabela5[[#This Row],[PRODUTO]],'CURVA ABC'!$H$10:$M$404,4,0)</f>
        <v>#N/A</v>
      </c>
      <c r="L434" s="198">
        <f>IFERROR(Tabela5[[#This Row],[VALOR.]]/'CURVA ABC'!$J$2,0)</f>
        <v>0</v>
      </c>
      <c r="M434" s="198" t="e">
        <f>VLOOKUP(Tabela5[[#This Row],[PRODUTO]],'CURVA ABC'!$H$10:$M$404,5,0)</f>
        <v>#N/A</v>
      </c>
      <c r="N434" s="199" t="e">
        <f>VLOOKUP(Tabela5[[#This Row],[PRODUTO]],'CURVA ABC'!$H$10:$M$404,6,0)</f>
        <v>#N/A</v>
      </c>
      <c r="O434" s="197" t="e">
        <f>IF(AND(COMPARATIVO!$H434="",COMPARATIVO!$N434=""),"",IF(COMPARATIVO!$H434=COMPARATIVO!$N434,"EQUILIBRADO",IF(AND(COMPARATIVO!$H434="A",COMPARATIVO!$N434="B"),"GIRO BAIXO",IF(AND(COMPARATIVO!$H434="A",COMPARATIVO!$N434="C"),"GIRO MUITO BAIXO",IF(AND(COMPARATIVO!$H434="B",COMPARATIVO!$N434="A"),"GIRO ALTO",IF(AND(COMPARATIVO!$H434="B",COMPARATIVO!$N434="C"),"GIRO BAIXO",IF(AND(COMPARATIVO!$H434="C",COMPARATIVO!$N434="A"),"GIRO MUITO ALTO",IF(AND(COMPARATIVO!$H434="C",COMPARATIVO!$N434="B"),"GIRO ALTO",""))))))))</f>
        <v>#N/A</v>
      </c>
    </row>
    <row r="435" spans="1:15" x14ac:dyDescent="0.25">
      <c r="A435" s="200">
        <f>'CURVA ABC'!A439</f>
        <v>0</v>
      </c>
      <c r="B435" s="200" t="str">
        <f>IFERROR(VLOOKUP(Tabela5[[#This Row],[PRODUTO]],CADASTRO!$B$2:$C$393,2,0),"")</f>
        <v/>
      </c>
      <c r="C435" s="200">
        <f>'CURVA ABC'!B439</f>
        <v>0</v>
      </c>
      <c r="D435" s="194">
        <f>'CURVA ABC'!C439</f>
        <v>0</v>
      </c>
      <c r="E435" s="194">
        <f>'CURVA ABC'!D439</f>
        <v>0</v>
      </c>
      <c r="F435" s="195">
        <f>IFERROR(Tabela5[[#This Row],[VALOR]]/'CURVA ABC'!$C$2,0)</f>
        <v>0</v>
      </c>
      <c r="G435" s="195">
        <f>'CURVA ABC'!E439</f>
        <v>0</v>
      </c>
      <c r="H435" s="196" t="str">
        <f>'CURVA ABC'!F439</f>
        <v/>
      </c>
      <c r="I435" s="196" t="e">
        <f>VLOOKUP(Tabela5[[#This Row],[PRODUTO]],'CURVA ABC'!$H$10:$M$404,2,0)</f>
        <v>#N/A</v>
      </c>
      <c r="J435" s="194" t="e">
        <f>VLOOKUP(Tabela5[[#This Row],[PRODUTO]],'CURVA ABC'!$H$10:$M$404,3,0)</f>
        <v>#N/A</v>
      </c>
      <c r="K435" s="194" t="e">
        <f>VLOOKUP(Tabela5[[#This Row],[PRODUTO]],'CURVA ABC'!$H$10:$M$404,4,0)</f>
        <v>#N/A</v>
      </c>
      <c r="L435" s="195">
        <f>IFERROR(Tabela5[[#This Row],[VALOR.]]/'CURVA ABC'!$J$2,0)</f>
        <v>0</v>
      </c>
      <c r="M435" s="195" t="e">
        <f>VLOOKUP(Tabela5[[#This Row],[PRODUTO]],'CURVA ABC'!$H$10:$M$404,5,0)</f>
        <v>#N/A</v>
      </c>
      <c r="N435" s="196" t="e">
        <f>VLOOKUP(Tabela5[[#This Row],[PRODUTO]],'CURVA ABC'!$H$10:$M$404,6,0)</f>
        <v>#N/A</v>
      </c>
      <c r="O435" s="194" t="e">
        <f>IF(AND(COMPARATIVO!$H435="",COMPARATIVO!$N435=""),"",IF(COMPARATIVO!$H435=COMPARATIVO!$N435,"EQUILIBRADO",IF(AND(COMPARATIVO!$H435="A",COMPARATIVO!$N435="B"),"GIRO BAIXO",IF(AND(COMPARATIVO!$H435="A",COMPARATIVO!$N435="C"),"GIRO MUITO BAIXO",IF(AND(COMPARATIVO!$H435="B",COMPARATIVO!$N435="A"),"GIRO ALTO",IF(AND(COMPARATIVO!$H435="B",COMPARATIVO!$N435="C"),"GIRO BAIXO",IF(AND(COMPARATIVO!$H435="C",COMPARATIVO!$N435="A"),"GIRO MUITO ALTO",IF(AND(COMPARATIVO!$H435="C",COMPARATIVO!$N435="B"),"GIRO ALTO",""))))))))</f>
        <v>#N/A</v>
      </c>
    </row>
    <row r="436" spans="1:15" x14ac:dyDescent="0.25">
      <c r="A436" s="201">
        <f>'CURVA ABC'!A440</f>
        <v>0</v>
      </c>
      <c r="B436" s="201" t="str">
        <f>IFERROR(VLOOKUP(Tabela5[[#This Row],[PRODUTO]],CADASTRO!$B$2:$C$393,2,0),"")</f>
        <v/>
      </c>
      <c r="C436" s="201">
        <f>'CURVA ABC'!B440</f>
        <v>0</v>
      </c>
      <c r="D436" s="197">
        <f>'CURVA ABC'!C440</f>
        <v>0</v>
      </c>
      <c r="E436" s="197">
        <f>'CURVA ABC'!D440</f>
        <v>0</v>
      </c>
      <c r="F436" s="198">
        <f>IFERROR(Tabela5[[#This Row],[VALOR]]/'CURVA ABC'!$C$2,0)</f>
        <v>0</v>
      </c>
      <c r="G436" s="198">
        <f>'CURVA ABC'!E440</f>
        <v>0</v>
      </c>
      <c r="H436" s="199" t="str">
        <f>'CURVA ABC'!F440</f>
        <v/>
      </c>
      <c r="I436" s="199" t="e">
        <f>VLOOKUP(Tabela5[[#This Row],[PRODUTO]],'CURVA ABC'!$H$10:$M$404,2,0)</f>
        <v>#N/A</v>
      </c>
      <c r="J436" s="197" t="e">
        <f>VLOOKUP(Tabela5[[#This Row],[PRODUTO]],'CURVA ABC'!$H$10:$M$404,3,0)</f>
        <v>#N/A</v>
      </c>
      <c r="K436" s="197" t="e">
        <f>VLOOKUP(Tabela5[[#This Row],[PRODUTO]],'CURVA ABC'!$H$10:$M$404,4,0)</f>
        <v>#N/A</v>
      </c>
      <c r="L436" s="198">
        <f>IFERROR(Tabela5[[#This Row],[VALOR.]]/'CURVA ABC'!$J$2,0)</f>
        <v>0</v>
      </c>
      <c r="M436" s="198" t="e">
        <f>VLOOKUP(Tabela5[[#This Row],[PRODUTO]],'CURVA ABC'!$H$10:$M$404,5,0)</f>
        <v>#N/A</v>
      </c>
      <c r="N436" s="199" t="e">
        <f>VLOOKUP(Tabela5[[#This Row],[PRODUTO]],'CURVA ABC'!$H$10:$M$404,6,0)</f>
        <v>#N/A</v>
      </c>
      <c r="O436" s="197" t="e">
        <f>IF(AND(COMPARATIVO!$H436="",COMPARATIVO!$N436=""),"",IF(COMPARATIVO!$H436=COMPARATIVO!$N436,"EQUILIBRADO",IF(AND(COMPARATIVO!$H436="A",COMPARATIVO!$N436="B"),"GIRO BAIXO",IF(AND(COMPARATIVO!$H436="A",COMPARATIVO!$N436="C"),"GIRO MUITO BAIXO",IF(AND(COMPARATIVO!$H436="B",COMPARATIVO!$N436="A"),"GIRO ALTO",IF(AND(COMPARATIVO!$H436="B",COMPARATIVO!$N436="C"),"GIRO BAIXO",IF(AND(COMPARATIVO!$H436="C",COMPARATIVO!$N436="A"),"GIRO MUITO ALTO",IF(AND(COMPARATIVO!$H436="C",COMPARATIVO!$N436="B"),"GIRO ALTO",""))))))))</f>
        <v>#N/A</v>
      </c>
    </row>
    <row r="437" spans="1:15" x14ac:dyDescent="0.25">
      <c r="A437" s="200">
        <f>'CURVA ABC'!A441</f>
        <v>0</v>
      </c>
      <c r="B437" s="200" t="str">
        <f>IFERROR(VLOOKUP(Tabela5[[#This Row],[PRODUTO]],CADASTRO!$B$2:$C$393,2,0),"")</f>
        <v/>
      </c>
      <c r="C437" s="200">
        <f>'CURVA ABC'!B441</f>
        <v>0</v>
      </c>
      <c r="D437" s="194">
        <f>'CURVA ABC'!C441</f>
        <v>0</v>
      </c>
      <c r="E437" s="194">
        <f>'CURVA ABC'!D441</f>
        <v>0</v>
      </c>
      <c r="F437" s="195">
        <f>IFERROR(Tabela5[[#This Row],[VALOR]]/'CURVA ABC'!$C$2,0)</f>
        <v>0</v>
      </c>
      <c r="G437" s="195">
        <f>'CURVA ABC'!E441</f>
        <v>0</v>
      </c>
      <c r="H437" s="196" t="str">
        <f>'CURVA ABC'!F441</f>
        <v/>
      </c>
      <c r="I437" s="196" t="e">
        <f>VLOOKUP(Tabela5[[#This Row],[PRODUTO]],'CURVA ABC'!$H$10:$M$404,2,0)</f>
        <v>#N/A</v>
      </c>
      <c r="J437" s="194" t="e">
        <f>VLOOKUP(Tabela5[[#This Row],[PRODUTO]],'CURVA ABC'!$H$10:$M$404,3,0)</f>
        <v>#N/A</v>
      </c>
      <c r="K437" s="194" t="e">
        <f>VLOOKUP(Tabela5[[#This Row],[PRODUTO]],'CURVA ABC'!$H$10:$M$404,4,0)</f>
        <v>#N/A</v>
      </c>
      <c r="L437" s="195">
        <f>IFERROR(Tabela5[[#This Row],[VALOR.]]/'CURVA ABC'!$J$2,0)</f>
        <v>0</v>
      </c>
      <c r="M437" s="195" t="e">
        <f>VLOOKUP(Tabela5[[#This Row],[PRODUTO]],'CURVA ABC'!$H$10:$M$404,5,0)</f>
        <v>#N/A</v>
      </c>
      <c r="N437" s="196" t="e">
        <f>VLOOKUP(Tabela5[[#This Row],[PRODUTO]],'CURVA ABC'!$H$10:$M$404,6,0)</f>
        <v>#N/A</v>
      </c>
      <c r="O437" s="194" t="e">
        <f>IF(AND(COMPARATIVO!$H437="",COMPARATIVO!$N437=""),"",IF(COMPARATIVO!$H437=COMPARATIVO!$N437,"EQUILIBRADO",IF(AND(COMPARATIVO!$H437="A",COMPARATIVO!$N437="B"),"GIRO BAIXO",IF(AND(COMPARATIVO!$H437="A",COMPARATIVO!$N437="C"),"GIRO MUITO BAIXO",IF(AND(COMPARATIVO!$H437="B",COMPARATIVO!$N437="A"),"GIRO ALTO",IF(AND(COMPARATIVO!$H437="B",COMPARATIVO!$N437="C"),"GIRO BAIXO",IF(AND(COMPARATIVO!$H437="C",COMPARATIVO!$N437="A"),"GIRO MUITO ALTO",IF(AND(COMPARATIVO!$H437="C",COMPARATIVO!$N437="B"),"GIRO ALTO",""))))))))</f>
        <v>#N/A</v>
      </c>
    </row>
    <row r="438" spans="1:15" x14ac:dyDescent="0.25">
      <c r="A438" s="201">
        <f>'CURVA ABC'!A442</f>
        <v>0</v>
      </c>
      <c r="B438" s="201" t="str">
        <f>IFERROR(VLOOKUP(Tabela5[[#This Row],[PRODUTO]],CADASTRO!$B$2:$C$393,2,0),"")</f>
        <v/>
      </c>
      <c r="C438" s="201">
        <f>'CURVA ABC'!B442</f>
        <v>0</v>
      </c>
      <c r="D438" s="197">
        <f>'CURVA ABC'!C442</f>
        <v>0</v>
      </c>
      <c r="E438" s="197">
        <f>'CURVA ABC'!D442</f>
        <v>0</v>
      </c>
      <c r="F438" s="198">
        <f>IFERROR(Tabela5[[#This Row],[VALOR]]/'CURVA ABC'!$C$2,0)</f>
        <v>0</v>
      </c>
      <c r="G438" s="198">
        <f>'CURVA ABC'!E442</f>
        <v>0</v>
      </c>
      <c r="H438" s="199" t="str">
        <f>'CURVA ABC'!F442</f>
        <v/>
      </c>
      <c r="I438" s="199" t="e">
        <f>VLOOKUP(Tabela5[[#This Row],[PRODUTO]],'CURVA ABC'!$H$10:$M$404,2,0)</f>
        <v>#N/A</v>
      </c>
      <c r="J438" s="197" t="e">
        <f>VLOOKUP(Tabela5[[#This Row],[PRODUTO]],'CURVA ABC'!$H$10:$M$404,3,0)</f>
        <v>#N/A</v>
      </c>
      <c r="K438" s="197" t="e">
        <f>VLOOKUP(Tabela5[[#This Row],[PRODUTO]],'CURVA ABC'!$H$10:$M$404,4,0)</f>
        <v>#N/A</v>
      </c>
      <c r="L438" s="198">
        <f>IFERROR(Tabela5[[#This Row],[VALOR.]]/'CURVA ABC'!$J$2,0)</f>
        <v>0</v>
      </c>
      <c r="M438" s="198" t="e">
        <f>VLOOKUP(Tabela5[[#This Row],[PRODUTO]],'CURVA ABC'!$H$10:$M$404,5,0)</f>
        <v>#N/A</v>
      </c>
      <c r="N438" s="199" t="e">
        <f>VLOOKUP(Tabela5[[#This Row],[PRODUTO]],'CURVA ABC'!$H$10:$M$404,6,0)</f>
        <v>#N/A</v>
      </c>
      <c r="O438" s="197" t="e">
        <f>IF(AND(COMPARATIVO!$H438="",COMPARATIVO!$N438=""),"",IF(COMPARATIVO!$H438=COMPARATIVO!$N438,"EQUILIBRADO",IF(AND(COMPARATIVO!$H438="A",COMPARATIVO!$N438="B"),"GIRO BAIXO",IF(AND(COMPARATIVO!$H438="A",COMPARATIVO!$N438="C"),"GIRO MUITO BAIXO",IF(AND(COMPARATIVO!$H438="B",COMPARATIVO!$N438="A"),"GIRO ALTO",IF(AND(COMPARATIVO!$H438="B",COMPARATIVO!$N438="C"),"GIRO BAIXO",IF(AND(COMPARATIVO!$H438="C",COMPARATIVO!$N438="A"),"GIRO MUITO ALTO",IF(AND(COMPARATIVO!$H438="C",COMPARATIVO!$N438="B"),"GIRO ALTO",""))))))))</f>
        <v>#N/A</v>
      </c>
    </row>
    <row r="439" spans="1:15" x14ac:dyDescent="0.25">
      <c r="A439" s="200">
        <f>'CURVA ABC'!A443</f>
        <v>0</v>
      </c>
      <c r="B439" s="200" t="str">
        <f>IFERROR(VLOOKUP(Tabela5[[#This Row],[PRODUTO]],CADASTRO!$B$2:$C$393,2,0),"")</f>
        <v/>
      </c>
      <c r="C439" s="200">
        <f>'CURVA ABC'!B443</f>
        <v>0</v>
      </c>
      <c r="D439" s="194">
        <f>'CURVA ABC'!C443</f>
        <v>0</v>
      </c>
      <c r="E439" s="194">
        <f>'CURVA ABC'!D443</f>
        <v>0</v>
      </c>
      <c r="F439" s="195">
        <f>IFERROR(Tabela5[[#This Row],[VALOR]]/'CURVA ABC'!$C$2,0)</f>
        <v>0</v>
      </c>
      <c r="G439" s="195">
        <f>'CURVA ABC'!E443</f>
        <v>0</v>
      </c>
      <c r="H439" s="196" t="str">
        <f>'CURVA ABC'!F443</f>
        <v/>
      </c>
      <c r="I439" s="196" t="e">
        <f>VLOOKUP(Tabela5[[#This Row],[PRODUTO]],'CURVA ABC'!$H$10:$M$404,2,0)</f>
        <v>#N/A</v>
      </c>
      <c r="J439" s="194" t="e">
        <f>VLOOKUP(Tabela5[[#This Row],[PRODUTO]],'CURVA ABC'!$H$10:$M$404,3,0)</f>
        <v>#N/A</v>
      </c>
      <c r="K439" s="194" t="e">
        <f>VLOOKUP(Tabela5[[#This Row],[PRODUTO]],'CURVA ABC'!$H$10:$M$404,4,0)</f>
        <v>#N/A</v>
      </c>
      <c r="L439" s="195">
        <f>IFERROR(Tabela5[[#This Row],[VALOR.]]/'CURVA ABC'!$J$2,0)</f>
        <v>0</v>
      </c>
      <c r="M439" s="195" t="e">
        <f>VLOOKUP(Tabela5[[#This Row],[PRODUTO]],'CURVA ABC'!$H$10:$M$404,5,0)</f>
        <v>#N/A</v>
      </c>
      <c r="N439" s="196" t="e">
        <f>VLOOKUP(Tabela5[[#This Row],[PRODUTO]],'CURVA ABC'!$H$10:$M$404,6,0)</f>
        <v>#N/A</v>
      </c>
      <c r="O439" s="194" t="e">
        <f>IF(AND(COMPARATIVO!$H439="",COMPARATIVO!$N439=""),"",IF(COMPARATIVO!$H439=COMPARATIVO!$N439,"EQUILIBRADO",IF(AND(COMPARATIVO!$H439="A",COMPARATIVO!$N439="B"),"GIRO BAIXO",IF(AND(COMPARATIVO!$H439="A",COMPARATIVO!$N439="C"),"GIRO MUITO BAIXO",IF(AND(COMPARATIVO!$H439="B",COMPARATIVO!$N439="A"),"GIRO ALTO",IF(AND(COMPARATIVO!$H439="B",COMPARATIVO!$N439="C"),"GIRO BAIXO",IF(AND(COMPARATIVO!$H439="C",COMPARATIVO!$N439="A"),"GIRO MUITO ALTO",IF(AND(COMPARATIVO!$H439="C",COMPARATIVO!$N439="B"),"GIRO ALTO",""))))))))</f>
        <v>#N/A</v>
      </c>
    </row>
    <row r="440" spans="1:15" x14ac:dyDescent="0.25">
      <c r="A440" s="201">
        <f>'CURVA ABC'!A444</f>
        <v>0</v>
      </c>
      <c r="B440" s="201" t="str">
        <f>IFERROR(VLOOKUP(Tabela5[[#This Row],[PRODUTO]],CADASTRO!$B$2:$C$393,2,0),"")</f>
        <v/>
      </c>
      <c r="C440" s="201">
        <f>'CURVA ABC'!B444</f>
        <v>0</v>
      </c>
      <c r="D440" s="197">
        <f>'CURVA ABC'!C444</f>
        <v>0</v>
      </c>
      <c r="E440" s="197">
        <f>'CURVA ABC'!D444</f>
        <v>0</v>
      </c>
      <c r="F440" s="198">
        <f>IFERROR(Tabela5[[#This Row],[VALOR]]/'CURVA ABC'!$C$2,0)</f>
        <v>0</v>
      </c>
      <c r="G440" s="198">
        <f>'CURVA ABC'!E444</f>
        <v>0</v>
      </c>
      <c r="H440" s="199" t="str">
        <f>'CURVA ABC'!F444</f>
        <v/>
      </c>
      <c r="I440" s="199" t="e">
        <f>VLOOKUP(Tabela5[[#This Row],[PRODUTO]],'CURVA ABC'!$H$10:$M$404,2,0)</f>
        <v>#N/A</v>
      </c>
      <c r="J440" s="197" t="e">
        <f>VLOOKUP(Tabela5[[#This Row],[PRODUTO]],'CURVA ABC'!$H$10:$M$404,3,0)</f>
        <v>#N/A</v>
      </c>
      <c r="K440" s="197" t="e">
        <f>VLOOKUP(Tabela5[[#This Row],[PRODUTO]],'CURVA ABC'!$H$10:$M$404,4,0)</f>
        <v>#N/A</v>
      </c>
      <c r="L440" s="198">
        <f>IFERROR(Tabela5[[#This Row],[VALOR.]]/'CURVA ABC'!$J$2,0)</f>
        <v>0</v>
      </c>
      <c r="M440" s="198" t="e">
        <f>VLOOKUP(Tabela5[[#This Row],[PRODUTO]],'CURVA ABC'!$H$10:$M$404,5,0)</f>
        <v>#N/A</v>
      </c>
      <c r="N440" s="199" t="e">
        <f>VLOOKUP(Tabela5[[#This Row],[PRODUTO]],'CURVA ABC'!$H$10:$M$404,6,0)</f>
        <v>#N/A</v>
      </c>
      <c r="O440" s="197" t="e">
        <f>IF(AND(COMPARATIVO!$H440="",COMPARATIVO!$N440=""),"",IF(COMPARATIVO!$H440=COMPARATIVO!$N440,"EQUILIBRADO",IF(AND(COMPARATIVO!$H440="A",COMPARATIVO!$N440="B"),"GIRO BAIXO",IF(AND(COMPARATIVO!$H440="A",COMPARATIVO!$N440="C"),"GIRO MUITO BAIXO",IF(AND(COMPARATIVO!$H440="B",COMPARATIVO!$N440="A"),"GIRO ALTO",IF(AND(COMPARATIVO!$H440="B",COMPARATIVO!$N440="C"),"GIRO BAIXO",IF(AND(COMPARATIVO!$H440="C",COMPARATIVO!$N440="A"),"GIRO MUITO ALTO",IF(AND(COMPARATIVO!$H440="C",COMPARATIVO!$N440="B"),"GIRO ALTO",""))))))))</f>
        <v>#N/A</v>
      </c>
    </row>
    <row r="441" spans="1:15" x14ac:dyDescent="0.25">
      <c r="A441" s="200">
        <f>'CURVA ABC'!A445</f>
        <v>0</v>
      </c>
      <c r="B441" s="200" t="str">
        <f>IFERROR(VLOOKUP(Tabela5[[#This Row],[PRODUTO]],CADASTRO!$B$2:$C$393,2,0),"")</f>
        <v/>
      </c>
      <c r="C441" s="200">
        <f>'CURVA ABC'!B445</f>
        <v>0</v>
      </c>
      <c r="D441" s="194">
        <f>'CURVA ABC'!C445</f>
        <v>0</v>
      </c>
      <c r="E441" s="194">
        <f>'CURVA ABC'!D445</f>
        <v>0</v>
      </c>
      <c r="F441" s="195">
        <f>IFERROR(Tabela5[[#This Row],[VALOR]]/'CURVA ABC'!$C$2,0)</f>
        <v>0</v>
      </c>
      <c r="G441" s="195">
        <f>'CURVA ABC'!E445</f>
        <v>0</v>
      </c>
      <c r="H441" s="196" t="str">
        <f>'CURVA ABC'!F445</f>
        <v/>
      </c>
      <c r="I441" s="196" t="e">
        <f>VLOOKUP(Tabela5[[#This Row],[PRODUTO]],'CURVA ABC'!$H$10:$M$404,2,0)</f>
        <v>#N/A</v>
      </c>
      <c r="J441" s="194" t="e">
        <f>VLOOKUP(Tabela5[[#This Row],[PRODUTO]],'CURVA ABC'!$H$10:$M$404,3,0)</f>
        <v>#N/A</v>
      </c>
      <c r="K441" s="194" t="e">
        <f>VLOOKUP(Tabela5[[#This Row],[PRODUTO]],'CURVA ABC'!$H$10:$M$404,4,0)</f>
        <v>#N/A</v>
      </c>
      <c r="L441" s="195">
        <f>IFERROR(Tabela5[[#This Row],[VALOR.]]/'CURVA ABC'!$J$2,0)</f>
        <v>0</v>
      </c>
      <c r="M441" s="195" t="e">
        <f>VLOOKUP(Tabela5[[#This Row],[PRODUTO]],'CURVA ABC'!$H$10:$M$404,5,0)</f>
        <v>#N/A</v>
      </c>
      <c r="N441" s="196" t="e">
        <f>VLOOKUP(Tabela5[[#This Row],[PRODUTO]],'CURVA ABC'!$H$10:$M$404,6,0)</f>
        <v>#N/A</v>
      </c>
      <c r="O441" s="194" t="e">
        <f>IF(AND(COMPARATIVO!$H441="",COMPARATIVO!$N441=""),"",IF(COMPARATIVO!$H441=COMPARATIVO!$N441,"EQUILIBRADO",IF(AND(COMPARATIVO!$H441="A",COMPARATIVO!$N441="B"),"GIRO BAIXO",IF(AND(COMPARATIVO!$H441="A",COMPARATIVO!$N441="C"),"GIRO MUITO BAIXO",IF(AND(COMPARATIVO!$H441="B",COMPARATIVO!$N441="A"),"GIRO ALTO",IF(AND(COMPARATIVO!$H441="B",COMPARATIVO!$N441="C"),"GIRO BAIXO",IF(AND(COMPARATIVO!$H441="C",COMPARATIVO!$N441="A"),"GIRO MUITO ALTO",IF(AND(COMPARATIVO!$H441="C",COMPARATIVO!$N441="B"),"GIRO ALTO",""))))))))</f>
        <v>#N/A</v>
      </c>
    </row>
    <row r="442" spans="1:15" x14ac:dyDescent="0.25">
      <c r="A442" s="201">
        <f>'CURVA ABC'!A446</f>
        <v>0</v>
      </c>
      <c r="B442" s="201" t="str">
        <f>IFERROR(VLOOKUP(Tabela5[[#This Row],[PRODUTO]],CADASTRO!$B$2:$C$393,2,0),"")</f>
        <v/>
      </c>
      <c r="C442" s="201">
        <f>'CURVA ABC'!B446</f>
        <v>0</v>
      </c>
      <c r="D442" s="197">
        <f>'CURVA ABC'!C446</f>
        <v>0</v>
      </c>
      <c r="E442" s="197">
        <f>'CURVA ABC'!D446</f>
        <v>0</v>
      </c>
      <c r="F442" s="198">
        <f>IFERROR(Tabela5[[#This Row],[VALOR]]/'CURVA ABC'!$C$2,0)</f>
        <v>0</v>
      </c>
      <c r="G442" s="198">
        <f>'CURVA ABC'!E446</f>
        <v>0</v>
      </c>
      <c r="H442" s="199" t="str">
        <f>'CURVA ABC'!F446</f>
        <v/>
      </c>
      <c r="I442" s="199" t="e">
        <f>VLOOKUP(Tabela5[[#This Row],[PRODUTO]],'CURVA ABC'!$H$10:$M$404,2,0)</f>
        <v>#N/A</v>
      </c>
      <c r="J442" s="197" t="e">
        <f>VLOOKUP(Tabela5[[#This Row],[PRODUTO]],'CURVA ABC'!$H$10:$M$404,3,0)</f>
        <v>#N/A</v>
      </c>
      <c r="K442" s="197" t="e">
        <f>VLOOKUP(Tabela5[[#This Row],[PRODUTO]],'CURVA ABC'!$H$10:$M$404,4,0)</f>
        <v>#N/A</v>
      </c>
      <c r="L442" s="198">
        <f>IFERROR(Tabela5[[#This Row],[VALOR.]]/'CURVA ABC'!$J$2,0)</f>
        <v>0</v>
      </c>
      <c r="M442" s="198" t="e">
        <f>VLOOKUP(Tabela5[[#This Row],[PRODUTO]],'CURVA ABC'!$H$10:$M$404,5,0)</f>
        <v>#N/A</v>
      </c>
      <c r="N442" s="199" t="e">
        <f>VLOOKUP(Tabela5[[#This Row],[PRODUTO]],'CURVA ABC'!$H$10:$M$404,6,0)</f>
        <v>#N/A</v>
      </c>
      <c r="O442" s="197" t="e">
        <f>IF(AND(COMPARATIVO!$H442="",COMPARATIVO!$N442=""),"",IF(COMPARATIVO!$H442=COMPARATIVO!$N442,"EQUILIBRADO",IF(AND(COMPARATIVO!$H442="A",COMPARATIVO!$N442="B"),"GIRO BAIXO",IF(AND(COMPARATIVO!$H442="A",COMPARATIVO!$N442="C"),"GIRO MUITO BAIXO",IF(AND(COMPARATIVO!$H442="B",COMPARATIVO!$N442="A"),"GIRO ALTO",IF(AND(COMPARATIVO!$H442="B",COMPARATIVO!$N442="C"),"GIRO BAIXO",IF(AND(COMPARATIVO!$H442="C",COMPARATIVO!$N442="A"),"GIRO MUITO ALTO",IF(AND(COMPARATIVO!$H442="C",COMPARATIVO!$N442="B"),"GIRO ALTO",""))))))))</f>
        <v>#N/A</v>
      </c>
    </row>
    <row r="443" spans="1:15" x14ac:dyDescent="0.25">
      <c r="A443" s="200">
        <f>'CURVA ABC'!A447</f>
        <v>0</v>
      </c>
      <c r="B443" s="200" t="str">
        <f>IFERROR(VLOOKUP(Tabela5[[#This Row],[PRODUTO]],CADASTRO!$B$2:$C$393,2,0),"")</f>
        <v/>
      </c>
      <c r="C443" s="200">
        <f>'CURVA ABC'!B447</f>
        <v>0</v>
      </c>
      <c r="D443" s="194">
        <f>'CURVA ABC'!C447</f>
        <v>0</v>
      </c>
      <c r="E443" s="194">
        <f>'CURVA ABC'!D447</f>
        <v>0</v>
      </c>
      <c r="F443" s="195">
        <f>IFERROR(Tabela5[[#This Row],[VALOR]]/'CURVA ABC'!$C$2,0)</f>
        <v>0</v>
      </c>
      <c r="G443" s="195">
        <f>'CURVA ABC'!E447</f>
        <v>0</v>
      </c>
      <c r="H443" s="196" t="str">
        <f>'CURVA ABC'!F447</f>
        <v/>
      </c>
      <c r="I443" s="196" t="e">
        <f>VLOOKUP(Tabela5[[#This Row],[PRODUTO]],'CURVA ABC'!$H$10:$M$404,2,0)</f>
        <v>#N/A</v>
      </c>
      <c r="J443" s="194" t="e">
        <f>VLOOKUP(Tabela5[[#This Row],[PRODUTO]],'CURVA ABC'!$H$10:$M$404,3,0)</f>
        <v>#N/A</v>
      </c>
      <c r="K443" s="194" t="e">
        <f>VLOOKUP(Tabela5[[#This Row],[PRODUTO]],'CURVA ABC'!$H$10:$M$404,4,0)</f>
        <v>#N/A</v>
      </c>
      <c r="L443" s="195">
        <f>IFERROR(Tabela5[[#This Row],[VALOR.]]/'CURVA ABC'!$J$2,0)</f>
        <v>0</v>
      </c>
      <c r="M443" s="195" t="e">
        <f>VLOOKUP(Tabela5[[#This Row],[PRODUTO]],'CURVA ABC'!$H$10:$M$404,5,0)</f>
        <v>#N/A</v>
      </c>
      <c r="N443" s="196" t="e">
        <f>VLOOKUP(Tabela5[[#This Row],[PRODUTO]],'CURVA ABC'!$H$10:$M$404,6,0)</f>
        <v>#N/A</v>
      </c>
      <c r="O443" s="194" t="e">
        <f>IF(AND(COMPARATIVO!$H443="",COMPARATIVO!$N443=""),"",IF(COMPARATIVO!$H443=COMPARATIVO!$N443,"EQUILIBRADO",IF(AND(COMPARATIVO!$H443="A",COMPARATIVO!$N443="B"),"GIRO BAIXO",IF(AND(COMPARATIVO!$H443="A",COMPARATIVO!$N443="C"),"GIRO MUITO BAIXO",IF(AND(COMPARATIVO!$H443="B",COMPARATIVO!$N443="A"),"GIRO ALTO",IF(AND(COMPARATIVO!$H443="B",COMPARATIVO!$N443="C"),"GIRO BAIXO",IF(AND(COMPARATIVO!$H443="C",COMPARATIVO!$N443="A"),"GIRO MUITO ALTO",IF(AND(COMPARATIVO!$H443="C",COMPARATIVO!$N443="B"),"GIRO ALTO",""))))))))</f>
        <v>#N/A</v>
      </c>
    </row>
    <row r="444" spans="1:15" x14ac:dyDescent="0.25">
      <c r="A444" s="201">
        <f>'CURVA ABC'!A448</f>
        <v>0</v>
      </c>
      <c r="B444" s="201" t="str">
        <f>IFERROR(VLOOKUP(Tabela5[[#This Row],[PRODUTO]],CADASTRO!$B$2:$C$393,2,0),"")</f>
        <v/>
      </c>
      <c r="C444" s="201">
        <f>'CURVA ABC'!B448</f>
        <v>0</v>
      </c>
      <c r="D444" s="197">
        <f>'CURVA ABC'!C448</f>
        <v>0</v>
      </c>
      <c r="E444" s="197">
        <f>'CURVA ABC'!D448</f>
        <v>0</v>
      </c>
      <c r="F444" s="198">
        <f>IFERROR(Tabela5[[#This Row],[VALOR]]/'CURVA ABC'!$C$2,0)</f>
        <v>0</v>
      </c>
      <c r="G444" s="198">
        <f>'CURVA ABC'!E448</f>
        <v>0</v>
      </c>
      <c r="H444" s="199" t="str">
        <f>'CURVA ABC'!F448</f>
        <v/>
      </c>
      <c r="I444" s="199" t="e">
        <f>VLOOKUP(Tabela5[[#This Row],[PRODUTO]],'CURVA ABC'!$H$10:$M$404,2,0)</f>
        <v>#N/A</v>
      </c>
      <c r="J444" s="197" t="e">
        <f>VLOOKUP(Tabela5[[#This Row],[PRODUTO]],'CURVA ABC'!$H$10:$M$404,3,0)</f>
        <v>#N/A</v>
      </c>
      <c r="K444" s="197" t="e">
        <f>VLOOKUP(Tabela5[[#This Row],[PRODUTO]],'CURVA ABC'!$H$10:$M$404,4,0)</f>
        <v>#N/A</v>
      </c>
      <c r="L444" s="198">
        <f>IFERROR(Tabela5[[#This Row],[VALOR.]]/'CURVA ABC'!$J$2,0)</f>
        <v>0</v>
      </c>
      <c r="M444" s="198" t="e">
        <f>VLOOKUP(Tabela5[[#This Row],[PRODUTO]],'CURVA ABC'!$H$10:$M$404,5,0)</f>
        <v>#N/A</v>
      </c>
      <c r="N444" s="199" t="e">
        <f>VLOOKUP(Tabela5[[#This Row],[PRODUTO]],'CURVA ABC'!$H$10:$M$404,6,0)</f>
        <v>#N/A</v>
      </c>
      <c r="O444" s="197" t="e">
        <f>IF(AND(COMPARATIVO!$H444="",COMPARATIVO!$N444=""),"",IF(COMPARATIVO!$H444=COMPARATIVO!$N444,"EQUILIBRADO",IF(AND(COMPARATIVO!$H444="A",COMPARATIVO!$N444="B"),"GIRO BAIXO",IF(AND(COMPARATIVO!$H444="A",COMPARATIVO!$N444="C"),"GIRO MUITO BAIXO",IF(AND(COMPARATIVO!$H444="B",COMPARATIVO!$N444="A"),"GIRO ALTO",IF(AND(COMPARATIVO!$H444="B",COMPARATIVO!$N444="C"),"GIRO BAIXO",IF(AND(COMPARATIVO!$H444="C",COMPARATIVO!$N444="A"),"GIRO MUITO ALTO",IF(AND(COMPARATIVO!$H444="C",COMPARATIVO!$N444="B"),"GIRO ALTO",""))))))))</f>
        <v>#N/A</v>
      </c>
    </row>
    <row r="445" spans="1:15" x14ac:dyDescent="0.25">
      <c r="A445" s="200">
        <f>'CURVA ABC'!A449</f>
        <v>0</v>
      </c>
      <c r="B445" s="200" t="str">
        <f>IFERROR(VLOOKUP(Tabela5[[#This Row],[PRODUTO]],CADASTRO!$B$2:$C$393,2,0),"")</f>
        <v/>
      </c>
      <c r="C445" s="200">
        <f>'CURVA ABC'!B449</f>
        <v>0</v>
      </c>
      <c r="D445" s="194">
        <f>'CURVA ABC'!C449</f>
        <v>0</v>
      </c>
      <c r="E445" s="194">
        <f>'CURVA ABC'!D449</f>
        <v>0</v>
      </c>
      <c r="F445" s="195">
        <f>IFERROR(Tabela5[[#This Row],[VALOR]]/'CURVA ABC'!$C$2,0)</f>
        <v>0</v>
      </c>
      <c r="G445" s="195">
        <f>'CURVA ABC'!E449</f>
        <v>0</v>
      </c>
      <c r="H445" s="196" t="str">
        <f>'CURVA ABC'!F449</f>
        <v/>
      </c>
      <c r="I445" s="196" t="e">
        <f>VLOOKUP(Tabela5[[#This Row],[PRODUTO]],'CURVA ABC'!$H$10:$M$404,2,0)</f>
        <v>#N/A</v>
      </c>
      <c r="J445" s="194" t="e">
        <f>VLOOKUP(Tabela5[[#This Row],[PRODUTO]],'CURVA ABC'!$H$10:$M$404,3,0)</f>
        <v>#N/A</v>
      </c>
      <c r="K445" s="194" t="e">
        <f>VLOOKUP(Tabela5[[#This Row],[PRODUTO]],'CURVA ABC'!$H$10:$M$404,4,0)</f>
        <v>#N/A</v>
      </c>
      <c r="L445" s="195">
        <f>IFERROR(Tabela5[[#This Row],[VALOR.]]/'CURVA ABC'!$J$2,0)</f>
        <v>0</v>
      </c>
      <c r="M445" s="195" t="e">
        <f>VLOOKUP(Tabela5[[#This Row],[PRODUTO]],'CURVA ABC'!$H$10:$M$404,5,0)</f>
        <v>#N/A</v>
      </c>
      <c r="N445" s="196" t="e">
        <f>VLOOKUP(Tabela5[[#This Row],[PRODUTO]],'CURVA ABC'!$H$10:$M$404,6,0)</f>
        <v>#N/A</v>
      </c>
      <c r="O445" s="194" t="e">
        <f>IF(AND(COMPARATIVO!$H445="",COMPARATIVO!$N445=""),"",IF(COMPARATIVO!$H445=COMPARATIVO!$N445,"EQUILIBRADO",IF(AND(COMPARATIVO!$H445="A",COMPARATIVO!$N445="B"),"GIRO BAIXO",IF(AND(COMPARATIVO!$H445="A",COMPARATIVO!$N445="C"),"GIRO MUITO BAIXO",IF(AND(COMPARATIVO!$H445="B",COMPARATIVO!$N445="A"),"GIRO ALTO",IF(AND(COMPARATIVO!$H445="B",COMPARATIVO!$N445="C"),"GIRO BAIXO",IF(AND(COMPARATIVO!$H445="C",COMPARATIVO!$N445="A"),"GIRO MUITO ALTO",IF(AND(COMPARATIVO!$H445="C",COMPARATIVO!$N445="B"),"GIRO ALTO",""))))))))</f>
        <v>#N/A</v>
      </c>
    </row>
    <row r="446" spans="1:15" x14ac:dyDescent="0.25">
      <c r="A446" s="201">
        <f>'CURVA ABC'!A450</f>
        <v>0</v>
      </c>
      <c r="B446" s="201" t="str">
        <f>IFERROR(VLOOKUP(Tabela5[[#This Row],[PRODUTO]],CADASTRO!$B$2:$C$393,2,0),"")</f>
        <v/>
      </c>
      <c r="C446" s="201">
        <f>'CURVA ABC'!B450</f>
        <v>0</v>
      </c>
      <c r="D446" s="197">
        <f>'CURVA ABC'!C450</f>
        <v>0</v>
      </c>
      <c r="E446" s="197">
        <f>'CURVA ABC'!D450</f>
        <v>0</v>
      </c>
      <c r="F446" s="198">
        <f>IFERROR(Tabela5[[#This Row],[VALOR]]/'CURVA ABC'!$C$2,0)</f>
        <v>0</v>
      </c>
      <c r="G446" s="198">
        <f>'CURVA ABC'!E450</f>
        <v>0</v>
      </c>
      <c r="H446" s="199" t="str">
        <f>'CURVA ABC'!F450</f>
        <v/>
      </c>
      <c r="I446" s="199" t="e">
        <f>VLOOKUP(Tabela5[[#This Row],[PRODUTO]],'CURVA ABC'!$H$10:$M$404,2,0)</f>
        <v>#N/A</v>
      </c>
      <c r="J446" s="197" t="e">
        <f>VLOOKUP(Tabela5[[#This Row],[PRODUTO]],'CURVA ABC'!$H$10:$M$404,3,0)</f>
        <v>#N/A</v>
      </c>
      <c r="K446" s="197" t="e">
        <f>VLOOKUP(Tabela5[[#This Row],[PRODUTO]],'CURVA ABC'!$H$10:$M$404,4,0)</f>
        <v>#N/A</v>
      </c>
      <c r="L446" s="198">
        <f>IFERROR(Tabela5[[#This Row],[VALOR.]]/'CURVA ABC'!$J$2,0)</f>
        <v>0</v>
      </c>
      <c r="M446" s="198" t="e">
        <f>VLOOKUP(Tabela5[[#This Row],[PRODUTO]],'CURVA ABC'!$H$10:$M$404,5,0)</f>
        <v>#N/A</v>
      </c>
      <c r="N446" s="199" t="e">
        <f>VLOOKUP(Tabela5[[#This Row],[PRODUTO]],'CURVA ABC'!$H$10:$M$404,6,0)</f>
        <v>#N/A</v>
      </c>
      <c r="O446" s="197" t="e">
        <f>IF(AND(COMPARATIVO!$H446="",COMPARATIVO!$N446=""),"",IF(COMPARATIVO!$H446=COMPARATIVO!$N446,"EQUILIBRADO",IF(AND(COMPARATIVO!$H446="A",COMPARATIVO!$N446="B"),"GIRO BAIXO",IF(AND(COMPARATIVO!$H446="A",COMPARATIVO!$N446="C"),"GIRO MUITO BAIXO",IF(AND(COMPARATIVO!$H446="B",COMPARATIVO!$N446="A"),"GIRO ALTO",IF(AND(COMPARATIVO!$H446="B",COMPARATIVO!$N446="C"),"GIRO BAIXO",IF(AND(COMPARATIVO!$H446="C",COMPARATIVO!$N446="A"),"GIRO MUITO ALTO",IF(AND(COMPARATIVO!$H446="C",COMPARATIVO!$N446="B"),"GIRO ALTO",""))))))))</f>
        <v>#N/A</v>
      </c>
    </row>
    <row r="447" spans="1:15" x14ac:dyDescent="0.25">
      <c r="A447" s="200">
        <f>'CURVA ABC'!A451</f>
        <v>0</v>
      </c>
      <c r="B447" s="200" t="str">
        <f>IFERROR(VLOOKUP(Tabela5[[#This Row],[PRODUTO]],CADASTRO!$B$2:$C$393,2,0),"")</f>
        <v/>
      </c>
      <c r="C447" s="200">
        <f>'CURVA ABC'!B451</f>
        <v>0</v>
      </c>
      <c r="D447" s="194">
        <f>'CURVA ABC'!C451</f>
        <v>0</v>
      </c>
      <c r="E447" s="194">
        <f>'CURVA ABC'!D451</f>
        <v>0</v>
      </c>
      <c r="F447" s="195">
        <f>IFERROR(Tabela5[[#This Row],[VALOR]]/'CURVA ABC'!$C$2,0)</f>
        <v>0</v>
      </c>
      <c r="G447" s="195">
        <f>'CURVA ABC'!E451</f>
        <v>0</v>
      </c>
      <c r="H447" s="196" t="str">
        <f>'CURVA ABC'!F451</f>
        <v/>
      </c>
      <c r="I447" s="196" t="e">
        <f>VLOOKUP(Tabela5[[#This Row],[PRODUTO]],'CURVA ABC'!$H$10:$M$404,2,0)</f>
        <v>#N/A</v>
      </c>
      <c r="J447" s="194" t="e">
        <f>VLOOKUP(Tabela5[[#This Row],[PRODUTO]],'CURVA ABC'!$H$10:$M$404,3,0)</f>
        <v>#N/A</v>
      </c>
      <c r="K447" s="194" t="e">
        <f>VLOOKUP(Tabela5[[#This Row],[PRODUTO]],'CURVA ABC'!$H$10:$M$404,4,0)</f>
        <v>#N/A</v>
      </c>
      <c r="L447" s="195">
        <f>IFERROR(Tabela5[[#This Row],[VALOR.]]/'CURVA ABC'!$J$2,0)</f>
        <v>0</v>
      </c>
      <c r="M447" s="195" t="e">
        <f>VLOOKUP(Tabela5[[#This Row],[PRODUTO]],'CURVA ABC'!$H$10:$M$404,5,0)</f>
        <v>#N/A</v>
      </c>
      <c r="N447" s="196" t="e">
        <f>VLOOKUP(Tabela5[[#This Row],[PRODUTO]],'CURVA ABC'!$H$10:$M$404,6,0)</f>
        <v>#N/A</v>
      </c>
      <c r="O447" s="194" t="e">
        <f>IF(AND(COMPARATIVO!$H447="",COMPARATIVO!$N447=""),"",IF(COMPARATIVO!$H447=COMPARATIVO!$N447,"EQUILIBRADO",IF(AND(COMPARATIVO!$H447="A",COMPARATIVO!$N447="B"),"GIRO BAIXO",IF(AND(COMPARATIVO!$H447="A",COMPARATIVO!$N447="C"),"GIRO MUITO BAIXO",IF(AND(COMPARATIVO!$H447="B",COMPARATIVO!$N447="A"),"GIRO ALTO",IF(AND(COMPARATIVO!$H447="B",COMPARATIVO!$N447="C"),"GIRO BAIXO",IF(AND(COMPARATIVO!$H447="C",COMPARATIVO!$N447="A"),"GIRO MUITO ALTO",IF(AND(COMPARATIVO!$H447="C",COMPARATIVO!$N447="B"),"GIRO ALTO",""))))))))</f>
        <v>#N/A</v>
      </c>
    </row>
    <row r="448" spans="1:15" x14ac:dyDescent="0.25">
      <c r="A448" s="201">
        <f>'CURVA ABC'!A452</f>
        <v>0</v>
      </c>
      <c r="B448" s="201" t="str">
        <f>IFERROR(VLOOKUP(Tabela5[[#This Row],[PRODUTO]],CADASTRO!$B$2:$C$393,2,0),"")</f>
        <v/>
      </c>
      <c r="C448" s="201">
        <f>'CURVA ABC'!B452</f>
        <v>0</v>
      </c>
      <c r="D448" s="197">
        <f>'CURVA ABC'!C452</f>
        <v>0</v>
      </c>
      <c r="E448" s="197">
        <f>'CURVA ABC'!D452</f>
        <v>0</v>
      </c>
      <c r="F448" s="198">
        <f>IFERROR(Tabela5[[#This Row],[VALOR]]/'CURVA ABC'!$C$2,0)</f>
        <v>0</v>
      </c>
      <c r="G448" s="198">
        <f>'CURVA ABC'!E452</f>
        <v>0</v>
      </c>
      <c r="H448" s="199" t="str">
        <f>'CURVA ABC'!F452</f>
        <v/>
      </c>
      <c r="I448" s="199" t="e">
        <f>VLOOKUP(Tabela5[[#This Row],[PRODUTO]],'CURVA ABC'!$H$10:$M$404,2,0)</f>
        <v>#N/A</v>
      </c>
      <c r="J448" s="197" t="e">
        <f>VLOOKUP(Tabela5[[#This Row],[PRODUTO]],'CURVA ABC'!$H$10:$M$404,3,0)</f>
        <v>#N/A</v>
      </c>
      <c r="K448" s="197" t="e">
        <f>VLOOKUP(Tabela5[[#This Row],[PRODUTO]],'CURVA ABC'!$H$10:$M$404,4,0)</f>
        <v>#N/A</v>
      </c>
      <c r="L448" s="198">
        <f>IFERROR(Tabela5[[#This Row],[VALOR.]]/'CURVA ABC'!$J$2,0)</f>
        <v>0</v>
      </c>
      <c r="M448" s="198" t="e">
        <f>VLOOKUP(Tabela5[[#This Row],[PRODUTO]],'CURVA ABC'!$H$10:$M$404,5,0)</f>
        <v>#N/A</v>
      </c>
      <c r="N448" s="199" t="e">
        <f>VLOOKUP(Tabela5[[#This Row],[PRODUTO]],'CURVA ABC'!$H$10:$M$404,6,0)</f>
        <v>#N/A</v>
      </c>
      <c r="O448" s="197" t="e">
        <f>IF(AND(COMPARATIVO!$H448="",COMPARATIVO!$N448=""),"",IF(COMPARATIVO!$H448=COMPARATIVO!$N448,"EQUILIBRADO",IF(AND(COMPARATIVO!$H448="A",COMPARATIVO!$N448="B"),"GIRO BAIXO",IF(AND(COMPARATIVO!$H448="A",COMPARATIVO!$N448="C"),"GIRO MUITO BAIXO",IF(AND(COMPARATIVO!$H448="B",COMPARATIVO!$N448="A"),"GIRO ALTO",IF(AND(COMPARATIVO!$H448="B",COMPARATIVO!$N448="C"),"GIRO BAIXO",IF(AND(COMPARATIVO!$H448="C",COMPARATIVO!$N448="A"),"GIRO MUITO ALTO",IF(AND(COMPARATIVO!$H448="C",COMPARATIVO!$N448="B"),"GIRO ALTO",""))))))))</f>
        <v>#N/A</v>
      </c>
    </row>
    <row r="449" spans="1:15" x14ac:dyDescent="0.25">
      <c r="A449" s="200">
        <f>'CURVA ABC'!A453</f>
        <v>0</v>
      </c>
      <c r="B449" s="200" t="str">
        <f>IFERROR(VLOOKUP(Tabela5[[#This Row],[PRODUTO]],CADASTRO!$B$2:$C$393,2,0),"")</f>
        <v/>
      </c>
      <c r="C449" s="200">
        <f>'CURVA ABC'!B453</f>
        <v>0</v>
      </c>
      <c r="D449" s="194">
        <f>'CURVA ABC'!C453</f>
        <v>0</v>
      </c>
      <c r="E449" s="194">
        <f>'CURVA ABC'!D453</f>
        <v>0</v>
      </c>
      <c r="F449" s="195">
        <f>IFERROR(Tabela5[[#This Row],[VALOR]]/'CURVA ABC'!$C$2,0)</f>
        <v>0</v>
      </c>
      <c r="G449" s="195">
        <f>'CURVA ABC'!E453</f>
        <v>0</v>
      </c>
      <c r="H449" s="196" t="str">
        <f>'CURVA ABC'!F453</f>
        <v/>
      </c>
      <c r="I449" s="196" t="e">
        <f>VLOOKUP(Tabela5[[#This Row],[PRODUTO]],'CURVA ABC'!$H$10:$M$404,2,0)</f>
        <v>#N/A</v>
      </c>
      <c r="J449" s="194" t="e">
        <f>VLOOKUP(Tabela5[[#This Row],[PRODUTO]],'CURVA ABC'!$H$10:$M$404,3,0)</f>
        <v>#N/A</v>
      </c>
      <c r="K449" s="194" t="e">
        <f>VLOOKUP(Tabela5[[#This Row],[PRODUTO]],'CURVA ABC'!$H$10:$M$404,4,0)</f>
        <v>#N/A</v>
      </c>
      <c r="L449" s="195">
        <f>IFERROR(Tabela5[[#This Row],[VALOR.]]/'CURVA ABC'!$J$2,0)</f>
        <v>0</v>
      </c>
      <c r="M449" s="195" t="e">
        <f>VLOOKUP(Tabela5[[#This Row],[PRODUTO]],'CURVA ABC'!$H$10:$M$404,5,0)</f>
        <v>#N/A</v>
      </c>
      <c r="N449" s="196" t="e">
        <f>VLOOKUP(Tabela5[[#This Row],[PRODUTO]],'CURVA ABC'!$H$10:$M$404,6,0)</f>
        <v>#N/A</v>
      </c>
      <c r="O449" s="194" t="e">
        <f>IF(AND(COMPARATIVO!$H449="",COMPARATIVO!$N449=""),"",IF(COMPARATIVO!$H449=COMPARATIVO!$N449,"EQUILIBRADO",IF(AND(COMPARATIVO!$H449="A",COMPARATIVO!$N449="B"),"GIRO BAIXO",IF(AND(COMPARATIVO!$H449="A",COMPARATIVO!$N449="C"),"GIRO MUITO BAIXO",IF(AND(COMPARATIVO!$H449="B",COMPARATIVO!$N449="A"),"GIRO ALTO",IF(AND(COMPARATIVO!$H449="B",COMPARATIVO!$N449="C"),"GIRO BAIXO",IF(AND(COMPARATIVO!$H449="C",COMPARATIVO!$N449="A"),"GIRO MUITO ALTO",IF(AND(COMPARATIVO!$H449="C",COMPARATIVO!$N449="B"),"GIRO ALTO",""))))))))</f>
        <v>#N/A</v>
      </c>
    </row>
    <row r="450" spans="1:15" x14ac:dyDescent="0.25">
      <c r="A450" s="201">
        <f>'CURVA ABC'!A454</f>
        <v>0</v>
      </c>
      <c r="B450" s="201" t="str">
        <f>IFERROR(VLOOKUP(Tabela5[[#This Row],[PRODUTO]],CADASTRO!$B$2:$C$393,2,0),"")</f>
        <v/>
      </c>
      <c r="C450" s="201">
        <f>'CURVA ABC'!B454</f>
        <v>0</v>
      </c>
      <c r="D450" s="197">
        <f>'CURVA ABC'!C454</f>
        <v>0</v>
      </c>
      <c r="E450" s="197">
        <f>'CURVA ABC'!D454</f>
        <v>0</v>
      </c>
      <c r="F450" s="198">
        <f>IFERROR(Tabela5[[#This Row],[VALOR]]/'CURVA ABC'!$C$2,0)</f>
        <v>0</v>
      </c>
      <c r="G450" s="198">
        <f>'CURVA ABC'!E454</f>
        <v>0</v>
      </c>
      <c r="H450" s="199" t="str">
        <f>'CURVA ABC'!F454</f>
        <v/>
      </c>
      <c r="I450" s="199" t="e">
        <f>VLOOKUP(Tabela5[[#This Row],[PRODUTO]],'CURVA ABC'!$H$10:$M$404,2,0)</f>
        <v>#N/A</v>
      </c>
      <c r="J450" s="197" t="e">
        <f>VLOOKUP(Tabela5[[#This Row],[PRODUTO]],'CURVA ABC'!$H$10:$M$404,3,0)</f>
        <v>#N/A</v>
      </c>
      <c r="K450" s="197" t="e">
        <f>VLOOKUP(Tabela5[[#This Row],[PRODUTO]],'CURVA ABC'!$H$10:$M$404,4,0)</f>
        <v>#N/A</v>
      </c>
      <c r="L450" s="198">
        <f>IFERROR(Tabela5[[#This Row],[VALOR.]]/'CURVA ABC'!$J$2,0)</f>
        <v>0</v>
      </c>
      <c r="M450" s="198" t="e">
        <f>VLOOKUP(Tabela5[[#This Row],[PRODUTO]],'CURVA ABC'!$H$10:$M$404,5,0)</f>
        <v>#N/A</v>
      </c>
      <c r="N450" s="199" t="e">
        <f>VLOOKUP(Tabela5[[#This Row],[PRODUTO]],'CURVA ABC'!$H$10:$M$404,6,0)</f>
        <v>#N/A</v>
      </c>
      <c r="O450" s="197" t="e">
        <f>IF(AND(COMPARATIVO!$H450="",COMPARATIVO!$N450=""),"",IF(COMPARATIVO!$H450=COMPARATIVO!$N450,"EQUILIBRADO",IF(AND(COMPARATIVO!$H450="A",COMPARATIVO!$N450="B"),"GIRO BAIXO",IF(AND(COMPARATIVO!$H450="A",COMPARATIVO!$N450="C"),"GIRO MUITO BAIXO",IF(AND(COMPARATIVO!$H450="B",COMPARATIVO!$N450="A"),"GIRO ALTO",IF(AND(COMPARATIVO!$H450="B",COMPARATIVO!$N450="C"),"GIRO BAIXO",IF(AND(COMPARATIVO!$H450="C",COMPARATIVO!$N450="A"),"GIRO MUITO ALTO",IF(AND(COMPARATIVO!$H450="C",COMPARATIVO!$N450="B"),"GIRO ALTO",""))))))))</f>
        <v>#N/A</v>
      </c>
    </row>
    <row r="451" spans="1:15" x14ac:dyDescent="0.25">
      <c r="A451" s="200">
        <f>'CURVA ABC'!A455</f>
        <v>0</v>
      </c>
      <c r="B451" s="200" t="str">
        <f>IFERROR(VLOOKUP(Tabela5[[#This Row],[PRODUTO]],CADASTRO!$B$2:$C$393,2,0),"")</f>
        <v/>
      </c>
      <c r="C451" s="200">
        <f>'CURVA ABC'!B455</f>
        <v>0</v>
      </c>
      <c r="D451" s="194">
        <f>'CURVA ABC'!C455</f>
        <v>0</v>
      </c>
      <c r="E451" s="194">
        <f>'CURVA ABC'!D455</f>
        <v>0</v>
      </c>
      <c r="F451" s="195">
        <f>IFERROR(Tabela5[[#This Row],[VALOR]]/'CURVA ABC'!$C$2,0)</f>
        <v>0</v>
      </c>
      <c r="G451" s="195">
        <f>'CURVA ABC'!E455</f>
        <v>0</v>
      </c>
      <c r="H451" s="196" t="str">
        <f>'CURVA ABC'!F455</f>
        <v/>
      </c>
      <c r="I451" s="196" t="e">
        <f>VLOOKUP(Tabela5[[#This Row],[PRODUTO]],'CURVA ABC'!$H$10:$M$404,2,0)</f>
        <v>#N/A</v>
      </c>
      <c r="J451" s="194" t="e">
        <f>VLOOKUP(Tabela5[[#This Row],[PRODUTO]],'CURVA ABC'!$H$10:$M$404,3,0)</f>
        <v>#N/A</v>
      </c>
      <c r="K451" s="194" t="e">
        <f>VLOOKUP(Tabela5[[#This Row],[PRODUTO]],'CURVA ABC'!$H$10:$M$404,4,0)</f>
        <v>#N/A</v>
      </c>
      <c r="L451" s="195">
        <f>IFERROR(Tabela5[[#This Row],[VALOR.]]/'CURVA ABC'!$J$2,0)</f>
        <v>0</v>
      </c>
      <c r="M451" s="195" t="e">
        <f>VLOOKUP(Tabela5[[#This Row],[PRODUTO]],'CURVA ABC'!$H$10:$M$404,5,0)</f>
        <v>#N/A</v>
      </c>
      <c r="N451" s="196" t="e">
        <f>VLOOKUP(Tabela5[[#This Row],[PRODUTO]],'CURVA ABC'!$H$10:$M$404,6,0)</f>
        <v>#N/A</v>
      </c>
      <c r="O451" s="194" t="e">
        <f>IF(AND(COMPARATIVO!$H451="",COMPARATIVO!$N451=""),"",IF(COMPARATIVO!$H451=COMPARATIVO!$N451,"EQUILIBRADO",IF(AND(COMPARATIVO!$H451="A",COMPARATIVO!$N451="B"),"GIRO BAIXO",IF(AND(COMPARATIVO!$H451="A",COMPARATIVO!$N451="C"),"GIRO MUITO BAIXO",IF(AND(COMPARATIVO!$H451="B",COMPARATIVO!$N451="A"),"GIRO ALTO",IF(AND(COMPARATIVO!$H451="B",COMPARATIVO!$N451="C"),"GIRO BAIXO",IF(AND(COMPARATIVO!$H451="C",COMPARATIVO!$N451="A"),"GIRO MUITO ALTO",IF(AND(COMPARATIVO!$H451="C",COMPARATIVO!$N451="B"),"GIRO ALTO",""))))))))</f>
        <v>#N/A</v>
      </c>
    </row>
    <row r="452" spans="1:15" x14ac:dyDescent="0.25">
      <c r="A452" s="201">
        <f>'CURVA ABC'!A456</f>
        <v>0</v>
      </c>
      <c r="B452" s="201" t="str">
        <f>IFERROR(VLOOKUP(Tabela5[[#This Row],[PRODUTO]],CADASTRO!$B$2:$C$393,2,0),"")</f>
        <v/>
      </c>
      <c r="C452" s="201">
        <f>'CURVA ABC'!B456</f>
        <v>0</v>
      </c>
      <c r="D452" s="197">
        <f>'CURVA ABC'!C456</f>
        <v>0</v>
      </c>
      <c r="E452" s="197">
        <f>'CURVA ABC'!D456</f>
        <v>0</v>
      </c>
      <c r="F452" s="198">
        <f>IFERROR(Tabela5[[#This Row],[VALOR]]/'CURVA ABC'!$C$2,0)</f>
        <v>0</v>
      </c>
      <c r="G452" s="198">
        <f>'CURVA ABC'!E456</f>
        <v>0</v>
      </c>
      <c r="H452" s="199" t="str">
        <f>'CURVA ABC'!F456</f>
        <v/>
      </c>
      <c r="I452" s="199" t="e">
        <f>VLOOKUP(Tabela5[[#This Row],[PRODUTO]],'CURVA ABC'!$H$10:$M$404,2,0)</f>
        <v>#N/A</v>
      </c>
      <c r="J452" s="197" t="e">
        <f>VLOOKUP(Tabela5[[#This Row],[PRODUTO]],'CURVA ABC'!$H$10:$M$404,3,0)</f>
        <v>#N/A</v>
      </c>
      <c r="K452" s="197" t="e">
        <f>VLOOKUP(Tabela5[[#This Row],[PRODUTO]],'CURVA ABC'!$H$10:$M$404,4,0)</f>
        <v>#N/A</v>
      </c>
      <c r="L452" s="198">
        <f>IFERROR(Tabela5[[#This Row],[VALOR.]]/'CURVA ABC'!$J$2,0)</f>
        <v>0</v>
      </c>
      <c r="M452" s="198" t="e">
        <f>VLOOKUP(Tabela5[[#This Row],[PRODUTO]],'CURVA ABC'!$H$10:$M$404,5,0)</f>
        <v>#N/A</v>
      </c>
      <c r="N452" s="199" t="e">
        <f>VLOOKUP(Tabela5[[#This Row],[PRODUTO]],'CURVA ABC'!$H$10:$M$404,6,0)</f>
        <v>#N/A</v>
      </c>
      <c r="O452" s="197" t="e">
        <f>IF(AND(COMPARATIVO!$H452="",COMPARATIVO!$N452=""),"",IF(COMPARATIVO!$H452=COMPARATIVO!$N452,"EQUILIBRADO",IF(AND(COMPARATIVO!$H452="A",COMPARATIVO!$N452="B"),"GIRO BAIXO",IF(AND(COMPARATIVO!$H452="A",COMPARATIVO!$N452="C"),"GIRO MUITO BAIXO",IF(AND(COMPARATIVO!$H452="B",COMPARATIVO!$N452="A"),"GIRO ALTO",IF(AND(COMPARATIVO!$H452="B",COMPARATIVO!$N452="C"),"GIRO BAIXO",IF(AND(COMPARATIVO!$H452="C",COMPARATIVO!$N452="A"),"GIRO MUITO ALTO",IF(AND(COMPARATIVO!$H452="C",COMPARATIVO!$N452="B"),"GIRO ALTO",""))))))))</f>
        <v>#N/A</v>
      </c>
    </row>
    <row r="453" spans="1:15" x14ac:dyDescent="0.25">
      <c r="A453" s="200">
        <f>'CURVA ABC'!A457</f>
        <v>0</v>
      </c>
      <c r="B453" s="200" t="str">
        <f>IFERROR(VLOOKUP(Tabela5[[#This Row],[PRODUTO]],CADASTRO!$B$2:$C$393,2,0),"")</f>
        <v/>
      </c>
      <c r="C453" s="200">
        <f>'CURVA ABC'!B457</f>
        <v>0</v>
      </c>
      <c r="D453" s="194">
        <f>'CURVA ABC'!C457</f>
        <v>0</v>
      </c>
      <c r="E453" s="194">
        <f>'CURVA ABC'!D457</f>
        <v>0</v>
      </c>
      <c r="F453" s="195">
        <f>IFERROR(Tabela5[[#This Row],[VALOR]]/'CURVA ABC'!$C$2,0)</f>
        <v>0</v>
      </c>
      <c r="G453" s="195">
        <f>'CURVA ABC'!E457</f>
        <v>0</v>
      </c>
      <c r="H453" s="196" t="str">
        <f>'CURVA ABC'!F457</f>
        <v/>
      </c>
      <c r="I453" s="196" t="e">
        <f>VLOOKUP(Tabela5[[#This Row],[PRODUTO]],'CURVA ABC'!$H$10:$M$404,2,0)</f>
        <v>#N/A</v>
      </c>
      <c r="J453" s="194" t="e">
        <f>VLOOKUP(Tabela5[[#This Row],[PRODUTO]],'CURVA ABC'!$H$10:$M$404,3,0)</f>
        <v>#N/A</v>
      </c>
      <c r="K453" s="194" t="e">
        <f>VLOOKUP(Tabela5[[#This Row],[PRODUTO]],'CURVA ABC'!$H$10:$M$404,4,0)</f>
        <v>#N/A</v>
      </c>
      <c r="L453" s="195">
        <f>IFERROR(Tabela5[[#This Row],[VALOR.]]/'CURVA ABC'!$J$2,0)</f>
        <v>0</v>
      </c>
      <c r="M453" s="195" t="e">
        <f>VLOOKUP(Tabela5[[#This Row],[PRODUTO]],'CURVA ABC'!$H$10:$M$404,5,0)</f>
        <v>#N/A</v>
      </c>
      <c r="N453" s="196" t="e">
        <f>VLOOKUP(Tabela5[[#This Row],[PRODUTO]],'CURVA ABC'!$H$10:$M$404,6,0)</f>
        <v>#N/A</v>
      </c>
      <c r="O453" s="194" t="e">
        <f>IF(AND(COMPARATIVO!$H453="",COMPARATIVO!$N453=""),"",IF(COMPARATIVO!$H453=COMPARATIVO!$N453,"EQUILIBRADO",IF(AND(COMPARATIVO!$H453="A",COMPARATIVO!$N453="B"),"GIRO BAIXO",IF(AND(COMPARATIVO!$H453="A",COMPARATIVO!$N453="C"),"GIRO MUITO BAIXO",IF(AND(COMPARATIVO!$H453="B",COMPARATIVO!$N453="A"),"GIRO ALTO",IF(AND(COMPARATIVO!$H453="B",COMPARATIVO!$N453="C"),"GIRO BAIXO",IF(AND(COMPARATIVO!$H453="C",COMPARATIVO!$N453="A"),"GIRO MUITO ALTO",IF(AND(COMPARATIVO!$H453="C",COMPARATIVO!$N453="B"),"GIRO ALTO",""))))))))</f>
        <v>#N/A</v>
      </c>
    </row>
    <row r="454" spans="1:15" x14ac:dyDescent="0.25">
      <c r="A454" s="201">
        <f>'CURVA ABC'!A458</f>
        <v>0</v>
      </c>
      <c r="B454" s="201" t="str">
        <f>IFERROR(VLOOKUP(Tabela5[[#This Row],[PRODUTO]],CADASTRO!$B$2:$C$393,2,0),"")</f>
        <v/>
      </c>
      <c r="C454" s="201">
        <f>'CURVA ABC'!B458</f>
        <v>0</v>
      </c>
      <c r="D454" s="197">
        <f>'CURVA ABC'!C458</f>
        <v>0</v>
      </c>
      <c r="E454" s="197">
        <f>'CURVA ABC'!D458</f>
        <v>0</v>
      </c>
      <c r="F454" s="198">
        <f>IFERROR(Tabela5[[#This Row],[VALOR]]/'CURVA ABC'!$C$2,0)</f>
        <v>0</v>
      </c>
      <c r="G454" s="198">
        <f>'CURVA ABC'!E458</f>
        <v>0</v>
      </c>
      <c r="H454" s="199" t="str">
        <f>'CURVA ABC'!F458</f>
        <v/>
      </c>
      <c r="I454" s="199" t="e">
        <f>VLOOKUP(Tabela5[[#This Row],[PRODUTO]],'CURVA ABC'!$H$10:$M$404,2,0)</f>
        <v>#N/A</v>
      </c>
      <c r="J454" s="197" t="e">
        <f>VLOOKUP(Tabela5[[#This Row],[PRODUTO]],'CURVA ABC'!$H$10:$M$404,3,0)</f>
        <v>#N/A</v>
      </c>
      <c r="K454" s="197" t="e">
        <f>VLOOKUP(Tabela5[[#This Row],[PRODUTO]],'CURVA ABC'!$H$10:$M$404,4,0)</f>
        <v>#N/A</v>
      </c>
      <c r="L454" s="198">
        <f>IFERROR(Tabela5[[#This Row],[VALOR.]]/'CURVA ABC'!$J$2,0)</f>
        <v>0</v>
      </c>
      <c r="M454" s="198" t="e">
        <f>VLOOKUP(Tabela5[[#This Row],[PRODUTO]],'CURVA ABC'!$H$10:$M$404,5,0)</f>
        <v>#N/A</v>
      </c>
      <c r="N454" s="199" t="e">
        <f>VLOOKUP(Tabela5[[#This Row],[PRODUTO]],'CURVA ABC'!$H$10:$M$404,6,0)</f>
        <v>#N/A</v>
      </c>
      <c r="O454" s="197" t="e">
        <f>IF(AND(COMPARATIVO!$H454="",COMPARATIVO!$N454=""),"",IF(COMPARATIVO!$H454=COMPARATIVO!$N454,"EQUILIBRADO",IF(AND(COMPARATIVO!$H454="A",COMPARATIVO!$N454="B"),"GIRO BAIXO",IF(AND(COMPARATIVO!$H454="A",COMPARATIVO!$N454="C"),"GIRO MUITO BAIXO",IF(AND(COMPARATIVO!$H454="B",COMPARATIVO!$N454="A"),"GIRO ALTO",IF(AND(COMPARATIVO!$H454="B",COMPARATIVO!$N454="C"),"GIRO BAIXO",IF(AND(COMPARATIVO!$H454="C",COMPARATIVO!$N454="A"),"GIRO MUITO ALTO",IF(AND(COMPARATIVO!$H454="C",COMPARATIVO!$N454="B"),"GIRO ALTO",""))))))))</f>
        <v>#N/A</v>
      </c>
    </row>
    <row r="455" spans="1:15" x14ac:dyDescent="0.25">
      <c r="A455" s="200">
        <f>'CURVA ABC'!A459</f>
        <v>0</v>
      </c>
      <c r="B455" s="200" t="str">
        <f>IFERROR(VLOOKUP(Tabela5[[#This Row],[PRODUTO]],CADASTRO!$B$2:$C$393,2,0),"")</f>
        <v/>
      </c>
      <c r="C455" s="200">
        <f>'CURVA ABC'!B459</f>
        <v>0</v>
      </c>
      <c r="D455" s="194">
        <f>'CURVA ABC'!C459</f>
        <v>0</v>
      </c>
      <c r="E455" s="194">
        <f>'CURVA ABC'!D459</f>
        <v>0</v>
      </c>
      <c r="F455" s="195">
        <f>IFERROR(Tabela5[[#This Row],[VALOR]]/'CURVA ABC'!$C$2,0)</f>
        <v>0</v>
      </c>
      <c r="G455" s="195">
        <f>'CURVA ABC'!E459</f>
        <v>0</v>
      </c>
      <c r="H455" s="196" t="str">
        <f>'CURVA ABC'!F459</f>
        <v/>
      </c>
      <c r="I455" s="196" t="e">
        <f>VLOOKUP(Tabela5[[#This Row],[PRODUTO]],'CURVA ABC'!$H$10:$M$404,2,0)</f>
        <v>#N/A</v>
      </c>
      <c r="J455" s="194" t="e">
        <f>VLOOKUP(Tabela5[[#This Row],[PRODUTO]],'CURVA ABC'!$H$10:$M$404,3,0)</f>
        <v>#N/A</v>
      </c>
      <c r="K455" s="194" t="e">
        <f>VLOOKUP(Tabela5[[#This Row],[PRODUTO]],'CURVA ABC'!$H$10:$M$404,4,0)</f>
        <v>#N/A</v>
      </c>
      <c r="L455" s="195">
        <f>IFERROR(Tabela5[[#This Row],[VALOR.]]/'CURVA ABC'!$J$2,0)</f>
        <v>0</v>
      </c>
      <c r="M455" s="195" t="e">
        <f>VLOOKUP(Tabela5[[#This Row],[PRODUTO]],'CURVA ABC'!$H$10:$M$404,5,0)</f>
        <v>#N/A</v>
      </c>
      <c r="N455" s="196" t="e">
        <f>VLOOKUP(Tabela5[[#This Row],[PRODUTO]],'CURVA ABC'!$H$10:$M$404,6,0)</f>
        <v>#N/A</v>
      </c>
      <c r="O455" s="194" t="e">
        <f>IF(AND(COMPARATIVO!$H455="",COMPARATIVO!$N455=""),"",IF(COMPARATIVO!$H455=COMPARATIVO!$N455,"EQUILIBRADO",IF(AND(COMPARATIVO!$H455="A",COMPARATIVO!$N455="B"),"GIRO BAIXO",IF(AND(COMPARATIVO!$H455="A",COMPARATIVO!$N455="C"),"GIRO MUITO BAIXO",IF(AND(COMPARATIVO!$H455="B",COMPARATIVO!$N455="A"),"GIRO ALTO",IF(AND(COMPARATIVO!$H455="B",COMPARATIVO!$N455="C"),"GIRO BAIXO",IF(AND(COMPARATIVO!$H455="C",COMPARATIVO!$N455="A"),"GIRO MUITO ALTO",IF(AND(COMPARATIVO!$H455="C",COMPARATIVO!$N455="B"),"GIRO ALTO",""))))))))</f>
        <v>#N/A</v>
      </c>
    </row>
    <row r="456" spans="1:15" x14ac:dyDescent="0.25">
      <c r="A456" s="201">
        <f>'CURVA ABC'!A460</f>
        <v>0</v>
      </c>
      <c r="B456" s="201" t="str">
        <f>IFERROR(VLOOKUP(Tabela5[[#This Row],[PRODUTO]],CADASTRO!$B$2:$C$393,2,0),"")</f>
        <v/>
      </c>
      <c r="C456" s="201">
        <f>'CURVA ABC'!B460</f>
        <v>0</v>
      </c>
      <c r="D456" s="197">
        <f>'CURVA ABC'!C460</f>
        <v>0</v>
      </c>
      <c r="E456" s="197">
        <f>'CURVA ABC'!D460</f>
        <v>0</v>
      </c>
      <c r="F456" s="198">
        <f>IFERROR(Tabela5[[#This Row],[VALOR]]/'CURVA ABC'!$C$2,0)</f>
        <v>0</v>
      </c>
      <c r="G456" s="198">
        <f>'CURVA ABC'!E460</f>
        <v>0</v>
      </c>
      <c r="H456" s="199" t="str">
        <f>'CURVA ABC'!F460</f>
        <v/>
      </c>
      <c r="I456" s="199" t="e">
        <f>VLOOKUP(Tabela5[[#This Row],[PRODUTO]],'CURVA ABC'!$H$10:$M$404,2,0)</f>
        <v>#N/A</v>
      </c>
      <c r="J456" s="197" t="e">
        <f>VLOOKUP(Tabela5[[#This Row],[PRODUTO]],'CURVA ABC'!$H$10:$M$404,3,0)</f>
        <v>#N/A</v>
      </c>
      <c r="K456" s="197" t="e">
        <f>VLOOKUP(Tabela5[[#This Row],[PRODUTO]],'CURVA ABC'!$H$10:$M$404,4,0)</f>
        <v>#N/A</v>
      </c>
      <c r="L456" s="198">
        <f>IFERROR(Tabela5[[#This Row],[VALOR.]]/'CURVA ABC'!$J$2,0)</f>
        <v>0</v>
      </c>
      <c r="M456" s="198" t="e">
        <f>VLOOKUP(Tabela5[[#This Row],[PRODUTO]],'CURVA ABC'!$H$10:$M$404,5,0)</f>
        <v>#N/A</v>
      </c>
      <c r="N456" s="199" t="e">
        <f>VLOOKUP(Tabela5[[#This Row],[PRODUTO]],'CURVA ABC'!$H$10:$M$404,6,0)</f>
        <v>#N/A</v>
      </c>
      <c r="O456" s="197" t="e">
        <f>IF(AND(COMPARATIVO!$H456="",COMPARATIVO!$N456=""),"",IF(COMPARATIVO!$H456=COMPARATIVO!$N456,"EQUILIBRADO",IF(AND(COMPARATIVO!$H456="A",COMPARATIVO!$N456="B"),"GIRO BAIXO",IF(AND(COMPARATIVO!$H456="A",COMPARATIVO!$N456="C"),"GIRO MUITO BAIXO",IF(AND(COMPARATIVO!$H456="B",COMPARATIVO!$N456="A"),"GIRO ALTO",IF(AND(COMPARATIVO!$H456="B",COMPARATIVO!$N456="C"),"GIRO BAIXO",IF(AND(COMPARATIVO!$H456="C",COMPARATIVO!$N456="A"),"GIRO MUITO ALTO",IF(AND(COMPARATIVO!$H456="C",COMPARATIVO!$N456="B"),"GIRO ALTO",""))))))))</f>
        <v>#N/A</v>
      </c>
    </row>
    <row r="457" spans="1:15" x14ac:dyDescent="0.25">
      <c r="A457" s="200">
        <f>'CURVA ABC'!A461</f>
        <v>0</v>
      </c>
      <c r="B457" s="200" t="str">
        <f>IFERROR(VLOOKUP(Tabela5[[#This Row],[PRODUTO]],CADASTRO!$B$2:$C$393,2,0),"")</f>
        <v/>
      </c>
      <c r="C457" s="200">
        <f>'CURVA ABC'!B461</f>
        <v>0</v>
      </c>
      <c r="D457" s="194">
        <f>'CURVA ABC'!C461</f>
        <v>0</v>
      </c>
      <c r="E457" s="194">
        <f>'CURVA ABC'!D461</f>
        <v>0</v>
      </c>
      <c r="F457" s="195">
        <f>IFERROR(Tabela5[[#This Row],[VALOR]]/'CURVA ABC'!$C$2,0)</f>
        <v>0</v>
      </c>
      <c r="G457" s="195">
        <f>'CURVA ABC'!E461</f>
        <v>0</v>
      </c>
      <c r="H457" s="196" t="str">
        <f>'CURVA ABC'!F461</f>
        <v/>
      </c>
      <c r="I457" s="196" t="e">
        <f>VLOOKUP(Tabela5[[#This Row],[PRODUTO]],'CURVA ABC'!$H$10:$M$404,2,0)</f>
        <v>#N/A</v>
      </c>
      <c r="J457" s="194" t="e">
        <f>VLOOKUP(Tabela5[[#This Row],[PRODUTO]],'CURVA ABC'!$H$10:$M$404,3,0)</f>
        <v>#N/A</v>
      </c>
      <c r="K457" s="194" t="e">
        <f>VLOOKUP(Tabela5[[#This Row],[PRODUTO]],'CURVA ABC'!$H$10:$M$404,4,0)</f>
        <v>#N/A</v>
      </c>
      <c r="L457" s="195">
        <f>IFERROR(Tabela5[[#This Row],[VALOR.]]/'CURVA ABC'!$J$2,0)</f>
        <v>0</v>
      </c>
      <c r="M457" s="195" t="e">
        <f>VLOOKUP(Tabela5[[#This Row],[PRODUTO]],'CURVA ABC'!$H$10:$M$404,5,0)</f>
        <v>#N/A</v>
      </c>
      <c r="N457" s="196" t="e">
        <f>VLOOKUP(Tabela5[[#This Row],[PRODUTO]],'CURVA ABC'!$H$10:$M$404,6,0)</f>
        <v>#N/A</v>
      </c>
      <c r="O457" s="194" t="e">
        <f>IF(AND(COMPARATIVO!$H457="",COMPARATIVO!$N457=""),"",IF(COMPARATIVO!$H457=COMPARATIVO!$N457,"EQUILIBRADO",IF(AND(COMPARATIVO!$H457="A",COMPARATIVO!$N457="B"),"GIRO BAIXO",IF(AND(COMPARATIVO!$H457="A",COMPARATIVO!$N457="C"),"GIRO MUITO BAIXO",IF(AND(COMPARATIVO!$H457="B",COMPARATIVO!$N457="A"),"GIRO ALTO",IF(AND(COMPARATIVO!$H457="B",COMPARATIVO!$N457="C"),"GIRO BAIXO",IF(AND(COMPARATIVO!$H457="C",COMPARATIVO!$N457="A"),"GIRO MUITO ALTO",IF(AND(COMPARATIVO!$H457="C",COMPARATIVO!$N457="B"),"GIRO ALTO",""))))))))</f>
        <v>#N/A</v>
      </c>
    </row>
    <row r="458" spans="1:15" x14ac:dyDescent="0.25">
      <c r="A458" s="201">
        <f>'CURVA ABC'!A462</f>
        <v>0</v>
      </c>
      <c r="B458" s="201" t="str">
        <f>IFERROR(VLOOKUP(Tabela5[[#This Row],[PRODUTO]],CADASTRO!$B$2:$C$393,2,0),"")</f>
        <v/>
      </c>
      <c r="C458" s="201">
        <f>'CURVA ABC'!B462</f>
        <v>0</v>
      </c>
      <c r="D458" s="197">
        <f>'CURVA ABC'!C462</f>
        <v>0</v>
      </c>
      <c r="E458" s="197">
        <f>'CURVA ABC'!D462</f>
        <v>0</v>
      </c>
      <c r="F458" s="198">
        <f>IFERROR(Tabela5[[#This Row],[VALOR]]/'CURVA ABC'!$C$2,0)</f>
        <v>0</v>
      </c>
      <c r="G458" s="198">
        <f>'CURVA ABC'!E462</f>
        <v>0</v>
      </c>
      <c r="H458" s="199" t="str">
        <f>'CURVA ABC'!F462</f>
        <v/>
      </c>
      <c r="I458" s="199" t="e">
        <f>VLOOKUP(Tabela5[[#This Row],[PRODUTO]],'CURVA ABC'!$H$10:$M$404,2,0)</f>
        <v>#N/A</v>
      </c>
      <c r="J458" s="197" t="e">
        <f>VLOOKUP(Tabela5[[#This Row],[PRODUTO]],'CURVA ABC'!$H$10:$M$404,3,0)</f>
        <v>#N/A</v>
      </c>
      <c r="K458" s="197" t="e">
        <f>VLOOKUP(Tabela5[[#This Row],[PRODUTO]],'CURVA ABC'!$H$10:$M$404,4,0)</f>
        <v>#N/A</v>
      </c>
      <c r="L458" s="198">
        <f>IFERROR(Tabela5[[#This Row],[VALOR.]]/'CURVA ABC'!$J$2,0)</f>
        <v>0</v>
      </c>
      <c r="M458" s="198" t="e">
        <f>VLOOKUP(Tabela5[[#This Row],[PRODUTO]],'CURVA ABC'!$H$10:$M$404,5,0)</f>
        <v>#N/A</v>
      </c>
      <c r="N458" s="199" t="e">
        <f>VLOOKUP(Tabela5[[#This Row],[PRODUTO]],'CURVA ABC'!$H$10:$M$404,6,0)</f>
        <v>#N/A</v>
      </c>
      <c r="O458" s="197" t="e">
        <f>IF(AND(COMPARATIVO!$H458="",COMPARATIVO!$N458=""),"",IF(COMPARATIVO!$H458=COMPARATIVO!$N458,"EQUILIBRADO",IF(AND(COMPARATIVO!$H458="A",COMPARATIVO!$N458="B"),"GIRO BAIXO",IF(AND(COMPARATIVO!$H458="A",COMPARATIVO!$N458="C"),"GIRO MUITO BAIXO",IF(AND(COMPARATIVO!$H458="B",COMPARATIVO!$N458="A"),"GIRO ALTO",IF(AND(COMPARATIVO!$H458="B",COMPARATIVO!$N458="C"),"GIRO BAIXO",IF(AND(COMPARATIVO!$H458="C",COMPARATIVO!$N458="A"),"GIRO MUITO ALTO",IF(AND(COMPARATIVO!$H458="C",COMPARATIVO!$N458="B"),"GIRO ALTO",""))))))))</f>
        <v>#N/A</v>
      </c>
    </row>
    <row r="459" spans="1:15" x14ac:dyDescent="0.25">
      <c r="A459" s="200">
        <f>'CURVA ABC'!A463</f>
        <v>0</v>
      </c>
      <c r="B459" s="200" t="str">
        <f>IFERROR(VLOOKUP(Tabela5[[#This Row],[PRODUTO]],CADASTRO!$B$2:$C$393,2,0),"")</f>
        <v/>
      </c>
      <c r="C459" s="200">
        <f>'CURVA ABC'!B463</f>
        <v>0</v>
      </c>
      <c r="D459" s="194">
        <f>'CURVA ABC'!C463</f>
        <v>0</v>
      </c>
      <c r="E459" s="194">
        <f>'CURVA ABC'!D463</f>
        <v>0</v>
      </c>
      <c r="F459" s="195">
        <f>IFERROR(Tabela5[[#This Row],[VALOR]]/'CURVA ABC'!$C$2,0)</f>
        <v>0</v>
      </c>
      <c r="G459" s="195">
        <f>'CURVA ABC'!E463</f>
        <v>0</v>
      </c>
      <c r="H459" s="196" t="str">
        <f>'CURVA ABC'!F463</f>
        <v/>
      </c>
      <c r="I459" s="196" t="e">
        <f>VLOOKUP(Tabela5[[#This Row],[PRODUTO]],'CURVA ABC'!$H$10:$M$404,2,0)</f>
        <v>#N/A</v>
      </c>
      <c r="J459" s="194" t="e">
        <f>VLOOKUP(Tabela5[[#This Row],[PRODUTO]],'CURVA ABC'!$H$10:$M$404,3,0)</f>
        <v>#N/A</v>
      </c>
      <c r="K459" s="194" t="e">
        <f>VLOOKUP(Tabela5[[#This Row],[PRODUTO]],'CURVA ABC'!$H$10:$M$404,4,0)</f>
        <v>#N/A</v>
      </c>
      <c r="L459" s="195">
        <f>IFERROR(Tabela5[[#This Row],[VALOR.]]/'CURVA ABC'!$J$2,0)</f>
        <v>0</v>
      </c>
      <c r="M459" s="195" t="e">
        <f>VLOOKUP(Tabela5[[#This Row],[PRODUTO]],'CURVA ABC'!$H$10:$M$404,5,0)</f>
        <v>#N/A</v>
      </c>
      <c r="N459" s="196" t="e">
        <f>VLOOKUP(Tabela5[[#This Row],[PRODUTO]],'CURVA ABC'!$H$10:$M$404,6,0)</f>
        <v>#N/A</v>
      </c>
      <c r="O459" s="194" t="e">
        <f>IF(AND(COMPARATIVO!$H459="",COMPARATIVO!$N459=""),"",IF(COMPARATIVO!$H459=COMPARATIVO!$N459,"EQUILIBRADO",IF(AND(COMPARATIVO!$H459="A",COMPARATIVO!$N459="B"),"GIRO BAIXO",IF(AND(COMPARATIVO!$H459="A",COMPARATIVO!$N459="C"),"GIRO MUITO BAIXO",IF(AND(COMPARATIVO!$H459="B",COMPARATIVO!$N459="A"),"GIRO ALTO",IF(AND(COMPARATIVO!$H459="B",COMPARATIVO!$N459="C"),"GIRO BAIXO",IF(AND(COMPARATIVO!$H459="C",COMPARATIVO!$N459="A"),"GIRO MUITO ALTO",IF(AND(COMPARATIVO!$H459="C",COMPARATIVO!$N459="B"),"GIRO ALTO",""))))))))</f>
        <v>#N/A</v>
      </c>
    </row>
    <row r="460" spans="1:15" x14ac:dyDescent="0.25">
      <c r="A460" s="201">
        <f>'CURVA ABC'!A464</f>
        <v>0</v>
      </c>
      <c r="B460" s="201" t="str">
        <f>IFERROR(VLOOKUP(Tabela5[[#This Row],[PRODUTO]],CADASTRO!$B$2:$C$393,2,0),"")</f>
        <v/>
      </c>
      <c r="C460" s="201">
        <f>'CURVA ABC'!B464</f>
        <v>0</v>
      </c>
      <c r="D460" s="197">
        <f>'CURVA ABC'!C464</f>
        <v>0</v>
      </c>
      <c r="E460" s="197">
        <f>'CURVA ABC'!D464</f>
        <v>0</v>
      </c>
      <c r="F460" s="198">
        <f>IFERROR(Tabela5[[#This Row],[VALOR]]/'CURVA ABC'!$C$2,0)</f>
        <v>0</v>
      </c>
      <c r="G460" s="198">
        <f>'CURVA ABC'!E464</f>
        <v>0</v>
      </c>
      <c r="H460" s="199" t="str">
        <f>'CURVA ABC'!F464</f>
        <v/>
      </c>
      <c r="I460" s="199" t="e">
        <f>VLOOKUP(Tabela5[[#This Row],[PRODUTO]],'CURVA ABC'!$H$10:$M$404,2,0)</f>
        <v>#N/A</v>
      </c>
      <c r="J460" s="197" t="e">
        <f>VLOOKUP(Tabela5[[#This Row],[PRODUTO]],'CURVA ABC'!$H$10:$M$404,3,0)</f>
        <v>#N/A</v>
      </c>
      <c r="K460" s="197" t="e">
        <f>VLOOKUP(Tabela5[[#This Row],[PRODUTO]],'CURVA ABC'!$H$10:$M$404,4,0)</f>
        <v>#N/A</v>
      </c>
      <c r="L460" s="198">
        <f>IFERROR(Tabela5[[#This Row],[VALOR.]]/'CURVA ABC'!$J$2,0)</f>
        <v>0</v>
      </c>
      <c r="M460" s="198" t="e">
        <f>VLOOKUP(Tabela5[[#This Row],[PRODUTO]],'CURVA ABC'!$H$10:$M$404,5,0)</f>
        <v>#N/A</v>
      </c>
      <c r="N460" s="199" t="e">
        <f>VLOOKUP(Tabela5[[#This Row],[PRODUTO]],'CURVA ABC'!$H$10:$M$404,6,0)</f>
        <v>#N/A</v>
      </c>
      <c r="O460" s="197" t="e">
        <f>IF(AND(COMPARATIVO!$H460="",COMPARATIVO!$N460=""),"",IF(COMPARATIVO!$H460=COMPARATIVO!$N460,"EQUILIBRADO",IF(AND(COMPARATIVO!$H460="A",COMPARATIVO!$N460="B"),"GIRO BAIXO",IF(AND(COMPARATIVO!$H460="A",COMPARATIVO!$N460="C"),"GIRO MUITO BAIXO",IF(AND(COMPARATIVO!$H460="B",COMPARATIVO!$N460="A"),"GIRO ALTO",IF(AND(COMPARATIVO!$H460="B",COMPARATIVO!$N460="C"),"GIRO BAIXO",IF(AND(COMPARATIVO!$H460="C",COMPARATIVO!$N460="A"),"GIRO MUITO ALTO",IF(AND(COMPARATIVO!$H460="C",COMPARATIVO!$N460="B"),"GIRO ALTO",""))))))))</f>
        <v>#N/A</v>
      </c>
    </row>
    <row r="461" spans="1:15" x14ac:dyDescent="0.25">
      <c r="A461" s="200">
        <f>'CURVA ABC'!A465</f>
        <v>0</v>
      </c>
      <c r="B461" s="200" t="str">
        <f>IFERROR(VLOOKUP(Tabela5[[#This Row],[PRODUTO]],CADASTRO!$B$2:$C$393,2,0),"")</f>
        <v/>
      </c>
      <c r="C461" s="200">
        <f>'CURVA ABC'!B465</f>
        <v>0</v>
      </c>
      <c r="D461" s="194">
        <f>'CURVA ABC'!C465</f>
        <v>0</v>
      </c>
      <c r="E461" s="194">
        <f>'CURVA ABC'!D465</f>
        <v>0</v>
      </c>
      <c r="F461" s="195">
        <f>IFERROR(Tabela5[[#This Row],[VALOR]]/'CURVA ABC'!$C$2,0)</f>
        <v>0</v>
      </c>
      <c r="G461" s="195">
        <f>'CURVA ABC'!E465</f>
        <v>0</v>
      </c>
      <c r="H461" s="196" t="str">
        <f>'CURVA ABC'!F465</f>
        <v/>
      </c>
      <c r="I461" s="196" t="e">
        <f>VLOOKUP(Tabela5[[#This Row],[PRODUTO]],'CURVA ABC'!$H$10:$M$404,2,0)</f>
        <v>#N/A</v>
      </c>
      <c r="J461" s="194" t="e">
        <f>VLOOKUP(Tabela5[[#This Row],[PRODUTO]],'CURVA ABC'!$H$10:$M$404,3,0)</f>
        <v>#N/A</v>
      </c>
      <c r="K461" s="194" t="e">
        <f>VLOOKUP(Tabela5[[#This Row],[PRODUTO]],'CURVA ABC'!$H$10:$M$404,4,0)</f>
        <v>#N/A</v>
      </c>
      <c r="L461" s="195">
        <f>IFERROR(Tabela5[[#This Row],[VALOR.]]/'CURVA ABC'!$J$2,0)</f>
        <v>0</v>
      </c>
      <c r="M461" s="195" t="e">
        <f>VLOOKUP(Tabela5[[#This Row],[PRODUTO]],'CURVA ABC'!$H$10:$M$404,5,0)</f>
        <v>#N/A</v>
      </c>
      <c r="N461" s="196" t="e">
        <f>VLOOKUP(Tabela5[[#This Row],[PRODUTO]],'CURVA ABC'!$H$10:$M$404,6,0)</f>
        <v>#N/A</v>
      </c>
      <c r="O461" s="194" t="e">
        <f>IF(AND(COMPARATIVO!$H461="",COMPARATIVO!$N461=""),"",IF(COMPARATIVO!$H461=COMPARATIVO!$N461,"EQUILIBRADO",IF(AND(COMPARATIVO!$H461="A",COMPARATIVO!$N461="B"),"GIRO BAIXO",IF(AND(COMPARATIVO!$H461="A",COMPARATIVO!$N461="C"),"GIRO MUITO BAIXO",IF(AND(COMPARATIVO!$H461="B",COMPARATIVO!$N461="A"),"GIRO ALTO",IF(AND(COMPARATIVO!$H461="B",COMPARATIVO!$N461="C"),"GIRO BAIXO",IF(AND(COMPARATIVO!$H461="C",COMPARATIVO!$N461="A"),"GIRO MUITO ALTO",IF(AND(COMPARATIVO!$H461="C",COMPARATIVO!$N461="B"),"GIRO ALTO",""))))))))</f>
        <v>#N/A</v>
      </c>
    </row>
    <row r="462" spans="1:15" x14ac:dyDescent="0.25">
      <c r="A462" s="201">
        <f>'CURVA ABC'!A466</f>
        <v>0</v>
      </c>
      <c r="B462" s="201" t="str">
        <f>IFERROR(VLOOKUP(Tabela5[[#This Row],[PRODUTO]],CADASTRO!$B$2:$C$393,2,0),"")</f>
        <v/>
      </c>
      <c r="C462" s="201">
        <f>'CURVA ABC'!B466</f>
        <v>0</v>
      </c>
      <c r="D462" s="197">
        <f>'CURVA ABC'!C466</f>
        <v>0</v>
      </c>
      <c r="E462" s="197">
        <f>'CURVA ABC'!D466</f>
        <v>0</v>
      </c>
      <c r="F462" s="198">
        <f>IFERROR(Tabela5[[#This Row],[VALOR]]/'CURVA ABC'!$C$2,0)</f>
        <v>0</v>
      </c>
      <c r="G462" s="198">
        <f>'CURVA ABC'!E466</f>
        <v>0</v>
      </c>
      <c r="H462" s="199" t="str">
        <f>'CURVA ABC'!F466</f>
        <v/>
      </c>
      <c r="I462" s="199" t="e">
        <f>VLOOKUP(Tabela5[[#This Row],[PRODUTO]],'CURVA ABC'!$H$10:$M$404,2,0)</f>
        <v>#N/A</v>
      </c>
      <c r="J462" s="197" t="e">
        <f>VLOOKUP(Tabela5[[#This Row],[PRODUTO]],'CURVA ABC'!$H$10:$M$404,3,0)</f>
        <v>#N/A</v>
      </c>
      <c r="K462" s="197" t="e">
        <f>VLOOKUP(Tabela5[[#This Row],[PRODUTO]],'CURVA ABC'!$H$10:$M$404,4,0)</f>
        <v>#N/A</v>
      </c>
      <c r="L462" s="198">
        <f>IFERROR(Tabela5[[#This Row],[VALOR.]]/'CURVA ABC'!$J$2,0)</f>
        <v>0</v>
      </c>
      <c r="M462" s="198" t="e">
        <f>VLOOKUP(Tabela5[[#This Row],[PRODUTO]],'CURVA ABC'!$H$10:$M$404,5,0)</f>
        <v>#N/A</v>
      </c>
      <c r="N462" s="199" t="e">
        <f>VLOOKUP(Tabela5[[#This Row],[PRODUTO]],'CURVA ABC'!$H$10:$M$404,6,0)</f>
        <v>#N/A</v>
      </c>
      <c r="O462" s="197" t="e">
        <f>IF(AND(COMPARATIVO!$H462="",COMPARATIVO!$N462=""),"",IF(COMPARATIVO!$H462=COMPARATIVO!$N462,"EQUILIBRADO",IF(AND(COMPARATIVO!$H462="A",COMPARATIVO!$N462="B"),"GIRO BAIXO",IF(AND(COMPARATIVO!$H462="A",COMPARATIVO!$N462="C"),"GIRO MUITO BAIXO",IF(AND(COMPARATIVO!$H462="B",COMPARATIVO!$N462="A"),"GIRO ALTO",IF(AND(COMPARATIVO!$H462="B",COMPARATIVO!$N462="C"),"GIRO BAIXO",IF(AND(COMPARATIVO!$H462="C",COMPARATIVO!$N462="A"),"GIRO MUITO ALTO",IF(AND(COMPARATIVO!$H462="C",COMPARATIVO!$N462="B"),"GIRO ALTO",""))))))))</f>
        <v>#N/A</v>
      </c>
    </row>
    <row r="463" spans="1:15" x14ac:dyDescent="0.25">
      <c r="A463" s="200">
        <f>'CURVA ABC'!A467</f>
        <v>0</v>
      </c>
      <c r="B463" s="200" t="str">
        <f>IFERROR(VLOOKUP(Tabela5[[#This Row],[PRODUTO]],CADASTRO!$B$2:$C$393,2,0),"")</f>
        <v/>
      </c>
      <c r="C463" s="200">
        <f>'CURVA ABC'!B467</f>
        <v>0</v>
      </c>
      <c r="D463" s="194">
        <f>'CURVA ABC'!C467</f>
        <v>0</v>
      </c>
      <c r="E463" s="194">
        <f>'CURVA ABC'!D467</f>
        <v>0</v>
      </c>
      <c r="F463" s="195">
        <f>IFERROR(Tabela5[[#This Row],[VALOR]]/'CURVA ABC'!$C$2,0)</f>
        <v>0</v>
      </c>
      <c r="G463" s="195">
        <f>'CURVA ABC'!E467</f>
        <v>0</v>
      </c>
      <c r="H463" s="196" t="str">
        <f>'CURVA ABC'!F467</f>
        <v/>
      </c>
      <c r="I463" s="196" t="e">
        <f>VLOOKUP(Tabela5[[#This Row],[PRODUTO]],'CURVA ABC'!$H$10:$M$404,2,0)</f>
        <v>#N/A</v>
      </c>
      <c r="J463" s="194" t="e">
        <f>VLOOKUP(Tabela5[[#This Row],[PRODUTO]],'CURVA ABC'!$H$10:$M$404,3,0)</f>
        <v>#N/A</v>
      </c>
      <c r="K463" s="194" t="e">
        <f>VLOOKUP(Tabela5[[#This Row],[PRODUTO]],'CURVA ABC'!$H$10:$M$404,4,0)</f>
        <v>#N/A</v>
      </c>
      <c r="L463" s="195">
        <f>IFERROR(Tabela5[[#This Row],[VALOR.]]/'CURVA ABC'!$J$2,0)</f>
        <v>0</v>
      </c>
      <c r="M463" s="195" t="e">
        <f>VLOOKUP(Tabela5[[#This Row],[PRODUTO]],'CURVA ABC'!$H$10:$M$404,5,0)</f>
        <v>#N/A</v>
      </c>
      <c r="N463" s="196" t="e">
        <f>VLOOKUP(Tabela5[[#This Row],[PRODUTO]],'CURVA ABC'!$H$10:$M$404,6,0)</f>
        <v>#N/A</v>
      </c>
      <c r="O463" s="194" t="e">
        <f>IF(AND(COMPARATIVO!$H463="",COMPARATIVO!$N463=""),"",IF(COMPARATIVO!$H463=COMPARATIVO!$N463,"EQUILIBRADO",IF(AND(COMPARATIVO!$H463="A",COMPARATIVO!$N463="B"),"GIRO BAIXO",IF(AND(COMPARATIVO!$H463="A",COMPARATIVO!$N463="C"),"GIRO MUITO BAIXO",IF(AND(COMPARATIVO!$H463="B",COMPARATIVO!$N463="A"),"GIRO ALTO",IF(AND(COMPARATIVO!$H463="B",COMPARATIVO!$N463="C"),"GIRO BAIXO",IF(AND(COMPARATIVO!$H463="C",COMPARATIVO!$N463="A"),"GIRO MUITO ALTO",IF(AND(COMPARATIVO!$H463="C",COMPARATIVO!$N463="B"),"GIRO ALTO",""))))))))</f>
        <v>#N/A</v>
      </c>
    </row>
    <row r="464" spans="1:15" x14ac:dyDescent="0.25">
      <c r="A464" s="201">
        <f>'CURVA ABC'!A468</f>
        <v>0</v>
      </c>
      <c r="B464" s="201" t="str">
        <f>IFERROR(VLOOKUP(Tabela5[[#This Row],[PRODUTO]],CADASTRO!$B$2:$C$393,2,0),"")</f>
        <v/>
      </c>
      <c r="C464" s="201">
        <f>'CURVA ABC'!B468</f>
        <v>0</v>
      </c>
      <c r="D464" s="197">
        <f>'CURVA ABC'!C468</f>
        <v>0</v>
      </c>
      <c r="E464" s="197">
        <f>'CURVA ABC'!D468</f>
        <v>0</v>
      </c>
      <c r="F464" s="198">
        <f>IFERROR(Tabela5[[#This Row],[VALOR]]/'CURVA ABC'!$C$2,0)</f>
        <v>0</v>
      </c>
      <c r="G464" s="198">
        <f>'CURVA ABC'!E468</f>
        <v>0</v>
      </c>
      <c r="H464" s="199" t="str">
        <f>'CURVA ABC'!F468</f>
        <v/>
      </c>
      <c r="I464" s="199" t="e">
        <f>VLOOKUP(Tabela5[[#This Row],[PRODUTO]],'CURVA ABC'!$H$10:$M$404,2,0)</f>
        <v>#N/A</v>
      </c>
      <c r="J464" s="197" t="e">
        <f>VLOOKUP(Tabela5[[#This Row],[PRODUTO]],'CURVA ABC'!$H$10:$M$404,3,0)</f>
        <v>#N/A</v>
      </c>
      <c r="K464" s="197" t="e">
        <f>VLOOKUP(Tabela5[[#This Row],[PRODUTO]],'CURVA ABC'!$H$10:$M$404,4,0)</f>
        <v>#N/A</v>
      </c>
      <c r="L464" s="198">
        <f>IFERROR(Tabela5[[#This Row],[VALOR.]]/'CURVA ABC'!$J$2,0)</f>
        <v>0</v>
      </c>
      <c r="M464" s="198" t="e">
        <f>VLOOKUP(Tabela5[[#This Row],[PRODUTO]],'CURVA ABC'!$H$10:$M$404,5,0)</f>
        <v>#N/A</v>
      </c>
      <c r="N464" s="199" t="e">
        <f>VLOOKUP(Tabela5[[#This Row],[PRODUTO]],'CURVA ABC'!$H$10:$M$404,6,0)</f>
        <v>#N/A</v>
      </c>
      <c r="O464" s="197" t="e">
        <f>IF(AND(COMPARATIVO!$H464="",COMPARATIVO!$N464=""),"",IF(COMPARATIVO!$H464=COMPARATIVO!$N464,"EQUILIBRADO",IF(AND(COMPARATIVO!$H464="A",COMPARATIVO!$N464="B"),"GIRO BAIXO",IF(AND(COMPARATIVO!$H464="A",COMPARATIVO!$N464="C"),"GIRO MUITO BAIXO",IF(AND(COMPARATIVO!$H464="B",COMPARATIVO!$N464="A"),"GIRO ALTO",IF(AND(COMPARATIVO!$H464="B",COMPARATIVO!$N464="C"),"GIRO BAIXO",IF(AND(COMPARATIVO!$H464="C",COMPARATIVO!$N464="A"),"GIRO MUITO ALTO",IF(AND(COMPARATIVO!$H464="C",COMPARATIVO!$N464="B"),"GIRO ALTO",""))))))))</f>
        <v>#N/A</v>
      </c>
    </row>
    <row r="465" spans="1:15" x14ac:dyDescent="0.25">
      <c r="A465" s="200">
        <f>'CURVA ABC'!A469</f>
        <v>0</v>
      </c>
      <c r="B465" s="200" t="str">
        <f>IFERROR(VLOOKUP(Tabela5[[#This Row],[PRODUTO]],CADASTRO!$B$2:$C$393,2,0),"")</f>
        <v/>
      </c>
      <c r="C465" s="200">
        <f>'CURVA ABC'!B469</f>
        <v>0</v>
      </c>
      <c r="D465" s="194">
        <f>'CURVA ABC'!C469</f>
        <v>0</v>
      </c>
      <c r="E465" s="194">
        <f>'CURVA ABC'!D469</f>
        <v>0</v>
      </c>
      <c r="F465" s="195">
        <f>IFERROR(Tabela5[[#This Row],[VALOR]]/'CURVA ABC'!$C$2,0)</f>
        <v>0</v>
      </c>
      <c r="G465" s="195">
        <f>'CURVA ABC'!E469</f>
        <v>0</v>
      </c>
      <c r="H465" s="196" t="str">
        <f>'CURVA ABC'!F469</f>
        <v/>
      </c>
      <c r="I465" s="196" t="e">
        <f>VLOOKUP(Tabela5[[#This Row],[PRODUTO]],'CURVA ABC'!$H$10:$M$404,2,0)</f>
        <v>#N/A</v>
      </c>
      <c r="J465" s="194" t="e">
        <f>VLOOKUP(Tabela5[[#This Row],[PRODUTO]],'CURVA ABC'!$H$10:$M$404,3,0)</f>
        <v>#N/A</v>
      </c>
      <c r="K465" s="194" t="e">
        <f>VLOOKUP(Tabela5[[#This Row],[PRODUTO]],'CURVA ABC'!$H$10:$M$404,4,0)</f>
        <v>#N/A</v>
      </c>
      <c r="L465" s="195">
        <f>IFERROR(Tabela5[[#This Row],[VALOR.]]/'CURVA ABC'!$J$2,0)</f>
        <v>0</v>
      </c>
      <c r="M465" s="195" t="e">
        <f>VLOOKUP(Tabela5[[#This Row],[PRODUTO]],'CURVA ABC'!$H$10:$M$404,5,0)</f>
        <v>#N/A</v>
      </c>
      <c r="N465" s="196" t="e">
        <f>VLOOKUP(Tabela5[[#This Row],[PRODUTO]],'CURVA ABC'!$H$10:$M$404,6,0)</f>
        <v>#N/A</v>
      </c>
      <c r="O465" s="194" t="e">
        <f>IF(AND(COMPARATIVO!$H465="",COMPARATIVO!$N465=""),"",IF(COMPARATIVO!$H465=COMPARATIVO!$N465,"EQUILIBRADO",IF(AND(COMPARATIVO!$H465="A",COMPARATIVO!$N465="B"),"GIRO BAIXO",IF(AND(COMPARATIVO!$H465="A",COMPARATIVO!$N465="C"),"GIRO MUITO BAIXO",IF(AND(COMPARATIVO!$H465="B",COMPARATIVO!$N465="A"),"GIRO ALTO",IF(AND(COMPARATIVO!$H465="B",COMPARATIVO!$N465="C"),"GIRO BAIXO",IF(AND(COMPARATIVO!$H465="C",COMPARATIVO!$N465="A"),"GIRO MUITO ALTO",IF(AND(COMPARATIVO!$H465="C",COMPARATIVO!$N465="B"),"GIRO ALTO",""))))))))</f>
        <v>#N/A</v>
      </c>
    </row>
    <row r="466" spans="1:15" x14ac:dyDescent="0.25">
      <c r="A466" s="201">
        <f>'CURVA ABC'!A470</f>
        <v>0</v>
      </c>
      <c r="B466" s="201" t="str">
        <f>IFERROR(VLOOKUP(Tabela5[[#This Row],[PRODUTO]],CADASTRO!$B$2:$C$393,2,0),"")</f>
        <v/>
      </c>
      <c r="C466" s="201">
        <f>'CURVA ABC'!B470</f>
        <v>0</v>
      </c>
      <c r="D466" s="197">
        <f>'CURVA ABC'!C470</f>
        <v>0</v>
      </c>
      <c r="E466" s="197">
        <f>'CURVA ABC'!D470</f>
        <v>0</v>
      </c>
      <c r="F466" s="198">
        <f>IFERROR(Tabela5[[#This Row],[VALOR]]/'CURVA ABC'!$C$2,0)</f>
        <v>0</v>
      </c>
      <c r="G466" s="198">
        <f>'CURVA ABC'!E470</f>
        <v>0</v>
      </c>
      <c r="H466" s="199" t="str">
        <f>'CURVA ABC'!F470</f>
        <v/>
      </c>
      <c r="I466" s="199" t="e">
        <f>VLOOKUP(Tabela5[[#This Row],[PRODUTO]],'CURVA ABC'!$H$10:$M$404,2,0)</f>
        <v>#N/A</v>
      </c>
      <c r="J466" s="197" t="e">
        <f>VLOOKUP(Tabela5[[#This Row],[PRODUTO]],'CURVA ABC'!$H$10:$M$404,3,0)</f>
        <v>#N/A</v>
      </c>
      <c r="K466" s="197" t="e">
        <f>VLOOKUP(Tabela5[[#This Row],[PRODUTO]],'CURVA ABC'!$H$10:$M$404,4,0)</f>
        <v>#N/A</v>
      </c>
      <c r="L466" s="198">
        <f>IFERROR(Tabela5[[#This Row],[VALOR.]]/'CURVA ABC'!$J$2,0)</f>
        <v>0</v>
      </c>
      <c r="M466" s="198" t="e">
        <f>VLOOKUP(Tabela5[[#This Row],[PRODUTO]],'CURVA ABC'!$H$10:$M$404,5,0)</f>
        <v>#N/A</v>
      </c>
      <c r="N466" s="199" t="e">
        <f>VLOOKUP(Tabela5[[#This Row],[PRODUTO]],'CURVA ABC'!$H$10:$M$404,6,0)</f>
        <v>#N/A</v>
      </c>
      <c r="O466" s="197" t="e">
        <f>IF(AND(COMPARATIVO!$H466="",COMPARATIVO!$N466=""),"",IF(COMPARATIVO!$H466=COMPARATIVO!$N466,"EQUILIBRADO",IF(AND(COMPARATIVO!$H466="A",COMPARATIVO!$N466="B"),"GIRO BAIXO",IF(AND(COMPARATIVO!$H466="A",COMPARATIVO!$N466="C"),"GIRO MUITO BAIXO",IF(AND(COMPARATIVO!$H466="B",COMPARATIVO!$N466="A"),"GIRO ALTO",IF(AND(COMPARATIVO!$H466="B",COMPARATIVO!$N466="C"),"GIRO BAIXO",IF(AND(COMPARATIVO!$H466="C",COMPARATIVO!$N466="A"),"GIRO MUITO ALTO",IF(AND(COMPARATIVO!$H466="C",COMPARATIVO!$N466="B"),"GIRO ALTO",""))))))))</f>
        <v>#N/A</v>
      </c>
    </row>
    <row r="467" spans="1:15" x14ac:dyDescent="0.25">
      <c r="A467" s="200">
        <f>'CURVA ABC'!A471</f>
        <v>0</v>
      </c>
      <c r="B467" s="200" t="str">
        <f>IFERROR(VLOOKUP(Tabela5[[#This Row],[PRODUTO]],CADASTRO!$B$2:$C$393,2,0),"")</f>
        <v/>
      </c>
      <c r="C467" s="200">
        <f>'CURVA ABC'!B471</f>
        <v>0</v>
      </c>
      <c r="D467" s="194">
        <f>'CURVA ABC'!C471</f>
        <v>0</v>
      </c>
      <c r="E467" s="194">
        <f>'CURVA ABC'!D471</f>
        <v>0</v>
      </c>
      <c r="F467" s="195">
        <f>IFERROR(Tabela5[[#This Row],[VALOR]]/'CURVA ABC'!$C$2,0)</f>
        <v>0</v>
      </c>
      <c r="G467" s="195">
        <f>'CURVA ABC'!E471</f>
        <v>0</v>
      </c>
      <c r="H467" s="196" t="str">
        <f>'CURVA ABC'!F471</f>
        <v/>
      </c>
      <c r="I467" s="196" t="e">
        <f>VLOOKUP(Tabela5[[#This Row],[PRODUTO]],'CURVA ABC'!$H$10:$M$404,2,0)</f>
        <v>#N/A</v>
      </c>
      <c r="J467" s="194" t="e">
        <f>VLOOKUP(Tabela5[[#This Row],[PRODUTO]],'CURVA ABC'!$H$10:$M$404,3,0)</f>
        <v>#N/A</v>
      </c>
      <c r="K467" s="194" t="e">
        <f>VLOOKUP(Tabela5[[#This Row],[PRODUTO]],'CURVA ABC'!$H$10:$M$404,4,0)</f>
        <v>#N/A</v>
      </c>
      <c r="L467" s="195">
        <f>IFERROR(Tabela5[[#This Row],[VALOR.]]/'CURVA ABC'!$J$2,0)</f>
        <v>0</v>
      </c>
      <c r="M467" s="195" t="e">
        <f>VLOOKUP(Tabela5[[#This Row],[PRODUTO]],'CURVA ABC'!$H$10:$M$404,5,0)</f>
        <v>#N/A</v>
      </c>
      <c r="N467" s="196" t="e">
        <f>VLOOKUP(Tabela5[[#This Row],[PRODUTO]],'CURVA ABC'!$H$10:$M$404,6,0)</f>
        <v>#N/A</v>
      </c>
      <c r="O467" s="194" t="e">
        <f>IF(AND(COMPARATIVO!$H467="",COMPARATIVO!$N467=""),"",IF(COMPARATIVO!$H467=COMPARATIVO!$N467,"EQUILIBRADO",IF(AND(COMPARATIVO!$H467="A",COMPARATIVO!$N467="B"),"GIRO BAIXO",IF(AND(COMPARATIVO!$H467="A",COMPARATIVO!$N467="C"),"GIRO MUITO BAIXO",IF(AND(COMPARATIVO!$H467="B",COMPARATIVO!$N467="A"),"GIRO ALTO",IF(AND(COMPARATIVO!$H467="B",COMPARATIVO!$N467="C"),"GIRO BAIXO",IF(AND(COMPARATIVO!$H467="C",COMPARATIVO!$N467="A"),"GIRO MUITO ALTO",IF(AND(COMPARATIVO!$H467="C",COMPARATIVO!$N467="B"),"GIRO ALTO",""))))))))</f>
        <v>#N/A</v>
      </c>
    </row>
    <row r="468" spans="1:15" x14ac:dyDescent="0.25">
      <c r="A468" s="201">
        <f>'CURVA ABC'!A472</f>
        <v>0</v>
      </c>
      <c r="B468" s="201" t="str">
        <f>IFERROR(VLOOKUP(Tabela5[[#This Row],[PRODUTO]],CADASTRO!$B$2:$C$393,2,0),"")</f>
        <v/>
      </c>
      <c r="C468" s="201">
        <f>'CURVA ABC'!B472</f>
        <v>0</v>
      </c>
      <c r="D468" s="197">
        <f>'CURVA ABC'!C472</f>
        <v>0</v>
      </c>
      <c r="E468" s="197">
        <f>'CURVA ABC'!D472</f>
        <v>0</v>
      </c>
      <c r="F468" s="198">
        <f>IFERROR(Tabela5[[#This Row],[VALOR]]/'CURVA ABC'!$C$2,0)</f>
        <v>0</v>
      </c>
      <c r="G468" s="198">
        <f>'CURVA ABC'!E472</f>
        <v>0</v>
      </c>
      <c r="H468" s="199" t="str">
        <f>'CURVA ABC'!F472</f>
        <v/>
      </c>
      <c r="I468" s="199" t="e">
        <f>VLOOKUP(Tabela5[[#This Row],[PRODUTO]],'CURVA ABC'!$H$10:$M$404,2,0)</f>
        <v>#N/A</v>
      </c>
      <c r="J468" s="197" t="e">
        <f>VLOOKUP(Tabela5[[#This Row],[PRODUTO]],'CURVA ABC'!$H$10:$M$404,3,0)</f>
        <v>#N/A</v>
      </c>
      <c r="K468" s="197" t="e">
        <f>VLOOKUP(Tabela5[[#This Row],[PRODUTO]],'CURVA ABC'!$H$10:$M$404,4,0)</f>
        <v>#N/A</v>
      </c>
      <c r="L468" s="198">
        <f>IFERROR(Tabela5[[#This Row],[VALOR.]]/'CURVA ABC'!$J$2,0)</f>
        <v>0</v>
      </c>
      <c r="M468" s="198" t="e">
        <f>VLOOKUP(Tabela5[[#This Row],[PRODUTO]],'CURVA ABC'!$H$10:$M$404,5,0)</f>
        <v>#N/A</v>
      </c>
      <c r="N468" s="199" t="e">
        <f>VLOOKUP(Tabela5[[#This Row],[PRODUTO]],'CURVA ABC'!$H$10:$M$404,6,0)</f>
        <v>#N/A</v>
      </c>
      <c r="O468" s="197" t="e">
        <f>IF(AND(COMPARATIVO!$H468="",COMPARATIVO!$N468=""),"",IF(COMPARATIVO!$H468=COMPARATIVO!$N468,"EQUILIBRADO",IF(AND(COMPARATIVO!$H468="A",COMPARATIVO!$N468="B"),"GIRO BAIXO",IF(AND(COMPARATIVO!$H468="A",COMPARATIVO!$N468="C"),"GIRO MUITO BAIXO",IF(AND(COMPARATIVO!$H468="B",COMPARATIVO!$N468="A"),"GIRO ALTO",IF(AND(COMPARATIVO!$H468="B",COMPARATIVO!$N468="C"),"GIRO BAIXO",IF(AND(COMPARATIVO!$H468="C",COMPARATIVO!$N468="A"),"GIRO MUITO ALTO",IF(AND(COMPARATIVO!$H468="C",COMPARATIVO!$N468="B"),"GIRO ALTO",""))))))))</f>
        <v>#N/A</v>
      </c>
    </row>
    <row r="469" spans="1:15" x14ac:dyDescent="0.25">
      <c r="A469" s="200">
        <f>'CURVA ABC'!A473</f>
        <v>0</v>
      </c>
      <c r="B469" s="200" t="str">
        <f>IFERROR(VLOOKUP(Tabela5[[#This Row],[PRODUTO]],CADASTRO!$B$2:$C$393,2,0),"")</f>
        <v/>
      </c>
      <c r="C469" s="200">
        <f>'CURVA ABC'!B473</f>
        <v>0</v>
      </c>
      <c r="D469" s="194">
        <f>'CURVA ABC'!C473</f>
        <v>0</v>
      </c>
      <c r="E469" s="194">
        <f>'CURVA ABC'!D473</f>
        <v>0</v>
      </c>
      <c r="F469" s="195">
        <f>IFERROR(Tabela5[[#This Row],[VALOR]]/'CURVA ABC'!$C$2,0)</f>
        <v>0</v>
      </c>
      <c r="G469" s="195">
        <f>'CURVA ABC'!E473</f>
        <v>0</v>
      </c>
      <c r="H469" s="196" t="str">
        <f>'CURVA ABC'!F473</f>
        <v/>
      </c>
      <c r="I469" s="196" t="e">
        <f>VLOOKUP(Tabela5[[#This Row],[PRODUTO]],'CURVA ABC'!$H$10:$M$404,2,0)</f>
        <v>#N/A</v>
      </c>
      <c r="J469" s="194" t="e">
        <f>VLOOKUP(Tabela5[[#This Row],[PRODUTO]],'CURVA ABC'!$H$10:$M$404,3,0)</f>
        <v>#N/A</v>
      </c>
      <c r="K469" s="194" t="e">
        <f>VLOOKUP(Tabela5[[#This Row],[PRODUTO]],'CURVA ABC'!$H$10:$M$404,4,0)</f>
        <v>#N/A</v>
      </c>
      <c r="L469" s="195">
        <f>IFERROR(Tabela5[[#This Row],[VALOR.]]/'CURVA ABC'!$J$2,0)</f>
        <v>0</v>
      </c>
      <c r="M469" s="195" t="e">
        <f>VLOOKUP(Tabela5[[#This Row],[PRODUTO]],'CURVA ABC'!$H$10:$M$404,5,0)</f>
        <v>#N/A</v>
      </c>
      <c r="N469" s="196" t="e">
        <f>VLOOKUP(Tabela5[[#This Row],[PRODUTO]],'CURVA ABC'!$H$10:$M$404,6,0)</f>
        <v>#N/A</v>
      </c>
      <c r="O469" s="194" t="e">
        <f>IF(AND(COMPARATIVO!$H469="",COMPARATIVO!$N469=""),"",IF(COMPARATIVO!$H469=COMPARATIVO!$N469,"EQUILIBRADO",IF(AND(COMPARATIVO!$H469="A",COMPARATIVO!$N469="B"),"GIRO BAIXO",IF(AND(COMPARATIVO!$H469="A",COMPARATIVO!$N469="C"),"GIRO MUITO BAIXO",IF(AND(COMPARATIVO!$H469="B",COMPARATIVO!$N469="A"),"GIRO ALTO",IF(AND(COMPARATIVO!$H469="B",COMPARATIVO!$N469="C"),"GIRO BAIXO",IF(AND(COMPARATIVO!$H469="C",COMPARATIVO!$N469="A"),"GIRO MUITO ALTO",IF(AND(COMPARATIVO!$H469="C",COMPARATIVO!$N469="B"),"GIRO ALTO",""))))))))</f>
        <v>#N/A</v>
      </c>
    </row>
    <row r="470" spans="1:15" x14ac:dyDescent="0.25">
      <c r="A470" s="201">
        <f>'CURVA ABC'!A474</f>
        <v>0</v>
      </c>
      <c r="B470" s="201" t="str">
        <f>IFERROR(VLOOKUP(Tabela5[[#This Row],[PRODUTO]],CADASTRO!$B$2:$C$393,2,0),"")</f>
        <v/>
      </c>
      <c r="C470" s="201">
        <f>'CURVA ABC'!B474</f>
        <v>0</v>
      </c>
      <c r="D470" s="197">
        <f>'CURVA ABC'!C474</f>
        <v>0</v>
      </c>
      <c r="E470" s="197">
        <f>'CURVA ABC'!D474</f>
        <v>0</v>
      </c>
      <c r="F470" s="198">
        <f>IFERROR(Tabela5[[#This Row],[VALOR]]/'CURVA ABC'!$C$2,0)</f>
        <v>0</v>
      </c>
      <c r="G470" s="198">
        <f>'CURVA ABC'!E474</f>
        <v>0</v>
      </c>
      <c r="H470" s="199" t="str">
        <f>'CURVA ABC'!F474</f>
        <v/>
      </c>
      <c r="I470" s="199" t="e">
        <f>VLOOKUP(Tabela5[[#This Row],[PRODUTO]],'CURVA ABC'!$H$10:$M$404,2,0)</f>
        <v>#N/A</v>
      </c>
      <c r="J470" s="197" t="e">
        <f>VLOOKUP(Tabela5[[#This Row],[PRODUTO]],'CURVA ABC'!$H$10:$M$404,3,0)</f>
        <v>#N/A</v>
      </c>
      <c r="K470" s="197" t="e">
        <f>VLOOKUP(Tabela5[[#This Row],[PRODUTO]],'CURVA ABC'!$H$10:$M$404,4,0)</f>
        <v>#N/A</v>
      </c>
      <c r="L470" s="198">
        <f>IFERROR(Tabela5[[#This Row],[VALOR.]]/'CURVA ABC'!$J$2,0)</f>
        <v>0</v>
      </c>
      <c r="M470" s="198" t="e">
        <f>VLOOKUP(Tabela5[[#This Row],[PRODUTO]],'CURVA ABC'!$H$10:$M$404,5,0)</f>
        <v>#N/A</v>
      </c>
      <c r="N470" s="199" t="e">
        <f>VLOOKUP(Tabela5[[#This Row],[PRODUTO]],'CURVA ABC'!$H$10:$M$404,6,0)</f>
        <v>#N/A</v>
      </c>
      <c r="O470" s="197" t="e">
        <f>IF(AND(COMPARATIVO!$H470="",COMPARATIVO!$N470=""),"",IF(COMPARATIVO!$H470=COMPARATIVO!$N470,"EQUILIBRADO",IF(AND(COMPARATIVO!$H470="A",COMPARATIVO!$N470="B"),"GIRO BAIXO",IF(AND(COMPARATIVO!$H470="A",COMPARATIVO!$N470="C"),"GIRO MUITO BAIXO",IF(AND(COMPARATIVO!$H470="B",COMPARATIVO!$N470="A"),"GIRO ALTO",IF(AND(COMPARATIVO!$H470="B",COMPARATIVO!$N470="C"),"GIRO BAIXO",IF(AND(COMPARATIVO!$H470="C",COMPARATIVO!$N470="A"),"GIRO MUITO ALTO",IF(AND(COMPARATIVO!$H470="C",COMPARATIVO!$N470="B"),"GIRO ALTO",""))))))))</f>
        <v>#N/A</v>
      </c>
    </row>
    <row r="471" spans="1:15" x14ac:dyDescent="0.25">
      <c r="A471" s="200">
        <f>'CURVA ABC'!A475</f>
        <v>0</v>
      </c>
      <c r="B471" s="200" t="str">
        <f>IFERROR(VLOOKUP(Tabela5[[#This Row],[PRODUTO]],CADASTRO!$B$2:$C$393,2,0),"")</f>
        <v/>
      </c>
      <c r="C471" s="200">
        <f>'CURVA ABC'!B475</f>
        <v>0</v>
      </c>
      <c r="D471" s="194">
        <f>'CURVA ABC'!C475</f>
        <v>0</v>
      </c>
      <c r="E471" s="194">
        <f>'CURVA ABC'!D475</f>
        <v>0</v>
      </c>
      <c r="F471" s="195">
        <f>IFERROR(Tabela5[[#This Row],[VALOR]]/'CURVA ABC'!$C$2,0)</f>
        <v>0</v>
      </c>
      <c r="G471" s="195">
        <f>'CURVA ABC'!E475</f>
        <v>0</v>
      </c>
      <c r="H471" s="196" t="str">
        <f>'CURVA ABC'!F475</f>
        <v/>
      </c>
      <c r="I471" s="196" t="e">
        <f>VLOOKUP(Tabela5[[#This Row],[PRODUTO]],'CURVA ABC'!$H$10:$M$404,2,0)</f>
        <v>#N/A</v>
      </c>
      <c r="J471" s="194" t="e">
        <f>VLOOKUP(Tabela5[[#This Row],[PRODUTO]],'CURVA ABC'!$H$10:$M$404,3,0)</f>
        <v>#N/A</v>
      </c>
      <c r="K471" s="194" t="e">
        <f>VLOOKUP(Tabela5[[#This Row],[PRODUTO]],'CURVA ABC'!$H$10:$M$404,4,0)</f>
        <v>#N/A</v>
      </c>
      <c r="L471" s="195">
        <f>IFERROR(Tabela5[[#This Row],[VALOR.]]/'CURVA ABC'!$J$2,0)</f>
        <v>0</v>
      </c>
      <c r="M471" s="195" t="e">
        <f>VLOOKUP(Tabela5[[#This Row],[PRODUTO]],'CURVA ABC'!$H$10:$M$404,5,0)</f>
        <v>#N/A</v>
      </c>
      <c r="N471" s="196" t="e">
        <f>VLOOKUP(Tabela5[[#This Row],[PRODUTO]],'CURVA ABC'!$H$10:$M$404,6,0)</f>
        <v>#N/A</v>
      </c>
      <c r="O471" s="194" t="e">
        <f>IF(AND(COMPARATIVO!$H471="",COMPARATIVO!$N471=""),"",IF(COMPARATIVO!$H471=COMPARATIVO!$N471,"EQUILIBRADO",IF(AND(COMPARATIVO!$H471="A",COMPARATIVO!$N471="B"),"GIRO BAIXO",IF(AND(COMPARATIVO!$H471="A",COMPARATIVO!$N471="C"),"GIRO MUITO BAIXO",IF(AND(COMPARATIVO!$H471="B",COMPARATIVO!$N471="A"),"GIRO ALTO",IF(AND(COMPARATIVO!$H471="B",COMPARATIVO!$N471="C"),"GIRO BAIXO",IF(AND(COMPARATIVO!$H471="C",COMPARATIVO!$N471="A"),"GIRO MUITO ALTO",IF(AND(COMPARATIVO!$H471="C",COMPARATIVO!$N471="B"),"GIRO ALTO",""))))))))</f>
        <v>#N/A</v>
      </c>
    </row>
    <row r="472" spans="1:15" x14ac:dyDescent="0.25">
      <c r="A472" s="201">
        <f>'CURVA ABC'!A476</f>
        <v>0</v>
      </c>
      <c r="B472" s="201" t="str">
        <f>IFERROR(VLOOKUP(Tabela5[[#This Row],[PRODUTO]],CADASTRO!$B$2:$C$393,2,0),"")</f>
        <v/>
      </c>
      <c r="C472" s="201">
        <f>'CURVA ABC'!B476</f>
        <v>0</v>
      </c>
      <c r="D472" s="197">
        <f>'CURVA ABC'!C476</f>
        <v>0</v>
      </c>
      <c r="E472" s="197">
        <f>'CURVA ABC'!D476</f>
        <v>0</v>
      </c>
      <c r="F472" s="198">
        <f>IFERROR(Tabela5[[#This Row],[VALOR]]/'CURVA ABC'!$C$2,0)</f>
        <v>0</v>
      </c>
      <c r="G472" s="198">
        <f>'CURVA ABC'!E476</f>
        <v>0</v>
      </c>
      <c r="H472" s="199" t="str">
        <f>'CURVA ABC'!F476</f>
        <v/>
      </c>
      <c r="I472" s="199" t="e">
        <f>VLOOKUP(Tabela5[[#This Row],[PRODUTO]],'CURVA ABC'!$H$10:$M$404,2,0)</f>
        <v>#N/A</v>
      </c>
      <c r="J472" s="197" t="e">
        <f>VLOOKUP(Tabela5[[#This Row],[PRODUTO]],'CURVA ABC'!$H$10:$M$404,3,0)</f>
        <v>#N/A</v>
      </c>
      <c r="K472" s="197" t="e">
        <f>VLOOKUP(Tabela5[[#This Row],[PRODUTO]],'CURVA ABC'!$H$10:$M$404,4,0)</f>
        <v>#N/A</v>
      </c>
      <c r="L472" s="198">
        <f>IFERROR(Tabela5[[#This Row],[VALOR.]]/'CURVA ABC'!$J$2,0)</f>
        <v>0</v>
      </c>
      <c r="M472" s="198" t="e">
        <f>VLOOKUP(Tabela5[[#This Row],[PRODUTO]],'CURVA ABC'!$H$10:$M$404,5,0)</f>
        <v>#N/A</v>
      </c>
      <c r="N472" s="199" t="e">
        <f>VLOOKUP(Tabela5[[#This Row],[PRODUTO]],'CURVA ABC'!$H$10:$M$404,6,0)</f>
        <v>#N/A</v>
      </c>
      <c r="O472" s="197" t="e">
        <f>IF(AND(COMPARATIVO!$H472="",COMPARATIVO!$N472=""),"",IF(COMPARATIVO!$H472=COMPARATIVO!$N472,"EQUILIBRADO",IF(AND(COMPARATIVO!$H472="A",COMPARATIVO!$N472="B"),"GIRO BAIXO",IF(AND(COMPARATIVO!$H472="A",COMPARATIVO!$N472="C"),"GIRO MUITO BAIXO",IF(AND(COMPARATIVO!$H472="B",COMPARATIVO!$N472="A"),"GIRO ALTO",IF(AND(COMPARATIVO!$H472="B",COMPARATIVO!$N472="C"),"GIRO BAIXO",IF(AND(COMPARATIVO!$H472="C",COMPARATIVO!$N472="A"),"GIRO MUITO ALTO",IF(AND(COMPARATIVO!$H472="C",COMPARATIVO!$N472="B"),"GIRO ALTO",""))))))))</f>
        <v>#N/A</v>
      </c>
    </row>
    <row r="473" spans="1:15" x14ac:dyDescent="0.25">
      <c r="A473" s="200">
        <f>'CURVA ABC'!A477</f>
        <v>0</v>
      </c>
      <c r="B473" s="200" t="str">
        <f>IFERROR(VLOOKUP(Tabela5[[#This Row],[PRODUTO]],CADASTRO!$B$2:$C$393,2,0),"")</f>
        <v/>
      </c>
      <c r="C473" s="200">
        <f>'CURVA ABC'!B477</f>
        <v>0</v>
      </c>
      <c r="D473" s="194">
        <f>'CURVA ABC'!C477</f>
        <v>0</v>
      </c>
      <c r="E473" s="194">
        <f>'CURVA ABC'!D477</f>
        <v>0</v>
      </c>
      <c r="F473" s="195">
        <f>IFERROR(Tabela5[[#This Row],[VALOR]]/'CURVA ABC'!$C$2,0)</f>
        <v>0</v>
      </c>
      <c r="G473" s="195">
        <f>'CURVA ABC'!E477</f>
        <v>0</v>
      </c>
      <c r="H473" s="196" t="str">
        <f>'CURVA ABC'!F477</f>
        <v/>
      </c>
      <c r="I473" s="196" t="e">
        <f>VLOOKUP(Tabela5[[#This Row],[PRODUTO]],'CURVA ABC'!$H$10:$M$404,2,0)</f>
        <v>#N/A</v>
      </c>
      <c r="J473" s="194" t="e">
        <f>VLOOKUP(Tabela5[[#This Row],[PRODUTO]],'CURVA ABC'!$H$10:$M$404,3,0)</f>
        <v>#N/A</v>
      </c>
      <c r="K473" s="194" t="e">
        <f>VLOOKUP(Tabela5[[#This Row],[PRODUTO]],'CURVA ABC'!$H$10:$M$404,4,0)</f>
        <v>#N/A</v>
      </c>
      <c r="L473" s="195">
        <f>IFERROR(Tabela5[[#This Row],[VALOR.]]/'CURVA ABC'!$J$2,0)</f>
        <v>0</v>
      </c>
      <c r="M473" s="195" t="e">
        <f>VLOOKUP(Tabela5[[#This Row],[PRODUTO]],'CURVA ABC'!$H$10:$M$404,5,0)</f>
        <v>#N/A</v>
      </c>
      <c r="N473" s="196" t="e">
        <f>VLOOKUP(Tabela5[[#This Row],[PRODUTO]],'CURVA ABC'!$H$10:$M$404,6,0)</f>
        <v>#N/A</v>
      </c>
      <c r="O473" s="194" t="e">
        <f>IF(AND(COMPARATIVO!$H473="",COMPARATIVO!$N473=""),"",IF(COMPARATIVO!$H473=COMPARATIVO!$N473,"EQUILIBRADO",IF(AND(COMPARATIVO!$H473="A",COMPARATIVO!$N473="B"),"GIRO BAIXO",IF(AND(COMPARATIVO!$H473="A",COMPARATIVO!$N473="C"),"GIRO MUITO BAIXO",IF(AND(COMPARATIVO!$H473="B",COMPARATIVO!$N473="A"),"GIRO ALTO",IF(AND(COMPARATIVO!$H473="B",COMPARATIVO!$N473="C"),"GIRO BAIXO",IF(AND(COMPARATIVO!$H473="C",COMPARATIVO!$N473="A"),"GIRO MUITO ALTO",IF(AND(COMPARATIVO!$H473="C",COMPARATIVO!$N473="B"),"GIRO ALTO",""))))))))</f>
        <v>#N/A</v>
      </c>
    </row>
    <row r="474" spans="1:15" x14ac:dyDescent="0.25">
      <c r="A474" s="201">
        <f>'CURVA ABC'!A478</f>
        <v>0</v>
      </c>
      <c r="B474" s="201" t="str">
        <f>IFERROR(VLOOKUP(Tabela5[[#This Row],[PRODUTO]],CADASTRO!$B$2:$C$393,2,0),"")</f>
        <v/>
      </c>
      <c r="C474" s="201">
        <f>'CURVA ABC'!B478</f>
        <v>0</v>
      </c>
      <c r="D474" s="197">
        <f>'CURVA ABC'!C478</f>
        <v>0</v>
      </c>
      <c r="E474" s="197">
        <f>'CURVA ABC'!D478</f>
        <v>0</v>
      </c>
      <c r="F474" s="198">
        <f>IFERROR(Tabela5[[#This Row],[VALOR]]/'CURVA ABC'!$C$2,0)</f>
        <v>0</v>
      </c>
      <c r="G474" s="198">
        <f>'CURVA ABC'!E478</f>
        <v>0</v>
      </c>
      <c r="H474" s="199" t="str">
        <f>'CURVA ABC'!F478</f>
        <v/>
      </c>
      <c r="I474" s="199" t="e">
        <f>VLOOKUP(Tabela5[[#This Row],[PRODUTO]],'CURVA ABC'!$H$10:$M$404,2,0)</f>
        <v>#N/A</v>
      </c>
      <c r="J474" s="197" t="e">
        <f>VLOOKUP(Tabela5[[#This Row],[PRODUTO]],'CURVA ABC'!$H$10:$M$404,3,0)</f>
        <v>#N/A</v>
      </c>
      <c r="K474" s="197" t="e">
        <f>VLOOKUP(Tabela5[[#This Row],[PRODUTO]],'CURVA ABC'!$H$10:$M$404,4,0)</f>
        <v>#N/A</v>
      </c>
      <c r="L474" s="198">
        <f>IFERROR(Tabela5[[#This Row],[VALOR.]]/'CURVA ABC'!$J$2,0)</f>
        <v>0</v>
      </c>
      <c r="M474" s="198" t="e">
        <f>VLOOKUP(Tabela5[[#This Row],[PRODUTO]],'CURVA ABC'!$H$10:$M$404,5,0)</f>
        <v>#N/A</v>
      </c>
      <c r="N474" s="199" t="e">
        <f>VLOOKUP(Tabela5[[#This Row],[PRODUTO]],'CURVA ABC'!$H$10:$M$404,6,0)</f>
        <v>#N/A</v>
      </c>
      <c r="O474" s="197" t="e">
        <f>IF(AND(COMPARATIVO!$H474="",COMPARATIVO!$N474=""),"",IF(COMPARATIVO!$H474=COMPARATIVO!$N474,"EQUILIBRADO",IF(AND(COMPARATIVO!$H474="A",COMPARATIVO!$N474="B"),"GIRO BAIXO",IF(AND(COMPARATIVO!$H474="A",COMPARATIVO!$N474="C"),"GIRO MUITO BAIXO",IF(AND(COMPARATIVO!$H474="B",COMPARATIVO!$N474="A"),"GIRO ALTO",IF(AND(COMPARATIVO!$H474="B",COMPARATIVO!$N474="C"),"GIRO BAIXO",IF(AND(COMPARATIVO!$H474="C",COMPARATIVO!$N474="A"),"GIRO MUITO ALTO",IF(AND(COMPARATIVO!$H474="C",COMPARATIVO!$N474="B"),"GIRO ALTO",""))))))))</f>
        <v>#N/A</v>
      </c>
    </row>
    <row r="475" spans="1:15" x14ac:dyDescent="0.25">
      <c r="A475" s="200">
        <f>'CURVA ABC'!A479</f>
        <v>0</v>
      </c>
      <c r="B475" s="200" t="str">
        <f>IFERROR(VLOOKUP(Tabela5[[#This Row],[PRODUTO]],CADASTRO!$B$2:$C$393,2,0),"")</f>
        <v/>
      </c>
      <c r="C475" s="200">
        <f>'CURVA ABC'!B479</f>
        <v>0</v>
      </c>
      <c r="D475" s="194">
        <f>'CURVA ABC'!C479</f>
        <v>0</v>
      </c>
      <c r="E475" s="194">
        <f>'CURVA ABC'!D479</f>
        <v>0</v>
      </c>
      <c r="F475" s="195">
        <f>IFERROR(Tabela5[[#This Row],[VALOR]]/'CURVA ABC'!$C$2,0)</f>
        <v>0</v>
      </c>
      <c r="G475" s="195">
        <f>'CURVA ABC'!E479</f>
        <v>0</v>
      </c>
      <c r="H475" s="196" t="str">
        <f>'CURVA ABC'!F479</f>
        <v/>
      </c>
      <c r="I475" s="196" t="e">
        <f>VLOOKUP(Tabela5[[#This Row],[PRODUTO]],'CURVA ABC'!$H$10:$M$404,2,0)</f>
        <v>#N/A</v>
      </c>
      <c r="J475" s="194" t="e">
        <f>VLOOKUP(Tabela5[[#This Row],[PRODUTO]],'CURVA ABC'!$H$10:$M$404,3,0)</f>
        <v>#N/A</v>
      </c>
      <c r="K475" s="194" t="e">
        <f>VLOOKUP(Tabela5[[#This Row],[PRODUTO]],'CURVA ABC'!$H$10:$M$404,4,0)</f>
        <v>#N/A</v>
      </c>
      <c r="L475" s="195">
        <f>IFERROR(Tabela5[[#This Row],[VALOR.]]/'CURVA ABC'!$J$2,0)</f>
        <v>0</v>
      </c>
      <c r="M475" s="195" t="e">
        <f>VLOOKUP(Tabela5[[#This Row],[PRODUTO]],'CURVA ABC'!$H$10:$M$404,5,0)</f>
        <v>#N/A</v>
      </c>
      <c r="N475" s="196" t="e">
        <f>VLOOKUP(Tabela5[[#This Row],[PRODUTO]],'CURVA ABC'!$H$10:$M$404,6,0)</f>
        <v>#N/A</v>
      </c>
      <c r="O475" s="194" t="e">
        <f>IF(AND(COMPARATIVO!$H475="",COMPARATIVO!$N475=""),"",IF(COMPARATIVO!$H475=COMPARATIVO!$N475,"EQUILIBRADO",IF(AND(COMPARATIVO!$H475="A",COMPARATIVO!$N475="B"),"GIRO BAIXO",IF(AND(COMPARATIVO!$H475="A",COMPARATIVO!$N475="C"),"GIRO MUITO BAIXO",IF(AND(COMPARATIVO!$H475="B",COMPARATIVO!$N475="A"),"GIRO ALTO",IF(AND(COMPARATIVO!$H475="B",COMPARATIVO!$N475="C"),"GIRO BAIXO",IF(AND(COMPARATIVO!$H475="C",COMPARATIVO!$N475="A"),"GIRO MUITO ALTO",IF(AND(COMPARATIVO!$H475="C",COMPARATIVO!$N475="B"),"GIRO ALTO",""))))))))</f>
        <v>#N/A</v>
      </c>
    </row>
    <row r="476" spans="1:15" x14ac:dyDescent="0.25">
      <c r="A476" s="201">
        <f>'CURVA ABC'!A480</f>
        <v>0</v>
      </c>
      <c r="B476" s="201" t="str">
        <f>IFERROR(VLOOKUP(Tabela5[[#This Row],[PRODUTO]],CADASTRO!$B$2:$C$393,2,0),"")</f>
        <v/>
      </c>
      <c r="C476" s="201">
        <f>'CURVA ABC'!B480</f>
        <v>0</v>
      </c>
      <c r="D476" s="197">
        <f>'CURVA ABC'!C480</f>
        <v>0</v>
      </c>
      <c r="E476" s="197">
        <f>'CURVA ABC'!D480</f>
        <v>0</v>
      </c>
      <c r="F476" s="198">
        <f>IFERROR(Tabela5[[#This Row],[VALOR]]/'CURVA ABC'!$C$2,0)</f>
        <v>0</v>
      </c>
      <c r="G476" s="198">
        <f>'CURVA ABC'!E480</f>
        <v>0</v>
      </c>
      <c r="H476" s="199" t="str">
        <f>'CURVA ABC'!F480</f>
        <v/>
      </c>
      <c r="I476" s="199" t="e">
        <f>VLOOKUP(Tabela5[[#This Row],[PRODUTO]],'CURVA ABC'!$H$10:$M$404,2,0)</f>
        <v>#N/A</v>
      </c>
      <c r="J476" s="197" t="e">
        <f>VLOOKUP(Tabela5[[#This Row],[PRODUTO]],'CURVA ABC'!$H$10:$M$404,3,0)</f>
        <v>#N/A</v>
      </c>
      <c r="K476" s="197" t="e">
        <f>VLOOKUP(Tabela5[[#This Row],[PRODUTO]],'CURVA ABC'!$H$10:$M$404,4,0)</f>
        <v>#N/A</v>
      </c>
      <c r="L476" s="198">
        <f>IFERROR(Tabela5[[#This Row],[VALOR.]]/'CURVA ABC'!$J$2,0)</f>
        <v>0</v>
      </c>
      <c r="M476" s="198" t="e">
        <f>VLOOKUP(Tabela5[[#This Row],[PRODUTO]],'CURVA ABC'!$H$10:$M$404,5,0)</f>
        <v>#N/A</v>
      </c>
      <c r="N476" s="199" t="e">
        <f>VLOOKUP(Tabela5[[#This Row],[PRODUTO]],'CURVA ABC'!$H$10:$M$404,6,0)</f>
        <v>#N/A</v>
      </c>
      <c r="O476" s="197" t="e">
        <f>IF(AND(COMPARATIVO!$H476="",COMPARATIVO!$N476=""),"",IF(COMPARATIVO!$H476=COMPARATIVO!$N476,"EQUILIBRADO",IF(AND(COMPARATIVO!$H476="A",COMPARATIVO!$N476="B"),"GIRO BAIXO",IF(AND(COMPARATIVO!$H476="A",COMPARATIVO!$N476="C"),"GIRO MUITO BAIXO",IF(AND(COMPARATIVO!$H476="B",COMPARATIVO!$N476="A"),"GIRO ALTO",IF(AND(COMPARATIVO!$H476="B",COMPARATIVO!$N476="C"),"GIRO BAIXO",IF(AND(COMPARATIVO!$H476="C",COMPARATIVO!$N476="A"),"GIRO MUITO ALTO",IF(AND(COMPARATIVO!$H476="C",COMPARATIVO!$N476="B"),"GIRO ALTO",""))))))))</f>
        <v>#N/A</v>
      </c>
    </row>
    <row r="477" spans="1:15" x14ac:dyDescent="0.25">
      <c r="A477" s="200">
        <f>'CURVA ABC'!A481</f>
        <v>0</v>
      </c>
      <c r="B477" s="200" t="str">
        <f>IFERROR(VLOOKUP(Tabela5[[#This Row],[PRODUTO]],CADASTRO!$B$2:$C$393,2,0),"")</f>
        <v/>
      </c>
      <c r="C477" s="200">
        <f>'CURVA ABC'!B481</f>
        <v>0</v>
      </c>
      <c r="D477" s="194">
        <f>'CURVA ABC'!C481</f>
        <v>0</v>
      </c>
      <c r="E477" s="194">
        <f>'CURVA ABC'!D481</f>
        <v>0</v>
      </c>
      <c r="F477" s="195">
        <f>IFERROR(Tabela5[[#This Row],[VALOR]]/'CURVA ABC'!$C$2,0)</f>
        <v>0</v>
      </c>
      <c r="G477" s="195">
        <f>'CURVA ABC'!E481</f>
        <v>0</v>
      </c>
      <c r="H477" s="196" t="str">
        <f>'CURVA ABC'!F481</f>
        <v/>
      </c>
      <c r="I477" s="196" t="e">
        <f>VLOOKUP(Tabela5[[#This Row],[PRODUTO]],'CURVA ABC'!$H$10:$M$404,2,0)</f>
        <v>#N/A</v>
      </c>
      <c r="J477" s="194" t="e">
        <f>VLOOKUP(Tabela5[[#This Row],[PRODUTO]],'CURVA ABC'!$H$10:$M$404,3,0)</f>
        <v>#N/A</v>
      </c>
      <c r="K477" s="194" t="e">
        <f>VLOOKUP(Tabela5[[#This Row],[PRODUTO]],'CURVA ABC'!$H$10:$M$404,4,0)</f>
        <v>#N/A</v>
      </c>
      <c r="L477" s="195">
        <f>IFERROR(Tabela5[[#This Row],[VALOR.]]/'CURVA ABC'!$J$2,0)</f>
        <v>0</v>
      </c>
      <c r="M477" s="195" t="e">
        <f>VLOOKUP(Tabela5[[#This Row],[PRODUTO]],'CURVA ABC'!$H$10:$M$404,5,0)</f>
        <v>#N/A</v>
      </c>
      <c r="N477" s="196" t="e">
        <f>VLOOKUP(Tabela5[[#This Row],[PRODUTO]],'CURVA ABC'!$H$10:$M$404,6,0)</f>
        <v>#N/A</v>
      </c>
      <c r="O477" s="194" t="e">
        <f>IF(AND(COMPARATIVO!$H477="",COMPARATIVO!$N477=""),"",IF(COMPARATIVO!$H477=COMPARATIVO!$N477,"EQUILIBRADO",IF(AND(COMPARATIVO!$H477="A",COMPARATIVO!$N477="B"),"GIRO BAIXO",IF(AND(COMPARATIVO!$H477="A",COMPARATIVO!$N477="C"),"GIRO MUITO BAIXO",IF(AND(COMPARATIVO!$H477="B",COMPARATIVO!$N477="A"),"GIRO ALTO",IF(AND(COMPARATIVO!$H477="B",COMPARATIVO!$N477="C"),"GIRO BAIXO",IF(AND(COMPARATIVO!$H477="C",COMPARATIVO!$N477="A"),"GIRO MUITO ALTO",IF(AND(COMPARATIVO!$H477="C",COMPARATIVO!$N477="B"),"GIRO ALTO",""))))))))</f>
        <v>#N/A</v>
      </c>
    </row>
    <row r="478" spans="1:15" x14ac:dyDescent="0.25">
      <c r="A478" s="201">
        <f>'CURVA ABC'!A482</f>
        <v>0</v>
      </c>
      <c r="B478" s="201" t="str">
        <f>IFERROR(VLOOKUP(Tabela5[[#This Row],[PRODUTO]],CADASTRO!$B$2:$C$393,2,0),"")</f>
        <v/>
      </c>
      <c r="C478" s="201">
        <f>'CURVA ABC'!B482</f>
        <v>0</v>
      </c>
      <c r="D478" s="197">
        <f>'CURVA ABC'!C482</f>
        <v>0</v>
      </c>
      <c r="E478" s="197">
        <f>'CURVA ABC'!D482</f>
        <v>0</v>
      </c>
      <c r="F478" s="198">
        <f>IFERROR(Tabela5[[#This Row],[VALOR]]/'CURVA ABC'!$C$2,0)</f>
        <v>0</v>
      </c>
      <c r="G478" s="198">
        <f>'CURVA ABC'!E482</f>
        <v>0</v>
      </c>
      <c r="H478" s="199" t="str">
        <f>'CURVA ABC'!F482</f>
        <v/>
      </c>
      <c r="I478" s="199" t="e">
        <f>VLOOKUP(Tabela5[[#This Row],[PRODUTO]],'CURVA ABC'!$H$10:$M$404,2,0)</f>
        <v>#N/A</v>
      </c>
      <c r="J478" s="197" t="e">
        <f>VLOOKUP(Tabela5[[#This Row],[PRODUTO]],'CURVA ABC'!$H$10:$M$404,3,0)</f>
        <v>#N/A</v>
      </c>
      <c r="K478" s="197" t="e">
        <f>VLOOKUP(Tabela5[[#This Row],[PRODUTO]],'CURVA ABC'!$H$10:$M$404,4,0)</f>
        <v>#N/A</v>
      </c>
      <c r="L478" s="198">
        <f>IFERROR(Tabela5[[#This Row],[VALOR.]]/'CURVA ABC'!$J$2,0)</f>
        <v>0</v>
      </c>
      <c r="M478" s="198" t="e">
        <f>VLOOKUP(Tabela5[[#This Row],[PRODUTO]],'CURVA ABC'!$H$10:$M$404,5,0)</f>
        <v>#N/A</v>
      </c>
      <c r="N478" s="199" t="e">
        <f>VLOOKUP(Tabela5[[#This Row],[PRODUTO]],'CURVA ABC'!$H$10:$M$404,6,0)</f>
        <v>#N/A</v>
      </c>
      <c r="O478" s="197" t="e">
        <f>IF(AND(COMPARATIVO!$H478="",COMPARATIVO!$N478=""),"",IF(COMPARATIVO!$H478=COMPARATIVO!$N478,"EQUILIBRADO",IF(AND(COMPARATIVO!$H478="A",COMPARATIVO!$N478="B"),"GIRO BAIXO",IF(AND(COMPARATIVO!$H478="A",COMPARATIVO!$N478="C"),"GIRO MUITO BAIXO",IF(AND(COMPARATIVO!$H478="B",COMPARATIVO!$N478="A"),"GIRO ALTO",IF(AND(COMPARATIVO!$H478="B",COMPARATIVO!$N478="C"),"GIRO BAIXO",IF(AND(COMPARATIVO!$H478="C",COMPARATIVO!$N478="A"),"GIRO MUITO ALTO",IF(AND(COMPARATIVO!$H478="C",COMPARATIVO!$N478="B"),"GIRO ALTO",""))))))))</f>
        <v>#N/A</v>
      </c>
    </row>
    <row r="479" spans="1:15" x14ac:dyDescent="0.25">
      <c r="A479" s="200">
        <f>'CURVA ABC'!A483</f>
        <v>0</v>
      </c>
      <c r="B479" s="200" t="str">
        <f>IFERROR(VLOOKUP(Tabela5[[#This Row],[PRODUTO]],CADASTRO!$B$2:$C$393,2,0),"")</f>
        <v/>
      </c>
      <c r="C479" s="200">
        <f>'CURVA ABC'!B483</f>
        <v>0</v>
      </c>
      <c r="D479" s="194">
        <f>'CURVA ABC'!C483</f>
        <v>0</v>
      </c>
      <c r="E479" s="194">
        <f>'CURVA ABC'!D483</f>
        <v>0</v>
      </c>
      <c r="F479" s="195">
        <f>IFERROR(Tabela5[[#This Row],[VALOR]]/'CURVA ABC'!$C$2,0)</f>
        <v>0</v>
      </c>
      <c r="G479" s="195">
        <f>'CURVA ABC'!E483</f>
        <v>0</v>
      </c>
      <c r="H479" s="196" t="str">
        <f>'CURVA ABC'!F483</f>
        <v/>
      </c>
      <c r="I479" s="196" t="e">
        <f>VLOOKUP(Tabela5[[#This Row],[PRODUTO]],'CURVA ABC'!$H$10:$M$404,2,0)</f>
        <v>#N/A</v>
      </c>
      <c r="J479" s="194" t="e">
        <f>VLOOKUP(Tabela5[[#This Row],[PRODUTO]],'CURVA ABC'!$H$10:$M$404,3,0)</f>
        <v>#N/A</v>
      </c>
      <c r="K479" s="194" t="e">
        <f>VLOOKUP(Tabela5[[#This Row],[PRODUTO]],'CURVA ABC'!$H$10:$M$404,4,0)</f>
        <v>#N/A</v>
      </c>
      <c r="L479" s="195">
        <f>IFERROR(Tabela5[[#This Row],[VALOR.]]/'CURVA ABC'!$J$2,0)</f>
        <v>0</v>
      </c>
      <c r="M479" s="195" t="e">
        <f>VLOOKUP(Tabela5[[#This Row],[PRODUTO]],'CURVA ABC'!$H$10:$M$404,5,0)</f>
        <v>#N/A</v>
      </c>
      <c r="N479" s="196" t="e">
        <f>VLOOKUP(Tabela5[[#This Row],[PRODUTO]],'CURVA ABC'!$H$10:$M$404,6,0)</f>
        <v>#N/A</v>
      </c>
      <c r="O479" s="194" t="e">
        <f>IF(AND(COMPARATIVO!$H479="",COMPARATIVO!$N479=""),"",IF(COMPARATIVO!$H479=COMPARATIVO!$N479,"EQUILIBRADO",IF(AND(COMPARATIVO!$H479="A",COMPARATIVO!$N479="B"),"GIRO BAIXO",IF(AND(COMPARATIVO!$H479="A",COMPARATIVO!$N479="C"),"GIRO MUITO BAIXO",IF(AND(COMPARATIVO!$H479="B",COMPARATIVO!$N479="A"),"GIRO ALTO",IF(AND(COMPARATIVO!$H479="B",COMPARATIVO!$N479="C"),"GIRO BAIXO",IF(AND(COMPARATIVO!$H479="C",COMPARATIVO!$N479="A"),"GIRO MUITO ALTO",IF(AND(COMPARATIVO!$H479="C",COMPARATIVO!$N479="B"),"GIRO ALTO",""))))))))</f>
        <v>#N/A</v>
      </c>
    </row>
    <row r="480" spans="1:15" x14ac:dyDescent="0.25">
      <c r="A480" s="201">
        <f>'CURVA ABC'!A484</f>
        <v>0</v>
      </c>
      <c r="B480" s="201" t="str">
        <f>IFERROR(VLOOKUP(Tabela5[[#This Row],[PRODUTO]],CADASTRO!$B$2:$C$393,2,0),"")</f>
        <v/>
      </c>
      <c r="C480" s="201">
        <f>'CURVA ABC'!B484</f>
        <v>0</v>
      </c>
      <c r="D480" s="197">
        <f>'CURVA ABC'!C484</f>
        <v>0</v>
      </c>
      <c r="E480" s="197">
        <f>'CURVA ABC'!D484</f>
        <v>0</v>
      </c>
      <c r="F480" s="198">
        <f>IFERROR(Tabela5[[#This Row],[VALOR]]/'CURVA ABC'!$C$2,0)</f>
        <v>0</v>
      </c>
      <c r="G480" s="198">
        <f>'CURVA ABC'!E484</f>
        <v>0</v>
      </c>
      <c r="H480" s="199" t="str">
        <f>'CURVA ABC'!F484</f>
        <v/>
      </c>
      <c r="I480" s="199" t="e">
        <f>VLOOKUP(Tabela5[[#This Row],[PRODUTO]],'CURVA ABC'!$H$10:$M$404,2,0)</f>
        <v>#N/A</v>
      </c>
      <c r="J480" s="197" t="e">
        <f>VLOOKUP(Tabela5[[#This Row],[PRODUTO]],'CURVA ABC'!$H$10:$M$404,3,0)</f>
        <v>#N/A</v>
      </c>
      <c r="K480" s="197" t="e">
        <f>VLOOKUP(Tabela5[[#This Row],[PRODUTO]],'CURVA ABC'!$H$10:$M$404,4,0)</f>
        <v>#N/A</v>
      </c>
      <c r="L480" s="198">
        <f>IFERROR(Tabela5[[#This Row],[VALOR.]]/'CURVA ABC'!$J$2,0)</f>
        <v>0</v>
      </c>
      <c r="M480" s="198" t="e">
        <f>VLOOKUP(Tabela5[[#This Row],[PRODUTO]],'CURVA ABC'!$H$10:$M$404,5,0)</f>
        <v>#N/A</v>
      </c>
      <c r="N480" s="199" t="e">
        <f>VLOOKUP(Tabela5[[#This Row],[PRODUTO]],'CURVA ABC'!$H$10:$M$404,6,0)</f>
        <v>#N/A</v>
      </c>
      <c r="O480" s="197" t="e">
        <f>IF(AND(COMPARATIVO!$H480="",COMPARATIVO!$N480=""),"",IF(COMPARATIVO!$H480=COMPARATIVO!$N480,"EQUILIBRADO",IF(AND(COMPARATIVO!$H480="A",COMPARATIVO!$N480="B"),"GIRO BAIXO",IF(AND(COMPARATIVO!$H480="A",COMPARATIVO!$N480="C"),"GIRO MUITO BAIXO",IF(AND(COMPARATIVO!$H480="B",COMPARATIVO!$N480="A"),"GIRO ALTO",IF(AND(COMPARATIVO!$H480="B",COMPARATIVO!$N480="C"),"GIRO BAIXO",IF(AND(COMPARATIVO!$H480="C",COMPARATIVO!$N480="A"),"GIRO MUITO ALTO",IF(AND(COMPARATIVO!$H480="C",COMPARATIVO!$N480="B"),"GIRO ALTO",""))))))))</f>
        <v>#N/A</v>
      </c>
    </row>
    <row r="481" spans="1:15" x14ac:dyDescent="0.25">
      <c r="A481" s="200">
        <f>'CURVA ABC'!A485</f>
        <v>0</v>
      </c>
      <c r="B481" s="200" t="str">
        <f>IFERROR(VLOOKUP(Tabela5[[#This Row],[PRODUTO]],CADASTRO!$B$2:$C$393,2,0),"")</f>
        <v/>
      </c>
      <c r="C481" s="200">
        <f>'CURVA ABC'!B485</f>
        <v>0</v>
      </c>
      <c r="D481" s="194">
        <f>'CURVA ABC'!C485</f>
        <v>0</v>
      </c>
      <c r="E481" s="194">
        <f>'CURVA ABC'!D485</f>
        <v>0</v>
      </c>
      <c r="F481" s="195">
        <f>IFERROR(Tabela5[[#This Row],[VALOR]]/'CURVA ABC'!$C$2,0)</f>
        <v>0</v>
      </c>
      <c r="G481" s="195">
        <f>'CURVA ABC'!E485</f>
        <v>0</v>
      </c>
      <c r="H481" s="196" t="str">
        <f>'CURVA ABC'!F485</f>
        <v/>
      </c>
      <c r="I481" s="196" t="e">
        <f>VLOOKUP(Tabela5[[#This Row],[PRODUTO]],'CURVA ABC'!$H$10:$M$404,2,0)</f>
        <v>#N/A</v>
      </c>
      <c r="J481" s="194" t="e">
        <f>VLOOKUP(Tabela5[[#This Row],[PRODUTO]],'CURVA ABC'!$H$10:$M$404,3,0)</f>
        <v>#N/A</v>
      </c>
      <c r="K481" s="194" t="e">
        <f>VLOOKUP(Tabela5[[#This Row],[PRODUTO]],'CURVA ABC'!$H$10:$M$404,4,0)</f>
        <v>#N/A</v>
      </c>
      <c r="L481" s="195">
        <f>IFERROR(Tabela5[[#This Row],[VALOR.]]/'CURVA ABC'!$J$2,0)</f>
        <v>0</v>
      </c>
      <c r="M481" s="195" t="e">
        <f>VLOOKUP(Tabela5[[#This Row],[PRODUTO]],'CURVA ABC'!$H$10:$M$404,5,0)</f>
        <v>#N/A</v>
      </c>
      <c r="N481" s="196" t="e">
        <f>VLOOKUP(Tabela5[[#This Row],[PRODUTO]],'CURVA ABC'!$H$10:$M$404,6,0)</f>
        <v>#N/A</v>
      </c>
      <c r="O481" s="194" t="e">
        <f>IF(AND(COMPARATIVO!$H481="",COMPARATIVO!$N481=""),"",IF(COMPARATIVO!$H481=COMPARATIVO!$N481,"EQUILIBRADO",IF(AND(COMPARATIVO!$H481="A",COMPARATIVO!$N481="B"),"GIRO BAIXO",IF(AND(COMPARATIVO!$H481="A",COMPARATIVO!$N481="C"),"GIRO MUITO BAIXO",IF(AND(COMPARATIVO!$H481="B",COMPARATIVO!$N481="A"),"GIRO ALTO",IF(AND(COMPARATIVO!$H481="B",COMPARATIVO!$N481="C"),"GIRO BAIXO",IF(AND(COMPARATIVO!$H481="C",COMPARATIVO!$N481="A"),"GIRO MUITO ALTO",IF(AND(COMPARATIVO!$H481="C",COMPARATIVO!$N481="B"),"GIRO ALTO",""))))))))</f>
        <v>#N/A</v>
      </c>
    </row>
    <row r="482" spans="1:15" x14ac:dyDescent="0.25">
      <c r="A482" s="201">
        <f>'CURVA ABC'!A486</f>
        <v>0</v>
      </c>
      <c r="B482" s="201" t="str">
        <f>IFERROR(VLOOKUP(Tabela5[[#This Row],[PRODUTO]],CADASTRO!$B$2:$C$393,2,0),"")</f>
        <v/>
      </c>
      <c r="C482" s="201">
        <f>'CURVA ABC'!B486</f>
        <v>0</v>
      </c>
      <c r="D482" s="197">
        <f>'CURVA ABC'!C486</f>
        <v>0</v>
      </c>
      <c r="E482" s="197">
        <f>'CURVA ABC'!D486</f>
        <v>0</v>
      </c>
      <c r="F482" s="198">
        <f>IFERROR(Tabela5[[#This Row],[VALOR]]/'CURVA ABC'!$C$2,0)</f>
        <v>0</v>
      </c>
      <c r="G482" s="198">
        <f>'CURVA ABC'!E486</f>
        <v>0</v>
      </c>
      <c r="H482" s="199" t="str">
        <f>'CURVA ABC'!F486</f>
        <v/>
      </c>
      <c r="I482" s="199" t="e">
        <f>VLOOKUP(Tabela5[[#This Row],[PRODUTO]],'CURVA ABC'!$H$10:$M$404,2,0)</f>
        <v>#N/A</v>
      </c>
      <c r="J482" s="197" t="e">
        <f>VLOOKUP(Tabela5[[#This Row],[PRODUTO]],'CURVA ABC'!$H$10:$M$404,3,0)</f>
        <v>#N/A</v>
      </c>
      <c r="K482" s="197" t="e">
        <f>VLOOKUP(Tabela5[[#This Row],[PRODUTO]],'CURVA ABC'!$H$10:$M$404,4,0)</f>
        <v>#N/A</v>
      </c>
      <c r="L482" s="198">
        <f>IFERROR(Tabela5[[#This Row],[VALOR.]]/'CURVA ABC'!$J$2,0)</f>
        <v>0</v>
      </c>
      <c r="M482" s="198" t="e">
        <f>VLOOKUP(Tabela5[[#This Row],[PRODUTO]],'CURVA ABC'!$H$10:$M$404,5,0)</f>
        <v>#N/A</v>
      </c>
      <c r="N482" s="199" t="e">
        <f>VLOOKUP(Tabela5[[#This Row],[PRODUTO]],'CURVA ABC'!$H$10:$M$404,6,0)</f>
        <v>#N/A</v>
      </c>
      <c r="O482" s="197" t="e">
        <f>IF(AND(COMPARATIVO!$H482="",COMPARATIVO!$N482=""),"",IF(COMPARATIVO!$H482=COMPARATIVO!$N482,"EQUILIBRADO",IF(AND(COMPARATIVO!$H482="A",COMPARATIVO!$N482="B"),"GIRO BAIXO",IF(AND(COMPARATIVO!$H482="A",COMPARATIVO!$N482="C"),"GIRO MUITO BAIXO",IF(AND(COMPARATIVO!$H482="B",COMPARATIVO!$N482="A"),"GIRO ALTO",IF(AND(COMPARATIVO!$H482="B",COMPARATIVO!$N482="C"),"GIRO BAIXO",IF(AND(COMPARATIVO!$H482="C",COMPARATIVO!$N482="A"),"GIRO MUITO ALTO",IF(AND(COMPARATIVO!$H482="C",COMPARATIVO!$N482="B"),"GIRO ALTO",""))))))))</f>
        <v>#N/A</v>
      </c>
    </row>
    <row r="483" spans="1:15" x14ac:dyDescent="0.25">
      <c r="A483" s="200">
        <f>'CURVA ABC'!A487</f>
        <v>0</v>
      </c>
      <c r="B483" s="200" t="str">
        <f>IFERROR(VLOOKUP(Tabela5[[#This Row],[PRODUTO]],CADASTRO!$B$2:$C$393,2,0),"")</f>
        <v/>
      </c>
      <c r="C483" s="200">
        <f>'CURVA ABC'!B487</f>
        <v>0</v>
      </c>
      <c r="D483" s="194">
        <f>'CURVA ABC'!C487</f>
        <v>0</v>
      </c>
      <c r="E483" s="194">
        <f>'CURVA ABC'!D487</f>
        <v>0</v>
      </c>
      <c r="F483" s="195">
        <f>IFERROR(Tabela5[[#This Row],[VALOR]]/'CURVA ABC'!$C$2,0)</f>
        <v>0</v>
      </c>
      <c r="G483" s="195">
        <f>'CURVA ABC'!E487</f>
        <v>0</v>
      </c>
      <c r="H483" s="196" t="str">
        <f>'CURVA ABC'!F487</f>
        <v/>
      </c>
      <c r="I483" s="196" t="e">
        <f>VLOOKUP(Tabela5[[#This Row],[PRODUTO]],'CURVA ABC'!$H$10:$M$404,2,0)</f>
        <v>#N/A</v>
      </c>
      <c r="J483" s="194" t="e">
        <f>VLOOKUP(Tabela5[[#This Row],[PRODUTO]],'CURVA ABC'!$H$10:$M$404,3,0)</f>
        <v>#N/A</v>
      </c>
      <c r="K483" s="194" t="e">
        <f>VLOOKUP(Tabela5[[#This Row],[PRODUTO]],'CURVA ABC'!$H$10:$M$404,4,0)</f>
        <v>#N/A</v>
      </c>
      <c r="L483" s="195">
        <f>IFERROR(Tabela5[[#This Row],[VALOR.]]/'CURVA ABC'!$J$2,0)</f>
        <v>0</v>
      </c>
      <c r="M483" s="195" t="e">
        <f>VLOOKUP(Tabela5[[#This Row],[PRODUTO]],'CURVA ABC'!$H$10:$M$404,5,0)</f>
        <v>#N/A</v>
      </c>
      <c r="N483" s="196" t="e">
        <f>VLOOKUP(Tabela5[[#This Row],[PRODUTO]],'CURVA ABC'!$H$10:$M$404,6,0)</f>
        <v>#N/A</v>
      </c>
      <c r="O483" s="194" t="e">
        <f>IF(AND(COMPARATIVO!$H483="",COMPARATIVO!$N483=""),"",IF(COMPARATIVO!$H483=COMPARATIVO!$N483,"EQUILIBRADO",IF(AND(COMPARATIVO!$H483="A",COMPARATIVO!$N483="B"),"GIRO BAIXO",IF(AND(COMPARATIVO!$H483="A",COMPARATIVO!$N483="C"),"GIRO MUITO BAIXO",IF(AND(COMPARATIVO!$H483="B",COMPARATIVO!$N483="A"),"GIRO ALTO",IF(AND(COMPARATIVO!$H483="B",COMPARATIVO!$N483="C"),"GIRO BAIXO",IF(AND(COMPARATIVO!$H483="C",COMPARATIVO!$N483="A"),"GIRO MUITO ALTO",IF(AND(COMPARATIVO!$H483="C",COMPARATIVO!$N483="B"),"GIRO ALTO",""))))))))</f>
        <v>#N/A</v>
      </c>
    </row>
    <row r="484" spans="1:15" x14ac:dyDescent="0.25">
      <c r="A484" s="201">
        <f>'CURVA ABC'!A488</f>
        <v>0</v>
      </c>
      <c r="B484" s="201" t="str">
        <f>IFERROR(VLOOKUP(Tabela5[[#This Row],[PRODUTO]],CADASTRO!$B$2:$C$393,2,0),"")</f>
        <v/>
      </c>
      <c r="C484" s="201">
        <f>'CURVA ABC'!B488</f>
        <v>0</v>
      </c>
      <c r="D484" s="197">
        <f>'CURVA ABC'!C488</f>
        <v>0</v>
      </c>
      <c r="E484" s="197">
        <f>'CURVA ABC'!D488</f>
        <v>0</v>
      </c>
      <c r="F484" s="198">
        <f>IFERROR(Tabela5[[#This Row],[VALOR]]/'CURVA ABC'!$C$2,0)</f>
        <v>0</v>
      </c>
      <c r="G484" s="198">
        <f>'CURVA ABC'!E488</f>
        <v>0</v>
      </c>
      <c r="H484" s="199" t="str">
        <f>'CURVA ABC'!F488</f>
        <v/>
      </c>
      <c r="I484" s="199" t="e">
        <f>VLOOKUP(Tabela5[[#This Row],[PRODUTO]],'CURVA ABC'!$H$10:$M$404,2,0)</f>
        <v>#N/A</v>
      </c>
      <c r="J484" s="197" t="e">
        <f>VLOOKUP(Tabela5[[#This Row],[PRODUTO]],'CURVA ABC'!$H$10:$M$404,3,0)</f>
        <v>#N/A</v>
      </c>
      <c r="K484" s="197" t="e">
        <f>VLOOKUP(Tabela5[[#This Row],[PRODUTO]],'CURVA ABC'!$H$10:$M$404,4,0)</f>
        <v>#N/A</v>
      </c>
      <c r="L484" s="198">
        <f>IFERROR(Tabela5[[#This Row],[VALOR.]]/'CURVA ABC'!$J$2,0)</f>
        <v>0</v>
      </c>
      <c r="M484" s="198" t="e">
        <f>VLOOKUP(Tabela5[[#This Row],[PRODUTO]],'CURVA ABC'!$H$10:$M$404,5,0)</f>
        <v>#N/A</v>
      </c>
      <c r="N484" s="199" t="e">
        <f>VLOOKUP(Tabela5[[#This Row],[PRODUTO]],'CURVA ABC'!$H$10:$M$404,6,0)</f>
        <v>#N/A</v>
      </c>
      <c r="O484" s="197" t="e">
        <f>IF(AND(COMPARATIVO!$H484="",COMPARATIVO!$N484=""),"",IF(COMPARATIVO!$H484=COMPARATIVO!$N484,"EQUILIBRADO",IF(AND(COMPARATIVO!$H484="A",COMPARATIVO!$N484="B"),"GIRO BAIXO",IF(AND(COMPARATIVO!$H484="A",COMPARATIVO!$N484="C"),"GIRO MUITO BAIXO",IF(AND(COMPARATIVO!$H484="B",COMPARATIVO!$N484="A"),"GIRO ALTO",IF(AND(COMPARATIVO!$H484="B",COMPARATIVO!$N484="C"),"GIRO BAIXO",IF(AND(COMPARATIVO!$H484="C",COMPARATIVO!$N484="A"),"GIRO MUITO ALTO",IF(AND(COMPARATIVO!$H484="C",COMPARATIVO!$N484="B"),"GIRO ALTO",""))))))))</f>
        <v>#N/A</v>
      </c>
    </row>
    <row r="485" spans="1:15" x14ac:dyDescent="0.25">
      <c r="A485" s="200">
        <f>'CURVA ABC'!A489</f>
        <v>0</v>
      </c>
      <c r="B485" s="200" t="str">
        <f>IFERROR(VLOOKUP(Tabela5[[#This Row],[PRODUTO]],CADASTRO!$B$2:$C$393,2,0),"")</f>
        <v/>
      </c>
      <c r="C485" s="200">
        <f>'CURVA ABC'!B489</f>
        <v>0</v>
      </c>
      <c r="D485" s="194">
        <f>'CURVA ABC'!C489</f>
        <v>0</v>
      </c>
      <c r="E485" s="194">
        <f>'CURVA ABC'!D489</f>
        <v>0</v>
      </c>
      <c r="F485" s="195">
        <f>IFERROR(Tabela5[[#This Row],[VALOR]]/'CURVA ABC'!$C$2,0)</f>
        <v>0</v>
      </c>
      <c r="G485" s="195">
        <f>'CURVA ABC'!E489</f>
        <v>0</v>
      </c>
      <c r="H485" s="196" t="str">
        <f>'CURVA ABC'!F489</f>
        <v/>
      </c>
      <c r="I485" s="196" t="e">
        <f>VLOOKUP(Tabela5[[#This Row],[PRODUTO]],'CURVA ABC'!$H$10:$M$404,2,0)</f>
        <v>#N/A</v>
      </c>
      <c r="J485" s="194" t="e">
        <f>VLOOKUP(Tabela5[[#This Row],[PRODUTO]],'CURVA ABC'!$H$10:$M$404,3,0)</f>
        <v>#N/A</v>
      </c>
      <c r="K485" s="194" t="e">
        <f>VLOOKUP(Tabela5[[#This Row],[PRODUTO]],'CURVA ABC'!$H$10:$M$404,4,0)</f>
        <v>#N/A</v>
      </c>
      <c r="L485" s="195">
        <f>IFERROR(Tabela5[[#This Row],[VALOR.]]/'CURVA ABC'!$J$2,0)</f>
        <v>0</v>
      </c>
      <c r="M485" s="195" t="e">
        <f>VLOOKUP(Tabela5[[#This Row],[PRODUTO]],'CURVA ABC'!$H$10:$M$404,5,0)</f>
        <v>#N/A</v>
      </c>
      <c r="N485" s="196" t="e">
        <f>VLOOKUP(Tabela5[[#This Row],[PRODUTO]],'CURVA ABC'!$H$10:$M$404,6,0)</f>
        <v>#N/A</v>
      </c>
      <c r="O485" s="194" t="e">
        <f>IF(AND(COMPARATIVO!$H485="",COMPARATIVO!$N485=""),"",IF(COMPARATIVO!$H485=COMPARATIVO!$N485,"EQUILIBRADO",IF(AND(COMPARATIVO!$H485="A",COMPARATIVO!$N485="B"),"GIRO BAIXO",IF(AND(COMPARATIVO!$H485="A",COMPARATIVO!$N485="C"),"GIRO MUITO BAIXO",IF(AND(COMPARATIVO!$H485="B",COMPARATIVO!$N485="A"),"GIRO ALTO",IF(AND(COMPARATIVO!$H485="B",COMPARATIVO!$N485="C"),"GIRO BAIXO",IF(AND(COMPARATIVO!$H485="C",COMPARATIVO!$N485="A"),"GIRO MUITO ALTO",IF(AND(COMPARATIVO!$H485="C",COMPARATIVO!$N485="B"),"GIRO ALTO",""))))))))</f>
        <v>#N/A</v>
      </c>
    </row>
    <row r="486" spans="1:15" x14ac:dyDescent="0.25">
      <c r="A486" s="201">
        <f>'CURVA ABC'!A490</f>
        <v>0</v>
      </c>
      <c r="B486" s="201" t="str">
        <f>IFERROR(VLOOKUP(Tabela5[[#This Row],[PRODUTO]],CADASTRO!$B$2:$C$393,2,0),"")</f>
        <v/>
      </c>
      <c r="C486" s="201">
        <f>'CURVA ABC'!B490</f>
        <v>0</v>
      </c>
      <c r="D486" s="197">
        <f>'CURVA ABC'!C490</f>
        <v>0</v>
      </c>
      <c r="E486" s="197">
        <f>'CURVA ABC'!D490</f>
        <v>0</v>
      </c>
      <c r="F486" s="198">
        <f>IFERROR(Tabela5[[#This Row],[VALOR]]/'CURVA ABC'!$C$2,0)</f>
        <v>0</v>
      </c>
      <c r="G486" s="198">
        <f>'CURVA ABC'!E490</f>
        <v>0</v>
      </c>
      <c r="H486" s="199" t="str">
        <f>'CURVA ABC'!F490</f>
        <v/>
      </c>
      <c r="I486" s="199" t="e">
        <f>VLOOKUP(Tabela5[[#This Row],[PRODUTO]],'CURVA ABC'!$H$10:$M$404,2,0)</f>
        <v>#N/A</v>
      </c>
      <c r="J486" s="197" t="e">
        <f>VLOOKUP(Tabela5[[#This Row],[PRODUTO]],'CURVA ABC'!$H$10:$M$404,3,0)</f>
        <v>#N/A</v>
      </c>
      <c r="K486" s="197" t="e">
        <f>VLOOKUP(Tabela5[[#This Row],[PRODUTO]],'CURVA ABC'!$H$10:$M$404,4,0)</f>
        <v>#N/A</v>
      </c>
      <c r="L486" s="198">
        <f>IFERROR(Tabela5[[#This Row],[VALOR.]]/'CURVA ABC'!$J$2,0)</f>
        <v>0</v>
      </c>
      <c r="M486" s="198" t="e">
        <f>VLOOKUP(Tabela5[[#This Row],[PRODUTO]],'CURVA ABC'!$H$10:$M$404,5,0)</f>
        <v>#N/A</v>
      </c>
      <c r="N486" s="199" t="e">
        <f>VLOOKUP(Tabela5[[#This Row],[PRODUTO]],'CURVA ABC'!$H$10:$M$404,6,0)</f>
        <v>#N/A</v>
      </c>
      <c r="O486" s="197" t="e">
        <f>IF(AND(COMPARATIVO!$H486="",COMPARATIVO!$N486=""),"",IF(COMPARATIVO!$H486=COMPARATIVO!$N486,"EQUILIBRADO",IF(AND(COMPARATIVO!$H486="A",COMPARATIVO!$N486="B"),"GIRO BAIXO",IF(AND(COMPARATIVO!$H486="A",COMPARATIVO!$N486="C"),"GIRO MUITO BAIXO",IF(AND(COMPARATIVO!$H486="B",COMPARATIVO!$N486="A"),"GIRO ALTO",IF(AND(COMPARATIVO!$H486="B",COMPARATIVO!$N486="C"),"GIRO BAIXO",IF(AND(COMPARATIVO!$H486="C",COMPARATIVO!$N486="A"),"GIRO MUITO ALTO",IF(AND(COMPARATIVO!$H486="C",COMPARATIVO!$N486="B"),"GIRO ALTO",""))))))))</f>
        <v>#N/A</v>
      </c>
    </row>
    <row r="487" spans="1:15" x14ac:dyDescent="0.25">
      <c r="A487" s="200">
        <f>'CURVA ABC'!A491</f>
        <v>0</v>
      </c>
      <c r="B487" s="200" t="str">
        <f>IFERROR(VLOOKUP(Tabela5[[#This Row],[PRODUTO]],CADASTRO!$B$2:$C$393,2,0),"")</f>
        <v/>
      </c>
      <c r="C487" s="200">
        <f>'CURVA ABC'!B491</f>
        <v>0</v>
      </c>
      <c r="D487" s="194">
        <f>'CURVA ABC'!C491</f>
        <v>0</v>
      </c>
      <c r="E487" s="194">
        <f>'CURVA ABC'!D491</f>
        <v>0</v>
      </c>
      <c r="F487" s="195">
        <f>IFERROR(Tabela5[[#This Row],[VALOR]]/'CURVA ABC'!$C$2,0)</f>
        <v>0</v>
      </c>
      <c r="G487" s="195">
        <f>'CURVA ABC'!E491</f>
        <v>0</v>
      </c>
      <c r="H487" s="196" t="str">
        <f>'CURVA ABC'!F491</f>
        <v/>
      </c>
      <c r="I487" s="196" t="e">
        <f>VLOOKUP(Tabela5[[#This Row],[PRODUTO]],'CURVA ABC'!$H$10:$M$404,2,0)</f>
        <v>#N/A</v>
      </c>
      <c r="J487" s="194" t="e">
        <f>VLOOKUP(Tabela5[[#This Row],[PRODUTO]],'CURVA ABC'!$H$10:$M$404,3,0)</f>
        <v>#N/A</v>
      </c>
      <c r="K487" s="194" t="e">
        <f>VLOOKUP(Tabela5[[#This Row],[PRODUTO]],'CURVA ABC'!$H$10:$M$404,4,0)</f>
        <v>#N/A</v>
      </c>
      <c r="L487" s="195">
        <f>IFERROR(Tabela5[[#This Row],[VALOR.]]/'CURVA ABC'!$J$2,0)</f>
        <v>0</v>
      </c>
      <c r="M487" s="195" t="e">
        <f>VLOOKUP(Tabela5[[#This Row],[PRODUTO]],'CURVA ABC'!$H$10:$M$404,5,0)</f>
        <v>#N/A</v>
      </c>
      <c r="N487" s="196" t="e">
        <f>VLOOKUP(Tabela5[[#This Row],[PRODUTO]],'CURVA ABC'!$H$10:$M$404,6,0)</f>
        <v>#N/A</v>
      </c>
      <c r="O487" s="194" t="e">
        <f>IF(AND(COMPARATIVO!$H487="",COMPARATIVO!$N487=""),"",IF(COMPARATIVO!$H487=COMPARATIVO!$N487,"EQUILIBRADO",IF(AND(COMPARATIVO!$H487="A",COMPARATIVO!$N487="B"),"GIRO BAIXO",IF(AND(COMPARATIVO!$H487="A",COMPARATIVO!$N487="C"),"GIRO MUITO BAIXO",IF(AND(COMPARATIVO!$H487="B",COMPARATIVO!$N487="A"),"GIRO ALTO",IF(AND(COMPARATIVO!$H487="B",COMPARATIVO!$N487="C"),"GIRO BAIXO",IF(AND(COMPARATIVO!$H487="C",COMPARATIVO!$N487="A"),"GIRO MUITO ALTO",IF(AND(COMPARATIVO!$H487="C",COMPARATIVO!$N487="B"),"GIRO ALTO",""))))))))</f>
        <v>#N/A</v>
      </c>
    </row>
    <row r="488" spans="1:15" x14ac:dyDescent="0.25">
      <c r="A488" s="201">
        <f>'CURVA ABC'!A492</f>
        <v>0</v>
      </c>
      <c r="B488" s="201" t="str">
        <f>IFERROR(VLOOKUP(Tabela5[[#This Row],[PRODUTO]],CADASTRO!$B$2:$C$393,2,0),"")</f>
        <v/>
      </c>
      <c r="C488" s="201">
        <f>'CURVA ABC'!B492</f>
        <v>0</v>
      </c>
      <c r="D488" s="197">
        <f>'CURVA ABC'!C492</f>
        <v>0</v>
      </c>
      <c r="E488" s="197">
        <f>'CURVA ABC'!D492</f>
        <v>0</v>
      </c>
      <c r="F488" s="198">
        <f>IFERROR(Tabela5[[#This Row],[VALOR]]/'CURVA ABC'!$C$2,0)</f>
        <v>0</v>
      </c>
      <c r="G488" s="198">
        <f>'CURVA ABC'!E492</f>
        <v>0</v>
      </c>
      <c r="H488" s="199" t="str">
        <f>'CURVA ABC'!F492</f>
        <v/>
      </c>
      <c r="I488" s="199" t="e">
        <f>VLOOKUP(Tabela5[[#This Row],[PRODUTO]],'CURVA ABC'!$H$10:$M$404,2,0)</f>
        <v>#N/A</v>
      </c>
      <c r="J488" s="197" t="e">
        <f>VLOOKUP(Tabela5[[#This Row],[PRODUTO]],'CURVA ABC'!$H$10:$M$404,3,0)</f>
        <v>#N/A</v>
      </c>
      <c r="K488" s="197" t="e">
        <f>VLOOKUP(Tabela5[[#This Row],[PRODUTO]],'CURVA ABC'!$H$10:$M$404,4,0)</f>
        <v>#N/A</v>
      </c>
      <c r="L488" s="198">
        <f>IFERROR(Tabela5[[#This Row],[VALOR.]]/'CURVA ABC'!$J$2,0)</f>
        <v>0</v>
      </c>
      <c r="M488" s="198" t="e">
        <f>VLOOKUP(Tabela5[[#This Row],[PRODUTO]],'CURVA ABC'!$H$10:$M$404,5,0)</f>
        <v>#N/A</v>
      </c>
      <c r="N488" s="199" t="e">
        <f>VLOOKUP(Tabela5[[#This Row],[PRODUTO]],'CURVA ABC'!$H$10:$M$404,6,0)</f>
        <v>#N/A</v>
      </c>
      <c r="O488" s="197" t="e">
        <f>IF(AND(COMPARATIVO!$H488="",COMPARATIVO!$N488=""),"",IF(COMPARATIVO!$H488=COMPARATIVO!$N488,"EQUILIBRADO",IF(AND(COMPARATIVO!$H488="A",COMPARATIVO!$N488="B"),"GIRO BAIXO",IF(AND(COMPARATIVO!$H488="A",COMPARATIVO!$N488="C"),"GIRO MUITO BAIXO",IF(AND(COMPARATIVO!$H488="B",COMPARATIVO!$N488="A"),"GIRO ALTO",IF(AND(COMPARATIVO!$H488="B",COMPARATIVO!$N488="C"),"GIRO BAIXO",IF(AND(COMPARATIVO!$H488="C",COMPARATIVO!$N488="A"),"GIRO MUITO ALTO",IF(AND(COMPARATIVO!$H488="C",COMPARATIVO!$N488="B"),"GIRO ALTO",""))))))))</f>
        <v>#N/A</v>
      </c>
    </row>
    <row r="489" spans="1:15" x14ac:dyDescent="0.25">
      <c r="A489" s="200">
        <f>'CURVA ABC'!A493</f>
        <v>0</v>
      </c>
      <c r="B489" s="200" t="str">
        <f>IFERROR(VLOOKUP(Tabela5[[#This Row],[PRODUTO]],CADASTRO!$B$2:$C$393,2,0),"")</f>
        <v/>
      </c>
      <c r="C489" s="200">
        <f>'CURVA ABC'!B493</f>
        <v>0</v>
      </c>
      <c r="D489" s="194">
        <f>'CURVA ABC'!C493</f>
        <v>0</v>
      </c>
      <c r="E489" s="194">
        <f>'CURVA ABC'!D493</f>
        <v>0</v>
      </c>
      <c r="F489" s="195">
        <f>IFERROR(Tabela5[[#This Row],[VALOR]]/'CURVA ABC'!$C$2,0)</f>
        <v>0</v>
      </c>
      <c r="G489" s="195">
        <f>'CURVA ABC'!E493</f>
        <v>0</v>
      </c>
      <c r="H489" s="196" t="str">
        <f>'CURVA ABC'!F493</f>
        <v/>
      </c>
      <c r="I489" s="196" t="e">
        <f>VLOOKUP(Tabela5[[#This Row],[PRODUTO]],'CURVA ABC'!$H$10:$M$404,2,0)</f>
        <v>#N/A</v>
      </c>
      <c r="J489" s="194" t="e">
        <f>VLOOKUP(Tabela5[[#This Row],[PRODUTO]],'CURVA ABC'!$H$10:$M$404,3,0)</f>
        <v>#N/A</v>
      </c>
      <c r="K489" s="194" t="e">
        <f>VLOOKUP(Tabela5[[#This Row],[PRODUTO]],'CURVA ABC'!$H$10:$M$404,4,0)</f>
        <v>#N/A</v>
      </c>
      <c r="L489" s="195">
        <f>IFERROR(Tabela5[[#This Row],[VALOR.]]/'CURVA ABC'!$J$2,0)</f>
        <v>0</v>
      </c>
      <c r="M489" s="195" t="e">
        <f>VLOOKUP(Tabela5[[#This Row],[PRODUTO]],'CURVA ABC'!$H$10:$M$404,5,0)</f>
        <v>#N/A</v>
      </c>
      <c r="N489" s="196" t="e">
        <f>VLOOKUP(Tabela5[[#This Row],[PRODUTO]],'CURVA ABC'!$H$10:$M$404,6,0)</f>
        <v>#N/A</v>
      </c>
      <c r="O489" s="194" t="e">
        <f>IF(AND(COMPARATIVO!$H489="",COMPARATIVO!$N489=""),"",IF(COMPARATIVO!$H489=COMPARATIVO!$N489,"EQUILIBRADO",IF(AND(COMPARATIVO!$H489="A",COMPARATIVO!$N489="B"),"GIRO BAIXO",IF(AND(COMPARATIVO!$H489="A",COMPARATIVO!$N489="C"),"GIRO MUITO BAIXO",IF(AND(COMPARATIVO!$H489="B",COMPARATIVO!$N489="A"),"GIRO ALTO",IF(AND(COMPARATIVO!$H489="B",COMPARATIVO!$N489="C"),"GIRO BAIXO",IF(AND(COMPARATIVO!$H489="C",COMPARATIVO!$N489="A"),"GIRO MUITO ALTO",IF(AND(COMPARATIVO!$H489="C",COMPARATIVO!$N489="B"),"GIRO ALTO",""))))))))</f>
        <v>#N/A</v>
      </c>
    </row>
    <row r="490" spans="1:15" x14ac:dyDescent="0.25">
      <c r="A490" s="201">
        <f>'CURVA ABC'!A494</f>
        <v>0</v>
      </c>
      <c r="B490" s="201" t="str">
        <f>IFERROR(VLOOKUP(Tabela5[[#This Row],[PRODUTO]],CADASTRO!$B$2:$C$393,2,0),"")</f>
        <v/>
      </c>
      <c r="C490" s="201">
        <f>'CURVA ABC'!B494</f>
        <v>0</v>
      </c>
      <c r="D490" s="197">
        <f>'CURVA ABC'!C494</f>
        <v>0</v>
      </c>
      <c r="E490" s="197">
        <f>'CURVA ABC'!D494</f>
        <v>0</v>
      </c>
      <c r="F490" s="198">
        <f>IFERROR(Tabela5[[#This Row],[VALOR]]/'CURVA ABC'!$C$2,0)</f>
        <v>0</v>
      </c>
      <c r="G490" s="198">
        <f>'CURVA ABC'!E494</f>
        <v>0</v>
      </c>
      <c r="H490" s="199" t="str">
        <f>'CURVA ABC'!F494</f>
        <v/>
      </c>
      <c r="I490" s="199" t="e">
        <f>VLOOKUP(Tabela5[[#This Row],[PRODUTO]],'CURVA ABC'!$H$10:$M$404,2,0)</f>
        <v>#N/A</v>
      </c>
      <c r="J490" s="197" t="e">
        <f>VLOOKUP(Tabela5[[#This Row],[PRODUTO]],'CURVA ABC'!$H$10:$M$404,3,0)</f>
        <v>#N/A</v>
      </c>
      <c r="K490" s="197" t="e">
        <f>VLOOKUP(Tabela5[[#This Row],[PRODUTO]],'CURVA ABC'!$H$10:$M$404,4,0)</f>
        <v>#N/A</v>
      </c>
      <c r="L490" s="198">
        <f>IFERROR(Tabela5[[#This Row],[VALOR.]]/'CURVA ABC'!$J$2,0)</f>
        <v>0</v>
      </c>
      <c r="M490" s="198" t="e">
        <f>VLOOKUP(Tabela5[[#This Row],[PRODUTO]],'CURVA ABC'!$H$10:$M$404,5,0)</f>
        <v>#N/A</v>
      </c>
      <c r="N490" s="199" t="e">
        <f>VLOOKUP(Tabela5[[#This Row],[PRODUTO]],'CURVA ABC'!$H$10:$M$404,6,0)</f>
        <v>#N/A</v>
      </c>
      <c r="O490" s="197" t="e">
        <f>IF(AND(COMPARATIVO!$H490="",COMPARATIVO!$N490=""),"",IF(COMPARATIVO!$H490=COMPARATIVO!$N490,"EQUILIBRADO",IF(AND(COMPARATIVO!$H490="A",COMPARATIVO!$N490="B"),"GIRO BAIXO",IF(AND(COMPARATIVO!$H490="A",COMPARATIVO!$N490="C"),"GIRO MUITO BAIXO",IF(AND(COMPARATIVO!$H490="B",COMPARATIVO!$N490="A"),"GIRO ALTO",IF(AND(COMPARATIVO!$H490="B",COMPARATIVO!$N490="C"),"GIRO BAIXO",IF(AND(COMPARATIVO!$H490="C",COMPARATIVO!$N490="A"),"GIRO MUITO ALTO",IF(AND(COMPARATIVO!$H490="C",COMPARATIVO!$N490="B"),"GIRO ALTO",""))))))))</f>
        <v>#N/A</v>
      </c>
    </row>
    <row r="491" spans="1:15" x14ac:dyDescent="0.25">
      <c r="A491" s="200">
        <f>'CURVA ABC'!A495</f>
        <v>0</v>
      </c>
      <c r="B491" s="200" t="str">
        <f>IFERROR(VLOOKUP(Tabela5[[#This Row],[PRODUTO]],CADASTRO!$B$2:$C$393,2,0),"")</f>
        <v/>
      </c>
      <c r="C491" s="200">
        <f>'CURVA ABC'!B495</f>
        <v>0</v>
      </c>
      <c r="D491" s="194">
        <f>'CURVA ABC'!C495</f>
        <v>0</v>
      </c>
      <c r="E491" s="194">
        <f>'CURVA ABC'!D495</f>
        <v>0</v>
      </c>
      <c r="F491" s="195">
        <f>IFERROR(Tabela5[[#This Row],[VALOR]]/'CURVA ABC'!$C$2,0)</f>
        <v>0</v>
      </c>
      <c r="G491" s="195">
        <f>'CURVA ABC'!E495</f>
        <v>0</v>
      </c>
      <c r="H491" s="196" t="str">
        <f>'CURVA ABC'!F495</f>
        <v/>
      </c>
      <c r="I491" s="196" t="e">
        <f>VLOOKUP(Tabela5[[#This Row],[PRODUTO]],'CURVA ABC'!$H$10:$M$404,2,0)</f>
        <v>#N/A</v>
      </c>
      <c r="J491" s="194" t="e">
        <f>VLOOKUP(Tabela5[[#This Row],[PRODUTO]],'CURVA ABC'!$H$10:$M$404,3,0)</f>
        <v>#N/A</v>
      </c>
      <c r="K491" s="194" t="e">
        <f>VLOOKUP(Tabela5[[#This Row],[PRODUTO]],'CURVA ABC'!$H$10:$M$404,4,0)</f>
        <v>#N/A</v>
      </c>
      <c r="L491" s="195">
        <f>IFERROR(Tabela5[[#This Row],[VALOR.]]/'CURVA ABC'!$J$2,0)</f>
        <v>0</v>
      </c>
      <c r="M491" s="195" t="e">
        <f>VLOOKUP(Tabela5[[#This Row],[PRODUTO]],'CURVA ABC'!$H$10:$M$404,5,0)</f>
        <v>#N/A</v>
      </c>
      <c r="N491" s="196" t="e">
        <f>VLOOKUP(Tabela5[[#This Row],[PRODUTO]],'CURVA ABC'!$H$10:$M$404,6,0)</f>
        <v>#N/A</v>
      </c>
      <c r="O491" s="194" t="e">
        <f>IF(AND(COMPARATIVO!$H491="",COMPARATIVO!$N491=""),"",IF(COMPARATIVO!$H491=COMPARATIVO!$N491,"EQUILIBRADO",IF(AND(COMPARATIVO!$H491="A",COMPARATIVO!$N491="B"),"GIRO BAIXO",IF(AND(COMPARATIVO!$H491="A",COMPARATIVO!$N491="C"),"GIRO MUITO BAIXO",IF(AND(COMPARATIVO!$H491="B",COMPARATIVO!$N491="A"),"GIRO ALTO",IF(AND(COMPARATIVO!$H491="B",COMPARATIVO!$N491="C"),"GIRO BAIXO",IF(AND(COMPARATIVO!$H491="C",COMPARATIVO!$N491="A"),"GIRO MUITO ALTO",IF(AND(COMPARATIVO!$H491="C",COMPARATIVO!$N491="B"),"GIRO ALTO",""))))))))</f>
        <v>#N/A</v>
      </c>
    </row>
    <row r="492" spans="1:15" x14ac:dyDescent="0.25">
      <c r="A492" s="201">
        <f>'CURVA ABC'!A496</f>
        <v>0</v>
      </c>
      <c r="B492" s="201" t="str">
        <f>IFERROR(VLOOKUP(Tabela5[[#This Row],[PRODUTO]],CADASTRO!$B$2:$C$393,2,0),"")</f>
        <v/>
      </c>
      <c r="C492" s="201">
        <f>'CURVA ABC'!B496</f>
        <v>0</v>
      </c>
      <c r="D492" s="197">
        <f>'CURVA ABC'!C496</f>
        <v>0</v>
      </c>
      <c r="E492" s="197">
        <f>'CURVA ABC'!D496</f>
        <v>0</v>
      </c>
      <c r="F492" s="198">
        <f>IFERROR(Tabela5[[#This Row],[VALOR]]/'CURVA ABC'!$C$2,0)</f>
        <v>0</v>
      </c>
      <c r="G492" s="198">
        <f>'CURVA ABC'!E496</f>
        <v>0</v>
      </c>
      <c r="H492" s="199" t="str">
        <f>'CURVA ABC'!F496</f>
        <v/>
      </c>
      <c r="I492" s="199" t="e">
        <f>VLOOKUP(Tabela5[[#This Row],[PRODUTO]],'CURVA ABC'!$H$10:$M$404,2,0)</f>
        <v>#N/A</v>
      </c>
      <c r="J492" s="197" t="e">
        <f>VLOOKUP(Tabela5[[#This Row],[PRODUTO]],'CURVA ABC'!$H$10:$M$404,3,0)</f>
        <v>#N/A</v>
      </c>
      <c r="K492" s="197" t="e">
        <f>VLOOKUP(Tabela5[[#This Row],[PRODUTO]],'CURVA ABC'!$H$10:$M$404,4,0)</f>
        <v>#N/A</v>
      </c>
      <c r="L492" s="198">
        <f>IFERROR(Tabela5[[#This Row],[VALOR.]]/'CURVA ABC'!$J$2,0)</f>
        <v>0</v>
      </c>
      <c r="M492" s="198" t="e">
        <f>VLOOKUP(Tabela5[[#This Row],[PRODUTO]],'CURVA ABC'!$H$10:$M$404,5,0)</f>
        <v>#N/A</v>
      </c>
      <c r="N492" s="199" t="e">
        <f>VLOOKUP(Tabela5[[#This Row],[PRODUTO]],'CURVA ABC'!$H$10:$M$404,6,0)</f>
        <v>#N/A</v>
      </c>
      <c r="O492" s="197" t="e">
        <f>IF(AND(COMPARATIVO!$H492="",COMPARATIVO!$N492=""),"",IF(COMPARATIVO!$H492=COMPARATIVO!$N492,"EQUILIBRADO",IF(AND(COMPARATIVO!$H492="A",COMPARATIVO!$N492="B"),"GIRO BAIXO",IF(AND(COMPARATIVO!$H492="A",COMPARATIVO!$N492="C"),"GIRO MUITO BAIXO",IF(AND(COMPARATIVO!$H492="B",COMPARATIVO!$N492="A"),"GIRO ALTO",IF(AND(COMPARATIVO!$H492="B",COMPARATIVO!$N492="C"),"GIRO BAIXO",IF(AND(COMPARATIVO!$H492="C",COMPARATIVO!$N492="A"),"GIRO MUITO ALTO",IF(AND(COMPARATIVO!$H492="C",COMPARATIVO!$N492="B"),"GIRO ALTO",""))))))))</f>
        <v>#N/A</v>
      </c>
    </row>
    <row r="493" spans="1:15" x14ac:dyDescent="0.25">
      <c r="A493" s="200">
        <f>'CURVA ABC'!A497</f>
        <v>0</v>
      </c>
      <c r="B493" s="200" t="str">
        <f>IFERROR(VLOOKUP(Tabela5[[#This Row],[PRODUTO]],CADASTRO!$B$2:$C$393,2,0),"")</f>
        <v/>
      </c>
      <c r="C493" s="200">
        <f>'CURVA ABC'!B497</f>
        <v>0</v>
      </c>
      <c r="D493" s="194">
        <f>'CURVA ABC'!C497</f>
        <v>0</v>
      </c>
      <c r="E493" s="194">
        <f>'CURVA ABC'!D497</f>
        <v>0</v>
      </c>
      <c r="F493" s="195">
        <f>IFERROR(Tabela5[[#This Row],[VALOR]]/'CURVA ABC'!$C$2,0)</f>
        <v>0</v>
      </c>
      <c r="G493" s="195">
        <f>'CURVA ABC'!E497</f>
        <v>0</v>
      </c>
      <c r="H493" s="196" t="str">
        <f>'CURVA ABC'!F497</f>
        <v/>
      </c>
      <c r="I493" s="196" t="e">
        <f>VLOOKUP(Tabela5[[#This Row],[PRODUTO]],'CURVA ABC'!$H$10:$M$404,2,0)</f>
        <v>#N/A</v>
      </c>
      <c r="J493" s="194" t="e">
        <f>VLOOKUP(Tabela5[[#This Row],[PRODUTO]],'CURVA ABC'!$H$10:$M$404,3,0)</f>
        <v>#N/A</v>
      </c>
      <c r="K493" s="194" t="e">
        <f>VLOOKUP(Tabela5[[#This Row],[PRODUTO]],'CURVA ABC'!$H$10:$M$404,4,0)</f>
        <v>#N/A</v>
      </c>
      <c r="L493" s="195">
        <f>IFERROR(Tabela5[[#This Row],[VALOR.]]/'CURVA ABC'!$J$2,0)</f>
        <v>0</v>
      </c>
      <c r="M493" s="195" t="e">
        <f>VLOOKUP(Tabela5[[#This Row],[PRODUTO]],'CURVA ABC'!$H$10:$M$404,5,0)</f>
        <v>#N/A</v>
      </c>
      <c r="N493" s="196" t="e">
        <f>VLOOKUP(Tabela5[[#This Row],[PRODUTO]],'CURVA ABC'!$H$10:$M$404,6,0)</f>
        <v>#N/A</v>
      </c>
      <c r="O493" s="194" t="e">
        <f>IF(AND(COMPARATIVO!$H493="",COMPARATIVO!$N493=""),"",IF(COMPARATIVO!$H493=COMPARATIVO!$N493,"EQUILIBRADO",IF(AND(COMPARATIVO!$H493="A",COMPARATIVO!$N493="B"),"GIRO BAIXO",IF(AND(COMPARATIVO!$H493="A",COMPARATIVO!$N493="C"),"GIRO MUITO BAIXO",IF(AND(COMPARATIVO!$H493="B",COMPARATIVO!$N493="A"),"GIRO ALTO",IF(AND(COMPARATIVO!$H493="B",COMPARATIVO!$N493="C"),"GIRO BAIXO",IF(AND(COMPARATIVO!$H493="C",COMPARATIVO!$N493="A"),"GIRO MUITO ALTO",IF(AND(COMPARATIVO!$H493="C",COMPARATIVO!$N493="B"),"GIRO ALTO",""))))))))</f>
        <v>#N/A</v>
      </c>
    </row>
    <row r="494" spans="1:15" x14ac:dyDescent="0.25">
      <c r="A494" s="201">
        <f>'CURVA ABC'!A498</f>
        <v>0</v>
      </c>
      <c r="B494" s="201" t="str">
        <f>IFERROR(VLOOKUP(Tabela5[[#This Row],[PRODUTO]],CADASTRO!$B$2:$C$393,2,0),"")</f>
        <v/>
      </c>
      <c r="C494" s="201">
        <f>'CURVA ABC'!B498</f>
        <v>0</v>
      </c>
      <c r="D494" s="197">
        <f>'CURVA ABC'!C498</f>
        <v>0</v>
      </c>
      <c r="E494" s="197">
        <f>'CURVA ABC'!D498</f>
        <v>0</v>
      </c>
      <c r="F494" s="198">
        <f>IFERROR(Tabela5[[#This Row],[VALOR]]/'CURVA ABC'!$C$2,0)</f>
        <v>0</v>
      </c>
      <c r="G494" s="198">
        <f>'CURVA ABC'!E498</f>
        <v>0</v>
      </c>
      <c r="H494" s="199" t="str">
        <f>'CURVA ABC'!F498</f>
        <v/>
      </c>
      <c r="I494" s="199" t="e">
        <f>VLOOKUP(Tabela5[[#This Row],[PRODUTO]],'CURVA ABC'!$H$10:$M$404,2,0)</f>
        <v>#N/A</v>
      </c>
      <c r="J494" s="197" t="e">
        <f>VLOOKUP(Tabela5[[#This Row],[PRODUTO]],'CURVA ABC'!$H$10:$M$404,3,0)</f>
        <v>#N/A</v>
      </c>
      <c r="K494" s="197" t="e">
        <f>VLOOKUP(Tabela5[[#This Row],[PRODUTO]],'CURVA ABC'!$H$10:$M$404,4,0)</f>
        <v>#N/A</v>
      </c>
      <c r="L494" s="198">
        <f>IFERROR(Tabela5[[#This Row],[VALOR.]]/'CURVA ABC'!$J$2,0)</f>
        <v>0</v>
      </c>
      <c r="M494" s="198" t="e">
        <f>VLOOKUP(Tabela5[[#This Row],[PRODUTO]],'CURVA ABC'!$H$10:$M$404,5,0)</f>
        <v>#N/A</v>
      </c>
      <c r="N494" s="199" t="e">
        <f>VLOOKUP(Tabela5[[#This Row],[PRODUTO]],'CURVA ABC'!$H$10:$M$404,6,0)</f>
        <v>#N/A</v>
      </c>
      <c r="O494" s="197" t="e">
        <f>IF(AND(COMPARATIVO!$H494="",COMPARATIVO!$N494=""),"",IF(COMPARATIVO!$H494=COMPARATIVO!$N494,"EQUILIBRADO",IF(AND(COMPARATIVO!$H494="A",COMPARATIVO!$N494="B"),"GIRO BAIXO",IF(AND(COMPARATIVO!$H494="A",COMPARATIVO!$N494="C"),"GIRO MUITO BAIXO",IF(AND(COMPARATIVO!$H494="B",COMPARATIVO!$N494="A"),"GIRO ALTO",IF(AND(COMPARATIVO!$H494="B",COMPARATIVO!$N494="C"),"GIRO BAIXO",IF(AND(COMPARATIVO!$H494="C",COMPARATIVO!$N494="A"),"GIRO MUITO ALTO",IF(AND(COMPARATIVO!$H494="C",COMPARATIVO!$N494="B"),"GIRO ALTO",""))))))))</f>
        <v>#N/A</v>
      </c>
    </row>
    <row r="495" spans="1:15" x14ac:dyDescent="0.25">
      <c r="A495" s="200">
        <f>'CURVA ABC'!A499</f>
        <v>0</v>
      </c>
      <c r="B495" s="200" t="str">
        <f>IFERROR(VLOOKUP(Tabela5[[#This Row],[PRODUTO]],CADASTRO!$B$2:$C$393,2,0),"")</f>
        <v/>
      </c>
      <c r="C495" s="200">
        <f>'CURVA ABC'!B499</f>
        <v>0</v>
      </c>
      <c r="D495" s="194">
        <f>'CURVA ABC'!C499</f>
        <v>0</v>
      </c>
      <c r="E495" s="194">
        <f>'CURVA ABC'!D499</f>
        <v>0</v>
      </c>
      <c r="F495" s="195">
        <f>IFERROR(Tabela5[[#This Row],[VALOR]]/'CURVA ABC'!$C$2,0)</f>
        <v>0</v>
      </c>
      <c r="G495" s="195">
        <f>'CURVA ABC'!E499</f>
        <v>0</v>
      </c>
      <c r="H495" s="196" t="str">
        <f>'CURVA ABC'!F499</f>
        <v/>
      </c>
      <c r="I495" s="196" t="e">
        <f>VLOOKUP(Tabela5[[#This Row],[PRODUTO]],'CURVA ABC'!$H$10:$M$404,2,0)</f>
        <v>#N/A</v>
      </c>
      <c r="J495" s="194" t="e">
        <f>VLOOKUP(Tabela5[[#This Row],[PRODUTO]],'CURVA ABC'!$H$10:$M$404,3,0)</f>
        <v>#N/A</v>
      </c>
      <c r="K495" s="194" t="e">
        <f>VLOOKUP(Tabela5[[#This Row],[PRODUTO]],'CURVA ABC'!$H$10:$M$404,4,0)</f>
        <v>#N/A</v>
      </c>
      <c r="L495" s="195">
        <f>IFERROR(Tabela5[[#This Row],[VALOR.]]/'CURVA ABC'!$J$2,0)</f>
        <v>0</v>
      </c>
      <c r="M495" s="195" t="e">
        <f>VLOOKUP(Tabela5[[#This Row],[PRODUTO]],'CURVA ABC'!$H$10:$M$404,5,0)</f>
        <v>#N/A</v>
      </c>
      <c r="N495" s="196" t="e">
        <f>VLOOKUP(Tabela5[[#This Row],[PRODUTO]],'CURVA ABC'!$H$10:$M$404,6,0)</f>
        <v>#N/A</v>
      </c>
      <c r="O495" s="194" t="e">
        <f>IF(AND(COMPARATIVO!$H495="",COMPARATIVO!$N495=""),"",IF(COMPARATIVO!$H495=COMPARATIVO!$N495,"EQUILIBRADO",IF(AND(COMPARATIVO!$H495="A",COMPARATIVO!$N495="B"),"GIRO BAIXO",IF(AND(COMPARATIVO!$H495="A",COMPARATIVO!$N495="C"),"GIRO MUITO BAIXO",IF(AND(COMPARATIVO!$H495="B",COMPARATIVO!$N495="A"),"GIRO ALTO",IF(AND(COMPARATIVO!$H495="B",COMPARATIVO!$N495="C"),"GIRO BAIXO",IF(AND(COMPARATIVO!$H495="C",COMPARATIVO!$N495="A"),"GIRO MUITO ALTO",IF(AND(COMPARATIVO!$H495="C",COMPARATIVO!$N495="B"),"GIRO ALTO",""))))))))</f>
        <v>#N/A</v>
      </c>
    </row>
    <row r="496" spans="1:15" x14ac:dyDescent="0.25">
      <c r="A496" s="201">
        <f>'CURVA ABC'!A500</f>
        <v>0</v>
      </c>
      <c r="B496" s="201" t="str">
        <f>IFERROR(VLOOKUP(Tabela5[[#This Row],[PRODUTO]],CADASTRO!$B$2:$C$393,2,0),"")</f>
        <v/>
      </c>
      <c r="C496" s="201">
        <f>'CURVA ABC'!B500</f>
        <v>0</v>
      </c>
      <c r="D496" s="197">
        <f>'CURVA ABC'!C500</f>
        <v>0</v>
      </c>
      <c r="E496" s="197">
        <f>'CURVA ABC'!D500</f>
        <v>0</v>
      </c>
      <c r="F496" s="198">
        <f>IFERROR(Tabela5[[#This Row],[VALOR]]/'CURVA ABC'!$C$2,0)</f>
        <v>0</v>
      </c>
      <c r="G496" s="198">
        <f>'CURVA ABC'!E500</f>
        <v>0</v>
      </c>
      <c r="H496" s="199" t="str">
        <f>'CURVA ABC'!F500</f>
        <v/>
      </c>
      <c r="I496" s="199" t="e">
        <f>VLOOKUP(Tabela5[[#This Row],[PRODUTO]],'CURVA ABC'!$H$10:$M$404,2,0)</f>
        <v>#N/A</v>
      </c>
      <c r="J496" s="197" t="e">
        <f>VLOOKUP(Tabela5[[#This Row],[PRODUTO]],'CURVA ABC'!$H$10:$M$404,3,0)</f>
        <v>#N/A</v>
      </c>
      <c r="K496" s="197" t="e">
        <f>VLOOKUP(Tabela5[[#This Row],[PRODUTO]],'CURVA ABC'!$H$10:$M$404,4,0)</f>
        <v>#N/A</v>
      </c>
      <c r="L496" s="198">
        <f>IFERROR(Tabela5[[#This Row],[VALOR.]]/'CURVA ABC'!$J$2,0)</f>
        <v>0</v>
      </c>
      <c r="M496" s="198" t="e">
        <f>VLOOKUP(Tabela5[[#This Row],[PRODUTO]],'CURVA ABC'!$H$10:$M$404,5,0)</f>
        <v>#N/A</v>
      </c>
      <c r="N496" s="199" t="e">
        <f>VLOOKUP(Tabela5[[#This Row],[PRODUTO]],'CURVA ABC'!$H$10:$M$404,6,0)</f>
        <v>#N/A</v>
      </c>
      <c r="O496" s="197" t="e">
        <f>IF(AND(COMPARATIVO!$H496="",COMPARATIVO!$N496=""),"",IF(COMPARATIVO!$H496=COMPARATIVO!$N496,"EQUILIBRADO",IF(AND(COMPARATIVO!$H496="A",COMPARATIVO!$N496="B"),"GIRO BAIXO",IF(AND(COMPARATIVO!$H496="A",COMPARATIVO!$N496="C"),"GIRO MUITO BAIXO",IF(AND(COMPARATIVO!$H496="B",COMPARATIVO!$N496="A"),"GIRO ALTO",IF(AND(COMPARATIVO!$H496="B",COMPARATIVO!$N496="C"),"GIRO BAIXO",IF(AND(COMPARATIVO!$H496="C",COMPARATIVO!$N496="A"),"GIRO MUITO ALTO",IF(AND(COMPARATIVO!$H496="C",COMPARATIVO!$N496="B"),"GIRO ALTO",""))))))))</f>
        <v>#N/A</v>
      </c>
    </row>
    <row r="497" spans="1:15" x14ac:dyDescent="0.25">
      <c r="A497" s="200">
        <f>'CURVA ABC'!A501</f>
        <v>0</v>
      </c>
      <c r="B497" s="200" t="str">
        <f>IFERROR(VLOOKUP(Tabela5[[#This Row],[PRODUTO]],CADASTRO!$B$2:$C$393,2,0),"")</f>
        <v/>
      </c>
      <c r="C497" s="200">
        <f>'CURVA ABC'!B501</f>
        <v>0</v>
      </c>
      <c r="D497" s="194">
        <f>'CURVA ABC'!C501</f>
        <v>0</v>
      </c>
      <c r="E497" s="194">
        <f>'CURVA ABC'!D501</f>
        <v>0</v>
      </c>
      <c r="F497" s="195">
        <f>IFERROR(Tabela5[[#This Row],[VALOR]]/'CURVA ABC'!$C$2,0)</f>
        <v>0</v>
      </c>
      <c r="G497" s="195">
        <f>'CURVA ABC'!E501</f>
        <v>0</v>
      </c>
      <c r="H497" s="196" t="str">
        <f>'CURVA ABC'!F501</f>
        <v/>
      </c>
      <c r="I497" s="196" t="e">
        <f>VLOOKUP(Tabela5[[#This Row],[PRODUTO]],'CURVA ABC'!$H$10:$M$404,2,0)</f>
        <v>#N/A</v>
      </c>
      <c r="J497" s="194" t="e">
        <f>VLOOKUP(Tabela5[[#This Row],[PRODUTO]],'CURVA ABC'!$H$10:$M$404,3,0)</f>
        <v>#N/A</v>
      </c>
      <c r="K497" s="194" t="e">
        <f>VLOOKUP(Tabela5[[#This Row],[PRODUTO]],'CURVA ABC'!$H$10:$M$404,4,0)</f>
        <v>#N/A</v>
      </c>
      <c r="L497" s="195">
        <f>IFERROR(Tabela5[[#This Row],[VALOR.]]/'CURVA ABC'!$J$2,0)</f>
        <v>0</v>
      </c>
      <c r="M497" s="195" t="e">
        <f>VLOOKUP(Tabela5[[#This Row],[PRODUTO]],'CURVA ABC'!$H$10:$M$404,5,0)</f>
        <v>#N/A</v>
      </c>
      <c r="N497" s="196" t="e">
        <f>VLOOKUP(Tabela5[[#This Row],[PRODUTO]],'CURVA ABC'!$H$10:$M$404,6,0)</f>
        <v>#N/A</v>
      </c>
      <c r="O497" s="194" t="e">
        <f>IF(AND(COMPARATIVO!$H497="",COMPARATIVO!$N497=""),"",IF(COMPARATIVO!$H497=COMPARATIVO!$N497,"EQUILIBRADO",IF(AND(COMPARATIVO!$H497="A",COMPARATIVO!$N497="B"),"GIRO BAIXO",IF(AND(COMPARATIVO!$H497="A",COMPARATIVO!$N497="C"),"GIRO MUITO BAIXO",IF(AND(COMPARATIVO!$H497="B",COMPARATIVO!$N497="A"),"GIRO ALTO",IF(AND(COMPARATIVO!$H497="B",COMPARATIVO!$N497="C"),"GIRO BAIXO",IF(AND(COMPARATIVO!$H497="C",COMPARATIVO!$N497="A"),"GIRO MUITO ALTO",IF(AND(COMPARATIVO!$H497="C",COMPARATIVO!$N497="B"),"GIRO ALTO",""))))))))</f>
        <v>#N/A</v>
      </c>
    </row>
    <row r="498" spans="1:15" x14ac:dyDescent="0.25">
      <c r="A498" s="201">
        <f>'CURVA ABC'!A502</f>
        <v>0</v>
      </c>
      <c r="B498" s="201" t="str">
        <f>IFERROR(VLOOKUP(Tabela5[[#This Row],[PRODUTO]],CADASTRO!$B$2:$C$393,2,0),"")</f>
        <v/>
      </c>
      <c r="C498" s="201">
        <f>'CURVA ABC'!B502</f>
        <v>0</v>
      </c>
      <c r="D498" s="197">
        <f>'CURVA ABC'!C502</f>
        <v>0</v>
      </c>
      <c r="E498" s="197">
        <f>'CURVA ABC'!D502</f>
        <v>0</v>
      </c>
      <c r="F498" s="198">
        <f>IFERROR(Tabela5[[#This Row],[VALOR]]/'CURVA ABC'!$C$2,0)</f>
        <v>0</v>
      </c>
      <c r="G498" s="198">
        <f>'CURVA ABC'!E502</f>
        <v>0</v>
      </c>
      <c r="H498" s="199" t="str">
        <f>'CURVA ABC'!F502</f>
        <v/>
      </c>
      <c r="I498" s="199" t="e">
        <f>VLOOKUP(Tabela5[[#This Row],[PRODUTO]],'CURVA ABC'!$H$10:$M$404,2,0)</f>
        <v>#N/A</v>
      </c>
      <c r="J498" s="197" t="e">
        <f>VLOOKUP(Tabela5[[#This Row],[PRODUTO]],'CURVA ABC'!$H$10:$M$404,3,0)</f>
        <v>#N/A</v>
      </c>
      <c r="K498" s="197" t="e">
        <f>VLOOKUP(Tabela5[[#This Row],[PRODUTO]],'CURVA ABC'!$H$10:$M$404,4,0)</f>
        <v>#N/A</v>
      </c>
      <c r="L498" s="198">
        <f>IFERROR(Tabela5[[#This Row],[VALOR.]]/'CURVA ABC'!$J$2,0)</f>
        <v>0</v>
      </c>
      <c r="M498" s="198" t="e">
        <f>VLOOKUP(Tabela5[[#This Row],[PRODUTO]],'CURVA ABC'!$H$10:$M$404,5,0)</f>
        <v>#N/A</v>
      </c>
      <c r="N498" s="199" t="e">
        <f>VLOOKUP(Tabela5[[#This Row],[PRODUTO]],'CURVA ABC'!$H$10:$M$404,6,0)</f>
        <v>#N/A</v>
      </c>
      <c r="O498" s="197" t="e">
        <f>IF(AND(COMPARATIVO!$H498="",COMPARATIVO!$N498=""),"",IF(COMPARATIVO!$H498=COMPARATIVO!$N498,"EQUILIBRADO",IF(AND(COMPARATIVO!$H498="A",COMPARATIVO!$N498="B"),"GIRO BAIXO",IF(AND(COMPARATIVO!$H498="A",COMPARATIVO!$N498="C"),"GIRO MUITO BAIXO",IF(AND(COMPARATIVO!$H498="B",COMPARATIVO!$N498="A"),"GIRO ALTO",IF(AND(COMPARATIVO!$H498="B",COMPARATIVO!$N498="C"),"GIRO BAIXO",IF(AND(COMPARATIVO!$H498="C",COMPARATIVO!$N498="A"),"GIRO MUITO ALTO",IF(AND(COMPARATIVO!$H498="C",COMPARATIVO!$N498="B"),"GIRO ALTO",""))))))))</f>
        <v>#N/A</v>
      </c>
    </row>
    <row r="499" spans="1:15" x14ac:dyDescent="0.25">
      <c r="A499" s="200">
        <f>'CURVA ABC'!A503</f>
        <v>0</v>
      </c>
      <c r="B499" s="200" t="str">
        <f>IFERROR(VLOOKUP(Tabela5[[#This Row],[PRODUTO]],CADASTRO!$B$2:$C$393,2,0),"")</f>
        <v/>
      </c>
      <c r="C499" s="200">
        <f>'CURVA ABC'!B503</f>
        <v>0</v>
      </c>
      <c r="D499" s="194">
        <f>'CURVA ABC'!C503</f>
        <v>0</v>
      </c>
      <c r="E499" s="194">
        <f>'CURVA ABC'!D503</f>
        <v>0</v>
      </c>
      <c r="F499" s="195">
        <f>IFERROR(Tabela5[[#This Row],[VALOR]]/'CURVA ABC'!$C$2,0)</f>
        <v>0</v>
      </c>
      <c r="G499" s="195">
        <f>'CURVA ABC'!E503</f>
        <v>0</v>
      </c>
      <c r="H499" s="196" t="str">
        <f>'CURVA ABC'!F503</f>
        <v/>
      </c>
      <c r="I499" s="196" t="e">
        <f>VLOOKUP(Tabela5[[#This Row],[PRODUTO]],'CURVA ABC'!$H$10:$M$404,2,0)</f>
        <v>#N/A</v>
      </c>
      <c r="J499" s="194" t="e">
        <f>VLOOKUP(Tabela5[[#This Row],[PRODUTO]],'CURVA ABC'!$H$10:$M$404,3,0)</f>
        <v>#N/A</v>
      </c>
      <c r="K499" s="194" t="e">
        <f>VLOOKUP(Tabela5[[#This Row],[PRODUTO]],'CURVA ABC'!$H$10:$M$404,4,0)</f>
        <v>#N/A</v>
      </c>
      <c r="L499" s="195">
        <f>IFERROR(Tabela5[[#This Row],[VALOR.]]/'CURVA ABC'!$J$2,0)</f>
        <v>0</v>
      </c>
      <c r="M499" s="195" t="e">
        <f>VLOOKUP(Tabela5[[#This Row],[PRODUTO]],'CURVA ABC'!$H$10:$M$404,5,0)</f>
        <v>#N/A</v>
      </c>
      <c r="N499" s="196" t="e">
        <f>VLOOKUP(Tabela5[[#This Row],[PRODUTO]],'CURVA ABC'!$H$10:$M$404,6,0)</f>
        <v>#N/A</v>
      </c>
      <c r="O499" s="194" t="e">
        <f>IF(AND(COMPARATIVO!$H499="",COMPARATIVO!$N499=""),"",IF(COMPARATIVO!$H499=COMPARATIVO!$N499,"EQUILIBRADO",IF(AND(COMPARATIVO!$H499="A",COMPARATIVO!$N499="B"),"GIRO BAIXO",IF(AND(COMPARATIVO!$H499="A",COMPARATIVO!$N499="C"),"GIRO MUITO BAIXO",IF(AND(COMPARATIVO!$H499="B",COMPARATIVO!$N499="A"),"GIRO ALTO",IF(AND(COMPARATIVO!$H499="B",COMPARATIVO!$N499="C"),"GIRO BAIXO",IF(AND(COMPARATIVO!$H499="C",COMPARATIVO!$N499="A"),"GIRO MUITO ALTO",IF(AND(COMPARATIVO!$H499="C",COMPARATIVO!$N499="B"),"GIRO ALTO",""))))))))</f>
        <v>#N/A</v>
      </c>
    </row>
    <row r="500" spans="1:15" x14ac:dyDescent="0.25">
      <c r="A500" s="201">
        <f>'CURVA ABC'!A504</f>
        <v>0</v>
      </c>
      <c r="B500" s="201" t="str">
        <f>IFERROR(VLOOKUP(Tabela5[[#This Row],[PRODUTO]],CADASTRO!$B$2:$C$393,2,0),"")</f>
        <v/>
      </c>
      <c r="C500" s="201">
        <f>'CURVA ABC'!B504</f>
        <v>0</v>
      </c>
      <c r="D500" s="197">
        <f>'CURVA ABC'!C504</f>
        <v>0</v>
      </c>
      <c r="E500" s="197">
        <f>'CURVA ABC'!D504</f>
        <v>0</v>
      </c>
      <c r="F500" s="198">
        <f>IFERROR(Tabela5[[#This Row],[VALOR]]/'CURVA ABC'!$C$2,0)</f>
        <v>0</v>
      </c>
      <c r="G500" s="198">
        <f>'CURVA ABC'!E504</f>
        <v>0</v>
      </c>
      <c r="H500" s="199" t="str">
        <f>'CURVA ABC'!F504</f>
        <v/>
      </c>
      <c r="I500" s="199" t="e">
        <f>VLOOKUP(Tabela5[[#This Row],[PRODUTO]],'CURVA ABC'!$H$10:$M$404,2,0)</f>
        <v>#N/A</v>
      </c>
      <c r="J500" s="197" t="e">
        <f>VLOOKUP(Tabela5[[#This Row],[PRODUTO]],'CURVA ABC'!$H$10:$M$404,3,0)</f>
        <v>#N/A</v>
      </c>
      <c r="K500" s="197" t="e">
        <f>VLOOKUP(Tabela5[[#This Row],[PRODUTO]],'CURVA ABC'!$H$10:$M$404,4,0)</f>
        <v>#N/A</v>
      </c>
      <c r="L500" s="198">
        <f>IFERROR(Tabela5[[#This Row],[VALOR.]]/'CURVA ABC'!$J$2,0)</f>
        <v>0</v>
      </c>
      <c r="M500" s="198" t="e">
        <f>VLOOKUP(Tabela5[[#This Row],[PRODUTO]],'CURVA ABC'!$H$10:$M$404,5,0)</f>
        <v>#N/A</v>
      </c>
      <c r="N500" s="199" t="e">
        <f>VLOOKUP(Tabela5[[#This Row],[PRODUTO]],'CURVA ABC'!$H$10:$M$404,6,0)</f>
        <v>#N/A</v>
      </c>
      <c r="O500" s="197" t="e">
        <f>IF(AND(COMPARATIVO!$H500="",COMPARATIVO!$N500=""),"",IF(COMPARATIVO!$H500=COMPARATIVO!$N500,"EQUILIBRADO",IF(AND(COMPARATIVO!$H500="A",COMPARATIVO!$N500="B"),"GIRO BAIXO",IF(AND(COMPARATIVO!$H500="A",COMPARATIVO!$N500="C"),"GIRO MUITO BAIXO",IF(AND(COMPARATIVO!$H500="B",COMPARATIVO!$N500="A"),"GIRO ALTO",IF(AND(COMPARATIVO!$H500="B",COMPARATIVO!$N500="C"),"GIRO BAIXO",IF(AND(COMPARATIVO!$H500="C",COMPARATIVO!$N500="A"),"GIRO MUITO ALTO",IF(AND(COMPARATIVO!$H500="C",COMPARATIVO!$N500="B"),"GIRO ALTO",""))))))))</f>
        <v>#N/A</v>
      </c>
    </row>
    <row r="501" spans="1:15" x14ac:dyDescent="0.25">
      <c r="A501" s="200">
        <f>'CURVA ABC'!A505</f>
        <v>0</v>
      </c>
      <c r="B501" s="200" t="str">
        <f>IFERROR(VLOOKUP(Tabela5[[#This Row],[PRODUTO]],CADASTRO!$B$2:$C$393,2,0),"")</f>
        <v/>
      </c>
      <c r="C501" s="200">
        <f>'CURVA ABC'!B505</f>
        <v>0</v>
      </c>
      <c r="D501" s="194">
        <f>'CURVA ABC'!C505</f>
        <v>0</v>
      </c>
      <c r="E501" s="194">
        <f>'CURVA ABC'!D505</f>
        <v>0</v>
      </c>
      <c r="F501" s="195">
        <f>IFERROR(Tabela5[[#This Row],[VALOR]]/'CURVA ABC'!$C$2,0)</f>
        <v>0</v>
      </c>
      <c r="G501" s="195">
        <f>'CURVA ABC'!E505</f>
        <v>0</v>
      </c>
      <c r="H501" s="196" t="str">
        <f>'CURVA ABC'!F505</f>
        <v/>
      </c>
      <c r="I501" s="196" t="e">
        <f>VLOOKUP(Tabela5[[#This Row],[PRODUTO]],'CURVA ABC'!$H$10:$M$404,2,0)</f>
        <v>#N/A</v>
      </c>
      <c r="J501" s="194" t="e">
        <f>VLOOKUP(Tabela5[[#This Row],[PRODUTO]],'CURVA ABC'!$H$10:$M$404,3,0)</f>
        <v>#N/A</v>
      </c>
      <c r="K501" s="194" t="e">
        <f>VLOOKUP(Tabela5[[#This Row],[PRODUTO]],'CURVA ABC'!$H$10:$M$404,4,0)</f>
        <v>#N/A</v>
      </c>
      <c r="L501" s="195">
        <f>IFERROR(Tabela5[[#This Row],[VALOR.]]/'CURVA ABC'!$J$2,0)</f>
        <v>0</v>
      </c>
      <c r="M501" s="195" t="e">
        <f>VLOOKUP(Tabela5[[#This Row],[PRODUTO]],'CURVA ABC'!$H$10:$M$404,5,0)</f>
        <v>#N/A</v>
      </c>
      <c r="N501" s="196" t="e">
        <f>VLOOKUP(Tabela5[[#This Row],[PRODUTO]],'CURVA ABC'!$H$10:$M$404,6,0)</f>
        <v>#N/A</v>
      </c>
      <c r="O501" s="194" t="e">
        <f>IF(AND(COMPARATIVO!$H501="",COMPARATIVO!$N501=""),"",IF(COMPARATIVO!$H501=COMPARATIVO!$N501,"EQUILIBRADO",IF(AND(COMPARATIVO!$H501="A",COMPARATIVO!$N501="B"),"GIRO BAIXO",IF(AND(COMPARATIVO!$H501="A",COMPARATIVO!$N501="C"),"GIRO MUITO BAIXO",IF(AND(COMPARATIVO!$H501="B",COMPARATIVO!$N501="A"),"GIRO ALTO",IF(AND(COMPARATIVO!$H501="B",COMPARATIVO!$N501="C"),"GIRO BAIXO",IF(AND(COMPARATIVO!$H501="C",COMPARATIVO!$N501="A"),"GIRO MUITO ALTO",IF(AND(COMPARATIVO!$H501="C",COMPARATIVO!$N501="B"),"GIRO ALTO",""))))))))</f>
        <v>#N/A</v>
      </c>
    </row>
    <row r="502" spans="1:15" x14ac:dyDescent="0.25">
      <c r="A502" s="201">
        <f>'CURVA ABC'!A506</f>
        <v>0</v>
      </c>
      <c r="B502" s="201" t="str">
        <f>IFERROR(VLOOKUP(Tabela5[[#This Row],[PRODUTO]],CADASTRO!$B$2:$C$393,2,0),"")</f>
        <v/>
      </c>
      <c r="C502" s="201">
        <f>'CURVA ABC'!B506</f>
        <v>0</v>
      </c>
      <c r="D502" s="197">
        <f>'CURVA ABC'!C506</f>
        <v>0</v>
      </c>
      <c r="E502" s="197">
        <f>'CURVA ABC'!D506</f>
        <v>0</v>
      </c>
      <c r="F502" s="198">
        <f>IFERROR(Tabela5[[#This Row],[VALOR]]/'CURVA ABC'!$C$2,0)</f>
        <v>0</v>
      </c>
      <c r="G502" s="198">
        <f>'CURVA ABC'!E506</f>
        <v>0</v>
      </c>
      <c r="H502" s="199" t="str">
        <f>'CURVA ABC'!F506</f>
        <v/>
      </c>
      <c r="I502" s="199" t="e">
        <f>VLOOKUP(Tabela5[[#This Row],[PRODUTO]],'CURVA ABC'!$H$10:$M$404,2,0)</f>
        <v>#N/A</v>
      </c>
      <c r="J502" s="197" t="e">
        <f>VLOOKUP(Tabela5[[#This Row],[PRODUTO]],'CURVA ABC'!$H$10:$M$404,3,0)</f>
        <v>#N/A</v>
      </c>
      <c r="K502" s="197" t="e">
        <f>VLOOKUP(Tabela5[[#This Row],[PRODUTO]],'CURVA ABC'!$H$10:$M$404,4,0)</f>
        <v>#N/A</v>
      </c>
      <c r="L502" s="198">
        <f>IFERROR(Tabela5[[#This Row],[VALOR.]]/'CURVA ABC'!$J$2,0)</f>
        <v>0</v>
      </c>
      <c r="M502" s="198" t="e">
        <f>VLOOKUP(Tabela5[[#This Row],[PRODUTO]],'CURVA ABC'!$H$10:$M$404,5,0)</f>
        <v>#N/A</v>
      </c>
      <c r="N502" s="199" t="e">
        <f>VLOOKUP(Tabela5[[#This Row],[PRODUTO]],'CURVA ABC'!$H$10:$M$404,6,0)</f>
        <v>#N/A</v>
      </c>
      <c r="O502" s="197" t="e">
        <f>IF(AND(COMPARATIVO!$H502="",COMPARATIVO!$N502=""),"",IF(COMPARATIVO!$H502=COMPARATIVO!$N502,"EQUILIBRADO",IF(AND(COMPARATIVO!$H502="A",COMPARATIVO!$N502="B"),"GIRO BAIXO",IF(AND(COMPARATIVO!$H502="A",COMPARATIVO!$N502="C"),"GIRO MUITO BAIXO",IF(AND(COMPARATIVO!$H502="B",COMPARATIVO!$N502="A"),"GIRO ALTO",IF(AND(COMPARATIVO!$H502="B",COMPARATIVO!$N502="C"),"GIRO BAIXO",IF(AND(COMPARATIVO!$H502="C",COMPARATIVO!$N502="A"),"GIRO MUITO ALTO",IF(AND(COMPARATIVO!$H502="C",COMPARATIVO!$N502="B"),"GIRO ALTO",""))))))))</f>
        <v>#N/A</v>
      </c>
    </row>
    <row r="503" spans="1:15" x14ac:dyDescent="0.25">
      <c r="A503" s="200">
        <f>'CURVA ABC'!A507</f>
        <v>0</v>
      </c>
      <c r="B503" s="200" t="str">
        <f>IFERROR(VLOOKUP(Tabela5[[#This Row],[PRODUTO]],CADASTRO!$B$2:$C$393,2,0),"")</f>
        <v/>
      </c>
      <c r="C503" s="200">
        <f>'CURVA ABC'!B507</f>
        <v>0</v>
      </c>
      <c r="D503" s="194">
        <f>'CURVA ABC'!C507</f>
        <v>0</v>
      </c>
      <c r="E503" s="194">
        <f>'CURVA ABC'!D507</f>
        <v>0</v>
      </c>
      <c r="F503" s="195">
        <f>IFERROR(Tabela5[[#This Row],[VALOR]]/'CURVA ABC'!$C$2,0)</f>
        <v>0</v>
      </c>
      <c r="G503" s="195">
        <f>'CURVA ABC'!E507</f>
        <v>0</v>
      </c>
      <c r="H503" s="196" t="str">
        <f>'CURVA ABC'!F507</f>
        <v/>
      </c>
      <c r="I503" s="196" t="e">
        <f>VLOOKUP(Tabela5[[#This Row],[PRODUTO]],'CURVA ABC'!$H$10:$M$404,2,0)</f>
        <v>#N/A</v>
      </c>
      <c r="J503" s="194" t="e">
        <f>VLOOKUP(Tabela5[[#This Row],[PRODUTO]],'CURVA ABC'!$H$10:$M$404,3,0)</f>
        <v>#N/A</v>
      </c>
      <c r="K503" s="194" t="e">
        <f>VLOOKUP(Tabela5[[#This Row],[PRODUTO]],'CURVA ABC'!$H$10:$M$404,4,0)</f>
        <v>#N/A</v>
      </c>
      <c r="L503" s="195">
        <f>IFERROR(Tabela5[[#This Row],[VALOR.]]/'CURVA ABC'!$J$2,0)</f>
        <v>0</v>
      </c>
      <c r="M503" s="195" t="e">
        <f>VLOOKUP(Tabela5[[#This Row],[PRODUTO]],'CURVA ABC'!$H$10:$M$404,5,0)</f>
        <v>#N/A</v>
      </c>
      <c r="N503" s="196" t="e">
        <f>VLOOKUP(Tabela5[[#This Row],[PRODUTO]],'CURVA ABC'!$H$10:$M$404,6,0)</f>
        <v>#N/A</v>
      </c>
      <c r="O503" s="194" t="e">
        <f>IF(AND(COMPARATIVO!$H503="",COMPARATIVO!$N503=""),"",IF(COMPARATIVO!$H503=COMPARATIVO!$N503,"EQUILIBRADO",IF(AND(COMPARATIVO!$H503="A",COMPARATIVO!$N503="B"),"GIRO BAIXO",IF(AND(COMPARATIVO!$H503="A",COMPARATIVO!$N503="C"),"GIRO MUITO BAIXO",IF(AND(COMPARATIVO!$H503="B",COMPARATIVO!$N503="A"),"GIRO ALTO",IF(AND(COMPARATIVO!$H503="B",COMPARATIVO!$N503="C"),"GIRO BAIXO",IF(AND(COMPARATIVO!$H503="C",COMPARATIVO!$N503="A"),"GIRO MUITO ALTO",IF(AND(COMPARATIVO!$H503="C",COMPARATIVO!$N503="B"),"GIRO ALTO",""))))))))</f>
        <v>#N/A</v>
      </c>
    </row>
    <row r="504" spans="1:15" x14ac:dyDescent="0.25">
      <c r="A504" s="201">
        <f>'CURVA ABC'!A508</f>
        <v>0</v>
      </c>
      <c r="B504" s="201" t="str">
        <f>IFERROR(VLOOKUP(Tabela5[[#This Row],[PRODUTO]],CADASTRO!$B$2:$C$393,2,0),"")</f>
        <v/>
      </c>
      <c r="C504" s="201">
        <f>'CURVA ABC'!B508</f>
        <v>0</v>
      </c>
      <c r="D504" s="197">
        <f>'CURVA ABC'!C508</f>
        <v>0</v>
      </c>
      <c r="E504" s="197">
        <f>'CURVA ABC'!D508</f>
        <v>0</v>
      </c>
      <c r="F504" s="198">
        <f>IFERROR(Tabela5[[#This Row],[VALOR]]/'CURVA ABC'!$C$2,0)</f>
        <v>0</v>
      </c>
      <c r="G504" s="198">
        <f>'CURVA ABC'!E508</f>
        <v>0</v>
      </c>
      <c r="H504" s="199" t="str">
        <f>'CURVA ABC'!F508</f>
        <v/>
      </c>
      <c r="I504" s="199" t="e">
        <f>VLOOKUP(Tabela5[[#This Row],[PRODUTO]],'CURVA ABC'!$H$10:$M$404,2,0)</f>
        <v>#N/A</v>
      </c>
      <c r="J504" s="197" t="e">
        <f>VLOOKUP(Tabela5[[#This Row],[PRODUTO]],'CURVA ABC'!$H$10:$M$404,3,0)</f>
        <v>#N/A</v>
      </c>
      <c r="K504" s="197" t="e">
        <f>VLOOKUP(Tabela5[[#This Row],[PRODUTO]],'CURVA ABC'!$H$10:$M$404,4,0)</f>
        <v>#N/A</v>
      </c>
      <c r="L504" s="198">
        <f>IFERROR(Tabela5[[#This Row],[VALOR.]]/'CURVA ABC'!$J$2,0)</f>
        <v>0</v>
      </c>
      <c r="M504" s="198" t="e">
        <f>VLOOKUP(Tabela5[[#This Row],[PRODUTO]],'CURVA ABC'!$H$10:$M$404,5,0)</f>
        <v>#N/A</v>
      </c>
      <c r="N504" s="199" t="e">
        <f>VLOOKUP(Tabela5[[#This Row],[PRODUTO]],'CURVA ABC'!$H$10:$M$404,6,0)</f>
        <v>#N/A</v>
      </c>
      <c r="O504" s="197" t="e">
        <f>IF(AND(COMPARATIVO!$H504="",COMPARATIVO!$N504=""),"",IF(COMPARATIVO!$H504=COMPARATIVO!$N504,"EQUILIBRADO",IF(AND(COMPARATIVO!$H504="A",COMPARATIVO!$N504="B"),"GIRO BAIXO",IF(AND(COMPARATIVO!$H504="A",COMPARATIVO!$N504="C"),"GIRO MUITO BAIXO",IF(AND(COMPARATIVO!$H504="B",COMPARATIVO!$N504="A"),"GIRO ALTO",IF(AND(COMPARATIVO!$H504="B",COMPARATIVO!$N504="C"),"GIRO BAIXO",IF(AND(COMPARATIVO!$H504="C",COMPARATIVO!$N504="A"),"GIRO MUITO ALTO",IF(AND(COMPARATIVO!$H504="C",COMPARATIVO!$N504="B"),"GIRO ALTO",""))))))))</f>
        <v>#N/A</v>
      </c>
    </row>
    <row r="505" spans="1:15" x14ac:dyDescent="0.25">
      <c r="A505" s="200">
        <f>'CURVA ABC'!A509</f>
        <v>0</v>
      </c>
      <c r="B505" s="200" t="str">
        <f>IFERROR(VLOOKUP(Tabela5[[#This Row],[PRODUTO]],CADASTRO!$B$2:$C$393,2,0),"")</f>
        <v/>
      </c>
      <c r="C505" s="200">
        <f>'CURVA ABC'!B509</f>
        <v>0</v>
      </c>
      <c r="D505" s="194">
        <f>'CURVA ABC'!C509</f>
        <v>0</v>
      </c>
      <c r="E505" s="194">
        <f>'CURVA ABC'!D509</f>
        <v>0</v>
      </c>
      <c r="F505" s="195">
        <f>IFERROR(Tabela5[[#This Row],[VALOR]]/'CURVA ABC'!$C$2,0)</f>
        <v>0</v>
      </c>
      <c r="G505" s="195">
        <f>'CURVA ABC'!E509</f>
        <v>0</v>
      </c>
      <c r="H505" s="196" t="str">
        <f>'CURVA ABC'!F509</f>
        <v/>
      </c>
      <c r="I505" s="196" t="e">
        <f>VLOOKUP(Tabela5[[#This Row],[PRODUTO]],'CURVA ABC'!$H$10:$M$404,2,0)</f>
        <v>#N/A</v>
      </c>
      <c r="J505" s="194" t="e">
        <f>VLOOKUP(Tabela5[[#This Row],[PRODUTO]],'CURVA ABC'!$H$10:$M$404,3,0)</f>
        <v>#N/A</v>
      </c>
      <c r="K505" s="194" t="e">
        <f>VLOOKUP(Tabela5[[#This Row],[PRODUTO]],'CURVA ABC'!$H$10:$M$404,4,0)</f>
        <v>#N/A</v>
      </c>
      <c r="L505" s="195">
        <f>IFERROR(Tabela5[[#This Row],[VALOR.]]/'CURVA ABC'!$J$2,0)</f>
        <v>0</v>
      </c>
      <c r="M505" s="195" t="e">
        <f>VLOOKUP(Tabela5[[#This Row],[PRODUTO]],'CURVA ABC'!$H$10:$M$404,5,0)</f>
        <v>#N/A</v>
      </c>
      <c r="N505" s="196" t="e">
        <f>VLOOKUP(Tabela5[[#This Row],[PRODUTO]],'CURVA ABC'!$H$10:$M$404,6,0)</f>
        <v>#N/A</v>
      </c>
      <c r="O505" s="194" t="e">
        <f>IF(AND(COMPARATIVO!$H505="",COMPARATIVO!$N505=""),"",IF(COMPARATIVO!$H505=COMPARATIVO!$N505,"EQUILIBRADO",IF(AND(COMPARATIVO!$H505="A",COMPARATIVO!$N505="B"),"GIRO BAIXO",IF(AND(COMPARATIVO!$H505="A",COMPARATIVO!$N505="C"),"GIRO MUITO BAIXO",IF(AND(COMPARATIVO!$H505="B",COMPARATIVO!$N505="A"),"GIRO ALTO",IF(AND(COMPARATIVO!$H505="B",COMPARATIVO!$N505="C"),"GIRO BAIXO",IF(AND(COMPARATIVO!$H505="C",COMPARATIVO!$N505="A"),"GIRO MUITO ALTO",IF(AND(COMPARATIVO!$H505="C",COMPARATIVO!$N505="B"),"GIRO ALTO",""))))))))</f>
        <v>#N/A</v>
      </c>
    </row>
    <row r="506" spans="1:15" x14ac:dyDescent="0.25">
      <c r="A506" s="201">
        <f>'CURVA ABC'!A510</f>
        <v>0</v>
      </c>
      <c r="B506" s="201" t="str">
        <f>IFERROR(VLOOKUP(Tabela5[[#This Row],[PRODUTO]],CADASTRO!$B$2:$C$393,2,0),"")</f>
        <v/>
      </c>
      <c r="C506" s="201">
        <f>'CURVA ABC'!B510</f>
        <v>0</v>
      </c>
      <c r="D506" s="197">
        <f>'CURVA ABC'!C510</f>
        <v>0</v>
      </c>
      <c r="E506" s="197">
        <f>'CURVA ABC'!D510</f>
        <v>0</v>
      </c>
      <c r="F506" s="198">
        <f>IFERROR(Tabela5[[#This Row],[VALOR]]/'CURVA ABC'!$C$2,0)</f>
        <v>0</v>
      </c>
      <c r="G506" s="198">
        <f>'CURVA ABC'!E510</f>
        <v>0</v>
      </c>
      <c r="H506" s="199" t="str">
        <f>'CURVA ABC'!F510</f>
        <v/>
      </c>
      <c r="I506" s="199" t="e">
        <f>VLOOKUP(Tabela5[[#This Row],[PRODUTO]],'CURVA ABC'!$H$10:$M$404,2,0)</f>
        <v>#N/A</v>
      </c>
      <c r="J506" s="197" t="e">
        <f>VLOOKUP(Tabela5[[#This Row],[PRODUTO]],'CURVA ABC'!$H$10:$M$404,3,0)</f>
        <v>#N/A</v>
      </c>
      <c r="K506" s="197" t="e">
        <f>VLOOKUP(Tabela5[[#This Row],[PRODUTO]],'CURVA ABC'!$H$10:$M$404,4,0)</f>
        <v>#N/A</v>
      </c>
      <c r="L506" s="198">
        <f>IFERROR(Tabela5[[#This Row],[VALOR.]]/'CURVA ABC'!$J$2,0)</f>
        <v>0</v>
      </c>
      <c r="M506" s="198" t="e">
        <f>VLOOKUP(Tabela5[[#This Row],[PRODUTO]],'CURVA ABC'!$H$10:$M$404,5,0)</f>
        <v>#N/A</v>
      </c>
      <c r="N506" s="199" t="e">
        <f>VLOOKUP(Tabela5[[#This Row],[PRODUTO]],'CURVA ABC'!$H$10:$M$404,6,0)</f>
        <v>#N/A</v>
      </c>
      <c r="O506" s="197" t="e">
        <f>IF(AND(COMPARATIVO!$H506="",COMPARATIVO!$N506=""),"",IF(COMPARATIVO!$H506=COMPARATIVO!$N506,"EQUILIBRADO",IF(AND(COMPARATIVO!$H506="A",COMPARATIVO!$N506="B"),"GIRO BAIXO",IF(AND(COMPARATIVO!$H506="A",COMPARATIVO!$N506="C"),"GIRO MUITO BAIXO",IF(AND(COMPARATIVO!$H506="B",COMPARATIVO!$N506="A"),"GIRO ALTO",IF(AND(COMPARATIVO!$H506="B",COMPARATIVO!$N506="C"),"GIRO BAIXO",IF(AND(COMPARATIVO!$H506="C",COMPARATIVO!$N506="A"),"GIRO MUITO ALTO",IF(AND(COMPARATIVO!$H506="C",COMPARATIVO!$N506="B"),"GIRO ALTO",""))))))))</f>
        <v>#N/A</v>
      </c>
    </row>
    <row r="507" spans="1:15" x14ac:dyDescent="0.25">
      <c r="A507" s="200">
        <f>'CURVA ABC'!A511</f>
        <v>0</v>
      </c>
      <c r="B507" s="200" t="str">
        <f>IFERROR(VLOOKUP(Tabela5[[#This Row],[PRODUTO]],CADASTRO!$B$2:$C$393,2,0),"")</f>
        <v/>
      </c>
      <c r="C507" s="200">
        <f>'CURVA ABC'!B511</f>
        <v>0</v>
      </c>
      <c r="D507" s="194">
        <f>'CURVA ABC'!C511</f>
        <v>0</v>
      </c>
      <c r="E507" s="194">
        <f>'CURVA ABC'!D511</f>
        <v>0</v>
      </c>
      <c r="F507" s="195">
        <f>IFERROR(Tabela5[[#This Row],[VALOR]]/'CURVA ABC'!$C$2,0)</f>
        <v>0</v>
      </c>
      <c r="G507" s="195">
        <f>'CURVA ABC'!E511</f>
        <v>0</v>
      </c>
      <c r="H507" s="196" t="str">
        <f>'CURVA ABC'!F511</f>
        <v/>
      </c>
      <c r="I507" s="196" t="e">
        <f>VLOOKUP(Tabela5[[#This Row],[PRODUTO]],'CURVA ABC'!$H$10:$M$404,2,0)</f>
        <v>#N/A</v>
      </c>
      <c r="J507" s="194" t="e">
        <f>VLOOKUP(Tabela5[[#This Row],[PRODUTO]],'CURVA ABC'!$H$10:$M$404,3,0)</f>
        <v>#N/A</v>
      </c>
      <c r="K507" s="194" t="e">
        <f>VLOOKUP(Tabela5[[#This Row],[PRODUTO]],'CURVA ABC'!$H$10:$M$404,4,0)</f>
        <v>#N/A</v>
      </c>
      <c r="L507" s="195">
        <f>IFERROR(Tabela5[[#This Row],[VALOR.]]/'CURVA ABC'!$J$2,0)</f>
        <v>0</v>
      </c>
      <c r="M507" s="195" t="e">
        <f>VLOOKUP(Tabela5[[#This Row],[PRODUTO]],'CURVA ABC'!$H$10:$M$404,5,0)</f>
        <v>#N/A</v>
      </c>
      <c r="N507" s="196" t="e">
        <f>VLOOKUP(Tabela5[[#This Row],[PRODUTO]],'CURVA ABC'!$H$10:$M$404,6,0)</f>
        <v>#N/A</v>
      </c>
      <c r="O507" s="194" t="e">
        <f>IF(AND(COMPARATIVO!$H507="",COMPARATIVO!$N507=""),"",IF(COMPARATIVO!$H507=COMPARATIVO!$N507,"EQUILIBRADO",IF(AND(COMPARATIVO!$H507="A",COMPARATIVO!$N507="B"),"GIRO BAIXO",IF(AND(COMPARATIVO!$H507="A",COMPARATIVO!$N507="C"),"GIRO MUITO BAIXO",IF(AND(COMPARATIVO!$H507="B",COMPARATIVO!$N507="A"),"GIRO ALTO",IF(AND(COMPARATIVO!$H507="B",COMPARATIVO!$N507="C"),"GIRO BAIXO",IF(AND(COMPARATIVO!$H507="C",COMPARATIVO!$N507="A"),"GIRO MUITO ALTO",IF(AND(COMPARATIVO!$H507="C",COMPARATIVO!$N507="B"),"GIRO ALTO",""))))))))</f>
        <v>#N/A</v>
      </c>
    </row>
    <row r="508" spans="1:15" x14ac:dyDescent="0.25">
      <c r="A508" s="201">
        <f>'CURVA ABC'!A512</f>
        <v>0</v>
      </c>
      <c r="B508" s="201" t="str">
        <f>IFERROR(VLOOKUP(Tabela5[[#This Row],[PRODUTO]],CADASTRO!$B$2:$C$393,2,0),"")</f>
        <v/>
      </c>
      <c r="C508" s="201">
        <f>'CURVA ABC'!B512</f>
        <v>0</v>
      </c>
      <c r="D508" s="197">
        <f>'CURVA ABC'!C512</f>
        <v>0</v>
      </c>
      <c r="E508" s="197">
        <f>'CURVA ABC'!D512</f>
        <v>0</v>
      </c>
      <c r="F508" s="198">
        <f>IFERROR(Tabela5[[#This Row],[VALOR]]/'CURVA ABC'!$C$2,0)</f>
        <v>0</v>
      </c>
      <c r="G508" s="198">
        <f>'CURVA ABC'!E512</f>
        <v>0</v>
      </c>
      <c r="H508" s="199" t="str">
        <f>'CURVA ABC'!F512</f>
        <v/>
      </c>
      <c r="I508" s="199" t="e">
        <f>VLOOKUP(Tabela5[[#This Row],[PRODUTO]],'CURVA ABC'!$H$10:$M$404,2,0)</f>
        <v>#N/A</v>
      </c>
      <c r="J508" s="197" t="e">
        <f>VLOOKUP(Tabela5[[#This Row],[PRODUTO]],'CURVA ABC'!$H$10:$M$404,3,0)</f>
        <v>#N/A</v>
      </c>
      <c r="K508" s="197" t="e">
        <f>VLOOKUP(Tabela5[[#This Row],[PRODUTO]],'CURVA ABC'!$H$10:$M$404,4,0)</f>
        <v>#N/A</v>
      </c>
      <c r="L508" s="198">
        <f>IFERROR(Tabela5[[#This Row],[VALOR.]]/'CURVA ABC'!$J$2,0)</f>
        <v>0</v>
      </c>
      <c r="M508" s="198" t="e">
        <f>VLOOKUP(Tabela5[[#This Row],[PRODUTO]],'CURVA ABC'!$H$10:$M$404,5,0)</f>
        <v>#N/A</v>
      </c>
      <c r="N508" s="199" t="e">
        <f>VLOOKUP(Tabela5[[#This Row],[PRODUTO]],'CURVA ABC'!$H$10:$M$404,6,0)</f>
        <v>#N/A</v>
      </c>
      <c r="O508" s="197" t="e">
        <f>IF(AND(COMPARATIVO!$H508="",COMPARATIVO!$N508=""),"",IF(COMPARATIVO!$H508=COMPARATIVO!$N508,"EQUILIBRADO",IF(AND(COMPARATIVO!$H508="A",COMPARATIVO!$N508="B"),"GIRO BAIXO",IF(AND(COMPARATIVO!$H508="A",COMPARATIVO!$N508="C"),"GIRO MUITO BAIXO",IF(AND(COMPARATIVO!$H508="B",COMPARATIVO!$N508="A"),"GIRO ALTO",IF(AND(COMPARATIVO!$H508="B",COMPARATIVO!$N508="C"),"GIRO BAIXO",IF(AND(COMPARATIVO!$H508="C",COMPARATIVO!$N508="A"),"GIRO MUITO ALTO",IF(AND(COMPARATIVO!$H508="C",COMPARATIVO!$N508="B"),"GIRO ALTO",""))))))))</f>
        <v>#N/A</v>
      </c>
    </row>
    <row r="509" spans="1:15" x14ac:dyDescent="0.25">
      <c r="A509" s="200">
        <f>'CURVA ABC'!A513</f>
        <v>0</v>
      </c>
      <c r="B509" s="200" t="str">
        <f>IFERROR(VLOOKUP(Tabela5[[#This Row],[PRODUTO]],CADASTRO!$B$2:$C$393,2,0),"")</f>
        <v/>
      </c>
      <c r="C509" s="200">
        <f>'CURVA ABC'!B513</f>
        <v>0</v>
      </c>
      <c r="D509" s="194">
        <f>'CURVA ABC'!C513</f>
        <v>0</v>
      </c>
      <c r="E509" s="194">
        <f>'CURVA ABC'!D513</f>
        <v>0</v>
      </c>
      <c r="F509" s="195">
        <f>IFERROR(Tabela5[[#This Row],[VALOR]]/'CURVA ABC'!$C$2,0)</f>
        <v>0</v>
      </c>
      <c r="G509" s="195">
        <f>'CURVA ABC'!E513</f>
        <v>0</v>
      </c>
      <c r="H509" s="196" t="str">
        <f>'CURVA ABC'!F513</f>
        <v/>
      </c>
      <c r="I509" s="196" t="e">
        <f>VLOOKUP(Tabela5[[#This Row],[PRODUTO]],'CURVA ABC'!$H$10:$M$404,2,0)</f>
        <v>#N/A</v>
      </c>
      <c r="J509" s="194" t="e">
        <f>VLOOKUP(Tabela5[[#This Row],[PRODUTO]],'CURVA ABC'!$H$10:$M$404,3,0)</f>
        <v>#N/A</v>
      </c>
      <c r="K509" s="194" t="e">
        <f>VLOOKUP(Tabela5[[#This Row],[PRODUTO]],'CURVA ABC'!$H$10:$M$404,4,0)</f>
        <v>#N/A</v>
      </c>
      <c r="L509" s="195">
        <f>IFERROR(Tabela5[[#This Row],[VALOR.]]/'CURVA ABC'!$J$2,0)</f>
        <v>0</v>
      </c>
      <c r="M509" s="195" t="e">
        <f>VLOOKUP(Tabela5[[#This Row],[PRODUTO]],'CURVA ABC'!$H$10:$M$404,5,0)</f>
        <v>#N/A</v>
      </c>
      <c r="N509" s="196" t="e">
        <f>VLOOKUP(Tabela5[[#This Row],[PRODUTO]],'CURVA ABC'!$H$10:$M$404,6,0)</f>
        <v>#N/A</v>
      </c>
      <c r="O509" s="194" t="e">
        <f>IF(AND(COMPARATIVO!$H509="",COMPARATIVO!$N509=""),"",IF(COMPARATIVO!$H509=COMPARATIVO!$N509,"EQUILIBRADO",IF(AND(COMPARATIVO!$H509="A",COMPARATIVO!$N509="B"),"GIRO BAIXO",IF(AND(COMPARATIVO!$H509="A",COMPARATIVO!$N509="C"),"GIRO MUITO BAIXO",IF(AND(COMPARATIVO!$H509="B",COMPARATIVO!$N509="A"),"GIRO ALTO",IF(AND(COMPARATIVO!$H509="B",COMPARATIVO!$N509="C"),"GIRO BAIXO",IF(AND(COMPARATIVO!$H509="C",COMPARATIVO!$N509="A"),"GIRO MUITO ALTO",IF(AND(COMPARATIVO!$H509="C",COMPARATIVO!$N509="B"),"GIRO ALTO",""))))))))</f>
        <v>#N/A</v>
      </c>
    </row>
    <row r="510" spans="1:15" x14ac:dyDescent="0.25">
      <c r="A510" s="201">
        <f>'CURVA ABC'!A514</f>
        <v>0</v>
      </c>
      <c r="B510" s="201" t="str">
        <f>IFERROR(VLOOKUP(Tabela5[[#This Row],[PRODUTO]],CADASTRO!$B$2:$C$393,2,0),"")</f>
        <v/>
      </c>
      <c r="C510" s="201">
        <f>'CURVA ABC'!B514</f>
        <v>0</v>
      </c>
      <c r="D510" s="197">
        <f>'CURVA ABC'!C514</f>
        <v>0</v>
      </c>
      <c r="E510" s="197">
        <f>'CURVA ABC'!D514</f>
        <v>0</v>
      </c>
      <c r="F510" s="198">
        <f>IFERROR(Tabela5[[#This Row],[VALOR]]/'CURVA ABC'!$C$2,0)</f>
        <v>0</v>
      </c>
      <c r="G510" s="198">
        <f>'CURVA ABC'!E514</f>
        <v>0</v>
      </c>
      <c r="H510" s="199" t="str">
        <f>'CURVA ABC'!F514</f>
        <v/>
      </c>
      <c r="I510" s="199" t="e">
        <f>VLOOKUP(Tabela5[[#This Row],[PRODUTO]],'CURVA ABC'!$H$10:$M$404,2,0)</f>
        <v>#N/A</v>
      </c>
      <c r="J510" s="197" t="e">
        <f>VLOOKUP(Tabela5[[#This Row],[PRODUTO]],'CURVA ABC'!$H$10:$M$404,3,0)</f>
        <v>#N/A</v>
      </c>
      <c r="K510" s="197" t="e">
        <f>VLOOKUP(Tabela5[[#This Row],[PRODUTO]],'CURVA ABC'!$H$10:$M$404,4,0)</f>
        <v>#N/A</v>
      </c>
      <c r="L510" s="198">
        <f>IFERROR(Tabela5[[#This Row],[VALOR.]]/'CURVA ABC'!$J$2,0)</f>
        <v>0</v>
      </c>
      <c r="M510" s="198" t="e">
        <f>VLOOKUP(Tabela5[[#This Row],[PRODUTO]],'CURVA ABC'!$H$10:$M$404,5,0)</f>
        <v>#N/A</v>
      </c>
      <c r="N510" s="199" t="e">
        <f>VLOOKUP(Tabela5[[#This Row],[PRODUTO]],'CURVA ABC'!$H$10:$M$404,6,0)</f>
        <v>#N/A</v>
      </c>
      <c r="O510" s="197" t="e">
        <f>IF(AND(COMPARATIVO!$H510="",COMPARATIVO!$N510=""),"",IF(COMPARATIVO!$H510=COMPARATIVO!$N510,"EQUILIBRADO",IF(AND(COMPARATIVO!$H510="A",COMPARATIVO!$N510="B"),"GIRO BAIXO",IF(AND(COMPARATIVO!$H510="A",COMPARATIVO!$N510="C"),"GIRO MUITO BAIXO",IF(AND(COMPARATIVO!$H510="B",COMPARATIVO!$N510="A"),"GIRO ALTO",IF(AND(COMPARATIVO!$H510="B",COMPARATIVO!$N510="C"),"GIRO BAIXO",IF(AND(COMPARATIVO!$H510="C",COMPARATIVO!$N510="A"),"GIRO MUITO ALTO",IF(AND(COMPARATIVO!$H510="C",COMPARATIVO!$N510="B"),"GIRO ALTO",""))))))))</f>
        <v>#N/A</v>
      </c>
    </row>
    <row r="511" spans="1:15" x14ac:dyDescent="0.25">
      <c r="A511" s="200">
        <f>'CURVA ABC'!A515</f>
        <v>0</v>
      </c>
      <c r="B511" s="200" t="str">
        <f>IFERROR(VLOOKUP(Tabela5[[#This Row],[PRODUTO]],CADASTRO!$B$2:$C$393,2,0),"")</f>
        <v/>
      </c>
      <c r="C511" s="200">
        <f>'CURVA ABC'!B515</f>
        <v>0</v>
      </c>
      <c r="D511" s="194">
        <f>'CURVA ABC'!C515</f>
        <v>0</v>
      </c>
      <c r="E511" s="194">
        <f>'CURVA ABC'!D515</f>
        <v>0</v>
      </c>
      <c r="F511" s="195">
        <f>IFERROR(Tabela5[[#This Row],[VALOR]]/'CURVA ABC'!$C$2,0)</f>
        <v>0</v>
      </c>
      <c r="G511" s="195">
        <f>'CURVA ABC'!E515</f>
        <v>0</v>
      </c>
      <c r="H511" s="196" t="str">
        <f>'CURVA ABC'!F515</f>
        <v/>
      </c>
      <c r="I511" s="196" t="e">
        <f>VLOOKUP(Tabela5[[#This Row],[PRODUTO]],'CURVA ABC'!$H$10:$M$404,2,0)</f>
        <v>#N/A</v>
      </c>
      <c r="J511" s="194" t="e">
        <f>VLOOKUP(Tabela5[[#This Row],[PRODUTO]],'CURVA ABC'!$H$10:$M$404,3,0)</f>
        <v>#N/A</v>
      </c>
      <c r="K511" s="194" t="e">
        <f>VLOOKUP(Tabela5[[#This Row],[PRODUTO]],'CURVA ABC'!$H$10:$M$404,4,0)</f>
        <v>#N/A</v>
      </c>
      <c r="L511" s="195">
        <f>IFERROR(Tabela5[[#This Row],[VALOR.]]/'CURVA ABC'!$J$2,0)</f>
        <v>0</v>
      </c>
      <c r="M511" s="195" t="e">
        <f>VLOOKUP(Tabela5[[#This Row],[PRODUTO]],'CURVA ABC'!$H$10:$M$404,5,0)</f>
        <v>#N/A</v>
      </c>
      <c r="N511" s="196" t="e">
        <f>VLOOKUP(Tabela5[[#This Row],[PRODUTO]],'CURVA ABC'!$H$10:$M$404,6,0)</f>
        <v>#N/A</v>
      </c>
      <c r="O511" s="194" t="e">
        <f>IF(AND(COMPARATIVO!$H511="",COMPARATIVO!$N511=""),"",IF(COMPARATIVO!$H511=COMPARATIVO!$N511,"EQUILIBRADO",IF(AND(COMPARATIVO!$H511="A",COMPARATIVO!$N511="B"),"GIRO BAIXO",IF(AND(COMPARATIVO!$H511="A",COMPARATIVO!$N511="C"),"GIRO MUITO BAIXO",IF(AND(COMPARATIVO!$H511="B",COMPARATIVO!$N511="A"),"GIRO ALTO",IF(AND(COMPARATIVO!$H511="B",COMPARATIVO!$N511="C"),"GIRO BAIXO",IF(AND(COMPARATIVO!$H511="C",COMPARATIVO!$N511="A"),"GIRO MUITO ALTO",IF(AND(COMPARATIVO!$H511="C",COMPARATIVO!$N511="B"),"GIRO ALTO",""))))))))</f>
        <v>#N/A</v>
      </c>
    </row>
    <row r="512" spans="1:15" x14ac:dyDescent="0.25">
      <c r="A512" s="201">
        <f>'CURVA ABC'!A516</f>
        <v>0</v>
      </c>
      <c r="B512" s="201" t="str">
        <f>IFERROR(VLOOKUP(Tabela5[[#This Row],[PRODUTO]],CADASTRO!$B$2:$C$393,2,0),"")</f>
        <v/>
      </c>
      <c r="C512" s="201">
        <f>'CURVA ABC'!B516</f>
        <v>0</v>
      </c>
      <c r="D512" s="197">
        <f>'CURVA ABC'!C516</f>
        <v>0</v>
      </c>
      <c r="E512" s="197">
        <f>'CURVA ABC'!D516</f>
        <v>0</v>
      </c>
      <c r="F512" s="198">
        <f>IFERROR(Tabela5[[#This Row],[VALOR]]/'CURVA ABC'!$C$2,0)</f>
        <v>0</v>
      </c>
      <c r="G512" s="198">
        <f>'CURVA ABC'!E516</f>
        <v>0</v>
      </c>
      <c r="H512" s="199" t="str">
        <f>'CURVA ABC'!F516</f>
        <v/>
      </c>
      <c r="I512" s="199" t="e">
        <f>VLOOKUP(Tabela5[[#This Row],[PRODUTO]],'CURVA ABC'!$H$10:$M$404,2,0)</f>
        <v>#N/A</v>
      </c>
      <c r="J512" s="197" t="e">
        <f>VLOOKUP(Tabela5[[#This Row],[PRODUTO]],'CURVA ABC'!$H$10:$M$404,3,0)</f>
        <v>#N/A</v>
      </c>
      <c r="K512" s="197" t="e">
        <f>VLOOKUP(Tabela5[[#This Row],[PRODUTO]],'CURVA ABC'!$H$10:$M$404,4,0)</f>
        <v>#N/A</v>
      </c>
      <c r="L512" s="198">
        <f>IFERROR(Tabela5[[#This Row],[VALOR.]]/'CURVA ABC'!$J$2,0)</f>
        <v>0</v>
      </c>
      <c r="M512" s="198" t="e">
        <f>VLOOKUP(Tabela5[[#This Row],[PRODUTO]],'CURVA ABC'!$H$10:$M$404,5,0)</f>
        <v>#N/A</v>
      </c>
      <c r="N512" s="199" t="e">
        <f>VLOOKUP(Tabela5[[#This Row],[PRODUTO]],'CURVA ABC'!$H$10:$M$404,6,0)</f>
        <v>#N/A</v>
      </c>
      <c r="O512" s="197" t="e">
        <f>IF(AND(COMPARATIVO!$H512="",COMPARATIVO!$N512=""),"",IF(COMPARATIVO!$H512=COMPARATIVO!$N512,"EQUILIBRADO",IF(AND(COMPARATIVO!$H512="A",COMPARATIVO!$N512="B"),"GIRO BAIXO",IF(AND(COMPARATIVO!$H512="A",COMPARATIVO!$N512="C"),"GIRO MUITO BAIXO",IF(AND(COMPARATIVO!$H512="B",COMPARATIVO!$N512="A"),"GIRO ALTO",IF(AND(COMPARATIVO!$H512="B",COMPARATIVO!$N512="C"),"GIRO BAIXO",IF(AND(COMPARATIVO!$H512="C",COMPARATIVO!$N512="A"),"GIRO MUITO ALTO",IF(AND(COMPARATIVO!$H512="C",COMPARATIVO!$N512="B"),"GIRO ALTO",""))))))))</f>
        <v>#N/A</v>
      </c>
    </row>
    <row r="513" spans="1:15" x14ac:dyDescent="0.25">
      <c r="A513" s="200">
        <f>'CURVA ABC'!A517</f>
        <v>0</v>
      </c>
      <c r="B513" s="200" t="str">
        <f>IFERROR(VLOOKUP(Tabela5[[#This Row],[PRODUTO]],CADASTRO!$B$2:$C$393,2,0),"")</f>
        <v/>
      </c>
      <c r="C513" s="200">
        <f>'CURVA ABC'!B517</f>
        <v>0</v>
      </c>
      <c r="D513" s="194">
        <f>'CURVA ABC'!C517</f>
        <v>0</v>
      </c>
      <c r="E513" s="194">
        <f>'CURVA ABC'!D517</f>
        <v>0</v>
      </c>
      <c r="F513" s="195">
        <f>IFERROR(Tabela5[[#This Row],[VALOR]]/'CURVA ABC'!$C$2,0)</f>
        <v>0</v>
      </c>
      <c r="G513" s="195">
        <f>'CURVA ABC'!E517</f>
        <v>0</v>
      </c>
      <c r="H513" s="196" t="str">
        <f>'CURVA ABC'!F517</f>
        <v/>
      </c>
      <c r="I513" s="196" t="e">
        <f>VLOOKUP(Tabela5[[#This Row],[PRODUTO]],'CURVA ABC'!$H$10:$M$404,2,0)</f>
        <v>#N/A</v>
      </c>
      <c r="J513" s="194" t="e">
        <f>VLOOKUP(Tabela5[[#This Row],[PRODUTO]],'CURVA ABC'!$H$10:$M$404,3,0)</f>
        <v>#N/A</v>
      </c>
      <c r="K513" s="194" t="e">
        <f>VLOOKUP(Tabela5[[#This Row],[PRODUTO]],'CURVA ABC'!$H$10:$M$404,4,0)</f>
        <v>#N/A</v>
      </c>
      <c r="L513" s="195">
        <f>IFERROR(Tabela5[[#This Row],[VALOR.]]/'CURVA ABC'!$J$2,0)</f>
        <v>0</v>
      </c>
      <c r="M513" s="195" t="e">
        <f>VLOOKUP(Tabela5[[#This Row],[PRODUTO]],'CURVA ABC'!$H$10:$M$404,5,0)</f>
        <v>#N/A</v>
      </c>
      <c r="N513" s="196" t="e">
        <f>VLOOKUP(Tabela5[[#This Row],[PRODUTO]],'CURVA ABC'!$H$10:$M$404,6,0)</f>
        <v>#N/A</v>
      </c>
      <c r="O513" s="194" t="e">
        <f>IF(AND(COMPARATIVO!$H513="",COMPARATIVO!$N513=""),"",IF(COMPARATIVO!$H513=COMPARATIVO!$N513,"EQUILIBRADO",IF(AND(COMPARATIVO!$H513="A",COMPARATIVO!$N513="B"),"GIRO BAIXO",IF(AND(COMPARATIVO!$H513="A",COMPARATIVO!$N513="C"),"GIRO MUITO BAIXO",IF(AND(COMPARATIVO!$H513="B",COMPARATIVO!$N513="A"),"GIRO ALTO",IF(AND(COMPARATIVO!$H513="B",COMPARATIVO!$N513="C"),"GIRO BAIXO",IF(AND(COMPARATIVO!$H513="C",COMPARATIVO!$N513="A"),"GIRO MUITO ALTO",IF(AND(COMPARATIVO!$H513="C",COMPARATIVO!$N513="B"),"GIRO ALTO",""))))))))</f>
        <v>#N/A</v>
      </c>
    </row>
    <row r="514" spans="1:15" x14ac:dyDescent="0.25">
      <c r="A514" s="201">
        <f>'CURVA ABC'!A518</f>
        <v>0</v>
      </c>
      <c r="B514" s="201" t="str">
        <f>IFERROR(VLOOKUP(Tabela5[[#This Row],[PRODUTO]],CADASTRO!$B$2:$C$393,2,0),"")</f>
        <v/>
      </c>
      <c r="C514" s="201">
        <f>'CURVA ABC'!B518</f>
        <v>0</v>
      </c>
      <c r="D514" s="197">
        <f>'CURVA ABC'!C518</f>
        <v>0</v>
      </c>
      <c r="E514" s="197">
        <f>'CURVA ABC'!D518</f>
        <v>0</v>
      </c>
      <c r="F514" s="198">
        <f>IFERROR(Tabela5[[#This Row],[VALOR]]/'CURVA ABC'!$C$2,0)</f>
        <v>0</v>
      </c>
      <c r="G514" s="198">
        <f>'CURVA ABC'!E518</f>
        <v>0</v>
      </c>
      <c r="H514" s="199" t="str">
        <f>'CURVA ABC'!F518</f>
        <v/>
      </c>
      <c r="I514" s="199" t="e">
        <f>VLOOKUP(Tabela5[[#This Row],[PRODUTO]],'CURVA ABC'!$H$10:$M$404,2,0)</f>
        <v>#N/A</v>
      </c>
      <c r="J514" s="197" t="e">
        <f>VLOOKUP(Tabela5[[#This Row],[PRODUTO]],'CURVA ABC'!$H$10:$M$404,3,0)</f>
        <v>#N/A</v>
      </c>
      <c r="K514" s="197" t="e">
        <f>VLOOKUP(Tabela5[[#This Row],[PRODUTO]],'CURVA ABC'!$H$10:$M$404,4,0)</f>
        <v>#N/A</v>
      </c>
      <c r="L514" s="198">
        <f>IFERROR(Tabela5[[#This Row],[VALOR.]]/'CURVA ABC'!$J$2,0)</f>
        <v>0</v>
      </c>
      <c r="M514" s="198" t="e">
        <f>VLOOKUP(Tabela5[[#This Row],[PRODUTO]],'CURVA ABC'!$H$10:$M$404,5,0)</f>
        <v>#N/A</v>
      </c>
      <c r="N514" s="199" t="e">
        <f>VLOOKUP(Tabela5[[#This Row],[PRODUTO]],'CURVA ABC'!$H$10:$M$404,6,0)</f>
        <v>#N/A</v>
      </c>
      <c r="O514" s="197" t="e">
        <f>IF(AND(COMPARATIVO!$H514="",COMPARATIVO!$N514=""),"",IF(COMPARATIVO!$H514=COMPARATIVO!$N514,"EQUILIBRADO",IF(AND(COMPARATIVO!$H514="A",COMPARATIVO!$N514="B"),"GIRO BAIXO",IF(AND(COMPARATIVO!$H514="A",COMPARATIVO!$N514="C"),"GIRO MUITO BAIXO",IF(AND(COMPARATIVO!$H514="B",COMPARATIVO!$N514="A"),"GIRO ALTO",IF(AND(COMPARATIVO!$H514="B",COMPARATIVO!$N514="C"),"GIRO BAIXO",IF(AND(COMPARATIVO!$H514="C",COMPARATIVO!$N514="A"),"GIRO MUITO ALTO",IF(AND(COMPARATIVO!$H514="C",COMPARATIVO!$N514="B"),"GIRO ALTO",""))))))))</f>
        <v>#N/A</v>
      </c>
    </row>
    <row r="515" spans="1:15" x14ac:dyDescent="0.25">
      <c r="A515" s="200">
        <f>'CURVA ABC'!A519</f>
        <v>0</v>
      </c>
      <c r="B515" s="200" t="str">
        <f>IFERROR(VLOOKUP(Tabela5[[#This Row],[PRODUTO]],CADASTRO!$B$2:$C$393,2,0),"")</f>
        <v/>
      </c>
      <c r="C515" s="200">
        <f>'CURVA ABC'!B519</f>
        <v>0</v>
      </c>
      <c r="D515" s="194">
        <f>'CURVA ABC'!C519</f>
        <v>0</v>
      </c>
      <c r="E515" s="194">
        <f>'CURVA ABC'!D519</f>
        <v>0</v>
      </c>
      <c r="F515" s="195">
        <f>IFERROR(Tabela5[[#This Row],[VALOR]]/'CURVA ABC'!$C$2,0)</f>
        <v>0</v>
      </c>
      <c r="G515" s="195">
        <f>'CURVA ABC'!E519</f>
        <v>0</v>
      </c>
      <c r="H515" s="196" t="str">
        <f>'CURVA ABC'!F519</f>
        <v/>
      </c>
      <c r="I515" s="196" t="e">
        <f>VLOOKUP(Tabela5[[#This Row],[PRODUTO]],'CURVA ABC'!$H$10:$M$404,2,0)</f>
        <v>#N/A</v>
      </c>
      <c r="J515" s="194" t="e">
        <f>VLOOKUP(Tabela5[[#This Row],[PRODUTO]],'CURVA ABC'!$H$10:$M$404,3,0)</f>
        <v>#N/A</v>
      </c>
      <c r="K515" s="194" t="e">
        <f>VLOOKUP(Tabela5[[#This Row],[PRODUTO]],'CURVA ABC'!$H$10:$M$404,4,0)</f>
        <v>#N/A</v>
      </c>
      <c r="L515" s="195">
        <f>IFERROR(Tabela5[[#This Row],[VALOR.]]/'CURVA ABC'!$J$2,0)</f>
        <v>0</v>
      </c>
      <c r="M515" s="195" t="e">
        <f>VLOOKUP(Tabela5[[#This Row],[PRODUTO]],'CURVA ABC'!$H$10:$M$404,5,0)</f>
        <v>#N/A</v>
      </c>
      <c r="N515" s="196" t="e">
        <f>VLOOKUP(Tabela5[[#This Row],[PRODUTO]],'CURVA ABC'!$H$10:$M$404,6,0)</f>
        <v>#N/A</v>
      </c>
      <c r="O515" s="194" t="e">
        <f>IF(AND(COMPARATIVO!$H515="",COMPARATIVO!$N515=""),"",IF(COMPARATIVO!$H515=COMPARATIVO!$N515,"EQUILIBRADO",IF(AND(COMPARATIVO!$H515="A",COMPARATIVO!$N515="B"),"GIRO BAIXO",IF(AND(COMPARATIVO!$H515="A",COMPARATIVO!$N515="C"),"GIRO MUITO BAIXO",IF(AND(COMPARATIVO!$H515="B",COMPARATIVO!$N515="A"),"GIRO ALTO",IF(AND(COMPARATIVO!$H515="B",COMPARATIVO!$N515="C"),"GIRO BAIXO",IF(AND(COMPARATIVO!$H515="C",COMPARATIVO!$N515="A"),"GIRO MUITO ALTO",IF(AND(COMPARATIVO!$H515="C",COMPARATIVO!$N515="B"),"GIRO ALTO",""))))))))</f>
        <v>#N/A</v>
      </c>
    </row>
    <row r="516" spans="1:15" x14ac:dyDescent="0.25">
      <c r="A516" s="201">
        <f>'CURVA ABC'!A520</f>
        <v>0</v>
      </c>
      <c r="B516" s="201" t="str">
        <f>IFERROR(VLOOKUP(Tabela5[[#This Row],[PRODUTO]],CADASTRO!$B$2:$C$393,2,0),"")</f>
        <v/>
      </c>
      <c r="C516" s="201">
        <f>'CURVA ABC'!B520</f>
        <v>0</v>
      </c>
      <c r="D516" s="197">
        <f>'CURVA ABC'!C520</f>
        <v>0</v>
      </c>
      <c r="E516" s="197">
        <f>'CURVA ABC'!D520</f>
        <v>0</v>
      </c>
      <c r="F516" s="198">
        <f>IFERROR(Tabela5[[#This Row],[VALOR]]/'CURVA ABC'!$C$2,0)</f>
        <v>0</v>
      </c>
      <c r="G516" s="198">
        <f>'CURVA ABC'!E520</f>
        <v>0</v>
      </c>
      <c r="H516" s="199" t="str">
        <f>'CURVA ABC'!F520</f>
        <v/>
      </c>
      <c r="I516" s="199" t="e">
        <f>VLOOKUP(Tabela5[[#This Row],[PRODUTO]],'CURVA ABC'!$H$10:$M$404,2,0)</f>
        <v>#N/A</v>
      </c>
      <c r="J516" s="197" t="e">
        <f>VLOOKUP(Tabela5[[#This Row],[PRODUTO]],'CURVA ABC'!$H$10:$M$404,3,0)</f>
        <v>#N/A</v>
      </c>
      <c r="K516" s="197" t="e">
        <f>VLOOKUP(Tabela5[[#This Row],[PRODUTO]],'CURVA ABC'!$H$10:$M$404,4,0)</f>
        <v>#N/A</v>
      </c>
      <c r="L516" s="198">
        <f>IFERROR(Tabela5[[#This Row],[VALOR.]]/'CURVA ABC'!$J$2,0)</f>
        <v>0</v>
      </c>
      <c r="M516" s="198" t="e">
        <f>VLOOKUP(Tabela5[[#This Row],[PRODUTO]],'CURVA ABC'!$H$10:$M$404,5,0)</f>
        <v>#N/A</v>
      </c>
      <c r="N516" s="199" t="e">
        <f>VLOOKUP(Tabela5[[#This Row],[PRODUTO]],'CURVA ABC'!$H$10:$M$404,6,0)</f>
        <v>#N/A</v>
      </c>
      <c r="O516" s="197" t="e">
        <f>IF(AND(COMPARATIVO!$H516="",COMPARATIVO!$N516=""),"",IF(COMPARATIVO!$H516=COMPARATIVO!$N516,"EQUILIBRADO",IF(AND(COMPARATIVO!$H516="A",COMPARATIVO!$N516="B"),"GIRO BAIXO",IF(AND(COMPARATIVO!$H516="A",COMPARATIVO!$N516="C"),"GIRO MUITO BAIXO",IF(AND(COMPARATIVO!$H516="B",COMPARATIVO!$N516="A"),"GIRO ALTO",IF(AND(COMPARATIVO!$H516="B",COMPARATIVO!$N516="C"),"GIRO BAIXO",IF(AND(COMPARATIVO!$H516="C",COMPARATIVO!$N516="A"),"GIRO MUITO ALTO",IF(AND(COMPARATIVO!$H516="C",COMPARATIVO!$N516="B"),"GIRO ALTO",""))))))))</f>
        <v>#N/A</v>
      </c>
    </row>
    <row r="517" spans="1:15" x14ac:dyDescent="0.25">
      <c r="A517" s="200">
        <f>'CURVA ABC'!A521</f>
        <v>0</v>
      </c>
      <c r="B517" s="200" t="str">
        <f>IFERROR(VLOOKUP(Tabela5[[#This Row],[PRODUTO]],CADASTRO!$B$2:$C$393,2,0),"")</f>
        <v/>
      </c>
      <c r="C517" s="200">
        <f>'CURVA ABC'!B521</f>
        <v>0</v>
      </c>
      <c r="D517" s="194">
        <f>'CURVA ABC'!C521</f>
        <v>0</v>
      </c>
      <c r="E517" s="194">
        <f>'CURVA ABC'!D521</f>
        <v>0</v>
      </c>
      <c r="F517" s="195">
        <f>IFERROR(Tabela5[[#This Row],[VALOR]]/'CURVA ABC'!$C$2,0)</f>
        <v>0</v>
      </c>
      <c r="G517" s="195">
        <f>'CURVA ABC'!E521</f>
        <v>0</v>
      </c>
      <c r="H517" s="196" t="str">
        <f>'CURVA ABC'!F521</f>
        <v/>
      </c>
      <c r="I517" s="196" t="e">
        <f>VLOOKUP(Tabela5[[#This Row],[PRODUTO]],'CURVA ABC'!$H$10:$M$404,2,0)</f>
        <v>#N/A</v>
      </c>
      <c r="J517" s="194" t="e">
        <f>VLOOKUP(Tabela5[[#This Row],[PRODUTO]],'CURVA ABC'!$H$10:$M$404,3,0)</f>
        <v>#N/A</v>
      </c>
      <c r="K517" s="194" t="e">
        <f>VLOOKUP(Tabela5[[#This Row],[PRODUTO]],'CURVA ABC'!$H$10:$M$404,4,0)</f>
        <v>#N/A</v>
      </c>
      <c r="L517" s="195">
        <f>IFERROR(Tabela5[[#This Row],[VALOR.]]/'CURVA ABC'!$J$2,0)</f>
        <v>0</v>
      </c>
      <c r="M517" s="195" t="e">
        <f>VLOOKUP(Tabela5[[#This Row],[PRODUTO]],'CURVA ABC'!$H$10:$M$404,5,0)</f>
        <v>#N/A</v>
      </c>
      <c r="N517" s="196" t="e">
        <f>VLOOKUP(Tabela5[[#This Row],[PRODUTO]],'CURVA ABC'!$H$10:$M$404,6,0)</f>
        <v>#N/A</v>
      </c>
      <c r="O517" s="194" t="e">
        <f>IF(AND(COMPARATIVO!$H517="",COMPARATIVO!$N517=""),"",IF(COMPARATIVO!$H517=COMPARATIVO!$N517,"EQUILIBRADO",IF(AND(COMPARATIVO!$H517="A",COMPARATIVO!$N517="B"),"GIRO BAIXO",IF(AND(COMPARATIVO!$H517="A",COMPARATIVO!$N517="C"),"GIRO MUITO BAIXO",IF(AND(COMPARATIVO!$H517="B",COMPARATIVO!$N517="A"),"GIRO ALTO",IF(AND(COMPARATIVO!$H517="B",COMPARATIVO!$N517="C"),"GIRO BAIXO",IF(AND(COMPARATIVO!$H517="C",COMPARATIVO!$N517="A"),"GIRO MUITO ALTO",IF(AND(COMPARATIVO!$H517="C",COMPARATIVO!$N517="B"),"GIRO ALTO",""))))))))</f>
        <v>#N/A</v>
      </c>
    </row>
    <row r="518" spans="1:15" x14ac:dyDescent="0.25">
      <c r="A518" s="201">
        <f>'CURVA ABC'!A522</f>
        <v>0</v>
      </c>
      <c r="B518" s="201" t="str">
        <f>IFERROR(VLOOKUP(Tabela5[[#This Row],[PRODUTO]],CADASTRO!$B$2:$C$393,2,0),"")</f>
        <v/>
      </c>
      <c r="C518" s="201">
        <f>'CURVA ABC'!B522</f>
        <v>0</v>
      </c>
      <c r="D518" s="197">
        <f>'CURVA ABC'!C522</f>
        <v>0</v>
      </c>
      <c r="E518" s="197">
        <f>'CURVA ABC'!D522</f>
        <v>0</v>
      </c>
      <c r="F518" s="198">
        <f>IFERROR(Tabela5[[#This Row],[VALOR]]/'CURVA ABC'!$C$2,0)</f>
        <v>0</v>
      </c>
      <c r="G518" s="198">
        <f>'CURVA ABC'!E522</f>
        <v>0</v>
      </c>
      <c r="H518" s="199" t="str">
        <f>'CURVA ABC'!F522</f>
        <v/>
      </c>
      <c r="I518" s="199" t="e">
        <f>VLOOKUP(Tabela5[[#This Row],[PRODUTO]],'CURVA ABC'!$H$10:$M$404,2,0)</f>
        <v>#N/A</v>
      </c>
      <c r="J518" s="197" t="e">
        <f>VLOOKUP(Tabela5[[#This Row],[PRODUTO]],'CURVA ABC'!$H$10:$M$404,3,0)</f>
        <v>#N/A</v>
      </c>
      <c r="K518" s="197" t="e">
        <f>VLOOKUP(Tabela5[[#This Row],[PRODUTO]],'CURVA ABC'!$H$10:$M$404,4,0)</f>
        <v>#N/A</v>
      </c>
      <c r="L518" s="198">
        <f>IFERROR(Tabela5[[#This Row],[VALOR.]]/'CURVA ABC'!$J$2,0)</f>
        <v>0</v>
      </c>
      <c r="M518" s="198" t="e">
        <f>VLOOKUP(Tabela5[[#This Row],[PRODUTO]],'CURVA ABC'!$H$10:$M$404,5,0)</f>
        <v>#N/A</v>
      </c>
      <c r="N518" s="199" t="e">
        <f>VLOOKUP(Tabela5[[#This Row],[PRODUTO]],'CURVA ABC'!$H$10:$M$404,6,0)</f>
        <v>#N/A</v>
      </c>
      <c r="O518" s="197" t="e">
        <f>IF(AND(COMPARATIVO!$H518="",COMPARATIVO!$N518=""),"",IF(COMPARATIVO!$H518=COMPARATIVO!$N518,"EQUILIBRADO",IF(AND(COMPARATIVO!$H518="A",COMPARATIVO!$N518="B"),"GIRO BAIXO",IF(AND(COMPARATIVO!$H518="A",COMPARATIVO!$N518="C"),"GIRO MUITO BAIXO",IF(AND(COMPARATIVO!$H518="B",COMPARATIVO!$N518="A"),"GIRO ALTO",IF(AND(COMPARATIVO!$H518="B",COMPARATIVO!$N518="C"),"GIRO BAIXO",IF(AND(COMPARATIVO!$H518="C",COMPARATIVO!$N518="A"),"GIRO MUITO ALTO",IF(AND(COMPARATIVO!$H518="C",COMPARATIVO!$N518="B"),"GIRO ALTO",""))))))))</f>
        <v>#N/A</v>
      </c>
    </row>
    <row r="519" spans="1:15" x14ac:dyDescent="0.25">
      <c r="A519" s="200">
        <f>'CURVA ABC'!A523</f>
        <v>0</v>
      </c>
      <c r="B519" s="200" t="str">
        <f>IFERROR(VLOOKUP(Tabela5[[#This Row],[PRODUTO]],CADASTRO!$B$2:$C$393,2,0),"")</f>
        <v/>
      </c>
      <c r="C519" s="200">
        <f>'CURVA ABC'!B523</f>
        <v>0</v>
      </c>
      <c r="D519" s="194">
        <f>'CURVA ABC'!C523</f>
        <v>0</v>
      </c>
      <c r="E519" s="194">
        <f>'CURVA ABC'!D523</f>
        <v>0</v>
      </c>
      <c r="F519" s="195">
        <f>IFERROR(Tabela5[[#This Row],[VALOR]]/'CURVA ABC'!$C$2,0)</f>
        <v>0</v>
      </c>
      <c r="G519" s="195">
        <f>'CURVA ABC'!E523</f>
        <v>0</v>
      </c>
      <c r="H519" s="196" t="str">
        <f>'CURVA ABC'!F523</f>
        <v/>
      </c>
      <c r="I519" s="196" t="e">
        <f>VLOOKUP(Tabela5[[#This Row],[PRODUTO]],'CURVA ABC'!$H$10:$M$404,2,0)</f>
        <v>#N/A</v>
      </c>
      <c r="J519" s="194" t="e">
        <f>VLOOKUP(Tabela5[[#This Row],[PRODUTO]],'CURVA ABC'!$H$10:$M$404,3,0)</f>
        <v>#N/A</v>
      </c>
      <c r="K519" s="194" t="e">
        <f>VLOOKUP(Tabela5[[#This Row],[PRODUTO]],'CURVA ABC'!$H$10:$M$404,4,0)</f>
        <v>#N/A</v>
      </c>
      <c r="L519" s="195">
        <f>IFERROR(Tabela5[[#This Row],[VALOR.]]/'CURVA ABC'!$J$2,0)</f>
        <v>0</v>
      </c>
      <c r="M519" s="195" t="e">
        <f>VLOOKUP(Tabela5[[#This Row],[PRODUTO]],'CURVA ABC'!$H$10:$M$404,5,0)</f>
        <v>#N/A</v>
      </c>
      <c r="N519" s="196" t="e">
        <f>VLOOKUP(Tabela5[[#This Row],[PRODUTO]],'CURVA ABC'!$H$10:$M$404,6,0)</f>
        <v>#N/A</v>
      </c>
      <c r="O519" s="194" t="e">
        <f>IF(AND(COMPARATIVO!$H519="",COMPARATIVO!$N519=""),"",IF(COMPARATIVO!$H519=COMPARATIVO!$N519,"EQUILIBRADO",IF(AND(COMPARATIVO!$H519="A",COMPARATIVO!$N519="B"),"GIRO BAIXO",IF(AND(COMPARATIVO!$H519="A",COMPARATIVO!$N519="C"),"GIRO MUITO BAIXO",IF(AND(COMPARATIVO!$H519="B",COMPARATIVO!$N519="A"),"GIRO ALTO",IF(AND(COMPARATIVO!$H519="B",COMPARATIVO!$N519="C"),"GIRO BAIXO",IF(AND(COMPARATIVO!$H519="C",COMPARATIVO!$N519="A"),"GIRO MUITO ALTO",IF(AND(COMPARATIVO!$H519="C",COMPARATIVO!$N519="B"),"GIRO ALTO",""))))))))</f>
        <v>#N/A</v>
      </c>
    </row>
    <row r="520" spans="1:15" x14ac:dyDescent="0.25">
      <c r="A520" s="201">
        <f>'CURVA ABC'!A524</f>
        <v>0</v>
      </c>
      <c r="B520" s="201" t="str">
        <f>IFERROR(VLOOKUP(Tabela5[[#This Row],[PRODUTO]],CADASTRO!$B$2:$C$393,2,0),"")</f>
        <v/>
      </c>
      <c r="C520" s="201">
        <f>'CURVA ABC'!B524</f>
        <v>0</v>
      </c>
      <c r="D520" s="197">
        <f>'CURVA ABC'!C524</f>
        <v>0</v>
      </c>
      <c r="E520" s="197">
        <f>'CURVA ABC'!D524</f>
        <v>0</v>
      </c>
      <c r="F520" s="198">
        <f>IFERROR(Tabela5[[#This Row],[VALOR]]/'CURVA ABC'!$C$2,0)</f>
        <v>0</v>
      </c>
      <c r="G520" s="198">
        <f>'CURVA ABC'!E524</f>
        <v>0</v>
      </c>
      <c r="H520" s="199" t="str">
        <f>'CURVA ABC'!F524</f>
        <v/>
      </c>
      <c r="I520" s="199" t="e">
        <f>VLOOKUP(Tabela5[[#This Row],[PRODUTO]],'CURVA ABC'!$H$10:$M$404,2,0)</f>
        <v>#N/A</v>
      </c>
      <c r="J520" s="197" t="e">
        <f>VLOOKUP(Tabela5[[#This Row],[PRODUTO]],'CURVA ABC'!$H$10:$M$404,3,0)</f>
        <v>#N/A</v>
      </c>
      <c r="K520" s="197" t="e">
        <f>VLOOKUP(Tabela5[[#This Row],[PRODUTO]],'CURVA ABC'!$H$10:$M$404,4,0)</f>
        <v>#N/A</v>
      </c>
      <c r="L520" s="198">
        <f>IFERROR(Tabela5[[#This Row],[VALOR.]]/'CURVA ABC'!$J$2,0)</f>
        <v>0</v>
      </c>
      <c r="M520" s="198" t="e">
        <f>VLOOKUP(Tabela5[[#This Row],[PRODUTO]],'CURVA ABC'!$H$10:$M$404,5,0)</f>
        <v>#N/A</v>
      </c>
      <c r="N520" s="199" t="e">
        <f>VLOOKUP(Tabela5[[#This Row],[PRODUTO]],'CURVA ABC'!$H$10:$M$404,6,0)</f>
        <v>#N/A</v>
      </c>
      <c r="O520" s="197" t="e">
        <f>IF(AND(COMPARATIVO!$H520="",COMPARATIVO!$N520=""),"",IF(COMPARATIVO!$H520=COMPARATIVO!$N520,"EQUILIBRADO",IF(AND(COMPARATIVO!$H520="A",COMPARATIVO!$N520="B"),"GIRO BAIXO",IF(AND(COMPARATIVO!$H520="A",COMPARATIVO!$N520="C"),"GIRO MUITO BAIXO",IF(AND(COMPARATIVO!$H520="B",COMPARATIVO!$N520="A"),"GIRO ALTO",IF(AND(COMPARATIVO!$H520="B",COMPARATIVO!$N520="C"),"GIRO BAIXO",IF(AND(COMPARATIVO!$H520="C",COMPARATIVO!$N520="A"),"GIRO MUITO ALTO",IF(AND(COMPARATIVO!$H520="C",COMPARATIVO!$N520="B"),"GIRO ALTO",""))))))))</f>
        <v>#N/A</v>
      </c>
    </row>
    <row r="521" spans="1:15" x14ac:dyDescent="0.25">
      <c r="A521" s="200">
        <f>'CURVA ABC'!A525</f>
        <v>0</v>
      </c>
      <c r="B521" s="200" t="str">
        <f>IFERROR(VLOOKUP(Tabela5[[#This Row],[PRODUTO]],CADASTRO!$B$2:$C$393,2,0),"")</f>
        <v/>
      </c>
      <c r="C521" s="200">
        <f>'CURVA ABC'!B525</f>
        <v>0</v>
      </c>
      <c r="D521" s="194">
        <f>'CURVA ABC'!C525</f>
        <v>0</v>
      </c>
      <c r="E521" s="194">
        <f>'CURVA ABC'!D525</f>
        <v>0</v>
      </c>
      <c r="F521" s="195">
        <f>IFERROR(Tabela5[[#This Row],[VALOR]]/'CURVA ABC'!$C$2,0)</f>
        <v>0</v>
      </c>
      <c r="G521" s="195">
        <f>'CURVA ABC'!E525</f>
        <v>0</v>
      </c>
      <c r="H521" s="196" t="str">
        <f>'CURVA ABC'!F525</f>
        <v/>
      </c>
      <c r="I521" s="196" t="e">
        <f>VLOOKUP(Tabela5[[#This Row],[PRODUTO]],'CURVA ABC'!$H$10:$M$404,2,0)</f>
        <v>#N/A</v>
      </c>
      <c r="J521" s="194" t="e">
        <f>VLOOKUP(Tabela5[[#This Row],[PRODUTO]],'CURVA ABC'!$H$10:$M$404,3,0)</f>
        <v>#N/A</v>
      </c>
      <c r="K521" s="194" t="e">
        <f>VLOOKUP(Tabela5[[#This Row],[PRODUTO]],'CURVA ABC'!$H$10:$M$404,4,0)</f>
        <v>#N/A</v>
      </c>
      <c r="L521" s="195">
        <f>IFERROR(Tabela5[[#This Row],[VALOR.]]/'CURVA ABC'!$J$2,0)</f>
        <v>0</v>
      </c>
      <c r="M521" s="195" t="e">
        <f>VLOOKUP(Tabela5[[#This Row],[PRODUTO]],'CURVA ABC'!$H$10:$M$404,5,0)</f>
        <v>#N/A</v>
      </c>
      <c r="N521" s="196" t="e">
        <f>VLOOKUP(Tabela5[[#This Row],[PRODUTO]],'CURVA ABC'!$H$10:$M$404,6,0)</f>
        <v>#N/A</v>
      </c>
      <c r="O521" s="194" t="e">
        <f>IF(AND(COMPARATIVO!$H521="",COMPARATIVO!$N521=""),"",IF(COMPARATIVO!$H521=COMPARATIVO!$N521,"EQUILIBRADO",IF(AND(COMPARATIVO!$H521="A",COMPARATIVO!$N521="B"),"GIRO BAIXO",IF(AND(COMPARATIVO!$H521="A",COMPARATIVO!$N521="C"),"GIRO MUITO BAIXO",IF(AND(COMPARATIVO!$H521="B",COMPARATIVO!$N521="A"),"GIRO ALTO",IF(AND(COMPARATIVO!$H521="B",COMPARATIVO!$N521="C"),"GIRO BAIXO",IF(AND(COMPARATIVO!$H521="C",COMPARATIVO!$N521="A"),"GIRO MUITO ALTO",IF(AND(COMPARATIVO!$H521="C",COMPARATIVO!$N521="B"),"GIRO ALTO",""))))))))</f>
        <v>#N/A</v>
      </c>
    </row>
    <row r="522" spans="1:15" x14ac:dyDescent="0.25">
      <c r="A522" s="201">
        <f>'CURVA ABC'!A526</f>
        <v>0</v>
      </c>
      <c r="B522" s="201" t="str">
        <f>IFERROR(VLOOKUP(Tabela5[[#This Row],[PRODUTO]],CADASTRO!$B$2:$C$393,2,0),"")</f>
        <v/>
      </c>
      <c r="C522" s="201">
        <f>'CURVA ABC'!B526</f>
        <v>0</v>
      </c>
      <c r="D522" s="197">
        <f>'CURVA ABC'!C526</f>
        <v>0</v>
      </c>
      <c r="E522" s="197">
        <f>'CURVA ABC'!D526</f>
        <v>0</v>
      </c>
      <c r="F522" s="198">
        <f>IFERROR(Tabela5[[#This Row],[VALOR]]/'CURVA ABC'!$C$2,0)</f>
        <v>0</v>
      </c>
      <c r="G522" s="198">
        <f>'CURVA ABC'!E526</f>
        <v>0</v>
      </c>
      <c r="H522" s="199" t="str">
        <f>'CURVA ABC'!F526</f>
        <v/>
      </c>
      <c r="I522" s="199" t="e">
        <f>VLOOKUP(Tabela5[[#This Row],[PRODUTO]],'CURVA ABC'!$H$10:$M$404,2,0)</f>
        <v>#N/A</v>
      </c>
      <c r="J522" s="197" t="e">
        <f>VLOOKUP(Tabela5[[#This Row],[PRODUTO]],'CURVA ABC'!$H$10:$M$404,3,0)</f>
        <v>#N/A</v>
      </c>
      <c r="K522" s="197" t="e">
        <f>VLOOKUP(Tabela5[[#This Row],[PRODUTO]],'CURVA ABC'!$H$10:$M$404,4,0)</f>
        <v>#N/A</v>
      </c>
      <c r="L522" s="198">
        <f>IFERROR(Tabela5[[#This Row],[VALOR.]]/'CURVA ABC'!$J$2,0)</f>
        <v>0</v>
      </c>
      <c r="M522" s="198" t="e">
        <f>VLOOKUP(Tabela5[[#This Row],[PRODUTO]],'CURVA ABC'!$H$10:$M$404,5,0)</f>
        <v>#N/A</v>
      </c>
      <c r="N522" s="199" t="e">
        <f>VLOOKUP(Tabela5[[#This Row],[PRODUTO]],'CURVA ABC'!$H$10:$M$404,6,0)</f>
        <v>#N/A</v>
      </c>
      <c r="O522" s="197" t="e">
        <f>IF(AND(COMPARATIVO!$H522="",COMPARATIVO!$N522=""),"",IF(COMPARATIVO!$H522=COMPARATIVO!$N522,"EQUILIBRADO",IF(AND(COMPARATIVO!$H522="A",COMPARATIVO!$N522="B"),"GIRO BAIXO",IF(AND(COMPARATIVO!$H522="A",COMPARATIVO!$N522="C"),"GIRO MUITO BAIXO",IF(AND(COMPARATIVO!$H522="B",COMPARATIVO!$N522="A"),"GIRO ALTO",IF(AND(COMPARATIVO!$H522="B",COMPARATIVO!$N522="C"),"GIRO BAIXO",IF(AND(COMPARATIVO!$H522="C",COMPARATIVO!$N522="A"),"GIRO MUITO ALTO",IF(AND(COMPARATIVO!$H522="C",COMPARATIVO!$N522="B"),"GIRO ALTO",""))))))))</f>
        <v>#N/A</v>
      </c>
    </row>
    <row r="523" spans="1:15" x14ac:dyDescent="0.25">
      <c r="A523" s="200">
        <f>'CURVA ABC'!A527</f>
        <v>0</v>
      </c>
      <c r="B523" s="200" t="str">
        <f>IFERROR(VLOOKUP(Tabela5[[#This Row],[PRODUTO]],CADASTRO!$B$2:$C$393,2,0),"")</f>
        <v/>
      </c>
      <c r="C523" s="200">
        <f>'CURVA ABC'!B527</f>
        <v>0</v>
      </c>
      <c r="D523" s="194">
        <f>'CURVA ABC'!C527</f>
        <v>0</v>
      </c>
      <c r="E523" s="194">
        <f>'CURVA ABC'!D527</f>
        <v>0</v>
      </c>
      <c r="F523" s="195">
        <f>IFERROR(Tabela5[[#This Row],[VALOR]]/'CURVA ABC'!$C$2,0)</f>
        <v>0</v>
      </c>
      <c r="G523" s="195">
        <f>'CURVA ABC'!E527</f>
        <v>0</v>
      </c>
      <c r="H523" s="196" t="str">
        <f>'CURVA ABC'!F527</f>
        <v/>
      </c>
      <c r="I523" s="196" t="e">
        <f>VLOOKUP(Tabela5[[#This Row],[PRODUTO]],'CURVA ABC'!$H$10:$M$404,2,0)</f>
        <v>#N/A</v>
      </c>
      <c r="J523" s="194" t="e">
        <f>VLOOKUP(Tabela5[[#This Row],[PRODUTO]],'CURVA ABC'!$H$10:$M$404,3,0)</f>
        <v>#N/A</v>
      </c>
      <c r="K523" s="194" t="e">
        <f>VLOOKUP(Tabela5[[#This Row],[PRODUTO]],'CURVA ABC'!$H$10:$M$404,4,0)</f>
        <v>#N/A</v>
      </c>
      <c r="L523" s="195">
        <f>IFERROR(Tabela5[[#This Row],[VALOR.]]/'CURVA ABC'!$J$2,0)</f>
        <v>0</v>
      </c>
      <c r="M523" s="195" t="e">
        <f>VLOOKUP(Tabela5[[#This Row],[PRODUTO]],'CURVA ABC'!$H$10:$M$404,5,0)</f>
        <v>#N/A</v>
      </c>
      <c r="N523" s="196" t="e">
        <f>VLOOKUP(Tabela5[[#This Row],[PRODUTO]],'CURVA ABC'!$H$10:$M$404,6,0)</f>
        <v>#N/A</v>
      </c>
      <c r="O523" s="194" t="e">
        <f>IF(AND(COMPARATIVO!$H523="",COMPARATIVO!$N523=""),"",IF(COMPARATIVO!$H523=COMPARATIVO!$N523,"EQUILIBRADO",IF(AND(COMPARATIVO!$H523="A",COMPARATIVO!$N523="B"),"GIRO BAIXO",IF(AND(COMPARATIVO!$H523="A",COMPARATIVO!$N523="C"),"GIRO MUITO BAIXO",IF(AND(COMPARATIVO!$H523="B",COMPARATIVO!$N523="A"),"GIRO ALTO",IF(AND(COMPARATIVO!$H523="B",COMPARATIVO!$N523="C"),"GIRO BAIXO",IF(AND(COMPARATIVO!$H523="C",COMPARATIVO!$N523="A"),"GIRO MUITO ALTO",IF(AND(COMPARATIVO!$H523="C",COMPARATIVO!$N523="B"),"GIRO ALTO",""))))))))</f>
        <v>#N/A</v>
      </c>
    </row>
    <row r="524" spans="1:15" x14ac:dyDescent="0.25">
      <c r="A524" s="201">
        <f>'CURVA ABC'!A528</f>
        <v>0</v>
      </c>
      <c r="B524" s="201" t="str">
        <f>IFERROR(VLOOKUP(Tabela5[[#This Row],[PRODUTO]],CADASTRO!$B$2:$C$393,2,0),"")</f>
        <v/>
      </c>
      <c r="C524" s="201">
        <f>'CURVA ABC'!B528</f>
        <v>0</v>
      </c>
      <c r="D524" s="197">
        <f>'CURVA ABC'!C528</f>
        <v>0</v>
      </c>
      <c r="E524" s="197">
        <f>'CURVA ABC'!D528</f>
        <v>0</v>
      </c>
      <c r="F524" s="198">
        <f>IFERROR(Tabela5[[#This Row],[VALOR]]/'CURVA ABC'!$C$2,0)</f>
        <v>0</v>
      </c>
      <c r="G524" s="198">
        <f>'CURVA ABC'!E528</f>
        <v>0</v>
      </c>
      <c r="H524" s="199" t="str">
        <f>'CURVA ABC'!F528</f>
        <v/>
      </c>
      <c r="I524" s="199" t="e">
        <f>VLOOKUP(Tabela5[[#This Row],[PRODUTO]],'CURVA ABC'!$H$10:$M$404,2,0)</f>
        <v>#N/A</v>
      </c>
      <c r="J524" s="197" t="e">
        <f>VLOOKUP(Tabela5[[#This Row],[PRODUTO]],'CURVA ABC'!$H$10:$M$404,3,0)</f>
        <v>#N/A</v>
      </c>
      <c r="K524" s="197" t="e">
        <f>VLOOKUP(Tabela5[[#This Row],[PRODUTO]],'CURVA ABC'!$H$10:$M$404,4,0)</f>
        <v>#N/A</v>
      </c>
      <c r="L524" s="198">
        <f>IFERROR(Tabela5[[#This Row],[VALOR.]]/'CURVA ABC'!$J$2,0)</f>
        <v>0</v>
      </c>
      <c r="M524" s="198" t="e">
        <f>VLOOKUP(Tabela5[[#This Row],[PRODUTO]],'CURVA ABC'!$H$10:$M$404,5,0)</f>
        <v>#N/A</v>
      </c>
      <c r="N524" s="199" t="e">
        <f>VLOOKUP(Tabela5[[#This Row],[PRODUTO]],'CURVA ABC'!$H$10:$M$404,6,0)</f>
        <v>#N/A</v>
      </c>
      <c r="O524" s="197" t="e">
        <f>IF(AND(COMPARATIVO!$H524="",COMPARATIVO!$N524=""),"",IF(COMPARATIVO!$H524=COMPARATIVO!$N524,"EQUILIBRADO",IF(AND(COMPARATIVO!$H524="A",COMPARATIVO!$N524="B"),"GIRO BAIXO",IF(AND(COMPARATIVO!$H524="A",COMPARATIVO!$N524="C"),"GIRO MUITO BAIXO",IF(AND(COMPARATIVO!$H524="B",COMPARATIVO!$N524="A"),"GIRO ALTO",IF(AND(COMPARATIVO!$H524="B",COMPARATIVO!$N524="C"),"GIRO BAIXO",IF(AND(COMPARATIVO!$H524="C",COMPARATIVO!$N524="A"),"GIRO MUITO ALTO",IF(AND(COMPARATIVO!$H524="C",COMPARATIVO!$N524="B"),"GIRO ALTO",""))))))))</f>
        <v>#N/A</v>
      </c>
    </row>
    <row r="525" spans="1:15" x14ac:dyDescent="0.25">
      <c r="A525" s="200">
        <f>'CURVA ABC'!A529</f>
        <v>0</v>
      </c>
      <c r="B525" s="200" t="str">
        <f>IFERROR(VLOOKUP(Tabela5[[#This Row],[PRODUTO]],CADASTRO!$B$2:$C$393,2,0),"")</f>
        <v/>
      </c>
      <c r="C525" s="200">
        <f>'CURVA ABC'!B529</f>
        <v>0</v>
      </c>
      <c r="D525" s="194">
        <f>'CURVA ABC'!C529</f>
        <v>0</v>
      </c>
      <c r="E525" s="194">
        <f>'CURVA ABC'!D529</f>
        <v>0</v>
      </c>
      <c r="F525" s="195">
        <f>IFERROR(Tabela5[[#This Row],[VALOR]]/'CURVA ABC'!$C$2,0)</f>
        <v>0</v>
      </c>
      <c r="G525" s="195">
        <f>'CURVA ABC'!E529</f>
        <v>0</v>
      </c>
      <c r="H525" s="196" t="str">
        <f>'CURVA ABC'!F529</f>
        <v/>
      </c>
      <c r="I525" s="196" t="e">
        <f>VLOOKUP(Tabela5[[#This Row],[PRODUTO]],'CURVA ABC'!$H$10:$M$404,2,0)</f>
        <v>#N/A</v>
      </c>
      <c r="J525" s="194" t="e">
        <f>VLOOKUP(Tabela5[[#This Row],[PRODUTO]],'CURVA ABC'!$H$10:$M$404,3,0)</f>
        <v>#N/A</v>
      </c>
      <c r="K525" s="194" t="e">
        <f>VLOOKUP(Tabela5[[#This Row],[PRODUTO]],'CURVA ABC'!$H$10:$M$404,4,0)</f>
        <v>#N/A</v>
      </c>
      <c r="L525" s="195">
        <f>IFERROR(Tabela5[[#This Row],[VALOR.]]/'CURVA ABC'!$J$2,0)</f>
        <v>0</v>
      </c>
      <c r="M525" s="195" t="e">
        <f>VLOOKUP(Tabela5[[#This Row],[PRODUTO]],'CURVA ABC'!$H$10:$M$404,5,0)</f>
        <v>#N/A</v>
      </c>
      <c r="N525" s="196" t="e">
        <f>VLOOKUP(Tabela5[[#This Row],[PRODUTO]],'CURVA ABC'!$H$10:$M$404,6,0)</f>
        <v>#N/A</v>
      </c>
      <c r="O525" s="194" t="e">
        <f>IF(AND(COMPARATIVO!$H525="",COMPARATIVO!$N525=""),"",IF(COMPARATIVO!$H525=COMPARATIVO!$N525,"EQUILIBRADO",IF(AND(COMPARATIVO!$H525="A",COMPARATIVO!$N525="B"),"GIRO BAIXO",IF(AND(COMPARATIVO!$H525="A",COMPARATIVO!$N525="C"),"GIRO MUITO BAIXO",IF(AND(COMPARATIVO!$H525="B",COMPARATIVO!$N525="A"),"GIRO ALTO",IF(AND(COMPARATIVO!$H525="B",COMPARATIVO!$N525="C"),"GIRO BAIXO",IF(AND(COMPARATIVO!$H525="C",COMPARATIVO!$N525="A"),"GIRO MUITO ALTO",IF(AND(COMPARATIVO!$H525="C",COMPARATIVO!$N525="B"),"GIRO ALTO",""))))))))</f>
        <v>#N/A</v>
      </c>
    </row>
    <row r="526" spans="1:15" x14ac:dyDescent="0.25">
      <c r="A526" s="201">
        <f>'CURVA ABC'!A530</f>
        <v>0</v>
      </c>
      <c r="B526" s="201" t="str">
        <f>IFERROR(VLOOKUP(Tabela5[[#This Row],[PRODUTO]],CADASTRO!$B$2:$C$393,2,0),"")</f>
        <v/>
      </c>
      <c r="C526" s="201">
        <f>'CURVA ABC'!B530</f>
        <v>0</v>
      </c>
      <c r="D526" s="197">
        <f>'CURVA ABC'!C530</f>
        <v>0</v>
      </c>
      <c r="E526" s="197">
        <f>'CURVA ABC'!D530</f>
        <v>0</v>
      </c>
      <c r="F526" s="198">
        <f>IFERROR(Tabela5[[#This Row],[VALOR]]/'CURVA ABC'!$C$2,0)</f>
        <v>0</v>
      </c>
      <c r="G526" s="198">
        <f>'CURVA ABC'!E530</f>
        <v>0</v>
      </c>
      <c r="H526" s="199" t="str">
        <f>'CURVA ABC'!F530</f>
        <v/>
      </c>
      <c r="I526" s="199" t="e">
        <f>VLOOKUP(Tabela5[[#This Row],[PRODUTO]],'CURVA ABC'!$H$10:$M$404,2,0)</f>
        <v>#N/A</v>
      </c>
      <c r="J526" s="197" t="e">
        <f>VLOOKUP(Tabela5[[#This Row],[PRODUTO]],'CURVA ABC'!$H$10:$M$404,3,0)</f>
        <v>#N/A</v>
      </c>
      <c r="K526" s="197" t="e">
        <f>VLOOKUP(Tabela5[[#This Row],[PRODUTO]],'CURVA ABC'!$H$10:$M$404,4,0)</f>
        <v>#N/A</v>
      </c>
      <c r="L526" s="198">
        <f>IFERROR(Tabela5[[#This Row],[VALOR.]]/'CURVA ABC'!$J$2,0)</f>
        <v>0</v>
      </c>
      <c r="M526" s="198" t="e">
        <f>VLOOKUP(Tabela5[[#This Row],[PRODUTO]],'CURVA ABC'!$H$10:$M$404,5,0)</f>
        <v>#N/A</v>
      </c>
      <c r="N526" s="199" t="e">
        <f>VLOOKUP(Tabela5[[#This Row],[PRODUTO]],'CURVA ABC'!$H$10:$M$404,6,0)</f>
        <v>#N/A</v>
      </c>
      <c r="O526" s="197" t="e">
        <f>IF(AND(COMPARATIVO!$H526="",COMPARATIVO!$N526=""),"",IF(COMPARATIVO!$H526=COMPARATIVO!$N526,"EQUILIBRADO",IF(AND(COMPARATIVO!$H526="A",COMPARATIVO!$N526="B"),"GIRO BAIXO",IF(AND(COMPARATIVO!$H526="A",COMPARATIVO!$N526="C"),"GIRO MUITO BAIXO",IF(AND(COMPARATIVO!$H526="B",COMPARATIVO!$N526="A"),"GIRO ALTO",IF(AND(COMPARATIVO!$H526="B",COMPARATIVO!$N526="C"),"GIRO BAIXO",IF(AND(COMPARATIVO!$H526="C",COMPARATIVO!$N526="A"),"GIRO MUITO ALTO",IF(AND(COMPARATIVO!$H526="C",COMPARATIVO!$N526="B"),"GIRO ALTO",""))))))))</f>
        <v>#N/A</v>
      </c>
    </row>
    <row r="527" spans="1:15" x14ac:dyDescent="0.25">
      <c r="A527" s="200">
        <f>'CURVA ABC'!A531</f>
        <v>0</v>
      </c>
      <c r="B527" s="200" t="str">
        <f>IFERROR(VLOOKUP(Tabela5[[#This Row],[PRODUTO]],CADASTRO!$B$2:$C$393,2,0),"")</f>
        <v/>
      </c>
      <c r="C527" s="200">
        <f>'CURVA ABC'!B531</f>
        <v>0</v>
      </c>
      <c r="D527" s="194">
        <f>'CURVA ABC'!C531</f>
        <v>0</v>
      </c>
      <c r="E527" s="194">
        <f>'CURVA ABC'!D531</f>
        <v>0</v>
      </c>
      <c r="F527" s="195">
        <f>IFERROR(Tabela5[[#This Row],[VALOR]]/'CURVA ABC'!$C$2,0)</f>
        <v>0</v>
      </c>
      <c r="G527" s="195">
        <f>'CURVA ABC'!E531</f>
        <v>0</v>
      </c>
      <c r="H527" s="196" t="str">
        <f>'CURVA ABC'!F531</f>
        <v/>
      </c>
      <c r="I527" s="196" t="e">
        <f>VLOOKUP(Tabela5[[#This Row],[PRODUTO]],'CURVA ABC'!$H$10:$M$404,2,0)</f>
        <v>#N/A</v>
      </c>
      <c r="J527" s="194" t="e">
        <f>VLOOKUP(Tabela5[[#This Row],[PRODUTO]],'CURVA ABC'!$H$10:$M$404,3,0)</f>
        <v>#N/A</v>
      </c>
      <c r="K527" s="194" t="e">
        <f>VLOOKUP(Tabela5[[#This Row],[PRODUTO]],'CURVA ABC'!$H$10:$M$404,4,0)</f>
        <v>#N/A</v>
      </c>
      <c r="L527" s="195">
        <f>IFERROR(Tabela5[[#This Row],[VALOR.]]/'CURVA ABC'!$J$2,0)</f>
        <v>0</v>
      </c>
      <c r="M527" s="195" t="e">
        <f>VLOOKUP(Tabela5[[#This Row],[PRODUTO]],'CURVA ABC'!$H$10:$M$404,5,0)</f>
        <v>#N/A</v>
      </c>
      <c r="N527" s="196" t="e">
        <f>VLOOKUP(Tabela5[[#This Row],[PRODUTO]],'CURVA ABC'!$H$10:$M$404,6,0)</f>
        <v>#N/A</v>
      </c>
      <c r="O527" s="194" t="e">
        <f>IF(AND(COMPARATIVO!$H527="",COMPARATIVO!$N527=""),"",IF(COMPARATIVO!$H527=COMPARATIVO!$N527,"EQUILIBRADO",IF(AND(COMPARATIVO!$H527="A",COMPARATIVO!$N527="B"),"GIRO BAIXO",IF(AND(COMPARATIVO!$H527="A",COMPARATIVO!$N527="C"),"GIRO MUITO BAIXO",IF(AND(COMPARATIVO!$H527="B",COMPARATIVO!$N527="A"),"GIRO ALTO",IF(AND(COMPARATIVO!$H527="B",COMPARATIVO!$N527="C"),"GIRO BAIXO",IF(AND(COMPARATIVO!$H527="C",COMPARATIVO!$N527="A"),"GIRO MUITO ALTO",IF(AND(COMPARATIVO!$H527="C",COMPARATIVO!$N527="B"),"GIRO ALTO",""))))))))</f>
        <v>#N/A</v>
      </c>
    </row>
    <row r="528" spans="1:15" x14ac:dyDescent="0.25">
      <c r="A528" s="201">
        <f>'CURVA ABC'!A532</f>
        <v>0</v>
      </c>
      <c r="B528" s="201" t="str">
        <f>IFERROR(VLOOKUP(Tabela5[[#This Row],[PRODUTO]],CADASTRO!$B$2:$C$393,2,0),"")</f>
        <v/>
      </c>
      <c r="C528" s="201">
        <f>'CURVA ABC'!B532</f>
        <v>0</v>
      </c>
      <c r="D528" s="197">
        <f>'CURVA ABC'!C532</f>
        <v>0</v>
      </c>
      <c r="E528" s="197">
        <f>'CURVA ABC'!D532</f>
        <v>0</v>
      </c>
      <c r="F528" s="198">
        <f>IFERROR(Tabela5[[#This Row],[VALOR]]/'CURVA ABC'!$C$2,0)</f>
        <v>0</v>
      </c>
      <c r="G528" s="198">
        <f>'CURVA ABC'!E532</f>
        <v>0</v>
      </c>
      <c r="H528" s="199" t="str">
        <f>'CURVA ABC'!F532</f>
        <v/>
      </c>
      <c r="I528" s="199" t="e">
        <f>VLOOKUP(Tabela5[[#This Row],[PRODUTO]],'CURVA ABC'!$H$10:$M$404,2,0)</f>
        <v>#N/A</v>
      </c>
      <c r="J528" s="197" t="e">
        <f>VLOOKUP(Tabela5[[#This Row],[PRODUTO]],'CURVA ABC'!$H$10:$M$404,3,0)</f>
        <v>#N/A</v>
      </c>
      <c r="K528" s="197" t="e">
        <f>VLOOKUP(Tabela5[[#This Row],[PRODUTO]],'CURVA ABC'!$H$10:$M$404,4,0)</f>
        <v>#N/A</v>
      </c>
      <c r="L528" s="198">
        <f>IFERROR(Tabela5[[#This Row],[VALOR.]]/'CURVA ABC'!$J$2,0)</f>
        <v>0</v>
      </c>
      <c r="M528" s="198" t="e">
        <f>VLOOKUP(Tabela5[[#This Row],[PRODUTO]],'CURVA ABC'!$H$10:$M$404,5,0)</f>
        <v>#N/A</v>
      </c>
      <c r="N528" s="199" t="e">
        <f>VLOOKUP(Tabela5[[#This Row],[PRODUTO]],'CURVA ABC'!$H$10:$M$404,6,0)</f>
        <v>#N/A</v>
      </c>
      <c r="O528" s="197" t="e">
        <f>IF(AND(COMPARATIVO!$H528="",COMPARATIVO!$N528=""),"",IF(COMPARATIVO!$H528=COMPARATIVO!$N528,"EQUILIBRADO",IF(AND(COMPARATIVO!$H528="A",COMPARATIVO!$N528="B"),"GIRO BAIXO",IF(AND(COMPARATIVO!$H528="A",COMPARATIVO!$N528="C"),"GIRO MUITO BAIXO",IF(AND(COMPARATIVO!$H528="B",COMPARATIVO!$N528="A"),"GIRO ALTO",IF(AND(COMPARATIVO!$H528="B",COMPARATIVO!$N528="C"),"GIRO BAIXO",IF(AND(COMPARATIVO!$H528="C",COMPARATIVO!$N528="A"),"GIRO MUITO ALTO",IF(AND(COMPARATIVO!$H528="C",COMPARATIVO!$N528="B"),"GIRO ALTO",""))))))))</f>
        <v>#N/A</v>
      </c>
    </row>
    <row r="529" spans="1:15" x14ac:dyDescent="0.25">
      <c r="A529" s="200">
        <f>'CURVA ABC'!A533</f>
        <v>0</v>
      </c>
      <c r="B529" s="200" t="str">
        <f>IFERROR(VLOOKUP(Tabela5[[#This Row],[PRODUTO]],CADASTRO!$B$2:$C$393,2,0),"")</f>
        <v/>
      </c>
      <c r="C529" s="200">
        <f>'CURVA ABC'!B533</f>
        <v>0</v>
      </c>
      <c r="D529" s="194">
        <f>'CURVA ABC'!C533</f>
        <v>0</v>
      </c>
      <c r="E529" s="194">
        <f>'CURVA ABC'!D533</f>
        <v>0</v>
      </c>
      <c r="F529" s="195">
        <f>IFERROR(Tabela5[[#This Row],[VALOR]]/'CURVA ABC'!$C$2,0)</f>
        <v>0</v>
      </c>
      <c r="G529" s="195">
        <f>'CURVA ABC'!E533</f>
        <v>0</v>
      </c>
      <c r="H529" s="196" t="str">
        <f>'CURVA ABC'!F533</f>
        <v/>
      </c>
      <c r="I529" s="196" t="e">
        <f>VLOOKUP(Tabela5[[#This Row],[PRODUTO]],'CURVA ABC'!$H$10:$M$404,2,0)</f>
        <v>#N/A</v>
      </c>
      <c r="J529" s="194" t="e">
        <f>VLOOKUP(Tabela5[[#This Row],[PRODUTO]],'CURVA ABC'!$H$10:$M$404,3,0)</f>
        <v>#N/A</v>
      </c>
      <c r="K529" s="194" t="e">
        <f>VLOOKUP(Tabela5[[#This Row],[PRODUTO]],'CURVA ABC'!$H$10:$M$404,4,0)</f>
        <v>#N/A</v>
      </c>
      <c r="L529" s="195">
        <f>IFERROR(Tabela5[[#This Row],[VALOR.]]/'CURVA ABC'!$J$2,0)</f>
        <v>0</v>
      </c>
      <c r="M529" s="195" t="e">
        <f>VLOOKUP(Tabela5[[#This Row],[PRODUTO]],'CURVA ABC'!$H$10:$M$404,5,0)</f>
        <v>#N/A</v>
      </c>
      <c r="N529" s="196" t="e">
        <f>VLOOKUP(Tabela5[[#This Row],[PRODUTO]],'CURVA ABC'!$H$10:$M$404,6,0)</f>
        <v>#N/A</v>
      </c>
      <c r="O529" s="194" t="e">
        <f>IF(AND(COMPARATIVO!$H529="",COMPARATIVO!$N529=""),"",IF(COMPARATIVO!$H529=COMPARATIVO!$N529,"EQUILIBRADO",IF(AND(COMPARATIVO!$H529="A",COMPARATIVO!$N529="B"),"GIRO BAIXO",IF(AND(COMPARATIVO!$H529="A",COMPARATIVO!$N529="C"),"GIRO MUITO BAIXO",IF(AND(COMPARATIVO!$H529="B",COMPARATIVO!$N529="A"),"GIRO ALTO",IF(AND(COMPARATIVO!$H529="B",COMPARATIVO!$N529="C"),"GIRO BAIXO",IF(AND(COMPARATIVO!$H529="C",COMPARATIVO!$N529="A"),"GIRO MUITO ALTO",IF(AND(COMPARATIVO!$H529="C",COMPARATIVO!$N529="B"),"GIRO ALTO",""))))))))</f>
        <v>#N/A</v>
      </c>
    </row>
    <row r="530" spans="1:15" x14ac:dyDescent="0.25">
      <c r="A530" s="201">
        <f>'CURVA ABC'!A534</f>
        <v>0</v>
      </c>
      <c r="B530" s="201" t="str">
        <f>IFERROR(VLOOKUP(Tabela5[[#This Row],[PRODUTO]],CADASTRO!$B$2:$C$393,2,0),"")</f>
        <v/>
      </c>
      <c r="C530" s="201">
        <f>'CURVA ABC'!B534</f>
        <v>0</v>
      </c>
      <c r="D530" s="197">
        <f>'CURVA ABC'!C534</f>
        <v>0</v>
      </c>
      <c r="E530" s="197">
        <f>'CURVA ABC'!D534</f>
        <v>0</v>
      </c>
      <c r="F530" s="198">
        <f>IFERROR(Tabela5[[#This Row],[VALOR]]/'CURVA ABC'!$C$2,0)</f>
        <v>0</v>
      </c>
      <c r="G530" s="198">
        <f>'CURVA ABC'!E534</f>
        <v>0</v>
      </c>
      <c r="H530" s="199" t="str">
        <f>'CURVA ABC'!F534</f>
        <v/>
      </c>
      <c r="I530" s="199" t="e">
        <f>VLOOKUP(Tabela5[[#This Row],[PRODUTO]],'CURVA ABC'!$H$10:$M$404,2,0)</f>
        <v>#N/A</v>
      </c>
      <c r="J530" s="197" t="e">
        <f>VLOOKUP(Tabela5[[#This Row],[PRODUTO]],'CURVA ABC'!$H$10:$M$404,3,0)</f>
        <v>#N/A</v>
      </c>
      <c r="K530" s="197" t="e">
        <f>VLOOKUP(Tabela5[[#This Row],[PRODUTO]],'CURVA ABC'!$H$10:$M$404,4,0)</f>
        <v>#N/A</v>
      </c>
      <c r="L530" s="198">
        <f>IFERROR(Tabela5[[#This Row],[VALOR.]]/'CURVA ABC'!$J$2,0)</f>
        <v>0</v>
      </c>
      <c r="M530" s="198" t="e">
        <f>VLOOKUP(Tabela5[[#This Row],[PRODUTO]],'CURVA ABC'!$H$10:$M$404,5,0)</f>
        <v>#N/A</v>
      </c>
      <c r="N530" s="199" t="e">
        <f>VLOOKUP(Tabela5[[#This Row],[PRODUTO]],'CURVA ABC'!$H$10:$M$404,6,0)</f>
        <v>#N/A</v>
      </c>
      <c r="O530" s="197" t="e">
        <f>IF(AND(COMPARATIVO!$H530="",COMPARATIVO!$N530=""),"",IF(COMPARATIVO!$H530=COMPARATIVO!$N530,"EQUILIBRADO",IF(AND(COMPARATIVO!$H530="A",COMPARATIVO!$N530="B"),"GIRO BAIXO",IF(AND(COMPARATIVO!$H530="A",COMPARATIVO!$N530="C"),"GIRO MUITO BAIXO",IF(AND(COMPARATIVO!$H530="B",COMPARATIVO!$N530="A"),"GIRO ALTO",IF(AND(COMPARATIVO!$H530="B",COMPARATIVO!$N530="C"),"GIRO BAIXO",IF(AND(COMPARATIVO!$H530="C",COMPARATIVO!$N530="A"),"GIRO MUITO ALTO",IF(AND(COMPARATIVO!$H530="C",COMPARATIVO!$N530="B"),"GIRO ALTO",""))))))))</f>
        <v>#N/A</v>
      </c>
    </row>
    <row r="531" spans="1:15" x14ac:dyDescent="0.25">
      <c r="A531" s="200">
        <f>'CURVA ABC'!A535</f>
        <v>0</v>
      </c>
      <c r="B531" s="200" t="str">
        <f>IFERROR(VLOOKUP(Tabela5[[#This Row],[PRODUTO]],CADASTRO!$B$2:$C$393,2,0),"")</f>
        <v/>
      </c>
      <c r="C531" s="200">
        <f>'CURVA ABC'!B535</f>
        <v>0</v>
      </c>
      <c r="D531" s="194">
        <f>'CURVA ABC'!C535</f>
        <v>0</v>
      </c>
      <c r="E531" s="194">
        <f>'CURVA ABC'!D535</f>
        <v>0</v>
      </c>
      <c r="F531" s="195">
        <f>IFERROR(Tabela5[[#This Row],[VALOR]]/'CURVA ABC'!$C$2,0)</f>
        <v>0</v>
      </c>
      <c r="G531" s="195">
        <f>'CURVA ABC'!E535</f>
        <v>0</v>
      </c>
      <c r="H531" s="196" t="str">
        <f>'CURVA ABC'!F535</f>
        <v/>
      </c>
      <c r="I531" s="196" t="e">
        <f>VLOOKUP(Tabela5[[#This Row],[PRODUTO]],'CURVA ABC'!$H$10:$M$404,2,0)</f>
        <v>#N/A</v>
      </c>
      <c r="J531" s="194" t="e">
        <f>VLOOKUP(Tabela5[[#This Row],[PRODUTO]],'CURVA ABC'!$H$10:$M$404,3,0)</f>
        <v>#N/A</v>
      </c>
      <c r="K531" s="194" t="e">
        <f>VLOOKUP(Tabela5[[#This Row],[PRODUTO]],'CURVA ABC'!$H$10:$M$404,4,0)</f>
        <v>#N/A</v>
      </c>
      <c r="L531" s="195">
        <f>IFERROR(Tabela5[[#This Row],[VALOR.]]/'CURVA ABC'!$J$2,0)</f>
        <v>0</v>
      </c>
      <c r="M531" s="195" t="e">
        <f>VLOOKUP(Tabela5[[#This Row],[PRODUTO]],'CURVA ABC'!$H$10:$M$404,5,0)</f>
        <v>#N/A</v>
      </c>
      <c r="N531" s="196" t="e">
        <f>VLOOKUP(Tabela5[[#This Row],[PRODUTO]],'CURVA ABC'!$H$10:$M$404,6,0)</f>
        <v>#N/A</v>
      </c>
      <c r="O531" s="194" t="e">
        <f>IF(AND(COMPARATIVO!$H531="",COMPARATIVO!$N531=""),"",IF(COMPARATIVO!$H531=COMPARATIVO!$N531,"EQUILIBRADO",IF(AND(COMPARATIVO!$H531="A",COMPARATIVO!$N531="B"),"GIRO BAIXO",IF(AND(COMPARATIVO!$H531="A",COMPARATIVO!$N531="C"),"GIRO MUITO BAIXO",IF(AND(COMPARATIVO!$H531="B",COMPARATIVO!$N531="A"),"GIRO ALTO",IF(AND(COMPARATIVO!$H531="B",COMPARATIVO!$N531="C"),"GIRO BAIXO",IF(AND(COMPARATIVO!$H531="C",COMPARATIVO!$N531="A"),"GIRO MUITO ALTO",IF(AND(COMPARATIVO!$H531="C",COMPARATIVO!$N531="B"),"GIRO ALTO",""))))))))</f>
        <v>#N/A</v>
      </c>
    </row>
    <row r="532" spans="1:15" x14ac:dyDescent="0.25">
      <c r="A532" s="201">
        <f>'CURVA ABC'!A536</f>
        <v>0</v>
      </c>
      <c r="B532" s="201" t="str">
        <f>IFERROR(VLOOKUP(Tabela5[[#This Row],[PRODUTO]],CADASTRO!$B$2:$C$393,2,0),"")</f>
        <v/>
      </c>
      <c r="C532" s="201">
        <f>'CURVA ABC'!B536</f>
        <v>0</v>
      </c>
      <c r="D532" s="197">
        <f>'CURVA ABC'!C536</f>
        <v>0</v>
      </c>
      <c r="E532" s="197">
        <f>'CURVA ABC'!D536</f>
        <v>0</v>
      </c>
      <c r="F532" s="198">
        <f>IFERROR(Tabela5[[#This Row],[VALOR]]/'CURVA ABC'!$C$2,0)</f>
        <v>0</v>
      </c>
      <c r="G532" s="198">
        <f>'CURVA ABC'!E536</f>
        <v>0</v>
      </c>
      <c r="H532" s="199" t="str">
        <f>'CURVA ABC'!F536</f>
        <v/>
      </c>
      <c r="I532" s="199" t="e">
        <f>VLOOKUP(Tabela5[[#This Row],[PRODUTO]],'CURVA ABC'!$H$10:$M$404,2,0)</f>
        <v>#N/A</v>
      </c>
      <c r="J532" s="197" t="e">
        <f>VLOOKUP(Tabela5[[#This Row],[PRODUTO]],'CURVA ABC'!$H$10:$M$404,3,0)</f>
        <v>#N/A</v>
      </c>
      <c r="K532" s="197" t="e">
        <f>VLOOKUP(Tabela5[[#This Row],[PRODUTO]],'CURVA ABC'!$H$10:$M$404,4,0)</f>
        <v>#N/A</v>
      </c>
      <c r="L532" s="198">
        <f>IFERROR(Tabela5[[#This Row],[VALOR.]]/'CURVA ABC'!$J$2,0)</f>
        <v>0</v>
      </c>
      <c r="M532" s="198" t="e">
        <f>VLOOKUP(Tabela5[[#This Row],[PRODUTO]],'CURVA ABC'!$H$10:$M$404,5,0)</f>
        <v>#N/A</v>
      </c>
      <c r="N532" s="199" t="e">
        <f>VLOOKUP(Tabela5[[#This Row],[PRODUTO]],'CURVA ABC'!$H$10:$M$404,6,0)</f>
        <v>#N/A</v>
      </c>
      <c r="O532" s="197" t="e">
        <f>IF(AND(COMPARATIVO!$H532="",COMPARATIVO!$N532=""),"",IF(COMPARATIVO!$H532=COMPARATIVO!$N532,"EQUILIBRADO",IF(AND(COMPARATIVO!$H532="A",COMPARATIVO!$N532="B"),"GIRO BAIXO",IF(AND(COMPARATIVO!$H532="A",COMPARATIVO!$N532="C"),"GIRO MUITO BAIXO",IF(AND(COMPARATIVO!$H532="B",COMPARATIVO!$N532="A"),"GIRO ALTO",IF(AND(COMPARATIVO!$H532="B",COMPARATIVO!$N532="C"),"GIRO BAIXO",IF(AND(COMPARATIVO!$H532="C",COMPARATIVO!$N532="A"),"GIRO MUITO ALTO",IF(AND(COMPARATIVO!$H532="C",COMPARATIVO!$N532="B"),"GIRO ALTO",""))))))))</f>
        <v>#N/A</v>
      </c>
    </row>
    <row r="533" spans="1:15" x14ac:dyDescent="0.25">
      <c r="A533" s="200">
        <f>'CURVA ABC'!A537</f>
        <v>0</v>
      </c>
      <c r="B533" s="200" t="str">
        <f>IFERROR(VLOOKUP(Tabela5[[#This Row],[PRODUTO]],CADASTRO!$B$2:$C$393,2,0),"")</f>
        <v/>
      </c>
      <c r="C533" s="200">
        <f>'CURVA ABC'!B537</f>
        <v>0</v>
      </c>
      <c r="D533" s="194">
        <f>'CURVA ABC'!C537</f>
        <v>0</v>
      </c>
      <c r="E533" s="194">
        <f>'CURVA ABC'!D537</f>
        <v>0</v>
      </c>
      <c r="F533" s="195">
        <f>IFERROR(Tabela5[[#This Row],[VALOR]]/'CURVA ABC'!$C$2,0)</f>
        <v>0</v>
      </c>
      <c r="G533" s="195">
        <f>'CURVA ABC'!E537</f>
        <v>0</v>
      </c>
      <c r="H533" s="196" t="str">
        <f>'CURVA ABC'!F537</f>
        <v/>
      </c>
      <c r="I533" s="196" t="e">
        <f>VLOOKUP(Tabela5[[#This Row],[PRODUTO]],'CURVA ABC'!$H$10:$M$404,2,0)</f>
        <v>#N/A</v>
      </c>
      <c r="J533" s="194" t="e">
        <f>VLOOKUP(Tabela5[[#This Row],[PRODUTO]],'CURVA ABC'!$H$10:$M$404,3,0)</f>
        <v>#N/A</v>
      </c>
      <c r="K533" s="194" t="e">
        <f>VLOOKUP(Tabela5[[#This Row],[PRODUTO]],'CURVA ABC'!$H$10:$M$404,4,0)</f>
        <v>#N/A</v>
      </c>
      <c r="L533" s="195">
        <f>IFERROR(Tabela5[[#This Row],[VALOR.]]/'CURVA ABC'!$J$2,0)</f>
        <v>0</v>
      </c>
      <c r="M533" s="195" t="e">
        <f>VLOOKUP(Tabela5[[#This Row],[PRODUTO]],'CURVA ABC'!$H$10:$M$404,5,0)</f>
        <v>#N/A</v>
      </c>
      <c r="N533" s="196" t="e">
        <f>VLOOKUP(Tabela5[[#This Row],[PRODUTO]],'CURVA ABC'!$H$10:$M$404,6,0)</f>
        <v>#N/A</v>
      </c>
      <c r="O533" s="194" t="e">
        <f>IF(AND(COMPARATIVO!$H533="",COMPARATIVO!$N533=""),"",IF(COMPARATIVO!$H533=COMPARATIVO!$N533,"EQUILIBRADO",IF(AND(COMPARATIVO!$H533="A",COMPARATIVO!$N533="B"),"GIRO BAIXO",IF(AND(COMPARATIVO!$H533="A",COMPARATIVO!$N533="C"),"GIRO MUITO BAIXO",IF(AND(COMPARATIVO!$H533="B",COMPARATIVO!$N533="A"),"GIRO ALTO",IF(AND(COMPARATIVO!$H533="B",COMPARATIVO!$N533="C"),"GIRO BAIXO",IF(AND(COMPARATIVO!$H533="C",COMPARATIVO!$N533="A"),"GIRO MUITO ALTO",IF(AND(COMPARATIVO!$H533="C",COMPARATIVO!$N533="B"),"GIRO ALTO",""))))))))</f>
        <v>#N/A</v>
      </c>
    </row>
    <row r="534" spans="1:15" x14ac:dyDescent="0.25">
      <c r="A534" s="201">
        <f>'CURVA ABC'!A538</f>
        <v>0</v>
      </c>
      <c r="B534" s="201" t="str">
        <f>IFERROR(VLOOKUP(Tabela5[[#This Row],[PRODUTO]],CADASTRO!$B$2:$C$393,2,0),"")</f>
        <v/>
      </c>
      <c r="C534" s="201">
        <f>'CURVA ABC'!B538</f>
        <v>0</v>
      </c>
      <c r="D534" s="197">
        <f>'CURVA ABC'!C538</f>
        <v>0</v>
      </c>
      <c r="E534" s="197">
        <f>'CURVA ABC'!D538</f>
        <v>0</v>
      </c>
      <c r="F534" s="198">
        <f>IFERROR(Tabela5[[#This Row],[VALOR]]/'CURVA ABC'!$C$2,0)</f>
        <v>0</v>
      </c>
      <c r="G534" s="198">
        <f>'CURVA ABC'!E538</f>
        <v>0</v>
      </c>
      <c r="H534" s="199" t="str">
        <f>'CURVA ABC'!F538</f>
        <v/>
      </c>
      <c r="I534" s="199" t="e">
        <f>VLOOKUP(Tabela5[[#This Row],[PRODUTO]],'CURVA ABC'!$H$10:$M$404,2,0)</f>
        <v>#N/A</v>
      </c>
      <c r="J534" s="197" t="e">
        <f>VLOOKUP(Tabela5[[#This Row],[PRODUTO]],'CURVA ABC'!$H$10:$M$404,3,0)</f>
        <v>#N/A</v>
      </c>
      <c r="K534" s="197" t="e">
        <f>VLOOKUP(Tabela5[[#This Row],[PRODUTO]],'CURVA ABC'!$H$10:$M$404,4,0)</f>
        <v>#N/A</v>
      </c>
      <c r="L534" s="198">
        <f>IFERROR(Tabela5[[#This Row],[VALOR.]]/'CURVA ABC'!$J$2,0)</f>
        <v>0</v>
      </c>
      <c r="M534" s="198" t="e">
        <f>VLOOKUP(Tabela5[[#This Row],[PRODUTO]],'CURVA ABC'!$H$10:$M$404,5,0)</f>
        <v>#N/A</v>
      </c>
      <c r="N534" s="199" t="e">
        <f>VLOOKUP(Tabela5[[#This Row],[PRODUTO]],'CURVA ABC'!$H$10:$M$404,6,0)</f>
        <v>#N/A</v>
      </c>
      <c r="O534" s="197" t="e">
        <f>IF(AND(COMPARATIVO!$H534="",COMPARATIVO!$N534=""),"",IF(COMPARATIVO!$H534=COMPARATIVO!$N534,"EQUILIBRADO",IF(AND(COMPARATIVO!$H534="A",COMPARATIVO!$N534="B"),"GIRO BAIXO",IF(AND(COMPARATIVO!$H534="A",COMPARATIVO!$N534="C"),"GIRO MUITO BAIXO",IF(AND(COMPARATIVO!$H534="B",COMPARATIVO!$N534="A"),"GIRO ALTO",IF(AND(COMPARATIVO!$H534="B",COMPARATIVO!$N534="C"),"GIRO BAIXO",IF(AND(COMPARATIVO!$H534="C",COMPARATIVO!$N534="A"),"GIRO MUITO ALTO",IF(AND(COMPARATIVO!$H534="C",COMPARATIVO!$N534="B"),"GIRO ALTO",""))))))))</f>
        <v>#N/A</v>
      </c>
    </row>
    <row r="535" spans="1:15" x14ac:dyDescent="0.25">
      <c r="A535" s="200">
        <f>'CURVA ABC'!A539</f>
        <v>0</v>
      </c>
      <c r="B535" s="200" t="str">
        <f>IFERROR(VLOOKUP(Tabela5[[#This Row],[PRODUTO]],CADASTRO!$B$2:$C$393,2,0),"")</f>
        <v/>
      </c>
      <c r="C535" s="200">
        <f>'CURVA ABC'!B539</f>
        <v>0</v>
      </c>
      <c r="D535" s="194">
        <f>'CURVA ABC'!C539</f>
        <v>0</v>
      </c>
      <c r="E535" s="194">
        <f>'CURVA ABC'!D539</f>
        <v>0</v>
      </c>
      <c r="F535" s="195">
        <f>IFERROR(Tabela5[[#This Row],[VALOR]]/'CURVA ABC'!$C$2,0)</f>
        <v>0</v>
      </c>
      <c r="G535" s="195">
        <f>'CURVA ABC'!E539</f>
        <v>0</v>
      </c>
      <c r="H535" s="196" t="str">
        <f>'CURVA ABC'!F539</f>
        <v/>
      </c>
      <c r="I535" s="196" t="e">
        <f>VLOOKUP(Tabela5[[#This Row],[PRODUTO]],'CURVA ABC'!$H$10:$M$404,2,0)</f>
        <v>#N/A</v>
      </c>
      <c r="J535" s="194" t="e">
        <f>VLOOKUP(Tabela5[[#This Row],[PRODUTO]],'CURVA ABC'!$H$10:$M$404,3,0)</f>
        <v>#N/A</v>
      </c>
      <c r="K535" s="194" t="e">
        <f>VLOOKUP(Tabela5[[#This Row],[PRODUTO]],'CURVA ABC'!$H$10:$M$404,4,0)</f>
        <v>#N/A</v>
      </c>
      <c r="L535" s="195">
        <f>IFERROR(Tabela5[[#This Row],[VALOR.]]/'CURVA ABC'!$J$2,0)</f>
        <v>0</v>
      </c>
      <c r="M535" s="195" t="e">
        <f>VLOOKUP(Tabela5[[#This Row],[PRODUTO]],'CURVA ABC'!$H$10:$M$404,5,0)</f>
        <v>#N/A</v>
      </c>
      <c r="N535" s="196" t="e">
        <f>VLOOKUP(Tabela5[[#This Row],[PRODUTO]],'CURVA ABC'!$H$10:$M$404,6,0)</f>
        <v>#N/A</v>
      </c>
      <c r="O535" s="194" t="e">
        <f>IF(AND(COMPARATIVO!$H535="",COMPARATIVO!$N535=""),"",IF(COMPARATIVO!$H535=COMPARATIVO!$N535,"EQUILIBRADO",IF(AND(COMPARATIVO!$H535="A",COMPARATIVO!$N535="B"),"GIRO BAIXO",IF(AND(COMPARATIVO!$H535="A",COMPARATIVO!$N535="C"),"GIRO MUITO BAIXO",IF(AND(COMPARATIVO!$H535="B",COMPARATIVO!$N535="A"),"GIRO ALTO",IF(AND(COMPARATIVO!$H535="B",COMPARATIVO!$N535="C"),"GIRO BAIXO",IF(AND(COMPARATIVO!$H535="C",COMPARATIVO!$N535="A"),"GIRO MUITO ALTO",IF(AND(COMPARATIVO!$H535="C",COMPARATIVO!$N535="B"),"GIRO ALTO",""))))))))</f>
        <v>#N/A</v>
      </c>
    </row>
    <row r="536" spans="1:15" x14ac:dyDescent="0.25">
      <c r="A536" s="201">
        <f>'CURVA ABC'!A540</f>
        <v>0</v>
      </c>
      <c r="B536" s="201" t="str">
        <f>IFERROR(VLOOKUP(Tabela5[[#This Row],[PRODUTO]],CADASTRO!$B$2:$C$393,2,0),"")</f>
        <v/>
      </c>
      <c r="C536" s="201">
        <f>'CURVA ABC'!B540</f>
        <v>0</v>
      </c>
      <c r="D536" s="197">
        <f>'CURVA ABC'!C540</f>
        <v>0</v>
      </c>
      <c r="E536" s="197">
        <f>'CURVA ABC'!D540</f>
        <v>0</v>
      </c>
      <c r="F536" s="198">
        <f>IFERROR(Tabela5[[#This Row],[VALOR]]/'CURVA ABC'!$C$2,0)</f>
        <v>0</v>
      </c>
      <c r="G536" s="198">
        <f>'CURVA ABC'!E540</f>
        <v>0</v>
      </c>
      <c r="H536" s="199" t="str">
        <f>'CURVA ABC'!F540</f>
        <v/>
      </c>
      <c r="I536" s="199" t="e">
        <f>VLOOKUP(Tabela5[[#This Row],[PRODUTO]],'CURVA ABC'!$H$10:$M$404,2,0)</f>
        <v>#N/A</v>
      </c>
      <c r="J536" s="197" t="e">
        <f>VLOOKUP(Tabela5[[#This Row],[PRODUTO]],'CURVA ABC'!$H$10:$M$404,3,0)</f>
        <v>#N/A</v>
      </c>
      <c r="K536" s="197" t="e">
        <f>VLOOKUP(Tabela5[[#This Row],[PRODUTO]],'CURVA ABC'!$H$10:$M$404,4,0)</f>
        <v>#N/A</v>
      </c>
      <c r="L536" s="198">
        <f>IFERROR(Tabela5[[#This Row],[VALOR.]]/'CURVA ABC'!$J$2,0)</f>
        <v>0</v>
      </c>
      <c r="M536" s="198" t="e">
        <f>VLOOKUP(Tabela5[[#This Row],[PRODUTO]],'CURVA ABC'!$H$10:$M$404,5,0)</f>
        <v>#N/A</v>
      </c>
      <c r="N536" s="199" t="e">
        <f>VLOOKUP(Tabela5[[#This Row],[PRODUTO]],'CURVA ABC'!$H$10:$M$404,6,0)</f>
        <v>#N/A</v>
      </c>
      <c r="O536" s="197" t="e">
        <f>IF(AND(COMPARATIVO!$H536="",COMPARATIVO!$N536=""),"",IF(COMPARATIVO!$H536=COMPARATIVO!$N536,"EQUILIBRADO",IF(AND(COMPARATIVO!$H536="A",COMPARATIVO!$N536="B"),"GIRO BAIXO",IF(AND(COMPARATIVO!$H536="A",COMPARATIVO!$N536="C"),"GIRO MUITO BAIXO",IF(AND(COMPARATIVO!$H536="B",COMPARATIVO!$N536="A"),"GIRO ALTO",IF(AND(COMPARATIVO!$H536="B",COMPARATIVO!$N536="C"),"GIRO BAIXO",IF(AND(COMPARATIVO!$H536="C",COMPARATIVO!$N536="A"),"GIRO MUITO ALTO",IF(AND(COMPARATIVO!$H536="C",COMPARATIVO!$N536="B"),"GIRO ALTO",""))))))))</f>
        <v>#N/A</v>
      </c>
    </row>
    <row r="537" spans="1:15" x14ac:dyDescent="0.25">
      <c r="A537" s="200">
        <f>'CURVA ABC'!A541</f>
        <v>0</v>
      </c>
      <c r="B537" s="200" t="str">
        <f>IFERROR(VLOOKUP(Tabela5[[#This Row],[PRODUTO]],CADASTRO!$B$2:$C$393,2,0),"")</f>
        <v/>
      </c>
      <c r="C537" s="200">
        <f>'CURVA ABC'!B541</f>
        <v>0</v>
      </c>
      <c r="D537" s="194">
        <f>'CURVA ABC'!C541</f>
        <v>0</v>
      </c>
      <c r="E537" s="194">
        <f>'CURVA ABC'!D541</f>
        <v>0</v>
      </c>
      <c r="F537" s="195">
        <f>IFERROR(Tabela5[[#This Row],[VALOR]]/'CURVA ABC'!$C$2,0)</f>
        <v>0</v>
      </c>
      <c r="G537" s="195">
        <f>'CURVA ABC'!E541</f>
        <v>0</v>
      </c>
      <c r="H537" s="196" t="str">
        <f>'CURVA ABC'!F541</f>
        <v/>
      </c>
      <c r="I537" s="196" t="e">
        <f>VLOOKUP(Tabela5[[#This Row],[PRODUTO]],'CURVA ABC'!$H$10:$M$404,2,0)</f>
        <v>#N/A</v>
      </c>
      <c r="J537" s="194" t="e">
        <f>VLOOKUP(Tabela5[[#This Row],[PRODUTO]],'CURVA ABC'!$H$10:$M$404,3,0)</f>
        <v>#N/A</v>
      </c>
      <c r="K537" s="194" t="e">
        <f>VLOOKUP(Tabela5[[#This Row],[PRODUTO]],'CURVA ABC'!$H$10:$M$404,4,0)</f>
        <v>#N/A</v>
      </c>
      <c r="L537" s="195">
        <f>IFERROR(Tabela5[[#This Row],[VALOR.]]/'CURVA ABC'!$J$2,0)</f>
        <v>0</v>
      </c>
      <c r="M537" s="195" t="e">
        <f>VLOOKUP(Tabela5[[#This Row],[PRODUTO]],'CURVA ABC'!$H$10:$M$404,5,0)</f>
        <v>#N/A</v>
      </c>
      <c r="N537" s="196" t="e">
        <f>VLOOKUP(Tabela5[[#This Row],[PRODUTO]],'CURVA ABC'!$H$10:$M$404,6,0)</f>
        <v>#N/A</v>
      </c>
      <c r="O537" s="194" t="e">
        <f>IF(AND(COMPARATIVO!$H537="",COMPARATIVO!$N537=""),"",IF(COMPARATIVO!$H537=COMPARATIVO!$N537,"EQUILIBRADO",IF(AND(COMPARATIVO!$H537="A",COMPARATIVO!$N537="B"),"GIRO BAIXO",IF(AND(COMPARATIVO!$H537="A",COMPARATIVO!$N537="C"),"GIRO MUITO BAIXO",IF(AND(COMPARATIVO!$H537="B",COMPARATIVO!$N537="A"),"GIRO ALTO",IF(AND(COMPARATIVO!$H537="B",COMPARATIVO!$N537="C"),"GIRO BAIXO",IF(AND(COMPARATIVO!$H537="C",COMPARATIVO!$N537="A"),"GIRO MUITO ALTO",IF(AND(COMPARATIVO!$H537="C",COMPARATIVO!$N537="B"),"GIRO ALTO",""))))))))</f>
        <v>#N/A</v>
      </c>
    </row>
    <row r="538" spans="1:15" x14ac:dyDescent="0.25">
      <c r="A538" s="201">
        <f>'CURVA ABC'!A542</f>
        <v>0</v>
      </c>
      <c r="B538" s="201" t="str">
        <f>IFERROR(VLOOKUP(Tabela5[[#This Row],[PRODUTO]],CADASTRO!$B$2:$C$393,2,0),"")</f>
        <v/>
      </c>
      <c r="C538" s="201">
        <f>'CURVA ABC'!B542</f>
        <v>0</v>
      </c>
      <c r="D538" s="197">
        <f>'CURVA ABC'!C542</f>
        <v>0</v>
      </c>
      <c r="E538" s="197">
        <f>'CURVA ABC'!D542</f>
        <v>0</v>
      </c>
      <c r="F538" s="198">
        <f>IFERROR(Tabela5[[#This Row],[VALOR]]/'CURVA ABC'!$C$2,0)</f>
        <v>0</v>
      </c>
      <c r="G538" s="198">
        <f>'CURVA ABC'!E542</f>
        <v>0</v>
      </c>
      <c r="H538" s="199" t="str">
        <f>'CURVA ABC'!F542</f>
        <v/>
      </c>
      <c r="I538" s="199" t="e">
        <f>VLOOKUP(Tabela5[[#This Row],[PRODUTO]],'CURVA ABC'!$H$10:$M$404,2,0)</f>
        <v>#N/A</v>
      </c>
      <c r="J538" s="197" t="e">
        <f>VLOOKUP(Tabela5[[#This Row],[PRODUTO]],'CURVA ABC'!$H$10:$M$404,3,0)</f>
        <v>#N/A</v>
      </c>
      <c r="K538" s="197" t="e">
        <f>VLOOKUP(Tabela5[[#This Row],[PRODUTO]],'CURVA ABC'!$H$10:$M$404,4,0)</f>
        <v>#N/A</v>
      </c>
      <c r="L538" s="198">
        <f>IFERROR(Tabela5[[#This Row],[VALOR.]]/'CURVA ABC'!$J$2,0)</f>
        <v>0</v>
      </c>
      <c r="M538" s="198" t="e">
        <f>VLOOKUP(Tabela5[[#This Row],[PRODUTO]],'CURVA ABC'!$H$10:$M$404,5,0)</f>
        <v>#N/A</v>
      </c>
      <c r="N538" s="199" t="e">
        <f>VLOOKUP(Tabela5[[#This Row],[PRODUTO]],'CURVA ABC'!$H$10:$M$404,6,0)</f>
        <v>#N/A</v>
      </c>
      <c r="O538" s="197" t="e">
        <f>IF(AND(COMPARATIVO!$H538="",COMPARATIVO!$N538=""),"",IF(COMPARATIVO!$H538=COMPARATIVO!$N538,"EQUILIBRADO",IF(AND(COMPARATIVO!$H538="A",COMPARATIVO!$N538="B"),"GIRO BAIXO",IF(AND(COMPARATIVO!$H538="A",COMPARATIVO!$N538="C"),"GIRO MUITO BAIXO",IF(AND(COMPARATIVO!$H538="B",COMPARATIVO!$N538="A"),"GIRO ALTO",IF(AND(COMPARATIVO!$H538="B",COMPARATIVO!$N538="C"),"GIRO BAIXO",IF(AND(COMPARATIVO!$H538="C",COMPARATIVO!$N538="A"),"GIRO MUITO ALTO",IF(AND(COMPARATIVO!$H538="C",COMPARATIVO!$N538="B"),"GIRO ALTO",""))))))))</f>
        <v>#N/A</v>
      </c>
    </row>
    <row r="539" spans="1:15" x14ac:dyDescent="0.25">
      <c r="A539" s="200">
        <f>'CURVA ABC'!A543</f>
        <v>0</v>
      </c>
      <c r="B539" s="200" t="str">
        <f>IFERROR(VLOOKUP(Tabela5[[#This Row],[PRODUTO]],CADASTRO!$B$2:$C$393,2,0),"")</f>
        <v/>
      </c>
      <c r="C539" s="200">
        <f>'CURVA ABC'!B543</f>
        <v>0</v>
      </c>
      <c r="D539" s="194">
        <f>'CURVA ABC'!C543</f>
        <v>0</v>
      </c>
      <c r="E539" s="194">
        <f>'CURVA ABC'!D543</f>
        <v>0</v>
      </c>
      <c r="F539" s="195">
        <f>IFERROR(Tabela5[[#This Row],[VALOR]]/'CURVA ABC'!$C$2,0)</f>
        <v>0</v>
      </c>
      <c r="G539" s="195">
        <f>'CURVA ABC'!E543</f>
        <v>0</v>
      </c>
      <c r="H539" s="196" t="str">
        <f>'CURVA ABC'!F543</f>
        <v/>
      </c>
      <c r="I539" s="196" t="e">
        <f>VLOOKUP(Tabela5[[#This Row],[PRODUTO]],'CURVA ABC'!$H$10:$M$404,2,0)</f>
        <v>#N/A</v>
      </c>
      <c r="J539" s="194" t="e">
        <f>VLOOKUP(Tabela5[[#This Row],[PRODUTO]],'CURVA ABC'!$H$10:$M$404,3,0)</f>
        <v>#N/A</v>
      </c>
      <c r="K539" s="194" t="e">
        <f>VLOOKUP(Tabela5[[#This Row],[PRODUTO]],'CURVA ABC'!$H$10:$M$404,4,0)</f>
        <v>#N/A</v>
      </c>
      <c r="L539" s="195">
        <f>IFERROR(Tabela5[[#This Row],[VALOR.]]/'CURVA ABC'!$J$2,0)</f>
        <v>0</v>
      </c>
      <c r="M539" s="195" t="e">
        <f>VLOOKUP(Tabela5[[#This Row],[PRODUTO]],'CURVA ABC'!$H$10:$M$404,5,0)</f>
        <v>#N/A</v>
      </c>
      <c r="N539" s="196" t="e">
        <f>VLOOKUP(Tabela5[[#This Row],[PRODUTO]],'CURVA ABC'!$H$10:$M$404,6,0)</f>
        <v>#N/A</v>
      </c>
      <c r="O539" s="194" t="e">
        <f>IF(AND(COMPARATIVO!$H539="",COMPARATIVO!$N539=""),"",IF(COMPARATIVO!$H539=COMPARATIVO!$N539,"EQUILIBRADO",IF(AND(COMPARATIVO!$H539="A",COMPARATIVO!$N539="B"),"GIRO BAIXO",IF(AND(COMPARATIVO!$H539="A",COMPARATIVO!$N539="C"),"GIRO MUITO BAIXO",IF(AND(COMPARATIVO!$H539="B",COMPARATIVO!$N539="A"),"GIRO ALTO",IF(AND(COMPARATIVO!$H539="B",COMPARATIVO!$N539="C"),"GIRO BAIXO",IF(AND(COMPARATIVO!$H539="C",COMPARATIVO!$N539="A"),"GIRO MUITO ALTO",IF(AND(COMPARATIVO!$H539="C",COMPARATIVO!$N539="B"),"GIRO ALTO",""))))))))</f>
        <v>#N/A</v>
      </c>
    </row>
    <row r="540" spans="1:15" x14ac:dyDescent="0.25">
      <c r="A540" s="201">
        <f>'CURVA ABC'!A544</f>
        <v>0</v>
      </c>
      <c r="B540" s="201" t="str">
        <f>IFERROR(VLOOKUP(Tabela5[[#This Row],[PRODUTO]],CADASTRO!$B$2:$C$393,2,0),"")</f>
        <v/>
      </c>
      <c r="C540" s="201">
        <f>'CURVA ABC'!B544</f>
        <v>0</v>
      </c>
      <c r="D540" s="197">
        <f>'CURVA ABC'!C544</f>
        <v>0</v>
      </c>
      <c r="E540" s="197">
        <f>'CURVA ABC'!D544</f>
        <v>0</v>
      </c>
      <c r="F540" s="198">
        <f>IFERROR(Tabela5[[#This Row],[VALOR]]/'CURVA ABC'!$C$2,0)</f>
        <v>0</v>
      </c>
      <c r="G540" s="198">
        <f>'CURVA ABC'!E544</f>
        <v>0</v>
      </c>
      <c r="H540" s="199" t="str">
        <f>'CURVA ABC'!F544</f>
        <v/>
      </c>
      <c r="I540" s="199" t="e">
        <f>VLOOKUP(Tabela5[[#This Row],[PRODUTO]],'CURVA ABC'!$H$10:$M$404,2,0)</f>
        <v>#N/A</v>
      </c>
      <c r="J540" s="197" t="e">
        <f>VLOOKUP(Tabela5[[#This Row],[PRODUTO]],'CURVA ABC'!$H$10:$M$404,3,0)</f>
        <v>#N/A</v>
      </c>
      <c r="K540" s="197" t="e">
        <f>VLOOKUP(Tabela5[[#This Row],[PRODUTO]],'CURVA ABC'!$H$10:$M$404,4,0)</f>
        <v>#N/A</v>
      </c>
      <c r="L540" s="198">
        <f>IFERROR(Tabela5[[#This Row],[VALOR.]]/'CURVA ABC'!$J$2,0)</f>
        <v>0</v>
      </c>
      <c r="M540" s="198" t="e">
        <f>VLOOKUP(Tabela5[[#This Row],[PRODUTO]],'CURVA ABC'!$H$10:$M$404,5,0)</f>
        <v>#N/A</v>
      </c>
      <c r="N540" s="199" t="e">
        <f>VLOOKUP(Tabela5[[#This Row],[PRODUTO]],'CURVA ABC'!$H$10:$M$404,6,0)</f>
        <v>#N/A</v>
      </c>
      <c r="O540" s="197" t="e">
        <f>IF(AND(COMPARATIVO!$H540="",COMPARATIVO!$N540=""),"",IF(COMPARATIVO!$H540=COMPARATIVO!$N540,"EQUILIBRADO",IF(AND(COMPARATIVO!$H540="A",COMPARATIVO!$N540="B"),"GIRO BAIXO",IF(AND(COMPARATIVO!$H540="A",COMPARATIVO!$N540="C"),"GIRO MUITO BAIXO",IF(AND(COMPARATIVO!$H540="B",COMPARATIVO!$N540="A"),"GIRO ALTO",IF(AND(COMPARATIVO!$H540="B",COMPARATIVO!$N540="C"),"GIRO BAIXO",IF(AND(COMPARATIVO!$H540="C",COMPARATIVO!$N540="A"),"GIRO MUITO ALTO",IF(AND(COMPARATIVO!$H540="C",COMPARATIVO!$N540="B"),"GIRO ALTO",""))))))))</f>
        <v>#N/A</v>
      </c>
    </row>
    <row r="541" spans="1:15" x14ac:dyDescent="0.25">
      <c r="A541" s="200">
        <f>'CURVA ABC'!A545</f>
        <v>0</v>
      </c>
      <c r="B541" s="200" t="str">
        <f>IFERROR(VLOOKUP(Tabela5[[#This Row],[PRODUTO]],CADASTRO!$B$2:$C$393,2,0),"")</f>
        <v/>
      </c>
      <c r="C541" s="200">
        <f>'CURVA ABC'!B545</f>
        <v>0</v>
      </c>
      <c r="D541" s="194">
        <f>'CURVA ABC'!C545</f>
        <v>0</v>
      </c>
      <c r="E541" s="194">
        <f>'CURVA ABC'!D545</f>
        <v>0</v>
      </c>
      <c r="F541" s="195">
        <f>IFERROR(Tabela5[[#This Row],[VALOR]]/'CURVA ABC'!$C$2,0)</f>
        <v>0</v>
      </c>
      <c r="G541" s="195">
        <f>'CURVA ABC'!E545</f>
        <v>0</v>
      </c>
      <c r="H541" s="196" t="str">
        <f>'CURVA ABC'!F545</f>
        <v/>
      </c>
      <c r="I541" s="196" t="e">
        <f>VLOOKUP(Tabela5[[#This Row],[PRODUTO]],'CURVA ABC'!$H$10:$M$404,2,0)</f>
        <v>#N/A</v>
      </c>
      <c r="J541" s="194" t="e">
        <f>VLOOKUP(Tabela5[[#This Row],[PRODUTO]],'CURVA ABC'!$H$10:$M$404,3,0)</f>
        <v>#N/A</v>
      </c>
      <c r="K541" s="194" t="e">
        <f>VLOOKUP(Tabela5[[#This Row],[PRODUTO]],'CURVA ABC'!$H$10:$M$404,4,0)</f>
        <v>#N/A</v>
      </c>
      <c r="L541" s="195">
        <f>IFERROR(Tabela5[[#This Row],[VALOR.]]/'CURVA ABC'!$J$2,0)</f>
        <v>0</v>
      </c>
      <c r="M541" s="195" t="e">
        <f>VLOOKUP(Tabela5[[#This Row],[PRODUTO]],'CURVA ABC'!$H$10:$M$404,5,0)</f>
        <v>#N/A</v>
      </c>
      <c r="N541" s="196" t="e">
        <f>VLOOKUP(Tabela5[[#This Row],[PRODUTO]],'CURVA ABC'!$H$10:$M$404,6,0)</f>
        <v>#N/A</v>
      </c>
      <c r="O541" s="194" t="e">
        <f>IF(AND(COMPARATIVO!$H541="",COMPARATIVO!$N541=""),"",IF(COMPARATIVO!$H541=COMPARATIVO!$N541,"EQUILIBRADO",IF(AND(COMPARATIVO!$H541="A",COMPARATIVO!$N541="B"),"GIRO BAIXO",IF(AND(COMPARATIVO!$H541="A",COMPARATIVO!$N541="C"),"GIRO MUITO BAIXO",IF(AND(COMPARATIVO!$H541="B",COMPARATIVO!$N541="A"),"GIRO ALTO",IF(AND(COMPARATIVO!$H541="B",COMPARATIVO!$N541="C"),"GIRO BAIXO",IF(AND(COMPARATIVO!$H541="C",COMPARATIVO!$N541="A"),"GIRO MUITO ALTO",IF(AND(COMPARATIVO!$H541="C",COMPARATIVO!$N541="B"),"GIRO ALTO",""))))))))</f>
        <v>#N/A</v>
      </c>
    </row>
    <row r="542" spans="1:15" x14ac:dyDescent="0.25">
      <c r="A542" s="201">
        <f>'CURVA ABC'!A546</f>
        <v>0</v>
      </c>
      <c r="B542" s="201" t="str">
        <f>IFERROR(VLOOKUP(Tabela5[[#This Row],[PRODUTO]],CADASTRO!$B$2:$C$393,2,0),"")</f>
        <v/>
      </c>
      <c r="C542" s="201">
        <f>'CURVA ABC'!B546</f>
        <v>0</v>
      </c>
      <c r="D542" s="197">
        <f>'CURVA ABC'!C546</f>
        <v>0</v>
      </c>
      <c r="E542" s="197">
        <f>'CURVA ABC'!D546</f>
        <v>0</v>
      </c>
      <c r="F542" s="198">
        <f>IFERROR(Tabela5[[#This Row],[VALOR]]/'CURVA ABC'!$C$2,0)</f>
        <v>0</v>
      </c>
      <c r="G542" s="198">
        <f>'CURVA ABC'!E546</f>
        <v>0</v>
      </c>
      <c r="H542" s="199" t="str">
        <f>'CURVA ABC'!F546</f>
        <v/>
      </c>
      <c r="I542" s="199" t="e">
        <f>VLOOKUP(Tabela5[[#This Row],[PRODUTO]],'CURVA ABC'!$H$10:$M$404,2,0)</f>
        <v>#N/A</v>
      </c>
      <c r="J542" s="197" t="e">
        <f>VLOOKUP(Tabela5[[#This Row],[PRODUTO]],'CURVA ABC'!$H$10:$M$404,3,0)</f>
        <v>#N/A</v>
      </c>
      <c r="K542" s="197" t="e">
        <f>VLOOKUP(Tabela5[[#This Row],[PRODUTO]],'CURVA ABC'!$H$10:$M$404,4,0)</f>
        <v>#N/A</v>
      </c>
      <c r="L542" s="198">
        <f>IFERROR(Tabela5[[#This Row],[VALOR.]]/'CURVA ABC'!$J$2,0)</f>
        <v>0</v>
      </c>
      <c r="M542" s="198" t="e">
        <f>VLOOKUP(Tabela5[[#This Row],[PRODUTO]],'CURVA ABC'!$H$10:$M$404,5,0)</f>
        <v>#N/A</v>
      </c>
      <c r="N542" s="199" t="e">
        <f>VLOOKUP(Tabela5[[#This Row],[PRODUTO]],'CURVA ABC'!$H$10:$M$404,6,0)</f>
        <v>#N/A</v>
      </c>
      <c r="O542" s="197" t="e">
        <f>IF(AND(COMPARATIVO!$H542="",COMPARATIVO!$N542=""),"",IF(COMPARATIVO!$H542=COMPARATIVO!$N542,"EQUILIBRADO",IF(AND(COMPARATIVO!$H542="A",COMPARATIVO!$N542="B"),"GIRO BAIXO",IF(AND(COMPARATIVO!$H542="A",COMPARATIVO!$N542="C"),"GIRO MUITO BAIXO",IF(AND(COMPARATIVO!$H542="B",COMPARATIVO!$N542="A"),"GIRO ALTO",IF(AND(COMPARATIVO!$H542="B",COMPARATIVO!$N542="C"),"GIRO BAIXO",IF(AND(COMPARATIVO!$H542="C",COMPARATIVO!$N542="A"),"GIRO MUITO ALTO",IF(AND(COMPARATIVO!$H542="C",COMPARATIVO!$N542="B"),"GIRO ALTO",""))))))))</f>
        <v>#N/A</v>
      </c>
    </row>
    <row r="543" spans="1:15" x14ac:dyDescent="0.25">
      <c r="A543" s="200">
        <f>'CURVA ABC'!A547</f>
        <v>0</v>
      </c>
      <c r="B543" s="200" t="str">
        <f>IFERROR(VLOOKUP(Tabela5[[#This Row],[PRODUTO]],CADASTRO!$B$2:$C$393,2,0),"")</f>
        <v/>
      </c>
      <c r="C543" s="200">
        <f>'CURVA ABC'!B547</f>
        <v>0</v>
      </c>
      <c r="D543" s="194">
        <f>'CURVA ABC'!C547</f>
        <v>0</v>
      </c>
      <c r="E543" s="194">
        <f>'CURVA ABC'!D547</f>
        <v>0</v>
      </c>
      <c r="F543" s="195">
        <f>IFERROR(Tabela5[[#This Row],[VALOR]]/'CURVA ABC'!$C$2,0)</f>
        <v>0</v>
      </c>
      <c r="G543" s="195">
        <f>'CURVA ABC'!E547</f>
        <v>0</v>
      </c>
      <c r="H543" s="196" t="str">
        <f>'CURVA ABC'!F547</f>
        <v/>
      </c>
      <c r="I543" s="196" t="e">
        <f>VLOOKUP(Tabela5[[#This Row],[PRODUTO]],'CURVA ABC'!$H$10:$M$404,2,0)</f>
        <v>#N/A</v>
      </c>
      <c r="J543" s="194" t="e">
        <f>VLOOKUP(Tabela5[[#This Row],[PRODUTO]],'CURVA ABC'!$H$10:$M$404,3,0)</f>
        <v>#N/A</v>
      </c>
      <c r="K543" s="194" t="e">
        <f>VLOOKUP(Tabela5[[#This Row],[PRODUTO]],'CURVA ABC'!$H$10:$M$404,4,0)</f>
        <v>#N/A</v>
      </c>
      <c r="L543" s="195">
        <f>IFERROR(Tabela5[[#This Row],[VALOR.]]/'CURVA ABC'!$J$2,0)</f>
        <v>0</v>
      </c>
      <c r="M543" s="195" t="e">
        <f>VLOOKUP(Tabela5[[#This Row],[PRODUTO]],'CURVA ABC'!$H$10:$M$404,5,0)</f>
        <v>#N/A</v>
      </c>
      <c r="N543" s="196" t="e">
        <f>VLOOKUP(Tabela5[[#This Row],[PRODUTO]],'CURVA ABC'!$H$10:$M$404,6,0)</f>
        <v>#N/A</v>
      </c>
      <c r="O543" s="194" t="e">
        <f>IF(AND(COMPARATIVO!$H543="",COMPARATIVO!$N543=""),"",IF(COMPARATIVO!$H543=COMPARATIVO!$N543,"EQUILIBRADO",IF(AND(COMPARATIVO!$H543="A",COMPARATIVO!$N543="B"),"GIRO BAIXO",IF(AND(COMPARATIVO!$H543="A",COMPARATIVO!$N543="C"),"GIRO MUITO BAIXO",IF(AND(COMPARATIVO!$H543="B",COMPARATIVO!$N543="A"),"GIRO ALTO",IF(AND(COMPARATIVO!$H543="B",COMPARATIVO!$N543="C"),"GIRO BAIXO",IF(AND(COMPARATIVO!$H543="C",COMPARATIVO!$N543="A"),"GIRO MUITO ALTO",IF(AND(COMPARATIVO!$H543="C",COMPARATIVO!$N543="B"),"GIRO ALTO",""))))))))</f>
        <v>#N/A</v>
      </c>
    </row>
    <row r="544" spans="1:15" x14ac:dyDescent="0.25">
      <c r="A544" s="201">
        <f>'CURVA ABC'!A548</f>
        <v>0</v>
      </c>
      <c r="B544" s="201" t="str">
        <f>IFERROR(VLOOKUP(Tabela5[[#This Row],[PRODUTO]],CADASTRO!$B$2:$C$393,2,0),"")</f>
        <v/>
      </c>
      <c r="C544" s="201">
        <f>'CURVA ABC'!B548</f>
        <v>0</v>
      </c>
      <c r="D544" s="197">
        <f>'CURVA ABC'!C548</f>
        <v>0</v>
      </c>
      <c r="E544" s="197">
        <f>'CURVA ABC'!D548</f>
        <v>0</v>
      </c>
      <c r="F544" s="198">
        <f>IFERROR(Tabela5[[#This Row],[VALOR]]/'CURVA ABC'!$C$2,0)</f>
        <v>0</v>
      </c>
      <c r="G544" s="198">
        <f>'CURVA ABC'!E548</f>
        <v>0</v>
      </c>
      <c r="H544" s="199" t="str">
        <f>'CURVA ABC'!F548</f>
        <v/>
      </c>
      <c r="I544" s="199" t="e">
        <f>VLOOKUP(Tabela5[[#This Row],[PRODUTO]],'CURVA ABC'!$H$10:$M$404,2,0)</f>
        <v>#N/A</v>
      </c>
      <c r="J544" s="197" t="e">
        <f>VLOOKUP(Tabela5[[#This Row],[PRODUTO]],'CURVA ABC'!$H$10:$M$404,3,0)</f>
        <v>#N/A</v>
      </c>
      <c r="K544" s="197" t="e">
        <f>VLOOKUP(Tabela5[[#This Row],[PRODUTO]],'CURVA ABC'!$H$10:$M$404,4,0)</f>
        <v>#N/A</v>
      </c>
      <c r="L544" s="198">
        <f>IFERROR(Tabela5[[#This Row],[VALOR.]]/'CURVA ABC'!$J$2,0)</f>
        <v>0</v>
      </c>
      <c r="M544" s="198" t="e">
        <f>VLOOKUP(Tabela5[[#This Row],[PRODUTO]],'CURVA ABC'!$H$10:$M$404,5,0)</f>
        <v>#N/A</v>
      </c>
      <c r="N544" s="199" t="e">
        <f>VLOOKUP(Tabela5[[#This Row],[PRODUTO]],'CURVA ABC'!$H$10:$M$404,6,0)</f>
        <v>#N/A</v>
      </c>
      <c r="O544" s="197" t="e">
        <f>IF(AND(COMPARATIVO!$H544="",COMPARATIVO!$N544=""),"",IF(COMPARATIVO!$H544=COMPARATIVO!$N544,"EQUILIBRADO",IF(AND(COMPARATIVO!$H544="A",COMPARATIVO!$N544="B"),"GIRO BAIXO",IF(AND(COMPARATIVO!$H544="A",COMPARATIVO!$N544="C"),"GIRO MUITO BAIXO",IF(AND(COMPARATIVO!$H544="B",COMPARATIVO!$N544="A"),"GIRO ALTO",IF(AND(COMPARATIVO!$H544="B",COMPARATIVO!$N544="C"),"GIRO BAIXO",IF(AND(COMPARATIVO!$H544="C",COMPARATIVO!$N544="A"),"GIRO MUITO ALTO",IF(AND(COMPARATIVO!$H544="C",COMPARATIVO!$N544="B"),"GIRO ALTO",""))))))))</f>
        <v>#N/A</v>
      </c>
    </row>
    <row r="545" spans="1:15" x14ac:dyDescent="0.25">
      <c r="A545" s="200">
        <f>'CURVA ABC'!A549</f>
        <v>0</v>
      </c>
      <c r="B545" s="200" t="str">
        <f>IFERROR(VLOOKUP(Tabela5[[#This Row],[PRODUTO]],CADASTRO!$B$2:$C$393,2,0),"")</f>
        <v/>
      </c>
      <c r="C545" s="200">
        <f>'CURVA ABC'!B549</f>
        <v>0</v>
      </c>
      <c r="D545" s="194">
        <f>'CURVA ABC'!C549</f>
        <v>0</v>
      </c>
      <c r="E545" s="194">
        <f>'CURVA ABC'!D549</f>
        <v>0</v>
      </c>
      <c r="F545" s="195">
        <f>IFERROR(Tabela5[[#This Row],[VALOR]]/'CURVA ABC'!$C$2,0)</f>
        <v>0</v>
      </c>
      <c r="G545" s="195">
        <f>'CURVA ABC'!E549</f>
        <v>0</v>
      </c>
      <c r="H545" s="196" t="str">
        <f>'CURVA ABC'!F549</f>
        <v/>
      </c>
      <c r="I545" s="196" t="e">
        <f>VLOOKUP(Tabela5[[#This Row],[PRODUTO]],'CURVA ABC'!$H$10:$M$404,2,0)</f>
        <v>#N/A</v>
      </c>
      <c r="J545" s="194" t="e">
        <f>VLOOKUP(Tabela5[[#This Row],[PRODUTO]],'CURVA ABC'!$H$10:$M$404,3,0)</f>
        <v>#N/A</v>
      </c>
      <c r="K545" s="194" t="e">
        <f>VLOOKUP(Tabela5[[#This Row],[PRODUTO]],'CURVA ABC'!$H$10:$M$404,4,0)</f>
        <v>#N/A</v>
      </c>
      <c r="L545" s="195">
        <f>IFERROR(Tabela5[[#This Row],[VALOR.]]/'CURVA ABC'!$J$2,0)</f>
        <v>0</v>
      </c>
      <c r="M545" s="195" t="e">
        <f>VLOOKUP(Tabela5[[#This Row],[PRODUTO]],'CURVA ABC'!$H$10:$M$404,5,0)</f>
        <v>#N/A</v>
      </c>
      <c r="N545" s="196" t="e">
        <f>VLOOKUP(Tabela5[[#This Row],[PRODUTO]],'CURVA ABC'!$H$10:$M$404,6,0)</f>
        <v>#N/A</v>
      </c>
      <c r="O545" s="194" t="e">
        <f>IF(AND(COMPARATIVO!$H545="",COMPARATIVO!$N545=""),"",IF(COMPARATIVO!$H545=COMPARATIVO!$N545,"EQUILIBRADO",IF(AND(COMPARATIVO!$H545="A",COMPARATIVO!$N545="B"),"GIRO BAIXO",IF(AND(COMPARATIVO!$H545="A",COMPARATIVO!$N545="C"),"GIRO MUITO BAIXO",IF(AND(COMPARATIVO!$H545="B",COMPARATIVO!$N545="A"),"GIRO ALTO",IF(AND(COMPARATIVO!$H545="B",COMPARATIVO!$N545="C"),"GIRO BAIXO",IF(AND(COMPARATIVO!$H545="C",COMPARATIVO!$N545="A"),"GIRO MUITO ALTO",IF(AND(COMPARATIVO!$H545="C",COMPARATIVO!$N545="B"),"GIRO ALTO",""))))))))</f>
        <v>#N/A</v>
      </c>
    </row>
    <row r="546" spans="1:15" x14ac:dyDescent="0.25">
      <c r="A546" s="201">
        <f>'CURVA ABC'!A550</f>
        <v>0</v>
      </c>
      <c r="B546" s="201" t="str">
        <f>IFERROR(VLOOKUP(Tabela5[[#This Row],[PRODUTO]],CADASTRO!$B$2:$C$393,2,0),"")</f>
        <v/>
      </c>
      <c r="C546" s="201">
        <f>'CURVA ABC'!B550</f>
        <v>0</v>
      </c>
      <c r="D546" s="197">
        <f>'CURVA ABC'!C550</f>
        <v>0</v>
      </c>
      <c r="E546" s="197">
        <f>'CURVA ABC'!D550</f>
        <v>0</v>
      </c>
      <c r="F546" s="198">
        <f>IFERROR(Tabela5[[#This Row],[VALOR]]/'CURVA ABC'!$C$2,0)</f>
        <v>0</v>
      </c>
      <c r="G546" s="198">
        <f>'CURVA ABC'!E550</f>
        <v>0</v>
      </c>
      <c r="H546" s="199" t="str">
        <f>'CURVA ABC'!F550</f>
        <v/>
      </c>
      <c r="I546" s="199" t="e">
        <f>VLOOKUP(Tabela5[[#This Row],[PRODUTO]],'CURVA ABC'!$H$10:$M$404,2,0)</f>
        <v>#N/A</v>
      </c>
      <c r="J546" s="197" t="e">
        <f>VLOOKUP(Tabela5[[#This Row],[PRODUTO]],'CURVA ABC'!$H$10:$M$404,3,0)</f>
        <v>#N/A</v>
      </c>
      <c r="K546" s="197" t="e">
        <f>VLOOKUP(Tabela5[[#This Row],[PRODUTO]],'CURVA ABC'!$H$10:$M$404,4,0)</f>
        <v>#N/A</v>
      </c>
      <c r="L546" s="198">
        <f>IFERROR(Tabela5[[#This Row],[VALOR.]]/'CURVA ABC'!$J$2,0)</f>
        <v>0</v>
      </c>
      <c r="M546" s="198" t="e">
        <f>VLOOKUP(Tabela5[[#This Row],[PRODUTO]],'CURVA ABC'!$H$10:$M$404,5,0)</f>
        <v>#N/A</v>
      </c>
      <c r="N546" s="199" t="e">
        <f>VLOOKUP(Tabela5[[#This Row],[PRODUTO]],'CURVA ABC'!$H$10:$M$404,6,0)</f>
        <v>#N/A</v>
      </c>
      <c r="O546" s="197" t="e">
        <f>IF(AND(COMPARATIVO!$H546="",COMPARATIVO!$N546=""),"",IF(COMPARATIVO!$H546=COMPARATIVO!$N546,"EQUILIBRADO",IF(AND(COMPARATIVO!$H546="A",COMPARATIVO!$N546="B"),"GIRO BAIXO",IF(AND(COMPARATIVO!$H546="A",COMPARATIVO!$N546="C"),"GIRO MUITO BAIXO",IF(AND(COMPARATIVO!$H546="B",COMPARATIVO!$N546="A"),"GIRO ALTO",IF(AND(COMPARATIVO!$H546="B",COMPARATIVO!$N546="C"),"GIRO BAIXO",IF(AND(COMPARATIVO!$H546="C",COMPARATIVO!$N546="A"),"GIRO MUITO ALTO",IF(AND(COMPARATIVO!$H546="C",COMPARATIVO!$N546="B"),"GIRO ALTO",""))))))))</f>
        <v>#N/A</v>
      </c>
    </row>
    <row r="547" spans="1:15" x14ac:dyDescent="0.25">
      <c r="A547" s="200">
        <f>'CURVA ABC'!A551</f>
        <v>0</v>
      </c>
      <c r="B547" s="200" t="str">
        <f>IFERROR(VLOOKUP(Tabela5[[#This Row],[PRODUTO]],CADASTRO!$B$2:$C$393,2,0),"")</f>
        <v/>
      </c>
      <c r="C547" s="200">
        <f>'CURVA ABC'!B551</f>
        <v>0</v>
      </c>
      <c r="D547" s="194">
        <f>'CURVA ABC'!C551</f>
        <v>0</v>
      </c>
      <c r="E547" s="194">
        <f>'CURVA ABC'!D551</f>
        <v>0</v>
      </c>
      <c r="F547" s="195">
        <f>IFERROR(Tabela5[[#This Row],[VALOR]]/'CURVA ABC'!$C$2,0)</f>
        <v>0</v>
      </c>
      <c r="G547" s="195">
        <f>'CURVA ABC'!E551</f>
        <v>0</v>
      </c>
      <c r="H547" s="196" t="str">
        <f>'CURVA ABC'!F551</f>
        <v/>
      </c>
      <c r="I547" s="196" t="e">
        <f>VLOOKUP(Tabela5[[#This Row],[PRODUTO]],'CURVA ABC'!$H$10:$M$404,2,0)</f>
        <v>#N/A</v>
      </c>
      <c r="J547" s="194" t="e">
        <f>VLOOKUP(Tabela5[[#This Row],[PRODUTO]],'CURVA ABC'!$H$10:$M$404,3,0)</f>
        <v>#N/A</v>
      </c>
      <c r="K547" s="194" t="e">
        <f>VLOOKUP(Tabela5[[#This Row],[PRODUTO]],'CURVA ABC'!$H$10:$M$404,4,0)</f>
        <v>#N/A</v>
      </c>
      <c r="L547" s="195">
        <f>IFERROR(Tabela5[[#This Row],[VALOR.]]/'CURVA ABC'!$J$2,0)</f>
        <v>0</v>
      </c>
      <c r="M547" s="195" t="e">
        <f>VLOOKUP(Tabela5[[#This Row],[PRODUTO]],'CURVA ABC'!$H$10:$M$404,5,0)</f>
        <v>#N/A</v>
      </c>
      <c r="N547" s="196" t="e">
        <f>VLOOKUP(Tabela5[[#This Row],[PRODUTO]],'CURVA ABC'!$H$10:$M$404,6,0)</f>
        <v>#N/A</v>
      </c>
      <c r="O547" s="194" t="e">
        <f>IF(AND(COMPARATIVO!$H547="",COMPARATIVO!$N547=""),"",IF(COMPARATIVO!$H547=COMPARATIVO!$N547,"EQUILIBRADO",IF(AND(COMPARATIVO!$H547="A",COMPARATIVO!$N547="B"),"GIRO BAIXO",IF(AND(COMPARATIVO!$H547="A",COMPARATIVO!$N547="C"),"GIRO MUITO BAIXO",IF(AND(COMPARATIVO!$H547="B",COMPARATIVO!$N547="A"),"GIRO ALTO",IF(AND(COMPARATIVO!$H547="B",COMPARATIVO!$N547="C"),"GIRO BAIXO",IF(AND(COMPARATIVO!$H547="C",COMPARATIVO!$N547="A"),"GIRO MUITO ALTO",IF(AND(COMPARATIVO!$H547="C",COMPARATIVO!$N547="B"),"GIRO ALTO",""))))))))</f>
        <v>#N/A</v>
      </c>
    </row>
    <row r="548" spans="1:15" x14ac:dyDescent="0.25">
      <c r="A548" s="201">
        <f>'CURVA ABC'!A552</f>
        <v>0</v>
      </c>
      <c r="B548" s="201" t="str">
        <f>IFERROR(VLOOKUP(Tabela5[[#This Row],[PRODUTO]],CADASTRO!$B$2:$C$393,2,0),"")</f>
        <v/>
      </c>
      <c r="C548" s="201">
        <f>'CURVA ABC'!B552</f>
        <v>0</v>
      </c>
      <c r="D548" s="197">
        <f>'CURVA ABC'!C552</f>
        <v>0</v>
      </c>
      <c r="E548" s="197">
        <f>'CURVA ABC'!D552</f>
        <v>0</v>
      </c>
      <c r="F548" s="198">
        <f>IFERROR(Tabela5[[#This Row],[VALOR]]/'CURVA ABC'!$C$2,0)</f>
        <v>0</v>
      </c>
      <c r="G548" s="198">
        <f>'CURVA ABC'!E552</f>
        <v>0</v>
      </c>
      <c r="H548" s="199" t="str">
        <f>'CURVA ABC'!F552</f>
        <v/>
      </c>
      <c r="I548" s="199" t="e">
        <f>VLOOKUP(Tabela5[[#This Row],[PRODUTO]],'CURVA ABC'!$H$10:$M$404,2,0)</f>
        <v>#N/A</v>
      </c>
      <c r="J548" s="197" t="e">
        <f>VLOOKUP(Tabela5[[#This Row],[PRODUTO]],'CURVA ABC'!$H$10:$M$404,3,0)</f>
        <v>#N/A</v>
      </c>
      <c r="K548" s="197" t="e">
        <f>VLOOKUP(Tabela5[[#This Row],[PRODUTO]],'CURVA ABC'!$H$10:$M$404,4,0)</f>
        <v>#N/A</v>
      </c>
      <c r="L548" s="198">
        <f>IFERROR(Tabela5[[#This Row],[VALOR.]]/'CURVA ABC'!$J$2,0)</f>
        <v>0</v>
      </c>
      <c r="M548" s="198" t="e">
        <f>VLOOKUP(Tabela5[[#This Row],[PRODUTO]],'CURVA ABC'!$H$10:$M$404,5,0)</f>
        <v>#N/A</v>
      </c>
      <c r="N548" s="199" t="e">
        <f>VLOOKUP(Tabela5[[#This Row],[PRODUTO]],'CURVA ABC'!$H$10:$M$404,6,0)</f>
        <v>#N/A</v>
      </c>
      <c r="O548" s="197" t="e">
        <f>IF(AND(COMPARATIVO!$H548="",COMPARATIVO!$N548=""),"",IF(COMPARATIVO!$H548=COMPARATIVO!$N548,"EQUILIBRADO",IF(AND(COMPARATIVO!$H548="A",COMPARATIVO!$N548="B"),"GIRO BAIXO",IF(AND(COMPARATIVO!$H548="A",COMPARATIVO!$N548="C"),"GIRO MUITO BAIXO",IF(AND(COMPARATIVO!$H548="B",COMPARATIVO!$N548="A"),"GIRO ALTO",IF(AND(COMPARATIVO!$H548="B",COMPARATIVO!$N548="C"),"GIRO BAIXO",IF(AND(COMPARATIVO!$H548="C",COMPARATIVO!$N548="A"),"GIRO MUITO ALTO",IF(AND(COMPARATIVO!$H548="C",COMPARATIVO!$N548="B"),"GIRO ALTO",""))))))))</f>
        <v>#N/A</v>
      </c>
    </row>
    <row r="549" spans="1:15" x14ac:dyDescent="0.25">
      <c r="A549" s="200">
        <f>'CURVA ABC'!A553</f>
        <v>0</v>
      </c>
      <c r="B549" s="200" t="str">
        <f>IFERROR(VLOOKUP(Tabela5[[#This Row],[PRODUTO]],CADASTRO!$B$2:$C$393,2,0),"")</f>
        <v/>
      </c>
      <c r="C549" s="200">
        <f>'CURVA ABC'!B553</f>
        <v>0</v>
      </c>
      <c r="D549" s="194">
        <f>'CURVA ABC'!C553</f>
        <v>0</v>
      </c>
      <c r="E549" s="194">
        <f>'CURVA ABC'!D553</f>
        <v>0</v>
      </c>
      <c r="F549" s="195">
        <f>IFERROR(Tabela5[[#This Row],[VALOR]]/'CURVA ABC'!$C$2,0)</f>
        <v>0</v>
      </c>
      <c r="G549" s="195">
        <f>'CURVA ABC'!E553</f>
        <v>0</v>
      </c>
      <c r="H549" s="196" t="str">
        <f>'CURVA ABC'!F553</f>
        <v/>
      </c>
      <c r="I549" s="196" t="e">
        <f>VLOOKUP(Tabela5[[#This Row],[PRODUTO]],'CURVA ABC'!$H$10:$M$404,2,0)</f>
        <v>#N/A</v>
      </c>
      <c r="J549" s="194" t="e">
        <f>VLOOKUP(Tabela5[[#This Row],[PRODUTO]],'CURVA ABC'!$H$10:$M$404,3,0)</f>
        <v>#N/A</v>
      </c>
      <c r="K549" s="194" t="e">
        <f>VLOOKUP(Tabela5[[#This Row],[PRODUTO]],'CURVA ABC'!$H$10:$M$404,4,0)</f>
        <v>#N/A</v>
      </c>
      <c r="L549" s="195">
        <f>IFERROR(Tabela5[[#This Row],[VALOR.]]/'CURVA ABC'!$J$2,0)</f>
        <v>0</v>
      </c>
      <c r="M549" s="195" t="e">
        <f>VLOOKUP(Tabela5[[#This Row],[PRODUTO]],'CURVA ABC'!$H$10:$M$404,5,0)</f>
        <v>#N/A</v>
      </c>
      <c r="N549" s="196" t="e">
        <f>VLOOKUP(Tabela5[[#This Row],[PRODUTO]],'CURVA ABC'!$H$10:$M$404,6,0)</f>
        <v>#N/A</v>
      </c>
      <c r="O549" s="194" t="e">
        <f>IF(AND(COMPARATIVO!$H549="",COMPARATIVO!$N549=""),"",IF(COMPARATIVO!$H549=COMPARATIVO!$N549,"EQUILIBRADO",IF(AND(COMPARATIVO!$H549="A",COMPARATIVO!$N549="B"),"GIRO BAIXO",IF(AND(COMPARATIVO!$H549="A",COMPARATIVO!$N549="C"),"GIRO MUITO BAIXO",IF(AND(COMPARATIVO!$H549="B",COMPARATIVO!$N549="A"),"GIRO ALTO",IF(AND(COMPARATIVO!$H549="B",COMPARATIVO!$N549="C"),"GIRO BAIXO",IF(AND(COMPARATIVO!$H549="C",COMPARATIVO!$N549="A"),"GIRO MUITO ALTO",IF(AND(COMPARATIVO!$H549="C",COMPARATIVO!$N549="B"),"GIRO ALTO",""))))))))</f>
        <v>#N/A</v>
      </c>
    </row>
    <row r="550" spans="1:15" x14ac:dyDescent="0.25">
      <c r="A550" s="201">
        <f>'CURVA ABC'!A554</f>
        <v>0</v>
      </c>
      <c r="B550" s="201" t="str">
        <f>IFERROR(VLOOKUP(Tabela5[[#This Row],[PRODUTO]],CADASTRO!$B$2:$C$393,2,0),"")</f>
        <v/>
      </c>
      <c r="C550" s="201">
        <f>'CURVA ABC'!B554</f>
        <v>0</v>
      </c>
      <c r="D550" s="197">
        <f>'CURVA ABC'!C554</f>
        <v>0</v>
      </c>
      <c r="E550" s="197">
        <f>'CURVA ABC'!D554</f>
        <v>0</v>
      </c>
      <c r="F550" s="198">
        <f>IFERROR(Tabela5[[#This Row],[VALOR]]/'CURVA ABC'!$C$2,0)</f>
        <v>0</v>
      </c>
      <c r="G550" s="198">
        <f>'CURVA ABC'!E554</f>
        <v>0</v>
      </c>
      <c r="H550" s="199" t="str">
        <f>'CURVA ABC'!F554</f>
        <v/>
      </c>
      <c r="I550" s="199" t="e">
        <f>VLOOKUP(Tabela5[[#This Row],[PRODUTO]],'CURVA ABC'!$H$10:$M$404,2,0)</f>
        <v>#N/A</v>
      </c>
      <c r="J550" s="197" t="e">
        <f>VLOOKUP(Tabela5[[#This Row],[PRODUTO]],'CURVA ABC'!$H$10:$M$404,3,0)</f>
        <v>#N/A</v>
      </c>
      <c r="K550" s="197" t="e">
        <f>VLOOKUP(Tabela5[[#This Row],[PRODUTO]],'CURVA ABC'!$H$10:$M$404,4,0)</f>
        <v>#N/A</v>
      </c>
      <c r="L550" s="198">
        <f>IFERROR(Tabela5[[#This Row],[VALOR.]]/'CURVA ABC'!$J$2,0)</f>
        <v>0</v>
      </c>
      <c r="M550" s="198" t="e">
        <f>VLOOKUP(Tabela5[[#This Row],[PRODUTO]],'CURVA ABC'!$H$10:$M$404,5,0)</f>
        <v>#N/A</v>
      </c>
      <c r="N550" s="199" t="e">
        <f>VLOOKUP(Tabela5[[#This Row],[PRODUTO]],'CURVA ABC'!$H$10:$M$404,6,0)</f>
        <v>#N/A</v>
      </c>
      <c r="O550" s="197" t="e">
        <f>IF(AND(COMPARATIVO!$H550="",COMPARATIVO!$N550=""),"",IF(COMPARATIVO!$H550=COMPARATIVO!$N550,"EQUILIBRADO",IF(AND(COMPARATIVO!$H550="A",COMPARATIVO!$N550="B"),"GIRO BAIXO",IF(AND(COMPARATIVO!$H550="A",COMPARATIVO!$N550="C"),"GIRO MUITO BAIXO",IF(AND(COMPARATIVO!$H550="B",COMPARATIVO!$N550="A"),"GIRO ALTO",IF(AND(COMPARATIVO!$H550="B",COMPARATIVO!$N550="C"),"GIRO BAIXO",IF(AND(COMPARATIVO!$H550="C",COMPARATIVO!$N550="A"),"GIRO MUITO ALTO",IF(AND(COMPARATIVO!$H550="C",COMPARATIVO!$N550="B"),"GIRO ALTO",""))))))))</f>
        <v>#N/A</v>
      </c>
    </row>
    <row r="551" spans="1:15" x14ac:dyDescent="0.25">
      <c r="A551" s="200">
        <f>'CURVA ABC'!A555</f>
        <v>0</v>
      </c>
      <c r="B551" s="200" t="str">
        <f>IFERROR(VLOOKUP(Tabela5[[#This Row],[PRODUTO]],CADASTRO!$B$2:$C$393,2,0),"")</f>
        <v/>
      </c>
      <c r="C551" s="200">
        <f>'CURVA ABC'!B555</f>
        <v>0</v>
      </c>
      <c r="D551" s="194">
        <f>'CURVA ABC'!C555</f>
        <v>0</v>
      </c>
      <c r="E551" s="194">
        <f>'CURVA ABC'!D555</f>
        <v>0</v>
      </c>
      <c r="F551" s="195">
        <f>IFERROR(Tabela5[[#This Row],[VALOR]]/'CURVA ABC'!$C$2,0)</f>
        <v>0</v>
      </c>
      <c r="G551" s="195">
        <f>'CURVA ABC'!E555</f>
        <v>0</v>
      </c>
      <c r="H551" s="196" t="str">
        <f>'CURVA ABC'!F555</f>
        <v/>
      </c>
      <c r="I551" s="196" t="e">
        <f>VLOOKUP(Tabela5[[#This Row],[PRODUTO]],'CURVA ABC'!$H$10:$M$404,2,0)</f>
        <v>#N/A</v>
      </c>
      <c r="J551" s="194" t="e">
        <f>VLOOKUP(Tabela5[[#This Row],[PRODUTO]],'CURVA ABC'!$H$10:$M$404,3,0)</f>
        <v>#N/A</v>
      </c>
      <c r="K551" s="194" t="e">
        <f>VLOOKUP(Tabela5[[#This Row],[PRODUTO]],'CURVA ABC'!$H$10:$M$404,4,0)</f>
        <v>#N/A</v>
      </c>
      <c r="L551" s="195">
        <f>IFERROR(Tabela5[[#This Row],[VALOR.]]/'CURVA ABC'!$J$2,0)</f>
        <v>0</v>
      </c>
      <c r="M551" s="195" t="e">
        <f>VLOOKUP(Tabela5[[#This Row],[PRODUTO]],'CURVA ABC'!$H$10:$M$404,5,0)</f>
        <v>#N/A</v>
      </c>
      <c r="N551" s="196" t="e">
        <f>VLOOKUP(Tabela5[[#This Row],[PRODUTO]],'CURVA ABC'!$H$10:$M$404,6,0)</f>
        <v>#N/A</v>
      </c>
      <c r="O551" s="194" t="e">
        <f>IF(AND(COMPARATIVO!$H551="",COMPARATIVO!$N551=""),"",IF(COMPARATIVO!$H551=COMPARATIVO!$N551,"EQUILIBRADO",IF(AND(COMPARATIVO!$H551="A",COMPARATIVO!$N551="B"),"GIRO BAIXO",IF(AND(COMPARATIVO!$H551="A",COMPARATIVO!$N551="C"),"GIRO MUITO BAIXO",IF(AND(COMPARATIVO!$H551="B",COMPARATIVO!$N551="A"),"GIRO ALTO",IF(AND(COMPARATIVO!$H551="B",COMPARATIVO!$N551="C"),"GIRO BAIXO",IF(AND(COMPARATIVO!$H551="C",COMPARATIVO!$N551="A"),"GIRO MUITO ALTO",IF(AND(COMPARATIVO!$H551="C",COMPARATIVO!$N551="B"),"GIRO ALTO",""))))))))</f>
        <v>#N/A</v>
      </c>
    </row>
    <row r="552" spans="1:15" x14ac:dyDescent="0.25">
      <c r="A552" s="201">
        <f>'CURVA ABC'!A556</f>
        <v>0</v>
      </c>
      <c r="B552" s="201" t="str">
        <f>IFERROR(VLOOKUP(Tabela5[[#This Row],[PRODUTO]],CADASTRO!$B$2:$C$393,2,0),"")</f>
        <v/>
      </c>
      <c r="C552" s="201">
        <f>'CURVA ABC'!B556</f>
        <v>0</v>
      </c>
      <c r="D552" s="197">
        <f>'CURVA ABC'!C556</f>
        <v>0</v>
      </c>
      <c r="E552" s="197">
        <f>'CURVA ABC'!D556</f>
        <v>0</v>
      </c>
      <c r="F552" s="198">
        <f>IFERROR(Tabela5[[#This Row],[VALOR]]/'CURVA ABC'!$C$2,0)</f>
        <v>0</v>
      </c>
      <c r="G552" s="198">
        <f>'CURVA ABC'!E556</f>
        <v>0</v>
      </c>
      <c r="H552" s="199" t="str">
        <f>'CURVA ABC'!F556</f>
        <v/>
      </c>
      <c r="I552" s="199" t="e">
        <f>VLOOKUP(Tabela5[[#This Row],[PRODUTO]],'CURVA ABC'!$H$10:$M$404,2,0)</f>
        <v>#N/A</v>
      </c>
      <c r="J552" s="197" t="e">
        <f>VLOOKUP(Tabela5[[#This Row],[PRODUTO]],'CURVA ABC'!$H$10:$M$404,3,0)</f>
        <v>#N/A</v>
      </c>
      <c r="K552" s="197" t="e">
        <f>VLOOKUP(Tabela5[[#This Row],[PRODUTO]],'CURVA ABC'!$H$10:$M$404,4,0)</f>
        <v>#N/A</v>
      </c>
      <c r="L552" s="198">
        <f>IFERROR(Tabela5[[#This Row],[VALOR.]]/'CURVA ABC'!$J$2,0)</f>
        <v>0</v>
      </c>
      <c r="M552" s="198" t="e">
        <f>VLOOKUP(Tabela5[[#This Row],[PRODUTO]],'CURVA ABC'!$H$10:$M$404,5,0)</f>
        <v>#N/A</v>
      </c>
      <c r="N552" s="199" t="e">
        <f>VLOOKUP(Tabela5[[#This Row],[PRODUTO]],'CURVA ABC'!$H$10:$M$404,6,0)</f>
        <v>#N/A</v>
      </c>
      <c r="O552" s="197" t="e">
        <f>IF(AND(COMPARATIVO!$H552="",COMPARATIVO!$N552=""),"",IF(COMPARATIVO!$H552=COMPARATIVO!$N552,"EQUILIBRADO",IF(AND(COMPARATIVO!$H552="A",COMPARATIVO!$N552="B"),"GIRO BAIXO",IF(AND(COMPARATIVO!$H552="A",COMPARATIVO!$N552="C"),"GIRO MUITO BAIXO",IF(AND(COMPARATIVO!$H552="B",COMPARATIVO!$N552="A"),"GIRO ALTO",IF(AND(COMPARATIVO!$H552="B",COMPARATIVO!$N552="C"),"GIRO BAIXO",IF(AND(COMPARATIVO!$H552="C",COMPARATIVO!$N552="A"),"GIRO MUITO ALTO",IF(AND(COMPARATIVO!$H552="C",COMPARATIVO!$N552="B"),"GIRO ALTO",""))))))))</f>
        <v>#N/A</v>
      </c>
    </row>
    <row r="553" spans="1:15" x14ac:dyDescent="0.25">
      <c r="A553" s="200">
        <f>'CURVA ABC'!A557</f>
        <v>0</v>
      </c>
      <c r="B553" s="200" t="str">
        <f>IFERROR(VLOOKUP(Tabela5[[#This Row],[PRODUTO]],CADASTRO!$B$2:$C$393,2,0),"")</f>
        <v/>
      </c>
      <c r="C553" s="200">
        <f>'CURVA ABC'!B557</f>
        <v>0</v>
      </c>
      <c r="D553" s="194">
        <f>'CURVA ABC'!C557</f>
        <v>0</v>
      </c>
      <c r="E553" s="194">
        <f>'CURVA ABC'!D557</f>
        <v>0</v>
      </c>
      <c r="F553" s="195">
        <f>IFERROR(Tabela5[[#This Row],[VALOR]]/'CURVA ABC'!$C$2,0)</f>
        <v>0</v>
      </c>
      <c r="G553" s="195">
        <f>'CURVA ABC'!E557</f>
        <v>0</v>
      </c>
      <c r="H553" s="196" t="str">
        <f>'CURVA ABC'!F557</f>
        <v/>
      </c>
      <c r="I553" s="196" t="e">
        <f>VLOOKUP(Tabela5[[#This Row],[PRODUTO]],'CURVA ABC'!$H$10:$M$404,2,0)</f>
        <v>#N/A</v>
      </c>
      <c r="J553" s="194" t="e">
        <f>VLOOKUP(Tabela5[[#This Row],[PRODUTO]],'CURVA ABC'!$H$10:$M$404,3,0)</f>
        <v>#N/A</v>
      </c>
      <c r="K553" s="194" t="e">
        <f>VLOOKUP(Tabela5[[#This Row],[PRODUTO]],'CURVA ABC'!$H$10:$M$404,4,0)</f>
        <v>#N/A</v>
      </c>
      <c r="L553" s="195">
        <f>IFERROR(Tabela5[[#This Row],[VALOR.]]/'CURVA ABC'!$J$2,0)</f>
        <v>0</v>
      </c>
      <c r="M553" s="195" t="e">
        <f>VLOOKUP(Tabela5[[#This Row],[PRODUTO]],'CURVA ABC'!$H$10:$M$404,5,0)</f>
        <v>#N/A</v>
      </c>
      <c r="N553" s="196" t="e">
        <f>VLOOKUP(Tabela5[[#This Row],[PRODUTO]],'CURVA ABC'!$H$10:$M$404,6,0)</f>
        <v>#N/A</v>
      </c>
      <c r="O553" s="194" t="e">
        <f>IF(AND(COMPARATIVO!$H553="",COMPARATIVO!$N553=""),"",IF(COMPARATIVO!$H553=COMPARATIVO!$N553,"EQUILIBRADO",IF(AND(COMPARATIVO!$H553="A",COMPARATIVO!$N553="B"),"GIRO BAIXO",IF(AND(COMPARATIVO!$H553="A",COMPARATIVO!$N553="C"),"GIRO MUITO BAIXO",IF(AND(COMPARATIVO!$H553="B",COMPARATIVO!$N553="A"),"GIRO ALTO",IF(AND(COMPARATIVO!$H553="B",COMPARATIVO!$N553="C"),"GIRO BAIXO",IF(AND(COMPARATIVO!$H553="C",COMPARATIVO!$N553="A"),"GIRO MUITO ALTO",IF(AND(COMPARATIVO!$H553="C",COMPARATIVO!$N553="B"),"GIRO ALTO",""))))))))</f>
        <v>#N/A</v>
      </c>
    </row>
    <row r="554" spans="1:15" x14ac:dyDescent="0.25">
      <c r="A554" s="201">
        <f>'CURVA ABC'!A558</f>
        <v>0</v>
      </c>
      <c r="B554" s="201" t="str">
        <f>IFERROR(VLOOKUP(Tabela5[[#This Row],[PRODUTO]],CADASTRO!$B$2:$C$393,2,0),"")</f>
        <v/>
      </c>
      <c r="C554" s="201">
        <f>'CURVA ABC'!B558</f>
        <v>0</v>
      </c>
      <c r="D554" s="197">
        <f>'CURVA ABC'!C558</f>
        <v>0</v>
      </c>
      <c r="E554" s="197">
        <f>'CURVA ABC'!D558</f>
        <v>0</v>
      </c>
      <c r="F554" s="198">
        <f>IFERROR(Tabela5[[#This Row],[VALOR]]/'CURVA ABC'!$C$2,0)</f>
        <v>0</v>
      </c>
      <c r="G554" s="198">
        <f>'CURVA ABC'!E558</f>
        <v>0</v>
      </c>
      <c r="H554" s="199" t="str">
        <f>'CURVA ABC'!F558</f>
        <v/>
      </c>
      <c r="I554" s="199" t="e">
        <f>VLOOKUP(Tabela5[[#This Row],[PRODUTO]],'CURVA ABC'!$H$10:$M$404,2,0)</f>
        <v>#N/A</v>
      </c>
      <c r="J554" s="197" t="e">
        <f>VLOOKUP(Tabela5[[#This Row],[PRODUTO]],'CURVA ABC'!$H$10:$M$404,3,0)</f>
        <v>#N/A</v>
      </c>
      <c r="K554" s="197" t="e">
        <f>VLOOKUP(Tabela5[[#This Row],[PRODUTO]],'CURVA ABC'!$H$10:$M$404,4,0)</f>
        <v>#N/A</v>
      </c>
      <c r="L554" s="198">
        <f>IFERROR(Tabela5[[#This Row],[VALOR.]]/'CURVA ABC'!$J$2,0)</f>
        <v>0</v>
      </c>
      <c r="M554" s="198" t="e">
        <f>VLOOKUP(Tabela5[[#This Row],[PRODUTO]],'CURVA ABC'!$H$10:$M$404,5,0)</f>
        <v>#N/A</v>
      </c>
      <c r="N554" s="199" t="e">
        <f>VLOOKUP(Tabela5[[#This Row],[PRODUTO]],'CURVA ABC'!$H$10:$M$404,6,0)</f>
        <v>#N/A</v>
      </c>
      <c r="O554" s="197" t="e">
        <f>IF(AND(COMPARATIVO!$H554="",COMPARATIVO!$N554=""),"",IF(COMPARATIVO!$H554=COMPARATIVO!$N554,"EQUILIBRADO",IF(AND(COMPARATIVO!$H554="A",COMPARATIVO!$N554="B"),"GIRO BAIXO",IF(AND(COMPARATIVO!$H554="A",COMPARATIVO!$N554="C"),"GIRO MUITO BAIXO",IF(AND(COMPARATIVO!$H554="B",COMPARATIVO!$N554="A"),"GIRO ALTO",IF(AND(COMPARATIVO!$H554="B",COMPARATIVO!$N554="C"),"GIRO BAIXO",IF(AND(COMPARATIVO!$H554="C",COMPARATIVO!$N554="A"),"GIRO MUITO ALTO",IF(AND(COMPARATIVO!$H554="C",COMPARATIVO!$N554="B"),"GIRO ALTO",""))))))))</f>
        <v>#N/A</v>
      </c>
    </row>
    <row r="555" spans="1:15" x14ac:dyDescent="0.25">
      <c r="A555" s="200">
        <f>'CURVA ABC'!A559</f>
        <v>0</v>
      </c>
      <c r="B555" s="200" t="str">
        <f>IFERROR(VLOOKUP(Tabela5[[#This Row],[PRODUTO]],CADASTRO!$B$2:$C$393,2,0),"")</f>
        <v/>
      </c>
      <c r="C555" s="200">
        <f>'CURVA ABC'!B559</f>
        <v>0</v>
      </c>
      <c r="D555" s="194">
        <f>'CURVA ABC'!C559</f>
        <v>0</v>
      </c>
      <c r="E555" s="194">
        <f>'CURVA ABC'!D559</f>
        <v>0</v>
      </c>
      <c r="F555" s="195">
        <f>IFERROR(Tabela5[[#This Row],[VALOR]]/'CURVA ABC'!$C$2,0)</f>
        <v>0</v>
      </c>
      <c r="G555" s="195">
        <f>'CURVA ABC'!E559</f>
        <v>0</v>
      </c>
      <c r="H555" s="196" t="str">
        <f>'CURVA ABC'!F559</f>
        <v/>
      </c>
      <c r="I555" s="196" t="e">
        <f>VLOOKUP(Tabela5[[#This Row],[PRODUTO]],'CURVA ABC'!$H$10:$M$404,2,0)</f>
        <v>#N/A</v>
      </c>
      <c r="J555" s="194" t="e">
        <f>VLOOKUP(Tabela5[[#This Row],[PRODUTO]],'CURVA ABC'!$H$10:$M$404,3,0)</f>
        <v>#N/A</v>
      </c>
      <c r="K555" s="194" t="e">
        <f>VLOOKUP(Tabela5[[#This Row],[PRODUTO]],'CURVA ABC'!$H$10:$M$404,4,0)</f>
        <v>#N/A</v>
      </c>
      <c r="L555" s="195">
        <f>IFERROR(Tabela5[[#This Row],[VALOR.]]/'CURVA ABC'!$J$2,0)</f>
        <v>0</v>
      </c>
      <c r="M555" s="195" t="e">
        <f>VLOOKUP(Tabela5[[#This Row],[PRODUTO]],'CURVA ABC'!$H$10:$M$404,5,0)</f>
        <v>#N/A</v>
      </c>
      <c r="N555" s="196" t="e">
        <f>VLOOKUP(Tabela5[[#This Row],[PRODUTO]],'CURVA ABC'!$H$10:$M$404,6,0)</f>
        <v>#N/A</v>
      </c>
      <c r="O555" s="194" t="e">
        <f>IF(AND(COMPARATIVO!$H555="",COMPARATIVO!$N555=""),"",IF(COMPARATIVO!$H555=COMPARATIVO!$N555,"EQUILIBRADO",IF(AND(COMPARATIVO!$H555="A",COMPARATIVO!$N555="B"),"GIRO BAIXO",IF(AND(COMPARATIVO!$H555="A",COMPARATIVO!$N555="C"),"GIRO MUITO BAIXO",IF(AND(COMPARATIVO!$H555="B",COMPARATIVO!$N555="A"),"GIRO ALTO",IF(AND(COMPARATIVO!$H555="B",COMPARATIVO!$N555="C"),"GIRO BAIXO",IF(AND(COMPARATIVO!$H555="C",COMPARATIVO!$N555="A"),"GIRO MUITO ALTO",IF(AND(COMPARATIVO!$H555="C",COMPARATIVO!$N555="B"),"GIRO ALTO",""))))))))</f>
        <v>#N/A</v>
      </c>
    </row>
    <row r="556" spans="1:15" x14ac:dyDescent="0.25">
      <c r="A556" s="201">
        <f>'CURVA ABC'!A560</f>
        <v>0</v>
      </c>
      <c r="B556" s="201" t="str">
        <f>IFERROR(VLOOKUP(Tabela5[[#This Row],[PRODUTO]],CADASTRO!$B$2:$C$393,2,0),"")</f>
        <v/>
      </c>
      <c r="C556" s="201">
        <f>'CURVA ABC'!B560</f>
        <v>0</v>
      </c>
      <c r="D556" s="197">
        <f>'CURVA ABC'!C560</f>
        <v>0</v>
      </c>
      <c r="E556" s="197">
        <f>'CURVA ABC'!D560</f>
        <v>0</v>
      </c>
      <c r="F556" s="198">
        <f>IFERROR(Tabela5[[#This Row],[VALOR]]/'CURVA ABC'!$C$2,0)</f>
        <v>0</v>
      </c>
      <c r="G556" s="198">
        <f>'CURVA ABC'!E560</f>
        <v>0</v>
      </c>
      <c r="H556" s="199" t="str">
        <f>'CURVA ABC'!F560</f>
        <v/>
      </c>
      <c r="I556" s="199" t="e">
        <f>VLOOKUP(Tabela5[[#This Row],[PRODUTO]],'CURVA ABC'!$H$10:$M$404,2,0)</f>
        <v>#N/A</v>
      </c>
      <c r="J556" s="197" t="e">
        <f>VLOOKUP(Tabela5[[#This Row],[PRODUTO]],'CURVA ABC'!$H$10:$M$404,3,0)</f>
        <v>#N/A</v>
      </c>
      <c r="K556" s="197" t="e">
        <f>VLOOKUP(Tabela5[[#This Row],[PRODUTO]],'CURVA ABC'!$H$10:$M$404,4,0)</f>
        <v>#N/A</v>
      </c>
      <c r="L556" s="198">
        <f>IFERROR(Tabela5[[#This Row],[VALOR.]]/'CURVA ABC'!$J$2,0)</f>
        <v>0</v>
      </c>
      <c r="M556" s="198" t="e">
        <f>VLOOKUP(Tabela5[[#This Row],[PRODUTO]],'CURVA ABC'!$H$10:$M$404,5,0)</f>
        <v>#N/A</v>
      </c>
      <c r="N556" s="199" t="e">
        <f>VLOOKUP(Tabela5[[#This Row],[PRODUTO]],'CURVA ABC'!$H$10:$M$404,6,0)</f>
        <v>#N/A</v>
      </c>
      <c r="O556" s="197" t="e">
        <f>IF(AND(COMPARATIVO!$H556="",COMPARATIVO!$N556=""),"",IF(COMPARATIVO!$H556=COMPARATIVO!$N556,"EQUILIBRADO",IF(AND(COMPARATIVO!$H556="A",COMPARATIVO!$N556="B"),"GIRO BAIXO",IF(AND(COMPARATIVO!$H556="A",COMPARATIVO!$N556="C"),"GIRO MUITO BAIXO",IF(AND(COMPARATIVO!$H556="B",COMPARATIVO!$N556="A"),"GIRO ALTO",IF(AND(COMPARATIVO!$H556="B",COMPARATIVO!$N556="C"),"GIRO BAIXO",IF(AND(COMPARATIVO!$H556="C",COMPARATIVO!$N556="A"),"GIRO MUITO ALTO",IF(AND(COMPARATIVO!$H556="C",COMPARATIVO!$N556="B"),"GIRO ALTO",""))))))))</f>
        <v>#N/A</v>
      </c>
    </row>
    <row r="557" spans="1:15" x14ac:dyDescent="0.25">
      <c r="A557" s="200">
        <f>'CURVA ABC'!A561</f>
        <v>0</v>
      </c>
      <c r="B557" s="200" t="str">
        <f>IFERROR(VLOOKUP(Tabela5[[#This Row],[PRODUTO]],CADASTRO!$B$2:$C$393,2,0),"")</f>
        <v/>
      </c>
      <c r="C557" s="200">
        <f>'CURVA ABC'!B561</f>
        <v>0</v>
      </c>
      <c r="D557" s="194">
        <f>'CURVA ABC'!C561</f>
        <v>0</v>
      </c>
      <c r="E557" s="194">
        <f>'CURVA ABC'!D561</f>
        <v>0</v>
      </c>
      <c r="F557" s="195">
        <f>IFERROR(Tabela5[[#This Row],[VALOR]]/'CURVA ABC'!$C$2,0)</f>
        <v>0</v>
      </c>
      <c r="G557" s="195">
        <f>'CURVA ABC'!E561</f>
        <v>0</v>
      </c>
      <c r="H557" s="196" t="str">
        <f>'CURVA ABC'!F561</f>
        <v/>
      </c>
      <c r="I557" s="196" t="e">
        <f>VLOOKUP(Tabela5[[#This Row],[PRODUTO]],'CURVA ABC'!$H$10:$M$404,2,0)</f>
        <v>#N/A</v>
      </c>
      <c r="J557" s="194" t="e">
        <f>VLOOKUP(Tabela5[[#This Row],[PRODUTO]],'CURVA ABC'!$H$10:$M$404,3,0)</f>
        <v>#N/A</v>
      </c>
      <c r="K557" s="194" t="e">
        <f>VLOOKUP(Tabela5[[#This Row],[PRODUTO]],'CURVA ABC'!$H$10:$M$404,4,0)</f>
        <v>#N/A</v>
      </c>
      <c r="L557" s="195">
        <f>IFERROR(Tabela5[[#This Row],[VALOR.]]/'CURVA ABC'!$J$2,0)</f>
        <v>0</v>
      </c>
      <c r="M557" s="195" t="e">
        <f>VLOOKUP(Tabela5[[#This Row],[PRODUTO]],'CURVA ABC'!$H$10:$M$404,5,0)</f>
        <v>#N/A</v>
      </c>
      <c r="N557" s="196" t="e">
        <f>VLOOKUP(Tabela5[[#This Row],[PRODUTO]],'CURVA ABC'!$H$10:$M$404,6,0)</f>
        <v>#N/A</v>
      </c>
      <c r="O557" s="194" t="e">
        <f>IF(AND(COMPARATIVO!$H557="",COMPARATIVO!$N557=""),"",IF(COMPARATIVO!$H557=COMPARATIVO!$N557,"EQUILIBRADO",IF(AND(COMPARATIVO!$H557="A",COMPARATIVO!$N557="B"),"GIRO BAIXO",IF(AND(COMPARATIVO!$H557="A",COMPARATIVO!$N557="C"),"GIRO MUITO BAIXO",IF(AND(COMPARATIVO!$H557="B",COMPARATIVO!$N557="A"),"GIRO ALTO",IF(AND(COMPARATIVO!$H557="B",COMPARATIVO!$N557="C"),"GIRO BAIXO",IF(AND(COMPARATIVO!$H557="C",COMPARATIVO!$N557="A"),"GIRO MUITO ALTO",IF(AND(COMPARATIVO!$H557="C",COMPARATIVO!$N557="B"),"GIRO ALTO",""))))))))</f>
        <v>#N/A</v>
      </c>
    </row>
    <row r="558" spans="1:15" x14ac:dyDescent="0.25">
      <c r="A558" s="201">
        <f>'CURVA ABC'!A562</f>
        <v>0</v>
      </c>
      <c r="B558" s="201" t="str">
        <f>IFERROR(VLOOKUP(Tabela5[[#This Row],[PRODUTO]],CADASTRO!$B$2:$C$393,2,0),"")</f>
        <v/>
      </c>
      <c r="C558" s="201">
        <f>'CURVA ABC'!B562</f>
        <v>0</v>
      </c>
      <c r="D558" s="197">
        <f>'CURVA ABC'!C562</f>
        <v>0</v>
      </c>
      <c r="E558" s="197">
        <f>'CURVA ABC'!D562</f>
        <v>0</v>
      </c>
      <c r="F558" s="198">
        <f>IFERROR(Tabela5[[#This Row],[VALOR]]/'CURVA ABC'!$C$2,0)</f>
        <v>0</v>
      </c>
      <c r="G558" s="198">
        <f>'CURVA ABC'!E562</f>
        <v>0</v>
      </c>
      <c r="H558" s="199" t="str">
        <f>'CURVA ABC'!F562</f>
        <v/>
      </c>
      <c r="I558" s="199" t="e">
        <f>VLOOKUP(Tabela5[[#This Row],[PRODUTO]],'CURVA ABC'!$H$10:$M$404,2,0)</f>
        <v>#N/A</v>
      </c>
      <c r="J558" s="197" t="e">
        <f>VLOOKUP(Tabela5[[#This Row],[PRODUTO]],'CURVA ABC'!$H$10:$M$404,3,0)</f>
        <v>#N/A</v>
      </c>
      <c r="K558" s="197" t="e">
        <f>VLOOKUP(Tabela5[[#This Row],[PRODUTO]],'CURVA ABC'!$H$10:$M$404,4,0)</f>
        <v>#N/A</v>
      </c>
      <c r="L558" s="198">
        <f>IFERROR(Tabela5[[#This Row],[VALOR.]]/'CURVA ABC'!$J$2,0)</f>
        <v>0</v>
      </c>
      <c r="M558" s="198" t="e">
        <f>VLOOKUP(Tabela5[[#This Row],[PRODUTO]],'CURVA ABC'!$H$10:$M$404,5,0)</f>
        <v>#N/A</v>
      </c>
      <c r="N558" s="199" t="e">
        <f>VLOOKUP(Tabela5[[#This Row],[PRODUTO]],'CURVA ABC'!$H$10:$M$404,6,0)</f>
        <v>#N/A</v>
      </c>
      <c r="O558" s="197" t="e">
        <f>IF(AND(COMPARATIVO!$H558="",COMPARATIVO!$N558=""),"",IF(COMPARATIVO!$H558=COMPARATIVO!$N558,"EQUILIBRADO",IF(AND(COMPARATIVO!$H558="A",COMPARATIVO!$N558="B"),"GIRO BAIXO",IF(AND(COMPARATIVO!$H558="A",COMPARATIVO!$N558="C"),"GIRO MUITO BAIXO",IF(AND(COMPARATIVO!$H558="B",COMPARATIVO!$N558="A"),"GIRO ALTO",IF(AND(COMPARATIVO!$H558="B",COMPARATIVO!$N558="C"),"GIRO BAIXO",IF(AND(COMPARATIVO!$H558="C",COMPARATIVO!$N558="A"),"GIRO MUITO ALTO",IF(AND(COMPARATIVO!$H558="C",COMPARATIVO!$N558="B"),"GIRO ALTO",""))))))))</f>
        <v>#N/A</v>
      </c>
    </row>
    <row r="559" spans="1:15" x14ac:dyDescent="0.25">
      <c r="A559" s="200">
        <f>'CURVA ABC'!A563</f>
        <v>0</v>
      </c>
      <c r="B559" s="200" t="str">
        <f>IFERROR(VLOOKUP(Tabela5[[#This Row],[PRODUTO]],CADASTRO!$B$2:$C$393,2,0),"")</f>
        <v/>
      </c>
      <c r="C559" s="200">
        <f>'CURVA ABC'!B563</f>
        <v>0</v>
      </c>
      <c r="D559" s="194">
        <f>'CURVA ABC'!C563</f>
        <v>0</v>
      </c>
      <c r="E559" s="194">
        <f>'CURVA ABC'!D563</f>
        <v>0</v>
      </c>
      <c r="F559" s="195">
        <f>IFERROR(Tabela5[[#This Row],[VALOR]]/'CURVA ABC'!$C$2,0)</f>
        <v>0</v>
      </c>
      <c r="G559" s="195">
        <f>'CURVA ABC'!E563</f>
        <v>0</v>
      </c>
      <c r="H559" s="196" t="str">
        <f>'CURVA ABC'!F563</f>
        <v/>
      </c>
      <c r="I559" s="196" t="e">
        <f>VLOOKUP(Tabela5[[#This Row],[PRODUTO]],'CURVA ABC'!$H$10:$M$404,2,0)</f>
        <v>#N/A</v>
      </c>
      <c r="J559" s="194" t="e">
        <f>VLOOKUP(Tabela5[[#This Row],[PRODUTO]],'CURVA ABC'!$H$10:$M$404,3,0)</f>
        <v>#N/A</v>
      </c>
      <c r="K559" s="194" t="e">
        <f>VLOOKUP(Tabela5[[#This Row],[PRODUTO]],'CURVA ABC'!$H$10:$M$404,4,0)</f>
        <v>#N/A</v>
      </c>
      <c r="L559" s="195">
        <f>IFERROR(Tabela5[[#This Row],[VALOR.]]/'CURVA ABC'!$J$2,0)</f>
        <v>0</v>
      </c>
      <c r="M559" s="195" t="e">
        <f>VLOOKUP(Tabela5[[#This Row],[PRODUTO]],'CURVA ABC'!$H$10:$M$404,5,0)</f>
        <v>#N/A</v>
      </c>
      <c r="N559" s="196" t="e">
        <f>VLOOKUP(Tabela5[[#This Row],[PRODUTO]],'CURVA ABC'!$H$10:$M$404,6,0)</f>
        <v>#N/A</v>
      </c>
      <c r="O559" s="194" t="e">
        <f>IF(AND(COMPARATIVO!$H559="",COMPARATIVO!$N559=""),"",IF(COMPARATIVO!$H559=COMPARATIVO!$N559,"EQUILIBRADO",IF(AND(COMPARATIVO!$H559="A",COMPARATIVO!$N559="B"),"GIRO BAIXO",IF(AND(COMPARATIVO!$H559="A",COMPARATIVO!$N559="C"),"GIRO MUITO BAIXO",IF(AND(COMPARATIVO!$H559="B",COMPARATIVO!$N559="A"),"GIRO ALTO",IF(AND(COMPARATIVO!$H559="B",COMPARATIVO!$N559="C"),"GIRO BAIXO",IF(AND(COMPARATIVO!$H559="C",COMPARATIVO!$N559="A"),"GIRO MUITO ALTO",IF(AND(COMPARATIVO!$H559="C",COMPARATIVO!$N559="B"),"GIRO ALTO",""))))))))</f>
        <v>#N/A</v>
      </c>
    </row>
    <row r="560" spans="1:15" x14ac:dyDescent="0.25">
      <c r="A560" s="201">
        <f>'CURVA ABC'!A564</f>
        <v>0</v>
      </c>
      <c r="B560" s="201" t="str">
        <f>IFERROR(VLOOKUP(Tabela5[[#This Row],[PRODUTO]],CADASTRO!$B$2:$C$393,2,0),"")</f>
        <v/>
      </c>
      <c r="C560" s="201">
        <f>'CURVA ABC'!B564</f>
        <v>0</v>
      </c>
      <c r="D560" s="197">
        <f>'CURVA ABC'!C564</f>
        <v>0</v>
      </c>
      <c r="E560" s="197">
        <f>'CURVA ABC'!D564</f>
        <v>0</v>
      </c>
      <c r="F560" s="198">
        <f>IFERROR(Tabela5[[#This Row],[VALOR]]/'CURVA ABC'!$C$2,0)</f>
        <v>0</v>
      </c>
      <c r="G560" s="198">
        <f>'CURVA ABC'!E564</f>
        <v>0</v>
      </c>
      <c r="H560" s="199" t="str">
        <f>'CURVA ABC'!F564</f>
        <v/>
      </c>
      <c r="I560" s="199" t="e">
        <f>VLOOKUP(Tabela5[[#This Row],[PRODUTO]],'CURVA ABC'!$H$10:$M$404,2,0)</f>
        <v>#N/A</v>
      </c>
      <c r="J560" s="197" t="e">
        <f>VLOOKUP(Tabela5[[#This Row],[PRODUTO]],'CURVA ABC'!$H$10:$M$404,3,0)</f>
        <v>#N/A</v>
      </c>
      <c r="K560" s="197" t="e">
        <f>VLOOKUP(Tabela5[[#This Row],[PRODUTO]],'CURVA ABC'!$H$10:$M$404,4,0)</f>
        <v>#N/A</v>
      </c>
      <c r="L560" s="198">
        <f>IFERROR(Tabela5[[#This Row],[VALOR.]]/'CURVA ABC'!$J$2,0)</f>
        <v>0</v>
      </c>
      <c r="M560" s="198" t="e">
        <f>VLOOKUP(Tabela5[[#This Row],[PRODUTO]],'CURVA ABC'!$H$10:$M$404,5,0)</f>
        <v>#N/A</v>
      </c>
      <c r="N560" s="199" t="e">
        <f>VLOOKUP(Tabela5[[#This Row],[PRODUTO]],'CURVA ABC'!$H$10:$M$404,6,0)</f>
        <v>#N/A</v>
      </c>
      <c r="O560" s="197" t="e">
        <f>IF(AND(COMPARATIVO!$H560="",COMPARATIVO!$N560=""),"",IF(COMPARATIVO!$H560=COMPARATIVO!$N560,"EQUILIBRADO",IF(AND(COMPARATIVO!$H560="A",COMPARATIVO!$N560="B"),"GIRO BAIXO",IF(AND(COMPARATIVO!$H560="A",COMPARATIVO!$N560="C"),"GIRO MUITO BAIXO",IF(AND(COMPARATIVO!$H560="B",COMPARATIVO!$N560="A"),"GIRO ALTO",IF(AND(COMPARATIVO!$H560="B",COMPARATIVO!$N560="C"),"GIRO BAIXO",IF(AND(COMPARATIVO!$H560="C",COMPARATIVO!$N560="A"),"GIRO MUITO ALTO",IF(AND(COMPARATIVO!$H560="C",COMPARATIVO!$N560="B"),"GIRO ALTO",""))))))))</f>
        <v>#N/A</v>
      </c>
    </row>
    <row r="561" spans="1:15" x14ac:dyDescent="0.25">
      <c r="A561" s="200">
        <f>'CURVA ABC'!A565</f>
        <v>0</v>
      </c>
      <c r="B561" s="200" t="str">
        <f>IFERROR(VLOOKUP(Tabela5[[#This Row],[PRODUTO]],CADASTRO!$B$2:$C$393,2,0),"")</f>
        <v/>
      </c>
      <c r="C561" s="200">
        <f>'CURVA ABC'!B565</f>
        <v>0</v>
      </c>
      <c r="D561" s="194">
        <f>'CURVA ABC'!C565</f>
        <v>0</v>
      </c>
      <c r="E561" s="194">
        <f>'CURVA ABC'!D565</f>
        <v>0</v>
      </c>
      <c r="F561" s="195">
        <f>IFERROR(Tabela5[[#This Row],[VALOR]]/'CURVA ABC'!$C$2,0)</f>
        <v>0</v>
      </c>
      <c r="G561" s="195">
        <f>'CURVA ABC'!E565</f>
        <v>0</v>
      </c>
      <c r="H561" s="196" t="str">
        <f>'CURVA ABC'!F565</f>
        <v/>
      </c>
      <c r="I561" s="196" t="e">
        <f>VLOOKUP(Tabela5[[#This Row],[PRODUTO]],'CURVA ABC'!$H$10:$M$404,2,0)</f>
        <v>#N/A</v>
      </c>
      <c r="J561" s="194" t="e">
        <f>VLOOKUP(Tabela5[[#This Row],[PRODUTO]],'CURVA ABC'!$H$10:$M$404,3,0)</f>
        <v>#N/A</v>
      </c>
      <c r="K561" s="194" t="e">
        <f>VLOOKUP(Tabela5[[#This Row],[PRODUTO]],'CURVA ABC'!$H$10:$M$404,4,0)</f>
        <v>#N/A</v>
      </c>
      <c r="L561" s="195">
        <f>IFERROR(Tabela5[[#This Row],[VALOR.]]/'CURVA ABC'!$J$2,0)</f>
        <v>0</v>
      </c>
      <c r="M561" s="195" t="e">
        <f>VLOOKUP(Tabela5[[#This Row],[PRODUTO]],'CURVA ABC'!$H$10:$M$404,5,0)</f>
        <v>#N/A</v>
      </c>
      <c r="N561" s="196" t="e">
        <f>VLOOKUP(Tabela5[[#This Row],[PRODUTO]],'CURVA ABC'!$H$10:$M$404,6,0)</f>
        <v>#N/A</v>
      </c>
      <c r="O561" s="194" t="e">
        <f>IF(AND(COMPARATIVO!$H561="",COMPARATIVO!$N561=""),"",IF(COMPARATIVO!$H561=COMPARATIVO!$N561,"EQUILIBRADO",IF(AND(COMPARATIVO!$H561="A",COMPARATIVO!$N561="B"),"GIRO BAIXO",IF(AND(COMPARATIVO!$H561="A",COMPARATIVO!$N561="C"),"GIRO MUITO BAIXO",IF(AND(COMPARATIVO!$H561="B",COMPARATIVO!$N561="A"),"GIRO ALTO",IF(AND(COMPARATIVO!$H561="B",COMPARATIVO!$N561="C"),"GIRO BAIXO",IF(AND(COMPARATIVO!$H561="C",COMPARATIVO!$N561="A"),"GIRO MUITO ALTO",IF(AND(COMPARATIVO!$H561="C",COMPARATIVO!$N561="B"),"GIRO ALTO",""))))))))</f>
        <v>#N/A</v>
      </c>
    </row>
    <row r="562" spans="1:15" x14ac:dyDescent="0.25">
      <c r="A562" s="201">
        <f>'CURVA ABC'!A566</f>
        <v>0</v>
      </c>
      <c r="B562" s="201" t="str">
        <f>IFERROR(VLOOKUP(Tabela5[[#This Row],[PRODUTO]],CADASTRO!$B$2:$C$393,2,0),"")</f>
        <v/>
      </c>
      <c r="C562" s="201">
        <f>'CURVA ABC'!B566</f>
        <v>0</v>
      </c>
      <c r="D562" s="197">
        <f>'CURVA ABC'!C566</f>
        <v>0</v>
      </c>
      <c r="E562" s="197">
        <f>'CURVA ABC'!D566</f>
        <v>0</v>
      </c>
      <c r="F562" s="198">
        <f>IFERROR(Tabela5[[#This Row],[VALOR]]/'CURVA ABC'!$C$2,0)</f>
        <v>0</v>
      </c>
      <c r="G562" s="198">
        <f>'CURVA ABC'!E566</f>
        <v>0</v>
      </c>
      <c r="H562" s="199" t="str">
        <f>'CURVA ABC'!F566</f>
        <v/>
      </c>
      <c r="I562" s="199" t="e">
        <f>VLOOKUP(Tabela5[[#This Row],[PRODUTO]],'CURVA ABC'!$H$10:$M$404,2,0)</f>
        <v>#N/A</v>
      </c>
      <c r="J562" s="197" t="e">
        <f>VLOOKUP(Tabela5[[#This Row],[PRODUTO]],'CURVA ABC'!$H$10:$M$404,3,0)</f>
        <v>#N/A</v>
      </c>
      <c r="K562" s="197" t="e">
        <f>VLOOKUP(Tabela5[[#This Row],[PRODUTO]],'CURVA ABC'!$H$10:$M$404,4,0)</f>
        <v>#N/A</v>
      </c>
      <c r="L562" s="198">
        <f>IFERROR(Tabela5[[#This Row],[VALOR.]]/'CURVA ABC'!$J$2,0)</f>
        <v>0</v>
      </c>
      <c r="M562" s="198" t="e">
        <f>VLOOKUP(Tabela5[[#This Row],[PRODUTO]],'CURVA ABC'!$H$10:$M$404,5,0)</f>
        <v>#N/A</v>
      </c>
      <c r="N562" s="199" t="e">
        <f>VLOOKUP(Tabela5[[#This Row],[PRODUTO]],'CURVA ABC'!$H$10:$M$404,6,0)</f>
        <v>#N/A</v>
      </c>
      <c r="O562" s="197" t="e">
        <f>IF(AND(COMPARATIVO!$H562="",COMPARATIVO!$N562=""),"",IF(COMPARATIVO!$H562=COMPARATIVO!$N562,"EQUILIBRADO",IF(AND(COMPARATIVO!$H562="A",COMPARATIVO!$N562="B"),"GIRO BAIXO",IF(AND(COMPARATIVO!$H562="A",COMPARATIVO!$N562="C"),"GIRO MUITO BAIXO",IF(AND(COMPARATIVO!$H562="B",COMPARATIVO!$N562="A"),"GIRO ALTO",IF(AND(COMPARATIVO!$H562="B",COMPARATIVO!$N562="C"),"GIRO BAIXO",IF(AND(COMPARATIVO!$H562="C",COMPARATIVO!$N562="A"),"GIRO MUITO ALTO",IF(AND(COMPARATIVO!$H562="C",COMPARATIVO!$N562="B"),"GIRO ALTO",""))))))))</f>
        <v>#N/A</v>
      </c>
    </row>
    <row r="563" spans="1:15" x14ac:dyDescent="0.25">
      <c r="A563" s="200">
        <f>'CURVA ABC'!A567</f>
        <v>0</v>
      </c>
      <c r="B563" s="200" t="str">
        <f>IFERROR(VLOOKUP(Tabela5[[#This Row],[PRODUTO]],CADASTRO!$B$2:$C$393,2,0),"")</f>
        <v/>
      </c>
      <c r="C563" s="200">
        <f>'CURVA ABC'!B567</f>
        <v>0</v>
      </c>
      <c r="D563" s="194">
        <f>'CURVA ABC'!C567</f>
        <v>0</v>
      </c>
      <c r="E563" s="194">
        <f>'CURVA ABC'!D567</f>
        <v>0</v>
      </c>
      <c r="F563" s="195">
        <f>IFERROR(Tabela5[[#This Row],[VALOR]]/'CURVA ABC'!$C$2,0)</f>
        <v>0</v>
      </c>
      <c r="G563" s="195">
        <f>'CURVA ABC'!E567</f>
        <v>0</v>
      </c>
      <c r="H563" s="196" t="str">
        <f>'CURVA ABC'!F567</f>
        <v/>
      </c>
      <c r="I563" s="196" t="e">
        <f>VLOOKUP(Tabela5[[#This Row],[PRODUTO]],'CURVA ABC'!$H$10:$M$404,2,0)</f>
        <v>#N/A</v>
      </c>
      <c r="J563" s="194" t="e">
        <f>VLOOKUP(Tabela5[[#This Row],[PRODUTO]],'CURVA ABC'!$H$10:$M$404,3,0)</f>
        <v>#N/A</v>
      </c>
      <c r="K563" s="194" t="e">
        <f>VLOOKUP(Tabela5[[#This Row],[PRODUTO]],'CURVA ABC'!$H$10:$M$404,4,0)</f>
        <v>#N/A</v>
      </c>
      <c r="L563" s="195">
        <f>IFERROR(Tabela5[[#This Row],[VALOR.]]/'CURVA ABC'!$J$2,0)</f>
        <v>0</v>
      </c>
      <c r="M563" s="195" t="e">
        <f>VLOOKUP(Tabela5[[#This Row],[PRODUTO]],'CURVA ABC'!$H$10:$M$404,5,0)</f>
        <v>#N/A</v>
      </c>
      <c r="N563" s="196" t="e">
        <f>VLOOKUP(Tabela5[[#This Row],[PRODUTO]],'CURVA ABC'!$H$10:$M$404,6,0)</f>
        <v>#N/A</v>
      </c>
      <c r="O563" s="194" t="e">
        <f>IF(AND(COMPARATIVO!$H563="",COMPARATIVO!$N563=""),"",IF(COMPARATIVO!$H563=COMPARATIVO!$N563,"EQUILIBRADO",IF(AND(COMPARATIVO!$H563="A",COMPARATIVO!$N563="B"),"GIRO BAIXO",IF(AND(COMPARATIVO!$H563="A",COMPARATIVO!$N563="C"),"GIRO MUITO BAIXO",IF(AND(COMPARATIVO!$H563="B",COMPARATIVO!$N563="A"),"GIRO ALTO",IF(AND(COMPARATIVO!$H563="B",COMPARATIVO!$N563="C"),"GIRO BAIXO",IF(AND(COMPARATIVO!$H563="C",COMPARATIVO!$N563="A"),"GIRO MUITO ALTO",IF(AND(COMPARATIVO!$H563="C",COMPARATIVO!$N563="B"),"GIRO ALTO",""))))))))</f>
        <v>#N/A</v>
      </c>
    </row>
    <row r="564" spans="1:15" x14ac:dyDescent="0.25">
      <c r="A564" s="201">
        <f>'CURVA ABC'!A568</f>
        <v>0</v>
      </c>
      <c r="B564" s="201" t="str">
        <f>IFERROR(VLOOKUP(Tabela5[[#This Row],[PRODUTO]],CADASTRO!$B$2:$C$393,2,0),"")</f>
        <v/>
      </c>
      <c r="C564" s="201">
        <f>'CURVA ABC'!B568</f>
        <v>0</v>
      </c>
      <c r="D564" s="197">
        <f>'CURVA ABC'!C568</f>
        <v>0</v>
      </c>
      <c r="E564" s="197">
        <f>'CURVA ABC'!D568</f>
        <v>0</v>
      </c>
      <c r="F564" s="198">
        <f>IFERROR(Tabela5[[#This Row],[VALOR]]/'CURVA ABC'!$C$2,0)</f>
        <v>0</v>
      </c>
      <c r="G564" s="198">
        <f>'CURVA ABC'!E568</f>
        <v>0</v>
      </c>
      <c r="H564" s="199" t="str">
        <f>'CURVA ABC'!F568</f>
        <v/>
      </c>
      <c r="I564" s="199" t="e">
        <f>VLOOKUP(Tabela5[[#This Row],[PRODUTO]],'CURVA ABC'!$H$10:$M$404,2,0)</f>
        <v>#N/A</v>
      </c>
      <c r="J564" s="197" t="e">
        <f>VLOOKUP(Tabela5[[#This Row],[PRODUTO]],'CURVA ABC'!$H$10:$M$404,3,0)</f>
        <v>#N/A</v>
      </c>
      <c r="K564" s="197" t="e">
        <f>VLOOKUP(Tabela5[[#This Row],[PRODUTO]],'CURVA ABC'!$H$10:$M$404,4,0)</f>
        <v>#N/A</v>
      </c>
      <c r="L564" s="198">
        <f>IFERROR(Tabela5[[#This Row],[VALOR.]]/'CURVA ABC'!$J$2,0)</f>
        <v>0</v>
      </c>
      <c r="M564" s="198" t="e">
        <f>VLOOKUP(Tabela5[[#This Row],[PRODUTO]],'CURVA ABC'!$H$10:$M$404,5,0)</f>
        <v>#N/A</v>
      </c>
      <c r="N564" s="199" t="e">
        <f>VLOOKUP(Tabela5[[#This Row],[PRODUTO]],'CURVA ABC'!$H$10:$M$404,6,0)</f>
        <v>#N/A</v>
      </c>
      <c r="O564" s="197" t="e">
        <f>IF(AND(COMPARATIVO!$H564="",COMPARATIVO!$N564=""),"",IF(COMPARATIVO!$H564=COMPARATIVO!$N564,"EQUILIBRADO",IF(AND(COMPARATIVO!$H564="A",COMPARATIVO!$N564="B"),"GIRO BAIXO",IF(AND(COMPARATIVO!$H564="A",COMPARATIVO!$N564="C"),"GIRO MUITO BAIXO",IF(AND(COMPARATIVO!$H564="B",COMPARATIVO!$N564="A"),"GIRO ALTO",IF(AND(COMPARATIVO!$H564="B",COMPARATIVO!$N564="C"),"GIRO BAIXO",IF(AND(COMPARATIVO!$H564="C",COMPARATIVO!$N564="A"),"GIRO MUITO ALTO",IF(AND(COMPARATIVO!$H564="C",COMPARATIVO!$N564="B"),"GIRO ALTO",""))))))))</f>
        <v>#N/A</v>
      </c>
    </row>
    <row r="565" spans="1:15" x14ac:dyDescent="0.25">
      <c r="A565" s="200">
        <f>'CURVA ABC'!A569</f>
        <v>0</v>
      </c>
      <c r="B565" s="200" t="str">
        <f>IFERROR(VLOOKUP(Tabela5[[#This Row],[PRODUTO]],CADASTRO!$B$2:$C$393,2,0),"")</f>
        <v/>
      </c>
      <c r="C565" s="200">
        <f>'CURVA ABC'!B569</f>
        <v>0</v>
      </c>
      <c r="D565" s="194">
        <f>'CURVA ABC'!C569</f>
        <v>0</v>
      </c>
      <c r="E565" s="194">
        <f>'CURVA ABC'!D569</f>
        <v>0</v>
      </c>
      <c r="F565" s="195">
        <f>IFERROR(Tabela5[[#This Row],[VALOR]]/'CURVA ABC'!$C$2,0)</f>
        <v>0</v>
      </c>
      <c r="G565" s="195">
        <f>'CURVA ABC'!E569</f>
        <v>0</v>
      </c>
      <c r="H565" s="196" t="str">
        <f>'CURVA ABC'!F569</f>
        <v/>
      </c>
      <c r="I565" s="196" t="e">
        <f>VLOOKUP(Tabela5[[#This Row],[PRODUTO]],'CURVA ABC'!$H$10:$M$404,2,0)</f>
        <v>#N/A</v>
      </c>
      <c r="J565" s="194" t="e">
        <f>VLOOKUP(Tabela5[[#This Row],[PRODUTO]],'CURVA ABC'!$H$10:$M$404,3,0)</f>
        <v>#N/A</v>
      </c>
      <c r="K565" s="194" t="e">
        <f>VLOOKUP(Tabela5[[#This Row],[PRODUTO]],'CURVA ABC'!$H$10:$M$404,4,0)</f>
        <v>#N/A</v>
      </c>
      <c r="L565" s="195">
        <f>IFERROR(Tabela5[[#This Row],[VALOR.]]/'CURVA ABC'!$J$2,0)</f>
        <v>0</v>
      </c>
      <c r="M565" s="195" t="e">
        <f>VLOOKUP(Tabela5[[#This Row],[PRODUTO]],'CURVA ABC'!$H$10:$M$404,5,0)</f>
        <v>#N/A</v>
      </c>
      <c r="N565" s="196" t="e">
        <f>VLOOKUP(Tabela5[[#This Row],[PRODUTO]],'CURVA ABC'!$H$10:$M$404,6,0)</f>
        <v>#N/A</v>
      </c>
      <c r="O565" s="194" t="e">
        <f>IF(AND(COMPARATIVO!$H565="",COMPARATIVO!$N565=""),"",IF(COMPARATIVO!$H565=COMPARATIVO!$N565,"EQUILIBRADO",IF(AND(COMPARATIVO!$H565="A",COMPARATIVO!$N565="B"),"GIRO BAIXO",IF(AND(COMPARATIVO!$H565="A",COMPARATIVO!$N565="C"),"GIRO MUITO BAIXO",IF(AND(COMPARATIVO!$H565="B",COMPARATIVO!$N565="A"),"GIRO ALTO",IF(AND(COMPARATIVO!$H565="B",COMPARATIVO!$N565="C"),"GIRO BAIXO",IF(AND(COMPARATIVO!$H565="C",COMPARATIVO!$N565="A"),"GIRO MUITO ALTO",IF(AND(COMPARATIVO!$H565="C",COMPARATIVO!$N565="B"),"GIRO ALTO",""))))))))</f>
        <v>#N/A</v>
      </c>
    </row>
    <row r="566" spans="1:15" x14ac:dyDescent="0.25">
      <c r="A566" s="201">
        <f>'CURVA ABC'!A570</f>
        <v>0</v>
      </c>
      <c r="B566" s="201" t="str">
        <f>IFERROR(VLOOKUP(Tabela5[[#This Row],[PRODUTO]],CADASTRO!$B$2:$C$393,2,0),"")</f>
        <v/>
      </c>
      <c r="C566" s="201">
        <f>'CURVA ABC'!B570</f>
        <v>0</v>
      </c>
      <c r="D566" s="197">
        <f>'CURVA ABC'!C570</f>
        <v>0</v>
      </c>
      <c r="E566" s="197">
        <f>'CURVA ABC'!D570</f>
        <v>0</v>
      </c>
      <c r="F566" s="198">
        <f>IFERROR(Tabela5[[#This Row],[VALOR]]/'CURVA ABC'!$C$2,0)</f>
        <v>0</v>
      </c>
      <c r="G566" s="198">
        <f>'CURVA ABC'!E570</f>
        <v>0</v>
      </c>
      <c r="H566" s="199" t="str">
        <f>'CURVA ABC'!F570</f>
        <v/>
      </c>
      <c r="I566" s="199" t="e">
        <f>VLOOKUP(Tabela5[[#This Row],[PRODUTO]],'CURVA ABC'!$H$10:$M$404,2,0)</f>
        <v>#N/A</v>
      </c>
      <c r="J566" s="197" t="e">
        <f>VLOOKUP(Tabela5[[#This Row],[PRODUTO]],'CURVA ABC'!$H$10:$M$404,3,0)</f>
        <v>#N/A</v>
      </c>
      <c r="K566" s="197" t="e">
        <f>VLOOKUP(Tabela5[[#This Row],[PRODUTO]],'CURVA ABC'!$H$10:$M$404,4,0)</f>
        <v>#N/A</v>
      </c>
      <c r="L566" s="198">
        <f>IFERROR(Tabela5[[#This Row],[VALOR.]]/'CURVA ABC'!$J$2,0)</f>
        <v>0</v>
      </c>
      <c r="M566" s="198" t="e">
        <f>VLOOKUP(Tabela5[[#This Row],[PRODUTO]],'CURVA ABC'!$H$10:$M$404,5,0)</f>
        <v>#N/A</v>
      </c>
      <c r="N566" s="199" t="e">
        <f>VLOOKUP(Tabela5[[#This Row],[PRODUTO]],'CURVA ABC'!$H$10:$M$404,6,0)</f>
        <v>#N/A</v>
      </c>
      <c r="O566" s="197" t="e">
        <f>IF(AND(COMPARATIVO!$H566="",COMPARATIVO!$N566=""),"",IF(COMPARATIVO!$H566=COMPARATIVO!$N566,"EQUILIBRADO",IF(AND(COMPARATIVO!$H566="A",COMPARATIVO!$N566="B"),"GIRO BAIXO",IF(AND(COMPARATIVO!$H566="A",COMPARATIVO!$N566="C"),"GIRO MUITO BAIXO",IF(AND(COMPARATIVO!$H566="B",COMPARATIVO!$N566="A"),"GIRO ALTO",IF(AND(COMPARATIVO!$H566="B",COMPARATIVO!$N566="C"),"GIRO BAIXO",IF(AND(COMPARATIVO!$H566="C",COMPARATIVO!$N566="A"),"GIRO MUITO ALTO",IF(AND(COMPARATIVO!$H566="C",COMPARATIVO!$N566="B"),"GIRO ALTO",""))))))))</f>
        <v>#N/A</v>
      </c>
    </row>
    <row r="567" spans="1:15" x14ac:dyDescent="0.25">
      <c r="A567" s="200">
        <f>'CURVA ABC'!A571</f>
        <v>0</v>
      </c>
      <c r="B567" s="200" t="str">
        <f>IFERROR(VLOOKUP(Tabela5[[#This Row],[PRODUTO]],CADASTRO!$B$2:$C$393,2,0),"")</f>
        <v/>
      </c>
      <c r="C567" s="200">
        <f>'CURVA ABC'!B571</f>
        <v>0</v>
      </c>
      <c r="D567" s="194">
        <f>'CURVA ABC'!C571</f>
        <v>0</v>
      </c>
      <c r="E567" s="194">
        <f>'CURVA ABC'!D571</f>
        <v>0</v>
      </c>
      <c r="F567" s="195">
        <f>IFERROR(Tabela5[[#This Row],[VALOR]]/'CURVA ABC'!$C$2,0)</f>
        <v>0</v>
      </c>
      <c r="G567" s="195">
        <f>'CURVA ABC'!E571</f>
        <v>0</v>
      </c>
      <c r="H567" s="196" t="str">
        <f>'CURVA ABC'!F571</f>
        <v/>
      </c>
      <c r="I567" s="196" t="e">
        <f>VLOOKUP(Tabela5[[#This Row],[PRODUTO]],'CURVA ABC'!$H$10:$M$404,2,0)</f>
        <v>#N/A</v>
      </c>
      <c r="J567" s="194" t="e">
        <f>VLOOKUP(Tabela5[[#This Row],[PRODUTO]],'CURVA ABC'!$H$10:$M$404,3,0)</f>
        <v>#N/A</v>
      </c>
      <c r="K567" s="194" t="e">
        <f>VLOOKUP(Tabela5[[#This Row],[PRODUTO]],'CURVA ABC'!$H$10:$M$404,4,0)</f>
        <v>#N/A</v>
      </c>
      <c r="L567" s="195">
        <f>IFERROR(Tabela5[[#This Row],[VALOR.]]/'CURVA ABC'!$J$2,0)</f>
        <v>0</v>
      </c>
      <c r="M567" s="195" t="e">
        <f>VLOOKUP(Tabela5[[#This Row],[PRODUTO]],'CURVA ABC'!$H$10:$M$404,5,0)</f>
        <v>#N/A</v>
      </c>
      <c r="N567" s="196" t="e">
        <f>VLOOKUP(Tabela5[[#This Row],[PRODUTO]],'CURVA ABC'!$H$10:$M$404,6,0)</f>
        <v>#N/A</v>
      </c>
      <c r="O567" s="194" t="e">
        <f>IF(AND(COMPARATIVO!$H567="",COMPARATIVO!$N567=""),"",IF(COMPARATIVO!$H567=COMPARATIVO!$N567,"EQUILIBRADO",IF(AND(COMPARATIVO!$H567="A",COMPARATIVO!$N567="B"),"GIRO BAIXO",IF(AND(COMPARATIVO!$H567="A",COMPARATIVO!$N567="C"),"GIRO MUITO BAIXO",IF(AND(COMPARATIVO!$H567="B",COMPARATIVO!$N567="A"),"GIRO ALTO",IF(AND(COMPARATIVO!$H567="B",COMPARATIVO!$N567="C"),"GIRO BAIXO",IF(AND(COMPARATIVO!$H567="C",COMPARATIVO!$N567="A"),"GIRO MUITO ALTO",IF(AND(COMPARATIVO!$H567="C",COMPARATIVO!$N567="B"),"GIRO ALTO",""))))))))</f>
        <v>#N/A</v>
      </c>
    </row>
    <row r="568" spans="1:15" x14ac:dyDescent="0.25">
      <c r="A568" s="201">
        <f>'CURVA ABC'!A572</f>
        <v>0</v>
      </c>
      <c r="B568" s="201" t="str">
        <f>IFERROR(VLOOKUP(Tabela5[[#This Row],[PRODUTO]],CADASTRO!$B$2:$C$393,2,0),"")</f>
        <v/>
      </c>
      <c r="C568" s="201">
        <f>'CURVA ABC'!B572</f>
        <v>0</v>
      </c>
      <c r="D568" s="197">
        <f>'CURVA ABC'!C572</f>
        <v>0</v>
      </c>
      <c r="E568" s="197">
        <f>'CURVA ABC'!D572</f>
        <v>0</v>
      </c>
      <c r="F568" s="198">
        <f>IFERROR(Tabela5[[#This Row],[VALOR]]/'CURVA ABC'!$C$2,0)</f>
        <v>0</v>
      </c>
      <c r="G568" s="198">
        <f>'CURVA ABC'!E572</f>
        <v>0</v>
      </c>
      <c r="H568" s="199" t="str">
        <f>'CURVA ABC'!F572</f>
        <v/>
      </c>
      <c r="I568" s="199" t="e">
        <f>VLOOKUP(Tabela5[[#This Row],[PRODUTO]],'CURVA ABC'!$H$10:$M$404,2,0)</f>
        <v>#N/A</v>
      </c>
      <c r="J568" s="197" t="e">
        <f>VLOOKUP(Tabela5[[#This Row],[PRODUTO]],'CURVA ABC'!$H$10:$M$404,3,0)</f>
        <v>#N/A</v>
      </c>
      <c r="K568" s="197" t="e">
        <f>VLOOKUP(Tabela5[[#This Row],[PRODUTO]],'CURVA ABC'!$H$10:$M$404,4,0)</f>
        <v>#N/A</v>
      </c>
      <c r="L568" s="198">
        <f>IFERROR(Tabela5[[#This Row],[VALOR.]]/'CURVA ABC'!$J$2,0)</f>
        <v>0</v>
      </c>
      <c r="M568" s="198" t="e">
        <f>VLOOKUP(Tabela5[[#This Row],[PRODUTO]],'CURVA ABC'!$H$10:$M$404,5,0)</f>
        <v>#N/A</v>
      </c>
      <c r="N568" s="199" t="e">
        <f>VLOOKUP(Tabela5[[#This Row],[PRODUTO]],'CURVA ABC'!$H$10:$M$404,6,0)</f>
        <v>#N/A</v>
      </c>
      <c r="O568" s="197" t="e">
        <f>IF(AND(COMPARATIVO!$H568="",COMPARATIVO!$N568=""),"",IF(COMPARATIVO!$H568=COMPARATIVO!$N568,"EQUILIBRADO",IF(AND(COMPARATIVO!$H568="A",COMPARATIVO!$N568="B"),"GIRO BAIXO",IF(AND(COMPARATIVO!$H568="A",COMPARATIVO!$N568="C"),"GIRO MUITO BAIXO",IF(AND(COMPARATIVO!$H568="B",COMPARATIVO!$N568="A"),"GIRO ALTO",IF(AND(COMPARATIVO!$H568="B",COMPARATIVO!$N568="C"),"GIRO BAIXO",IF(AND(COMPARATIVO!$H568="C",COMPARATIVO!$N568="A"),"GIRO MUITO ALTO",IF(AND(COMPARATIVO!$H568="C",COMPARATIVO!$N568="B"),"GIRO ALTO",""))))))))</f>
        <v>#N/A</v>
      </c>
    </row>
    <row r="569" spans="1:15" x14ac:dyDescent="0.25">
      <c r="A569" s="200">
        <f>'CURVA ABC'!A573</f>
        <v>0</v>
      </c>
      <c r="B569" s="200" t="str">
        <f>IFERROR(VLOOKUP(Tabela5[[#This Row],[PRODUTO]],CADASTRO!$B$2:$C$393,2,0),"")</f>
        <v/>
      </c>
      <c r="C569" s="200">
        <f>'CURVA ABC'!B573</f>
        <v>0</v>
      </c>
      <c r="D569" s="194">
        <f>'CURVA ABC'!C573</f>
        <v>0</v>
      </c>
      <c r="E569" s="194">
        <f>'CURVA ABC'!D573</f>
        <v>0</v>
      </c>
      <c r="F569" s="195">
        <f>IFERROR(Tabela5[[#This Row],[VALOR]]/'CURVA ABC'!$C$2,0)</f>
        <v>0</v>
      </c>
      <c r="G569" s="195">
        <f>'CURVA ABC'!E573</f>
        <v>0</v>
      </c>
      <c r="H569" s="196" t="str">
        <f>'CURVA ABC'!F573</f>
        <v/>
      </c>
      <c r="I569" s="196" t="e">
        <f>VLOOKUP(Tabela5[[#This Row],[PRODUTO]],'CURVA ABC'!$H$10:$M$404,2,0)</f>
        <v>#N/A</v>
      </c>
      <c r="J569" s="194" t="e">
        <f>VLOOKUP(Tabela5[[#This Row],[PRODUTO]],'CURVA ABC'!$H$10:$M$404,3,0)</f>
        <v>#N/A</v>
      </c>
      <c r="K569" s="194" t="e">
        <f>VLOOKUP(Tabela5[[#This Row],[PRODUTO]],'CURVA ABC'!$H$10:$M$404,4,0)</f>
        <v>#N/A</v>
      </c>
      <c r="L569" s="195">
        <f>IFERROR(Tabela5[[#This Row],[VALOR.]]/'CURVA ABC'!$J$2,0)</f>
        <v>0</v>
      </c>
      <c r="M569" s="195" t="e">
        <f>VLOOKUP(Tabela5[[#This Row],[PRODUTO]],'CURVA ABC'!$H$10:$M$404,5,0)</f>
        <v>#N/A</v>
      </c>
      <c r="N569" s="196" t="e">
        <f>VLOOKUP(Tabela5[[#This Row],[PRODUTO]],'CURVA ABC'!$H$10:$M$404,6,0)</f>
        <v>#N/A</v>
      </c>
      <c r="O569" s="194" t="e">
        <f>IF(AND(COMPARATIVO!$H569="",COMPARATIVO!$N569=""),"",IF(COMPARATIVO!$H569=COMPARATIVO!$N569,"EQUILIBRADO",IF(AND(COMPARATIVO!$H569="A",COMPARATIVO!$N569="B"),"GIRO BAIXO",IF(AND(COMPARATIVO!$H569="A",COMPARATIVO!$N569="C"),"GIRO MUITO BAIXO",IF(AND(COMPARATIVO!$H569="B",COMPARATIVO!$N569="A"),"GIRO ALTO",IF(AND(COMPARATIVO!$H569="B",COMPARATIVO!$N569="C"),"GIRO BAIXO",IF(AND(COMPARATIVO!$H569="C",COMPARATIVO!$N569="A"),"GIRO MUITO ALTO",IF(AND(COMPARATIVO!$H569="C",COMPARATIVO!$N569="B"),"GIRO ALTO",""))))))))</f>
        <v>#N/A</v>
      </c>
    </row>
    <row r="570" spans="1:15" x14ac:dyDescent="0.25">
      <c r="A570" s="201">
        <f>'CURVA ABC'!A574</f>
        <v>0</v>
      </c>
      <c r="B570" s="201" t="str">
        <f>IFERROR(VLOOKUP(Tabela5[[#This Row],[PRODUTO]],CADASTRO!$B$2:$C$393,2,0),"")</f>
        <v/>
      </c>
      <c r="C570" s="201">
        <f>'CURVA ABC'!B574</f>
        <v>0</v>
      </c>
      <c r="D570" s="197">
        <f>'CURVA ABC'!C574</f>
        <v>0</v>
      </c>
      <c r="E570" s="197">
        <f>'CURVA ABC'!D574</f>
        <v>0</v>
      </c>
      <c r="F570" s="198">
        <f>IFERROR(Tabela5[[#This Row],[VALOR]]/'CURVA ABC'!$C$2,0)</f>
        <v>0</v>
      </c>
      <c r="G570" s="198">
        <f>'CURVA ABC'!E574</f>
        <v>0</v>
      </c>
      <c r="H570" s="199" t="str">
        <f>'CURVA ABC'!F574</f>
        <v/>
      </c>
      <c r="I570" s="199" t="e">
        <f>VLOOKUP(Tabela5[[#This Row],[PRODUTO]],'CURVA ABC'!$H$10:$M$404,2,0)</f>
        <v>#N/A</v>
      </c>
      <c r="J570" s="197" t="e">
        <f>VLOOKUP(Tabela5[[#This Row],[PRODUTO]],'CURVA ABC'!$H$10:$M$404,3,0)</f>
        <v>#N/A</v>
      </c>
      <c r="K570" s="197" t="e">
        <f>VLOOKUP(Tabela5[[#This Row],[PRODUTO]],'CURVA ABC'!$H$10:$M$404,4,0)</f>
        <v>#N/A</v>
      </c>
      <c r="L570" s="198">
        <f>IFERROR(Tabela5[[#This Row],[VALOR.]]/'CURVA ABC'!$J$2,0)</f>
        <v>0</v>
      </c>
      <c r="M570" s="198" t="e">
        <f>VLOOKUP(Tabela5[[#This Row],[PRODUTO]],'CURVA ABC'!$H$10:$M$404,5,0)</f>
        <v>#N/A</v>
      </c>
      <c r="N570" s="199" t="e">
        <f>VLOOKUP(Tabela5[[#This Row],[PRODUTO]],'CURVA ABC'!$H$10:$M$404,6,0)</f>
        <v>#N/A</v>
      </c>
      <c r="O570" s="197" t="e">
        <f>IF(AND(COMPARATIVO!$H570="",COMPARATIVO!$N570=""),"",IF(COMPARATIVO!$H570=COMPARATIVO!$N570,"EQUILIBRADO",IF(AND(COMPARATIVO!$H570="A",COMPARATIVO!$N570="B"),"GIRO BAIXO",IF(AND(COMPARATIVO!$H570="A",COMPARATIVO!$N570="C"),"GIRO MUITO BAIXO",IF(AND(COMPARATIVO!$H570="B",COMPARATIVO!$N570="A"),"GIRO ALTO",IF(AND(COMPARATIVO!$H570="B",COMPARATIVO!$N570="C"),"GIRO BAIXO",IF(AND(COMPARATIVO!$H570="C",COMPARATIVO!$N570="A"),"GIRO MUITO ALTO",IF(AND(COMPARATIVO!$H570="C",COMPARATIVO!$N570="B"),"GIRO ALTO",""))))))))</f>
        <v>#N/A</v>
      </c>
    </row>
    <row r="571" spans="1:15" x14ac:dyDescent="0.25">
      <c r="A571" s="200">
        <f>'CURVA ABC'!A575</f>
        <v>0</v>
      </c>
      <c r="B571" s="200" t="str">
        <f>IFERROR(VLOOKUP(Tabela5[[#This Row],[PRODUTO]],CADASTRO!$B$2:$C$393,2,0),"")</f>
        <v/>
      </c>
      <c r="C571" s="200">
        <f>'CURVA ABC'!B575</f>
        <v>0</v>
      </c>
      <c r="D571" s="194">
        <f>'CURVA ABC'!C575</f>
        <v>0</v>
      </c>
      <c r="E571" s="194">
        <f>'CURVA ABC'!D575</f>
        <v>0</v>
      </c>
      <c r="F571" s="195">
        <f>IFERROR(Tabela5[[#This Row],[VALOR]]/'CURVA ABC'!$C$2,0)</f>
        <v>0</v>
      </c>
      <c r="G571" s="195">
        <f>'CURVA ABC'!E575</f>
        <v>0</v>
      </c>
      <c r="H571" s="196" t="str">
        <f>'CURVA ABC'!F575</f>
        <v/>
      </c>
      <c r="I571" s="196" t="e">
        <f>VLOOKUP(Tabela5[[#This Row],[PRODUTO]],'CURVA ABC'!$H$10:$M$404,2,0)</f>
        <v>#N/A</v>
      </c>
      <c r="J571" s="194" t="e">
        <f>VLOOKUP(Tabela5[[#This Row],[PRODUTO]],'CURVA ABC'!$H$10:$M$404,3,0)</f>
        <v>#N/A</v>
      </c>
      <c r="K571" s="194" t="e">
        <f>VLOOKUP(Tabela5[[#This Row],[PRODUTO]],'CURVA ABC'!$H$10:$M$404,4,0)</f>
        <v>#N/A</v>
      </c>
      <c r="L571" s="195">
        <f>IFERROR(Tabela5[[#This Row],[VALOR.]]/'CURVA ABC'!$J$2,0)</f>
        <v>0</v>
      </c>
      <c r="M571" s="195" t="e">
        <f>VLOOKUP(Tabela5[[#This Row],[PRODUTO]],'CURVA ABC'!$H$10:$M$404,5,0)</f>
        <v>#N/A</v>
      </c>
      <c r="N571" s="196" t="e">
        <f>VLOOKUP(Tabela5[[#This Row],[PRODUTO]],'CURVA ABC'!$H$10:$M$404,6,0)</f>
        <v>#N/A</v>
      </c>
      <c r="O571" s="194" t="e">
        <f>IF(AND(COMPARATIVO!$H571="",COMPARATIVO!$N571=""),"",IF(COMPARATIVO!$H571=COMPARATIVO!$N571,"EQUILIBRADO",IF(AND(COMPARATIVO!$H571="A",COMPARATIVO!$N571="B"),"GIRO BAIXO",IF(AND(COMPARATIVO!$H571="A",COMPARATIVO!$N571="C"),"GIRO MUITO BAIXO",IF(AND(COMPARATIVO!$H571="B",COMPARATIVO!$N571="A"),"GIRO ALTO",IF(AND(COMPARATIVO!$H571="B",COMPARATIVO!$N571="C"),"GIRO BAIXO",IF(AND(COMPARATIVO!$H571="C",COMPARATIVO!$N571="A"),"GIRO MUITO ALTO",IF(AND(COMPARATIVO!$H571="C",COMPARATIVO!$N571="B"),"GIRO ALTO",""))))))))</f>
        <v>#N/A</v>
      </c>
    </row>
    <row r="572" spans="1:15" x14ac:dyDescent="0.25">
      <c r="A572" s="201">
        <f>'CURVA ABC'!A576</f>
        <v>0</v>
      </c>
      <c r="B572" s="201" t="str">
        <f>IFERROR(VLOOKUP(Tabela5[[#This Row],[PRODUTO]],CADASTRO!$B$2:$C$393,2,0),"")</f>
        <v/>
      </c>
      <c r="C572" s="201">
        <f>'CURVA ABC'!B576</f>
        <v>0</v>
      </c>
      <c r="D572" s="197">
        <f>'CURVA ABC'!C576</f>
        <v>0</v>
      </c>
      <c r="E572" s="197">
        <f>'CURVA ABC'!D576</f>
        <v>0</v>
      </c>
      <c r="F572" s="198">
        <f>IFERROR(Tabela5[[#This Row],[VALOR]]/'CURVA ABC'!$C$2,0)</f>
        <v>0</v>
      </c>
      <c r="G572" s="198">
        <f>'CURVA ABC'!E576</f>
        <v>0</v>
      </c>
      <c r="H572" s="199" t="str">
        <f>'CURVA ABC'!F576</f>
        <v/>
      </c>
      <c r="I572" s="199" t="e">
        <f>VLOOKUP(Tabela5[[#This Row],[PRODUTO]],'CURVA ABC'!$H$10:$M$404,2,0)</f>
        <v>#N/A</v>
      </c>
      <c r="J572" s="197" t="e">
        <f>VLOOKUP(Tabela5[[#This Row],[PRODUTO]],'CURVA ABC'!$H$10:$M$404,3,0)</f>
        <v>#N/A</v>
      </c>
      <c r="K572" s="197" t="e">
        <f>VLOOKUP(Tabela5[[#This Row],[PRODUTO]],'CURVA ABC'!$H$10:$M$404,4,0)</f>
        <v>#N/A</v>
      </c>
      <c r="L572" s="198">
        <f>IFERROR(Tabela5[[#This Row],[VALOR.]]/'CURVA ABC'!$J$2,0)</f>
        <v>0</v>
      </c>
      <c r="M572" s="198" t="e">
        <f>VLOOKUP(Tabela5[[#This Row],[PRODUTO]],'CURVA ABC'!$H$10:$M$404,5,0)</f>
        <v>#N/A</v>
      </c>
      <c r="N572" s="199" t="e">
        <f>VLOOKUP(Tabela5[[#This Row],[PRODUTO]],'CURVA ABC'!$H$10:$M$404,6,0)</f>
        <v>#N/A</v>
      </c>
      <c r="O572" s="197" t="e">
        <f>IF(AND(COMPARATIVO!$H572="",COMPARATIVO!$N572=""),"",IF(COMPARATIVO!$H572=COMPARATIVO!$N572,"EQUILIBRADO",IF(AND(COMPARATIVO!$H572="A",COMPARATIVO!$N572="B"),"GIRO BAIXO",IF(AND(COMPARATIVO!$H572="A",COMPARATIVO!$N572="C"),"GIRO MUITO BAIXO",IF(AND(COMPARATIVO!$H572="B",COMPARATIVO!$N572="A"),"GIRO ALTO",IF(AND(COMPARATIVO!$H572="B",COMPARATIVO!$N572="C"),"GIRO BAIXO",IF(AND(COMPARATIVO!$H572="C",COMPARATIVO!$N572="A"),"GIRO MUITO ALTO",IF(AND(COMPARATIVO!$H572="C",COMPARATIVO!$N572="B"),"GIRO ALTO",""))))))))</f>
        <v>#N/A</v>
      </c>
    </row>
    <row r="573" spans="1:15" x14ac:dyDescent="0.25">
      <c r="A573" s="200">
        <f>'CURVA ABC'!A577</f>
        <v>0</v>
      </c>
      <c r="B573" s="200" t="str">
        <f>IFERROR(VLOOKUP(Tabela5[[#This Row],[PRODUTO]],CADASTRO!$B$2:$C$393,2,0),"")</f>
        <v/>
      </c>
      <c r="C573" s="200">
        <f>'CURVA ABC'!B577</f>
        <v>0</v>
      </c>
      <c r="D573" s="194">
        <f>'CURVA ABC'!C577</f>
        <v>0</v>
      </c>
      <c r="E573" s="194">
        <f>'CURVA ABC'!D577</f>
        <v>0</v>
      </c>
      <c r="F573" s="195">
        <f>IFERROR(Tabela5[[#This Row],[VALOR]]/'CURVA ABC'!$C$2,0)</f>
        <v>0</v>
      </c>
      <c r="G573" s="195">
        <f>'CURVA ABC'!E577</f>
        <v>0</v>
      </c>
      <c r="H573" s="196" t="str">
        <f>'CURVA ABC'!F577</f>
        <v/>
      </c>
      <c r="I573" s="196" t="e">
        <f>VLOOKUP(Tabela5[[#This Row],[PRODUTO]],'CURVA ABC'!$H$10:$M$404,2,0)</f>
        <v>#N/A</v>
      </c>
      <c r="J573" s="194" t="e">
        <f>VLOOKUP(Tabela5[[#This Row],[PRODUTO]],'CURVA ABC'!$H$10:$M$404,3,0)</f>
        <v>#N/A</v>
      </c>
      <c r="K573" s="194" t="e">
        <f>VLOOKUP(Tabela5[[#This Row],[PRODUTO]],'CURVA ABC'!$H$10:$M$404,4,0)</f>
        <v>#N/A</v>
      </c>
      <c r="L573" s="195">
        <f>IFERROR(Tabela5[[#This Row],[VALOR.]]/'CURVA ABC'!$J$2,0)</f>
        <v>0</v>
      </c>
      <c r="M573" s="195" t="e">
        <f>VLOOKUP(Tabela5[[#This Row],[PRODUTO]],'CURVA ABC'!$H$10:$M$404,5,0)</f>
        <v>#N/A</v>
      </c>
      <c r="N573" s="196" t="e">
        <f>VLOOKUP(Tabela5[[#This Row],[PRODUTO]],'CURVA ABC'!$H$10:$M$404,6,0)</f>
        <v>#N/A</v>
      </c>
      <c r="O573" s="194" t="e">
        <f>IF(AND(COMPARATIVO!$H573="",COMPARATIVO!$N573=""),"",IF(COMPARATIVO!$H573=COMPARATIVO!$N573,"EQUILIBRADO",IF(AND(COMPARATIVO!$H573="A",COMPARATIVO!$N573="B"),"GIRO BAIXO",IF(AND(COMPARATIVO!$H573="A",COMPARATIVO!$N573="C"),"GIRO MUITO BAIXO",IF(AND(COMPARATIVO!$H573="B",COMPARATIVO!$N573="A"),"GIRO ALTO",IF(AND(COMPARATIVO!$H573="B",COMPARATIVO!$N573="C"),"GIRO BAIXO",IF(AND(COMPARATIVO!$H573="C",COMPARATIVO!$N573="A"),"GIRO MUITO ALTO",IF(AND(COMPARATIVO!$H573="C",COMPARATIVO!$N573="B"),"GIRO ALTO",""))))))))</f>
        <v>#N/A</v>
      </c>
    </row>
    <row r="574" spans="1:15" x14ac:dyDescent="0.25">
      <c r="A574" s="201">
        <f>'CURVA ABC'!A578</f>
        <v>0</v>
      </c>
      <c r="B574" s="201" t="str">
        <f>IFERROR(VLOOKUP(Tabela5[[#This Row],[PRODUTO]],CADASTRO!$B$2:$C$393,2,0),"")</f>
        <v/>
      </c>
      <c r="C574" s="201">
        <f>'CURVA ABC'!B578</f>
        <v>0</v>
      </c>
      <c r="D574" s="197">
        <f>'CURVA ABC'!C578</f>
        <v>0</v>
      </c>
      <c r="E574" s="197">
        <f>'CURVA ABC'!D578</f>
        <v>0</v>
      </c>
      <c r="F574" s="198">
        <f>IFERROR(Tabela5[[#This Row],[VALOR]]/'CURVA ABC'!$C$2,0)</f>
        <v>0</v>
      </c>
      <c r="G574" s="198">
        <f>'CURVA ABC'!E578</f>
        <v>0</v>
      </c>
      <c r="H574" s="199" t="str">
        <f>'CURVA ABC'!F578</f>
        <v/>
      </c>
      <c r="I574" s="199" t="e">
        <f>VLOOKUP(Tabela5[[#This Row],[PRODUTO]],'CURVA ABC'!$H$10:$M$404,2,0)</f>
        <v>#N/A</v>
      </c>
      <c r="J574" s="197" t="e">
        <f>VLOOKUP(Tabela5[[#This Row],[PRODUTO]],'CURVA ABC'!$H$10:$M$404,3,0)</f>
        <v>#N/A</v>
      </c>
      <c r="K574" s="197" t="e">
        <f>VLOOKUP(Tabela5[[#This Row],[PRODUTO]],'CURVA ABC'!$H$10:$M$404,4,0)</f>
        <v>#N/A</v>
      </c>
      <c r="L574" s="198">
        <f>IFERROR(Tabela5[[#This Row],[VALOR.]]/'CURVA ABC'!$J$2,0)</f>
        <v>0</v>
      </c>
      <c r="M574" s="198" t="e">
        <f>VLOOKUP(Tabela5[[#This Row],[PRODUTO]],'CURVA ABC'!$H$10:$M$404,5,0)</f>
        <v>#N/A</v>
      </c>
      <c r="N574" s="199" t="e">
        <f>VLOOKUP(Tabela5[[#This Row],[PRODUTO]],'CURVA ABC'!$H$10:$M$404,6,0)</f>
        <v>#N/A</v>
      </c>
      <c r="O574" s="197" t="e">
        <f>IF(AND(COMPARATIVO!$H574="",COMPARATIVO!$N574=""),"",IF(COMPARATIVO!$H574=COMPARATIVO!$N574,"EQUILIBRADO",IF(AND(COMPARATIVO!$H574="A",COMPARATIVO!$N574="B"),"GIRO BAIXO",IF(AND(COMPARATIVO!$H574="A",COMPARATIVO!$N574="C"),"GIRO MUITO BAIXO",IF(AND(COMPARATIVO!$H574="B",COMPARATIVO!$N574="A"),"GIRO ALTO",IF(AND(COMPARATIVO!$H574="B",COMPARATIVO!$N574="C"),"GIRO BAIXO",IF(AND(COMPARATIVO!$H574="C",COMPARATIVO!$N574="A"),"GIRO MUITO ALTO",IF(AND(COMPARATIVO!$H574="C",COMPARATIVO!$N574="B"),"GIRO ALTO",""))))))))</f>
        <v>#N/A</v>
      </c>
    </row>
    <row r="575" spans="1:15" x14ac:dyDescent="0.25">
      <c r="A575" s="200">
        <f>'CURVA ABC'!A579</f>
        <v>0</v>
      </c>
      <c r="B575" s="200" t="str">
        <f>IFERROR(VLOOKUP(Tabela5[[#This Row],[PRODUTO]],CADASTRO!$B$2:$C$393,2,0),"")</f>
        <v/>
      </c>
      <c r="C575" s="200">
        <f>'CURVA ABC'!B579</f>
        <v>0</v>
      </c>
      <c r="D575" s="194">
        <f>'CURVA ABC'!C579</f>
        <v>0</v>
      </c>
      <c r="E575" s="194">
        <f>'CURVA ABC'!D579</f>
        <v>0</v>
      </c>
      <c r="F575" s="195">
        <f>IFERROR(Tabela5[[#This Row],[VALOR]]/'CURVA ABC'!$C$2,0)</f>
        <v>0</v>
      </c>
      <c r="G575" s="195">
        <f>'CURVA ABC'!E579</f>
        <v>0</v>
      </c>
      <c r="H575" s="196" t="str">
        <f>'CURVA ABC'!F579</f>
        <v/>
      </c>
      <c r="I575" s="196" t="e">
        <f>VLOOKUP(Tabela5[[#This Row],[PRODUTO]],'CURVA ABC'!$H$10:$M$404,2,0)</f>
        <v>#N/A</v>
      </c>
      <c r="J575" s="194" t="e">
        <f>VLOOKUP(Tabela5[[#This Row],[PRODUTO]],'CURVA ABC'!$H$10:$M$404,3,0)</f>
        <v>#N/A</v>
      </c>
      <c r="K575" s="194" t="e">
        <f>VLOOKUP(Tabela5[[#This Row],[PRODUTO]],'CURVA ABC'!$H$10:$M$404,4,0)</f>
        <v>#N/A</v>
      </c>
      <c r="L575" s="195">
        <f>IFERROR(Tabela5[[#This Row],[VALOR.]]/'CURVA ABC'!$J$2,0)</f>
        <v>0</v>
      </c>
      <c r="M575" s="195" t="e">
        <f>VLOOKUP(Tabela5[[#This Row],[PRODUTO]],'CURVA ABC'!$H$10:$M$404,5,0)</f>
        <v>#N/A</v>
      </c>
      <c r="N575" s="196" t="e">
        <f>VLOOKUP(Tabela5[[#This Row],[PRODUTO]],'CURVA ABC'!$H$10:$M$404,6,0)</f>
        <v>#N/A</v>
      </c>
      <c r="O575" s="194" t="e">
        <f>IF(AND(COMPARATIVO!$H575="",COMPARATIVO!$N575=""),"",IF(COMPARATIVO!$H575=COMPARATIVO!$N575,"EQUILIBRADO",IF(AND(COMPARATIVO!$H575="A",COMPARATIVO!$N575="B"),"GIRO BAIXO",IF(AND(COMPARATIVO!$H575="A",COMPARATIVO!$N575="C"),"GIRO MUITO BAIXO",IF(AND(COMPARATIVO!$H575="B",COMPARATIVO!$N575="A"),"GIRO ALTO",IF(AND(COMPARATIVO!$H575="B",COMPARATIVO!$N575="C"),"GIRO BAIXO",IF(AND(COMPARATIVO!$H575="C",COMPARATIVO!$N575="A"),"GIRO MUITO ALTO",IF(AND(COMPARATIVO!$H575="C",COMPARATIVO!$N575="B"),"GIRO ALTO",""))))))))</f>
        <v>#N/A</v>
      </c>
    </row>
    <row r="576" spans="1:15" x14ac:dyDescent="0.25">
      <c r="A576" s="201">
        <f>'CURVA ABC'!A580</f>
        <v>0</v>
      </c>
      <c r="B576" s="201" t="str">
        <f>IFERROR(VLOOKUP(Tabela5[[#This Row],[PRODUTO]],CADASTRO!$B$2:$C$393,2,0),"")</f>
        <v/>
      </c>
      <c r="C576" s="201">
        <f>'CURVA ABC'!B580</f>
        <v>0</v>
      </c>
      <c r="D576" s="197">
        <f>'CURVA ABC'!C580</f>
        <v>0</v>
      </c>
      <c r="E576" s="197">
        <f>'CURVA ABC'!D580</f>
        <v>0</v>
      </c>
      <c r="F576" s="198">
        <f>IFERROR(Tabela5[[#This Row],[VALOR]]/'CURVA ABC'!$C$2,0)</f>
        <v>0</v>
      </c>
      <c r="G576" s="198">
        <f>'CURVA ABC'!E580</f>
        <v>0</v>
      </c>
      <c r="H576" s="199" t="str">
        <f>'CURVA ABC'!F580</f>
        <v/>
      </c>
      <c r="I576" s="199" t="e">
        <f>VLOOKUP(Tabela5[[#This Row],[PRODUTO]],'CURVA ABC'!$H$10:$M$404,2,0)</f>
        <v>#N/A</v>
      </c>
      <c r="J576" s="197" t="e">
        <f>VLOOKUP(Tabela5[[#This Row],[PRODUTO]],'CURVA ABC'!$H$10:$M$404,3,0)</f>
        <v>#N/A</v>
      </c>
      <c r="K576" s="197" t="e">
        <f>VLOOKUP(Tabela5[[#This Row],[PRODUTO]],'CURVA ABC'!$H$10:$M$404,4,0)</f>
        <v>#N/A</v>
      </c>
      <c r="L576" s="198">
        <f>IFERROR(Tabela5[[#This Row],[VALOR.]]/'CURVA ABC'!$J$2,0)</f>
        <v>0</v>
      </c>
      <c r="M576" s="198" t="e">
        <f>VLOOKUP(Tabela5[[#This Row],[PRODUTO]],'CURVA ABC'!$H$10:$M$404,5,0)</f>
        <v>#N/A</v>
      </c>
      <c r="N576" s="199" t="e">
        <f>VLOOKUP(Tabela5[[#This Row],[PRODUTO]],'CURVA ABC'!$H$10:$M$404,6,0)</f>
        <v>#N/A</v>
      </c>
      <c r="O576" s="197" t="e">
        <f>IF(AND(COMPARATIVO!$H576="",COMPARATIVO!$N576=""),"",IF(COMPARATIVO!$H576=COMPARATIVO!$N576,"EQUILIBRADO",IF(AND(COMPARATIVO!$H576="A",COMPARATIVO!$N576="B"),"GIRO BAIXO",IF(AND(COMPARATIVO!$H576="A",COMPARATIVO!$N576="C"),"GIRO MUITO BAIXO",IF(AND(COMPARATIVO!$H576="B",COMPARATIVO!$N576="A"),"GIRO ALTO",IF(AND(COMPARATIVO!$H576="B",COMPARATIVO!$N576="C"),"GIRO BAIXO",IF(AND(COMPARATIVO!$H576="C",COMPARATIVO!$N576="A"),"GIRO MUITO ALTO",IF(AND(COMPARATIVO!$H576="C",COMPARATIVO!$N576="B"),"GIRO ALTO",""))))))))</f>
        <v>#N/A</v>
      </c>
    </row>
    <row r="577" spans="1:15" x14ac:dyDescent="0.25">
      <c r="A577" s="200">
        <f>'CURVA ABC'!A581</f>
        <v>0</v>
      </c>
      <c r="B577" s="200" t="str">
        <f>IFERROR(VLOOKUP(Tabela5[[#This Row],[PRODUTO]],CADASTRO!$B$2:$C$393,2,0),"")</f>
        <v/>
      </c>
      <c r="C577" s="200">
        <f>'CURVA ABC'!B581</f>
        <v>0</v>
      </c>
      <c r="D577" s="194">
        <f>'CURVA ABC'!C581</f>
        <v>0</v>
      </c>
      <c r="E577" s="194">
        <f>'CURVA ABC'!D581</f>
        <v>0</v>
      </c>
      <c r="F577" s="195">
        <f>IFERROR(Tabela5[[#This Row],[VALOR]]/'CURVA ABC'!$C$2,0)</f>
        <v>0</v>
      </c>
      <c r="G577" s="195">
        <f>'CURVA ABC'!E581</f>
        <v>0</v>
      </c>
      <c r="H577" s="196" t="str">
        <f>'CURVA ABC'!F581</f>
        <v/>
      </c>
      <c r="I577" s="196" t="e">
        <f>VLOOKUP(Tabela5[[#This Row],[PRODUTO]],'CURVA ABC'!$H$10:$M$404,2,0)</f>
        <v>#N/A</v>
      </c>
      <c r="J577" s="194" t="e">
        <f>VLOOKUP(Tabela5[[#This Row],[PRODUTO]],'CURVA ABC'!$H$10:$M$404,3,0)</f>
        <v>#N/A</v>
      </c>
      <c r="K577" s="194" t="e">
        <f>VLOOKUP(Tabela5[[#This Row],[PRODUTO]],'CURVA ABC'!$H$10:$M$404,4,0)</f>
        <v>#N/A</v>
      </c>
      <c r="L577" s="195">
        <f>IFERROR(Tabela5[[#This Row],[VALOR.]]/'CURVA ABC'!$J$2,0)</f>
        <v>0</v>
      </c>
      <c r="M577" s="195" t="e">
        <f>VLOOKUP(Tabela5[[#This Row],[PRODUTO]],'CURVA ABC'!$H$10:$M$404,5,0)</f>
        <v>#N/A</v>
      </c>
      <c r="N577" s="196" t="e">
        <f>VLOOKUP(Tabela5[[#This Row],[PRODUTO]],'CURVA ABC'!$H$10:$M$404,6,0)</f>
        <v>#N/A</v>
      </c>
      <c r="O577" s="194" t="e">
        <f>IF(AND(COMPARATIVO!$H577="",COMPARATIVO!$N577=""),"",IF(COMPARATIVO!$H577=COMPARATIVO!$N577,"EQUILIBRADO",IF(AND(COMPARATIVO!$H577="A",COMPARATIVO!$N577="B"),"GIRO BAIXO",IF(AND(COMPARATIVO!$H577="A",COMPARATIVO!$N577="C"),"GIRO MUITO BAIXO",IF(AND(COMPARATIVO!$H577="B",COMPARATIVO!$N577="A"),"GIRO ALTO",IF(AND(COMPARATIVO!$H577="B",COMPARATIVO!$N577="C"),"GIRO BAIXO",IF(AND(COMPARATIVO!$H577="C",COMPARATIVO!$N577="A"),"GIRO MUITO ALTO",IF(AND(COMPARATIVO!$H577="C",COMPARATIVO!$N577="B"),"GIRO ALTO",""))))))))</f>
        <v>#N/A</v>
      </c>
    </row>
    <row r="578" spans="1:15" x14ac:dyDescent="0.25">
      <c r="A578" s="201">
        <f>'CURVA ABC'!A582</f>
        <v>0</v>
      </c>
      <c r="B578" s="201" t="str">
        <f>IFERROR(VLOOKUP(Tabela5[[#This Row],[PRODUTO]],CADASTRO!$B$2:$C$393,2,0),"")</f>
        <v/>
      </c>
      <c r="C578" s="201">
        <f>'CURVA ABC'!B582</f>
        <v>0</v>
      </c>
      <c r="D578" s="197">
        <f>'CURVA ABC'!C582</f>
        <v>0</v>
      </c>
      <c r="E578" s="197">
        <f>'CURVA ABC'!D582</f>
        <v>0</v>
      </c>
      <c r="F578" s="198">
        <f>IFERROR(Tabela5[[#This Row],[VALOR]]/'CURVA ABC'!$C$2,0)</f>
        <v>0</v>
      </c>
      <c r="G578" s="198">
        <f>'CURVA ABC'!E582</f>
        <v>0</v>
      </c>
      <c r="H578" s="199" t="str">
        <f>'CURVA ABC'!F582</f>
        <v/>
      </c>
      <c r="I578" s="199" t="e">
        <f>VLOOKUP(Tabela5[[#This Row],[PRODUTO]],'CURVA ABC'!$H$10:$M$404,2,0)</f>
        <v>#N/A</v>
      </c>
      <c r="J578" s="197" t="e">
        <f>VLOOKUP(Tabela5[[#This Row],[PRODUTO]],'CURVA ABC'!$H$10:$M$404,3,0)</f>
        <v>#N/A</v>
      </c>
      <c r="K578" s="197" t="e">
        <f>VLOOKUP(Tabela5[[#This Row],[PRODUTO]],'CURVA ABC'!$H$10:$M$404,4,0)</f>
        <v>#N/A</v>
      </c>
      <c r="L578" s="198">
        <f>IFERROR(Tabela5[[#This Row],[VALOR.]]/'CURVA ABC'!$J$2,0)</f>
        <v>0</v>
      </c>
      <c r="M578" s="198" t="e">
        <f>VLOOKUP(Tabela5[[#This Row],[PRODUTO]],'CURVA ABC'!$H$10:$M$404,5,0)</f>
        <v>#N/A</v>
      </c>
      <c r="N578" s="199" t="e">
        <f>VLOOKUP(Tabela5[[#This Row],[PRODUTO]],'CURVA ABC'!$H$10:$M$404,6,0)</f>
        <v>#N/A</v>
      </c>
      <c r="O578" s="197" t="e">
        <f>IF(AND(COMPARATIVO!$H578="",COMPARATIVO!$N578=""),"",IF(COMPARATIVO!$H578=COMPARATIVO!$N578,"EQUILIBRADO",IF(AND(COMPARATIVO!$H578="A",COMPARATIVO!$N578="B"),"GIRO BAIXO",IF(AND(COMPARATIVO!$H578="A",COMPARATIVO!$N578="C"),"GIRO MUITO BAIXO",IF(AND(COMPARATIVO!$H578="B",COMPARATIVO!$N578="A"),"GIRO ALTO",IF(AND(COMPARATIVO!$H578="B",COMPARATIVO!$N578="C"),"GIRO BAIXO",IF(AND(COMPARATIVO!$H578="C",COMPARATIVO!$N578="A"),"GIRO MUITO ALTO",IF(AND(COMPARATIVO!$H578="C",COMPARATIVO!$N578="B"),"GIRO ALTO",""))))))))</f>
        <v>#N/A</v>
      </c>
    </row>
    <row r="579" spans="1:15" x14ac:dyDescent="0.25">
      <c r="A579" s="200">
        <f>'CURVA ABC'!A583</f>
        <v>0</v>
      </c>
      <c r="B579" s="200" t="str">
        <f>IFERROR(VLOOKUP(Tabela5[[#This Row],[PRODUTO]],CADASTRO!$B$2:$C$393,2,0),"")</f>
        <v/>
      </c>
      <c r="C579" s="200">
        <f>'CURVA ABC'!B583</f>
        <v>0</v>
      </c>
      <c r="D579" s="194">
        <f>'CURVA ABC'!C583</f>
        <v>0</v>
      </c>
      <c r="E579" s="194">
        <f>'CURVA ABC'!D583</f>
        <v>0</v>
      </c>
      <c r="F579" s="195">
        <f>IFERROR(Tabela5[[#This Row],[VALOR]]/'CURVA ABC'!$C$2,0)</f>
        <v>0</v>
      </c>
      <c r="G579" s="195">
        <f>'CURVA ABC'!E583</f>
        <v>0</v>
      </c>
      <c r="H579" s="196" t="str">
        <f>'CURVA ABC'!F583</f>
        <v/>
      </c>
      <c r="I579" s="196" t="e">
        <f>VLOOKUP(Tabela5[[#This Row],[PRODUTO]],'CURVA ABC'!$H$10:$M$404,2,0)</f>
        <v>#N/A</v>
      </c>
      <c r="J579" s="194" t="e">
        <f>VLOOKUP(Tabela5[[#This Row],[PRODUTO]],'CURVA ABC'!$H$10:$M$404,3,0)</f>
        <v>#N/A</v>
      </c>
      <c r="K579" s="194" t="e">
        <f>VLOOKUP(Tabela5[[#This Row],[PRODUTO]],'CURVA ABC'!$H$10:$M$404,4,0)</f>
        <v>#N/A</v>
      </c>
      <c r="L579" s="195">
        <f>IFERROR(Tabela5[[#This Row],[VALOR.]]/'CURVA ABC'!$J$2,0)</f>
        <v>0</v>
      </c>
      <c r="M579" s="195" t="e">
        <f>VLOOKUP(Tabela5[[#This Row],[PRODUTO]],'CURVA ABC'!$H$10:$M$404,5,0)</f>
        <v>#N/A</v>
      </c>
      <c r="N579" s="196" t="e">
        <f>VLOOKUP(Tabela5[[#This Row],[PRODUTO]],'CURVA ABC'!$H$10:$M$404,6,0)</f>
        <v>#N/A</v>
      </c>
      <c r="O579" s="194" t="e">
        <f>IF(AND(COMPARATIVO!$H579="",COMPARATIVO!$N579=""),"",IF(COMPARATIVO!$H579=COMPARATIVO!$N579,"EQUILIBRADO",IF(AND(COMPARATIVO!$H579="A",COMPARATIVO!$N579="B"),"GIRO BAIXO",IF(AND(COMPARATIVO!$H579="A",COMPARATIVO!$N579="C"),"GIRO MUITO BAIXO",IF(AND(COMPARATIVO!$H579="B",COMPARATIVO!$N579="A"),"GIRO ALTO",IF(AND(COMPARATIVO!$H579="B",COMPARATIVO!$N579="C"),"GIRO BAIXO",IF(AND(COMPARATIVO!$H579="C",COMPARATIVO!$N579="A"),"GIRO MUITO ALTO",IF(AND(COMPARATIVO!$H579="C",COMPARATIVO!$N579="B"),"GIRO ALTO",""))))))))</f>
        <v>#N/A</v>
      </c>
    </row>
    <row r="580" spans="1:15" x14ac:dyDescent="0.25">
      <c r="A580" s="201">
        <f>'CURVA ABC'!A584</f>
        <v>0</v>
      </c>
      <c r="B580" s="201" t="str">
        <f>IFERROR(VLOOKUP(Tabela5[[#This Row],[PRODUTO]],CADASTRO!$B$2:$C$393,2,0),"")</f>
        <v/>
      </c>
      <c r="C580" s="201">
        <f>'CURVA ABC'!B584</f>
        <v>0</v>
      </c>
      <c r="D580" s="197">
        <f>'CURVA ABC'!C584</f>
        <v>0</v>
      </c>
      <c r="E580" s="197">
        <f>'CURVA ABC'!D584</f>
        <v>0</v>
      </c>
      <c r="F580" s="198">
        <f>IFERROR(Tabela5[[#This Row],[VALOR]]/'CURVA ABC'!$C$2,0)</f>
        <v>0</v>
      </c>
      <c r="G580" s="198">
        <f>'CURVA ABC'!E584</f>
        <v>0</v>
      </c>
      <c r="H580" s="199" t="str">
        <f>'CURVA ABC'!F584</f>
        <v/>
      </c>
      <c r="I580" s="199" t="e">
        <f>VLOOKUP(Tabela5[[#This Row],[PRODUTO]],'CURVA ABC'!$H$10:$M$404,2,0)</f>
        <v>#N/A</v>
      </c>
      <c r="J580" s="197" t="e">
        <f>VLOOKUP(Tabela5[[#This Row],[PRODUTO]],'CURVA ABC'!$H$10:$M$404,3,0)</f>
        <v>#N/A</v>
      </c>
      <c r="K580" s="197" t="e">
        <f>VLOOKUP(Tabela5[[#This Row],[PRODUTO]],'CURVA ABC'!$H$10:$M$404,4,0)</f>
        <v>#N/A</v>
      </c>
      <c r="L580" s="198">
        <f>IFERROR(Tabela5[[#This Row],[VALOR.]]/'CURVA ABC'!$J$2,0)</f>
        <v>0</v>
      </c>
      <c r="M580" s="198" t="e">
        <f>VLOOKUP(Tabela5[[#This Row],[PRODUTO]],'CURVA ABC'!$H$10:$M$404,5,0)</f>
        <v>#N/A</v>
      </c>
      <c r="N580" s="199" t="e">
        <f>VLOOKUP(Tabela5[[#This Row],[PRODUTO]],'CURVA ABC'!$H$10:$M$404,6,0)</f>
        <v>#N/A</v>
      </c>
      <c r="O580" s="197" t="e">
        <f>IF(AND(COMPARATIVO!$H580="",COMPARATIVO!$N580=""),"",IF(COMPARATIVO!$H580=COMPARATIVO!$N580,"EQUILIBRADO",IF(AND(COMPARATIVO!$H580="A",COMPARATIVO!$N580="B"),"GIRO BAIXO",IF(AND(COMPARATIVO!$H580="A",COMPARATIVO!$N580="C"),"GIRO MUITO BAIXO",IF(AND(COMPARATIVO!$H580="B",COMPARATIVO!$N580="A"),"GIRO ALTO",IF(AND(COMPARATIVO!$H580="B",COMPARATIVO!$N580="C"),"GIRO BAIXO",IF(AND(COMPARATIVO!$H580="C",COMPARATIVO!$N580="A"),"GIRO MUITO ALTO",IF(AND(COMPARATIVO!$H580="C",COMPARATIVO!$N580="B"),"GIRO ALTO",""))))))))</f>
        <v>#N/A</v>
      </c>
    </row>
    <row r="581" spans="1:15" x14ac:dyDescent="0.25">
      <c r="A581" s="200">
        <f>'CURVA ABC'!A585</f>
        <v>0</v>
      </c>
      <c r="B581" s="200" t="str">
        <f>IFERROR(VLOOKUP(Tabela5[[#This Row],[PRODUTO]],CADASTRO!$B$2:$C$393,2,0),"")</f>
        <v/>
      </c>
      <c r="C581" s="200">
        <f>'CURVA ABC'!B585</f>
        <v>0</v>
      </c>
      <c r="D581" s="194">
        <f>'CURVA ABC'!C585</f>
        <v>0</v>
      </c>
      <c r="E581" s="194">
        <f>'CURVA ABC'!D585</f>
        <v>0</v>
      </c>
      <c r="F581" s="195">
        <f>IFERROR(Tabela5[[#This Row],[VALOR]]/'CURVA ABC'!$C$2,0)</f>
        <v>0</v>
      </c>
      <c r="G581" s="195">
        <f>'CURVA ABC'!E585</f>
        <v>0</v>
      </c>
      <c r="H581" s="196" t="str">
        <f>'CURVA ABC'!F585</f>
        <v/>
      </c>
      <c r="I581" s="196" t="e">
        <f>VLOOKUP(Tabela5[[#This Row],[PRODUTO]],'CURVA ABC'!$H$10:$M$404,2,0)</f>
        <v>#N/A</v>
      </c>
      <c r="J581" s="194" t="e">
        <f>VLOOKUP(Tabela5[[#This Row],[PRODUTO]],'CURVA ABC'!$H$10:$M$404,3,0)</f>
        <v>#N/A</v>
      </c>
      <c r="K581" s="194" t="e">
        <f>VLOOKUP(Tabela5[[#This Row],[PRODUTO]],'CURVA ABC'!$H$10:$M$404,4,0)</f>
        <v>#N/A</v>
      </c>
      <c r="L581" s="195">
        <f>IFERROR(Tabela5[[#This Row],[VALOR.]]/'CURVA ABC'!$J$2,0)</f>
        <v>0</v>
      </c>
      <c r="M581" s="195" t="e">
        <f>VLOOKUP(Tabela5[[#This Row],[PRODUTO]],'CURVA ABC'!$H$10:$M$404,5,0)</f>
        <v>#N/A</v>
      </c>
      <c r="N581" s="196" t="e">
        <f>VLOOKUP(Tabela5[[#This Row],[PRODUTO]],'CURVA ABC'!$H$10:$M$404,6,0)</f>
        <v>#N/A</v>
      </c>
      <c r="O581" s="194" t="e">
        <f>IF(AND(COMPARATIVO!$H581="",COMPARATIVO!$N581=""),"",IF(COMPARATIVO!$H581=COMPARATIVO!$N581,"EQUILIBRADO",IF(AND(COMPARATIVO!$H581="A",COMPARATIVO!$N581="B"),"GIRO BAIXO",IF(AND(COMPARATIVO!$H581="A",COMPARATIVO!$N581="C"),"GIRO MUITO BAIXO",IF(AND(COMPARATIVO!$H581="B",COMPARATIVO!$N581="A"),"GIRO ALTO",IF(AND(COMPARATIVO!$H581="B",COMPARATIVO!$N581="C"),"GIRO BAIXO",IF(AND(COMPARATIVO!$H581="C",COMPARATIVO!$N581="A"),"GIRO MUITO ALTO",IF(AND(COMPARATIVO!$H581="C",COMPARATIVO!$N581="B"),"GIRO ALTO",""))))))))</f>
        <v>#N/A</v>
      </c>
    </row>
    <row r="582" spans="1:15" x14ac:dyDescent="0.25">
      <c r="A582" s="201">
        <f>'CURVA ABC'!A586</f>
        <v>0</v>
      </c>
      <c r="B582" s="201" t="str">
        <f>IFERROR(VLOOKUP(Tabela5[[#This Row],[PRODUTO]],CADASTRO!$B$2:$C$393,2,0),"")</f>
        <v/>
      </c>
      <c r="C582" s="201">
        <f>'CURVA ABC'!B586</f>
        <v>0</v>
      </c>
      <c r="D582" s="197">
        <f>'CURVA ABC'!C586</f>
        <v>0</v>
      </c>
      <c r="E582" s="197">
        <f>'CURVA ABC'!D586</f>
        <v>0</v>
      </c>
      <c r="F582" s="198">
        <f>IFERROR(Tabela5[[#This Row],[VALOR]]/'CURVA ABC'!$C$2,0)</f>
        <v>0</v>
      </c>
      <c r="G582" s="198">
        <f>'CURVA ABC'!E586</f>
        <v>0</v>
      </c>
      <c r="H582" s="199" t="str">
        <f>'CURVA ABC'!F586</f>
        <v/>
      </c>
      <c r="I582" s="199" t="e">
        <f>VLOOKUP(Tabela5[[#This Row],[PRODUTO]],'CURVA ABC'!$H$10:$M$404,2,0)</f>
        <v>#N/A</v>
      </c>
      <c r="J582" s="197" t="e">
        <f>VLOOKUP(Tabela5[[#This Row],[PRODUTO]],'CURVA ABC'!$H$10:$M$404,3,0)</f>
        <v>#N/A</v>
      </c>
      <c r="K582" s="197" t="e">
        <f>VLOOKUP(Tabela5[[#This Row],[PRODUTO]],'CURVA ABC'!$H$10:$M$404,4,0)</f>
        <v>#N/A</v>
      </c>
      <c r="L582" s="198">
        <f>IFERROR(Tabela5[[#This Row],[VALOR.]]/'CURVA ABC'!$J$2,0)</f>
        <v>0</v>
      </c>
      <c r="M582" s="198" t="e">
        <f>VLOOKUP(Tabela5[[#This Row],[PRODUTO]],'CURVA ABC'!$H$10:$M$404,5,0)</f>
        <v>#N/A</v>
      </c>
      <c r="N582" s="199" t="e">
        <f>VLOOKUP(Tabela5[[#This Row],[PRODUTO]],'CURVA ABC'!$H$10:$M$404,6,0)</f>
        <v>#N/A</v>
      </c>
      <c r="O582" s="197" t="e">
        <f>IF(AND(COMPARATIVO!$H582="",COMPARATIVO!$N582=""),"",IF(COMPARATIVO!$H582=COMPARATIVO!$N582,"EQUILIBRADO",IF(AND(COMPARATIVO!$H582="A",COMPARATIVO!$N582="B"),"GIRO BAIXO",IF(AND(COMPARATIVO!$H582="A",COMPARATIVO!$N582="C"),"GIRO MUITO BAIXO",IF(AND(COMPARATIVO!$H582="B",COMPARATIVO!$N582="A"),"GIRO ALTO",IF(AND(COMPARATIVO!$H582="B",COMPARATIVO!$N582="C"),"GIRO BAIXO",IF(AND(COMPARATIVO!$H582="C",COMPARATIVO!$N582="A"),"GIRO MUITO ALTO",IF(AND(COMPARATIVO!$H582="C",COMPARATIVO!$N582="B"),"GIRO ALTO",""))))))))</f>
        <v>#N/A</v>
      </c>
    </row>
    <row r="583" spans="1:15" x14ac:dyDescent="0.25">
      <c r="A583" s="200">
        <f>'CURVA ABC'!A587</f>
        <v>0</v>
      </c>
      <c r="B583" s="200" t="str">
        <f>IFERROR(VLOOKUP(Tabela5[[#This Row],[PRODUTO]],CADASTRO!$B$2:$C$393,2,0),"")</f>
        <v/>
      </c>
      <c r="C583" s="200">
        <f>'CURVA ABC'!B587</f>
        <v>0</v>
      </c>
      <c r="D583" s="194">
        <f>'CURVA ABC'!C587</f>
        <v>0</v>
      </c>
      <c r="E583" s="194">
        <f>'CURVA ABC'!D587</f>
        <v>0</v>
      </c>
      <c r="F583" s="195">
        <f>IFERROR(Tabela5[[#This Row],[VALOR]]/'CURVA ABC'!$C$2,0)</f>
        <v>0</v>
      </c>
      <c r="G583" s="195">
        <f>'CURVA ABC'!E587</f>
        <v>0</v>
      </c>
      <c r="H583" s="196" t="str">
        <f>'CURVA ABC'!F587</f>
        <v/>
      </c>
      <c r="I583" s="196" t="e">
        <f>VLOOKUP(Tabela5[[#This Row],[PRODUTO]],'CURVA ABC'!$H$10:$M$404,2,0)</f>
        <v>#N/A</v>
      </c>
      <c r="J583" s="194" t="e">
        <f>VLOOKUP(Tabela5[[#This Row],[PRODUTO]],'CURVA ABC'!$H$10:$M$404,3,0)</f>
        <v>#N/A</v>
      </c>
      <c r="K583" s="194" t="e">
        <f>VLOOKUP(Tabela5[[#This Row],[PRODUTO]],'CURVA ABC'!$H$10:$M$404,4,0)</f>
        <v>#N/A</v>
      </c>
      <c r="L583" s="195">
        <f>IFERROR(Tabela5[[#This Row],[VALOR.]]/'CURVA ABC'!$J$2,0)</f>
        <v>0</v>
      </c>
      <c r="M583" s="195" t="e">
        <f>VLOOKUP(Tabela5[[#This Row],[PRODUTO]],'CURVA ABC'!$H$10:$M$404,5,0)</f>
        <v>#N/A</v>
      </c>
      <c r="N583" s="196" t="e">
        <f>VLOOKUP(Tabela5[[#This Row],[PRODUTO]],'CURVA ABC'!$H$10:$M$404,6,0)</f>
        <v>#N/A</v>
      </c>
      <c r="O583" s="194" t="e">
        <f>IF(AND(COMPARATIVO!$H583="",COMPARATIVO!$N583=""),"",IF(COMPARATIVO!$H583=COMPARATIVO!$N583,"EQUILIBRADO",IF(AND(COMPARATIVO!$H583="A",COMPARATIVO!$N583="B"),"GIRO BAIXO",IF(AND(COMPARATIVO!$H583="A",COMPARATIVO!$N583="C"),"GIRO MUITO BAIXO",IF(AND(COMPARATIVO!$H583="B",COMPARATIVO!$N583="A"),"GIRO ALTO",IF(AND(COMPARATIVO!$H583="B",COMPARATIVO!$N583="C"),"GIRO BAIXO",IF(AND(COMPARATIVO!$H583="C",COMPARATIVO!$N583="A"),"GIRO MUITO ALTO",IF(AND(COMPARATIVO!$H583="C",COMPARATIVO!$N583="B"),"GIRO ALTO",""))))))))</f>
        <v>#N/A</v>
      </c>
    </row>
    <row r="584" spans="1:15" x14ac:dyDescent="0.25">
      <c r="A584" s="201">
        <f>'CURVA ABC'!A588</f>
        <v>0</v>
      </c>
      <c r="B584" s="201" t="str">
        <f>IFERROR(VLOOKUP(Tabela5[[#This Row],[PRODUTO]],CADASTRO!$B$2:$C$393,2,0),"")</f>
        <v/>
      </c>
      <c r="C584" s="201">
        <f>'CURVA ABC'!B588</f>
        <v>0</v>
      </c>
      <c r="D584" s="197">
        <f>'CURVA ABC'!C588</f>
        <v>0</v>
      </c>
      <c r="E584" s="197">
        <f>'CURVA ABC'!D588</f>
        <v>0</v>
      </c>
      <c r="F584" s="198">
        <f>IFERROR(Tabela5[[#This Row],[VALOR]]/'CURVA ABC'!$C$2,0)</f>
        <v>0</v>
      </c>
      <c r="G584" s="198">
        <f>'CURVA ABC'!E588</f>
        <v>0</v>
      </c>
      <c r="H584" s="199" t="str">
        <f>'CURVA ABC'!F588</f>
        <v/>
      </c>
      <c r="I584" s="199" t="e">
        <f>VLOOKUP(Tabela5[[#This Row],[PRODUTO]],'CURVA ABC'!$H$10:$M$404,2,0)</f>
        <v>#N/A</v>
      </c>
      <c r="J584" s="197" t="e">
        <f>VLOOKUP(Tabela5[[#This Row],[PRODUTO]],'CURVA ABC'!$H$10:$M$404,3,0)</f>
        <v>#N/A</v>
      </c>
      <c r="K584" s="197" t="e">
        <f>VLOOKUP(Tabela5[[#This Row],[PRODUTO]],'CURVA ABC'!$H$10:$M$404,4,0)</f>
        <v>#N/A</v>
      </c>
      <c r="L584" s="198">
        <f>IFERROR(Tabela5[[#This Row],[VALOR.]]/'CURVA ABC'!$J$2,0)</f>
        <v>0</v>
      </c>
      <c r="M584" s="198" t="e">
        <f>VLOOKUP(Tabela5[[#This Row],[PRODUTO]],'CURVA ABC'!$H$10:$M$404,5,0)</f>
        <v>#N/A</v>
      </c>
      <c r="N584" s="199" t="e">
        <f>VLOOKUP(Tabela5[[#This Row],[PRODUTO]],'CURVA ABC'!$H$10:$M$404,6,0)</f>
        <v>#N/A</v>
      </c>
      <c r="O584" s="197" t="e">
        <f>IF(AND(COMPARATIVO!$H584="",COMPARATIVO!$N584=""),"",IF(COMPARATIVO!$H584=COMPARATIVO!$N584,"EQUILIBRADO",IF(AND(COMPARATIVO!$H584="A",COMPARATIVO!$N584="B"),"GIRO BAIXO",IF(AND(COMPARATIVO!$H584="A",COMPARATIVO!$N584="C"),"GIRO MUITO BAIXO",IF(AND(COMPARATIVO!$H584="B",COMPARATIVO!$N584="A"),"GIRO ALTO",IF(AND(COMPARATIVO!$H584="B",COMPARATIVO!$N584="C"),"GIRO BAIXO",IF(AND(COMPARATIVO!$H584="C",COMPARATIVO!$N584="A"),"GIRO MUITO ALTO",IF(AND(COMPARATIVO!$H584="C",COMPARATIVO!$N584="B"),"GIRO ALTO",""))))))))</f>
        <v>#N/A</v>
      </c>
    </row>
    <row r="585" spans="1:15" x14ac:dyDescent="0.25">
      <c r="A585" s="200">
        <f>'CURVA ABC'!A589</f>
        <v>0</v>
      </c>
      <c r="B585" s="200" t="str">
        <f>IFERROR(VLOOKUP(Tabela5[[#This Row],[PRODUTO]],CADASTRO!$B$2:$C$393,2,0),"")</f>
        <v/>
      </c>
      <c r="C585" s="200">
        <f>'CURVA ABC'!B589</f>
        <v>0</v>
      </c>
      <c r="D585" s="194">
        <f>'CURVA ABC'!C589</f>
        <v>0</v>
      </c>
      <c r="E585" s="194">
        <f>'CURVA ABC'!D589</f>
        <v>0</v>
      </c>
      <c r="F585" s="195">
        <f>IFERROR(Tabela5[[#This Row],[VALOR]]/'CURVA ABC'!$C$2,0)</f>
        <v>0</v>
      </c>
      <c r="G585" s="195">
        <f>'CURVA ABC'!E589</f>
        <v>0</v>
      </c>
      <c r="H585" s="196" t="str">
        <f>'CURVA ABC'!F589</f>
        <v/>
      </c>
      <c r="I585" s="196" t="e">
        <f>VLOOKUP(Tabela5[[#This Row],[PRODUTO]],'CURVA ABC'!$H$10:$M$404,2,0)</f>
        <v>#N/A</v>
      </c>
      <c r="J585" s="194" t="e">
        <f>VLOOKUP(Tabela5[[#This Row],[PRODUTO]],'CURVA ABC'!$H$10:$M$404,3,0)</f>
        <v>#N/A</v>
      </c>
      <c r="K585" s="194" t="e">
        <f>VLOOKUP(Tabela5[[#This Row],[PRODUTO]],'CURVA ABC'!$H$10:$M$404,4,0)</f>
        <v>#N/A</v>
      </c>
      <c r="L585" s="195">
        <f>IFERROR(Tabela5[[#This Row],[VALOR.]]/'CURVA ABC'!$J$2,0)</f>
        <v>0</v>
      </c>
      <c r="M585" s="195" t="e">
        <f>VLOOKUP(Tabela5[[#This Row],[PRODUTO]],'CURVA ABC'!$H$10:$M$404,5,0)</f>
        <v>#N/A</v>
      </c>
      <c r="N585" s="196" t="e">
        <f>VLOOKUP(Tabela5[[#This Row],[PRODUTO]],'CURVA ABC'!$H$10:$M$404,6,0)</f>
        <v>#N/A</v>
      </c>
      <c r="O585" s="194" t="e">
        <f>IF(AND(COMPARATIVO!$H585="",COMPARATIVO!$N585=""),"",IF(COMPARATIVO!$H585=COMPARATIVO!$N585,"EQUILIBRADO",IF(AND(COMPARATIVO!$H585="A",COMPARATIVO!$N585="B"),"GIRO BAIXO",IF(AND(COMPARATIVO!$H585="A",COMPARATIVO!$N585="C"),"GIRO MUITO BAIXO",IF(AND(COMPARATIVO!$H585="B",COMPARATIVO!$N585="A"),"GIRO ALTO",IF(AND(COMPARATIVO!$H585="B",COMPARATIVO!$N585="C"),"GIRO BAIXO",IF(AND(COMPARATIVO!$H585="C",COMPARATIVO!$N585="A"),"GIRO MUITO ALTO",IF(AND(COMPARATIVO!$H585="C",COMPARATIVO!$N585="B"),"GIRO ALTO",""))))))))</f>
        <v>#N/A</v>
      </c>
    </row>
    <row r="586" spans="1:15" x14ac:dyDescent="0.25">
      <c r="A586" s="201">
        <f>'CURVA ABC'!A590</f>
        <v>0</v>
      </c>
      <c r="B586" s="201" t="str">
        <f>IFERROR(VLOOKUP(Tabela5[[#This Row],[PRODUTO]],CADASTRO!$B$2:$C$393,2,0),"")</f>
        <v/>
      </c>
      <c r="C586" s="201">
        <f>'CURVA ABC'!B590</f>
        <v>0</v>
      </c>
      <c r="D586" s="197">
        <f>'CURVA ABC'!C590</f>
        <v>0</v>
      </c>
      <c r="E586" s="197">
        <f>'CURVA ABC'!D590</f>
        <v>0</v>
      </c>
      <c r="F586" s="198">
        <f>IFERROR(Tabela5[[#This Row],[VALOR]]/'CURVA ABC'!$C$2,0)</f>
        <v>0</v>
      </c>
      <c r="G586" s="198">
        <f>'CURVA ABC'!E590</f>
        <v>0</v>
      </c>
      <c r="H586" s="199" t="str">
        <f>'CURVA ABC'!F590</f>
        <v/>
      </c>
      <c r="I586" s="199" t="e">
        <f>VLOOKUP(Tabela5[[#This Row],[PRODUTO]],'CURVA ABC'!$H$10:$M$404,2,0)</f>
        <v>#N/A</v>
      </c>
      <c r="J586" s="197" t="e">
        <f>VLOOKUP(Tabela5[[#This Row],[PRODUTO]],'CURVA ABC'!$H$10:$M$404,3,0)</f>
        <v>#N/A</v>
      </c>
      <c r="K586" s="197" t="e">
        <f>VLOOKUP(Tabela5[[#This Row],[PRODUTO]],'CURVA ABC'!$H$10:$M$404,4,0)</f>
        <v>#N/A</v>
      </c>
      <c r="L586" s="198">
        <f>IFERROR(Tabela5[[#This Row],[VALOR.]]/'CURVA ABC'!$J$2,0)</f>
        <v>0</v>
      </c>
      <c r="M586" s="198" t="e">
        <f>VLOOKUP(Tabela5[[#This Row],[PRODUTO]],'CURVA ABC'!$H$10:$M$404,5,0)</f>
        <v>#N/A</v>
      </c>
      <c r="N586" s="199" t="e">
        <f>VLOOKUP(Tabela5[[#This Row],[PRODUTO]],'CURVA ABC'!$H$10:$M$404,6,0)</f>
        <v>#N/A</v>
      </c>
      <c r="O586" s="197" t="e">
        <f>IF(AND(COMPARATIVO!$H586="",COMPARATIVO!$N586=""),"",IF(COMPARATIVO!$H586=COMPARATIVO!$N586,"EQUILIBRADO",IF(AND(COMPARATIVO!$H586="A",COMPARATIVO!$N586="B"),"GIRO BAIXO",IF(AND(COMPARATIVO!$H586="A",COMPARATIVO!$N586="C"),"GIRO MUITO BAIXO",IF(AND(COMPARATIVO!$H586="B",COMPARATIVO!$N586="A"),"GIRO ALTO",IF(AND(COMPARATIVO!$H586="B",COMPARATIVO!$N586="C"),"GIRO BAIXO",IF(AND(COMPARATIVO!$H586="C",COMPARATIVO!$N586="A"),"GIRO MUITO ALTO",IF(AND(COMPARATIVO!$H586="C",COMPARATIVO!$N586="B"),"GIRO ALTO",""))))))))</f>
        <v>#N/A</v>
      </c>
    </row>
    <row r="587" spans="1:15" x14ac:dyDescent="0.25">
      <c r="A587" s="200">
        <f>'CURVA ABC'!A591</f>
        <v>0</v>
      </c>
      <c r="B587" s="200" t="str">
        <f>IFERROR(VLOOKUP(Tabela5[[#This Row],[PRODUTO]],CADASTRO!$B$2:$C$393,2,0),"")</f>
        <v/>
      </c>
      <c r="C587" s="200">
        <f>'CURVA ABC'!B591</f>
        <v>0</v>
      </c>
      <c r="D587" s="194">
        <f>'CURVA ABC'!C591</f>
        <v>0</v>
      </c>
      <c r="E587" s="194">
        <f>'CURVA ABC'!D591</f>
        <v>0</v>
      </c>
      <c r="F587" s="195">
        <f>IFERROR(Tabela5[[#This Row],[VALOR]]/'CURVA ABC'!$C$2,0)</f>
        <v>0</v>
      </c>
      <c r="G587" s="195">
        <f>'CURVA ABC'!E591</f>
        <v>0</v>
      </c>
      <c r="H587" s="196" t="str">
        <f>'CURVA ABC'!F591</f>
        <v/>
      </c>
      <c r="I587" s="196" t="e">
        <f>VLOOKUP(Tabela5[[#This Row],[PRODUTO]],'CURVA ABC'!$H$10:$M$404,2,0)</f>
        <v>#N/A</v>
      </c>
      <c r="J587" s="194" t="e">
        <f>VLOOKUP(Tabela5[[#This Row],[PRODUTO]],'CURVA ABC'!$H$10:$M$404,3,0)</f>
        <v>#N/A</v>
      </c>
      <c r="K587" s="194" t="e">
        <f>VLOOKUP(Tabela5[[#This Row],[PRODUTO]],'CURVA ABC'!$H$10:$M$404,4,0)</f>
        <v>#N/A</v>
      </c>
      <c r="L587" s="195">
        <f>IFERROR(Tabela5[[#This Row],[VALOR.]]/'CURVA ABC'!$J$2,0)</f>
        <v>0</v>
      </c>
      <c r="M587" s="195" t="e">
        <f>VLOOKUP(Tabela5[[#This Row],[PRODUTO]],'CURVA ABC'!$H$10:$M$404,5,0)</f>
        <v>#N/A</v>
      </c>
      <c r="N587" s="196" t="e">
        <f>VLOOKUP(Tabela5[[#This Row],[PRODUTO]],'CURVA ABC'!$H$10:$M$404,6,0)</f>
        <v>#N/A</v>
      </c>
      <c r="O587" s="194" t="e">
        <f>IF(AND(COMPARATIVO!$H587="",COMPARATIVO!$N587=""),"",IF(COMPARATIVO!$H587=COMPARATIVO!$N587,"EQUILIBRADO",IF(AND(COMPARATIVO!$H587="A",COMPARATIVO!$N587="B"),"GIRO BAIXO",IF(AND(COMPARATIVO!$H587="A",COMPARATIVO!$N587="C"),"GIRO MUITO BAIXO",IF(AND(COMPARATIVO!$H587="B",COMPARATIVO!$N587="A"),"GIRO ALTO",IF(AND(COMPARATIVO!$H587="B",COMPARATIVO!$N587="C"),"GIRO BAIXO",IF(AND(COMPARATIVO!$H587="C",COMPARATIVO!$N587="A"),"GIRO MUITO ALTO",IF(AND(COMPARATIVO!$H587="C",COMPARATIVO!$N587="B"),"GIRO ALTO",""))))))))</f>
        <v>#N/A</v>
      </c>
    </row>
    <row r="588" spans="1:15" x14ac:dyDescent="0.25">
      <c r="A588" s="201">
        <f>'CURVA ABC'!A592</f>
        <v>0</v>
      </c>
      <c r="B588" s="201" t="str">
        <f>IFERROR(VLOOKUP(Tabela5[[#This Row],[PRODUTO]],CADASTRO!$B$2:$C$393,2,0),"")</f>
        <v/>
      </c>
      <c r="C588" s="201">
        <f>'CURVA ABC'!B592</f>
        <v>0</v>
      </c>
      <c r="D588" s="197">
        <f>'CURVA ABC'!C592</f>
        <v>0</v>
      </c>
      <c r="E588" s="197">
        <f>'CURVA ABC'!D592</f>
        <v>0</v>
      </c>
      <c r="F588" s="198">
        <f>IFERROR(Tabela5[[#This Row],[VALOR]]/'CURVA ABC'!$C$2,0)</f>
        <v>0</v>
      </c>
      <c r="G588" s="198">
        <f>'CURVA ABC'!E592</f>
        <v>0</v>
      </c>
      <c r="H588" s="199" t="str">
        <f>'CURVA ABC'!F592</f>
        <v/>
      </c>
      <c r="I588" s="199" t="e">
        <f>VLOOKUP(Tabela5[[#This Row],[PRODUTO]],'CURVA ABC'!$H$10:$M$404,2,0)</f>
        <v>#N/A</v>
      </c>
      <c r="J588" s="197" t="e">
        <f>VLOOKUP(Tabela5[[#This Row],[PRODUTO]],'CURVA ABC'!$H$10:$M$404,3,0)</f>
        <v>#N/A</v>
      </c>
      <c r="K588" s="197" t="e">
        <f>VLOOKUP(Tabela5[[#This Row],[PRODUTO]],'CURVA ABC'!$H$10:$M$404,4,0)</f>
        <v>#N/A</v>
      </c>
      <c r="L588" s="198">
        <f>IFERROR(Tabela5[[#This Row],[VALOR.]]/'CURVA ABC'!$J$2,0)</f>
        <v>0</v>
      </c>
      <c r="M588" s="198" t="e">
        <f>VLOOKUP(Tabela5[[#This Row],[PRODUTO]],'CURVA ABC'!$H$10:$M$404,5,0)</f>
        <v>#N/A</v>
      </c>
      <c r="N588" s="199" t="e">
        <f>VLOOKUP(Tabela5[[#This Row],[PRODUTO]],'CURVA ABC'!$H$10:$M$404,6,0)</f>
        <v>#N/A</v>
      </c>
      <c r="O588" s="197" t="e">
        <f>IF(AND(COMPARATIVO!$H588="",COMPARATIVO!$N588=""),"",IF(COMPARATIVO!$H588=COMPARATIVO!$N588,"EQUILIBRADO",IF(AND(COMPARATIVO!$H588="A",COMPARATIVO!$N588="B"),"GIRO BAIXO",IF(AND(COMPARATIVO!$H588="A",COMPARATIVO!$N588="C"),"GIRO MUITO BAIXO",IF(AND(COMPARATIVO!$H588="B",COMPARATIVO!$N588="A"),"GIRO ALTO",IF(AND(COMPARATIVO!$H588="B",COMPARATIVO!$N588="C"),"GIRO BAIXO",IF(AND(COMPARATIVO!$H588="C",COMPARATIVO!$N588="A"),"GIRO MUITO ALTO",IF(AND(COMPARATIVO!$H588="C",COMPARATIVO!$N588="B"),"GIRO ALTO",""))))))))</f>
        <v>#N/A</v>
      </c>
    </row>
    <row r="589" spans="1:15" x14ac:dyDescent="0.25">
      <c r="A589" s="200">
        <f>'CURVA ABC'!A593</f>
        <v>0</v>
      </c>
      <c r="B589" s="200" t="str">
        <f>IFERROR(VLOOKUP(Tabela5[[#This Row],[PRODUTO]],CADASTRO!$B$2:$C$393,2,0),"")</f>
        <v/>
      </c>
      <c r="C589" s="200">
        <f>'CURVA ABC'!B593</f>
        <v>0</v>
      </c>
      <c r="D589" s="194">
        <f>'CURVA ABC'!C593</f>
        <v>0</v>
      </c>
      <c r="E589" s="194">
        <f>'CURVA ABC'!D593</f>
        <v>0</v>
      </c>
      <c r="F589" s="195">
        <f>IFERROR(Tabela5[[#This Row],[VALOR]]/'CURVA ABC'!$C$2,0)</f>
        <v>0</v>
      </c>
      <c r="G589" s="195">
        <f>'CURVA ABC'!E593</f>
        <v>0</v>
      </c>
      <c r="H589" s="196" t="str">
        <f>'CURVA ABC'!F593</f>
        <v/>
      </c>
      <c r="I589" s="196" t="e">
        <f>VLOOKUP(Tabela5[[#This Row],[PRODUTO]],'CURVA ABC'!$H$10:$M$404,2,0)</f>
        <v>#N/A</v>
      </c>
      <c r="J589" s="194" t="e">
        <f>VLOOKUP(Tabela5[[#This Row],[PRODUTO]],'CURVA ABC'!$H$10:$M$404,3,0)</f>
        <v>#N/A</v>
      </c>
      <c r="K589" s="194" t="e">
        <f>VLOOKUP(Tabela5[[#This Row],[PRODUTO]],'CURVA ABC'!$H$10:$M$404,4,0)</f>
        <v>#N/A</v>
      </c>
      <c r="L589" s="195">
        <f>IFERROR(Tabela5[[#This Row],[VALOR.]]/'CURVA ABC'!$J$2,0)</f>
        <v>0</v>
      </c>
      <c r="M589" s="195" t="e">
        <f>VLOOKUP(Tabela5[[#This Row],[PRODUTO]],'CURVA ABC'!$H$10:$M$404,5,0)</f>
        <v>#N/A</v>
      </c>
      <c r="N589" s="196" t="e">
        <f>VLOOKUP(Tabela5[[#This Row],[PRODUTO]],'CURVA ABC'!$H$10:$M$404,6,0)</f>
        <v>#N/A</v>
      </c>
      <c r="O589" s="194" t="e">
        <f>IF(AND(COMPARATIVO!$H589="",COMPARATIVO!$N589=""),"",IF(COMPARATIVO!$H589=COMPARATIVO!$N589,"EQUILIBRADO",IF(AND(COMPARATIVO!$H589="A",COMPARATIVO!$N589="B"),"GIRO BAIXO",IF(AND(COMPARATIVO!$H589="A",COMPARATIVO!$N589="C"),"GIRO MUITO BAIXO",IF(AND(COMPARATIVO!$H589="B",COMPARATIVO!$N589="A"),"GIRO ALTO",IF(AND(COMPARATIVO!$H589="B",COMPARATIVO!$N589="C"),"GIRO BAIXO",IF(AND(COMPARATIVO!$H589="C",COMPARATIVO!$N589="A"),"GIRO MUITO ALTO",IF(AND(COMPARATIVO!$H589="C",COMPARATIVO!$N589="B"),"GIRO ALTO",""))))))))</f>
        <v>#N/A</v>
      </c>
    </row>
    <row r="590" spans="1:15" x14ac:dyDescent="0.25">
      <c r="A590" s="201">
        <f>'CURVA ABC'!A594</f>
        <v>0</v>
      </c>
      <c r="B590" s="201" t="str">
        <f>IFERROR(VLOOKUP(Tabela5[[#This Row],[PRODUTO]],CADASTRO!$B$2:$C$393,2,0),"")</f>
        <v/>
      </c>
      <c r="C590" s="201">
        <f>'CURVA ABC'!B594</f>
        <v>0</v>
      </c>
      <c r="D590" s="197">
        <f>'CURVA ABC'!C594</f>
        <v>0</v>
      </c>
      <c r="E590" s="197">
        <f>'CURVA ABC'!D594</f>
        <v>0</v>
      </c>
      <c r="F590" s="198">
        <f>IFERROR(Tabela5[[#This Row],[VALOR]]/'CURVA ABC'!$C$2,0)</f>
        <v>0</v>
      </c>
      <c r="G590" s="198">
        <f>'CURVA ABC'!E594</f>
        <v>0</v>
      </c>
      <c r="H590" s="199" t="str">
        <f>'CURVA ABC'!F594</f>
        <v/>
      </c>
      <c r="I590" s="199" t="e">
        <f>VLOOKUP(Tabela5[[#This Row],[PRODUTO]],'CURVA ABC'!$H$10:$M$404,2,0)</f>
        <v>#N/A</v>
      </c>
      <c r="J590" s="197" t="e">
        <f>VLOOKUP(Tabela5[[#This Row],[PRODUTO]],'CURVA ABC'!$H$10:$M$404,3,0)</f>
        <v>#N/A</v>
      </c>
      <c r="K590" s="197" t="e">
        <f>VLOOKUP(Tabela5[[#This Row],[PRODUTO]],'CURVA ABC'!$H$10:$M$404,4,0)</f>
        <v>#N/A</v>
      </c>
      <c r="L590" s="198">
        <f>IFERROR(Tabela5[[#This Row],[VALOR.]]/'CURVA ABC'!$J$2,0)</f>
        <v>0</v>
      </c>
      <c r="M590" s="198" t="e">
        <f>VLOOKUP(Tabela5[[#This Row],[PRODUTO]],'CURVA ABC'!$H$10:$M$404,5,0)</f>
        <v>#N/A</v>
      </c>
      <c r="N590" s="199" t="e">
        <f>VLOOKUP(Tabela5[[#This Row],[PRODUTO]],'CURVA ABC'!$H$10:$M$404,6,0)</f>
        <v>#N/A</v>
      </c>
      <c r="O590" s="197" t="e">
        <f>IF(AND(COMPARATIVO!$H590="",COMPARATIVO!$N590=""),"",IF(COMPARATIVO!$H590=COMPARATIVO!$N590,"EQUILIBRADO",IF(AND(COMPARATIVO!$H590="A",COMPARATIVO!$N590="B"),"GIRO BAIXO",IF(AND(COMPARATIVO!$H590="A",COMPARATIVO!$N590="C"),"GIRO MUITO BAIXO",IF(AND(COMPARATIVO!$H590="B",COMPARATIVO!$N590="A"),"GIRO ALTO",IF(AND(COMPARATIVO!$H590="B",COMPARATIVO!$N590="C"),"GIRO BAIXO",IF(AND(COMPARATIVO!$H590="C",COMPARATIVO!$N590="A"),"GIRO MUITO ALTO",IF(AND(COMPARATIVO!$H590="C",COMPARATIVO!$N590="B"),"GIRO ALTO",""))))))))</f>
        <v>#N/A</v>
      </c>
    </row>
    <row r="591" spans="1:15" x14ac:dyDescent="0.25">
      <c r="A591" s="200">
        <f>'CURVA ABC'!A595</f>
        <v>0</v>
      </c>
      <c r="B591" s="200" t="str">
        <f>IFERROR(VLOOKUP(Tabela5[[#This Row],[PRODUTO]],CADASTRO!$B$2:$C$393,2,0),"")</f>
        <v/>
      </c>
      <c r="C591" s="200">
        <f>'CURVA ABC'!B595</f>
        <v>0</v>
      </c>
      <c r="D591" s="194">
        <f>'CURVA ABC'!C595</f>
        <v>0</v>
      </c>
      <c r="E591" s="194">
        <f>'CURVA ABC'!D595</f>
        <v>0</v>
      </c>
      <c r="F591" s="195">
        <f>IFERROR(Tabela5[[#This Row],[VALOR]]/'CURVA ABC'!$C$2,0)</f>
        <v>0</v>
      </c>
      <c r="G591" s="195">
        <f>'CURVA ABC'!E595</f>
        <v>0</v>
      </c>
      <c r="H591" s="196" t="str">
        <f>'CURVA ABC'!F595</f>
        <v/>
      </c>
      <c r="I591" s="196" t="e">
        <f>VLOOKUP(Tabela5[[#This Row],[PRODUTO]],'CURVA ABC'!$H$10:$M$404,2,0)</f>
        <v>#N/A</v>
      </c>
      <c r="J591" s="194" t="e">
        <f>VLOOKUP(Tabela5[[#This Row],[PRODUTO]],'CURVA ABC'!$H$10:$M$404,3,0)</f>
        <v>#N/A</v>
      </c>
      <c r="K591" s="194" t="e">
        <f>VLOOKUP(Tabela5[[#This Row],[PRODUTO]],'CURVA ABC'!$H$10:$M$404,4,0)</f>
        <v>#N/A</v>
      </c>
      <c r="L591" s="195">
        <f>IFERROR(Tabela5[[#This Row],[VALOR.]]/'CURVA ABC'!$J$2,0)</f>
        <v>0</v>
      </c>
      <c r="M591" s="195" t="e">
        <f>VLOOKUP(Tabela5[[#This Row],[PRODUTO]],'CURVA ABC'!$H$10:$M$404,5,0)</f>
        <v>#N/A</v>
      </c>
      <c r="N591" s="196" t="e">
        <f>VLOOKUP(Tabela5[[#This Row],[PRODUTO]],'CURVA ABC'!$H$10:$M$404,6,0)</f>
        <v>#N/A</v>
      </c>
      <c r="O591" s="194" t="e">
        <f>IF(AND(COMPARATIVO!$H591="",COMPARATIVO!$N591=""),"",IF(COMPARATIVO!$H591=COMPARATIVO!$N591,"EQUILIBRADO",IF(AND(COMPARATIVO!$H591="A",COMPARATIVO!$N591="B"),"GIRO BAIXO",IF(AND(COMPARATIVO!$H591="A",COMPARATIVO!$N591="C"),"GIRO MUITO BAIXO",IF(AND(COMPARATIVO!$H591="B",COMPARATIVO!$N591="A"),"GIRO ALTO",IF(AND(COMPARATIVO!$H591="B",COMPARATIVO!$N591="C"),"GIRO BAIXO",IF(AND(COMPARATIVO!$H591="C",COMPARATIVO!$N591="A"),"GIRO MUITO ALTO",IF(AND(COMPARATIVO!$H591="C",COMPARATIVO!$N591="B"),"GIRO ALTO",""))))))))</f>
        <v>#N/A</v>
      </c>
    </row>
    <row r="592" spans="1:15" x14ac:dyDescent="0.25">
      <c r="A592" s="201">
        <f>'CURVA ABC'!A596</f>
        <v>0</v>
      </c>
      <c r="B592" s="201" t="str">
        <f>IFERROR(VLOOKUP(Tabela5[[#This Row],[PRODUTO]],CADASTRO!$B$2:$C$393,2,0),"")</f>
        <v/>
      </c>
      <c r="C592" s="201">
        <f>'CURVA ABC'!B596</f>
        <v>0</v>
      </c>
      <c r="D592" s="197">
        <f>'CURVA ABC'!C596</f>
        <v>0</v>
      </c>
      <c r="E592" s="197">
        <f>'CURVA ABC'!D596</f>
        <v>0</v>
      </c>
      <c r="F592" s="198">
        <f>IFERROR(Tabela5[[#This Row],[VALOR]]/'CURVA ABC'!$C$2,0)</f>
        <v>0</v>
      </c>
      <c r="G592" s="198">
        <f>'CURVA ABC'!E596</f>
        <v>0</v>
      </c>
      <c r="H592" s="199" t="str">
        <f>'CURVA ABC'!F596</f>
        <v/>
      </c>
      <c r="I592" s="199" t="e">
        <f>VLOOKUP(Tabela5[[#This Row],[PRODUTO]],'CURVA ABC'!$H$10:$M$404,2,0)</f>
        <v>#N/A</v>
      </c>
      <c r="J592" s="197" t="e">
        <f>VLOOKUP(Tabela5[[#This Row],[PRODUTO]],'CURVA ABC'!$H$10:$M$404,3,0)</f>
        <v>#N/A</v>
      </c>
      <c r="K592" s="197" t="e">
        <f>VLOOKUP(Tabela5[[#This Row],[PRODUTO]],'CURVA ABC'!$H$10:$M$404,4,0)</f>
        <v>#N/A</v>
      </c>
      <c r="L592" s="198">
        <f>IFERROR(Tabela5[[#This Row],[VALOR.]]/'CURVA ABC'!$J$2,0)</f>
        <v>0</v>
      </c>
      <c r="M592" s="198" t="e">
        <f>VLOOKUP(Tabela5[[#This Row],[PRODUTO]],'CURVA ABC'!$H$10:$M$404,5,0)</f>
        <v>#N/A</v>
      </c>
      <c r="N592" s="199" t="e">
        <f>VLOOKUP(Tabela5[[#This Row],[PRODUTO]],'CURVA ABC'!$H$10:$M$404,6,0)</f>
        <v>#N/A</v>
      </c>
      <c r="O592" s="197" t="e">
        <f>IF(AND(COMPARATIVO!$H592="",COMPARATIVO!$N592=""),"",IF(COMPARATIVO!$H592=COMPARATIVO!$N592,"EQUILIBRADO",IF(AND(COMPARATIVO!$H592="A",COMPARATIVO!$N592="B"),"GIRO BAIXO",IF(AND(COMPARATIVO!$H592="A",COMPARATIVO!$N592="C"),"GIRO MUITO BAIXO",IF(AND(COMPARATIVO!$H592="B",COMPARATIVO!$N592="A"),"GIRO ALTO",IF(AND(COMPARATIVO!$H592="B",COMPARATIVO!$N592="C"),"GIRO BAIXO",IF(AND(COMPARATIVO!$H592="C",COMPARATIVO!$N592="A"),"GIRO MUITO ALTO",IF(AND(COMPARATIVO!$H592="C",COMPARATIVO!$N592="B"),"GIRO ALTO",""))))))))</f>
        <v>#N/A</v>
      </c>
    </row>
    <row r="593" spans="1:15" x14ac:dyDescent="0.25">
      <c r="A593" s="200">
        <f>'CURVA ABC'!A597</f>
        <v>0</v>
      </c>
      <c r="B593" s="200" t="str">
        <f>IFERROR(VLOOKUP(Tabela5[[#This Row],[PRODUTO]],CADASTRO!$B$2:$C$393,2,0),"")</f>
        <v/>
      </c>
      <c r="C593" s="200">
        <f>'CURVA ABC'!B597</f>
        <v>0</v>
      </c>
      <c r="D593" s="194">
        <f>'CURVA ABC'!C597</f>
        <v>0</v>
      </c>
      <c r="E593" s="194">
        <f>'CURVA ABC'!D597</f>
        <v>0</v>
      </c>
      <c r="F593" s="195">
        <f>IFERROR(Tabela5[[#This Row],[VALOR]]/'CURVA ABC'!$C$2,0)</f>
        <v>0</v>
      </c>
      <c r="G593" s="195">
        <f>'CURVA ABC'!E597</f>
        <v>0</v>
      </c>
      <c r="H593" s="196" t="str">
        <f>'CURVA ABC'!F597</f>
        <v/>
      </c>
      <c r="I593" s="196" t="e">
        <f>VLOOKUP(Tabela5[[#This Row],[PRODUTO]],'CURVA ABC'!$H$10:$M$404,2,0)</f>
        <v>#N/A</v>
      </c>
      <c r="J593" s="194" t="e">
        <f>VLOOKUP(Tabela5[[#This Row],[PRODUTO]],'CURVA ABC'!$H$10:$M$404,3,0)</f>
        <v>#N/A</v>
      </c>
      <c r="K593" s="194" t="e">
        <f>VLOOKUP(Tabela5[[#This Row],[PRODUTO]],'CURVA ABC'!$H$10:$M$404,4,0)</f>
        <v>#N/A</v>
      </c>
      <c r="L593" s="195">
        <f>IFERROR(Tabela5[[#This Row],[VALOR.]]/'CURVA ABC'!$J$2,0)</f>
        <v>0</v>
      </c>
      <c r="M593" s="195" t="e">
        <f>VLOOKUP(Tabela5[[#This Row],[PRODUTO]],'CURVA ABC'!$H$10:$M$404,5,0)</f>
        <v>#N/A</v>
      </c>
      <c r="N593" s="196" t="e">
        <f>VLOOKUP(Tabela5[[#This Row],[PRODUTO]],'CURVA ABC'!$H$10:$M$404,6,0)</f>
        <v>#N/A</v>
      </c>
      <c r="O593" s="194" t="e">
        <f>IF(AND(COMPARATIVO!$H593="",COMPARATIVO!$N593=""),"",IF(COMPARATIVO!$H593=COMPARATIVO!$N593,"EQUILIBRADO",IF(AND(COMPARATIVO!$H593="A",COMPARATIVO!$N593="B"),"GIRO BAIXO",IF(AND(COMPARATIVO!$H593="A",COMPARATIVO!$N593="C"),"GIRO MUITO BAIXO",IF(AND(COMPARATIVO!$H593="B",COMPARATIVO!$N593="A"),"GIRO ALTO",IF(AND(COMPARATIVO!$H593="B",COMPARATIVO!$N593="C"),"GIRO BAIXO",IF(AND(COMPARATIVO!$H593="C",COMPARATIVO!$N593="A"),"GIRO MUITO ALTO",IF(AND(COMPARATIVO!$H593="C",COMPARATIVO!$N593="B"),"GIRO ALTO",""))))))))</f>
        <v>#N/A</v>
      </c>
    </row>
    <row r="594" spans="1:15" x14ac:dyDescent="0.25">
      <c r="A594" s="201">
        <f>'CURVA ABC'!A598</f>
        <v>0</v>
      </c>
      <c r="B594" s="201" t="str">
        <f>IFERROR(VLOOKUP(Tabela5[[#This Row],[PRODUTO]],CADASTRO!$B$2:$C$393,2,0),"")</f>
        <v/>
      </c>
      <c r="C594" s="201">
        <f>'CURVA ABC'!B598</f>
        <v>0</v>
      </c>
      <c r="D594" s="197">
        <f>'CURVA ABC'!C598</f>
        <v>0</v>
      </c>
      <c r="E594" s="197">
        <f>'CURVA ABC'!D598</f>
        <v>0</v>
      </c>
      <c r="F594" s="198">
        <f>IFERROR(Tabela5[[#This Row],[VALOR]]/'CURVA ABC'!$C$2,0)</f>
        <v>0</v>
      </c>
      <c r="G594" s="198">
        <f>'CURVA ABC'!E598</f>
        <v>0</v>
      </c>
      <c r="H594" s="199" t="str">
        <f>'CURVA ABC'!F598</f>
        <v/>
      </c>
      <c r="I594" s="199" t="e">
        <f>VLOOKUP(Tabela5[[#This Row],[PRODUTO]],'CURVA ABC'!$H$10:$M$404,2,0)</f>
        <v>#N/A</v>
      </c>
      <c r="J594" s="197" t="e">
        <f>VLOOKUP(Tabela5[[#This Row],[PRODUTO]],'CURVA ABC'!$H$10:$M$404,3,0)</f>
        <v>#N/A</v>
      </c>
      <c r="K594" s="197" t="e">
        <f>VLOOKUP(Tabela5[[#This Row],[PRODUTO]],'CURVA ABC'!$H$10:$M$404,4,0)</f>
        <v>#N/A</v>
      </c>
      <c r="L594" s="198">
        <f>IFERROR(Tabela5[[#This Row],[VALOR.]]/'CURVA ABC'!$J$2,0)</f>
        <v>0</v>
      </c>
      <c r="M594" s="198" t="e">
        <f>VLOOKUP(Tabela5[[#This Row],[PRODUTO]],'CURVA ABC'!$H$10:$M$404,5,0)</f>
        <v>#N/A</v>
      </c>
      <c r="N594" s="199" t="e">
        <f>VLOOKUP(Tabela5[[#This Row],[PRODUTO]],'CURVA ABC'!$H$10:$M$404,6,0)</f>
        <v>#N/A</v>
      </c>
      <c r="O594" s="197" t="e">
        <f>IF(AND(COMPARATIVO!$H594="",COMPARATIVO!$N594=""),"",IF(COMPARATIVO!$H594=COMPARATIVO!$N594,"EQUILIBRADO",IF(AND(COMPARATIVO!$H594="A",COMPARATIVO!$N594="B"),"GIRO BAIXO",IF(AND(COMPARATIVO!$H594="A",COMPARATIVO!$N594="C"),"GIRO MUITO BAIXO",IF(AND(COMPARATIVO!$H594="B",COMPARATIVO!$N594="A"),"GIRO ALTO",IF(AND(COMPARATIVO!$H594="B",COMPARATIVO!$N594="C"),"GIRO BAIXO",IF(AND(COMPARATIVO!$H594="C",COMPARATIVO!$N594="A"),"GIRO MUITO ALTO",IF(AND(COMPARATIVO!$H594="C",COMPARATIVO!$N594="B"),"GIRO ALTO",""))))))))</f>
        <v>#N/A</v>
      </c>
    </row>
    <row r="595" spans="1:15" x14ac:dyDescent="0.25">
      <c r="A595" s="200">
        <f>'CURVA ABC'!A599</f>
        <v>0</v>
      </c>
      <c r="B595" s="200" t="str">
        <f>IFERROR(VLOOKUP(Tabela5[[#This Row],[PRODUTO]],CADASTRO!$B$2:$C$393,2,0),"")</f>
        <v/>
      </c>
      <c r="C595" s="200">
        <f>'CURVA ABC'!B599</f>
        <v>0</v>
      </c>
      <c r="D595" s="194">
        <f>'CURVA ABC'!C599</f>
        <v>0</v>
      </c>
      <c r="E595" s="194">
        <f>'CURVA ABC'!D599</f>
        <v>0</v>
      </c>
      <c r="F595" s="195">
        <f>IFERROR(Tabela5[[#This Row],[VALOR]]/'CURVA ABC'!$C$2,0)</f>
        <v>0</v>
      </c>
      <c r="G595" s="195">
        <f>'CURVA ABC'!E599</f>
        <v>0</v>
      </c>
      <c r="H595" s="196" t="str">
        <f>'CURVA ABC'!F599</f>
        <v/>
      </c>
      <c r="I595" s="196" t="e">
        <f>VLOOKUP(Tabela5[[#This Row],[PRODUTO]],'CURVA ABC'!$H$10:$M$404,2,0)</f>
        <v>#N/A</v>
      </c>
      <c r="J595" s="194" t="e">
        <f>VLOOKUP(Tabela5[[#This Row],[PRODUTO]],'CURVA ABC'!$H$10:$M$404,3,0)</f>
        <v>#N/A</v>
      </c>
      <c r="K595" s="194" t="e">
        <f>VLOOKUP(Tabela5[[#This Row],[PRODUTO]],'CURVA ABC'!$H$10:$M$404,4,0)</f>
        <v>#N/A</v>
      </c>
      <c r="L595" s="195">
        <f>IFERROR(Tabela5[[#This Row],[VALOR.]]/'CURVA ABC'!$J$2,0)</f>
        <v>0</v>
      </c>
      <c r="M595" s="195" t="e">
        <f>VLOOKUP(Tabela5[[#This Row],[PRODUTO]],'CURVA ABC'!$H$10:$M$404,5,0)</f>
        <v>#N/A</v>
      </c>
      <c r="N595" s="196" t="e">
        <f>VLOOKUP(Tabela5[[#This Row],[PRODUTO]],'CURVA ABC'!$H$10:$M$404,6,0)</f>
        <v>#N/A</v>
      </c>
      <c r="O595" s="194" t="e">
        <f>IF(AND(COMPARATIVO!$H595="",COMPARATIVO!$N595=""),"",IF(COMPARATIVO!$H595=COMPARATIVO!$N595,"EQUILIBRADO",IF(AND(COMPARATIVO!$H595="A",COMPARATIVO!$N595="B"),"GIRO BAIXO",IF(AND(COMPARATIVO!$H595="A",COMPARATIVO!$N595="C"),"GIRO MUITO BAIXO",IF(AND(COMPARATIVO!$H595="B",COMPARATIVO!$N595="A"),"GIRO ALTO",IF(AND(COMPARATIVO!$H595="B",COMPARATIVO!$N595="C"),"GIRO BAIXO",IF(AND(COMPARATIVO!$H595="C",COMPARATIVO!$N595="A"),"GIRO MUITO ALTO",IF(AND(COMPARATIVO!$H595="C",COMPARATIVO!$N595="B"),"GIRO ALTO",""))))))))</f>
        <v>#N/A</v>
      </c>
    </row>
    <row r="596" spans="1:15" x14ac:dyDescent="0.25">
      <c r="A596" s="201">
        <f>'CURVA ABC'!A600</f>
        <v>0</v>
      </c>
      <c r="B596" s="201" t="str">
        <f>IFERROR(VLOOKUP(Tabela5[[#This Row],[PRODUTO]],CADASTRO!$B$2:$C$393,2,0),"")</f>
        <v/>
      </c>
      <c r="C596" s="201">
        <f>'CURVA ABC'!B600</f>
        <v>0</v>
      </c>
      <c r="D596" s="197">
        <f>'CURVA ABC'!C600</f>
        <v>0</v>
      </c>
      <c r="E596" s="197">
        <f>'CURVA ABC'!D600</f>
        <v>0</v>
      </c>
      <c r="F596" s="198">
        <f>IFERROR(Tabela5[[#This Row],[VALOR]]/'CURVA ABC'!$C$2,0)</f>
        <v>0</v>
      </c>
      <c r="G596" s="198">
        <f>'CURVA ABC'!E600</f>
        <v>0</v>
      </c>
      <c r="H596" s="199" t="str">
        <f>'CURVA ABC'!F600</f>
        <v/>
      </c>
      <c r="I596" s="199" t="e">
        <f>VLOOKUP(Tabela5[[#This Row],[PRODUTO]],'CURVA ABC'!$H$10:$M$404,2,0)</f>
        <v>#N/A</v>
      </c>
      <c r="J596" s="197" t="e">
        <f>VLOOKUP(Tabela5[[#This Row],[PRODUTO]],'CURVA ABC'!$H$10:$M$404,3,0)</f>
        <v>#N/A</v>
      </c>
      <c r="K596" s="197" t="e">
        <f>VLOOKUP(Tabela5[[#This Row],[PRODUTO]],'CURVA ABC'!$H$10:$M$404,4,0)</f>
        <v>#N/A</v>
      </c>
      <c r="L596" s="198">
        <f>IFERROR(Tabela5[[#This Row],[VALOR.]]/'CURVA ABC'!$J$2,0)</f>
        <v>0</v>
      </c>
      <c r="M596" s="198" t="e">
        <f>VLOOKUP(Tabela5[[#This Row],[PRODUTO]],'CURVA ABC'!$H$10:$M$404,5,0)</f>
        <v>#N/A</v>
      </c>
      <c r="N596" s="199" t="e">
        <f>VLOOKUP(Tabela5[[#This Row],[PRODUTO]],'CURVA ABC'!$H$10:$M$404,6,0)</f>
        <v>#N/A</v>
      </c>
      <c r="O596" s="197" t="e">
        <f>IF(AND(COMPARATIVO!$H596="",COMPARATIVO!$N596=""),"",IF(COMPARATIVO!$H596=COMPARATIVO!$N596,"EQUILIBRADO",IF(AND(COMPARATIVO!$H596="A",COMPARATIVO!$N596="B"),"GIRO BAIXO",IF(AND(COMPARATIVO!$H596="A",COMPARATIVO!$N596="C"),"GIRO MUITO BAIXO",IF(AND(COMPARATIVO!$H596="B",COMPARATIVO!$N596="A"),"GIRO ALTO",IF(AND(COMPARATIVO!$H596="B",COMPARATIVO!$N596="C"),"GIRO BAIXO",IF(AND(COMPARATIVO!$H596="C",COMPARATIVO!$N596="A"),"GIRO MUITO ALTO",IF(AND(COMPARATIVO!$H596="C",COMPARATIVO!$N596="B"),"GIRO ALTO",""))))))))</f>
        <v>#N/A</v>
      </c>
    </row>
    <row r="597" spans="1:15" x14ac:dyDescent="0.25">
      <c r="A597" s="200">
        <f>'CURVA ABC'!A601</f>
        <v>0</v>
      </c>
      <c r="B597" s="200" t="str">
        <f>IFERROR(VLOOKUP(Tabela5[[#This Row],[PRODUTO]],CADASTRO!$B$2:$C$393,2,0),"")</f>
        <v/>
      </c>
      <c r="C597" s="200">
        <f>'CURVA ABC'!B601</f>
        <v>0</v>
      </c>
      <c r="D597" s="194">
        <f>'CURVA ABC'!C601</f>
        <v>0</v>
      </c>
      <c r="E597" s="194">
        <f>'CURVA ABC'!D601</f>
        <v>0</v>
      </c>
      <c r="F597" s="195">
        <f>IFERROR(Tabela5[[#This Row],[VALOR]]/'CURVA ABC'!$C$2,0)</f>
        <v>0</v>
      </c>
      <c r="G597" s="195">
        <f>'CURVA ABC'!E601</f>
        <v>0</v>
      </c>
      <c r="H597" s="196" t="str">
        <f>'CURVA ABC'!F601</f>
        <v/>
      </c>
      <c r="I597" s="196" t="e">
        <f>VLOOKUP(Tabela5[[#This Row],[PRODUTO]],'CURVA ABC'!$H$10:$M$404,2,0)</f>
        <v>#N/A</v>
      </c>
      <c r="J597" s="194" t="e">
        <f>VLOOKUP(Tabela5[[#This Row],[PRODUTO]],'CURVA ABC'!$H$10:$M$404,3,0)</f>
        <v>#N/A</v>
      </c>
      <c r="K597" s="194" t="e">
        <f>VLOOKUP(Tabela5[[#This Row],[PRODUTO]],'CURVA ABC'!$H$10:$M$404,4,0)</f>
        <v>#N/A</v>
      </c>
      <c r="L597" s="195">
        <f>IFERROR(Tabela5[[#This Row],[VALOR.]]/'CURVA ABC'!$J$2,0)</f>
        <v>0</v>
      </c>
      <c r="M597" s="195" t="e">
        <f>VLOOKUP(Tabela5[[#This Row],[PRODUTO]],'CURVA ABC'!$H$10:$M$404,5,0)</f>
        <v>#N/A</v>
      </c>
      <c r="N597" s="196" t="e">
        <f>VLOOKUP(Tabela5[[#This Row],[PRODUTO]],'CURVA ABC'!$H$10:$M$404,6,0)</f>
        <v>#N/A</v>
      </c>
      <c r="O597" s="194" t="e">
        <f>IF(AND(COMPARATIVO!$H597="",COMPARATIVO!$N597=""),"",IF(COMPARATIVO!$H597=COMPARATIVO!$N597,"EQUILIBRADO",IF(AND(COMPARATIVO!$H597="A",COMPARATIVO!$N597="B"),"GIRO BAIXO",IF(AND(COMPARATIVO!$H597="A",COMPARATIVO!$N597="C"),"GIRO MUITO BAIXO",IF(AND(COMPARATIVO!$H597="B",COMPARATIVO!$N597="A"),"GIRO ALTO",IF(AND(COMPARATIVO!$H597="B",COMPARATIVO!$N597="C"),"GIRO BAIXO",IF(AND(COMPARATIVO!$H597="C",COMPARATIVO!$N597="A"),"GIRO MUITO ALTO",IF(AND(COMPARATIVO!$H597="C",COMPARATIVO!$N597="B"),"GIRO ALTO",""))))))))</f>
        <v>#N/A</v>
      </c>
    </row>
    <row r="598" spans="1:15" x14ac:dyDescent="0.25">
      <c r="A598" s="201">
        <f>'CURVA ABC'!A602</f>
        <v>0</v>
      </c>
      <c r="B598" s="201" t="str">
        <f>IFERROR(VLOOKUP(Tabela5[[#This Row],[PRODUTO]],CADASTRO!$B$2:$C$393,2,0),"")</f>
        <v/>
      </c>
      <c r="C598" s="201">
        <f>'CURVA ABC'!B602</f>
        <v>0</v>
      </c>
      <c r="D598" s="197">
        <f>'CURVA ABC'!C602</f>
        <v>0</v>
      </c>
      <c r="E598" s="197">
        <f>'CURVA ABC'!D602</f>
        <v>0</v>
      </c>
      <c r="F598" s="198">
        <f>IFERROR(Tabela5[[#This Row],[VALOR]]/'CURVA ABC'!$C$2,0)</f>
        <v>0</v>
      </c>
      <c r="G598" s="198">
        <f>'CURVA ABC'!E602</f>
        <v>0</v>
      </c>
      <c r="H598" s="199" t="str">
        <f>'CURVA ABC'!F602</f>
        <v/>
      </c>
      <c r="I598" s="199" t="e">
        <f>VLOOKUP(Tabela5[[#This Row],[PRODUTO]],'CURVA ABC'!$H$10:$M$404,2,0)</f>
        <v>#N/A</v>
      </c>
      <c r="J598" s="197" t="e">
        <f>VLOOKUP(Tabela5[[#This Row],[PRODUTO]],'CURVA ABC'!$H$10:$M$404,3,0)</f>
        <v>#N/A</v>
      </c>
      <c r="K598" s="197" t="e">
        <f>VLOOKUP(Tabela5[[#This Row],[PRODUTO]],'CURVA ABC'!$H$10:$M$404,4,0)</f>
        <v>#N/A</v>
      </c>
      <c r="L598" s="198">
        <f>IFERROR(Tabela5[[#This Row],[VALOR.]]/'CURVA ABC'!$J$2,0)</f>
        <v>0</v>
      </c>
      <c r="M598" s="198" t="e">
        <f>VLOOKUP(Tabela5[[#This Row],[PRODUTO]],'CURVA ABC'!$H$10:$M$404,5,0)</f>
        <v>#N/A</v>
      </c>
      <c r="N598" s="199" t="e">
        <f>VLOOKUP(Tabela5[[#This Row],[PRODUTO]],'CURVA ABC'!$H$10:$M$404,6,0)</f>
        <v>#N/A</v>
      </c>
      <c r="O598" s="197" t="e">
        <f>IF(AND(COMPARATIVO!$H598="",COMPARATIVO!$N598=""),"",IF(COMPARATIVO!$H598=COMPARATIVO!$N598,"EQUILIBRADO",IF(AND(COMPARATIVO!$H598="A",COMPARATIVO!$N598="B"),"GIRO BAIXO",IF(AND(COMPARATIVO!$H598="A",COMPARATIVO!$N598="C"),"GIRO MUITO BAIXO",IF(AND(COMPARATIVO!$H598="B",COMPARATIVO!$N598="A"),"GIRO ALTO",IF(AND(COMPARATIVO!$H598="B",COMPARATIVO!$N598="C"),"GIRO BAIXO",IF(AND(COMPARATIVO!$H598="C",COMPARATIVO!$N598="A"),"GIRO MUITO ALTO",IF(AND(COMPARATIVO!$H598="C",COMPARATIVO!$N598="B"),"GIRO ALTO",""))))))))</f>
        <v>#N/A</v>
      </c>
    </row>
    <row r="599" spans="1:15" x14ac:dyDescent="0.25">
      <c r="A599" s="200">
        <f>'CURVA ABC'!A603</f>
        <v>0</v>
      </c>
      <c r="B599" s="200" t="str">
        <f>IFERROR(VLOOKUP(Tabela5[[#This Row],[PRODUTO]],CADASTRO!$B$2:$C$393,2,0),"")</f>
        <v/>
      </c>
      <c r="C599" s="200">
        <f>'CURVA ABC'!B603</f>
        <v>0</v>
      </c>
      <c r="D599" s="194">
        <f>'CURVA ABC'!C603</f>
        <v>0</v>
      </c>
      <c r="E599" s="194">
        <f>'CURVA ABC'!D603</f>
        <v>0</v>
      </c>
      <c r="F599" s="195">
        <f>IFERROR(Tabela5[[#This Row],[VALOR]]/'CURVA ABC'!$C$2,0)</f>
        <v>0</v>
      </c>
      <c r="G599" s="195">
        <f>'CURVA ABC'!E603</f>
        <v>0</v>
      </c>
      <c r="H599" s="196" t="str">
        <f>'CURVA ABC'!F603</f>
        <v/>
      </c>
      <c r="I599" s="196" t="e">
        <f>VLOOKUP(Tabela5[[#This Row],[PRODUTO]],'CURVA ABC'!$H$10:$M$404,2,0)</f>
        <v>#N/A</v>
      </c>
      <c r="J599" s="194" t="e">
        <f>VLOOKUP(Tabela5[[#This Row],[PRODUTO]],'CURVA ABC'!$H$10:$M$404,3,0)</f>
        <v>#N/A</v>
      </c>
      <c r="K599" s="194" t="e">
        <f>VLOOKUP(Tabela5[[#This Row],[PRODUTO]],'CURVA ABC'!$H$10:$M$404,4,0)</f>
        <v>#N/A</v>
      </c>
      <c r="L599" s="195">
        <f>IFERROR(Tabela5[[#This Row],[VALOR.]]/'CURVA ABC'!$J$2,0)</f>
        <v>0</v>
      </c>
      <c r="M599" s="195" t="e">
        <f>VLOOKUP(Tabela5[[#This Row],[PRODUTO]],'CURVA ABC'!$H$10:$M$404,5,0)</f>
        <v>#N/A</v>
      </c>
      <c r="N599" s="196" t="e">
        <f>VLOOKUP(Tabela5[[#This Row],[PRODUTO]],'CURVA ABC'!$H$10:$M$404,6,0)</f>
        <v>#N/A</v>
      </c>
      <c r="O599" s="194" t="e">
        <f>IF(AND(COMPARATIVO!$H599="",COMPARATIVO!$N599=""),"",IF(COMPARATIVO!$H599=COMPARATIVO!$N599,"EQUILIBRADO",IF(AND(COMPARATIVO!$H599="A",COMPARATIVO!$N599="B"),"GIRO BAIXO",IF(AND(COMPARATIVO!$H599="A",COMPARATIVO!$N599="C"),"GIRO MUITO BAIXO",IF(AND(COMPARATIVO!$H599="B",COMPARATIVO!$N599="A"),"GIRO ALTO",IF(AND(COMPARATIVO!$H599="B",COMPARATIVO!$N599="C"),"GIRO BAIXO",IF(AND(COMPARATIVO!$H599="C",COMPARATIVO!$N599="A"),"GIRO MUITO ALTO",IF(AND(COMPARATIVO!$H599="C",COMPARATIVO!$N599="B"),"GIRO ALTO",""))))))))</f>
        <v>#N/A</v>
      </c>
    </row>
    <row r="600" spans="1:15" x14ac:dyDescent="0.25">
      <c r="A600" s="201">
        <f>'CURVA ABC'!A604</f>
        <v>0</v>
      </c>
      <c r="B600" s="201" t="str">
        <f>IFERROR(VLOOKUP(Tabela5[[#This Row],[PRODUTO]],CADASTRO!$B$2:$C$393,2,0),"")</f>
        <v/>
      </c>
      <c r="C600" s="201">
        <f>'CURVA ABC'!B604</f>
        <v>0</v>
      </c>
      <c r="D600" s="197">
        <f>'CURVA ABC'!C604</f>
        <v>0</v>
      </c>
      <c r="E600" s="197">
        <f>'CURVA ABC'!D604</f>
        <v>0</v>
      </c>
      <c r="F600" s="198">
        <f>IFERROR(Tabela5[[#This Row],[VALOR]]/'CURVA ABC'!$C$2,0)</f>
        <v>0</v>
      </c>
      <c r="G600" s="198">
        <f>'CURVA ABC'!E604</f>
        <v>0</v>
      </c>
      <c r="H600" s="199" t="str">
        <f>'CURVA ABC'!F604</f>
        <v/>
      </c>
      <c r="I600" s="199" t="e">
        <f>VLOOKUP(Tabela5[[#This Row],[PRODUTO]],'CURVA ABC'!$H$10:$M$404,2,0)</f>
        <v>#N/A</v>
      </c>
      <c r="J600" s="197" t="e">
        <f>VLOOKUP(Tabela5[[#This Row],[PRODUTO]],'CURVA ABC'!$H$10:$M$404,3,0)</f>
        <v>#N/A</v>
      </c>
      <c r="K600" s="197" t="e">
        <f>VLOOKUP(Tabela5[[#This Row],[PRODUTO]],'CURVA ABC'!$H$10:$M$404,4,0)</f>
        <v>#N/A</v>
      </c>
      <c r="L600" s="198">
        <f>IFERROR(Tabela5[[#This Row],[VALOR.]]/'CURVA ABC'!$J$2,0)</f>
        <v>0</v>
      </c>
      <c r="M600" s="198" t="e">
        <f>VLOOKUP(Tabela5[[#This Row],[PRODUTO]],'CURVA ABC'!$H$10:$M$404,5,0)</f>
        <v>#N/A</v>
      </c>
      <c r="N600" s="199" t="e">
        <f>VLOOKUP(Tabela5[[#This Row],[PRODUTO]],'CURVA ABC'!$H$10:$M$404,6,0)</f>
        <v>#N/A</v>
      </c>
      <c r="O600" s="197" t="e">
        <f>IF(AND(COMPARATIVO!$H600="",COMPARATIVO!$N600=""),"",IF(COMPARATIVO!$H600=COMPARATIVO!$N600,"EQUILIBRADO",IF(AND(COMPARATIVO!$H600="A",COMPARATIVO!$N600="B"),"GIRO BAIXO",IF(AND(COMPARATIVO!$H600="A",COMPARATIVO!$N600="C"),"GIRO MUITO BAIXO",IF(AND(COMPARATIVO!$H600="B",COMPARATIVO!$N600="A"),"GIRO ALTO",IF(AND(COMPARATIVO!$H600="B",COMPARATIVO!$N600="C"),"GIRO BAIXO",IF(AND(COMPARATIVO!$H600="C",COMPARATIVO!$N600="A"),"GIRO MUITO ALTO",IF(AND(COMPARATIVO!$H600="C",COMPARATIVO!$N600="B"),"GIRO ALTO",""))))))))</f>
        <v>#N/A</v>
      </c>
    </row>
    <row r="601" spans="1:15" x14ac:dyDescent="0.25">
      <c r="A601" s="200">
        <f>'CURVA ABC'!A605</f>
        <v>0</v>
      </c>
      <c r="B601" s="200" t="str">
        <f>IFERROR(VLOOKUP(Tabela5[[#This Row],[PRODUTO]],CADASTRO!$B$2:$C$393,2,0),"")</f>
        <v/>
      </c>
      <c r="C601" s="200">
        <f>'CURVA ABC'!B605</f>
        <v>0</v>
      </c>
      <c r="D601" s="194">
        <f>'CURVA ABC'!C605</f>
        <v>0</v>
      </c>
      <c r="E601" s="194">
        <f>'CURVA ABC'!D605</f>
        <v>0</v>
      </c>
      <c r="F601" s="195">
        <f>IFERROR(Tabela5[[#This Row],[VALOR]]/'CURVA ABC'!$C$2,0)</f>
        <v>0</v>
      </c>
      <c r="G601" s="195">
        <f>'CURVA ABC'!E605</f>
        <v>0</v>
      </c>
      <c r="H601" s="196" t="str">
        <f>'CURVA ABC'!F605</f>
        <v/>
      </c>
      <c r="I601" s="196" t="e">
        <f>VLOOKUP(Tabela5[[#This Row],[PRODUTO]],'CURVA ABC'!$H$10:$M$404,2,0)</f>
        <v>#N/A</v>
      </c>
      <c r="J601" s="194" t="e">
        <f>VLOOKUP(Tabela5[[#This Row],[PRODUTO]],'CURVA ABC'!$H$10:$M$404,3,0)</f>
        <v>#N/A</v>
      </c>
      <c r="K601" s="194" t="e">
        <f>VLOOKUP(Tabela5[[#This Row],[PRODUTO]],'CURVA ABC'!$H$10:$M$404,4,0)</f>
        <v>#N/A</v>
      </c>
      <c r="L601" s="195">
        <f>IFERROR(Tabela5[[#This Row],[VALOR.]]/'CURVA ABC'!$J$2,0)</f>
        <v>0</v>
      </c>
      <c r="M601" s="195" t="e">
        <f>VLOOKUP(Tabela5[[#This Row],[PRODUTO]],'CURVA ABC'!$H$10:$M$404,5,0)</f>
        <v>#N/A</v>
      </c>
      <c r="N601" s="196" t="e">
        <f>VLOOKUP(Tabela5[[#This Row],[PRODUTO]],'CURVA ABC'!$H$10:$M$404,6,0)</f>
        <v>#N/A</v>
      </c>
      <c r="O601" s="194" t="e">
        <f>IF(AND(COMPARATIVO!$H601="",COMPARATIVO!$N601=""),"",IF(COMPARATIVO!$H601=COMPARATIVO!$N601,"EQUILIBRADO",IF(AND(COMPARATIVO!$H601="A",COMPARATIVO!$N601="B"),"GIRO BAIXO",IF(AND(COMPARATIVO!$H601="A",COMPARATIVO!$N601="C"),"GIRO MUITO BAIXO",IF(AND(COMPARATIVO!$H601="B",COMPARATIVO!$N601="A"),"GIRO ALTO",IF(AND(COMPARATIVO!$H601="B",COMPARATIVO!$N601="C"),"GIRO BAIXO",IF(AND(COMPARATIVO!$H601="C",COMPARATIVO!$N601="A"),"GIRO MUITO ALTO",IF(AND(COMPARATIVO!$H601="C",COMPARATIVO!$N601="B"),"GIRO ALTO",""))))))))</f>
        <v>#N/A</v>
      </c>
    </row>
    <row r="602" spans="1:15" x14ac:dyDescent="0.25">
      <c r="A602" s="201">
        <f>'CURVA ABC'!A606</f>
        <v>0</v>
      </c>
      <c r="B602" s="201" t="str">
        <f>IFERROR(VLOOKUP(Tabela5[[#This Row],[PRODUTO]],CADASTRO!$B$2:$C$393,2,0),"")</f>
        <v/>
      </c>
      <c r="C602" s="201">
        <f>'CURVA ABC'!B606</f>
        <v>0</v>
      </c>
      <c r="D602" s="197">
        <f>'CURVA ABC'!C606</f>
        <v>0</v>
      </c>
      <c r="E602" s="197">
        <f>'CURVA ABC'!D606</f>
        <v>0</v>
      </c>
      <c r="F602" s="198">
        <f>IFERROR(Tabela5[[#This Row],[VALOR]]/'CURVA ABC'!$C$2,0)</f>
        <v>0</v>
      </c>
      <c r="G602" s="198">
        <f>'CURVA ABC'!E606</f>
        <v>0</v>
      </c>
      <c r="H602" s="199" t="str">
        <f>'CURVA ABC'!F606</f>
        <v/>
      </c>
      <c r="I602" s="199" t="e">
        <f>VLOOKUP(Tabela5[[#This Row],[PRODUTO]],'CURVA ABC'!$H$10:$M$404,2,0)</f>
        <v>#N/A</v>
      </c>
      <c r="J602" s="197" t="e">
        <f>VLOOKUP(Tabela5[[#This Row],[PRODUTO]],'CURVA ABC'!$H$10:$M$404,3,0)</f>
        <v>#N/A</v>
      </c>
      <c r="K602" s="197" t="e">
        <f>VLOOKUP(Tabela5[[#This Row],[PRODUTO]],'CURVA ABC'!$H$10:$M$404,4,0)</f>
        <v>#N/A</v>
      </c>
      <c r="L602" s="198">
        <f>IFERROR(Tabela5[[#This Row],[VALOR.]]/'CURVA ABC'!$J$2,0)</f>
        <v>0</v>
      </c>
      <c r="M602" s="198" t="e">
        <f>VLOOKUP(Tabela5[[#This Row],[PRODUTO]],'CURVA ABC'!$H$10:$M$404,5,0)</f>
        <v>#N/A</v>
      </c>
      <c r="N602" s="199" t="e">
        <f>VLOOKUP(Tabela5[[#This Row],[PRODUTO]],'CURVA ABC'!$H$10:$M$404,6,0)</f>
        <v>#N/A</v>
      </c>
      <c r="O602" s="197" t="e">
        <f>IF(AND(COMPARATIVO!$H602="",COMPARATIVO!$N602=""),"",IF(COMPARATIVO!$H602=COMPARATIVO!$N602,"EQUILIBRADO",IF(AND(COMPARATIVO!$H602="A",COMPARATIVO!$N602="B"),"GIRO BAIXO",IF(AND(COMPARATIVO!$H602="A",COMPARATIVO!$N602="C"),"GIRO MUITO BAIXO",IF(AND(COMPARATIVO!$H602="B",COMPARATIVO!$N602="A"),"GIRO ALTO",IF(AND(COMPARATIVO!$H602="B",COMPARATIVO!$N602="C"),"GIRO BAIXO",IF(AND(COMPARATIVO!$H602="C",COMPARATIVO!$N602="A"),"GIRO MUITO ALTO",IF(AND(COMPARATIVO!$H602="C",COMPARATIVO!$N602="B"),"GIRO ALTO",""))))))))</f>
        <v>#N/A</v>
      </c>
    </row>
    <row r="603" spans="1:15" x14ac:dyDescent="0.25">
      <c r="A603" s="200">
        <f>'CURVA ABC'!A607</f>
        <v>0</v>
      </c>
      <c r="B603" s="200" t="str">
        <f>IFERROR(VLOOKUP(Tabela5[[#This Row],[PRODUTO]],CADASTRO!$B$2:$C$393,2,0),"")</f>
        <v/>
      </c>
      <c r="C603" s="200">
        <f>'CURVA ABC'!B607</f>
        <v>0</v>
      </c>
      <c r="D603" s="194">
        <f>'CURVA ABC'!C607</f>
        <v>0</v>
      </c>
      <c r="E603" s="194">
        <f>'CURVA ABC'!D607</f>
        <v>0</v>
      </c>
      <c r="F603" s="195">
        <f>IFERROR(Tabela5[[#This Row],[VALOR]]/'CURVA ABC'!$C$2,0)</f>
        <v>0</v>
      </c>
      <c r="G603" s="195">
        <f>'CURVA ABC'!E607</f>
        <v>0</v>
      </c>
      <c r="H603" s="196" t="str">
        <f>'CURVA ABC'!F607</f>
        <v/>
      </c>
      <c r="I603" s="196" t="e">
        <f>VLOOKUP(Tabela5[[#This Row],[PRODUTO]],'CURVA ABC'!$H$10:$M$404,2,0)</f>
        <v>#N/A</v>
      </c>
      <c r="J603" s="194" t="e">
        <f>VLOOKUP(Tabela5[[#This Row],[PRODUTO]],'CURVA ABC'!$H$10:$M$404,3,0)</f>
        <v>#N/A</v>
      </c>
      <c r="K603" s="194" t="e">
        <f>VLOOKUP(Tabela5[[#This Row],[PRODUTO]],'CURVA ABC'!$H$10:$M$404,4,0)</f>
        <v>#N/A</v>
      </c>
      <c r="L603" s="195">
        <f>IFERROR(Tabela5[[#This Row],[VALOR.]]/'CURVA ABC'!$J$2,0)</f>
        <v>0</v>
      </c>
      <c r="M603" s="195" t="e">
        <f>VLOOKUP(Tabela5[[#This Row],[PRODUTO]],'CURVA ABC'!$H$10:$M$404,5,0)</f>
        <v>#N/A</v>
      </c>
      <c r="N603" s="196" t="e">
        <f>VLOOKUP(Tabela5[[#This Row],[PRODUTO]],'CURVA ABC'!$H$10:$M$404,6,0)</f>
        <v>#N/A</v>
      </c>
      <c r="O603" s="194" t="e">
        <f>IF(AND(COMPARATIVO!$H603="",COMPARATIVO!$N603=""),"",IF(COMPARATIVO!$H603=COMPARATIVO!$N603,"EQUILIBRADO",IF(AND(COMPARATIVO!$H603="A",COMPARATIVO!$N603="B"),"GIRO BAIXO",IF(AND(COMPARATIVO!$H603="A",COMPARATIVO!$N603="C"),"GIRO MUITO BAIXO",IF(AND(COMPARATIVO!$H603="B",COMPARATIVO!$N603="A"),"GIRO ALTO",IF(AND(COMPARATIVO!$H603="B",COMPARATIVO!$N603="C"),"GIRO BAIXO",IF(AND(COMPARATIVO!$H603="C",COMPARATIVO!$N603="A"),"GIRO MUITO ALTO",IF(AND(COMPARATIVO!$H603="C",COMPARATIVO!$N603="B"),"GIRO ALTO",""))))))))</f>
        <v>#N/A</v>
      </c>
    </row>
    <row r="604" spans="1:15" x14ac:dyDescent="0.25">
      <c r="A604" s="201">
        <f>'CURVA ABC'!A608</f>
        <v>0</v>
      </c>
      <c r="B604" s="201" t="str">
        <f>IFERROR(VLOOKUP(Tabela5[[#This Row],[PRODUTO]],CADASTRO!$B$2:$C$393,2,0),"")</f>
        <v/>
      </c>
      <c r="C604" s="201">
        <f>'CURVA ABC'!B608</f>
        <v>0</v>
      </c>
      <c r="D604" s="197">
        <f>'CURVA ABC'!C608</f>
        <v>0</v>
      </c>
      <c r="E604" s="197">
        <f>'CURVA ABC'!D608</f>
        <v>0</v>
      </c>
      <c r="F604" s="198">
        <f>IFERROR(Tabela5[[#This Row],[VALOR]]/'CURVA ABC'!$C$2,0)</f>
        <v>0</v>
      </c>
      <c r="G604" s="198">
        <f>'CURVA ABC'!E608</f>
        <v>0</v>
      </c>
      <c r="H604" s="199" t="str">
        <f>'CURVA ABC'!F608</f>
        <v/>
      </c>
      <c r="I604" s="199" t="e">
        <f>VLOOKUP(Tabela5[[#This Row],[PRODUTO]],'CURVA ABC'!$H$10:$M$404,2,0)</f>
        <v>#N/A</v>
      </c>
      <c r="J604" s="197" t="e">
        <f>VLOOKUP(Tabela5[[#This Row],[PRODUTO]],'CURVA ABC'!$H$10:$M$404,3,0)</f>
        <v>#N/A</v>
      </c>
      <c r="K604" s="197" t="e">
        <f>VLOOKUP(Tabela5[[#This Row],[PRODUTO]],'CURVA ABC'!$H$10:$M$404,4,0)</f>
        <v>#N/A</v>
      </c>
      <c r="L604" s="198">
        <f>IFERROR(Tabela5[[#This Row],[VALOR.]]/'CURVA ABC'!$J$2,0)</f>
        <v>0</v>
      </c>
      <c r="M604" s="198" t="e">
        <f>VLOOKUP(Tabela5[[#This Row],[PRODUTO]],'CURVA ABC'!$H$10:$M$404,5,0)</f>
        <v>#N/A</v>
      </c>
      <c r="N604" s="199" t="e">
        <f>VLOOKUP(Tabela5[[#This Row],[PRODUTO]],'CURVA ABC'!$H$10:$M$404,6,0)</f>
        <v>#N/A</v>
      </c>
      <c r="O604" s="197" t="e">
        <f>IF(AND(COMPARATIVO!$H604="",COMPARATIVO!$N604=""),"",IF(COMPARATIVO!$H604=COMPARATIVO!$N604,"EQUILIBRADO",IF(AND(COMPARATIVO!$H604="A",COMPARATIVO!$N604="B"),"GIRO BAIXO",IF(AND(COMPARATIVO!$H604="A",COMPARATIVO!$N604="C"),"GIRO MUITO BAIXO",IF(AND(COMPARATIVO!$H604="B",COMPARATIVO!$N604="A"),"GIRO ALTO",IF(AND(COMPARATIVO!$H604="B",COMPARATIVO!$N604="C"),"GIRO BAIXO",IF(AND(COMPARATIVO!$H604="C",COMPARATIVO!$N604="A"),"GIRO MUITO ALTO",IF(AND(COMPARATIVO!$H604="C",COMPARATIVO!$N604="B"),"GIRO ALTO",""))))))))</f>
        <v>#N/A</v>
      </c>
    </row>
    <row r="605" spans="1:15" x14ac:dyDescent="0.25">
      <c r="A605" s="200">
        <f>'CURVA ABC'!A609</f>
        <v>0</v>
      </c>
      <c r="B605" s="200" t="str">
        <f>IFERROR(VLOOKUP(Tabela5[[#This Row],[PRODUTO]],CADASTRO!$B$2:$C$393,2,0),"")</f>
        <v/>
      </c>
      <c r="C605" s="200">
        <f>'CURVA ABC'!B609</f>
        <v>0</v>
      </c>
      <c r="D605" s="194">
        <f>'CURVA ABC'!C609</f>
        <v>0</v>
      </c>
      <c r="E605" s="194">
        <f>'CURVA ABC'!D609</f>
        <v>0</v>
      </c>
      <c r="F605" s="195">
        <f>IFERROR(Tabela5[[#This Row],[VALOR]]/'CURVA ABC'!$C$2,0)</f>
        <v>0</v>
      </c>
      <c r="G605" s="195">
        <f>'CURVA ABC'!E609</f>
        <v>0</v>
      </c>
      <c r="H605" s="196" t="str">
        <f>'CURVA ABC'!F609</f>
        <v/>
      </c>
      <c r="I605" s="196" t="e">
        <f>VLOOKUP(Tabela5[[#This Row],[PRODUTO]],'CURVA ABC'!$H$10:$M$404,2,0)</f>
        <v>#N/A</v>
      </c>
      <c r="J605" s="194" t="e">
        <f>VLOOKUP(Tabela5[[#This Row],[PRODUTO]],'CURVA ABC'!$H$10:$M$404,3,0)</f>
        <v>#N/A</v>
      </c>
      <c r="K605" s="194" t="e">
        <f>VLOOKUP(Tabela5[[#This Row],[PRODUTO]],'CURVA ABC'!$H$10:$M$404,4,0)</f>
        <v>#N/A</v>
      </c>
      <c r="L605" s="195">
        <f>IFERROR(Tabela5[[#This Row],[VALOR.]]/'CURVA ABC'!$J$2,0)</f>
        <v>0</v>
      </c>
      <c r="M605" s="195" t="e">
        <f>VLOOKUP(Tabela5[[#This Row],[PRODUTO]],'CURVA ABC'!$H$10:$M$404,5,0)</f>
        <v>#N/A</v>
      </c>
      <c r="N605" s="196" t="e">
        <f>VLOOKUP(Tabela5[[#This Row],[PRODUTO]],'CURVA ABC'!$H$10:$M$404,6,0)</f>
        <v>#N/A</v>
      </c>
      <c r="O605" s="194" t="e">
        <f>IF(AND(COMPARATIVO!$H605="",COMPARATIVO!$N605=""),"",IF(COMPARATIVO!$H605=COMPARATIVO!$N605,"EQUILIBRADO",IF(AND(COMPARATIVO!$H605="A",COMPARATIVO!$N605="B"),"GIRO BAIXO",IF(AND(COMPARATIVO!$H605="A",COMPARATIVO!$N605="C"),"GIRO MUITO BAIXO",IF(AND(COMPARATIVO!$H605="B",COMPARATIVO!$N605="A"),"GIRO ALTO",IF(AND(COMPARATIVO!$H605="B",COMPARATIVO!$N605="C"),"GIRO BAIXO",IF(AND(COMPARATIVO!$H605="C",COMPARATIVO!$N605="A"),"GIRO MUITO ALTO",IF(AND(COMPARATIVO!$H605="C",COMPARATIVO!$N605="B"),"GIRO ALTO",""))))))))</f>
        <v>#N/A</v>
      </c>
    </row>
    <row r="606" spans="1:15" x14ac:dyDescent="0.25">
      <c r="A606" s="201">
        <f>'CURVA ABC'!A610</f>
        <v>0</v>
      </c>
      <c r="B606" s="201" t="str">
        <f>IFERROR(VLOOKUP(Tabela5[[#This Row],[PRODUTO]],CADASTRO!$B$2:$C$393,2,0),"")</f>
        <v/>
      </c>
      <c r="C606" s="201">
        <f>'CURVA ABC'!B610</f>
        <v>0</v>
      </c>
      <c r="D606" s="197">
        <f>'CURVA ABC'!C610</f>
        <v>0</v>
      </c>
      <c r="E606" s="197">
        <f>'CURVA ABC'!D610</f>
        <v>0</v>
      </c>
      <c r="F606" s="198">
        <f>IFERROR(Tabela5[[#This Row],[VALOR]]/'CURVA ABC'!$C$2,0)</f>
        <v>0</v>
      </c>
      <c r="G606" s="198">
        <f>'CURVA ABC'!E610</f>
        <v>0</v>
      </c>
      <c r="H606" s="199" t="str">
        <f>'CURVA ABC'!F610</f>
        <v/>
      </c>
      <c r="I606" s="199" t="e">
        <f>VLOOKUP(Tabela5[[#This Row],[PRODUTO]],'CURVA ABC'!$H$10:$M$404,2,0)</f>
        <v>#N/A</v>
      </c>
      <c r="J606" s="197" t="e">
        <f>VLOOKUP(Tabela5[[#This Row],[PRODUTO]],'CURVA ABC'!$H$10:$M$404,3,0)</f>
        <v>#N/A</v>
      </c>
      <c r="K606" s="197" t="e">
        <f>VLOOKUP(Tabela5[[#This Row],[PRODUTO]],'CURVA ABC'!$H$10:$M$404,4,0)</f>
        <v>#N/A</v>
      </c>
      <c r="L606" s="198">
        <f>IFERROR(Tabela5[[#This Row],[VALOR.]]/'CURVA ABC'!$J$2,0)</f>
        <v>0</v>
      </c>
      <c r="M606" s="198" t="e">
        <f>VLOOKUP(Tabela5[[#This Row],[PRODUTO]],'CURVA ABC'!$H$10:$M$404,5,0)</f>
        <v>#N/A</v>
      </c>
      <c r="N606" s="199" t="e">
        <f>VLOOKUP(Tabela5[[#This Row],[PRODUTO]],'CURVA ABC'!$H$10:$M$404,6,0)</f>
        <v>#N/A</v>
      </c>
      <c r="O606" s="197" t="e">
        <f>IF(AND(COMPARATIVO!$H606="",COMPARATIVO!$N606=""),"",IF(COMPARATIVO!$H606=COMPARATIVO!$N606,"EQUILIBRADO",IF(AND(COMPARATIVO!$H606="A",COMPARATIVO!$N606="B"),"GIRO BAIXO",IF(AND(COMPARATIVO!$H606="A",COMPARATIVO!$N606="C"),"GIRO MUITO BAIXO",IF(AND(COMPARATIVO!$H606="B",COMPARATIVO!$N606="A"),"GIRO ALTO",IF(AND(COMPARATIVO!$H606="B",COMPARATIVO!$N606="C"),"GIRO BAIXO",IF(AND(COMPARATIVO!$H606="C",COMPARATIVO!$N606="A"),"GIRO MUITO ALTO",IF(AND(COMPARATIVO!$H606="C",COMPARATIVO!$N606="B"),"GIRO ALTO",""))))))))</f>
        <v>#N/A</v>
      </c>
    </row>
    <row r="607" spans="1:15" x14ac:dyDescent="0.25">
      <c r="A607" s="200">
        <f>'CURVA ABC'!A611</f>
        <v>0</v>
      </c>
      <c r="B607" s="200" t="str">
        <f>IFERROR(VLOOKUP(Tabela5[[#This Row],[PRODUTO]],CADASTRO!$B$2:$C$393,2,0),"")</f>
        <v/>
      </c>
      <c r="C607" s="200">
        <f>'CURVA ABC'!B611</f>
        <v>0</v>
      </c>
      <c r="D607" s="194">
        <f>'CURVA ABC'!C611</f>
        <v>0</v>
      </c>
      <c r="E607" s="194">
        <f>'CURVA ABC'!D611</f>
        <v>0</v>
      </c>
      <c r="F607" s="195">
        <f>IFERROR(Tabela5[[#This Row],[VALOR]]/'CURVA ABC'!$C$2,0)</f>
        <v>0</v>
      </c>
      <c r="G607" s="195">
        <f>'CURVA ABC'!E611</f>
        <v>0</v>
      </c>
      <c r="H607" s="196" t="str">
        <f>'CURVA ABC'!F611</f>
        <v/>
      </c>
      <c r="I607" s="196" t="e">
        <f>VLOOKUP(Tabela5[[#This Row],[PRODUTO]],'CURVA ABC'!$H$10:$M$404,2,0)</f>
        <v>#N/A</v>
      </c>
      <c r="J607" s="194" t="e">
        <f>VLOOKUP(Tabela5[[#This Row],[PRODUTO]],'CURVA ABC'!$H$10:$M$404,3,0)</f>
        <v>#N/A</v>
      </c>
      <c r="K607" s="194" t="e">
        <f>VLOOKUP(Tabela5[[#This Row],[PRODUTO]],'CURVA ABC'!$H$10:$M$404,4,0)</f>
        <v>#N/A</v>
      </c>
      <c r="L607" s="195">
        <f>IFERROR(Tabela5[[#This Row],[VALOR.]]/'CURVA ABC'!$J$2,0)</f>
        <v>0</v>
      </c>
      <c r="M607" s="195" t="e">
        <f>VLOOKUP(Tabela5[[#This Row],[PRODUTO]],'CURVA ABC'!$H$10:$M$404,5,0)</f>
        <v>#N/A</v>
      </c>
      <c r="N607" s="196" t="e">
        <f>VLOOKUP(Tabela5[[#This Row],[PRODUTO]],'CURVA ABC'!$H$10:$M$404,6,0)</f>
        <v>#N/A</v>
      </c>
      <c r="O607" s="194" t="e">
        <f>IF(AND(COMPARATIVO!$H607="",COMPARATIVO!$N607=""),"",IF(COMPARATIVO!$H607=COMPARATIVO!$N607,"EQUILIBRADO",IF(AND(COMPARATIVO!$H607="A",COMPARATIVO!$N607="B"),"GIRO BAIXO",IF(AND(COMPARATIVO!$H607="A",COMPARATIVO!$N607="C"),"GIRO MUITO BAIXO",IF(AND(COMPARATIVO!$H607="B",COMPARATIVO!$N607="A"),"GIRO ALTO",IF(AND(COMPARATIVO!$H607="B",COMPARATIVO!$N607="C"),"GIRO BAIXO",IF(AND(COMPARATIVO!$H607="C",COMPARATIVO!$N607="A"),"GIRO MUITO ALTO",IF(AND(COMPARATIVO!$H607="C",COMPARATIVO!$N607="B"),"GIRO ALTO",""))))))))</f>
        <v>#N/A</v>
      </c>
    </row>
    <row r="608" spans="1:15" x14ac:dyDescent="0.25">
      <c r="A608" s="201">
        <f>'CURVA ABC'!A612</f>
        <v>0</v>
      </c>
      <c r="B608" s="201" t="str">
        <f>IFERROR(VLOOKUP(Tabela5[[#This Row],[PRODUTO]],CADASTRO!$B$2:$C$393,2,0),"")</f>
        <v/>
      </c>
      <c r="C608" s="201">
        <f>'CURVA ABC'!B612</f>
        <v>0</v>
      </c>
      <c r="D608" s="197">
        <f>'CURVA ABC'!C612</f>
        <v>0</v>
      </c>
      <c r="E608" s="197">
        <f>'CURVA ABC'!D612</f>
        <v>0</v>
      </c>
      <c r="F608" s="198">
        <f>IFERROR(Tabela5[[#This Row],[VALOR]]/'CURVA ABC'!$C$2,0)</f>
        <v>0</v>
      </c>
      <c r="G608" s="198">
        <f>'CURVA ABC'!E612</f>
        <v>0</v>
      </c>
      <c r="H608" s="199" t="str">
        <f>'CURVA ABC'!F612</f>
        <v/>
      </c>
      <c r="I608" s="199" t="e">
        <f>VLOOKUP(Tabela5[[#This Row],[PRODUTO]],'CURVA ABC'!$H$10:$M$404,2,0)</f>
        <v>#N/A</v>
      </c>
      <c r="J608" s="197" t="e">
        <f>VLOOKUP(Tabela5[[#This Row],[PRODUTO]],'CURVA ABC'!$H$10:$M$404,3,0)</f>
        <v>#N/A</v>
      </c>
      <c r="K608" s="197" t="e">
        <f>VLOOKUP(Tabela5[[#This Row],[PRODUTO]],'CURVA ABC'!$H$10:$M$404,4,0)</f>
        <v>#N/A</v>
      </c>
      <c r="L608" s="198">
        <f>IFERROR(Tabela5[[#This Row],[VALOR.]]/'CURVA ABC'!$J$2,0)</f>
        <v>0</v>
      </c>
      <c r="M608" s="198" t="e">
        <f>VLOOKUP(Tabela5[[#This Row],[PRODUTO]],'CURVA ABC'!$H$10:$M$404,5,0)</f>
        <v>#N/A</v>
      </c>
      <c r="N608" s="199" t="e">
        <f>VLOOKUP(Tabela5[[#This Row],[PRODUTO]],'CURVA ABC'!$H$10:$M$404,6,0)</f>
        <v>#N/A</v>
      </c>
      <c r="O608" s="197" t="e">
        <f>IF(AND(COMPARATIVO!$H608="",COMPARATIVO!$N608=""),"",IF(COMPARATIVO!$H608=COMPARATIVO!$N608,"EQUILIBRADO",IF(AND(COMPARATIVO!$H608="A",COMPARATIVO!$N608="B"),"GIRO BAIXO",IF(AND(COMPARATIVO!$H608="A",COMPARATIVO!$N608="C"),"GIRO MUITO BAIXO",IF(AND(COMPARATIVO!$H608="B",COMPARATIVO!$N608="A"),"GIRO ALTO",IF(AND(COMPARATIVO!$H608="B",COMPARATIVO!$N608="C"),"GIRO BAIXO",IF(AND(COMPARATIVO!$H608="C",COMPARATIVO!$N608="A"),"GIRO MUITO ALTO",IF(AND(COMPARATIVO!$H608="C",COMPARATIVO!$N608="B"),"GIRO ALTO",""))))))))</f>
        <v>#N/A</v>
      </c>
    </row>
    <row r="609" spans="1:15" x14ac:dyDescent="0.25">
      <c r="A609" s="200">
        <f>'CURVA ABC'!A613</f>
        <v>0</v>
      </c>
      <c r="B609" s="200" t="str">
        <f>IFERROR(VLOOKUP(Tabela5[[#This Row],[PRODUTO]],CADASTRO!$B$2:$C$393,2,0),"")</f>
        <v/>
      </c>
      <c r="C609" s="200">
        <f>'CURVA ABC'!B613</f>
        <v>0</v>
      </c>
      <c r="D609" s="194">
        <f>'CURVA ABC'!C613</f>
        <v>0</v>
      </c>
      <c r="E609" s="194">
        <f>'CURVA ABC'!D613</f>
        <v>0</v>
      </c>
      <c r="F609" s="195">
        <f>IFERROR(Tabela5[[#This Row],[VALOR]]/'CURVA ABC'!$C$2,0)</f>
        <v>0</v>
      </c>
      <c r="G609" s="195">
        <f>'CURVA ABC'!E613</f>
        <v>0</v>
      </c>
      <c r="H609" s="196" t="str">
        <f>'CURVA ABC'!F613</f>
        <v/>
      </c>
      <c r="I609" s="196" t="e">
        <f>VLOOKUP(Tabela5[[#This Row],[PRODUTO]],'CURVA ABC'!$H$10:$M$404,2,0)</f>
        <v>#N/A</v>
      </c>
      <c r="J609" s="194" t="e">
        <f>VLOOKUP(Tabela5[[#This Row],[PRODUTO]],'CURVA ABC'!$H$10:$M$404,3,0)</f>
        <v>#N/A</v>
      </c>
      <c r="K609" s="194" t="e">
        <f>VLOOKUP(Tabela5[[#This Row],[PRODUTO]],'CURVA ABC'!$H$10:$M$404,4,0)</f>
        <v>#N/A</v>
      </c>
      <c r="L609" s="195">
        <f>IFERROR(Tabela5[[#This Row],[VALOR.]]/'CURVA ABC'!$J$2,0)</f>
        <v>0</v>
      </c>
      <c r="M609" s="195" t="e">
        <f>VLOOKUP(Tabela5[[#This Row],[PRODUTO]],'CURVA ABC'!$H$10:$M$404,5,0)</f>
        <v>#N/A</v>
      </c>
      <c r="N609" s="196" t="e">
        <f>VLOOKUP(Tabela5[[#This Row],[PRODUTO]],'CURVA ABC'!$H$10:$M$404,6,0)</f>
        <v>#N/A</v>
      </c>
      <c r="O609" s="194" t="e">
        <f>IF(AND(COMPARATIVO!$H609="",COMPARATIVO!$N609=""),"",IF(COMPARATIVO!$H609=COMPARATIVO!$N609,"EQUILIBRADO",IF(AND(COMPARATIVO!$H609="A",COMPARATIVO!$N609="B"),"GIRO BAIXO",IF(AND(COMPARATIVO!$H609="A",COMPARATIVO!$N609="C"),"GIRO MUITO BAIXO",IF(AND(COMPARATIVO!$H609="B",COMPARATIVO!$N609="A"),"GIRO ALTO",IF(AND(COMPARATIVO!$H609="B",COMPARATIVO!$N609="C"),"GIRO BAIXO",IF(AND(COMPARATIVO!$H609="C",COMPARATIVO!$N609="A"),"GIRO MUITO ALTO",IF(AND(COMPARATIVO!$H609="C",COMPARATIVO!$N609="B"),"GIRO ALTO",""))))))))</f>
        <v>#N/A</v>
      </c>
    </row>
    <row r="610" spans="1:15" x14ac:dyDescent="0.25">
      <c r="A610" s="201">
        <f>'CURVA ABC'!A614</f>
        <v>0</v>
      </c>
      <c r="B610" s="201" t="str">
        <f>IFERROR(VLOOKUP(Tabela5[[#This Row],[PRODUTO]],CADASTRO!$B$2:$C$393,2,0),"")</f>
        <v/>
      </c>
      <c r="C610" s="201">
        <f>'CURVA ABC'!B614</f>
        <v>0</v>
      </c>
      <c r="D610" s="197">
        <f>'CURVA ABC'!C614</f>
        <v>0</v>
      </c>
      <c r="E610" s="197">
        <f>'CURVA ABC'!D614</f>
        <v>0</v>
      </c>
      <c r="F610" s="198">
        <f>IFERROR(Tabela5[[#This Row],[VALOR]]/'CURVA ABC'!$C$2,0)</f>
        <v>0</v>
      </c>
      <c r="G610" s="198">
        <f>'CURVA ABC'!E614</f>
        <v>0</v>
      </c>
      <c r="H610" s="199" t="str">
        <f>'CURVA ABC'!F614</f>
        <v/>
      </c>
      <c r="I610" s="199" t="e">
        <f>VLOOKUP(Tabela5[[#This Row],[PRODUTO]],'CURVA ABC'!$H$10:$M$404,2,0)</f>
        <v>#N/A</v>
      </c>
      <c r="J610" s="197" t="e">
        <f>VLOOKUP(Tabela5[[#This Row],[PRODUTO]],'CURVA ABC'!$H$10:$M$404,3,0)</f>
        <v>#N/A</v>
      </c>
      <c r="K610" s="197" t="e">
        <f>VLOOKUP(Tabela5[[#This Row],[PRODUTO]],'CURVA ABC'!$H$10:$M$404,4,0)</f>
        <v>#N/A</v>
      </c>
      <c r="L610" s="198">
        <f>IFERROR(Tabela5[[#This Row],[VALOR.]]/'CURVA ABC'!$J$2,0)</f>
        <v>0</v>
      </c>
      <c r="M610" s="198" t="e">
        <f>VLOOKUP(Tabela5[[#This Row],[PRODUTO]],'CURVA ABC'!$H$10:$M$404,5,0)</f>
        <v>#N/A</v>
      </c>
      <c r="N610" s="199" t="e">
        <f>VLOOKUP(Tabela5[[#This Row],[PRODUTO]],'CURVA ABC'!$H$10:$M$404,6,0)</f>
        <v>#N/A</v>
      </c>
      <c r="O610" s="197" t="e">
        <f>IF(AND(COMPARATIVO!$H610="",COMPARATIVO!$N610=""),"",IF(COMPARATIVO!$H610=COMPARATIVO!$N610,"EQUILIBRADO",IF(AND(COMPARATIVO!$H610="A",COMPARATIVO!$N610="B"),"GIRO BAIXO",IF(AND(COMPARATIVO!$H610="A",COMPARATIVO!$N610="C"),"GIRO MUITO BAIXO",IF(AND(COMPARATIVO!$H610="B",COMPARATIVO!$N610="A"),"GIRO ALTO",IF(AND(COMPARATIVO!$H610="B",COMPARATIVO!$N610="C"),"GIRO BAIXO",IF(AND(COMPARATIVO!$H610="C",COMPARATIVO!$N610="A"),"GIRO MUITO ALTO",IF(AND(COMPARATIVO!$H610="C",COMPARATIVO!$N610="B"),"GIRO ALTO",""))))))))</f>
        <v>#N/A</v>
      </c>
    </row>
    <row r="611" spans="1:15" x14ac:dyDescent="0.25">
      <c r="A611" s="200">
        <f>'CURVA ABC'!A615</f>
        <v>0</v>
      </c>
      <c r="B611" s="200" t="str">
        <f>IFERROR(VLOOKUP(Tabela5[[#This Row],[PRODUTO]],CADASTRO!$B$2:$C$393,2,0),"")</f>
        <v/>
      </c>
      <c r="C611" s="200">
        <f>'CURVA ABC'!B615</f>
        <v>0</v>
      </c>
      <c r="D611" s="194">
        <f>'CURVA ABC'!C615</f>
        <v>0</v>
      </c>
      <c r="E611" s="194">
        <f>'CURVA ABC'!D615</f>
        <v>0</v>
      </c>
      <c r="F611" s="195">
        <f>IFERROR(Tabela5[[#This Row],[VALOR]]/'CURVA ABC'!$C$2,0)</f>
        <v>0</v>
      </c>
      <c r="G611" s="195">
        <f>'CURVA ABC'!E615</f>
        <v>0</v>
      </c>
      <c r="H611" s="196" t="str">
        <f>'CURVA ABC'!F615</f>
        <v/>
      </c>
      <c r="I611" s="196" t="e">
        <f>VLOOKUP(Tabela5[[#This Row],[PRODUTO]],'CURVA ABC'!$H$10:$M$404,2,0)</f>
        <v>#N/A</v>
      </c>
      <c r="J611" s="194" t="e">
        <f>VLOOKUP(Tabela5[[#This Row],[PRODUTO]],'CURVA ABC'!$H$10:$M$404,3,0)</f>
        <v>#N/A</v>
      </c>
      <c r="K611" s="194" t="e">
        <f>VLOOKUP(Tabela5[[#This Row],[PRODUTO]],'CURVA ABC'!$H$10:$M$404,4,0)</f>
        <v>#N/A</v>
      </c>
      <c r="L611" s="195">
        <f>IFERROR(Tabela5[[#This Row],[VALOR.]]/'CURVA ABC'!$J$2,0)</f>
        <v>0</v>
      </c>
      <c r="M611" s="195" t="e">
        <f>VLOOKUP(Tabela5[[#This Row],[PRODUTO]],'CURVA ABC'!$H$10:$M$404,5,0)</f>
        <v>#N/A</v>
      </c>
      <c r="N611" s="196" t="e">
        <f>VLOOKUP(Tabela5[[#This Row],[PRODUTO]],'CURVA ABC'!$H$10:$M$404,6,0)</f>
        <v>#N/A</v>
      </c>
      <c r="O611" s="194" t="e">
        <f>IF(AND(COMPARATIVO!$H611="",COMPARATIVO!$N611=""),"",IF(COMPARATIVO!$H611=COMPARATIVO!$N611,"EQUILIBRADO",IF(AND(COMPARATIVO!$H611="A",COMPARATIVO!$N611="B"),"GIRO BAIXO",IF(AND(COMPARATIVO!$H611="A",COMPARATIVO!$N611="C"),"GIRO MUITO BAIXO",IF(AND(COMPARATIVO!$H611="B",COMPARATIVO!$N611="A"),"GIRO ALTO",IF(AND(COMPARATIVO!$H611="B",COMPARATIVO!$N611="C"),"GIRO BAIXO",IF(AND(COMPARATIVO!$H611="C",COMPARATIVO!$N611="A"),"GIRO MUITO ALTO",IF(AND(COMPARATIVO!$H611="C",COMPARATIVO!$N611="B"),"GIRO ALTO",""))))))))</f>
        <v>#N/A</v>
      </c>
    </row>
    <row r="612" spans="1:15" x14ac:dyDescent="0.25">
      <c r="A612" s="201">
        <f>'CURVA ABC'!A616</f>
        <v>0</v>
      </c>
      <c r="B612" s="201" t="str">
        <f>IFERROR(VLOOKUP(Tabela5[[#This Row],[PRODUTO]],CADASTRO!$B$2:$C$393,2,0),"")</f>
        <v/>
      </c>
      <c r="C612" s="201">
        <f>'CURVA ABC'!B616</f>
        <v>0</v>
      </c>
      <c r="D612" s="197">
        <f>'CURVA ABC'!C616</f>
        <v>0</v>
      </c>
      <c r="E612" s="197">
        <f>'CURVA ABC'!D616</f>
        <v>0</v>
      </c>
      <c r="F612" s="198">
        <f>IFERROR(Tabela5[[#This Row],[VALOR]]/'CURVA ABC'!$C$2,0)</f>
        <v>0</v>
      </c>
      <c r="G612" s="198">
        <f>'CURVA ABC'!E616</f>
        <v>0</v>
      </c>
      <c r="H612" s="199" t="str">
        <f>'CURVA ABC'!F616</f>
        <v/>
      </c>
      <c r="I612" s="199" t="e">
        <f>VLOOKUP(Tabela5[[#This Row],[PRODUTO]],'CURVA ABC'!$H$10:$M$404,2,0)</f>
        <v>#N/A</v>
      </c>
      <c r="J612" s="197" t="e">
        <f>VLOOKUP(Tabela5[[#This Row],[PRODUTO]],'CURVA ABC'!$H$10:$M$404,3,0)</f>
        <v>#N/A</v>
      </c>
      <c r="K612" s="197" t="e">
        <f>VLOOKUP(Tabela5[[#This Row],[PRODUTO]],'CURVA ABC'!$H$10:$M$404,4,0)</f>
        <v>#N/A</v>
      </c>
      <c r="L612" s="198">
        <f>IFERROR(Tabela5[[#This Row],[VALOR.]]/'CURVA ABC'!$J$2,0)</f>
        <v>0</v>
      </c>
      <c r="M612" s="198" t="e">
        <f>VLOOKUP(Tabela5[[#This Row],[PRODUTO]],'CURVA ABC'!$H$10:$M$404,5,0)</f>
        <v>#N/A</v>
      </c>
      <c r="N612" s="199" t="e">
        <f>VLOOKUP(Tabela5[[#This Row],[PRODUTO]],'CURVA ABC'!$H$10:$M$404,6,0)</f>
        <v>#N/A</v>
      </c>
      <c r="O612" s="197" t="e">
        <f>IF(AND(COMPARATIVO!$H612="",COMPARATIVO!$N612=""),"",IF(COMPARATIVO!$H612=COMPARATIVO!$N612,"EQUILIBRADO",IF(AND(COMPARATIVO!$H612="A",COMPARATIVO!$N612="B"),"GIRO BAIXO",IF(AND(COMPARATIVO!$H612="A",COMPARATIVO!$N612="C"),"GIRO MUITO BAIXO",IF(AND(COMPARATIVO!$H612="B",COMPARATIVO!$N612="A"),"GIRO ALTO",IF(AND(COMPARATIVO!$H612="B",COMPARATIVO!$N612="C"),"GIRO BAIXO",IF(AND(COMPARATIVO!$H612="C",COMPARATIVO!$N612="A"),"GIRO MUITO ALTO",IF(AND(COMPARATIVO!$H612="C",COMPARATIVO!$N612="B"),"GIRO ALTO",""))))))))</f>
        <v>#N/A</v>
      </c>
    </row>
    <row r="613" spans="1:15" x14ac:dyDescent="0.25">
      <c r="A613" s="200">
        <f>'CURVA ABC'!A617</f>
        <v>0</v>
      </c>
      <c r="B613" s="200" t="str">
        <f>IFERROR(VLOOKUP(Tabela5[[#This Row],[PRODUTO]],CADASTRO!$B$2:$C$393,2,0),"")</f>
        <v/>
      </c>
      <c r="C613" s="200">
        <f>'CURVA ABC'!B617</f>
        <v>0</v>
      </c>
      <c r="D613" s="194">
        <f>'CURVA ABC'!C617</f>
        <v>0</v>
      </c>
      <c r="E613" s="194">
        <f>'CURVA ABC'!D617</f>
        <v>0</v>
      </c>
      <c r="F613" s="195">
        <f>IFERROR(Tabela5[[#This Row],[VALOR]]/'CURVA ABC'!$C$2,0)</f>
        <v>0</v>
      </c>
      <c r="G613" s="195">
        <f>'CURVA ABC'!E617</f>
        <v>0</v>
      </c>
      <c r="H613" s="196" t="str">
        <f>'CURVA ABC'!F617</f>
        <v/>
      </c>
      <c r="I613" s="196" t="e">
        <f>VLOOKUP(Tabela5[[#This Row],[PRODUTO]],'CURVA ABC'!$H$10:$M$404,2,0)</f>
        <v>#N/A</v>
      </c>
      <c r="J613" s="194" t="e">
        <f>VLOOKUP(Tabela5[[#This Row],[PRODUTO]],'CURVA ABC'!$H$10:$M$404,3,0)</f>
        <v>#N/A</v>
      </c>
      <c r="K613" s="194" t="e">
        <f>VLOOKUP(Tabela5[[#This Row],[PRODUTO]],'CURVA ABC'!$H$10:$M$404,4,0)</f>
        <v>#N/A</v>
      </c>
      <c r="L613" s="195">
        <f>IFERROR(Tabela5[[#This Row],[VALOR.]]/'CURVA ABC'!$J$2,0)</f>
        <v>0</v>
      </c>
      <c r="M613" s="195" t="e">
        <f>VLOOKUP(Tabela5[[#This Row],[PRODUTO]],'CURVA ABC'!$H$10:$M$404,5,0)</f>
        <v>#N/A</v>
      </c>
      <c r="N613" s="196" t="e">
        <f>VLOOKUP(Tabela5[[#This Row],[PRODUTO]],'CURVA ABC'!$H$10:$M$404,6,0)</f>
        <v>#N/A</v>
      </c>
      <c r="O613" s="194" t="e">
        <f>IF(AND(COMPARATIVO!$H613="",COMPARATIVO!$N613=""),"",IF(COMPARATIVO!$H613=COMPARATIVO!$N613,"EQUILIBRADO",IF(AND(COMPARATIVO!$H613="A",COMPARATIVO!$N613="B"),"GIRO BAIXO",IF(AND(COMPARATIVO!$H613="A",COMPARATIVO!$N613="C"),"GIRO MUITO BAIXO",IF(AND(COMPARATIVO!$H613="B",COMPARATIVO!$N613="A"),"GIRO ALTO",IF(AND(COMPARATIVO!$H613="B",COMPARATIVO!$N613="C"),"GIRO BAIXO",IF(AND(COMPARATIVO!$H613="C",COMPARATIVO!$N613="A"),"GIRO MUITO ALTO",IF(AND(COMPARATIVO!$H613="C",COMPARATIVO!$N613="B"),"GIRO ALTO",""))))))))</f>
        <v>#N/A</v>
      </c>
    </row>
    <row r="614" spans="1:15" x14ac:dyDescent="0.25">
      <c r="A614" s="201">
        <f>'CURVA ABC'!A618</f>
        <v>0</v>
      </c>
      <c r="B614" s="201" t="str">
        <f>IFERROR(VLOOKUP(Tabela5[[#This Row],[PRODUTO]],CADASTRO!$B$2:$C$393,2,0),"")</f>
        <v/>
      </c>
      <c r="C614" s="201">
        <f>'CURVA ABC'!B618</f>
        <v>0</v>
      </c>
      <c r="D614" s="197">
        <f>'CURVA ABC'!C618</f>
        <v>0</v>
      </c>
      <c r="E614" s="197">
        <f>'CURVA ABC'!D618</f>
        <v>0</v>
      </c>
      <c r="F614" s="198">
        <f>IFERROR(Tabela5[[#This Row],[VALOR]]/'CURVA ABC'!$C$2,0)</f>
        <v>0</v>
      </c>
      <c r="G614" s="198">
        <f>'CURVA ABC'!E618</f>
        <v>0</v>
      </c>
      <c r="H614" s="199" t="str">
        <f>'CURVA ABC'!F618</f>
        <v/>
      </c>
      <c r="I614" s="199" t="e">
        <f>VLOOKUP(Tabela5[[#This Row],[PRODUTO]],'CURVA ABC'!$H$10:$M$404,2,0)</f>
        <v>#N/A</v>
      </c>
      <c r="J614" s="197" t="e">
        <f>VLOOKUP(Tabela5[[#This Row],[PRODUTO]],'CURVA ABC'!$H$10:$M$404,3,0)</f>
        <v>#N/A</v>
      </c>
      <c r="K614" s="197" t="e">
        <f>VLOOKUP(Tabela5[[#This Row],[PRODUTO]],'CURVA ABC'!$H$10:$M$404,4,0)</f>
        <v>#N/A</v>
      </c>
      <c r="L614" s="198">
        <f>IFERROR(Tabela5[[#This Row],[VALOR.]]/'CURVA ABC'!$J$2,0)</f>
        <v>0</v>
      </c>
      <c r="M614" s="198" t="e">
        <f>VLOOKUP(Tabela5[[#This Row],[PRODUTO]],'CURVA ABC'!$H$10:$M$404,5,0)</f>
        <v>#N/A</v>
      </c>
      <c r="N614" s="199" t="e">
        <f>VLOOKUP(Tabela5[[#This Row],[PRODUTO]],'CURVA ABC'!$H$10:$M$404,6,0)</f>
        <v>#N/A</v>
      </c>
      <c r="O614" s="197" t="e">
        <f>IF(AND(COMPARATIVO!$H614="",COMPARATIVO!$N614=""),"",IF(COMPARATIVO!$H614=COMPARATIVO!$N614,"EQUILIBRADO",IF(AND(COMPARATIVO!$H614="A",COMPARATIVO!$N614="B"),"GIRO BAIXO",IF(AND(COMPARATIVO!$H614="A",COMPARATIVO!$N614="C"),"GIRO MUITO BAIXO",IF(AND(COMPARATIVO!$H614="B",COMPARATIVO!$N614="A"),"GIRO ALTO",IF(AND(COMPARATIVO!$H614="B",COMPARATIVO!$N614="C"),"GIRO BAIXO",IF(AND(COMPARATIVO!$H614="C",COMPARATIVO!$N614="A"),"GIRO MUITO ALTO",IF(AND(COMPARATIVO!$H614="C",COMPARATIVO!$N614="B"),"GIRO ALTO",""))))))))</f>
        <v>#N/A</v>
      </c>
    </row>
    <row r="615" spans="1:15" x14ac:dyDescent="0.25">
      <c r="A615" s="200">
        <f>'CURVA ABC'!A619</f>
        <v>0</v>
      </c>
      <c r="B615" s="200" t="str">
        <f>IFERROR(VLOOKUP(Tabela5[[#This Row],[PRODUTO]],CADASTRO!$B$2:$C$393,2,0),"")</f>
        <v/>
      </c>
      <c r="C615" s="200">
        <f>'CURVA ABC'!B619</f>
        <v>0</v>
      </c>
      <c r="D615" s="194">
        <f>'CURVA ABC'!C619</f>
        <v>0</v>
      </c>
      <c r="E615" s="194">
        <f>'CURVA ABC'!D619</f>
        <v>0</v>
      </c>
      <c r="F615" s="195">
        <f>IFERROR(Tabela5[[#This Row],[VALOR]]/'CURVA ABC'!$C$2,0)</f>
        <v>0</v>
      </c>
      <c r="G615" s="195">
        <f>'CURVA ABC'!E619</f>
        <v>0</v>
      </c>
      <c r="H615" s="196" t="str">
        <f>'CURVA ABC'!F619</f>
        <v/>
      </c>
      <c r="I615" s="196" t="e">
        <f>VLOOKUP(Tabela5[[#This Row],[PRODUTO]],'CURVA ABC'!$H$10:$M$404,2,0)</f>
        <v>#N/A</v>
      </c>
      <c r="J615" s="194" t="e">
        <f>VLOOKUP(Tabela5[[#This Row],[PRODUTO]],'CURVA ABC'!$H$10:$M$404,3,0)</f>
        <v>#N/A</v>
      </c>
      <c r="K615" s="194" t="e">
        <f>VLOOKUP(Tabela5[[#This Row],[PRODUTO]],'CURVA ABC'!$H$10:$M$404,4,0)</f>
        <v>#N/A</v>
      </c>
      <c r="L615" s="195">
        <f>IFERROR(Tabela5[[#This Row],[VALOR.]]/'CURVA ABC'!$J$2,0)</f>
        <v>0</v>
      </c>
      <c r="M615" s="195" t="e">
        <f>VLOOKUP(Tabela5[[#This Row],[PRODUTO]],'CURVA ABC'!$H$10:$M$404,5,0)</f>
        <v>#N/A</v>
      </c>
      <c r="N615" s="196" t="e">
        <f>VLOOKUP(Tabela5[[#This Row],[PRODUTO]],'CURVA ABC'!$H$10:$M$404,6,0)</f>
        <v>#N/A</v>
      </c>
      <c r="O615" s="194" t="e">
        <f>IF(AND(COMPARATIVO!$H615="",COMPARATIVO!$N615=""),"",IF(COMPARATIVO!$H615=COMPARATIVO!$N615,"EQUILIBRADO",IF(AND(COMPARATIVO!$H615="A",COMPARATIVO!$N615="B"),"GIRO BAIXO",IF(AND(COMPARATIVO!$H615="A",COMPARATIVO!$N615="C"),"GIRO MUITO BAIXO",IF(AND(COMPARATIVO!$H615="B",COMPARATIVO!$N615="A"),"GIRO ALTO",IF(AND(COMPARATIVO!$H615="B",COMPARATIVO!$N615="C"),"GIRO BAIXO",IF(AND(COMPARATIVO!$H615="C",COMPARATIVO!$N615="A"),"GIRO MUITO ALTO",IF(AND(COMPARATIVO!$H615="C",COMPARATIVO!$N615="B"),"GIRO ALTO",""))))))))</f>
        <v>#N/A</v>
      </c>
    </row>
    <row r="616" spans="1:15" x14ac:dyDescent="0.25">
      <c r="A616" s="201">
        <f>'CURVA ABC'!A620</f>
        <v>0</v>
      </c>
      <c r="B616" s="201" t="str">
        <f>IFERROR(VLOOKUP(Tabela5[[#This Row],[PRODUTO]],CADASTRO!$B$2:$C$393,2,0),"")</f>
        <v/>
      </c>
      <c r="C616" s="201">
        <f>'CURVA ABC'!B620</f>
        <v>0</v>
      </c>
      <c r="D616" s="197">
        <f>'CURVA ABC'!C620</f>
        <v>0</v>
      </c>
      <c r="E616" s="197">
        <f>'CURVA ABC'!D620</f>
        <v>0</v>
      </c>
      <c r="F616" s="198">
        <f>IFERROR(Tabela5[[#This Row],[VALOR]]/'CURVA ABC'!$C$2,0)</f>
        <v>0</v>
      </c>
      <c r="G616" s="198">
        <f>'CURVA ABC'!E620</f>
        <v>0</v>
      </c>
      <c r="H616" s="199" t="str">
        <f>'CURVA ABC'!F620</f>
        <v/>
      </c>
      <c r="I616" s="199" t="e">
        <f>VLOOKUP(Tabela5[[#This Row],[PRODUTO]],'CURVA ABC'!$H$10:$M$404,2,0)</f>
        <v>#N/A</v>
      </c>
      <c r="J616" s="197" t="e">
        <f>VLOOKUP(Tabela5[[#This Row],[PRODUTO]],'CURVA ABC'!$H$10:$M$404,3,0)</f>
        <v>#N/A</v>
      </c>
      <c r="K616" s="197" t="e">
        <f>VLOOKUP(Tabela5[[#This Row],[PRODUTO]],'CURVA ABC'!$H$10:$M$404,4,0)</f>
        <v>#N/A</v>
      </c>
      <c r="L616" s="198">
        <f>IFERROR(Tabela5[[#This Row],[VALOR.]]/'CURVA ABC'!$J$2,0)</f>
        <v>0</v>
      </c>
      <c r="M616" s="198" t="e">
        <f>VLOOKUP(Tabela5[[#This Row],[PRODUTO]],'CURVA ABC'!$H$10:$M$404,5,0)</f>
        <v>#N/A</v>
      </c>
      <c r="N616" s="199" t="e">
        <f>VLOOKUP(Tabela5[[#This Row],[PRODUTO]],'CURVA ABC'!$H$10:$M$404,6,0)</f>
        <v>#N/A</v>
      </c>
      <c r="O616" s="197" t="e">
        <f>IF(AND(COMPARATIVO!$H616="",COMPARATIVO!$N616=""),"",IF(COMPARATIVO!$H616=COMPARATIVO!$N616,"EQUILIBRADO",IF(AND(COMPARATIVO!$H616="A",COMPARATIVO!$N616="B"),"GIRO BAIXO",IF(AND(COMPARATIVO!$H616="A",COMPARATIVO!$N616="C"),"GIRO MUITO BAIXO",IF(AND(COMPARATIVO!$H616="B",COMPARATIVO!$N616="A"),"GIRO ALTO",IF(AND(COMPARATIVO!$H616="B",COMPARATIVO!$N616="C"),"GIRO BAIXO",IF(AND(COMPARATIVO!$H616="C",COMPARATIVO!$N616="A"),"GIRO MUITO ALTO",IF(AND(COMPARATIVO!$H616="C",COMPARATIVO!$N616="B"),"GIRO ALTO",""))))))))</f>
        <v>#N/A</v>
      </c>
    </row>
    <row r="617" spans="1:15" x14ac:dyDescent="0.25">
      <c r="A617" s="200">
        <f>'CURVA ABC'!A621</f>
        <v>0</v>
      </c>
      <c r="B617" s="200" t="str">
        <f>IFERROR(VLOOKUP(Tabela5[[#This Row],[PRODUTO]],CADASTRO!$B$2:$C$393,2,0),"")</f>
        <v/>
      </c>
      <c r="C617" s="200">
        <f>'CURVA ABC'!B621</f>
        <v>0</v>
      </c>
      <c r="D617" s="194">
        <f>'CURVA ABC'!C621</f>
        <v>0</v>
      </c>
      <c r="E617" s="194">
        <f>'CURVA ABC'!D621</f>
        <v>0</v>
      </c>
      <c r="F617" s="195">
        <f>IFERROR(Tabela5[[#This Row],[VALOR]]/'CURVA ABC'!$C$2,0)</f>
        <v>0</v>
      </c>
      <c r="G617" s="195">
        <f>'CURVA ABC'!E621</f>
        <v>0</v>
      </c>
      <c r="H617" s="196" t="str">
        <f>'CURVA ABC'!F621</f>
        <v/>
      </c>
      <c r="I617" s="196" t="e">
        <f>VLOOKUP(Tabela5[[#This Row],[PRODUTO]],'CURVA ABC'!$H$10:$M$404,2,0)</f>
        <v>#N/A</v>
      </c>
      <c r="J617" s="194" t="e">
        <f>VLOOKUP(Tabela5[[#This Row],[PRODUTO]],'CURVA ABC'!$H$10:$M$404,3,0)</f>
        <v>#N/A</v>
      </c>
      <c r="K617" s="194" t="e">
        <f>VLOOKUP(Tabela5[[#This Row],[PRODUTO]],'CURVA ABC'!$H$10:$M$404,4,0)</f>
        <v>#N/A</v>
      </c>
      <c r="L617" s="195">
        <f>IFERROR(Tabela5[[#This Row],[VALOR.]]/'CURVA ABC'!$J$2,0)</f>
        <v>0</v>
      </c>
      <c r="M617" s="195" t="e">
        <f>VLOOKUP(Tabela5[[#This Row],[PRODUTO]],'CURVA ABC'!$H$10:$M$404,5,0)</f>
        <v>#N/A</v>
      </c>
      <c r="N617" s="196" t="e">
        <f>VLOOKUP(Tabela5[[#This Row],[PRODUTO]],'CURVA ABC'!$H$10:$M$404,6,0)</f>
        <v>#N/A</v>
      </c>
      <c r="O617" s="194" t="e">
        <f>IF(AND(COMPARATIVO!$H617="",COMPARATIVO!$N617=""),"",IF(COMPARATIVO!$H617=COMPARATIVO!$N617,"EQUILIBRADO",IF(AND(COMPARATIVO!$H617="A",COMPARATIVO!$N617="B"),"GIRO BAIXO",IF(AND(COMPARATIVO!$H617="A",COMPARATIVO!$N617="C"),"GIRO MUITO BAIXO",IF(AND(COMPARATIVO!$H617="B",COMPARATIVO!$N617="A"),"GIRO ALTO",IF(AND(COMPARATIVO!$H617="B",COMPARATIVO!$N617="C"),"GIRO BAIXO",IF(AND(COMPARATIVO!$H617="C",COMPARATIVO!$N617="A"),"GIRO MUITO ALTO",IF(AND(COMPARATIVO!$H617="C",COMPARATIVO!$N617="B"),"GIRO ALTO",""))))))))</f>
        <v>#N/A</v>
      </c>
    </row>
    <row r="618" spans="1:15" x14ac:dyDescent="0.25">
      <c r="A618" s="201">
        <f>'CURVA ABC'!A622</f>
        <v>0</v>
      </c>
      <c r="B618" s="201" t="str">
        <f>IFERROR(VLOOKUP(Tabela5[[#This Row],[PRODUTO]],CADASTRO!$B$2:$C$393,2,0),"")</f>
        <v/>
      </c>
      <c r="C618" s="201">
        <f>'CURVA ABC'!B622</f>
        <v>0</v>
      </c>
      <c r="D618" s="197">
        <f>'CURVA ABC'!C622</f>
        <v>0</v>
      </c>
      <c r="E618" s="197">
        <f>'CURVA ABC'!D622</f>
        <v>0</v>
      </c>
      <c r="F618" s="198">
        <f>IFERROR(Tabela5[[#This Row],[VALOR]]/'CURVA ABC'!$C$2,0)</f>
        <v>0</v>
      </c>
      <c r="G618" s="198">
        <f>'CURVA ABC'!E622</f>
        <v>0</v>
      </c>
      <c r="H618" s="199" t="str">
        <f>'CURVA ABC'!F622</f>
        <v/>
      </c>
      <c r="I618" s="199" t="e">
        <f>VLOOKUP(Tabela5[[#This Row],[PRODUTO]],'CURVA ABC'!$H$10:$M$404,2,0)</f>
        <v>#N/A</v>
      </c>
      <c r="J618" s="197" t="e">
        <f>VLOOKUP(Tabela5[[#This Row],[PRODUTO]],'CURVA ABC'!$H$10:$M$404,3,0)</f>
        <v>#N/A</v>
      </c>
      <c r="K618" s="197" t="e">
        <f>VLOOKUP(Tabela5[[#This Row],[PRODUTO]],'CURVA ABC'!$H$10:$M$404,4,0)</f>
        <v>#N/A</v>
      </c>
      <c r="L618" s="198">
        <f>IFERROR(Tabela5[[#This Row],[VALOR.]]/'CURVA ABC'!$J$2,0)</f>
        <v>0</v>
      </c>
      <c r="M618" s="198" t="e">
        <f>VLOOKUP(Tabela5[[#This Row],[PRODUTO]],'CURVA ABC'!$H$10:$M$404,5,0)</f>
        <v>#N/A</v>
      </c>
      <c r="N618" s="199" t="e">
        <f>VLOOKUP(Tabela5[[#This Row],[PRODUTO]],'CURVA ABC'!$H$10:$M$404,6,0)</f>
        <v>#N/A</v>
      </c>
      <c r="O618" s="197" t="e">
        <f>IF(AND(COMPARATIVO!$H618="",COMPARATIVO!$N618=""),"",IF(COMPARATIVO!$H618=COMPARATIVO!$N618,"EQUILIBRADO",IF(AND(COMPARATIVO!$H618="A",COMPARATIVO!$N618="B"),"GIRO BAIXO",IF(AND(COMPARATIVO!$H618="A",COMPARATIVO!$N618="C"),"GIRO MUITO BAIXO",IF(AND(COMPARATIVO!$H618="B",COMPARATIVO!$N618="A"),"GIRO ALTO",IF(AND(COMPARATIVO!$H618="B",COMPARATIVO!$N618="C"),"GIRO BAIXO",IF(AND(COMPARATIVO!$H618="C",COMPARATIVO!$N618="A"),"GIRO MUITO ALTO",IF(AND(COMPARATIVO!$H618="C",COMPARATIVO!$N618="B"),"GIRO ALTO",""))))))))</f>
        <v>#N/A</v>
      </c>
    </row>
    <row r="619" spans="1:15" x14ac:dyDescent="0.25">
      <c r="A619" s="200">
        <f>'CURVA ABC'!A623</f>
        <v>0</v>
      </c>
      <c r="B619" s="200" t="str">
        <f>IFERROR(VLOOKUP(Tabela5[[#This Row],[PRODUTO]],CADASTRO!$B$2:$C$393,2,0),"")</f>
        <v/>
      </c>
      <c r="C619" s="200">
        <f>'CURVA ABC'!B623</f>
        <v>0</v>
      </c>
      <c r="D619" s="194">
        <f>'CURVA ABC'!C623</f>
        <v>0</v>
      </c>
      <c r="E619" s="194">
        <f>'CURVA ABC'!D623</f>
        <v>0</v>
      </c>
      <c r="F619" s="195">
        <f>IFERROR(Tabela5[[#This Row],[VALOR]]/'CURVA ABC'!$C$2,0)</f>
        <v>0</v>
      </c>
      <c r="G619" s="195">
        <f>'CURVA ABC'!E623</f>
        <v>0</v>
      </c>
      <c r="H619" s="196" t="str">
        <f>'CURVA ABC'!F623</f>
        <v/>
      </c>
      <c r="I619" s="196" t="e">
        <f>VLOOKUP(Tabela5[[#This Row],[PRODUTO]],'CURVA ABC'!$H$10:$M$404,2,0)</f>
        <v>#N/A</v>
      </c>
      <c r="J619" s="194" t="e">
        <f>VLOOKUP(Tabela5[[#This Row],[PRODUTO]],'CURVA ABC'!$H$10:$M$404,3,0)</f>
        <v>#N/A</v>
      </c>
      <c r="K619" s="194" t="e">
        <f>VLOOKUP(Tabela5[[#This Row],[PRODUTO]],'CURVA ABC'!$H$10:$M$404,4,0)</f>
        <v>#N/A</v>
      </c>
      <c r="L619" s="195">
        <f>IFERROR(Tabela5[[#This Row],[VALOR.]]/'CURVA ABC'!$J$2,0)</f>
        <v>0</v>
      </c>
      <c r="M619" s="195" t="e">
        <f>VLOOKUP(Tabela5[[#This Row],[PRODUTO]],'CURVA ABC'!$H$10:$M$404,5,0)</f>
        <v>#N/A</v>
      </c>
      <c r="N619" s="196" t="e">
        <f>VLOOKUP(Tabela5[[#This Row],[PRODUTO]],'CURVA ABC'!$H$10:$M$404,6,0)</f>
        <v>#N/A</v>
      </c>
      <c r="O619" s="194" t="e">
        <f>IF(AND(COMPARATIVO!$H619="",COMPARATIVO!$N619=""),"",IF(COMPARATIVO!$H619=COMPARATIVO!$N619,"EQUILIBRADO",IF(AND(COMPARATIVO!$H619="A",COMPARATIVO!$N619="B"),"GIRO BAIXO",IF(AND(COMPARATIVO!$H619="A",COMPARATIVO!$N619="C"),"GIRO MUITO BAIXO",IF(AND(COMPARATIVO!$H619="B",COMPARATIVO!$N619="A"),"GIRO ALTO",IF(AND(COMPARATIVO!$H619="B",COMPARATIVO!$N619="C"),"GIRO BAIXO",IF(AND(COMPARATIVO!$H619="C",COMPARATIVO!$N619="A"),"GIRO MUITO ALTO",IF(AND(COMPARATIVO!$H619="C",COMPARATIVO!$N619="B"),"GIRO ALTO",""))))))))</f>
        <v>#N/A</v>
      </c>
    </row>
    <row r="620" spans="1:15" x14ac:dyDescent="0.25">
      <c r="A620" s="201">
        <f>'CURVA ABC'!A624</f>
        <v>0</v>
      </c>
      <c r="B620" s="201" t="str">
        <f>IFERROR(VLOOKUP(Tabela5[[#This Row],[PRODUTO]],CADASTRO!$B$2:$C$393,2,0),"")</f>
        <v/>
      </c>
      <c r="C620" s="201">
        <f>'CURVA ABC'!B624</f>
        <v>0</v>
      </c>
      <c r="D620" s="197">
        <f>'CURVA ABC'!C624</f>
        <v>0</v>
      </c>
      <c r="E620" s="197">
        <f>'CURVA ABC'!D624</f>
        <v>0</v>
      </c>
      <c r="F620" s="198">
        <f>IFERROR(Tabela5[[#This Row],[VALOR]]/'CURVA ABC'!$C$2,0)</f>
        <v>0</v>
      </c>
      <c r="G620" s="198">
        <f>'CURVA ABC'!E624</f>
        <v>0</v>
      </c>
      <c r="H620" s="199" t="str">
        <f>'CURVA ABC'!F624</f>
        <v/>
      </c>
      <c r="I620" s="199" t="e">
        <f>VLOOKUP(Tabela5[[#This Row],[PRODUTO]],'CURVA ABC'!$H$10:$M$404,2,0)</f>
        <v>#N/A</v>
      </c>
      <c r="J620" s="197" t="e">
        <f>VLOOKUP(Tabela5[[#This Row],[PRODUTO]],'CURVA ABC'!$H$10:$M$404,3,0)</f>
        <v>#N/A</v>
      </c>
      <c r="K620" s="197" t="e">
        <f>VLOOKUP(Tabela5[[#This Row],[PRODUTO]],'CURVA ABC'!$H$10:$M$404,4,0)</f>
        <v>#N/A</v>
      </c>
      <c r="L620" s="198">
        <f>IFERROR(Tabela5[[#This Row],[VALOR.]]/'CURVA ABC'!$J$2,0)</f>
        <v>0</v>
      </c>
      <c r="M620" s="198" t="e">
        <f>VLOOKUP(Tabela5[[#This Row],[PRODUTO]],'CURVA ABC'!$H$10:$M$404,5,0)</f>
        <v>#N/A</v>
      </c>
      <c r="N620" s="199" t="e">
        <f>VLOOKUP(Tabela5[[#This Row],[PRODUTO]],'CURVA ABC'!$H$10:$M$404,6,0)</f>
        <v>#N/A</v>
      </c>
      <c r="O620" s="197" t="e">
        <f>IF(AND(COMPARATIVO!$H620="",COMPARATIVO!$N620=""),"",IF(COMPARATIVO!$H620=COMPARATIVO!$N620,"EQUILIBRADO",IF(AND(COMPARATIVO!$H620="A",COMPARATIVO!$N620="B"),"GIRO BAIXO",IF(AND(COMPARATIVO!$H620="A",COMPARATIVO!$N620="C"),"GIRO MUITO BAIXO",IF(AND(COMPARATIVO!$H620="B",COMPARATIVO!$N620="A"),"GIRO ALTO",IF(AND(COMPARATIVO!$H620="B",COMPARATIVO!$N620="C"),"GIRO BAIXO",IF(AND(COMPARATIVO!$H620="C",COMPARATIVO!$N620="A"),"GIRO MUITO ALTO",IF(AND(COMPARATIVO!$H620="C",COMPARATIVO!$N620="B"),"GIRO ALTO",""))))))))</f>
        <v>#N/A</v>
      </c>
    </row>
    <row r="621" spans="1:15" x14ac:dyDescent="0.25">
      <c r="A621" s="200">
        <f>'CURVA ABC'!A625</f>
        <v>0</v>
      </c>
      <c r="B621" s="200" t="str">
        <f>IFERROR(VLOOKUP(Tabela5[[#This Row],[PRODUTO]],CADASTRO!$B$2:$C$393,2,0),"")</f>
        <v/>
      </c>
      <c r="C621" s="200">
        <f>'CURVA ABC'!B625</f>
        <v>0</v>
      </c>
      <c r="D621" s="194">
        <f>'CURVA ABC'!C625</f>
        <v>0</v>
      </c>
      <c r="E621" s="194">
        <f>'CURVA ABC'!D625</f>
        <v>0</v>
      </c>
      <c r="F621" s="195">
        <f>IFERROR(Tabela5[[#This Row],[VALOR]]/'CURVA ABC'!$C$2,0)</f>
        <v>0</v>
      </c>
      <c r="G621" s="195">
        <f>'CURVA ABC'!E625</f>
        <v>0</v>
      </c>
      <c r="H621" s="196" t="str">
        <f>'CURVA ABC'!F625</f>
        <v/>
      </c>
      <c r="I621" s="196" t="e">
        <f>VLOOKUP(Tabela5[[#This Row],[PRODUTO]],'CURVA ABC'!$H$10:$M$404,2,0)</f>
        <v>#N/A</v>
      </c>
      <c r="J621" s="194" t="e">
        <f>VLOOKUP(Tabela5[[#This Row],[PRODUTO]],'CURVA ABC'!$H$10:$M$404,3,0)</f>
        <v>#N/A</v>
      </c>
      <c r="K621" s="194" t="e">
        <f>VLOOKUP(Tabela5[[#This Row],[PRODUTO]],'CURVA ABC'!$H$10:$M$404,4,0)</f>
        <v>#N/A</v>
      </c>
      <c r="L621" s="195">
        <f>IFERROR(Tabela5[[#This Row],[VALOR.]]/'CURVA ABC'!$J$2,0)</f>
        <v>0</v>
      </c>
      <c r="M621" s="195" t="e">
        <f>VLOOKUP(Tabela5[[#This Row],[PRODUTO]],'CURVA ABC'!$H$10:$M$404,5,0)</f>
        <v>#N/A</v>
      </c>
      <c r="N621" s="196" t="e">
        <f>VLOOKUP(Tabela5[[#This Row],[PRODUTO]],'CURVA ABC'!$H$10:$M$404,6,0)</f>
        <v>#N/A</v>
      </c>
      <c r="O621" s="194" t="e">
        <f>IF(AND(COMPARATIVO!$H621="",COMPARATIVO!$N621=""),"",IF(COMPARATIVO!$H621=COMPARATIVO!$N621,"EQUILIBRADO",IF(AND(COMPARATIVO!$H621="A",COMPARATIVO!$N621="B"),"GIRO BAIXO",IF(AND(COMPARATIVO!$H621="A",COMPARATIVO!$N621="C"),"GIRO MUITO BAIXO",IF(AND(COMPARATIVO!$H621="B",COMPARATIVO!$N621="A"),"GIRO ALTO",IF(AND(COMPARATIVO!$H621="B",COMPARATIVO!$N621="C"),"GIRO BAIXO",IF(AND(COMPARATIVO!$H621="C",COMPARATIVO!$N621="A"),"GIRO MUITO ALTO",IF(AND(COMPARATIVO!$H621="C",COMPARATIVO!$N621="B"),"GIRO ALTO",""))))))))</f>
        <v>#N/A</v>
      </c>
    </row>
    <row r="622" spans="1:15" x14ac:dyDescent="0.25">
      <c r="A622" s="201">
        <f>'CURVA ABC'!A626</f>
        <v>0</v>
      </c>
      <c r="B622" s="201" t="str">
        <f>IFERROR(VLOOKUP(Tabela5[[#This Row],[PRODUTO]],CADASTRO!$B$2:$C$393,2,0),"")</f>
        <v/>
      </c>
      <c r="C622" s="201">
        <f>'CURVA ABC'!B626</f>
        <v>0</v>
      </c>
      <c r="D622" s="197">
        <f>'CURVA ABC'!C626</f>
        <v>0</v>
      </c>
      <c r="E622" s="197">
        <f>'CURVA ABC'!D626</f>
        <v>0</v>
      </c>
      <c r="F622" s="198">
        <f>IFERROR(Tabela5[[#This Row],[VALOR]]/'CURVA ABC'!$C$2,0)</f>
        <v>0</v>
      </c>
      <c r="G622" s="198">
        <f>'CURVA ABC'!E626</f>
        <v>0</v>
      </c>
      <c r="H622" s="199" t="str">
        <f>'CURVA ABC'!F626</f>
        <v/>
      </c>
      <c r="I622" s="199" t="e">
        <f>VLOOKUP(Tabela5[[#This Row],[PRODUTO]],'CURVA ABC'!$H$10:$M$404,2,0)</f>
        <v>#N/A</v>
      </c>
      <c r="J622" s="197" t="e">
        <f>VLOOKUP(Tabela5[[#This Row],[PRODUTO]],'CURVA ABC'!$H$10:$M$404,3,0)</f>
        <v>#N/A</v>
      </c>
      <c r="K622" s="197" t="e">
        <f>VLOOKUP(Tabela5[[#This Row],[PRODUTO]],'CURVA ABC'!$H$10:$M$404,4,0)</f>
        <v>#N/A</v>
      </c>
      <c r="L622" s="198">
        <f>IFERROR(Tabela5[[#This Row],[VALOR.]]/'CURVA ABC'!$J$2,0)</f>
        <v>0</v>
      </c>
      <c r="M622" s="198" t="e">
        <f>VLOOKUP(Tabela5[[#This Row],[PRODUTO]],'CURVA ABC'!$H$10:$M$404,5,0)</f>
        <v>#N/A</v>
      </c>
      <c r="N622" s="199" t="e">
        <f>VLOOKUP(Tabela5[[#This Row],[PRODUTO]],'CURVA ABC'!$H$10:$M$404,6,0)</f>
        <v>#N/A</v>
      </c>
      <c r="O622" s="197" t="e">
        <f>IF(AND(COMPARATIVO!$H622="",COMPARATIVO!$N622=""),"",IF(COMPARATIVO!$H622=COMPARATIVO!$N622,"EQUILIBRADO",IF(AND(COMPARATIVO!$H622="A",COMPARATIVO!$N622="B"),"GIRO BAIXO",IF(AND(COMPARATIVO!$H622="A",COMPARATIVO!$N622="C"),"GIRO MUITO BAIXO",IF(AND(COMPARATIVO!$H622="B",COMPARATIVO!$N622="A"),"GIRO ALTO",IF(AND(COMPARATIVO!$H622="B",COMPARATIVO!$N622="C"),"GIRO BAIXO",IF(AND(COMPARATIVO!$H622="C",COMPARATIVO!$N622="A"),"GIRO MUITO ALTO",IF(AND(COMPARATIVO!$H622="C",COMPARATIVO!$N622="B"),"GIRO ALTO",""))))))))</f>
        <v>#N/A</v>
      </c>
    </row>
    <row r="623" spans="1:15" x14ac:dyDescent="0.25">
      <c r="A623" s="200">
        <f>'CURVA ABC'!A627</f>
        <v>0</v>
      </c>
      <c r="B623" s="200" t="str">
        <f>IFERROR(VLOOKUP(Tabela5[[#This Row],[PRODUTO]],CADASTRO!$B$2:$C$393,2,0),"")</f>
        <v/>
      </c>
      <c r="C623" s="200">
        <f>'CURVA ABC'!B627</f>
        <v>0</v>
      </c>
      <c r="D623" s="194">
        <f>'CURVA ABC'!C627</f>
        <v>0</v>
      </c>
      <c r="E623" s="194">
        <f>'CURVA ABC'!D627</f>
        <v>0</v>
      </c>
      <c r="F623" s="195">
        <f>IFERROR(Tabela5[[#This Row],[VALOR]]/'CURVA ABC'!$C$2,0)</f>
        <v>0</v>
      </c>
      <c r="G623" s="195">
        <f>'CURVA ABC'!E627</f>
        <v>0</v>
      </c>
      <c r="H623" s="196" t="str">
        <f>'CURVA ABC'!F627</f>
        <v/>
      </c>
      <c r="I623" s="196" t="e">
        <f>VLOOKUP(Tabela5[[#This Row],[PRODUTO]],'CURVA ABC'!$H$10:$M$404,2,0)</f>
        <v>#N/A</v>
      </c>
      <c r="J623" s="194" t="e">
        <f>VLOOKUP(Tabela5[[#This Row],[PRODUTO]],'CURVA ABC'!$H$10:$M$404,3,0)</f>
        <v>#N/A</v>
      </c>
      <c r="K623" s="194" t="e">
        <f>VLOOKUP(Tabela5[[#This Row],[PRODUTO]],'CURVA ABC'!$H$10:$M$404,4,0)</f>
        <v>#N/A</v>
      </c>
      <c r="L623" s="195">
        <f>IFERROR(Tabela5[[#This Row],[VALOR.]]/'CURVA ABC'!$J$2,0)</f>
        <v>0</v>
      </c>
      <c r="M623" s="195" t="e">
        <f>VLOOKUP(Tabela5[[#This Row],[PRODUTO]],'CURVA ABC'!$H$10:$M$404,5,0)</f>
        <v>#N/A</v>
      </c>
      <c r="N623" s="196" t="e">
        <f>VLOOKUP(Tabela5[[#This Row],[PRODUTO]],'CURVA ABC'!$H$10:$M$404,6,0)</f>
        <v>#N/A</v>
      </c>
      <c r="O623" s="194" t="e">
        <f>IF(AND(COMPARATIVO!$H623="",COMPARATIVO!$N623=""),"",IF(COMPARATIVO!$H623=COMPARATIVO!$N623,"EQUILIBRADO",IF(AND(COMPARATIVO!$H623="A",COMPARATIVO!$N623="B"),"GIRO BAIXO",IF(AND(COMPARATIVO!$H623="A",COMPARATIVO!$N623="C"),"GIRO MUITO BAIXO",IF(AND(COMPARATIVO!$H623="B",COMPARATIVO!$N623="A"),"GIRO ALTO",IF(AND(COMPARATIVO!$H623="B",COMPARATIVO!$N623="C"),"GIRO BAIXO",IF(AND(COMPARATIVO!$H623="C",COMPARATIVO!$N623="A"),"GIRO MUITO ALTO",IF(AND(COMPARATIVO!$H623="C",COMPARATIVO!$N623="B"),"GIRO ALTO",""))))))))</f>
        <v>#N/A</v>
      </c>
    </row>
    <row r="624" spans="1:15" x14ac:dyDescent="0.25">
      <c r="A624" s="201">
        <f>'CURVA ABC'!A628</f>
        <v>0</v>
      </c>
      <c r="B624" s="201" t="str">
        <f>IFERROR(VLOOKUP(Tabela5[[#This Row],[PRODUTO]],CADASTRO!$B$2:$C$393,2,0),"")</f>
        <v/>
      </c>
      <c r="C624" s="201">
        <f>'CURVA ABC'!B628</f>
        <v>0</v>
      </c>
      <c r="D624" s="197">
        <f>'CURVA ABC'!C628</f>
        <v>0</v>
      </c>
      <c r="E624" s="197">
        <f>'CURVA ABC'!D628</f>
        <v>0</v>
      </c>
      <c r="F624" s="198">
        <f>IFERROR(Tabela5[[#This Row],[VALOR]]/'CURVA ABC'!$C$2,0)</f>
        <v>0</v>
      </c>
      <c r="G624" s="198">
        <f>'CURVA ABC'!E628</f>
        <v>0</v>
      </c>
      <c r="H624" s="199" t="str">
        <f>'CURVA ABC'!F628</f>
        <v/>
      </c>
      <c r="I624" s="199" t="e">
        <f>VLOOKUP(Tabela5[[#This Row],[PRODUTO]],'CURVA ABC'!$H$10:$M$404,2,0)</f>
        <v>#N/A</v>
      </c>
      <c r="J624" s="197" t="e">
        <f>VLOOKUP(Tabela5[[#This Row],[PRODUTO]],'CURVA ABC'!$H$10:$M$404,3,0)</f>
        <v>#N/A</v>
      </c>
      <c r="K624" s="197" t="e">
        <f>VLOOKUP(Tabela5[[#This Row],[PRODUTO]],'CURVA ABC'!$H$10:$M$404,4,0)</f>
        <v>#N/A</v>
      </c>
      <c r="L624" s="198">
        <f>IFERROR(Tabela5[[#This Row],[VALOR.]]/'CURVA ABC'!$J$2,0)</f>
        <v>0</v>
      </c>
      <c r="M624" s="198" t="e">
        <f>VLOOKUP(Tabela5[[#This Row],[PRODUTO]],'CURVA ABC'!$H$10:$M$404,5,0)</f>
        <v>#N/A</v>
      </c>
      <c r="N624" s="199" t="e">
        <f>VLOOKUP(Tabela5[[#This Row],[PRODUTO]],'CURVA ABC'!$H$10:$M$404,6,0)</f>
        <v>#N/A</v>
      </c>
      <c r="O624" s="197" t="e">
        <f>IF(AND(COMPARATIVO!$H624="",COMPARATIVO!$N624=""),"",IF(COMPARATIVO!$H624=COMPARATIVO!$N624,"EQUILIBRADO",IF(AND(COMPARATIVO!$H624="A",COMPARATIVO!$N624="B"),"GIRO BAIXO",IF(AND(COMPARATIVO!$H624="A",COMPARATIVO!$N624="C"),"GIRO MUITO BAIXO",IF(AND(COMPARATIVO!$H624="B",COMPARATIVO!$N624="A"),"GIRO ALTO",IF(AND(COMPARATIVO!$H624="B",COMPARATIVO!$N624="C"),"GIRO BAIXO",IF(AND(COMPARATIVO!$H624="C",COMPARATIVO!$N624="A"),"GIRO MUITO ALTO",IF(AND(COMPARATIVO!$H624="C",COMPARATIVO!$N624="B"),"GIRO ALTO",""))))))))</f>
        <v>#N/A</v>
      </c>
    </row>
    <row r="625" spans="1:15" x14ac:dyDescent="0.25">
      <c r="A625" s="200">
        <f>'CURVA ABC'!A629</f>
        <v>0</v>
      </c>
      <c r="B625" s="200" t="str">
        <f>IFERROR(VLOOKUP(Tabela5[[#This Row],[PRODUTO]],CADASTRO!$B$2:$C$393,2,0),"")</f>
        <v/>
      </c>
      <c r="C625" s="200">
        <f>'CURVA ABC'!B629</f>
        <v>0</v>
      </c>
      <c r="D625" s="194">
        <f>'CURVA ABC'!C629</f>
        <v>0</v>
      </c>
      <c r="E625" s="194">
        <f>'CURVA ABC'!D629</f>
        <v>0</v>
      </c>
      <c r="F625" s="195">
        <f>IFERROR(Tabela5[[#This Row],[VALOR]]/'CURVA ABC'!$C$2,0)</f>
        <v>0</v>
      </c>
      <c r="G625" s="195">
        <f>'CURVA ABC'!E629</f>
        <v>0</v>
      </c>
      <c r="H625" s="196" t="str">
        <f>'CURVA ABC'!F629</f>
        <v/>
      </c>
      <c r="I625" s="196" t="e">
        <f>VLOOKUP(Tabela5[[#This Row],[PRODUTO]],'CURVA ABC'!$H$10:$M$404,2,0)</f>
        <v>#N/A</v>
      </c>
      <c r="J625" s="194" t="e">
        <f>VLOOKUP(Tabela5[[#This Row],[PRODUTO]],'CURVA ABC'!$H$10:$M$404,3,0)</f>
        <v>#N/A</v>
      </c>
      <c r="K625" s="194" t="e">
        <f>VLOOKUP(Tabela5[[#This Row],[PRODUTO]],'CURVA ABC'!$H$10:$M$404,4,0)</f>
        <v>#N/A</v>
      </c>
      <c r="L625" s="195">
        <f>IFERROR(Tabela5[[#This Row],[VALOR.]]/'CURVA ABC'!$J$2,0)</f>
        <v>0</v>
      </c>
      <c r="M625" s="195" t="e">
        <f>VLOOKUP(Tabela5[[#This Row],[PRODUTO]],'CURVA ABC'!$H$10:$M$404,5,0)</f>
        <v>#N/A</v>
      </c>
      <c r="N625" s="196" t="e">
        <f>VLOOKUP(Tabela5[[#This Row],[PRODUTO]],'CURVA ABC'!$H$10:$M$404,6,0)</f>
        <v>#N/A</v>
      </c>
      <c r="O625" s="194" t="e">
        <f>IF(AND(COMPARATIVO!$H625="",COMPARATIVO!$N625=""),"",IF(COMPARATIVO!$H625=COMPARATIVO!$N625,"EQUILIBRADO",IF(AND(COMPARATIVO!$H625="A",COMPARATIVO!$N625="B"),"GIRO BAIXO",IF(AND(COMPARATIVO!$H625="A",COMPARATIVO!$N625="C"),"GIRO MUITO BAIXO",IF(AND(COMPARATIVO!$H625="B",COMPARATIVO!$N625="A"),"GIRO ALTO",IF(AND(COMPARATIVO!$H625="B",COMPARATIVO!$N625="C"),"GIRO BAIXO",IF(AND(COMPARATIVO!$H625="C",COMPARATIVO!$N625="A"),"GIRO MUITO ALTO",IF(AND(COMPARATIVO!$H625="C",COMPARATIVO!$N625="B"),"GIRO ALTO",""))))))))</f>
        <v>#N/A</v>
      </c>
    </row>
    <row r="626" spans="1:15" x14ac:dyDescent="0.25">
      <c r="A626" s="201">
        <f>'CURVA ABC'!A630</f>
        <v>0</v>
      </c>
      <c r="B626" s="201" t="str">
        <f>IFERROR(VLOOKUP(Tabela5[[#This Row],[PRODUTO]],CADASTRO!$B$2:$C$393,2,0),"")</f>
        <v/>
      </c>
      <c r="C626" s="201">
        <f>'CURVA ABC'!B630</f>
        <v>0</v>
      </c>
      <c r="D626" s="197">
        <f>'CURVA ABC'!C630</f>
        <v>0</v>
      </c>
      <c r="E626" s="197">
        <f>'CURVA ABC'!D630</f>
        <v>0</v>
      </c>
      <c r="F626" s="198">
        <f>IFERROR(Tabela5[[#This Row],[VALOR]]/'CURVA ABC'!$C$2,0)</f>
        <v>0</v>
      </c>
      <c r="G626" s="198">
        <f>'CURVA ABC'!E630</f>
        <v>0</v>
      </c>
      <c r="H626" s="199" t="str">
        <f>'CURVA ABC'!F630</f>
        <v/>
      </c>
      <c r="I626" s="199" t="e">
        <f>VLOOKUP(Tabela5[[#This Row],[PRODUTO]],'CURVA ABC'!$H$10:$M$404,2,0)</f>
        <v>#N/A</v>
      </c>
      <c r="J626" s="197" t="e">
        <f>VLOOKUP(Tabela5[[#This Row],[PRODUTO]],'CURVA ABC'!$H$10:$M$404,3,0)</f>
        <v>#N/A</v>
      </c>
      <c r="K626" s="197" t="e">
        <f>VLOOKUP(Tabela5[[#This Row],[PRODUTO]],'CURVA ABC'!$H$10:$M$404,4,0)</f>
        <v>#N/A</v>
      </c>
      <c r="L626" s="198">
        <f>IFERROR(Tabela5[[#This Row],[VALOR.]]/'CURVA ABC'!$J$2,0)</f>
        <v>0</v>
      </c>
      <c r="M626" s="198" t="e">
        <f>VLOOKUP(Tabela5[[#This Row],[PRODUTO]],'CURVA ABC'!$H$10:$M$404,5,0)</f>
        <v>#N/A</v>
      </c>
      <c r="N626" s="199" t="e">
        <f>VLOOKUP(Tabela5[[#This Row],[PRODUTO]],'CURVA ABC'!$H$10:$M$404,6,0)</f>
        <v>#N/A</v>
      </c>
      <c r="O626" s="197" t="e">
        <f>IF(AND(COMPARATIVO!$H626="",COMPARATIVO!$N626=""),"",IF(COMPARATIVO!$H626=COMPARATIVO!$N626,"EQUILIBRADO",IF(AND(COMPARATIVO!$H626="A",COMPARATIVO!$N626="B"),"GIRO BAIXO",IF(AND(COMPARATIVO!$H626="A",COMPARATIVO!$N626="C"),"GIRO MUITO BAIXO",IF(AND(COMPARATIVO!$H626="B",COMPARATIVO!$N626="A"),"GIRO ALTO",IF(AND(COMPARATIVO!$H626="B",COMPARATIVO!$N626="C"),"GIRO BAIXO",IF(AND(COMPARATIVO!$H626="C",COMPARATIVO!$N626="A"),"GIRO MUITO ALTO",IF(AND(COMPARATIVO!$H626="C",COMPARATIVO!$N626="B"),"GIRO ALTO",""))))))))</f>
        <v>#N/A</v>
      </c>
    </row>
    <row r="627" spans="1:15" x14ac:dyDescent="0.25">
      <c r="A627" s="200">
        <f>'CURVA ABC'!A631</f>
        <v>0</v>
      </c>
      <c r="B627" s="200" t="str">
        <f>IFERROR(VLOOKUP(Tabela5[[#This Row],[PRODUTO]],CADASTRO!$B$2:$C$393,2,0),"")</f>
        <v/>
      </c>
      <c r="C627" s="200">
        <f>'CURVA ABC'!B631</f>
        <v>0</v>
      </c>
      <c r="D627" s="194">
        <f>'CURVA ABC'!C631</f>
        <v>0</v>
      </c>
      <c r="E627" s="194">
        <f>'CURVA ABC'!D631</f>
        <v>0</v>
      </c>
      <c r="F627" s="195">
        <f>IFERROR(Tabela5[[#This Row],[VALOR]]/'CURVA ABC'!$C$2,0)</f>
        <v>0</v>
      </c>
      <c r="G627" s="195">
        <f>'CURVA ABC'!E631</f>
        <v>0</v>
      </c>
      <c r="H627" s="196" t="str">
        <f>'CURVA ABC'!F631</f>
        <v/>
      </c>
      <c r="I627" s="196" t="e">
        <f>VLOOKUP(Tabela5[[#This Row],[PRODUTO]],'CURVA ABC'!$H$10:$M$404,2,0)</f>
        <v>#N/A</v>
      </c>
      <c r="J627" s="194" t="e">
        <f>VLOOKUP(Tabela5[[#This Row],[PRODUTO]],'CURVA ABC'!$H$10:$M$404,3,0)</f>
        <v>#N/A</v>
      </c>
      <c r="K627" s="194" t="e">
        <f>VLOOKUP(Tabela5[[#This Row],[PRODUTO]],'CURVA ABC'!$H$10:$M$404,4,0)</f>
        <v>#N/A</v>
      </c>
      <c r="L627" s="195">
        <f>IFERROR(Tabela5[[#This Row],[VALOR.]]/'CURVA ABC'!$J$2,0)</f>
        <v>0</v>
      </c>
      <c r="M627" s="195" t="e">
        <f>VLOOKUP(Tabela5[[#This Row],[PRODUTO]],'CURVA ABC'!$H$10:$M$404,5,0)</f>
        <v>#N/A</v>
      </c>
      <c r="N627" s="196" t="e">
        <f>VLOOKUP(Tabela5[[#This Row],[PRODUTO]],'CURVA ABC'!$H$10:$M$404,6,0)</f>
        <v>#N/A</v>
      </c>
      <c r="O627" s="194" t="e">
        <f>IF(AND(COMPARATIVO!$H627="",COMPARATIVO!$N627=""),"",IF(COMPARATIVO!$H627=COMPARATIVO!$N627,"EQUILIBRADO",IF(AND(COMPARATIVO!$H627="A",COMPARATIVO!$N627="B"),"GIRO BAIXO",IF(AND(COMPARATIVO!$H627="A",COMPARATIVO!$N627="C"),"GIRO MUITO BAIXO",IF(AND(COMPARATIVO!$H627="B",COMPARATIVO!$N627="A"),"GIRO ALTO",IF(AND(COMPARATIVO!$H627="B",COMPARATIVO!$N627="C"),"GIRO BAIXO",IF(AND(COMPARATIVO!$H627="C",COMPARATIVO!$N627="A"),"GIRO MUITO ALTO",IF(AND(COMPARATIVO!$H627="C",COMPARATIVO!$N627="B"),"GIRO ALTO",""))))))))</f>
        <v>#N/A</v>
      </c>
    </row>
    <row r="628" spans="1:15" x14ac:dyDescent="0.25">
      <c r="A628" s="201">
        <f>'CURVA ABC'!A632</f>
        <v>0</v>
      </c>
      <c r="B628" s="201" t="str">
        <f>IFERROR(VLOOKUP(Tabela5[[#This Row],[PRODUTO]],CADASTRO!$B$2:$C$393,2,0),"")</f>
        <v/>
      </c>
      <c r="C628" s="201">
        <f>'CURVA ABC'!B632</f>
        <v>0</v>
      </c>
      <c r="D628" s="197">
        <f>'CURVA ABC'!C632</f>
        <v>0</v>
      </c>
      <c r="E628" s="197">
        <f>'CURVA ABC'!D632</f>
        <v>0</v>
      </c>
      <c r="F628" s="198">
        <f>IFERROR(Tabela5[[#This Row],[VALOR]]/'CURVA ABC'!$C$2,0)</f>
        <v>0</v>
      </c>
      <c r="G628" s="198">
        <f>'CURVA ABC'!E632</f>
        <v>0</v>
      </c>
      <c r="H628" s="199" t="str">
        <f>'CURVA ABC'!F632</f>
        <v/>
      </c>
      <c r="I628" s="199" t="e">
        <f>VLOOKUP(Tabela5[[#This Row],[PRODUTO]],'CURVA ABC'!$H$10:$M$404,2,0)</f>
        <v>#N/A</v>
      </c>
      <c r="J628" s="197" t="e">
        <f>VLOOKUP(Tabela5[[#This Row],[PRODUTO]],'CURVA ABC'!$H$10:$M$404,3,0)</f>
        <v>#N/A</v>
      </c>
      <c r="K628" s="197" t="e">
        <f>VLOOKUP(Tabela5[[#This Row],[PRODUTO]],'CURVA ABC'!$H$10:$M$404,4,0)</f>
        <v>#N/A</v>
      </c>
      <c r="L628" s="198">
        <f>IFERROR(Tabela5[[#This Row],[VALOR.]]/'CURVA ABC'!$J$2,0)</f>
        <v>0</v>
      </c>
      <c r="M628" s="198" t="e">
        <f>VLOOKUP(Tabela5[[#This Row],[PRODUTO]],'CURVA ABC'!$H$10:$M$404,5,0)</f>
        <v>#N/A</v>
      </c>
      <c r="N628" s="199" t="e">
        <f>VLOOKUP(Tabela5[[#This Row],[PRODUTO]],'CURVA ABC'!$H$10:$M$404,6,0)</f>
        <v>#N/A</v>
      </c>
      <c r="O628" s="197" t="e">
        <f>IF(AND(COMPARATIVO!$H628="",COMPARATIVO!$N628=""),"",IF(COMPARATIVO!$H628=COMPARATIVO!$N628,"EQUILIBRADO",IF(AND(COMPARATIVO!$H628="A",COMPARATIVO!$N628="B"),"GIRO BAIXO",IF(AND(COMPARATIVO!$H628="A",COMPARATIVO!$N628="C"),"GIRO MUITO BAIXO",IF(AND(COMPARATIVO!$H628="B",COMPARATIVO!$N628="A"),"GIRO ALTO",IF(AND(COMPARATIVO!$H628="B",COMPARATIVO!$N628="C"),"GIRO BAIXO",IF(AND(COMPARATIVO!$H628="C",COMPARATIVO!$N628="A"),"GIRO MUITO ALTO",IF(AND(COMPARATIVO!$H628="C",COMPARATIVO!$N628="B"),"GIRO ALTO",""))))))))</f>
        <v>#N/A</v>
      </c>
    </row>
    <row r="629" spans="1:15" x14ac:dyDescent="0.25">
      <c r="A629" s="200">
        <f>'CURVA ABC'!A633</f>
        <v>0</v>
      </c>
      <c r="B629" s="200" t="str">
        <f>IFERROR(VLOOKUP(Tabela5[[#This Row],[PRODUTO]],CADASTRO!$B$2:$C$393,2,0),"")</f>
        <v/>
      </c>
      <c r="C629" s="200">
        <f>'CURVA ABC'!B633</f>
        <v>0</v>
      </c>
      <c r="D629" s="194">
        <f>'CURVA ABC'!C633</f>
        <v>0</v>
      </c>
      <c r="E629" s="194">
        <f>'CURVA ABC'!D633</f>
        <v>0</v>
      </c>
      <c r="F629" s="195">
        <f>IFERROR(Tabela5[[#This Row],[VALOR]]/'CURVA ABC'!$C$2,0)</f>
        <v>0</v>
      </c>
      <c r="G629" s="195">
        <f>'CURVA ABC'!E633</f>
        <v>0</v>
      </c>
      <c r="H629" s="196" t="str">
        <f>'CURVA ABC'!F633</f>
        <v/>
      </c>
      <c r="I629" s="196" t="e">
        <f>VLOOKUP(Tabela5[[#This Row],[PRODUTO]],'CURVA ABC'!$H$10:$M$404,2,0)</f>
        <v>#N/A</v>
      </c>
      <c r="J629" s="194" t="e">
        <f>VLOOKUP(Tabela5[[#This Row],[PRODUTO]],'CURVA ABC'!$H$10:$M$404,3,0)</f>
        <v>#N/A</v>
      </c>
      <c r="K629" s="194" t="e">
        <f>VLOOKUP(Tabela5[[#This Row],[PRODUTO]],'CURVA ABC'!$H$10:$M$404,4,0)</f>
        <v>#N/A</v>
      </c>
      <c r="L629" s="195">
        <f>IFERROR(Tabela5[[#This Row],[VALOR.]]/'CURVA ABC'!$J$2,0)</f>
        <v>0</v>
      </c>
      <c r="M629" s="195" t="e">
        <f>VLOOKUP(Tabela5[[#This Row],[PRODUTO]],'CURVA ABC'!$H$10:$M$404,5,0)</f>
        <v>#N/A</v>
      </c>
      <c r="N629" s="196" t="e">
        <f>VLOOKUP(Tabela5[[#This Row],[PRODUTO]],'CURVA ABC'!$H$10:$M$404,6,0)</f>
        <v>#N/A</v>
      </c>
      <c r="O629" s="194" t="e">
        <f>IF(AND(COMPARATIVO!$H629="",COMPARATIVO!$N629=""),"",IF(COMPARATIVO!$H629=COMPARATIVO!$N629,"EQUILIBRADO",IF(AND(COMPARATIVO!$H629="A",COMPARATIVO!$N629="B"),"GIRO BAIXO",IF(AND(COMPARATIVO!$H629="A",COMPARATIVO!$N629="C"),"GIRO MUITO BAIXO",IF(AND(COMPARATIVO!$H629="B",COMPARATIVO!$N629="A"),"GIRO ALTO",IF(AND(COMPARATIVO!$H629="B",COMPARATIVO!$N629="C"),"GIRO BAIXO",IF(AND(COMPARATIVO!$H629="C",COMPARATIVO!$N629="A"),"GIRO MUITO ALTO",IF(AND(COMPARATIVO!$H629="C",COMPARATIVO!$N629="B"),"GIRO ALTO",""))))))))</f>
        <v>#N/A</v>
      </c>
    </row>
    <row r="630" spans="1:15" x14ac:dyDescent="0.25">
      <c r="A630" s="201">
        <f>'CURVA ABC'!A634</f>
        <v>0</v>
      </c>
      <c r="B630" s="201" t="str">
        <f>IFERROR(VLOOKUP(Tabela5[[#This Row],[PRODUTO]],CADASTRO!$B$2:$C$393,2,0),"")</f>
        <v/>
      </c>
      <c r="C630" s="201">
        <f>'CURVA ABC'!B634</f>
        <v>0</v>
      </c>
      <c r="D630" s="197">
        <f>'CURVA ABC'!C634</f>
        <v>0</v>
      </c>
      <c r="E630" s="197">
        <f>'CURVA ABC'!D634</f>
        <v>0</v>
      </c>
      <c r="F630" s="198">
        <f>IFERROR(Tabela5[[#This Row],[VALOR]]/'CURVA ABC'!$C$2,0)</f>
        <v>0</v>
      </c>
      <c r="G630" s="198">
        <f>'CURVA ABC'!E634</f>
        <v>0</v>
      </c>
      <c r="H630" s="199" t="str">
        <f>'CURVA ABC'!F634</f>
        <v/>
      </c>
      <c r="I630" s="199" t="e">
        <f>VLOOKUP(Tabela5[[#This Row],[PRODUTO]],'CURVA ABC'!$H$10:$M$404,2,0)</f>
        <v>#N/A</v>
      </c>
      <c r="J630" s="197" t="e">
        <f>VLOOKUP(Tabela5[[#This Row],[PRODUTO]],'CURVA ABC'!$H$10:$M$404,3,0)</f>
        <v>#N/A</v>
      </c>
      <c r="K630" s="197" t="e">
        <f>VLOOKUP(Tabela5[[#This Row],[PRODUTO]],'CURVA ABC'!$H$10:$M$404,4,0)</f>
        <v>#N/A</v>
      </c>
      <c r="L630" s="198">
        <f>IFERROR(Tabela5[[#This Row],[VALOR.]]/'CURVA ABC'!$J$2,0)</f>
        <v>0</v>
      </c>
      <c r="M630" s="198" t="e">
        <f>VLOOKUP(Tabela5[[#This Row],[PRODUTO]],'CURVA ABC'!$H$10:$M$404,5,0)</f>
        <v>#N/A</v>
      </c>
      <c r="N630" s="199" t="e">
        <f>VLOOKUP(Tabela5[[#This Row],[PRODUTO]],'CURVA ABC'!$H$10:$M$404,6,0)</f>
        <v>#N/A</v>
      </c>
      <c r="O630" s="197" t="e">
        <f>IF(AND(COMPARATIVO!$H630="",COMPARATIVO!$N630=""),"",IF(COMPARATIVO!$H630=COMPARATIVO!$N630,"EQUILIBRADO",IF(AND(COMPARATIVO!$H630="A",COMPARATIVO!$N630="B"),"GIRO BAIXO",IF(AND(COMPARATIVO!$H630="A",COMPARATIVO!$N630="C"),"GIRO MUITO BAIXO",IF(AND(COMPARATIVO!$H630="B",COMPARATIVO!$N630="A"),"GIRO ALTO",IF(AND(COMPARATIVO!$H630="B",COMPARATIVO!$N630="C"),"GIRO BAIXO",IF(AND(COMPARATIVO!$H630="C",COMPARATIVO!$N630="A"),"GIRO MUITO ALTO",IF(AND(COMPARATIVO!$H630="C",COMPARATIVO!$N630="B"),"GIRO ALTO",""))))))))</f>
        <v>#N/A</v>
      </c>
    </row>
    <row r="631" spans="1:15" x14ac:dyDescent="0.25">
      <c r="A631" s="200">
        <f>'CURVA ABC'!A635</f>
        <v>0</v>
      </c>
      <c r="B631" s="200" t="str">
        <f>IFERROR(VLOOKUP(Tabela5[[#This Row],[PRODUTO]],CADASTRO!$B$2:$C$393,2,0),"")</f>
        <v/>
      </c>
      <c r="C631" s="200">
        <f>'CURVA ABC'!B635</f>
        <v>0</v>
      </c>
      <c r="D631" s="194">
        <f>'CURVA ABC'!C635</f>
        <v>0</v>
      </c>
      <c r="E631" s="194">
        <f>'CURVA ABC'!D635</f>
        <v>0</v>
      </c>
      <c r="F631" s="195">
        <f>IFERROR(Tabela5[[#This Row],[VALOR]]/'CURVA ABC'!$C$2,0)</f>
        <v>0</v>
      </c>
      <c r="G631" s="195">
        <f>'CURVA ABC'!E635</f>
        <v>0</v>
      </c>
      <c r="H631" s="196" t="str">
        <f>'CURVA ABC'!F635</f>
        <v/>
      </c>
      <c r="I631" s="196" t="e">
        <f>VLOOKUP(Tabela5[[#This Row],[PRODUTO]],'CURVA ABC'!$H$10:$M$404,2,0)</f>
        <v>#N/A</v>
      </c>
      <c r="J631" s="194" t="e">
        <f>VLOOKUP(Tabela5[[#This Row],[PRODUTO]],'CURVA ABC'!$H$10:$M$404,3,0)</f>
        <v>#N/A</v>
      </c>
      <c r="K631" s="194" t="e">
        <f>VLOOKUP(Tabela5[[#This Row],[PRODUTO]],'CURVA ABC'!$H$10:$M$404,4,0)</f>
        <v>#N/A</v>
      </c>
      <c r="L631" s="195">
        <f>IFERROR(Tabela5[[#This Row],[VALOR.]]/'CURVA ABC'!$J$2,0)</f>
        <v>0</v>
      </c>
      <c r="M631" s="195" t="e">
        <f>VLOOKUP(Tabela5[[#This Row],[PRODUTO]],'CURVA ABC'!$H$10:$M$404,5,0)</f>
        <v>#N/A</v>
      </c>
      <c r="N631" s="196" t="e">
        <f>VLOOKUP(Tabela5[[#This Row],[PRODUTO]],'CURVA ABC'!$H$10:$M$404,6,0)</f>
        <v>#N/A</v>
      </c>
      <c r="O631" s="194" t="e">
        <f>IF(AND(COMPARATIVO!$H631="",COMPARATIVO!$N631=""),"",IF(COMPARATIVO!$H631=COMPARATIVO!$N631,"EQUILIBRADO",IF(AND(COMPARATIVO!$H631="A",COMPARATIVO!$N631="B"),"GIRO BAIXO",IF(AND(COMPARATIVO!$H631="A",COMPARATIVO!$N631="C"),"GIRO MUITO BAIXO",IF(AND(COMPARATIVO!$H631="B",COMPARATIVO!$N631="A"),"GIRO ALTO",IF(AND(COMPARATIVO!$H631="B",COMPARATIVO!$N631="C"),"GIRO BAIXO",IF(AND(COMPARATIVO!$H631="C",COMPARATIVO!$N631="A"),"GIRO MUITO ALTO",IF(AND(COMPARATIVO!$H631="C",COMPARATIVO!$N631="B"),"GIRO ALTO",""))))))))</f>
        <v>#N/A</v>
      </c>
    </row>
    <row r="632" spans="1:15" x14ac:dyDescent="0.25">
      <c r="A632" s="201">
        <f>'CURVA ABC'!A636</f>
        <v>0</v>
      </c>
      <c r="B632" s="201" t="str">
        <f>IFERROR(VLOOKUP(Tabela5[[#This Row],[PRODUTO]],CADASTRO!$B$2:$C$393,2,0),"")</f>
        <v/>
      </c>
      <c r="C632" s="201">
        <f>'CURVA ABC'!B636</f>
        <v>0</v>
      </c>
      <c r="D632" s="197">
        <f>'CURVA ABC'!C636</f>
        <v>0</v>
      </c>
      <c r="E632" s="197">
        <f>'CURVA ABC'!D636</f>
        <v>0</v>
      </c>
      <c r="F632" s="198">
        <f>IFERROR(Tabela5[[#This Row],[VALOR]]/'CURVA ABC'!$C$2,0)</f>
        <v>0</v>
      </c>
      <c r="G632" s="198">
        <f>'CURVA ABC'!E636</f>
        <v>0</v>
      </c>
      <c r="H632" s="199" t="str">
        <f>'CURVA ABC'!F636</f>
        <v/>
      </c>
      <c r="I632" s="199" t="e">
        <f>VLOOKUP(Tabela5[[#This Row],[PRODUTO]],'CURVA ABC'!$H$10:$M$404,2,0)</f>
        <v>#N/A</v>
      </c>
      <c r="J632" s="197" t="e">
        <f>VLOOKUP(Tabela5[[#This Row],[PRODUTO]],'CURVA ABC'!$H$10:$M$404,3,0)</f>
        <v>#N/A</v>
      </c>
      <c r="K632" s="197" t="e">
        <f>VLOOKUP(Tabela5[[#This Row],[PRODUTO]],'CURVA ABC'!$H$10:$M$404,4,0)</f>
        <v>#N/A</v>
      </c>
      <c r="L632" s="198">
        <f>IFERROR(Tabela5[[#This Row],[VALOR.]]/'CURVA ABC'!$J$2,0)</f>
        <v>0</v>
      </c>
      <c r="M632" s="198" t="e">
        <f>VLOOKUP(Tabela5[[#This Row],[PRODUTO]],'CURVA ABC'!$H$10:$M$404,5,0)</f>
        <v>#N/A</v>
      </c>
      <c r="N632" s="199" t="e">
        <f>VLOOKUP(Tabela5[[#This Row],[PRODUTO]],'CURVA ABC'!$H$10:$M$404,6,0)</f>
        <v>#N/A</v>
      </c>
      <c r="O632" s="197" t="e">
        <f>IF(AND(COMPARATIVO!$H632="",COMPARATIVO!$N632=""),"",IF(COMPARATIVO!$H632=COMPARATIVO!$N632,"EQUILIBRADO",IF(AND(COMPARATIVO!$H632="A",COMPARATIVO!$N632="B"),"GIRO BAIXO",IF(AND(COMPARATIVO!$H632="A",COMPARATIVO!$N632="C"),"GIRO MUITO BAIXO",IF(AND(COMPARATIVO!$H632="B",COMPARATIVO!$N632="A"),"GIRO ALTO",IF(AND(COMPARATIVO!$H632="B",COMPARATIVO!$N632="C"),"GIRO BAIXO",IF(AND(COMPARATIVO!$H632="C",COMPARATIVO!$N632="A"),"GIRO MUITO ALTO",IF(AND(COMPARATIVO!$H632="C",COMPARATIVO!$N632="B"),"GIRO ALTO",""))))))))</f>
        <v>#N/A</v>
      </c>
    </row>
    <row r="633" spans="1:15" x14ac:dyDescent="0.25">
      <c r="A633" s="200">
        <f>'CURVA ABC'!A637</f>
        <v>0</v>
      </c>
      <c r="B633" s="200" t="str">
        <f>IFERROR(VLOOKUP(Tabela5[[#This Row],[PRODUTO]],CADASTRO!$B$2:$C$393,2,0),"")</f>
        <v/>
      </c>
      <c r="C633" s="200">
        <f>'CURVA ABC'!B637</f>
        <v>0</v>
      </c>
      <c r="D633" s="194">
        <f>'CURVA ABC'!C637</f>
        <v>0</v>
      </c>
      <c r="E633" s="194">
        <f>'CURVA ABC'!D637</f>
        <v>0</v>
      </c>
      <c r="F633" s="195">
        <f>IFERROR(Tabela5[[#This Row],[VALOR]]/'CURVA ABC'!$C$2,0)</f>
        <v>0</v>
      </c>
      <c r="G633" s="195">
        <f>'CURVA ABC'!E637</f>
        <v>0</v>
      </c>
      <c r="H633" s="196" t="str">
        <f>'CURVA ABC'!F637</f>
        <v/>
      </c>
      <c r="I633" s="196" t="e">
        <f>VLOOKUP(Tabela5[[#This Row],[PRODUTO]],'CURVA ABC'!$H$10:$M$404,2,0)</f>
        <v>#N/A</v>
      </c>
      <c r="J633" s="194" t="e">
        <f>VLOOKUP(Tabela5[[#This Row],[PRODUTO]],'CURVA ABC'!$H$10:$M$404,3,0)</f>
        <v>#N/A</v>
      </c>
      <c r="K633" s="194" t="e">
        <f>VLOOKUP(Tabela5[[#This Row],[PRODUTO]],'CURVA ABC'!$H$10:$M$404,4,0)</f>
        <v>#N/A</v>
      </c>
      <c r="L633" s="195">
        <f>IFERROR(Tabela5[[#This Row],[VALOR.]]/'CURVA ABC'!$J$2,0)</f>
        <v>0</v>
      </c>
      <c r="M633" s="195" t="e">
        <f>VLOOKUP(Tabela5[[#This Row],[PRODUTO]],'CURVA ABC'!$H$10:$M$404,5,0)</f>
        <v>#N/A</v>
      </c>
      <c r="N633" s="196" t="e">
        <f>VLOOKUP(Tabela5[[#This Row],[PRODUTO]],'CURVA ABC'!$H$10:$M$404,6,0)</f>
        <v>#N/A</v>
      </c>
      <c r="O633" s="194" t="e">
        <f>IF(AND(COMPARATIVO!$H633="",COMPARATIVO!$N633=""),"",IF(COMPARATIVO!$H633=COMPARATIVO!$N633,"EQUILIBRADO",IF(AND(COMPARATIVO!$H633="A",COMPARATIVO!$N633="B"),"GIRO BAIXO",IF(AND(COMPARATIVO!$H633="A",COMPARATIVO!$N633="C"),"GIRO MUITO BAIXO",IF(AND(COMPARATIVO!$H633="B",COMPARATIVO!$N633="A"),"GIRO ALTO",IF(AND(COMPARATIVO!$H633="B",COMPARATIVO!$N633="C"),"GIRO BAIXO",IF(AND(COMPARATIVO!$H633="C",COMPARATIVO!$N633="A"),"GIRO MUITO ALTO",IF(AND(COMPARATIVO!$H633="C",COMPARATIVO!$N633="B"),"GIRO ALTO",""))))))))</f>
        <v>#N/A</v>
      </c>
    </row>
    <row r="634" spans="1:15" x14ac:dyDescent="0.25">
      <c r="A634" s="201">
        <f>'CURVA ABC'!A638</f>
        <v>0</v>
      </c>
      <c r="B634" s="201" t="str">
        <f>IFERROR(VLOOKUP(Tabela5[[#This Row],[PRODUTO]],CADASTRO!$B$2:$C$393,2,0),"")</f>
        <v/>
      </c>
      <c r="C634" s="201">
        <f>'CURVA ABC'!B638</f>
        <v>0</v>
      </c>
      <c r="D634" s="197">
        <f>'CURVA ABC'!C638</f>
        <v>0</v>
      </c>
      <c r="E634" s="197">
        <f>'CURVA ABC'!D638</f>
        <v>0</v>
      </c>
      <c r="F634" s="198">
        <f>IFERROR(Tabela5[[#This Row],[VALOR]]/'CURVA ABC'!$C$2,0)</f>
        <v>0</v>
      </c>
      <c r="G634" s="198">
        <f>'CURVA ABC'!E638</f>
        <v>0</v>
      </c>
      <c r="H634" s="199" t="str">
        <f>'CURVA ABC'!F638</f>
        <v/>
      </c>
      <c r="I634" s="199" t="e">
        <f>VLOOKUP(Tabela5[[#This Row],[PRODUTO]],'CURVA ABC'!$H$10:$M$404,2,0)</f>
        <v>#N/A</v>
      </c>
      <c r="J634" s="197" t="e">
        <f>VLOOKUP(Tabela5[[#This Row],[PRODUTO]],'CURVA ABC'!$H$10:$M$404,3,0)</f>
        <v>#N/A</v>
      </c>
      <c r="K634" s="197" t="e">
        <f>VLOOKUP(Tabela5[[#This Row],[PRODUTO]],'CURVA ABC'!$H$10:$M$404,4,0)</f>
        <v>#N/A</v>
      </c>
      <c r="L634" s="198">
        <f>IFERROR(Tabela5[[#This Row],[VALOR.]]/'CURVA ABC'!$J$2,0)</f>
        <v>0</v>
      </c>
      <c r="M634" s="198" t="e">
        <f>VLOOKUP(Tabela5[[#This Row],[PRODUTO]],'CURVA ABC'!$H$10:$M$404,5,0)</f>
        <v>#N/A</v>
      </c>
      <c r="N634" s="199" t="e">
        <f>VLOOKUP(Tabela5[[#This Row],[PRODUTO]],'CURVA ABC'!$H$10:$M$404,6,0)</f>
        <v>#N/A</v>
      </c>
      <c r="O634" s="197" t="e">
        <f>IF(AND(COMPARATIVO!$H634="",COMPARATIVO!$N634=""),"",IF(COMPARATIVO!$H634=COMPARATIVO!$N634,"EQUILIBRADO",IF(AND(COMPARATIVO!$H634="A",COMPARATIVO!$N634="B"),"GIRO BAIXO",IF(AND(COMPARATIVO!$H634="A",COMPARATIVO!$N634="C"),"GIRO MUITO BAIXO",IF(AND(COMPARATIVO!$H634="B",COMPARATIVO!$N634="A"),"GIRO ALTO",IF(AND(COMPARATIVO!$H634="B",COMPARATIVO!$N634="C"),"GIRO BAIXO",IF(AND(COMPARATIVO!$H634="C",COMPARATIVO!$N634="A"),"GIRO MUITO ALTO",IF(AND(COMPARATIVO!$H634="C",COMPARATIVO!$N634="B"),"GIRO ALTO",""))))))))</f>
        <v>#N/A</v>
      </c>
    </row>
    <row r="635" spans="1:15" x14ac:dyDescent="0.25">
      <c r="A635" s="200">
        <f>'CURVA ABC'!A639</f>
        <v>0</v>
      </c>
      <c r="B635" s="200" t="str">
        <f>IFERROR(VLOOKUP(Tabela5[[#This Row],[PRODUTO]],CADASTRO!$B$2:$C$393,2,0),"")</f>
        <v/>
      </c>
      <c r="C635" s="200">
        <f>'CURVA ABC'!B639</f>
        <v>0</v>
      </c>
      <c r="D635" s="194">
        <f>'CURVA ABC'!C639</f>
        <v>0</v>
      </c>
      <c r="E635" s="194">
        <f>'CURVA ABC'!D639</f>
        <v>0</v>
      </c>
      <c r="F635" s="195">
        <f>IFERROR(Tabela5[[#This Row],[VALOR]]/'CURVA ABC'!$C$2,0)</f>
        <v>0</v>
      </c>
      <c r="G635" s="195">
        <f>'CURVA ABC'!E639</f>
        <v>0</v>
      </c>
      <c r="H635" s="196" t="str">
        <f>'CURVA ABC'!F639</f>
        <v/>
      </c>
      <c r="I635" s="196" t="e">
        <f>VLOOKUP(Tabela5[[#This Row],[PRODUTO]],'CURVA ABC'!$H$10:$M$404,2,0)</f>
        <v>#N/A</v>
      </c>
      <c r="J635" s="194" t="e">
        <f>VLOOKUP(Tabela5[[#This Row],[PRODUTO]],'CURVA ABC'!$H$10:$M$404,3,0)</f>
        <v>#N/A</v>
      </c>
      <c r="K635" s="194" t="e">
        <f>VLOOKUP(Tabela5[[#This Row],[PRODUTO]],'CURVA ABC'!$H$10:$M$404,4,0)</f>
        <v>#N/A</v>
      </c>
      <c r="L635" s="195">
        <f>IFERROR(Tabela5[[#This Row],[VALOR.]]/'CURVA ABC'!$J$2,0)</f>
        <v>0</v>
      </c>
      <c r="M635" s="195" t="e">
        <f>VLOOKUP(Tabela5[[#This Row],[PRODUTO]],'CURVA ABC'!$H$10:$M$404,5,0)</f>
        <v>#N/A</v>
      </c>
      <c r="N635" s="196" t="e">
        <f>VLOOKUP(Tabela5[[#This Row],[PRODUTO]],'CURVA ABC'!$H$10:$M$404,6,0)</f>
        <v>#N/A</v>
      </c>
      <c r="O635" s="194" t="e">
        <f>IF(AND(COMPARATIVO!$H635="",COMPARATIVO!$N635=""),"",IF(COMPARATIVO!$H635=COMPARATIVO!$N635,"EQUILIBRADO",IF(AND(COMPARATIVO!$H635="A",COMPARATIVO!$N635="B"),"GIRO BAIXO",IF(AND(COMPARATIVO!$H635="A",COMPARATIVO!$N635="C"),"GIRO MUITO BAIXO",IF(AND(COMPARATIVO!$H635="B",COMPARATIVO!$N635="A"),"GIRO ALTO",IF(AND(COMPARATIVO!$H635="B",COMPARATIVO!$N635="C"),"GIRO BAIXO",IF(AND(COMPARATIVO!$H635="C",COMPARATIVO!$N635="A"),"GIRO MUITO ALTO",IF(AND(COMPARATIVO!$H635="C",COMPARATIVO!$N635="B"),"GIRO ALTO",""))))))))</f>
        <v>#N/A</v>
      </c>
    </row>
    <row r="636" spans="1:15" x14ac:dyDescent="0.25">
      <c r="A636" s="201">
        <f>'CURVA ABC'!A640</f>
        <v>0</v>
      </c>
      <c r="B636" s="201" t="str">
        <f>IFERROR(VLOOKUP(Tabela5[[#This Row],[PRODUTO]],CADASTRO!$B$2:$C$393,2,0),"")</f>
        <v/>
      </c>
      <c r="C636" s="201">
        <f>'CURVA ABC'!B640</f>
        <v>0</v>
      </c>
      <c r="D636" s="197">
        <f>'CURVA ABC'!C640</f>
        <v>0</v>
      </c>
      <c r="E636" s="197">
        <f>'CURVA ABC'!D640</f>
        <v>0</v>
      </c>
      <c r="F636" s="198">
        <f>IFERROR(Tabela5[[#This Row],[VALOR]]/'CURVA ABC'!$C$2,0)</f>
        <v>0</v>
      </c>
      <c r="G636" s="198">
        <f>'CURVA ABC'!E640</f>
        <v>0</v>
      </c>
      <c r="H636" s="199" t="str">
        <f>'CURVA ABC'!F640</f>
        <v/>
      </c>
      <c r="I636" s="199" t="e">
        <f>VLOOKUP(Tabela5[[#This Row],[PRODUTO]],'CURVA ABC'!$H$10:$M$404,2,0)</f>
        <v>#N/A</v>
      </c>
      <c r="J636" s="197" t="e">
        <f>VLOOKUP(Tabela5[[#This Row],[PRODUTO]],'CURVA ABC'!$H$10:$M$404,3,0)</f>
        <v>#N/A</v>
      </c>
      <c r="K636" s="197" t="e">
        <f>VLOOKUP(Tabela5[[#This Row],[PRODUTO]],'CURVA ABC'!$H$10:$M$404,4,0)</f>
        <v>#N/A</v>
      </c>
      <c r="L636" s="198">
        <f>IFERROR(Tabela5[[#This Row],[VALOR.]]/'CURVA ABC'!$J$2,0)</f>
        <v>0</v>
      </c>
      <c r="M636" s="198" t="e">
        <f>VLOOKUP(Tabela5[[#This Row],[PRODUTO]],'CURVA ABC'!$H$10:$M$404,5,0)</f>
        <v>#N/A</v>
      </c>
      <c r="N636" s="199" t="e">
        <f>VLOOKUP(Tabela5[[#This Row],[PRODUTO]],'CURVA ABC'!$H$10:$M$404,6,0)</f>
        <v>#N/A</v>
      </c>
      <c r="O636" s="197" t="e">
        <f>IF(AND(COMPARATIVO!$H636="",COMPARATIVO!$N636=""),"",IF(COMPARATIVO!$H636=COMPARATIVO!$N636,"EQUILIBRADO",IF(AND(COMPARATIVO!$H636="A",COMPARATIVO!$N636="B"),"GIRO BAIXO",IF(AND(COMPARATIVO!$H636="A",COMPARATIVO!$N636="C"),"GIRO MUITO BAIXO",IF(AND(COMPARATIVO!$H636="B",COMPARATIVO!$N636="A"),"GIRO ALTO",IF(AND(COMPARATIVO!$H636="B",COMPARATIVO!$N636="C"),"GIRO BAIXO",IF(AND(COMPARATIVO!$H636="C",COMPARATIVO!$N636="A"),"GIRO MUITO ALTO",IF(AND(COMPARATIVO!$H636="C",COMPARATIVO!$N636="B"),"GIRO ALTO",""))))))))</f>
        <v>#N/A</v>
      </c>
    </row>
    <row r="637" spans="1:15" x14ac:dyDescent="0.25">
      <c r="A637" s="200">
        <f>'CURVA ABC'!A641</f>
        <v>0</v>
      </c>
      <c r="B637" s="200" t="str">
        <f>IFERROR(VLOOKUP(Tabela5[[#This Row],[PRODUTO]],CADASTRO!$B$2:$C$393,2,0),"")</f>
        <v/>
      </c>
      <c r="C637" s="200">
        <f>'CURVA ABC'!B641</f>
        <v>0</v>
      </c>
      <c r="D637" s="194">
        <f>'CURVA ABC'!C641</f>
        <v>0</v>
      </c>
      <c r="E637" s="194">
        <f>'CURVA ABC'!D641</f>
        <v>0</v>
      </c>
      <c r="F637" s="195">
        <f>IFERROR(Tabela5[[#This Row],[VALOR]]/'CURVA ABC'!$C$2,0)</f>
        <v>0</v>
      </c>
      <c r="G637" s="195">
        <f>'CURVA ABC'!E641</f>
        <v>0</v>
      </c>
      <c r="H637" s="196" t="str">
        <f>'CURVA ABC'!F641</f>
        <v/>
      </c>
      <c r="I637" s="196" t="e">
        <f>VLOOKUP(Tabela5[[#This Row],[PRODUTO]],'CURVA ABC'!$H$10:$M$404,2,0)</f>
        <v>#N/A</v>
      </c>
      <c r="J637" s="194" t="e">
        <f>VLOOKUP(Tabela5[[#This Row],[PRODUTO]],'CURVA ABC'!$H$10:$M$404,3,0)</f>
        <v>#N/A</v>
      </c>
      <c r="K637" s="194" t="e">
        <f>VLOOKUP(Tabela5[[#This Row],[PRODUTO]],'CURVA ABC'!$H$10:$M$404,4,0)</f>
        <v>#N/A</v>
      </c>
      <c r="L637" s="195">
        <f>IFERROR(Tabela5[[#This Row],[VALOR.]]/'CURVA ABC'!$J$2,0)</f>
        <v>0</v>
      </c>
      <c r="M637" s="195" t="e">
        <f>VLOOKUP(Tabela5[[#This Row],[PRODUTO]],'CURVA ABC'!$H$10:$M$404,5,0)</f>
        <v>#N/A</v>
      </c>
      <c r="N637" s="196" t="e">
        <f>VLOOKUP(Tabela5[[#This Row],[PRODUTO]],'CURVA ABC'!$H$10:$M$404,6,0)</f>
        <v>#N/A</v>
      </c>
      <c r="O637" s="194" t="e">
        <f>IF(AND(COMPARATIVO!$H637="",COMPARATIVO!$N637=""),"",IF(COMPARATIVO!$H637=COMPARATIVO!$N637,"EQUILIBRADO",IF(AND(COMPARATIVO!$H637="A",COMPARATIVO!$N637="B"),"GIRO BAIXO",IF(AND(COMPARATIVO!$H637="A",COMPARATIVO!$N637="C"),"GIRO MUITO BAIXO",IF(AND(COMPARATIVO!$H637="B",COMPARATIVO!$N637="A"),"GIRO ALTO",IF(AND(COMPARATIVO!$H637="B",COMPARATIVO!$N637="C"),"GIRO BAIXO",IF(AND(COMPARATIVO!$H637="C",COMPARATIVO!$N637="A"),"GIRO MUITO ALTO",IF(AND(COMPARATIVO!$H637="C",COMPARATIVO!$N637="B"),"GIRO ALTO",""))))))))</f>
        <v>#N/A</v>
      </c>
    </row>
    <row r="638" spans="1:15" x14ac:dyDescent="0.25">
      <c r="A638" s="201">
        <f>'CURVA ABC'!A642</f>
        <v>0</v>
      </c>
      <c r="B638" s="201" t="str">
        <f>IFERROR(VLOOKUP(Tabela5[[#This Row],[PRODUTO]],CADASTRO!$B$2:$C$393,2,0),"")</f>
        <v/>
      </c>
      <c r="C638" s="201">
        <f>'CURVA ABC'!B642</f>
        <v>0</v>
      </c>
      <c r="D638" s="197">
        <f>'CURVA ABC'!C642</f>
        <v>0</v>
      </c>
      <c r="E638" s="197">
        <f>'CURVA ABC'!D642</f>
        <v>0</v>
      </c>
      <c r="F638" s="198">
        <f>IFERROR(Tabela5[[#This Row],[VALOR]]/'CURVA ABC'!$C$2,0)</f>
        <v>0</v>
      </c>
      <c r="G638" s="198">
        <f>'CURVA ABC'!E642</f>
        <v>0</v>
      </c>
      <c r="H638" s="199" t="str">
        <f>'CURVA ABC'!F642</f>
        <v/>
      </c>
      <c r="I638" s="199" t="e">
        <f>VLOOKUP(Tabela5[[#This Row],[PRODUTO]],'CURVA ABC'!$H$10:$M$404,2,0)</f>
        <v>#N/A</v>
      </c>
      <c r="J638" s="197" t="e">
        <f>VLOOKUP(Tabela5[[#This Row],[PRODUTO]],'CURVA ABC'!$H$10:$M$404,3,0)</f>
        <v>#N/A</v>
      </c>
      <c r="K638" s="197" t="e">
        <f>VLOOKUP(Tabela5[[#This Row],[PRODUTO]],'CURVA ABC'!$H$10:$M$404,4,0)</f>
        <v>#N/A</v>
      </c>
      <c r="L638" s="198">
        <f>IFERROR(Tabela5[[#This Row],[VALOR.]]/'CURVA ABC'!$J$2,0)</f>
        <v>0</v>
      </c>
      <c r="M638" s="198" t="e">
        <f>VLOOKUP(Tabela5[[#This Row],[PRODUTO]],'CURVA ABC'!$H$10:$M$404,5,0)</f>
        <v>#N/A</v>
      </c>
      <c r="N638" s="199" t="e">
        <f>VLOOKUP(Tabela5[[#This Row],[PRODUTO]],'CURVA ABC'!$H$10:$M$404,6,0)</f>
        <v>#N/A</v>
      </c>
      <c r="O638" s="197" t="e">
        <f>IF(AND(COMPARATIVO!$H638="",COMPARATIVO!$N638=""),"",IF(COMPARATIVO!$H638=COMPARATIVO!$N638,"EQUILIBRADO",IF(AND(COMPARATIVO!$H638="A",COMPARATIVO!$N638="B"),"GIRO BAIXO",IF(AND(COMPARATIVO!$H638="A",COMPARATIVO!$N638="C"),"GIRO MUITO BAIXO",IF(AND(COMPARATIVO!$H638="B",COMPARATIVO!$N638="A"),"GIRO ALTO",IF(AND(COMPARATIVO!$H638="B",COMPARATIVO!$N638="C"),"GIRO BAIXO",IF(AND(COMPARATIVO!$H638="C",COMPARATIVO!$N638="A"),"GIRO MUITO ALTO",IF(AND(COMPARATIVO!$H638="C",COMPARATIVO!$N638="B"),"GIRO ALTO",""))))))))</f>
        <v>#N/A</v>
      </c>
    </row>
    <row r="639" spans="1:15" x14ac:dyDescent="0.25">
      <c r="A639" s="200">
        <f>'CURVA ABC'!A643</f>
        <v>0</v>
      </c>
      <c r="B639" s="200" t="str">
        <f>IFERROR(VLOOKUP(Tabela5[[#This Row],[PRODUTO]],CADASTRO!$B$2:$C$393,2,0),"")</f>
        <v/>
      </c>
      <c r="C639" s="200">
        <f>'CURVA ABC'!B643</f>
        <v>0</v>
      </c>
      <c r="D639" s="194">
        <f>'CURVA ABC'!C643</f>
        <v>0</v>
      </c>
      <c r="E639" s="194">
        <f>'CURVA ABC'!D643</f>
        <v>0</v>
      </c>
      <c r="F639" s="195">
        <f>IFERROR(Tabela5[[#This Row],[VALOR]]/'CURVA ABC'!$C$2,0)</f>
        <v>0</v>
      </c>
      <c r="G639" s="195">
        <f>'CURVA ABC'!E643</f>
        <v>0</v>
      </c>
      <c r="H639" s="196" t="str">
        <f>'CURVA ABC'!F643</f>
        <v/>
      </c>
      <c r="I639" s="196" t="e">
        <f>VLOOKUP(Tabela5[[#This Row],[PRODUTO]],'CURVA ABC'!$H$10:$M$404,2,0)</f>
        <v>#N/A</v>
      </c>
      <c r="J639" s="194" t="e">
        <f>VLOOKUP(Tabela5[[#This Row],[PRODUTO]],'CURVA ABC'!$H$10:$M$404,3,0)</f>
        <v>#N/A</v>
      </c>
      <c r="K639" s="194" t="e">
        <f>VLOOKUP(Tabela5[[#This Row],[PRODUTO]],'CURVA ABC'!$H$10:$M$404,4,0)</f>
        <v>#N/A</v>
      </c>
      <c r="L639" s="195">
        <f>IFERROR(Tabela5[[#This Row],[VALOR.]]/'CURVA ABC'!$J$2,0)</f>
        <v>0</v>
      </c>
      <c r="M639" s="195" t="e">
        <f>VLOOKUP(Tabela5[[#This Row],[PRODUTO]],'CURVA ABC'!$H$10:$M$404,5,0)</f>
        <v>#N/A</v>
      </c>
      <c r="N639" s="196" t="e">
        <f>VLOOKUP(Tabela5[[#This Row],[PRODUTO]],'CURVA ABC'!$H$10:$M$404,6,0)</f>
        <v>#N/A</v>
      </c>
      <c r="O639" s="194" t="e">
        <f>IF(AND(COMPARATIVO!$H639="",COMPARATIVO!$N639=""),"",IF(COMPARATIVO!$H639=COMPARATIVO!$N639,"EQUILIBRADO",IF(AND(COMPARATIVO!$H639="A",COMPARATIVO!$N639="B"),"GIRO BAIXO",IF(AND(COMPARATIVO!$H639="A",COMPARATIVO!$N639="C"),"GIRO MUITO BAIXO",IF(AND(COMPARATIVO!$H639="B",COMPARATIVO!$N639="A"),"GIRO ALTO",IF(AND(COMPARATIVO!$H639="B",COMPARATIVO!$N639="C"),"GIRO BAIXO",IF(AND(COMPARATIVO!$H639="C",COMPARATIVO!$N639="A"),"GIRO MUITO ALTO",IF(AND(COMPARATIVO!$H639="C",COMPARATIVO!$N639="B"),"GIRO ALTO",""))))))))</f>
        <v>#N/A</v>
      </c>
    </row>
    <row r="640" spans="1:15" x14ac:dyDescent="0.25">
      <c r="A640" s="201">
        <f>'CURVA ABC'!A644</f>
        <v>0</v>
      </c>
      <c r="B640" s="201" t="str">
        <f>IFERROR(VLOOKUP(Tabela5[[#This Row],[PRODUTO]],CADASTRO!$B$2:$C$393,2,0),"")</f>
        <v/>
      </c>
      <c r="C640" s="201">
        <f>'CURVA ABC'!B644</f>
        <v>0</v>
      </c>
      <c r="D640" s="197">
        <f>'CURVA ABC'!C644</f>
        <v>0</v>
      </c>
      <c r="E640" s="197">
        <f>'CURVA ABC'!D644</f>
        <v>0</v>
      </c>
      <c r="F640" s="198">
        <f>IFERROR(Tabela5[[#This Row],[VALOR]]/'CURVA ABC'!$C$2,0)</f>
        <v>0</v>
      </c>
      <c r="G640" s="198">
        <f>'CURVA ABC'!E644</f>
        <v>0</v>
      </c>
      <c r="H640" s="199" t="str">
        <f>'CURVA ABC'!F644</f>
        <v/>
      </c>
      <c r="I640" s="199" t="e">
        <f>VLOOKUP(Tabela5[[#This Row],[PRODUTO]],'CURVA ABC'!$H$10:$M$404,2,0)</f>
        <v>#N/A</v>
      </c>
      <c r="J640" s="197" t="e">
        <f>VLOOKUP(Tabela5[[#This Row],[PRODUTO]],'CURVA ABC'!$H$10:$M$404,3,0)</f>
        <v>#N/A</v>
      </c>
      <c r="K640" s="197" t="e">
        <f>VLOOKUP(Tabela5[[#This Row],[PRODUTO]],'CURVA ABC'!$H$10:$M$404,4,0)</f>
        <v>#N/A</v>
      </c>
      <c r="L640" s="198">
        <f>IFERROR(Tabela5[[#This Row],[VALOR.]]/'CURVA ABC'!$J$2,0)</f>
        <v>0</v>
      </c>
      <c r="M640" s="198" t="e">
        <f>VLOOKUP(Tabela5[[#This Row],[PRODUTO]],'CURVA ABC'!$H$10:$M$404,5,0)</f>
        <v>#N/A</v>
      </c>
      <c r="N640" s="199" t="e">
        <f>VLOOKUP(Tabela5[[#This Row],[PRODUTO]],'CURVA ABC'!$H$10:$M$404,6,0)</f>
        <v>#N/A</v>
      </c>
      <c r="O640" s="197" t="e">
        <f>IF(AND(COMPARATIVO!$H640="",COMPARATIVO!$N640=""),"",IF(COMPARATIVO!$H640=COMPARATIVO!$N640,"EQUILIBRADO",IF(AND(COMPARATIVO!$H640="A",COMPARATIVO!$N640="B"),"GIRO BAIXO",IF(AND(COMPARATIVO!$H640="A",COMPARATIVO!$N640="C"),"GIRO MUITO BAIXO",IF(AND(COMPARATIVO!$H640="B",COMPARATIVO!$N640="A"),"GIRO ALTO",IF(AND(COMPARATIVO!$H640="B",COMPARATIVO!$N640="C"),"GIRO BAIXO",IF(AND(COMPARATIVO!$H640="C",COMPARATIVO!$N640="A"),"GIRO MUITO ALTO",IF(AND(COMPARATIVO!$H640="C",COMPARATIVO!$N640="B"),"GIRO ALTO",""))))))))</f>
        <v>#N/A</v>
      </c>
    </row>
    <row r="641" spans="1:15" x14ac:dyDescent="0.25">
      <c r="A641" s="200">
        <f>'CURVA ABC'!A645</f>
        <v>0</v>
      </c>
      <c r="B641" s="200" t="str">
        <f>IFERROR(VLOOKUP(Tabela5[[#This Row],[PRODUTO]],CADASTRO!$B$2:$C$393,2,0),"")</f>
        <v/>
      </c>
      <c r="C641" s="200">
        <f>'CURVA ABC'!B645</f>
        <v>0</v>
      </c>
      <c r="D641" s="194">
        <f>'CURVA ABC'!C645</f>
        <v>0</v>
      </c>
      <c r="E641" s="194">
        <f>'CURVA ABC'!D645</f>
        <v>0</v>
      </c>
      <c r="F641" s="195">
        <f>IFERROR(Tabela5[[#This Row],[VALOR]]/'CURVA ABC'!$C$2,0)</f>
        <v>0</v>
      </c>
      <c r="G641" s="195">
        <f>'CURVA ABC'!E645</f>
        <v>0</v>
      </c>
      <c r="H641" s="196" t="str">
        <f>'CURVA ABC'!F645</f>
        <v/>
      </c>
      <c r="I641" s="196" t="e">
        <f>VLOOKUP(Tabela5[[#This Row],[PRODUTO]],'CURVA ABC'!$H$10:$M$404,2,0)</f>
        <v>#N/A</v>
      </c>
      <c r="J641" s="194" t="e">
        <f>VLOOKUP(Tabela5[[#This Row],[PRODUTO]],'CURVA ABC'!$H$10:$M$404,3,0)</f>
        <v>#N/A</v>
      </c>
      <c r="K641" s="194" t="e">
        <f>VLOOKUP(Tabela5[[#This Row],[PRODUTO]],'CURVA ABC'!$H$10:$M$404,4,0)</f>
        <v>#N/A</v>
      </c>
      <c r="L641" s="195">
        <f>IFERROR(Tabela5[[#This Row],[VALOR.]]/'CURVA ABC'!$J$2,0)</f>
        <v>0</v>
      </c>
      <c r="M641" s="195" t="e">
        <f>VLOOKUP(Tabela5[[#This Row],[PRODUTO]],'CURVA ABC'!$H$10:$M$404,5,0)</f>
        <v>#N/A</v>
      </c>
      <c r="N641" s="196" t="e">
        <f>VLOOKUP(Tabela5[[#This Row],[PRODUTO]],'CURVA ABC'!$H$10:$M$404,6,0)</f>
        <v>#N/A</v>
      </c>
      <c r="O641" s="194" t="e">
        <f>IF(AND(COMPARATIVO!$H641="",COMPARATIVO!$N641=""),"",IF(COMPARATIVO!$H641=COMPARATIVO!$N641,"EQUILIBRADO",IF(AND(COMPARATIVO!$H641="A",COMPARATIVO!$N641="B"),"GIRO BAIXO",IF(AND(COMPARATIVO!$H641="A",COMPARATIVO!$N641="C"),"GIRO MUITO BAIXO",IF(AND(COMPARATIVO!$H641="B",COMPARATIVO!$N641="A"),"GIRO ALTO",IF(AND(COMPARATIVO!$H641="B",COMPARATIVO!$N641="C"),"GIRO BAIXO",IF(AND(COMPARATIVO!$H641="C",COMPARATIVO!$N641="A"),"GIRO MUITO ALTO",IF(AND(COMPARATIVO!$H641="C",COMPARATIVO!$N641="B"),"GIRO ALTO",""))))))))</f>
        <v>#N/A</v>
      </c>
    </row>
    <row r="642" spans="1:15" x14ac:dyDescent="0.25">
      <c r="A642" s="201">
        <f>'CURVA ABC'!A646</f>
        <v>0</v>
      </c>
      <c r="B642" s="201" t="str">
        <f>IFERROR(VLOOKUP(Tabela5[[#This Row],[PRODUTO]],CADASTRO!$B$2:$C$393,2,0),"")</f>
        <v/>
      </c>
      <c r="C642" s="201">
        <f>'CURVA ABC'!B646</f>
        <v>0</v>
      </c>
      <c r="D642" s="197">
        <f>'CURVA ABC'!C646</f>
        <v>0</v>
      </c>
      <c r="E642" s="197">
        <f>'CURVA ABC'!D646</f>
        <v>0</v>
      </c>
      <c r="F642" s="198">
        <f>IFERROR(Tabela5[[#This Row],[VALOR]]/'CURVA ABC'!$C$2,0)</f>
        <v>0</v>
      </c>
      <c r="G642" s="198">
        <f>'CURVA ABC'!E646</f>
        <v>0</v>
      </c>
      <c r="H642" s="199" t="str">
        <f>'CURVA ABC'!F646</f>
        <v/>
      </c>
      <c r="I642" s="199" t="e">
        <f>VLOOKUP(Tabela5[[#This Row],[PRODUTO]],'CURVA ABC'!$H$10:$M$404,2,0)</f>
        <v>#N/A</v>
      </c>
      <c r="J642" s="197" t="e">
        <f>VLOOKUP(Tabela5[[#This Row],[PRODUTO]],'CURVA ABC'!$H$10:$M$404,3,0)</f>
        <v>#N/A</v>
      </c>
      <c r="K642" s="197" t="e">
        <f>VLOOKUP(Tabela5[[#This Row],[PRODUTO]],'CURVA ABC'!$H$10:$M$404,4,0)</f>
        <v>#N/A</v>
      </c>
      <c r="L642" s="198">
        <f>IFERROR(Tabela5[[#This Row],[VALOR.]]/'CURVA ABC'!$J$2,0)</f>
        <v>0</v>
      </c>
      <c r="M642" s="198" t="e">
        <f>VLOOKUP(Tabela5[[#This Row],[PRODUTO]],'CURVA ABC'!$H$10:$M$404,5,0)</f>
        <v>#N/A</v>
      </c>
      <c r="N642" s="199" t="e">
        <f>VLOOKUP(Tabela5[[#This Row],[PRODUTO]],'CURVA ABC'!$H$10:$M$404,6,0)</f>
        <v>#N/A</v>
      </c>
      <c r="O642" s="197" t="e">
        <f>IF(AND(COMPARATIVO!$H642="",COMPARATIVO!$N642=""),"",IF(COMPARATIVO!$H642=COMPARATIVO!$N642,"EQUILIBRADO",IF(AND(COMPARATIVO!$H642="A",COMPARATIVO!$N642="B"),"GIRO BAIXO",IF(AND(COMPARATIVO!$H642="A",COMPARATIVO!$N642="C"),"GIRO MUITO BAIXO",IF(AND(COMPARATIVO!$H642="B",COMPARATIVO!$N642="A"),"GIRO ALTO",IF(AND(COMPARATIVO!$H642="B",COMPARATIVO!$N642="C"),"GIRO BAIXO",IF(AND(COMPARATIVO!$H642="C",COMPARATIVO!$N642="A"),"GIRO MUITO ALTO",IF(AND(COMPARATIVO!$H642="C",COMPARATIVO!$N642="B"),"GIRO ALTO",""))))))))</f>
        <v>#N/A</v>
      </c>
    </row>
    <row r="643" spans="1:15" x14ac:dyDescent="0.25">
      <c r="A643" s="200">
        <f>'CURVA ABC'!A647</f>
        <v>0</v>
      </c>
      <c r="B643" s="200" t="str">
        <f>IFERROR(VLOOKUP(Tabela5[[#This Row],[PRODUTO]],CADASTRO!$B$2:$C$393,2,0),"")</f>
        <v/>
      </c>
      <c r="C643" s="200">
        <f>'CURVA ABC'!B647</f>
        <v>0</v>
      </c>
      <c r="D643" s="194">
        <f>'CURVA ABC'!C647</f>
        <v>0</v>
      </c>
      <c r="E643" s="194">
        <f>'CURVA ABC'!D647</f>
        <v>0</v>
      </c>
      <c r="F643" s="195">
        <f>IFERROR(Tabela5[[#This Row],[VALOR]]/'CURVA ABC'!$C$2,0)</f>
        <v>0</v>
      </c>
      <c r="G643" s="195">
        <f>'CURVA ABC'!E647</f>
        <v>0</v>
      </c>
      <c r="H643" s="196" t="str">
        <f>'CURVA ABC'!F647</f>
        <v/>
      </c>
      <c r="I643" s="196" t="e">
        <f>VLOOKUP(Tabela5[[#This Row],[PRODUTO]],'CURVA ABC'!$H$10:$M$404,2,0)</f>
        <v>#N/A</v>
      </c>
      <c r="J643" s="194" t="e">
        <f>VLOOKUP(Tabela5[[#This Row],[PRODUTO]],'CURVA ABC'!$H$10:$M$404,3,0)</f>
        <v>#N/A</v>
      </c>
      <c r="K643" s="194" t="e">
        <f>VLOOKUP(Tabela5[[#This Row],[PRODUTO]],'CURVA ABC'!$H$10:$M$404,4,0)</f>
        <v>#N/A</v>
      </c>
      <c r="L643" s="195">
        <f>IFERROR(Tabela5[[#This Row],[VALOR.]]/'CURVA ABC'!$J$2,0)</f>
        <v>0</v>
      </c>
      <c r="M643" s="195" t="e">
        <f>VLOOKUP(Tabela5[[#This Row],[PRODUTO]],'CURVA ABC'!$H$10:$M$404,5,0)</f>
        <v>#N/A</v>
      </c>
      <c r="N643" s="196" t="e">
        <f>VLOOKUP(Tabela5[[#This Row],[PRODUTO]],'CURVA ABC'!$H$10:$M$404,6,0)</f>
        <v>#N/A</v>
      </c>
      <c r="O643" s="194" t="e">
        <f>IF(AND(COMPARATIVO!$H643="",COMPARATIVO!$N643=""),"",IF(COMPARATIVO!$H643=COMPARATIVO!$N643,"EQUILIBRADO",IF(AND(COMPARATIVO!$H643="A",COMPARATIVO!$N643="B"),"GIRO BAIXO",IF(AND(COMPARATIVO!$H643="A",COMPARATIVO!$N643="C"),"GIRO MUITO BAIXO",IF(AND(COMPARATIVO!$H643="B",COMPARATIVO!$N643="A"),"GIRO ALTO",IF(AND(COMPARATIVO!$H643="B",COMPARATIVO!$N643="C"),"GIRO BAIXO",IF(AND(COMPARATIVO!$H643="C",COMPARATIVO!$N643="A"),"GIRO MUITO ALTO",IF(AND(COMPARATIVO!$H643="C",COMPARATIVO!$N643="B"),"GIRO ALTO",""))))))))</f>
        <v>#N/A</v>
      </c>
    </row>
    <row r="644" spans="1:15" x14ac:dyDescent="0.25">
      <c r="A644" s="201">
        <f>'CURVA ABC'!A648</f>
        <v>0</v>
      </c>
      <c r="B644" s="201" t="str">
        <f>IFERROR(VLOOKUP(Tabela5[[#This Row],[PRODUTO]],CADASTRO!$B$2:$C$393,2,0),"")</f>
        <v/>
      </c>
      <c r="C644" s="201">
        <f>'CURVA ABC'!B648</f>
        <v>0</v>
      </c>
      <c r="D644" s="197">
        <f>'CURVA ABC'!C648</f>
        <v>0</v>
      </c>
      <c r="E644" s="197">
        <f>'CURVA ABC'!D648</f>
        <v>0</v>
      </c>
      <c r="F644" s="198">
        <f>IFERROR(Tabela5[[#This Row],[VALOR]]/'CURVA ABC'!$C$2,0)</f>
        <v>0</v>
      </c>
      <c r="G644" s="198">
        <f>'CURVA ABC'!E648</f>
        <v>0</v>
      </c>
      <c r="H644" s="199" t="str">
        <f>'CURVA ABC'!F648</f>
        <v/>
      </c>
      <c r="I644" s="199" t="e">
        <f>VLOOKUP(Tabela5[[#This Row],[PRODUTO]],'CURVA ABC'!$H$10:$M$404,2,0)</f>
        <v>#N/A</v>
      </c>
      <c r="J644" s="197" t="e">
        <f>VLOOKUP(Tabela5[[#This Row],[PRODUTO]],'CURVA ABC'!$H$10:$M$404,3,0)</f>
        <v>#N/A</v>
      </c>
      <c r="K644" s="197" t="e">
        <f>VLOOKUP(Tabela5[[#This Row],[PRODUTO]],'CURVA ABC'!$H$10:$M$404,4,0)</f>
        <v>#N/A</v>
      </c>
      <c r="L644" s="198">
        <f>IFERROR(Tabela5[[#This Row],[VALOR.]]/'CURVA ABC'!$J$2,0)</f>
        <v>0</v>
      </c>
      <c r="M644" s="198" t="e">
        <f>VLOOKUP(Tabela5[[#This Row],[PRODUTO]],'CURVA ABC'!$H$10:$M$404,5,0)</f>
        <v>#N/A</v>
      </c>
      <c r="N644" s="199" t="e">
        <f>VLOOKUP(Tabela5[[#This Row],[PRODUTO]],'CURVA ABC'!$H$10:$M$404,6,0)</f>
        <v>#N/A</v>
      </c>
      <c r="O644" s="197" t="e">
        <f>IF(AND(COMPARATIVO!$H644="",COMPARATIVO!$N644=""),"",IF(COMPARATIVO!$H644=COMPARATIVO!$N644,"EQUILIBRADO",IF(AND(COMPARATIVO!$H644="A",COMPARATIVO!$N644="B"),"GIRO BAIXO",IF(AND(COMPARATIVO!$H644="A",COMPARATIVO!$N644="C"),"GIRO MUITO BAIXO",IF(AND(COMPARATIVO!$H644="B",COMPARATIVO!$N644="A"),"GIRO ALTO",IF(AND(COMPARATIVO!$H644="B",COMPARATIVO!$N644="C"),"GIRO BAIXO",IF(AND(COMPARATIVO!$H644="C",COMPARATIVO!$N644="A"),"GIRO MUITO ALTO",IF(AND(COMPARATIVO!$H644="C",COMPARATIVO!$N644="B"),"GIRO ALTO",""))))))))</f>
        <v>#N/A</v>
      </c>
    </row>
    <row r="645" spans="1:15" x14ac:dyDescent="0.25">
      <c r="A645" s="200">
        <f>'CURVA ABC'!A649</f>
        <v>0</v>
      </c>
      <c r="B645" s="200" t="str">
        <f>IFERROR(VLOOKUP(Tabela5[[#This Row],[PRODUTO]],CADASTRO!$B$2:$C$393,2,0),"")</f>
        <v/>
      </c>
      <c r="C645" s="200">
        <f>'CURVA ABC'!B649</f>
        <v>0</v>
      </c>
      <c r="D645" s="194">
        <f>'CURVA ABC'!C649</f>
        <v>0</v>
      </c>
      <c r="E645" s="194">
        <f>'CURVA ABC'!D649</f>
        <v>0</v>
      </c>
      <c r="F645" s="195">
        <f>IFERROR(Tabela5[[#This Row],[VALOR]]/'CURVA ABC'!$C$2,0)</f>
        <v>0</v>
      </c>
      <c r="G645" s="195">
        <f>'CURVA ABC'!E649</f>
        <v>0</v>
      </c>
      <c r="H645" s="196" t="str">
        <f>'CURVA ABC'!F649</f>
        <v/>
      </c>
      <c r="I645" s="196" t="e">
        <f>VLOOKUP(Tabela5[[#This Row],[PRODUTO]],'CURVA ABC'!$H$10:$M$404,2,0)</f>
        <v>#N/A</v>
      </c>
      <c r="J645" s="194" t="e">
        <f>VLOOKUP(Tabela5[[#This Row],[PRODUTO]],'CURVA ABC'!$H$10:$M$404,3,0)</f>
        <v>#N/A</v>
      </c>
      <c r="K645" s="194" t="e">
        <f>VLOOKUP(Tabela5[[#This Row],[PRODUTO]],'CURVA ABC'!$H$10:$M$404,4,0)</f>
        <v>#N/A</v>
      </c>
      <c r="L645" s="195">
        <f>IFERROR(Tabela5[[#This Row],[VALOR.]]/'CURVA ABC'!$J$2,0)</f>
        <v>0</v>
      </c>
      <c r="M645" s="195" t="e">
        <f>VLOOKUP(Tabela5[[#This Row],[PRODUTO]],'CURVA ABC'!$H$10:$M$404,5,0)</f>
        <v>#N/A</v>
      </c>
      <c r="N645" s="196" t="e">
        <f>VLOOKUP(Tabela5[[#This Row],[PRODUTO]],'CURVA ABC'!$H$10:$M$404,6,0)</f>
        <v>#N/A</v>
      </c>
      <c r="O645" s="194" t="e">
        <f>IF(AND(COMPARATIVO!$H645="",COMPARATIVO!$N645=""),"",IF(COMPARATIVO!$H645=COMPARATIVO!$N645,"EQUILIBRADO",IF(AND(COMPARATIVO!$H645="A",COMPARATIVO!$N645="B"),"GIRO BAIXO",IF(AND(COMPARATIVO!$H645="A",COMPARATIVO!$N645="C"),"GIRO MUITO BAIXO",IF(AND(COMPARATIVO!$H645="B",COMPARATIVO!$N645="A"),"GIRO ALTO",IF(AND(COMPARATIVO!$H645="B",COMPARATIVO!$N645="C"),"GIRO BAIXO",IF(AND(COMPARATIVO!$H645="C",COMPARATIVO!$N645="A"),"GIRO MUITO ALTO",IF(AND(COMPARATIVO!$H645="C",COMPARATIVO!$N645="B"),"GIRO ALTO",""))))))))</f>
        <v>#N/A</v>
      </c>
    </row>
    <row r="646" spans="1:15" x14ac:dyDescent="0.25">
      <c r="A646" s="201">
        <f>'CURVA ABC'!A650</f>
        <v>0</v>
      </c>
      <c r="B646" s="201" t="str">
        <f>IFERROR(VLOOKUP(Tabela5[[#This Row],[PRODUTO]],CADASTRO!$B$2:$C$393,2,0),"")</f>
        <v/>
      </c>
      <c r="C646" s="201">
        <f>'CURVA ABC'!B650</f>
        <v>0</v>
      </c>
      <c r="D646" s="197">
        <f>'CURVA ABC'!C650</f>
        <v>0</v>
      </c>
      <c r="E646" s="197">
        <f>'CURVA ABC'!D650</f>
        <v>0</v>
      </c>
      <c r="F646" s="198">
        <f>IFERROR(Tabela5[[#This Row],[VALOR]]/'CURVA ABC'!$C$2,0)</f>
        <v>0</v>
      </c>
      <c r="G646" s="198">
        <f>'CURVA ABC'!E650</f>
        <v>0</v>
      </c>
      <c r="H646" s="199" t="str">
        <f>'CURVA ABC'!F650</f>
        <v/>
      </c>
      <c r="I646" s="199" t="e">
        <f>VLOOKUP(Tabela5[[#This Row],[PRODUTO]],'CURVA ABC'!$H$10:$M$404,2,0)</f>
        <v>#N/A</v>
      </c>
      <c r="J646" s="197" t="e">
        <f>VLOOKUP(Tabela5[[#This Row],[PRODUTO]],'CURVA ABC'!$H$10:$M$404,3,0)</f>
        <v>#N/A</v>
      </c>
      <c r="K646" s="197" t="e">
        <f>VLOOKUP(Tabela5[[#This Row],[PRODUTO]],'CURVA ABC'!$H$10:$M$404,4,0)</f>
        <v>#N/A</v>
      </c>
      <c r="L646" s="198">
        <f>IFERROR(Tabela5[[#This Row],[VALOR.]]/'CURVA ABC'!$J$2,0)</f>
        <v>0</v>
      </c>
      <c r="M646" s="198" t="e">
        <f>VLOOKUP(Tabela5[[#This Row],[PRODUTO]],'CURVA ABC'!$H$10:$M$404,5,0)</f>
        <v>#N/A</v>
      </c>
      <c r="N646" s="199" t="e">
        <f>VLOOKUP(Tabela5[[#This Row],[PRODUTO]],'CURVA ABC'!$H$10:$M$404,6,0)</f>
        <v>#N/A</v>
      </c>
      <c r="O646" s="197" t="e">
        <f>IF(AND(COMPARATIVO!$H646="",COMPARATIVO!$N646=""),"",IF(COMPARATIVO!$H646=COMPARATIVO!$N646,"EQUILIBRADO",IF(AND(COMPARATIVO!$H646="A",COMPARATIVO!$N646="B"),"GIRO BAIXO",IF(AND(COMPARATIVO!$H646="A",COMPARATIVO!$N646="C"),"GIRO MUITO BAIXO",IF(AND(COMPARATIVO!$H646="B",COMPARATIVO!$N646="A"),"GIRO ALTO",IF(AND(COMPARATIVO!$H646="B",COMPARATIVO!$N646="C"),"GIRO BAIXO",IF(AND(COMPARATIVO!$H646="C",COMPARATIVO!$N646="A"),"GIRO MUITO ALTO",IF(AND(COMPARATIVO!$H646="C",COMPARATIVO!$N646="B"),"GIRO ALTO",""))))))))</f>
        <v>#N/A</v>
      </c>
    </row>
    <row r="647" spans="1:15" x14ac:dyDescent="0.25">
      <c r="A647" s="200">
        <f>'CURVA ABC'!A651</f>
        <v>0</v>
      </c>
      <c r="B647" s="200" t="str">
        <f>IFERROR(VLOOKUP(Tabela5[[#This Row],[PRODUTO]],CADASTRO!$B$2:$C$393,2,0),"")</f>
        <v/>
      </c>
      <c r="C647" s="200">
        <f>'CURVA ABC'!B651</f>
        <v>0</v>
      </c>
      <c r="D647" s="194">
        <f>'CURVA ABC'!C651</f>
        <v>0</v>
      </c>
      <c r="E647" s="194">
        <f>'CURVA ABC'!D651</f>
        <v>0</v>
      </c>
      <c r="F647" s="195">
        <f>IFERROR(Tabela5[[#This Row],[VALOR]]/'CURVA ABC'!$C$2,0)</f>
        <v>0</v>
      </c>
      <c r="G647" s="195">
        <f>'CURVA ABC'!E651</f>
        <v>0</v>
      </c>
      <c r="H647" s="196" t="str">
        <f>'CURVA ABC'!F651</f>
        <v/>
      </c>
      <c r="I647" s="196" t="e">
        <f>VLOOKUP(Tabela5[[#This Row],[PRODUTO]],'CURVA ABC'!$H$10:$M$404,2,0)</f>
        <v>#N/A</v>
      </c>
      <c r="J647" s="194" t="e">
        <f>VLOOKUP(Tabela5[[#This Row],[PRODUTO]],'CURVA ABC'!$H$10:$M$404,3,0)</f>
        <v>#N/A</v>
      </c>
      <c r="K647" s="194" t="e">
        <f>VLOOKUP(Tabela5[[#This Row],[PRODUTO]],'CURVA ABC'!$H$10:$M$404,4,0)</f>
        <v>#N/A</v>
      </c>
      <c r="L647" s="195">
        <f>IFERROR(Tabela5[[#This Row],[VALOR.]]/'CURVA ABC'!$J$2,0)</f>
        <v>0</v>
      </c>
      <c r="M647" s="195" t="e">
        <f>VLOOKUP(Tabela5[[#This Row],[PRODUTO]],'CURVA ABC'!$H$10:$M$404,5,0)</f>
        <v>#N/A</v>
      </c>
      <c r="N647" s="196" t="e">
        <f>VLOOKUP(Tabela5[[#This Row],[PRODUTO]],'CURVA ABC'!$H$10:$M$404,6,0)</f>
        <v>#N/A</v>
      </c>
      <c r="O647" s="194" t="e">
        <f>IF(AND(COMPARATIVO!$H647="",COMPARATIVO!$N647=""),"",IF(COMPARATIVO!$H647=COMPARATIVO!$N647,"EQUILIBRADO",IF(AND(COMPARATIVO!$H647="A",COMPARATIVO!$N647="B"),"GIRO BAIXO",IF(AND(COMPARATIVO!$H647="A",COMPARATIVO!$N647="C"),"GIRO MUITO BAIXO",IF(AND(COMPARATIVO!$H647="B",COMPARATIVO!$N647="A"),"GIRO ALTO",IF(AND(COMPARATIVO!$H647="B",COMPARATIVO!$N647="C"),"GIRO BAIXO",IF(AND(COMPARATIVO!$H647="C",COMPARATIVO!$N647="A"),"GIRO MUITO ALTO",IF(AND(COMPARATIVO!$H647="C",COMPARATIVO!$N647="B"),"GIRO ALTO",""))))))))</f>
        <v>#N/A</v>
      </c>
    </row>
    <row r="648" spans="1:15" x14ac:dyDescent="0.25">
      <c r="A648" s="201">
        <f>'CURVA ABC'!A652</f>
        <v>0</v>
      </c>
      <c r="B648" s="201" t="str">
        <f>IFERROR(VLOOKUP(Tabela5[[#This Row],[PRODUTO]],CADASTRO!$B$2:$C$393,2,0),"")</f>
        <v/>
      </c>
      <c r="C648" s="201">
        <f>'CURVA ABC'!B652</f>
        <v>0</v>
      </c>
      <c r="D648" s="197">
        <f>'CURVA ABC'!C652</f>
        <v>0</v>
      </c>
      <c r="E648" s="197">
        <f>'CURVA ABC'!D652</f>
        <v>0</v>
      </c>
      <c r="F648" s="198">
        <f>IFERROR(Tabela5[[#This Row],[VALOR]]/'CURVA ABC'!$C$2,0)</f>
        <v>0</v>
      </c>
      <c r="G648" s="198">
        <f>'CURVA ABC'!E652</f>
        <v>0</v>
      </c>
      <c r="H648" s="199" t="str">
        <f>'CURVA ABC'!F652</f>
        <v/>
      </c>
      <c r="I648" s="199" t="e">
        <f>VLOOKUP(Tabela5[[#This Row],[PRODUTO]],'CURVA ABC'!$H$10:$M$404,2,0)</f>
        <v>#N/A</v>
      </c>
      <c r="J648" s="197" t="e">
        <f>VLOOKUP(Tabela5[[#This Row],[PRODUTO]],'CURVA ABC'!$H$10:$M$404,3,0)</f>
        <v>#N/A</v>
      </c>
      <c r="K648" s="197" t="e">
        <f>VLOOKUP(Tabela5[[#This Row],[PRODUTO]],'CURVA ABC'!$H$10:$M$404,4,0)</f>
        <v>#N/A</v>
      </c>
      <c r="L648" s="198">
        <f>IFERROR(Tabela5[[#This Row],[VALOR.]]/'CURVA ABC'!$J$2,0)</f>
        <v>0</v>
      </c>
      <c r="M648" s="198" t="e">
        <f>VLOOKUP(Tabela5[[#This Row],[PRODUTO]],'CURVA ABC'!$H$10:$M$404,5,0)</f>
        <v>#N/A</v>
      </c>
      <c r="N648" s="199" t="e">
        <f>VLOOKUP(Tabela5[[#This Row],[PRODUTO]],'CURVA ABC'!$H$10:$M$404,6,0)</f>
        <v>#N/A</v>
      </c>
      <c r="O648" s="197" t="e">
        <f>IF(AND(COMPARATIVO!$H648="",COMPARATIVO!$N648=""),"",IF(COMPARATIVO!$H648=COMPARATIVO!$N648,"EQUILIBRADO",IF(AND(COMPARATIVO!$H648="A",COMPARATIVO!$N648="B"),"GIRO BAIXO",IF(AND(COMPARATIVO!$H648="A",COMPARATIVO!$N648="C"),"GIRO MUITO BAIXO",IF(AND(COMPARATIVO!$H648="B",COMPARATIVO!$N648="A"),"GIRO ALTO",IF(AND(COMPARATIVO!$H648="B",COMPARATIVO!$N648="C"),"GIRO BAIXO",IF(AND(COMPARATIVO!$H648="C",COMPARATIVO!$N648="A"),"GIRO MUITO ALTO",IF(AND(COMPARATIVO!$H648="C",COMPARATIVO!$N648="B"),"GIRO ALTO",""))))))))</f>
        <v>#N/A</v>
      </c>
    </row>
    <row r="649" spans="1:15" x14ac:dyDescent="0.25">
      <c r="A649" s="200">
        <f>'CURVA ABC'!A653</f>
        <v>0</v>
      </c>
      <c r="B649" s="200" t="str">
        <f>IFERROR(VLOOKUP(Tabela5[[#This Row],[PRODUTO]],CADASTRO!$B$2:$C$393,2,0),"")</f>
        <v/>
      </c>
      <c r="C649" s="200">
        <f>'CURVA ABC'!B653</f>
        <v>0</v>
      </c>
      <c r="D649" s="194">
        <f>'CURVA ABC'!C653</f>
        <v>0</v>
      </c>
      <c r="E649" s="194">
        <f>'CURVA ABC'!D653</f>
        <v>0</v>
      </c>
      <c r="F649" s="195">
        <f>IFERROR(Tabela5[[#This Row],[VALOR]]/'CURVA ABC'!$C$2,0)</f>
        <v>0</v>
      </c>
      <c r="G649" s="195">
        <f>'CURVA ABC'!E653</f>
        <v>0</v>
      </c>
      <c r="H649" s="196" t="str">
        <f>'CURVA ABC'!F653</f>
        <v/>
      </c>
      <c r="I649" s="196" t="e">
        <f>VLOOKUP(Tabela5[[#This Row],[PRODUTO]],'CURVA ABC'!$H$10:$M$404,2,0)</f>
        <v>#N/A</v>
      </c>
      <c r="J649" s="194" t="e">
        <f>VLOOKUP(Tabela5[[#This Row],[PRODUTO]],'CURVA ABC'!$H$10:$M$404,3,0)</f>
        <v>#N/A</v>
      </c>
      <c r="K649" s="194" t="e">
        <f>VLOOKUP(Tabela5[[#This Row],[PRODUTO]],'CURVA ABC'!$H$10:$M$404,4,0)</f>
        <v>#N/A</v>
      </c>
      <c r="L649" s="195">
        <f>IFERROR(Tabela5[[#This Row],[VALOR.]]/'CURVA ABC'!$J$2,0)</f>
        <v>0</v>
      </c>
      <c r="M649" s="195" t="e">
        <f>VLOOKUP(Tabela5[[#This Row],[PRODUTO]],'CURVA ABC'!$H$10:$M$404,5,0)</f>
        <v>#N/A</v>
      </c>
      <c r="N649" s="196" t="e">
        <f>VLOOKUP(Tabela5[[#This Row],[PRODUTO]],'CURVA ABC'!$H$10:$M$404,6,0)</f>
        <v>#N/A</v>
      </c>
      <c r="O649" s="194" t="e">
        <f>IF(AND(COMPARATIVO!$H649="",COMPARATIVO!$N649=""),"",IF(COMPARATIVO!$H649=COMPARATIVO!$N649,"EQUILIBRADO",IF(AND(COMPARATIVO!$H649="A",COMPARATIVO!$N649="B"),"GIRO BAIXO",IF(AND(COMPARATIVO!$H649="A",COMPARATIVO!$N649="C"),"GIRO MUITO BAIXO",IF(AND(COMPARATIVO!$H649="B",COMPARATIVO!$N649="A"),"GIRO ALTO",IF(AND(COMPARATIVO!$H649="B",COMPARATIVO!$N649="C"),"GIRO BAIXO",IF(AND(COMPARATIVO!$H649="C",COMPARATIVO!$N649="A"),"GIRO MUITO ALTO",IF(AND(COMPARATIVO!$H649="C",COMPARATIVO!$N649="B"),"GIRO ALTO",""))))))))</f>
        <v>#N/A</v>
      </c>
    </row>
    <row r="650" spans="1:15" x14ac:dyDescent="0.25">
      <c r="A650" s="201">
        <f>'CURVA ABC'!A654</f>
        <v>0</v>
      </c>
      <c r="B650" s="201" t="str">
        <f>IFERROR(VLOOKUP(Tabela5[[#This Row],[PRODUTO]],CADASTRO!$B$2:$C$393,2,0),"")</f>
        <v/>
      </c>
      <c r="C650" s="201">
        <f>'CURVA ABC'!B654</f>
        <v>0</v>
      </c>
      <c r="D650" s="197">
        <f>'CURVA ABC'!C654</f>
        <v>0</v>
      </c>
      <c r="E650" s="197">
        <f>'CURVA ABC'!D654</f>
        <v>0</v>
      </c>
      <c r="F650" s="198">
        <f>IFERROR(Tabela5[[#This Row],[VALOR]]/'CURVA ABC'!$C$2,0)</f>
        <v>0</v>
      </c>
      <c r="G650" s="198">
        <f>'CURVA ABC'!E654</f>
        <v>0</v>
      </c>
      <c r="H650" s="199" t="str">
        <f>'CURVA ABC'!F654</f>
        <v/>
      </c>
      <c r="I650" s="199" t="e">
        <f>VLOOKUP(Tabela5[[#This Row],[PRODUTO]],'CURVA ABC'!$H$10:$M$404,2,0)</f>
        <v>#N/A</v>
      </c>
      <c r="J650" s="197" t="e">
        <f>VLOOKUP(Tabela5[[#This Row],[PRODUTO]],'CURVA ABC'!$H$10:$M$404,3,0)</f>
        <v>#N/A</v>
      </c>
      <c r="K650" s="197" t="e">
        <f>VLOOKUP(Tabela5[[#This Row],[PRODUTO]],'CURVA ABC'!$H$10:$M$404,4,0)</f>
        <v>#N/A</v>
      </c>
      <c r="L650" s="198">
        <f>IFERROR(Tabela5[[#This Row],[VALOR.]]/'CURVA ABC'!$J$2,0)</f>
        <v>0</v>
      </c>
      <c r="M650" s="198" t="e">
        <f>VLOOKUP(Tabela5[[#This Row],[PRODUTO]],'CURVA ABC'!$H$10:$M$404,5,0)</f>
        <v>#N/A</v>
      </c>
      <c r="N650" s="199" t="e">
        <f>VLOOKUP(Tabela5[[#This Row],[PRODUTO]],'CURVA ABC'!$H$10:$M$404,6,0)</f>
        <v>#N/A</v>
      </c>
      <c r="O650" s="197" t="e">
        <f>IF(AND(COMPARATIVO!$H650="",COMPARATIVO!$N650=""),"",IF(COMPARATIVO!$H650=COMPARATIVO!$N650,"EQUILIBRADO",IF(AND(COMPARATIVO!$H650="A",COMPARATIVO!$N650="B"),"GIRO BAIXO",IF(AND(COMPARATIVO!$H650="A",COMPARATIVO!$N650="C"),"GIRO MUITO BAIXO",IF(AND(COMPARATIVO!$H650="B",COMPARATIVO!$N650="A"),"GIRO ALTO",IF(AND(COMPARATIVO!$H650="B",COMPARATIVO!$N650="C"),"GIRO BAIXO",IF(AND(COMPARATIVO!$H650="C",COMPARATIVO!$N650="A"),"GIRO MUITO ALTO",IF(AND(COMPARATIVO!$H650="C",COMPARATIVO!$N650="B"),"GIRO ALTO",""))))))))</f>
        <v>#N/A</v>
      </c>
    </row>
    <row r="651" spans="1:15" x14ac:dyDescent="0.25">
      <c r="A651" s="200">
        <f>'CURVA ABC'!A655</f>
        <v>0</v>
      </c>
      <c r="B651" s="200" t="str">
        <f>IFERROR(VLOOKUP(Tabela5[[#This Row],[PRODUTO]],CADASTRO!$B$2:$C$393,2,0),"")</f>
        <v/>
      </c>
      <c r="C651" s="200">
        <f>'CURVA ABC'!B655</f>
        <v>0</v>
      </c>
      <c r="D651" s="194">
        <f>'CURVA ABC'!C655</f>
        <v>0</v>
      </c>
      <c r="E651" s="194">
        <f>'CURVA ABC'!D655</f>
        <v>0</v>
      </c>
      <c r="F651" s="195">
        <f>IFERROR(Tabela5[[#This Row],[VALOR]]/'CURVA ABC'!$C$2,0)</f>
        <v>0</v>
      </c>
      <c r="G651" s="195">
        <f>'CURVA ABC'!E655</f>
        <v>0</v>
      </c>
      <c r="H651" s="196" t="str">
        <f>'CURVA ABC'!F655</f>
        <v/>
      </c>
      <c r="I651" s="196" t="e">
        <f>VLOOKUP(Tabela5[[#This Row],[PRODUTO]],'CURVA ABC'!$H$10:$M$404,2,0)</f>
        <v>#N/A</v>
      </c>
      <c r="J651" s="194" t="e">
        <f>VLOOKUP(Tabela5[[#This Row],[PRODUTO]],'CURVA ABC'!$H$10:$M$404,3,0)</f>
        <v>#N/A</v>
      </c>
      <c r="K651" s="194" t="e">
        <f>VLOOKUP(Tabela5[[#This Row],[PRODUTO]],'CURVA ABC'!$H$10:$M$404,4,0)</f>
        <v>#N/A</v>
      </c>
      <c r="L651" s="195">
        <f>IFERROR(Tabela5[[#This Row],[VALOR.]]/'CURVA ABC'!$J$2,0)</f>
        <v>0</v>
      </c>
      <c r="M651" s="195" t="e">
        <f>VLOOKUP(Tabela5[[#This Row],[PRODUTO]],'CURVA ABC'!$H$10:$M$404,5,0)</f>
        <v>#N/A</v>
      </c>
      <c r="N651" s="196" t="e">
        <f>VLOOKUP(Tabela5[[#This Row],[PRODUTO]],'CURVA ABC'!$H$10:$M$404,6,0)</f>
        <v>#N/A</v>
      </c>
      <c r="O651" s="194" t="e">
        <f>IF(AND(COMPARATIVO!$H651="",COMPARATIVO!$N651=""),"",IF(COMPARATIVO!$H651=COMPARATIVO!$N651,"EQUILIBRADO",IF(AND(COMPARATIVO!$H651="A",COMPARATIVO!$N651="B"),"GIRO BAIXO",IF(AND(COMPARATIVO!$H651="A",COMPARATIVO!$N651="C"),"GIRO MUITO BAIXO",IF(AND(COMPARATIVO!$H651="B",COMPARATIVO!$N651="A"),"GIRO ALTO",IF(AND(COMPARATIVO!$H651="B",COMPARATIVO!$N651="C"),"GIRO BAIXO",IF(AND(COMPARATIVO!$H651="C",COMPARATIVO!$N651="A"),"GIRO MUITO ALTO",IF(AND(COMPARATIVO!$H651="C",COMPARATIVO!$N651="B"),"GIRO ALTO",""))))))))</f>
        <v>#N/A</v>
      </c>
    </row>
    <row r="652" spans="1:15" x14ac:dyDescent="0.25">
      <c r="A652" s="201">
        <f>'CURVA ABC'!A656</f>
        <v>0</v>
      </c>
      <c r="B652" s="201" t="str">
        <f>IFERROR(VLOOKUP(Tabela5[[#This Row],[PRODUTO]],CADASTRO!$B$2:$C$393,2,0),"")</f>
        <v/>
      </c>
      <c r="C652" s="201">
        <f>'CURVA ABC'!B656</f>
        <v>0</v>
      </c>
      <c r="D652" s="197">
        <f>'CURVA ABC'!C656</f>
        <v>0</v>
      </c>
      <c r="E652" s="197">
        <f>'CURVA ABC'!D656</f>
        <v>0</v>
      </c>
      <c r="F652" s="198">
        <f>IFERROR(Tabela5[[#This Row],[VALOR]]/'CURVA ABC'!$C$2,0)</f>
        <v>0</v>
      </c>
      <c r="G652" s="198">
        <f>'CURVA ABC'!E656</f>
        <v>0</v>
      </c>
      <c r="H652" s="199" t="str">
        <f>'CURVA ABC'!F656</f>
        <v/>
      </c>
      <c r="I652" s="199" t="e">
        <f>VLOOKUP(Tabela5[[#This Row],[PRODUTO]],'CURVA ABC'!$H$10:$M$404,2,0)</f>
        <v>#N/A</v>
      </c>
      <c r="J652" s="197" t="e">
        <f>VLOOKUP(Tabela5[[#This Row],[PRODUTO]],'CURVA ABC'!$H$10:$M$404,3,0)</f>
        <v>#N/A</v>
      </c>
      <c r="K652" s="197" t="e">
        <f>VLOOKUP(Tabela5[[#This Row],[PRODUTO]],'CURVA ABC'!$H$10:$M$404,4,0)</f>
        <v>#N/A</v>
      </c>
      <c r="L652" s="198">
        <f>IFERROR(Tabela5[[#This Row],[VALOR.]]/'CURVA ABC'!$J$2,0)</f>
        <v>0</v>
      </c>
      <c r="M652" s="198" t="e">
        <f>VLOOKUP(Tabela5[[#This Row],[PRODUTO]],'CURVA ABC'!$H$10:$M$404,5,0)</f>
        <v>#N/A</v>
      </c>
      <c r="N652" s="199" t="e">
        <f>VLOOKUP(Tabela5[[#This Row],[PRODUTO]],'CURVA ABC'!$H$10:$M$404,6,0)</f>
        <v>#N/A</v>
      </c>
      <c r="O652" s="197" t="e">
        <f>IF(AND(COMPARATIVO!$H652="",COMPARATIVO!$N652=""),"",IF(COMPARATIVO!$H652=COMPARATIVO!$N652,"EQUILIBRADO",IF(AND(COMPARATIVO!$H652="A",COMPARATIVO!$N652="B"),"GIRO BAIXO",IF(AND(COMPARATIVO!$H652="A",COMPARATIVO!$N652="C"),"GIRO MUITO BAIXO",IF(AND(COMPARATIVO!$H652="B",COMPARATIVO!$N652="A"),"GIRO ALTO",IF(AND(COMPARATIVO!$H652="B",COMPARATIVO!$N652="C"),"GIRO BAIXO",IF(AND(COMPARATIVO!$H652="C",COMPARATIVO!$N652="A"),"GIRO MUITO ALTO",IF(AND(COMPARATIVO!$H652="C",COMPARATIVO!$N652="B"),"GIRO ALTO",""))))))))</f>
        <v>#N/A</v>
      </c>
    </row>
    <row r="653" spans="1:15" x14ac:dyDescent="0.25">
      <c r="A653" s="200">
        <f>'CURVA ABC'!A657</f>
        <v>0</v>
      </c>
      <c r="B653" s="200" t="str">
        <f>IFERROR(VLOOKUP(Tabela5[[#This Row],[PRODUTO]],CADASTRO!$B$2:$C$393,2,0),"")</f>
        <v/>
      </c>
      <c r="C653" s="200">
        <f>'CURVA ABC'!B657</f>
        <v>0</v>
      </c>
      <c r="D653" s="194">
        <f>'CURVA ABC'!C657</f>
        <v>0</v>
      </c>
      <c r="E653" s="194">
        <f>'CURVA ABC'!D657</f>
        <v>0</v>
      </c>
      <c r="F653" s="195">
        <f>IFERROR(Tabela5[[#This Row],[VALOR]]/'CURVA ABC'!$C$2,0)</f>
        <v>0</v>
      </c>
      <c r="G653" s="195">
        <f>'CURVA ABC'!E657</f>
        <v>0</v>
      </c>
      <c r="H653" s="196" t="str">
        <f>'CURVA ABC'!F657</f>
        <v/>
      </c>
      <c r="I653" s="196" t="e">
        <f>VLOOKUP(Tabela5[[#This Row],[PRODUTO]],'CURVA ABC'!$H$10:$M$404,2,0)</f>
        <v>#N/A</v>
      </c>
      <c r="J653" s="194" t="e">
        <f>VLOOKUP(Tabela5[[#This Row],[PRODUTO]],'CURVA ABC'!$H$10:$M$404,3,0)</f>
        <v>#N/A</v>
      </c>
      <c r="K653" s="194" t="e">
        <f>VLOOKUP(Tabela5[[#This Row],[PRODUTO]],'CURVA ABC'!$H$10:$M$404,4,0)</f>
        <v>#N/A</v>
      </c>
      <c r="L653" s="195">
        <f>IFERROR(Tabela5[[#This Row],[VALOR.]]/'CURVA ABC'!$J$2,0)</f>
        <v>0</v>
      </c>
      <c r="M653" s="195" t="e">
        <f>VLOOKUP(Tabela5[[#This Row],[PRODUTO]],'CURVA ABC'!$H$10:$M$404,5,0)</f>
        <v>#N/A</v>
      </c>
      <c r="N653" s="196" t="e">
        <f>VLOOKUP(Tabela5[[#This Row],[PRODUTO]],'CURVA ABC'!$H$10:$M$404,6,0)</f>
        <v>#N/A</v>
      </c>
      <c r="O653" s="194" t="e">
        <f>IF(AND(COMPARATIVO!$H653="",COMPARATIVO!$N653=""),"",IF(COMPARATIVO!$H653=COMPARATIVO!$N653,"EQUILIBRADO",IF(AND(COMPARATIVO!$H653="A",COMPARATIVO!$N653="B"),"GIRO BAIXO",IF(AND(COMPARATIVO!$H653="A",COMPARATIVO!$N653="C"),"GIRO MUITO BAIXO",IF(AND(COMPARATIVO!$H653="B",COMPARATIVO!$N653="A"),"GIRO ALTO",IF(AND(COMPARATIVO!$H653="B",COMPARATIVO!$N653="C"),"GIRO BAIXO",IF(AND(COMPARATIVO!$H653="C",COMPARATIVO!$N653="A"),"GIRO MUITO ALTO",IF(AND(COMPARATIVO!$H653="C",COMPARATIVO!$N653="B"),"GIRO ALTO",""))))))))</f>
        <v>#N/A</v>
      </c>
    </row>
    <row r="654" spans="1:15" x14ac:dyDescent="0.25">
      <c r="A654" s="201">
        <f>'CURVA ABC'!A658</f>
        <v>0</v>
      </c>
      <c r="B654" s="201" t="str">
        <f>IFERROR(VLOOKUP(Tabela5[[#This Row],[PRODUTO]],CADASTRO!$B$2:$C$393,2,0),"")</f>
        <v/>
      </c>
      <c r="C654" s="201">
        <f>'CURVA ABC'!B658</f>
        <v>0</v>
      </c>
      <c r="D654" s="197">
        <f>'CURVA ABC'!C658</f>
        <v>0</v>
      </c>
      <c r="E654" s="197">
        <f>'CURVA ABC'!D658</f>
        <v>0</v>
      </c>
      <c r="F654" s="198">
        <f>IFERROR(Tabela5[[#This Row],[VALOR]]/'CURVA ABC'!$C$2,0)</f>
        <v>0</v>
      </c>
      <c r="G654" s="198">
        <f>'CURVA ABC'!E658</f>
        <v>0</v>
      </c>
      <c r="H654" s="199" t="str">
        <f>'CURVA ABC'!F658</f>
        <v/>
      </c>
      <c r="I654" s="199" t="e">
        <f>VLOOKUP(Tabela5[[#This Row],[PRODUTO]],'CURVA ABC'!$H$10:$M$404,2,0)</f>
        <v>#N/A</v>
      </c>
      <c r="J654" s="197" t="e">
        <f>VLOOKUP(Tabela5[[#This Row],[PRODUTO]],'CURVA ABC'!$H$10:$M$404,3,0)</f>
        <v>#N/A</v>
      </c>
      <c r="K654" s="197" t="e">
        <f>VLOOKUP(Tabela5[[#This Row],[PRODUTO]],'CURVA ABC'!$H$10:$M$404,4,0)</f>
        <v>#N/A</v>
      </c>
      <c r="L654" s="198">
        <f>IFERROR(Tabela5[[#This Row],[VALOR.]]/'CURVA ABC'!$J$2,0)</f>
        <v>0</v>
      </c>
      <c r="M654" s="198" t="e">
        <f>VLOOKUP(Tabela5[[#This Row],[PRODUTO]],'CURVA ABC'!$H$10:$M$404,5,0)</f>
        <v>#N/A</v>
      </c>
      <c r="N654" s="199" t="e">
        <f>VLOOKUP(Tabela5[[#This Row],[PRODUTO]],'CURVA ABC'!$H$10:$M$404,6,0)</f>
        <v>#N/A</v>
      </c>
      <c r="O654" s="197" t="e">
        <f>IF(AND(COMPARATIVO!$H654="",COMPARATIVO!$N654=""),"",IF(COMPARATIVO!$H654=COMPARATIVO!$N654,"EQUILIBRADO",IF(AND(COMPARATIVO!$H654="A",COMPARATIVO!$N654="B"),"GIRO BAIXO",IF(AND(COMPARATIVO!$H654="A",COMPARATIVO!$N654="C"),"GIRO MUITO BAIXO",IF(AND(COMPARATIVO!$H654="B",COMPARATIVO!$N654="A"),"GIRO ALTO",IF(AND(COMPARATIVO!$H654="B",COMPARATIVO!$N654="C"),"GIRO BAIXO",IF(AND(COMPARATIVO!$H654="C",COMPARATIVO!$N654="A"),"GIRO MUITO ALTO",IF(AND(COMPARATIVO!$H654="C",COMPARATIVO!$N654="B"),"GIRO ALTO",""))))))))</f>
        <v>#N/A</v>
      </c>
    </row>
    <row r="655" spans="1:15" x14ac:dyDescent="0.25">
      <c r="A655" s="200">
        <f>'CURVA ABC'!A659</f>
        <v>0</v>
      </c>
      <c r="B655" s="200" t="str">
        <f>IFERROR(VLOOKUP(Tabela5[[#This Row],[PRODUTO]],CADASTRO!$B$2:$C$393,2,0),"")</f>
        <v/>
      </c>
      <c r="C655" s="200">
        <f>'CURVA ABC'!B659</f>
        <v>0</v>
      </c>
      <c r="D655" s="194">
        <f>'CURVA ABC'!C659</f>
        <v>0</v>
      </c>
      <c r="E655" s="194">
        <f>'CURVA ABC'!D659</f>
        <v>0</v>
      </c>
      <c r="F655" s="195">
        <f>IFERROR(Tabela5[[#This Row],[VALOR]]/'CURVA ABC'!$C$2,0)</f>
        <v>0</v>
      </c>
      <c r="G655" s="195">
        <f>'CURVA ABC'!E659</f>
        <v>0</v>
      </c>
      <c r="H655" s="196" t="str">
        <f>'CURVA ABC'!F659</f>
        <v/>
      </c>
      <c r="I655" s="196" t="e">
        <f>VLOOKUP(Tabela5[[#This Row],[PRODUTO]],'CURVA ABC'!$H$10:$M$404,2,0)</f>
        <v>#N/A</v>
      </c>
      <c r="J655" s="194" t="e">
        <f>VLOOKUP(Tabela5[[#This Row],[PRODUTO]],'CURVA ABC'!$H$10:$M$404,3,0)</f>
        <v>#N/A</v>
      </c>
      <c r="K655" s="194" t="e">
        <f>VLOOKUP(Tabela5[[#This Row],[PRODUTO]],'CURVA ABC'!$H$10:$M$404,4,0)</f>
        <v>#N/A</v>
      </c>
      <c r="L655" s="195">
        <f>IFERROR(Tabela5[[#This Row],[VALOR.]]/'CURVA ABC'!$J$2,0)</f>
        <v>0</v>
      </c>
      <c r="M655" s="195" t="e">
        <f>VLOOKUP(Tabela5[[#This Row],[PRODUTO]],'CURVA ABC'!$H$10:$M$404,5,0)</f>
        <v>#N/A</v>
      </c>
      <c r="N655" s="196" t="e">
        <f>VLOOKUP(Tabela5[[#This Row],[PRODUTO]],'CURVA ABC'!$H$10:$M$404,6,0)</f>
        <v>#N/A</v>
      </c>
      <c r="O655" s="194" t="e">
        <f>IF(AND(COMPARATIVO!$H655="",COMPARATIVO!$N655=""),"",IF(COMPARATIVO!$H655=COMPARATIVO!$N655,"EQUILIBRADO",IF(AND(COMPARATIVO!$H655="A",COMPARATIVO!$N655="B"),"GIRO BAIXO",IF(AND(COMPARATIVO!$H655="A",COMPARATIVO!$N655="C"),"GIRO MUITO BAIXO",IF(AND(COMPARATIVO!$H655="B",COMPARATIVO!$N655="A"),"GIRO ALTO",IF(AND(COMPARATIVO!$H655="B",COMPARATIVO!$N655="C"),"GIRO BAIXO",IF(AND(COMPARATIVO!$H655="C",COMPARATIVO!$N655="A"),"GIRO MUITO ALTO",IF(AND(COMPARATIVO!$H655="C",COMPARATIVO!$N655="B"),"GIRO ALTO",""))))))))</f>
        <v>#N/A</v>
      </c>
    </row>
    <row r="656" spans="1:15" x14ac:dyDescent="0.25">
      <c r="A656" s="201">
        <f>'CURVA ABC'!A660</f>
        <v>0</v>
      </c>
      <c r="B656" s="201" t="str">
        <f>IFERROR(VLOOKUP(Tabela5[[#This Row],[PRODUTO]],CADASTRO!$B$2:$C$393,2,0),"")</f>
        <v/>
      </c>
      <c r="C656" s="201">
        <f>'CURVA ABC'!B660</f>
        <v>0</v>
      </c>
      <c r="D656" s="197">
        <f>'CURVA ABC'!C660</f>
        <v>0</v>
      </c>
      <c r="E656" s="197">
        <f>'CURVA ABC'!D660</f>
        <v>0</v>
      </c>
      <c r="F656" s="198">
        <f>IFERROR(Tabela5[[#This Row],[VALOR]]/'CURVA ABC'!$C$2,0)</f>
        <v>0</v>
      </c>
      <c r="G656" s="198">
        <f>'CURVA ABC'!E660</f>
        <v>0</v>
      </c>
      <c r="H656" s="199" t="str">
        <f>'CURVA ABC'!F660</f>
        <v/>
      </c>
      <c r="I656" s="199" t="e">
        <f>VLOOKUP(Tabela5[[#This Row],[PRODUTO]],'CURVA ABC'!$H$10:$M$404,2,0)</f>
        <v>#N/A</v>
      </c>
      <c r="J656" s="197" t="e">
        <f>VLOOKUP(Tabela5[[#This Row],[PRODUTO]],'CURVA ABC'!$H$10:$M$404,3,0)</f>
        <v>#N/A</v>
      </c>
      <c r="K656" s="197" t="e">
        <f>VLOOKUP(Tabela5[[#This Row],[PRODUTO]],'CURVA ABC'!$H$10:$M$404,4,0)</f>
        <v>#N/A</v>
      </c>
      <c r="L656" s="198">
        <f>IFERROR(Tabela5[[#This Row],[VALOR.]]/'CURVA ABC'!$J$2,0)</f>
        <v>0</v>
      </c>
      <c r="M656" s="198" t="e">
        <f>VLOOKUP(Tabela5[[#This Row],[PRODUTO]],'CURVA ABC'!$H$10:$M$404,5,0)</f>
        <v>#N/A</v>
      </c>
      <c r="N656" s="199" t="e">
        <f>VLOOKUP(Tabela5[[#This Row],[PRODUTO]],'CURVA ABC'!$H$10:$M$404,6,0)</f>
        <v>#N/A</v>
      </c>
      <c r="O656" s="197" t="e">
        <f>IF(AND(COMPARATIVO!$H656="",COMPARATIVO!$N656=""),"",IF(COMPARATIVO!$H656=COMPARATIVO!$N656,"EQUILIBRADO",IF(AND(COMPARATIVO!$H656="A",COMPARATIVO!$N656="B"),"GIRO BAIXO",IF(AND(COMPARATIVO!$H656="A",COMPARATIVO!$N656="C"),"GIRO MUITO BAIXO",IF(AND(COMPARATIVO!$H656="B",COMPARATIVO!$N656="A"),"GIRO ALTO",IF(AND(COMPARATIVO!$H656="B",COMPARATIVO!$N656="C"),"GIRO BAIXO",IF(AND(COMPARATIVO!$H656="C",COMPARATIVO!$N656="A"),"GIRO MUITO ALTO",IF(AND(COMPARATIVO!$H656="C",COMPARATIVO!$N656="B"),"GIRO ALTO",""))))))))</f>
        <v>#N/A</v>
      </c>
    </row>
    <row r="657" spans="1:15" x14ac:dyDescent="0.25">
      <c r="A657" s="200">
        <f>'CURVA ABC'!A661</f>
        <v>0</v>
      </c>
      <c r="B657" s="200" t="str">
        <f>IFERROR(VLOOKUP(Tabela5[[#This Row],[PRODUTO]],CADASTRO!$B$2:$C$393,2,0),"")</f>
        <v/>
      </c>
      <c r="C657" s="200">
        <f>'CURVA ABC'!B661</f>
        <v>0</v>
      </c>
      <c r="D657" s="194">
        <f>'CURVA ABC'!C661</f>
        <v>0</v>
      </c>
      <c r="E657" s="194">
        <f>'CURVA ABC'!D661</f>
        <v>0</v>
      </c>
      <c r="F657" s="195">
        <f>IFERROR(Tabela5[[#This Row],[VALOR]]/'CURVA ABC'!$C$2,0)</f>
        <v>0</v>
      </c>
      <c r="G657" s="195">
        <f>'CURVA ABC'!E661</f>
        <v>0</v>
      </c>
      <c r="H657" s="196" t="str">
        <f>'CURVA ABC'!F661</f>
        <v/>
      </c>
      <c r="I657" s="196" t="e">
        <f>VLOOKUP(Tabela5[[#This Row],[PRODUTO]],'CURVA ABC'!$H$10:$M$404,2,0)</f>
        <v>#N/A</v>
      </c>
      <c r="J657" s="194" t="e">
        <f>VLOOKUP(Tabela5[[#This Row],[PRODUTO]],'CURVA ABC'!$H$10:$M$404,3,0)</f>
        <v>#N/A</v>
      </c>
      <c r="K657" s="194" t="e">
        <f>VLOOKUP(Tabela5[[#This Row],[PRODUTO]],'CURVA ABC'!$H$10:$M$404,4,0)</f>
        <v>#N/A</v>
      </c>
      <c r="L657" s="195">
        <f>IFERROR(Tabela5[[#This Row],[VALOR.]]/'CURVA ABC'!$J$2,0)</f>
        <v>0</v>
      </c>
      <c r="M657" s="195" t="e">
        <f>VLOOKUP(Tabela5[[#This Row],[PRODUTO]],'CURVA ABC'!$H$10:$M$404,5,0)</f>
        <v>#N/A</v>
      </c>
      <c r="N657" s="196" t="e">
        <f>VLOOKUP(Tabela5[[#This Row],[PRODUTO]],'CURVA ABC'!$H$10:$M$404,6,0)</f>
        <v>#N/A</v>
      </c>
      <c r="O657" s="194" t="e">
        <f>IF(AND(COMPARATIVO!$H657="",COMPARATIVO!$N657=""),"",IF(COMPARATIVO!$H657=COMPARATIVO!$N657,"EQUILIBRADO",IF(AND(COMPARATIVO!$H657="A",COMPARATIVO!$N657="B"),"GIRO BAIXO",IF(AND(COMPARATIVO!$H657="A",COMPARATIVO!$N657="C"),"GIRO MUITO BAIXO",IF(AND(COMPARATIVO!$H657="B",COMPARATIVO!$N657="A"),"GIRO ALTO",IF(AND(COMPARATIVO!$H657="B",COMPARATIVO!$N657="C"),"GIRO BAIXO",IF(AND(COMPARATIVO!$H657="C",COMPARATIVO!$N657="A"),"GIRO MUITO ALTO",IF(AND(COMPARATIVO!$H657="C",COMPARATIVO!$N657="B"),"GIRO ALTO",""))))))))</f>
        <v>#N/A</v>
      </c>
    </row>
    <row r="658" spans="1:15" x14ac:dyDescent="0.25">
      <c r="A658" s="201">
        <f>'CURVA ABC'!A662</f>
        <v>0</v>
      </c>
      <c r="B658" s="201" t="str">
        <f>IFERROR(VLOOKUP(Tabela5[[#This Row],[PRODUTO]],CADASTRO!$B$2:$C$393,2,0),"")</f>
        <v/>
      </c>
      <c r="C658" s="201">
        <f>'CURVA ABC'!B662</f>
        <v>0</v>
      </c>
      <c r="D658" s="197">
        <f>'CURVA ABC'!C662</f>
        <v>0</v>
      </c>
      <c r="E658" s="197">
        <f>'CURVA ABC'!D662</f>
        <v>0</v>
      </c>
      <c r="F658" s="198">
        <f>IFERROR(Tabela5[[#This Row],[VALOR]]/'CURVA ABC'!$C$2,0)</f>
        <v>0</v>
      </c>
      <c r="G658" s="198">
        <f>'CURVA ABC'!E662</f>
        <v>0</v>
      </c>
      <c r="H658" s="199" t="str">
        <f>'CURVA ABC'!F662</f>
        <v/>
      </c>
      <c r="I658" s="199" t="e">
        <f>VLOOKUP(Tabela5[[#This Row],[PRODUTO]],'CURVA ABC'!$H$10:$M$404,2,0)</f>
        <v>#N/A</v>
      </c>
      <c r="J658" s="197" t="e">
        <f>VLOOKUP(Tabela5[[#This Row],[PRODUTO]],'CURVA ABC'!$H$10:$M$404,3,0)</f>
        <v>#N/A</v>
      </c>
      <c r="K658" s="197" t="e">
        <f>VLOOKUP(Tabela5[[#This Row],[PRODUTO]],'CURVA ABC'!$H$10:$M$404,4,0)</f>
        <v>#N/A</v>
      </c>
      <c r="L658" s="198">
        <f>IFERROR(Tabela5[[#This Row],[VALOR.]]/'CURVA ABC'!$J$2,0)</f>
        <v>0</v>
      </c>
      <c r="M658" s="198" t="e">
        <f>VLOOKUP(Tabela5[[#This Row],[PRODUTO]],'CURVA ABC'!$H$10:$M$404,5,0)</f>
        <v>#N/A</v>
      </c>
      <c r="N658" s="199" t="e">
        <f>VLOOKUP(Tabela5[[#This Row],[PRODUTO]],'CURVA ABC'!$H$10:$M$404,6,0)</f>
        <v>#N/A</v>
      </c>
      <c r="O658" s="197" t="e">
        <f>IF(AND(COMPARATIVO!$H658="",COMPARATIVO!$N658=""),"",IF(COMPARATIVO!$H658=COMPARATIVO!$N658,"EQUILIBRADO",IF(AND(COMPARATIVO!$H658="A",COMPARATIVO!$N658="B"),"GIRO BAIXO",IF(AND(COMPARATIVO!$H658="A",COMPARATIVO!$N658="C"),"GIRO MUITO BAIXO",IF(AND(COMPARATIVO!$H658="B",COMPARATIVO!$N658="A"),"GIRO ALTO",IF(AND(COMPARATIVO!$H658="B",COMPARATIVO!$N658="C"),"GIRO BAIXO",IF(AND(COMPARATIVO!$H658="C",COMPARATIVO!$N658="A"),"GIRO MUITO ALTO",IF(AND(COMPARATIVO!$H658="C",COMPARATIVO!$N658="B"),"GIRO ALTO",""))))))))</f>
        <v>#N/A</v>
      </c>
    </row>
    <row r="659" spans="1:15" x14ac:dyDescent="0.25">
      <c r="A659" s="200">
        <f>'CURVA ABC'!A663</f>
        <v>0</v>
      </c>
      <c r="B659" s="200" t="str">
        <f>IFERROR(VLOOKUP(Tabela5[[#This Row],[PRODUTO]],CADASTRO!$B$2:$C$393,2,0),"")</f>
        <v/>
      </c>
      <c r="C659" s="200">
        <f>'CURVA ABC'!B663</f>
        <v>0</v>
      </c>
      <c r="D659" s="194">
        <f>'CURVA ABC'!C663</f>
        <v>0</v>
      </c>
      <c r="E659" s="194">
        <f>'CURVA ABC'!D663</f>
        <v>0</v>
      </c>
      <c r="F659" s="195">
        <f>IFERROR(Tabela5[[#This Row],[VALOR]]/'CURVA ABC'!$C$2,0)</f>
        <v>0</v>
      </c>
      <c r="G659" s="195">
        <f>'CURVA ABC'!E663</f>
        <v>0</v>
      </c>
      <c r="H659" s="196" t="str">
        <f>'CURVA ABC'!F663</f>
        <v/>
      </c>
      <c r="I659" s="196" t="e">
        <f>VLOOKUP(Tabela5[[#This Row],[PRODUTO]],'CURVA ABC'!$H$10:$M$404,2,0)</f>
        <v>#N/A</v>
      </c>
      <c r="J659" s="194" t="e">
        <f>VLOOKUP(Tabela5[[#This Row],[PRODUTO]],'CURVA ABC'!$H$10:$M$404,3,0)</f>
        <v>#N/A</v>
      </c>
      <c r="K659" s="194" t="e">
        <f>VLOOKUP(Tabela5[[#This Row],[PRODUTO]],'CURVA ABC'!$H$10:$M$404,4,0)</f>
        <v>#N/A</v>
      </c>
      <c r="L659" s="195">
        <f>IFERROR(Tabela5[[#This Row],[VALOR.]]/'CURVA ABC'!$J$2,0)</f>
        <v>0</v>
      </c>
      <c r="M659" s="195" t="e">
        <f>VLOOKUP(Tabela5[[#This Row],[PRODUTO]],'CURVA ABC'!$H$10:$M$404,5,0)</f>
        <v>#N/A</v>
      </c>
      <c r="N659" s="196" t="e">
        <f>VLOOKUP(Tabela5[[#This Row],[PRODUTO]],'CURVA ABC'!$H$10:$M$404,6,0)</f>
        <v>#N/A</v>
      </c>
      <c r="O659" s="194" t="e">
        <f>IF(AND(COMPARATIVO!$H659="",COMPARATIVO!$N659=""),"",IF(COMPARATIVO!$H659=COMPARATIVO!$N659,"EQUILIBRADO",IF(AND(COMPARATIVO!$H659="A",COMPARATIVO!$N659="B"),"GIRO BAIXO",IF(AND(COMPARATIVO!$H659="A",COMPARATIVO!$N659="C"),"GIRO MUITO BAIXO",IF(AND(COMPARATIVO!$H659="B",COMPARATIVO!$N659="A"),"GIRO ALTO",IF(AND(COMPARATIVO!$H659="B",COMPARATIVO!$N659="C"),"GIRO BAIXO",IF(AND(COMPARATIVO!$H659="C",COMPARATIVO!$N659="A"),"GIRO MUITO ALTO",IF(AND(COMPARATIVO!$H659="C",COMPARATIVO!$N659="B"),"GIRO ALTO",""))))))))</f>
        <v>#N/A</v>
      </c>
    </row>
    <row r="660" spans="1:15" x14ac:dyDescent="0.25">
      <c r="A660" s="201">
        <f>'CURVA ABC'!A664</f>
        <v>0</v>
      </c>
      <c r="B660" s="201" t="str">
        <f>IFERROR(VLOOKUP(Tabela5[[#This Row],[PRODUTO]],CADASTRO!$B$2:$C$393,2,0),"")</f>
        <v/>
      </c>
      <c r="C660" s="201">
        <f>'CURVA ABC'!B664</f>
        <v>0</v>
      </c>
      <c r="D660" s="197">
        <f>'CURVA ABC'!C664</f>
        <v>0</v>
      </c>
      <c r="E660" s="197">
        <f>'CURVA ABC'!D664</f>
        <v>0</v>
      </c>
      <c r="F660" s="198">
        <f>IFERROR(Tabela5[[#This Row],[VALOR]]/'CURVA ABC'!$C$2,0)</f>
        <v>0</v>
      </c>
      <c r="G660" s="198">
        <f>'CURVA ABC'!E664</f>
        <v>0</v>
      </c>
      <c r="H660" s="199" t="str">
        <f>'CURVA ABC'!F664</f>
        <v/>
      </c>
      <c r="I660" s="199" t="e">
        <f>VLOOKUP(Tabela5[[#This Row],[PRODUTO]],'CURVA ABC'!$H$10:$M$404,2,0)</f>
        <v>#N/A</v>
      </c>
      <c r="J660" s="197" t="e">
        <f>VLOOKUP(Tabela5[[#This Row],[PRODUTO]],'CURVA ABC'!$H$10:$M$404,3,0)</f>
        <v>#N/A</v>
      </c>
      <c r="K660" s="197" t="e">
        <f>VLOOKUP(Tabela5[[#This Row],[PRODUTO]],'CURVA ABC'!$H$10:$M$404,4,0)</f>
        <v>#N/A</v>
      </c>
      <c r="L660" s="198">
        <f>IFERROR(Tabela5[[#This Row],[VALOR.]]/'CURVA ABC'!$J$2,0)</f>
        <v>0</v>
      </c>
      <c r="M660" s="198" t="e">
        <f>VLOOKUP(Tabela5[[#This Row],[PRODUTO]],'CURVA ABC'!$H$10:$M$404,5,0)</f>
        <v>#N/A</v>
      </c>
      <c r="N660" s="199" t="e">
        <f>VLOOKUP(Tabela5[[#This Row],[PRODUTO]],'CURVA ABC'!$H$10:$M$404,6,0)</f>
        <v>#N/A</v>
      </c>
      <c r="O660" s="197" t="e">
        <f>IF(AND(COMPARATIVO!$H660="",COMPARATIVO!$N660=""),"",IF(COMPARATIVO!$H660=COMPARATIVO!$N660,"EQUILIBRADO",IF(AND(COMPARATIVO!$H660="A",COMPARATIVO!$N660="B"),"GIRO BAIXO",IF(AND(COMPARATIVO!$H660="A",COMPARATIVO!$N660="C"),"GIRO MUITO BAIXO",IF(AND(COMPARATIVO!$H660="B",COMPARATIVO!$N660="A"),"GIRO ALTO",IF(AND(COMPARATIVO!$H660="B",COMPARATIVO!$N660="C"),"GIRO BAIXO",IF(AND(COMPARATIVO!$H660="C",COMPARATIVO!$N660="A"),"GIRO MUITO ALTO",IF(AND(COMPARATIVO!$H660="C",COMPARATIVO!$N660="B"),"GIRO ALTO",""))))))))</f>
        <v>#N/A</v>
      </c>
    </row>
    <row r="661" spans="1:15" x14ac:dyDescent="0.25">
      <c r="A661" s="200">
        <f>'CURVA ABC'!A665</f>
        <v>0</v>
      </c>
      <c r="B661" s="200" t="str">
        <f>IFERROR(VLOOKUP(Tabela5[[#This Row],[PRODUTO]],CADASTRO!$B$2:$C$393,2,0),"")</f>
        <v/>
      </c>
      <c r="C661" s="200">
        <f>'CURVA ABC'!B665</f>
        <v>0</v>
      </c>
      <c r="D661" s="194">
        <f>'CURVA ABC'!C665</f>
        <v>0</v>
      </c>
      <c r="E661" s="194">
        <f>'CURVA ABC'!D665</f>
        <v>0</v>
      </c>
      <c r="F661" s="195">
        <f>IFERROR(Tabela5[[#This Row],[VALOR]]/'CURVA ABC'!$C$2,0)</f>
        <v>0</v>
      </c>
      <c r="G661" s="195">
        <f>'CURVA ABC'!E665</f>
        <v>0</v>
      </c>
      <c r="H661" s="196" t="str">
        <f>'CURVA ABC'!F665</f>
        <v/>
      </c>
      <c r="I661" s="196" t="e">
        <f>VLOOKUP(Tabela5[[#This Row],[PRODUTO]],'CURVA ABC'!$H$10:$M$404,2,0)</f>
        <v>#N/A</v>
      </c>
      <c r="J661" s="194" t="e">
        <f>VLOOKUP(Tabela5[[#This Row],[PRODUTO]],'CURVA ABC'!$H$10:$M$404,3,0)</f>
        <v>#N/A</v>
      </c>
      <c r="K661" s="194" t="e">
        <f>VLOOKUP(Tabela5[[#This Row],[PRODUTO]],'CURVA ABC'!$H$10:$M$404,4,0)</f>
        <v>#N/A</v>
      </c>
      <c r="L661" s="195">
        <f>IFERROR(Tabela5[[#This Row],[VALOR.]]/'CURVA ABC'!$J$2,0)</f>
        <v>0</v>
      </c>
      <c r="M661" s="195" t="e">
        <f>VLOOKUP(Tabela5[[#This Row],[PRODUTO]],'CURVA ABC'!$H$10:$M$404,5,0)</f>
        <v>#N/A</v>
      </c>
      <c r="N661" s="196" t="e">
        <f>VLOOKUP(Tabela5[[#This Row],[PRODUTO]],'CURVA ABC'!$H$10:$M$404,6,0)</f>
        <v>#N/A</v>
      </c>
      <c r="O661" s="194" t="e">
        <f>IF(AND(COMPARATIVO!$H661="",COMPARATIVO!$N661=""),"",IF(COMPARATIVO!$H661=COMPARATIVO!$N661,"EQUILIBRADO",IF(AND(COMPARATIVO!$H661="A",COMPARATIVO!$N661="B"),"GIRO BAIXO",IF(AND(COMPARATIVO!$H661="A",COMPARATIVO!$N661="C"),"GIRO MUITO BAIXO",IF(AND(COMPARATIVO!$H661="B",COMPARATIVO!$N661="A"),"GIRO ALTO",IF(AND(COMPARATIVO!$H661="B",COMPARATIVO!$N661="C"),"GIRO BAIXO",IF(AND(COMPARATIVO!$H661="C",COMPARATIVO!$N661="A"),"GIRO MUITO ALTO",IF(AND(COMPARATIVO!$H661="C",COMPARATIVO!$N661="B"),"GIRO ALTO",""))))))))</f>
        <v>#N/A</v>
      </c>
    </row>
    <row r="662" spans="1:15" x14ac:dyDescent="0.25">
      <c r="A662" s="201">
        <f>'CURVA ABC'!A666</f>
        <v>0</v>
      </c>
      <c r="B662" s="201" t="str">
        <f>IFERROR(VLOOKUP(Tabela5[[#This Row],[PRODUTO]],CADASTRO!$B$2:$C$393,2,0),"")</f>
        <v/>
      </c>
      <c r="C662" s="201">
        <f>'CURVA ABC'!B666</f>
        <v>0</v>
      </c>
      <c r="D662" s="197">
        <f>'CURVA ABC'!C666</f>
        <v>0</v>
      </c>
      <c r="E662" s="197">
        <f>'CURVA ABC'!D666</f>
        <v>0</v>
      </c>
      <c r="F662" s="198">
        <f>IFERROR(Tabela5[[#This Row],[VALOR]]/'CURVA ABC'!$C$2,0)</f>
        <v>0</v>
      </c>
      <c r="G662" s="198">
        <f>'CURVA ABC'!E666</f>
        <v>0</v>
      </c>
      <c r="H662" s="199" t="str">
        <f>'CURVA ABC'!F666</f>
        <v/>
      </c>
      <c r="I662" s="199" t="e">
        <f>VLOOKUP(Tabela5[[#This Row],[PRODUTO]],'CURVA ABC'!$H$10:$M$404,2,0)</f>
        <v>#N/A</v>
      </c>
      <c r="J662" s="197" t="e">
        <f>VLOOKUP(Tabela5[[#This Row],[PRODUTO]],'CURVA ABC'!$H$10:$M$404,3,0)</f>
        <v>#N/A</v>
      </c>
      <c r="K662" s="197" t="e">
        <f>VLOOKUP(Tabela5[[#This Row],[PRODUTO]],'CURVA ABC'!$H$10:$M$404,4,0)</f>
        <v>#N/A</v>
      </c>
      <c r="L662" s="198">
        <f>IFERROR(Tabela5[[#This Row],[VALOR.]]/'CURVA ABC'!$J$2,0)</f>
        <v>0</v>
      </c>
      <c r="M662" s="198" t="e">
        <f>VLOOKUP(Tabela5[[#This Row],[PRODUTO]],'CURVA ABC'!$H$10:$M$404,5,0)</f>
        <v>#N/A</v>
      </c>
      <c r="N662" s="199" t="e">
        <f>VLOOKUP(Tabela5[[#This Row],[PRODUTO]],'CURVA ABC'!$H$10:$M$404,6,0)</f>
        <v>#N/A</v>
      </c>
      <c r="O662" s="197" t="e">
        <f>IF(AND(COMPARATIVO!$H662="",COMPARATIVO!$N662=""),"",IF(COMPARATIVO!$H662=COMPARATIVO!$N662,"EQUILIBRADO",IF(AND(COMPARATIVO!$H662="A",COMPARATIVO!$N662="B"),"GIRO BAIXO",IF(AND(COMPARATIVO!$H662="A",COMPARATIVO!$N662="C"),"GIRO MUITO BAIXO",IF(AND(COMPARATIVO!$H662="B",COMPARATIVO!$N662="A"),"GIRO ALTO",IF(AND(COMPARATIVO!$H662="B",COMPARATIVO!$N662="C"),"GIRO BAIXO",IF(AND(COMPARATIVO!$H662="C",COMPARATIVO!$N662="A"),"GIRO MUITO ALTO",IF(AND(COMPARATIVO!$H662="C",COMPARATIVO!$N662="B"),"GIRO ALTO",""))))))))</f>
        <v>#N/A</v>
      </c>
    </row>
    <row r="663" spans="1:15" x14ac:dyDescent="0.25">
      <c r="A663" s="200">
        <f>'CURVA ABC'!A667</f>
        <v>0</v>
      </c>
      <c r="B663" s="200" t="str">
        <f>IFERROR(VLOOKUP(Tabela5[[#This Row],[PRODUTO]],CADASTRO!$B$2:$C$393,2,0),"")</f>
        <v/>
      </c>
      <c r="C663" s="200">
        <f>'CURVA ABC'!B667</f>
        <v>0</v>
      </c>
      <c r="D663" s="194">
        <f>'CURVA ABC'!C667</f>
        <v>0</v>
      </c>
      <c r="E663" s="194">
        <f>'CURVA ABC'!D667</f>
        <v>0</v>
      </c>
      <c r="F663" s="195">
        <f>IFERROR(Tabela5[[#This Row],[VALOR]]/'CURVA ABC'!$C$2,0)</f>
        <v>0</v>
      </c>
      <c r="G663" s="195">
        <f>'CURVA ABC'!E667</f>
        <v>0</v>
      </c>
      <c r="H663" s="196" t="str">
        <f>'CURVA ABC'!F667</f>
        <v/>
      </c>
      <c r="I663" s="196" t="e">
        <f>VLOOKUP(Tabela5[[#This Row],[PRODUTO]],'CURVA ABC'!$H$10:$M$404,2,0)</f>
        <v>#N/A</v>
      </c>
      <c r="J663" s="194" t="e">
        <f>VLOOKUP(Tabela5[[#This Row],[PRODUTO]],'CURVA ABC'!$H$10:$M$404,3,0)</f>
        <v>#N/A</v>
      </c>
      <c r="K663" s="194" t="e">
        <f>VLOOKUP(Tabela5[[#This Row],[PRODUTO]],'CURVA ABC'!$H$10:$M$404,4,0)</f>
        <v>#N/A</v>
      </c>
      <c r="L663" s="195">
        <f>IFERROR(Tabela5[[#This Row],[VALOR.]]/'CURVA ABC'!$J$2,0)</f>
        <v>0</v>
      </c>
      <c r="M663" s="195" t="e">
        <f>VLOOKUP(Tabela5[[#This Row],[PRODUTO]],'CURVA ABC'!$H$10:$M$404,5,0)</f>
        <v>#N/A</v>
      </c>
      <c r="N663" s="196" t="e">
        <f>VLOOKUP(Tabela5[[#This Row],[PRODUTO]],'CURVA ABC'!$H$10:$M$404,6,0)</f>
        <v>#N/A</v>
      </c>
      <c r="O663" s="194" t="e">
        <f>IF(AND(COMPARATIVO!$H663="",COMPARATIVO!$N663=""),"",IF(COMPARATIVO!$H663=COMPARATIVO!$N663,"EQUILIBRADO",IF(AND(COMPARATIVO!$H663="A",COMPARATIVO!$N663="B"),"GIRO BAIXO",IF(AND(COMPARATIVO!$H663="A",COMPARATIVO!$N663="C"),"GIRO MUITO BAIXO",IF(AND(COMPARATIVO!$H663="B",COMPARATIVO!$N663="A"),"GIRO ALTO",IF(AND(COMPARATIVO!$H663="B",COMPARATIVO!$N663="C"),"GIRO BAIXO",IF(AND(COMPARATIVO!$H663="C",COMPARATIVO!$N663="A"),"GIRO MUITO ALTO",IF(AND(COMPARATIVO!$H663="C",COMPARATIVO!$N663="B"),"GIRO ALTO",""))))))))</f>
        <v>#N/A</v>
      </c>
    </row>
    <row r="664" spans="1:15" x14ac:dyDescent="0.25">
      <c r="A664" s="201">
        <f>'CURVA ABC'!A668</f>
        <v>0</v>
      </c>
      <c r="B664" s="201" t="str">
        <f>IFERROR(VLOOKUP(Tabela5[[#This Row],[PRODUTO]],CADASTRO!$B$2:$C$393,2,0),"")</f>
        <v/>
      </c>
      <c r="C664" s="201">
        <f>'CURVA ABC'!B668</f>
        <v>0</v>
      </c>
      <c r="D664" s="197">
        <f>'CURVA ABC'!C668</f>
        <v>0</v>
      </c>
      <c r="E664" s="197">
        <f>'CURVA ABC'!D668</f>
        <v>0</v>
      </c>
      <c r="F664" s="198">
        <f>IFERROR(Tabela5[[#This Row],[VALOR]]/'CURVA ABC'!$C$2,0)</f>
        <v>0</v>
      </c>
      <c r="G664" s="198">
        <f>'CURVA ABC'!E668</f>
        <v>0</v>
      </c>
      <c r="H664" s="199" t="str">
        <f>'CURVA ABC'!F668</f>
        <v/>
      </c>
      <c r="I664" s="199" t="e">
        <f>VLOOKUP(Tabela5[[#This Row],[PRODUTO]],'CURVA ABC'!$H$10:$M$404,2,0)</f>
        <v>#N/A</v>
      </c>
      <c r="J664" s="197" t="e">
        <f>VLOOKUP(Tabela5[[#This Row],[PRODUTO]],'CURVA ABC'!$H$10:$M$404,3,0)</f>
        <v>#N/A</v>
      </c>
      <c r="K664" s="197" t="e">
        <f>VLOOKUP(Tabela5[[#This Row],[PRODUTO]],'CURVA ABC'!$H$10:$M$404,4,0)</f>
        <v>#N/A</v>
      </c>
      <c r="L664" s="198">
        <f>IFERROR(Tabela5[[#This Row],[VALOR.]]/'CURVA ABC'!$J$2,0)</f>
        <v>0</v>
      </c>
      <c r="M664" s="198" t="e">
        <f>VLOOKUP(Tabela5[[#This Row],[PRODUTO]],'CURVA ABC'!$H$10:$M$404,5,0)</f>
        <v>#N/A</v>
      </c>
      <c r="N664" s="199" t="e">
        <f>VLOOKUP(Tabela5[[#This Row],[PRODUTO]],'CURVA ABC'!$H$10:$M$404,6,0)</f>
        <v>#N/A</v>
      </c>
      <c r="O664" s="197" t="e">
        <f>IF(AND(COMPARATIVO!$H664="",COMPARATIVO!$N664=""),"",IF(COMPARATIVO!$H664=COMPARATIVO!$N664,"EQUILIBRADO",IF(AND(COMPARATIVO!$H664="A",COMPARATIVO!$N664="B"),"GIRO BAIXO",IF(AND(COMPARATIVO!$H664="A",COMPARATIVO!$N664="C"),"GIRO MUITO BAIXO",IF(AND(COMPARATIVO!$H664="B",COMPARATIVO!$N664="A"),"GIRO ALTO",IF(AND(COMPARATIVO!$H664="B",COMPARATIVO!$N664="C"),"GIRO BAIXO",IF(AND(COMPARATIVO!$H664="C",COMPARATIVO!$N664="A"),"GIRO MUITO ALTO",IF(AND(COMPARATIVO!$H664="C",COMPARATIVO!$N664="B"),"GIRO ALTO",""))))))))</f>
        <v>#N/A</v>
      </c>
    </row>
    <row r="665" spans="1:15" x14ac:dyDescent="0.25">
      <c r="A665" s="200">
        <f>'CURVA ABC'!A669</f>
        <v>0</v>
      </c>
      <c r="B665" s="200" t="str">
        <f>IFERROR(VLOOKUP(Tabela5[[#This Row],[PRODUTO]],CADASTRO!$B$2:$C$393,2,0),"")</f>
        <v/>
      </c>
      <c r="C665" s="200">
        <f>'CURVA ABC'!B669</f>
        <v>0</v>
      </c>
      <c r="D665" s="194">
        <f>'CURVA ABC'!C669</f>
        <v>0</v>
      </c>
      <c r="E665" s="194">
        <f>'CURVA ABC'!D669</f>
        <v>0</v>
      </c>
      <c r="F665" s="195">
        <f>IFERROR(Tabela5[[#This Row],[VALOR]]/'CURVA ABC'!$C$2,0)</f>
        <v>0</v>
      </c>
      <c r="G665" s="195">
        <f>'CURVA ABC'!E669</f>
        <v>0</v>
      </c>
      <c r="H665" s="196" t="str">
        <f>'CURVA ABC'!F669</f>
        <v/>
      </c>
      <c r="I665" s="196" t="e">
        <f>VLOOKUP(Tabela5[[#This Row],[PRODUTO]],'CURVA ABC'!$H$10:$M$404,2,0)</f>
        <v>#N/A</v>
      </c>
      <c r="J665" s="194" t="e">
        <f>VLOOKUP(Tabela5[[#This Row],[PRODUTO]],'CURVA ABC'!$H$10:$M$404,3,0)</f>
        <v>#N/A</v>
      </c>
      <c r="K665" s="194" t="e">
        <f>VLOOKUP(Tabela5[[#This Row],[PRODUTO]],'CURVA ABC'!$H$10:$M$404,4,0)</f>
        <v>#N/A</v>
      </c>
      <c r="L665" s="195">
        <f>IFERROR(Tabela5[[#This Row],[VALOR.]]/'CURVA ABC'!$J$2,0)</f>
        <v>0</v>
      </c>
      <c r="M665" s="195" t="e">
        <f>VLOOKUP(Tabela5[[#This Row],[PRODUTO]],'CURVA ABC'!$H$10:$M$404,5,0)</f>
        <v>#N/A</v>
      </c>
      <c r="N665" s="196" t="e">
        <f>VLOOKUP(Tabela5[[#This Row],[PRODUTO]],'CURVA ABC'!$H$10:$M$404,6,0)</f>
        <v>#N/A</v>
      </c>
      <c r="O665" s="194" t="e">
        <f>IF(AND(COMPARATIVO!$H665="",COMPARATIVO!$N665=""),"",IF(COMPARATIVO!$H665=COMPARATIVO!$N665,"EQUILIBRADO",IF(AND(COMPARATIVO!$H665="A",COMPARATIVO!$N665="B"),"GIRO BAIXO",IF(AND(COMPARATIVO!$H665="A",COMPARATIVO!$N665="C"),"GIRO MUITO BAIXO",IF(AND(COMPARATIVO!$H665="B",COMPARATIVO!$N665="A"),"GIRO ALTO",IF(AND(COMPARATIVO!$H665="B",COMPARATIVO!$N665="C"),"GIRO BAIXO",IF(AND(COMPARATIVO!$H665="C",COMPARATIVO!$N665="A"),"GIRO MUITO ALTO",IF(AND(COMPARATIVO!$H665="C",COMPARATIVO!$N665="B"),"GIRO ALTO",""))))))))</f>
        <v>#N/A</v>
      </c>
    </row>
    <row r="666" spans="1:15" x14ac:dyDescent="0.25">
      <c r="A666" s="201">
        <f>'CURVA ABC'!A670</f>
        <v>0</v>
      </c>
      <c r="B666" s="201" t="str">
        <f>IFERROR(VLOOKUP(Tabela5[[#This Row],[PRODUTO]],CADASTRO!$B$2:$C$393,2,0),"")</f>
        <v/>
      </c>
      <c r="C666" s="201">
        <f>'CURVA ABC'!B670</f>
        <v>0</v>
      </c>
      <c r="D666" s="197">
        <f>'CURVA ABC'!C670</f>
        <v>0</v>
      </c>
      <c r="E666" s="197">
        <f>'CURVA ABC'!D670</f>
        <v>0</v>
      </c>
      <c r="F666" s="198">
        <f>IFERROR(Tabela5[[#This Row],[VALOR]]/'CURVA ABC'!$C$2,0)</f>
        <v>0</v>
      </c>
      <c r="G666" s="198">
        <f>'CURVA ABC'!E670</f>
        <v>0</v>
      </c>
      <c r="H666" s="199" t="str">
        <f>'CURVA ABC'!F670</f>
        <v/>
      </c>
      <c r="I666" s="199" t="e">
        <f>VLOOKUP(Tabela5[[#This Row],[PRODUTO]],'CURVA ABC'!$H$10:$M$404,2,0)</f>
        <v>#N/A</v>
      </c>
      <c r="J666" s="197" t="e">
        <f>VLOOKUP(Tabela5[[#This Row],[PRODUTO]],'CURVA ABC'!$H$10:$M$404,3,0)</f>
        <v>#N/A</v>
      </c>
      <c r="K666" s="197" t="e">
        <f>VLOOKUP(Tabela5[[#This Row],[PRODUTO]],'CURVA ABC'!$H$10:$M$404,4,0)</f>
        <v>#N/A</v>
      </c>
      <c r="L666" s="198">
        <f>IFERROR(Tabela5[[#This Row],[VALOR.]]/'CURVA ABC'!$J$2,0)</f>
        <v>0</v>
      </c>
      <c r="M666" s="198" t="e">
        <f>VLOOKUP(Tabela5[[#This Row],[PRODUTO]],'CURVA ABC'!$H$10:$M$404,5,0)</f>
        <v>#N/A</v>
      </c>
      <c r="N666" s="199" t="e">
        <f>VLOOKUP(Tabela5[[#This Row],[PRODUTO]],'CURVA ABC'!$H$10:$M$404,6,0)</f>
        <v>#N/A</v>
      </c>
      <c r="O666" s="197" t="e">
        <f>IF(AND(COMPARATIVO!$H666="",COMPARATIVO!$N666=""),"",IF(COMPARATIVO!$H666=COMPARATIVO!$N666,"EQUILIBRADO",IF(AND(COMPARATIVO!$H666="A",COMPARATIVO!$N666="B"),"GIRO BAIXO",IF(AND(COMPARATIVO!$H666="A",COMPARATIVO!$N666="C"),"GIRO MUITO BAIXO",IF(AND(COMPARATIVO!$H666="B",COMPARATIVO!$N666="A"),"GIRO ALTO",IF(AND(COMPARATIVO!$H666="B",COMPARATIVO!$N666="C"),"GIRO BAIXO",IF(AND(COMPARATIVO!$H666="C",COMPARATIVO!$N666="A"),"GIRO MUITO ALTO",IF(AND(COMPARATIVO!$H666="C",COMPARATIVO!$N666="B"),"GIRO ALTO",""))))))))</f>
        <v>#N/A</v>
      </c>
    </row>
    <row r="667" spans="1:15" x14ac:dyDescent="0.25">
      <c r="A667" s="200">
        <f>'CURVA ABC'!A671</f>
        <v>0</v>
      </c>
      <c r="B667" s="200" t="str">
        <f>IFERROR(VLOOKUP(Tabela5[[#This Row],[PRODUTO]],CADASTRO!$B$2:$C$393,2,0),"")</f>
        <v/>
      </c>
      <c r="C667" s="200">
        <f>'CURVA ABC'!B671</f>
        <v>0</v>
      </c>
      <c r="D667" s="194">
        <f>'CURVA ABC'!C671</f>
        <v>0</v>
      </c>
      <c r="E667" s="194">
        <f>'CURVA ABC'!D671</f>
        <v>0</v>
      </c>
      <c r="F667" s="195">
        <f>IFERROR(Tabela5[[#This Row],[VALOR]]/'CURVA ABC'!$C$2,0)</f>
        <v>0</v>
      </c>
      <c r="G667" s="195">
        <f>'CURVA ABC'!E671</f>
        <v>0</v>
      </c>
      <c r="H667" s="196" t="str">
        <f>'CURVA ABC'!F671</f>
        <v/>
      </c>
      <c r="I667" s="196" t="e">
        <f>VLOOKUP(Tabela5[[#This Row],[PRODUTO]],'CURVA ABC'!$H$10:$M$404,2,0)</f>
        <v>#N/A</v>
      </c>
      <c r="J667" s="194" t="e">
        <f>VLOOKUP(Tabela5[[#This Row],[PRODUTO]],'CURVA ABC'!$H$10:$M$404,3,0)</f>
        <v>#N/A</v>
      </c>
      <c r="K667" s="194" t="e">
        <f>VLOOKUP(Tabela5[[#This Row],[PRODUTO]],'CURVA ABC'!$H$10:$M$404,4,0)</f>
        <v>#N/A</v>
      </c>
      <c r="L667" s="195">
        <f>IFERROR(Tabela5[[#This Row],[VALOR.]]/'CURVA ABC'!$J$2,0)</f>
        <v>0</v>
      </c>
      <c r="M667" s="195" t="e">
        <f>VLOOKUP(Tabela5[[#This Row],[PRODUTO]],'CURVA ABC'!$H$10:$M$404,5,0)</f>
        <v>#N/A</v>
      </c>
      <c r="N667" s="196" t="e">
        <f>VLOOKUP(Tabela5[[#This Row],[PRODUTO]],'CURVA ABC'!$H$10:$M$404,6,0)</f>
        <v>#N/A</v>
      </c>
      <c r="O667" s="194" t="e">
        <f>IF(AND(COMPARATIVO!$H667="",COMPARATIVO!$N667=""),"",IF(COMPARATIVO!$H667=COMPARATIVO!$N667,"EQUILIBRADO",IF(AND(COMPARATIVO!$H667="A",COMPARATIVO!$N667="B"),"GIRO BAIXO",IF(AND(COMPARATIVO!$H667="A",COMPARATIVO!$N667="C"),"GIRO MUITO BAIXO",IF(AND(COMPARATIVO!$H667="B",COMPARATIVO!$N667="A"),"GIRO ALTO",IF(AND(COMPARATIVO!$H667="B",COMPARATIVO!$N667="C"),"GIRO BAIXO",IF(AND(COMPARATIVO!$H667="C",COMPARATIVO!$N667="A"),"GIRO MUITO ALTO",IF(AND(COMPARATIVO!$H667="C",COMPARATIVO!$N667="B"),"GIRO ALTO",""))))))))</f>
        <v>#N/A</v>
      </c>
    </row>
    <row r="668" spans="1:15" x14ac:dyDescent="0.25">
      <c r="A668" s="201">
        <f>'CURVA ABC'!A672</f>
        <v>0</v>
      </c>
      <c r="B668" s="201" t="str">
        <f>IFERROR(VLOOKUP(Tabela5[[#This Row],[PRODUTO]],CADASTRO!$B$2:$C$393,2,0),"")</f>
        <v/>
      </c>
      <c r="C668" s="201">
        <f>'CURVA ABC'!B672</f>
        <v>0</v>
      </c>
      <c r="D668" s="197">
        <f>'CURVA ABC'!C672</f>
        <v>0</v>
      </c>
      <c r="E668" s="197">
        <f>'CURVA ABC'!D672</f>
        <v>0</v>
      </c>
      <c r="F668" s="198">
        <f>IFERROR(Tabela5[[#This Row],[VALOR]]/'CURVA ABC'!$C$2,0)</f>
        <v>0</v>
      </c>
      <c r="G668" s="198">
        <f>'CURVA ABC'!E672</f>
        <v>0</v>
      </c>
      <c r="H668" s="199" t="str">
        <f>'CURVA ABC'!F672</f>
        <v/>
      </c>
      <c r="I668" s="199" t="e">
        <f>VLOOKUP(Tabela5[[#This Row],[PRODUTO]],'CURVA ABC'!$H$10:$M$404,2,0)</f>
        <v>#N/A</v>
      </c>
      <c r="J668" s="197" t="e">
        <f>VLOOKUP(Tabela5[[#This Row],[PRODUTO]],'CURVA ABC'!$H$10:$M$404,3,0)</f>
        <v>#N/A</v>
      </c>
      <c r="K668" s="197" t="e">
        <f>VLOOKUP(Tabela5[[#This Row],[PRODUTO]],'CURVA ABC'!$H$10:$M$404,4,0)</f>
        <v>#N/A</v>
      </c>
      <c r="L668" s="198">
        <f>IFERROR(Tabela5[[#This Row],[VALOR.]]/'CURVA ABC'!$J$2,0)</f>
        <v>0</v>
      </c>
      <c r="M668" s="198" t="e">
        <f>VLOOKUP(Tabela5[[#This Row],[PRODUTO]],'CURVA ABC'!$H$10:$M$404,5,0)</f>
        <v>#N/A</v>
      </c>
      <c r="N668" s="199" t="e">
        <f>VLOOKUP(Tabela5[[#This Row],[PRODUTO]],'CURVA ABC'!$H$10:$M$404,6,0)</f>
        <v>#N/A</v>
      </c>
      <c r="O668" s="197" t="e">
        <f>IF(AND(COMPARATIVO!$H668="",COMPARATIVO!$N668=""),"",IF(COMPARATIVO!$H668=COMPARATIVO!$N668,"EQUILIBRADO",IF(AND(COMPARATIVO!$H668="A",COMPARATIVO!$N668="B"),"GIRO BAIXO",IF(AND(COMPARATIVO!$H668="A",COMPARATIVO!$N668="C"),"GIRO MUITO BAIXO",IF(AND(COMPARATIVO!$H668="B",COMPARATIVO!$N668="A"),"GIRO ALTO",IF(AND(COMPARATIVO!$H668="B",COMPARATIVO!$N668="C"),"GIRO BAIXO",IF(AND(COMPARATIVO!$H668="C",COMPARATIVO!$N668="A"),"GIRO MUITO ALTO",IF(AND(COMPARATIVO!$H668="C",COMPARATIVO!$N668="B"),"GIRO ALTO",""))))))))</f>
        <v>#N/A</v>
      </c>
    </row>
    <row r="669" spans="1:15" x14ac:dyDescent="0.25">
      <c r="A669" s="200">
        <f>'CURVA ABC'!A673</f>
        <v>0</v>
      </c>
      <c r="B669" s="200" t="str">
        <f>IFERROR(VLOOKUP(Tabela5[[#This Row],[PRODUTO]],CADASTRO!$B$2:$C$393,2,0),"")</f>
        <v/>
      </c>
      <c r="C669" s="200">
        <f>'CURVA ABC'!B673</f>
        <v>0</v>
      </c>
      <c r="D669" s="194">
        <f>'CURVA ABC'!C673</f>
        <v>0</v>
      </c>
      <c r="E669" s="194">
        <f>'CURVA ABC'!D673</f>
        <v>0</v>
      </c>
      <c r="F669" s="195">
        <f>IFERROR(Tabela5[[#This Row],[VALOR]]/'CURVA ABC'!$C$2,0)</f>
        <v>0</v>
      </c>
      <c r="G669" s="195">
        <f>'CURVA ABC'!E673</f>
        <v>0</v>
      </c>
      <c r="H669" s="196" t="str">
        <f>'CURVA ABC'!F673</f>
        <v/>
      </c>
      <c r="I669" s="196" t="e">
        <f>VLOOKUP(Tabela5[[#This Row],[PRODUTO]],'CURVA ABC'!$H$10:$M$404,2,0)</f>
        <v>#N/A</v>
      </c>
      <c r="J669" s="194" t="e">
        <f>VLOOKUP(Tabela5[[#This Row],[PRODUTO]],'CURVA ABC'!$H$10:$M$404,3,0)</f>
        <v>#N/A</v>
      </c>
      <c r="K669" s="194" t="e">
        <f>VLOOKUP(Tabela5[[#This Row],[PRODUTO]],'CURVA ABC'!$H$10:$M$404,4,0)</f>
        <v>#N/A</v>
      </c>
      <c r="L669" s="195">
        <f>IFERROR(Tabela5[[#This Row],[VALOR.]]/'CURVA ABC'!$J$2,0)</f>
        <v>0</v>
      </c>
      <c r="M669" s="195" t="e">
        <f>VLOOKUP(Tabela5[[#This Row],[PRODUTO]],'CURVA ABC'!$H$10:$M$404,5,0)</f>
        <v>#N/A</v>
      </c>
      <c r="N669" s="196" t="e">
        <f>VLOOKUP(Tabela5[[#This Row],[PRODUTO]],'CURVA ABC'!$H$10:$M$404,6,0)</f>
        <v>#N/A</v>
      </c>
      <c r="O669" s="194" t="e">
        <f>IF(AND(COMPARATIVO!$H669="",COMPARATIVO!$N669=""),"",IF(COMPARATIVO!$H669=COMPARATIVO!$N669,"EQUILIBRADO",IF(AND(COMPARATIVO!$H669="A",COMPARATIVO!$N669="B"),"GIRO BAIXO",IF(AND(COMPARATIVO!$H669="A",COMPARATIVO!$N669="C"),"GIRO MUITO BAIXO",IF(AND(COMPARATIVO!$H669="B",COMPARATIVO!$N669="A"),"GIRO ALTO",IF(AND(COMPARATIVO!$H669="B",COMPARATIVO!$N669="C"),"GIRO BAIXO",IF(AND(COMPARATIVO!$H669="C",COMPARATIVO!$N669="A"),"GIRO MUITO ALTO",IF(AND(COMPARATIVO!$H669="C",COMPARATIVO!$N669="B"),"GIRO ALTO",""))))))))</f>
        <v>#N/A</v>
      </c>
    </row>
    <row r="670" spans="1:15" x14ac:dyDescent="0.25">
      <c r="A670" s="201">
        <f>'CURVA ABC'!A674</f>
        <v>0</v>
      </c>
      <c r="B670" s="201" t="str">
        <f>IFERROR(VLOOKUP(Tabela5[[#This Row],[PRODUTO]],CADASTRO!$B$2:$C$393,2,0),"")</f>
        <v/>
      </c>
      <c r="C670" s="201">
        <f>'CURVA ABC'!B674</f>
        <v>0</v>
      </c>
      <c r="D670" s="197">
        <f>'CURVA ABC'!C674</f>
        <v>0</v>
      </c>
      <c r="E670" s="197">
        <f>'CURVA ABC'!D674</f>
        <v>0</v>
      </c>
      <c r="F670" s="198">
        <f>IFERROR(Tabela5[[#This Row],[VALOR]]/'CURVA ABC'!$C$2,0)</f>
        <v>0</v>
      </c>
      <c r="G670" s="198">
        <f>'CURVA ABC'!E674</f>
        <v>0</v>
      </c>
      <c r="H670" s="199" t="str">
        <f>'CURVA ABC'!F674</f>
        <v/>
      </c>
      <c r="I670" s="199" t="e">
        <f>VLOOKUP(Tabela5[[#This Row],[PRODUTO]],'CURVA ABC'!$H$10:$M$404,2,0)</f>
        <v>#N/A</v>
      </c>
      <c r="J670" s="197" t="e">
        <f>VLOOKUP(Tabela5[[#This Row],[PRODUTO]],'CURVA ABC'!$H$10:$M$404,3,0)</f>
        <v>#N/A</v>
      </c>
      <c r="K670" s="197" t="e">
        <f>VLOOKUP(Tabela5[[#This Row],[PRODUTO]],'CURVA ABC'!$H$10:$M$404,4,0)</f>
        <v>#N/A</v>
      </c>
      <c r="L670" s="198">
        <f>IFERROR(Tabela5[[#This Row],[VALOR.]]/'CURVA ABC'!$J$2,0)</f>
        <v>0</v>
      </c>
      <c r="M670" s="198" t="e">
        <f>VLOOKUP(Tabela5[[#This Row],[PRODUTO]],'CURVA ABC'!$H$10:$M$404,5,0)</f>
        <v>#N/A</v>
      </c>
      <c r="N670" s="199" t="e">
        <f>VLOOKUP(Tabela5[[#This Row],[PRODUTO]],'CURVA ABC'!$H$10:$M$404,6,0)</f>
        <v>#N/A</v>
      </c>
      <c r="O670" s="197" t="e">
        <f>IF(AND(COMPARATIVO!$H670="",COMPARATIVO!$N670=""),"",IF(COMPARATIVO!$H670=COMPARATIVO!$N670,"EQUILIBRADO",IF(AND(COMPARATIVO!$H670="A",COMPARATIVO!$N670="B"),"GIRO BAIXO",IF(AND(COMPARATIVO!$H670="A",COMPARATIVO!$N670="C"),"GIRO MUITO BAIXO",IF(AND(COMPARATIVO!$H670="B",COMPARATIVO!$N670="A"),"GIRO ALTO",IF(AND(COMPARATIVO!$H670="B",COMPARATIVO!$N670="C"),"GIRO BAIXO",IF(AND(COMPARATIVO!$H670="C",COMPARATIVO!$N670="A"),"GIRO MUITO ALTO",IF(AND(COMPARATIVO!$H670="C",COMPARATIVO!$N670="B"),"GIRO ALTO",""))))))))</f>
        <v>#N/A</v>
      </c>
    </row>
    <row r="671" spans="1:15" x14ac:dyDescent="0.25">
      <c r="A671" s="200">
        <f>'CURVA ABC'!A675</f>
        <v>0</v>
      </c>
      <c r="B671" s="200" t="str">
        <f>IFERROR(VLOOKUP(Tabela5[[#This Row],[PRODUTO]],CADASTRO!$B$2:$C$393,2,0),"")</f>
        <v/>
      </c>
      <c r="C671" s="200">
        <f>'CURVA ABC'!B675</f>
        <v>0</v>
      </c>
      <c r="D671" s="194">
        <f>'CURVA ABC'!C675</f>
        <v>0</v>
      </c>
      <c r="E671" s="194">
        <f>'CURVA ABC'!D675</f>
        <v>0</v>
      </c>
      <c r="F671" s="195">
        <f>IFERROR(Tabela5[[#This Row],[VALOR]]/'CURVA ABC'!$C$2,0)</f>
        <v>0</v>
      </c>
      <c r="G671" s="195">
        <f>'CURVA ABC'!E675</f>
        <v>0</v>
      </c>
      <c r="H671" s="196" t="str">
        <f>'CURVA ABC'!F675</f>
        <v/>
      </c>
      <c r="I671" s="196" t="e">
        <f>VLOOKUP(Tabela5[[#This Row],[PRODUTO]],'CURVA ABC'!$H$10:$M$404,2,0)</f>
        <v>#N/A</v>
      </c>
      <c r="J671" s="194" t="e">
        <f>VLOOKUP(Tabela5[[#This Row],[PRODUTO]],'CURVA ABC'!$H$10:$M$404,3,0)</f>
        <v>#N/A</v>
      </c>
      <c r="K671" s="194" t="e">
        <f>VLOOKUP(Tabela5[[#This Row],[PRODUTO]],'CURVA ABC'!$H$10:$M$404,4,0)</f>
        <v>#N/A</v>
      </c>
      <c r="L671" s="195">
        <f>IFERROR(Tabela5[[#This Row],[VALOR.]]/'CURVA ABC'!$J$2,0)</f>
        <v>0</v>
      </c>
      <c r="M671" s="195" t="e">
        <f>VLOOKUP(Tabela5[[#This Row],[PRODUTO]],'CURVA ABC'!$H$10:$M$404,5,0)</f>
        <v>#N/A</v>
      </c>
      <c r="N671" s="196" t="e">
        <f>VLOOKUP(Tabela5[[#This Row],[PRODUTO]],'CURVA ABC'!$H$10:$M$404,6,0)</f>
        <v>#N/A</v>
      </c>
      <c r="O671" s="194" t="e">
        <f>IF(AND(COMPARATIVO!$H671="",COMPARATIVO!$N671=""),"",IF(COMPARATIVO!$H671=COMPARATIVO!$N671,"EQUILIBRADO",IF(AND(COMPARATIVO!$H671="A",COMPARATIVO!$N671="B"),"GIRO BAIXO",IF(AND(COMPARATIVO!$H671="A",COMPARATIVO!$N671="C"),"GIRO MUITO BAIXO",IF(AND(COMPARATIVO!$H671="B",COMPARATIVO!$N671="A"),"GIRO ALTO",IF(AND(COMPARATIVO!$H671="B",COMPARATIVO!$N671="C"),"GIRO BAIXO",IF(AND(COMPARATIVO!$H671="C",COMPARATIVO!$N671="A"),"GIRO MUITO ALTO",IF(AND(COMPARATIVO!$H671="C",COMPARATIVO!$N671="B"),"GIRO ALTO",""))))))))</f>
        <v>#N/A</v>
      </c>
    </row>
    <row r="672" spans="1:15" x14ac:dyDescent="0.25">
      <c r="A672" s="201">
        <f>'CURVA ABC'!A676</f>
        <v>0</v>
      </c>
      <c r="B672" s="201" t="str">
        <f>IFERROR(VLOOKUP(Tabela5[[#This Row],[PRODUTO]],CADASTRO!$B$2:$C$393,2,0),"")</f>
        <v/>
      </c>
      <c r="C672" s="201">
        <f>'CURVA ABC'!B676</f>
        <v>0</v>
      </c>
      <c r="D672" s="197">
        <f>'CURVA ABC'!C676</f>
        <v>0</v>
      </c>
      <c r="E672" s="197">
        <f>'CURVA ABC'!D676</f>
        <v>0</v>
      </c>
      <c r="F672" s="198">
        <f>IFERROR(Tabela5[[#This Row],[VALOR]]/'CURVA ABC'!$C$2,0)</f>
        <v>0</v>
      </c>
      <c r="G672" s="198">
        <f>'CURVA ABC'!E676</f>
        <v>0</v>
      </c>
      <c r="H672" s="199" t="str">
        <f>'CURVA ABC'!F676</f>
        <v/>
      </c>
      <c r="I672" s="199" t="e">
        <f>VLOOKUP(Tabela5[[#This Row],[PRODUTO]],'CURVA ABC'!$H$10:$M$404,2,0)</f>
        <v>#N/A</v>
      </c>
      <c r="J672" s="197" t="e">
        <f>VLOOKUP(Tabela5[[#This Row],[PRODUTO]],'CURVA ABC'!$H$10:$M$404,3,0)</f>
        <v>#N/A</v>
      </c>
      <c r="K672" s="197" t="e">
        <f>VLOOKUP(Tabela5[[#This Row],[PRODUTO]],'CURVA ABC'!$H$10:$M$404,4,0)</f>
        <v>#N/A</v>
      </c>
      <c r="L672" s="198">
        <f>IFERROR(Tabela5[[#This Row],[VALOR.]]/'CURVA ABC'!$J$2,0)</f>
        <v>0</v>
      </c>
      <c r="M672" s="198" t="e">
        <f>VLOOKUP(Tabela5[[#This Row],[PRODUTO]],'CURVA ABC'!$H$10:$M$404,5,0)</f>
        <v>#N/A</v>
      </c>
      <c r="N672" s="199" t="e">
        <f>VLOOKUP(Tabela5[[#This Row],[PRODUTO]],'CURVA ABC'!$H$10:$M$404,6,0)</f>
        <v>#N/A</v>
      </c>
      <c r="O672" s="197" t="e">
        <f>IF(AND(COMPARATIVO!$H672="",COMPARATIVO!$N672=""),"",IF(COMPARATIVO!$H672=COMPARATIVO!$N672,"EQUILIBRADO",IF(AND(COMPARATIVO!$H672="A",COMPARATIVO!$N672="B"),"GIRO BAIXO",IF(AND(COMPARATIVO!$H672="A",COMPARATIVO!$N672="C"),"GIRO MUITO BAIXO",IF(AND(COMPARATIVO!$H672="B",COMPARATIVO!$N672="A"),"GIRO ALTO",IF(AND(COMPARATIVO!$H672="B",COMPARATIVO!$N672="C"),"GIRO BAIXO",IF(AND(COMPARATIVO!$H672="C",COMPARATIVO!$N672="A"),"GIRO MUITO ALTO",IF(AND(COMPARATIVO!$H672="C",COMPARATIVO!$N672="B"),"GIRO ALTO",""))))))))</f>
        <v>#N/A</v>
      </c>
    </row>
    <row r="673" spans="1:15" x14ac:dyDescent="0.25">
      <c r="A673" s="200">
        <f>'CURVA ABC'!A677</f>
        <v>0</v>
      </c>
      <c r="B673" s="200" t="str">
        <f>IFERROR(VLOOKUP(Tabela5[[#This Row],[PRODUTO]],CADASTRO!$B$2:$C$393,2,0),"")</f>
        <v/>
      </c>
      <c r="C673" s="200">
        <f>'CURVA ABC'!B677</f>
        <v>0</v>
      </c>
      <c r="D673" s="194">
        <f>'CURVA ABC'!C677</f>
        <v>0</v>
      </c>
      <c r="E673" s="194">
        <f>'CURVA ABC'!D677</f>
        <v>0</v>
      </c>
      <c r="F673" s="195">
        <f>IFERROR(Tabela5[[#This Row],[VALOR]]/'CURVA ABC'!$C$2,0)</f>
        <v>0</v>
      </c>
      <c r="G673" s="195">
        <f>'CURVA ABC'!E677</f>
        <v>0</v>
      </c>
      <c r="H673" s="196" t="str">
        <f>'CURVA ABC'!F677</f>
        <v/>
      </c>
      <c r="I673" s="196" t="e">
        <f>VLOOKUP(Tabela5[[#This Row],[PRODUTO]],'CURVA ABC'!$H$10:$M$404,2,0)</f>
        <v>#N/A</v>
      </c>
      <c r="J673" s="194" t="e">
        <f>VLOOKUP(Tabela5[[#This Row],[PRODUTO]],'CURVA ABC'!$H$10:$M$404,3,0)</f>
        <v>#N/A</v>
      </c>
      <c r="K673" s="194" t="e">
        <f>VLOOKUP(Tabela5[[#This Row],[PRODUTO]],'CURVA ABC'!$H$10:$M$404,4,0)</f>
        <v>#N/A</v>
      </c>
      <c r="L673" s="195">
        <f>IFERROR(Tabela5[[#This Row],[VALOR.]]/'CURVA ABC'!$J$2,0)</f>
        <v>0</v>
      </c>
      <c r="M673" s="195" t="e">
        <f>VLOOKUP(Tabela5[[#This Row],[PRODUTO]],'CURVA ABC'!$H$10:$M$404,5,0)</f>
        <v>#N/A</v>
      </c>
      <c r="N673" s="196" t="e">
        <f>VLOOKUP(Tabela5[[#This Row],[PRODUTO]],'CURVA ABC'!$H$10:$M$404,6,0)</f>
        <v>#N/A</v>
      </c>
      <c r="O673" s="194" t="e">
        <f>IF(AND(COMPARATIVO!$H673="",COMPARATIVO!$N673=""),"",IF(COMPARATIVO!$H673=COMPARATIVO!$N673,"EQUILIBRADO",IF(AND(COMPARATIVO!$H673="A",COMPARATIVO!$N673="B"),"GIRO BAIXO",IF(AND(COMPARATIVO!$H673="A",COMPARATIVO!$N673="C"),"GIRO MUITO BAIXO",IF(AND(COMPARATIVO!$H673="B",COMPARATIVO!$N673="A"),"GIRO ALTO",IF(AND(COMPARATIVO!$H673="B",COMPARATIVO!$N673="C"),"GIRO BAIXO",IF(AND(COMPARATIVO!$H673="C",COMPARATIVO!$N673="A"),"GIRO MUITO ALTO",IF(AND(COMPARATIVO!$H673="C",COMPARATIVO!$N673="B"),"GIRO ALTO",""))))))))</f>
        <v>#N/A</v>
      </c>
    </row>
    <row r="674" spans="1:15" x14ac:dyDescent="0.25">
      <c r="A674" s="201">
        <f>'CURVA ABC'!A678</f>
        <v>0</v>
      </c>
      <c r="B674" s="201" t="str">
        <f>IFERROR(VLOOKUP(Tabela5[[#This Row],[PRODUTO]],CADASTRO!$B$2:$C$393,2,0),"")</f>
        <v/>
      </c>
      <c r="C674" s="201">
        <f>'CURVA ABC'!B678</f>
        <v>0</v>
      </c>
      <c r="D674" s="197">
        <f>'CURVA ABC'!C678</f>
        <v>0</v>
      </c>
      <c r="E674" s="197">
        <f>'CURVA ABC'!D678</f>
        <v>0</v>
      </c>
      <c r="F674" s="198">
        <f>IFERROR(Tabela5[[#This Row],[VALOR]]/'CURVA ABC'!$C$2,0)</f>
        <v>0</v>
      </c>
      <c r="G674" s="198">
        <f>'CURVA ABC'!E678</f>
        <v>0</v>
      </c>
      <c r="H674" s="199" t="str">
        <f>'CURVA ABC'!F678</f>
        <v/>
      </c>
      <c r="I674" s="199" t="e">
        <f>VLOOKUP(Tabela5[[#This Row],[PRODUTO]],'CURVA ABC'!$H$10:$M$404,2,0)</f>
        <v>#N/A</v>
      </c>
      <c r="J674" s="197" t="e">
        <f>VLOOKUP(Tabela5[[#This Row],[PRODUTO]],'CURVA ABC'!$H$10:$M$404,3,0)</f>
        <v>#N/A</v>
      </c>
      <c r="K674" s="197" t="e">
        <f>VLOOKUP(Tabela5[[#This Row],[PRODUTO]],'CURVA ABC'!$H$10:$M$404,4,0)</f>
        <v>#N/A</v>
      </c>
      <c r="L674" s="198">
        <f>IFERROR(Tabela5[[#This Row],[VALOR.]]/'CURVA ABC'!$J$2,0)</f>
        <v>0</v>
      </c>
      <c r="M674" s="198" t="e">
        <f>VLOOKUP(Tabela5[[#This Row],[PRODUTO]],'CURVA ABC'!$H$10:$M$404,5,0)</f>
        <v>#N/A</v>
      </c>
      <c r="N674" s="199" t="e">
        <f>VLOOKUP(Tabela5[[#This Row],[PRODUTO]],'CURVA ABC'!$H$10:$M$404,6,0)</f>
        <v>#N/A</v>
      </c>
      <c r="O674" s="197" t="e">
        <f>IF(AND(COMPARATIVO!$H674="",COMPARATIVO!$N674=""),"",IF(COMPARATIVO!$H674=COMPARATIVO!$N674,"EQUILIBRADO",IF(AND(COMPARATIVO!$H674="A",COMPARATIVO!$N674="B"),"GIRO BAIXO",IF(AND(COMPARATIVO!$H674="A",COMPARATIVO!$N674="C"),"GIRO MUITO BAIXO",IF(AND(COMPARATIVO!$H674="B",COMPARATIVO!$N674="A"),"GIRO ALTO",IF(AND(COMPARATIVO!$H674="B",COMPARATIVO!$N674="C"),"GIRO BAIXO",IF(AND(COMPARATIVO!$H674="C",COMPARATIVO!$N674="A"),"GIRO MUITO ALTO",IF(AND(COMPARATIVO!$H674="C",COMPARATIVO!$N674="B"),"GIRO ALTO",""))))))))</f>
        <v>#N/A</v>
      </c>
    </row>
    <row r="675" spans="1:15" x14ac:dyDescent="0.25">
      <c r="A675" s="200">
        <f>'CURVA ABC'!A679</f>
        <v>0</v>
      </c>
      <c r="B675" s="200" t="str">
        <f>IFERROR(VLOOKUP(Tabela5[[#This Row],[PRODUTO]],CADASTRO!$B$2:$C$393,2,0),"")</f>
        <v/>
      </c>
      <c r="C675" s="200">
        <f>'CURVA ABC'!B679</f>
        <v>0</v>
      </c>
      <c r="D675" s="194">
        <f>'CURVA ABC'!C679</f>
        <v>0</v>
      </c>
      <c r="E675" s="194">
        <f>'CURVA ABC'!D679</f>
        <v>0</v>
      </c>
      <c r="F675" s="195">
        <f>IFERROR(Tabela5[[#This Row],[VALOR]]/'CURVA ABC'!$C$2,0)</f>
        <v>0</v>
      </c>
      <c r="G675" s="195">
        <f>'CURVA ABC'!E679</f>
        <v>0</v>
      </c>
      <c r="H675" s="196" t="str">
        <f>'CURVA ABC'!F679</f>
        <v/>
      </c>
      <c r="I675" s="196" t="e">
        <f>VLOOKUP(Tabela5[[#This Row],[PRODUTO]],'CURVA ABC'!$H$10:$M$404,2,0)</f>
        <v>#N/A</v>
      </c>
      <c r="J675" s="194" t="e">
        <f>VLOOKUP(Tabela5[[#This Row],[PRODUTO]],'CURVA ABC'!$H$10:$M$404,3,0)</f>
        <v>#N/A</v>
      </c>
      <c r="K675" s="194" t="e">
        <f>VLOOKUP(Tabela5[[#This Row],[PRODUTO]],'CURVA ABC'!$H$10:$M$404,4,0)</f>
        <v>#N/A</v>
      </c>
      <c r="L675" s="195">
        <f>IFERROR(Tabela5[[#This Row],[VALOR.]]/'CURVA ABC'!$J$2,0)</f>
        <v>0</v>
      </c>
      <c r="M675" s="195" t="e">
        <f>VLOOKUP(Tabela5[[#This Row],[PRODUTO]],'CURVA ABC'!$H$10:$M$404,5,0)</f>
        <v>#N/A</v>
      </c>
      <c r="N675" s="196" t="e">
        <f>VLOOKUP(Tabela5[[#This Row],[PRODUTO]],'CURVA ABC'!$H$10:$M$404,6,0)</f>
        <v>#N/A</v>
      </c>
      <c r="O675" s="194" t="e">
        <f>IF(AND(COMPARATIVO!$H675="",COMPARATIVO!$N675=""),"",IF(COMPARATIVO!$H675=COMPARATIVO!$N675,"EQUILIBRADO",IF(AND(COMPARATIVO!$H675="A",COMPARATIVO!$N675="B"),"GIRO BAIXO",IF(AND(COMPARATIVO!$H675="A",COMPARATIVO!$N675="C"),"GIRO MUITO BAIXO",IF(AND(COMPARATIVO!$H675="B",COMPARATIVO!$N675="A"),"GIRO ALTO",IF(AND(COMPARATIVO!$H675="B",COMPARATIVO!$N675="C"),"GIRO BAIXO",IF(AND(COMPARATIVO!$H675="C",COMPARATIVO!$N675="A"),"GIRO MUITO ALTO",IF(AND(COMPARATIVO!$H675="C",COMPARATIVO!$N675="B"),"GIRO ALTO",""))))))))</f>
        <v>#N/A</v>
      </c>
    </row>
    <row r="676" spans="1:15" x14ac:dyDescent="0.25">
      <c r="A676" s="201">
        <f>'CURVA ABC'!A680</f>
        <v>0</v>
      </c>
      <c r="B676" s="201" t="str">
        <f>IFERROR(VLOOKUP(Tabela5[[#This Row],[PRODUTO]],CADASTRO!$B$2:$C$393,2,0),"")</f>
        <v/>
      </c>
      <c r="C676" s="201">
        <f>'CURVA ABC'!B680</f>
        <v>0</v>
      </c>
      <c r="D676" s="197">
        <f>'CURVA ABC'!C680</f>
        <v>0</v>
      </c>
      <c r="E676" s="197">
        <f>'CURVA ABC'!D680</f>
        <v>0</v>
      </c>
      <c r="F676" s="198">
        <f>IFERROR(Tabela5[[#This Row],[VALOR]]/'CURVA ABC'!$C$2,0)</f>
        <v>0</v>
      </c>
      <c r="G676" s="198">
        <f>'CURVA ABC'!E680</f>
        <v>0</v>
      </c>
      <c r="H676" s="199" t="str">
        <f>'CURVA ABC'!F680</f>
        <v/>
      </c>
      <c r="I676" s="199" t="e">
        <f>VLOOKUP(Tabela5[[#This Row],[PRODUTO]],'CURVA ABC'!$H$10:$M$404,2,0)</f>
        <v>#N/A</v>
      </c>
      <c r="J676" s="197" t="e">
        <f>VLOOKUP(Tabela5[[#This Row],[PRODUTO]],'CURVA ABC'!$H$10:$M$404,3,0)</f>
        <v>#N/A</v>
      </c>
      <c r="K676" s="197" t="e">
        <f>VLOOKUP(Tabela5[[#This Row],[PRODUTO]],'CURVA ABC'!$H$10:$M$404,4,0)</f>
        <v>#N/A</v>
      </c>
      <c r="L676" s="198">
        <f>IFERROR(Tabela5[[#This Row],[VALOR.]]/'CURVA ABC'!$J$2,0)</f>
        <v>0</v>
      </c>
      <c r="M676" s="198" t="e">
        <f>VLOOKUP(Tabela5[[#This Row],[PRODUTO]],'CURVA ABC'!$H$10:$M$404,5,0)</f>
        <v>#N/A</v>
      </c>
      <c r="N676" s="199" t="e">
        <f>VLOOKUP(Tabela5[[#This Row],[PRODUTO]],'CURVA ABC'!$H$10:$M$404,6,0)</f>
        <v>#N/A</v>
      </c>
      <c r="O676" s="197" t="e">
        <f>IF(AND(COMPARATIVO!$H676="",COMPARATIVO!$N676=""),"",IF(COMPARATIVO!$H676=COMPARATIVO!$N676,"EQUILIBRADO",IF(AND(COMPARATIVO!$H676="A",COMPARATIVO!$N676="B"),"GIRO BAIXO",IF(AND(COMPARATIVO!$H676="A",COMPARATIVO!$N676="C"),"GIRO MUITO BAIXO",IF(AND(COMPARATIVO!$H676="B",COMPARATIVO!$N676="A"),"GIRO ALTO",IF(AND(COMPARATIVO!$H676="B",COMPARATIVO!$N676="C"),"GIRO BAIXO",IF(AND(COMPARATIVO!$H676="C",COMPARATIVO!$N676="A"),"GIRO MUITO ALTO",IF(AND(COMPARATIVO!$H676="C",COMPARATIVO!$N676="B"),"GIRO ALTO",""))))))))</f>
        <v>#N/A</v>
      </c>
    </row>
    <row r="677" spans="1:15" x14ac:dyDescent="0.25">
      <c r="A677" s="200">
        <f>'CURVA ABC'!A681</f>
        <v>0</v>
      </c>
      <c r="B677" s="200" t="str">
        <f>IFERROR(VLOOKUP(Tabela5[[#This Row],[PRODUTO]],CADASTRO!$B$2:$C$393,2,0),"")</f>
        <v/>
      </c>
      <c r="C677" s="200">
        <f>'CURVA ABC'!B681</f>
        <v>0</v>
      </c>
      <c r="D677" s="194">
        <f>'CURVA ABC'!C681</f>
        <v>0</v>
      </c>
      <c r="E677" s="194">
        <f>'CURVA ABC'!D681</f>
        <v>0</v>
      </c>
      <c r="F677" s="195">
        <f>IFERROR(Tabela5[[#This Row],[VALOR]]/'CURVA ABC'!$C$2,0)</f>
        <v>0</v>
      </c>
      <c r="G677" s="195">
        <f>'CURVA ABC'!E681</f>
        <v>0</v>
      </c>
      <c r="H677" s="196" t="str">
        <f>'CURVA ABC'!F681</f>
        <v/>
      </c>
      <c r="I677" s="196" t="e">
        <f>VLOOKUP(Tabela5[[#This Row],[PRODUTO]],'CURVA ABC'!$H$10:$M$404,2,0)</f>
        <v>#N/A</v>
      </c>
      <c r="J677" s="194" t="e">
        <f>VLOOKUP(Tabela5[[#This Row],[PRODUTO]],'CURVA ABC'!$H$10:$M$404,3,0)</f>
        <v>#N/A</v>
      </c>
      <c r="K677" s="194" t="e">
        <f>VLOOKUP(Tabela5[[#This Row],[PRODUTO]],'CURVA ABC'!$H$10:$M$404,4,0)</f>
        <v>#N/A</v>
      </c>
      <c r="L677" s="195">
        <f>IFERROR(Tabela5[[#This Row],[VALOR.]]/'CURVA ABC'!$J$2,0)</f>
        <v>0</v>
      </c>
      <c r="M677" s="195" t="e">
        <f>VLOOKUP(Tabela5[[#This Row],[PRODUTO]],'CURVA ABC'!$H$10:$M$404,5,0)</f>
        <v>#N/A</v>
      </c>
      <c r="N677" s="196" t="e">
        <f>VLOOKUP(Tabela5[[#This Row],[PRODUTO]],'CURVA ABC'!$H$10:$M$404,6,0)</f>
        <v>#N/A</v>
      </c>
      <c r="O677" s="194" t="e">
        <f>IF(AND(COMPARATIVO!$H677="",COMPARATIVO!$N677=""),"",IF(COMPARATIVO!$H677=COMPARATIVO!$N677,"EQUILIBRADO",IF(AND(COMPARATIVO!$H677="A",COMPARATIVO!$N677="B"),"GIRO BAIXO",IF(AND(COMPARATIVO!$H677="A",COMPARATIVO!$N677="C"),"GIRO MUITO BAIXO",IF(AND(COMPARATIVO!$H677="B",COMPARATIVO!$N677="A"),"GIRO ALTO",IF(AND(COMPARATIVO!$H677="B",COMPARATIVO!$N677="C"),"GIRO BAIXO",IF(AND(COMPARATIVO!$H677="C",COMPARATIVO!$N677="A"),"GIRO MUITO ALTO",IF(AND(COMPARATIVO!$H677="C",COMPARATIVO!$N677="B"),"GIRO ALTO",""))))))))</f>
        <v>#N/A</v>
      </c>
    </row>
    <row r="678" spans="1:15" x14ac:dyDescent="0.25">
      <c r="A678" s="201">
        <f>'CURVA ABC'!A682</f>
        <v>0</v>
      </c>
      <c r="B678" s="201" t="str">
        <f>IFERROR(VLOOKUP(Tabela5[[#This Row],[PRODUTO]],CADASTRO!$B$2:$C$393,2,0),"")</f>
        <v/>
      </c>
      <c r="C678" s="201">
        <f>'CURVA ABC'!B682</f>
        <v>0</v>
      </c>
      <c r="D678" s="197">
        <f>'CURVA ABC'!C682</f>
        <v>0</v>
      </c>
      <c r="E678" s="197">
        <f>'CURVA ABC'!D682</f>
        <v>0</v>
      </c>
      <c r="F678" s="198">
        <f>IFERROR(Tabela5[[#This Row],[VALOR]]/'CURVA ABC'!$C$2,0)</f>
        <v>0</v>
      </c>
      <c r="G678" s="198">
        <f>'CURVA ABC'!E682</f>
        <v>0</v>
      </c>
      <c r="H678" s="199" t="str">
        <f>'CURVA ABC'!F682</f>
        <v/>
      </c>
      <c r="I678" s="199" t="e">
        <f>VLOOKUP(Tabela5[[#This Row],[PRODUTO]],'CURVA ABC'!$H$10:$M$404,2,0)</f>
        <v>#N/A</v>
      </c>
      <c r="J678" s="197" t="e">
        <f>VLOOKUP(Tabela5[[#This Row],[PRODUTO]],'CURVA ABC'!$H$10:$M$404,3,0)</f>
        <v>#N/A</v>
      </c>
      <c r="K678" s="197" t="e">
        <f>VLOOKUP(Tabela5[[#This Row],[PRODUTO]],'CURVA ABC'!$H$10:$M$404,4,0)</f>
        <v>#N/A</v>
      </c>
      <c r="L678" s="198">
        <f>IFERROR(Tabela5[[#This Row],[VALOR.]]/'CURVA ABC'!$J$2,0)</f>
        <v>0</v>
      </c>
      <c r="M678" s="198" t="e">
        <f>VLOOKUP(Tabela5[[#This Row],[PRODUTO]],'CURVA ABC'!$H$10:$M$404,5,0)</f>
        <v>#N/A</v>
      </c>
      <c r="N678" s="199" t="e">
        <f>VLOOKUP(Tabela5[[#This Row],[PRODUTO]],'CURVA ABC'!$H$10:$M$404,6,0)</f>
        <v>#N/A</v>
      </c>
      <c r="O678" s="197" t="e">
        <f>IF(AND(COMPARATIVO!$H678="",COMPARATIVO!$N678=""),"",IF(COMPARATIVO!$H678=COMPARATIVO!$N678,"EQUILIBRADO",IF(AND(COMPARATIVO!$H678="A",COMPARATIVO!$N678="B"),"GIRO BAIXO",IF(AND(COMPARATIVO!$H678="A",COMPARATIVO!$N678="C"),"GIRO MUITO BAIXO",IF(AND(COMPARATIVO!$H678="B",COMPARATIVO!$N678="A"),"GIRO ALTO",IF(AND(COMPARATIVO!$H678="B",COMPARATIVO!$N678="C"),"GIRO BAIXO",IF(AND(COMPARATIVO!$H678="C",COMPARATIVO!$N678="A"),"GIRO MUITO ALTO",IF(AND(COMPARATIVO!$H678="C",COMPARATIVO!$N678="B"),"GIRO ALTO",""))))))))</f>
        <v>#N/A</v>
      </c>
    </row>
    <row r="679" spans="1:15" x14ac:dyDescent="0.25">
      <c r="A679" s="200">
        <f>'CURVA ABC'!A683</f>
        <v>0</v>
      </c>
      <c r="B679" s="200" t="str">
        <f>IFERROR(VLOOKUP(Tabela5[[#This Row],[PRODUTO]],CADASTRO!$B$2:$C$393,2,0),"")</f>
        <v/>
      </c>
      <c r="C679" s="200">
        <f>'CURVA ABC'!B683</f>
        <v>0</v>
      </c>
      <c r="D679" s="194">
        <f>'CURVA ABC'!C683</f>
        <v>0</v>
      </c>
      <c r="E679" s="194">
        <f>'CURVA ABC'!D683</f>
        <v>0</v>
      </c>
      <c r="F679" s="195">
        <f>IFERROR(Tabela5[[#This Row],[VALOR]]/'CURVA ABC'!$C$2,0)</f>
        <v>0</v>
      </c>
      <c r="G679" s="195">
        <f>'CURVA ABC'!E683</f>
        <v>0</v>
      </c>
      <c r="H679" s="196" t="str">
        <f>'CURVA ABC'!F683</f>
        <v/>
      </c>
      <c r="I679" s="196" t="e">
        <f>VLOOKUP(Tabela5[[#This Row],[PRODUTO]],'CURVA ABC'!$H$10:$M$404,2,0)</f>
        <v>#N/A</v>
      </c>
      <c r="J679" s="194" t="e">
        <f>VLOOKUP(Tabela5[[#This Row],[PRODUTO]],'CURVA ABC'!$H$10:$M$404,3,0)</f>
        <v>#N/A</v>
      </c>
      <c r="K679" s="194" t="e">
        <f>VLOOKUP(Tabela5[[#This Row],[PRODUTO]],'CURVA ABC'!$H$10:$M$404,4,0)</f>
        <v>#N/A</v>
      </c>
      <c r="L679" s="195">
        <f>IFERROR(Tabela5[[#This Row],[VALOR.]]/'CURVA ABC'!$J$2,0)</f>
        <v>0</v>
      </c>
      <c r="M679" s="195" t="e">
        <f>VLOOKUP(Tabela5[[#This Row],[PRODUTO]],'CURVA ABC'!$H$10:$M$404,5,0)</f>
        <v>#N/A</v>
      </c>
      <c r="N679" s="196" t="e">
        <f>VLOOKUP(Tabela5[[#This Row],[PRODUTO]],'CURVA ABC'!$H$10:$M$404,6,0)</f>
        <v>#N/A</v>
      </c>
      <c r="O679" s="194" t="e">
        <f>IF(AND(COMPARATIVO!$H679="",COMPARATIVO!$N679=""),"",IF(COMPARATIVO!$H679=COMPARATIVO!$N679,"EQUILIBRADO",IF(AND(COMPARATIVO!$H679="A",COMPARATIVO!$N679="B"),"GIRO BAIXO",IF(AND(COMPARATIVO!$H679="A",COMPARATIVO!$N679="C"),"GIRO MUITO BAIXO",IF(AND(COMPARATIVO!$H679="B",COMPARATIVO!$N679="A"),"GIRO ALTO",IF(AND(COMPARATIVO!$H679="B",COMPARATIVO!$N679="C"),"GIRO BAIXO",IF(AND(COMPARATIVO!$H679="C",COMPARATIVO!$N679="A"),"GIRO MUITO ALTO",IF(AND(COMPARATIVO!$H679="C",COMPARATIVO!$N679="B"),"GIRO ALTO",""))))))))</f>
        <v>#N/A</v>
      </c>
    </row>
    <row r="680" spans="1:15" x14ac:dyDescent="0.25">
      <c r="A680" s="201">
        <f>'CURVA ABC'!A684</f>
        <v>0</v>
      </c>
      <c r="B680" s="201" t="str">
        <f>IFERROR(VLOOKUP(Tabela5[[#This Row],[PRODUTO]],CADASTRO!$B$2:$C$393,2,0),"")</f>
        <v/>
      </c>
      <c r="C680" s="201">
        <f>'CURVA ABC'!B684</f>
        <v>0</v>
      </c>
      <c r="D680" s="197">
        <f>'CURVA ABC'!C684</f>
        <v>0</v>
      </c>
      <c r="E680" s="197">
        <f>'CURVA ABC'!D684</f>
        <v>0</v>
      </c>
      <c r="F680" s="198">
        <f>IFERROR(Tabela5[[#This Row],[VALOR]]/'CURVA ABC'!$C$2,0)</f>
        <v>0</v>
      </c>
      <c r="G680" s="198">
        <f>'CURVA ABC'!E684</f>
        <v>0</v>
      </c>
      <c r="H680" s="199" t="str">
        <f>'CURVA ABC'!F684</f>
        <v/>
      </c>
      <c r="I680" s="199" t="e">
        <f>VLOOKUP(Tabela5[[#This Row],[PRODUTO]],'CURVA ABC'!$H$10:$M$404,2,0)</f>
        <v>#N/A</v>
      </c>
      <c r="J680" s="197" t="e">
        <f>VLOOKUP(Tabela5[[#This Row],[PRODUTO]],'CURVA ABC'!$H$10:$M$404,3,0)</f>
        <v>#N/A</v>
      </c>
      <c r="K680" s="197" t="e">
        <f>VLOOKUP(Tabela5[[#This Row],[PRODUTO]],'CURVA ABC'!$H$10:$M$404,4,0)</f>
        <v>#N/A</v>
      </c>
      <c r="L680" s="198">
        <f>IFERROR(Tabela5[[#This Row],[VALOR.]]/'CURVA ABC'!$J$2,0)</f>
        <v>0</v>
      </c>
      <c r="M680" s="198" t="e">
        <f>VLOOKUP(Tabela5[[#This Row],[PRODUTO]],'CURVA ABC'!$H$10:$M$404,5,0)</f>
        <v>#N/A</v>
      </c>
      <c r="N680" s="199" t="e">
        <f>VLOOKUP(Tabela5[[#This Row],[PRODUTO]],'CURVA ABC'!$H$10:$M$404,6,0)</f>
        <v>#N/A</v>
      </c>
      <c r="O680" s="197" t="e">
        <f>IF(AND(COMPARATIVO!$H680="",COMPARATIVO!$N680=""),"",IF(COMPARATIVO!$H680=COMPARATIVO!$N680,"EQUILIBRADO",IF(AND(COMPARATIVO!$H680="A",COMPARATIVO!$N680="B"),"GIRO BAIXO",IF(AND(COMPARATIVO!$H680="A",COMPARATIVO!$N680="C"),"GIRO MUITO BAIXO",IF(AND(COMPARATIVO!$H680="B",COMPARATIVO!$N680="A"),"GIRO ALTO",IF(AND(COMPARATIVO!$H680="B",COMPARATIVO!$N680="C"),"GIRO BAIXO",IF(AND(COMPARATIVO!$H680="C",COMPARATIVO!$N680="A"),"GIRO MUITO ALTO",IF(AND(COMPARATIVO!$H680="C",COMPARATIVO!$N680="B"),"GIRO ALTO",""))))))))</f>
        <v>#N/A</v>
      </c>
    </row>
    <row r="681" spans="1:15" x14ac:dyDescent="0.25">
      <c r="A681" s="200">
        <f>'CURVA ABC'!A685</f>
        <v>0</v>
      </c>
      <c r="B681" s="200" t="str">
        <f>IFERROR(VLOOKUP(Tabela5[[#This Row],[PRODUTO]],CADASTRO!$B$2:$C$393,2,0),"")</f>
        <v/>
      </c>
      <c r="C681" s="200">
        <f>'CURVA ABC'!B685</f>
        <v>0</v>
      </c>
      <c r="D681" s="194">
        <f>'CURVA ABC'!C685</f>
        <v>0</v>
      </c>
      <c r="E681" s="194">
        <f>'CURVA ABC'!D685</f>
        <v>0</v>
      </c>
      <c r="F681" s="195">
        <f>IFERROR(Tabela5[[#This Row],[VALOR]]/'CURVA ABC'!$C$2,0)</f>
        <v>0</v>
      </c>
      <c r="G681" s="195">
        <f>'CURVA ABC'!E685</f>
        <v>0</v>
      </c>
      <c r="H681" s="196" t="str">
        <f>'CURVA ABC'!F685</f>
        <v/>
      </c>
      <c r="I681" s="196" t="e">
        <f>VLOOKUP(Tabela5[[#This Row],[PRODUTO]],'CURVA ABC'!$H$10:$M$404,2,0)</f>
        <v>#N/A</v>
      </c>
      <c r="J681" s="194" t="e">
        <f>VLOOKUP(Tabela5[[#This Row],[PRODUTO]],'CURVA ABC'!$H$10:$M$404,3,0)</f>
        <v>#N/A</v>
      </c>
      <c r="K681" s="194" t="e">
        <f>VLOOKUP(Tabela5[[#This Row],[PRODUTO]],'CURVA ABC'!$H$10:$M$404,4,0)</f>
        <v>#N/A</v>
      </c>
      <c r="L681" s="195">
        <f>IFERROR(Tabela5[[#This Row],[VALOR.]]/'CURVA ABC'!$J$2,0)</f>
        <v>0</v>
      </c>
      <c r="M681" s="195" t="e">
        <f>VLOOKUP(Tabela5[[#This Row],[PRODUTO]],'CURVA ABC'!$H$10:$M$404,5,0)</f>
        <v>#N/A</v>
      </c>
      <c r="N681" s="196" t="e">
        <f>VLOOKUP(Tabela5[[#This Row],[PRODUTO]],'CURVA ABC'!$H$10:$M$404,6,0)</f>
        <v>#N/A</v>
      </c>
      <c r="O681" s="194" t="e">
        <f>IF(AND(COMPARATIVO!$H681="",COMPARATIVO!$N681=""),"",IF(COMPARATIVO!$H681=COMPARATIVO!$N681,"EQUILIBRADO",IF(AND(COMPARATIVO!$H681="A",COMPARATIVO!$N681="B"),"GIRO BAIXO",IF(AND(COMPARATIVO!$H681="A",COMPARATIVO!$N681="C"),"GIRO MUITO BAIXO",IF(AND(COMPARATIVO!$H681="B",COMPARATIVO!$N681="A"),"GIRO ALTO",IF(AND(COMPARATIVO!$H681="B",COMPARATIVO!$N681="C"),"GIRO BAIXO",IF(AND(COMPARATIVO!$H681="C",COMPARATIVO!$N681="A"),"GIRO MUITO ALTO",IF(AND(COMPARATIVO!$H681="C",COMPARATIVO!$N681="B"),"GIRO ALTO",""))))))))</f>
        <v>#N/A</v>
      </c>
    </row>
    <row r="682" spans="1:15" x14ac:dyDescent="0.25">
      <c r="A682" s="201">
        <f>'CURVA ABC'!A686</f>
        <v>0</v>
      </c>
      <c r="B682" s="201" t="str">
        <f>IFERROR(VLOOKUP(Tabela5[[#This Row],[PRODUTO]],CADASTRO!$B$2:$C$393,2,0),"")</f>
        <v/>
      </c>
      <c r="C682" s="201">
        <f>'CURVA ABC'!B686</f>
        <v>0</v>
      </c>
      <c r="D682" s="197">
        <f>'CURVA ABC'!C686</f>
        <v>0</v>
      </c>
      <c r="E682" s="197">
        <f>'CURVA ABC'!D686</f>
        <v>0</v>
      </c>
      <c r="F682" s="198">
        <f>IFERROR(Tabela5[[#This Row],[VALOR]]/'CURVA ABC'!$C$2,0)</f>
        <v>0</v>
      </c>
      <c r="G682" s="198">
        <f>'CURVA ABC'!E686</f>
        <v>0</v>
      </c>
      <c r="H682" s="199" t="str">
        <f>'CURVA ABC'!F686</f>
        <v/>
      </c>
      <c r="I682" s="199" t="e">
        <f>VLOOKUP(Tabela5[[#This Row],[PRODUTO]],'CURVA ABC'!$H$10:$M$404,2,0)</f>
        <v>#N/A</v>
      </c>
      <c r="J682" s="197" t="e">
        <f>VLOOKUP(Tabela5[[#This Row],[PRODUTO]],'CURVA ABC'!$H$10:$M$404,3,0)</f>
        <v>#N/A</v>
      </c>
      <c r="K682" s="197" t="e">
        <f>VLOOKUP(Tabela5[[#This Row],[PRODUTO]],'CURVA ABC'!$H$10:$M$404,4,0)</f>
        <v>#N/A</v>
      </c>
      <c r="L682" s="198">
        <f>IFERROR(Tabela5[[#This Row],[VALOR.]]/'CURVA ABC'!$J$2,0)</f>
        <v>0</v>
      </c>
      <c r="M682" s="198" t="e">
        <f>VLOOKUP(Tabela5[[#This Row],[PRODUTO]],'CURVA ABC'!$H$10:$M$404,5,0)</f>
        <v>#N/A</v>
      </c>
      <c r="N682" s="199" t="e">
        <f>VLOOKUP(Tabela5[[#This Row],[PRODUTO]],'CURVA ABC'!$H$10:$M$404,6,0)</f>
        <v>#N/A</v>
      </c>
      <c r="O682" s="197" t="e">
        <f>IF(AND(COMPARATIVO!$H682="",COMPARATIVO!$N682=""),"",IF(COMPARATIVO!$H682=COMPARATIVO!$N682,"EQUILIBRADO",IF(AND(COMPARATIVO!$H682="A",COMPARATIVO!$N682="B"),"GIRO BAIXO",IF(AND(COMPARATIVO!$H682="A",COMPARATIVO!$N682="C"),"GIRO MUITO BAIXO",IF(AND(COMPARATIVO!$H682="B",COMPARATIVO!$N682="A"),"GIRO ALTO",IF(AND(COMPARATIVO!$H682="B",COMPARATIVO!$N682="C"),"GIRO BAIXO",IF(AND(COMPARATIVO!$H682="C",COMPARATIVO!$N682="A"),"GIRO MUITO ALTO",IF(AND(COMPARATIVO!$H682="C",COMPARATIVO!$N682="B"),"GIRO ALTO",""))))))))</f>
        <v>#N/A</v>
      </c>
    </row>
    <row r="683" spans="1:15" x14ac:dyDescent="0.25">
      <c r="A683" s="200">
        <f>'CURVA ABC'!A687</f>
        <v>0</v>
      </c>
      <c r="B683" s="200" t="str">
        <f>IFERROR(VLOOKUP(Tabela5[[#This Row],[PRODUTO]],CADASTRO!$B$2:$C$393,2,0),"")</f>
        <v/>
      </c>
      <c r="C683" s="200">
        <f>'CURVA ABC'!B687</f>
        <v>0</v>
      </c>
      <c r="D683" s="194">
        <f>'CURVA ABC'!C687</f>
        <v>0</v>
      </c>
      <c r="E683" s="194">
        <f>'CURVA ABC'!D687</f>
        <v>0</v>
      </c>
      <c r="F683" s="195">
        <f>IFERROR(Tabela5[[#This Row],[VALOR]]/'CURVA ABC'!$C$2,0)</f>
        <v>0</v>
      </c>
      <c r="G683" s="195">
        <f>'CURVA ABC'!E687</f>
        <v>0</v>
      </c>
      <c r="H683" s="196" t="str">
        <f>'CURVA ABC'!F687</f>
        <v/>
      </c>
      <c r="I683" s="196" t="e">
        <f>VLOOKUP(Tabela5[[#This Row],[PRODUTO]],'CURVA ABC'!$H$10:$M$404,2,0)</f>
        <v>#N/A</v>
      </c>
      <c r="J683" s="194" t="e">
        <f>VLOOKUP(Tabela5[[#This Row],[PRODUTO]],'CURVA ABC'!$H$10:$M$404,3,0)</f>
        <v>#N/A</v>
      </c>
      <c r="K683" s="194" t="e">
        <f>VLOOKUP(Tabela5[[#This Row],[PRODUTO]],'CURVA ABC'!$H$10:$M$404,4,0)</f>
        <v>#N/A</v>
      </c>
      <c r="L683" s="195">
        <f>IFERROR(Tabela5[[#This Row],[VALOR.]]/'CURVA ABC'!$J$2,0)</f>
        <v>0</v>
      </c>
      <c r="M683" s="195" t="e">
        <f>VLOOKUP(Tabela5[[#This Row],[PRODUTO]],'CURVA ABC'!$H$10:$M$404,5,0)</f>
        <v>#N/A</v>
      </c>
      <c r="N683" s="196" t="e">
        <f>VLOOKUP(Tabela5[[#This Row],[PRODUTO]],'CURVA ABC'!$H$10:$M$404,6,0)</f>
        <v>#N/A</v>
      </c>
      <c r="O683" s="194" t="e">
        <f>IF(AND(COMPARATIVO!$H683="",COMPARATIVO!$N683=""),"",IF(COMPARATIVO!$H683=COMPARATIVO!$N683,"EQUILIBRADO",IF(AND(COMPARATIVO!$H683="A",COMPARATIVO!$N683="B"),"GIRO BAIXO",IF(AND(COMPARATIVO!$H683="A",COMPARATIVO!$N683="C"),"GIRO MUITO BAIXO",IF(AND(COMPARATIVO!$H683="B",COMPARATIVO!$N683="A"),"GIRO ALTO",IF(AND(COMPARATIVO!$H683="B",COMPARATIVO!$N683="C"),"GIRO BAIXO",IF(AND(COMPARATIVO!$H683="C",COMPARATIVO!$N683="A"),"GIRO MUITO ALTO",IF(AND(COMPARATIVO!$H683="C",COMPARATIVO!$N683="B"),"GIRO ALTO",""))))))))</f>
        <v>#N/A</v>
      </c>
    </row>
    <row r="684" spans="1:15" x14ac:dyDescent="0.25">
      <c r="A684" s="201">
        <f>'CURVA ABC'!A688</f>
        <v>0</v>
      </c>
      <c r="B684" s="201" t="str">
        <f>IFERROR(VLOOKUP(Tabela5[[#This Row],[PRODUTO]],CADASTRO!$B$2:$C$393,2,0),"")</f>
        <v/>
      </c>
      <c r="C684" s="201">
        <f>'CURVA ABC'!B688</f>
        <v>0</v>
      </c>
      <c r="D684" s="197">
        <f>'CURVA ABC'!C688</f>
        <v>0</v>
      </c>
      <c r="E684" s="197">
        <f>'CURVA ABC'!D688</f>
        <v>0</v>
      </c>
      <c r="F684" s="198">
        <f>IFERROR(Tabela5[[#This Row],[VALOR]]/'CURVA ABC'!$C$2,0)</f>
        <v>0</v>
      </c>
      <c r="G684" s="198">
        <f>'CURVA ABC'!E688</f>
        <v>0</v>
      </c>
      <c r="H684" s="199" t="str">
        <f>'CURVA ABC'!F688</f>
        <v/>
      </c>
      <c r="I684" s="199" t="e">
        <f>VLOOKUP(Tabela5[[#This Row],[PRODUTO]],'CURVA ABC'!$H$10:$M$404,2,0)</f>
        <v>#N/A</v>
      </c>
      <c r="J684" s="197" t="e">
        <f>VLOOKUP(Tabela5[[#This Row],[PRODUTO]],'CURVA ABC'!$H$10:$M$404,3,0)</f>
        <v>#N/A</v>
      </c>
      <c r="K684" s="197" t="e">
        <f>VLOOKUP(Tabela5[[#This Row],[PRODUTO]],'CURVA ABC'!$H$10:$M$404,4,0)</f>
        <v>#N/A</v>
      </c>
      <c r="L684" s="198">
        <f>IFERROR(Tabela5[[#This Row],[VALOR.]]/'CURVA ABC'!$J$2,0)</f>
        <v>0</v>
      </c>
      <c r="M684" s="198" t="e">
        <f>VLOOKUP(Tabela5[[#This Row],[PRODUTO]],'CURVA ABC'!$H$10:$M$404,5,0)</f>
        <v>#N/A</v>
      </c>
      <c r="N684" s="199" t="e">
        <f>VLOOKUP(Tabela5[[#This Row],[PRODUTO]],'CURVA ABC'!$H$10:$M$404,6,0)</f>
        <v>#N/A</v>
      </c>
      <c r="O684" s="197" t="e">
        <f>IF(AND(COMPARATIVO!$H684="",COMPARATIVO!$N684=""),"",IF(COMPARATIVO!$H684=COMPARATIVO!$N684,"EQUILIBRADO",IF(AND(COMPARATIVO!$H684="A",COMPARATIVO!$N684="B"),"GIRO BAIXO",IF(AND(COMPARATIVO!$H684="A",COMPARATIVO!$N684="C"),"GIRO MUITO BAIXO",IF(AND(COMPARATIVO!$H684="B",COMPARATIVO!$N684="A"),"GIRO ALTO",IF(AND(COMPARATIVO!$H684="B",COMPARATIVO!$N684="C"),"GIRO BAIXO",IF(AND(COMPARATIVO!$H684="C",COMPARATIVO!$N684="A"),"GIRO MUITO ALTO",IF(AND(COMPARATIVO!$H684="C",COMPARATIVO!$N684="B"),"GIRO ALTO",""))))))))</f>
        <v>#N/A</v>
      </c>
    </row>
    <row r="685" spans="1:15" x14ac:dyDescent="0.25">
      <c r="A685" s="200">
        <f>'CURVA ABC'!A689</f>
        <v>0</v>
      </c>
      <c r="B685" s="200" t="str">
        <f>IFERROR(VLOOKUP(Tabela5[[#This Row],[PRODUTO]],CADASTRO!$B$2:$C$393,2,0),"")</f>
        <v/>
      </c>
      <c r="C685" s="200">
        <f>'CURVA ABC'!B689</f>
        <v>0</v>
      </c>
      <c r="D685" s="194">
        <f>'CURVA ABC'!C689</f>
        <v>0</v>
      </c>
      <c r="E685" s="194">
        <f>'CURVA ABC'!D689</f>
        <v>0</v>
      </c>
      <c r="F685" s="195">
        <f>IFERROR(Tabela5[[#This Row],[VALOR]]/'CURVA ABC'!$C$2,0)</f>
        <v>0</v>
      </c>
      <c r="G685" s="195">
        <f>'CURVA ABC'!E689</f>
        <v>0</v>
      </c>
      <c r="H685" s="196" t="str">
        <f>'CURVA ABC'!F689</f>
        <v/>
      </c>
      <c r="I685" s="196" t="e">
        <f>VLOOKUP(Tabela5[[#This Row],[PRODUTO]],'CURVA ABC'!$H$10:$M$404,2,0)</f>
        <v>#N/A</v>
      </c>
      <c r="J685" s="194" t="e">
        <f>VLOOKUP(Tabela5[[#This Row],[PRODUTO]],'CURVA ABC'!$H$10:$M$404,3,0)</f>
        <v>#N/A</v>
      </c>
      <c r="K685" s="194" t="e">
        <f>VLOOKUP(Tabela5[[#This Row],[PRODUTO]],'CURVA ABC'!$H$10:$M$404,4,0)</f>
        <v>#N/A</v>
      </c>
      <c r="L685" s="195">
        <f>IFERROR(Tabela5[[#This Row],[VALOR.]]/'CURVA ABC'!$J$2,0)</f>
        <v>0</v>
      </c>
      <c r="M685" s="195" t="e">
        <f>VLOOKUP(Tabela5[[#This Row],[PRODUTO]],'CURVA ABC'!$H$10:$M$404,5,0)</f>
        <v>#N/A</v>
      </c>
      <c r="N685" s="196" t="e">
        <f>VLOOKUP(Tabela5[[#This Row],[PRODUTO]],'CURVA ABC'!$H$10:$M$404,6,0)</f>
        <v>#N/A</v>
      </c>
      <c r="O685" s="194" t="e">
        <f>IF(AND(COMPARATIVO!$H685="",COMPARATIVO!$N685=""),"",IF(COMPARATIVO!$H685=COMPARATIVO!$N685,"EQUILIBRADO",IF(AND(COMPARATIVO!$H685="A",COMPARATIVO!$N685="B"),"GIRO BAIXO",IF(AND(COMPARATIVO!$H685="A",COMPARATIVO!$N685="C"),"GIRO MUITO BAIXO",IF(AND(COMPARATIVO!$H685="B",COMPARATIVO!$N685="A"),"GIRO ALTO",IF(AND(COMPARATIVO!$H685="B",COMPARATIVO!$N685="C"),"GIRO BAIXO",IF(AND(COMPARATIVO!$H685="C",COMPARATIVO!$N685="A"),"GIRO MUITO ALTO",IF(AND(COMPARATIVO!$H685="C",COMPARATIVO!$N685="B"),"GIRO ALTO",""))))))))</f>
        <v>#N/A</v>
      </c>
    </row>
    <row r="686" spans="1:15" x14ac:dyDescent="0.25">
      <c r="A686" s="201">
        <f>'CURVA ABC'!A690</f>
        <v>0</v>
      </c>
      <c r="B686" s="201" t="str">
        <f>IFERROR(VLOOKUP(Tabela5[[#This Row],[PRODUTO]],CADASTRO!$B$2:$C$393,2,0),"")</f>
        <v/>
      </c>
      <c r="C686" s="201">
        <f>'CURVA ABC'!B690</f>
        <v>0</v>
      </c>
      <c r="D686" s="197">
        <f>'CURVA ABC'!C690</f>
        <v>0</v>
      </c>
      <c r="E686" s="197">
        <f>'CURVA ABC'!D690</f>
        <v>0</v>
      </c>
      <c r="F686" s="198">
        <f>IFERROR(Tabela5[[#This Row],[VALOR]]/'CURVA ABC'!$C$2,0)</f>
        <v>0</v>
      </c>
      <c r="G686" s="198">
        <f>'CURVA ABC'!E690</f>
        <v>0</v>
      </c>
      <c r="H686" s="199" t="str">
        <f>'CURVA ABC'!F690</f>
        <v/>
      </c>
      <c r="I686" s="199" t="e">
        <f>VLOOKUP(Tabela5[[#This Row],[PRODUTO]],'CURVA ABC'!$H$10:$M$404,2,0)</f>
        <v>#N/A</v>
      </c>
      <c r="J686" s="197" t="e">
        <f>VLOOKUP(Tabela5[[#This Row],[PRODUTO]],'CURVA ABC'!$H$10:$M$404,3,0)</f>
        <v>#N/A</v>
      </c>
      <c r="K686" s="197" t="e">
        <f>VLOOKUP(Tabela5[[#This Row],[PRODUTO]],'CURVA ABC'!$H$10:$M$404,4,0)</f>
        <v>#N/A</v>
      </c>
      <c r="L686" s="198">
        <f>IFERROR(Tabela5[[#This Row],[VALOR.]]/'CURVA ABC'!$J$2,0)</f>
        <v>0</v>
      </c>
      <c r="M686" s="198" t="e">
        <f>VLOOKUP(Tabela5[[#This Row],[PRODUTO]],'CURVA ABC'!$H$10:$M$404,5,0)</f>
        <v>#N/A</v>
      </c>
      <c r="N686" s="199" t="e">
        <f>VLOOKUP(Tabela5[[#This Row],[PRODUTO]],'CURVA ABC'!$H$10:$M$404,6,0)</f>
        <v>#N/A</v>
      </c>
      <c r="O686" s="197" t="e">
        <f>IF(AND(COMPARATIVO!$H686="",COMPARATIVO!$N686=""),"",IF(COMPARATIVO!$H686=COMPARATIVO!$N686,"EQUILIBRADO",IF(AND(COMPARATIVO!$H686="A",COMPARATIVO!$N686="B"),"GIRO BAIXO",IF(AND(COMPARATIVO!$H686="A",COMPARATIVO!$N686="C"),"GIRO MUITO BAIXO",IF(AND(COMPARATIVO!$H686="B",COMPARATIVO!$N686="A"),"GIRO ALTO",IF(AND(COMPARATIVO!$H686="B",COMPARATIVO!$N686="C"),"GIRO BAIXO",IF(AND(COMPARATIVO!$H686="C",COMPARATIVO!$N686="A"),"GIRO MUITO ALTO",IF(AND(COMPARATIVO!$H686="C",COMPARATIVO!$N686="B"),"GIRO ALTO",""))))))))</f>
        <v>#N/A</v>
      </c>
    </row>
    <row r="687" spans="1:15" x14ac:dyDescent="0.25">
      <c r="A687" s="200">
        <f>'CURVA ABC'!A691</f>
        <v>0</v>
      </c>
      <c r="B687" s="200" t="str">
        <f>IFERROR(VLOOKUP(Tabela5[[#This Row],[PRODUTO]],CADASTRO!$B$2:$C$393,2,0),"")</f>
        <v/>
      </c>
      <c r="C687" s="200">
        <f>'CURVA ABC'!B691</f>
        <v>0</v>
      </c>
      <c r="D687" s="194">
        <f>'CURVA ABC'!C691</f>
        <v>0</v>
      </c>
      <c r="E687" s="194">
        <f>'CURVA ABC'!D691</f>
        <v>0</v>
      </c>
      <c r="F687" s="195">
        <f>IFERROR(Tabela5[[#This Row],[VALOR]]/'CURVA ABC'!$C$2,0)</f>
        <v>0</v>
      </c>
      <c r="G687" s="195">
        <f>'CURVA ABC'!E691</f>
        <v>0</v>
      </c>
      <c r="H687" s="196" t="str">
        <f>'CURVA ABC'!F691</f>
        <v/>
      </c>
      <c r="I687" s="196" t="e">
        <f>VLOOKUP(Tabela5[[#This Row],[PRODUTO]],'CURVA ABC'!$H$10:$M$404,2,0)</f>
        <v>#N/A</v>
      </c>
      <c r="J687" s="194" t="e">
        <f>VLOOKUP(Tabela5[[#This Row],[PRODUTO]],'CURVA ABC'!$H$10:$M$404,3,0)</f>
        <v>#N/A</v>
      </c>
      <c r="K687" s="194" t="e">
        <f>VLOOKUP(Tabela5[[#This Row],[PRODUTO]],'CURVA ABC'!$H$10:$M$404,4,0)</f>
        <v>#N/A</v>
      </c>
      <c r="L687" s="195">
        <f>IFERROR(Tabela5[[#This Row],[VALOR.]]/'CURVA ABC'!$J$2,0)</f>
        <v>0</v>
      </c>
      <c r="M687" s="195" t="e">
        <f>VLOOKUP(Tabela5[[#This Row],[PRODUTO]],'CURVA ABC'!$H$10:$M$404,5,0)</f>
        <v>#N/A</v>
      </c>
      <c r="N687" s="196" t="e">
        <f>VLOOKUP(Tabela5[[#This Row],[PRODUTO]],'CURVA ABC'!$H$10:$M$404,6,0)</f>
        <v>#N/A</v>
      </c>
      <c r="O687" s="194" t="e">
        <f>IF(AND(COMPARATIVO!$H687="",COMPARATIVO!$N687=""),"",IF(COMPARATIVO!$H687=COMPARATIVO!$N687,"EQUILIBRADO",IF(AND(COMPARATIVO!$H687="A",COMPARATIVO!$N687="B"),"GIRO BAIXO",IF(AND(COMPARATIVO!$H687="A",COMPARATIVO!$N687="C"),"GIRO MUITO BAIXO",IF(AND(COMPARATIVO!$H687="B",COMPARATIVO!$N687="A"),"GIRO ALTO",IF(AND(COMPARATIVO!$H687="B",COMPARATIVO!$N687="C"),"GIRO BAIXO",IF(AND(COMPARATIVO!$H687="C",COMPARATIVO!$N687="A"),"GIRO MUITO ALTO",IF(AND(COMPARATIVO!$H687="C",COMPARATIVO!$N687="B"),"GIRO ALTO",""))))))))</f>
        <v>#N/A</v>
      </c>
    </row>
    <row r="688" spans="1:15" x14ac:dyDescent="0.25">
      <c r="A688" s="201">
        <f>'CURVA ABC'!A692</f>
        <v>0</v>
      </c>
      <c r="B688" s="201" t="str">
        <f>IFERROR(VLOOKUP(Tabela5[[#This Row],[PRODUTO]],CADASTRO!$B$2:$C$393,2,0),"")</f>
        <v/>
      </c>
      <c r="C688" s="201">
        <f>'CURVA ABC'!B692</f>
        <v>0</v>
      </c>
      <c r="D688" s="197">
        <f>'CURVA ABC'!C692</f>
        <v>0</v>
      </c>
      <c r="E688" s="197">
        <f>'CURVA ABC'!D692</f>
        <v>0</v>
      </c>
      <c r="F688" s="198">
        <f>IFERROR(Tabela5[[#This Row],[VALOR]]/'CURVA ABC'!$C$2,0)</f>
        <v>0</v>
      </c>
      <c r="G688" s="198">
        <f>'CURVA ABC'!E692</f>
        <v>0</v>
      </c>
      <c r="H688" s="199" t="str">
        <f>'CURVA ABC'!F692</f>
        <v/>
      </c>
      <c r="I688" s="199" t="e">
        <f>VLOOKUP(Tabela5[[#This Row],[PRODUTO]],'CURVA ABC'!$H$10:$M$404,2,0)</f>
        <v>#N/A</v>
      </c>
      <c r="J688" s="197" t="e">
        <f>VLOOKUP(Tabela5[[#This Row],[PRODUTO]],'CURVA ABC'!$H$10:$M$404,3,0)</f>
        <v>#N/A</v>
      </c>
      <c r="K688" s="197" t="e">
        <f>VLOOKUP(Tabela5[[#This Row],[PRODUTO]],'CURVA ABC'!$H$10:$M$404,4,0)</f>
        <v>#N/A</v>
      </c>
      <c r="L688" s="198">
        <f>IFERROR(Tabela5[[#This Row],[VALOR.]]/'CURVA ABC'!$J$2,0)</f>
        <v>0</v>
      </c>
      <c r="M688" s="198" t="e">
        <f>VLOOKUP(Tabela5[[#This Row],[PRODUTO]],'CURVA ABC'!$H$10:$M$404,5,0)</f>
        <v>#N/A</v>
      </c>
      <c r="N688" s="199" t="e">
        <f>VLOOKUP(Tabela5[[#This Row],[PRODUTO]],'CURVA ABC'!$H$10:$M$404,6,0)</f>
        <v>#N/A</v>
      </c>
      <c r="O688" s="197" t="e">
        <f>IF(AND(COMPARATIVO!$H688="",COMPARATIVO!$N688=""),"",IF(COMPARATIVO!$H688=COMPARATIVO!$N688,"EQUILIBRADO",IF(AND(COMPARATIVO!$H688="A",COMPARATIVO!$N688="B"),"GIRO BAIXO",IF(AND(COMPARATIVO!$H688="A",COMPARATIVO!$N688="C"),"GIRO MUITO BAIXO",IF(AND(COMPARATIVO!$H688="B",COMPARATIVO!$N688="A"),"GIRO ALTO",IF(AND(COMPARATIVO!$H688="B",COMPARATIVO!$N688="C"),"GIRO BAIXO",IF(AND(COMPARATIVO!$H688="C",COMPARATIVO!$N688="A"),"GIRO MUITO ALTO",IF(AND(COMPARATIVO!$H688="C",COMPARATIVO!$N688="B"),"GIRO ALTO",""))))))))</f>
        <v>#N/A</v>
      </c>
    </row>
    <row r="689" spans="1:15" x14ac:dyDescent="0.25">
      <c r="A689" s="200">
        <f>'CURVA ABC'!A693</f>
        <v>0</v>
      </c>
      <c r="B689" s="200" t="str">
        <f>IFERROR(VLOOKUP(Tabela5[[#This Row],[PRODUTO]],CADASTRO!$B$2:$C$393,2,0),"")</f>
        <v/>
      </c>
      <c r="C689" s="200">
        <f>'CURVA ABC'!B693</f>
        <v>0</v>
      </c>
      <c r="D689" s="194">
        <f>'CURVA ABC'!C693</f>
        <v>0</v>
      </c>
      <c r="E689" s="194">
        <f>'CURVA ABC'!D693</f>
        <v>0</v>
      </c>
      <c r="F689" s="195">
        <f>IFERROR(Tabela5[[#This Row],[VALOR]]/'CURVA ABC'!$C$2,0)</f>
        <v>0</v>
      </c>
      <c r="G689" s="195">
        <f>'CURVA ABC'!E693</f>
        <v>0</v>
      </c>
      <c r="H689" s="196" t="str">
        <f>'CURVA ABC'!F693</f>
        <v/>
      </c>
      <c r="I689" s="196" t="e">
        <f>VLOOKUP(Tabela5[[#This Row],[PRODUTO]],'CURVA ABC'!$H$10:$M$404,2,0)</f>
        <v>#N/A</v>
      </c>
      <c r="J689" s="194" t="e">
        <f>VLOOKUP(Tabela5[[#This Row],[PRODUTO]],'CURVA ABC'!$H$10:$M$404,3,0)</f>
        <v>#N/A</v>
      </c>
      <c r="K689" s="194" t="e">
        <f>VLOOKUP(Tabela5[[#This Row],[PRODUTO]],'CURVA ABC'!$H$10:$M$404,4,0)</f>
        <v>#N/A</v>
      </c>
      <c r="L689" s="195">
        <f>IFERROR(Tabela5[[#This Row],[VALOR.]]/'CURVA ABC'!$J$2,0)</f>
        <v>0</v>
      </c>
      <c r="M689" s="195" t="e">
        <f>VLOOKUP(Tabela5[[#This Row],[PRODUTO]],'CURVA ABC'!$H$10:$M$404,5,0)</f>
        <v>#N/A</v>
      </c>
      <c r="N689" s="196" t="e">
        <f>VLOOKUP(Tabela5[[#This Row],[PRODUTO]],'CURVA ABC'!$H$10:$M$404,6,0)</f>
        <v>#N/A</v>
      </c>
      <c r="O689" s="194" t="e">
        <f>IF(AND(COMPARATIVO!$H689="",COMPARATIVO!$N689=""),"",IF(COMPARATIVO!$H689=COMPARATIVO!$N689,"EQUILIBRADO",IF(AND(COMPARATIVO!$H689="A",COMPARATIVO!$N689="B"),"GIRO BAIXO",IF(AND(COMPARATIVO!$H689="A",COMPARATIVO!$N689="C"),"GIRO MUITO BAIXO",IF(AND(COMPARATIVO!$H689="B",COMPARATIVO!$N689="A"),"GIRO ALTO",IF(AND(COMPARATIVO!$H689="B",COMPARATIVO!$N689="C"),"GIRO BAIXO",IF(AND(COMPARATIVO!$H689="C",COMPARATIVO!$N689="A"),"GIRO MUITO ALTO",IF(AND(COMPARATIVO!$H689="C",COMPARATIVO!$N689="B"),"GIRO ALTO",""))))))))</f>
        <v>#N/A</v>
      </c>
    </row>
    <row r="690" spans="1:15" x14ac:dyDescent="0.25">
      <c r="A690" s="201">
        <f>'CURVA ABC'!A694</f>
        <v>0</v>
      </c>
      <c r="B690" s="201" t="str">
        <f>IFERROR(VLOOKUP(Tabela5[[#This Row],[PRODUTO]],CADASTRO!$B$2:$C$393,2,0),"")</f>
        <v/>
      </c>
      <c r="C690" s="201">
        <f>'CURVA ABC'!B694</f>
        <v>0</v>
      </c>
      <c r="D690" s="197">
        <f>'CURVA ABC'!C694</f>
        <v>0</v>
      </c>
      <c r="E690" s="197">
        <f>'CURVA ABC'!D694</f>
        <v>0</v>
      </c>
      <c r="F690" s="198">
        <f>IFERROR(Tabela5[[#This Row],[VALOR]]/'CURVA ABC'!$C$2,0)</f>
        <v>0</v>
      </c>
      <c r="G690" s="198">
        <f>'CURVA ABC'!E694</f>
        <v>0</v>
      </c>
      <c r="H690" s="199" t="str">
        <f>'CURVA ABC'!F694</f>
        <v/>
      </c>
      <c r="I690" s="199" t="e">
        <f>VLOOKUP(Tabela5[[#This Row],[PRODUTO]],'CURVA ABC'!$H$10:$M$404,2,0)</f>
        <v>#N/A</v>
      </c>
      <c r="J690" s="197" t="e">
        <f>VLOOKUP(Tabela5[[#This Row],[PRODUTO]],'CURVA ABC'!$H$10:$M$404,3,0)</f>
        <v>#N/A</v>
      </c>
      <c r="K690" s="197" t="e">
        <f>VLOOKUP(Tabela5[[#This Row],[PRODUTO]],'CURVA ABC'!$H$10:$M$404,4,0)</f>
        <v>#N/A</v>
      </c>
      <c r="L690" s="198">
        <f>IFERROR(Tabela5[[#This Row],[VALOR.]]/'CURVA ABC'!$J$2,0)</f>
        <v>0</v>
      </c>
      <c r="M690" s="198" t="e">
        <f>VLOOKUP(Tabela5[[#This Row],[PRODUTO]],'CURVA ABC'!$H$10:$M$404,5,0)</f>
        <v>#N/A</v>
      </c>
      <c r="N690" s="199" t="e">
        <f>VLOOKUP(Tabela5[[#This Row],[PRODUTO]],'CURVA ABC'!$H$10:$M$404,6,0)</f>
        <v>#N/A</v>
      </c>
      <c r="O690" s="197" t="e">
        <f>IF(AND(COMPARATIVO!$H690="",COMPARATIVO!$N690=""),"",IF(COMPARATIVO!$H690=COMPARATIVO!$N690,"EQUILIBRADO",IF(AND(COMPARATIVO!$H690="A",COMPARATIVO!$N690="B"),"GIRO BAIXO",IF(AND(COMPARATIVO!$H690="A",COMPARATIVO!$N690="C"),"GIRO MUITO BAIXO",IF(AND(COMPARATIVO!$H690="B",COMPARATIVO!$N690="A"),"GIRO ALTO",IF(AND(COMPARATIVO!$H690="B",COMPARATIVO!$N690="C"),"GIRO BAIXO",IF(AND(COMPARATIVO!$H690="C",COMPARATIVO!$N690="A"),"GIRO MUITO ALTO",IF(AND(COMPARATIVO!$H690="C",COMPARATIVO!$N690="B"),"GIRO ALTO",""))))))))</f>
        <v>#N/A</v>
      </c>
    </row>
    <row r="691" spans="1:15" x14ac:dyDescent="0.25">
      <c r="A691" s="200">
        <f>'CURVA ABC'!A695</f>
        <v>0</v>
      </c>
      <c r="B691" s="200" t="str">
        <f>IFERROR(VLOOKUP(Tabela5[[#This Row],[PRODUTO]],CADASTRO!$B$2:$C$393,2,0),"")</f>
        <v/>
      </c>
      <c r="C691" s="200">
        <f>'CURVA ABC'!B695</f>
        <v>0</v>
      </c>
      <c r="D691" s="194">
        <f>'CURVA ABC'!C695</f>
        <v>0</v>
      </c>
      <c r="E691" s="194">
        <f>'CURVA ABC'!D695</f>
        <v>0</v>
      </c>
      <c r="F691" s="195">
        <f>IFERROR(Tabela5[[#This Row],[VALOR]]/'CURVA ABC'!$C$2,0)</f>
        <v>0</v>
      </c>
      <c r="G691" s="195">
        <f>'CURVA ABC'!E695</f>
        <v>0</v>
      </c>
      <c r="H691" s="196" t="str">
        <f>'CURVA ABC'!F695</f>
        <v/>
      </c>
      <c r="I691" s="196" t="e">
        <f>VLOOKUP(Tabela5[[#This Row],[PRODUTO]],'CURVA ABC'!$H$10:$M$404,2,0)</f>
        <v>#N/A</v>
      </c>
      <c r="J691" s="194" t="e">
        <f>VLOOKUP(Tabela5[[#This Row],[PRODUTO]],'CURVA ABC'!$H$10:$M$404,3,0)</f>
        <v>#N/A</v>
      </c>
      <c r="K691" s="194" t="e">
        <f>VLOOKUP(Tabela5[[#This Row],[PRODUTO]],'CURVA ABC'!$H$10:$M$404,4,0)</f>
        <v>#N/A</v>
      </c>
      <c r="L691" s="195">
        <f>IFERROR(Tabela5[[#This Row],[VALOR.]]/'CURVA ABC'!$J$2,0)</f>
        <v>0</v>
      </c>
      <c r="M691" s="195" t="e">
        <f>VLOOKUP(Tabela5[[#This Row],[PRODUTO]],'CURVA ABC'!$H$10:$M$404,5,0)</f>
        <v>#N/A</v>
      </c>
      <c r="N691" s="196" t="e">
        <f>VLOOKUP(Tabela5[[#This Row],[PRODUTO]],'CURVA ABC'!$H$10:$M$404,6,0)</f>
        <v>#N/A</v>
      </c>
      <c r="O691" s="194" t="e">
        <f>IF(AND(COMPARATIVO!$H691="",COMPARATIVO!$N691=""),"",IF(COMPARATIVO!$H691=COMPARATIVO!$N691,"EQUILIBRADO",IF(AND(COMPARATIVO!$H691="A",COMPARATIVO!$N691="B"),"GIRO BAIXO",IF(AND(COMPARATIVO!$H691="A",COMPARATIVO!$N691="C"),"GIRO MUITO BAIXO",IF(AND(COMPARATIVO!$H691="B",COMPARATIVO!$N691="A"),"GIRO ALTO",IF(AND(COMPARATIVO!$H691="B",COMPARATIVO!$N691="C"),"GIRO BAIXO",IF(AND(COMPARATIVO!$H691="C",COMPARATIVO!$N691="A"),"GIRO MUITO ALTO",IF(AND(COMPARATIVO!$H691="C",COMPARATIVO!$N691="B"),"GIRO ALTO",""))))))))</f>
        <v>#N/A</v>
      </c>
    </row>
    <row r="692" spans="1:15" x14ac:dyDescent="0.25">
      <c r="A692" s="201">
        <f>'CURVA ABC'!A696</f>
        <v>0</v>
      </c>
      <c r="B692" s="201" t="str">
        <f>IFERROR(VLOOKUP(Tabela5[[#This Row],[PRODUTO]],CADASTRO!$B$2:$C$393,2,0),"")</f>
        <v/>
      </c>
      <c r="C692" s="201">
        <f>'CURVA ABC'!B696</f>
        <v>0</v>
      </c>
      <c r="D692" s="197">
        <f>'CURVA ABC'!C696</f>
        <v>0</v>
      </c>
      <c r="E692" s="197">
        <f>'CURVA ABC'!D696</f>
        <v>0</v>
      </c>
      <c r="F692" s="198">
        <f>IFERROR(Tabela5[[#This Row],[VALOR]]/'CURVA ABC'!$C$2,0)</f>
        <v>0</v>
      </c>
      <c r="G692" s="198">
        <f>'CURVA ABC'!E696</f>
        <v>0</v>
      </c>
      <c r="H692" s="199" t="str">
        <f>'CURVA ABC'!F696</f>
        <v/>
      </c>
      <c r="I692" s="199" t="e">
        <f>VLOOKUP(Tabela5[[#This Row],[PRODUTO]],'CURVA ABC'!$H$10:$M$404,2,0)</f>
        <v>#N/A</v>
      </c>
      <c r="J692" s="197" t="e">
        <f>VLOOKUP(Tabela5[[#This Row],[PRODUTO]],'CURVA ABC'!$H$10:$M$404,3,0)</f>
        <v>#N/A</v>
      </c>
      <c r="K692" s="197" t="e">
        <f>VLOOKUP(Tabela5[[#This Row],[PRODUTO]],'CURVA ABC'!$H$10:$M$404,4,0)</f>
        <v>#N/A</v>
      </c>
      <c r="L692" s="198">
        <f>IFERROR(Tabela5[[#This Row],[VALOR.]]/'CURVA ABC'!$J$2,0)</f>
        <v>0</v>
      </c>
      <c r="M692" s="198" t="e">
        <f>VLOOKUP(Tabela5[[#This Row],[PRODUTO]],'CURVA ABC'!$H$10:$M$404,5,0)</f>
        <v>#N/A</v>
      </c>
      <c r="N692" s="199" t="e">
        <f>VLOOKUP(Tabela5[[#This Row],[PRODUTO]],'CURVA ABC'!$H$10:$M$404,6,0)</f>
        <v>#N/A</v>
      </c>
      <c r="O692" s="197" t="e">
        <f>IF(AND(COMPARATIVO!$H692="",COMPARATIVO!$N692=""),"",IF(COMPARATIVO!$H692=COMPARATIVO!$N692,"EQUILIBRADO",IF(AND(COMPARATIVO!$H692="A",COMPARATIVO!$N692="B"),"GIRO BAIXO",IF(AND(COMPARATIVO!$H692="A",COMPARATIVO!$N692="C"),"GIRO MUITO BAIXO",IF(AND(COMPARATIVO!$H692="B",COMPARATIVO!$N692="A"),"GIRO ALTO",IF(AND(COMPARATIVO!$H692="B",COMPARATIVO!$N692="C"),"GIRO BAIXO",IF(AND(COMPARATIVO!$H692="C",COMPARATIVO!$N692="A"),"GIRO MUITO ALTO",IF(AND(COMPARATIVO!$H692="C",COMPARATIVO!$N692="B"),"GIRO ALTO",""))))))))</f>
        <v>#N/A</v>
      </c>
    </row>
    <row r="693" spans="1:15" x14ac:dyDescent="0.25">
      <c r="A693" s="200">
        <f>'CURVA ABC'!A697</f>
        <v>0</v>
      </c>
      <c r="B693" s="200" t="str">
        <f>IFERROR(VLOOKUP(Tabela5[[#This Row],[PRODUTO]],CADASTRO!$B$2:$C$393,2,0),"")</f>
        <v/>
      </c>
      <c r="C693" s="200">
        <f>'CURVA ABC'!B697</f>
        <v>0</v>
      </c>
      <c r="D693" s="194">
        <f>'CURVA ABC'!C697</f>
        <v>0</v>
      </c>
      <c r="E693" s="194">
        <f>'CURVA ABC'!D697</f>
        <v>0</v>
      </c>
      <c r="F693" s="195">
        <f>IFERROR(Tabela5[[#This Row],[VALOR]]/'CURVA ABC'!$C$2,0)</f>
        <v>0</v>
      </c>
      <c r="G693" s="195">
        <f>'CURVA ABC'!E697</f>
        <v>0</v>
      </c>
      <c r="H693" s="196" t="str">
        <f>'CURVA ABC'!F697</f>
        <v/>
      </c>
      <c r="I693" s="196" t="e">
        <f>VLOOKUP(Tabela5[[#This Row],[PRODUTO]],'CURVA ABC'!$H$10:$M$404,2,0)</f>
        <v>#N/A</v>
      </c>
      <c r="J693" s="194" t="e">
        <f>VLOOKUP(Tabela5[[#This Row],[PRODUTO]],'CURVA ABC'!$H$10:$M$404,3,0)</f>
        <v>#N/A</v>
      </c>
      <c r="K693" s="194" t="e">
        <f>VLOOKUP(Tabela5[[#This Row],[PRODUTO]],'CURVA ABC'!$H$10:$M$404,4,0)</f>
        <v>#N/A</v>
      </c>
      <c r="L693" s="195">
        <f>IFERROR(Tabela5[[#This Row],[VALOR.]]/'CURVA ABC'!$J$2,0)</f>
        <v>0</v>
      </c>
      <c r="M693" s="195" t="e">
        <f>VLOOKUP(Tabela5[[#This Row],[PRODUTO]],'CURVA ABC'!$H$10:$M$404,5,0)</f>
        <v>#N/A</v>
      </c>
      <c r="N693" s="196" t="e">
        <f>VLOOKUP(Tabela5[[#This Row],[PRODUTO]],'CURVA ABC'!$H$10:$M$404,6,0)</f>
        <v>#N/A</v>
      </c>
      <c r="O693" s="194" t="e">
        <f>IF(AND(COMPARATIVO!$H693="",COMPARATIVO!$N693=""),"",IF(COMPARATIVO!$H693=COMPARATIVO!$N693,"EQUILIBRADO",IF(AND(COMPARATIVO!$H693="A",COMPARATIVO!$N693="B"),"GIRO BAIXO",IF(AND(COMPARATIVO!$H693="A",COMPARATIVO!$N693="C"),"GIRO MUITO BAIXO",IF(AND(COMPARATIVO!$H693="B",COMPARATIVO!$N693="A"),"GIRO ALTO",IF(AND(COMPARATIVO!$H693="B",COMPARATIVO!$N693="C"),"GIRO BAIXO",IF(AND(COMPARATIVO!$H693="C",COMPARATIVO!$N693="A"),"GIRO MUITO ALTO",IF(AND(COMPARATIVO!$H693="C",COMPARATIVO!$N693="B"),"GIRO ALTO",""))))))))</f>
        <v>#N/A</v>
      </c>
    </row>
    <row r="694" spans="1:15" x14ac:dyDescent="0.25">
      <c r="A694" s="201">
        <f>'CURVA ABC'!A698</f>
        <v>0</v>
      </c>
      <c r="B694" s="201" t="str">
        <f>IFERROR(VLOOKUP(Tabela5[[#This Row],[PRODUTO]],CADASTRO!$B$2:$C$393,2,0),"")</f>
        <v/>
      </c>
      <c r="C694" s="201">
        <f>'CURVA ABC'!B698</f>
        <v>0</v>
      </c>
      <c r="D694" s="197">
        <f>'CURVA ABC'!C698</f>
        <v>0</v>
      </c>
      <c r="E694" s="197">
        <f>'CURVA ABC'!D698</f>
        <v>0</v>
      </c>
      <c r="F694" s="198">
        <f>IFERROR(Tabela5[[#This Row],[VALOR]]/'CURVA ABC'!$C$2,0)</f>
        <v>0</v>
      </c>
      <c r="G694" s="198">
        <f>'CURVA ABC'!E698</f>
        <v>0</v>
      </c>
      <c r="H694" s="199" t="str">
        <f>'CURVA ABC'!F698</f>
        <v/>
      </c>
      <c r="I694" s="199" t="e">
        <f>VLOOKUP(Tabela5[[#This Row],[PRODUTO]],'CURVA ABC'!$H$10:$M$404,2,0)</f>
        <v>#N/A</v>
      </c>
      <c r="J694" s="197" t="e">
        <f>VLOOKUP(Tabela5[[#This Row],[PRODUTO]],'CURVA ABC'!$H$10:$M$404,3,0)</f>
        <v>#N/A</v>
      </c>
      <c r="K694" s="197" t="e">
        <f>VLOOKUP(Tabela5[[#This Row],[PRODUTO]],'CURVA ABC'!$H$10:$M$404,4,0)</f>
        <v>#N/A</v>
      </c>
      <c r="L694" s="198">
        <f>IFERROR(Tabela5[[#This Row],[VALOR.]]/'CURVA ABC'!$J$2,0)</f>
        <v>0</v>
      </c>
      <c r="M694" s="198" t="e">
        <f>VLOOKUP(Tabela5[[#This Row],[PRODUTO]],'CURVA ABC'!$H$10:$M$404,5,0)</f>
        <v>#N/A</v>
      </c>
      <c r="N694" s="199" t="e">
        <f>VLOOKUP(Tabela5[[#This Row],[PRODUTO]],'CURVA ABC'!$H$10:$M$404,6,0)</f>
        <v>#N/A</v>
      </c>
      <c r="O694" s="197" t="e">
        <f>IF(AND(COMPARATIVO!$H694="",COMPARATIVO!$N694=""),"",IF(COMPARATIVO!$H694=COMPARATIVO!$N694,"EQUILIBRADO",IF(AND(COMPARATIVO!$H694="A",COMPARATIVO!$N694="B"),"GIRO BAIXO",IF(AND(COMPARATIVO!$H694="A",COMPARATIVO!$N694="C"),"GIRO MUITO BAIXO",IF(AND(COMPARATIVO!$H694="B",COMPARATIVO!$N694="A"),"GIRO ALTO",IF(AND(COMPARATIVO!$H694="B",COMPARATIVO!$N694="C"),"GIRO BAIXO",IF(AND(COMPARATIVO!$H694="C",COMPARATIVO!$N694="A"),"GIRO MUITO ALTO",IF(AND(COMPARATIVO!$H694="C",COMPARATIVO!$N694="B"),"GIRO ALTO",""))))))))</f>
        <v>#N/A</v>
      </c>
    </row>
    <row r="695" spans="1:15" x14ac:dyDescent="0.25">
      <c r="A695" s="200">
        <f>'CURVA ABC'!A699</f>
        <v>0</v>
      </c>
      <c r="B695" s="200" t="str">
        <f>IFERROR(VLOOKUP(Tabela5[[#This Row],[PRODUTO]],CADASTRO!$B$2:$C$393,2,0),"")</f>
        <v/>
      </c>
      <c r="C695" s="200">
        <f>'CURVA ABC'!B699</f>
        <v>0</v>
      </c>
      <c r="D695" s="194">
        <f>'CURVA ABC'!C699</f>
        <v>0</v>
      </c>
      <c r="E695" s="194">
        <f>'CURVA ABC'!D699</f>
        <v>0</v>
      </c>
      <c r="F695" s="195">
        <f>IFERROR(Tabela5[[#This Row],[VALOR]]/'CURVA ABC'!$C$2,0)</f>
        <v>0</v>
      </c>
      <c r="G695" s="195">
        <f>'CURVA ABC'!E699</f>
        <v>0</v>
      </c>
      <c r="H695" s="196" t="str">
        <f>'CURVA ABC'!F699</f>
        <v/>
      </c>
      <c r="I695" s="196" t="e">
        <f>VLOOKUP(Tabela5[[#This Row],[PRODUTO]],'CURVA ABC'!$H$10:$M$404,2,0)</f>
        <v>#N/A</v>
      </c>
      <c r="J695" s="194" t="e">
        <f>VLOOKUP(Tabela5[[#This Row],[PRODUTO]],'CURVA ABC'!$H$10:$M$404,3,0)</f>
        <v>#N/A</v>
      </c>
      <c r="K695" s="194" t="e">
        <f>VLOOKUP(Tabela5[[#This Row],[PRODUTO]],'CURVA ABC'!$H$10:$M$404,4,0)</f>
        <v>#N/A</v>
      </c>
      <c r="L695" s="195">
        <f>IFERROR(Tabela5[[#This Row],[VALOR.]]/'CURVA ABC'!$J$2,0)</f>
        <v>0</v>
      </c>
      <c r="M695" s="195" t="e">
        <f>VLOOKUP(Tabela5[[#This Row],[PRODUTO]],'CURVA ABC'!$H$10:$M$404,5,0)</f>
        <v>#N/A</v>
      </c>
      <c r="N695" s="196" t="e">
        <f>VLOOKUP(Tabela5[[#This Row],[PRODUTO]],'CURVA ABC'!$H$10:$M$404,6,0)</f>
        <v>#N/A</v>
      </c>
      <c r="O695" s="194" t="e">
        <f>IF(AND(COMPARATIVO!$H695="",COMPARATIVO!$N695=""),"",IF(COMPARATIVO!$H695=COMPARATIVO!$N695,"EQUILIBRADO",IF(AND(COMPARATIVO!$H695="A",COMPARATIVO!$N695="B"),"GIRO BAIXO",IF(AND(COMPARATIVO!$H695="A",COMPARATIVO!$N695="C"),"GIRO MUITO BAIXO",IF(AND(COMPARATIVO!$H695="B",COMPARATIVO!$N695="A"),"GIRO ALTO",IF(AND(COMPARATIVO!$H695="B",COMPARATIVO!$N695="C"),"GIRO BAIXO",IF(AND(COMPARATIVO!$H695="C",COMPARATIVO!$N695="A"),"GIRO MUITO ALTO",IF(AND(COMPARATIVO!$H695="C",COMPARATIVO!$N695="B"),"GIRO ALTO",""))))))))</f>
        <v>#N/A</v>
      </c>
    </row>
    <row r="696" spans="1:15" x14ac:dyDescent="0.25">
      <c r="A696" s="201">
        <f>'CURVA ABC'!A700</f>
        <v>0</v>
      </c>
      <c r="B696" s="201" t="str">
        <f>IFERROR(VLOOKUP(Tabela5[[#This Row],[PRODUTO]],CADASTRO!$B$2:$C$393,2,0),"")</f>
        <v/>
      </c>
      <c r="C696" s="201">
        <f>'CURVA ABC'!B700</f>
        <v>0</v>
      </c>
      <c r="D696" s="197">
        <f>'CURVA ABC'!C700</f>
        <v>0</v>
      </c>
      <c r="E696" s="197">
        <f>'CURVA ABC'!D700</f>
        <v>0</v>
      </c>
      <c r="F696" s="198">
        <f>IFERROR(Tabela5[[#This Row],[VALOR]]/'CURVA ABC'!$C$2,0)</f>
        <v>0</v>
      </c>
      <c r="G696" s="198">
        <f>'CURVA ABC'!E700</f>
        <v>0</v>
      </c>
      <c r="H696" s="199" t="str">
        <f>'CURVA ABC'!F700</f>
        <v/>
      </c>
      <c r="I696" s="199" t="e">
        <f>VLOOKUP(Tabela5[[#This Row],[PRODUTO]],'CURVA ABC'!$H$10:$M$404,2,0)</f>
        <v>#N/A</v>
      </c>
      <c r="J696" s="197" t="e">
        <f>VLOOKUP(Tabela5[[#This Row],[PRODUTO]],'CURVA ABC'!$H$10:$M$404,3,0)</f>
        <v>#N/A</v>
      </c>
      <c r="K696" s="197" t="e">
        <f>VLOOKUP(Tabela5[[#This Row],[PRODUTO]],'CURVA ABC'!$H$10:$M$404,4,0)</f>
        <v>#N/A</v>
      </c>
      <c r="L696" s="198">
        <f>IFERROR(Tabela5[[#This Row],[VALOR.]]/'CURVA ABC'!$J$2,0)</f>
        <v>0</v>
      </c>
      <c r="M696" s="198" t="e">
        <f>VLOOKUP(Tabela5[[#This Row],[PRODUTO]],'CURVA ABC'!$H$10:$M$404,5,0)</f>
        <v>#N/A</v>
      </c>
      <c r="N696" s="199" t="e">
        <f>VLOOKUP(Tabela5[[#This Row],[PRODUTO]],'CURVA ABC'!$H$10:$M$404,6,0)</f>
        <v>#N/A</v>
      </c>
      <c r="O696" s="197" t="e">
        <f>IF(AND(COMPARATIVO!$H696="",COMPARATIVO!$N696=""),"",IF(COMPARATIVO!$H696=COMPARATIVO!$N696,"EQUILIBRADO",IF(AND(COMPARATIVO!$H696="A",COMPARATIVO!$N696="B"),"GIRO BAIXO",IF(AND(COMPARATIVO!$H696="A",COMPARATIVO!$N696="C"),"GIRO MUITO BAIXO",IF(AND(COMPARATIVO!$H696="B",COMPARATIVO!$N696="A"),"GIRO ALTO",IF(AND(COMPARATIVO!$H696="B",COMPARATIVO!$N696="C"),"GIRO BAIXO",IF(AND(COMPARATIVO!$H696="C",COMPARATIVO!$N696="A"),"GIRO MUITO ALTO",IF(AND(COMPARATIVO!$H696="C",COMPARATIVO!$N696="B"),"GIRO ALTO",""))))))))</f>
        <v>#N/A</v>
      </c>
    </row>
    <row r="697" spans="1:15" x14ac:dyDescent="0.25">
      <c r="A697" s="200">
        <f>'CURVA ABC'!A701</f>
        <v>0</v>
      </c>
      <c r="B697" s="200" t="str">
        <f>IFERROR(VLOOKUP(Tabela5[[#This Row],[PRODUTO]],CADASTRO!$B$2:$C$393,2,0),"")</f>
        <v/>
      </c>
      <c r="C697" s="200">
        <f>'CURVA ABC'!B701</f>
        <v>0</v>
      </c>
      <c r="D697" s="194">
        <f>'CURVA ABC'!C701</f>
        <v>0</v>
      </c>
      <c r="E697" s="194">
        <f>'CURVA ABC'!D701</f>
        <v>0</v>
      </c>
      <c r="F697" s="195">
        <f>IFERROR(Tabela5[[#This Row],[VALOR]]/'CURVA ABC'!$C$2,0)</f>
        <v>0</v>
      </c>
      <c r="G697" s="195">
        <f>'CURVA ABC'!E701</f>
        <v>0</v>
      </c>
      <c r="H697" s="196" t="str">
        <f>'CURVA ABC'!F701</f>
        <v/>
      </c>
      <c r="I697" s="196" t="e">
        <f>VLOOKUP(Tabela5[[#This Row],[PRODUTO]],'CURVA ABC'!$H$10:$M$404,2,0)</f>
        <v>#N/A</v>
      </c>
      <c r="J697" s="194" t="e">
        <f>VLOOKUP(Tabela5[[#This Row],[PRODUTO]],'CURVA ABC'!$H$10:$M$404,3,0)</f>
        <v>#N/A</v>
      </c>
      <c r="K697" s="194" t="e">
        <f>VLOOKUP(Tabela5[[#This Row],[PRODUTO]],'CURVA ABC'!$H$10:$M$404,4,0)</f>
        <v>#N/A</v>
      </c>
      <c r="L697" s="195">
        <f>IFERROR(Tabela5[[#This Row],[VALOR.]]/'CURVA ABC'!$J$2,0)</f>
        <v>0</v>
      </c>
      <c r="M697" s="195" t="e">
        <f>VLOOKUP(Tabela5[[#This Row],[PRODUTO]],'CURVA ABC'!$H$10:$M$404,5,0)</f>
        <v>#N/A</v>
      </c>
      <c r="N697" s="196" t="e">
        <f>VLOOKUP(Tabela5[[#This Row],[PRODUTO]],'CURVA ABC'!$H$10:$M$404,6,0)</f>
        <v>#N/A</v>
      </c>
      <c r="O697" s="194" t="e">
        <f>IF(AND(COMPARATIVO!$H697="",COMPARATIVO!$N697=""),"",IF(COMPARATIVO!$H697=COMPARATIVO!$N697,"EQUILIBRADO",IF(AND(COMPARATIVO!$H697="A",COMPARATIVO!$N697="B"),"GIRO BAIXO",IF(AND(COMPARATIVO!$H697="A",COMPARATIVO!$N697="C"),"GIRO MUITO BAIXO",IF(AND(COMPARATIVO!$H697="B",COMPARATIVO!$N697="A"),"GIRO ALTO",IF(AND(COMPARATIVO!$H697="B",COMPARATIVO!$N697="C"),"GIRO BAIXO",IF(AND(COMPARATIVO!$H697="C",COMPARATIVO!$N697="A"),"GIRO MUITO ALTO",IF(AND(COMPARATIVO!$H697="C",COMPARATIVO!$N697="B"),"GIRO ALTO",""))))))))</f>
        <v>#N/A</v>
      </c>
    </row>
    <row r="698" spans="1:15" x14ac:dyDescent="0.25">
      <c r="A698" s="201">
        <f>'CURVA ABC'!A702</f>
        <v>0</v>
      </c>
      <c r="B698" s="201" t="str">
        <f>IFERROR(VLOOKUP(Tabela5[[#This Row],[PRODUTO]],CADASTRO!$B$2:$C$393,2,0),"")</f>
        <v/>
      </c>
      <c r="C698" s="201">
        <f>'CURVA ABC'!B702</f>
        <v>0</v>
      </c>
      <c r="D698" s="197">
        <f>'CURVA ABC'!C702</f>
        <v>0</v>
      </c>
      <c r="E698" s="197">
        <f>'CURVA ABC'!D702</f>
        <v>0</v>
      </c>
      <c r="F698" s="198">
        <f>IFERROR(Tabela5[[#This Row],[VALOR]]/'CURVA ABC'!$C$2,0)</f>
        <v>0</v>
      </c>
      <c r="G698" s="198">
        <f>'CURVA ABC'!E702</f>
        <v>0</v>
      </c>
      <c r="H698" s="199" t="str">
        <f>'CURVA ABC'!F702</f>
        <v/>
      </c>
      <c r="I698" s="199" t="e">
        <f>VLOOKUP(Tabela5[[#This Row],[PRODUTO]],'CURVA ABC'!$H$10:$M$404,2,0)</f>
        <v>#N/A</v>
      </c>
      <c r="J698" s="197" t="e">
        <f>VLOOKUP(Tabela5[[#This Row],[PRODUTO]],'CURVA ABC'!$H$10:$M$404,3,0)</f>
        <v>#N/A</v>
      </c>
      <c r="K698" s="197" t="e">
        <f>VLOOKUP(Tabela5[[#This Row],[PRODUTO]],'CURVA ABC'!$H$10:$M$404,4,0)</f>
        <v>#N/A</v>
      </c>
      <c r="L698" s="198">
        <f>IFERROR(Tabela5[[#This Row],[VALOR.]]/'CURVA ABC'!$J$2,0)</f>
        <v>0</v>
      </c>
      <c r="M698" s="198" t="e">
        <f>VLOOKUP(Tabela5[[#This Row],[PRODUTO]],'CURVA ABC'!$H$10:$M$404,5,0)</f>
        <v>#N/A</v>
      </c>
      <c r="N698" s="199" t="e">
        <f>VLOOKUP(Tabela5[[#This Row],[PRODUTO]],'CURVA ABC'!$H$10:$M$404,6,0)</f>
        <v>#N/A</v>
      </c>
      <c r="O698" s="197" t="e">
        <f>IF(AND(COMPARATIVO!$H698="",COMPARATIVO!$N698=""),"",IF(COMPARATIVO!$H698=COMPARATIVO!$N698,"EQUILIBRADO",IF(AND(COMPARATIVO!$H698="A",COMPARATIVO!$N698="B"),"GIRO BAIXO",IF(AND(COMPARATIVO!$H698="A",COMPARATIVO!$N698="C"),"GIRO MUITO BAIXO",IF(AND(COMPARATIVO!$H698="B",COMPARATIVO!$N698="A"),"GIRO ALTO",IF(AND(COMPARATIVO!$H698="B",COMPARATIVO!$N698="C"),"GIRO BAIXO",IF(AND(COMPARATIVO!$H698="C",COMPARATIVO!$N698="A"),"GIRO MUITO ALTO",IF(AND(COMPARATIVO!$H698="C",COMPARATIVO!$N698="B"),"GIRO ALTO",""))))))))</f>
        <v>#N/A</v>
      </c>
    </row>
    <row r="699" spans="1:15" x14ac:dyDescent="0.25">
      <c r="A699" s="200">
        <f>'CURVA ABC'!A703</f>
        <v>0</v>
      </c>
      <c r="B699" s="200" t="str">
        <f>IFERROR(VLOOKUP(Tabela5[[#This Row],[PRODUTO]],CADASTRO!$B$2:$C$393,2,0),"")</f>
        <v/>
      </c>
      <c r="C699" s="200">
        <f>'CURVA ABC'!B703</f>
        <v>0</v>
      </c>
      <c r="D699" s="194">
        <f>'CURVA ABC'!C703</f>
        <v>0</v>
      </c>
      <c r="E699" s="194">
        <f>'CURVA ABC'!D703</f>
        <v>0</v>
      </c>
      <c r="F699" s="195">
        <f>IFERROR(Tabela5[[#This Row],[VALOR]]/'CURVA ABC'!$C$2,0)</f>
        <v>0</v>
      </c>
      <c r="G699" s="195">
        <f>'CURVA ABC'!E703</f>
        <v>0</v>
      </c>
      <c r="H699" s="196" t="str">
        <f>'CURVA ABC'!F703</f>
        <v/>
      </c>
      <c r="I699" s="196" t="e">
        <f>VLOOKUP(Tabela5[[#This Row],[PRODUTO]],'CURVA ABC'!$H$10:$M$404,2,0)</f>
        <v>#N/A</v>
      </c>
      <c r="J699" s="194" t="e">
        <f>VLOOKUP(Tabela5[[#This Row],[PRODUTO]],'CURVA ABC'!$H$10:$M$404,3,0)</f>
        <v>#N/A</v>
      </c>
      <c r="K699" s="194" t="e">
        <f>VLOOKUP(Tabela5[[#This Row],[PRODUTO]],'CURVA ABC'!$H$10:$M$404,4,0)</f>
        <v>#N/A</v>
      </c>
      <c r="L699" s="195">
        <f>IFERROR(Tabela5[[#This Row],[VALOR.]]/'CURVA ABC'!$J$2,0)</f>
        <v>0</v>
      </c>
      <c r="M699" s="195" t="e">
        <f>VLOOKUP(Tabela5[[#This Row],[PRODUTO]],'CURVA ABC'!$H$10:$M$404,5,0)</f>
        <v>#N/A</v>
      </c>
      <c r="N699" s="196" t="e">
        <f>VLOOKUP(Tabela5[[#This Row],[PRODUTO]],'CURVA ABC'!$H$10:$M$404,6,0)</f>
        <v>#N/A</v>
      </c>
      <c r="O699" s="194" t="e">
        <f>IF(AND(COMPARATIVO!$H699="",COMPARATIVO!$N699=""),"",IF(COMPARATIVO!$H699=COMPARATIVO!$N699,"EQUILIBRADO",IF(AND(COMPARATIVO!$H699="A",COMPARATIVO!$N699="B"),"GIRO BAIXO",IF(AND(COMPARATIVO!$H699="A",COMPARATIVO!$N699="C"),"GIRO MUITO BAIXO",IF(AND(COMPARATIVO!$H699="B",COMPARATIVO!$N699="A"),"GIRO ALTO",IF(AND(COMPARATIVO!$H699="B",COMPARATIVO!$N699="C"),"GIRO BAIXO",IF(AND(COMPARATIVO!$H699="C",COMPARATIVO!$N699="A"),"GIRO MUITO ALTO",IF(AND(COMPARATIVO!$H699="C",COMPARATIVO!$N699="B"),"GIRO ALTO",""))))))))</f>
        <v>#N/A</v>
      </c>
    </row>
    <row r="700" spans="1:15" x14ac:dyDescent="0.25">
      <c r="A700" s="201">
        <f>'CURVA ABC'!A704</f>
        <v>0</v>
      </c>
      <c r="B700" s="201" t="str">
        <f>IFERROR(VLOOKUP(Tabela5[[#This Row],[PRODUTO]],CADASTRO!$B$2:$C$393,2,0),"")</f>
        <v/>
      </c>
      <c r="C700" s="201">
        <f>'CURVA ABC'!B704</f>
        <v>0</v>
      </c>
      <c r="D700" s="197">
        <f>'CURVA ABC'!C704</f>
        <v>0</v>
      </c>
      <c r="E700" s="197">
        <f>'CURVA ABC'!D704</f>
        <v>0</v>
      </c>
      <c r="F700" s="198">
        <f>IFERROR(Tabela5[[#This Row],[VALOR]]/'CURVA ABC'!$C$2,0)</f>
        <v>0</v>
      </c>
      <c r="G700" s="198">
        <f>'CURVA ABC'!E704</f>
        <v>0</v>
      </c>
      <c r="H700" s="199" t="str">
        <f>'CURVA ABC'!F704</f>
        <v/>
      </c>
      <c r="I700" s="199" t="e">
        <f>VLOOKUP(Tabela5[[#This Row],[PRODUTO]],'CURVA ABC'!$H$10:$M$404,2,0)</f>
        <v>#N/A</v>
      </c>
      <c r="J700" s="197" t="e">
        <f>VLOOKUP(Tabela5[[#This Row],[PRODUTO]],'CURVA ABC'!$H$10:$M$404,3,0)</f>
        <v>#N/A</v>
      </c>
      <c r="K700" s="197" t="e">
        <f>VLOOKUP(Tabela5[[#This Row],[PRODUTO]],'CURVA ABC'!$H$10:$M$404,4,0)</f>
        <v>#N/A</v>
      </c>
      <c r="L700" s="198">
        <f>IFERROR(Tabela5[[#This Row],[VALOR.]]/'CURVA ABC'!$J$2,0)</f>
        <v>0</v>
      </c>
      <c r="M700" s="198" t="e">
        <f>VLOOKUP(Tabela5[[#This Row],[PRODUTO]],'CURVA ABC'!$H$10:$M$404,5,0)</f>
        <v>#N/A</v>
      </c>
      <c r="N700" s="199" t="e">
        <f>VLOOKUP(Tabela5[[#This Row],[PRODUTO]],'CURVA ABC'!$H$10:$M$404,6,0)</f>
        <v>#N/A</v>
      </c>
      <c r="O700" s="197" t="e">
        <f>IF(AND(COMPARATIVO!$H700="",COMPARATIVO!$N700=""),"",IF(COMPARATIVO!$H700=COMPARATIVO!$N700,"EQUILIBRADO",IF(AND(COMPARATIVO!$H700="A",COMPARATIVO!$N700="B"),"GIRO BAIXO",IF(AND(COMPARATIVO!$H700="A",COMPARATIVO!$N700="C"),"GIRO MUITO BAIXO",IF(AND(COMPARATIVO!$H700="B",COMPARATIVO!$N700="A"),"GIRO ALTO",IF(AND(COMPARATIVO!$H700="B",COMPARATIVO!$N700="C"),"GIRO BAIXO",IF(AND(COMPARATIVO!$H700="C",COMPARATIVO!$N700="A"),"GIRO MUITO ALTO",IF(AND(COMPARATIVO!$H700="C",COMPARATIVO!$N700="B"),"GIRO ALTO",""))))))))</f>
        <v>#N/A</v>
      </c>
    </row>
    <row r="701" spans="1:15" x14ac:dyDescent="0.25">
      <c r="A701" s="200">
        <f>'CURVA ABC'!A705</f>
        <v>0</v>
      </c>
      <c r="B701" s="200" t="str">
        <f>IFERROR(VLOOKUP(Tabela5[[#This Row],[PRODUTO]],CADASTRO!$B$2:$C$393,2,0),"")</f>
        <v/>
      </c>
      <c r="C701" s="200">
        <f>'CURVA ABC'!B705</f>
        <v>0</v>
      </c>
      <c r="D701" s="194">
        <f>'CURVA ABC'!C705</f>
        <v>0</v>
      </c>
      <c r="E701" s="194">
        <f>'CURVA ABC'!D705</f>
        <v>0</v>
      </c>
      <c r="F701" s="195">
        <f>IFERROR(Tabela5[[#This Row],[VALOR]]/'CURVA ABC'!$C$2,0)</f>
        <v>0</v>
      </c>
      <c r="G701" s="195">
        <f>'CURVA ABC'!E705</f>
        <v>0</v>
      </c>
      <c r="H701" s="196" t="str">
        <f>'CURVA ABC'!F705</f>
        <v/>
      </c>
      <c r="I701" s="196" t="e">
        <f>VLOOKUP(Tabela5[[#This Row],[PRODUTO]],'CURVA ABC'!$H$10:$M$404,2,0)</f>
        <v>#N/A</v>
      </c>
      <c r="J701" s="194" t="e">
        <f>VLOOKUP(Tabela5[[#This Row],[PRODUTO]],'CURVA ABC'!$H$10:$M$404,3,0)</f>
        <v>#N/A</v>
      </c>
      <c r="K701" s="194" t="e">
        <f>VLOOKUP(Tabela5[[#This Row],[PRODUTO]],'CURVA ABC'!$H$10:$M$404,4,0)</f>
        <v>#N/A</v>
      </c>
      <c r="L701" s="195">
        <f>IFERROR(Tabela5[[#This Row],[VALOR.]]/'CURVA ABC'!$J$2,0)</f>
        <v>0</v>
      </c>
      <c r="M701" s="195" t="e">
        <f>VLOOKUP(Tabela5[[#This Row],[PRODUTO]],'CURVA ABC'!$H$10:$M$404,5,0)</f>
        <v>#N/A</v>
      </c>
      <c r="N701" s="196" t="e">
        <f>VLOOKUP(Tabela5[[#This Row],[PRODUTO]],'CURVA ABC'!$H$10:$M$404,6,0)</f>
        <v>#N/A</v>
      </c>
      <c r="O701" s="194" t="e">
        <f>IF(AND(COMPARATIVO!$H701="",COMPARATIVO!$N701=""),"",IF(COMPARATIVO!$H701=COMPARATIVO!$N701,"EQUILIBRADO",IF(AND(COMPARATIVO!$H701="A",COMPARATIVO!$N701="B"),"GIRO BAIXO",IF(AND(COMPARATIVO!$H701="A",COMPARATIVO!$N701="C"),"GIRO MUITO BAIXO",IF(AND(COMPARATIVO!$H701="B",COMPARATIVO!$N701="A"),"GIRO ALTO",IF(AND(COMPARATIVO!$H701="B",COMPARATIVO!$N701="C"),"GIRO BAIXO",IF(AND(COMPARATIVO!$H701="C",COMPARATIVO!$N701="A"),"GIRO MUITO ALTO",IF(AND(COMPARATIVO!$H701="C",COMPARATIVO!$N701="B"),"GIRO ALTO",""))))))))</f>
        <v>#N/A</v>
      </c>
    </row>
    <row r="702" spans="1:15" x14ac:dyDescent="0.25">
      <c r="A702" s="201">
        <f>'CURVA ABC'!A706</f>
        <v>0</v>
      </c>
      <c r="B702" s="201" t="str">
        <f>IFERROR(VLOOKUP(Tabela5[[#This Row],[PRODUTO]],CADASTRO!$B$2:$C$393,2,0),"")</f>
        <v/>
      </c>
      <c r="C702" s="201">
        <f>'CURVA ABC'!B706</f>
        <v>0</v>
      </c>
      <c r="D702" s="197">
        <f>'CURVA ABC'!C706</f>
        <v>0</v>
      </c>
      <c r="E702" s="197">
        <f>'CURVA ABC'!D706</f>
        <v>0</v>
      </c>
      <c r="F702" s="198">
        <f>IFERROR(Tabela5[[#This Row],[VALOR]]/'CURVA ABC'!$C$2,0)</f>
        <v>0</v>
      </c>
      <c r="G702" s="198">
        <f>'CURVA ABC'!E706</f>
        <v>0</v>
      </c>
      <c r="H702" s="199" t="str">
        <f>'CURVA ABC'!F706</f>
        <v/>
      </c>
      <c r="I702" s="199" t="e">
        <f>VLOOKUP(Tabela5[[#This Row],[PRODUTO]],'CURVA ABC'!$H$10:$M$404,2,0)</f>
        <v>#N/A</v>
      </c>
      <c r="J702" s="197" t="e">
        <f>VLOOKUP(Tabela5[[#This Row],[PRODUTO]],'CURVA ABC'!$H$10:$M$404,3,0)</f>
        <v>#N/A</v>
      </c>
      <c r="K702" s="197" t="e">
        <f>VLOOKUP(Tabela5[[#This Row],[PRODUTO]],'CURVA ABC'!$H$10:$M$404,4,0)</f>
        <v>#N/A</v>
      </c>
      <c r="L702" s="198">
        <f>IFERROR(Tabela5[[#This Row],[VALOR.]]/'CURVA ABC'!$J$2,0)</f>
        <v>0</v>
      </c>
      <c r="M702" s="198" t="e">
        <f>VLOOKUP(Tabela5[[#This Row],[PRODUTO]],'CURVA ABC'!$H$10:$M$404,5,0)</f>
        <v>#N/A</v>
      </c>
      <c r="N702" s="199" t="e">
        <f>VLOOKUP(Tabela5[[#This Row],[PRODUTO]],'CURVA ABC'!$H$10:$M$404,6,0)</f>
        <v>#N/A</v>
      </c>
      <c r="O702" s="197" t="e">
        <f>IF(AND(COMPARATIVO!$H702="",COMPARATIVO!$N702=""),"",IF(COMPARATIVO!$H702=COMPARATIVO!$N702,"EQUILIBRADO",IF(AND(COMPARATIVO!$H702="A",COMPARATIVO!$N702="B"),"GIRO BAIXO",IF(AND(COMPARATIVO!$H702="A",COMPARATIVO!$N702="C"),"GIRO MUITO BAIXO",IF(AND(COMPARATIVO!$H702="B",COMPARATIVO!$N702="A"),"GIRO ALTO",IF(AND(COMPARATIVO!$H702="B",COMPARATIVO!$N702="C"),"GIRO BAIXO",IF(AND(COMPARATIVO!$H702="C",COMPARATIVO!$N702="A"),"GIRO MUITO ALTO",IF(AND(COMPARATIVO!$H702="C",COMPARATIVO!$N702="B"),"GIRO ALTO",""))))))))</f>
        <v>#N/A</v>
      </c>
    </row>
    <row r="703" spans="1:15" x14ac:dyDescent="0.25">
      <c r="A703" s="200">
        <f>'CURVA ABC'!A707</f>
        <v>0</v>
      </c>
      <c r="B703" s="200" t="str">
        <f>IFERROR(VLOOKUP(Tabela5[[#This Row],[PRODUTO]],CADASTRO!$B$2:$C$393,2,0),"")</f>
        <v/>
      </c>
      <c r="C703" s="200">
        <f>'CURVA ABC'!B707</f>
        <v>0</v>
      </c>
      <c r="D703" s="194">
        <f>'CURVA ABC'!C707</f>
        <v>0</v>
      </c>
      <c r="E703" s="194">
        <f>'CURVA ABC'!D707</f>
        <v>0</v>
      </c>
      <c r="F703" s="195">
        <f>IFERROR(Tabela5[[#This Row],[VALOR]]/'CURVA ABC'!$C$2,0)</f>
        <v>0</v>
      </c>
      <c r="G703" s="195">
        <f>'CURVA ABC'!E707</f>
        <v>0</v>
      </c>
      <c r="H703" s="196" t="str">
        <f>'CURVA ABC'!F707</f>
        <v/>
      </c>
      <c r="I703" s="196" t="e">
        <f>VLOOKUP(Tabela5[[#This Row],[PRODUTO]],'CURVA ABC'!$H$10:$M$404,2,0)</f>
        <v>#N/A</v>
      </c>
      <c r="J703" s="194" t="e">
        <f>VLOOKUP(Tabela5[[#This Row],[PRODUTO]],'CURVA ABC'!$H$10:$M$404,3,0)</f>
        <v>#N/A</v>
      </c>
      <c r="K703" s="194" t="e">
        <f>VLOOKUP(Tabela5[[#This Row],[PRODUTO]],'CURVA ABC'!$H$10:$M$404,4,0)</f>
        <v>#N/A</v>
      </c>
      <c r="L703" s="195">
        <f>IFERROR(Tabela5[[#This Row],[VALOR.]]/'CURVA ABC'!$J$2,0)</f>
        <v>0</v>
      </c>
      <c r="M703" s="195" t="e">
        <f>VLOOKUP(Tabela5[[#This Row],[PRODUTO]],'CURVA ABC'!$H$10:$M$404,5,0)</f>
        <v>#N/A</v>
      </c>
      <c r="N703" s="196" t="e">
        <f>VLOOKUP(Tabela5[[#This Row],[PRODUTO]],'CURVA ABC'!$H$10:$M$404,6,0)</f>
        <v>#N/A</v>
      </c>
      <c r="O703" s="194" t="e">
        <f>IF(AND(COMPARATIVO!$H703="",COMPARATIVO!$N703=""),"",IF(COMPARATIVO!$H703=COMPARATIVO!$N703,"EQUILIBRADO",IF(AND(COMPARATIVO!$H703="A",COMPARATIVO!$N703="B"),"GIRO BAIXO",IF(AND(COMPARATIVO!$H703="A",COMPARATIVO!$N703="C"),"GIRO MUITO BAIXO",IF(AND(COMPARATIVO!$H703="B",COMPARATIVO!$N703="A"),"GIRO ALTO",IF(AND(COMPARATIVO!$H703="B",COMPARATIVO!$N703="C"),"GIRO BAIXO",IF(AND(COMPARATIVO!$H703="C",COMPARATIVO!$N703="A"),"GIRO MUITO ALTO",IF(AND(COMPARATIVO!$H703="C",COMPARATIVO!$N703="B"),"GIRO ALTO",""))))))))</f>
        <v>#N/A</v>
      </c>
    </row>
    <row r="704" spans="1:15" x14ac:dyDescent="0.25">
      <c r="A704" s="201">
        <f>'CURVA ABC'!A708</f>
        <v>0</v>
      </c>
      <c r="B704" s="201" t="str">
        <f>IFERROR(VLOOKUP(Tabela5[[#This Row],[PRODUTO]],CADASTRO!$B$2:$C$393,2,0),"")</f>
        <v/>
      </c>
      <c r="C704" s="201">
        <f>'CURVA ABC'!B708</f>
        <v>0</v>
      </c>
      <c r="D704" s="197">
        <f>'CURVA ABC'!C708</f>
        <v>0</v>
      </c>
      <c r="E704" s="197">
        <f>'CURVA ABC'!D708</f>
        <v>0</v>
      </c>
      <c r="F704" s="198">
        <f>IFERROR(Tabela5[[#This Row],[VALOR]]/'CURVA ABC'!$C$2,0)</f>
        <v>0</v>
      </c>
      <c r="G704" s="198">
        <f>'CURVA ABC'!E708</f>
        <v>0</v>
      </c>
      <c r="H704" s="199" t="str">
        <f>'CURVA ABC'!F708</f>
        <v/>
      </c>
      <c r="I704" s="199" t="e">
        <f>VLOOKUP(Tabela5[[#This Row],[PRODUTO]],'CURVA ABC'!$H$10:$M$404,2,0)</f>
        <v>#N/A</v>
      </c>
      <c r="J704" s="197" t="e">
        <f>VLOOKUP(Tabela5[[#This Row],[PRODUTO]],'CURVA ABC'!$H$10:$M$404,3,0)</f>
        <v>#N/A</v>
      </c>
      <c r="K704" s="197" t="e">
        <f>VLOOKUP(Tabela5[[#This Row],[PRODUTO]],'CURVA ABC'!$H$10:$M$404,4,0)</f>
        <v>#N/A</v>
      </c>
      <c r="L704" s="198">
        <f>IFERROR(Tabela5[[#This Row],[VALOR.]]/'CURVA ABC'!$J$2,0)</f>
        <v>0</v>
      </c>
      <c r="M704" s="198" t="e">
        <f>VLOOKUP(Tabela5[[#This Row],[PRODUTO]],'CURVA ABC'!$H$10:$M$404,5,0)</f>
        <v>#N/A</v>
      </c>
      <c r="N704" s="199" t="e">
        <f>VLOOKUP(Tabela5[[#This Row],[PRODUTO]],'CURVA ABC'!$H$10:$M$404,6,0)</f>
        <v>#N/A</v>
      </c>
      <c r="O704" s="197" t="e">
        <f>IF(AND(COMPARATIVO!$H704="",COMPARATIVO!$N704=""),"",IF(COMPARATIVO!$H704=COMPARATIVO!$N704,"EQUILIBRADO",IF(AND(COMPARATIVO!$H704="A",COMPARATIVO!$N704="B"),"GIRO BAIXO",IF(AND(COMPARATIVO!$H704="A",COMPARATIVO!$N704="C"),"GIRO MUITO BAIXO",IF(AND(COMPARATIVO!$H704="B",COMPARATIVO!$N704="A"),"GIRO ALTO",IF(AND(COMPARATIVO!$H704="B",COMPARATIVO!$N704="C"),"GIRO BAIXO",IF(AND(COMPARATIVO!$H704="C",COMPARATIVO!$N704="A"),"GIRO MUITO ALTO",IF(AND(COMPARATIVO!$H704="C",COMPARATIVO!$N704="B"),"GIRO ALTO",""))))))))</f>
        <v>#N/A</v>
      </c>
    </row>
    <row r="705" spans="1:15" x14ac:dyDescent="0.25">
      <c r="A705" s="200">
        <f>'CURVA ABC'!A709</f>
        <v>0</v>
      </c>
      <c r="B705" s="200" t="str">
        <f>IFERROR(VLOOKUP(Tabela5[[#This Row],[PRODUTO]],CADASTRO!$B$2:$C$393,2,0),"")</f>
        <v/>
      </c>
      <c r="C705" s="200">
        <f>'CURVA ABC'!B709</f>
        <v>0</v>
      </c>
      <c r="D705" s="194">
        <f>'CURVA ABC'!C709</f>
        <v>0</v>
      </c>
      <c r="E705" s="194">
        <f>'CURVA ABC'!D709</f>
        <v>0</v>
      </c>
      <c r="F705" s="195">
        <f>IFERROR(Tabela5[[#This Row],[VALOR]]/'CURVA ABC'!$C$2,0)</f>
        <v>0</v>
      </c>
      <c r="G705" s="195">
        <f>'CURVA ABC'!E709</f>
        <v>0</v>
      </c>
      <c r="H705" s="196" t="str">
        <f>'CURVA ABC'!F709</f>
        <v/>
      </c>
      <c r="I705" s="196" t="e">
        <f>VLOOKUP(Tabela5[[#This Row],[PRODUTO]],'CURVA ABC'!$H$10:$M$404,2,0)</f>
        <v>#N/A</v>
      </c>
      <c r="J705" s="194" t="e">
        <f>VLOOKUP(Tabela5[[#This Row],[PRODUTO]],'CURVA ABC'!$H$10:$M$404,3,0)</f>
        <v>#N/A</v>
      </c>
      <c r="K705" s="194" t="e">
        <f>VLOOKUP(Tabela5[[#This Row],[PRODUTO]],'CURVA ABC'!$H$10:$M$404,4,0)</f>
        <v>#N/A</v>
      </c>
      <c r="L705" s="195">
        <f>IFERROR(Tabela5[[#This Row],[VALOR.]]/'CURVA ABC'!$J$2,0)</f>
        <v>0</v>
      </c>
      <c r="M705" s="195" t="e">
        <f>VLOOKUP(Tabela5[[#This Row],[PRODUTO]],'CURVA ABC'!$H$10:$M$404,5,0)</f>
        <v>#N/A</v>
      </c>
      <c r="N705" s="196" t="e">
        <f>VLOOKUP(Tabela5[[#This Row],[PRODUTO]],'CURVA ABC'!$H$10:$M$404,6,0)</f>
        <v>#N/A</v>
      </c>
      <c r="O705" s="194" t="e">
        <f>IF(AND(COMPARATIVO!$H705="",COMPARATIVO!$N705=""),"",IF(COMPARATIVO!$H705=COMPARATIVO!$N705,"EQUILIBRADO",IF(AND(COMPARATIVO!$H705="A",COMPARATIVO!$N705="B"),"GIRO BAIXO",IF(AND(COMPARATIVO!$H705="A",COMPARATIVO!$N705="C"),"GIRO MUITO BAIXO",IF(AND(COMPARATIVO!$H705="B",COMPARATIVO!$N705="A"),"GIRO ALTO",IF(AND(COMPARATIVO!$H705="B",COMPARATIVO!$N705="C"),"GIRO BAIXO",IF(AND(COMPARATIVO!$H705="C",COMPARATIVO!$N705="A"),"GIRO MUITO ALTO",IF(AND(COMPARATIVO!$H705="C",COMPARATIVO!$N705="B"),"GIRO ALTO",""))))))))</f>
        <v>#N/A</v>
      </c>
    </row>
    <row r="706" spans="1:15" x14ac:dyDescent="0.25">
      <c r="A706" s="201">
        <f>'CURVA ABC'!A710</f>
        <v>0</v>
      </c>
      <c r="B706" s="201" t="str">
        <f>IFERROR(VLOOKUP(Tabela5[[#This Row],[PRODUTO]],CADASTRO!$B$2:$C$393,2,0),"")</f>
        <v/>
      </c>
      <c r="C706" s="201">
        <f>'CURVA ABC'!B710</f>
        <v>0</v>
      </c>
      <c r="D706" s="197">
        <f>'CURVA ABC'!C710</f>
        <v>0</v>
      </c>
      <c r="E706" s="197">
        <f>'CURVA ABC'!D710</f>
        <v>0</v>
      </c>
      <c r="F706" s="198">
        <f>IFERROR(Tabela5[[#This Row],[VALOR]]/'CURVA ABC'!$C$2,0)</f>
        <v>0</v>
      </c>
      <c r="G706" s="198">
        <f>'CURVA ABC'!E710</f>
        <v>0</v>
      </c>
      <c r="H706" s="199" t="str">
        <f>'CURVA ABC'!F710</f>
        <v/>
      </c>
      <c r="I706" s="199" t="e">
        <f>VLOOKUP(Tabela5[[#This Row],[PRODUTO]],'CURVA ABC'!$H$10:$M$404,2,0)</f>
        <v>#N/A</v>
      </c>
      <c r="J706" s="197" t="e">
        <f>VLOOKUP(Tabela5[[#This Row],[PRODUTO]],'CURVA ABC'!$H$10:$M$404,3,0)</f>
        <v>#N/A</v>
      </c>
      <c r="K706" s="197" t="e">
        <f>VLOOKUP(Tabela5[[#This Row],[PRODUTO]],'CURVA ABC'!$H$10:$M$404,4,0)</f>
        <v>#N/A</v>
      </c>
      <c r="L706" s="198">
        <f>IFERROR(Tabela5[[#This Row],[VALOR.]]/'CURVA ABC'!$J$2,0)</f>
        <v>0</v>
      </c>
      <c r="M706" s="198" t="e">
        <f>VLOOKUP(Tabela5[[#This Row],[PRODUTO]],'CURVA ABC'!$H$10:$M$404,5,0)</f>
        <v>#N/A</v>
      </c>
      <c r="N706" s="199" t="e">
        <f>VLOOKUP(Tabela5[[#This Row],[PRODUTO]],'CURVA ABC'!$H$10:$M$404,6,0)</f>
        <v>#N/A</v>
      </c>
      <c r="O706" s="197" t="e">
        <f>IF(AND(COMPARATIVO!$H706="",COMPARATIVO!$N706=""),"",IF(COMPARATIVO!$H706=COMPARATIVO!$N706,"EQUILIBRADO",IF(AND(COMPARATIVO!$H706="A",COMPARATIVO!$N706="B"),"GIRO BAIXO",IF(AND(COMPARATIVO!$H706="A",COMPARATIVO!$N706="C"),"GIRO MUITO BAIXO",IF(AND(COMPARATIVO!$H706="B",COMPARATIVO!$N706="A"),"GIRO ALTO",IF(AND(COMPARATIVO!$H706="B",COMPARATIVO!$N706="C"),"GIRO BAIXO",IF(AND(COMPARATIVO!$H706="C",COMPARATIVO!$N706="A"),"GIRO MUITO ALTO",IF(AND(COMPARATIVO!$H706="C",COMPARATIVO!$N706="B"),"GIRO ALTO",""))))))))</f>
        <v>#N/A</v>
      </c>
    </row>
    <row r="707" spans="1:15" x14ac:dyDescent="0.25">
      <c r="A707" s="200">
        <f>'CURVA ABC'!A711</f>
        <v>0</v>
      </c>
      <c r="B707" s="200" t="str">
        <f>IFERROR(VLOOKUP(Tabela5[[#This Row],[PRODUTO]],CADASTRO!$B$2:$C$393,2,0),"")</f>
        <v/>
      </c>
      <c r="C707" s="200">
        <f>'CURVA ABC'!B711</f>
        <v>0</v>
      </c>
      <c r="D707" s="194">
        <f>'CURVA ABC'!C711</f>
        <v>0</v>
      </c>
      <c r="E707" s="194">
        <f>'CURVA ABC'!D711</f>
        <v>0</v>
      </c>
      <c r="F707" s="195">
        <f>IFERROR(Tabela5[[#This Row],[VALOR]]/'CURVA ABC'!$C$2,0)</f>
        <v>0</v>
      </c>
      <c r="G707" s="195">
        <f>'CURVA ABC'!E711</f>
        <v>0</v>
      </c>
      <c r="H707" s="196" t="str">
        <f>'CURVA ABC'!F711</f>
        <v/>
      </c>
      <c r="I707" s="196" t="e">
        <f>VLOOKUP(Tabela5[[#This Row],[PRODUTO]],'CURVA ABC'!$H$10:$M$404,2,0)</f>
        <v>#N/A</v>
      </c>
      <c r="J707" s="194" t="e">
        <f>VLOOKUP(Tabela5[[#This Row],[PRODUTO]],'CURVA ABC'!$H$10:$M$404,3,0)</f>
        <v>#N/A</v>
      </c>
      <c r="K707" s="194" t="e">
        <f>VLOOKUP(Tabela5[[#This Row],[PRODUTO]],'CURVA ABC'!$H$10:$M$404,4,0)</f>
        <v>#N/A</v>
      </c>
      <c r="L707" s="195">
        <f>IFERROR(Tabela5[[#This Row],[VALOR.]]/'CURVA ABC'!$J$2,0)</f>
        <v>0</v>
      </c>
      <c r="M707" s="195" t="e">
        <f>VLOOKUP(Tabela5[[#This Row],[PRODUTO]],'CURVA ABC'!$H$10:$M$404,5,0)</f>
        <v>#N/A</v>
      </c>
      <c r="N707" s="196" t="e">
        <f>VLOOKUP(Tabela5[[#This Row],[PRODUTO]],'CURVA ABC'!$H$10:$M$404,6,0)</f>
        <v>#N/A</v>
      </c>
      <c r="O707" s="194" t="e">
        <f>IF(AND(COMPARATIVO!$H707="",COMPARATIVO!$N707=""),"",IF(COMPARATIVO!$H707=COMPARATIVO!$N707,"EQUILIBRADO",IF(AND(COMPARATIVO!$H707="A",COMPARATIVO!$N707="B"),"GIRO BAIXO",IF(AND(COMPARATIVO!$H707="A",COMPARATIVO!$N707="C"),"GIRO MUITO BAIXO",IF(AND(COMPARATIVO!$H707="B",COMPARATIVO!$N707="A"),"GIRO ALTO",IF(AND(COMPARATIVO!$H707="B",COMPARATIVO!$N707="C"),"GIRO BAIXO",IF(AND(COMPARATIVO!$H707="C",COMPARATIVO!$N707="A"),"GIRO MUITO ALTO",IF(AND(COMPARATIVO!$H707="C",COMPARATIVO!$N707="B"),"GIRO ALTO",""))))))))</f>
        <v>#N/A</v>
      </c>
    </row>
    <row r="708" spans="1:15" x14ac:dyDescent="0.25">
      <c r="A708" s="201">
        <f>'CURVA ABC'!A712</f>
        <v>0</v>
      </c>
      <c r="B708" s="201" t="str">
        <f>IFERROR(VLOOKUP(Tabela5[[#This Row],[PRODUTO]],CADASTRO!$B$2:$C$393,2,0),"")</f>
        <v/>
      </c>
      <c r="C708" s="201">
        <f>'CURVA ABC'!B712</f>
        <v>0</v>
      </c>
      <c r="D708" s="197">
        <f>'CURVA ABC'!C712</f>
        <v>0</v>
      </c>
      <c r="E708" s="197">
        <f>'CURVA ABC'!D712</f>
        <v>0</v>
      </c>
      <c r="F708" s="198">
        <f>IFERROR(Tabela5[[#This Row],[VALOR]]/'CURVA ABC'!$C$2,0)</f>
        <v>0</v>
      </c>
      <c r="G708" s="198">
        <f>'CURVA ABC'!E712</f>
        <v>0</v>
      </c>
      <c r="H708" s="199" t="str">
        <f>'CURVA ABC'!F712</f>
        <v/>
      </c>
      <c r="I708" s="199" t="e">
        <f>VLOOKUP(Tabela5[[#This Row],[PRODUTO]],'CURVA ABC'!$H$10:$M$404,2,0)</f>
        <v>#N/A</v>
      </c>
      <c r="J708" s="197" t="e">
        <f>VLOOKUP(Tabela5[[#This Row],[PRODUTO]],'CURVA ABC'!$H$10:$M$404,3,0)</f>
        <v>#N/A</v>
      </c>
      <c r="K708" s="197" t="e">
        <f>VLOOKUP(Tabela5[[#This Row],[PRODUTO]],'CURVA ABC'!$H$10:$M$404,4,0)</f>
        <v>#N/A</v>
      </c>
      <c r="L708" s="198">
        <f>IFERROR(Tabela5[[#This Row],[VALOR.]]/'CURVA ABC'!$J$2,0)</f>
        <v>0</v>
      </c>
      <c r="M708" s="198" t="e">
        <f>VLOOKUP(Tabela5[[#This Row],[PRODUTO]],'CURVA ABC'!$H$10:$M$404,5,0)</f>
        <v>#N/A</v>
      </c>
      <c r="N708" s="199" t="e">
        <f>VLOOKUP(Tabela5[[#This Row],[PRODUTO]],'CURVA ABC'!$H$10:$M$404,6,0)</f>
        <v>#N/A</v>
      </c>
      <c r="O708" s="197" t="e">
        <f>IF(AND(COMPARATIVO!$H708="",COMPARATIVO!$N708=""),"",IF(COMPARATIVO!$H708=COMPARATIVO!$N708,"EQUILIBRADO",IF(AND(COMPARATIVO!$H708="A",COMPARATIVO!$N708="B"),"GIRO BAIXO",IF(AND(COMPARATIVO!$H708="A",COMPARATIVO!$N708="C"),"GIRO MUITO BAIXO",IF(AND(COMPARATIVO!$H708="B",COMPARATIVO!$N708="A"),"GIRO ALTO",IF(AND(COMPARATIVO!$H708="B",COMPARATIVO!$N708="C"),"GIRO BAIXO",IF(AND(COMPARATIVO!$H708="C",COMPARATIVO!$N708="A"),"GIRO MUITO ALTO",IF(AND(COMPARATIVO!$H708="C",COMPARATIVO!$N708="B"),"GIRO ALTO",""))))))))</f>
        <v>#N/A</v>
      </c>
    </row>
    <row r="709" spans="1:15" x14ac:dyDescent="0.25">
      <c r="A709" s="200">
        <f>'CURVA ABC'!A713</f>
        <v>0</v>
      </c>
      <c r="B709" s="200" t="str">
        <f>IFERROR(VLOOKUP(Tabela5[[#This Row],[PRODUTO]],CADASTRO!$B$2:$C$393,2,0),"")</f>
        <v/>
      </c>
      <c r="C709" s="200">
        <f>'CURVA ABC'!B713</f>
        <v>0</v>
      </c>
      <c r="D709" s="194">
        <f>'CURVA ABC'!C713</f>
        <v>0</v>
      </c>
      <c r="E709" s="194">
        <f>'CURVA ABC'!D713</f>
        <v>0</v>
      </c>
      <c r="F709" s="195">
        <f>IFERROR(Tabela5[[#This Row],[VALOR]]/'CURVA ABC'!$C$2,0)</f>
        <v>0</v>
      </c>
      <c r="G709" s="195">
        <f>'CURVA ABC'!E713</f>
        <v>0</v>
      </c>
      <c r="H709" s="196" t="str">
        <f>'CURVA ABC'!F713</f>
        <v/>
      </c>
      <c r="I709" s="196" t="e">
        <f>VLOOKUP(Tabela5[[#This Row],[PRODUTO]],'CURVA ABC'!$H$10:$M$404,2,0)</f>
        <v>#N/A</v>
      </c>
      <c r="J709" s="194" t="e">
        <f>VLOOKUP(Tabela5[[#This Row],[PRODUTO]],'CURVA ABC'!$H$10:$M$404,3,0)</f>
        <v>#N/A</v>
      </c>
      <c r="K709" s="194" t="e">
        <f>VLOOKUP(Tabela5[[#This Row],[PRODUTO]],'CURVA ABC'!$H$10:$M$404,4,0)</f>
        <v>#N/A</v>
      </c>
      <c r="L709" s="195">
        <f>IFERROR(Tabela5[[#This Row],[VALOR.]]/'CURVA ABC'!$J$2,0)</f>
        <v>0</v>
      </c>
      <c r="M709" s="195" t="e">
        <f>VLOOKUP(Tabela5[[#This Row],[PRODUTO]],'CURVA ABC'!$H$10:$M$404,5,0)</f>
        <v>#N/A</v>
      </c>
      <c r="N709" s="196" t="e">
        <f>VLOOKUP(Tabela5[[#This Row],[PRODUTO]],'CURVA ABC'!$H$10:$M$404,6,0)</f>
        <v>#N/A</v>
      </c>
      <c r="O709" s="194" t="e">
        <f>IF(AND(COMPARATIVO!$H709="",COMPARATIVO!$N709=""),"",IF(COMPARATIVO!$H709=COMPARATIVO!$N709,"EQUILIBRADO",IF(AND(COMPARATIVO!$H709="A",COMPARATIVO!$N709="B"),"GIRO BAIXO",IF(AND(COMPARATIVO!$H709="A",COMPARATIVO!$N709="C"),"GIRO MUITO BAIXO",IF(AND(COMPARATIVO!$H709="B",COMPARATIVO!$N709="A"),"GIRO ALTO",IF(AND(COMPARATIVO!$H709="B",COMPARATIVO!$N709="C"),"GIRO BAIXO",IF(AND(COMPARATIVO!$H709="C",COMPARATIVO!$N709="A"),"GIRO MUITO ALTO",IF(AND(COMPARATIVO!$H709="C",COMPARATIVO!$N709="B"),"GIRO ALTO",""))))))))</f>
        <v>#N/A</v>
      </c>
    </row>
    <row r="710" spans="1:15" x14ac:dyDescent="0.25">
      <c r="A710" s="201">
        <f>'CURVA ABC'!A714</f>
        <v>0</v>
      </c>
      <c r="B710" s="201" t="str">
        <f>IFERROR(VLOOKUP(Tabela5[[#This Row],[PRODUTO]],CADASTRO!$B$2:$C$393,2,0),"")</f>
        <v/>
      </c>
      <c r="C710" s="201">
        <f>'CURVA ABC'!B714</f>
        <v>0</v>
      </c>
      <c r="D710" s="197">
        <f>'CURVA ABC'!C714</f>
        <v>0</v>
      </c>
      <c r="E710" s="197">
        <f>'CURVA ABC'!D714</f>
        <v>0</v>
      </c>
      <c r="F710" s="198">
        <f>IFERROR(Tabela5[[#This Row],[VALOR]]/'CURVA ABC'!$C$2,0)</f>
        <v>0</v>
      </c>
      <c r="G710" s="198">
        <f>'CURVA ABC'!E714</f>
        <v>0</v>
      </c>
      <c r="H710" s="199" t="str">
        <f>'CURVA ABC'!F714</f>
        <v/>
      </c>
      <c r="I710" s="199" t="e">
        <f>VLOOKUP(Tabela5[[#This Row],[PRODUTO]],'CURVA ABC'!$H$10:$M$404,2,0)</f>
        <v>#N/A</v>
      </c>
      <c r="J710" s="197" t="e">
        <f>VLOOKUP(Tabela5[[#This Row],[PRODUTO]],'CURVA ABC'!$H$10:$M$404,3,0)</f>
        <v>#N/A</v>
      </c>
      <c r="K710" s="197" t="e">
        <f>VLOOKUP(Tabela5[[#This Row],[PRODUTO]],'CURVA ABC'!$H$10:$M$404,4,0)</f>
        <v>#N/A</v>
      </c>
      <c r="L710" s="198">
        <f>IFERROR(Tabela5[[#This Row],[VALOR.]]/'CURVA ABC'!$J$2,0)</f>
        <v>0</v>
      </c>
      <c r="M710" s="198" t="e">
        <f>VLOOKUP(Tabela5[[#This Row],[PRODUTO]],'CURVA ABC'!$H$10:$M$404,5,0)</f>
        <v>#N/A</v>
      </c>
      <c r="N710" s="199" t="e">
        <f>VLOOKUP(Tabela5[[#This Row],[PRODUTO]],'CURVA ABC'!$H$10:$M$404,6,0)</f>
        <v>#N/A</v>
      </c>
      <c r="O710" s="197" t="e">
        <f>IF(AND(COMPARATIVO!$H710="",COMPARATIVO!$N710=""),"",IF(COMPARATIVO!$H710=COMPARATIVO!$N710,"EQUILIBRADO",IF(AND(COMPARATIVO!$H710="A",COMPARATIVO!$N710="B"),"GIRO BAIXO",IF(AND(COMPARATIVO!$H710="A",COMPARATIVO!$N710="C"),"GIRO MUITO BAIXO",IF(AND(COMPARATIVO!$H710="B",COMPARATIVO!$N710="A"),"GIRO ALTO",IF(AND(COMPARATIVO!$H710="B",COMPARATIVO!$N710="C"),"GIRO BAIXO",IF(AND(COMPARATIVO!$H710="C",COMPARATIVO!$N710="A"),"GIRO MUITO ALTO",IF(AND(COMPARATIVO!$H710="C",COMPARATIVO!$N710="B"),"GIRO ALTO",""))))))))</f>
        <v>#N/A</v>
      </c>
    </row>
    <row r="711" spans="1:15" x14ac:dyDescent="0.25">
      <c r="A711" s="200">
        <f>'CURVA ABC'!A715</f>
        <v>0</v>
      </c>
      <c r="B711" s="200" t="str">
        <f>IFERROR(VLOOKUP(Tabela5[[#This Row],[PRODUTO]],CADASTRO!$B$2:$C$393,2,0),"")</f>
        <v/>
      </c>
      <c r="C711" s="200">
        <f>'CURVA ABC'!B715</f>
        <v>0</v>
      </c>
      <c r="D711" s="194">
        <f>'CURVA ABC'!C715</f>
        <v>0</v>
      </c>
      <c r="E711" s="194">
        <f>'CURVA ABC'!D715</f>
        <v>0</v>
      </c>
      <c r="F711" s="195">
        <f>IFERROR(Tabela5[[#This Row],[VALOR]]/'CURVA ABC'!$C$2,0)</f>
        <v>0</v>
      </c>
      <c r="G711" s="195">
        <f>'CURVA ABC'!E715</f>
        <v>0</v>
      </c>
      <c r="H711" s="196" t="str">
        <f>'CURVA ABC'!F715</f>
        <v/>
      </c>
      <c r="I711" s="196" t="e">
        <f>VLOOKUP(Tabela5[[#This Row],[PRODUTO]],'CURVA ABC'!$H$10:$M$404,2,0)</f>
        <v>#N/A</v>
      </c>
      <c r="J711" s="194" t="e">
        <f>VLOOKUP(Tabela5[[#This Row],[PRODUTO]],'CURVA ABC'!$H$10:$M$404,3,0)</f>
        <v>#N/A</v>
      </c>
      <c r="K711" s="194" t="e">
        <f>VLOOKUP(Tabela5[[#This Row],[PRODUTO]],'CURVA ABC'!$H$10:$M$404,4,0)</f>
        <v>#N/A</v>
      </c>
      <c r="L711" s="195">
        <f>IFERROR(Tabela5[[#This Row],[VALOR.]]/'CURVA ABC'!$J$2,0)</f>
        <v>0</v>
      </c>
      <c r="M711" s="195" t="e">
        <f>VLOOKUP(Tabela5[[#This Row],[PRODUTO]],'CURVA ABC'!$H$10:$M$404,5,0)</f>
        <v>#N/A</v>
      </c>
      <c r="N711" s="196" t="e">
        <f>VLOOKUP(Tabela5[[#This Row],[PRODUTO]],'CURVA ABC'!$H$10:$M$404,6,0)</f>
        <v>#N/A</v>
      </c>
      <c r="O711" s="194" t="e">
        <f>IF(AND(COMPARATIVO!$H711="",COMPARATIVO!$N711=""),"",IF(COMPARATIVO!$H711=COMPARATIVO!$N711,"EQUILIBRADO",IF(AND(COMPARATIVO!$H711="A",COMPARATIVO!$N711="B"),"GIRO BAIXO",IF(AND(COMPARATIVO!$H711="A",COMPARATIVO!$N711="C"),"GIRO MUITO BAIXO",IF(AND(COMPARATIVO!$H711="B",COMPARATIVO!$N711="A"),"GIRO ALTO",IF(AND(COMPARATIVO!$H711="B",COMPARATIVO!$N711="C"),"GIRO BAIXO",IF(AND(COMPARATIVO!$H711="C",COMPARATIVO!$N711="A"),"GIRO MUITO ALTO",IF(AND(COMPARATIVO!$H711="C",COMPARATIVO!$N711="B"),"GIRO ALTO",""))))))))</f>
        <v>#N/A</v>
      </c>
    </row>
    <row r="712" spans="1:15" x14ac:dyDescent="0.25">
      <c r="A712" s="201">
        <f>'CURVA ABC'!A716</f>
        <v>0</v>
      </c>
      <c r="B712" s="201" t="str">
        <f>IFERROR(VLOOKUP(Tabela5[[#This Row],[PRODUTO]],CADASTRO!$B$2:$C$393,2,0),"")</f>
        <v/>
      </c>
      <c r="C712" s="201">
        <f>'CURVA ABC'!B716</f>
        <v>0</v>
      </c>
      <c r="D712" s="197">
        <f>'CURVA ABC'!C716</f>
        <v>0</v>
      </c>
      <c r="E712" s="197">
        <f>'CURVA ABC'!D716</f>
        <v>0</v>
      </c>
      <c r="F712" s="198">
        <f>IFERROR(Tabela5[[#This Row],[VALOR]]/'CURVA ABC'!$C$2,0)</f>
        <v>0</v>
      </c>
      <c r="G712" s="198">
        <f>'CURVA ABC'!E716</f>
        <v>0</v>
      </c>
      <c r="H712" s="199" t="str">
        <f>'CURVA ABC'!F716</f>
        <v/>
      </c>
      <c r="I712" s="199" t="e">
        <f>VLOOKUP(Tabela5[[#This Row],[PRODUTO]],'CURVA ABC'!$H$10:$M$404,2,0)</f>
        <v>#N/A</v>
      </c>
      <c r="J712" s="197" t="e">
        <f>VLOOKUP(Tabela5[[#This Row],[PRODUTO]],'CURVA ABC'!$H$10:$M$404,3,0)</f>
        <v>#N/A</v>
      </c>
      <c r="K712" s="197" t="e">
        <f>VLOOKUP(Tabela5[[#This Row],[PRODUTO]],'CURVA ABC'!$H$10:$M$404,4,0)</f>
        <v>#N/A</v>
      </c>
      <c r="L712" s="198">
        <f>IFERROR(Tabela5[[#This Row],[VALOR.]]/'CURVA ABC'!$J$2,0)</f>
        <v>0</v>
      </c>
      <c r="M712" s="198" t="e">
        <f>VLOOKUP(Tabela5[[#This Row],[PRODUTO]],'CURVA ABC'!$H$10:$M$404,5,0)</f>
        <v>#N/A</v>
      </c>
      <c r="N712" s="199" t="e">
        <f>VLOOKUP(Tabela5[[#This Row],[PRODUTO]],'CURVA ABC'!$H$10:$M$404,6,0)</f>
        <v>#N/A</v>
      </c>
      <c r="O712" s="197" t="e">
        <f>IF(AND(COMPARATIVO!$H712="",COMPARATIVO!$N712=""),"",IF(COMPARATIVO!$H712=COMPARATIVO!$N712,"EQUILIBRADO",IF(AND(COMPARATIVO!$H712="A",COMPARATIVO!$N712="B"),"GIRO BAIXO",IF(AND(COMPARATIVO!$H712="A",COMPARATIVO!$N712="C"),"GIRO MUITO BAIXO",IF(AND(COMPARATIVO!$H712="B",COMPARATIVO!$N712="A"),"GIRO ALTO",IF(AND(COMPARATIVO!$H712="B",COMPARATIVO!$N712="C"),"GIRO BAIXO",IF(AND(COMPARATIVO!$H712="C",COMPARATIVO!$N712="A"),"GIRO MUITO ALTO",IF(AND(COMPARATIVO!$H712="C",COMPARATIVO!$N712="B"),"GIRO ALTO",""))))))))</f>
        <v>#N/A</v>
      </c>
    </row>
    <row r="713" spans="1:15" x14ac:dyDescent="0.25">
      <c r="A713" s="200">
        <f>'CURVA ABC'!A717</f>
        <v>0</v>
      </c>
      <c r="B713" s="200" t="str">
        <f>IFERROR(VLOOKUP(Tabela5[[#This Row],[PRODUTO]],CADASTRO!$B$2:$C$393,2,0),"")</f>
        <v/>
      </c>
      <c r="C713" s="200">
        <f>'CURVA ABC'!B717</f>
        <v>0</v>
      </c>
      <c r="D713" s="194">
        <f>'CURVA ABC'!C717</f>
        <v>0</v>
      </c>
      <c r="E713" s="194">
        <f>'CURVA ABC'!D717</f>
        <v>0</v>
      </c>
      <c r="F713" s="195">
        <f>IFERROR(Tabela5[[#This Row],[VALOR]]/'CURVA ABC'!$C$2,0)</f>
        <v>0</v>
      </c>
      <c r="G713" s="195">
        <f>'CURVA ABC'!E717</f>
        <v>0</v>
      </c>
      <c r="H713" s="196" t="str">
        <f>'CURVA ABC'!F717</f>
        <v/>
      </c>
      <c r="I713" s="196" t="e">
        <f>VLOOKUP(Tabela5[[#This Row],[PRODUTO]],'CURVA ABC'!$H$10:$M$404,2,0)</f>
        <v>#N/A</v>
      </c>
      <c r="J713" s="194" t="e">
        <f>VLOOKUP(Tabela5[[#This Row],[PRODUTO]],'CURVA ABC'!$H$10:$M$404,3,0)</f>
        <v>#N/A</v>
      </c>
      <c r="K713" s="194" t="e">
        <f>VLOOKUP(Tabela5[[#This Row],[PRODUTO]],'CURVA ABC'!$H$10:$M$404,4,0)</f>
        <v>#N/A</v>
      </c>
      <c r="L713" s="195">
        <f>IFERROR(Tabela5[[#This Row],[VALOR.]]/'CURVA ABC'!$J$2,0)</f>
        <v>0</v>
      </c>
      <c r="M713" s="195" t="e">
        <f>VLOOKUP(Tabela5[[#This Row],[PRODUTO]],'CURVA ABC'!$H$10:$M$404,5,0)</f>
        <v>#N/A</v>
      </c>
      <c r="N713" s="196" t="e">
        <f>VLOOKUP(Tabela5[[#This Row],[PRODUTO]],'CURVA ABC'!$H$10:$M$404,6,0)</f>
        <v>#N/A</v>
      </c>
      <c r="O713" s="194" t="e">
        <f>IF(AND(COMPARATIVO!$H713="",COMPARATIVO!$N713=""),"",IF(COMPARATIVO!$H713=COMPARATIVO!$N713,"EQUILIBRADO",IF(AND(COMPARATIVO!$H713="A",COMPARATIVO!$N713="B"),"GIRO BAIXO",IF(AND(COMPARATIVO!$H713="A",COMPARATIVO!$N713="C"),"GIRO MUITO BAIXO",IF(AND(COMPARATIVO!$H713="B",COMPARATIVO!$N713="A"),"GIRO ALTO",IF(AND(COMPARATIVO!$H713="B",COMPARATIVO!$N713="C"),"GIRO BAIXO",IF(AND(COMPARATIVO!$H713="C",COMPARATIVO!$N713="A"),"GIRO MUITO ALTO",IF(AND(COMPARATIVO!$H713="C",COMPARATIVO!$N713="B"),"GIRO ALTO",""))))))))</f>
        <v>#N/A</v>
      </c>
    </row>
    <row r="714" spans="1:15" x14ac:dyDescent="0.25">
      <c r="A714" s="201">
        <f>'CURVA ABC'!A718</f>
        <v>0</v>
      </c>
      <c r="B714" s="201" t="str">
        <f>IFERROR(VLOOKUP(Tabela5[[#This Row],[PRODUTO]],CADASTRO!$B$2:$C$393,2,0),"")</f>
        <v/>
      </c>
      <c r="C714" s="201">
        <f>'CURVA ABC'!B718</f>
        <v>0</v>
      </c>
      <c r="D714" s="197">
        <f>'CURVA ABC'!C718</f>
        <v>0</v>
      </c>
      <c r="E714" s="197">
        <f>'CURVA ABC'!D718</f>
        <v>0</v>
      </c>
      <c r="F714" s="198">
        <f>IFERROR(Tabela5[[#This Row],[VALOR]]/'CURVA ABC'!$C$2,0)</f>
        <v>0</v>
      </c>
      <c r="G714" s="198">
        <f>'CURVA ABC'!E718</f>
        <v>0</v>
      </c>
      <c r="H714" s="199" t="str">
        <f>'CURVA ABC'!F718</f>
        <v/>
      </c>
      <c r="I714" s="199" t="e">
        <f>VLOOKUP(Tabela5[[#This Row],[PRODUTO]],'CURVA ABC'!$H$10:$M$404,2,0)</f>
        <v>#N/A</v>
      </c>
      <c r="J714" s="197" t="e">
        <f>VLOOKUP(Tabela5[[#This Row],[PRODUTO]],'CURVA ABC'!$H$10:$M$404,3,0)</f>
        <v>#N/A</v>
      </c>
      <c r="K714" s="197" t="e">
        <f>VLOOKUP(Tabela5[[#This Row],[PRODUTO]],'CURVA ABC'!$H$10:$M$404,4,0)</f>
        <v>#N/A</v>
      </c>
      <c r="L714" s="198">
        <f>IFERROR(Tabela5[[#This Row],[VALOR.]]/'CURVA ABC'!$J$2,0)</f>
        <v>0</v>
      </c>
      <c r="M714" s="198" t="e">
        <f>VLOOKUP(Tabela5[[#This Row],[PRODUTO]],'CURVA ABC'!$H$10:$M$404,5,0)</f>
        <v>#N/A</v>
      </c>
      <c r="N714" s="199" t="e">
        <f>VLOOKUP(Tabela5[[#This Row],[PRODUTO]],'CURVA ABC'!$H$10:$M$404,6,0)</f>
        <v>#N/A</v>
      </c>
      <c r="O714" s="197" t="e">
        <f>IF(AND(COMPARATIVO!$H714="",COMPARATIVO!$N714=""),"",IF(COMPARATIVO!$H714=COMPARATIVO!$N714,"EQUILIBRADO",IF(AND(COMPARATIVO!$H714="A",COMPARATIVO!$N714="B"),"GIRO BAIXO",IF(AND(COMPARATIVO!$H714="A",COMPARATIVO!$N714="C"),"GIRO MUITO BAIXO",IF(AND(COMPARATIVO!$H714="B",COMPARATIVO!$N714="A"),"GIRO ALTO",IF(AND(COMPARATIVO!$H714="B",COMPARATIVO!$N714="C"),"GIRO BAIXO",IF(AND(COMPARATIVO!$H714="C",COMPARATIVO!$N714="A"),"GIRO MUITO ALTO",IF(AND(COMPARATIVO!$H714="C",COMPARATIVO!$N714="B"),"GIRO ALTO",""))))))))</f>
        <v>#N/A</v>
      </c>
    </row>
    <row r="715" spans="1:15" x14ac:dyDescent="0.25">
      <c r="A715" s="200">
        <f>'CURVA ABC'!A719</f>
        <v>0</v>
      </c>
      <c r="B715" s="200" t="str">
        <f>IFERROR(VLOOKUP(Tabela5[[#This Row],[PRODUTO]],CADASTRO!$B$2:$C$393,2,0),"")</f>
        <v/>
      </c>
      <c r="C715" s="200">
        <f>'CURVA ABC'!B719</f>
        <v>0</v>
      </c>
      <c r="D715" s="194">
        <f>'CURVA ABC'!C719</f>
        <v>0</v>
      </c>
      <c r="E715" s="194">
        <f>'CURVA ABC'!D719</f>
        <v>0</v>
      </c>
      <c r="F715" s="195">
        <f>IFERROR(Tabela5[[#This Row],[VALOR]]/'CURVA ABC'!$C$2,0)</f>
        <v>0</v>
      </c>
      <c r="G715" s="195">
        <f>'CURVA ABC'!E719</f>
        <v>0</v>
      </c>
      <c r="H715" s="196" t="str">
        <f>'CURVA ABC'!F719</f>
        <v/>
      </c>
      <c r="I715" s="196" t="e">
        <f>VLOOKUP(Tabela5[[#This Row],[PRODUTO]],'CURVA ABC'!$H$10:$M$404,2,0)</f>
        <v>#N/A</v>
      </c>
      <c r="J715" s="194" t="e">
        <f>VLOOKUP(Tabela5[[#This Row],[PRODUTO]],'CURVA ABC'!$H$10:$M$404,3,0)</f>
        <v>#N/A</v>
      </c>
      <c r="K715" s="194" t="e">
        <f>VLOOKUP(Tabela5[[#This Row],[PRODUTO]],'CURVA ABC'!$H$10:$M$404,4,0)</f>
        <v>#N/A</v>
      </c>
      <c r="L715" s="195">
        <f>IFERROR(Tabela5[[#This Row],[VALOR.]]/'CURVA ABC'!$J$2,0)</f>
        <v>0</v>
      </c>
      <c r="M715" s="195" t="e">
        <f>VLOOKUP(Tabela5[[#This Row],[PRODUTO]],'CURVA ABC'!$H$10:$M$404,5,0)</f>
        <v>#N/A</v>
      </c>
      <c r="N715" s="196" t="e">
        <f>VLOOKUP(Tabela5[[#This Row],[PRODUTO]],'CURVA ABC'!$H$10:$M$404,6,0)</f>
        <v>#N/A</v>
      </c>
      <c r="O715" s="194" t="e">
        <f>IF(AND(COMPARATIVO!$H715="",COMPARATIVO!$N715=""),"",IF(COMPARATIVO!$H715=COMPARATIVO!$N715,"EQUILIBRADO",IF(AND(COMPARATIVO!$H715="A",COMPARATIVO!$N715="B"),"GIRO BAIXO",IF(AND(COMPARATIVO!$H715="A",COMPARATIVO!$N715="C"),"GIRO MUITO BAIXO",IF(AND(COMPARATIVO!$H715="B",COMPARATIVO!$N715="A"),"GIRO ALTO",IF(AND(COMPARATIVO!$H715="B",COMPARATIVO!$N715="C"),"GIRO BAIXO",IF(AND(COMPARATIVO!$H715="C",COMPARATIVO!$N715="A"),"GIRO MUITO ALTO",IF(AND(COMPARATIVO!$H715="C",COMPARATIVO!$N715="B"),"GIRO ALTO",""))))))))</f>
        <v>#N/A</v>
      </c>
    </row>
    <row r="716" spans="1:15" x14ac:dyDescent="0.25">
      <c r="A716" s="201">
        <f>'CURVA ABC'!A720</f>
        <v>0</v>
      </c>
      <c r="B716" s="201" t="str">
        <f>IFERROR(VLOOKUP(Tabela5[[#This Row],[PRODUTO]],CADASTRO!$B$2:$C$393,2,0),"")</f>
        <v/>
      </c>
      <c r="C716" s="201">
        <f>'CURVA ABC'!B720</f>
        <v>0</v>
      </c>
      <c r="D716" s="197">
        <f>'CURVA ABC'!C720</f>
        <v>0</v>
      </c>
      <c r="E716" s="197">
        <f>'CURVA ABC'!D720</f>
        <v>0</v>
      </c>
      <c r="F716" s="198">
        <f>IFERROR(Tabela5[[#This Row],[VALOR]]/'CURVA ABC'!$C$2,0)</f>
        <v>0</v>
      </c>
      <c r="G716" s="198">
        <f>'CURVA ABC'!E720</f>
        <v>0</v>
      </c>
      <c r="H716" s="199" t="str">
        <f>'CURVA ABC'!F720</f>
        <v/>
      </c>
      <c r="I716" s="199" t="e">
        <f>VLOOKUP(Tabela5[[#This Row],[PRODUTO]],'CURVA ABC'!$H$10:$M$404,2,0)</f>
        <v>#N/A</v>
      </c>
      <c r="J716" s="197" t="e">
        <f>VLOOKUP(Tabela5[[#This Row],[PRODUTO]],'CURVA ABC'!$H$10:$M$404,3,0)</f>
        <v>#N/A</v>
      </c>
      <c r="K716" s="197" t="e">
        <f>VLOOKUP(Tabela5[[#This Row],[PRODUTO]],'CURVA ABC'!$H$10:$M$404,4,0)</f>
        <v>#N/A</v>
      </c>
      <c r="L716" s="198">
        <f>IFERROR(Tabela5[[#This Row],[VALOR.]]/'CURVA ABC'!$J$2,0)</f>
        <v>0</v>
      </c>
      <c r="M716" s="198" t="e">
        <f>VLOOKUP(Tabela5[[#This Row],[PRODUTO]],'CURVA ABC'!$H$10:$M$404,5,0)</f>
        <v>#N/A</v>
      </c>
      <c r="N716" s="199" t="e">
        <f>VLOOKUP(Tabela5[[#This Row],[PRODUTO]],'CURVA ABC'!$H$10:$M$404,6,0)</f>
        <v>#N/A</v>
      </c>
      <c r="O716" s="197" t="e">
        <f>IF(AND(COMPARATIVO!$H716="",COMPARATIVO!$N716=""),"",IF(COMPARATIVO!$H716=COMPARATIVO!$N716,"EQUILIBRADO",IF(AND(COMPARATIVO!$H716="A",COMPARATIVO!$N716="B"),"GIRO BAIXO",IF(AND(COMPARATIVO!$H716="A",COMPARATIVO!$N716="C"),"GIRO MUITO BAIXO",IF(AND(COMPARATIVO!$H716="B",COMPARATIVO!$N716="A"),"GIRO ALTO",IF(AND(COMPARATIVO!$H716="B",COMPARATIVO!$N716="C"),"GIRO BAIXO",IF(AND(COMPARATIVO!$H716="C",COMPARATIVO!$N716="A"),"GIRO MUITO ALTO",IF(AND(COMPARATIVO!$H716="C",COMPARATIVO!$N716="B"),"GIRO ALTO",""))))))))</f>
        <v>#N/A</v>
      </c>
    </row>
    <row r="717" spans="1:15" x14ac:dyDescent="0.25">
      <c r="A717" s="200">
        <f>'CURVA ABC'!A721</f>
        <v>0</v>
      </c>
      <c r="B717" s="200" t="str">
        <f>IFERROR(VLOOKUP(Tabela5[[#This Row],[PRODUTO]],CADASTRO!$B$2:$C$393,2,0),"")</f>
        <v/>
      </c>
      <c r="C717" s="200">
        <f>'CURVA ABC'!B721</f>
        <v>0</v>
      </c>
      <c r="D717" s="194">
        <f>'CURVA ABC'!C721</f>
        <v>0</v>
      </c>
      <c r="E717" s="194">
        <f>'CURVA ABC'!D721</f>
        <v>0</v>
      </c>
      <c r="F717" s="195">
        <f>IFERROR(Tabela5[[#This Row],[VALOR]]/'CURVA ABC'!$C$2,0)</f>
        <v>0</v>
      </c>
      <c r="G717" s="195">
        <f>'CURVA ABC'!E721</f>
        <v>0</v>
      </c>
      <c r="H717" s="196" t="str">
        <f>'CURVA ABC'!F721</f>
        <v/>
      </c>
      <c r="I717" s="196" t="e">
        <f>VLOOKUP(Tabela5[[#This Row],[PRODUTO]],'CURVA ABC'!$H$10:$M$404,2,0)</f>
        <v>#N/A</v>
      </c>
      <c r="J717" s="194" t="e">
        <f>VLOOKUP(Tabela5[[#This Row],[PRODUTO]],'CURVA ABC'!$H$10:$M$404,3,0)</f>
        <v>#N/A</v>
      </c>
      <c r="K717" s="194" t="e">
        <f>VLOOKUP(Tabela5[[#This Row],[PRODUTO]],'CURVA ABC'!$H$10:$M$404,4,0)</f>
        <v>#N/A</v>
      </c>
      <c r="L717" s="195">
        <f>IFERROR(Tabela5[[#This Row],[VALOR.]]/'CURVA ABC'!$J$2,0)</f>
        <v>0</v>
      </c>
      <c r="M717" s="195" t="e">
        <f>VLOOKUP(Tabela5[[#This Row],[PRODUTO]],'CURVA ABC'!$H$10:$M$404,5,0)</f>
        <v>#N/A</v>
      </c>
      <c r="N717" s="196" t="e">
        <f>VLOOKUP(Tabela5[[#This Row],[PRODUTO]],'CURVA ABC'!$H$10:$M$404,6,0)</f>
        <v>#N/A</v>
      </c>
      <c r="O717" s="194" t="e">
        <f>IF(AND(COMPARATIVO!$H717="",COMPARATIVO!$N717=""),"",IF(COMPARATIVO!$H717=COMPARATIVO!$N717,"EQUILIBRADO",IF(AND(COMPARATIVO!$H717="A",COMPARATIVO!$N717="B"),"GIRO BAIXO",IF(AND(COMPARATIVO!$H717="A",COMPARATIVO!$N717="C"),"GIRO MUITO BAIXO",IF(AND(COMPARATIVO!$H717="B",COMPARATIVO!$N717="A"),"GIRO ALTO",IF(AND(COMPARATIVO!$H717="B",COMPARATIVO!$N717="C"),"GIRO BAIXO",IF(AND(COMPARATIVO!$H717="C",COMPARATIVO!$N717="A"),"GIRO MUITO ALTO",IF(AND(COMPARATIVO!$H717="C",COMPARATIVO!$N717="B"),"GIRO ALTO",""))))))))</f>
        <v>#N/A</v>
      </c>
    </row>
    <row r="718" spans="1:15" x14ac:dyDescent="0.25">
      <c r="A718" s="201">
        <f>'CURVA ABC'!A722</f>
        <v>0</v>
      </c>
      <c r="B718" s="201" t="str">
        <f>IFERROR(VLOOKUP(Tabela5[[#This Row],[PRODUTO]],CADASTRO!$B$2:$C$393,2,0),"")</f>
        <v/>
      </c>
      <c r="C718" s="201">
        <f>'CURVA ABC'!B722</f>
        <v>0</v>
      </c>
      <c r="D718" s="197">
        <f>'CURVA ABC'!C722</f>
        <v>0</v>
      </c>
      <c r="E718" s="197">
        <f>'CURVA ABC'!D722</f>
        <v>0</v>
      </c>
      <c r="F718" s="198">
        <f>IFERROR(Tabela5[[#This Row],[VALOR]]/'CURVA ABC'!$C$2,0)</f>
        <v>0</v>
      </c>
      <c r="G718" s="198">
        <f>'CURVA ABC'!E722</f>
        <v>0</v>
      </c>
      <c r="H718" s="199" t="str">
        <f>'CURVA ABC'!F722</f>
        <v/>
      </c>
      <c r="I718" s="199" t="e">
        <f>VLOOKUP(Tabela5[[#This Row],[PRODUTO]],'CURVA ABC'!$H$10:$M$404,2,0)</f>
        <v>#N/A</v>
      </c>
      <c r="J718" s="197" t="e">
        <f>VLOOKUP(Tabela5[[#This Row],[PRODUTO]],'CURVA ABC'!$H$10:$M$404,3,0)</f>
        <v>#N/A</v>
      </c>
      <c r="K718" s="197" t="e">
        <f>VLOOKUP(Tabela5[[#This Row],[PRODUTO]],'CURVA ABC'!$H$10:$M$404,4,0)</f>
        <v>#N/A</v>
      </c>
      <c r="L718" s="198">
        <f>IFERROR(Tabela5[[#This Row],[VALOR.]]/'CURVA ABC'!$J$2,0)</f>
        <v>0</v>
      </c>
      <c r="M718" s="198" t="e">
        <f>VLOOKUP(Tabela5[[#This Row],[PRODUTO]],'CURVA ABC'!$H$10:$M$404,5,0)</f>
        <v>#N/A</v>
      </c>
      <c r="N718" s="199" t="e">
        <f>VLOOKUP(Tabela5[[#This Row],[PRODUTO]],'CURVA ABC'!$H$10:$M$404,6,0)</f>
        <v>#N/A</v>
      </c>
      <c r="O718" s="197" t="e">
        <f>IF(AND(COMPARATIVO!$H718="",COMPARATIVO!$N718=""),"",IF(COMPARATIVO!$H718=COMPARATIVO!$N718,"EQUILIBRADO",IF(AND(COMPARATIVO!$H718="A",COMPARATIVO!$N718="B"),"GIRO BAIXO",IF(AND(COMPARATIVO!$H718="A",COMPARATIVO!$N718="C"),"GIRO MUITO BAIXO",IF(AND(COMPARATIVO!$H718="B",COMPARATIVO!$N718="A"),"GIRO ALTO",IF(AND(COMPARATIVO!$H718="B",COMPARATIVO!$N718="C"),"GIRO BAIXO",IF(AND(COMPARATIVO!$H718="C",COMPARATIVO!$N718="A"),"GIRO MUITO ALTO",IF(AND(COMPARATIVO!$H718="C",COMPARATIVO!$N718="B"),"GIRO ALTO",""))))))))</f>
        <v>#N/A</v>
      </c>
    </row>
    <row r="719" spans="1:15" x14ac:dyDescent="0.25">
      <c r="A719" s="200">
        <f>'CURVA ABC'!A723</f>
        <v>0</v>
      </c>
      <c r="B719" s="200" t="str">
        <f>IFERROR(VLOOKUP(Tabela5[[#This Row],[PRODUTO]],CADASTRO!$B$2:$C$393,2,0),"")</f>
        <v/>
      </c>
      <c r="C719" s="200">
        <f>'CURVA ABC'!B723</f>
        <v>0</v>
      </c>
      <c r="D719" s="194">
        <f>'CURVA ABC'!C723</f>
        <v>0</v>
      </c>
      <c r="E719" s="194">
        <f>'CURVA ABC'!D723</f>
        <v>0</v>
      </c>
      <c r="F719" s="195">
        <f>IFERROR(Tabela5[[#This Row],[VALOR]]/'CURVA ABC'!$C$2,0)</f>
        <v>0</v>
      </c>
      <c r="G719" s="195">
        <f>'CURVA ABC'!E723</f>
        <v>0</v>
      </c>
      <c r="H719" s="196" t="str">
        <f>'CURVA ABC'!F723</f>
        <v/>
      </c>
      <c r="I719" s="196" t="e">
        <f>VLOOKUP(Tabela5[[#This Row],[PRODUTO]],'CURVA ABC'!$H$10:$M$404,2,0)</f>
        <v>#N/A</v>
      </c>
      <c r="J719" s="194" t="e">
        <f>VLOOKUP(Tabela5[[#This Row],[PRODUTO]],'CURVA ABC'!$H$10:$M$404,3,0)</f>
        <v>#N/A</v>
      </c>
      <c r="K719" s="194" t="e">
        <f>VLOOKUP(Tabela5[[#This Row],[PRODUTO]],'CURVA ABC'!$H$10:$M$404,4,0)</f>
        <v>#N/A</v>
      </c>
      <c r="L719" s="195">
        <f>IFERROR(Tabela5[[#This Row],[VALOR.]]/'CURVA ABC'!$J$2,0)</f>
        <v>0</v>
      </c>
      <c r="M719" s="195" t="e">
        <f>VLOOKUP(Tabela5[[#This Row],[PRODUTO]],'CURVA ABC'!$H$10:$M$404,5,0)</f>
        <v>#N/A</v>
      </c>
      <c r="N719" s="196" t="e">
        <f>VLOOKUP(Tabela5[[#This Row],[PRODUTO]],'CURVA ABC'!$H$10:$M$404,6,0)</f>
        <v>#N/A</v>
      </c>
      <c r="O719" s="194" t="e">
        <f>IF(AND(COMPARATIVO!$H719="",COMPARATIVO!$N719=""),"",IF(COMPARATIVO!$H719=COMPARATIVO!$N719,"EQUILIBRADO",IF(AND(COMPARATIVO!$H719="A",COMPARATIVO!$N719="B"),"GIRO BAIXO",IF(AND(COMPARATIVO!$H719="A",COMPARATIVO!$N719="C"),"GIRO MUITO BAIXO",IF(AND(COMPARATIVO!$H719="B",COMPARATIVO!$N719="A"),"GIRO ALTO",IF(AND(COMPARATIVO!$H719="B",COMPARATIVO!$N719="C"),"GIRO BAIXO",IF(AND(COMPARATIVO!$H719="C",COMPARATIVO!$N719="A"),"GIRO MUITO ALTO",IF(AND(COMPARATIVO!$H719="C",COMPARATIVO!$N719="B"),"GIRO ALTO",""))))))))</f>
        <v>#N/A</v>
      </c>
    </row>
    <row r="720" spans="1:15" x14ac:dyDescent="0.25">
      <c r="A720" s="201">
        <f>'CURVA ABC'!A724</f>
        <v>0</v>
      </c>
      <c r="B720" s="201" t="str">
        <f>IFERROR(VLOOKUP(Tabela5[[#This Row],[PRODUTO]],CADASTRO!$B$2:$C$393,2,0),"")</f>
        <v/>
      </c>
      <c r="C720" s="201">
        <f>'CURVA ABC'!B724</f>
        <v>0</v>
      </c>
      <c r="D720" s="197">
        <f>'CURVA ABC'!C724</f>
        <v>0</v>
      </c>
      <c r="E720" s="197">
        <f>'CURVA ABC'!D724</f>
        <v>0</v>
      </c>
      <c r="F720" s="198">
        <f>IFERROR(Tabela5[[#This Row],[VALOR]]/'CURVA ABC'!$C$2,0)</f>
        <v>0</v>
      </c>
      <c r="G720" s="198">
        <f>'CURVA ABC'!E724</f>
        <v>0</v>
      </c>
      <c r="H720" s="199" t="str">
        <f>'CURVA ABC'!F724</f>
        <v/>
      </c>
      <c r="I720" s="199" t="e">
        <f>VLOOKUP(Tabela5[[#This Row],[PRODUTO]],'CURVA ABC'!$H$10:$M$404,2,0)</f>
        <v>#N/A</v>
      </c>
      <c r="J720" s="197" t="e">
        <f>VLOOKUP(Tabela5[[#This Row],[PRODUTO]],'CURVA ABC'!$H$10:$M$404,3,0)</f>
        <v>#N/A</v>
      </c>
      <c r="K720" s="197" t="e">
        <f>VLOOKUP(Tabela5[[#This Row],[PRODUTO]],'CURVA ABC'!$H$10:$M$404,4,0)</f>
        <v>#N/A</v>
      </c>
      <c r="L720" s="198">
        <f>IFERROR(Tabela5[[#This Row],[VALOR.]]/'CURVA ABC'!$J$2,0)</f>
        <v>0</v>
      </c>
      <c r="M720" s="198" t="e">
        <f>VLOOKUP(Tabela5[[#This Row],[PRODUTO]],'CURVA ABC'!$H$10:$M$404,5,0)</f>
        <v>#N/A</v>
      </c>
      <c r="N720" s="199" t="e">
        <f>VLOOKUP(Tabela5[[#This Row],[PRODUTO]],'CURVA ABC'!$H$10:$M$404,6,0)</f>
        <v>#N/A</v>
      </c>
      <c r="O720" s="197" t="e">
        <f>IF(AND(COMPARATIVO!$H720="",COMPARATIVO!$N720=""),"",IF(COMPARATIVO!$H720=COMPARATIVO!$N720,"EQUILIBRADO",IF(AND(COMPARATIVO!$H720="A",COMPARATIVO!$N720="B"),"GIRO BAIXO",IF(AND(COMPARATIVO!$H720="A",COMPARATIVO!$N720="C"),"GIRO MUITO BAIXO",IF(AND(COMPARATIVO!$H720="B",COMPARATIVO!$N720="A"),"GIRO ALTO",IF(AND(COMPARATIVO!$H720="B",COMPARATIVO!$N720="C"),"GIRO BAIXO",IF(AND(COMPARATIVO!$H720="C",COMPARATIVO!$N720="A"),"GIRO MUITO ALTO",IF(AND(COMPARATIVO!$H720="C",COMPARATIVO!$N720="B"),"GIRO ALTO",""))))))))</f>
        <v>#N/A</v>
      </c>
    </row>
    <row r="721" spans="1:15" x14ac:dyDescent="0.25">
      <c r="A721" s="200">
        <f>'CURVA ABC'!A725</f>
        <v>0</v>
      </c>
      <c r="B721" s="200" t="str">
        <f>IFERROR(VLOOKUP(Tabela5[[#This Row],[PRODUTO]],CADASTRO!$B$2:$C$393,2,0),"")</f>
        <v/>
      </c>
      <c r="C721" s="200">
        <f>'CURVA ABC'!B725</f>
        <v>0</v>
      </c>
      <c r="D721" s="194">
        <f>'CURVA ABC'!C725</f>
        <v>0</v>
      </c>
      <c r="E721" s="194">
        <f>'CURVA ABC'!D725</f>
        <v>0</v>
      </c>
      <c r="F721" s="195">
        <f>IFERROR(Tabela5[[#This Row],[VALOR]]/'CURVA ABC'!$C$2,0)</f>
        <v>0</v>
      </c>
      <c r="G721" s="195">
        <f>'CURVA ABC'!E725</f>
        <v>0</v>
      </c>
      <c r="H721" s="196" t="str">
        <f>'CURVA ABC'!F725</f>
        <v/>
      </c>
      <c r="I721" s="196" t="e">
        <f>VLOOKUP(Tabela5[[#This Row],[PRODUTO]],'CURVA ABC'!$H$10:$M$404,2,0)</f>
        <v>#N/A</v>
      </c>
      <c r="J721" s="194" t="e">
        <f>VLOOKUP(Tabela5[[#This Row],[PRODUTO]],'CURVA ABC'!$H$10:$M$404,3,0)</f>
        <v>#N/A</v>
      </c>
      <c r="K721" s="194" t="e">
        <f>VLOOKUP(Tabela5[[#This Row],[PRODUTO]],'CURVA ABC'!$H$10:$M$404,4,0)</f>
        <v>#N/A</v>
      </c>
      <c r="L721" s="195">
        <f>IFERROR(Tabela5[[#This Row],[VALOR.]]/'CURVA ABC'!$J$2,0)</f>
        <v>0</v>
      </c>
      <c r="M721" s="195" t="e">
        <f>VLOOKUP(Tabela5[[#This Row],[PRODUTO]],'CURVA ABC'!$H$10:$M$404,5,0)</f>
        <v>#N/A</v>
      </c>
      <c r="N721" s="196" t="e">
        <f>VLOOKUP(Tabela5[[#This Row],[PRODUTO]],'CURVA ABC'!$H$10:$M$404,6,0)</f>
        <v>#N/A</v>
      </c>
      <c r="O721" s="194" t="e">
        <f>IF(AND(COMPARATIVO!$H721="",COMPARATIVO!$N721=""),"",IF(COMPARATIVO!$H721=COMPARATIVO!$N721,"EQUILIBRADO",IF(AND(COMPARATIVO!$H721="A",COMPARATIVO!$N721="B"),"GIRO BAIXO",IF(AND(COMPARATIVO!$H721="A",COMPARATIVO!$N721="C"),"GIRO MUITO BAIXO",IF(AND(COMPARATIVO!$H721="B",COMPARATIVO!$N721="A"),"GIRO ALTO",IF(AND(COMPARATIVO!$H721="B",COMPARATIVO!$N721="C"),"GIRO BAIXO",IF(AND(COMPARATIVO!$H721="C",COMPARATIVO!$N721="A"),"GIRO MUITO ALTO",IF(AND(COMPARATIVO!$H721="C",COMPARATIVO!$N721="B"),"GIRO ALTO",""))))))))</f>
        <v>#N/A</v>
      </c>
    </row>
    <row r="722" spans="1:15" x14ac:dyDescent="0.25">
      <c r="A722" s="201">
        <f>'CURVA ABC'!A726</f>
        <v>0</v>
      </c>
      <c r="B722" s="201" t="str">
        <f>IFERROR(VLOOKUP(Tabela5[[#This Row],[PRODUTO]],CADASTRO!$B$2:$C$393,2,0),"")</f>
        <v/>
      </c>
      <c r="C722" s="201">
        <f>'CURVA ABC'!B726</f>
        <v>0</v>
      </c>
      <c r="D722" s="197">
        <f>'CURVA ABC'!C726</f>
        <v>0</v>
      </c>
      <c r="E722" s="197">
        <f>'CURVA ABC'!D726</f>
        <v>0</v>
      </c>
      <c r="F722" s="198">
        <f>IFERROR(Tabela5[[#This Row],[VALOR]]/'CURVA ABC'!$C$2,0)</f>
        <v>0</v>
      </c>
      <c r="G722" s="198">
        <f>'CURVA ABC'!E726</f>
        <v>0</v>
      </c>
      <c r="H722" s="199" t="str">
        <f>'CURVA ABC'!F726</f>
        <v/>
      </c>
      <c r="I722" s="199" t="e">
        <f>VLOOKUP(Tabela5[[#This Row],[PRODUTO]],'CURVA ABC'!$H$10:$M$404,2,0)</f>
        <v>#N/A</v>
      </c>
      <c r="J722" s="197" t="e">
        <f>VLOOKUP(Tabela5[[#This Row],[PRODUTO]],'CURVA ABC'!$H$10:$M$404,3,0)</f>
        <v>#N/A</v>
      </c>
      <c r="K722" s="197" t="e">
        <f>VLOOKUP(Tabela5[[#This Row],[PRODUTO]],'CURVA ABC'!$H$10:$M$404,4,0)</f>
        <v>#N/A</v>
      </c>
      <c r="L722" s="198">
        <f>IFERROR(Tabela5[[#This Row],[VALOR.]]/'CURVA ABC'!$J$2,0)</f>
        <v>0</v>
      </c>
      <c r="M722" s="198" t="e">
        <f>VLOOKUP(Tabela5[[#This Row],[PRODUTO]],'CURVA ABC'!$H$10:$M$404,5,0)</f>
        <v>#N/A</v>
      </c>
      <c r="N722" s="199" t="e">
        <f>VLOOKUP(Tabela5[[#This Row],[PRODUTO]],'CURVA ABC'!$H$10:$M$404,6,0)</f>
        <v>#N/A</v>
      </c>
      <c r="O722" s="197" t="e">
        <f>IF(AND(COMPARATIVO!$H722="",COMPARATIVO!$N722=""),"",IF(COMPARATIVO!$H722=COMPARATIVO!$N722,"EQUILIBRADO",IF(AND(COMPARATIVO!$H722="A",COMPARATIVO!$N722="B"),"GIRO BAIXO",IF(AND(COMPARATIVO!$H722="A",COMPARATIVO!$N722="C"),"GIRO MUITO BAIXO",IF(AND(COMPARATIVO!$H722="B",COMPARATIVO!$N722="A"),"GIRO ALTO",IF(AND(COMPARATIVO!$H722="B",COMPARATIVO!$N722="C"),"GIRO BAIXO",IF(AND(COMPARATIVO!$H722="C",COMPARATIVO!$N722="A"),"GIRO MUITO ALTO",IF(AND(COMPARATIVO!$H722="C",COMPARATIVO!$N722="B"),"GIRO ALTO",""))))))))</f>
        <v>#N/A</v>
      </c>
    </row>
    <row r="723" spans="1:15" x14ac:dyDescent="0.25">
      <c r="A723" s="200">
        <f>'CURVA ABC'!A727</f>
        <v>0</v>
      </c>
      <c r="B723" s="200" t="str">
        <f>IFERROR(VLOOKUP(Tabela5[[#This Row],[PRODUTO]],CADASTRO!$B$2:$C$393,2,0),"")</f>
        <v/>
      </c>
      <c r="C723" s="200">
        <f>'CURVA ABC'!B727</f>
        <v>0</v>
      </c>
      <c r="D723" s="194">
        <f>'CURVA ABC'!C727</f>
        <v>0</v>
      </c>
      <c r="E723" s="194">
        <f>'CURVA ABC'!D727</f>
        <v>0</v>
      </c>
      <c r="F723" s="195">
        <f>IFERROR(Tabela5[[#This Row],[VALOR]]/'CURVA ABC'!$C$2,0)</f>
        <v>0</v>
      </c>
      <c r="G723" s="195">
        <f>'CURVA ABC'!E727</f>
        <v>0</v>
      </c>
      <c r="H723" s="196" t="str">
        <f>'CURVA ABC'!F727</f>
        <v/>
      </c>
      <c r="I723" s="196" t="e">
        <f>VLOOKUP(Tabela5[[#This Row],[PRODUTO]],'CURVA ABC'!$H$10:$M$404,2,0)</f>
        <v>#N/A</v>
      </c>
      <c r="J723" s="194" t="e">
        <f>VLOOKUP(Tabela5[[#This Row],[PRODUTO]],'CURVA ABC'!$H$10:$M$404,3,0)</f>
        <v>#N/A</v>
      </c>
      <c r="K723" s="194" t="e">
        <f>VLOOKUP(Tabela5[[#This Row],[PRODUTO]],'CURVA ABC'!$H$10:$M$404,4,0)</f>
        <v>#N/A</v>
      </c>
      <c r="L723" s="195">
        <f>IFERROR(Tabela5[[#This Row],[VALOR.]]/'CURVA ABC'!$J$2,0)</f>
        <v>0</v>
      </c>
      <c r="M723" s="195" t="e">
        <f>VLOOKUP(Tabela5[[#This Row],[PRODUTO]],'CURVA ABC'!$H$10:$M$404,5,0)</f>
        <v>#N/A</v>
      </c>
      <c r="N723" s="196" t="e">
        <f>VLOOKUP(Tabela5[[#This Row],[PRODUTO]],'CURVA ABC'!$H$10:$M$404,6,0)</f>
        <v>#N/A</v>
      </c>
      <c r="O723" s="194" t="e">
        <f>IF(AND(COMPARATIVO!$H723="",COMPARATIVO!$N723=""),"",IF(COMPARATIVO!$H723=COMPARATIVO!$N723,"EQUILIBRADO",IF(AND(COMPARATIVO!$H723="A",COMPARATIVO!$N723="B"),"GIRO BAIXO",IF(AND(COMPARATIVO!$H723="A",COMPARATIVO!$N723="C"),"GIRO MUITO BAIXO",IF(AND(COMPARATIVO!$H723="B",COMPARATIVO!$N723="A"),"GIRO ALTO",IF(AND(COMPARATIVO!$H723="B",COMPARATIVO!$N723="C"),"GIRO BAIXO",IF(AND(COMPARATIVO!$H723="C",COMPARATIVO!$N723="A"),"GIRO MUITO ALTO",IF(AND(COMPARATIVO!$H723="C",COMPARATIVO!$N723="B"),"GIRO ALTO",""))))))))</f>
        <v>#N/A</v>
      </c>
    </row>
    <row r="724" spans="1:15" x14ac:dyDescent="0.25">
      <c r="A724" s="201">
        <f>'CURVA ABC'!A728</f>
        <v>0</v>
      </c>
      <c r="B724" s="201" t="str">
        <f>IFERROR(VLOOKUP(Tabela5[[#This Row],[PRODUTO]],CADASTRO!$B$2:$C$393,2,0),"")</f>
        <v/>
      </c>
      <c r="C724" s="201">
        <f>'CURVA ABC'!B728</f>
        <v>0</v>
      </c>
      <c r="D724" s="197">
        <f>'CURVA ABC'!C728</f>
        <v>0</v>
      </c>
      <c r="E724" s="197">
        <f>'CURVA ABC'!D728</f>
        <v>0</v>
      </c>
      <c r="F724" s="198">
        <f>IFERROR(Tabela5[[#This Row],[VALOR]]/'CURVA ABC'!$C$2,0)</f>
        <v>0</v>
      </c>
      <c r="G724" s="198">
        <f>'CURVA ABC'!E728</f>
        <v>0</v>
      </c>
      <c r="H724" s="199" t="str">
        <f>'CURVA ABC'!F728</f>
        <v/>
      </c>
      <c r="I724" s="199" t="e">
        <f>VLOOKUP(Tabela5[[#This Row],[PRODUTO]],'CURVA ABC'!$H$10:$M$404,2,0)</f>
        <v>#N/A</v>
      </c>
      <c r="J724" s="197" t="e">
        <f>VLOOKUP(Tabela5[[#This Row],[PRODUTO]],'CURVA ABC'!$H$10:$M$404,3,0)</f>
        <v>#N/A</v>
      </c>
      <c r="K724" s="197" t="e">
        <f>VLOOKUP(Tabela5[[#This Row],[PRODUTO]],'CURVA ABC'!$H$10:$M$404,4,0)</f>
        <v>#N/A</v>
      </c>
      <c r="L724" s="198">
        <f>IFERROR(Tabela5[[#This Row],[VALOR.]]/'CURVA ABC'!$J$2,0)</f>
        <v>0</v>
      </c>
      <c r="M724" s="198" t="e">
        <f>VLOOKUP(Tabela5[[#This Row],[PRODUTO]],'CURVA ABC'!$H$10:$M$404,5,0)</f>
        <v>#N/A</v>
      </c>
      <c r="N724" s="199" t="e">
        <f>VLOOKUP(Tabela5[[#This Row],[PRODUTO]],'CURVA ABC'!$H$10:$M$404,6,0)</f>
        <v>#N/A</v>
      </c>
      <c r="O724" s="197" t="e">
        <f>IF(AND(COMPARATIVO!$H724="",COMPARATIVO!$N724=""),"",IF(COMPARATIVO!$H724=COMPARATIVO!$N724,"EQUILIBRADO",IF(AND(COMPARATIVO!$H724="A",COMPARATIVO!$N724="B"),"GIRO BAIXO",IF(AND(COMPARATIVO!$H724="A",COMPARATIVO!$N724="C"),"GIRO MUITO BAIXO",IF(AND(COMPARATIVO!$H724="B",COMPARATIVO!$N724="A"),"GIRO ALTO",IF(AND(COMPARATIVO!$H724="B",COMPARATIVO!$N724="C"),"GIRO BAIXO",IF(AND(COMPARATIVO!$H724="C",COMPARATIVO!$N724="A"),"GIRO MUITO ALTO",IF(AND(COMPARATIVO!$H724="C",COMPARATIVO!$N724="B"),"GIRO ALTO",""))))))))</f>
        <v>#N/A</v>
      </c>
    </row>
    <row r="725" spans="1:15" x14ac:dyDescent="0.25">
      <c r="A725" s="200">
        <f>'CURVA ABC'!A729</f>
        <v>0</v>
      </c>
      <c r="B725" s="200" t="str">
        <f>IFERROR(VLOOKUP(Tabela5[[#This Row],[PRODUTO]],CADASTRO!$B$2:$C$393,2,0),"")</f>
        <v/>
      </c>
      <c r="C725" s="200">
        <f>'CURVA ABC'!B729</f>
        <v>0</v>
      </c>
      <c r="D725" s="194">
        <f>'CURVA ABC'!C729</f>
        <v>0</v>
      </c>
      <c r="E725" s="194">
        <f>'CURVA ABC'!D729</f>
        <v>0</v>
      </c>
      <c r="F725" s="195">
        <f>IFERROR(Tabela5[[#This Row],[VALOR]]/'CURVA ABC'!$C$2,0)</f>
        <v>0</v>
      </c>
      <c r="G725" s="195">
        <f>'CURVA ABC'!E729</f>
        <v>0</v>
      </c>
      <c r="H725" s="196" t="str">
        <f>'CURVA ABC'!F729</f>
        <v/>
      </c>
      <c r="I725" s="196" t="e">
        <f>VLOOKUP(Tabela5[[#This Row],[PRODUTO]],'CURVA ABC'!$H$10:$M$404,2,0)</f>
        <v>#N/A</v>
      </c>
      <c r="J725" s="194" t="e">
        <f>VLOOKUP(Tabela5[[#This Row],[PRODUTO]],'CURVA ABC'!$H$10:$M$404,3,0)</f>
        <v>#N/A</v>
      </c>
      <c r="K725" s="194" t="e">
        <f>VLOOKUP(Tabela5[[#This Row],[PRODUTO]],'CURVA ABC'!$H$10:$M$404,4,0)</f>
        <v>#N/A</v>
      </c>
      <c r="L725" s="195">
        <f>IFERROR(Tabela5[[#This Row],[VALOR.]]/'CURVA ABC'!$J$2,0)</f>
        <v>0</v>
      </c>
      <c r="M725" s="195" t="e">
        <f>VLOOKUP(Tabela5[[#This Row],[PRODUTO]],'CURVA ABC'!$H$10:$M$404,5,0)</f>
        <v>#N/A</v>
      </c>
      <c r="N725" s="196" t="e">
        <f>VLOOKUP(Tabela5[[#This Row],[PRODUTO]],'CURVA ABC'!$H$10:$M$404,6,0)</f>
        <v>#N/A</v>
      </c>
      <c r="O725" s="194" t="e">
        <f>IF(AND(COMPARATIVO!$H725="",COMPARATIVO!$N725=""),"",IF(COMPARATIVO!$H725=COMPARATIVO!$N725,"EQUILIBRADO",IF(AND(COMPARATIVO!$H725="A",COMPARATIVO!$N725="B"),"GIRO BAIXO",IF(AND(COMPARATIVO!$H725="A",COMPARATIVO!$N725="C"),"GIRO MUITO BAIXO",IF(AND(COMPARATIVO!$H725="B",COMPARATIVO!$N725="A"),"GIRO ALTO",IF(AND(COMPARATIVO!$H725="B",COMPARATIVO!$N725="C"),"GIRO BAIXO",IF(AND(COMPARATIVO!$H725="C",COMPARATIVO!$N725="A"),"GIRO MUITO ALTO",IF(AND(COMPARATIVO!$H725="C",COMPARATIVO!$N725="B"),"GIRO ALTO",""))))))))</f>
        <v>#N/A</v>
      </c>
    </row>
    <row r="726" spans="1:15" x14ac:dyDescent="0.25">
      <c r="A726" s="201">
        <f>'CURVA ABC'!A730</f>
        <v>0</v>
      </c>
      <c r="B726" s="201" t="str">
        <f>IFERROR(VLOOKUP(Tabela5[[#This Row],[PRODUTO]],CADASTRO!$B$2:$C$393,2,0),"")</f>
        <v/>
      </c>
      <c r="C726" s="201">
        <f>'CURVA ABC'!B730</f>
        <v>0</v>
      </c>
      <c r="D726" s="197">
        <f>'CURVA ABC'!C730</f>
        <v>0</v>
      </c>
      <c r="E726" s="197">
        <f>'CURVA ABC'!D730</f>
        <v>0</v>
      </c>
      <c r="F726" s="198">
        <f>IFERROR(Tabela5[[#This Row],[VALOR]]/'CURVA ABC'!$C$2,0)</f>
        <v>0</v>
      </c>
      <c r="G726" s="198">
        <f>'CURVA ABC'!E730</f>
        <v>0</v>
      </c>
      <c r="H726" s="199" t="str">
        <f>'CURVA ABC'!F730</f>
        <v/>
      </c>
      <c r="I726" s="199" t="e">
        <f>VLOOKUP(Tabela5[[#This Row],[PRODUTO]],'CURVA ABC'!$H$10:$M$404,2,0)</f>
        <v>#N/A</v>
      </c>
      <c r="J726" s="197" t="e">
        <f>VLOOKUP(Tabela5[[#This Row],[PRODUTO]],'CURVA ABC'!$H$10:$M$404,3,0)</f>
        <v>#N/A</v>
      </c>
      <c r="K726" s="197" t="e">
        <f>VLOOKUP(Tabela5[[#This Row],[PRODUTO]],'CURVA ABC'!$H$10:$M$404,4,0)</f>
        <v>#N/A</v>
      </c>
      <c r="L726" s="198">
        <f>IFERROR(Tabela5[[#This Row],[VALOR.]]/'CURVA ABC'!$J$2,0)</f>
        <v>0</v>
      </c>
      <c r="M726" s="198" t="e">
        <f>VLOOKUP(Tabela5[[#This Row],[PRODUTO]],'CURVA ABC'!$H$10:$M$404,5,0)</f>
        <v>#N/A</v>
      </c>
      <c r="N726" s="199" t="e">
        <f>VLOOKUP(Tabela5[[#This Row],[PRODUTO]],'CURVA ABC'!$H$10:$M$404,6,0)</f>
        <v>#N/A</v>
      </c>
      <c r="O726" s="197" t="e">
        <f>IF(AND(COMPARATIVO!$H726="",COMPARATIVO!$N726=""),"",IF(COMPARATIVO!$H726=COMPARATIVO!$N726,"EQUILIBRADO",IF(AND(COMPARATIVO!$H726="A",COMPARATIVO!$N726="B"),"GIRO BAIXO",IF(AND(COMPARATIVO!$H726="A",COMPARATIVO!$N726="C"),"GIRO MUITO BAIXO",IF(AND(COMPARATIVO!$H726="B",COMPARATIVO!$N726="A"),"GIRO ALTO",IF(AND(COMPARATIVO!$H726="B",COMPARATIVO!$N726="C"),"GIRO BAIXO",IF(AND(COMPARATIVO!$H726="C",COMPARATIVO!$N726="A"),"GIRO MUITO ALTO",IF(AND(COMPARATIVO!$H726="C",COMPARATIVO!$N726="B"),"GIRO ALTO",""))))))))</f>
        <v>#N/A</v>
      </c>
    </row>
    <row r="727" spans="1:15" x14ac:dyDescent="0.25">
      <c r="A727" s="200">
        <f>'CURVA ABC'!A731</f>
        <v>0</v>
      </c>
      <c r="B727" s="200" t="str">
        <f>IFERROR(VLOOKUP(Tabela5[[#This Row],[PRODUTO]],CADASTRO!$B$2:$C$393,2,0),"")</f>
        <v/>
      </c>
      <c r="C727" s="200">
        <f>'CURVA ABC'!B731</f>
        <v>0</v>
      </c>
      <c r="D727" s="194">
        <f>'CURVA ABC'!C731</f>
        <v>0</v>
      </c>
      <c r="E727" s="194">
        <f>'CURVA ABC'!D731</f>
        <v>0</v>
      </c>
      <c r="F727" s="195">
        <f>IFERROR(Tabela5[[#This Row],[VALOR]]/'CURVA ABC'!$C$2,0)</f>
        <v>0</v>
      </c>
      <c r="G727" s="195">
        <f>'CURVA ABC'!E731</f>
        <v>0</v>
      </c>
      <c r="H727" s="196" t="str">
        <f>'CURVA ABC'!F731</f>
        <v/>
      </c>
      <c r="I727" s="196" t="e">
        <f>VLOOKUP(Tabela5[[#This Row],[PRODUTO]],'CURVA ABC'!$H$10:$M$404,2,0)</f>
        <v>#N/A</v>
      </c>
      <c r="J727" s="194" t="e">
        <f>VLOOKUP(Tabela5[[#This Row],[PRODUTO]],'CURVA ABC'!$H$10:$M$404,3,0)</f>
        <v>#N/A</v>
      </c>
      <c r="K727" s="194" t="e">
        <f>VLOOKUP(Tabela5[[#This Row],[PRODUTO]],'CURVA ABC'!$H$10:$M$404,4,0)</f>
        <v>#N/A</v>
      </c>
      <c r="L727" s="195">
        <f>IFERROR(Tabela5[[#This Row],[VALOR.]]/'CURVA ABC'!$J$2,0)</f>
        <v>0</v>
      </c>
      <c r="M727" s="195" t="e">
        <f>VLOOKUP(Tabela5[[#This Row],[PRODUTO]],'CURVA ABC'!$H$10:$M$404,5,0)</f>
        <v>#N/A</v>
      </c>
      <c r="N727" s="196" t="e">
        <f>VLOOKUP(Tabela5[[#This Row],[PRODUTO]],'CURVA ABC'!$H$10:$M$404,6,0)</f>
        <v>#N/A</v>
      </c>
      <c r="O727" s="194" t="e">
        <f>IF(AND(COMPARATIVO!$H727="",COMPARATIVO!$N727=""),"",IF(COMPARATIVO!$H727=COMPARATIVO!$N727,"EQUILIBRADO",IF(AND(COMPARATIVO!$H727="A",COMPARATIVO!$N727="B"),"GIRO BAIXO",IF(AND(COMPARATIVO!$H727="A",COMPARATIVO!$N727="C"),"GIRO MUITO BAIXO",IF(AND(COMPARATIVO!$H727="B",COMPARATIVO!$N727="A"),"GIRO ALTO",IF(AND(COMPARATIVO!$H727="B",COMPARATIVO!$N727="C"),"GIRO BAIXO",IF(AND(COMPARATIVO!$H727="C",COMPARATIVO!$N727="A"),"GIRO MUITO ALTO",IF(AND(COMPARATIVO!$H727="C",COMPARATIVO!$N727="B"),"GIRO ALTO",""))))))))</f>
        <v>#N/A</v>
      </c>
    </row>
    <row r="728" spans="1:15" x14ac:dyDescent="0.25">
      <c r="A728" s="201">
        <f>'CURVA ABC'!A732</f>
        <v>0</v>
      </c>
      <c r="B728" s="201" t="str">
        <f>IFERROR(VLOOKUP(Tabela5[[#This Row],[PRODUTO]],CADASTRO!$B$2:$C$393,2,0),"")</f>
        <v/>
      </c>
      <c r="C728" s="201">
        <f>'CURVA ABC'!B732</f>
        <v>0</v>
      </c>
      <c r="D728" s="197">
        <f>'CURVA ABC'!C732</f>
        <v>0</v>
      </c>
      <c r="E728" s="197">
        <f>'CURVA ABC'!D732</f>
        <v>0</v>
      </c>
      <c r="F728" s="198">
        <f>IFERROR(Tabela5[[#This Row],[VALOR]]/'CURVA ABC'!$C$2,0)</f>
        <v>0</v>
      </c>
      <c r="G728" s="198">
        <f>'CURVA ABC'!E732</f>
        <v>0</v>
      </c>
      <c r="H728" s="199" t="str">
        <f>'CURVA ABC'!F732</f>
        <v/>
      </c>
      <c r="I728" s="199" t="e">
        <f>VLOOKUP(Tabela5[[#This Row],[PRODUTO]],'CURVA ABC'!$H$10:$M$404,2,0)</f>
        <v>#N/A</v>
      </c>
      <c r="J728" s="197" t="e">
        <f>VLOOKUP(Tabela5[[#This Row],[PRODUTO]],'CURVA ABC'!$H$10:$M$404,3,0)</f>
        <v>#N/A</v>
      </c>
      <c r="K728" s="197" t="e">
        <f>VLOOKUP(Tabela5[[#This Row],[PRODUTO]],'CURVA ABC'!$H$10:$M$404,4,0)</f>
        <v>#N/A</v>
      </c>
      <c r="L728" s="198">
        <f>IFERROR(Tabela5[[#This Row],[VALOR.]]/'CURVA ABC'!$J$2,0)</f>
        <v>0</v>
      </c>
      <c r="M728" s="198" t="e">
        <f>VLOOKUP(Tabela5[[#This Row],[PRODUTO]],'CURVA ABC'!$H$10:$M$404,5,0)</f>
        <v>#N/A</v>
      </c>
      <c r="N728" s="199" t="e">
        <f>VLOOKUP(Tabela5[[#This Row],[PRODUTO]],'CURVA ABC'!$H$10:$M$404,6,0)</f>
        <v>#N/A</v>
      </c>
      <c r="O728" s="197" t="e">
        <f>IF(AND(COMPARATIVO!$H728="",COMPARATIVO!$N728=""),"",IF(COMPARATIVO!$H728=COMPARATIVO!$N728,"EQUILIBRADO",IF(AND(COMPARATIVO!$H728="A",COMPARATIVO!$N728="B"),"GIRO BAIXO",IF(AND(COMPARATIVO!$H728="A",COMPARATIVO!$N728="C"),"GIRO MUITO BAIXO",IF(AND(COMPARATIVO!$H728="B",COMPARATIVO!$N728="A"),"GIRO ALTO",IF(AND(COMPARATIVO!$H728="B",COMPARATIVO!$N728="C"),"GIRO BAIXO",IF(AND(COMPARATIVO!$H728="C",COMPARATIVO!$N728="A"),"GIRO MUITO ALTO",IF(AND(COMPARATIVO!$H728="C",COMPARATIVO!$N728="B"),"GIRO ALTO",""))))))))</f>
        <v>#N/A</v>
      </c>
    </row>
    <row r="729" spans="1:15" x14ac:dyDescent="0.25">
      <c r="A729" s="200">
        <f>'CURVA ABC'!A733</f>
        <v>0</v>
      </c>
      <c r="B729" s="200" t="str">
        <f>IFERROR(VLOOKUP(Tabela5[[#This Row],[PRODUTO]],CADASTRO!$B$2:$C$393,2,0),"")</f>
        <v/>
      </c>
      <c r="C729" s="200">
        <f>'CURVA ABC'!B733</f>
        <v>0</v>
      </c>
      <c r="D729" s="194">
        <f>'CURVA ABC'!C733</f>
        <v>0</v>
      </c>
      <c r="E729" s="194">
        <f>'CURVA ABC'!D733</f>
        <v>0</v>
      </c>
      <c r="F729" s="195">
        <f>IFERROR(Tabela5[[#This Row],[VALOR]]/'CURVA ABC'!$C$2,0)</f>
        <v>0</v>
      </c>
      <c r="G729" s="195">
        <f>'CURVA ABC'!E733</f>
        <v>0</v>
      </c>
      <c r="H729" s="196" t="str">
        <f>'CURVA ABC'!F733</f>
        <v/>
      </c>
      <c r="I729" s="196" t="e">
        <f>VLOOKUP(Tabela5[[#This Row],[PRODUTO]],'CURVA ABC'!$H$10:$M$404,2,0)</f>
        <v>#N/A</v>
      </c>
      <c r="J729" s="194" t="e">
        <f>VLOOKUP(Tabela5[[#This Row],[PRODUTO]],'CURVA ABC'!$H$10:$M$404,3,0)</f>
        <v>#N/A</v>
      </c>
      <c r="K729" s="194" t="e">
        <f>VLOOKUP(Tabela5[[#This Row],[PRODUTO]],'CURVA ABC'!$H$10:$M$404,4,0)</f>
        <v>#N/A</v>
      </c>
      <c r="L729" s="195">
        <f>IFERROR(Tabela5[[#This Row],[VALOR.]]/'CURVA ABC'!$J$2,0)</f>
        <v>0</v>
      </c>
      <c r="M729" s="195" t="e">
        <f>VLOOKUP(Tabela5[[#This Row],[PRODUTO]],'CURVA ABC'!$H$10:$M$404,5,0)</f>
        <v>#N/A</v>
      </c>
      <c r="N729" s="196" t="e">
        <f>VLOOKUP(Tabela5[[#This Row],[PRODUTO]],'CURVA ABC'!$H$10:$M$404,6,0)</f>
        <v>#N/A</v>
      </c>
      <c r="O729" s="194" t="e">
        <f>IF(AND(COMPARATIVO!$H729="",COMPARATIVO!$N729=""),"",IF(COMPARATIVO!$H729=COMPARATIVO!$N729,"EQUILIBRADO",IF(AND(COMPARATIVO!$H729="A",COMPARATIVO!$N729="B"),"GIRO BAIXO",IF(AND(COMPARATIVO!$H729="A",COMPARATIVO!$N729="C"),"GIRO MUITO BAIXO",IF(AND(COMPARATIVO!$H729="B",COMPARATIVO!$N729="A"),"GIRO ALTO",IF(AND(COMPARATIVO!$H729="B",COMPARATIVO!$N729="C"),"GIRO BAIXO",IF(AND(COMPARATIVO!$H729="C",COMPARATIVO!$N729="A"),"GIRO MUITO ALTO",IF(AND(COMPARATIVO!$H729="C",COMPARATIVO!$N729="B"),"GIRO ALTO",""))))))))</f>
        <v>#N/A</v>
      </c>
    </row>
    <row r="730" spans="1:15" x14ac:dyDescent="0.25">
      <c r="A730" s="201">
        <f>'CURVA ABC'!A734</f>
        <v>0</v>
      </c>
      <c r="B730" s="201" t="str">
        <f>IFERROR(VLOOKUP(Tabela5[[#This Row],[PRODUTO]],CADASTRO!$B$2:$C$393,2,0),"")</f>
        <v/>
      </c>
      <c r="C730" s="201">
        <f>'CURVA ABC'!B734</f>
        <v>0</v>
      </c>
      <c r="D730" s="197">
        <f>'CURVA ABC'!C734</f>
        <v>0</v>
      </c>
      <c r="E730" s="197">
        <f>'CURVA ABC'!D734</f>
        <v>0</v>
      </c>
      <c r="F730" s="198">
        <f>IFERROR(Tabela5[[#This Row],[VALOR]]/'CURVA ABC'!$C$2,0)</f>
        <v>0</v>
      </c>
      <c r="G730" s="198">
        <f>'CURVA ABC'!E734</f>
        <v>0</v>
      </c>
      <c r="H730" s="199" t="str">
        <f>'CURVA ABC'!F734</f>
        <v/>
      </c>
      <c r="I730" s="199" t="e">
        <f>VLOOKUP(Tabela5[[#This Row],[PRODUTO]],'CURVA ABC'!$H$10:$M$404,2,0)</f>
        <v>#N/A</v>
      </c>
      <c r="J730" s="197" t="e">
        <f>VLOOKUP(Tabela5[[#This Row],[PRODUTO]],'CURVA ABC'!$H$10:$M$404,3,0)</f>
        <v>#N/A</v>
      </c>
      <c r="K730" s="197" t="e">
        <f>VLOOKUP(Tabela5[[#This Row],[PRODUTO]],'CURVA ABC'!$H$10:$M$404,4,0)</f>
        <v>#N/A</v>
      </c>
      <c r="L730" s="198">
        <f>IFERROR(Tabela5[[#This Row],[VALOR.]]/'CURVA ABC'!$J$2,0)</f>
        <v>0</v>
      </c>
      <c r="M730" s="198" t="e">
        <f>VLOOKUP(Tabela5[[#This Row],[PRODUTO]],'CURVA ABC'!$H$10:$M$404,5,0)</f>
        <v>#N/A</v>
      </c>
      <c r="N730" s="199" t="e">
        <f>VLOOKUP(Tabela5[[#This Row],[PRODUTO]],'CURVA ABC'!$H$10:$M$404,6,0)</f>
        <v>#N/A</v>
      </c>
      <c r="O730" s="197" t="e">
        <f>IF(AND(COMPARATIVO!$H730="",COMPARATIVO!$N730=""),"",IF(COMPARATIVO!$H730=COMPARATIVO!$N730,"EQUILIBRADO",IF(AND(COMPARATIVO!$H730="A",COMPARATIVO!$N730="B"),"GIRO BAIXO",IF(AND(COMPARATIVO!$H730="A",COMPARATIVO!$N730="C"),"GIRO MUITO BAIXO",IF(AND(COMPARATIVO!$H730="B",COMPARATIVO!$N730="A"),"GIRO ALTO",IF(AND(COMPARATIVO!$H730="B",COMPARATIVO!$N730="C"),"GIRO BAIXO",IF(AND(COMPARATIVO!$H730="C",COMPARATIVO!$N730="A"),"GIRO MUITO ALTO",IF(AND(COMPARATIVO!$H730="C",COMPARATIVO!$N730="B"),"GIRO ALTO",""))))))))</f>
        <v>#N/A</v>
      </c>
    </row>
    <row r="731" spans="1:15" x14ac:dyDescent="0.25">
      <c r="A731" s="200">
        <f>'CURVA ABC'!A735</f>
        <v>0</v>
      </c>
      <c r="B731" s="200" t="str">
        <f>IFERROR(VLOOKUP(Tabela5[[#This Row],[PRODUTO]],CADASTRO!$B$2:$C$393,2,0),"")</f>
        <v/>
      </c>
      <c r="C731" s="200">
        <f>'CURVA ABC'!B735</f>
        <v>0</v>
      </c>
      <c r="D731" s="194">
        <f>'CURVA ABC'!C735</f>
        <v>0</v>
      </c>
      <c r="E731" s="194">
        <f>'CURVA ABC'!D735</f>
        <v>0</v>
      </c>
      <c r="F731" s="195">
        <f>IFERROR(Tabela5[[#This Row],[VALOR]]/'CURVA ABC'!$C$2,0)</f>
        <v>0</v>
      </c>
      <c r="G731" s="195">
        <f>'CURVA ABC'!E735</f>
        <v>0</v>
      </c>
      <c r="H731" s="196" t="str">
        <f>'CURVA ABC'!F735</f>
        <v/>
      </c>
      <c r="I731" s="196" t="e">
        <f>VLOOKUP(Tabela5[[#This Row],[PRODUTO]],'CURVA ABC'!$H$10:$M$404,2,0)</f>
        <v>#N/A</v>
      </c>
      <c r="J731" s="194" t="e">
        <f>VLOOKUP(Tabela5[[#This Row],[PRODUTO]],'CURVA ABC'!$H$10:$M$404,3,0)</f>
        <v>#N/A</v>
      </c>
      <c r="K731" s="194" t="e">
        <f>VLOOKUP(Tabela5[[#This Row],[PRODUTO]],'CURVA ABC'!$H$10:$M$404,4,0)</f>
        <v>#N/A</v>
      </c>
      <c r="L731" s="195">
        <f>IFERROR(Tabela5[[#This Row],[VALOR.]]/'CURVA ABC'!$J$2,0)</f>
        <v>0</v>
      </c>
      <c r="M731" s="195" t="e">
        <f>VLOOKUP(Tabela5[[#This Row],[PRODUTO]],'CURVA ABC'!$H$10:$M$404,5,0)</f>
        <v>#N/A</v>
      </c>
      <c r="N731" s="196" t="e">
        <f>VLOOKUP(Tabela5[[#This Row],[PRODUTO]],'CURVA ABC'!$H$10:$M$404,6,0)</f>
        <v>#N/A</v>
      </c>
      <c r="O731" s="194" t="e">
        <f>IF(AND(COMPARATIVO!$H731="",COMPARATIVO!$N731=""),"",IF(COMPARATIVO!$H731=COMPARATIVO!$N731,"EQUILIBRADO",IF(AND(COMPARATIVO!$H731="A",COMPARATIVO!$N731="B"),"GIRO BAIXO",IF(AND(COMPARATIVO!$H731="A",COMPARATIVO!$N731="C"),"GIRO MUITO BAIXO",IF(AND(COMPARATIVO!$H731="B",COMPARATIVO!$N731="A"),"GIRO ALTO",IF(AND(COMPARATIVO!$H731="B",COMPARATIVO!$N731="C"),"GIRO BAIXO",IF(AND(COMPARATIVO!$H731="C",COMPARATIVO!$N731="A"),"GIRO MUITO ALTO",IF(AND(COMPARATIVO!$H731="C",COMPARATIVO!$N731="B"),"GIRO ALTO",""))))))))</f>
        <v>#N/A</v>
      </c>
    </row>
    <row r="732" spans="1:15" x14ac:dyDescent="0.25">
      <c r="A732" s="201">
        <f>'CURVA ABC'!A736</f>
        <v>0</v>
      </c>
      <c r="B732" s="201" t="str">
        <f>IFERROR(VLOOKUP(Tabela5[[#This Row],[PRODUTO]],CADASTRO!$B$2:$C$393,2,0),"")</f>
        <v/>
      </c>
      <c r="C732" s="201">
        <f>'CURVA ABC'!B736</f>
        <v>0</v>
      </c>
      <c r="D732" s="197">
        <f>'CURVA ABC'!C736</f>
        <v>0</v>
      </c>
      <c r="E732" s="197">
        <f>'CURVA ABC'!D736</f>
        <v>0</v>
      </c>
      <c r="F732" s="198">
        <f>IFERROR(Tabela5[[#This Row],[VALOR]]/'CURVA ABC'!$C$2,0)</f>
        <v>0</v>
      </c>
      <c r="G732" s="198">
        <f>'CURVA ABC'!E736</f>
        <v>0</v>
      </c>
      <c r="H732" s="199" t="str">
        <f>'CURVA ABC'!F736</f>
        <v/>
      </c>
      <c r="I732" s="199" t="e">
        <f>VLOOKUP(Tabela5[[#This Row],[PRODUTO]],'CURVA ABC'!$H$10:$M$404,2,0)</f>
        <v>#N/A</v>
      </c>
      <c r="J732" s="197" t="e">
        <f>VLOOKUP(Tabela5[[#This Row],[PRODUTO]],'CURVA ABC'!$H$10:$M$404,3,0)</f>
        <v>#N/A</v>
      </c>
      <c r="K732" s="197" t="e">
        <f>VLOOKUP(Tabela5[[#This Row],[PRODUTO]],'CURVA ABC'!$H$10:$M$404,4,0)</f>
        <v>#N/A</v>
      </c>
      <c r="L732" s="198">
        <f>IFERROR(Tabela5[[#This Row],[VALOR.]]/'CURVA ABC'!$J$2,0)</f>
        <v>0</v>
      </c>
      <c r="M732" s="198" t="e">
        <f>VLOOKUP(Tabela5[[#This Row],[PRODUTO]],'CURVA ABC'!$H$10:$M$404,5,0)</f>
        <v>#N/A</v>
      </c>
      <c r="N732" s="199" t="e">
        <f>VLOOKUP(Tabela5[[#This Row],[PRODUTO]],'CURVA ABC'!$H$10:$M$404,6,0)</f>
        <v>#N/A</v>
      </c>
      <c r="O732" s="197" t="e">
        <f>IF(AND(COMPARATIVO!$H732="",COMPARATIVO!$N732=""),"",IF(COMPARATIVO!$H732=COMPARATIVO!$N732,"EQUILIBRADO",IF(AND(COMPARATIVO!$H732="A",COMPARATIVO!$N732="B"),"GIRO BAIXO",IF(AND(COMPARATIVO!$H732="A",COMPARATIVO!$N732="C"),"GIRO MUITO BAIXO",IF(AND(COMPARATIVO!$H732="B",COMPARATIVO!$N732="A"),"GIRO ALTO",IF(AND(COMPARATIVO!$H732="B",COMPARATIVO!$N732="C"),"GIRO BAIXO",IF(AND(COMPARATIVO!$H732="C",COMPARATIVO!$N732="A"),"GIRO MUITO ALTO",IF(AND(COMPARATIVO!$H732="C",COMPARATIVO!$N732="B"),"GIRO ALTO",""))))))))</f>
        <v>#N/A</v>
      </c>
    </row>
    <row r="733" spans="1:15" x14ac:dyDescent="0.25">
      <c r="A733" s="200">
        <f>'CURVA ABC'!A737</f>
        <v>0</v>
      </c>
      <c r="B733" s="200" t="str">
        <f>IFERROR(VLOOKUP(Tabela5[[#This Row],[PRODUTO]],CADASTRO!$B$2:$C$393,2,0),"")</f>
        <v/>
      </c>
      <c r="C733" s="200">
        <f>'CURVA ABC'!B737</f>
        <v>0</v>
      </c>
      <c r="D733" s="194">
        <f>'CURVA ABC'!C737</f>
        <v>0</v>
      </c>
      <c r="E733" s="194">
        <f>'CURVA ABC'!D737</f>
        <v>0</v>
      </c>
      <c r="F733" s="195">
        <f>IFERROR(Tabela5[[#This Row],[VALOR]]/'CURVA ABC'!$C$2,0)</f>
        <v>0</v>
      </c>
      <c r="G733" s="195">
        <f>'CURVA ABC'!E737</f>
        <v>0</v>
      </c>
      <c r="H733" s="196" t="str">
        <f>'CURVA ABC'!F737</f>
        <v/>
      </c>
      <c r="I733" s="196" t="e">
        <f>VLOOKUP(Tabela5[[#This Row],[PRODUTO]],'CURVA ABC'!$H$10:$M$404,2,0)</f>
        <v>#N/A</v>
      </c>
      <c r="J733" s="194" t="e">
        <f>VLOOKUP(Tabela5[[#This Row],[PRODUTO]],'CURVA ABC'!$H$10:$M$404,3,0)</f>
        <v>#N/A</v>
      </c>
      <c r="K733" s="194" t="e">
        <f>VLOOKUP(Tabela5[[#This Row],[PRODUTO]],'CURVA ABC'!$H$10:$M$404,4,0)</f>
        <v>#N/A</v>
      </c>
      <c r="L733" s="195">
        <f>IFERROR(Tabela5[[#This Row],[VALOR.]]/'CURVA ABC'!$J$2,0)</f>
        <v>0</v>
      </c>
      <c r="M733" s="195" t="e">
        <f>VLOOKUP(Tabela5[[#This Row],[PRODUTO]],'CURVA ABC'!$H$10:$M$404,5,0)</f>
        <v>#N/A</v>
      </c>
      <c r="N733" s="196" t="e">
        <f>VLOOKUP(Tabela5[[#This Row],[PRODUTO]],'CURVA ABC'!$H$10:$M$404,6,0)</f>
        <v>#N/A</v>
      </c>
      <c r="O733" s="194" t="e">
        <f>IF(AND(COMPARATIVO!$H733="",COMPARATIVO!$N733=""),"",IF(COMPARATIVO!$H733=COMPARATIVO!$N733,"EQUILIBRADO",IF(AND(COMPARATIVO!$H733="A",COMPARATIVO!$N733="B"),"GIRO BAIXO",IF(AND(COMPARATIVO!$H733="A",COMPARATIVO!$N733="C"),"GIRO MUITO BAIXO",IF(AND(COMPARATIVO!$H733="B",COMPARATIVO!$N733="A"),"GIRO ALTO",IF(AND(COMPARATIVO!$H733="B",COMPARATIVO!$N733="C"),"GIRO BAIXO",IF(AND(COMPARATIVO!$H733="C",COMPARATIVO!$N733="A"),"GIRO MUITO ALTO",IF(AND(COMPARATIVO!$H733="C",COMPARATIVO!$N733="B"),"GIRO ALTO",""))))))))</f>
        <v>#N/A</v>
      </c>
    </row>
    <row r="734" spans="1:15" x14ac:dyDescent="0.25">
      <c r="A734" s="201">
        <f>'CURVA ABC'!A738</f>
        <v>0</v>
      </c>
      <c r="B734" s="201" t="str">
        <f>IFERROR(VLOOKUP(Tabela5[[#This Row],[PRODUTO]],CADASTRO!$B$2:$C$393,2,0),"")</f>
        <v/>
      </c>
      <c r="C734" s="201">
        <f>'CURVA ABC'!B738</f>
        <v>0</v>
      </c>
      <c r="D734" s="197">
        <f>'CURVA ABC'!C738</f>
        <v>0</v>
      </c>
      <c r="E734" s="197">
        <f>'CURVA ABC'!D738</f>
        <v>0</v>
      </c>
      <c r="F734" s="198">
        <f>IFERROR(Tabela5[[#This Row],[VALOR]]/'CURVA ABC'!$C$2,0)</f>
        <v>0</v>
      </c>
      <c r="G734" s="198">
        <f>'CURVA ABC'!E738</f>
        <v>0</v>
      </c>
      <c r="H734" s="199" t="str">
        <f>'CURVA ABC'!F738</f>
        <v/>
      </c>
      <c r="I734" s="199" t="e">
        <f>VLOOKUP(Tabela5[[#This Row],[PRODUTO]],'CURVA ABC'!$H$10:$M$404,2,0)</f>
        <v>#N/A</v>
      </c>
      <c r="J734" s="197" t="e">
        <f>VLOOKUP(Tabela5[[#This Row],[PRODUTO]],'CURVA ABC'!$H$10:$M$404,3,0)</f>
        <v>#N/A</v>
      </c>
      <c r="K734" s="197" t="e">
        <f>VLOOKUP(Tabela5[[#This Row],[PRODUTO]],'CURVA ABC'!$H$10:$M$404,4,0)</f>
        <v>#N/A</v>
      </c>
      <c r="L734" s="198">
        <f>IFERROR(Tabela5[[#This Row],[VALOR.]]/'CURVA ABC'!$J$2,0)</f>
        <v>0</v>
      </c>
      <c r="M734" s="198" t="e">
        <f>VLOOKUP(Tabela5[[#This Row],[PRODUTO]],'CURVA ABC'!$H$10:$M$404,5,0)</f>
        <v>#N/A</v>
      </c>
      <c r="N734" s="199" t="e">
        <f>VLOOKUP(Tabela5[[#This Row],[PRODUTO]],'CURVA ABC'!$H$10:$M$404,6,0)</f>
        <v>#N/A</v>
      </c>
      <c r="O734" s="197" t="e">
        <f>IF(AND(COMPARATIVO!$H734="",COMPARATIVO!$N734=""),"",IF(COMPARATIVO!$H734=COMPARATIVO!$N734,"EQUILIBRADO",IF(AND(COMPARATIVO!$H734="A",COMPARATIVO!$N734="B"),"GIRO BAIXO",IF(AND(COMPARATIVO!$H734="A",COMPARATIVO!$N734="C"),"GIRO MUITO BAIXO",IF(AND(COMPARATIVO!$H734="B",COMPARATIVO!$N734="A"),"GIRO ALTO",IF(AND(COMPARATIVO!$H734="B",COMPARATIVO!$N734="C"),"GIRO BAIXO",IF(AND(COMPARATIVO!$H734="C",COMPARATIVO!$N734="A"),"GIRO MUITO ALTO",IF(AND(COMPARATIVO!$H734="C",COMPARATIVO!$N734="B"),"GIRO ALTO",""))))))))</f>
        <v>#N/A</v>
      </c>
    </row>
    <row r="735" spans="1:15" x14ac:dyDescent="0.25">
      <c r="A735" s="200">
        <f>'CURVA ABC'!A739</f>
        <v>0</v>
      </c>
      <c r="B735" s="200" t="str">
        <f>IFERROR(VLOOKUP(Tabela5[[#This Row],[PRODUTO]],CADASTRO!$B$2:$C$393,2,0),"")</f>
        <v/>
      </c>
      <c r="C735" s="200">
        <f>'CURVA ABC'!B739</f>
        <v>0</v>
      </c>
      <c r="D735" s="194">
        <f>'CURVA ABC'!C739</f>
        <v>0</v>
      </c>
      <c r="E735" s="194">
        <f>'CURVA ABC'!D739</f>
        <v>0</v>
      </c>
      <c r="F735" s="195">
        <f>IFERROR(Tabela5[[#This Row],[VALOR]]/'CURVA ABC'!$C$2,0)</f>
        <v>0</v>
      </c>
      <c r="G735" s="195">
        <f>'CURVA ABC'!E739</f>
        <v>0</v>
      </c>
      <c r="H735" s="196" t="str">
        <f>'CURVA ABC'!F739</f>
        <v/>
      </c>
      <c r="I735" s="196" t="e">
        <f>VLOOKUP(Tabela5[[#This Row],[PRODUTO]],'CURVA ABC'!$H$10:$M$404,2,0)</f>
        <v>#N/A</v>
      </c>
      <c r="J735" s="194" t="e">
        <f>VLOOKUP(Tabela5[[#This Row],[PRODUTO]],'CURVA ABC'!$H$10:$M$404,3,0)</f>
        <v>#N/A</v>
      </c>
      <c r="K735" s="194" t="e">
        <f>VLOOKUP(Tabela5[[#This Row],[PRODUTO]],'CURVA ABC'!$H$10:$M$404,4,0)</f>
        <v>#N/A</v>
      </c>
      <c r="L735" s="195">
        <f>IFERROR(Tabela5[[#This Row],[VALOR.]]/'CURVA ABC'!$J$2,0)</f>
        <v>0</v>
      </c>
      <c r="M735" s="195" t="e">
        <f>VLOOKUP(Tabela5[[#This Row],[PRODUTO]],'CURVA ABC'!$H$10:$M$404,5,0)</f>
        <v>#N/A</v>
      </c>
      <c r="N735" s="196" t="e">
        <f>VLOOKUP(Tabela5[[#This Row],[PRODUTO]],'CURVA ABC'!$H$10:$M$404,6,0)</f>
        <v>#N/A</v>
      </c>
      <c r="O735" s="194" t="e">
        <f>IF(AND(COMPARATIVO!$H735="",COMPARATIVO!$N735=""),"",IF(COMPARATIVO!$H735=COMPARATIVO!$N735,"EQUILIBRADO",IF(AND(COMPARATIVO!$H735="A",COMPARATIVO!$N735="B"),"GIRO BAIXO",IF(AND(COMPARATIVO!$H735="A",COMPARATIVO!$N735="C"),"GIRO MUITO BAIXO",IF(AND(COMPARATIVO!$H735="B",COMPARATIVO!$N735="A"),"GIRO ALTO",IF(AND(COMPARATIVO!$H735="B",COMPARATIVO!$N735="C"),"GIRO BAIXO",IF(AND(COMPARATIVO!$H735="C",COMPARATIVO!$N735="A"),"GIRO MUITO ALTO",IF(AND(COMPARATIVO!$H735="C",COMPARATIVO!$N735="B"),"GIRO ALTO",""))))))))</f>
        <v>#N/A</v>
      </c>
    </row>
    <row r="736" spans="1:15" x14ac:dyDescent="0.25">
      <c r="A736" s="201">
        <f>'CURVA ABC'!A740</f>
        <v>0</v>
      </c>
      <c r="B736" s="201" t="str">
        <f>IFERROR(VLOOKUP(Tabela5[[#This Row],[PRODUTO]],CADASTRO!$B$2:$C$393,2,0),"")</f>
        <v/>
      </c>
      <c r="C736" s="201">
        <f>'CURVA ABC'!B740</f>
        <v>0</v>
      </c>
      <c r="D736" s="197">
        <f>'CURVA ABC'!C740</f>
        <v>0</v>
      </c>
      <c r="E736" s="197">
        <f>'CURVA ABC'!D740</f>
        <v>0</v>
      </c>
      <c r="F736" s="198">
        <f>IFERROR(Tabela5[[#This Row],[VALOR]]/'CURVA ABC'!$C$2,0)</f>
        <v>0</v>
      </c>
      <c r="G736" s="198">
        <f>'CURVA ABC'!E740</f>
        <v>0</v>
      </c>
      <c r="H736" s="199" t="str">
        <f>'CURVA ABC'!F740</f>
        <v/>
      </c>
      <c r="I736" s="199" t="e">
        <f>VLOOKUP(Tabela5[[#This Row],[PRODUTO]],'CURVA ABC'!$H$10:$M$404,2,0)</f>
        <v>#N/A</v>
      </c>
      <c r="J736" s="197" t="e">
        <f>VLOOKUP(Tabela5[[#This Row],[PRODUTO]],'CURVA ABC'!$H$10:$M$404,3,0)</f>
        <v>#N/A</v>
      </c>
      <c r="K736" s="197" t="e">
        <f>VLOOKUP(Tabela5[[#This Row],[PRODUTO]],'CURVA ABC'!$H$10:$M$404,4,0)</f>
        <v>#N/A</v>
      </c>
      <c r="L736" s="198">
        <f>IFERROR(Tabela5[[#This Row],[VALOR.]]/'CURVA ABC'!$J$2,0)</f>
        <v>0</v>
      </c>
      <c r="M736" s="198" t="e">
        <f>VLOOKUP(Tabela5[[#This Row],[PRODUTO]],'CURVA ABC'!$H$10:$M$404,5,0)</f>
        <v>#N/A</v>
      </c>
      <c r="N736" s="199" t="e">
        <f>VLOOKUP(Tabela5[[#This Row],[PRODUTO]],'CURVA ABC'!$H$10:$M$404,6,0)</f>
        <v>#N/A</v>
      </c>
      <c r="O736" s="197" t="e">
        <f>IF(AND(COMPARATIVO!$H736="",COMPARATIVO!$N736=""),"",IF(COMPARATIVO!$H736=COMPARATIVO!$N736,"EQUILIBRADO",IF(AND(COMPARATIVO!$H736="A",COMPARATIVO!$N736="B"),"GIRO BAIXO",IF(AND(COMPARATIVO!$H736="A",COMPARATIVO!$N736="C"),"GIRO MUITO BAIXO",IF(AND(COMPARATIVO!$H736="B",COMPARATIVO!$N736="A"),"GIRO ALTO",IF(AND(COMPARATIVO!$H736="B",COMPARATIVO!$N736="C"),"GIRO BAIXO",IF(AND(COMPARATIVO!$H736="C",COMPARATIVO!$N736="A"),"GIRO MUITO ALTO",IF(AND(COMPARATIVO!$H736="C",COMPARATIVO!$N736="B"),"GIRO ALTO",""))))))))</f>
        <v>#N/A</v>
      </c>
    </row>
    <row r="737" spans="1:15" x14ac:dyDescent="0.25">
      <c r="A737" s="200">
        <f>'CURVA ABC'!A741</f>
        <v>0</v>
      </c>
      <c r="B737" s="200" t="str">
        <f>IFERROR(VLOOKUP(Tabela5[[#This Row],[PRODUTO]],CADASTRO!$B$2:$C$393,2,0),"")</f>
        <v/>
      </c>
      <c r="C737" s="200">
        <f>'CURVA ABC'!B741</f>
        <v>0</v>
      </c>
      <c r="D737" s="194">
        <f>'CURVA ABC'!C741</f>
        <v>0</v>
      </c>
      <c r="E737" s="194">
        <f>'CURVA ABC'!D741</f>
        <v>0</v>
      </c>
      <c r="F737" s="195">
        <f>IFERROR(Tabela5[[#This Row],[VALOR]]/'CURVA ABC'!$C$2,0)</f>
        <v>0</v>
      </c>
      <c r="G737" s="195">
        <f>'CURVA ABC'!E741</f>
        <v>0</v>
      </c>
      <c r="H737" s="196" t="str">
        <f>'CURVA ABC'!F741</f>
        <v/>
      </c>
      <c r="I737" s="196" t="e">
        <f>VLOOKUP(Tabela5[[#This Row],[PRODUTO]],'CURVA ABC'!$H$10:$M$404,2,0)</f>
        <v>#N/A</v>
      </c>
      <c r="J737" s="194" t="e">
        <f>VLOOKUP(Tabela5[[#This Row],[PRODUTO]],'CURVA ABC'!$H$10:$M$404,3,0)</f>
        <v>#N/A</v>
      </c>
      <c r="K737" s="194" t="e">
        <f>VLOOKUP(Tabela5[[#This Row],[PRODUTO]],'CURVA ABC'!$H$10:$M$404,4,0)</f>
        <v>#N/A</v>
      </c>
      <c r="L737" s="195">
        <f>IFERROR(Tabela5[[#This Row],[VALOR.]]/'CURVA ABC'!$J$2,0)</f>
        <v>0</v>
      </c>
      <c r="M737" s="195" t="e">
        <f>VLOOKUP(Tabela5[[#This Row],[PRODUTO]],'CURVA ABC'!$H$10:$M$404,5,0)</f>
        <v>#N/A</v>
      </c>
      <c r="N737" s="196" t="e">
        <f>VLOOKUP(Tabela5[[#This Row],[PRODUTO]],'CURVA ABC'!$H$10:$M$404,6,0)</f>
        <v>#N/A</v>
      </c>
      <c r="O737" s="194" t="e">
        <f>IF(AND(COMPARATIVO!$H737="",COMPARATIVO!$N737=""),"",IF(COMPARATIVO!$H737=COMPARATIVO!$N737,"EQUILIBRADO",IF(AND(COMPARATIVO!$H737="A",COMPARATIVO!$N737="B"),"GIRO BAIXO",IF(AND(COMPARATIVO!$H737="A",COMPARATIVO!$N737="C"),"GIRO MUITO BAIXO",IF(AND(COMPARATIVO!$H737="B",COMPARATIVO!$N737="A"),"GIRO ALTO",IF(AND(COMPARATIVO!$H737="B",COMPARATIVO!$N737="C"),"GIRO BAIXO",IF(AND(COMPARATIVO!$H737="C",COMPARATIVO!$N737="A"),"GIRO MUITO ALTO",IF(AND(COMPARATIVO!$H737="C",COMPARATIVO!$N737="B"),"GIRO ALTO",""))))))))</f>
        <v>#N/A</v>
      </c>
    </row>
    <row r="738" spans="1:15" x14ac:dyDescent="0.25">
      <c r="A738" s="201">
        <f>'CURVA ABC'!A742</f>
        <v>0</v>
      </c>
      <c r="B738" s="201" t="str">
        <f>IFERROR(VLOOKUP(Tabela5[[#This Row],[PRODUTO]],CADASTRO!$B$2:$C$393,2,0),"")</f>
        <v/>
      </c>
      <c r="C738" s="201">
        <f>'CURVA ABC'!B742</f>
        <v>0</v>
      </c>
      <c r="D738" s="197">
        <f>'CURVA ABC'!C742</f>
        <v>0</v>
      </c>
      <c r="E738" s="197">
        <f>'CURVA ABC'!D742</f>
        <v>0</v>
      </c>
      <c r="F738" s="198">
        <f>IFERROR(Tabela5[[#This Row],[VALOR]]/'CURVA ABC'!$C$2,0)</f>
        <v>0</v>
      </c>
      <c r="G738" s="198">
        <f>'CURVA ABC'!E742</f>
        <v>0</v>
      </c>
      <c r="H738" s="199" t="str">
        <f>'CURVA ABC'!F742</f>
        <v/>
      </c>
      <c r="I738" s="199" t="e">
        <f>VLOOKUP(Tabela5[[#This Row],[PRODUTO]],'CURVA ABC'!$H$10:$M$404,2,0)</f>
        <v>#N/A</v>
      </c>
      <c r="J738" s="197" t="e">
        <f>VLOOKUP(Tabela5[[#This Row],[PRODUTO]],'CURVA ABC'!$H$10:$M$404,3,0)</f>
        <v>#N/A</v>
      </c>
      <c r="K738" s="197" t="e">
        <f>VLOOKUP(Tabela5[[#This Row],[PRODUTO]],'CURVA ABC'!$H$10:$M$404,4,0)</f>
        <v>#N/A</v>
      </c>
      <c r="L738" s="198">
        <f>IFERROR(Tabela5[[#This Row],[VALOR.]]/'CURVA ABC'!$J$2,0)</f>
        <v>0</v>
      </c>
      <c r="M738" s="198" t="e">
        <f>VLOOKUP(Tabela5[[#This Row],[PRODUTO]],'CURVA ABC'!$H$10:$M$404,5,0)</f>
        <v>#N/A</v>
      </c>
      <c r="N738" s="199" t="e">
        <f>VLOOKUP(Tabela5[[#This Row],[PRODUTO]],'CURVA ABC'!$H$10:$M$404,6,0)</f>
        <v>#N/A</v>
      </c>
      <c r="O738" s="197" t="e">
        <f>IF(AND(COMPARATIVO!$H738="",COMPARATIVO!$N738=""),"",IF(COMPARATIVO!$H738=COMPARATIVO!$N738,"EQUILIBRADO",IF(AND(COMPARATIVO!$H738="A",COMPARATIVO!$N738="B"),"GIRO BAIXO",IF(AND(COMPARATIVO!$H738="A",COMPARATIVO!$N738="C"),"GIRO MUITO BAIXO",IF(AND(COMPARATIVO!$H738="B",COMPARATIVO!$N738="A"),"GIRO ALTO",IF(AND(COMPARATIVO!$H738="B",COMPARATIVO!$N738="C"),"GIRO BAIXO",IF(AND(COMPARATIVO!$H738="C",COMPARATIVO!$N738="A"),"GIRO MUITO ALTO",IF(AND(COMPARATIVO!$H738="C",COMPARATIVO!$N738="B"),"GIRO ALTO",""))))))))</f>
        <v>#N/A</v>
      </c>
    </row>
    <row r="739" spans="1:15" x14ac:dyDescent="0.25">
      <c r="A739" s="200">
        <f>'CURVA ABC'!A743</f>
        <v>0</v>
      </c>
      <c r="B739" s="200" t="str">
        <f>IFERROR(VLOOKUP(Tabela5[[#This Row],[PRODUTO]],CADASTRO!$B$2:$C$393,2,0),"")</f>
        <v/>
      </c>
      <c r="C739" s="200">
        <f>'CURVA ABC'!B743</f>
        <v>0</v>
      </c>
      <c r="D739" s="194">
        <f>'CURVA ABC'!C743</f>
        <v>0</v>
      </c>
      <c r="E739" s="194">
        <f>'CURVA ABC'!D743</f>
        <v>0</v>
      </c>
      <c r="F739" s="195">
        <f>IFERROR(Tabela5[[#This Row],[VALOR]]/'CURVA ABC'!$C$2,0)</f>
        <v>0</v>
      </c>
      <c r="G739" s="195">
        <f>'CURVA ABC'!E743</f>
        <v>0</v>
      </c>
      <c r="H739" s="196" t="str">
        <f>'CURVA ABC'!F743</f>
        <v/>
      </c>
      <c r="I739" s="196" t="e">
        <f>VLOOKUP(Tabela5[[#This Row],[PRODUTO]],'CURVA ABC'!$H$10:$M$404,2,0)</f>
        <v>#N/A</v>
      </c>
      <c r="J739" s="194" t="e">
        <f>VLOOKUP(Tabela5[[#This Row],[PRODUTO]],'CURVA ABC'!$H$10:$M$404,3,0)</f>
        <v>#N/A</v>
      </c>
      <c r="K739" s="194" t="e">
        <f>VLOOKUP(Tabela5[[#This Row],[PRODUTO]],'CURVA ABC'!$H$10:$M$404,4,0)</f>
        <v>#N/A</v>
      </c>
      <c r="L739" s="195">
        <f>IFERROR(Tabela5[[#This Row],[VALOR.]]/'CURVA ABC'!$J$2,0)</f>
        <v>0</v>
      </c>
      <c r="M739" s="195" t="e">
        <f>VLOOKUP(Tabela5[[#This Row],[PRODUTO]],'CURVA ABC'!$H$10:$M$404,5,0)</f>
        <v>#N/A</v>
      </c>
      <c r="N739" s="196" t="e">
        <f>VLOOKUP(Tabela5[[#This Row],[PRODUTO]],'CURVA ABC'!$H$10:$M$404,6,0)</f>
        <v>#N/A</v>
      </c>
      <c r="O739" s="194" t="e">
        <f>IF(AND(COMPARATIVO!$H739="",COMPARATIVO!$N739=""),"",IF(COMPARATIVO!$H739=COMPARATIVO!$N739,"EQUILIBRADO",IF(AND(COMPARATIVO!$H739="A",COMPARATIVO!$N739="B"),"GIRO BAIXO",IF(AND(COMPARATIVO!$H739="A",COMPARATIVO!$N739="C"),"GIRO MUITO BAIXO",IF(AND(COMPARATIVO!$H739="B",COMPARATIVO!$N739="A"),"GIRO ALTO",IF(AND(COMPARATIVO!$H739="B",COMPARATIVO!$N739="C"),"GIRO BAIXO",IF(AND(COMPARATIVO!$H739="C",COMPARATIVO!$N739="A"),"GIRO MUITO ALTO",IF(AND(COMPARATIVO!$H739="C",COMPARATIVO!$N739="B"),"GIRO ALTO",""))))))))</f>
        <v>#N/A</v>
      </c>
    </row>
    <row r="740" spans="1:15" x14ac:dyDescent="0.25">
      <c r="A740" s="201">
        <f>'CURVA ABC'!A744</f>
        <v>0</v>
      </c>
      <c r="B740" s="201" t="str">
        <f>IFERROR(VLOOKUP(Tabela5[[#This Row],[PRODUTO]],CADASTRO!$B$2:$C$393,2,0),"")</f>
        <v/>
      </c>
      <c r="C740" s="201">
        <f>'CURVA ABC'!B744</f>
        <v>0</v>
      </c>
      <c r="D740" s="197">
        <f>'CURVA ABC'!C744</f>
        <v>0</v>
      </c>
      <c r="E740" s="197">
        <f>'CURVA ABC'!D744</f>
        <v>0</v>
      </c>
      <c r="F740" s="198">
        <f>IFERROR(Tabela5[[#This Row],[VALOR]]/'CURVA ABC'!$C$2,0)</f>
        <v>0</v>
      </c>
      <c r="G740" s="198">
        <f>'CURVA ABC'!E744</f>
        <v>0</v>
      </c>
      <c r="H740" s="199" t="str">
        <f>'CURVA ABC'!F744</f>
        <v/>
      </c>
      <c r="I740" s="199" t="e">
        <f>VLOOKUP(Tabela5[[#This Row],[PRODUTO]],'CURVA ABC'!$H$10:$M$404,2,0)</f>
        <v>#N/A</v>
      </c>
      <c r="J740" s="197" t="e">
        <f>VLOOKUP(Tabela5[[#This Row],[PRODUTO]],'CURVA ABC'!$H$10:$M$404,3,0)</f>
        <v>#N/A</v>
      </c>
      <c r="K740" s="197" t="e">
        <f>VLOOKUP(Tabela5[[#This Row],[PRODUTO]],'CURVA ABC'!$H$10:$M$404,4,0)</f>
        <v>#N/A</v>
      </c>
      <c r="L740" s="198">
        <f>IFERROR(Tabela5[[#This Row],[VALOR.]]/'CURVA ABC'!$J$2,0)</f>
        <v>0</v>
      </c>
      <c r="M740" s="198" t="e">
        <f>VLOOKUP(Tabela5[[#This Row],[PRODUTO]],'CURVA ABC'!$H$10:$M$404,5,0)</f>
        <v>#N/A</v>
      </c>
      <c r="N740" s="199" t="e">
        <f>VLOOKUP(Tabela5[[#This Row],[PRODUTO]],'CURVA ABC'!$H$10:$M$404,6,0)</f>
        <v>#N/A</v>
      </c>
      <c r="O740" s="197" t="e">
        <f>IF(AND(COMPARATIVO!$H740="",COMPARATIVO!$N740=""),"",IF(COMPARATIVO!$H740=COMPARATIVO!$N740,"EQUILIBRADO",IF(AND(COMPARATIVO!$H740="A",COMPARATIVO!$N740="B"),"GIRO BAIXO",IF(AND(COMPARATIVO!$H740="A",COMPARATIVO!$N740="C"),"GIRO MUITO BAIXO",IF(AND(COMPARATIVO!$H740="B",COMPARATIVO!$N740="A"),"GIRO ALTO",IF(AND(COMPARATIVO!$H740="B",COMPARATIVO!$N740="C"),"GIRO BAIXO",IF(AND(COMPARATIVO!$H740="C",COMPARATIVO!$N740="A"),"GIRO MUITO ALTO",IF(AND(COMPARATIVO!$H740="C",COMPARATIVO!$N740="B"),"GIRO ALTO",""))))))))</f>
        <v>#N/A</v>
      </c>
    </row>
    <row r="741" spans="1:15" x14ac:dyDescent="0.25">
      <c r="A741" s="200">
        <f>'CURVA ABC'!A745</f>
        <v>0</v>
      </c>
      <c r="B741" s="200" t="str">
        <f>IFERROR(VLOOKUP(Tabela5[[#This Row],[PRODUTO]],CADASTRO!$B$2:$C$393,2,0),"")</f>
        <v/>
      </c>
      <c r="C741" s="200">
        <f>'CURVA ABC'!B745</f>
        <v>0</v>
      </c>
      <c r="D741" s="194">
        <f>'CURVA ABC'!C745</f>
        <v>0</v>
      </c>
      <c r="E741" s="194">
        <f>'CURVA ABC'!D745</f>
        <v>0</v>
      </c>
      <c r="F741" s="195">
        <f>IFERROR(Tabela5[[#This Row],[VALOR]]/'CURVA ABC'!$C$2,0)</f>
        <v>0</v>
      </c>
      <c r="G741" s="195">
        <f>'CURVA ABC'!E745</f>
        <v>0</v>
      </c>
      <c r="H741" s="196" t="str">
        <f>'CURVA ABC'!F745</f>
        <v/>
      </c>
      <c r="I741" s="196" t="e">
        <f>VLOOKUP(Tabela5[[#This Row],[PRODUTO]],'CURVA ABC'!$H$10:$M$404,2,0)</f>
        <v>#N/A</v>
      </c>
      <c r="J741" s="194" t="e">
        <f>VLOOKUP(Tabela5[[#This Row],[PRODUTO]],'CURVA ABC'!$H$10:$M$404,3,0)</f>
        <v>#N/A</v>
      </c>
      <c r="K741" s="194" t="e">
        <f>VLOOKUP(Tabela5[[#This Row],[PRODUTO]],'CURVA ABC'!$H$10:$M$404,4,0)</f>
        <v>#N/A</v>
      </c>
      <c r="L741" s="195">
        <f>IFERROR(Tabela5[[#This Row],[VALOR.]]/'CURVA ABC'!$J$2,0)</f>
        <v>0</v>
      </c>
      <c r="M741" s="195" t="e">
        <f>VLOOKUP(Tabela5[[#This Row],[PRODUTO]],'CURVA ABC'!$H$10:$M$404,5,0)</f>
        <v>#N/A</v>
      </c>
      <c r="N741" s="196" t="e">
        <f>VLOOKUP(Tabela5[[#This Row],[PRODUTO]],'CURVA ABC'!$H$10:$M$404,6,0)</f>
        <v>#N/A</v>
      </c>
      <c r="O741" s="194" t="e">
        <f>IF(AND(COMPARATIVO!$H741="",COMPARATIVO!$N741=""),"",IF(COMPARATIVO!$H741=COMPARATIVO!$N741,"EQUILIBRADO",IF(AND(COMPARATIVO!$H741="A",COMPARATIVO!$N741="B"),"GIRO BAIXO",IF(AND(COMPARATIVO!$H741="A",COMPARATIVO!$N741="C"),"GIRO MUITO BAIXO",IF(AND(COMPARATIVO!$H741="B",COMPARATIVO!$N741="A"),"GIRO ALTO",IF(AND(COMPARATIVO!$H741="B",COMPARATIVO!$N741="C"),"GIRO BAIXO",IF(AND(COMPARATIVO!$H741="C",COMPARATIVO!$N741="A"),"GIRO MUITO ALTO",IF(AND(COMPARATIVO!$H741="C",COMPARATIVO!$N741="B"),"GIRO ALTO",""))))))))</f>
        <v>#N/A</v>
      </c>
    </row>
    <row r="742" spans="1:15" x14ac:dyDescent="0.25">
      <c r="A742" s="201">
        <f>'CURVA ABC'!A746</f>
        <v>0</v>
      </c>
      <c r="B742" s="201" t="str">
        <f>IFERROR(VLOOKUP(Tabela5[[#This Row],[PRODUTO]],CADASTRO!$B$2:$C$393,2,0),"")</f>
        <v/>
      </c>
      <c r="C742" s="201">
        <f>'CURVA ABC'!B746</f>
        <v>0</v>
      </c>
      <c r="D742" s="197">
        <f>'CURVA ABC'!C746</f>
        <v>0</v>
      </c>
      <c r="E742" s="197">
        <f>'CURVA ABC'!D746</f>
        <v>0</v>
      </c>
      <c r="F742" s="198">
        <f>IFERROR(Tabela5[[#This Row],[VALOR]]/'CURVA ABC'!$C$2,0)</f>
        <v>0</v>
      </c>
      <c r="G742" s="198">
        <f>'CURVA ABC'!E746</f>
        <v>0</v>
      </c>
      <c r="H742" s="199" t="str">
        <f>'CURVA ABC'!F746</f>
        <v/>
      </c>
      <c r="I742" s="199" t="e">
        <f>VLOOKUP(Tabela5[[#This Row],[PRODUTO]],'CURVA ABC'!$H$10:$M$404,2,0)</f>
        <v>#N/A</v>
      </c>
      <c r="J742" s="197" t="e">
        <f>VLOOKUP(Tabela5[[#This Row],[PRODUTO]],'CURVA ABC'!$H$10:$M$404,3,0)</f>
        <v>#N/A</v>
      </c>
      <c r="K742" s="197" t="e">
        <f>VLOOKUP(Tabela5[[#This Row],[PRODUTO]],'CURVA ABC'!$H$10:$M$404,4,0)</f>
        <v>#N/A</v>
      </c>
      <c r="L742" s="198">
        <f>IFERROR(Tabela5[[#This Row],[VALOR.]]/'CURVA ABC'!$J$2,0)</f>
        <v>0</v>
      </c>
      <c r="M742" s="198" t="e">
        <f>VLOOKUP(Tabela5[[#This Row],[PRODUTO]],'CURVA ABC'!$H$10:$M$404,5,0)</f>
        <v>#N/A</v>
      </c>
      <c r="N742" s="199" t="e">
        <f>VLOOKUP(Tabela5[[#This Row],[PRODUTO]],'CURVA ABC'!$H$10:$M$404,6,0)</f>
        <v>#N/A</v>
      </c>
      <c r="O742" s="197" t="e">
        <f>IF(AND(COMPARATIVO!$H742="",COMPARATIVO!$N742=""),"",IF(COMPARATIVO!$H742=COMPARATIVO!$N742,"EQUILIBRADO",IF(AND(COMPARATIVO!$H742="A",COMPARATIVO!$N742="B"),"GIRO BAIXO",IF(AND(COMPARATIVO!$H742="A",COMPARATIVO!$N742="C"),"GIRO MUITO BAIXO",IF(AND(COMPARATIVO!$H742="B",COMPARATIVO!$N742="A"),"GIRO ALTO",IF(AND(COMPARATIVO!$H742="B",COMPARATIVO!$N742="C"),"GIRO BAIXO",IF(AND(COMPARATIVO!$H742="C",COMPARATIVO!$N742="A"),"GIRO MUITO ALTO",IF(AND(COMPARATIVO!$H742="C",COMPARATIVO!$N742="B"),"GIRO ALTO",""))))))))</f>
        <v>#N/A</v>
      </c>
    </row>
    <row r="743" spans="1:15" x14ac:dyDescent="0.25">
      <c r="A743" s="200">
        <f>'CURVA ABC'!A747</f>
        <v>0</v>
      </c>
      <c r="B743" s="200" t="str">
        <f>IFERROR(VLOOKUP(Tabela5[[#This Row],[PRODUTO]],CADASTRO!$B$2:$C$393,2,0),"")</f>
        <v/>
      </c>
      <c r="C743" s="200">
        <f>'CURVA ABC'!B747</f>
        <v>0</v>
      </c>
      <c r="D743" s="194">
        <f>'CURVA ABC'!C747</f>
        <v>0</v>
      </c>
      <c r="E743" s="194">
        <f>'CURVA ABC'!D747</f>
        <v>0</v>
      </c>
      <c r="F743" s="195">
        <f>IFERROR(Tabela5[[#This Row],[VALOR]]/'CURVA ABC'!$C$2,0)</f>
        <v>0</v>
      </c>
      <c r="G743" s="195">
        <f>'CURVA ABC'!E747</f>
        <v>0</v>
      </c>
      <c r="H743" s="196" t="str">
        <f>'CURVA ABC'!F747</f>
        <v/>
      </c>
      <c r="I743" s="196" t="e">
        <f>VLOOKUP(Tabela5[[#This Row],[PRODUTO]],'CURVA ABC'!$H$10:$M$404,2,0)</f>
        <v>#N/A</v>
      </c>
      <c r="J743" s="194" t="e">
        <f>VLOOKUP(Tabela5[[#This Row],[PRODUTO]],'CURVA ABC'!$H$10:$M$404,3,0)</f>
        <v>#N/A</v>
      </c>
      <c r="K743" s="194" t="e">
        <f>VLOOKUP(Tabela5[[#This Row],[PRODUTO]],'CURVA ABC'!$H$10:$M$404,4,0)</f>
        <v>#N/A</v>
      </c>
      <c r="L743" s="195">
        <f>IFERROR(Tabela5[[#This Row],[VALOR.]]/'CURVA ABC'!$J$2,0)</f>
        <v>0</v>
      </c>
      <c r="M743" s="195" t="e">
        <f>VLOOKUP(Tabela5[[#This Row],[PRODUTO]],'CURVA ABC'!$H$10:$M$404,5,0)</f>
        <v>#N/A</v>
      </c>
      <c r="N743" s="196" t="e">
        <f>VLOOKUP(Tabela5[[#This Row],[PRODUTO]],'CURVA ABC'!$H$10:$M$404,6,0)</f>
        <v>#N/A</v>
      </c>
      <c r="O743" s="194" t="e">
        <f>IF(AND(COMPARATIVO!$H743="",COMPARATIVO!$N743=""),"",IF(COMPARATIVO!$H743=COMPARATIVO!$N743,"EQUILIBRADO",IF(AND(COMPARATIVO!$H743="A",COMPARATIVO!$N743="B"),"GIRO BAIXO",IF(AND(COMPARATIVO!$H743="A",COMPARATIVO!$N743="C"),"GIRO MUITO BAIXO",IF(AND(COMPARATIVO!$H743="B",COMPARATIVO!$N743="A"),"GIRO ALTO",IF(AND(COMPARATIVO!$H743="B",COMPARATIVO!$N743="C"),"GIRO BAIXO",IF(AND(COMPARATIVO!$H743="C",COMPARATIVO!$N743="A"),"GIRO MUITO ALTO",IF(AND(COMPARATIVO!$H743="C",COMPARATIVO!$N743="B"),"GIRO ALTO",""))))))))</f>
        <v>#N/A</v>
      </c>
    </row>
    <row r="744" spans="1:15" x14ac:dyDescent="0.25">
      <c r="A744" s="201">
        <f>'CURVA ABC'!A748</f>
        <v>0</v>
      </c>
      <c r="B744" s="201" t="str">
        <f>IFERROR(VLOOKUP(Tabela5[[#This Row],[PRODUTO]],CADASTRO!$B$2:$C$393,2,0),"")</f>
        <v/>
      </c>
      <c r="C744" s="201">
        <f>'CURVA ABC'!B748</f>
        <v>0</v>
      </c>
      <c r="D744" s="197">
        <f>'CURVA ABC'!C748</f>
        <v>0</v>
      </c>
      <c r="E744" s="197">
        <f>'CURVA ABC'!D748</f>
        <v>0</v>
      </c>
      <c r="F744" s="198">
        <f>IFERROR(Tabela5[[#This Row],[VALOR]]/'CURVA ABC'!$C$2,0)</f>
        <v>0</v>
      </c>
      <c r="G744" s="198">
        <f>'CURVA ABC'!E748</f>
        <v>0</v>
      </c>
      <c r="H744" s="199" t="str">
        <f>'CURVA ABC'!F748</f>
        <v/>
      </c>
      <c r="I744" s="199" t="e">
        <f>VLOOKUP(Tabela5[[#This Row],[PRODUTO]],'CURVA ABC'!$H$10:$M$404,2,0)</f>
        <v>#N/A</v>
      </c>
      <c r="J744" s="197" t="e">
        <f>VLOOKUP(Tabela5[[#This Row],[PRODUTO]],'CURVA ABC'!$H$10:$M$404,3,0)</f>
        <v>#N/A</v>
      </c>
      <c r="K744" s="197" t="e">
        <f>VLOOKUP(Tabela5[[#This Row],[PRODUTO]],'CURVA ABC'!$H$10:$M$404,4,0)</f>
        <v>#N/A</v>
      </c>
      <c r="L744" s="198">
        <f>IFERROR(Tabela5[[#This Row],[VALOR.]]/'CURVA ABC'!$J$2,0)</f>
        <v>0</v>
      </c>
      <c r="M744" s="198" t="e">
        <f>VLOOKUP(Tabela5[[#This Row],[PRODUTO]],'CURVA ABC'!$H$10:$M$404,5,0)</f>
        <v>#N/A</v>
      </c>
      <c r="N744" s="199" t="e">
        <f>VLOOKUP(Tabela5[[#This Row],[PRODUTO]],'CURVA ABC'!$H$10:$M$404,6,0)</f>
        <v>#N/A</v>
      </c>
      <c r="O744" s="197" t="e">
        <f>IF(AND(COMPARATIVO!$H744="",COMPARATIVO!$N744=""),"",IF(COMPARATIVO!$H744=COMPARATIVO!$N744,"EQUILIBRADO",IF(AND(COMPARATIVO!$H744="A",COMPARATIVO!$N744="B"),"GIRO BAIXO",IF(AND(COMPARATIVO!$H744="A",COMPARATIVO!$N744="C"),"GIRO MUITO BAIXO",IF(AND(COMPARATIVO!$H744="B",COMPARATIVO!$N744="A"),"GIRO ALTO",IF(AND(COMPARATIVO!$H744="B",COMPARATIVO!$N744="C"),"GIRO BAIXO",IF(AND(COMPARATIVO!$H744="C",COMPARATIVO!$N744="A"),"GIRO MUITO ALTO",IF(AND(COMPARATIVO!$H744="C",COMPARATIVO!$N744="B"),"GIRO ALTO",""))))))))</f>
        <v>#N/A</v>
      </c>
    </row>
    <row r="745" spans="1:15" x14ac:dyDescent="0.25">
      <c r="A745" s="200">
        <f>'CURVA ABC'!A749</f>
        <v>0</v>
      </c>
      <c r="B745" s="200" t="str">
        <f>IFERROR(VLOOKUP(Tabela5[[#This Row],[PRODUTO]],CADASTRO!$B$2:$C$393,2,0),"")</f>
        <v/>
      </c>
      <c r="C745" s="200">
        <f>'CURVA ABC'!B749</f>
        <v>0</v>
      </c>
      <c r="D745" s="194">
        <f>'CURVA ABC'!C749</f>
        <v>0</v>
      </c>
      <c r="E745" s="194">
        <f>'CURVA ABC'!D749</f>
        <v>0</v>
      </c>
      <c r="F745" s="195">
        <f>IFERROR(Tabela5[[#This Row],[VALOR]]/'CURVA ABC'!$C$2,0)</f>
        <v>0</v>
      </c>
      <c r="G745" s="195">
        <f>'CURVA ABC'!E749</f>
        <v>0</v>
      </c>
      <c r="H745" s="196" t="str">
        <f>'CURVA ABC'!F749</f>
        <v/>
      </c>
      <c r="I745" s="196" t="e">
        <f>VLOOKUP(Tabela5[[#This Row],[PRODUTO]],'CURVA ABC'!$H$10:$M$404,2,0)</f>
        <v>#N/A</v>
      </c>
      <c r="J745" s="194" t="e">
        <f>VLOOKUP(Tabela5[[#This Row],[PRODUTO]],'CURVA ABC'!$H$10:$M$404,3,0)</f>
        <v>#N/A</v>
      </c>
      <c r="K745" s="194" t="e">
        <f>VLOOKUP(Tabela5[[#This Row],[PRODUTO]],'CURVA ABC'!$H$10:$M$404,4,0)</f>
        <v>#N/A</v>
      </c>
      <c r="L745" s="195">
        <f>IFERROR(Tabela5[[#This Row],[VALOR.]]/'CURVA ABC'!$J$2,0)</f>
        <v>0</v>
      </c>
      <c r="M745" s="195" t="e">
        <f>VLOOKUP(Tabela5[[#This Row],[PRODUTO]],'CURVA ABC'!$H$10:$M$404,5,0)</f>
        <v>#N/A</v>
      </c>
      <c r="N745" s="196" t="e">
        <f>VLOOKUP(Tabela5[[#This Row],[PRODUTO]],'CURVA ABC'!$H$10:$M$404,6,0)</f>
        <v>#N/A</v>
      </c>
      <c r="O745" s="194" t="e">
        <f>IF(AND(COMPARATIVO!$H745="",COMPARATIVO!$N745=""),"",IF(COMPARATIVO!$H745=COMPARATIVO!$N745,"EQUILIBRADO",IF(AND(COMPARATIVO!$H745="A",COMPARATIVO!$N745="B"),"GIRO BAIXO",IF(AND(COMPARATIVO!$H745="A",COMPARATIVO!$N745="C"),"GIRO MUITO BAIXO",IF(AND(COMPARATIVO!$H745="B",COMPARATIVO!$N745="A"),"GIRO ALTO",IF(AND(COMPARATIVO!$H745="B",COMPARATIVO!$N745="C"),"GIRO BAIXO",IF(AND(COMPARATIVO!$H745="C",COMPARATIVO!$N745="A"),"GIRO MUITO ALTO",IF(AND(COMPARATIVO!$H745="C",COMPARATIVO!$N745="B"),"GIRO ALTO",""))))))))</f>
        <v>#N/A</v>
      </c>
    </row>
    <row r="746" spans="1:15" x14ac:dyDescent="0.25">
      <c r="A746" s="201">
        <f>'CURVA ABC'!A750</f>
        <v>0</v>
      </c>
      <c r="B746" s="201" t="str">
        <f>IFERROR(VLOOKUP(Tabela5[[#This Row],[PRODUTO]],CADASTRO!$B$2:$C$393,2,0),"")</f>
        <v/>
      </c>
      <c r="C746" s="201">
        <f>'CURVA ABC'!B750</f>
        <v>0</v>
      </c>
      <c r="D746" s="197">
        <f>'CURVA ABC'!C750</f>
        <v>0</v>
      </c>
      <c r="E746" s="197">
        <f>'CURVA ABC'!D750</f>
        <v>0</v>
      </c>
      <c r="F746" s="198">
        <f>IFERROR(Tabela5[[#This Row],[VALOR]]/'CURVA ABC'!$C$2,0)</f>
        <v>0</v>
      </c>
      <c r="G746" s="198">
        <f>'CURVA ABC'!E750</f>
        <v>0</v>
      </c>
      <c r="H746" s="199" t="str">
        <f>'CURVA ABC'!F750</f>
        <v/>
      </c>
      <c r="I746" s="199" t="e">
        <f>VLOOKUP(Tabela5[[#This Row],[PRODUTO]],'CURVA ABC'!$H$10:$M$404,2,0)</f>
        <v>#N/A</v>
      </c>
      <c r="J746" s="197" t="e">
        <f>VLOOKUP(Tabela5[[#This Row],[PRODUTO]],'CURVA ABC'!$H$10:$M$404,3,0)</f>
        <v>#N/A</v>
      </c>
      <c r="K746" s="197" t="e">
        <f>VLOOKUP(Tabela5[[#This Row],[PRODUTO]],'CURVA ABC'!$H$10:$M$404,4,0)</f>
        <v>#N/A</v>
      </c>
      <c r="L746" s="198">
        <f>IFERROR(Tabela5[[#This Row],[VALOR.]]/'CURVA ABC'!$J$2,0)</f>
        <v>0</v>
      </c>
      <c r="M746" s="198" t="e">
        <f>VLOOKUP(Tabela5[[#This Row],[PRODUTO]],'CURVA ABC'!$H$10:$M$404,5,0)</f>
        <v>#N/A</v>
      </c>
      <c r="N746" s="199" t="e">
        <f>VLOOKUP(Tabela5[[#This Row],[PRODUTO]],'CURVA ABC'!$H$10:$M$404,6,0)</f>
        <v>#N/A</v>
      </c>
      <c r="O746" s="197" t="e">
        <f>IF(AND(COMPARATIVO!$H746="",COMPARATIVO!$N746=""),"",IF(COMPARATIVO!$H746=COMPARATIVO!$N746,"EQUILIBRADO",IF(AND(COMPARATIVO!$H746="A",COMPARATIVO!$N746="B"),"GIRO BAIXO",IF(AND(COMPARATIVO!$H746="A",COMPARATIVO!$N746="C"),"GIRO MUITO BAIXO",IF(AND(COMPARATIVO!$H746="B",COMPARATIVO!$N746="A"),"GIRO ALTO",IF(AND(COMPARATIVO!$H746="B",COMPARATIVO!$N746="C"),"GIRO BAIXO",IF(AND(COMPARATIVO!$H746="C",COMPARATIVO!$N746="A"),"GIRO MUITO ALTO",IF(AND(COMPARATIVO!$H746="C",COMPARATIVO!$N746="B"),"GIRO ALTO",""))))))))</f>
        <v>#N/A</v>
      </c>
    </row>
    <row r="747" spans="1:15" x14ac:dyDescent="0.25">
      <c r="A747" s="200">
        <f>'CURVA ABC'!A751</f>
        <v>0</v>
      </c>
      <c r="B747" s="200" t="str">
        <f>IFERROR(VLOOKUP(Tabela5[[#This Row],[PRODUTO]],CADASTRO!$B$2:$C$393,2,0),"")</f>
        <v/>
      </c>
      <c r="C747" s="200">
        <f>'CURVA ABC'!B751</f>
        <v>0</v>
      </c>
      <c r="D747" s="194">
        <f>'CURVA ABC'!C751</f>
        <v>0</v>
      </c>
      <c r="E747" s="194">
        <f>'CURVA ABC'!D751</f>
        <v>0</v>
      </c>
      <c r="F747" s="195">
        <f>IFERROR(Tabela5[[#This Row],[VALOR]]/'CURVA ABC'!$C$2,0)</f>
        <v>0</v>
      </c>
      <c r="G747" s="195">
        <f>'CURVA ABC'!E751</f>
        <v>0</v>
      </c>
      <c r="H747" s="196" t="str">
        <f>'CURVA ABC'!F751</f>
        <v/>
      </c>
      <c r="I747" s="196" t="e">
        <f>VLOOKUP(Tabela5[[#This Row],[PRODUTO]],'CURVA ABC'!$H$10:$M$404,2,0)</f>
        <v>#N/A</v>
      </c>
      <c r="J747" s="194" t="e">
        <f>VLOOKUP(Tabela5[[#This Row],[PRODUTO]],'CURVA ABC'!$H$10:$M$404,3,0)</f>
        <v>#N/A</v>
      </c>
      <c r="K747" s="194" t="e">
        <f>VLOOKUP(Tabela5[[#This Row],[PRODUTO]],'CURVA ABC'!$H$10:$M$404,4,0)</f>
        <v>#N/A</v>
      </c>
      <c r="L747" s="195">
        <f>IFERROR(Tabela5[[#This Row],[VALOR.]]/'CURVA ABC'!$J$2,0)</f>
        <v>0</v>
      </c>
      <c r="M747" s="195" t="e">
        <f>VLOOKUP(Tabela5[[#This Row],[PRODUTO]],'CURVA ABC'!$H$10:$M$404,5,0)</f>
        <v>#N/A</v>
      </c>
      <c r="N747" s="196" t="e">
        <f>VLOOKUP(Tabela5[[#This Row],[PRODUTO]],'CURVA ABC'!$H$10:$M$404,6,0)</f>
        <v>#N/A</v>
      </c>
      <c r="O747" s="194" t="e">
        <f>IF(AND(COMPARATIVO!$H747="",COMPARATIVO!$N747=""),"",IF(COMPARATIVO!$H747=COMPARATIVO!$N747,"EQUILIBRADO",IF(AND(COMPARATIVO!$H747="A",COMPARATIVO!$N747="B"),"GIRO BAIXO",IF(AND(COMPARATIVO!$H747="A",COMPARATIVO!$N747="C"),"GIRO MUITO BAIXO",IF(AND(COMPARATIVO!$H747="B",COMPARATIVO!$N747="A"),"GIRO ALTO",IF(AND(COMPARATIVO!$H747="B",COMPARATIVO!$N747="C"),"GIRO BAIXO",IF(AND(COMPARATIVO!$H747="C",COMPARATIVO!$N747="A"),"GIRO MUITO ALTO",IF(AND(COMPARATIVO!$H747="C",COMPARATIVO!$N747="B"),"GIRO ALTO",""))))))))</f>
        <v>#N/A</v>
      </c>
    </row>
    <row r="748" spans="1:15" x14ac:dyDescent="0.25">
      <c r="A748" s="201">
        <f>'CURVA ABC'!A752</f>
        <v>0</v>
      </c>
      <c r="B748" s="201" t="str">
        <f>IFERROR(VLOOKUP(Tabela5[[#This Row],[PRODUTO]],CADASTRO!$B$2:$C$393,2,0),"")</f>
        <v/>
      </c>
      <c r="C748" s="201">
        <f>'CURVA ABC'!B752</f>
        <v>0</v>
      </c>
      <c r="D748" s="197">
        <f>'CURVA ABC'!C752</f>
        <v>0</v>
      </c>
      <c r="E748" s="197">
        <f>'CURVA ABC'!D752</f>
        <v>0</v>
      </c>
      <c r="F748" s="198">
        <f>IFERROR(Tabela5[[#This Row],[VALOR]]/'CURVA ABC'!$C$2,0)</f>
        <v>0</v>
      </c>
      <c r="G748" s="198">
        <f>'CURVA ABC'!E752</f>
        <v>0</v>
      </c>
      <c r="H748" s="199" t="str">
        <f>'CURVA ABC'!F752</f>
        <v/>
      </c>
      <c r="I748" s="199" t="e">
        <f>VLOOKUP(Tabela5[[#This Row],[PRODUTO]],'CURVA ABC'!$H$10:$M$404,2,0)</f>
        <v>#N/A</v>
      </c>
      <c r="J748" s="197" t="e">
        <f>VLOOKUP(Tabela5[[#This Row],[PRODUTO]],'CURVA ABC'!$H$10:$M$404,3,0)</f>
        <v>#N/A</v>
      </c>
      <c r="K748" s="197" t="e">
        <f>VLOOKUP(Tabela5[[#This Row],[PRODUTO]],'CURVA ABC'!$H$10:$M$404,4,0)</f>
        <v>#N/A</v>
      </c>
      <c r="L748" s="198">
        <f>IFERROR(Tabela5[[#This Row],[VALOR.]]/'CURVA ABC'!$J$2,0)</f>
        <v>0</v>
      </c>
      <c r="M748" s="198" t="e">
        <f>VLOOKUP(Tabela5[[#This Row],[PRODUTO]],'CURVA ABC'!$H$10:$M$404,5,0)</f>
        <v>#N/A</v>
      </c>
      <c r="N748" s="199" t="e">
        <f>VLOOKUP(Tabela5[[#This Row],[PRODUTO]],'CURVA ABC'!$H$10:$M$404,6,0)</f>
        <v>#N/A</v>
      </c>
      <c r="O748" s="197" t="e">
        <f>IF(AND(COMPARATIVO!$H748="",COMPARATIVO!$N748=""),"",IF(COMPARATIVO!$H748=COMPARATIVO!$N748,"EQUILIBRADO",IF(AND(COMPARATIVO!$H748="A",COMPARATIVO!$N748="B"),"GIRO BAIXO",IF(AND(COMPARATIVO!$H748="A",COMPARATIVO!$N748="C"),"GIRO MUITO BAIXO",IF(AND(COMPARATIVO!$H748="B",COMPARATIVO!$N748="A"),"GIRO ALTO",IF(AND(COMPARATIVO!$H748="B",COMPARATIVO!$N748="C"),"GIRO BAIXO",IF(AND(COMPARATIVO!$H748="C",COMPARATIVO!$N748="A"),"GIRO MUITO ALTO",IF(AND(COMPARATIVO!$H748="C",COMPARATIVO!$N748="B"),"GIRO ALTO",""))))))))</f>
        <v>#N/A</v>
      </c>
    </row>
    <row r="749" spans="1:15" x14ac:dyDescent="0.25">
      <c r="A749" s="200">
        <f>'CURVA ABC'!A753</f>
        <v>0</v>
      </c>
      <c r="B749" s="200" t="str">
        <f>IFERROR(VLOOKUP(Tabela5[[#This Row],[PRODUTO]],CADASTRO!$B$2:$C$393,2,0),"")</f>
        <v/>
      </c>
      <c r="C749" s="200">
        <f>'CURVA ABC'!B753</f>
        <v>0</v>
      </c>
      <c r="D749" s="194">
        <f>'CURVA ABC'!C753</f>
        <v>0</v>
      </c>
      <c r="E749" s="194">
        <f>'CURVA ABC'!D753</f>
        <v>0</v>
      </c>
      <c r="F749" s="195">
        <f>IFERROR(Tabela5[[#This Row],[VALOR]]/'CURVA ABC'!$C$2,0)</f>
        <v>0</v>
      </c>
      <c r="G749" s="195">
        <f>'CURVA ABC'!E753</f>
        <v>0</v>
      </c>
      <c r="H749" s="196" t="str">
        <f>'CURVA ABC'!F753</f>
        <v/>
      </c>
      <c r="I749" s="196" t="e">
        <f>VLOOKUP(Tabela5[[#This Row],[PRODUTO]],'CURVA ABC'!$H$10:$M$404,2,0)</f>
        <v>#N/A</v>
      </c>
      <c r="J749" s="194" t="e">
        <f>VLOOKUP(Tabela5[[#This Row],[PRODUTO]],'CURVA ABC'!$H$10:$M$404,3,0)</f>
        <v>#N/A</v>
      </c>
      <c r="K749" s="194" t="e">
        <f>VLOOKUP(Tabela5[[#This Row],[PRODUTO]],'CURVA ABC'!$H$10:$M$404,4,0)</f>
        <v>#N/A</v>
      </c>
      <c r="L749" s="195">
        <f>IFERROR(Tabela5[[#This Row],[VALOR.]]/'CURVA ABC'!$J$2,0)</f>
        <v>0</v>
      </c>
      <c r="M749" s="195" t="e">
        <f>VLOOKUP(Tabela5[[#This Row],[PRODUTO]],'CURVA ABC'!$H$10:$M$404,5,0)</f>
        <v>#N/A</v>
      </c>
      <c r="N749" s="196" t="e">
        <f>VLOOKUP(Tabela5[[#This Row],[PRODUTO]],'CURVA ABC'!$H$10:$M$404,6,0)</f>
        <v>#N/A</v>
      </c>
      <c r="O749" s="194" t="e">
        <f>IF(AND(COMPARATIVO!$H749="",COMPARATIVO!$N749=""),"",IF(COMPARATIVO!$H749=COMPARATIVO!$N749,"EQUILIBRADO",IF(AND(COMPARATIVO!$H749="A",COMPARATIVO!$N749="B"),"GIRO BAIXO",IF(AND(COMPARATIVO!$H749="A",COMPARATIVO!$N749="C"),"GIRO MUITO BAIXO",IF(AND(COMPARATIVO!$H749="B",COMPARATIVO!$N749="A"),"GIRO ALTO",IF(AND(COMPARATIVO!$H749="B",COMPARATIVO!$N749="C"),"GIRO BAIXO",IF(AND(COMPARATIVO!$H749="C",COMPARATIVO!$N749="A"),"GIRO MUITO ALTO",IF(AND(COMPARATIVO!$H749="C",COMPARATIVO!$N749="B"),"GIRO ALTO",""))))))))</f>
        <v>#N/A</v>
      </c>
    </row>
    <row r="750" spans="1:15" x14ac:dyDescent="0.25">
      <c r="A750" s="201">
        <f>'CURVA ABC'!A754</f>
        <v>0</v>
      </c>
      <c r="B750" s="201" t="str">
        <f>IFERROR(VLOOKUP(Tabela5[[#This Row],[PRODUTO]],CADASTRO!$B$2:$C$393,2,0),"")</f>
        <v/>
      </c>
      <c r="C750" s="201">
        <f>'CURVA ABC'!B754</f>
        <v>0</v>
      </c>
      <c r="D750" s="197">
        <f>'CURVA ABC'!C754</f>
        <v>0</v>
      </c>
      <c r="E750" s="197">
        <f>'CURVA ABC'!D754</f>
        <v>0</v>
      </c>
      <c r="F750" s="198">
        <f>IFERROR(Tabela5[[#This Row],[VALOR]]/'CURVA ABC'!$C$2,0)</f>
        <v>0</v>
      </c>
      <c r="G750" s="198">
        <f>'CURVA ABC'!E754</f>
        <v>0</v>
      </c>
      <c r="H750" s="199" t="str">
        <f>'CURVA ABC'!F754</f>
        <v/>
      </c>
      <c r="I750" s="199" t="e">
        <f>VLOOKUP(Tabela5[[#This Row],[PRODUTO]],'CURVA ABC'!$H$10:$M$404,2,0)</f>
        <v>#N/A</v>
      </c>
      <c r="J750" s="197" t="e">
        <f>VLOOKUP(Tabela5[[#This Row],[PRODUTO]],'CURVA ABC'!$H$10:$M$404,3,0)</f>
        <v>#N/A</v>
      </c>
      <c r="K750" s="197" t="e">
        <f>VLOOKUP(Tabela5[[#This Row],[PRODUTO]],'CURVA ABC'!$H$10:$M$404,4,0)</f>
        <v>#N/A</v>
      </c>
      <c r="L750" s="198">
        <f>IFERROR(Tabela5[[#This Row],[VALOR.]]/'CURVA ABC'!$J$2,0)</f>
        <v>0</v>
      </c>
      <c r="M750" s="198" t="e">
        <f>VLOOKUP(Tabela5[[#This Row],[PRODUTO]],'CURVA ABC'!$H$10:$M$404,5,0)</f>
        <v>#N/A</v>
      </c>
      <c r="N750" s="199" t="e">
        <f>VLOOKUP(Tabela5[[#This Row],[PRODUTO]],'CURVA ABC'!$H$10:$M$404,6,0)</f>
        <v>#N/A</v>
      </c>
      <c r="O750" s="197" t="e">
        <f>IF(AND(COMPARATIVO!$H750="",COMPARATIVO!$N750=""),"",IF(COMPARATIVO!$H750=COMPARATIVO!$N750,"EQUILIBRADO",IF(AND(COMPARATIVO!$H750="A",COMPARATIVO!$N750="B"),"GIRO BAIXO",IF(AND(COMPARATIVO!$H750="A",COMPARATIVO!$N750="C"),"GIRO MUITO BAIXO",IF(AND(COMPARATIVO!$H750="B",COMPARATIVO!$N750="A"),"GIRO ALTO",IF(AND(COMPARATIVO!$H750="B",COMPARATIVO!$N750="C"),"GIRO BAIXO",IF(AND(COMPARATIVO!$H750="C",COMPARATIVO!$N750="A"),"GIRO MUITO ALTO",IF(AND(COMPARATIVO!$H750="C",COMPARATIVO!$N750="B"),"GIRO ALTO",""))))))))</f>
        <v>#N/A</v>
      </c>
    </row>
    <row r="751" spans="1:15" x14ac:dyDescent="0.25">
      <c r="A751" s="200">
        <f>'CURVA ABC'!A755</f>
        <v>0</v>
      </c>
      <c r="B751" s="200" t="str">
        <f>IFERROR(VLOOKUP(Tabela5[[#This Row],[PRODUTO]],CADASTRO!$B$2:$C$393,2,0),"")</f>
        <v/>
      </c>
      <c r="C751" s="200">
        <f>'CURVA ABC'!B755</f>
        <v>0</v>
      </c>
      <c r="D751" s="194">
        <f>'CURVA ABC'!C755</f>
        <v>0</v>
      </c>
      <c r="E751" s="194">
        <f>'CURVA ABC'!D755</f>
        <v>0</v>
      </c>
      <c r="F751" s="195">
        <f>IFERROR(Tabela5[[#This Row],[VALOR]]/'CURVA ABC'!$C$2,0)</f>
        <v>0</v>
      </c>
      <c r="G751" s="195">
        <f>'CURVA ABC'!E755</f>
        <v>0</v>
      </c>
      <c r="H751" s="196" t="str">
        <f>'CURVA ABC'!F755</f>
        <v/>
      </c>
      <c r="I751" s="196" t="e">
        <f>VLOOKUP(Tabela5[[#This Row],[PRODUTO]],'CURVA ABC'!$H$10:$M$404,2,0)</f>
        <v>#N/A</v>
      </c>
      <c r="J751" s="194" t="e">
        <f>VLOOKUP(Tabela5[[#This Row],[PRODUTO]],'CURVA ABC'!$H$10:$M$404,3,0)</f>
        <v>#N/A</v>
      </c>
      <c r="K751" s="194" t="e">
        <f>VLOOKUP(Tabela5[[#This Row],[PRODUTO]],'CURVA ABC'!$H$10:$M$404,4,0)</f>
        <v>#N/A</v>
      </c>
      <c r="L751" s="195">
        <f>IFERROR(Tabela5[[#This Row],[VALOR.]]/'CURVA ABC'!$J$2,0)</f>
        <v>0</v>
      </c>
      <c r="M751" s="195" t="e">
        <f>VLOOKUP(Tabela5[[#This Row],[PRODUTO]],'CURVA ABC'!$H$10:$M$404,5,0)</f>
        <v>#N/A</v>
      </c>
      <c r="N751" s="196" t="e">
        <f>VLOOKUP(Tabela5[[#This Row],[PRODUTO]],'CURVA ABC'!$H$10:$M$404,6,0)</f>
        <v>#N/A</v>
      </c>
      <c r="O751" s="194" t="e">
        <f>IF(AND(COMPARATIVO!$H751="",COMPARATIVO!$N751=""),"",IF(COMPARATIVO!$H751=COMPARATIVO!$N751,"EQUILIBRADO",IF(AND(COMPARATIVO!$H751="A",COMPARATIVO!$N751="B"),"GIRO BAIXO",IF(AND(COMPARATIVO!$H751="A",COMPARATIVO!$N751="C"),"GIRO MUITO BAIXO",IF(AND(COMPARATIVO!$H751="B",COMPARATIVO!$N751="A"),"GIRO ALTO",IF(AND(COMPARATIVO!$H751="B",COMPARATIVO!$N751="C"),"GIRO BAIXO",IF(AND(COMPARATIVO!$H751="C",COMPARATIVO!$N751="A"),"GIRO MUITO ALTO",IF(AND(COMPARATIVO!$H751="C",COMPARATIVO!$N751="B"),"GIRO ALTO",""))))))))</f>
        <v>#N/A</v>
      </c>
    </row>
    <row r="752" spans="1:15" x14ac:dyDescent="0.25">
      <c r="A752" s="201">
        <f>'CURVA ABC'!A756</f>
        <v>0</v>
      </c>
      <c r="B752" s="201" t="str">
        <f>IFERROR(VLOOKUP(Tabela5[[#This Row],[PRODUTO]],CADASTRO!$B$2:$C$393,2,0),"")</f>
        <v/>
      </c>
      <c r="C752" s="201">
        <f>'CURVA ABC'!B756</f>
        <v>0</v>
      </c>
      <c r="D752" s="197">
        <f>'CURVA ABC'!C756</f>
        <v>0</v>
      </c>
      <c r="E752" s="197">
        <f>'CURVA ABC'!D756</f>
        <v>0</v>
      </c>
      <c r="F752" s="198">
        <f>IFERROR(Tabela5[[#This Row],[VALOR]]/'CURVA ABC'!$C$2,0)</f>
        <v>0</v>
      </c>
      <c r="G752" s="198">
        <f>'CURVA ABC'!E756</f>
        <v>0</v>
      </c>
      <c r="H752" s="199" t="str">
        <f>'CURVA ABC'!F756</f>
        <v/>
      </c>
      <c r="I752" s="199" t="e">
        <f>VLOOKUP(Tabela5[[#This Row],[PRODUTO]],'CURVA ABC'!$H$10:$M$404,2,0)</f>
        <v>#N/A</v>
      </c>
      <c r="J752" s="197" t="e">
        <f>VLOOKUP(Tabela5[[#This Row],[PRODUTO]],'CURVA ABC'!$H$10:$M$404,3,0)</f>
        <v>#N/A</v>
      </c>
      <c r="K752" s="197" t="e">
        <f>VLOOKUP(Tabela5[[#This Row],[PRODUTO]],'CURVA ABC'!$H$10:$M$404,4,0)</f>
        <v>#N/A</v>
      </c>
      <c r="L752" s="198">
        <f>IFERROR(Tabela5[[#This Row],[VALOR.]]/'CURVA ABC'!$J$2,0)</f>
        <v>0</v>
      </c>
      <c r="M752" s="198" t="e">
        <f>VLOOKUP(Tabela5[[#This Row],[PRODUTO]],'CURVA ABC'!$H$10:$M$404,5,0)</f>
        <v>#N/A</v>
      </c>
      <c r="N752" s="199" t="e">
        <f>VLOOKUP(Tabela5[[#This Row],[PRODUTO]],'CURVA ABC'!$H$10:$M$404,6,0)</f>
        <v>#N/A</v>
      </c>
      <c r="O752" s="197" t="e">
        <f>IF(AND(COMPARATIVO!$H752="",COMPARATIVO!$N752=""),"",IF(COMPARATIVO!$H752=COMPARATIVO!$N752,"EQUILIBRADO",IF(AND(COMPARATIVO!$H752="A",COMPARATIVO!$N752="B"),"GIRO BAIXO",IF(AND(COMPARATIVO!$H752="A",COMPARATIVO!$N752="C"),"GIRO MUITO BAIXO",IF(AND(COMPARATIVO!$H752="B",COMPARATIVO!$N752="A"),"GIRO ALTO",IF(AND(COMPARATIVO!$H752="B",COMPARATIVO!$N752="C"),"GIRO BAIXO",IF(AND(COMPARATIVO!$H752="C",COMPARATIVO!$N752="A"),"GIRO MUITO ALTO",IF(AND(COMPARATIVO!$H752="C",COMPARATIVO!$N752="B"),"GIRO ALTO",""))))))))</f>
        <v>#N/A</v>
      </c>
    </row>
    <row r="753" spans="1:15" x14ac:dyDescent="0.25">
      <c r="A753" s="200">
        <f>'CURVA ABC'!A757</f>
        <v>0</v>
      </c>
      <c r="B753" s="200" t="str">
        <f>IFERROR(VLOOKUP(Tabela5[[#This Row],[PRODUTO]],CADASTRO!$B$2:$C$393,2,0),"")</f>
        <v/>
      </c>
      <c r="C753" s="200">
        <f>'CURVA ABC'!B757</f>
        <v>0</v>
      </c>
      <c r="D753" s="194">
        <f>'CURVA ABC'!C757</f>
        <v>0</v>
      </c>
      <c r="E753" s="194">
        <f>'CURVA ABC'!D757</f>
        <v>0</v>
      </c>
      <c r="F753" s="195">
        <f>IFERROR(Tabela5[[#This Row],[VALOR]]/'CURVA ABC'!$C$2,0)</f>
        <v>0</v>
      </c>
      <c r="G753" s="195">
        <f>'CURVA ABC'!E757</f>
        <v>0</v>
      </c>
      <c r="H753" s="196" t="str">
        <f>'CURVA ABC'!F757</f>
        <v/>
      </c>
      <c r="I753" s="196" t="e">
        <f>VLOOKUP(Tabela5[[#This Row],[PRODUTO]],'CURVA ABC'!$H$10:$M$404,2,0)</f>
        <v>#N/A</v>
      </c>
      <c r="J753" s="194" t="e">
        <f>VLOOKUP(Tabela5[[#This Row],[PRODUTO]],'CURVA ABC'!$H$10:$M$404,3,0)</f>
        <v>#N/A</v>
      </c>
      <c r="K753" s="194" t="e">
        <f>VLOOKUP(Tabela5[[#This Row],[PRODUTO]],'CURVA ABC'!$H$10:$M$404,4,0)</f>
        <v>#N/A</v>
      </c>
      <c r="L753" s="195">
        <f>IFERROR(Tabela5[[#This Row],[VALOR.]]/'CURVA ABC'!$J$2,0)</f>
        <v>0</v>
      </c>
      <c r="M753" s="195" t="e">
        <f>VLOOKUP(Tabela5[[#This Row],[PRODUTO]],'CURVA ABC'!$H$10:$M$404,5,0)</f>
        <v>#N/A</v>
      </c>
      <c r="N753" s="196" t="e">
        <f>VLOOKUP(Tabela5[[#This Row],[PRODUTO]],'CURVA ABC'!$H$10:$M$404,6,0)</f>
        <v>#N/A</v>
      </c>
      <c r="O753" s="194" t="e">
        <f>IF(AND(COMPARATIVO!$H753="",COMPARATIVO!$N753=""),"",IF(COMPARATIVO!$H753=COMPARATIVO!$N753,"EQUILIBRADO",IF(AND(COMPARATIVO!$H753="A",COMPARATIVO!$N753="B"),"GIRO BAIXO",IF(AND(COMPARATIVO!$H753="A",COMPARATIVO!$N753="C"),"GIRO MUITO BAIXO",IF(AND(COMPARATIVO!$H753="B",COMPARATIVO!$N753="A"),"GIRO ALTO",IF(AND(COMPARATIVO!$H753="B",COMPARATIVO!$N753="C"),"GIRO BAIXO",IF(AND(COMPARATIVO!$H753="C",COMPARATIVO!$N753="A"),"GIRO MUITO ALTO",IF(AND(COMPARATIVO!$H753="C",COMPARATIVO!$N753="B"),"GIRO ALTO",""))))))))</f>
        <v>#N/A</v>
      </c>
    </row>
    <row r="754" spans="1:15" x14ac:dyDescent="0.25">
      <c r="A754" s="201">
        <f>'CURVA ABC'!A758</f>
        <v>0</v>
      </c>
      <c r="B754" s="201" t="str">
        <f>IFERROR(VLOOKUP(Tabela5[[#This Row],[PRODUTO]],CADASTRO!$B$2:$C$393,2,0),"")</f>
        <v/>
      </c>
      <c r="C754" s="201">
        <f>'CURVA ABC'!B758</f>
        <v>0</v>
      </c>
      <c r="D754" s="197">
        <f>'CURVA ABC'!C758</f>
        <v>0</v>
      </c>
      <c r="E754" s="197">
        <f>'CURVA ABC'!D758</f>
        <v>0</v>
      </c>
      <c r="F754" s="198">
        <f>IFERROR(Tabela5[[#This Row],[VALOR]]/'CURVA ABC'!$C$2,0)</f>
        <v>0</v>
      </c>
      <c r="G754" s="198">
        <f>'CURVA ABC'!E758</f>
        <v>0</v>
      </c>
      <c r="H754" s="199" t="str">
        <f>'CURVA ABC'!F758</f>
        <v/>
      </c>
      <c r="I754" s="199" t="e">
        <f>VLOOKUP(Tabela5[[#This Row],[PRODUTO]],'CURVA ABC'!$H$10:$M$404,2,0)</f>
        <v>#N/A</v>
      </c>
      <c r="J754" s="197" t="e">
        <f>VLOOKUP(Tabela5[[#This Row],[PRODUTO]],'CURVA ABC'!$H$10:$M$404,3,0)</f>
        <v>#N/A</v>
      </c>
      <c r="K754" s="197" t="e">
        <f>VLOOKUP(Tabela5[[#This Row],[PRODUTO]],'CURVA ABC'!$H$10:$M$404,4,0)</f>
        <v>#N/A</v>
      </c>
      <c r="L754" s="198">
        <f>IFERROR(Tabela5[[#This Row],[VALOR.]]/'CURVA ABC'!$J$2,0)</f>
        <v>0</v>
      </c>
      <c r="M754" s="198" t="e">
        <f>VLOOKUP(Tabela5[[#This Row],[PRODUTO]],'CURVA ABC'!$H$10:$M$404,5,0)</f>
        <v>#N/A</v>
      </c>
      <c r="N754" s="199" t="e">
        <f>VLOOKUP(Tabela5[[#This Row],[PRODUTO]],'CURVA ABC'!$H$10:$M$404,6,0)</f>
        <v>#N/A</v>
      </c>
      <c r="O754" s="197" t="e">
        <f>IF(AND(COMPARATIVO!$H754="",COMPARATIVO!$N754=""),"",IF(COMPARATIVO!$H754=COMPARATIVO!$N754,"EQUILIBRADO",IF(AND(COMPARATIVO!$H754="A",COMPARATIVO!$N754="B"),"GIRO BAIXO",IF(AND(COMPARATIVO!$H754="A",COMPARATIVO!$N754="C"),"GIRO MUITO BAIXO",IF(AND(COMPARATIVO!$H754="B",COMPARATIVO!$N754="A"),"GIRO ALTO",IF(AND(COMPARATIVO!$H754="B",COMPARATIVO!$N754="C"),"GIRO BAIXO",IF(AND(COMPARATIVO!$H754="C",COMPARATIVO!$N754="A"),"GIRO MUITO ALTO",IF(AND(COMPARATIVO!$H754="C",COMPARATIVO!$N754="B"),"GIRO ALTO",""))))))))</f>
        <v>#N/A</v>
      </c>
    </row>
    <row r="755" spans="1:15" x14ac:dyDescent="0.25">
      <c r="A755" s="200">
        <f>'CURVA ABC'!A759</f>
        <v>0</v>
      </c>
      <c r="B755" s="200" t="str">
        <f>IFERROR(VLOOKUP(Tabela5[[#This Row],[PRODUTO]],CADASTRO!$B$2:$C$393,2,0),"")</f>
        <v/>
      </c>
      <c r="C755" s="200">
        <f>'CURVA ABC'!B759</f>
        <v>0</v>
      </c>
      <c r="D755" s="194">
        <f>'CURVA ABC'!C759</f>
        <v>0</v>
      </c>
      <c r="E755" s="194">
        <f>'CURVA ABC'!D759</f>
        <v>0</v>
      </c>
      <c r="F755" s="195">
        <f>IFERROR(Tabela5[[#This Row],[VALOR]]/'CURVA ABC'!$C$2,0)</f>
        <v>0</v>
      </c>
      <c r="G755" s="195">
        <f>'CURVA ABC'!E759</f>
        <v>0</v>
      </c>
      <c r="H755" s="196" t="str">
        <f>'CURVA ABC'!F759</f>
        <v/>
      </c>
      <c r="I755" s="196" t="e">
        <f>VLOOKUP(Tabela5[[#This Row],[PRODUTO]],'CURVA ABC'!$H$10:$M$404,2,0)</f>
        <v>#N/A</v>
      </c>
      <c r="J755" s="194" t="e">
        <f>VLOOKUP(Tabela5[[#This Row],[PRODUTO]],'CURVA ABC'!$H$10:$M$404,3,0)</f>
        <v>#N/A</v>
      </c>
      <c r="K755" s="194" t="e">
        <f>VLOOKUP(Tabela5[[#This Row],[PRODUTO]],'CURVA ABC'!$H$10:$M$404,4,0)</f>
        <v>#N/A</v>
      </c>
      <c r="L755" s="195">
        <f>IFERROR(Tabela5[[#This Row],[VALOR.]]/'CURVA ABC'!$J$2,0)</f>
        <v>0</v>
      </c>
      <c r="M755" s="195" t="e">
        <f>VLOOKUP(Tabela5[[#This Row],[PRODUTO]],'CURVA ABC'!$H$10:$M$404,5,0)</f>
        <v>#N/A</v>
      </c>
      <c r="N755" s="196" t="e">
        <f>VLOOKUP(Tabela5[[#This Row],[PRODUTO]],'CURVA ABC'!$H$10:$M$404,6,0)</f>
        <v>#N/A</v>
      </c>
      <c r="O755" s="194" t="e">
        <f>IF(AND(COMPARATIVO!$H755="",COMPARATIVO!$N755=""),"",IF(COMPARATIVO!$H755=COMPARATIVO!$N755,"EQUILIBRADO",IF(AND(COMPARATIVO!$H755="A",COMPARATIVO!$N755="B"),"GIRO BAIXO",IF(AND(COMPARATIVO!$H755="A",COMPARATIVO!$N755="C"),"GIRO MUITO BAIXO",IF(AND(COMPARATIVO!$H755="B",COMPARATIVO!$N755="A"),"GIRO ALTO",IF(AND(COMPARATIVO!$H755="B",COMPARATIVO!$N755="C"),"GIRO BAIXO",IF(AND(COMPARATIVO!$H755="C",COMPARATIVO!$N755="A"),"GIRO MUITO ALTO",IF(AND(COMPARATIVO!$H755="C",COMPARATIVO!$N755="B"),"GIRO ALTO",""))))))))</f>
        <v>#N/A</v>
      </c>
    </row>
    <row r="756" spans="1:15" x14ac:dyDescent="0.25">
      <c r="A756" s="201">
        <f>'CURVA ABC'!A760</f>
        <v>0</v>
      </c>
      <c r="B756" s="201" t="str">
        <f>IFERROR(VLOOKUP(Tabela5[[#This Row],[PRODUTO]],CADASTRO!$B$2:$C$393,2,0),"")</f>
        <v/>
      </c>
      <c r="C756" s="201">
        <f>'CURVA ABC'!B760</f>
        <v>0</v>
      </c>
      <c r="D756" s="197">
        <f>'CURVA ABC'!C760</f>
        <v>0</v>
      </c>
      <c r="E756" s="197">
        <f>'CURVA ABC'!D760</f>
        <v>0</v>
      </c>
      <c r="F756" s="198">
        <f>IFERROR(Tabela5[[#This Row],[VALOR]]/'CURVA ABC'!$C$2,0)</f>
        <v>0</v>
      </c>
      <c r="G756" s="198">
        <f>'CURVA ABC'!E760</f>
        <v>0</v>
      </c>
      <c r="H756" s="199" t="str">
        <f>'CURVA ABC'!F760</f>
        <v/>
      </c>
      <c r="I756" s="199" t="e">
        <f>VLOOKUP(Tabela5[[#This Row],[PRODUTO]],'CURVA ABC'!$H$10:$M$404,2,0)</f>
        <v>#N/A</v>
      </c>
      <c r="J756" s="197" t="e">
        <f>VLOOKUP(Tabela5[[#This Row],[PRODUTO]],'CURVA ABC'!$H$10:$M$404,3,0)</f>
        <v>#N/A</v>
      </c>
      <c r="K756" s="197" t="e">
        <f>VLOOKUP(Tabela5[[#This Row],[PRODUTO]],'CURVA ABC'!$H$10:$M$404,4,0)</f>
        <v>#N/A</v>
      </c>
      <c r="L756" s="198">
        <f>IFERROR(Tabela5[[#This Row],[VALOR.]]/'CURVA ABC'!$J$2,0)</f>
        <v>0</v>
      </c>
      <c r="M756" s="198" t="e">
        <f>VLOOKUP(Tabela5[[#This Row],[PRODUTO]],'CURVA ABC'!$H$10:$M$404,5,0)</f>
        <v>#N/A</v>
      </c>
      <c r="N756" s="199" t="e">
        <f>VLOOKUP(Tabela5[[#This Row],[PRODUTO]],'CURVA ABC'!$H$10:$M$404,6,0)</f>
        <v>#N/A</v>
      </c>
      <c r="O756" s="197" t="e">
        <f>IF(AND(COMPARATIVO!$H756="",COMPARATIVO!$N756=""),"",IF(COMPARATIVO!$H756=COMPARATIVO!$N756,"EQUILIBRADO",IF(AND(COMPARATIVO!$H756="A",COMPARATIVO!$N756="B"),"GIRO BAIXO",IF(AND(COMPARATIVO!$H756="A",COMPARATIVO!$N756="C"),"GIRO MUITO BAIXO",IF(AND(COMPARATIVO!$H756="B",COMPARATIVO!$N756="A"),"GIRO ALTO",IF(AND(COMPARATIVO!$H756="B",COMPARATIVO!$N756="C"),"GIRO BAIXO",IF(AND(COMPARATIVO!$H756="C",COMPARATIVO!$N756="A"),"GIRO MUITO ALTO",IF(AND(COMPARATIVO!$H756="C",COMPARATIVO!$N756="B"),"GIRO ALTO",""))))))))</f>
        <v>#N/A</v>
      </c>
    </row>
    <row r="757" spans="1:15" x14ac:dyDescent="0.25">
      <c r="A757" s="200">
        <f>'CURVA ABC'!A761</f>
        <v>0</v>
      </c>
      <c r="B757" s="200" t="str">
        <f>IFERROR(VLOOKUP(Tabela5[[#This Row],[PRODUTO]],CADASTRO!$B$2:$C$393,2,0),"")</f>
        <v/>
      </c>
      <c r="C757" s="200">
        <f>'CURVA ABC'!B761</f>
        <v>0</v>
      </c>
      <c r="D757" s="194">
        <f>'CURVA ABC'!C761</f>
        <v>0</v>
      </c>
      <c r="E757" s="194">
        <f>'CURVA ABC'!D761</f>
        <v>0</v>
      </c>
      <c r="F757" s="195">
        <f>IFERROR(Tabela5[[#This Row],[VALOR]]/'CURVA ABC'!$C$2,0)</f>
        <v>0</v>
      </c>
      <c r="G757" s="195">
        <f>'CURVA ABC'!E761</f>
        <v>0</v>
      </c>
      <c r="H757" s="196" t="str">
        <f>'CURVA ABC'!F761</f>
        <v/>
      </c>
      <c r="I757" s="196" t="e">
        <f>VLOOKUP(Tabela5[[#This Row],[PRODUTO]],'CURVA ABC'!$H$10:$M$404,2,0)</f>
        <v>#N/A</v>
      </c>
      <c r="J757" s="194" t="e">
        <f>VLOOKUP(Tabela5[[#This Row],[PRODUTO]],'CURVA ABC'!$H$10:$M$404,3,0)</f>
        <v>#N/A</v>
      </c>
      <c r="K757" s="194" t="e">
        <f>VLOOKUP(Tabela5[[#This Row],[PRODUTO]],'CURVA ABC'!$H$10:$M$404,4,0)</f>
        <v>#N/A</v>
      </c>
      <c r="L757" s="195">
        <f>IFERROR(Tabela5[[#This Row],[VALOR.]]/'CURVA ABC'!$J$2,0)</f>
        <v>0</v>
      </c>
      <c r="M757" s="195" t="e">
        <f>VLOOKUP(Tabela5[[#This Row],[PRODUTO]],'CURVA ABC'!$H$10:$M$404,5,0)</f>
        <v>#N/A</v>
      </c>
      <c r="N757" s="196" t="e">
        <f>VLOOKUP(Tabela5[[#This Row],[PRODUTO]],'CURVA ABC'!$H$10:$M$404,6,0)</f>
        <v>#N/A</v>
      </c>
      <c r="O757" s="194" t="e">
        <f>IF(AND(COMPARATIVO!$H757="",COMPARATIVO!$N757=""),"",IF(COMPARATIVO!$H757=COMPARATIVO!$N757,"EQUILIBRADO",IF(AND(COMPARATIVO!$H757="A",COMPARATIVO!$N757="B"),"GIRO BAIXO",IF(AND(COMPARATIVO!$H757="A",COMPARATIVO!$N757="C"),"GIRO MUITO BAIXO",IF(AND(COMPARATIVO!$H757="B",COMPARATIVO!$N757="A"),"GIRO ALTO",IF(AND(COMPARATIVO!$H757="B",COMPARATIVO!$N757="C"),"GIRO BAIXO",IF(AND(COMPARATIVO!$H757="C",COMPARATIVO!$N757="A"),"GIRO MUITO ALTO",IF(AND(COMPARATIVO!$H757="C",COMPARATIVO!$N757="B"),"GIRO ALTO",""))))))))</f>
        <v>#N/A</v>
      </c>
    </row>
    <row r="758" spans="1:15" x14ac:dyDescent="0.25">
      <c r="A758" s="201">
        <f>'CURVA ABC'!A762</f>
        <v>0</v>
      </c>
      <c r="B758" s="201" t="str">
        <f>IFERROR(VLOOKUP(Tabela5[[#This Row],[PRODUTO]],CADASTRO!$B$2:$C$393,2,0),"")</f>
        <v/>
      </c>
      <c r="C758" s="201">
        <f>'CURVA ABC'!B762</f>
        <v>0</v>
      </c>
      <c r="D758" s="197">
        <f>'CURVA ABC'!C762</f>
        <v>0</v>
      </c>
      <c r="E758" s="197">
        <f>'CURVA ABC'!D762</f>
        <v>0</v>
      </c>
      <c r="F758" s="198">
        <f>IFERROR(Tabela5[[#This Row],[VALOR]]/'CURVA ABC'!$C$2,0)</f>
        <v>0</v>
      </c>
      <c r="G758" s="198">
        <f>'CURVA ABC'!E762</f>
        <v>0</v>
      </c>
      <c r="H758" s="199" t="str">
        <f>'CURVA ABC'!F762</f>
        <v/>
      </c>
      <c r="I758" s="199" t="e">
        <f>VLOOKUP(Tabela5[[#This Row],[PRODUTO]],'CURVA ABC'!$H$10:$M$404,2,0)</f>
        <v>#N/A</v>
      </c>
      <c r="J758" s="197" t="e">
        <f>VLOOKUP(Tabela5[[#This Row],[PRODUTO]],'CURVA ABC'!$H$10:$M$404,3,0)</f>
        <v>#N/A</v>
      </c>
      <c r="K758" s="197" t="e">
        <f>VLOOKUP(Tabela5[[#This Row],[PRODUTO]],'CURVA ABC'!$H$10:$M$404,4,0)</f>
        <v>#N/A</v>
      </c>
      <c r="L758" s="198">
        <f>IFERROR(Tabela5[[#This Row],[VALOR.]]/'CURVA ABC'!$J$2,0)</f>
        <v>0</v>
      </c>
      <c r="M758" s="198" t="e">
        <f>VLOOKUP(Tabela5[[#This Row],[PRODUTO]],'CURVA ABC'!$H$10:$M$404,5,0)</f>
        <v>#N/A</v>
      </c>
      <c r="N758" s="199" t="e">
        <f>VLOOKUP(Tabela5[[#This Row],[PRODUTO]],'CURVA ABC'!$H$10:$M$404,6,0)</f>
        <v>#N/A</v>
      </c>
      <c r="O758" s="197" t="e">
        <f>IF(AND(COMPARATIVO!$H758="",COMPARATIVO!$N758=""),"",IF(COMPARATIVO!$H758=COMPARATIVO!$N758,"EQUILIBRADO",IF(AND(COMPARATIVO!$H758="A",COMPARATIVO!$N758="B"),"GIRO BAIXO",IF(AND(COMPARATIVO!$H758="A",COMPARATIVO!$N758="C"),"GIRO MUITO BAIXO",IF(AND(COMPARATIVO!$H758="B",COMPARATIVO!$N758="A"),"GIRO ALTO",IF(AND(COMPARATIVO!$H758="B",COMPARATIVO!$N758="C"),"GIRO BAIXO",IF(AND(COMPARATIVO!$H758="C",COMPARATIVO!$N758="A"),"GIRO MUITO ALTO",IF(AND(COMPARATIVO!$H758="C",COMPARATIVO!$N758="B"),"GIRO ALTO",""))))))))</f>
        <v>#N/A</v>
      </c>
    </row>
    <row r="759" spans="1:15" x14ac:dyDescent="0.25">
      <c r="A759" s="200">
        <f>'CURVA ABC'!A763</f>
        <v>0</v>
      </c>
      <c r="B759" s="200" t="str">
        <f>IFERROR(VLOOKUP(Tabela5[[#This Row],[PRODUTO]],CADASTRO!$B$2:$C$393,2,0),"")</f>
        <v/>
      </c>
      <c r="C759" s="200">
        <f>'CURVA ABC'!B763</f>
        <v>0</v>
      </c>
      <c r="D759" s="194">
        <f>'CURVA ABC'!C763</f>
        <v>0</v>
      </c>
      <c r="E759" s="194">
        <f>'CURVA ABC'!D763</f>
        <v>0</v>
      </c>
      <c r="F759" s="195">
        <f>IFERROR(Tabela5[[#This Row],[VALOR]]/'CURVA ABC'!$C$2,0)</f>
        <v>0</v>
      </c>
      <c r="G759" s="195">
        <f>'CURVA ABC'!E763</f>
        <v>0</v>
      </c>
      <c r="H759" s="196" t="str">
        <f>'CURVA ABC'!F763</f>
        <v/>
      </c>
      <c r="I759" s="196" t="e">
        <f>VLOOKUP(Tabela5[[#This Row],[PRODUTO]],'CURVA ABC'!$H$10:$M$404,2,0)</f>
        <v>#N/A</v>
      </c>
      <c r="J759" s="194" t="e">
        <f>VLOOKUP(Tabela5[[#This Row],[PRODUTO]],'CURVA ABC'!$H$10:$M$404,3,0)</f>
        <v>#N/A</v>
      </c>
      <c r="K759" s="194" t="e">
        <f>VLOOKUP(Tabela5[[#This Row],[PRODUTO]],'CURVA ABC'!$H$10:$M$404,4,0)</f>
        <v>#N/A</v>
      </c>
      <c r="L759" s="195">
        <f>IFERROR(Tabela5[[#This Row],[VALOR.]]/'CURVA ABC'!$J$2,0)</f>
        <v>0</v>
      </c>
      <c r="M759" s="195" t="e">
        <f>VLOOKUP(Tabela5[[#This Row],[PRODUTO]],'CURVA ABC'!$H$10:$M$404,5,0)</f>
        <v>#N/A</v>
      </c>
      <c r="N759" s="196" t="e">
        <f>VLOOKUP(Tabela5[[#This Row],[PRODUTO]],'CURVA ABC'!$H$10:$M$404,6,0)</f>
        <v>#N/A</v>
      </c>
      <c r="O759" s="194" t="e">
        <f>IF(AND(COMPARATIVO!$H759="",COMPARATIVO!$N759=""),"",IF(COMPARATIVO!$H759=COMPARATIVO!$N759,"EQUILIBRADO",IF(AND(COMPARATIVO!$H759="A",COMPARATIVO!$N759="B"),"GIRO BAIXO",IF(AND(COMPARATIVO!$H759="A",COMPARATIVO!$N759="C"),"GIRO MUITO BAIXO",IF(AND(COMPARATIVO!$H759="B",COMPARATIVO!$N759="A"),"GIRO ALTO",IF(AND(COMPARATIVO!$H759="B",COMPARATIVO!$N759="C"),"GIRO BAIXO",IF(AND(COMPARATIVO!$H759="C",COMPARATIVO!$N759="A"),"GIRO MUITO ALTO",IF(AND(COMPARATIVO!$H759="C",COMPARATIVO!$N759="B"),"GIRO ALTO",""))))))))</f>
        <v>#N/A</v>
      </c>
    </row>
    <row r="760" spans="1:15" x14ac:dyDescent="0.25">
      <c r="A760" s="201">
        <f>'CURVA ABC'!A764</f>
        <v>0</v>
      </c>
      <c r="B760" s="201" t="str">
        <f>IFERROR(VLOOKUP(Tabela5[[#This Row],[PRODUTO]],CADASTRO!$B$2:$C$393,2,0),"")</f>
        <v/>
      </c>
      <c r="C760" s="201">
        <f>'CURVA ABC'!B764</f>
        <v>0</v>
      </c>
      <c r="D760" s="197">
        <f>'CURVA ABC'!C764</f>
        <v>0</v>
      </c>
      <c r="E760" s="197">
        <f>'CURVA ABC'!D764</f>
        <v>0</v>
      </c>
      <c r="F760" s="198">
        <f>IFERROR(Tabela5[[#This Row],[VALOR]]/'CURVA ABC'!$C$2,0)</f>
        <v>0</v>
      </c>
      <c r="G760" s="198">
        <f>'CURVA ABC'!E764</f>
        <v>0</v>
      </c>
      <c r="H760" s="199" t="str">
        <f>'CURVA ABC'!F764</f>
        <v/>
      </c>
      <c r="I760" s="199" t="e">
        <f>VLOOKUP(Tabela5[[#This Row],[PRODUTO]],'CURVA ABC'!$H$10:$M$404,2,0)</f>
        <v>#N/A</v>
      </c>
      <c r="J760" s="197" t="e">
        <f>VLOOKUP(Tabela5[[#This Row],[PRODUTO]],'CURVA ABC'!$H$10:$M$404,3,0)</f>
        <v>#N/A</v>
      </c>
      <c r="K760" s="197" t="e">
        <f>VLOOKUP(Tabela5[[#This Row],[PRODUTO]],'CURVA ABC'!$H$10:$M$404,4,0)</f>
        <v>#N/A</v>
      </c>
      <c r="L760" s="198">
        <f>IFERROR(Tabela5[[#This Row],[VALOR.]]/'CURVA ABC'!$J$2,0)</f>
        <v>0</v>
      </c>
      <c r="M760" s="198" t="e">
        <f>VLOOKUP(Tabela5[[#This Row],[PRODUTO]],'CURVA ABC'!$H$10:$M$404,5,0)</f>
        <v>#N/A</v>
      </c>
      <c r="N760" s="199" t="e">
        <f>VLOOKUP(Tabela5[[#This Row],[PRODUTO]],'CURVA ABC'!$H$10:$M$404,6,0)</f>
        <v>#N/A</v>
      </c>
      <c r="O760" s="197" t="e">
        <f>IF(AND(COMPARATIVO!$H760="",COMPARATIVO!$N760=""),"",IF(COMPARATIVO!$H760=COMPARATIVO!$N760,"EQUILIBRADO",IF(AND(COMPARATIVO!$H760="A",COMPARATIVO!$N760="B"),"GIRO BAIXO",IF(AND(COMPARATIVO!$H760="A",COMPARATIVO!$N760="C"),"GIRO MUITO BAIXO",IF(AND(COMPARATIVO!$H760="B",COMPARATIVO!$N760="A"),"GIRO ALTO",IF(AND(COMPARATIVO!$H760="B",COMPARATIVO!$N760="C"),"GIRO BAIXO",IF(AND(COMPARATIVO!$H760="C",COMPARATIVO!$N760="A"),"GIRO MUITO ALTO",IF(AND(COMPARATIVO!$H760="C",COMPARATIVO!$N760="B"),"GIRO ALTO",""))))))))</f>
        <v>#N/A</v>
      </c>
    </row>
    <row r="761" spans="1:15" x14ac:dyDescent="0.25">
      <c r="A761" s="200">
        <f>'CURVA ABC'!A765</f>
        <v>0</v>
      </c>
      <c r="B761" s="200" t="str">
        <f>IFERROR(VLOOKUP(Tabela5[[#This Row],[PRODUTO]],CADASTRO!$B$2:$C$393,2,0),"")</f>
        <v/>
      </c>
      <c r="C761" s="200">
        <f>'CURVA ABC'!B765</f>
        <v>0</v>
      </c>
      <c r="D761" s="194">
        <f>'CURVA ABC'!C765</f>
        <v>0</v>
      </c>
      <c r="E761" s="194">
        <f>'CURVA ABC'!D765</f>
        <v>0</v>
      </c>
      <c r="F761" s="195">
        <f>IFERROR(Tabela5[[#This Row],[VALOR]]/'CURVA ABC'!$C$2,0)</f>
        <v>0</v>
      </c>
      <c r="G761" s="195">
        <f>'CURVA ABC'!E765</f>
        <v>0</v>
      </c>
      <c r="H761" s="196" t="str">
        <f>'CURVA ABC'!F765</f>
        <v/>
      </c>
      <c r="I761" s="196" t="e">
        <f>VLOOKUP(Tabela5[[#This Row],[PRODUTO]],'CURVA ABC'!$H$10:$M$404,2,0)</f>
        <v>#N/A</v>
      </c>
      <c r="J761" s="194" t="e">
        <f>VLOOKUP(Tabela5[[#This Row],[PRODUTO]],'CURVA ABC'!$H$10:$M$404,3,0)</f>
        <v>#N/A</v>
      </c>
      <c r="K761" s="194" t="e">
        <f>VLOOKUP(Tabela5[[#This Row],[PRODUTO]],'CURVA ABC'!$H$10:$M$404,4,0)</f>
        <v>#N/A</v>
      </c>
      <c r="L761" s="195">
        <f>IFERROR(Tabela5[[#This Row],[VALOR.]]/'CURVA ABC'!$J$2,0)</f>
        <v>0</v>
      </c>
      <c r="M761" s="195" t="e">
        <f>VLOOKUP(Tabela5[[#This Row],[PRODUTO]],'CURVA ABC'!$H$10:$M$404,5,0)</f>
        <v>#N/A</v>
      </c>
      <c r="N761" s="196" t="e">
        <f>VLOOKUP(Tabela5[[#This Row],[PRODUTO]],'CURVA ABC'!$H$10:$M$404,6,0)</f>
        <v>#N/A</v>
      </c>
      <c r="O761" s="194" t="e">
        <f>IF(AND(COMPARATIVO!$H761="",COMPARATIVO!$N761=""),"",IF(COMPARATIVO!$H761=COMPARATIVO!$N761,"EQUILIBRADO",IF(AND(COMPARATIVO!$H761="A",COMPARATIVO!$N761="B"),"GIRO BAIXO",IF(AND(COMPARATIVO!$H761="A",COMPARATIVO!$N761="C"),"GIRO MUITO BAIXO",IF(AND(COMPARATIVO!$H761="B",COMPARATIVO!$N761="A"),"GIRO ALTO",IF(AND(COMPARATIVO!$H761="B",COMPARATIVO!$N761="C"),"GIRO BAIXO",IF(AND(COMPARATIVO!$H761="C",COMPARATIVO!$N761="A"),"GIRO MUITO ALTO",IF(AND(COMPARATIVO!$H761="C",COMPARATIVO!$N761="B"),"GIRO ALTO",""))))))))</f>
        <v>#N/A</v>
      </c>
    </row>
    <row r="762" spans="1:15" x14ac:dyDescent="0.25">
      <c r="A762" s="201">
        <f>'CURVA ABC'!A766</f>
        <v>0</v>
      </c>
      <c r="B762" s="201" t="str">
        <f>IFERROR(VLOOKUP(Tabela5[[#This Row],[PRODUTO]],CADASTRO!$B$2:$C$393,2,0),"")</f>
        <v/>
      </c>
      <c r="C762" s="201">
        <f>'CURVA ABC'!B766</f>
        <v>0</v>
      </c>
      <c r="D762" s="197">
        <f>'CURVA ABC'!C766</f>
        <v>0</v>
      </c>
      <c r="E762" s="197">
        <f>'CURVA ABC'!D766</f>
        <v>0</v>
      </c>
      <c r="F762" s="198">
        <f>IFERROR(Tabela5[[#This Row],[VALOR]]/'CURVA ABC'!$C$2,0)</f>
        <v>0</v>
      </c>
      <c r="G762" s="198">
        <f>'CURVA ABC'!E766</f>
        <v>0</v>
      </c>
      <c r="H762" s="199" t="str">
        <f>'CURVA ABC'!F766</f>
        <v/>
      </c>
      <c r="I762" s="199" t="e">
        <f>VLOOKUP(Tabela5[[#This Row],[PRODUTO]],'CURVA ABC'!$H$10:$M$404,2,0)</f>
        <v>#N/A</v>
      </c>
      <c r="J762" s="197" t="e">
        <f>VLOOKUP(Tabela5[[#This Row],[PRODUTO]],'CURVA ABC'!$H$10:$M$404,3,0)</f>
        <v>#N/A</v>
      </c>
      <c r="K762" s="197" t="e">
        <f>VLOOKUP(Tabela5[[#This Row],[PRODUTO]],'CURVA ABC'!$H$10:$M$404,4,0)</f>
        <v>#N/A</v>
      </c>
      <c r="L762" s="198">
        <f>IFERROR(Tabela5[[#This Row],[VALOR.]]/'CURVA ABC'!$J$2,0)</f>
        <v>0</v>
      </c>
      <c r="M762" s="198" t="e">
        <f>VLOOKUP(Tabela5[[#This Row],[PRODUTO]],'CURVA ABC'!$H$10:$M$404,5,0)</f>
        <v>#N/A</v>
      </c>
      <c r="N762" s="199" t="e">
        <f>VLOOKUP(Tabela5[[#This Row],[PRODUTO]],'CURVA ABC'!$H$10:$M$404,6,0)</f>
        <v>#N/A</v>
      </c>
      <c r="O762" s="197" t="e">
        <f>IF(AND(COMPARATIVO!$H762="",COMPARATIVO!$N762=""),"",IF(COMPARATIVO!$H762=COMPARATIVO!$N762,"EQUILIBRADO",IF(AND(COMPARATIVO!$H762="A",COMPARATIVO!$N762="B"),"GIRO BAIXO",IF(AND(COMPARATIVO!$H762="A",COMPARATIVO!$N762="C"),"GIRO MUITO BAIXO",IF(AND(COMPARATIVO!$H762="B",COMPARATIVO!$N762="A"),"GIRO ALTO",IF(AND(COMPARATIVO!$H762="B",COMPARATIVO!$N762="C"),"GIRO BAIXO",IF(AND(COMPARATIVO!$H762="C",COMPARATIVO!$N762="A"),"GIRO MUITO ALTO",IF(AND(COMPARATIVO!$H762="C",COMPARATIVO!$N762="B"),"GIRO ALTO",""))))))))</f>
        <v>#N/A</v>
      </c>
    </row>
    <row r="763" spans="1:15" x14ac:dyDescent="0.25">
      <c r="A763" s="200">
        <f>'CURVA ABC'!A767</f>
        <v>0</v>
      </c>
      <c r="B763" s="200" t="str">
        <f>IFERROR(VLOOKUP(Tabela5[[#This Row],[PRODUTO]],CADASTRO!$B$2:$C$393,2,0),"")</f>
        <v/>
      </c>
      <c r="C763" s="200">
        <f>'CURVA ABC'!B767</f>
        <v>0</v>
      </c>
      <c r="D763" s="194">
        <f>'CURVA ABC'!C767</f>
        <v>0</v>
      </c>
      <c r="E763" s="194">
        <f>'CURVA ABC'!D767</f>
        <v>0</v>
      </c>
      <c r="F763" s="195">
        <f>IFERROR(Tabela5[[#This Row],[VALOR]]/'CURVA ABC'!$C$2,0)</f>
        <v>0</v>
      </c>
      <c r="G763" s="195">
        <f>'CURVA ABC'!E767</f>
        <v>0</v>
      </c>
      <c r="H763" s="196" t="str">
        <f>'CURVA ABC'!F767</f>
        <v/>
      </c>
      <c r="I763" s="196" t="e">
        <f>VLOOKUP(Tabela5[[#This Row],[PRODUTO]],'CURVA ABC'!$H$10:$M$404,2,0)</f>
        <v>#N/A</v>
      </c>
      <c r="J763" s="194" t="e">
        <f>VLOOKUP(Tabela5[[#This Row],[PRODUTO]],'CURVA ABC'!$H$10:$M$404,3,0)</f>
        <v>#N/A</v>
      </c>
      <c r="K763" s="194" t="e">
        <f>VLOOKUP(Tabela5[[#This Row],[PRODUTO]],'CURVA ABC'!$H$10:$M$404,4,0)</f>
        <v>#N/A</v>
      </c>
      <c r="L763" s="195">
        <f>IFERROR(Tabela5[[#This Row],[VALOR.]]/'CURVA ABC'!$J$2,0)</f>
        <v>0</v>
      </c>
      <c r="M763" s="195" t="e">
        <f>VLOOKUP(Tabela5[[#This Row],[PRODUTO]],'CURVA ABC'!$H$10:$M$404,5,0)</f>
        <v>#N/A</v>
      </c>
      <c r="N763" s="196" t="e">
        <f>VLOOKUP(Tabela5[[#This Row],[PRODUTO]],'CURVA ABC'!$H$10:$M$404,6,0)</f>
        <v>#N/A</v>
      </c>
      <c r="O763" s="194" t="e">
        <f>IF(AND(COMPARATIVO!$H763="",COMPARATIVO!$N763=""),"",IF(COMPARATIVO!$H763=COMPARATIVO!$N763,"EQUILIBRADO",IF(AND(COMPARATIVO!$H763="A",COMPARATIVO!$N763="B"),"GIRO BAIXO",IF(AND(COMPARATIVO!$H763="A",COMPARATIVO!$N763="C"),"GIRO MUITO BAIXO",IF(AND(COMPARATIVO!$H763="B",COMPARATIVO!$N763="A"),"GIRO ALTO",IF(AND(COMPARATIVO!$H763="B",COMPARATIVO!$N763="C"),"GIRO BAIXO",IF(AND(COMPARATIVO!$H763="C",COMPARATIVO!$N763="A"),"GIRO MUITO ALTO",IF(AND(COMPARATIVO!$H763="C",COMPARATIVO!$N763="B"),"GIRO ALTO",""))))))))</f>
        <v>#N/A</v>
      </c>
    </row>
    <row r="764" spans="1:15" x14ac:dyDescent="0.25">
      <c r="A764" s="201">
        <f>'CURVA ABC'!A768</f>
        <v>0</v>
      </c>
      <c r="B764" s="201" t="str">
        <f>IFERROR(VLOOKUP(Tabela5[[#This Row],[PRODUTO]],CADASTRO!$B$2:$C$393,2,0),"")</f>
        <v/>
      </c>
      <c r="C764" s="201">
        <f>'CURVA ABC'!B768</f>
        <v>0</v>
      </c>
      <c r="D764" s="197">
        <f>'CURVA ABC'!C768</f>
        <v>0</v>
      </c>
      <c r="E764" s="197">
        <f>'CURVA ABC'!D768</f>
        <v>0</v>
      </c>
      <c r="F764" s="198">
        <f>IFERROR(Tabela5[[#This Row],[VALOR]]/'CURVA ABC'!$C$2,0)</f>
        <v>0</v>
      </c>
      <c r="G764" s="198">
        <f>'CURVA ABC'!E768</f>
        <v>0</v>
      </c>
      <c r="H764" s="199" t="str">
        <f>'CURVA ABC'!F768</f>
        <v/>
      </c>
      <c r="I764" s="199" t="e">
        <f>VLOOKUP(Tabela5[[#This Row],[PRODUTO]],'CURVA ABC'!$H$10:$M$404,2,0)</f>
        <v>#N/A</v>
      </c>
      <c r="J764" s="197" t="e">
        <f>VLOOKUP(Tabela5[[#This Row],[PRODUTO]],'CURVA ABC'!$H$10:$M$404,3,0)</f>
        <v>#N/A</v>
      </c>
      <c r="K764" s="197" t="e">
        <f>VLOOKUP(Tabela5[[#This Row],[PRODUTO]],'CURVA ABC'!$H$10:$M$404,4,0)</f>
        <v>#N/A</v>
      </c>
      <c r="L764" s="198">
        <f>IFERROR(Tabela5[[#This Row],[VALOR.]]/'CURVA ABC'!$J$2,0)</f>
        <v>0</v>
      </c>
      <c r="M764" s="198" t="e">
        <f>VLOOKUP(Tabela5[[#This Row],[PRODUTO]],'CURVA ABC'!$H$10:$M$404,5,0)</f>
        <v>#N/A</v>
      </c>
      <c r="N764" s="199" t="e">
        <f>VLOOKUP(Tabela5[[#This Row],[PRODUTO]],'CURVA ABC'!$H$10:$M$404,6,0)</f>
        <v>#N/A</v>
      </c>
      <c r="O764" s="197" t="e">
        <f>IF(AND(COMPARATIVO!$H764="",COMPARATIVO!$N764=""),"",IF(COMPARATIVO!$H764=COMPARATIVO!$N764,"EQUILIBRADO",IF(AND(COMPARATIVO!$H764="A",COMPARATIVO!$N764="B"),"GIRO BAIXO",IF(AND(COMPARATIVO!$H764="A",COMPARATIVO!$N764="C"),"GIRO MUITO BAIXO",IF(AND(COMPARATIVO!$H764="B",COMPARATIVO!$N764="A"),"GIRO ALTO",IF(AND(COMPARATIVO!$H764="B",COMPARATIVO!$N764="C"),"GIRO BAIXO",IF(AND(COMPARATIVO!$H764="C",COMPARATIVO!$N764="A"),"GIRO MUITO ALTO",IF(AND(COMPARATIVO!$H764="C",COMPARATIVO!$N764="B"),"GIRO ALTO",""))))))))</f>
        <v>#N/A</v>
      </c>
    </row>
    <row r="765" spans="1:15" x14ac:dyDescent="0.25">
      <c r="A765" s="200">
        <f>'CURVA ABC'!A769</f>
        <v>0</v>
      </c>
      <c r="B765" s="200" t="str">
        <f>IFERROR(VLOOKUP(Tabela5[[#This Row],[PRODUTO]],CADASTRO!$B$2:$C$393,2,0),"")</f>
        <v/>
      </c>
      <c r="C765" s="200">
        <f>'CURVA ABC'!B769</f>
        <v>0</v>
      </c>
      <c r="D765" s="194">
        <f>'CURVA ABC'!C769</f>
        <v>0</v>
      </c>
      <c r="E765" s="194">
        <f>'CURVA ABC'!D769</f>
        <v>0</v>
      </c>
      <c r="F765" s="195">
        <f>IFERROR(Tabela5[[#This Row],[VALOR]]/'CURVA ABC'!$C$2,0)</f>
        <v>0</v>
      </c>
      <c r="G765" s="195">
        <f>'CURVA ABC'!E769</f>
        <v>0</v>
      </c>
      <c r="H765" s="196" t="str">
        <f>'CURVA ABC'!F769</f>
        <v/>
      </c>
      <c r="I765" s="196" t="e">
        <f>VLOOKUP(Tabela5[[#This Row],[PRODUTO]],'CURVA ABC'!$H$10:$M$404,2,0)</f>
        <v>#N/A</v>
      </c>
      <c r="J765" s="194" t="e">
        <f>VLOOKUP(Tabela5[[#This Row],[PRODUTO]],'CURVA ABC'!$H$10:$M$404,3,0)</f>
        <v>#N/A</v>
      </c>
      <c r="K765" s="194" t="e">
        <f>VLOOKUP(Tabela5[[#This Row],[PRODUTO]],'CURVA ABC'!$H$10:$M$404,4,0)</f>
        <v>#N/A</v>
      </c>
      <c r="L765" s="195">
        <f>IFERROR(Tabela5[[#This Row],[VALOR.]]/'CURVA ABC'!$J$2,0)</f>
        <v>0</v>
      </c>
      <c r="M765" s="195" t="e">
        <f>VLOOKUP(Tabela5[[#This Row],[PRODUTO]],'CURVA ABC'!$H$10:$M$404,5,0)</f>
        <v>#N/A</v>
      </c>
      <c r="N765" s="196" t="e">
        <f>VLOOKUP(Tabela5[[#This Row],[PRODUTO]],'CURVA ABC'!$H$10:$M$404,6,0)</f>
        <v>#N/A</v>
      </c>
      <c r="O765" s="194" t="e">
        <f>IF(AND(COMPARATIVO!$H765="",COMPARATIVO!$N765=""),"",IF(COMPARATIVO!$H765=COMPARATIVO!$N765,"EQUILIBRADO",IF(AND(COMPARATIVO!$H765="A",COMPARATIVO!$N765="B"),"GIRO BAIXO",IF(AND(COMPARATIVO!$H765="A",COMPARATIVO!$N765="C"),"GIRO MUITO BAIXO",IF(AND(COMPARATIVO!$H765="B",COMPARATIVO!$N765="A"),"GIRO ALTO",IF(AND(COMPARATIVO!$H765="B",COMPARATIVO!$N765="C"),"GIRO BAIXO",IF(AND(COMPARATIVO!$H765="C",COMPARATIVO!$N765="A"),"GIRO MUITO ALTO",IF(AND(COMPARATIVO!$H765="C",COMPARATIVO!$N765="B"),"GIRO ALTO",""))))))))</f>
        <v>#N/A</v>
      </c>
    </row>
    <row r="766" spans="1:15" x14ac:dyDescent="0.25">
      <c r="A766" s="201">
        <f>'CURVA ABC'!A770</f>
        <v>0</v>
      </c>
      <c r="B766" s="201" t="str">
        <f>IFERROR(VLOOKUP(Tabela5[[#This Row],[PRODUTO]],CADASTRO!$B$2:$C$393,2,0),"")</f>
        <v/>
      </c>
      <c r="C766" s="201">
        <f>'CURVA ABC'!B770</f>
        <v>0</v>
      </c>
      <c r="D766" s="197">
        <f>'CURVA ABC'!C770</f>
        <v>0</v>
      </c>
      <c r="E766" s="197">
        <f>'CURVA ABC'!D770</f>
        <v>0</v>
      </c>
      <c r="F766" s="198">
        <f>IFERROR(Tabela5[[#This Row],[VALOR]]/'CURVA ABC'!$C$2,0)</f>
        <v>0</v>
      </c>
      <c r="G766" s="198">
        <f>'CURVA ABC'!E770</f>
        <v>0</v>
      </c>
      <c r="H766" s="199" t="str">
        <f>'CURVA ABC'!F770</f>
        <v/>
      </c>
      <c r="I766" s="199" t="e">
        <f>VLOOKUP(Tabela5[[#This Row],[PRODUTO]],'CURVA ABC'!$H$10:$M$404,2,0)</f>
        <v>#N/A</v>
      </c>
      <c r="J766" s="197" t="e">
        <f>VLOOKUP(Tabela5[[#This Row],[PRODUTO]],'CURVA ABC'!$H$10:$M$404,3,0)</f>
        <v>#N/A</v>
      </c>
      <c r="K766" s="197" t="e">
        <f>VLOOKUP(Tabela5[[#This Row],[PRODUTO]],'CURVA ABC'!$H$10:$M$404,4,0)</f>
        <v>#N/A</v>
      </c>
      <c r="L766" s="198">
        <f>IFERROR(Tabela5[[#This Row],[VALOR.]]/'CURVA ABC'!$J$2,0)</f>
        <v>0</v>
      </c>
      <c r="M766" s="198" t="e">
        <f>VLOOKUP(Tabela5[[#This Row],[PRODUTO]],'CURVA ABC'!$H$10:$M$404,5,0)</f>
        <v>#N/A</v>
      </c>
      <c r="N766" s="199" t="e">
        <f>VLOOKUP(Tabela5[[#This Row],[PRODUTO]],'CURVA ABC'!$H$10:$M$404,6,0)</f>
        <v>#N/A</v>
      </c>
      <c r="O766" s="197" t="e">
        <f>IF(AND(COMPARATIVO!$H766="",COMPARATIVO!$N766=""),"",IF(COMPARATIVO!$H766=COMPARATIVO!$N766,"EQUILIBRADO",IF(AND(COMPARATIVO!$H766="A",COMPARATIVO!$N766="B"),"GIRO BAIXO",IF(AND(COMPARATIVO!$H766="A",COMPARATIVO!$N766="C"),"GIRO MUITO BAIXO",IF(AND(COMPARATIVO!$H766="B",COMPARATIVO!$N766="A"),"GIRO ALTO",IF(AND(COMPARATIVO!$H766="B",COMPARATIVO!$N766="C"),"GIRO BAIXO",IF(AND(COMPARATIVO!$H766="C",COMPARATIVO!$N766="A"),"GIRO MUITO ALTO",IF(AND(COMPARATIVO!$H766="C",COMPARATIVO!$N766="B"),"GIRO ALTO",""))))))))</f>
        <v>#N/A</v>
      </c>
    </row>
    <row r="767" spans="1:15" x14ac:dyDescent="0.25">
      <c r="A767" s="200">
        <f>'CURVA ABC'!A771</f>
        <v>0</v>
      </c>
      <c r="B767" s="200" t="str">
        <f>IFERROR(VLOOKUP(Tabela5[[#This Row],[PRODUTO]],CADASTRO!$B$2:$C$393,2,0),"")</f>
        <v/>
      </c>
      <c r="C767" s="200">
        <f>'CURVA ABC'!B771</f>
        <v>0</v>
      </c>
      <c r="D767" s="194">
        <f>'CURVA ABC'!C771</f>
        <v>0</v>
      </c>
      <c r="E767" s="194">
        <f>'CURVA ABC'!D771</f>
        <v>0</v>
      </c>
      <c r="F767" s="195">
        <f>IFERROR(Tabela5[[#This Row],[VALOR]]/'CURVA ABC'!$C$2,0)</f>
        <v>0</v>
      </c>
      <c r="G767" s="195">
        <f>'CURVA ABC'!E771</f>
        <v>0</v>
      </c>
      <c r="H767" s="196" t="str">
        <f>'CURVA ABC'!F771</f>
        <v/>
      </c>
      <c r="I767" s="196" t="e">
        <f>VLOOKUP(Tabela5[[#This Row],[PRODUTO]],'CURVA ABC'!$H$10:$M$404,2,0)</f>
        <v>#N/A</v>
      </c>
      <c r="J767" s="194" t="e">
        <f>VLOOKUP(Tabela5[[#This Row],[PRODUTO]],'CURVA ABC'!$H$10:$M$404,3,0)</f>
        <v>#N/A</v>
      </c>
      <c r="K767" s="194" t="e">
        <f>VLOOKUP(Tabela5[[#This Row],[PRODUTO]],'CURVA ABC'!$H$10:$M$404,4,0)</f>
        <v>#N/A</v>
      </c>
      <c r="L767" s="195">
        <f>IFERROR(Tabela5[[#This Row],[VALOR.]]/'CURVA ABC'!$J$2,0)</f>
        <v>0</v>
      </c>
      <c r="M767" s="195" t="e">
        <f>VLOOKUP(Tabela5[[#This Row],[PRODUTO]],'CURVA ABC'!$H$10:$M$404,5,0)</f>
        <v>#N/A</v>
      </c>
      <c r="N767" s="196" t="e">
        <f>VLOOKUP(Tabela5[[#This Row],[PRODUTO]],'CURVA ABC'!$H$10:$M$404,6,0)</f>
        <v>#N/A</v>
      </c>
      <c r="O767" s="194" t="e">
        <f>IF(AND(COMPARATIVO!$H767="",COMPARATIVO!$N767=""),"",IF(COMPARATIVO!$H767=COMPARATIVO!$N767,"EQUILIBRADO",IF(AND(COMPARATIVO!$H767="A",COMPARATIVO!$N767="B"),"GIRO BAIXO",IF(AND(COMPARATIVO!$H767="A",COMPARATIVO!$N767="C"),"GIRO MUITO BAIXO",IF(AND(COMPARATIVO!$H767="B",COMPARATIVO!$N767="A"),"GIRO ALTO",IF(AND(COMPARATIVO!$H767="B",COMPARATIVO!$N767="C"),"GIRO BAIXO",IF(AND(COMPARATIVO!$H767="C",COMPARATIVO!$N767="A"),"GIRO MUITO ALTO",IF(AND(COMPARATIVO!$H767="C",COMPARATIVO!$N767="B"),"GIRO ALTO",""))))))))</f>
        <v>#N/A</v>
      </c>
    </row>
    <row r="768" spans="1:15" x14ac:dyDescent="0.25">
      <c r="A768" s="201">
        <f>'CURVA ABC'!A772</f>
        <v>0</v>
      </c>
      <c r="B768" s="201" t="str">
        <f>IFERROR(VLOOKUP(Tabela5[[#This Row],[PRODUTO]],CADASTRO!$B$2:$C$393,2,0),"")</f>
        <v/>
      </c>
      <c r="C768" s="201">
        <f>'CURVA ABC'!B772</f>
        <v>0</v>
      </c>
      <c r="D768" s="197">
        <f>'CURVA ABC'!C772</f>
        <v>0</v>
      </c>
      <c r="E768" s="197">
        <f>'CURVA ABC'!D772</f>
        <v>0</v>
      </c>
      <c r="F768" s="198">
        <f>IFERROR(Tabela5[[#This Row],[VALOR]]/'CURVA ABC'!$C$2,0)</f>
        <v>0</v>
      </c>
      <c r="G768" s="198">
        <f>'CURVA ABC'!E772</f>
        <v>0</v>
      </c>
      <c r="H768" s="199" t="str">
        <f>'CURVA ABC'!F772</f>
        <v/>
      </c>
      <c r="I768" s="199" t="e">
        <f>VLOOKUP(Tabela5[[#This Row],[PRODUTO]],'CURVA ABC'!$H$10:$M$404,2,0)</f>
        <v>#N/A</v>
      </c>
      <c r="J768" s="197" t="e">
        <f>VLOOKUP(Tabela5[[#This Row],[PRODUTO]],'CURVA ABC'!$H$10:$M$404,3,0)</f>
        <v>#N/A</v>
      </c>
      <c r="K768" s="197" t="e">
        <f>VLOOKUP(Tabela5[[#This Row],[PRODUTO]],'CURVA ABC'!$H$10:$M$404,4,0)</f>
        <v>#N/A</v>
      </c>
      <c r="L768" s="198">
        <f>IFERROR(Tabela5[[#This Row],[VALOR.]]/'CURVA ABC'!$J$2,0)</f>
        <v>0</v>
      </c>
      <c r="M768" s="198" t="e">
        <f>VLOOKUP(Tabela5[[#This Row],[PRODUTO]],'CURVA ABC'!$H$10:$M$404,5,0)</f>
        <v>#N/A</v>
      </c>
      <c r="N768" s="199" t="e">
        <f>VLOOKUP(Tabela5[[#This Row],[PRODUTO]],'CURVA ABC'!$H$10:$M$404,6,0)</f>
        <v>#N/A</v>
      </c>
      <c r="O768" s="197" t="e">
        <f>IF(AND(COMPARATIVO!$H768="",COMPARATIVO!$N768=""),"",IF(COMPARATIVO!$H768=COMPARATIVO!$N768,"EQUILIBRADO",IF(AND(COMPARATIVO!$H768="A",COMPARATIVO!$N768="B"),"GIRO BAIXO",IF(AND(COMPARATIVO!$H768="A",COMPARATIVO!$N768="C"),"GIRO MUITO BAIXO",IF(AND(COMPARATIVO!$H768="B",COMPARATIVO!$N768="A"),"GIRO ALTO",IF(AND(COMPARATIVO!$H768="B",COMPARATIVO!$N768="C"),"GIRO BAIXO",IF(AND(COMPARATIVO!$H768="C",COMPARATIVO!$N768="A"),"GIRO MUITO ALTO",IF(AND(COMPARATIVO!$H768="C",COMPARATIVO!$N768="B"),"GIRO ALTO",""))))))))</f>
        <v>#N/A</v>
      </c>
    </row>
    <row r="769" spans="1:15" x14ac:dyDescent="0.25">
      <c r="A769" s="200">
        <f>'CURVA ABC'!A773</f>
        <v>0</v>
      </c>
      <c r="B769" s="200" t="str">
        <f>IFERROR(VLOOKUP(Tabela5[[#This Row],[PRODUTO]],CADASTRO!$B$2:$C$393,2,0),"")</f>
        <v/>
      </c>
      <c r="C769" s="200">
        <f>'CURVA ABC'!B773</f>
        <v>0</v>
      </c>
      <c r="D769" s="194">
        <f>'CURVA ABC'!C773</f>
        <v>0</v>
      </c>
      <c r="E769" s="194">
        <f>'CURVA ABC'!D773</f>
        <v>0</v>
      </c>
      <c r="F769" s="195">
        <f>IFERROR(Tabela5[[#This Row],[VALOR]]/'CURVA ABC'!$C$2,0)</f>
        <v>0</v>
      </c>
      <c r="G769" s="195">
        <f>'CURVA ABC'!E773</f>
        <v>0</v>
      </c>
      <c r="H769" s="196" t="str">
        <f>'CURVA ABC'!F773</f>
        <v/>
      </c>
      <c r="I769" s="196" t="e">
        <f>VLOOKUP(Tabela5[[#This Row],[PRODUTO]],'CURVA ABC'!$H$10:$M$404,2,0)</f>
        <v>#N/A</v>
      </c>
      <c r="J769" s="194" t="e">
        <f>VLOOKUP(Tabela5[[#This Row],[PRODUTO]],'CURVA ABC'!$H$10:$M$404,3,0)</f>
        <v>#N/A</v>
      </c>
      <c r="K769" s="194" t="e">
        <f>VLOOKUP(Tabela5[[#This Row],[PRODUTO]],'CURVA ABC'!$H$10:$M$404,4,0)</f>
        <v>#N/A</v>
      </c>
      <c r="L769" s="195">
        <f>IFERROR(Tabela5[[#This Row],[VALOR.]]/'CURVA ABC'!$J$2,0)</f>
        <v>0</v>
      </c>
      <c r="M769" s="195" t="e">
        <f>VLOOKUP(Tabela5[[#This Row],[PRODUTO]],'CURVA ABC'!$H$10:$M$404,5,0)</f>
        <v>#N/A</v>
      </c>
      <c r="N769" s="196" t="e">
        <f>VLOOKUP(Tabela5[[#This Row],[PRODUTO]],'CURVA ABC'!$H$10:$M$404,6,0)</f>
        <v>#N/A</v>
      </c>
      <c r="O769" s="194" t="e">
        <f>IF(AND(COMPARATIVO!$H769="",COMPARATIVO!$N769=""),"",IF(COMPARATIVO!$H769=COMPARATIVO!$N769,"EQUILIBRADO",IF(AND(COMPARATIVO!$H769="A",COMPARATIVO!$N769="B"),"GIRO BAIXO",IF(AND(COMPARATIVO!$H769="A",COMPARATIVO!$N769="C"),"GIRO MUITO BAIXO",IF(AND(COMPARATIVO!$H769="B",COMPARATIVO!$N769="A"),"GIRO ALTO",IF(AND(COMPARATIVO!$H769="B",COMPARATIVO!$N769="C"),"GIRO BAIXO",IF(AND(COMPARATIVO!$H769="C",COMPARATIVO!$N769="A"),"GIRO MUITO ALTO",IF(AND(COMPARATIVO!$H769="C",COMPARATIVO!$N769="B"),"GIRO ALTO",""))))))))</f>
        <v>#N/A</v>
      </c>
    </row>
    <row r="770" spans="1:15" x14ac:dyDescent="0.25">
      <c r="A770" s="201">
        <f>'CURVA ABC'!A774</f>
        <v>0</v>
      </c>
      <c r="B770" s="201" t="str">
        <f>IFERROR(VLOOKUP(Tabela5[[#This Row],[PRODUTO]],CADASTRO!$B$2:$C$393,2,0),"")</f>
        <v/>
      </c>
      <c r="C770" s="201">
        <f>'CURVA ABC'!B774</f>
        <v>0</v>
      </c>
      <c r="D770" s="197">
        <f>'CURVA ABC'!C774</f>
        <v>0</v>
      </c>
      <c r="E770" s="197">
        <f>'CURVA ABC'!D774</f>
        <v>0</v>
      </c>
      <c r="F770" s="198">
        <f>IFERROR(Tabela5[[#This Row],[VALOR]]/'CURVA ABC'!$C$2,0)</f>
        <v>0</v>
      </c>
      <c r="G770" s="198">
        <f>'CURVA ABC'!E774</f>
        <v>0</v>
      </c>
      <c r="H770" s="199" t="str">
        <f>'CURVA ABC'!F774</f>
        <v/>
      </c>
      <c r="I770" s="199" t="e">
        <f>VLOOKUP(Tabela5[[#This Row],[PRODUTO]],'CURVA ABC'!$H$10:$M$404,2,0)</f>
        <v>#N/A</v>
      </c>
      <c r="J770" s="197" t="e">
        <f>VLOOKUP(Tabela5[[#This Row],[PRODUTO]],'CURVA ABC'!$H$10:$M$404,3,0)</f>
        <v>#N/A</v>
      </c>
      <c r="K770" s="197" t="e">
        <f>VLOOKUP(Tabela5[[#This Row],[PRODUTO]],'CURVA ABC'!$H$10:$M$404,4,0)</f>
        <v>#N/A</v>
      </c>
      <c r="L770" s="198">
        <f>IFERROR(Tabela5[[#This Row],[VALOR.]]/'CURVA ABC'!$J$2,0)</f>
        <v>0</v>
      </c>
      <c r="M770" s="198" t="e">
        <f>VLOOKUP(Tabela5[[#This Row],[PRODUTO]],'CURVA ABC'!$H$10:$M$404,5,0)</f>
        <v>#N/A</v>
      </c>
      <c r="N770" s="199" t="e">
        <f>VLOOKUP(Tabela5[[#This Row],[PRODUTO]],'CURVA ABC'!$H$10:$M$404,6,0)</f>
        <v>#N/A</v>
      </c>
      <c r="O770" s="197" t="e">
        <f>IF(AND(COMPARATIVO!$H770="",COMPARATIVO!$N770=""),"",IF(COMPARATIVO!$H770=COMPARATIVO!$N770,"EQUILIBRADO",IF(AND(COMPARATIVO!$H770="A",COMPARATIVO!$N770="B"),"GIRO BAIXO",IF(AND(COMPARATIVO!$H770="A",COMPARATIVO!$N770="C"),"GIRO MUITO BAIXO",IF(AND(COMPARATIVO!$H770="B",COMPARATIVO!$N770="A"),"GIRO ALTO",IF(AND(COMPARATIVO!$H770="B",COMPARATIVO!$N770="C"),"GIRO BAIXO",IF(AND(COMPARATIVO!$H770="C",COMPARATIVO!$N770="A"),"GIRO MUITO ALTO",IF(AND(COMPARATIVO!$H770="C",COMPARATIVO!$N770="B"),"GIRO ALTO",""))))))))</f>
        <v>#N/A</v>
      </c>
    </row>
    <row r="771" spans="1:15" x14ac:dyDescent="0.25">
      <c r="A771" s="200">
        <f>'CURVA ABC'!A775</f>
        <v>0</v>
      </c>
      <c r="B771" s="200" t="str">
        <f>IFERROR(VLOOKUP(Tabela5[[#This Row],[PRODUTO]],CADASTRO!$B$2:$C$393,2,0),"")</f>
        <v/>
      </c>
      <c r="C771" s="200">
        <f>'CURVA ABC'!B775</f>
        <v>0</v>
      </c>
      <c r="D771" s="194">
        <f>'CURVA ABC'!C775</f>
        <v>0</v>
      </c>
      <c r="E771" s="194">
        <f>'CURVA ABC'!D775</f>
        <v>0</v>
      </c>
      <c r="F771" s="195">
        <f>IFERROR(Tabela5[[#This Row],[VALOR]]/'CURVA ABC'!$C$2,0)</f>
        <v>0</v>
      </c>
      <c r="G771" s="195">
        <f>'CURVA ABC'!E775</f>
        <v>0</v>
      </c>
      <c r="H771" s="196" t="str">
        <f>'CURVA ABC'!F775</f>
        <v/>
      </c>
      <c r="I771" s="196" t="e">
        <f>VLOOKUP(Tabela5[[#This Row],[PRODUTO]],'CURVA ABC'!$H$10:$M$404,2,0)</f>
        <v>#N/A</v>
      </c>
      <c r="J771" s="194" t="e">
        <f>VLOOKUP(Tabela5[[#This Row],[PRODUTO]],'CURVA ABC'!$H$10:$M$404,3,0)</f>
        <v>#N/A</v>
      </c>
      <c r="K771" s="194" t="e">
        <f>VLOOKUP(Tabela5[[#This Row],[PRODUTO]],'CURVA ABC'!$H$10:$M$404,4,0)</f>
        <v>#N/A</v>
      </c>
      <c r="L771" s="195">
        <f>IFERROR(Tabela5[[#This Row],[VALOR.]]/'CURVA ABC'!$J$2,0)</f>
        <v>0</v>
      </c>
      <c r="M771" s="195" t="e">
        <f>VLOOKUP(Tabela5[[#This Row],[PRODUTO]],'CURVA ABC'!$H$10:$M$404,5,0)</f>
        <v>#N/A</v>
      </c>
      <c r="N771" s="196" t="e">
        <f>VLOOKUP(Tabela5[[#This Row],[PRODUTO]],'CURVA ABC'!$H$10:$M$404,6,0)</f>
        <v>#N/A</v>
      </c>
      <c r="O771" s="194" t="e">
        <f>IF(AND(COMPARATIVO!$H771="",COMPARATIVO!$N771=""),"",IF(COMPARATIVO!$H771=COMPARATIVO!$N771,"EQUILIBRADO",IF(AND(COMPARATIVO!$H771="A",COMPARATIVO!$N771="B"),"GIRO BAIXO",IF(AND(COMPARATIVO!$H771="A",COMPARATIVO!$N771="C"),"GIRO MUITO BAIXO",IF(AND(COMPARATIVO!$H771="B",COMPARATIVO!$N771="A"),"GIRO ALTO",IF(AND(COMPARATIVO!$H771="B",COMPARATIVO!$N771="C"),"GIRO BAIXO",IF(AND(COMPARATIVO!$H771="C",COMPARATIVO!$N771="A"),"GIRO MUITO ALTO",IF(AND(COMPARATIVO!$H771="C",COMPARATIVO!$N771="B"),"GIRO ALTO",""))))))))</f>
        <v>#N/A</v>
      </c>
    </row>
    <row r="772" spans="1:15" x14ac:dyDescent="0.25">
      <c r="A772" s="201">
        <f>'CURVA ABC'!A776</f>
        <v>0</v>
      </c>
      <c r="B772" s="201" t="str">
        <f>IFERROR(VLOOKUP(Tabela5[[#This Row],[PRODUTO]],CADASTRO!$B$2:$C$393,2,0),"")</f>
        <v/>
      </c>
      <c r="C772" s="201">
        <f>'CURVA ABC'!B776</f>
        <v>0</v>
      </c>
      <c r="D772" s="197">
        <f>'CURVA ABC'!C776</f>
        <v>0</v>
      </c>
      <c r="E772" s="197">
        <f>'CURVA ABC'!D776</f>
        <v>0</v>
      </c>
      <c r="F772" s="198">
        <f>IFERROR(Tabela5[[#This Row],[VALOR]]/'CURVA ABC'!$C$2,0)</f>
        <v>0</v>
      </c>
      <c r="G772" s="198">
        <f>'CURVA ABC'!E776</f>
        <v>0</v>
      </c>
      <c r="H772" s="199" t="str">
        <f>'CURVA ABC'!F776</f>
        <v/>
      </c>
      <c r="I772" s="199" t="e">
        <f>VLOOKUP(Tabela5[[#This Row],[PRODUTO]],'CURVA ABC'!$H$10:$M$404,2,0)</f>
        <v>#N/A</v>
      </c>
      <c r="J772" s="197" t="e">
        <f>VLOOKUP(Tabela5[[#This Row],[PRODUTO]],'CURVA ABC'!$H$10:$M$404,3,0)</f>
        <v>#N/A</v>
      </c>
      <c r="K772" s="197" t="e">
        <f>VLOOKUP(Tabela5[[#This Row],[PRODUTO]],'CURVA ABC'!$H$10:$M$404,4,0)</f>
        <v>#N/A</v>
      </c>
      <c r="L772" s="198">
        <f>IFERROR(Tabela5[[#This Row],[VALOR.]]/'CURVA ABC'!$J$2,0)</f>
        <v>0</v>
      </c>
      <c r="M772" s="198" t="e">
        <f>VLOOKUP(Tabela5[[#This Row],[PRODUTO]],'CURVA ABC'!$H$10:$M$404,5,0)</f>
        <v>#N/A</v>
      </c>
      <c r="N772" s="199" t="e">
        <f>VLOOKUP(Tabela5[[#This Row],[PRODUTO]],'CURVA ABC'!$H$10:$M$404,6,0)</f>
        <v>#N/A</v>
      </c>
      <c r="O772" s="197" t="e">
        <f>IF(AND(COMPARATIVO!$H772="",COMPARATIVO!$N772=""),"",IF(COMPARATIVO!$H772=COMPARATIVO!$N772,"EQUILIBRADO",IF(AND(COMPARATIVO!$H772="A",COMPARATIVO!$N772="B"),"GIRO BAIXO",IF(AND(COMPARATIVO!$H772="A",COMPARATIVO!$N772="C"),"GIRO MUITO BAIXO",IF(AND(COMPARATIVO!$H772="B",COMPARATIVO!$N772="A"),"GIRO ALTO",IF(AND(COMPARATIVO!$H772="B",COMPARATIVO!$N772="C"),"GIRO BAIXO",IF(AND(COMPARATIVO!$H772="C",COMPARATIVO!$N772="A"),"GIRO MUITO ALTO",IF(AND(COMPARATIVO!$H772="C",COMPARATIVO!$N772="B"),"GIRO ALTO",""))))))))</f>
        <v>#N/A</v>
      </c>
    </row>
    <row r="773" spans="1:15" x14ac:dyDescent="0.25">
      <c r="A773" s="200">
        <f>'CURVA ABC'!A777</f>
        <v>0</v>
      </c>
      <c r="B773" s="200" t="str">
        <f>IFERROR(VLOOKUP(Tabela5[[#This Row],[PRODUTO]],CADASTRO!$B$2:$C$393,2,0),"")</f>
        <v/>
      </c>
      <c r="C773" s="200">
        <f>'CURVA ABC'!B777</f>
        <v>0</v>
      </c>
      <c r="D773" s="194">
        <f>'CURVA ABC'!C777</f>
        <v>0</v>
      </c>
      <c r="E773" s="194">
        <f>'CURVA ABC'!D777</f>
        <v>0</v>
      </c>
      <c r="F773" s="195">
        <f>IFERROR(Tabela5[[#This Row],[VALOR]]/'CURVA ABC'!$C$2,0)</f>
        <v>0</v>
      </c>
      <c r="G773" s="195">
        <f>'CURVA ABC'!E777</f>
        <v>0</v>
      </c>
      <c r="H773" s="196" t="str">
        <f>'CURVA ABC'!F777</f>
        <v/>
      </c>
      <c r="I773" s="196" t="e">
        <f>VLOOKUP(Tabela5[[#This Row],[PRODUTO]],'CURVA ABC'!$H$10:$M$404,2,0)</f>
        <v>#N/A</v>
      </c>
      <c r="J773" s="194" t="e">
        <f>VLOOKUP(Tabela5[[#This Row],[PRODUTO]],'CURVA ABC'!$H$10:$M$404,3,0)</f>
        <v>#N/A</v>
      </c>
      <c r="K773" s="194" t="e">
        <f>VLOOKUP(Tabela5[[#This Row],[PRODUTO]],'CURVA ABC'!$H$10:$M$404,4,0)</f>
        <v>#N/A</v>
      </c>
      <c r="L773" s="195">
        <f>IFERROR(Tabela5[[#This Row],[VALOR.]]/'CURVA ABC'!$J$2,0)</f>
        <v>0</v>
      </c>
      <c r="M773" s="195" t="e">
        <f>VLOOKUP(Tabela5[[#This Row],[PRODUTO]],'CURVA ABC'!$H$10:$M$404,5,0)</f>
        <v>#N/A</v>
      </c>
      <c r="N773" s="196" t="e">
        <f>VLOOKUP(Tabela5[[#This Row],[PRODUTO]],'CURVA ABC'!$H$10:$M$404,6,0)</f>
        <v>#N/A</v>
      </c>
      <c r="O773" s="194" t="e">
        <f>IF(AND(COMPARATIVO!$H773="",COMPARATIVO!$N773=""),"",IF(COMPARATIVO!$H773=COMPARATIVO!$N773,"EQUILIBRADO",IF(AND(COMPARATIVO!$H773="A",COMPARATIVO!$N773="B"),"GIRO BAIXO",IF(AND(COMPARATIVO!$H773="A",COMPARATIVO!$N773="C"),"GIRO MUITO BAIXO",IF(AND(COMPARATIVO!$H773="B",COMPARATIVO!$N773="A"),"GIRO ALTO",IF(AND(COMPARATIVO!$H773="B",COMPARATIVO!$N773="C"),"GIRO BAIXO",IF(AND(COMPARATIVO!$H773="C",COMPARATIVO!$N773="A"),"GIRO MUITO ALTO",IF(AND(COMPARATIVO!$H773="C",COMPARATIVO!$N773="B"),"GIRO ALTO",""))))))))</f>
        <v>#N/A</v>
      </c>
    </row>
    <row r="774" spans="1:15" x14ac:dyDescent="0.25">
      <c r="A774" s="201">
        <f>'CURVA ABC'!A778</f>
        <v>0</v>
      </c>
      <c r="B774" s="201" t="str">
        <f>IFERROR(VLOOKUP(Tabela5[[#This Row],[PRODUTO]],CADASTRO!$B$2:$C$393,2,0),"")</f>
        <v/>
      </c>
      <c r="C774" s="201">
        <f>'CURVA ABC'!B778</f>
        <v>0</v>
      </c>
      <c r="D774" s="197">
        <f>'CURVA ABC'!C778</f>
        <v>0</v>
      </c>
      <c r="E774" s="197">
        <f>'CURVA ABC'!D778</f>
        <v>0</v>
      </c>
      <c r="F774" s="198">
        <f>IFERROR(Tabela5[[#This Row],[VALOR]]/'CURVA ABC'!$C$2,0)</f>
        <v>0</v>
      </c>
      <c r="G774" s="198">
        <f>'CURVA ABC'!E778</f>
        <v>0</v>
      </c>
      <c r="H774" s="199" t="str">
        <f>'CURVA ABC'!F778</f>
        <v/>
      </c>
      <c r="I774" s="199" t="e">
        <f>VLOOKUP(Tabela5[[#This Row],[PRODUTO]],'CURVA ABC'!$H$10:$M$404,2,0)</f>
        <v>#N/A</v>
      </c>
      <c r="J774" s="197" t="e">
        <f>VLOOKUP(Tabela5[[#This Row],[PRODUTO]],'CURVA ABC'!$H$10:$M$404,3,0)</f>
        <v>#N/A</v>
      </c>
      <c r="K774" s="197" t="e">
        <f>VLOOKUP(Tabela5[[#This Row],[PRODUTO]],'CURVA ABC'!$H$10:$M$404,4,0)</f>
        <v>#N/A</v>
      </c>
      <c r="L774" s="198">
        <f>IFERROR(Tabela5[[#This Row],[VALOR.]]/'CURVA ABC'!$J$2,0)</f>
        <v>0</v>
      </c>
      <c r="M774" s="198" t="e">
        <f>VLOOKUP(Tabela5[[#This Row],[PRODUTO]],'CURVA ABC'!$H$10:$M$404,5,0)</f>
        <v>#N/A</v>
      </c>
      <c r="N774" s="199" t="e">
        <f>VLOOKUP(Tabela5[[#This Row],[PRODUTO]],'CURVA ABC'!$H$10:$M$404,6,0)</f>
        <v>#N/A</v>
      </c>
      <c r="O774" s="197" t="e">
        <f>IF(AND(COMPARATIVO!$H774="",COMPARATIVO!$N774=""),"",IF(COMPARATIVO!$H774=COMPARATIVO!$N774,"EQUILIBRADO",IF(AND(COMPARATIVO!$H774="A",COMPARATIVO!$N774="B"),"GIRO BAIXO",IF(AND(COMPARATIVO!$H774="A",COMPARATIVO!$N774="C"),"GIRO MUITO BAIXO",IF(AND(COMPARATIVO!$H774="B",COMPARATIVO!$N774="A"),"GIRO ALTO",IF(AND(COMPARATIVO!$H774="B",COMPARATIVO!$N774="C"),"GIRO BAIXO",IF(AND(COMPARATIVO!$H774="C",COMPARATIVO!$N774="A"),"GIRO MUITO ALTO",IF(AND(COMPARATIVO!$H774="C",COMPARATIVO!$N774="B"),"GIRO ALTO",""))))))))</f>
        <v>#N/A</v>
      </c>
    </row>
    <row r="775" spans="1:15" x14ac:dyDescent="0.25">
      <c r="A775" s="200">
        <f>'CURVA ABC'!A779</f>
        <v>0</v>
      </c>
      <c r="B775" s="200" t="str">
        <f>IFERROR(VLOOKUP(Tabela5[[#This Row],[PRODUTO]],CADASTRO!$B$2:$C$393,2,0),"")</f>
        <v/>
      </c>
      <c r="C775" s="200">
        <f>'CURVA ABC'!B779</f>
        <v>0</v>
      </c>
      <c r="D775" s="194">
        <f>'CURVA ABC'!C779</f>
        <v>0</v>
      </c>
      <c r="E775" s="194">
        <f>'CURVA ABC'!D779</f>
        <v>0</v>
      </c>
      <c r="F775" s="195">
        <f>IFERROR(Tabela5[[#This Row],[VALOR]]/'CURVA ABC'!$C$2,0)</f>
        <v>0</v>
      </c>
      <c r="G775" s="195">
        <f>'CURVA ABC'!E779</f>
        <v>0</v>
      </c>
      <c r="H775" s="196" t="str">
        <f>'CURVA ABC'!F779</f>
        <v/>
      </c>
      <c r="I775" s="196" t="e">
        <f>VLOOKUP(Tabela5[[#This Row],[PRODUTO]],'CURVA ABC'!$H$10:$M$404,2,0)</f>
        <v>#N/A</v>
      </c>
      <c r="J775" s="194" t="e">
        <f>VLOOKUP(Tabela5[[#This Row],[PRODUTO]],'CURVA ABC'!$H$10:$M$404,3,0)</f>
        <v>#N/A</v>
      </c>
      <c r="K775" s="194" t="e">
        <f>VLOOKUP(Tabela5[[#This Row],[PRODUTO]],'CURVA ABC'!$H$10:$M$404,4,0)</f>
        <v>#N/A</v>
      </c>
      <c r="L775" s="195">
        <f>IFERROR(Tabela5[[#This Row],[VALOR.]]/'CURVA ABC'!$J$2,0)</f>
        <v>0</v>
      </c>
      <c r="M775" s="195" t="e">
        <f>VLOOKUP(Tabela5[[#This Row],[PRODUTO]],'CURVA ABC'!$H$10:$M$404,5,0)</f>
        <v>#N/A</v>
      </c>
      <c r="N775" s="196" t="e">
        <f>VLOOKUP(Tabela5[[#This Row],[PRODUTO]],'CURVA ABC'!$H$10:$M$404,6,0)</f>
        <v>#N/A</v>
      </c>
      <c r="O775" s="194" t="e">
        <f>IF(AND(COMPARATIVO!$H775="",COMPARATIVO!$N775=""),"",IF(COMPARATIVO!$H775=COMPARATIVO!$N775,"EQUILIBRADO",IF(AND(COMPARATIVO!$H775="A",COMPARATIVO!$N775="B"),"GIRO BAIXO",IF(AND(COMPARATIVO!$H775="A",COMPARATIVO!$N775="C"),"GIRO MUITO BAIXO",IF(AND(COMPARATIVO!$H775="B",COMPARATIVO!$N775="A"),"GIRO ALTO",IF(AND(COMPARATIVO!$H775="B",COMPARATIVO!$N775="C"),"GIRO BAIXO",IF(AND(COMPARATIVO!$H775="C",COMPARATIVO!$N775="A"),"GIRO MUITO ALTO",IF(AND(COMPARATIVO!$H775="C",COMPARATIVO!$N775="B"),"GIRO ALTO",""))))))))</f>
        <v>#N/A</v>
      </c>
    </row>
    <row r="776" spans="1:15" x14ac:dyDescent="0.25">
      <c r="A776" s="201">
        <f>'CURVA ABC'!A780</f>
        <v>0</v>
      </c>
      <c r="B776" s="201" t="str">
        <f>IFERROR(VLOOKUP(Tabela5[[#This Row],[PRODUTO]],CADASTRO!$B$2:$C$393,2,0),"")</f>
        <v/>
      </c>
      <c r="C776" s="201">
        <f>'CURVA ABC'!B780</f>
        <v>0</v>
      </c>
      <c r="D776" s="197">
        <f>'CURVA ABC'!C780</f>
        <v>0</v>
      </c>
      <c r="E776" s="197">
        <f>'CURVA ABC'!D780</f>
        <v>0</v>
      </c>
      <c r="F776" s="198">
        <f>IFERROR(Tabela5[[#This Row],[VALOR]]/'CURVA ABC'!$C$2,0)</f>
        <v>0</v>
      </c>
      <c r="G776" s="198">
        <f>'CURVA ABC'!E780</f>
        <v>0</v>
      </c>
      <c r="H776" s="199" t="str">
        <f>'CURVA ABC'!F780</f>
        <v/>
      </c>
      <c r="I776" s="199" t="e">
        <f>VLOOKUP(Tabela5[[#This Row],[PRODUTO]],'CURVA ABC'!$H$10:$M$404,2,0)</f>
        <v>#N/A</v>
      </c>
      <c r="J776" s="197" t="e">
        <f>VLOOKUP(Tabela5[[#This Row],[PRODUTO]],'CURVA ABC'!$H$10:$M$404,3,0)</f>
        <v>#N/A</v>
      </c>
      <c r="K776" s="197" t="e">
        <f>VLOOKUP(Tabela5[[#This Row],[PRODUTO]],'CURVA ABC'!$H$10:$M$404,4,0)</f>
        <v>#N/A</v>
      </c>
      <c r="L776" s="198">
        <f>IFERROR(Tabela5[[#This Row],[VALOR.]]/'CURVA ABC'!$J$2,0)</f>
        <v>0</v>
      </c>
      <c r="M776" s="198" t="e">
        <f>VLOOKUP(Tabela5[[#This Row],[PRODUTO]],'CURVA ABC'!$H$10:$M$404,5,0)</f>
        <v>#N/A</v>
      </c>
      <c r="N776" s="199" t="e">
        <f>VLOOKUP(Tabela5[[#This Row],[PRODUTO]],'CURVA ABC'!$H$10:$M$404,6,0)</f>
        <v>#N/A</v>
      </c>
      <c r="O776" s="197" t="e">
        <f>IF(AND(COMPARATIVO!$H776="",COMPARATIVO!$N776=""),"",IF(COMPARATIVO!$H776=COMPARATIVO!$N776,"EQUILIBRADO",IF(AND(COMPARATIVO!$H776="A",COMPARATIVO!$N776="B"),"GIRO BAIXO",IF(AND(COMPARATIVO!$H776="A",COMPARATIVO!$N776="C"),"GIRO MUITO BAIXO",IF(AND(COMPARATIVO!$H776="B",COMPARATIVO!$N776="A"),"GIRO ALTO",IF(AND(COMPARATIVO!$H776="B",COMPARATIVO!$N776="C"),"GIRO BAIXO",IF(AND(COMPARATIVO!$H776="C",COMPARATIVO!$N776="A"),"GIRO MUITO ALTO",IF(AND(COMPARATIVO!$H776="C",COMPARATIVO!$N776="B"),"GIRO ALTO",""))))))))</f>
        <v>#N/A</v>
      </c>
    </row>
    <row r="777" spans="1:15" x14ac:dyDescent="0.25">
      <c r="A777" s="200">
        <f>'CURVA ABC'!A781</f>
        <v>0</v>
      </c>
      <c r="B777" s="200" t="str">
        <f>IFERROR(VLOOKUP(Tabela5[[#This Row],[PRODUTO]],CADASTRO!$B$2:$C$393,2,0),"")</f>
        <v/>
      </c>
      <c r="C777" s="200">
        <f>'CURVA ABC'!B781</f>
        <v>0</v>
      </c>
      <c r="D777" s="194">
        <f>'CURVA ABC'!C781</f>
        <v>0</v>
      </c>
      <c r="E777" s="194">
        <f>'CURVA ABC'!D781</f>
        <v>0</v>
      </c>
      <c r="F777" s="195">
        <f>IFERROR(Tabela5[[#This Row],[VALOR]]/'CURVA ABC'!$C$2,0)</f>
        <v>0</v>
      </c>
      <c r="G777" s="195">
        <f>'CURVA ABC'!E781</f>
        <v>0</v>
      </c>
      <c r="H777" s="196" t="str">
        <f>'CURVA ABC'!F781</f>
        <v/>
      </c>
      <c r="I777" s="196" t="e">
        <f>VLOOKUP(Tabela5[[#This Row],[PRODUTO]],'CURVA ABC'!$H$10:$M$404,2,0)</f>
        <v>#N/A</v>
      </c>
      <c r="J777" s="194" t="e">
        <f>VLOOKUP(Tabela5[[#This Row],[PRODUTO]],'CURVA ABC'!$H$10:$M$404,3,0)</f>
        <v>#N/A</v>
      </c>
      <c r="K777" s="194" t="e">
        <f>VLOOKUP(Tabela5[[#This Row],[PRODUTO]],'CURVA ABC'!$H$10:$M$404,4,0)</f>
        <v>#N/A</v>
      </c>
      <c r="L777" s="195">
        <f>IFERROR(Tabela5[[#This Row],[VALOR.]]/'CURVA ABC'!$J$2,0)</f>
        <v>0</v>
      </c>
      <c r="M777" s="195" t="e">
        <f>VLOOKUP(Tabela5[[#This Row],[PRODUTO]],'CURVA ABC'!$H$10:$M$404,5,0)</f>
        <v>#N/A</v>
      </c>
      <c r="N777" s="196" t="e">
        <f>VLOOKUP(Tabela5[[#This Row],[PRODUTO]],'CURVA ABC'!$H$10:$M$404,6,0)</f>
        <v>#N/A</v>
      </c>
      <c r="O777" s="194" t="e">
        <f>IF(AND(COMPARATIVO!$H777="",COMPARATIVO!$N777=""),"",IF(COMPARATIVO!$H777=COMPARATIVO!$N777,"EQUILIBRADO",IF(AND(COMPARATIVO!$H777="A",COMPARATIVO!$N777="B"),"GIRO BAIXO",IF(AND(COMPARATIVO!$H777="A",COMPARATIVO!$N777="C"),"GIRO MUITO BAIXO",IF(AND(COMPARATIVO!$H777="B",COMPARATIVO!$N777="A"),"GIRO ALTO",IF(AND(COMPARATIVO!$H777="B",COMPARATIVO!$N777="C"),"GIRO BAIXO",IF(AND(COMPARATIVO!$H777="C",COMPARATIVO!$N777="A"),"GIRO MUITO ALTO",IF(AND(COMPARATIVO!$H777="C",COMPARATIVO!$N777="B"),"GIRO ALTO",""))))))))</f>
        <v>#N/A</v>
      </c>
    </row>
    <row r="778" spans="1:15" x14ac:dyDescent="0.25">
      <c r="A778" s="201">
        <f>'CURVA ABC'!A782</f>
        <v>0</v>
      </c>
      <c r="B778" s="201" t="str">
        <f>IFERROR(VLOOKUP(Tabela5[[#This Row],[PRODUTO]],CADASTRO!$B$2:$C$393,2,0),"")</f>
        <v/>
      </c>
      <c r="C778" s="201">
        <f>'CURVA ABC'!B782</f>
        <v>0</v>
      </c>
      <c r="D778" s="197">
        <f>'CURVA ABC'!C782</f>
        <v>0</v>
      </c>
      <c r="E778" s="197">
        <f>'CURVA ABC'!D782</f>
        <v>0</v>
      </c>
      <c r="F778" s="198">
        <f>IFERROR(Tabela5[[#This Row],[VALOR]]/'CURVA ABC'!$C$2,0)</f>
        <v>0</v>
      </c>
      <c r="G778" s="198">
        <f>'CURVA ABC'!E782</f>
        <v>0</v>
      </c>
      <c r="H778" s="199" t="str">
        <f>'CURVA ABC'!F782</f>
        <v/>
      </c>
      <c r="I778" s="199" t="e">
        <f>VLOOKUP(Tabela5[[#This Row],[PRODUTO]],'CURVA ABC'!$H$10:$M$404,2,0)</f>
        <v>#N/A</v>
      </c>
      <c r="J778" s="197" t="e">
        <f>VLOOKUP(Tabela5[[#This Row],[PRODUTO]],'CURVA ABC'!$H$10:$M$404,3,0)</f>
        <v>#N/A</v>
      </c>
      <c r="K778" s="197" t="e">
        <f>VLOOKUP(Tabela5[[#This Row],[PRODUTO]],'CURVA ABC'!$H$10:$M$404,4,0)</f>
        <v>#N/A</v>
      </c>
      <c r="L778" s="198">
        <f>IFERROR(Tabela5[[#This Row],[VALOR.]]/'CURVA ABC'!$J$2,0)</f>
        <v>0</v>
      </c>
      <c r="M778" s="198" t="e">
        <f>VLOOKUP(Tabela5[[#This Row],[PRODUTO]],'CURVA ABC'!$H$10:$M$404,5,0)</f>
        <v>#N/A</v>
      </c>
      <c r="N778" s="199" t="e">
        <f>VLOOKUP(Tabela5[[#This Row],[PRODUTO]],'CURVA ABC'!$H$10:$M$404,6,0)</f>
        <v>#N/A</v>
      </c>
      <c r="O778" s="197" t="e">
        <f>IF(AND(COMPARATIVO!$H778="",COMPARATIVO!$N778=""),"",IF(COMPARATIVO!$H778=COMPARATIVO!$N778,"EQUILIBRADO",IF(AND(COMPARATIVO!$H778="A",COMPARATIVO!$N778="B"),"GIRO BAIXO",IF(AND(COMPARATIVO!$H778="A",COMPARATIVO!$N778="C"),"GIRO MUITO BAIXO",IF(AND(COMPARATIVO!$H778="B",COMPARATIVO!$N778="A"),"GIRO ALTO",IF(AND(COMPARATIVO!$H778="B",COMPARATIVO!$N778="C"),"GIRO BAIXO",IF(AND(COMPARATIVO!$H778="C",COMPARATIVO!$N778="A"),"GIRO MUITO ALTO",IF(AND(COMPARATIVO!$H778="C",COMPARATIVO!$N778="B"),"GIRO ALTO",""))))))))</f>
        <v>#N/A</v>
      </c>
    </row>
    <row r="779" spans="1:15" x14ac:dyDescent="0.25">
      <c r="A779" s="200">
        <f>'CURVA ABC'!A783</f>
        <v>0</v>
      </c>
      <c r="B779" s="200" t="str">
        <f>IFERROR(VLOOKUP(Tabela5[[#This Row],[PRODUTO]],CADASTRO!$B$2:$C$393,2,0),"")</f>
        <v/>
      </c>
      <c r="C779" s="200">
        <f>'CURVA ABC'!B783</f>
        <v>0</v>
      </c>
      <c r="D779" s="194">
        <f>'CURVA ABC'!C783</f>
        <v>0</v>
      </c>
      <c r="E779" s="194">
        <f>'CURVA ABC'!D783</f>
        <v>0</v>
      </c>
      <c r="F779" s="195">
        <f>IFERROR(Tabela5[[#This Row],[VALOR]]/'CURVA ABC'!$C$2,0)</f>
        <v>0</v>
      </c>
      <c r="G779" s="195">
        <f>'CURVA ABC'!E783</f>
        <v>0</v>
      </c>
      <c r="H779" s="196" t="str">
        <f>'CURVA ABC'!F783</f>
        <v/>
      </c>
      <c r="I779" s="196" t="e">
        <f>VLOOKUP(Tabela5[[#This Row],[PRODUTO]],'CURVA ABC'!$H$10:$M$404,2,0)</f>
        <v>#N/A</v>
      </c>
      <c r="J779" s="194" t="e">
        <f>VLOOKUP(Tabela5[[#This Row],[PRODUTO]],'CURVA ABC'!$H$10:$M$404,3,0)</f>
        <v>#N/A</v>
      </c>
      <c r="K779" s="194" t="e">
        <f>VLOOKUP(Tabela5[[#This Row],[PRODUTO]],'CURVA ABC'!$H$10:$M$404,4,0)</f>
        <v>#N/A</v>
      </c>
      <c r="L779" s="195">
        <f>IFERROR(Tabela5[[#This Row],[VALOR.]]/'CURVA ABC'!$J$2,0)</f>
        <v>0</v>
      </c>
      <c r="M779" s="195" t="e">
        <f>VLOOKUP(Tabela5[[#This Row],[PRODUTO]],'CURVA ABC'!$H$10:$M$404,5,0)</f>
        <v>#N/A</v>
      </c>
      <c r="N779" s="196" t="e">
        <f>VLOOKUP(Tabela5[[#This Row],[PRODUTO]],'CURVA ABC'!$H$10:$M$404,6,0)</f>
        <v>#N/A</v>
      </c>
      <c r="O779" s="194" t="e">
        <f>IF(AND(COMPARATIVO!$H779="",COMPARATIVO!$N779=""),"",IF(COMPARATIVO!$H779=COMPARATIVO!$N779,"EQUILIBRADO",IF(AND(COMPARATIVO!$H779="A",COMPARATIVO!$N779="B"),"GIRO BAIXO",IF(AND(COMPARATIVO!$H779="A",COMPARATIVO!$N779="C"),"GIRO MUITO BAIXO",IF(AND(COMPARATIVO!$H779="B",COMPARATIVO!$N779="A"),"GIRO ALTO",IF(AND(COMPARATIVO!$H779="B",COMPARATIVO!$N779="C"),"GIRO BAIXO",IF(AND(COMPARATIVO!$H779="C",COMPARATIVO!$N779="A"),"GIRO MUITO ALTO",IF(AND(COMPARATIVO!$H779="C",COMPARATIVO!$N779="B"),"GIRO ALTO",""))))))))</f>
        <v>#N/A</v>
      </c>
    </row>
    <row r="780" spans="1:15" x14ac:dyDescent="0.25">
      <c r="A780" s="201">
        <f>'CURVA ABC'!A784</f>
        <v>0</v>
      </c>
      <c r="B780" s="201" t="str">
        <f>IFERROR(VLOOKUP(Tabela5[[#This Row],[PRODUTO]],CADASTRO!$B$2:$C$393,2,0),"")</f>
        <v/>
      </c>
      <c r="C780" s="201">
        <f>'CURVA ABC'!B784</f>
        <v>0</v>
      </c>
      <c r="D780" s="197">
        <f>'CURVA ABC'!C784</f>
        <v>0</v>
      </c>
      <c r="E780" s="197">
        <f>'CURVA ABC'!D784</f>
        <v>0</v>
      </c>
      <c r="F780" s="198">
        <f>IFERROR(Tabela5[[#This Row],[VALOR]]/'CURVA ABC'!$C$2,0)</f>
        <v>0</v>
      </c>
      <c r="G780" s="198">
        <f>'CURVA ABC'!E784</f>
        <v>0</v>
      </c>
      <c r="H780" s="199" t="str">
        <f>'CURVA ABC'!F784</f>
        <v/>
      </c>
      <c r="I780" s="199" t="e">
        <f>VLOOKUP(Tabela5[[#This Row],[PRODUTO]],'CURVA ABC'!$H$10:$M$404,2,0)</f>
        <v>#N/A</v>
      </c>
      <c r="J780" s="197" t="e">
        <f>VLOOKUP(Tabela5[[#This Row],[PRODUTO]],'CURVA ABC'!$H$10:$M$404,3,0)</f>
        <v>#N/A</v>
      </c>
      <c r="K780" s="197" t="e">
        <f>VLOOKUP(Tabela5[[#This Row],[PRODUTO]],'CURVA ABC'!$H$10:$M$404,4,0)</f>
        <v>#N/A</v>
      </c>
      <c r="L780" s="198">
        <f>IFERROR(Tabela5[[#This Row],[VALOR.]]/'CURVA ABC'!$J$2,0)</f>
        <v>0</v>
      </c>
      <c r="M780" s="198" t="e">
        <f>VLOOKUP(Tabela5[[#This Row],[PRODUTO]],'CURVA ABC'!$H$10:$M$404,5,0)</f>
        <v>#N/A</v>
      </c>
      <c r="N780" s="199" t="e">
        <f>VLOOKUP(Tabela5[[#This Row],[PRODUTO]],'CURVA ABC'!$H$10:$M$404,6,0)</f>
        <v>#N/A</v>
      </c>
      <c r="O780" s="197" t="e">
        <f>IF(AND(COMPARATIVO!$H780="",COMPARATIVO!$N780=""),"",IF(COMPARATIVO!$H780=COMPARATIVO!$N780,"EQUILIBRADO",IF(AND(COMPARATIVO!$H780="A",COMPARATIVO!$N780="B"),"GIRO BAIXO",IF(AND(COMPARATIVO!$H780="A",COMPARATIVO!$N780="C"),"GIRO MUITO BAIXO",IF(AND(COMPARATIVO!$H780="B",COMPARATIVO!$N780="A"),"GIRO ALTO",IF(AND(COMPARATIVO!$H780="B",COMPARATIVO!$N780="C"),"GIRO BAIXO",IF(AND(COMPARATIVO!$H780="C",COMPARATIVO!$N780="A"),"GIRO MUITO ALTO",IF(AND(COMPARATIVO!$H780="C",COMPARATIVO!$N780="B"),"GIRO ALTO",""))))))))</f>
        <v>#N/A</v>
      </c>
    </row>
    <row r="781" spans="1:15" x14ac:dyDescent="0.25">
      <c r="A781" s="200">
        <f>'CURVA ABC'!A785</f>
        <v>0</v>
      </c>
      <c r="B781" s="200" t="str">
        <f>IFERROR(VLOOKUP(Tabela5[[#This Row],[PRODUTO]],CADASTRO!$B$2:$C$393,2,0),"")</f>
        <v/>
      </c>
      <c r="C781" s="200">
        <f>'CURVA ABC'!B785</f>
        <v>0</v>
      </c>
      <c r="D781" s="194">
        <f>'CURVA ABC'!C785</f>
        <v>0</v>
      </c>
      <c r="E781" s="194">
        <f>'CURVA ABC'!D785</f>
        <v>0</v>
      </c>
      <c r="F781" s="195">
        <f>IFERROR(Tabela5[[#This Row],[VALOR]]/'CURVA ABC'!$C$2,0)</f>
        <v>0</v>
      </c>
      <c r="G781" s="195">
        <f>'CURVA ABC'!E785</f>
        <v>0</v>
      </c>
      <c r="H781" s="196" t="str">
        <f>'CURVA ABC'!F785</f>
        <v/>
      </c>
      <c r="I781" s="196" t="e">
        <f>VLOOKUP(Tabela5[[#This Row],[PRODUTO]],'CURVA ABC'!$H$10:$M$404,2,0)</f>
        <v>#N/A</v>
      </c>
      <c r="J781" s="194" t="e">
        <f>VLOOKUP(Tabela5[[#This Row],[PRODUTO]],'CURVA ABC'!$H$10:$M$404,3,0)</f>
        <v>#N/A</v>
      </c>
      <c r="K781" s="194" t="e">
        <f>VLOOKUP(Tabela5[[#This Row],[PRODUTO]],'CURVA ABC'!$H$10:$M$404,4,0)</f>
        <v>#N/A</v>
      </c>
      <c r="L781" s="195">
        <f>IFERROR(Tabela5[[#This Row],[VALOR.]]/'CURVA ABC'!$J$2,0)</f>
        <v>0</v>
      </c>
      <c r="M781" s="195" t="e">
        <f>VLOOKUP(Tabela5[[#This Row],[PRODUTO]],'CURVA ABC'!$H$10:$M$404,5,0)</f>
        <v>#N/A</v>
      </c>
      <c r="N781" s="196" t="e">
        <f>VLOOKUP(Tabela5[[#This Row],[PRODUTO]],'CURVA ABC'!$H$10:$M$404,6,0)</f>
        <v>#N/A</v>
      </c>
      <c r="O781" s="194" t="e">
        <f>IF(AND(COMPARATIVO!$H781="",COMPARATIVO!$N781=""),"",IF(COMPARATIVO!$H781=COMPARATIVO!$N781,"EQUILIBRADO",IF(AND(COMPARATIVO!$H781="A",COMPARATIVO!$N781="B"),"GIRO BAIXO",IF(AND(COMPARATIVO!$H781="A",COMPARATIVO!$N781="C"),"GIRO MUITO BAIXO",IF(AND(COMPARATIVO!$H781="B",COMPARATIVO!$N781="A"),"GIRO ALTO",IF(AND(COMPARATIVO!$H781="B",COMPARATIVO!$N781="C"),"GIRO BAIXO",IF(AND(COMPARATIVO!$H781="C",COMPARATIVO!$N781="A"),"GIRO MUITO ALTO",IF(AND(COMPARATIVO!$H781="C",COMPARATIVO!$N781="B"),"GIRO ALTO",""))))))))</f>
        <v>#N/A</v>
      </c>
    </row>
    <row r="782" spans="1:15" x14ac:dyDescent="0.25">
      <c r="A782" s="201">
        <f>'CURVA ABC'!A786</f>
        <v>0</v>
      </c>
      <c r="B782" s="201" t="str">
        <f>IFERROR(VLOOKUP(Tabela5[[#This Row],[PRODUTO]],CADASTRO!$B$2:$C$393,2,0),"")</f>
        <v/>
      </c>
      <c r="C782" s="201">
        <f>'CURVA ABC'!B786</f>
        <v>0</v>
      </c>
      <c r="D782" s="197">
        <f>'CURVA ABC'!C786</f>
        <v>0</v>
      </c>
      <c r="E782" s="197">
        <f>'CURVA ABC'!D786</f>
        <v>0</v>
      </c>
      <c r="F782" s="198">
        <f>IFERROR(Tabela5[[#This Row],[VALOR]]/'CURVA ABC'!$C$2,0)</f>
        <v>0</v>
      </c>
      <c r="G782" s="198">
        <f>'CURVA ABC'!E786</f>
        <v>0</v>
      </c>
      <c r="H782" s="199" t="str">
        <f>'CURVA ABC'!F786</f>
        <v/>
      </c>
      <c r="I782" s="199" t="e">
        <f>VLOOKUP(Tabela5[[#This Row],[PRODUTO]],'CURVA ABC'!$H$10:$M$404,2,0)</f>
        <v>#N/A</v>
      </c>
      <c r="J782" s="197" t="e">
        <f>VLOOKUP(Tabela5[[#This Row],[PRODUTO]],'CURVA ABC'!$H$10:$M$404,3,0)</f>
        <v>#N/A</v>
      </c>
      <c r="K782" s="197" t="e">
        <f>VLOOKUP(Tabela5[[#This Row],[PRODUTO]],'CURVA ABC'!$H$10:$M$404,4,0)</f>
        <v>#N/A</v>
      </c>
      <c r="L782" s="198">
        <f>IFERROR(Tabela5[[#This Row],[VALOR.]]/'CURVA ABC'!$J$2,0)</f>
        <v>0</v>
      </c>
      <c r="M782" s="198" t="e">
        <f>VLOOKUP(Tabela5[[#This Row],[PRODUTO]],'CURVA ABC'!$H$10:$M$404,5,0)</f>
        <v>#N/A</v>
      </c>
      <c r="N782" s="199" t="e">
        <f>VLOOKUP(Tabela5[[#This Row],[PRODUTO]],'CURVA ABC'!$H$10:$M$404,6,0)</f>
        <v>#N/A</v>
      </c>
      <c r="O782" s="197" t="e">
        <f>IF(AND(COMPARATIVO!$H782="",COMPARATIVO!$N782=""),"",IF(COMPARATIVO!$H782=COMPARATIVO!$N782,"EQUILIBRADO",IF(AND(COMPARATIVO!$H782="A",COMPARATIVO!$N782="B"),"GIRO BAIXO",IF(AND(COMPARATIVO!$H782="A",COMPARATIVO!$N782="C"),"GIRO MUITO BAIXO",IF(AND(COMPARATIVO!$H782="B",COMPARATIVO!$N782="A"),"GIRO ALTO",IF(AND(COMPARATIVO!$H782="B",COMPARATIVO!$N782="C"),"GIRO BAIXO",IF(AND(COMPARATIVO!$H782="C",COMPARATIVO!$N782="A"),"GIRO MUITO ALTO",IF(AND(COMPARATIVO!$H782="C",COMPARATIVO!$N782="B"),"GIRO ALTO",""))))))))</f>
        <v>#N/A</v>
      </c>
    </row>
    <row r="783" spans="1:15" x14ac:dyDescent="0.25">
      <c r="A783" s="200">
        <f>'CURVA ABC'!A787</f>
        <v>0</v>
      </c>
      <c r="B783" s="200" t="str">
        <f>IFERROR(VLOOKUP(Tabela5[[#This Row],[PRODUTO]],CADASTRO!$B$2:$C$393,2,0),"")</f>
        <v/>
      </c>
      <c r="C783" s="200">
        <f>'CURVA ABC'!B787</f>
        <v>0</v>
      </c>
      <c r="D783" s="194">
        <f>'CURVA ABC'!C787</f>
        <v>0</v>
      </c>
      <c r="E783" s="194">
        <f>'CURVA ABC'!D787</f>
        <v>0</v>
      </c>
      <c r="F783" s="195">
        <f>IFERROR(Tabela5[[#This Row],[VALOR]]/'CURVA ABC'!$C$2,0)</f>
        <v>0</v>
      </c>
      <c r="G783" s="195">
        <f>'CURVA ABC'!E787</f>
        <v>0</v>
      </c>
      <c r="H783" s="196" t="str">
        <f>'CURVA ABC'!F787</f>
        <v/>
      </c>
      <c r="I783" s="196" t="e">
        <f>VLOOKUP(Tabela5[[#This Row],[PRODUTO]],'CURVA ABC'!$H$10:$M$404,2,0)</f>
        <v>#N/A</v>
      </c>
      <c r="J783" s="194" t="e">
        <f>VLOOKUP(Tabela5[[#This Row],[PRODUTO]],'CURVA ABC'!$H$10:$M$404,3,0)</f>
        <v>#N/A</v>
      </c>
      <c r="K783" s="194" t="e">
        <f>VLOOKUP(Tabela5[[#This Row],[PRODUTO]],'CURVA ABC'!$H$10:$M$404,4,0)</f>
        <v>#N/A</v>
      </c>
      <c r="L783" s="195">
        <f>IFERROR(Tabela5[[#This Row],[VALOR.]]/'CURVA ABC'!$J$2,0)</f>
        <v>0</v>
      </c>
      <c r="M783" s="195" t="e">
        <f>VLOOKUP(Tabela5[[#This Row],[PRODUTO]],'CURVA ABC'!$H$10:$M$404,5,0)</f>
        <v>#N/A</v>
      </c>
      <c r="N783" s="196" t="e">
        <f>VLOOKUP(Tabela5[[#This Row],[PRODUTO]],'CURVA ABC'!$H$10:$M$404,6,0)</f>
        <v>#N/A</v>
      </c>
      <c r="O783" s="194" t="e">
        <f>IF(AND(COMPARATIVO!$H783="",COMPARATIVO!$N783=""),"",IF(COMPARATIVO!$H783=COMPARATIVO!$N783,"EQUILIBRADO",IF(AND(COMPARATIVO!$H783="A",COMPARATIVO!$N783="B"),"GIRO BAIXO",IF(AND(COMPARATIVO!$H783="A",COMPARATIVO!$N783="C"),"GIRO MUITO BAIXO",IF(AND(COMPARATIVO!$H783="B",COMPARATIVO!$N783="A"),"GIRO ALTO",IF(AND(COMPARATIVO!$H783="B",COMPARATIVO!$N783="C"),"GIRO BAIXO",IF(AND(COMPARATIVO!$H783="C",COMPARATIVO!$N783="A"),"GIRO MUITO ALTO",IF(AND(COMPARATIVO!$H783="C",COMPARATIVO!$N783="B"),"GIRO ALTO",""))))))))</f>
        <v>#N/A</v>
      </c>
    </row>
    <row r="784" spans="1:15" x14ac:dyDescent="0.25">
      <c r="A784" s="201">
        <f>'CURVA ABC'!A788</f>
        <v>0</v>
      </c>
      <c r="B784" s="201" t="str">
        <f>IFERROR(VLOOKUP(Tabela5[[#This Row],[PRODUTO]],CADASTRO!$B$2:$C$393,2,0),"")</f>
        <v/>
      </c>
      <c r="C784" s="201">
        <f>'CURVA ABC'!B788</f>
        <v>0</v>
      </c>
      <c r="D784" s="197">
        <f>'CURVA ABC'!C788</f>
        <v>0</v>
      </c>
      <c r="E784" s="197">
        <f>'CURVA ABC'!D788</f>
        <v>0</v>
      </c>
      <c r="F784" s="198">
        <f>IFERROR(Tabela5[[#This Row],[VALOR]]/'CURVA ABC'!$C$2,0)</f>
        <v>0</v>
      </c>
      <c r="G784" s="198">
        <f>'CURVA ABC'!E788</f>
        <v>0</v>
      </c>
      <c r="H784" s="199" t="str">
        <f>'CURVA ABC'!F788</f>
        <v/>
      </c>
      <c r="I784" s="199" t="e">
        <f>VLOOKUP(Tabela5[[#This Row],[PRODUTO]],'CURVA ABC'!$H$10:$M$404,2,0)</f>
        <v>#N/A</v>
      </c>
      <c r="J784" s="197" t="e">
        <f>VLOOKUP(Tabela5[[#This Row],[PRODUTO]],'CURVA ABC'!$H$10:$M$404,3,0)</f>
        <v>#N/A</v>
      </c>
      <c r="K784" s="197" t="e">
        <f>VLOOKUP(Tabela5[[#This Row],[PRODUTO]],'CURVA ABC'!$H$10:$M$404,4,0)</f>
        <v>#N/A</v>
      </c>
      <c r="L784" s="198">
        <f>IFERROR(Tabela5[[#This Row],[VALOR.]]/'CURVA ABC'!$J$2,0)</f>
        <v>0</v>
      </c>
      <c r="M784" s="198" t="e">
        <f>VLOOKUP(Tabela5[[#This Row],[PRODUTO]],'CURVA ABC'!$H$10:$M$404,5,0)</f>
        <v>#N/A</v>
      </c>
      <c r="N784" s="199" t="e">
        <f>VLOOKUP(Tabela5[[#This Row],[PRODUTO]],'CURVA ABC'!$H$10:$M$404,6,0)</f>
        <v>#N/A</v>
      </c>
      <c r="O784" s="197" t="e">
        <f>IF(AND(COMPARATIVO!$H784="",COMPARATIVO!$N784=""),"",IF(COMPARATIVO!$H784=COMPARATIVO!$N784,"EQUILIBRADO",IF(AND(COMPARATIVO!$H784="A",COMPARATIVO!$N784="B"),"GIRO BAIXO",IF(AND(COMPARATIVO!$H784="A",COMPARATIVO!$N784="C"),"GIRO MUITO BAIXO",IF(AND(COMPARATIVO!$H784="B",COMPARATIVO!$N784="A"),"GIRO ALTO",IF(AND(COMPARATIVO!$H784="B",COMPARATIVO!$N784="C"),"GIRO BAIXO",IF(AND(COMPARATIVO!$H784="C",COMPARATIVO!$N784="A"),"GIRO MUITO ALTO",IF(AND(COMPARATIVO!$H784="C",COMPARATIVO!$N784="B"),"GIRO ALTO",""))))))))</f>
        <v>#N/A</v>
      </c>
    </row>
    <row r="785" spans="1:15" x14ac:dyDescent="0.25">
      <c r="A785" s="200">
        <f>'CURVA ABC'!A789</f>
        <v>0</v>
      </c>
      <c r="B785" s="200" t="str">
        <f>IFERROR(VLOOKUP(Tabela5[[#This Row],[PRODUTO]],CADASTRO!$B$2:$C$393,2,0),"")</f>
        <v/>
      </c>
      <c r="C785" s="200">
        <f>'CURVA ABC'!B789</f>
        <v>0</v>
      </c>
      <c r="D785" s="194">
        <f>'CURVA ABC'!C789</f>
        <v>0</v>
      </c>
      <c r="E785" s="194">
        <f>'CURVA ABC'!D789</f>
        <v>0</v>
      </c>
      <c r="F785" s="195">
        <f>IFERROR(Tabela5[[#This Row],[VALOR]]/'CURVA ABC'!$C$2,0)</f>
        <v>0</v>
      </c>
      <c r="G785" s="195">
        <f>'CURVA ABC'!E789</f>
        <v>0</v>
      </c>
      <c r="H785" s="196" t="str">
        <f>'CURVA ABC'!F789</f>
        <v/>
      </c>
      <c r="I785" s="196" t="e">
        <f>VLOOKUP(Tabela5[[#This Row],[PRODUTO]],'CURVA ABC'!$H$10:$M$404,2,0)</f>
        <v>#N/A</v>
      </c>
      <c r="J785" s="194" t="e">
        <f>VLOOKUP(Tabela5[[#This Row],[PRODUTO]],'CURVA ABC'!$H$10:$M$404,3,0)</f>
        <v>#N/A</v>
      </c>
      <c r="K785" s="194" t="e">
        <f>VLOOKUP(Tabela5[[#This Row],[PRODUTO]],'CURVA ABC'!$H$10:$M$404,4,0)</f>
        <v>#N/A</v>
      </c>
      <c r="L785" s="195">
        <f>IFERROR(Tabela5[[#This Row],[VALOR.]]/'CURVA ABC'!$J$2,0)</f>
        <v>0</v>
      </c>
      <c r="M785" s="195" t="e">
        <f>VLOOKUP(Tabela5[[#This Row],[PRODUTO]],'CURVA ABC'!$H$10:$M$404,5,0)</f>
        <v>#N/A</v>
      </c>
      <c r="N785" s="196" t="e">
        <f>VLOOKUP(Tabela5[[#This Row],[PRODUTO]],'CURVA ABC'!$H$10:$M$404,6,0)</f>
        <v>#N/A</v>
      </c>
      <c r="O785" s="194" t="e">
        <f>IF(AND(COMPARATIVO!$H785="",COMPARATIVO!$N785=""),"",IF(COMPARATIVO!$H785=COMPARATIVO!$N785,"EQUILIBRADO",IF(AND(COMPARATIVO!$H785="A",COMPARATIVO!$N785="B"),"GIRO BAIXO",IF(AND(COMPARATIVO!$H785="A",COMPARATIVO!$N785="C"),"GIRO MUITO BAIXO",IF(AND(COMPARATIVO!$H785="B",COMPARATIVO!$N785="A"),"GIRO ALTO",IF(AND(COMPARATIVO!$H785="B",COMPARATIVO!$N785="C"),"GIRO BAIXO",IF(AND(COMPARATIVO!$H785="C",COMPARATIVO!$N785="A"),"GIRO MUITO ALTO",IF(AND(COMPARATIVO!$H785="C",COMPARATIVO!$N785="B"),"GIRO ALTO",""))))))))</f>
        <v>#N/A</v>
      </c>
    </row>
    <row r="786" spans="1:15" x14ac:dyDescent="0.25">
      <c r="A786" s="201">
        <f>'CURVA ABC'!A790</f>
        <v>0</v>
      </c>
      <c r="B786" s="201" t="str">
        <f>IFERROR(VLOOKUP(Tabela5[[#This Row],[PRODUTO]],CADASTRO!$B$2:$C$393,2,0),"")</f>
        <v/>
      </c>
      <c r="C786" s="201">
        <f>'CURVA ABC'!B790</f>
        <v>0</v>
      </c>
      <c r="D786" s="197">
        <f>'CURVA ABC'!C790</f>
        <v>0</v>
      </c>
      <c r="E786" s="197">
        <f>'CURVA ABC'!D790</f>
        <v>0</v>
      </c>
      <c r="F786" s="198">
        <f>IFERROR(Tabela5[[#This Row],[VALOR]]/'CURVA ABC'!$C$2,0)</f>
        <v>0</v>
      </c>
      <c r="G786" s="198">
        <f>'CURVA ABC'!E790</f>
        <v>0</v>
      </c>
      <c r="H786" s="199" t="str">
        <f>'CURVA ABC'!F790</f>
        <v/>
      </c>
      <c r="I786" s="199" t="e">
        <f>VLOOKUP(Tabela5[[#This Row],[PRODUTO]],'CURVA ABC'!$H$10:$M$404,2,0)</f>
        <v>#N/A</v>
      </c>
      <c r="J786" s="197" t="e">
        <f>VLOOKUP(Tabela5[[#This Row],[PRODUTO]],'CURVA ABC'!$H$10:$M$404,3,0)</f>
        <v>#N/A</v>
      </c>
      <c r="K786" s="197" t="e">
        <f>VLOOKUP(Tabela5[[#This Row],[PRODUTO]],'CURVA ABC'!$H$10:$M$404,4,0)</f>
        <v>#N/A</v>
      </c>
      <c r="L786" s="198">
        <f>IFERROR(Tabela5[[#This Row],[VALOR.]]/'CURVA ABC'!$J$2,0)</f>
        <v>0</v>
      </c>
      <c r="M786" s="198" t="e">
        <f>VLOOKUP(Tabela5[[#This Row],[PRODUTO]],'CURVA ABC'!$H$10:$M$404,5,0)</f>
        <v>#N/A</v>
      </c>
      <c r="N786" s="199" t="e">
        <f>VLOOKUP(Tabela5[[#This Row],[PRODUTO]],'CURVA ABC'!$H$10:$M$404,6,0)</f>
        <v>#N/A</v>
      </c>
      <c r="O786" s="197" t="e">
        <f>IF(AND(COMPARATIVO!$H786="",COMPARATIVO!$N786=""),"",IF(COMPARATIVO!$H786=COMPARATIVO!$N786,"EQUILIBRADO",IF(AND(COMPARATIVO!$H786="A",COMPARATIVO!$N786="B"),"GIRO BAIXO",IF(AND(COMPARATIVO!$H786="A",COMPARATIVO!$N786="C"),"GIRO MUITO BAIXO",IF(AND(COMPARATIVO!$H786="B",COMPARATIVO!$N786="A"),"GIRO ALTO",IF(AND(COMPARATIVO!$H786="B",COMPARATIVO!$N786="C"),"GIRO BAIXO",IF(AND(COMPARATIVO!$H786="C",COMPARATIVO!$N786="A"),"GIRO MUITO ALTO",IF(AND(COMPARATIVO!$H786="C",COMPARATIVO!$N786="B"),"GIRO ALTO",""))))))))</f>
        <v>#N/A</v>
      </c>
    </row>
    <row r="787" spans="1:15" x14ac:dyDescent="0.25">
      <c r="A787" s="200">
        <f>'CURVA ABC'!A791</f>
        <v>0</v>
      </c>
      <c r="B787" s="200" t="str">
        <f>IFERROR(VLOOKUP(Tabela5[[#This Row],[PRODUTO]],CADASTRO!$B$2:$C$393,2,0),"")</f>
        <v/>
      </c>
      <c r="C787" s="200">
        <f>'CURVA ABC'!B791</f>
        <v>0</v>
      </c>
      <c r="D787" s="194">
        <f>'CURVA ABC'!C791</f>
        <v>0</v>
      </c>
      <c r="E787" s="194">
        <f>'CURVA ABC'!D791</f>
        <v>0</v>
      </c>
      <c r="F787" s="195">
        <f>IFERROR(Tabela5[[#This Row],[VALOR]]/'CURVA ABC'!$C$2,0)</f>
        <v>0</v>
      </c>
      <c r="G787" s="195">
        <f>'CURVA ABC'!E791</f>
        <v>0</v>
      </c>
      <c r="H787" s="196" t="str">
        <f>'CURVA ABC'!F791</f>
        <v/>
      </c>
      <c r="I787" s="196" t="e">
        <f>VLOOKUP(Tabela5[[#This Row],[PRODUTO]],'CURVA ABC'!$H$10:$M$404,2,0)</f>
        <v>#N/A</v>
      </c>
      <c r="J787" s="194" t="e">
        <f>VLOOKUP(Tabela5[[#This Row],[PRODUTO]],'CURVA ABC'!$H$10:$M$404,3,0)</f>
        <v>#N/A</v>
      </c>
      <c r="K787" s="194" t="e">
        <f>VLOOKUP(Tabela5[[#This Row],[PRODUTO]],'CURVA ABC'!$H$10:$M$404,4,0)</f>
        <v>#N/A</v>
      </c>
      <c r="L787" s="195">
        <f>IFERROR(Tabela5[[#This Row],[VALOR.]]/'CURVA ABC'!$J$2,0)</f>
        <v>0</v>
      </c>
      <c r="M787" s="195" t="e">
        <f>VLOOKUP(Tabela5[[#This Row],[PRODUTO]],'CURVA ABC'!$H$10:$M$404,5,0)</f>
        <v>#N/A</v>
      </c>
      <c r="N787" s="196" t="e">
        <f>VLOOKUP(Tabela5[[#This Row],[PRODUTO]],'CURVA ABC'!$H$10:$M$404,6,0)</f>
        <v>#N/A</v>
      </c>
      <c r="O787" s="194" t="e">
        <f>IF(AND(COMPARATIVO!$H787="",COMPARATIVO!$N787=""),"",IF(COMPARATIVO!$H787=COMPARATIVO!$N787,"EQUILIBRADO",IF(AND(COMPARATIVO!$H787="A",COMPARATIVO!$N787="B"),"GIRO BAIXO",IF(AND(COMPARATIVO!$H787="A",COMPARATIVO!$N787="C"),"GIRO MUITO BAIXO",IF(AND(COMPARATIVO!$H787="B",COMPARATIVO!$N787="A"),"GIRO ALTO",IF(AND(COMPARATIVO!$H787="B",COMPARATIVO!$N787="C"),"GIRO BAIXO",IF(AND(COMPARATIVO!$H787="C",COMPARATIVO!$N787="A"),"GIRO MUITO ALTO",IF(AND(COMPARATIVO!$H787="C",COMPARATIVO!$N787="B"),"GIRO ALTO",""))))))))</f>
        <v>#N/A</v>
      </c>
    </row>
    <row r="788" spans="1:15" x14ac:dyDescent="0.25">
      <c r="A788" s="201">
        <f>'CURVA ABC'!A792</f>
        <v>0</v>
      </c>
      <c r="B788" s="201" t="str">
        <f>IFERROR(VLOOKUP(Tabela5[[#This Row],[PRODUTO]],CADASTRO!$B$2:$C$393,2,0),"")</f>
        <v/>
      </c>
      <c r="C788" s="201">
        <f>'CURVA ABC'!B792</f>
        <v>0</v>
      </c>
      <c r="D788" s="197">
        <f>'CURVA ABC'!C792</f>
        <v>0</v>
      </c>
      <c r="E788" s="197">
        <f>'CURVA ABC'!D792</f>
        <v>0</v>
      </c>
      <c r="F788" s="198">
        <f>IFERROR(Tabela5[[#This Row],[VALOR]]/'CURVA ABC'!$C$2,0)</f>
        <v>0</v>
      </c>
      <c r="G788" s="198">
        <f>'CURVA ABC'!E792</f>
        <v>0</v>
      </c>
      <c r="H788" s="199" t="str">
        <f>'CURVA ABC'!F792</f>
        <v/>
      </c>
      <c r="I788" s="199" t="e">
        <f>VLOOKUP(Tabela5[[#This Row],[PRODUTO]],'CURVA ABC'!$H$10:$M$404,2,0)</f>
        <v>#N/A</v>
      </c>
      <c r="J788" s="197" t="e">
        <f>VLOOKUP(Tabela5[[#This Row],[PRODUTO]],'CURVA ABC'!$H$10:$M$404,3,0)</f>
        <v>#N/A</v>
      </c>
      <c r="K788" s="197" t="e">
        <f>VLOOKUP(Tabela5[[#This Row],[PRODUTO]],'CURVA ABC'!$H$10:$M$404,4,0)</f>
        <v>#N/A</v>
      </c>
      <c r="L788" s="198">
        <f>IFERROR(Tabela5[[#This Row],[VALOR.]]/'CURVA ABC'!$J$2,0)</f>
        <v>0</v>
      </c>
      <c r="M788" s="198" t="e">
        <f>VLOOKUP(Tabela5[[#This Row],[PRODUTO]],'CURVA ABC'!$H$10:$M$404,5,0)</f>
        <v>#N/A</v>
      </c>
      <c r="N788" s="199" t="e">
        <f>VLOOKUP(Tabela5[[#This Row],[PRODUTO]],'CURVA ABC'!$H$10:$M$404,6,0)</f>
        <v>#N/A</v>
      </c>
      <c r="O788" s="197" t="e">
        <f>IF(AND(COMPARATIVO!$H788="",COMPARATIVO!$N788=""),"",IF(COMPARATIVO!$H788=COMPARATIVO!$N788,"EQUILIBRADO",IF(AND(COMPARATIVO!$H788="A",COMPARATIVO!$N788="B"),"GIRO BAIXO",IF(AND(COMPARATIVO!$H788="A",COMPARATIVO!$N788="C"),"GIRO MUITO BAIXO",IF(AND(COMPARATIVO!$H788="B",COMPARATIVO!$N788="A"),"GIRO ALTO",IF(AND(COMPARATIVO!$H788="B",COMPARATIVO!$N788="C"),"GIRO BAIXO",IF(AND(COMPARATIVO!$H788="C",COMPARATIVO!$N788="A"),"GIRO MUITO ALTO",IF(AND(COMPARATIVO!$H788="C",COMPARATIVO!$N788="B"),"GIRO ALTO",""))))))))</f>
        <v>#N/A</v>
      </c>
    </row>
    <row r="789" spans="1:15" x14ac:dyDescent="0.25">
      <c r="A789" s="200">
        <f>'CURVA ABC'!A793</f>
        <v>0</v>
      </c>
      <c r="B789" s="200" t="str">
        <f>IFERROR(VLOOKUP(Tabela5[[#This Row],[PRODUTO]],CADASTRO!$B$2:$C$393,2,0),"")</f>
        <v/>
      </c>
      <c r="C789" s="200">
        <f>'CURVA ABC'!B793</f>
        <v>0</v>
      </c>
      <c r="D789" s="194">
        <f>'CURVA ABC'!C793</f>
        <v>0</v>
      </c>
      <c r="E789" s="194">
        <f>'CURVA ABC'!D793</f>
        <v>0</v>
      </c>
      <c r="F789" s="195">
        <f>IFERROR(Tabela5[[#This Row],[VALOR]]/'CURVA ABC'!$C$2,0)</f>
        <v>0</v>
      </c>
      <c r="G789" s="195">
        <f>'CURVA ABC'!E793</f>
        <v>0</v>
      </c>
      <c r="H789" s="196" t="str">
        <f>'CURVA ABC'!F793</f>
        <v/>
      </c>
      <c r="I789" s="196" t="e">
        <f>VLOOKUP(Tabela5[[#This Row],[PRODUTO]],'CURVA ABC'!$H$10:$M$404,2,0)</f>
        <v>#N/A</v>
      </c>
      <c r="J789" s="194" t="e">
        <f>VLOOKUP(Tabela5[[#This Row],[PRODUTO]],'CURVA ABC'!$H$10:$M$404,3,0)</f>
        <v>#N/A</v>
      </c>
      <c r="K789" s="194" t="e">
        <f>VLOOKUP(Tabela5[[#This Row],[PRODUTO]],'CURVA ABC'!$H$10:$M$404,4,0)</f>
        <v>#N/A</v>
      </c>
      <c r="L789" s="195">
        <f>IFERROR(Tabela5[[#This Row],[VALOR.]]/'CURVA ABC'!$J$2,0)</f>
        <v>0</v>
      </c>
      <c r="M789" s="195" t="e">
        <f>VLOOKUP(Tabela5[[#This Row],[PRODUTO]],'CURVA ABC'!$H$10:$M$404,5,0)</f>
        <v>#N/A</v>
      </c>
      <c r="N789" s="196" t="e">
        <f>VLOOKUP(Tabela5[[#This Row],[PRODUTO]],'CURVA ABC'!$H$10:$M$404,6,0)</f>
        <v>#N/A</v>
      </c>
      <c r="O789" s="194" t="e">
        <f>IF(AND(COMPARATIVO!$H789="",COMPARATIVO!$N789=""),"",IF(COMPARATIVO!$H789=COMPARATIVO!$N789,"EQUILIBRADO",IF(AND(COMPARATIVO!$H789="A",COMPARATIVO!$N789="B"),"GIRO BAIXO",IF(AND(COMPARATIVO!$H789="A",COMPARATIVO!$N789="C"),"GIRO MUITO BAIXO",IF(AND(COMPARATIVO!$H789="B",COMPARATIVO!$N789="A"),"GIRO ALTO",IF(AND(COMPARATIVO!$H789="B",COMPARATIVO!$N789="C"),"GIRO BAIXO",IF(AND(COMPARATIVO!$H789="C",COMPARATIVO!$N789="A"),"GIRO MUITO ALTO",IF(AND(COMPARATIVO!$H789="C",COMPARATIVO!$N789="B"),"GIRO ALTO",""))))))))</f>
        <v>#N/A</v>
      </c>
    </row>
    <row r="790" spans="1:15" x14ac:dyDescent="0.25">
      <c r="A790" s="201">
        <f>'CURVA ABC'!A794</f>
        <v>0</v>
      </c>
      <c r="B790" s="201" t="str">
        <f>IFERROR(VLOOKUP(Tabela5[[#This Row],[PRODUTO]],CADASTRO!$B$2:$C$393,2,0),"")</f>
        <v/>
      </c>
      <c r="C790" s="201">
        <f>'CURVA ABC'!B794</f>
        <v>0</v>
      </c>
      <c r="D790" s="197">
        <f>'CURVA ABC'!C794</f>
        <v>0</v>
      </c>
      <c r="E790" s="197">
        <f>'CURVA ABC'!D794</f>
        <v>0</v>
      </c>
      <c r="F790" s="198">
        <f>IFERROR(Tabela5[[#This Row],[VALOR]]/'CURVA ABC'!$C$2,0)</f>
        <v>0</v>
      </c>
      <c r="G790" s="198">
        <f>'CURVA ABC'!E794</f>
        <v>0</v>
      </c>
      <c r="H790" s="199" t="str">
        <f>'CURVA ABC'!F794</f>
        <v/>
      </c>
      <c r="I790" s="199" t="e">
        <f>VLOOKUP(Tabela5[[#This Row],[PRODUTO]],'CURVA ABC'!$H$10:$M$404,2,0)</f>
        <v>#N/A</v>
      </c>
      <c r="J790" s="197" t="e">
        <f>VLOOKUP(Tabela5[[#This Row],[PRODUTO]],'CURVA ABC'!$H$10:$M$404,3,0)</f>
        <v>#N/A</v>
      </c>
      <c r="K790" s="197" t="e">
        <f>VLOOKUP(Tabela5[[#This Row],[PRODUTO]],'CURVA ABC'!$H$10:$M$404,4,0)</f>
        <v>#N/A</v>
      </c>
      <c r="L790" s="198">
        <f>IFERROR(Tabela5[[#This Row],[VALOR.]]/'CURVA ABC'!$J$2,0)</f>
        <v>0</v>
      </c>
      <c r="M790" s="198" t="e">
        <f>VLOOKUP(Tabela5[[#This Row],[PRODUTO]],'CURVA ABC'!$H$10:$M$404,5,0)</f>
        <v>#N/A</v>
      </c>
      <c r="N790" s="199" t="e">
        <f>VLOOKUP(Tabela5[[#This Row],[PRODUTO]],'CURVA ABC'!$H$10:$M$404,6,0)</f>
        <v>#N/A</v>
      </c>
      <c r="O790" s="197" t="e">
        <f>IF(AND(COMPARATIVO!$H790="",COMPARATIVO!$N790=""),"",IF(COMPARATIVO!$H790=COMPARATIVO!$N790,"EQUILIBRADO",IF(AND(COMPARATIVO!$H790="A",COMPARATIVO!$N790="B"),"GIRO BAIXO",IF(AND(COMPARATIVO!$H790="A",COMPARATIVO!$N790="C"),"GIRO MUITO BAIXO",IF(AND(COMPARATIVO!$H790="B",COMPARATIVO!$N790="A"),"GIRO ALTO",IF(AND(COMPARATIVO!$H790="B",COMPARATIVO!$N790="C"),"GIRO BAIXO",IF(AND(COMPARATIVO!$H790="C",COMPARATIVO!$N790="A"),"GIRO MUITO ALTO",IF(AND(COMPARATIVO!$H790="C",COMPARATIVO!$N790="B"),"GIRO ALTO",""))))))))</f>
        <v>#N/A</v>
      </c>
    </row>
    <row r="791" spans="1:15" x14ac:dyDescent="0.25">
      <c r="A791" s="200">
        <f>'CURVA ABC'!A795</f>
        <v>0</v>
      </c>
      <c r="B791" s="200" t="str">
        <f>IFERROR(VLOOKUP(Tabela5[[#This Row],[PRODUTO]],CADASTRO!$B$2:$C$393,2,0),"")</f>
        <v/>
      </c>
      <c r="C791" s="200">
        <f>'CURVA ABC'!B795</f>
        <v>0</v>
      </c>
      <c r="D791" s="194">
        <f>'CURVA ABC'!C795</f>
        <v>0</v>
      </c>
      <c r="E791" s="194">
        <f>'CURVA ABC'!D795</f>
        <v>0</v>
      </c>
      <c r="F791" s="195">
        <f>IFERROR(Tabela5[[#This Row],[VALOR]]/'CURVA ABC'!$C$2,0)</f>
        <v>0</v>
      </c>
      <c r="G791" s="195">
        <f>'CURVA ABC'!E795</f>
        <v>0</v>
      </c>
      <c r="H791" s="196" t="str">
        <f>'CURVA ABC'!F795</f>
        <v/>
      </c>
      <c r="I791" s="196" t="e">
        <f>VLOOKUP(Tabela5[[#This Row],[PRODUTO]],'CURVA ABC'!$H$10:$M$404,2,0)</f>
        <v>#N/A</v>
      </c>
      <c r="J791" s="194" t="e">
        <f>VLOOKUP(Tabela5[[#This Row],[PRODUTO]],'CURVA ABC'!$H$10:$M$404,3,0)</f>
        <v>#N/A</v>
      </c>
      <c r="K791" s="194" t="e">
        <f>VLOOKUP(Tabela5[[#This Row],[PRODUTO]],'CURVA ABC'!$H$10:$M$404,4,0)</f>
        <v>#N/A</v>
      </c>
      <c r="L791" s="195">
        <f>IFERROR(Tabela5[[#This Row],[VALOR.]]/'CURVA ABC'!$J$2,0)</f>
        <v>0</v>
      </c>
      <c r="M791" s="195" t="e">
        <f>VLOOKUP(Tabela5[[#This Row],[PRODUTO]],'CURVA ABC'!$H$10:$M$404,5,0)</f>
        <v>#N/A</v>
      </c>
      <c r="N791" s="196" t="e">
        <f>VLOOKUP(Tabela5[[#This Row],[PRODUTO]],'CURVA ABC'!$H$10:$M$404,6,0)</f>
        <v>#N/A</v>
      </c>
      <c r="O791" s="194" t="e">
        <f>IF(AND(COMPARATIVO!$H791="",COMPARATIVO!$N791=""),"",IF(COMPARATIVO!$H791=COMPARATIVO!$N791,"EQUILIBRADO",IF(AND(COMPARATIVO!$H791="A",COMPARATIVO!$N791="B"),"GIRO BAIXO",IF(AND(COMPARATIVO!$H791="A",COMPARATIVO!$N791="C"),"GIRO MUITO BAIXO",IF(AND(COMPARATIVO!$H791="B",COMPARATIVO!$N791="A"),"GIRO ALTO",IF(AND(COMPARATIVO!$H791="B",COMPARATIVO!$N791="C"),"GIRO BAIXO",IF(AND(COMPARATIVO!$H791="C",COMPARATIVO!$N791="A"),"GIRO MUITO ALTO",IF(AND(COMPARATIVO!$H791="C",COMPARATIVO!$N791="B"),"GIRO ALTO",""))))))))</f>
        <v>#N/A</v>
      </c>
    </row>
    <row r="792" spans="1:15" x14ac:dyDescent="0.25">
      <c r="A792" s="201">
        <f>'CURVA ABC'!A796</f>
        <v>0</v>
      </c>
      <c r="B792" s="201" t="str">
        <f>IFERROR(VLOOKUP(Tabela5[[#This Row],[PRODUTO]],CADASTRO!$B$2:$C$393,2,0),"")</f>
        <v/>
      </c>
      <c r="C792" s="201">
        <f>'CURVA ABC'!B796</f>
        <v>0</v>
      </c>
      <c r="D792" s="197">
        <f>'CURVA ABC'!C796</f>
        <v>0</v>
      </c>
      <c r="E792" s="197">
        <f>'CURVA ABC'!D796</f>
        <v>0</v>
      </c>
      <c r="F792" s="198">
        <f>IFERROR(Tabela5[[#This Row],[VALOR]]/'CURVA ABC'!$C$2,0)</f>
        <v>0</v>
      </c>
      <c r="G792" s="198">
        <f>'CURVA ABC'!E796</f>
        <v>0</v>
      </c>
      <c r="H792" s="199" t="str">
        <f>'CURVA ABC'!F796</f>
        <v/>
      </c>
      <c r="I792" s="199" t="e">
        <f>VLOOKUP(Tabela5[[#This Row],[PRODUTO]],'CURVA ABC'!$H$10:$M$404,2,0)</f>
        <v>#N/A</v>
      </c>
      <c r="J792" s="197" t="e">
        <f>VLOOKUP(Tabela5[[#This Row],[PRODUTO]],'CURVA ABC'!$H$10:$M$404,3,0)</f>
        <v>#N/A</v>
      </c>
      <c r="K792" s="197" t="e">
        <f>VLOOKUP(Tabela5[[#This Row],[PRODUTO]],'CURVA ABC'!$H$10:$M$404,4,0)</f>
        <v>#N/A</v>
      </c>
      <c r="L792" s="198">
        <f>IFERROR(Tabela5[[#This Row],[VALOR.]]/'CURVA ABC'!$J$2,0)</f>
        <v>0</v>
      </c>
      <c r="M792" s="198" t="e">
        <f>VLOOKUP(Tabela5[[#This Row],[PRODUTO]],'CURVA ABC'!$H$10:$M$404,5,0)</f>
        <v>#N/A</v>
      </c>
      <c r="N792" s="199" t="e">
        <f>VLOOKUP(Tabela5[[#This Row],[PRODUTO]],'CURVA ABC'!$H$10:$M$404,6,0)</f>
        <v>#N/A</v>
      </c>
      <c r="O792" s="197" t="e">
        <f>IF(AND(COMPARATIVO!$H792="",COMPARATIVO!$N792=""),"",IF(COMPARATIVO!$H792=COMPARATIVO!$N792,"EQUILIBRADO",IF(AND(COMPARATIVO!$H792="A",COMPARATIVO!$N792="B"),"GIRO BAIXO",IF(AND(COMPARATIVO!$H792="A",COMPARATIVO!$N792="C"),"GIRO MUITO BAIXO",IF(AND(COMPARATIVO!$H792="B",COMPARATIVO!$N792="A"),"GIRO ALTO",IF(AND(COMPARATIVO!$H792="B",COMPARATIVO!$N792="C"),"GIRO BAIXO",IF(AND(COMPARATIVO!$H792="C",COMPARATIVO!$N792="A"),"GIRO MUITO ALTO",IF(AND(COMPARATIVO!$H792="C",COMPARATIVO!$N792="B"),"GIRO ALTO",""))))))))</f>
        <v>#N/A</v>
      </c>
    </row>
    <row r="793" spans="1:15" x14ac:dyDescent="0.25">
      <c r="A793" s="200">
        <f>'CURVA ABC'!A797</f>
        <v>0</v>
      </c>
      <c r="B793" s="200" t="str">
        <f>IFERROR(VLOOKUP(Tabela5[[#This Row],[PRODUTO]],CADASTRO!$B$2:$C$393,2,0),"")</f>
        <v/>
      </c>
      <c r="C793" s="200">
        <f>'CURVA ABC'!B797</f>
        <v>0</v>
      </c>
      <c r="D793" s="194">
        <f>'CURVA ABC'!C797</f>
        <v>0</v>
      </c>
      <c r="E793" s="194">
        <f>'CURVA ABC'!D797</f>
        <v>0</v>
      </c>
      <c r="F793" s="195">
        <f>IFERROR(Tabela5[[#This Row],[VALOR]]/'CURVA ABC'!$C$2,0)</f>
        <v>0</v>
      </c>
      <c r="G793" s="195">
        <f>'CURVA ABC'!E797</f>
        <v>0</v>
      </c>
      <c r="H793" s="196" t="str">
        <f>'CURVA ABC'!F797</f>
        <v/>
      </c>
      <c r="I793" s="196" t="e">
        <f>VLOOKUP(Tabela5[[#This Row],[PRODUTO]],'CURVA ABC'!$H$10:$M$404,2,0)</f>
        <v>#N/A</v>
      </c>
      <c r="J793" s="194" t="e">
        <f>VLOOKUP(Tabela5[[#This Row],[PRODUTO]],'CURVA ABC'!$H$10:$M$404,3,0)</f>
        <v>#N/A</v>
      </c>
      <c r="K793" s="194" t="e">
        <f>VLOOKUP(Tabela5[[#This Row],[PRODUTO]],'CURVA ABC'!$H$10:$M$404,4,0)</f>
        <v>#N/A</v>
      </c>
      <c r="L793" s="195">
        <f>IFERROR(Tabela5[[#This Row],[VALOR.]]/'CURVA ABC'!$J$2,0)</f>
        <v>0</v>
      </c>
      <c r="M793" s="195" t="e">
        <f>VLOOKUP(Tabela5[[#This Row],[PRODUTO]],'CURVA ABC'!$H$10:$M$404,5,0)</f>
        <v>#N/A</v>
      </c>
      <c r="N793" s="196" t="e">
        <f>VLOOKUP(Tabela5[[#This Row],[PRODUTO]],'CURVA ABC'!$H$10:$M$404,6,0)</f>
        <v>#N/A</v>
      </c>
      <c r="O793" s="194" t="e">
        <f>IF(AND(COMPARATIVO!$H793="",COMPARATIVO!$N793=""),"",IF(COMPARATIVO!$H793=COMPARATIVO!$N793,"EQUILIBRADO",IF(AND(COMPARATIVO!$H793="A",COMPARATIVO!$N793="B"),"GIRO BAIXO",IF(AND(COMPARATIVO!$H793="A",COMPARATIVO!$N793="C"),"GIRO MUITO BAIXO",IF(AND(COMPARATIVO!$H793="B",COMPARATIVO!$N793="A"),"GIRO ALTO",IF(AND(COMPARATIVO!$H793="B",COMPARATIVO!$N793="C"),"GIRO BAIXO",IF(AND(COMPARATIVO!$H793="C",COMPARATIVO!$N793="A"),"GIRO MUITO ALTO",IF(AND(COMPARATIVO!$H793="C",COMPARATIVO!$N793="B"),"GIRO ALTO",""))))))))</f>
        <v>#N/A</v>
      </c>
    </row>
    <row r="794" spans="1:15" x14ac:dyDescent="0.25">
      <c r="A794" s="201">
        <f>'CURVA ABC'!A798</f>
        <v>0</v>
      </c>
      <c r="B794" s="201" t="str">
        <f>IFERROR(VLOOKUP(Tabela5[[#This Row],[PRODUTO]],CADASTRO!$B$2:$C$393,2,0),"")</f>
        <v/>
      </c>
      <c r="C794" s="201">
        <f>'CURVA ABC'!B798</f>
        <v>0</v>
      </c>
      <c r="D794" s="197">
        <f>'CURVA ABC'!C798</f>
        <v>0</v>
      </c>
      <c r="E794" s="197">
        <f>'CURVA ABC'!D798</f>
        <v>0</v>
      </c>
      <c r="F794" s="198">
        <f>IFERROR(Tabela5[[#This Row],[VALOR]]/'CURVA ABC'!$C$2,0)</f>
        <v>0</v>
      </c>
      <c r="G794" s="198">
        <f>'CURVA ABC'!E798</f>
        <v>0</v>
      </c>
      <c r="H794" s="199" t="str">
        <f>'CURVA ABC'!F798</f>
        <v/>
      </c>
      <c r="I794" s="199" t="e">
        <f>VLOOKUP(Tabela5[[#This Row],[PRODUTO]],'CURVA ABC'!$H$10:$M$404,2,0)</f>
        <v>#N/A</v>
      </c>
      <c r="J794" s="197" t="e">
        <f>VLOOKUP(Tabela5[[#This Row],[PRODUTO]],'CURVA ABC'!$H$10:$M$404,3,0)</f>
        <v>#N/A</v>
      </c>
      <c r="K794" s="197" t="e">
        <f>VLOOKUP(Tabela5[[#This Row],[PRODUTO]],'CURVA ABC'!$H$10:$M$404,4,0)</f>
        <v>#N/A</v>
      </c>
      <c r="L794" s="198">
        <f>IFERROR(Tabela5[[#This Row],[VALOR.]]/'CURVA ABC'!$J$2,0)</f>
        <v>0</v>
      </c>
      <c r="M794" s="198" t="e">
        <f>VLOOKUP(Tabela5[[#This Row],[PRODUTO]],'CURVA ABC'!$H$10:$M$404,5,0)</f>
        <v>#N/A</v>
      </c>
      <c r="N794" s="199" t="e">
        <f>VLOOKUP(Tabela5[[#This Row],[PRODUTO]],'CURVA ABC'!$H$10:$M$404,6,0)</f>
        <v>#N/A</v>
      </c>
      <c r="O794" s="197" t="e">
        <f>IF(AND(COMPARATIVO!$H794="",COMPARATIVO!$N794=""),"",IF(COMPARATIVO!$H794=COMPARATIVO!$N794,"EQUILIBRADO",IF(AND(COMPARATIVO!$H794="A",COMPARATIVO!$N794="B"),"GIRO BAIXO",IF(AND(COMPARATIVO!$H794="A",COMPARATIVO!$N794="C"),"GIRO MUITO BAIXO",IF(AND(COMPARATIVO!$H794="B",COMPARATIVO!$N794="A"),"GIRO ALTO",IF(AND(COMPARATIVO!$H794="B",COMPARATIVO!$N794="C"),"GIRO BAIXO",IF(AND(COMPARATIVO!$H794="C",COMPARATIVO!$N794="A"),"GIRO MUITO ALTO",IF(AND(COMPARATIVO!$H794="C",COMPARATIVO!$N794="B"),"GIRO ALTO",""))))))))</f>
        <v>#N/A</v>
      </c>
    </row>
    <row r="795" spans="1:15" x14ac:dyDescent="0.25">
      <c r="A795" s="200">
        <f>'CURVA ABC'!A799</f>
        <v>0</v>
      </c>
      <c r="B795" s="200" t="str">
        <f>IFERROR(VLOOKUP(Tabela5[[#This Row],[PRODUTO]],CADASTRO!$B$2:$C$393,2,0),"")</f>
        <v/>
      </c>
      <c r="C795" s="200">
        <f>'CURVA ABC'!B799</f>
        <v>0</v>
      </c>
      <c r="D795" s="194">
        <f>'CURVA ABC'!C799</f>
        <v>0</v>
      </c>
      <c r="E795" s="194">
        <f>'CURVA ABC'!D799</f>
        <v>0</v>
      </c>
      <c r="F795" s="195">
        <f>IFERROR(Tabela5[[#This Row],[VALOR]]/'CURVA ABC'!$C$2,0)</f>
        <v>0</v>
      </c>
      <c r="G795" s="195">
        <f>'CURVA ABC'!E799</f>
        <v>0</v>
      </c>
      <c r="H795" s="196" t="str">
        <f>'CURVA ABC'!F799</f>
        <v/>
      </c>
      <c r="I795" s="196" t="e">
        <f>VLOOKUP(Tabela5[[#This Row],[PRODUTO]],'CURVA ABC'!$H$10:$M$404,2,0)</f>
        <v>#N/A</v>
      </c>
      <c r="J795" s="194" t="e">
        <f>VLOOKUP(Tabela5[[#This Row],[PRODUTO]],'CURVA ABC'!$H$10:$M$404,3,0)</f>
        <v>#N/A</v>
      </c>
      <c r="K795" s="194" t="e">
        <f>VLOOKUP(Tabela5[[#This Row],[PRODUTO]],'CURVA ABC'!$H$10:$M$404,4,0)</f>
        <v>#N/A</v>
      </c>
      <c r="L795" s="195">
        <f>IFERROR(Tabela5[[#This Row],[VALOR.]]/'CURVA ABC'!$J$2,0)</f>
        <v>0</v>
      </c>
      <c r="M795" s="195" t="e">
        <f>VLOOKUP(Tabela5[[#This Row],[PRODUTO]],'CURVA ABC'!$H$10:$M$404,5,0)</f>
        <v>#N/A</v>
      </c>
      <c r="N795" s="196" t="e">
        <f>VLOOKUP(Tabela5[[#This Row],[PRODUTO]],'CURVA ABC'!$H$10:$M$404,6,0)</f>
        <v>#N/A</v>
      </c>
      <c r="O795" s="194" t="e">
        <f>IF(AND(COMPARATIVO!$H795="",COMPARATIVO!$N795=""),"",IF(COMPARATIVO!$H795=COMPARATIVO!$N795,"EQUILIBRADO",IF(AND(COMPARATIVO!$H795="A",COMPARATIVO!$N795="B"),"GIRO BAIXO",IF(AND(COMPARATIVO!$H795="A",COMPARATIVO!$N795="C"),"GIRO MUITO BAIXO",IF(AND(COMPARATIVO!$H795="B",COMPARATIVO!$N795="A"),"GIRO ALTO",IF(AND(COMPARATIVO!$H795="B",COMPARATIVO!$N795="C"),"GIRO BAIXO",IF(AND(COMPARATIVO!$H795="C",COMPARATIVO!$N795="A"),"GIRO MUITO ALTO",IF(AND(COMPARATIVO!$H795="C",COMPARATIVO!$N795="B"),"GIRO ALTO",""))))))))</f>
        <v>#N/A</v>
      </c>
    </row>
    <row r="796" spans="1:15" x14ac:dyDescent="0.25">
      <c r="A796" s="201">
        <f>'CURVA ABC'!A800</f>
        <v>0</v>
      </c>
      <c r="B796" s="201" t="str">
        <f>IFERROR(VLOOKUP(Tabela5[[#This Row],[PRODUTO]],CADASTRO!$B$2:$C$393,2,0),"")</f>
        <v/>
      </c>
      <c r="C796" s="201">
        <f>'CURVA ABC'!B800</f>
        <v>0</v>
      </c>
      <c r="D796" s="197">
        <f>'CURVA ABC'!C800</f>
        <v>0</v>
      </c>
      <c r="E796" s="197">
        <f>'CURVA ABC'!D800</f>
        <v>0</v>
      </c>
      <c r="F796" s="198">
        <f>IFERROR(Tabela5[[#This Row],[VALOR]]/'CURVA ABC'!$C$2,0)</f>
        <v>0</v>
      </c>
      <c r="G796" s="198">
        <f>'CURVA ABC'!E800</f>
        <v>0</v>
      </c>
      <c r="H796" s="199" t="str">
        <f>'CURVA ABC'!F800</f>
        <v/>
      </c>
      <c r="I796" s="199" t="e">
        <f>VLOOKUP(Tabela5[[#This Row],[PRODUTO]],'CURVA ABC'!$H$10:$M$404,2,0)</f>
        <v>#N/A</v>
      </c>
      <c r="J796" s="197" t="e">
        <f>VLOOKUP(Tabela5[[#This Row],[PRODUTO]],'CURVA ABC'!$H$10:$M$404,3,0)</f>
        <v>#N/A</v>
      </c>
      <c r="K796" s="197" t="e">
        <f>VLOOKUP(Tabela5[[#This Row],[PRODUTO]],'CURVA ABC'!$H$10:$M$404,4,0)</f>
        <v>#N/A</v>
      </c>
      <c r="L796" s="198">
        <f>IFERROR(Tabela5[[#This Row],[VALOR.]]/'CURVA ABC'!$J$2,0)</f>
        <v>0</v>
      </c>
      <c r="M796" s="198" t="e">
        <f>VLOOKUP(Tabela5[[#This Row],[PRODUTO]],'CURVA ABC'!$H$10:$M$404,5,0)</f>
        <v>#N/A</v>
      </c>
      <c r="N796" s="199" t="e">
        <f>VLOOKUP(Tabela5[[#This Row],[PRODUTO]],'CURVA ABC'!$H$10:$M$404,6,0)</f>
        <v>#N/A</v>
      </c>
      <c r="O796" s="197" t="e">
        <f>IF(AND(COMPARATIVO!$H796="",COMPARATIVO!$N796=""),"",IF(COMPARATIVO!$H796=COMPARATIVO!$N796,"EQUILIBRADO",IF(AND(COMPARATIVO!$H796="A",COMPARATIVO!$N796="B"),"GIRO BAIXO",IF(AND(COMPARATIVO!$H796="A",COMPARATIVO!$N796="C"),"GIRO MUITO BAIXO",IF(AND(COMPARATIVO!$H796="B",COMPARATIVO!$N796="A"),"GIRO ALTO",IF(AND(COMPARATIVO!$H796="B",COMPARATIVO!$N796="C"),"GIRO BAIXO",IF(AND(COMPARATIVO!$H796="C",COMPARATIVO!$N796="A"),"GIRO MUITO ALTO",IF(AND(COMPARATIVO!$H796="C",COMPARATIVO!$N796="B"),"GIRO ALTO",""))))))))</f>
        <v>#N/A</v>
      </c>
    </row>
    <row r="797" spans="1:15" x14ac:dyDescent="0.25">
      <c r="A797" s="200">
        <f>'CURVA ABC'!A801</f>
        <v>0</v>
      </c>
      <c r="B797" s="200" t="str">
        <f>IFERROR(VLOOKUP(Tabela5[[#This Row],[PRODUTO]],CADASTRO!$B$2:$C$393,2,0),"")</f>
        <v/>
      </c>
      <c r="C797" s="200">
        <f>'CURVA ABC'!B801</f>
        <v>0</v>
      </c>
      <c r="D797" s="194">
        <f>'CURVA ABC'!C801</f>
        <v>0</v>
      </c>
      <c r="E797" s="194">
        <f>'CURVA ABC'!D801</f>
        <v>0</v>
      </c>
      <c r="F797" s="195">
        <f>IFERROR(Tabela5[[#This Row],[VALOR]]/'CURVA ABC'!$C$2,0)</f>
        <v>0</v>
      </c>
      <c r="G797" s="195">
        <f>'CURVA ABC'!E801</f>
        <v>0</v>
      </c>
      <c r="H797" s="196" t="str">
        <f>'CURVA ABC'!F801</f>
        <v/>
      </c>
      <c r="I797" s="196" t="e">
        <f>VLOOKUP(Tabela5[[#This Row],[PRODUTO]],'CURVA ABC'!$H$10:$M$404,2,0)</f>
        <v>#N/A</v>
      </c>
      <c r="J797" s="194" t="e">
        <f>VLOOKUP(Tabela5[[#This Row],[PRODUTO]],'CURVA ABC'!$H$10:$M$404,3,0)</f>
        <v>#N/A</v>
      </c>
      <c r="K797" s="194" t="e">
        <f>VLOOKUP(Tabela5[[#This Row],[PRODUTO]],'CURVA ABC'!$H$10:$M$404,4,0)</f>
        <v>#N/A</v>
      </c>
      <c r="L797" s="195">
        <f>IFERROR(Tabela5[[#This Row],[VALOR.]]/'CURVA ABC'!$J$2,0)</f>
        <v>0</v>
      </c>
      <c r="M797" s="195" t="e">
        <f>VLOOKUP(Tabela5[[#This Row],[PRODUTO]],'CURVA ABC'!$H$10:$M$404,5,0)</f>
        <v>#N/A</v>
      </c>
      <c r="N797" s="196" t="e">
        <f>VLOOKUP(Tabela5[[#This Row],[PRODUTO]],'CURVA ABC'!$H$10:$M$404,6,0)</f>
        <v>#N/A</v>
      </c>
      <c r="O797" s="194" t="e">
        <f>IF(AND(COMPARATIVO!$H797="",COMPARATIVO!$N797=""),"",IF(COMPARATIVO!$H797=COMPARATIVO!$N797,"EQUILIBRADO",IF(AND(COMPARATIVO!$H797="A",COMPARATIVO!$N797="B"),"GIRO BAIXO",IF(AND(COMPARATIVO!$H797="A",COMPARATIVO!$N797="C"),"GIRO MUITO BAIXO",IF(AND(COMPARATIVO!$H797="B",COMPARATIVO!$N797="A"),"GIRO ALTO",IF(AND(COMPARATIVO!$H797="B",COMPARATIVO!$N797="C"),"GIRO BAIXO",IF(AND(COMPARATIVO!$H797="C",COMPARATIVO!$N797="A"),"GIRO MUITO ALTO",IF(AND(COMPARATIVO!$H797="C",COMPARATIVO!$N797="B"),"GIRO ALTO",""))))))))</f>
        <v>#N/A</v>
      </c>
    </row>
    <row r="798" spans="1:15" x14ac:dyDescent="0.25">
      <c r="A798" s="201">
        <f>'CURVA ABC'!A802</f>
        <v>0</v>
      </c>
      <c r="B798" s="201" t="str">
        <f>IFERROR(VLOOKUP(Tabela5[[#This Row],[PRODUTO]],CADASTRO!$B$2:$C$393,2,0),"")</f>
        <v/>
      </c>
      <c r="C798" s="201">
        <f>'CURVA ABC'!B802</f>
        <v>0</v>
      </c>
      <c r="D798" s="197">
        <f>'CURVA ABC'!C802</f>
        <v>0</v>
      </c>
      <c r="E798" s="197">
        <f>'CURVA ABC'!D802</f>
        <v>0</v>
      </c>
      <c r="F798" s="198">
        <f>IFERROR(Tabela5[[#This Row],[VALOR]]/'CURVA ABC'!$C$2,0)</f>
        <v>0</v>
      </c>
      <c r="G798" s="198">
        <f>'CURVA ABC'!E802</f>
        <v>0</v>
      </c>
      <c r="H798" s="199" t="str">
        <f>'CURVA ABC'!F802</f>
        <v/>
      </c>
      <c r="I798" s="199" t="e">
        <f>VLOOKUP(Tabela5[[#This Row],[PRODUTO]],'CURVA ABC'!$H$10:$M$404,2,0)</f>
        <v>#N/A</v>
      </c>
      <c r="J798" s="197" t="e">
        <f>VLOOKUP(Tabela5[[#This Row],[PRODUTO]],'CURVA ABC'!$H$10:$M$404,3,0)</f>
        <v>#N/A</v>
      </c>
      <c r="K798" s="197" t="e">
        <f>VLOOKUP(Tabela5[[#This Row],[PRODUTO]],'CURVA ABC'!$H$10:$M$404,4,0)</f>
        <v>#N/A</v>
      </c>
      <c r="L798" s="198">
        <f>IFERROR(Tabela5[[#This Row],[VALOR.]]/'CURVA ABC'!$J$2,0)</f>
        <v>0</v>
      </c>
      <c r="M798" s="198" t="e">
        <f>VLOOKUP(Tabela5[[#This Row],[PRODUTO]],'CURVA ABC'!$H$10:$M$404,5,0)</f>
        <v>#N/A</v>
      </c>
      <c r="N798" s="199" t="e">
        <f>VLOOKUP(Tabela5[[#This Row],[PRODUTO]],'CURVA ABC'!$H$10:$M$404,6,0)</f>
        <v>#N/A</v>
      </c>
      <c r="O798" s="197" t="e">
        <f>IF(AND(COMPARATIVO!$H798="",COMPARATIVO!$N798=""),"",IF(COMPARATIVO!$H798=COMPARATIVO!$N798,"EQUILIBRADO",IF(AND(COMPARATIVO!$H798="A",COMPARATIVO!$N798="B"),"GIRO BAIXO",IF(AND(COMPARATIVO!$H798="A",COMPARATIVO!$N798="C"),"GIRO MUITO BAIXO",IF(AND(COMPARATIVO!$H798="B",COMPARATIVO!$N798="A"),"GIRO ALTO",IF(AND(COMPARATIVO!$H798="B",COMPARATIVO!$N798="C"),"GIRO BAIXO",IF(AND(COMPARATIVO!$H798="C",COMPARATIVO!$N798="A"),"GIRO MUITO ALTO",IF(AND(COMPARATIVO!$H798="C",COMPARATIVO!$N798="B"),"GIRO ALTO",""))))))))</f>
        <v>#N/A</v>
      </c>
    </row>
    <row r="799" spans="1:15" x14ac:dyDescent="0.25">
      <c r="A799" s="200">
        <f>'CURVA ABC'!A803</f>
        <v>0</v>
      </c>
      <c r="B799" s="200" t="str">
        <f>IFERROR(VLOOKUP(Tabela5[[#This Row],[PRODUTO]],CADASTRO!$B$2:$C$393,2,0),"")</f>
        <v/>
      </c>
      <c r="C799" s="200">
        <f>'CURVA ABC'!B803</f>
        <v>0</v>
      </c>
      <c r="D799" s="194">
        <f>'CURVA ABC'!C803</f>
        <v>0</v>
      </c>
      <c r="E799" s="194">
        <f>'CURVA ABC'!D803</f>
        <v>0</v>
      </c>
      <c r="F799" s="195">
        <f>IFERROR(Tabela5[[#This Row],[VALOR]]/'CURVA ABC'!$C$2,0)</f>
        <v>0</v>
      </c>
      <c r="G799" s="195">
        <f>'CURVA ABC'!E803</f>
        <v>0</v>
      </c>
      <c r="H799" s="196" t="str">
        <f>'CURVA ABC'!F803</f>
        <v/>
      </c>
      <c r="I799" s="196" t="e">
        <f>VLOOKUP(Tabela5[[#This Row],[PRODUTO]],'CURVA ABC'!$H$10:$M$404,2,0)</f>
        <v>#N/A</v>
      </c>
      <c r="J799" s="194" t="e">
        <f>VLOOKUP(Tabela5[[#This Row],[PRODUTO]],'CURVA ABC'!$H$10:$M$404,3,0)</f>
        <v>#N/A</v>
      </c>
      <c r="K799" s="194" t="e">
        <f>VLOOKUP(Tabela5[[#This Row],[PRODUTO]],'CURVA ABC'!$H$10:$M$404,4,0)</f>
        <v>#N/A</v>
      </c>
      <c r="L799" s="195">
        <f>IFERROR(Tabela5[[#This Row],[VALOR.]]/'CURVA ABC'!$J$2,0)</f>
        <v>0</v>
      </c>
      <c r="M799" s="195" t="e">
        <f>VLOOKUP(Tabela5[[#This Row],[PRODUTO]],'CURVA ABC'!$H$10:$M$404,5,0)</f>
        <v>#N/A</v>
      </c>
      <c r="N799" s="196" t="e">
        <f>VLOOKUP(Tabela5[[#This Row],[PRODUTO]],'CURVA ABC'!$H$10:$M$404,6,0)</f>
        <v>#N/A</v>
      </c>
      <c r="O799" s="194" t="e">
        <f>IF(AND(COMPARATIVO!$H799="",COMPARATIVO!$N799=""),"",IF(COMPARATIVO!$H799=COMPARATIVO!$N799,"EQUILIBRADO",IF(AND(COMPARATIVO!$H799="A",COMPARATIVO!$N799="B"),"GIRO BAIXO",IF(AND(COMPARATIVO!$H799="A",COMPARATIVO!$N799="C"),"GIRO MUITO BAIXO",IF(AND(COMPARATIVO!$H799="B",COMPARATIVO!$N799="A"),"GIRO ALTO",IF(AND(COMPARATIVO!$H799="B",COMPARATIVO!$N799="C"),"GIRO BAIXO",IF(AND(COMPARATIVO!$H799="C",COMPARATIVO!$N799="A"),"GIRO MUITO ALTO",IF(AND(COMPARATIVO!$H799="C",COMPARATIVO!$N799="B"),"GIRO ALTO",""))))))))</f>
        <v>#N/A</v>
      </c>
    </row>
    <row r="800" spans="1:15" x14ac:dyDescent="0.25">
      <c r="A800" s="201">
        <f>'CURVA ABC'!A804</f>
        <v>0</v>
      </c>
      <c r="B800" s="201" t="str">
        <f>IFERROR(VLOOKUP(Tabela5[[#This Row],[PRODUTO]],CADASTRO!$B$2:$C$393,2,0),"")</f>
        <v/>
      </c>
      <c r="C800" s="201">
        <f>'CURVA ABC'!B804</f>
        <v>0</v>
      </c>
      <c r="D800" s="197">
        <f>'CURVA ABC'!C804</f>
        <v>0</v>
      </c>
      <c r="E800" s="197">
        <f>'CURVA ABC'!D804</f>
        <v>0</v>
      </c>
      <c r="F800" s="198">
        <f>IFERROR(Tabela5[[#This Row],[VALOR]]/'CURVA ABC'!$C$2,0)</f>
        <v>0</v>
      </c>
      <c r="G800" s="198">
        <f>'CURVA ABC'!E804</f>
        <v>0</v>
      </c>
      <c r="H800" s="199" t="str">
        <f>'CURVA ABC'!F804</f>
        <v/>
      </c>
      <c r="I800" s="199" t="e">
        <f>VLOOKUP(Tabela5[[#This Row],[PRODUTO]],'CURVA ABC'!$H$10:$M$404,2,0)</f>
        <v>#N/A</v>
      </c>
      <c r="J800" s="197" t="e">
        <f>VLOOKUP(Tabela5[[#This Row],[PRODUTO]],'CURVA ABC'!$H$10:$M$404,3,0)</f>
        <v>#N/A</v>
      </c>
      <c r="K800" s="197" t="e">
        <f>VLOOKUP(Tabela5[[#This Row],[PRODUTO]],'CURVA ABC'!$H$10:$M$404,4,0)</f>
        <v>#N/A</v>
      </c>
      <c r="L800" s="198">
        <f>IFERROR(Tabela5[[#This Row],[VALOR.]]/'CURVA ABC'!$J$2,0)</f>
        <v>0</v>
      </c>
      <c r="M800" s="198" t="e">
        <f>VLOOKUP(Tabela5[[#This Row],[PRODUTO]],'CURVA ABC'!$H$10:$M$404,5,0)</f>
        <v>#N/A</v>
      </c>
      <c r="N800" s="199" t="e">
        <f>VLOOKUP(Tabela5[[#This Row],[PRODUTO]],'CURVA ABC'!$H$10:$M$404,6,0)</f>
        <v>#N/A</v>
      </c>
      <c r="O800" s="197" t="e">
        <f>IF(AND(COMPARATIVO!$H800="",COMPARATIVO!$N800=""),"",IF(COMPARATIVO!$H800=COMPARATIVO!$N800,"EQUILIBRADO",IF(AND(COMPARATIVO!$H800="A",COMPARATIVO!$N800="B"),"GIRO BAIXO",IF(AND(COMPARATIVO!$H800="A",COMPARATIVO!$N800="C"),"GIRO MUITO BAIXO",IF(AND(COMPARATIVO!$H800="B",COMPARATIVO!$N800="A"),"GIRO ALTO",IF(AND(COMPARATIVO!$H800="B",COMPARATIVO!$N800="C"),"GIRO BAIXO",IF(AND(COMPARATIVO!$H800="C",COMPARATIVO!$N800="A"),"GIRO MUITO ALTO",IF(AND(COMPARATIVO!$H800="C",COMPARATIVO!$N800="B"),"GIRO ALTO",""))))))))</f>
        <v>#N/A</v>
      </c>
    </row>
    <row r="801" spans="1:15" x14ac:dyDescent="0.25">
      <c r="A801" s="200">
        <f>'CURVA ABC'!A805</f>
        <v>0</v>
      </c>
      <c r="B801" s="200" t="str">
        <f>IFERROR(VLOOKUP(Tabela5[[#This Row],[PRODUTO]],CADASTRO!$B$2:$C$393,2,0),"")</f>
        <v/>
      </c>
      <c r="C801" s="200">
        <f>'CURVA ABC'!B805</f>
        <v>0</v>
      </c>
      <c r="D801" s="194">
        <f>'CURVA ABC'!C805</f>
        <v>0</v>
      </c>
      <c r="E801" s="194">
        <f>'CURVA ABC'!D805</f>
        <v>0</v>
      </c>
      <c r="F801" s="195">
        <f>IFERROR(Tabela5[[#This Row],[VALOR]]/'CURVA ABC'!$C$2,0)</f>
        <v>0</v>
      </c>
      <c r="G801" s="195">
        <f>'CURVA ABC'!E805</f>
        <v>0</v>
      </c>
      <c r="H801" s="196" t="str">
        <f>'CURVA ABC'!F805</f>
        <v/>
      </c>
      <c r="I801" s="196" t="e">
        <f>VLOOKUP(Tabela5[[#This Row],[PRODUTO]],'CURVA ABC'!$H$10:$M$404,2,0)</f>
        <v>#N/A</v>
      </c>
      <c r="J801" s="194" t="e">
        <f>VLOOKUP(Tabela5[[#This Row],[PRODUTO]],'CURVA ABC'!$H$10:$M$404,3,0)</f>
        <v>#N/A</v>
      </c>
      <c r="K801" s="194" t="e">
        <f>VLOOKUP(Tabela5[[#This Row],[PRODUTO]],'CURVA ABC'!$H$10:$M$404,4,0)</f>
        <v>#N/A</v>
      </c>
      <c r="L801" s="195">
        <f>IFERROR(Tabela5[[#This Row],[VALOR.]]/'CURVA ABC'!$J$2,0)</f>
        <v>0</v>
      </c>
      <c r="M801" s="195" t="e">
        <f>VLOOKUP(Tabela5[[#This Row],[PRODUTO]],'CURVA ABC'!$H$10:$M$404,5,0)</f>
        <v>#N/A</v>
      </c>
      <c r="N801" s="196" t="e">
        <f>VLOOKUP(Tabela5[[#This Row],[PRODUTO]],'CURVA ABC'!$H$10:$M$404,6,0)</f>
        <v>#N/A</v>
      </c>
      <c r="O801" s="194" t="e">
        <f>IF(AND(COMPARATIVO!$H801="",COMPARATIVO!$N801=""),"",IF(COMPARATIVO!$H801=COMPARATIVO!$N801,"EQUILIBRADO",IF(AND(COMPARATIVO!$H801="A",COMPARATIVO!$N801="B"),"GIRO BAIXO",IF(AND(COMPARATIVO!$H801="A",COMPARATIVO!$N801="C"),"GIRO MUITO BAIXO",IF(AND(COMPARATIVO!$H801="B",COMPARATIVO!$N801="A"),"GIRO ALTO",IF(AND(COMPARATIVO!$H801="B",COMPARATIVO!$N801="C"),"GIRO BAIXO",IF(AND(COMPARATIVO!$H801="C",COMPARATIVO!$N801="A"),"GIRO MUITO ALTO",IF(AND(COMPARATIVO!$H801="C",COMPARATIVO!$N801="B"),"GIRO ALTO",""))))))))</f>
        <v>#N/A</v>
      </c>
    </row>
    <row r="802" spans="1:15" x14ac:dyDescent="0.25">
      <c r="A802" s="201">
        <f>'CURVA ABC'!A806</f>
        <v>0</v>
      </c>
      <c r="B802" s="201" t="str">
        <f>IFERROR(VLOOKUP(Tabela5[[#This Row],[PRODUTO]],CADASTRO!$B$2:$C$393,2,0),"")</f>
        <v/>
      </c>
      <c r="C802" s="201">
        <f>'CURVA ABC'!B806</f>
        <v>0</v>
      </c>
      <c r="D802" s="197">
        <f>'CURVA ABC'!C806</f>
        <v>0</v>
      </c>
      <c r="E802" s="197">
        <f>'CURVA ABC'!D806</f>
        <v>0</v>
      </c>
      <c r="F802" s="198">
        <f>IFERROR(Tabela5[[#This Row],[VALOR]]/'CURVA ABC'!$C$2,0)</f>
        <v>0</v>
      </c>
      <c r="G802" s="198">
        <f>'CURVA ABC'!E806</f>
        <v>0</v>
      </c>
      <c r="H802" s="199" t="str">
        <f>'CURVA ABC'!F806</f>
        <v/>
      </c>
      <c r="I802" s="199" t="e">
        <f>VLOOKUP(Tabela5[[#This Row],[PRODUTO]],'CURVA ABC'!$H$10:$M$404,2,0)</f>
        <v>#N/A</v>
      </c>
      <c r="J802" s="197" t="e">
        <f>VLOOKUP(Tabela5[[#This Row],[PRODUTO]],'CURVA ABC'!$H$10:$M$404,3,0)</f>
        <v>#N/A</v>
      </c>
      <c r="K802" s="197" t="e">
        <f>VLOOKUP(Tabela5[[#This Row],[PRODUTO]],'CURVA ABC'!$H$10:$M$404,4,0)</f>
        <v>#N/A</v>
      </c>
      <c r="L802" s="198">
        <f>IFERROR(Tabela5[[#This Row],[VALOR.]]/'CURVA ABC'!$J$2,0)</f>
        <v>0</v>
      </c>
      <c r="M802" s="198" t="e">
        <f>VLOOKUP(Tabela5[[#This Row],[PRODUTO]],'CURVA ABC'!$H$10:$M$404,5,0)</f>
        <v>#N/A</v>
      </c>
      <c r="N802" s="199" t="e">
        <f>VLOOKUP(Tabela5[[#This Row],[PRODUTO]],'CURVA ABC'!$H$10:$M$404,6,0)</f>
        <v>#N/A</v>
      </c>
      <c r="O802" s="197" t="e">
        <f>IF(AND(COMPARATIVO!$H802="",COMPARATIVO!$N802=""),"",IF(COMPARATIVO!$H802=COMPARATIVO!$N802,"EQUILIBRADO",IF(AND(COMPARATIVO!$H802="A",COMPARATIVO!$N802="B"),"GIRO BAIXO",IF(AND(COMPARATIVO!$H802="A",COMPARATIVO!$N802="C"),"GIRO MUITO BAIXO",IF(AND(COMPARATIVO!$H802="B",COMPARATIVO!$N802="A"),"GIRO ALTO",IF(AND(COMPARATIVO!$H802="B",COMPARATIVO!$N802="C"),"GIRO BAIXO",IF(AND(COMPARATIVO!$H802="C",COMPARATIVO!$N802="A"),"GIRO MUITO ALTO",IF(AND(COMPARATIVO!$H802="C",COMPARATIVO!$N802="B"),"GIRO ALTO",""))))))))</f>
        <v>#N/A</v>
      </c>
    </row>
    <row r="803" spans="1:15" x14ac:dyDescent="0.25">
      <c r="A803" s="200">
        <f>'CURVA ABC'!A807</f>
        <v>0</v>
      </c>
      <c r="B803" s="200" t="str">
        <f>IFERROR(VLOOKUP(Tabela5[[#This Row],[PRODUTO]],CADASTRO!$B$2:$C$393,2,0),"")</f>
        <v/>
      </c>
      <c r="C803" s="200">
        <f>'CURVA ABC'!B807</f>
        <v>0</v>
      </c>
      <c r="D803" s="194">
        <f>'CURVA ABC'!C807</f>
        <v>0</v>
      </c>
      <c r="E803" s="194">
        <f>'CURVA ABC'!D807</f>
        <v>0</v>
      </c>
      <c r="F803" s="195">
        <f>IFERROR(Tabela5[[#This Row],[VALOR]]/'CURVA ABC'!$C$2,0)</f>
        <v>0</v>
      </c>
      <c r="G803" s="195">
        <f>'CURVA ABC'!E807</f>
        <v>0</v>
      </c>
      <c r="H803" s="196" t="str">
        <f>'CURVA ABC'!F807</f>
        <v/>
      </c>
      <c r="I803" s="196" t="e">
        <f>VLOOKUP(Tabela5[[#This Row],[PRODUTO]],'CURVA ABC'!$H$10:$M$404,2,0)</f>
        <v>#N/A</v>
      </c>
      <c r="J803" s="194" t="e">
        <f>VLOOKUP(Tabela5[[#This Row],[PRODUTO]],'CURVA ABC'!$H$10:$M$404,3,0)</f>
        <v>#N/A</v>
      </c>
      <c r="K803" s="194" t="e">
        <f>VLOOKUP(Tabela5[[#This Row],[PRODUTO]],'CURVA ABC'!$H$10:$M$404,4,0)</f>
        <v>#N/A</v>
      </c>
      <c r="L803" s="195">
        <f>IFERROR(Tabela5[[#This Row],[VALOR.]]/'CURVA ABC'!$J$2,0)</f>
        <v>0</v>
      </c>
      <c r="M803" s="195" t="e">
        <f>VLOOKUP(Tabela5[[#This Row],[PRODUTO]],'CURVA ABC'!$H$10:$M$404,5,0)</f>
        <v>#N/A</v>
      </c>
      <c r="N803" s="196" t="e">
        <f>VLOOKUP(Tabela5[[#This Row],[PRODUTO]],'CURVA ABC'!$H$10:$M$404,6,0)</f>
        <v>#N/A</v>
      </c>
      <c r="O803" s="194" t="e">
        <f>IF(AND(COMPARATIVO!$H803="",COMPARATIVO!$N803=""),"",IF(COMPARATIVO!$H803=COMPARATIVO!$N803,"EQUILIBRADO",IF(AND(COMPARATIVO!$H803="A",COMPARATIVO!$N803="B"),"GIRO BAIXO",IF(AND(COMPARATIVO!$H803="A",COMPARATIVO!$N803="C"),"GIRO MUITO BAIXO",IF(AND(COMPARATIVO!$H803="B",COMPARATIVO!$N803="A"),"GIRO ALTO",IF(AND(COMPARATIVO!$H803="B",COMPARATIVO!$N803="C"),"GIRO BAIXO",IF(AND(COMPARATIVO!$H803="C",COMPARATIVO!$N803="A"),"GIRO MUITO ALTO",IF(AND(COMPARATIVO!$H803="C",COMPARATIVO!$N803="B"),"GIRO ALTO",""))))))))</f>
        <v>#N/A</v>
      </c>
    </row>
    <row r="804" spans="1:15" x14ac:dyDescent="0.25">
      <c r="A804" s="201">
        <f>'CURVA ABC'!A808</f>
        <v>0</v>
      </c>
      <c r="B804" s="201" t="str">
        <f>IFERROR(VLOOKUP(Tabela5[[#This Row],[PRODUTO]],CADASTRO!$B$2:$C$393,2,0),"")</f>
        <v/>
      </c>
      <c r="C804" s="201">
        <f>'CURVA ABC'!B808</f>
        <v>0</v>
      </c>
      <c r="D804" s="197">
        <f>'CURVA ABC'!C808</f>
        <v>0</v>
      </c>
      <c r="E804" s="197">
        <f>'CURVA ABC'!D808</f>
        <v>0</v>
      </c>
      <c r="F804" s="198">
        <f>IFERROR(Tabela5[[#This Row],[VALOR]]/'CURVA ABC'!$C$2,0)</f>
        <v>0</v>
      </c>
      <c r="G804" s="198">
        <f>'CURVA ABC'!E808</f>
        <v>0</v>
      </c>
      <c r="H804" s="199" t="str">
        <f>'CURVA ABC'!F808</f>
        <v/>
      </c>
      <c r="I804" s="199" t="e">
        <f>VLOOKUP(Tabela5[[#This Row],[PRODUTO]],'CURVA ABC'!$H$10:$M$404,2,0)</f>
        <v>#N/A</v>
      </c>
      <c r="J804" s="197" t="e">
        <f>VLOOKUP(Tabela5[[#This Row],[PRODUTO]],'CURVA ABC'!$H$10:$M$404,3,0)</f>
        <v>#N/A</v>
      </c>
      <c r="K804" s="197" t="e">
        <f>VLOOKUP(Tabela5[[#This Row],[PRODUTO]],'CURVA ABC'!$H$10:$M$404,4,0)</f>
        <v>#N/A</v>
      </c>
      <c r="L804" s="198">
        <f>IFERROR(Tabela5[[#This Row],[VALOR.]]/'CURVA ABC'!$J$2,0)</f>
        <v>0</v>
      </c>
      <c r="M804" s="198" t="e">
        <f>VLOOKUP(Tabela5[[#This Row],[PRODUTO]],'CURVA ABC'!$H$10:$M$404,5,0)</f>
        <v>#N/A</v>
      </c>
      <c r="N804" s="199" t="e">
        <f>VLOOKUP(Tabela5[[#This Row],[PRODUTO]],'CURVA ABC'!$H$10:$M$404,6,0)</f>
        <v>#N/A</v>
      </c>
      <c r="O804" s="197" t="e">
        <f>IF(AND(COMPARATIVO!$H804="",COMPARATIVO!$N804=""),"",IF(COMPARATIVO!$H804=COMPARATIVO!$N804,"EQUILIBRADO",IF(AND(COMPARATIVO!$H804="A",COMPARATIVO!$N804="B"),"GIRO BAIXO",IF(AND(COMPARATIVO!$H804="A",COMPARATIVO!$N804="C"),"GIRO MUITO BAIXO",IF(AND(COMPARATIVO!$H804="B",COMPARATIVO!$N804="A"),"GIRO ALTO",IF(AND(COMPARATIVO!$H804="B",COMPARATIVO!$N804="C"),"GIRO BAIXO",IF(AND(COMPARATIVO!$H804="C",COMPARATIVO!$N804="A"),"GIRO MUITO ALTO",IF(AND(COMPARATIVO!$H804="C",COMPARATIVO!$N804="B"),"GIRO ALTO",""))))))))</f>
        <v>#N/A</v>
      </c>
    </row>
    <row r="805" spans="1:15" x14ac:dyDescent="0.25">
      <c r="A805" s="200">
        <f>'CURVA ABC'!A809</f>
        <v>0</v>
      </c>
      <c r="B805" s="200" t="str">
        <f>IFERROR(VLOOKUP(Tabela5[[#This Row],[PRODUTO]],CADASTRO!$B$2:$C$393,2,0),"")</f>
        <v/>
      </c>
      <c r="C805" s="200">
        <f>'CURVA ABC'!B809</f>
        <v>0</v>
      </c>
      <c r="D805" s="194">
        <f>'CURVA ABC'!C809</f>
        <v>0</v>
      </c>
      <c r="E805" s="194">
        <f>'CURVA ABC'!D809</f>
        <v>0</v>
      </c>
      <c r="F805" s="195">
        <f>IFERROR(Tabela5[[#This Row],[VALOR]]/'CURVA ABC'!$C$2,0)</f>
        <v>0</v>
      </c>
      <c r="G805" s="195">
        <f>'CURVA ABC'!E809</f>
        <v>0</v>
      </c>
      <c r="H805" s="196" t="str">
        <f>'CURVA ABC'!F809</f>
        <v/>
      </c>
      <c r="I805" s="196" t="e">
        <f>VLOOKUP(Tabela5[[#This Row],[PRODUTO]],'CURVA ABC'!$H$10:$M$404,2,0)</f>
        <v>#N/A</v>
      </c>
      <c r="J805" s="194" t="e">
        <f>VLOOKUP(Tabela5[[#This Row],[PRODUTO]],'CURVA ABC'!$H$10:$M$404,3,0)</f>
        <v>#N/A</v>
      </c>
      <c r="K805" s="194" t="e">
        <f>VLOOKUP(Tabela5[[#This Row],[PRODUTO]],'CURVA ABC'!$H$10:$M$404,4,0)</f>
        <v>#N/A</v>
      </c>
      <c r="L805" s="195">
        <f>IFERROR(Tabela5[[#This Row],[VALOR.]]/'CURVA ABC'!$J$2,0)</f>
        <v>0</v>
      </c>
      <c r="M805" s="195" t="e">
        <f>VLOOKUP(Tabela5[[#This Row],[PRODUTO]],'CURVA ABC'!$H$10:$M$404,5,0)</f>
        <v>#N/A</v>
      </c>
      <c r="N805" s="196" t="e">
        <f>VLOOKUP(Tabela5[[#This Row],[PRODUTO]],'CURVA ABC'!$H$10:$M$404,6,0)</f>
        <v>#N/A</v>
      </c>
      <c r="O805" s="194" t="e">
        <f>IF(AND(COMPARATIVO!$H805="",COMPARATIVO!$N805=""),"",IF(COMPARATIVO!$H805=COMPARATIVO!$N805,"EQUILIBRADO",IF(AND(COMPARATIVO!$H805="A",COMPARATIVO!$N805="B"),"GIRO BAIXO",IF(AND(COMPARATIVO!$H805="A",COMPARATIVO!$N805="C"),"GIRO MUITO BAIXO",IF(AND(COMPARATIVO!$H805="B",COMPARATIVO!$N805="A"),"GIRO ALTO",IF(AND(COMPARATIVO!$H805="B",COMPARATIVO!$N805="C"),"GIRO BAIXO",IF(AND(COMPARATIVO!$H805="C",COMPARATIVO!$N805="A"),"GIRO MUITO ALTO",IF(AND(COMPARATIVO!$H805="C",COMPARATIVO!$N805="B"),"GIRO ALTO",""))))))))</f>
        <v>#N/A</v>
      </c>
    </row>
    <row r="806" spans="1:15" x14ac:dyDescent="0.25">
      <c r="A806" s="201">
        <f>'CURVA ABC'!A810</f>
        <v>0</v>
      </c>
      <c r="B806" s="201" t="str">
        <f>IFERROR(VLOOKUP(Tabela5[[#This Row],[PRODUTO]],CADASTRO!$B$2:$C$393,2,0),"")</f>
        <v/>
      </c>
      <c r="C806" s="201">
        <f>'CURVA ABC'!B810</f>
        <v>0</v>
      </c>
      <c r="D806" s="197">
        <f>'CURVA ABC'!C810</f>
        <v>0</v>
      </c>
      <c r="E806" s="197">
        <f>'CURVA ABC'!D810</f>
        <v>0</v>
      </c>
      <c r="F806" s="198">
        <f>IFERROR(Tabela5[[#This Row],[VALOR]]/'CURVA ABC'!$C$2,0)</f>
        <v>0</v>
      </c>
      <c r="G806" s="198">
        <f>'CURVA ABC'!E810</f>
        <v>0</v>
      </c>
      <c r="H806" s="199" t="str">
        <f>'CURVA ABC'!F810</f>
        <v/>
      </c>
      <c r="I806" s="199" t="e">
        <f>VLOOKUP(Tabela5[[#This Row],[PRODUTO]],'CURVA ABC'!$H$10:$M$404,2,0)</f>
        <v>#N/A</v>
      </c>
      <c r="J806" s="197" t="e">
        <f>VLOOKUP(Tabela5[[#This Row],[PRODUTO]],'CURVA ABC'!$H$10:$M$404,3,0)</f>
        <v>#N/A</v>
      </c>
      <c r="K806" s="197" t="e">
        <f>VLOOKUP(Tabela5[[#This Row],[PRODUTO]],'CURVA ABC'!$H$10:$M$404,4,0)</f>
        <v>#N/A</v>
      </c>
      <c r="L806" s="198">
        <f>IFERROR(Tabela5[[#This Row],[VALOR.]]/'CURVA ABC'!$J$2,0)</f>
        <v>0</v>
      </c>
      <c r="M806" s="198" t="e">
        <f>VLOOKUP(Tabela5[[#This Row],[PRODUTO]],'CURVA ABC'!$H$10:$M$404,5,0)</f>
        <v>#N/A</v>
      </c>
      <c r="N806" s="199" t="e">
        <f>VLOOKUP(Tabela5[[#This Row],[PRODUTO]],'CURVA ABC'!$H$10:$M$404,6,0)</f>
        <v>#N/A</v>
      </c>
      <c r="O806" s="197" t="e">
        <f>IF(AND(COMPARATIVO!$H806="",COMPARATIVO!$N806=""),"",IF(COMPARATIVO!$H806=COMPARATIVO!$N806,"EQUILIBRADO",IF(AND(COMPARATIVO!$H806="A",COMPARATIVO!$N806="B"),"GIRO BAIXO",IF(AND(COMPARATIVO!$H806="A",COMPARATIVO!$N806="C"),"GIRO MUITO BAIXO",IF(AND(COMPARATIVO!$H806="B",COMPARATIVO!$N806="A"),"GIRO ALTO",IF(AND(COMPARATIVO!$H806="B",COMPARATIVO!$N806="C"),"GIRO BAIXO",IF(AND(COMPARATIVO!$H806="C",COMPARATIVO!$N806="A"),"GIRO MUITO ALTO",IF(AND(COMPARATIVO!$H806="C",COMPARATIVO!$N806="B"),"GIRO ALTO",""))))))))</f>
        <v>#N/A</v>
      </c>
    </row>
    <row r="807" spans="1:15" x14ac:dyDescent="0.25">
      <c r="A807" s="200">
        <f>'CURVA ABC'!A811</f>
        <v>0</v>
      </c>
      <c r="B807" s="200" t="str">
        <f>IFERROR(VLOOKUP(Tabela5[[#This Row],[PRODUTO]],CADASTRO!$B$2:$C$393,2,0),"")</f>
        <v/>
      </c>
      <c r="C807" s="200">
        <f>'CURVA ABC'!B811</f>
        <v>0</v>
      </c>
      <c r="D807" s="194">
        <f>'CURVA ABC'!C811</f>
        <v>0</v>
      </c>
      <c r="E807" s="194">
        <f>'CURVA ABC'!D811</f>
        <v>0</v>
      </c>
      <c r="F807" s="195">
        <f>IFERROR(Tabela5[[#This Row],[VALOR]]/'CURVA ABC'!$C$2,0)</f>
        <v>0</v>
      </c>
      <c r="G807" s="195">
        <f>'CURVA ABC'!E811</f>
        <v>0</v>
      </c>
      <c r="H807" s="196" t="str">
        <f>'CURVA ABC'!F811</f>
        <v/>
      </c>
      <c r="I807" s="196" t="e">
        <f>VLOOKUP(Tabela5[[#This Row],[PRODUTO]],'CURVA ABC'!$H$10:$M$404,2,0)</f>
        <v>#N/A</v>
      </c>
      <c r="J807" s="194" t="e">
        <f>VLOOKUP(Tabela5[[#This Row],[PRODUTO]],'CURVA ABC'!$H$10:$M$404,3,0)</f>
        <v>#N/A</v>
      </c>
      <c r="K807" s="194" t="e">
        <f>VLOOKUP(Tabela5[[#This Row],[PRODUTO]],'CURVA ABC'!$H$10:$M$404,4,0)</f>
        <v>#N/A</v>
      </c>
      <c r="L807" s="195">
        <f>IFERROR(Tabela5[[#This Row],[VALOR.]]/'CURVA ABC'!$J$2,0)</f>
        <v>0</v>
      </c>
      <c r="M807" s="195" t="e">
        <f>VLOOKUP(Tabela5[[#This Row],[PRODUTO]],'CURVA ABC'!$H$10:$M$404,5,0)</f>
        <v>#N/A</v>
      </c>
      <c r="N807" s="196" t="e">
        <f>VLOOKUP(Tabela5[[#This Row],[PRODUTO]],'CURVA ABC'!$H$10:$M$404,6,0)</f>
        <v>#N/A</v>
      </c>
      <c r="O807" s="194" t="e">
        <f>IF(AND(COMPARATIVO!$H807="",COMPARATIVO!$N807=""),"",IF(COMPARATIVO!$H807=COMPARATIVO!$N807,"EQUILIBRADO",IF(AND(COMPARATIVO!$H807="A",COMPARATIVO!$N807="B"),"GIRO BAIXO",IF(AND(COMPARATIVO!$H807="A",COMPARATIVO!$N807="C"),"GIRO MUITO BAIXO",IF(AND(COMPARATIVO!$H807="B",COMPARATIVO!$N807="A"),"GIRO ALTO",IF(AND(COMPARATIVO!$H807="B",COMPARATIVO!$N807="C"),"GIRO BAIXO",IF(AND(COMPARATIVO!$H807="C",COMPARATIVO!$N807="A"),"GIRO MUITO ALTO",IF(AND(COMPARATIVO!$H807="C",COMPARATIVO!$N807="B"),"GIRO ALTO",""))))))))</f>
        <v>#N/A</v>
      </c>
    </row>
    <row r="808" spans="1:15" x14ac:dyDescent="0.25">
      <c r="A808" s="201">
        <f>'CURVA ABC'!A812</f>
        <v>0</v>
      </c>
      <c r="B808" s="201" t="str">
        <f>IFERROR(VLOOKUP(Tabela5[[#This Row],[PRODUTO]],CADASTRO!$B$2:$C$393,2,0),"")</f>
        <v/>
      </c>
      <c r="C808" s="201">
        <f>'CURVA ABC'!B812</f>
        <v>0</v>
      </c>
      <c r="D808" s="197">
        <f>'CURVA ABC'!C812</f>
        <v>0</v>
      </c>
      <c r="E808" s="197">
        <f>'CURVA ABC'!D812</f>
        <v>0</v>
      </c>
      <c r="F808" s="198">
        <f>IFERROR(Tabela5[[#This Row],[VALOR]]/'CURVA ABC'!$C$2,0)</f>
        <v>0</v>
      </c>
      <c r="G808" s="198">
        <f>'CURVA ABC'!E812</f>
        <v>0</v>
      </c>
      <c r="H808" s="199" t="str">
        <f>'CURVA ABC'!F812</f>
        <v/>
      </c>
      <c r="I808" s="199" t="e">
        <f>VLOOKUP(Tabela5[[#This Row],[PRODUTO]],'CURVA ABC'!$H$10:$M$404,2,0)</f>
        <v>#N/A</v>
      </c>
      <c r="J808" s="197" t="e">
        <f>VLOOKUP(Tabela5[[#This Row],[PRODUTO]],'CURVA ABC'!$H$10:$M$404,3,0)</f>
        <v>#N/A</v>
      </c>
      <c r="K808" s="197" t="e">
        <f>VLOOKUP(Tabela5[[#This Row],[PRODUTO]],'CURVA ABC'!$H$10:$M$404,4,0)</f>
        <v>#N/A</v>
      </c>
      <c r="L808" s="198">
        <f>IFERROR(Tabela5[[#This Row],[VALOR.]]/'CURVA ABC'!$J$2,0)</f>
        <v>0</v>
      </c>
      <c r="M808" s="198" t="e">
        <f>VLOOKUP(Tabela5[[#This Row],[PRODUTO]],'CURVA ABC'!$H$10:$M$404,5,0)</f>
        <v>#N/A</v>
      </c>
      <c r="N808" s="199" t="e">
        <f>VLOOKUP(Tabela5[[#This Row],[PRODUTO]],'CURVA ABC'!$H$10:$M$404,6,0)</f>
        <v>#N/A</v>
      </c>
      <c r="O808" s="197" t="e">
        <f>IF(AND(COMPARATIVO!$H808="",COMPARATIVO!$N808=""),"",IF(COMPARATIVO!$H808=COMPARATIVO!$N808,"EQUILIBRADO",IF(AND(COMPARATIVO!$H808="A",COMPARATIVO!$N808="B"),"GIRO BAIXO",IF(AND(COMPARATIVO!$H808="A",COMPARATIVO!$N808="C"),"GIRO MUITO BAIXO",IF(AND(COMPARATIVO!$H808="B",COMPARATIVO!$N808="A"),"GIRO ALTO",IF(AND(COMPARATIVO!$H808="B",COMPARATIVO!$N808="C"),"GIRO BAIXO",IF(AND(COMPARATIVO!$H808="C",COMPARATIVO!$N808="A"),"GIRO MUITO ALTO",IF(AND(COMPARATIVO!$H808="C",COMPARATIVO!$N808="B"),"GIRO ALTO",""))))))))</f>
        <v>#N/A</v>
      </c>
    </row>
    <row r="809" spans="1:15" x14ac:dyDescent="0.25">
      <c r="A809" s="200">
        <f>'CURVA ABC'!A813</f>
        <v>0</v>
      </c>
      <c r="B809" s="200" t="str">
        <f>IFERROR(VLOOKUP(Tabela5[[#This Row],[PRODUTO]],CADASTRO!$B$2:$C$393,2,0),"")</f>
        <v/>
      </c>
      <c r="C809" s="200">
        <f>'CURVA ABC'!B813</f>
        <v>0</v>
      </c>
      <c r="D809" s="194">
        <f>'CURVA ABC'!C813</f>
        <v>0</v>
      </c>
      <c r="E809" s="194">
        <f>'CURVA ABC'!D813</f>
        <v>0</v>
      </c>
      <c r="F809" s="195">
        <f>IFERROR(Tabela5[[#This Row],[VALOR]]/'CURVA ABC'!$C$2,0)</f>
        <v>0</v>
      </c>
      <c r="G809" s="195">
        <f>'CURVA ABC'!E813</f>
        <v>0</v>
      </c>
      <c r="H809" s="196" t="str">
        <f>'CURVA ABC'!F813</f>
        <v/>
      </c>
      <c r="I809" s="196" t="e">
        <f>VLOOKUP(Tabela5[[#This Row],[PRODUTO]],'CURVA ABC'!$H$10:$M$404,2,0)</f>
        <v>#N/A</v>
      </c>
      <c r="J809" s="194" t="e">
        <f>VLOOKUP(Tabela5[[#This Row],[PRODUTO]],'CURVA ABC'!$H$10:$M$404,3,0)</f>
        <v>#N/A</v>
      </c>
      <c r="K809" s="194" t="e">
        <f>VLOOKUP(Tabela5[[#This Row],[PRODUTO]],'CURVA ABC'!$H$10:$M$404,4,0)</f>
        <v>#N/A</v>
      </c>
      <c r="L809" s="195">
        <f>IFERROR(Tabela5[[#This Row],[VALOR.]]/'CURVA ABC'!$J$2,0)</f>
        <v>0</v>
      </c>
      <c r="M809" s="195" t="e">
        <f>VLOOKUP(Tabela5[[#This Row],[PRODUTO]],'CURVA ABC'!$H$10:$M$404,5,0)</f>
        <v>#N/A</v>
      </c>
      <c r="N809" s="196" t="e">
        <f>VLOOKUP(Tabela5[[#This Row],[PRODUTO]],'CURVA ABC'!$H$10:$M$404,6,0)</f>
        <v>#N/A</v>
      </c>
      <c r="O809" s="194" t="e">
        <f>IF(AND(COMPARATIVO!$H809="",COMPARATIVO!$N809=""),"",IF(COMPARATIVO!$H809=COMPARATIVO!$N809,"EQUILIBRADO",IF(AND(COMPARATIVO!$H809="A",COMPARATIVO!$N809="B"),"GIRO BAIXO",IF(AND(COMPARATIVO!$H809="A",COMPARATIVO!$N809="C"),"GIRO MUITO BAIXO",IF(AND(COMPARATIVO!$H809="B",COMPARATIVO!$N809="A"),"GIRO ALTO",IF(AND(COMPARATIVO!$H809="B",COMPARATIVO!$N809="C"),"GIRO BAIXO",IF(AND(COMPARATIVO!$H809="C",COMPARATIVO!$N809="A"),"GIRO MUITO ALTO",IF(AND(COMPARATIVO!$H809="C",COMPARATIVO!$N809="B"),"GIRO ALTO",""))))))))</f>
        <v>#N/A</v>
      </c>
    </row>
    <row r="810" spans="1:15" x14ac:dyDescent="0.25">
      <c r="A810" s="201">
        <f>'CURVA ABC'!A814</f>
        <v>0</v>
      </c>
      <c r="B810" s="201" t="str">
        <f>IFERROR(VLOOKUP(Tabela5[[#This Row],[PRODUTO]],CADASTRO!$B$2:$C$393,2,0),"")</f>
        <v/>
      </c>
      <c r="C810" s="201">
        <f>'CURVA ABC'!B814</f>
        <v>0</v>
      </c>
      <c r="D810" s="197">
        <f>'CURVA ABC'!C814</f>
        <v>0</v>
      </c>
      <c r="E810" s="197">
        <f>'CURVA ABC'!D814</f>
        <v>0</v>
      </c>
      <c r="F810" s="198">
        <f>IFERROR(Tabela5[[#This Row],[VALOR]]/'CURVA ABC'!$C$2,0)</f>
        <v>0</v>
      </c>
      <c r="G810" s="198">
        <f>'CURVA ABC'!E814</f>
        <v>0</v>
      </c>
      <c r="H810" s="199" t="str">
        <f>'CURVA ABC'!F814</f>
        <v/>
      </c>
      <c r="I810" s="199" t="e">
        <f>VLOOKUP(Tabela5[[#This Row],[PRODUTO]],'CURVA ABC'!$H$10:$M$404,2,0)</f>
        <v>#N/A</v>
      </c>
      <c r="J810" s="197" t="e">
        <f>VLOOKUP(Tabela5[[#This Row],[PRODUTO]],'CURVA ABC'!$H$10:$M$404,3,0)</f>
        <v>#N/A</v>
      </c>
      <c r="K810" s="197" t="e">
        <f>VLOOKUP(Tabela5[[#This Row],[PRODUTO]],'CURVA ABC'!$H$10:$M$404,4,0)</f>
        <v>#N/A</v>
      </c>
      <c r="L810" s="198">
        <f>IFERROR(Tabela5[[#This Row],[VALOR.]]/'CURVA ABC'!$J$2,0)</f>
        <v>0</v>
      </c>
      <c r="M810" s="198" t="e">
        <f>VLOOKUP(Tabela5[[#This Row],[PRODUTO]],'CURVA ABC'!$H$10:$M$404,5,0)</f>
        <v>#N/A</v>
      </c>
      <c r="N810" s="199" t="e">
        <f>VLOOKUP(Tabela5[[#This Row],[PRODUTO]],'CURVA ABC'!$H$10:$M$404,6,0)</f>
        <v>#N/A</v>
      </c>
      <c r="O810" s="197" t="e">
        <f>IF(AND(COMPARATIVO!$H810="",COMPARATIVO!$N810=""),"",IF(COMPARATIVO!$H810=COMPARATIVO!$N810,"EQUILIBRADO",IF(AND(COMPARATIVO!$H810="A",COMPARATIVO!$N810="B"),"GIRO BAIXO",IF(AND(COMPARATIVO!$H810="A",COMPARATIVO!$N810="C"),"GIRO MUITO BAIXO",IF(AND(COMPARATIVO!$H810="B",COMPARATIVO!$N810="A"),"GIRO ALTO",IF(AND(COMPARATIVO!$H810="B",COMPARATIVO!$N810="C"),"GIRO BAIXO",IF(AND(COMPARATIVO!$H810="C",COMPARATIVO!$N810="A"),"GIRO MUITO ALTO",IF(AND(COMPARATIVO!$H810="C",COMPARATIVO!$N810="B"),"GIRO ALTO",""))))))))</f>
        <v>#N/A</v>
      </c>
    </row>
    <row r="811" spans="1:15" x14ac:dyDescent="0.25">
      <c r="A811" s="200">
        <f>'CURVA ABC'!A815</f>
        <v>0</v>
      </c>
      <c r="B811" s="200" t="str">
        <f>IFERROR(VLOOKUP(Tabela5[[#This Row],[PRODUTO]],CADASTRO!$B$2:$C$393,2,0),"")</f>
        <v/>
      </c>
      <c r="C811" s="200">
        <f>'CURVA ABC'!B815</f>
        <v>0</v>
      </c>
      <c r="D811" s="194">
        <f>'CURVA ABC'!C815</f>
        <v>0</v>
      </c>
      <c r="E811" s="194">
        <f>'CURVA ABC'!D815</f>
        <v>0</v>
      </c>
      <c r="F811" s="195">
        <f>IFERROR(Tabela5[[#This Row],[VALOR]]/'CURVA ABC'!$C$2,0)</f>
        <v>0</v>
      </c>
      <c r="G811" s="195">
        <f>'CURVA ABC'!E815</f>
        <v>0</v>
      </c>
      <c r="H811" s="196" t="str">
        <f>'CURVA ABC'!F815</f>
        <v/>
      </c>
      <c r="I811" s="196" t="e">
        <f>VLOOKUP(Tabela5[[#This Row],[PRODUTO]],'CURVA ABC'!$H$10:$M$404,2,0)</f>
        <v>#N/A</v>
      </c>
      <c r="J811" s="194" t="e">
        <f>VLOOKUP(Tabela5[[#This Row],[PRODUTO]],'CURVA ABC'!$H$10:$M$404,3,0)</f>
        <v>#N/A</v>
      </c>
      <c r="K811" s="194" t="e">
        <f>VLOOKUP(Tabela5[[#This Row],[PRODUTO]],'CURVA ABC'!$H$10:$M$404,4,0)</f>
        <v>#N/A</v>
      </c>
      <c r="L811" s="195">
        <f>IFERROR(Tabela5[[#This Row],[VALOR.]]/'CURVA ABC'!$J$2,0)</f>
        <v>0</v>
      </c>
      <c r="M811" s="195" t="e">
        <f>VLOOKUP(Tabela5[[#This Row],[PRODUTO]],'CURVA ABC'!$H$10:$M$404,5,0)</f>
        <v>#N/A</v>
      </c>
      <c r="N811" s="196" t="e">
        <f>VLOOKUP(Tabela5[[#This Row],[PRODUTO]],'CURVA ABC'!$H$10:$M$404,6,0)</f>
        <v>#N/A</v>
      </c>
      <c r="O811" s="194" t="e">
        <f>IF(AND(COMPARATIVO!$H811="",COMPARATIVO!$N811=""),"",IF(COMPARATIVO!$H811=COMPARATIVO!$N811,"EQUILIBRADO",IF(AND(COMPARATIVO!$H811="A",COMPARATIVO!$N811="B"),"GIRO BAIXO",IF(AND(COMPARATIVO!$H811="A",COMPARATIVO!$N811="C"),"GIRO MUITO BAIXO",IF(AND(COMPARATIVO!$H811="B",COMPARATIVO!$N811="A"),"GIRO ALTO",IF(AND(COMPARATIVO!$H811="B",COMPARATIVO!$N811="C"),"GIRO BAIXO",IF(AND(COMPARATIVO!$H811="C",COMPARATIVO!$N811="A"),"GIRO MUITO ALTO",IF(AND(COMPARATIVO!$H811="C",COMPARATIVO!$N811="B"),"GIRO ALTO",""))))))))</f>
        <v>#N/A</v>
      </c>
    </row>
    <row r="812" spans="1:15" x14ac:dyDescent="0.25">
      <c r="A812" s="201">
        <f>'CURVA ABC'!A816</f>
        <v>0</v>
      </c>
      <c r="B812" s="201" t="str">
        <f>IFERROR(VLOOKUP(Tabela5[[#This Row],[PRODUTO]],CADASTRO!$B$2:$C$393,2,0),"")</f>
        <v/>
      </c>
      <c r="C812" s="201">
        <f>'CURVA ABC'!B816</f>
        <v>0</v>
      </c>
      <c r="D812" s="197">
        <f>'CURVA ABC'!C816</f>
        <v>0</v>
      </c>
      <c r="E812" s="197">
        <f>'CURVA ABC'!D816</f>
        <v>0</v>
      </c>
      <c r="F812" s="198">
        <f>IFERROR(Tabela5[[#This Row],[VALOR]]/'CURVA ABC'!$C$2,0)</f>
        <v>0</v>
      </c>
      <c r="G812" s="198">
        <f>'CURVA ABC'!E816</f>
        <v>0</v>
      </c>
      <c r="H812" s="199" t="str">
        <f>'CURVA ABC'!F816</f>
        <v/>
      </c>
      <c r="I812" s="199" t="e">
        <f>VLOOKUP(Tabela5[[#This Row],[PRODUTO]],'CURVA ABC'!$H$10:$M$404,2,0)</f>
        <v>#N/A</v>
      </c>
      <c r="J812" s="197" t="e">
        <f>VLOOKUP(Tabela5[[#This Row],[PRODUTO]],'CURVA ABC'!$H$10:$M$404,3,0)</f>
        <v>#N/A</v>
      </c>
      <c r="K812" s="197" t="e">
        <f>VLOOKUP(Tabela5[[#This Row],[PRODUTO]],'CURVA ABC'!$H$10:$M$404,4,0)</f>
        <v>#N/A</v>
      </c>
      <c r="L812" s="198">
        <f>IFERROR(Tabela5[[#This Row],[VALOR.]]/'CURVA ABC'!$J$2,0)</f>
        <v>0</v>
      </c>
      <c r="M812" s="198" t="e">
        <f>VLOOKUP(Tabela5[[#This Row],[PRODUTO]],'CURVA ABC'!$H$10:$M$404,5,0)</f>
        <v>#N/A</v>
      </c>
      <c r="N812" s="199" t="e">
        <f>VLOOKUP(Tabela5[[#This Row],[PRODUTO]],'CURVA ABC'!$H$10:$M$404,6,0)</f>
        <v>#N/A</v>
      </c>
      <c r="O812" s="197" t="e">
        <f>IF(AND(COMPARATIVO!$H812="",COMPARATIVO!$N812=""),"",IF(COMPARATIVO!$H812=COMPARATIVO!$N812,"EQUILIBRADO",IF(AND(COMPARATIVO!$H812="A",COMPARATIVO!$N812="B"),"GIRO BAIXO",IF(AND(COMPARATIVO!$H812="A",COMPARATIVO!$N812="C"),"GIRO MUITO BAIXO",IF(AND(COMPARATIVO!$H812="B",COMPARATIVO!$N812="A"),"GIRO ALTO",IF(AND(COMPARATIVO!$H812="B",COMPARATIVO!$N812="C"),"GIRO BAIXO",IF(AND(COMPARATIVO!$H812="C",COMPARATIVO!$N812="A"),"GIRO MUITO ALTO",IF(AND(COMPARATIVO!$H812="C",COMPARATIVO!$N812="B"),"GIRO ALTO",""))))))))</f>
        <v>#N/A</v>
      </c>
    </row>
    <row r="813" spans="1:15" x14ac:dyDescent="0.25">
      <c r="A813" s="200">
        <f>'CURVA ABC'!A817</f>
        <v>0</v>
      </c>
      <c r="B813" s="200" t="str">
        <f>IFERROR(VLOOKUP(Tabela5[[#This Row],[PRODUTO]],CADASTRO!$B$2:$C$393,2,0),"")</f>
        <v/>
      </c>
      <c r="C813" s="200">
        <f>'CURVA ABC'!B817</f>
        <v>0</v>
      </c>
      <c r="D813" s="194">
        <f>'CURVA ABC'!C817</f>
        <v>0</v>
      </c>
      <c r="E813" s="194">
        <f>'CURVA ABC'!D817</f>
        <v>0</v>
      </c>
      <c r="F813" s="195">
        <f>IFERROR(Tabela5[[#This Row],[VALOR]]/'CURVA ABC'!$C$2,0)</f>
        <v>0</v>
      </c>
      <c r="G813" s="195">
        <f>'CURVA ABC'!E817</f>
        <v>0</v>
      </c>
      <c r="H813" s="196" t="str">
        <f>'CURVA ABC'!F817</f>
        <v/>
      </c>
      <c r="I813" s="196" t="e">
        <f>VLOOKUP(Tabela5[[#This Row],[PRODUTO]],'CURVA ABC'!$H$10:$M$404,2,0)</f>
        <v>#N/A</v>
      </c>
      <c r="J813" s="194" t="e">
        <f>VLOOKUP(Tabela5[[#This Row],[PRODUTO]],'CURVA ABC'!$H$10:$M$404,3,0)</f>
        <v>#N/A</v>
      </c>
      <c r="K813" s="194" t="e">
        <f>VLOOKUP(Tabela5[[#This Row],[PRODUTO]],'CURVA ABC'!$H$10:$M$404,4,0)</f>
        <v>#N/A</v>
      </c>
      <c r="L813" s="195">
        <f>IFERROR(Tabela5[[#This Row],[VALOR.]]/'CURVA ABC'!$J$2,0)</f>
        <v>0</v>
      </c>
      <c r="M813" s="195" t="e">
        <f>VLOOKUP(Tabela5[[#This Row],[PRODUTO]],'CURVA ABC'!$H$10:$M$404,5,0)</f>
        <v>#N/A</v>
      </c>
      <c r="N813" s="196" t="e">
        <f>VLOOKUP(Tabela5[[#This Row],[PRODUTO]],'CURVA ABC'!$H$10:$M$404,6,0)</f>
        <v>#N/A</v>
      </c>
      <c r="O813" s="194" t="e">
        <f>IF(AND(COMPARATIVO!$H813="",COMPARATIVO!$N813=""),"",IF(COMPARATIVO!$H813=COMPARATIVO!$N813,"EQUILIBRADO",IF(AND(COMPARATIVO!$H813="A",COMPARATIVO!$N813="B"),"GIRO BAIXO",IF(AND(COMPARATIVO!$H813="A",COMPARATIVO!$N813="C"),"GIRO MUITO BAIXO",IF(AND(COMPARATIVO!$H813="B",COMPARATIVO!$N813="A"),"GIRO ALTO",IF(AND(COMPARATIVO!$H813="B",COMPARATIVO!$N813="C"),"GIRO BAIXO",IF(AND(COMPARATIVO!$H813="C",COMPARATIVO!$N813="A"),"GIRO MUITO ALTO",IF(AND(COMPARATIVO!$H813="C",COMPARATIVO!$N813="B"),"GIRO ALTO",""))))))))</f>
        <v>#N/A</v>
      </c>
    </row>
    <row r="814" spans="1:15" x14ac:dyDescent="0.25">
      <c r="A814" s="201">
        <f>'CURVA ABC'!A818</f>
        <v>0</v>
      </c>
      <c r="B814" s="201" t="str">
        <f>IFERROR(VLOOKUP(Tabela5[[#This Row],[PRODUTO]],CADASTRO!$B$2:$C$393,2,0),"")</f>
        <v/>
      </c>
      <c r="C814" s="201">
        <f>'CURVA ABC'!B818</f>
        <v>0</v>
      </c>
      <c r="D814" s="197">
        <f>'CURVA ABC'!C818</f>
        <v>0</v>
      </c>
      <c r="E814" s="197">
        <f>'CURVA ABC'!D818</f>
        <v>0</v>
      </c>
      <c r="F814" s="198">
        <f>IFERROR(Tabela5[[#This Row],[VALOR]]/'CURVA ABC'!$C$2,0)</f>
        <v>0</v>
      </c>
      <c r="G814" s="198">
        <f>'CURVA ABC'!E818</f>
        <v>0</v>
      </c>
      <c r="H814" s="199" t="str">
        <f>'CURVA ABC'!F818</f>
        <v/>
      </c>
      <c r="I814" s="199" t="e">
        <f>VLOOKUP(Tabela5[[#This Row],[PRODUTO]],'CURVA ABC'!$H$10:$M$404,2,0)</f>
        <v>#N/A</v>
      </c>
      <c r="J814" s="197" t="e">
        <f>VLOOKUP(Tabela5[[#This Row],[PRODUTO]],'CURVA ABC'!$H$10:$M$404,3,0)</f>
        <v>#N/A</v>
      </c>
      <c r="K814" s="197" t="e">
        <f>VLOOKUP(Tabela5[[#This Row],[PRODUTO]],'CURVA ABC'!$H$10:$M$404,4,0)</f>
        <v>#N/A</v>
      </c>
      <c r="L814" s="198">
        <f>IFERROR(Tabela5[[#This Row],[VALOR.]]/'CURVA ABC'!$J$2,0)</f>
        <v>0</v>
      </c>
      <c r="M814" s="198" t="e">
        <f>VLOOKUP(Tabela5[[#This Row],[PRODUTO]],'CURVA ABC'!$H$10:$M$404,5,0)</f>
        <v>#N/A</v>
      </c>
      <c r="N814" s="199" t="e">
        <f>VLOOKUP(Tabela5[[#This Row],[PRODUTO]],'CURVA ABC'!$H$10:$M$404,6,0)</f>
        <v>#N/A</v>
      </c>
      <c r="O814" s="197" t="e">
        <f>IF(AND(COMPARATIVO!$H814="",COMPARATIVO!$N814=""),"",IF(COMPARATIVO!$H814=COMPARATIVO!$N814,"EQUILIBRADO",IF(AND(COMPARATIVO!$H814="A",COMPARATIVO!$N814="B"),"GIRO BAIXO",IF(AND(COMPARATIVO!$H814="A",COMPARATIVO!$N814="C"),"GIRO MUITO BAIXO",IF(AND(COMPARATIVO!$H814="B",COMPARATIVO!$N814="A"),"GIRO ALTO",IF(AND(COMPARATIVO!$H814="B",COMPARATIVO!$N814="C"),"GIRO BAIXO",IF(AND(COMPARATIVO!$H814="C",COMPARATIVO!$N814="A"),"GIRO MUITO ALTO",IF(AND(COMPARATIVO!$H814="C",COMPARATIVO!$N814="B"),"GIRO ALTO",""))))))))</f>
        <v>#N/A</v>
      </c>
    </row>
    <row r="815" spans="1:15" x14ac:dyDescent="0.25">
      <c r="A815" s="200">
        <f>'CURVA ABC'!A819</f>
        <v>0</v>
      </c>
      <c r="B815" s="200" t="str">
        <f>IFERROR(VLOOKUP(Tabela5[[#This Row],[PRODUTO]],CADASTRO!$B$2:$C$393,2,0),"")</f>
        <v/>
      </c>
      <c r="C815" s="200">
        <f>'CURVA ABC'!B819</f>
        <v>0</v>
      </c>
      <c r="D815" s="194">
        <f>'CURVA ABC'!C819</f>
        <v>0</v>
      </c>
      <c r="E815" s="194">
        <f>'CURVA ABC'!D819</f>
        <v>0</v>
      </c>
      <c r="F815" s="195">
        <f>IFERROR(Tabela5[[#This Row],[VALOR]]/'CURVA ABC'!$C$2,0)</f>
        <v>0</v>
      </c>
      <c r="G815" s="195">
        <f>'CURVA ABC'!E819</f>
        <v>0</v>
      </c>
      <c r="H815" s="196" t="str">
        <f>'CURVA ABC'!F819</f>
        <v/>
      </c>
      <c r="I815" s="196" t="e">
        <f>VLOOKUP(Tabela5[[#This Row],[PRODUTO]],'CURVA ABC'!$H$10:$M$404,2,0)</f>
        <v>#N/A</v>
      </c>
      <c r="J815" s="194" t="e">
        <f>VLOOKUP(Tabela5[[#This Row],[PRODUTO]],'CURVA ABC'!$H$10:$M$404,3,0)</f>
        <v>#N/A</v>
      </c>
      <c r="K815" s="194" t="e">
        <f>VLOOKUP(Tabela5[[#This Row],[PRODUTO]],'CURVA ABC'!$H$10:$M$404,4,0)</f>
        <v>#N/A</v>
      </c>
      <c r="L815" s="195">
        <f>IFERROR(Tabela5[[#This Row],[VALOR.]]/'CURVA ABC'!$J$2,0)</f>
        <v>0</v>
      </c>
      <c r="M815" s="195" t="e">
        <f>VLOOKUP(Tabela5[[#This Row],[PRODUTO]],'CURVA ABC'!$H$10:$M$404,5,0)</f>
        <v>#N/A</v>
      </c>
      <c r="N815" s="196" t="e">
        <f>VLOOKUP(Tabela5[[#This Row],[PRODUTO]],'CURVA ABC'!$H$10:$M$404,6,0)</f>
        <v>#N/A</v>
      </c>
      <c r="O815" s="194" t="e">
        <f>IF(AND(COMPARATIVO!$H815="",COMPARATIVO!$N815=""),"",IF(COMPARATIVO!$H815=COMPARATIVO!$N815,"EQUILIBRADO",IF(AND(COMPARATIVO!$H815="A",COMPARATIVO!$N815="B"),"GIRO BAIXO",IF(AND(COMPARATIVO!$H815="A",COMPARATIVO!$N815="C"),"GIRO MUITO BAIXO",IF(AND(COMPARATIVO!$H815="B",COMPARATIVO!$N815="A"),"GIRO ALTO",IF(AND(COMPARATIVO!$H815="B",COMPARATIVO!$N815="C"),"GIRO BAIXO",IF(AND(COMPARATIVO!$H815="C",COMPARATIVO!$N815="A"),"GIRO MUITO ALTO",IF(AND(COMPARATIVO!$H815="C",COMPARATIVO!$N815="B"),"GIRO ALTO",""))))))))</f>
        <v>#N/A</v>
      </c>
    </row>
    <row r="816" spans="1:15" x14ac:dyDescent="0.25">
      <c r="A816" s="201">
        <f>'CURVA ABC'!A820</f>
        <v>0</v>
      </c>
      <c r="B816" s="201" t="str">
        <f>IFERROR(VLOOKUP(Tabela5[[#This Row],[PRODUTO]],CADASTRO!$B$2:$C$393,2,0),"")</f>
        <v/>
      </c>
      <c r="C816" s="201">
        <f>'CURVA ABC'!B820</f>
        <v>0</v>
      </c>
      <c r="D816" s="197">
        <f>'CURVA ABC'!C820</f>
        <v>0</v>
      </c>
      <c r="E816" s="197">
        <f>'CURVA ABC'!D820</f>
        <v>0</v>
      </c>
      <c r="F816" s="198">
        <f>IFERROR(Tabela5[[#This Row],[VALOR]]/'CURVA ABC'!$C$2,0)</f>
        <v>0</v>
      </c>
      <c r="G816" s="198">
        <f>'CURVA ABC'!E820</f>
        <v>0</v>
      </c>
      <c r="H816" s="199" t="str">
        <f>'CURVA ABC'!F820</f>
        <v/>
      </c>
      <c r="I816" s="199" t="e">
        <f>VLOOKUP(Tabela5[[#This Row],[PRODUTO]],'CURVA ABC'!$H$10:$M$404,2,0)</f>
        <v>#N/A</v>
      </c>
      <c r="J816" s="197" t="e">
        <f>VLOOKUP(Tabela5[[#This Row],[PRODUTO]],'CURVA ABC'!$H$10:$M$404,3,0)</f>
        <v>#N/A</v>
      </c>
      <c r="K816" s="197" t="e">
        <f>VLOOKUP(Tabela5[[#This Row],[PRODUTO]],'CURVA ABC'!$H$10:$M$404,4,0)</f>
        <v>#N/A</v>
      </c>
      <c r="L816" s="198">
        <f>IFERROR(Tabela5[[#This Row],[VALOR.]]/'CURVA ABC'!$J$2,0)</f>
        <v>0</v>
      </c>
      <c r="M816" s="198" t="e">
        <f>VLOOKUP(Tabela5[[#This Row],[PRODUTO]],'CURVA ABC'!$H$10:$M$404,5,0)</f>
        <v>#N/A</v>
      </c>
      <c r="N816" s="199" t="e">
        <f>VLOOKUP(Tabela5[[#This Row],[PRODUTO]],'CURVA ABC'!$H$10:$M$404,6,0)</f>
        <v>#N/A</v>
      </c>
      <c r="O816" s="197" t="e">
        <f>IF(AND(COMPARATIVO!$H816="",COMPARATIVO!$N816=""),"",IF(COMPARATIVO!$H816=COMPARATIVO!$N816,"EQUILIBRADO",IF(AND(COMPARATIVO!$H816="A",COMPARATIVO!$N816="B"),"GIRO BAIXO",IF(AND(COMPARATIVO!$H816="A",COMPARATIVO!$N816="C"),"GIRO MUITO BAIXO",IF(AND(COMPARATIVO!$H816="B",COMPARATIVO!$N816="A"),"GIRO ALTO",IF(AND(COMPARATIVO!$H816="B",COMPARATIVO!$N816="C"),"GIRO BAIXO",IF(AND(COMPARATIVO!$H816="C",COMPARATIVO!$N816="A"),"GIRO MUITO ALTO",IF(AND(COMPARATIVO!$H816="C",COMPARATIVO!$N816="B"),"GIRO ALTO",""))))))))</f>
        <v>#N/A</v>
      </c>
    </row>
    <row r="817" spans="1:15" x14ac:dyDescent="0.25">
      <c r="A817" s="200">
        <f>'CURVA ABC'!A821</f>
        <v>0</v>
      </c>
      <c r="B817" s="200" t="str">
        <f>IFERROR(VLOOKUP(Tabela5[[#This Row],[PRODUTO]],CADASTRO!$B$2:$C$393,2,0),"")</f>
        <v/>
      </c>
      <c r="C817" s="200">
        <f>'CURVA ABC'!B821</f>
        <v>0</v>
      </c>
      <c r="D817" s="194">
        <f>'CURVA ABC'!C821</f>
        <v>0</v>
      </c>
      <c r="E817" s="194">
        <f>'CURVA ABC'!D821</f>
        <v>0</v>
      </c>
      <c r="F817" s="195">
        <f>IFERROR(Tabela5[[#This Row],[VALOR]]/'CURVA ABC'!$C$2,0)</f>
        <v>0</v>
      </c>
      <c r="G817" s="195">
        <f>'CURVA ABC'!E821</f>
        <v>0</v>
      </c>
      <c r="H817" s="196" t="str">
        <f>'CURVA ABC'!F821</f>
        <v/>
      </c>
      <c r="I817" s="196" t="e">
        <f>VLOOKUP(Tabela5[[#This Row],[PRODUTO]],'CURVA ABC'!$H$10:$M$404,2,0)</f>
        <v>#N/A</v>
      </c>
      <c r="J817" s="194" t="e">
        <f>VLOOKUP(Tabela5[[#This Row],[PRODUTO]],'CURVA ABC'!$H$10:$M$404,3,0)</f>
        <v>#N/A</v>
      </c>
      <c r="K817" s="194" t="e">
        <f>VLOOKUP(Tabela5[[#This Row],[PRODUTO]],'CURVA ABC'!$H$10:$M$404,4,0)</f>
        <v>#N/A</v>
      </c>
      <c r="L817" s="195">
        <f>IFERROR(Tabela5[[#This Row],[VALOR.]]/'CURVA ABC'!$J$2,0)</f>
        <v>0</v>
      </c>
      <c r="M817" s="195" t="e">
        <f>VLOOKUP(Tabela5[[#This Row],[PRODUTO]],'CURVA ABC'!$H$10:$M$404,5,0)</f>
        <v>#N/A</v>
      </c>
      <c r="N817" s="196" t="e">
        <f>VLOOKUP(Tabela5[[#This Row],[PRODUTO]],'CURVA ABC'!$H$10:$M$404,6,0)</f>
        <v>#N/A</v>
      </c>
      <c r="O817" s="194" t="e">
        <f>IF(AND(COMPARATIVO!$H817="",COMPARATIVO!$N817=""),"",IF(COMPARATIVO!$H817=COMPARATIVO!$N817,"EQUILIBRADO",IF(AND(COMPARATIVO!$H817="A",COMPARATIVO!$N817="B"),"GIRO BAIXO",IF(AND(COMPARATIVO!$H817="A",COMPARATIVO!$N817="C"),"GIRO MUITO BAIXO",IF(AND(COMPARATIVO!$H817="B",COMPARATIVO!$N817="A"),"GIRO ALTO",IF(AND(COMPARATIVO!$H817="B",COMPARATIVO!$N817="C"),"GIRO BAIXO",IF(AND(COMPARATIVO!$H817="C",COMPARATIVO!$N817="A"),"GIRO MUITO ALTO",IF(AND(COMPARATIVO!$H817="C",COMPARATIVO!$N817="B"),"GIRO ALTO",""))))))))</f>
        <v>#N/A</v>
      </c>
    </row>
    <row r="818" spans="1:15" x14ac:dyDescent="0.25">
      <c r="A818" s="201">
        <f>'CURVA ABC'!A822</f>
        <v>0</v>
      </c>
      <c r="B818" s="201" t="str">
        <f>IFERROR(VLOOKUP(Tabela5[[#This Row],[PRODUTO]],CADASTRO!$B$2:$C$393,2,0),"")</f>
        <v/>
      </c>
      <c r="C818" s="201">
        <f>'CURVA ABC'!B822</f>
        <v>0</v>
      </c>
      <c r="D818" s="197">
        <f>'CURVA ABC'!C822</f>
        <v>0</v>
      </c>
      <c r="E818" s="197">
        <f>'CURVA ABC'!D822</f>
        <v>0</v>
      </c>
      <c r="F818" s="198">
        <f>IFERROR(Tabela5[[#This Row],[VALOR]]/'CURVA ABC'!$C$2,0)</f>
        <v>0</v>
      </c>
      <c r="G818" s="198">
        <f>'CURVA ABC'!E822</f>
        <v>0</v>
      </c>
      <c r="H818" s="199" t="str">
        <f>'CURVA ABC'!F822</f>
        <v/>
      </c>
      <c r="I818" s="199" t="e">
        <f>VLOOKUP(Tabela5[[#This Row],[PRODUTO]],'CURVA ABC'!$H$10:$M$404,2,0)</f>
        <v>#N/A</v>
      </c>
      <c r="J818" s="197" t="e">
        <f>VLOOKUP(Tabela5[[#This Row],[PRODUTO]],'CURVA ABC'!$H$10:$M$404,3,0)</f>
        <v>#N/A</v>
      </c>
      <c r="K818" s="197" t="e">
        <f>VLOOKUP(Tabela5[[#This Row],[PRODUTO]],'CURVA ABC'!$H$10:$M$404,4,0)</f>
        <v>#N/A</v>
      </c>
      <c r="L818" s="198">
        <f>IFERROR(Tabela5[[#This Row],[VALOR.]]/'CURVA ABC'!$J$2,0)</f>
        <v>0</v>
      </c>
      <c r="M818" s="198" t="e">
        <f>VLOOKUP(Tabela5[[#This Row],[PRODUTO]],'CURVA ABC'!$H$10:$M$404,5,0)</f>
        <v>#N/A</v>
      </c>
      <c r="N818" s="199" t="e">
        <f>VLOOKUP(Tabela5[[#This Row],[PRODUTO]],'CURVA ABC'!$H$10:$M$404,6,0)</f>
        <v>#N/A</v>
      </c>
      <c r="O818" s="197" t="e">
        <f>IF(AND(COMPARATIVO!$H818="",COMPARATIVO!$N818=""),"",IF(COMPARATIVO!$H818=COMPARATIVO!$N818,"EQUILIBRADO",IF(AND(COMPARATIVO!$H818="A",COMPARATIVO!$N818="B"),"GIRO BAIXO",IF(AND(COMPARATIVO!$H818="A",COMPARATIVO!$N818="C"),"GIRO MUITO BAIXO",IF(AND(COMPARATIVO!$H818="B",COMPARATIVO!$N818="A"),"GIRO ALTO",IF(AND(COMPARATIVO!$H818="B",COMPARATIVO!$N818="C"),"GIRO BAIXO",IF(AND(COMPARATIVO!$H818="C",COMPARATIVO!$N818="A"),"GIRO MUITO ALTO",IF(AND(COMPARATIVO!$H818="C",COMPARATIVO!$N818="B"),"GIRO ALTO",""))))))))</f>
        <v>#N/A</v>
      </c>
    </row>
    <row r="819" spans="1:15" x14ac:dyDescent="0.25">
      <c r="A819" s="200">
        <f>'CURVA ABC'!A823</f>
        <v>0</v>
      </c>
      <c r="B819" s="200" t="str">
        <f>IFERROR(VLOOKUP(Tabela5[[#This Row],[PRODUTO]],CADASTRO!$B$2:$C$393,2,0),"")</f>
        <v/>
      </c>
      <c r="C819" s="200">
        <f>'CURVA ABC'!B823</f>
        <v>0</v>
      </c>
      <c r="D819" s="194">
        <f>'CURVA ABC'!C823</f>
        <v>0</v>
      </c>
      <c r="E819" s="194">
        <f>'CURVA ABC'!D823</f>
        <v>0</v>
      </c>
      <c r="F819" s="195">
        <f>IFERROR(Tabela5[[#This Row],[VALOR]]/'CURVA ABC'!$C$2,0)</f>
        <v>0</v>
      </c>
      <c r="G819" s="195">
        <f>'CURVA ABC'!E823</f>
        <v>0</v>
      </c>
      <c r="H819" s="196" t="str">
        <f>'CURVA ABC'!F823</f>
        <v/>
      </c>
      <c r="I819" s="196" t="e">
        <f>VLOOKUP(Tabela5[[#This Row],[PRODUTO]],'CURVA ABC'!$H$10:$M$404,2,0)</f>
        <v>#N/A</v>
      </c>
      <c r="J819" s="194" t="e">
        <f>VLOOKUP(Tabela5[[#This Row],[PRODUTO]],'CURVA ABC'!$H$10:$M$404,3,0)</f>
        <v>#N/A</v>
      </c>
      <c r="K819" s="194" t="e">
        <f>VLOOKUP(Tabela5[[#This Row],[PRODUTO]],'CURVA ABC'!$H$10:$M$404,4,0)</f>
        <v>#N/A</v>
      </c>
      <c r="L819" s="195">
        <f>IFERROR(Tabela5[[#This Row],[VALOR.]]/'CURVA ABC'!$J$2,0)</f>
        <v>0</v>
      </c>
      <c r="M819" s="195" t="e">
        <f>VLOOKUP(Tabela5[[#This Row],[PRODUTO]],'CURVA ABC'!$H$10:$M$404,5,0)</f>
        <v>#N/A</v>
      </c>
      <c r="N819" s="196" t="e">
        <f>VLOOKUP(Tabela5[[#This Row],[PRODUTO]],'CURVA ABC'!$H$10:$M$404,6,0)</f>
        <v>#N/A</v>
      </c>
      <c r="O819" s="194" t="e">
        <f>IF(AND(COMPARATIVO!$H819="",COMPARATIVO!$N819=""),"",IF(COMPARATIVO!$H819=COMPARATIVO!$N819,"EQUILIBRADO",IF(AND(COMPARATIVO!$H819="A",COMPARATIVO!$N819="B"),"GIRO BAIXO",IF(AND(COMPARATIVO!$H819="A",COMPARATIVO!$N819="C"),"GIRO MUITO BAIXO",IF(AND(COMPARATIVO!$H819="B",COMPARATIVO!$N819="A"),"GIRO ALTO",IF(AND(COMPARATIVO!$H819="B",COMPARATIVO!$N819="C"),"GIRO BAIXO",IF(AND(COMPARATIVO!$H819="C",COMPARATIVO!$N819="A"),"GIRO MUITO ALTO",IF(AND(COMPARATIVO!$H819="C",COMPARATIVO!$N819="B"),"GIRO ALTO",""))))))))</f>
        <v>#N/A</v>
      </c>
    </row>
    <row r="820" spans="1:15" x14ac:dyDescent="0.25">
      <c r="A820" s="201">
        <f>'CURVA ABC'!A824</f>
        <v>0</v>
      </c>
      <c r="B820" s="201" t="str">
        <f>IFERROR(VLOOKUP(Tabela5[[#This Row],[PRODUTO]],CADASTRO!$B$2:$C$393,2,0),"")</f>
        <v/>
      </c>
      <c r="C820" s="201">
        <f>'CURVA ABC'!B824</f>
        <v>0</v>
      </c>
      <c r="D820" s="197">
        <f>'CURVA ABC'!C824</f>
        <v>0</v>
      </c>
      <c r="E820" s="197">
        <f>'CURVA ABC'!D824</f>
        <v>0</v>
      </c>
      <c r="F820" s="198">
        <f>IFERROR(Tabela5[[#This Row],[VALOR]]/'CURVA ABC'!$C$2,0)</f>
        <v>0</v>
      </c>
      <c r="G820" s="198">
        <f>'CURVA ABC'!E824</f>
        <v>0</v>
      </c>
      <c r="H820" s="199" t="str">
        <f>'CURVA ABC'!F824</f>
        <v/>
      </c>
      <c r="I820" s="199" t="e">
        <f>VLOOKUP(Tabela5[[#This Row],[PRODUTO]],'CURVA ABC'!$H$10:$M$404,2,0)</f>
        <v>#N/A</v>
      </c>
      <c r="J820" s="197" t="e">
        <f>VLOOKUP(Tabela5[[#This Row],[PRODUTO]],'CURVA ABC'!$H$10:$M$404,3,0)</f>
        <v>#N/A</v>
      </c>
      <c r="K820" s="197" t="e">
        <f>VLOOKUP(Tabela5[[#This Row],[PRODUTO]],'CURVA ABC'!$H$10:$M$404,4,0)</f>
        <v>#N/A</v>
      </c>
      <c r="L820" s="198">
        <f>IFERROR(Tabela5[[#This Row],[VALOR.]]/'CURVA ABC'!$J$2,0)</f>
        <v>0</v>
      </c>
      <c r="M820" s="198" t="e">
        <f>VLOOKUP(Tabela5[[#This Row],[PRODUTO]],'CURVA ABC'!$H$10:$M$404,5,0)</f>
        <v>#N/A</v>
      </c>
      <c r="N820" s="199" t="e">
        <f>VLOOKUP(Tabela5[[#This Row],[PRODUTO]],'CURVA ABC'!$H$10:$M$404,6,0)</f>
        <v>#N/A</v>
      </c>
      <c r="O820" s="197" t="e">
        <f>IF(AND(COMPARATIVO!$H820="",COMPARATIVO!$N820=""),"",IF(COMPARATIVO!$H820=COMPARATIVO!$N820,"EQUILIBRADO",IF(AND(COMPARATIVO!$H820="A",COMPARATIVO!$N820="B"),"GIRO BAIXO",IF(AND(COMPARATIVO!$H820="A",COMPARATIVO!$N820="C"),"GIRO MUITO BAIXO",IF(AND(COMPARATIVO!$H820="B",COMPARATIVO!$N820="A"),"GIRO ALTO",IF(AND(COMPARATIVO!$H820="B",COMPARATIVO!$N820="C"),"GIRO BAIXO",IF(AND(COMPARATIVO!$H820="C",COMPARATIVO!$N820="A"),"GIRO MUITO ALTO",IF(AND(COMPARATIVO!$H820="C",COMPARATIVO!$N820="B"),"GIRO ALTO",""))))))))</f>
        <v>#N/A</v>
      </c>
    </row>
    <row r="821" spans="1:15" x14ac:dyDescent="0.25">
      <c r="A821" s="200">
        <f>'CURVA ABC'!A825</f>
        <v>0</v>
      </c>
      <c r="B821" s="200" t="str">
        <f>IFERROR(VLOOKUP(Tabela5[[#This Row],[PRODUTO]],CADASTRO!$B$2:$C$393,2,0),"")</f>
        <v/>
      </c>
      <c r="C821" s="200">
        <f>'CURVA ABC'!B825</f>
        <v>0</v>
      </c>
      <c r="D821" s="194">
        <f>'CURVA ABC'!C825</f>
        <v>0</v>
      </c>
      <c r="E821" s="194">
        <f>'CURVA ABC'!D825</f>
        <v>0</v>
      </c>
      <c r="F821" s="195">
        <f>IFERROR(Tabela5[[#This Row],[VALOR]]/'CURVA ABC'!$C$2,0)</f>
        <v>0</v>
      </c>
      <c r="G821" s="195">
        <f>'CURVA ABC'!E825</f>
        <v>0</v>
      </c>
      <c r="H821" s="196" t="str">
        <f>'CURVA ABC'!F825</f>
        <v/>
      </c>
      <c r="I821" s="196" t="e">
        <f>VLOOKUP(Tabela5[[#This Row],[PRODUTO]],'CURVA ABC'!$H$10:$M$404,2,0)</f>
        <v>#N/A</v>
      </c>
      <c r="J821" s="194" t="e">
        <f>VLOOKUP(Tabela5[[#This Row],[PRODUTO]],'CURVA ABC'!$H$10:$M$404,3,0)</f>
        <v>#N/A</v>
      </c>
      <c r="K821" s="194" t="e">
        <f>VLOOKUP(Tabela5[[#This Row],[PRODUTO]],'CURVA ABC'!$H$10:$M$404,4,0)</f>
        <v>#N/A</v>
      </c>
      <c r="L821" s="195">
        <f>IFERROR(Tabela5[[#This Row],[VALOR.]]/'CURVA ABC'!$J$2,0)</f>
        <v>0</v>
      </c>
      <c r="M821" s="195" t="e">
        <f>VLOOKUP(Tabela5[[#This Row],[PRODUTO]],'CURVA ABC'!$H$10:$M$404,5,0)</f>
        <v>#N/A</v>
      </c>
      <c r="N821" s="196" t="e">
        <f>VLOOKUP(Tabela5[[#This Row],[PRODUTO]],'CURVA ABC'!$H$10:$M$404,6,0)</f>
        <v>#N/A</v>
      </c>
      <c r="O821" s="194" t="e">
        <f>IF(AND(COMPARATIVO!$H821="",COMPARATIVO!$N821=""),"",IF(COMPARATIVO!$H821=COMPARATIVO!$N821,"EQUILIBRADO",IF(AND(COMPARATIVO!$H821="A",COMPARATIVO!$N821="B"),"GIRO BAIXO",IF(AND(COMPARATIVO!$H821="A",COMPARATIVO!$N821="C"),"GIRO MUITO BAIXO",IF(AND(COMPARATIVO!$H821="B",COMPARATIVO!$N821="A"),"GIRO ALTO",IF(AND(COMPARATIVO!$H821="B",COMPARATIVO!$N821="C"),"GIRO BAIXO",IF(AND(COMPARATIVO!$H821="C",COMPARATIVO!$N821="A"),"GIRO MUITO ALTO",IF(AND(COMPARATIVO!$H821="C",COMPARATIVO!$N821="B"),"GIRO ALTO",""))))))))</f>
        <v>#N/A</v>
      </c>
    </row>
    <row r="822" spans="1:15" x14ac:dyDescent="0.25">
      <c r="A822" s="201">
        <f>'CURVA ABC'!A826</f>
        <v>0</v>
      </c>
      <c r="B822" s="201" t="str">
        <f>IFERROR(VLOOKUP(Tabela5[[#This Row],[PRODUTO]],CADASTRO!$B$2:$C$393,2,0),"")</f>
        <v/>
      </c>
      <c r="C822" s="201">
        <f>'CURVA ABC'!B826</f>
        <v>0</v>
      </c>
      <c r="D822" s="197">
        <f>'CURVA ABC'!C826</f>
        <v>0</v>
      </c>
      <c r="E822" s="197">
        <f>'CURVA ABC'!D826</f>
        <v>0</v>
      </c>
      <c r="F822" s="198">
        <f>IFERROR(Tabela5[[#This Row],[VALOR]]/'CURVA ABC'!$C$2,0)</f>
        <v>0</v>
      </c>
      <c r="G822" s="198">
        <f>'CURVA ABC'!E826</f>
        <v>0</v>
      </c>
      <c r="H822" s="199" t="str">
        <f>'CURVA ABC'!F826</f>
        <v/>
      </c>
      <c r="I822" s="199" t="e">
        <f>VLOOKUP(Tabela5[[#This Row],[PRODUTO]],'CURVA ABC'!$H$10:$M$404,2,0)</f>
        <v>#N/A</v>
      </c>
      <c r="J822" s="197" t="e">
        <f>VLOOKUP(Tabela5[[#This Row],[PRODUTO]],'CURVA ABC'!$H$10:$M$404,3,0)</f>
        <v>#N/A</v>
      </c>
      <c r="K822" s="197" t="e">
        <f>VLOOKUP(Tabela5[[#This Row],[PRODUTO]],'CURVA ABC'!$H$10:$M$404,4,0)</f>
        <v>#N/A</v>
      </c>
      <c r="L822" s="198">
        <f>IFERROR(Tabela5[[#This Row],[VALOR.]]/'CURVA ABC'!$J$2,0)</f>
        <v>0</v>
      </c>
      <c r="M822" s="198" t="e">
        <f>VLOOKUP(Tabela5[[#This Row],[PRODUTO]],'CURVA ABC'!$H$10:$M$404,5,0)</f>
        <v>#N/A</v>
      </c>
      <c r="N822" s="199" t="e">
        <f>VLOOKUP(Tabela5[[#This Row],[PRODUTO]],'CURVA ABC'!$H$10:$M$404,6,0)</f>
        <v>#N/A</v>
      </c>
      <c r="O822" s="197" t="e">
        <f>IF(AND(COMPARATIVO!$H822="",COMPARATIVO!$N822=""),"",IF(COMPARATIVO!$H822=COMPARATIVO!$N822,"EQUILIBRADO",IF(AND(COMPARATIVO!$H822="A",COMPARATIVO!$N822="B"),"GIRO BAIXO",IF(AND(COMPARATIVO!$H822="A",COMPARATIVO!$N822="C"),"GIRO MUITO BAIXO",IF(AND(COMPARATIVO!$H822="B",COMPARATIVO!$N822="A"),"GIRO ALTO",IF(AND(COMPARATIVO!$H822="B",COMPARATIVO!$N822="C"),"GIRO BAIXO",IF(AND(COMPARATIVO!$H822="C",COMPARATIVO!$N822="A"),"GIRO MUITO ALTO",IF(AND(COMPARATIVO!$H822="C",COMPARATIVO!$N822="B"),"GIRO ALTO",""))))))))</f>
        <v>#N/A</v>
      </c>
    </row>
    <row r="823" spans="1:15" x14ac:dyDescent="0.25">
      <c r="A823" s="200">
        <f>'CURVA ABC'!A827</f>
        <v>0</v>
      </c>
      <c r="B823" s="200" t="str">
        <f>IFERROR(VLOOKUP(Tabela5[[#This Row],[PRODUTO]],CADASTRO!$B$2:$C$393,2,0),"")</f>
        <v/>
      </c>
      <c r="C823" s="200">
        <f>'CURVA ABC'!B827</f>
        <v>0</v>
      </c>
      <c r="D823" s="194">
        <f>'CURVA ABC'!C827</f>
        <v>0</v>
      </c>
      <c r="E823" s="194">
        <f>'CURVA ABC'!D827</f>
        <v>0</v>
      </c>
      <c r="F823" s="195">
        <f>IFERROR(Tabela5[[#This Row],[VALOR]]/'CURVA ABC'!$C$2,0)</f>
        <v>0</v>
      </c>
      <c r="G823" s="195">
        <f>'CURVA ABC'!E827</f>
        <v>0</v>
      </c>
      <c r="H823" s="196" t="str">
        <f>'CURVA ABC'!F827</f>
        <v/>
      </c>
      <c r="I823" s="196" t="e">
        <f>VLOOKUP(Tabela5[[#This Row],[PRODUTO]],'CURVA ABC'!$H$10:$M$404,2,0)</f>
        <v>#N/A</v>
      </c>
      <c r="J823" s="194" t="e">
        <f>VLOOKUP(Tabela5[[#This Row],[PRODUTO]],'CURVA ABC'!$H$10:$M$404,3,0)</f>
        <v>#N/A</v>
      </c>
      <c r="K823" s="194" t="e">
        <f>VLOOKUP(Tabela5[[#This Row],[PRODUTO]],'CURVA ABC'!$H$10:$M$404,4,0)</f>
        <v>#N/A</v>
      </c>
      <c r="L823" s="195">
        <f>IFERROR(Tabela5[[#This Row],[VALOR.]]/'CURVA ABC'!$J$2,0)</f>
        <v>0</v>
      </c>
      <c r="M823" s="195" t="e">
        <f>VLOOKUP(Tabela5[[#This Row],[PRODUTO]],'CURVA ABC'!$H$10:$M$404,5,0)</f>
        <v>#N/A</v>
      </c>
      <c r="N823" s="196" t="e">
        <f>VLOOKUP(Tabela5[[#This Row],[PRODUTO]],'CURVA ABC'!$H$10:$M$404,6,0)</f>
        <v>#N/A</v>
      </c>
      <c r="O823" s="194" t="e">
        <f>IF(AND(COMPARATIVO!$H823="",COMPARATIVO!$N823=""),"",IF(COMPARATIVO!$H823=COMPARATIVO!$N823,"EQUILIBRADO",IF(AND(COMPARATIVO!$H823="A",COMPARATIVO!$N823="B"),"GIRO BAIXO",IF(AND(COMPARATIVO!$H823="A",COMPARATIVO!$N823="C"),"GIRO MUITO BAIXO",IF(AND(COMPARATIVO!$H823="B",COMPARATIVO!$N823="A"),"GIRO ALTO",IF(AND(COMPARATIVO!$H823="B",COMPARATIVO!$N823="C"),"GIRO BAIXO",IF(AND(COMPARATIVO!$H823="C",COMPARATIVO!$N823="A"),"GIRO MUITO ALTO",IF(AND(COMPARATIVO!$H823="C",COMPARATIVO!$N823="B"),"GIRO ALTO",""))))))))</f>
        <v>#N/A</v>
      </c>
    </row>
    <row r="824" spans="1:15" x14ac:dyDescent="0.25">
      <c r="A824" s="201">
        <f>'CURVA ABC'!A828</f>
        <v>0</v>
      </c>
      <c r="B824" s="201" t="str">
        <f>IFERROR(VLOOKUP(Tabela5[[#This Row],[PRODUTO]],CADASTRO!$B$2:$C$393,2,0),"")</f>
        <v/>
      </c>
      <c r="C824" s="201">
        <f>'CURVA ABC'!B828</f>
        <v>0</v>
      </c>
      <c r="D824" s="197">
        <f>'CURVA ABC'!C828</f>
        <v>0</v>
      </c>
      <c r="E824" s="197">
        <f>'CURVA ABC'!D828</f>
        <v>0</v>
      </c>
      <c r="F824" s="198">
        <f>IFERROR(Tabela5[[#This Row],[VALOR]]/'CURVA ABC'!$C$2,0)</f>
        <v>0</v>
      </c>
      <c r="G824" s="198">
        <f>'CURVA ABC'!E828</f>
        <v>0</v>
      </c>
      <c r="H824" s="199" t="str">
        <f>'CURVA ABC'!F828</f>
        <v/>
      </c>
      <c r="I824" s="199" t="e">
        <f>VLOOKUP(Tabela5[[#This Row],[PRODUTO]],'CURVA ABC'!$H$10:$M$404,2,0)</f>
        <v>#N/A</v>
      </c>
      <c r="J824" s="197" t="e">
        <f>VLOOKUP(Tabela5[[#This Row],[PRODUTO]],'CURVA ABC'!$H$10:$M$404,3,0)</f>
        <v>#N/A</v>
      </c>
      <c r="K824" s="197" t="e">
        <f>VLOOKUP(Tabela5[[#This Row],[PRODUTO]],'CURVA ABC'!$H$10:$M$404,4,0)</f>
        <v>#N/A</v>
      </c>
      <c r="L824" s="198">
        <f>IFERROR(Tabela5[[#This Row],[VALOR.]]/'CURVA ABC'!$J$2,0)</f>
        <v>0</v>
      </c>
      <c r="M824" s="198" t="e">
        <f>VLOOKUP(Tabela5[[#This Row],[PRODUTO]],'CURVA ABC'!$H$10:$M$404,5,0)</f>
        <v>#N/A</v>
      </c>
      <c r="N824" s="199" t="e">
        <f>VLOOKUP(Tabela5[[#This Row],[PRODUTO]],'CURVA ABC'!$H$10:$M$404,6,0)</f>
        <v>#N/A</v>
      </c>
      <c r="O824" s="197" t="e">
        <f>IF(AND(COMPARATIVO!$H824="",COMPARATIVO!$N824=""),"",IF(COMPARATIVO!$H824=COMPARATIVO!$N824,"EQUILIBRADO",IF(AND(COMPARATIVO!$H824="A",COMPARATIVO!$N824="B"),"GIRO BAIXO",IF(AND(COMPARATIVO!$H824="A",COMPARATIVO!$N824="C"),"GIRO MUITO BAIXO",IF(AND(COMPARATIVO!$H824="B",COMPARATIVO!$N824="A"),"GIRO ALTO",IF(AND(COMPARATIVO!$H824="B",COMPARATIVO!$N824="C"),"GIRO BAIXO",IF(AND(COMPARATIVO!$H824="C",COMPARATIVO!$N824="A"),"GIRO MUITO ALTO",IF(AND(COMPARATIVO!$H824="C",COMPARATIVO!$N824="B"),"GIRO ALTO",""))))))))</f>
        <v>#N/A</v>
      </c>
    </row>
    <row r="825" spans="1:15" x14ac:dyDescent="0.25">
      <c r="A825" s="200">
        <f>'CURVA ABC'!A829</f>
        <v>0</v>
      </c>
      <c r="B825" s="200" t="str">
        <f>IFERROR(VLOOKUP(Tabela5[[#This Row],[PRODUTO]],CADASTRO!$B$2:$C$393,2,0),"")</f>
        <v/>
      </c>
      <c r="C825" s="200">
        <f>'CURVA ABC'!B829</f>
        <v>0</v>
      </c>
      <c r="D825" s="194">
        <f>'CURVA ABC'!C829</f>
        <v>0</v>
      </c>
      <c r="E825" s="194">
        <f>'CURVA ABC'!D829</f>
        <v>0</v>
      </c>
      <c r="F825" s="195">
        <f>IFERROR(Tabela5[[#This Row],[VALOR]]/'CURVA ABC'!$C$2,0)</f>
        <v>0</v>
      </c>
      <c r="G825" s="195">
        <f>'CURVA ABC'!E829</f>
        <v>0</v>
      </c>
      <c r="H825" s="196" t="str">
        <f>'CURVA ABC'!F829</f>
        <v/>
      </c>
      <c r="I825" s="196" t="e">
        <f>VLOOKUP(Tabela5[[#This Row],[PRODUTO]],'CURVA ABC'!$H$10:$M$404,2,0)</f>
        <v>#N/A</v>
      </c>
      <c r="J825" s="194" t="e">
        <f>VLOOKUP(Tabela5[[#This Row],[PRODUTO]],'CURVA ABC'!$H$10:$M$404,3,0)</f>
        <v>#N/A</v>
      </c>
      <c r="K825" s="194" t="e">
        <f>VLOOKUP(Tabela5[[#This Row],[PRODUTO]],'CURVA ABC'!$H$10:$M$404,4,0)</f>
        <v>#N/A</v>
      </c>
      <c r="L825" s="195">
        <f>IFERROR(Tabela5[[#This Row],[VALOR.]]/'CURVA ABC'!$J$2,0)</f>
        <v>0</v>
      </c>
      <c r="M825" s="195" t="e">
        <f>VLOOKUP(Tabela5[[#This Row],[PRODUTO]],'CURVA ABC'!$H$10:$M$404,5,0)</f>
        <v>#N/A</v>
      </c>
      <c r="N825" s="196" t="e">
        <f>VLOOKUP(Tabela5[[#This Row],[PRODUTO]],'CURVA ABC'!$H$10:$M$404,6,0)</f>
        <v>#N/A</v>
      </c>
      <c r="O825" s="194" t="e">
        <f>IF(AND(COMPARATIVO!$H825="",COMPARATIVO!$N825=""),"",IF(COMPARATIVO!$H825=COMPARATIVO!$N825,"EQUILIBRADO",IF(AND(COMPARATIVO!$H825="A",COMPARATIVO!$N825="B"),"GIRO BAIXO",IF(AND(COMPARATIVO!$H825="A",COMPARATIVO!$N825="C"),"GIRO MUITO BAIXO",IF(AND(COMPARATIVO!$H825="B",COMPARATIVO!$N825="A"),"GIRO ALTO",IF(AND(COMPARATIVO!$H825="B",COMPARATIVO!$N825="C"),"GIRO BAIXO",IF(AND(COMPARATIVO!$H825="C",COMPARATIVO!$N825="A"),"GIRO MUITO ALTO",IF(AND(COMPARATIVO!$H825="C",COMPARATIVO!$N825="B"),"GIRO ALTO",""))))))))</f>
        <v>#N/A</v>
      </c>
    </row>
    <row r="826" spans="1:15" x14ac:dyDescent="0.25">
      <c r="A826" s="201">
        <f>'CURVA ABC'!A830</f>
        <v>0</v>
      </c>
      <c r="B826" s="201" t="str">
        <f>IFERROR(VLOOKUP(Tabela5[[#This Row],[PRODUTO]],CADASTRO!$B$2:$C$393,2,0),"")</f>
        <v/>
      </c>
      <c r="C826" s="201">
        <f>'CURVA ABC'!B830</f>
        <v>0</v>
      </c>
      <c r="D826" s="197">
        <f>'CURVA ABC'!C830</f>
        <v>0</v>
      </c>
      <c r="E826" s="197">
        <f>'CURVA ABC'!D830</f>
        <v>0</v>
      </c>
      <c r="F826" s="198">
        <f>IFERROR(Tabela5[[#This Row],[VALOR]]/'CURVA ABC'!$C$2,0)</f>
        <v>0</v>
      </c>
      <c r="G826" s="198">
        <f>'CURVA ABC'!E830</f>
        <v>0</v>
      </c>
      <c r="H826" s="199" t="str">
        <f>'CURVA ABC'!F830</f>
        <v/>
      </c>
      <c r="I826" s="199" t="e">
        <f>VLOOKUP(Tabela5[[#This Row],[PRODUTO]],'CURVA ABC'!$H$10:$M$404,2,0)</f>
        <v>#N/A</v>
      </c>
      <c r="J826" s="197" t="e">
        <f>VLOOKUP(Tabela5[[#This Row],[PRODUTO]],'CURVA ABC'!$H$10:$M$404,3,0)</f>
        <v>#N/A</v>
      </c>
      <c r="K826" s="197" t="e">
        <f>VLOOKUP(Tabela5[[#This Row],[PRODUTO]],'CURVA ABC'!$H$10:$M$404,4,0)</f>
        <v>#N/A</v>
      </c>
      <c r="L826" s="198">
        <f>IFERROR(Tabela5[[#This Row],[VALOR.]]/'CURVA ABC'!$J$2,0)</f>
        <v>0</v>
      </c>
      <c r="M826" s="198" t="e">
        <f>VLOOKUP(Tabela5[[#This Row],[PRODUTO]],'CURVA ABC'!$H$10:$M$404,5,0)</f>
        <v>#N/A</v>
      </c>
      <c r="N826" s="199" t="e">
        <f>VLOOKUP(Tabela5[[#This Row],[PRODUTO]],'CURVA ABC'!$H$10:$M$404,6,0)</f>
        <v>#N/A</v>
      </c>
      <c r="O826" s="197" t="e">
        <f>IF(AND(COMPARATIVO!$H826="",COMPARATIVO!$N826=""),"",IF(COMPARATIVO!$H826=COMPARATIVO!$N826,"EQUILIBRADO",IF(AND(COMPARATIVO!$H826="A",COMPARATIVO!$N826="B"),"GIRO BAIXO",IF(AND(COMPARATIVO!$H826="A",COMPARATIVO!$N826="C"),"GIRO MUITO BAIXO",IF(AND(COMPARATIVO!$H826="B",COMPARATIVO!$N826="A"),"GIRO ALTO",IF(AND(COMPARATIVO!$H826="B",COMPARATIVO!$N826="C"),"GIRO BAIXO",IF(AND(COMPARATIVO!$H826="C",COMPARATIVO!$N826="A"),"GIRO MUITO ALTO",IF(AND(COMPARATIVO!$H826="C",COMPARATIVO!$N826="B"),"GIRO ALTO",""))))))))</f>
        <v>#N/A</v>
      </c>
    </row>
    <row r="827" spans="1:15" x14ac:dyDescent="0.25">
      <c r="A827" s="200">
        <f>'CURVA ABC'!A831</f>
        <v>0</v>
      </c>
      <c r="B827" s="200" t="str">
        <f>IFERROR(VLOOKUP(Tabela5[[#This Row],[PRODUTO]],CADASTRO!$B$2:$C$393,2,0),"")</f>
        <v/>
      </c>
      <c r="C827" s="200">
        <f>'CURVA ABC'!B831</f>
        <v>0</v>
      </c>
      <c r="D827" s="194">
        <f>'CURVA ABC'!C831</f>
        <v>0</v>
      </c>
      <c r="E827" s="194">
        <f>'CURVA ABC'!D831</f>
        <v>0</v>
      </c>
      <c r="F827" s="195">
        <f>IFERROR(Tabela5[[#This Row],[VALOR]]/'CURVA ABC'!$C$2,0)</f>
        <v>0</v>
      </c>
      <c r="G827" s="195">
        <f>'CURVA ABC'!E831</f>
        <v>0</v>
      </c>
      <c r="H827" s="196" t="str">
        <f>'CURVA ABC'!F831</f>
        <v/>
      </c>
      <c r="I827" s="196" t="e">
        <f>VLOOKUP(Tabela5[[#This Row],[PRODUTO]],'CURVA ABC'!$H$10:$M$404,2,0)</f>
        <v>#N/A</v>
      </c>
      <c r="J827" s="194" t="e">
        <f>VLOOKUP(Tabela5[[#This Row],[PRODUTO]],'CURVA ABC'!$H$10:$M$404,3,0)</f>
        <v>#N/A</v>
      </c>
      <c r="K827" s="194" t="e">
        <f>VLOOKUP(Tabela5[[#This Row],[PRODUTO]],'CURVA ABC'!$H$10:$M$404,4,0)</f>
        <v>#N/A</v>
      </c>
      <c r="L827" s="195">
        <f>IFERROR(Tabela5[[#This Row],[VALOR.]]/'CURVA ABC'!$J$2,0)</f>
        <v>0</v>
      </c>
      <c r="M827" s="195" t="e">
        <f>VLOOKUP(Tabela5[[#This Row],[PRODUTO]],'CURVA ABC'!$H$10:$M$404,5,0)</f>
        <v>#N/A</v>
      </c>
      <c r="N827" s="196" t="e">
        <f>VLOOKUP(Tabela5[[#This Row],[PRODUTO]],'CURVA ABC'!$H$10:$M$404,6,0)</f>
        <v>#N/A</v>
      </c>
      <c r="O827" s="194" t="e">
        <f>IF(AND(COMPARATIVO!$H827="",COMPARATIVO!$N827=""),"",IF(COMPARATIVO!$H827=COMPARATIVO!$N827,"EQUILIBRADO",IF(AND(COMPARATIVO!$H827="A",COMPARATIVO!$N827="B"),"GIRO BAIXO",IF(AND(COMPARATIVO!$H827="A",COMPARATIVO!$N827="C"),"GIRO MUITO BAIXO",IF(AND(COMPARATIVO!$H827="B",COMPARATIVO!$N827="A"),"GIRO ALTO",IF(AND(COMPARATIVO!$H827="B",COMPARATIVO!$N827="C"),"GIRO BAIXO",IF(AND(COMPARATIVO!$H827="C",COMPARATIVO!$N827="A"),"GIRO MUITO ALTO",IF(AND(COMPARATIVO!$H827="C",COMPARATIVO!$N827="B"),"GIRO ALTO",""))))))))</f>
        <v>#N/A</v>
      </c>
    </row>
    <row r="828" spans="1:15" x14ac:dyDescent="0.25">
      <c r="A828" s="201">
        <f>'CURVA ABC'!A832</f>
        <v>0</v>
      </c>
      <c r="B828" s="201" t="str">
        <f>IFERROR(VLOOKUP(Tabela5[[#This Row],[PRODUTO]],CADASTRO!$B$2:$C$393,2,0),"")</f>
        <v/>
      </c>
      <c r="C828" s="201">
        <f>'CURVA ABC'!B832</f>
        <v>0</v>
      </c>
      <c r="D828" s="197">
        <f>'CURVA ABC'!C832</f>
        <v>0</v>
      </c>
      <c r="E828" s="197">
        <f>'CURVA ABC'!D832</f>
        <v>0</v>
      </c>
      <c r="F828" s="198">
        <f>IFERROR(Tabela5[[#This Row],[VALOR]]/'CURVA ABC'!$C$2,0)</f>
        <v>0</v>
      </c>
      <c r="G828" s="198">
        <f>'CURVA ABC'!E832</f>
        <v>0</v>
      </c>
      <c r="H828" s="199" t="str">
        <f>'CURVA ABC'!F832</f>
        <v/>
      </c>
      <c r="I828" s="199" t="e">
        <f>VLOOKUP(Tabela5[[#This Row],[PRODUTO]],'CURVA ABC'!$H$10:$M$404,2,0)</f>
        <v>#N/A</v>
      </c>
      <c r="J828" s="197" t="e">
        <f>VLOOKUP(Tabela5[[#This Row],[PRODUTO]],'CURVA ABC'!$H$10:$M$404,3,0)</f>
        <v>#N/A</v>
      </c>
      <c r="K828" s="197" t="e">
        <f>VLOOKUP(Tabela5[[#This Row],[PRODUTO]],'CURVA ABC'!$H$10:$M$404,4,0)</f>
        <v>#N/A</v>
      </c>
      <c r="L828" s="198">
        <f>IFERROR(Tabela5[[#This Row],[VALOR.]]/'CURVA ABC'!$J$2,0)</f>
        <v>0</v>
      </c>
      <c r="M828" s="198" t="e">
        <f>VLOOKUP(Tabela5[[#This Row],[PRODUTO]],'CURVA ABC'!$H$10:$M$404,5,0)</f>
        <v>#N/A</v>
      </c>
      <c r="N828" s="199" t="e">
        <f>VLOOKUP(Tabela5[[#This Row],[PRODUTO]],'CURVA ABC'!$H$10:$M$404,6,0)</f>
        <v>#N/A</v>
      </c>
      <c r="O828" s="197" t="e">
        <f>IF(AND(COMPARATIVO!$H828="",COMPARATIVO!$N828=""),"",IF(COMPARATIVO!$H828=COMPARATIVO!$N828,"EQUILIBRADO",IF(AND(COMPARATIVO!$H828="A",COMPARATIVO!$N828="B"),"GIRO BAIXO",IF(AND(COMPARATIVO!$H828="A",COMPARATIVO!$N828="C"),"GIRO MUITO BAIXO",IF(AND(COMPARATIVO!$H828="B",COMPARATIVO!$N828="A"),"GIRO ALTO",IF(AND(COMPARATIVO!$H828="B",COMPARATIVO!$N828="C"),"GIRO BAIXO",IF(AND(COMPARATIVO!$H828="C",COMPARATIVO!$N828="A"),"GIRO MUITO ALTO",IF(AND(COMPARATIVO!$H828="C",COMPARATIVO!$N828="B"),"GIRO ALTO",""))))))))</f>
        <v>#N/A</v>
      </c>
    </row>
    <row r="829" spans="1:15" x14ac:dyDescent="0.25">
      <c r="A829" s="200">
        <f>'CURVA ABC'!A833</f>
        <v>0</v>
      </c>
      <c r="B829" s="200" t="str">
        <f>IFERROR(VLOOKUP(Tabela5[[#This Row],[PRODUTO]],CADASTRO!$B$2:$C$393,2,0),"")</f>
        <v/>
      </c>
      <c r="C829" s="200">
        <f>'CURVA ABC'!B833</f>
        <v>0</v>
      </c>
      <c r="D829" s="194">
        <f>'CURVA ABC'!C833</f>
        <v>0</v>
      </c>
      <c r="E829" s="194">
        <f>'CURVA ABC'!D833</f>
        <v>0</v>
      </c>
      <c r="F829" s="195">
        <f>IFERROR(Tabela5[[#This Row],[VALOR]]/'CURVA ABC'!$C$2,0)</f>
        <v>0</v>
      </c>
      <c r="G829" s="195">
        <f>'CURVA ABC'!E833</f>
        <v>0</v>
      </c>
      <c r="H829" s="196" t="str">
        <f>'CURVA ABC'!F833</f>
        <v/>
      </c>
      <c r="I829" s="196" t="e">
        <f>VLOOKUP(Tabela5[[#This Row],[PRODUTO]],'CURVA ABC'!$H$10:$M$404,2,0)</f>
        <v>#N/A</v>
      </c>
      <c r="J829" s="194" t="e">
        <f>VLOOKUP(Tabela5[[#This Row],[PRODUTO]],'CURVA ABC'!$H$10:$M$404,3,0)</f>
        <v>#N/A</v>
      </c>
      <c r="K829" s="194" t="e">
        <f>VLOOKUP(Tabela5[[#This Row],[PRODUTO]],'CURVA ABC'!$H$10:$M$404,4,0)</f>
        <v>#N/A</v>
      </c>
      <c r="L829" s="195">
        <f>IFERROR(Tabela5[[#This Row],[VALOR.]]/'CURVA ABC'!$J$2,0)</f>
        <v>0</v>
      </c>
      <c r="M829" s="195" t="e">
        <f>VLOOKUP(Tabela5[[#This Row],[PRODUTO]],'CURVA ABC'!$H$10:$M$404,5,0)</f>
        <v>#N/A</v>
      </c>
      <c r="N829" s="196" t="e">
        <f>VLOOKUP(Tabela5[[#This Row],[PRODUTO]],'CURVA ABC'!$H$10:$M$404,6,0)</f>
        <v>#N/A</v>
      </c>
      <c r="O829" s="194" t="e">
        <f>IF(AND(COMPARATIVO!$H829="",COMPARATIVO!$N829=""),"",IF(COMPARATIVO!$H829=COMPARATIVO!$N829,"EQUILIBRADO",IF(AND(COMPARATIVO!$H829="A",COMPARATIVO!$N829="B"),"GIRO BAIXO",IF(AND(COMPARATIVO!$H829="A",COMPARATIVO!$N829="C"),"GIRO MUITO BAIXO",IF(AND(COMPARATIVO!$H829="B",COMPARATIVO!$N829="A"),"GIRO ALTO",IF(AND(COMPARATIVO!$H829="B",COMPARATIVO!$N829="C"),"GIRO BAIXO",IF(AND(COMPARATIVO!$H829="C",COMPARATIVO!$N829="A"),"GIRO MUITO ALTO",IF(AND(COMPARATIVO!$H829="C",COMPARATIVO!$N829="B"),"GIRO ALTO",""))))))))</f>
        <v>#N/A</v>
      </c>
    </row>
    <row r="830" spans="1:15" x14ac:dyDescent="0.25">
      <c r="A830" s="201">
        <f>'CURVA ABC'!A834</f>
        <v>0</v>
      </c>
      <c r="B830" s="201" t="str">
        <f>IFERROR(VLOOKUP(Tabela5[[#This Row],[PRODUTO]],CADASTRO!$B$2:$C$393,2,0),"")</f>
        <v/>
      </c>
      <c r="C830" s="201">
        <f>'CURVA ABC'!B834</f>
        <v>0</v>
      </c>
      <c r="D830" s="197">
        <f>'CURVA ABC'!C834</f>
        <v>0</v>
      </c>
      <c r="E830" s="197">
        <f>'CURVA ABC'!D834</f>
        <v>0</v>
      </c>
      <c r="F830" s="198">
        <f>IFERROR(Tabela5[[#This Row],[VALOR]]/'CURVA ABC'!$C$2,0)</f>
        <v>0</v>
      </c>
      <c r="G830" s="198">
        <f>'CURVA ABC'!E834</f>
        <v>0</v>
      </c>
      <c r="H830" s="199" t="str">
        <f>'CURVA ABC'!F834</f>
        <v/>
      </c>
      <c r="I830" s="199" t="e">
        <f>VLOOKUP(Tabela5[[#This Row],[PRODUTO]],'CURVA ABC'!$H$10:$M$404,2,0)</f>
        <v>#N/A</v>
      </c>
      <c r="J830" s="197" t="e">
        <f>VLOOKUP(Tabela5[[#This Row],[PRODUTO]],'CURVA ABC'!$H$10:$M$404,3,0)</f>
        <v>#N/A</v>
      </c>
      <c r="K830" s="197" t="e">
        <f>VLOOKUP(Tabela5[[#This Row],[PRODUTO]],'CURVA ABC'!$H$10:$M$404,4,0)</f>
        <v>#N/A</v>
      </c>
      <c r="L830" s="198">
        <f>IFERROR(Tabela5[[#This Row],[VALOR.]]/'CURVA ABC'!$J$2,0)</f>
        <v>0</v>
      </c>
      <c r="M830" s="198" t="e">
        <f>VLOOKUP(Tabela5[[#This Row],[PRODUTO]],'CURVA ABC'!$H$10:$M$404,5,0)</f>
        <v>#N/A</v>
      </c>
      <c r="N830" s="199" t="e">
        <f>VLOOKUP(Tabela5[[#This Row],[PRODUTO]],'CURVA ABC'!$H$10:$M$404,6,0)</f>
        <v>#N/A</v>
      </c>
      <c r="O830" s="197" t="e">
        <f>IF(AND(COMPARATIVO!$H830="",COMPARATIVO!$N830=""),"",IF(COMPARATIVO!$H830=COMPARATIVO!$N830,"EQUILIBRADO",IF(AND(COMPARATIVO!$H830="A",COMPARATIVO!$N830="B"),"GIRO BAIXO",IF(AND(COMPARATIVO!$H830="A",COMPARATIVO!$N830="C"),"GIRO MUITO BAIXO",IF(AND(COMPARATIVO!$H830="B",COMPARATIVO!$N830="A"),"GIRO ALTO",IF(AND(COMPARATIVO!$H830="B",COMPARATIVO!$N830="C"),"GIRO BAIXO",IF(AND(COMPARATIVO!$H830="C",COMPARATIVO!$N830="A"),"GIRO MUITO ALTO",IF(AND(COMPARATIVO!$H830="C",COMPARATIVO!$N830="B"),"GIRO ALTO",""))))))))</f>
        <v>#N/A</v>
      </c>
    </row>
    <row r="831" spans="1:15" x14ac:dyDescent="0.25">
      <c r="A831" s="200">
        <f>'CURVA ABC'!A835</f>
        <v>0</v>
      </c>
      <c r="B831" s="200" t="str">
        <f>IFERROR(VLOOKUP(Tabela5[[#This Row],[PRODUTO]],CADASTRO!$B$2:$C$393,2,0),"")</f>
        <v/>
      </c>
      <c r="C831" s="200">
        <f>'CURVA ABC'!B835</f>
        <v>0</v>
      </c>
      <c r="D831" s="194">
        <f>'CURVA ABC'!C835</f>
        <v>0</v>
      </c>
      <c r="E831" s="194">
        <f>'CURVA ABC'!D835</f>
        <v>0</v>
      </c>
      <c r="F831" s="195">
        <f>IFERROR(Tabela5[[#This Row],[VALOR]]/'CURVA ABC'!$C$2,0)</f>
        <v>0</v>
      </c>
      <c r="G831" s="195">
        <f>'CURVA ABC'!E835</f>
        <v>0</v>
      </c>
      <c r="H831" s="196" t="str">
        <f>'CURVA ABC'!F835</f>
        <v/>
      </c>
      <c r="I831" s="196" t="e">
        <f>VLOOKUP(Tabela5[[#This Row],[PRODUTO]],'CURVA ABC'!$H$10:$M$404,2,0)</f>
        <v>#N/A</v>
      </c>
      <c r="J831" s="194" t="e">
        <f>VLOOKUP(Tabela5[[#This Row],[PRODUTO]],'CURVA ABC'!$H$10:$M$404,3,0)</f>
        <v>#N/A</v>
      </c>
      <c r="K831" s="194" t="e">
        <f>VLOOKUP(Tabela5[[#This Row],[PRODUTO]],'CURVA ABC'!$H$10:$M$404,4,0)</f>
        <v>#N/A</v>
      </c>
      <c r="L831" s="195">
        <f>IFERROR(Tabela5[[#This Row],[VALOR.]]/'CURVA ABC'!$J$2,0)</f>
        <v>0</v>
      </c>
      <c r="M831" s="195" t="e">
        <f>VLOOKUP(Tabela5[[#This Row],[PRODUTO]],'CURVA ABC'!$H$10:$M$404,5,0)</f>
        <v>#N/A</v>
      </c>
      <c r="N831" s="196" t="e">
        <f>VLOOKUP(Tabela5[[#This Row],[PRODUTO]],'CURVA ABC'!$H$10:$M$404,6,0)</f>
        <v>#N/A</v>
      </c>
      <c r="O831" s="194" t="e">
        <f>IF(AND(COMPARATIVO!$H831="",COMPARATIVO!$N831=""),"",IF(COMPARATIVO!$H831=COMPARATIVO!$N831,"EQUILIBRADO",IF(AND(COMPARATIVO!$H831="A",COMPARATIVO!$N831="B"),"GIRO BAIXO",IF(AND(COMPARATIVO!$H831="A",COMPARATIVO!$N831="C"),"GIRO MUITO BAIXO",IF(AND(COMPARATIVO!$H831="B",COMPARATIVO!$N831="A"),"GIRO ALTO",IF(AND(COMPARATIVO!$H831="B",COMPARATIVO!$N831="C"),"GIRO BAIXO",IF(AND(COMPARATIVO!$H831="C",COMPARATIVO!$N831="A"),"GIRO MUITO ALTO",IF(AND(COMPARATIVO!$H831="C",COMPARATIVO!$N831="B"),"GIRO ALTO",""))))))))</f>
        <v>#N/A</v>
      </c>
    </row>
    <row r="832" spans="1:15" x14ac:dyDescent="0.25">
      <c r="A832" s="201">
        <f>'CURVA ABC'!A836</f>
        <v>0</v>
      </c>
      <c r="B832" s="201" t="str">
        <f>IFERROR(VLOOKUP(Tabela5[[#This Row],[PRODUTO]],CADASTRO!$B$2:$C$393,2,0),"")</f>
        <v/>
      </c>
      <c r="C832" s="201">
        <f>'CURVA ABC'!B836</f>
        <v>0</v>
      </c>
      <c r="D832" s="197">
        <f>'CURVA ABC'!C836</f>
        <v>0</v>
      </c>
      <c r="E832" s="197">
        <f>'CURVA ABC'!D836</f>
        <v>0</v>
      </c>
      <c r="F832" s="198">
        <f>IFERROR(Tabela5[[#This Row],[VALOR]]/'CURVA ABC'!$C$2,0)</f>
        <v>0</v>
      </c>
      <c r="G832" s="198">
        <f>'CURVA ABC'!E836</f>
        <v>0</v>
      </c>
      <c r="H832" s="199" t="str">
        <f>'CURVA ABC'!F836</f>
        <v/>
      </c>
      <c r="I832" s="199" t="e">
        <f>VLOOKUP(Tabela5[[#This Row],[PRODUTO]],'CURVA ABC'!$H$10:$M$404,2,0)</f>
        <v>#N/A</v>
      </c>
      <c r="J832" s="197" t="e">
        <f>VLOOKUP(Tabela5[[#This Row],[PRODUTO]],'CURVA ABC'!$H$10:$M$404,3,0)</f>
        <v>#N/A</v>
      </c>
      <c r="K832" s="197" t="e">
        <f>VLOOKUP(Tabela5[[#This Row],[PRODUTO]],'CURVA ABC'!$H$10:$M$404,4,0)</f>
        <v>#N/A</v>
      </c>
      <c r="L832" s="198">
        <f>IFERROR(Tabela5[[#This Row],[VALOR.]]/'CURVA ABC'!$J$2,0)</f>
        <v>0</v>
      </c>
      <c r="M832" s="198" t="e">
        <f>VLOOKUP(Tabela5[[#This Row],[PRODUTO]],'CURVA ABC'!$H$10:$M$404,5,0)</f>
        <v>#N/A</v>
      </c>
      <c r="N832" s="199" t="e">
        <f>VLOOKUP(Tabela5[[#This Row],[PRODUTO]],'CURVA ABC'!$H$10:$M$404,6,0)</f>
        <v>#N/A</v>
      </c>
      <c r="O832" s="197" t="e">
        <f>IF(AND(COMPARATIVO!$H832="",COMPARATIVO!$N832=""),"",IF(COMPARATIVO!$H832=COMPARATIVO!$N832,"EQUILIBRADO",IF(AND(COMPARATIVO!$H832="A",COMPARATIVO!$N832="B"),"GIRO BAIXO",IF(AND(COMPARATIVO!$H832="A",COMPARATIVO!$N832="C"),"GIRO MUITO BAIXO",IF(AND(COMPARATIVO!$H832="B",COMPARATIVO!$N832="A"),"GIRO ALTO",IF(AND(COMPARATIVO!$H832="B",COMPARATIVO!$N832="C"),"GIRO BAIXO",IF(AND(COMPARATIVO!$H832="C",COMPARATIVO!$N832="A"),"GIRO MUITO ALTO",IF(AND(COMPARATIVO!$H832="C",COMPARATIVO!$N832="B"),"GIRO ALTO",""))))))))</f>
        <v>#N/A</v>
      </c>
    </row>
    <row r="833" spans="1:15" x14ac:dyDescent="0.25">
      <c r="A833" s="200">
        <f>'CURVA ABC'!A837</f>
        <v>0</v>
      </c>
      <c r="B833" s="200" t="str">
        <f>IFERROR(VLOOKUP(Tabela5[[#This Row],[PRODUTO]],CADASTRO!$B$2:$C$393,2,0),"")</f>
        <v/>
      </c>
      <c r="C833" s="200">
        <f>'CURVA ABC'!B837</f>
        <v>0</v>
      </c>
      <c r="D833" s="194">
        <f>'CURVA ABC'!C837</f>
        <v>0</v>
      </c>
      <c r="E833" s="194">
        <f>'CURVA ABC'!D837</f>
        <v>0</v>
      </c>
      <c r="F833" s="195">
        <f>IFERROR(Tabela5[[#This Row],[VALOR]]/'CURVA ABC'!$C$2,0)</f>
        <v>0</v>
      </c>
      <c r="G833" s="195">
        <f>'CURVA ABC'!E837</f>
        <v>0</v>
      </c>
      <c r="H833" s="196" t="str">
        <f>'CURVA ABC'!F837</f>
        <v/>
      </c>
      <c r="I833" s="196" t="e">
        <f>VLOOKUP(Tabela5[[#This Row],[PRODUTO]],'CURVA ABC'!$H$10:$M$404,2,0)</f>
        <v>#N/A</v>
      </c>
      <c r="J833" s="194" t="e">
        <f>VLOOKUP(Tabela5[[#This Row],[PRODUTO]],'CURVA ABC'!$H$10:$M$404,3,0)</f>
        <v>#N/A</v>
      </c>
      <c r="K833" s="194" t="e">
        <f>VLOOKUP(Tabela5[[#This Row],[PRODUTO]],'CURVA ABC'!$H$10:$M$404,4,0)</f>
        <v>#N/A</v>
      </c>
      <c r="L833" s="195">
        <f>IFERROR(Tabela5[[#This Row],[VALOR.]]/'CURVA ABC'!$J$2,0)</f>
        <v>0</v>
      </c>
      <c r="M833" s="195" t="e">
        <f>VLOOKUP(Tabela5[[#This Row],[PRODUTO]],'CURVA ABC'!$H$10:$M$404,5,0)</f>
        <v>#N/A</v>
      </c>
      <c r="N833" s="196" t="e">
        <f>VLOOKUP(Tabela5[[#This Row],[PRODUTO]],'CURVA ABC'!$H$10:$M$404,6,0)</f>
        <v>#N/A</v>
      </c>
      <c r="O833" s="194" t="e">
        <f>IF(AND(COMPARATIVO!$H833="",COMPARATIVO!$N833=""),"",IF(COMPARATIVO!$H833=COMPARATIVO!$N833,"EQUILIBRADO",IF(AND(COMPARATIVO!$H833="A",COMPARATIVO!$N833="B"),"GIRO BAIXO",IF(AND(COMPARATIVO!$H833="A",COMPARATIVO!$N833="C"),"GIRO MUITO BAIXO",IF(AND(COMPARATIVO!$H833="B",COMPARATIVO!$N833="A"),"GIRO ALTO",IF(AND(COMPARATIVO!$H833="B",COMPARATIVO!$N833="C"),"GIRO BAIXO",IF(AND(COMPARATIVO!$H833="C",COMPARATIVO!$N833="A"),"GIRO MUITO ALTO",IF(AND(COMPARATIVO!$H833="C",COMPARATIVO!$N833="B"),"GIRO ALTO",""))))))))</f>
        <v>#N/A</v>
      </c>
    </row>
    <row r="834" spans="1:15" x14ac:dyDescent="0.25">
      <c r="A834" s="201">
        <f>'CURVA ABC'!A838</f>
        <v>0</v>
      </c>
      <c r="B834" s="201" t="str">
        <f>IFERROR(VLOOKUP(Tabela5[[#This Row],[PRODUTO]],CADASTRO!$B$2:$C$393,2,0),"")</f>
        <v/>
      </c>
      <c r="C834" s="201">
        <f>'CURVA ABC'!B838</f>
        <v>0</v>
      </c>
      <c r="D834" s="197">
        <f>'CURVA ABC'!C838</f>
        <v>0</v>
      </c>
      <c r="E834" s="197">
        <f>'CURVA ABC'!D838</f>
        <v>0</v>
      </c>
      <c r="F834" s="198">
        <f>IFERROR(Tabela5[[#This Row],[VALOR]]/'CURVA ABC'!$C$2,0)</f>
        <v>0</v>
      </c>
      <c r="G834" s="198">
        <f>'CURVA ABC'!E838</f>
        <v>0</v>
      </c>
      <c r="H834" s="199" t="str">
        <f>'CURVA ABC'!F838</f>
        <v/>
      </c>
      <c r="I834" s="199" t="e">
        <f>VLOOKUP(Tabela5[[#This Row],[PRODUTO]],'CURVA ABC'!$H$10:$M$404,2,0)</f>
        <v>#N/A</v>
      </c>
      <c r="J834" s="197" t="e">
        <f>VLOOKUP(Tabela5[[#This Row],[PRODUTO]],'CURVA ABC'!$H$10:$M$404,3,0)</f>
        <v>#N/A</v>
      </c>
      <c r="K834" s="197" t="e">
        <f>VLOOKUP(Tabela5[[#This Row],[PRODUTO]],'CURVA ABC'!$H$10:$M$404,4,0)</f>
        <v>#N/A</v>
      </c>
      <c r="L834" s="198">
        <f>IFERROR(Tabela5[[#This Row],[VALOR.]]/'CURVA ABC'!$J$2,0)</f>
        <v>0</v>
      </c>
      <c r="M834" s="198" t="e">
        <f>VLOOKUP(Tabela5[[#This Row],[PRODUTO]],'CURVA ABC'!$H$10:$M$404,5,0)</f>
        <v>#N/A</v>
      </c>
      <c r="N834" s="199" t="e">
        <f>VLOOKUP(Tabela5[[#This Row],[PRODUTO]],'CURVA ABC'!$H$10:$M$404,6,0)</f>
        <v>#N/A</v>
      </c>
      <c r="O834" s="197" t="e">
        <f>IF(AND(COMPARATIVO!$H834="",COMPARATIVO!$N834=""),"",IF(COMPARATIVO!$H834=COMPARATIVO!$N834,"EQUILIBRADO",IF(AND(COMPARATIVO!$H834="A",COMPARATIVO!$N834="B"),"GIRO BAIXO",IF(AND(COMPARATIVO!$H834="A",COMPARATIVO!$N834="C"),"GIRO MUITO BAIXO",IF(AND(COMPARATIVO!$H834="B",COMPARATIVO!$N834="A"),"GIRO ALTO",IF(AND(COMPARATIVO!$H834="B",COMPARATIVO!$N834="C"),"GIRO BAIXO",IF(AND(COMPARATIVO!$H834="C",COMPARATIVO!$N834="A"),"GIRO MUITO ALTO",IF(AND(COMPARATIVO!$H834="C",COMPARATIVO!$N834="B"),"GIRO ALTO",""))))))))</f>
        <v>#N/A</v>
      </c>
    </row>
    <row r="835" spans="1:15" x14ac:dyDescent="0.25">
      <c r="A835" s="200">
        <f>'CURVA ABC'!A839</f>
        <v>0</v>
      </c>
      <c r="B835" s="200" t="str">
        <f>IFERROR(VLOOKUP(Tabela5[[#This Row],[PRODUTO]],CADASTRO!$B$2:$C$393,2,0),"")</f>
        <v/>
      </c>
      <c r="C835" s="200">
        <f>'CURVA ABC'!B839</f>
        <v>0</v>
      </c>
      <c r="D835" s="194">
        <f>'CURVA ABC'!C839</f>
        <v>0</v>
      </c>
      <c r="E835" s="194">
        <f>'CURVA ABC'!D839</f>
        <v>0</v>
      </c>
      <c r="F835" s="195">
        <f>IFERROR(Tabela5[[#This Row],[VALOR]]/'CURVA ABC'!$C$2,0)</f>
        <v>0</v>
      </c>
      <c r="G835" s="195">
        <f>'CURVA ABC'!E839</f>
        <v>0</v>
      </c>
      <c r="H835" s="196" t="str">
        <f>'CURVA ABC'!F839</f>
        <v/>
      </c>
      <c r="I835" s="196" t="e">
        <f>VLOOKUP(Tabela5[[#This Row],[PRODUTO]],'CURVA ABC'!$H$10:$M$404,2,0)</f>
        <v>#N/A</v>
      </c>
      <c r="J835" s="194" t="e">
        <f>VLOOKUP(Tabela5[[#This Row],[PRODUTO]],'CURVA ABC'!$H$10:$M$404,3,0)</f>
        <v>#N/A</v>
      </c>
      <c r="K835" s="194" t="e">
        <f>VLOOKUP(Tabela5[[#This Row],[PRODUTO]],'CURVA ABC'!$H$10:$M$404,4,0)</f>
        <v>#N/A</v>
      </c>
      <c r="L835" s="195">
        <f>IFERROR(Tabela5[[#This Row],[VALOR.]]/'CURVA ABC'!$J$2,0)</f>
        <v>0</v>
      </c>
      <c r="M835" s="195" t="e">
        <f>VLOOKUP(Tabela5[[#This Row],[PRODUTO]],'CURVA ABC'!$H$10:$M$404,5,0)</f>
        <v>#N/A</v>
      </c>
      <c r="N835" s="196" t="e">
        <f>VLOOKUP(Tabela5[[#This Row],[PRODUTO]],'CURVA ABC'!$H$10:$M$404,6,0)</f>
        <v>#N/A</v>
      </c>
      <c r="O835" s="194" t="e">
        <f>IF(AND(COMPARATIVO!$H835="",COMPARATIVO!$N835=""),"",IF(COMPARATIVO!$H835=COMPARATIVO!$N835,"EQUILIBRADO",IF(AND(COMPARATIVO!$H835="A",COMPARATIVO!$N835="B"),"GIRO BAIXO",IF(AND(COMPARATIVO!$H835="A",COMPARATIVO!$N835="C"),"GIRO MUITO BAIXO",IF(AND(COMPARATIVO!$H835="B",COMPARATIVO!$N835="A"),"GIRO ALTO",IF(AND(COMPARATIVO!$H835="B",COMPARATIVO!$N835="C"),"GIRO BAIXO",IF(AND(COMPARATIVO!$H835="C",COMPARATIVO!$N835="A"),"GIRO MUITO ALTO",IF(AND(COMPARATIVO!$H835="C",COMPARATIVO!$N835="B"),"GIRO ALTO",""))))))))</f>
        <v>#N/A</v>
      </c>
    </row>
    <row r="836" spans="1:15" x14ac:dyDescent="0.25">
      <c r="A836" s="201">
        <f>'CURVA ABC'!A840</f>
        <v>0</v>
      </c>
      <c r="B836" s="201" t="str">
        <f>IFERROR(VLOOKUP(Tabela5[[#This Row],[PRODUTO]],CADASTRO!$B$2:$C$393,2,0),"")</f>
        <v/>
      </c>
      <c r="C836" s="201">
        <f>'CURVA ABC'!B840</f>
        <v>0</v>
      </c>
      <c r="D836" s="197">
        <f>'CURVA ABC'!C840</f>
        <v>0</v>
      </c>
      <c r="E836" s="197">
        <f>'CURVA ABC'!D840</f>
        <v>0</v>
      </c>
      <c r="F836" s="198">
        <f>IFERROR(Tabela5[[#This Row],[VALOR]]/'CURVA ABC'!$C$2,0)</f>
        <v>0</v>
      </c>
      <c r="G836" s="198">
        <f>'CURVA ABC'!E840</f>
        <v>0</v>
      </c>
      <c r="H836" s="199" t="str">
        <f>'CURVA ABC'!F840</f>
        <v/>
      </c>
      <c r="I836" s="199" t="e">
        <f>VLOOKUP(Tabela5[[#This Row],[PRODUTO]],'CURVA ABC'!$H$10:$M$404,2,0)</f>
        <v>#N/A</v>
      </c>
      <c r="J836" s="197" t="e">
        <f>VLOOKUP(Tabela5[[#This Row],[PRODUTO]],'CURVA ABC'!$H$10:$M$404,3,0)</f>
        <v>#N/A</v>
      </c>
      <c r="K836" s="197" t="e">
        <f>VLOOKUP(Tabela5[[#This Row],[PRODUTO]],'CURVA ABC'!$H$10:$M$404,4,0)</f>
        <v>#N/A</v>
      </c>
      <c r="L836" s="198">
        <f>IFERROR(Tabela5[[#This Row],[VALOR.]]/'CURVA ABC'!$J$2,0)</f>
        <v>0</v>
      </c>
      <c r="M836" s="198" t="e">
        <f>VLOOKUP(Tabela5[[#This Row],[PRODUTO]],'CURVA ABC'!$H$10:$M$404,5,0)</f>
        <v>#N/A</v>
      </c>
      <c r="N836" s="199" t="e">
        <f>VLOOKUP(Tabela5[[#This Row],[PRODUTO]],'CURVA ABC'!$H$10:$M$404,6,0)</f>
        <v>#N/A</v>
      </c>
      <c r="O836" s="197" t="e">
        <f>IF(AND(COMPARATIVO!$H836="",COMPARATIVO!$N836=""),"",IF(COMPARATIVO!$H836=COMPARATIVO!$N836,"EQUILIBRADO",IF(AND(COMPARATIVO!$H836="A",COMPARATIVO!$N836="B"),"GIRO BAIXO",IF(AND(COMPARATIVO!$H836="A",COMPARATIVO!$N836="C"),"GIRO MUITO BAIXO",IF(AND(COMPARATIVO!$H836="B",COMPARATIVO!$N836="A"),"GIRO ALTO",IF(AND(COMPARATIVO!$H836="B",COMPARATIVO!$N836="C"),"GIRO BAIXO",IF(AND(COMPARATIVO!$H836="C",COMPARATIVO!$N836="A"),"GIRO MUITO ALTO",IF(AND(COMPARATIVO!$H836="C",COMPARATIVO!$N836="B"),"GIRO ALTO",""))))))))</f>
        <v>#N/A</v>
      </c>
    </row>
    <row r="837" spans="1:15" x14ac:dyDescent="0.25">
      <c r="A837" s="200">
        <f>'CURVA ABC'!A841</f>
        <v>0</v>
      </c>
      <c r="B837" s="200" t="str">
        <f>IFERROR(VLOOKUP(Tabela5[[#This Row],[PRODUTO]],CADASTRO!$B$2:$C$393,2,0),"")</f>
        <v/>
      </c>
      <c r="C837" s="200">
        <f>'CURVA ABC'!B841</f>
        <v>0</v>
      </c>
      <c r="D837" s="194">
        <f>'CURVA ABC'!C841</f>
        <v>0</v>
      </c>
      <c r="E837" s="194">
        <f>'CURVA ABC'!D841</f>
        <v>0</v>
      </c>
      <c r="F837" s="195">
        <f>IFERROR(Tabela5[[#This Row],[VALOR]]/'CURVA ABC'!$C$2,0)</f>
        <v>0</v>
      </c>
      <c r="G837" s="195">
        <f>'CURVA ABC'!E841</f>
        <v>0</v>
      </c>
      <c r="H837" s="196" t="str">
        <f>'CURVA ABC'!F841</f>
        <v/>
      </c>
      <c r="I837" s="196" t="e">
        <f>VLOOKUP(Tabela5[[#This Row],[PRODUTO]],'CURVA ABC'!$H$10:$M$404,2,0)</f>
        <v>#N/A</v>
      </c>
      <c r="J837" s="194" t="e">
        <f>VLOOKUP(Tabela5[[#This Row],[PRODUTO]],'CURVA ABC'!$H$10:$M$404,3,0)</f>
        <v>#N/A</v>
      </c>
      <c r="K837" s="194" t="e">
        <f>VLOOKUP(Tabela5[[#This Row],[PRODUTO]],'CURVA ABC'!$H$10:$M$404,4,0)</f>
        <v>#N/A</v>
      </c>
      <c r="L837" s="195">
        <f>IFERROR(Tabela5[[#This Row],[VALOR.]]/'CURVA ABC'!$J$2,0)</f>
        <v>0</v>
      </c>
      <c r="M837" s="195" t="e">
        <f>VLOOKUP(Tabela5[[#This Row],[PRODUTO]],'CURVA ABC'!$H$10:$M$404,5,0)</f>
        <v>#N/A</v>
      </c>
      <c r="N837" s="196" t="e">
        <f>VLOOKUP(Tabela5[[#This Row],[PRODUTO]],'CURVA ABC'!$H$10:$M$404,6,0)</f>
        <v>#N/A</v>
      </c>
      <c r="O837" s="194" t="e">
        <f>IF(AND(COMPARATIVO!$H837="",COMPARATIVO!$N837=""),"",IF(COMPARATIVO!$H837=COMPARATIVO!$N837,"EQUILIBRADO",IF(AND(COMPARATIVO!$H837="A",COMPARATIVO!$N837="B"),"GIRO BAIXO",IF(AND(COMPARATIVO!$H837="A",COMPARATIVO!$N837="C"),"GIRO MUITO BAIXO",IF(AND(COMPARATIVO!$H837="B",COMPARATIVO!$N837="A"),"GIRO ALTO",IF(AND(COMPARATIVO!$H837="B",COMPARATIVO!$N837="C"),"GIRO BAIXO",IF(AND(COMPARATIVO!$H837="C",COMPARATIVO!$N837="A"),"GIRO MUITO ALTO",IF(AND(COMPARATIVO!$H837="C",COMPARATIVO!$N837="B"),"GIRO ALTO",""))))))))</f>
        <v>#N/A</v>
      </c>
    </row>
    <row r="838" spans="1:15" x14ac:dyDescent="0.25">
      <c r="A838" s="201">
        <f>'CURVA ABC'!A842</f>
        <v>0</v>
      </c>
      <c r="B838" s="201" t="str">
        <f>IFERROR(VLOOKUP(Tabela5[[#This Row],[PRODUTO]],CADASTRO!$B$2:$C$393,2,0),"")</f>
        <v/>
      </c>
      <c r="C838" s="201">
        <f>'CURVA ABC'!B842</f>
        <v>0</v>
      </c>
      <c r="D838" s="197">
        <f>'CURVA ABC'!C842</f>
        <v>0</v>
      </c>
      <c r="E838" s="197">
        <f>'CURVA ABC'!D842</f>
        <v>0</v>
      </c>
      <c r="F838" s="198">
        <f>IFERROR(Tabela5[[#This Row],[VALOR]]/'CURVA ABC'!$C$2,0)</f>
        <v>0</v>
      </c>
      <c r="G838" s="198">
        <f>'CURVA ABC'!E842</f>
        <v>0</v>
      </c>
      <c r="H838" s="199" t="str">
        <f>'CURVA ABC'!F842</f>
        <v/>
      </c>
      <c r="I838" s="199" t="e">
        <f>VLOOKUP(Tabela5[[#This Row],[PRODUTO]],'CURVA ABC'!$H$10:$M$404,2,0)</f>
        <v>#N/A</v>
      </c>
      <c r="J838" s="197" t="e">
        <f>VLOOKUP(Tabela5[[#This Row],[PRODUTO]],'CURVA ABC'!$H$10:$M$404,3,0)</f>
        <v>#N/A</v>
      </c>
      <c r="K838" s="197" t="e">
        <f>VLOOKUP(Tabela5[[#This Row],[PRODUTO]],'CURVA ABC'!$H$10:$M$404,4,0)</f>
        <v>#N/A</v>
      </c>
      <c r="L838" s="198">
        <f>IFERROR(Tabela5[[#This Row],[VALOR.]]/'CURVA ABC'!$J$2,0)</f>
        <v>0</v>
      </c>
      <c r="M838" s="198" t="e">
        <f>VLOOKUP(Tabela5[[#This Row],[PRODUTO]],'CURVA ABC'!$H$10:$M$404,5,0)</f>
        <v>#N/A</v>
      </c>
      <c r="N838" s="199" t="e">
        <f>VLOOKUP(Tabela5[[#This Row],[PRODUTO]],'CURVA ABC'!$H$10:$M$404,6,0)</f>
        <v>#N/A</v>
      </c>
      <c r="O838" s="197" t="e">
        <f>IF(AND(COMPARATIVO!$H838="",COMPARATIVO!$N838=""),"",IF(COMPARATIVO!$H838=COMPARATIVO!$N838,"EQUILIBRADO",IF(AND(COMPARATIVO!$H838="A",COMPARATIVO!$N838="B"),"GIRO BAIXO",IF(AND(COMPARATIVO!$H838="A",COMPARATIVO!$N838="C"),"GIRO MUITO BAIXO",IF(AND(COMPARATIVO!$H838="B",COMPARATIVO!$N838="A"),"GIRO ALTO",IF(AND(COMPARATIVO!$H838="B",COMPARATIVO!$N838="C"),"GIRO BAIXO",IF(AND(COMPARATIVO!$H838="C",COMPARATIVO!$N838="A"),"GIRO MUITO ALTO",IF(AND(COMPARATIVO!$H838="C",COMPARATIVO!$N838="B"),"GIRO ALTO",""))))))))</f>
        <v>#N/A</v>
      </c>
    </row>
    <row r="839" spans="1:15" x14ac:dyDescent="0.25">
      <c r="A839" s="200">
        <f>'CURVA ABC'!A843</f>
        <v>0</v>
      </c>
      <c r="B839" s="200" t="str">
        <f>IFERROR(VLOOKUP(Tabela5[[#This Row],[PRODUTO]],CADASTRO!$B$2:$C$393,2,0),"")</f>
        <v/>
      </c>
      <c r="C839" s="200">
        <f>'CURVA ABC'!B843</f>
        <v>0</v>
      </c>
      <c r="D839" s="194">
        <f>'CURVA ABC'!C843</f>
        <v>0</v>
      </c>
      <c r="E839" s="194">
        <f>'CURVA ABC'!D843</f>
        <v>0</v>
      </c>
      <c r="F839" s="195">
        <f>IFERROR(Tabela5[[#This Row],[VALOR]]/'CURVA ABC'!$C$2,0)</f>
        <v>0</v>
      </c>
      <c r="G839" s="195">
        <f>'CURVA ABC'!E843</f>
        <v>0</v>
      </c>
      <c r="H839" s="196" t="str">
        <f>'CURVA ABC'!F843</f>
        <v/>
      </c>
      <c r="I839" s="196" t="e">
        <f>VLOOKUP(Tabela5[[#This Row],[PRODUTO]],'CURVA ABC'!$H$10:$M$404,2,0)</f>
        <v>#N/A</v>
      </c>
      <c r="J839" s="194" t="e">
        <f>VLOOKUP(Tabela5[[#This Row],[PRODUTO]],'CURVA ABC'!$H$10:$M$404,3,0)</f>
        <v>#N/A</v>
      </c>
      <c r="K839" s="194" t="e">
        <f>VLOOKUP(Tabela5[[#This Row],[PRODUTO]],'CURVA ABC'!$H$10:$M$404,4,0)</f>
        <v>#N/A</v>
      </c>
      <c r="L839" s="195">
        <f>IFERROR(Tabela5[[#This Row],[VALOR.]]/'CURVA ABC'!$J$2,0)</f>
        <v>0</v>
      </c>
      <c r="M839" s="195" t="e">
        <f>VLOOKUP(Tabela5[[#This Row],[PRODUTO]],'CURVA ABC'!$H$10:$M$404,5,0)</f>
        <v>#N/A</v>
      </c>
      <c r="N839" s="196" t="e">
        <f>VLOOKUP(Tabela5[[#This Row],[PRODUTO]],'CURVA ABC'!$H$10:$M$404,6,0)</f>
        <v>#N/A</v>
      </c>
      <c r="O839" s="194" t="e">
        <f>IF(AND(COMPARATIVO!$H839="",COMPARATIVO!$N839=""),"",IF(COMPARATIVO!$H839=COMPARATIVO!$N839,"EQUILIBRADO",IF(AND(COMPARATIVO!$H839="A",COMPARATIVO!$N839="B"),"GIRO BAIXO",IF(AND(COMPARATIVO!$H839="A",COMPARATIVO!$N839="C"),"GIRO MUITO BAIXO",IF(AND(COMPARATIVO!$H839="B",COMPARATIVO!$N839="A"),"GIRO ALTO",IF(AND(COMPARATIVO!$H839="B",COMPARATIVO!$N839="C"),"GIRO BAIXO",IF(AND(COMPARATIVO!$H839="C",COMPARATIVO!$N839="A"),"GIRO MUITO ALTO",IF(AND(COMPARATIVO!$H839="C",COMPARATIVO!$N839="B"),"GIRO ALTO",""))))))))</f>
        <v>#N/A</v>
      </c>
    </row>
    <row r="840" spans="1:15" x14ac:dyDescent="0.25">
      <c r="A840" s="201">
        <f>'CURVA ABC'!A844</f>
        <v>0</v>
      </c>
      <c r="B840" s="201" t="str">
        <f>IFERROR(VLOOKUP(Tabela5[[#This Row],[PRODUTO]],CADASTRO!$B$2:$C$393,2,0),"")</f>
        <v/>
      </c>
      <c r="C840" s="201">
        <f>'CURVA ABC'!B844</f>
        <v>0</v>
      </c>
      <c r="D840" s="197">
        <f>'CURVA ABC'!C844</f>
        <v>0</v>
      </c>
      <c r="E840" s="197">
        <f>'CURVA ABC'!D844</f>
        <v>0</v>
      </c>
      <c r="F840" s="198">
        <f>IFERROR(Tabela5[[#This Row],[VALOR]]/'CURVA ABC'!$C$2,0)</f>
        <v>0</v>
      </c>
      <c r="G840" s="198">
        <f>'CURVA ABC'!E844</f>
        <v>0</v>
      </c>
      <c r="H840" s="199" t="str">
        <f>'CURVA ABC'!F844</f>
        <v/>
      </c>
      <c r="I840" s="199" t="e">
        <f>VLOOKUP(Tabela5[[#This Row],[PRODUTO]],'CURVA ABC'!$H$10:$M$404,2,0)</f>
        <v>#N/A</v>
      </c>
      <c r="J840" s="197" t="e">
        <f>VLOOKUP(Tabela5[[#This Row],[PRODUTO]],'CURVA ABC'!$H$10:$M$404,3,0)</f>
        <v>#N/A</v>
      </c>
      <c r="K840" s="197" t="e">
        <f>VLOOKUP(Tabela5[[#This Row],[PRODUTO]],'CURVA ABC'!$H$10:$M$404,4,0)</f>
        <v>#N/A</v>
      </c>
      <c r="L840" s="198">
        <f>IFERROR(Tabela5[[#This Row],[VALOR.]]/'CURVA ABC'!$J$2,0)</f>
        <v>0</v>
      </c>
      <c r="M840" s="198" t="e">
        <f>VLOOKUP(Tabela5[[#This Row],[PRODUTO]],'CURVA ABC'!$H$10:$M$404,5,0)</f>
        <v>#N/A</v>
      </c>
      <c r="N840" s="199" t="e">
        <f>VLOOKUP(Tabela5[[#This Row],[PRODUTO]],'CURVA ABC'!$H$10:$M$404,6,0)</f>
        <v>#N/A</v>
      </c>
      <c r="O840" s="197" t="e">
        <f>IF(AND(COMPARATIVO!$H840="",COMPARATIVO!$N840=""),"",IF(COMPARATIVO!$H840=COMPARATIVO!$N840,"EQUILIBRADO",IF(AND(COMPARATIVO!$H840="A",COMPARATIVO!$N840="B"),"GIRO BAIXO",IF(AND(COMPARATIVO!$H840="A",COMPARATIVO!$N840="C"),"GIRO MUITO BAIXO",IF(AND(COMPARATIVO!$H840="B",COMPARATIVO!$N840="A"),"GIRO ALTO",IF(AND(COMPARATIVO!$H840="B",COMPARATIVO!$N840="C"),"GIRO BAIXO",IF(AND(COMPARATIVO!$H840="C",COMPARATIVO!$N840="A"),"GIRO MUITO ALTO",IF(AND(COMPARATIVO!$H840="C",COMPARATIVO!$N840="B"),"GIRO ALTO",""))))))))</f>
        <v>#N/A</v>
      </c>
    </row>
    <row r="841" spans="1:15" x14ac:dyDescent="0.25">
      <c r="A841" s="200">
        <f>'CURVA ABC'!A845</f>
        <v>0</v>
      </c>
      <c r="B841" s="200" t="str">
        <f>IFERROR(VLOOKUP(Tabela5[[#This Row],[PRODUTO]],CADASTRO!$B$2:$C$393,2,0),"")</f>
        <v/>
      </c>
      <c r="C841" s="200">
        <f>'CURVA ABC'!B845</f>
        <v>0</v>
      </c>
      <c r="D841" s="194">
        <f>'CURVA ABC'!C845</f>
        <v>0</v>
      </c>
      <c r="E841" s="194">
        <f>'CURVA ABC'!D845</f>
        <v>0</v>
      </c>
      <c r="F841" s="195">
        <f>IFERROR(Tabela5[[#This Row],[VALOR]]/'CURVA ABC'!$C$2,0)</f>
        <v>0</v>
      </c>
      <c r="G841" s="195">
        <f>'CURVA ABC'!E845</f>
        <v>0</v>
      </c>
      <c r="H841" s="196" t="str">
        <f>'CURVA ABC'!F845</f>
        <v/>
      </c>
      <c r="I841" s="196" t="e">
        <f>VLOOKUP(Tabela5[[#This Row],[PRODUTO]],'CURVA ABC'!$H$10:$M$404,2,0)</f>
        <v>#N/A</v>
      </c>
      <c r="J841" s="194" t="e">
        <f>VLOOKUP(Tabela5[[#This Row],[PRODUTO]],'CURVA ABC'!$H$10:$M$404,3,0)</f>
        <v>#N/A</v>
      </c>
      <c r="K841" s="194" t="e">
        <f>VLOOKUP(Tabela5[[#This Row],[PRODUTO]],'CURVA ABC'!$H$10:$M$404,4,0)</f>
        <v>#N/A</v>
      </c>
      <c r="L841" s="195">
        <f>IFERROR(Tabela5[[#This Row],[VALOR.]]/'CURVA ABC'!$J$2,0)</f>
        <v>0</v>
      </c>
      <c r="M841" s="195" t="e">
        <f>VLOOKUP(Tabela5[[#This Row],[PRODUTO]],'CURVA ABC'!$H$10:$M$404,5,0)</f>
        <v>#N/A</v>
      </c>
      <c r="N841" s="196" t="e">
        <f>VLOOKUP(Tabela5[[#This Row],[PRODUTO]],'CURVA ABC'!$H$10:$M$404,6,0)</f>
        <v>#N/A</v>
      </c>
      <c r="O841" s="194" t="e">
        <f>IF(AND(COMPARATIVO!$H841="",COMPARATIVO!$N841=""),"",IF(COMPARATIVO!$H841=COMPARATIVO!$N841,"EQUILIBRADO",IF(AND(COMPARATIVO!$H841="A",COMPARATIVO!$N841="B"),"GIRO BAIXO",IF(AND(COMPARATIVO!$H841="A",COMPARATIVO!$N841="C"),"GIRO MUITO BAIXO",IF(AND(COMPARATIVO!$H841="B",COMPARATIVO!$N841="A"),"GIRO ALTO",IF(AND(COMPARATIVO!$H841="B",COMPARATIVO!$N841="C"),"GIRO BAIXO",IF(AND(COMPARATIVO!$H841="C",COMPARATIVO!$N841="A"),"GIRO MUITO ALTO",IF(AND(COMPARATIVO!$H841="C",COMPARATIVO!$N841="B"),"GIRO ALTO",""))))))))</f>
        <v>#N/A</v>
      </c>
    </row>
    <row r="842" spans="1:15" x14ac:dyDescent="0.25">
      <c r="A842" s="201">
        <f>'CURVA ABC'!A846</f>
        <v>0</v>
      </c>
      <c r="B842" s="201" t="str">
        <f>IFERROR(VLOOKUP(Tabela5[[#This Row],[PRODUTO]],CADASTRO!$B$2:$C$393,2,0),"")</f>
        <v/>
      </c>
      <c r="C842" s="201">
        <f>'CURVA ABC'!B846</f>
        <v>0</v>
      </c>
      <c r="D842" s="197">
        <f>'CURVA ABC'!C846</f>
        <v>0</v>
      </c>
      <c r="E842" s="197">
        <f>'CURVA ABC'!D846</f>
        <v>0</v>
      </c>
      <c r="F842" s="198">
        <f>IFERROR(Tabela5[[#This Row],[VALOR]]/'CURVA ABC'!$C$2,0)</f>
        <v>0</v>
      </c>
      <c r="G842" s="198">
        <f>'CURVA ABC'!E846</f>
        <v>0</v>
      </c>
      <c r="H842" s="199" t="str">
        <f>'CURVA ABC'!F846</f>
        <v/>
      </c>
      <c r="I842" s="199" t="e">
        <f>VLOOKUP(Tabela5[[#This Row],[PRODUTO]],'CURVA ABC'!$H$10:$M$404,2,0)</f>
        <v>#N/A</v>
      </c>
      <c r="J842" s="197" t="e">
        <f>VLOOKUP(Tabela5[[#This Row],[PRODUTO]],'CURVA ABC'!$H$10:$M$404,3,0)</f>
        <v>#N/A</v>
      </c>
      <c r="K842" s="197" t="e">
        <f>VLOOKUP(Tabela5[[#This Row],[PRODUTO]],'CURVA ABC'!$H$10:$M$404,4,0)</f>
        <v>#N/A</v>
      </c>
      <c r="L842" s="198">
        <f>IFERROR(Tabela5[[#This Row],[VALOR.]]/'CURVA ABC'!$J$2,0)</f>
        <v>0</v>
      </c>
      <c r="M842" s="198" t="e">
        <f>VLOOKUP(Tabela5[[#This Row],[PRODUTO]],'CURVA ABC'!$H$10:$M$404,5,0)</f>
        <v>#N/A</v>
      </c>
      <c r="N842" s="199" t="e">
        <f>VLOOKUP(Tabela5[[#This Row],[PRODUTO]],'CURVA ABC'!$H$10:$M$404,6,0)</f>
        <v>#N/A</v>
      </c>
      <c r="O842" s="197" t="e">
        <f>IF(AND(COMPARATIVO!$H842="",COMPARATIVO!$N842=""),"",IF(COMPARATIVO!$H842=COMPARATIVO!$N842,"EQUILIBRADO",IF(AND(COMPARATIVO!$H842="A",COMPARATIVO!$N842="B"),"GIRO BAIXO",IF(AND(COMPARATIVO!$H842="A",COMPARATIVO!$N842="C"),"GIRO MUITO BAIXO",IF(AND(COMPARATIVO!$H842="B",COMPARATIVO!$N842="A"),"GIRO ALTO",IF(AND(COMPARATIVO!$H842="B",COMPARATIVO!$N842="C"),"GIRO BAIXO",IF(AND(COMPARATIVO!$H842="C",COMPARATIVO!$N842="A"),"GIRO MUITO ALTO",IF(AND(COMPARATIVO!$H842="C",COMPARATIVO!$N842="B"),"GIRO ALTO",""))))))))</f>
        <v>#N/A</v>
      </c>
    </row>
    <row r="843" spans="1:15" x14ac:dyDescent="0.25">
      <c r="A843" s="200">
        <f>'CURVA ABC'!A847</f>
        <v>0</v>
      </c>
      <c r="B843" s="200" t="str">
        <f>IFERROR(VLOOKUP(Tabela5[[#This Row],[PRODUTO]],CADASTRO!$B$2:$C$393,2,0),"")</f>
        <v/>
      </c>
      <c r="C843" s="200">
        <f>'CURVA ABC'!B847</f>
        <v>0</v>
      </c>
      <c r="D843" s="194">
        <f>'CURVA ABC'!C847</f>
        <v>0</v>
      </c>
      <c r="E843" s="194">
        <f>'CURVA ABC'!D847</f>
        <v>0</v>
      </c>
      <c r="F843" s="195">
        <f>IFERROR(Tabela5[[#This Row],[VALOR]]/'CURVA ABC'!$C$2,0)</f>
        <v>0</v>
      </c>
      <c r="G843" s="195">
        <f>'CURVA ABC'!E847</f>
        <v>0</v>
      </c>
      <c r="H843" s="196" t="str">
        <f>'CURVA ABC'!F847</f>
        <v/>
      </c>
      <c r="I843" s="196" t="e">
        <f>VLOOKUP(Tabela5[[#This Row],[PRODUTO]],'CURVA ABC'!$H$10:$M$404,2,0)</f>
        <v>#N/A</v>
      </c>
      <c r="J843" s="194" t="e">
        <f>VLOOKUP(Tabela5[[#This Row],[PRODUTO]],'CURVA ABC'!$H$10:$M$404,3,0)</f>
        <v>#N/A</v>
      </c>
      <c r="K843" s="194" t="e">
        <f>VLOOKUP(Tabela5[[#This Row],[PRODUTO]],'CURVA ABC'!$H$10:$M$404,4,0)</f>
        <v>#N/A</v>
      </c>
      <c r="L843" s="195">
        <f>IFERROR(Tabela5[[#This Row],[VALOR.]]/'CURVA ABC'!$J$2,0)</f>
        <v>0</v>
      </c>
      <c r="M843" s="195" t="e">
        <f>VLOOKUP(Tabela5[[#This Row],[PRODUTO]],'CURVA ABC'!$H$10:$M$404,5,0)</f>
        <v>#N/A</v>
      </c>
      <c r="N843" s="196" t="e">
        <f>VLOOKUP(Tabela5[[#This Row],[PRODUTO]],'CURVA ABC'!$H$10:$M$404,6,0)</f>
        <v>#N/A</v>
      </c>
      <c r="O843" s="194" t="e">
        <f>IF(AND(COMPARATIVO!$H843="",COMPARATIVO!$N843=""),"",IF(COMPARATIVO!$H843=COMPARATIVO!$N843,"EQUILIBRADO",IF(AND(COMPARATIVO!$H843="A",COMPARATIVO!$N843="B"),"GIRO BAIXO",IF(AND(COMPARATIVO!$H843="A",COMPARATIVO!$N843="C"),"GIRO MUITO BAIXO",IF(AND(COMPARATIVO!$H843="B",COMPARATIVO!$N843="A"),"GIRO ALTO",IF(AND(COMPARATIVO!$H843="B",COMPARATIVO!$N843="C"),"GIRO BAIXO",IF(AND(COMPARATIVO!$H843="C",COMPARATIVO!$N843="A"),"GIRO MUITO ALTO",IF(AND(COMPARATIVO!$H843="C",COMPARATIVO!$N843="B"),"GIRO ALTO",""))))))))</f>
        <v>#N/A</v>
      </c>
    </row>
    <row r="844" spans="1:15" x14ac:dyDescent="0.25">
      <c r="A844" s="201">
        <f>'CURVA ABC'!A848</f>
        <v>0</v>
      </c>
      <c r="B844" s="201" t="str">
        <f>IFERROR(VLOOKUP(Tabela5[[#This Row],[PRODUTO]],CADASTRO!$B$2:$C$393,2,0),"")</f>
        <v/>
      </c>
      <c r="C844" s="201">
        <f>'CURVA ABC'!B848</f>
        <v>0</v>
      </c>
      <c r="D844" s="197">
        <f>'CURVA ABC'!C848</f>
        <v>0</v>
      </c>
      <c r="E844" s="197">
        <f>'CURVA ABC'!D848</f>
        <v>0</v>
      </c>
      <c r="F844" s="198">
        <f>IFERROR(Tabela5[[#This Row],[VALOR]]/'CURVA ABC'!$C$2,0)</f>
        <v>0</v>
      </c>
      <c r="G844" s="198">
        <f>'CURVA ABC'!E848</f>
        <v>0</v>
      </c>
      <c r="H844" s="199" t="str">
        <f>'CURVA ABC'!F848</f>
        <v/>
      </c>
      <c r="I844" s="199" t="e">
        <f>VLOOKUP(Tabela5[[#This Row],[PRODUTO]],'CURVA ABC'!$H$10:$M$404,2,0)</f>
        <v>#N/A</v>
      </c>
      <c r="J844" s="197" t="e">
        <f>VLOOKUP(Tabela5[[#This Row],[PRODUTO]],'CURVA ABC'!$H$10:$M$404,3,0)</f>
        <v>#N/A</v>
      </c>
      <c r="K844" s="197" t="e">
        <f>VLOOKUP(Tabela5[[#This Row],[PRODUTO]],'CURVA ABC'!$H$10:$M$404,4,0)</f>
        <v>#N/A</v>
      </c>
      <c r="L844" s="198">
        <f>IFERROR(Tabela5[[#This Row],[VALOR.]]/'CURVA ABC'!$J$2,0)</f>
        <v>0</v>
      </c>
      <c r="M844" s="198" t="e">
        <f>VLOOKUP(Tabela5[[#This Row],[PRODUTO]],'CURVA ABC'!$H$10:$M$404,5,0)</f>
        <v>#N/A</v>
      </c>
      <c r="N844" s="199" t="e">
        <f>VLOOKUP(Tabela5[[#This Row],[PRODUTO]],'CURVA ABC'!$H$10:$M$404,6,0)</f>
        <v>#N/A</v>
      </c>
      <c r="O844" s="197" t="e">
        <f>IF(AND(COMPARATIVO!$H844="",COMPARATIVO!$N844=""),"",IF(COMPARATIVO!$H844=COMPARATIVO!$N844,"EQUILIBRADO",IF(AND(COMPARATIVO!$H844="A",COMPARATIVO!$N844="B"),"GIRO BAIXO",IF(AND(COMPARATIVO!$H844="A",COMPARATIVO!$N844="C"),"GIRO MUITO BAIXO",IF(AND(COMPARATIVO!$H844="B",COMPARATIVO!$N844="A"),"GIRO ALTO",IF(AND(COMPARATIVO!$H844="B",COMPARATIVO!$N844="C"),"GIRO BAIXO",IF(AND(COMPARATIVO!$H844="C",COMPARATIVO!$N844="A"),"GIRO MUITO ALTO",IF(AND(COMPARATIVO!$H844="C",COMPARATIVO!$N844="B"),"GIRO ALTO",""))))))))</f>
        <v>#N/A</v>
      </c>
    </row>
    <row r="845" spans="1:15" x14ac:dyDescent="0.25">
      <c r="A845" s="200">
        <f>'CURVA ABC'!A849</f>
        <v>0</v>
      </c>
      <c r="B845" s="200" t="str">
        <f>IFERROR(VLOOKUP(Tabela5[[#This Row],[PRODUTO]],CADASTRO!$B$2:$C$393,2,0),"")</f>
        <v/>
      </c>
      <c r="C845" s="200">
        <f>'CURVA ABC'!B849</f>
        <v>0</v>
      </c>
      <c r="D845" s="194">
        <f>'CURVA ABC'!C849</f>
        <v>0</v>
      </c>
      <c r="E845" s="194">
        <f>'CURVA ABC'!D849</f>
        <v>0</v>
      </c>
      <c r="F845" s="195">
        <f>IFERROR(Tabela5[[#This Row],[VALOR]]/'CURVA ABC'!$C$2,0)</f>
        <v>0</v>
      </c>
      <c r="G845" s="195">
        <f>'CURVA ABC'!E849</f>
        <v>0</v>
      </c>
      <c r="H845" s="196" t="str">
        <f>'CURVA ABC'!F849</f>
        <v/>
      </c>
      <c r="I845" s="196" t="e">
        <f>VLOOKUP(Tabela5[[#This Row],[PRODUTO]],'CURVA ABC'!$H$10:$M$404,2,0)</f>
        <v>#N/A</v>
      </c>
      <c r="J845" s="194" t="e">
        <f>VLOOKUP(Tabela5[[#This Row],[PRODUTO]],'CURVA ABC'!$H$10:$M$404,3,0)</f>
        <v>#N/A</v>
      </c>
      <c r="K845" s="194" t="e">
        <f>VLOOKUP(Tabela5[[#This Row],[PRODUTO]],'CURVA ABC'!$H$10:$M$404,4,0)</f>
        <v>#N/A</v>
      </c>
      <c r="L845" s="195">
        <f>IFERROR(Tabela5[[#This Row],[VALOR.]]/'CURVA ABC'!$J$2,0)</f>
        <v>0</v>
      </c>
      <c r="M845" s="195" t="e">
        <f>VLOOKUP(Tabela5[[#This Row],[PRODUTO]],'CURVA ABC'!$H$10:$M$404,5,0)</f>
        <v>#N/A</v>
      </c>
      <c r="N845" s="196" t="e">
        <f>VLOOKUP(Tabela5[[#This Row],[PRODUTO]],'CURVA ABC'!$H$10:$M$404,6,0)</f>
        <v>#N/A</v>
      </c>
      <c r="O845" s="194" t="e">
        <f>IF(AND(COMPARATIVO!$H845="",COMPARATIVO!$N845=""),"",IF(COMPARATIVO!$H845=COMPARATIVO!$N845,"EQUILIBRADO",IF(AND(COMPARATIVO!$H845="A",COMPARATIVO!$N845="B"),"GIRO BAIXO",IF(AND(COMPARATIVO!$H845="A",COMPARATIVO!$N845="C"),"GIRO MUITO BAIXO",IF(AND(COMPARATIVO!$H845="B",COMPARATIVO!$N845="A"),"GIRO ALTO",IF(AND(COMPARATIVO!$H845="B",COMPARATIVO!$N845="C"),"GIRO BAIXO",IF(AND(COMPARATIVO!$H845="C",COMPARATIVO!$N845="A"),"GIRO MUITO ALTO",IF(AND(COMPARATIVO!$H845="C",COMPARATIVO!$N845="B"),"GIRO ALTO",""))))))))</f>
        <v>#N/A</v>
      </c>
    </row>
    <row r="846" spans="1:15" x14ac:dyDescent="0.25">
      <c r="A846" s="201">
        <f>'CURVA ABC'!A850</f>
        <v>0</v>
      </c>
      <c r="B846" s="201" t="str">
        <f>IFERROR(VLOOKUP(Tabela5[[#This Row],[PRODUTO]],CADASTRO!$B$2:$C$393,2,0),"")</f>
        <v/>
      </c>
      <c r="C846" s="201">
        <f>'CURVA ABC'!B850</f>
        <v>0</v>
      </c>
      <c r="D846" s="197">
        <f>'CURVA ABC'!C850</f>
        <v>0</v>
      </c>
      <c r="E846" s="197">
        <f>'CURVA ABC'!D850</f>
        <v>0</v>
      </c>
      <c r="F846" s="198">
        <f>IFERROR(Tabela5[[#This Row],[VALOR]]/'CURVA ABC'!$C$2,0)</f>
        <v>0</v>
      </c>
      <c r="G846" s="198">
        <f>'CURVA ABC'!E850</f>
        <v>0</v>
      </c>
      <c r="H846" s="199" t="str">
        <f>'CURVA ABC'!F850</f>
        <v/>
      </c>
      <c r="I846" s="199" t="e">
        <f>VLOOKUP(Tabela5[[#This Row],[PRODUTO]],'CURVA ABC'!$H$10:$M$404,2,0)</f>
        <v>#N/A</v>
      </c>
      <c r="J846" s="197" t="e">
        <f>VLOOKUP(Tabela5[[#This Row],[PRODUTO]],'CURVA ABC'!$H$10:$M$404,3,0)</f>
        <v>#N/A</v>
      </c>
      <c r="K846" s="197" t="e">
        <f>VLOOKUP(Tabela5[[#This Row],[PRODUTO]],'CURVA ABC'!$H$10:$M$404,4,0)</f>
        <v>#N/A</v>
      </c>
      <c r="L846" s="198">
        <f>IFERROR(Tabela5[[#This Row],[VALOR.]]/'CURVA ABC'!$J$2,0)</f>
        <v>0</v>
      </c>
      <c r="M846" s="198" t="e">
        <f>VLOOKUP(Tabela5[[#This Row],[PRODUTO]],'CURVA ABC'!$H$10:$M$404,5,0)</f>
        <v>#N/A</v>
      </c>
      <c r="N846" s="199" t="e">
        <f>VLOOKUP(Tabela5[[#This Row],[PRODUTO]],'CURVA ABC'!$H$10:$M$404,6,0)</f>
        <v>#N/A</v>
      </c>
      <c r="O846" s="197" t="e">
        <f>IF(AND(COMPARATIVO!$H846="",COMPARATIVO!$N846=""),"",IF(COMPARATIVO!$H846=COMPARATIVO!$N846,"EQUILIBRADO",IF(AND(COMPARATIVO!$H846="A",COMPARATIVO!$N846="B"),"GIRO BAIXO",IF(AND(COMPARATIVO!$H846="A",COMPARATIVO!$N846="C"),"GIRO MUITO BAIXO",IF(AND(COMPARATIVO!$H846="B",COMPARATIVO!$N846="A"),"GIRO ALTO",IF(AND(COMPARATIVO!$H846="B",COMPARATIVO!$N846="C"),"GIRO BAIXO",IF(AND(COMPARATIVO!$H846="C",COMPARATIVO!$N846="A"),"GIRO MUITO ALTO",IF(AND(COMPARATIVO!$H846="C",COMPARATIVO!$N846="B"),"GIRO ALTO",""))))))))</f>
        <v>#N/A</v>
      </c>
    </row>
    <row r="847" spans="1:15" x14ac:dyDescent="0.25">
      <c r="A847" s="200">
        <f>'CURVA ABC'!A851</f>
        <v>0</v>
      </c>
      <c r="B847" s="200" t="str">
        <f>IFERROR(VLOOKUP(Tabela5[[#This Row],[PRODUTO]],CADASTRO!$B$2:$C$393,2,0),"")</f>
        <v/>
      </c>
      <c r="C847" s="200">
        <f>'CURVA ABC'!B851</f>
        <v>0</v>
      </c>
      <c r="D847" s="194">
        <f>'CURVA ABC'!C851</f>
        <v>0</v>
      </c>
      <c r="E847" s="194">
        <f>'CURVA ABC'!D851</f>
        <v>0</v>
      </c>
      <c r="F847" s="195">
        <f>IFERROR(Tabela5[[#This Row],[VALOR]]/'CURVA ABC'!$C$2,0)</f>
        <v>0</v>
      </c>
      <c r="G847" s="195">
        <f>'CURVA ABC'!E851</f>
        <v>0</v>
      </c>
      <c r="H847" s="196" t="str">
        <f>'CURVA ABC'!F851</f>
        <v/>
      </c>
      <c r="I847" s="196" t="e">
        <f>VLOOKUP(Tabela5[[#This Row],[PRODUTO]],'CURVA ABC'!$H$10:$M$404,2,0)</f>
        <v>#N/A</v>
      </c>
      <c r="J847" s="194" t="e">
        <f>VLOOKUP(Tabela5[[#This Row],[PRODUTO]],'CURVA ABC'!$H$10:$M$404,3,0)</f>
        <v>#N/A</v>
      </c>
      <c r="K847" s="194" t="e">
        <f>VLOOKUP(Tabela5[[#This Row],[PRODUTO]],'CURVA ABC'!$H$10:$M$404,4,0)</f>
        <v>#N/A</v>
      </c>
      <c r="L847" s="195">
        <f>IFERROR(Tabela5[[#This Row],[VALOR.]]/'CURVA ABC'!$J$2,0)</f>
        <v>0</v>
      </c>
      <c r="M847" s="195" t="e">
        <f>VLOOKUP(Tabela5[[#This Row],[PRODUTO]],'CURVA ABC'!$H$10:$M$404,5,0)</f>
        <v>#N/A</v>
      </c>
      <c r="N847" s="196" t="e">
        <f>VLOOKUP(Tabela5[[#This Row],[PRODUTO]],'CURVA ABC'!$H$10:$M$404,6,0)</f>
        <v>#N/A</v>
      </c>
      <c r="O847" s="194" t="e">
        <f>IF(AND(COMPARATIVO!$H847="",COMPARATIVO!$N847=""),"",IF(COMPARATIVO!$H847=COMPARATIVO!$N847,"EQUILIBRADO",IF(AND(COMPARATIVO!$H847="A",COMPARATIVO!$N847="B"),"GIRO BAIXO",IF(AND(COMPARATIVO!$H847="A",COMPARATIVO!$N847="C"),"GIRO MUITO BAIXO",IF(AND(COMPARATIVO!$H847="B",COMPARATIVO!$N847="A"),"GIRO ALTO",IF(AND(COMPARATIVO!$H847="B",COMPARATIVO!$N847="C"),"GIRO BAIXO",IF(AND(COMPARATIVO!$H847="C",COMPARATIVO!$N847="A"),"GIRO MUITO ALTO",IF(AND(COMPARATIVO!$H847="C",COMPARATIVO!$N847="B"),"GIRO ALTO",""))))))))</f>
        <v>#N/A</v>
      </c>
    </row>
    <row r="848" spans="1:15" x14ac:dyDescent="0.25">
      <c r="A848" s="201">
        <f>'CURVA ABC'!A852</f>
        <v>0</v>
      </c>
      <c r="B848" s="201" t="str">
        <f>IFERROR(VLOOKUP(Tabela5[[#This Row],[PRODUTO]],CADASTRO!$B$2:$C$393,2,0),"")</f>
        <v/>
      </c>
      <c r="C848" s="201">
        <f>'CURVA ABC'!B852</f>
        <v>0</v>
      </c>
      <c r="D848" s="197">
        <f>'CURVA ABC'!C852</f>
        <v>0</v>
      </c>
      <c r="E848" s="197">
        <f>'CURVA ABC'!D852</f>
        <v>0</v>
      </c>
      <c r="F848" s="198">
        <f>IFERROR(Tabela5[[#This Row],[VALOR]]/'CURVA ABC'!$C$2,0)</f>
        <v>0</v>
      </c>
      <c r="G848" s="198">
        <f>'CURVA ABC'!E852</f>
        <v>0</v>
      </c>
      <c r="H848" s="199" t="str">
        <f>'CURVA ABC'!F852</f>
        <v/>
      </c>
      <c r="I848" s="199" t="e">
        <f>VLOOKUP(Tabela5[[#This Row],[PRODUTO]],'CURVA ABC'!$H$10:$M$404,2,0)</f>
        <v>#N/A</v>
      </c>
      <c r="J848" s="197" t="e">
        <f>VLOOKUP(Tabela5[[#This Row],[PRODUTO]],'CURVA ABC'!$H$10:$M$404,3,0)</f>
        <v>#N/A</v>
      </c>
      <c r="K848" s="197" t="e">
        <f>VLOOKUP(Tabela5[[#This Row],[PRODUTO]],'CURVA ABC'!$H$10:$M$404,4,0)</f>
        <v>#N/A</v>
      </c>
      <c r="L848" s="198">
        <f>IFERROR(Tabela5[[#This Row],[VALOR.]]/'CURVA ABC'!$J$2,0)</f>
        <v>0</v>
      </c>
      <c r="M848" s="198" t="e">
        <f>VLOOKUP(Tabela5[[#This Row],[PRODUTO]],'CURVA ABC'!$H$10:$M$404,5,0)</f>
        <v>#N/A</v>
      </c>
      <c r="N848" s="199" t="e">
        <f>VLOOKUP(Tabela5[[#This Row],[PRODUTO]],'CURVA ABC'!$H$10:$M$404,6,0)</f>
        <v>#N/A</v>
      </c>
      <c r="O848" s="197" t="e">
        <f>IF(AND(COMPARATIVO!$H848="",COMPARATIVO!$N848=""),"",IF(COMPARATIVO!$H848=COMPARATIVO!$N848,"EQUILIBRADO",IF(AND(COMPARATIVO!$H848="A",COMPARATIVO!$N848="B"),"GIRO BAIXO",IF(AND(COMPARATIVO!$H848="A",COMPARATIVO!$N848="C"),"GIRO MUITO BAIXO",IF(AND(COMPARATIVO!$H848="B",COMPARATIVO!$N848="A"),"GIRO ALTO",IF(AND(COMPARATIVO!$H848="B",COMPARATIVO!$N848="C"),"GIRO BAIXO",IF(AND(COMPARATIVO!$H848="C",COMPARATIVO!$N848="A"),"GIRO MUITO ALTO",IF(AND(COMPARATIVO!$H848="C",COMPARATIVO!$N848="B"),"GIRO ALTO",""))))))))</f>
        <v>#N/A</v>
      </c>
    </row>
    <row r="849" spans="1:15" x14ac:dyDescent="0.25">
      <c r="A849" s="200">
        <f>'CURVA ABC'!A853</f>
        <v>0</v>
      </c>
      <c r="B849" s="200" t="str">
        <f>IFERROR(VLOOKUP(Tabela5[[#This Row],[PRODUTO]],CADASTRO!$B$2:$C$393,2,0),"")</f>
        <v/>
      </c>
      <c r="C849" s="200">
        <f>'CURVA ABC'!B853</f>
        <v>0</v>
      </c>
      <c r="D849" s="194">
        <f>'CURVA ABC'!C853</f>
        <v>0</v>
      </c>
      <c r="E849" s="194">
        <f>'CURVA ABC'!D853</f>
        <v>0</v>
      </c>
      <c r="F849" s="195">
        <f>IFERROR(Tabela5[[#This Row],[VALOR]]/'CURVA ABC'!$C$2,0)</f>
        <v>0</v>
      </c>
      <c r="G849" s="195">
        <f>'CURVA ABC'!E853</f>
        <v>0</v>
      </c>
      <c r="H849" s="196" t="str">
        <f>'CURVA ABC'!F853</f>
        <v/>
      </c>
      <c r="I849" s="196" t="e">
        <f>VLOOKUP(Tabela5[[#This Row],[PRODUTO]],'CURVA ABC'!$H$10:$M$404,2,0)</f>
        <v>#N/A</v>
      </c>
      <c r="J849" s="194" t="e">
        <f>VLOOKUP(Tabela5[[#This Row],[PRODUTO]],'CURVA ABC'!$H$10:$M$404,3,0)</f>
        <v>#N/A</v>
      </c>
      <c r="K849" s="194" t="e">
        <f>VLOOKUP(Tabela5[[#This Row],[PRODUTO]],'CURVA ABC'!$H$10:$M$404,4,0)</f>
        <v>#N/A</v>
      </c>
      <c r="L849" s="195">
        <f>IFERROR(Tabela5[[#This Row],[VALOR.]]/'CURVA ABC'!$J$2,0)</f>
        <v>0</v>
      </c>
      <c r="M849" s="195" t="e">
        <f>VLOOKUP(Tabela5[[#This Row],[PRODUTO]],'CURVA ABC'!$H$10:$M$404,5,0)</f>
        <v>#N/A</v>
      </c>
      <c r="N849" s="196" t="e">
        <f>VLOOKUP(Tabela5[[#This Row],[PRODUTO]],'CURVA ABC'!$H$10:$M$404,6,0)</f>
        <v>#N/A</v>
      </c>
      <c r="O849" s="194" t="e">
        <f>IF(AND(COMPARATIVO!$H849="",COMPARATIVO!$N849=""),"",IF(COMPARATIVO!$H849=COMPARATIVO!$N849,"EQUILIBRADO",IF(AND(COMPARATIVO!$H849="A",COMPARATIVO!$N849="B"),"GIRO BAIXO",IF(AND(COMPARATIVO!$H849="A",COMPARATIVO!$N849="C"),"GIRO MUITO BAIXO",IF(AND(COMPARATIVO!$H849="B",COMPARATIVO!$N849="A"),"GIRO ALTO",IF(AND(COMPARATIVO!$H849="B",COMPARATIVO!$N849="C"),"GIRO BAIXO",IF(AND(COMPARATIVO!$H849="C",COMPARATIVO!$N849="A"),"GIRO MUITO ALTO",IF(AND(COMPARATIVO!$H849="C",COMPARATIVO!$N849="B"),"GIRO ALTO",""))))))))</f>
        <v>#N/A</v>
      </c>
    </row>
    <row r="850" spans="1:15" x14ac:dyDescent="0.25">
      <c r="A850" s="201">
        <f>'CURVA ABC'!A854</f>
        <v>0</v>
      </c>
      <c r="B850" s="201" t="str">
        <f>IFERROR(VLOOKUP(Tabela5[[#This Row],[PRODUTO]],CADASTRO!$B$2:$C$393,2,0),"")</f>
        <v/>
      </c>
      <c r="C850" s="201">
        <f>'CURVA ABC'!B854</f>
        <v>0</v>
      </c>
      <c r="D850" s="197">
        <f>'CURVA ABC'!C854</f>
        <v>0</v>
      </c>
      <c r="E850" s="197">
        <f>'CURVA ABC'!D854</f>
        <v>0</v>
      </c>
      <c r="F850" s="198">
        <f>IFERROR(Tabela5[[#This Row],[VALOR]]/'CURVA ABC'!$C$2,0)</f>
        <v>0</v>
      </c>
      <c r="G850" s="198">
        <f>'CURVA ABC'!E854</f>
        <v>0</v>
      </c>
      <c r="H850" s="199" t="str">
        <f>'CURVA ABC'!F854</f>
        <v/>
      </c>
      <c r="I850" s="199" t="e">
        <f>VLOOKUP(Tabela5[[#This Row],[PRODUTO]],'CURVA ABC'!$H$10:$M$404,2,0)</f>
        <v>#N/A</v>
      </c>
      <c r="J850" s="197" t="e">
        <f>VLOOKUP(Tabela5[[#This Row],[PRODUTO]],'CURVA ABC'!$H$10:$M$404,3,0)</f>
        <v>#N/A</v>
      </c>
      <c r="K850" s="197" t="e">
        <f>VLOOKUP(Tabela5[[#This Row],[PRODUTO]],'CURVA ABC'!$H$10:$M$404,4,0)</f>
        <v>#N/A</v>
      </c>
      <c r="L850" s="198">
        <f>IFERROR(Tabela5[[#This Row],[VALOR.]]/'CURVA ABC'!$J$2,0)</f>
        <v>0</v>
      </c>
      <c r="M850" s="198" t="e">
        <f>VLOOKUP(Tabela5[[#This Row],[PRODUTO]],'CURVA ABC'!$H$10:$M$404,5,0)</f>
        <v>#N/A</v>
      </c>
      <c r="N850" s="199" t="e">
        <f>VLOOKUP(Tabela5[[#This Row],[PRODUTO]],'CURVA ABC'!$H$10:$M$404,6,0)</f>
        <v>#N/A</v>
      </c>
      <c r="O850" s="197" t="e">
        <f>IF(AND(COMPARATIVO!$H850="",COMPARATIVO!$N850=""),"",IF(COMPARATIVO!$H850=COMPARATIVO!$N850,"EQUILIBRADO",IF(AND(COMPARATIVO!$H850="A",COMPARATIVO!$N850="B"),"GIRO BAIXO",IF(AND(COMPARATIVO!$H850="A",COMPARATIVO!$N850="C"),"GIRO MUITO BAIXO",IF(AND(COMPARATIVO!$H850="B",COMPARATIVO!$N850="A"),"GIRO ALTO",IF(AND(COMPARATIVO!$H850="B",COMPARATIVO!$N850="C"),"GIRO BAIXO",IF(AND(COMPARATIVO!$H850="C",COMPARATIVO!$N850="A"),"GIRO MUITO ALTO",IF(AND(COMPARATIVO!$H850="C",COMPARATIVO!$N850="B"),"GIRO ALTO",""))))))))</f>
        <v>#N/A</v>
      </c>
    </row>
    <row r="851" spans="1:15" x14ac:dyDescent="0.25">
      <c r="A851" s="200">
        <f>'CURVA ABC'!A855</f>
        <v>0</v>
      </c>
      <c r="B851" s="200" t="str">
        <f>IFERROR(VLOOKUP(Tabela5[[#This Row],[PRODUTO]],CADASTRO!$B$2:$C$393,2,0),"")</f>
        <v/>
      </c>
      <c r="C851" s="200">
        <f>'CURVA ABC'!B855</f>
        <v>0</v>
      </c>
      <c r="D851" s="194">
        <f>'CURVA ABC'!C855</f>
        <v>0</v>
      </c>
      <c r="E851" s="194">
        <f>'CURVA ABC'!D855</f>
        <v>0</v>
      </c>
      <c r="F851" s="195">
        <f>IFERROR(Tabela5[[#This Row],[VALOR]]/'CURVA ABC'!$C$2,0)</f>
        <v>0</v>
      </c>
      <c r="G851" s="195">
        <f>'CURVA ABC'!E855</f>
        <v>0</v>
      </c>
      <c r="H851" s="196" t="str">
        <f>'CURVA ABC'!F855</f>
        <v/>
      </c>
      <c r="I851" s="196" t="e">
        <f>VLOOKUP(Tabela5[[#This Row],[PRODUTO]],'CURVA ABC'!$H$10:$M$404,2,0)</f>
        <v>#N/A</v>
      </c>
      <c r="J851" s="194" t="e">
        <f>VLOOKUP(Tabela5[[#This Row],[PRODUTO]],'CURVA ABC'!$H$10:$M$404,3,0)</f>
        <v>#N/A</v>
      </c>
      <c r="K851" s="194" t="e">
        <f>VLOOKUP(Tabela5[[#This Row],[PRODUTO]],'CURVA ABC'!$H$10:$M$404,4,0)</f>
        <v>#N/A</v>
      </c>
      <c r="L851" s="195">
        <f>IFERROR(Tabela5[[#This Row],[VALOR.]]/'CURVA ABC'!$J$2,0)</f>
        <v>0</v>
      </c>
      <c r="M851" s="195" t="e">
        <f>VLOOKUP(Tabela5[[#This Row],[PRODUTO]],'CURVA ABC'!$H$10:$M$404,5,0)</f>
        <v>#N/A</v>
      </c>
      <c r="N851" s="196" t="e">
        <f>VLOOKUP(Tabela5[[#This Row],[PRODUTO]],'CURVA ABC'!$H$10:$M$404,6,0)</f>
        <v>#N/A</v>
      </c>
      <c r="O851" s="194" t="e">
        <f>IF(AND(COMPARATIVO!$H851="",COMPARATIVO!$N851=""),"",IF(COMPARATIVO!$H851=COMPARATIVO!$N851,"EQUILIBRADO",IF(AND(COMPARATIVO!$H851="A",COMPARATIVO!$N851="B"),"GIRO BAIXO",IF(AND(COMPARATIVO!$H851="A",COMPARATIVO!$N851="C"),"GIRO MUITO BAIXO",IF(AND(COMPARATIVO!$H851="B",COMPARATIVO!$N851="A"),"GIRO ALTO",IF(AND(COMPARATIVO!$H851="B",COMPARATIVO!$N851="C"),"GIRO BAIXO",IF(AND(COMPARATIVO!$H851="C",COMPARATIVO!$N851="A"),"GIRO MUITO ALTO",IF(AND(COMPARATIVO!$H851="C",COMPARATIVO!$N851="B"),"GIRO ALTO",""))))))))</f>
        <v>#N/A</v>
      </c>
    </row>
    <row r="852" spans="1:15" x14ac:dyDescent="0.25">
      <c r="A852" s="201">
        <f>'CURVA ABC'!A856</f>
        <v>0</v>
      </c>
      <c r="B852" s="201" t="str">
        <f>IFERROR(VLOOKUP(Tabela5[[#This Row],[PRODUTO]],CADASTRO!$B$2:$C$393,2,0),"")</f>
        <v/>
      </c>
      <c r="C852" s="201">
        <f>'CURVA ABC'!B856</f>
        <v>0</v>
      </c>
      <c r="D852" s="197">
        <f>'CURVA ABC'!C856</f>
        <v>0</v>
      </c>
      <c r="E852" s="197">
        <f>'CURVA ABC'!D856</f>
        <v>0</v>
      </c>
      <c r="F852" s="198">
        <f>IFERROR(Tabela5[[#This Row],[VALOR]]/'CURVA ABC'!$C$2,0)</f>
        <v>0</v>
      </c>
      <c r="G852" s="198">
        <f>'CURVA ABC'!E856</f>
        <v>0</v>
      </c>
      <c r="H852" s="199" t="str">
        <f>'CURVA ABC'!F856</f>
        <v/>
      </c>
      <c r="I852" s="199" t="e">
        <f>VLOOKUP(Tabela5[[#This Row],[PRODUTO]],'CURVA ABC'!$H$10:$M$404,2,0)</f>
        <v>#N/A</v>
      </c>
      <c r="J852" s="197" t="e">
        <f>VLOOKUP(Tabela5[[#This Row],[PRODUTO]],'CURVA ABC'!$H$10:$M$404,3,0)</f>
        <v>#N/A</v>
      </c>
      <c r="K852" s="197" t="e">
        <f>VLOOKUP(Tabela5[[#This Row],[PRODUTO]],'CURVA ABC'!$H$10:$M$404,4,0)</f>
        <v>#N/A</v>
      </c>
      <c r="L852" s="198">
        <f>IFERROR(Tabela5[[#This Row],[VALOR.]]/'CURVA ABC'!$J$2,0)</f>
        <v>0</v>
      </c>
      <c r="M852" s="198" t="e">
        <f>VLOOKUP(Tabela5[[#This Row],[PRODUTO]],'CURVA ABC'!$H$10:$M$404,5,0)</f>
        <v>#N/A</v>
      </c>
      <c r="N852" s="199" t="e">
        <f>VLOOKUP(Tabela5[[#This Row],[PRODUTO]],'CURVA ABC'!$H$10:$M$404,6,0)</f>
        <v>#N/A</v>
      </c>
      <c r="O852" s="197" t="e">
        <f>IF(AND(COMPARATIVO!$H852="",COMPARATIVO!$N852=""),"",IF(COMPARATIVO!$H852=COMPARATIVO!$N852,"EQUILIBRADO",IF(AND(COMPARATIVO!$H852="A",COMPARATIVO!$N852="B"),"GIRO BAIXO",IF(AND(COMPARATIVO!$H852="A",COMPARATIVO!$N852="C"),"GIRO MUITO BAIXO",IF(AND(COMPARATIVO!$H852="B",COMPARATIVO!$N852="A"),"GIRO ALTO",IF(AND(COMPARATIVO!$H852="B",COMPARATIVO!$N852="C"),"GIRO BAIXO",IF(AND(COMPARATIVO!$H852="C",COMPARATIVO!$N852="A"),"GIRO MUITO ALTO",IF(AND(COMPARATIVO!$H852="C",COMPARATIVO!$N852="B"),"GIRO ALTO",""))))))))</f>
        <v>#N/A</v>
      </c>
    </row>
    <row r="853" spans="1:15" x14ac:dyDescent="0.25">
      <c r="A853" s="200">
        <f>'CURVA ABC'!A857</f>
        <v>0</v>
      </c>
      <c r="B853" s="200" t="str">
        <f>IFERROR(VLOOKUP(Tabela5[[#This Row],[PRODUTO]],CADASTRO!$B$2:$C$393,2,0),"")</f>
        <v/>
      </c>
      <c r="C853" s="200">
        <f>'CURVA ABC'!B857</f>
        <v>0</v>
      </c>
      <c r="D853" s="194">
        <f>'CURVA ABC'!C857</f>
        <v>0</v>
      </c>
      <c r="E853" s="194">
        <f>'CURVA ABC'!D857</f>
        <v>0</v>
      </c>
      <c r="F853" s="195">
        <f>IFERROR(Tabela5[[#This Row],[VALOR]]/'CURVA ABC'!$C$2,0)</f>
        <v>0</v>
      </c>
      <c r="G853" s="195">
        <f>'CURVA ABC'!E857</f>
        <v>0</v>
      </c>
      <c r="H853" s="196" t="str">
        <f>'CURVA ABC'!F857</f>
        <v/>
      </c>
      <c r="I853" s="196" t="e">
        <f>VLOOKUP(Tabela5[[#This Row],[PRODUTO]],'CURVA ABC'!$H$10:$M$404,2,0)</f>
        <v>#N/A</v>
      </c>
      <c r="J853" s="194" t="e">
        <f>VLOOKUP(Tabela5[[#This Row],[PRODUTO]],'CURVA ABC'!$H$10:$M$404,3,0)</f>
        <v>#N/A</v>
      </c>
      <c r="K853" s="194" t="e">
        <f>VLOOKUP(Tabela5[[#This Row],[PRODUTO]],'CURVA ABC'!$H$10:$M$404,4,0)</f>
        <v>#N/A</v>
      </c>
      <c r="L853" s="195">
        <f>IFERROR(Tabela5[[#This Row],[VALOR.]]/'CURVA ABC'!$J$2,0)</f>
        <v>0</v>
      </c>
      <c r="M853" s="195" t="e">
        <f>VLOOKUP(Tabela5[[#This Row],[PRODUTO]],'CURVA ABC'!$H$10:$M$404,5,0)</f>
        <v>#N/A</v>
      </c>
      <c r="N853" s="196" t="e">
        <f>VLOOKUP(Tabela5[[#This Row],[PRODUTO]],'CURVA ABC'!$H$10:$M$404,6,0)</f>
        <v>#N/A</v>
      </c>
      <c r="O853" s="194" t="e">
        <f>IF(AND(COMPARATIVO!$H853="",COMPARATIVO!$N853=""),"",IF(COMPARATIVO!$H853=COMPARATIVO!$N853,"EQUILIBRADO",IF(AND(COMPARATIVO!$H853="A",COMPARATIVO!$N853="B"),"GIRO BAIXO",IF(AND(COMPARATIVO!$H853="A",COMPARATIVO!$N853="C"),"GIRO MUITO BAIXO",IF(AND(COMPARATIVO!$H853="B",COMPARATIVO!$N853="A"),"GIRO ALTO",IF(AND(COMPARATIVO!$H853="B",COMPARATIVO!$N853="C"),"GIRO BAIXO",IF(AND(COMPARATIVO!$H853="C",COMPARATIVO!$N853="A"),"GIRO MUITO ALTO",IF(AND(COMPARATIVO!$H853="C",COMPARATIVO!$N853="B"),"GIRO ALTO",""))))))))</f>
        <v>#N/A</v>
      </c>
    </row>
    <row r="854" spans="1:15" x14ac:dyDescent="0.25">
      <c r="A854" s="201">
        <f>'CURVA ABC'!A858</f>
        <v>0</v>
      </c>
      <c r="B854" s="201" t="str">
        <f>IFERROR(VLOOKUP(Tabela5[[#This Row],[PRODUTO]],CADASTRO!$B$2:$C$393,2,0),"")</f>
        <v/>
      </c>
      <c r="C854" s="201">
        <f>'CURVA ABC'!B858</f>
        <v>0</v>
      </c>
      <c r="D854" s="197">
        <f>'CURVA ABC'!C858</f>
        <v>0</v>
      </c>
      <c r="E854" s="197">
        <f>'CURVA ABC'!D858</f>
        <v>0</v>
      </c>
      <c r="F854" s="198">
        <f>IFERROR(Tabela5[[#This Row],[VALOR]]/'CURVA ABC'!$C$2,0)</f>
        <v>0</v>
      </c>
      <c r="G854" s="198">
        <f>'CURVA ABC'!E858</f>
        <v>0</v>
      </c>
      <c r="H854" s="199" t="str">
        <f>'CURVA ABC'!F858</f>
        <v/>
      </c>
      <c r="I854" s="199" t="e">
        <f>VLOOKUP(Tabela5[[#This Row],[PRODUTO]],'CURVA ABC'!$H$10:$M$404,2,0)</f>
        <v>#N/A</v>
      </c>
      <c r="J854" s="197" t="e">
        <f>VLOOKUP(Tabela5[[#This Row],[PRODUTO]],'CURVA ABC'!$H$10:$M$404,3,0)</f>
        <v>#N/A</v>
      </c>
      <c r="K854" s="197" t="e">
        <f>VLOOKUP(Tabela5[[#This Row],[PRODUTO]],'CURVA ABC'!$H$10:$M$404,4,0)</f>
        <v>#N/A</v>
      </c>
      <c r="L854" s="198">
        <f>IFERROR(Tabela5[[#This Row],[VALOR.]]/'CURVA ABC'!$J$2,0)</f>
        <v>0</v>
      </c>
      <c r="M854" s="198" t="e">
        <f>VLOOKUP(Tabela5[[#This Row],[PRODUTO]],'CURVA ABC'!$H$10:$M$404,5,0)</f>
        <v>#N/A</v>
      </c>
      <c r="N854" s="199" t="e">
        <f>VLOOKUP(Tabela5[[#This Row],[PRODUTO]],'CURVA ABC'!$H$10:$M$404,6,0)</f>
        <v>#N/A</v>
      </c>
      <c r="O854" s="197" t="e">
        <f>IF(AND(COMPARATIVO!$H854="",COMPARATIVO!$N854=""),"",IF(COMPARATIVO!$H854=COMPARATIVO!$N854,"EQUILIBRADO",IF(AND(COMPARATIVO!$H854="A",COMPARATIVO!$N854="B"),"GIRO BAIXO",IF(AND(COMPARATIVO!$H854="A",COMPARATIVO!$N854="C"),"GIRO MUITO BAIXO",IF(AND(COMPARATIVO!$H854="B",COMPARATIVO!$N854="A"),"GIRO ALTO",IF(AND(COMPARATIVO!$H854="B",COMPARATIVO!$N854="C"),"GIRO BAIXO",IF(AND(COMPARATIVO!$H854="C",COMPARATIVO!$N854="A"),"GIRO MUITO ALTO",IF(AND(COMPARATIVO!$H854="C",COMPARATIVO!$N854="B"),"GIRO ALTO",""))))))))</f>
        <v>#N/A</v>
      </c>
    </row>
    <row r="855" spans="1:15" x14ac:dyDescent="0.25">
      <c r="A855" s="200">
        <f>'CURVA ABC'!A859</f>
        <v>0</v>
      </c>
      <c r="B855" s="200" t="str">
        <f>IFERROR(VLOOKUP(Tabela5[[#This Row],[PRODUTO]],CADASTRO!$B$2:$C$393,2,0),"")</f>
        <v/>
      </c>
      <c r="C855" s="200">
        <f>'CURVA ABC'!B859</f>
        <v>0</v>
      </c>
      <c r="D855" s="194">
        <f>'CURVA ABC'!C859</f>
        <v>0</v>
      </c>
      <c r="E855" s="194">
        <f>'CURVA ABC'!D859</f>
        <v>0</v>
      </c>
      <c r="F855" s="195">
        <f>IFERROR(Tabela5[[#This Row],[VALOR]]/'CURVA ABC'!$C$2,0)</f>
        <v>0</v>
      </c>
      <c r="G855" s="195">
        <f>'CURVA ABC'!E859</f>
        <v>0</v>
      </c>
      <c r="H855" s="196" t="str">
        <f>'CURVA ABC'!F859</f>
        <v/>
      </c>
      <c r="I855" s="196" t="e">
        <f>VLOOKUP(Tabela5[[#This Row],[PRODUTO]],'CURVA ABC'!$H$10:$M$404,2,0)</f>
        <v>#N/A</v>
      </c>
      <c r="J855" s="194" t="e">
        <f>VLOOKUP(Tabela5[[#This Row],[PRODUTO]],'CURVA ABC'!$H$10:$M$404,3,0)</f>
        <v>#N/A</v>
      </c>
      <c r="K855" s="194" t="e">
        <f>VLOOKUP(Tabela5[[#This Row],[PRODUTO]],'CURVA ABC'!$H$10:$M$404,4,0)</f>
        <v>#N/A</v>
      </c>
      <c r="L855" s="195">
        <f>IFERROR(Tabela5[[#This Row],[VALOR.]]/'CURVA ABC'!$J$2,0)</f>
        <v>0</v>
      </c>
      <c r="M855" s="195" t="e">
        <f>VLOOKUP(Tabela5[[#This Row],[PRODUTO]],'CURVA ABC'!$H$10:$M$404,5,0)</f>
        <v>#N/A</v>
      </c>
      <c r="N855" s="196" t="e">
        <f>VLOOKUP(Tabela5[[#This Row],[PRODUTO]],'CURVA ABC'!$H$10:$M$404,6,0)</f>
        <v>#N/A</v>
      </c>
      <c r="O855" s="194" t="e">
        <f>IF(AND(COMPARATIVO!$H855="",COMPARATIVO!$N855=""),"",IF(COMPARATIVO!$H855=COMPARATIVO!$N855,"EQUILIBRADO",IF(AND(COMPARATIVO!$H855="A",COMPARATIVO!$N855="B"),"GIRO BAIXO",IF(AND(COMPARATIVO!$H855="A",COMPARATIVO!$N855="C"),"GIRO MUITO BAIXO",IF(AND(COMPARATIVO!$H855="B",COMPARATIVO!$N855="A"),"GIRO ALTO",IF(AND(COMPARATIVO!$H855="B",COMPARATIVO!$N855="C"),"GIRO BAIXO",IF(AND(COMPARATIVO!$H855="C",COMPARATIVO!$N855="A"),"GIRO MUITO ALTO",IF(AND(COMPARATIVO!$H855="C",COMPARATIVO!$N855="B"),"GIRO ALTO",""))))))))</f>
        <v>#N/A</v>
      </c>
    </row>
    <row r="856" spans="1:15" x14ac:dyDescent="0.25">
      <c r="A856" s="201">
        <f>'CURVA ABC'!A860</f>
        <v>0</v>
      </c>
      <c r="B856" s="201" t="str">
        <f>IFERROR(VLOOKUP(Tabela5[[#This Row],[PRODUTO]],CADASTRO!$B$2:$C$393,2,0),"")</f>
        <v/>
      </c>
      <c r="C856" s="201">
        <f>'CURVA ABC'!B860</f>
        <v>0</v>
      </c>
      <c r="D856" s="197">
        <f>'CURVA ABC'!C860</f>
        <v>0</v>
      </c>
      <c r="E856" s="197">
        <f>'CURVA ABC'!D860</f>
        <v>0</v>
      </c>
      <c r="F856" s="198">
        <f>IFERROR(Tabela5[[#This Row],[VALOR]]/'CURVA ABC'!$C$2,0)</f>
        <v>0</v>
      </c>
      <c r="G856" s="198">
        <f>'CURVA ABC'!E860</f>
        <v>0</v>
      </c>
      <c r="H856" s="199" t="str">
        <f>'CURVA ABC'!F860</f>
        <v/>
      </c>
      <c r="I856" s="199" t="e">
        <f>VLOOKUP(Tabela5[[#This Row],[PRODUTO]],'CURVA ABC'!$H$10:$M$404,2,0)</f>
        <v>#N/A</v>
      </c>
      <c r="J856" s="197" t="e">
        <f>VLOOKUP(Tabela5[[#This Row],[PRODUTO]],'CURVA ABC'!$H$10:$M$404,3,0)</f>
        <v>#N/A</v>
      </c>
      <c r="K856" s="197" t="e">
        <f>VLOOKUP(Tabela5[[#This Row],[PRODUTO]],'CURVA ABC'!$H$10:$M$404,4,0)</f>
        <v>#N/A</v>
      </c>
      <c r="L856" s="198">
        <f>IFERROR(Tabela5[[#This Row],[VALOR.]]/'CURVA ABC'!$J$2,0)</f>
        <v>0</v>
      </c>
      <c r="M856" s="198" t="e">
        <f>VLOOKUP(Tabela5[[#This Row],[PRODUTO]],'CURVA ABC'!$H$10:$M$404,5,0)</f>
        <v>#N/A</v>
      </c>
      <c r="N856" s="199" t="e">
        <f>VLOOKUP(Tabela5[[#This Row],[PRODUTO]],'CURVA ABC'!$H$10:$M$404,6,0)</f>
        <v>#N/A</v>
      </c>
      <c r="O856" s="197" t="e">
        <f>IF(AND(COMPARATIVO!$H856="",COMPARATIVO!$N856=""),"",IF(COMPARATIVO!$H856=COMPARATIVO!$N856,"EQUILIBRADO",IF(AND(COMPARATIVO!$H856="A",COMPARATIVO!$N856="B"),"GIRO BAIXO",IF(AND(COMPARATIVO!$H856="A",COMPARATIVO!$N856="C"),"GIRO MUITO BAIXO",IF(AND(COMPARATIVO!$H856="B",COMPARATIVO!$N856="A"),"GIRO ALTO",IF(AND(COMPARATIVO!$H856="B",COMPARATIVO!$N856="C"),"GIRO BAIXO",IF(AND(COMPARATIVO!$H856="C",COMPARATIVO!$N856="A"),"GIRO MUITO ALTO",IF(AND(COMPARATIVO!$H856="C",COMPARATIVO!$N856="B"),"GIRO ALTO",""))))))))</f>
        <v>#N/A</v>
      </c>
    </row>
    <row r="857" spans="1:15" x14ac:dyDescent="0.25">
      <c r="A857" s="200">
        <f>'CURVA ABC'!A861</f>
        <v>0</v>
      </c>
      <c r="B857" s="200" t="str">
        <f>IFERROR(VLOOKUP(Tabela5[[#This Row],[PRODUTO]],CADASTRO!$B$2:$C$393,2,0),"")</f>
        <v/>
      </c>
      <c r="C857" s="200">
        <f>'CURVA ABC'!B861</f>
        <v>0</v>
      </c>
      <c r="D857" s="194">
        <f>'CURVA ABC'!C861</f>
        <v>0</v>
      </c>
      <c r="E857" s="194">
        <f>'CURVA ABC'!D861</f>
        <v>0</v>
      </c>
      <c r="F857" s="195">
        <f>IFERROR(Tabela5[[#This Row],[VALOR]]/'CURVA ABC'!$C$2,0)</f>
        <v>0</v>
      </c>
      <c r="G857" s="195">
        <f>'CURVA ABC'!E861</f>
        <v>0</v>
      </c>
      <c r="H857" s="196" t="str">
        <f>'CURVA ABC'!F861</f>
        <v/>
      </c>
      <c r="I857" s="196" t="e">
        <f>VLOOKUP(Tabela5[[#This Row],[PRODUTO]],'CURVA ABC'!$H$10:$M$404,2,0)</f>
        <v>#N/A</v>
      </c>
      <c r="J857" s="194" t="e">
        <f>VLOOKUP(Tabela5[[#This Row],[PRODUTO]],'CURVA ABC'!$H$10:$M$404,3,0)</f>
        <v>#N/A</v>
      </c>
      <c r="K857" s="194" t="e">
        <f>VLOOKUP(Tabela5[[#This Row],[PRODUTO]],'CURVA ABC'!$H$10:$M$404,4,0)</f>
        <v>#N/A</v>
      </c>
      <c r="L857" s="195">
        <f>IFERROR(Tabela5[[#This Row],[VALOR.]]/'CURVA ABC'!$J$2,0)</f>
        <v>0</v>
      </c>
      <c r="M857" s="195" t="e">
        <f>VLOOKUP(Tabela5[[#This Row],[PRODUTO]],'CURVA ABC'!$H$10:$M$404,5,0)</f>
        <v>#N/A</v>
      </c>
      <c r="N857" s="196" t="e">
        <f>VLOOKUP(Tabela5[[#This Row],[PRODUTO]],'CURVA ABC'!$H$10:$M$404,6,0)</f>
        <v>#N/A</v>
      </c>
      <c r="O857" s="194" t="e">
        <f>IF(AND(COMPARATIVO!$H857="",COMPARATIVO!$N857=""),"",IF(COMPARATIVO!$H857=COMPARATIVO!$N857,"EQUILIBRADO",IF(AND(COMPARATIVO!$H857="A",COMPARATIVO!$N857="B"),"GIRO BAIXO",IF(AND(COMPARATIVO!$H857="A",COMPARATIVO!$N857="C"),"GIRO MUITO BAIXO",IF(AND(COMPARATIVO!$H857="B",COMPARATIVO!$N857="A"),"GIRO ALTO",IF(AND(COMPARATIVO!$H857="B",COMPARATIVO!$N857="C"),"GIRO BAIXO",IF(AND(COMPARATIVO!$H857="C",COMPARATIVO!$N857="A"),"GIRO MUITO ALTO",IF(AND(COMPARATIVO!$H857="C",COMPARATIVO!$N857="B"),"GIRO ALTO",""))))))))</f>
        <v>#N/A</v>
      </c>
    </row>
    <row r="858" spans="1:15" x14ac:dyDescent="0.25">
      <c r="A858" s="201">
        <f>'CURVA ABC'!A862</f>
        <v>0</v>
      </c>
      <c r="B858" s="201" t="str">
        <f>IFERROR(VLOOKUP(Tabela5[[#This Row],[PRODUTO]],CADASTRO!$B$2:$C$393,2,0),"")</f>
        <v/>
      </c>
      <c r="C858" s="201">
        <f>'CURVA ABC'!B862</f>
        <v>0</v>
      </c>
      <c r="D858" s="197">
        <f>'CURVA ABC'!C862</f>
        <v>0</v>
      </c>
      <c r="E858" s="197">
        <f>'CURVA ABC'!D862</f>
        <v>0</v>
      </c>
      <c r="F858" s="198">
        <f>IFERROR(Tabela5[[#This Row],[VALOR]]/'CURVA ABC'!$C$2,0)</f>
        <v>0</v>
      </c>
      <c r="G858" s="198">
        <f>'CURVA ABC'!E862</f>
        <v>0</v>
      </c>
      <c r="H858" s="199" t="str">
        <f>'CURVA ABC'!F862</f>
        <v/>
      </c>
      <c r="I858" s="199" t="e">
        <f>VLOOKUP(Tabela5[[#This Row],[PRODUTO]],'CURVA ABC'!$H$10:$M$404,2,0)</f>
        <v>#N/A</v>
      </c>
      <c r="J858" s="197" t="e">
        <f>VLOOKUP(Tabela5[[#This Row],[PRODUTO]],'CURVA ABC'!$H$10:$M$404,3,0)</f>
        <v>#N/A</v>
      </c>
      <c r="K858" s="197" t="e">
        <f>VLOOKUP(Tabela5[[#This Row],[PRODUTO]],'CURVA ABC'!$H$10:$M$404,4,0)</f>
        <v>#N/A</v>
      </c>
      <c r="L858" s="198">
        <f>IFERROR(Tabela5[[#This Row],[VALOR.]]/'CURVA ABC'!$J$2,0)</f>
        <v>0</v>
      </c>
      <c r="M858" s="198" t="e">
        <f>VLOOKUP(Tabela5[[#This Row],[PRODUTO]],'CURVA ABC'!$H$10:$M$404,5,0)</f>
        <v>#N/A</v>
      </c>
      <c r="N858" s="199" t="e">
        <f>VLOOKUP(Tabela5[[#This Row],[PRODUTO]],'CURVA ABC'!$H$10:$M$404,6,0)</f>
        <v>#N/A</v>
      </c>
      <c r="O858" s="197" t="e">
        <f>IF(AND(COMPARATIVO!$H858="",COMPARATIVO!$N858=""),"",IF(COMPARATIVO!$H858=COMPARATIVO!$N858,"EQUILIBRADO",IF(AND(COMPARATIVO!$H858="A",COMPARATIVO!$N858="B"),"GIRO BAIXO",IF(AND(COMPARATIVO!$H858="A",COMPARATIVO!$N858="C"),"GIRO MUITO BAIXO",IF(AND(COMPARATIVO!$H858="B",COMPARATIVO!$N858="A"),"GIRO ALTO",IF(AND(COMPARATIVO!$H858="B",COMPARATIVO!$N858="C"),"GIRO BAIXO",IF(AND(COMPARATIVO!$H858="C",COMPARATIVO!$N858="A"),"GIRO MUITO ALTO",IF(AND(COMPARATIVO!$H858="C",COMPARATIVO!$N858="B"),"GIRO ALTO",""))))))))</f>
        <v>#N/A</v>
      </c>
    </row>
    <row r="859" spans="1:15" x14ac:dyDescent="0.25">
      <c r="A859" s="200">
        <f>'CURVA ABC'!A863</f>
        <v>0</v>
      </c>
      <c r="B859" s="200" t="str">
        <f>IFERROR(VLOOKUP(Tabela5[[#This Row],[PRODUTO]],CADASTRO!$B$2:$C$393,2,0),"")</f>
        <v/>
      </c>
      <c r="C859" s="200">
        <f>'CURVA ABC'!B863</f>
        <v>0</v>
      </c>
      <c r="D859" s="194">
        <f>'CURVA ABC'!C863</f>
        <v>0</v>
      </c>
      <c r="E859" s="194">
        <f>'CURVA ABC'!D863</f>
        <v>0</v>
      </c>
      <c r="F859" s="195">
        <f>IFERROR(Tabela5[[#This Row],[VALOR]]/'CURVA ABC'!$C$2,0)</f>
        <v>0</v>
      </c>
      <c r="G859" s="195">
        <f>'CURVA ABC'!E863</f>
        <v>0</v>
      </c>
      <c r="H859" s="196" t="str">
        <f>'CURVA ABC'!F863</f>
        <v/>
      </c>
      <c r="I859" s="196" t="e">
        <f>VLOOKUP(Tabela5[[#This Row],[PRODUTO]],'CURVA ABC'!$H$10:$M$404,2,0)</f>
        <v>#N/A</v>
      </c>
      <c r="J859" s="194" t="e">
        <f>VLOOKUP(Tabela5[[#This Row],[PRODUTO]],'CURVA ABC'!$H$10:$M$404,3,0)</f>
        <v>#N/A</v>
      </c>
      <c r="K859" s="194" t="e">
        <f>VLOOKUP(Tabela5[[#This Row],[PRODUTO]],'CURVA ABC'!$H$10:$M$404,4,0)</f>
        <v>#N/A</v>
      </c>
      <c r="L859" s="195">
        <f>IFERROR(Tabela5[[#This Row],[VALOR.]]/'CURVA ABC'!$J$2,0)</f>
        <v>0</v>
      </c>
      <c r="M859" s="195" t="e">
        <f>VLOOKUP(Tabela5[[#This Row],[PRODUTO]],'CURVA ABC'!$H$10:$M$404,5,0)</f>
        <v>#N/A</v>
      </c>
      <c r="N859" s="196" t="e">
        <f>VLOOKUP(Tabela5[[#This Row],[PRODUTO]],'CURVA ABC'!$H$10:$M$404,6,0)</f>
        <v>#N/A</v>
      </c>
      <c r="O859" s="194" t="e">
        <f>IF(AND(COMPARATIVO!$H859="",COMPARATIVO!$N859=""),"",IF(COMPARATIVO!$H859=COMPARATIVO!$N859,"EQUILIBRADO",IF(AND(COMPARATIVO!$H859="A",COMPARATIVO!$N859="B"),"GIRO BAIXO",IF(AND(COMPARATIVO!$H859="A",COMPARATIVO!$N859="C"),"GIRO MUITO BAIXO",IF(AND(COMPARATIVO!$H859="B",COMPARATIVO!$N859="A"),"GIRO ALTO",IF(AND(COMPARATIVO!$H859="B",COMPARATIVO!$N859="C"),"GIRO BAIXO",IF(AND(COMPARATIVO!$H859="C",COMPARATIVO!$N859="A"),"GIRO MUITO ALTO",IF(AND(COMPARATIVO!$H859="C",COMPARATIVO!$N859="B"),"GIRO ALTO",""))))))))</f>
        <v>#N/A</v>
      </c>
    </row>
    <row r="860" spans="1:15" x14ac:dyDescent="0.25">
      <c r="A860" s="201">
        <f>'CURVA ABC'!A864</f>
        <v>0</v>
      </c>
      <c r="B860" s="201" t="str">
        <f>IFERROR(VLOOKUP(Tabela5[[#This Row],[PRODUTO]],CADASTRO!$B$2:$C$393,2,0),"")</f>
        <v/>
      </c>
      <c r="C860" s="201">
        <f>'CURVA ABC'!B864</f>
        <v>0</v>
      </c>
      <c r="D860" s="197">
        <f>'CURVA ABC'!C864</f>
        <v>0</v>
      </c>
      <c r="E860" s="197">
        <f>'CURVA ABC'!D864</f>
        <v>0</v>
      </c>
      <c r="F860" s="198">
        <f>IFERROR(Tabela5[[#This Row],[VALOR]]/'CURVA ABC'!$C$2,0)</f>
        <v>0</v>
      </c>
      <c r="G860" s="198">
        <f>'CURVA ABC'!E864</f>
        <v>0</v>
      </c>
      <c r="H860" s="199" t="str">
        <f>'CURVA ABC'!F864</f>
        <v/>
      </c>
      <c r="I860" s="199" t="e">
        <f>VLOOKUP(Tabela5[[#This Row],[PRODUTO]],'CURVA ABC'!$H$10:$M$404,2,0)</f>
        <v>#N/A</v>
      </c>
      <c r="J860" s="197" t="e">
        <f>VLOOKUP(Tabela5[[#This Row],[PRODUTO]],'CURVA ABC'!$H$10:$M$404,3,0)</f>
        <v>#N/A</v>
      </c>
      <c r="K860" s="197" t="e">
        <f>VLOOKUP(Tabela5[[#This Row],[PRODUTO]],'CURVA ABC'!$H$10:$M$404,4,0)</f>
        <v>#N/A</v>
      </c>
      <c r="L860" s="198">
        <f>IFERROR(Tabela5[[#This Row],[VALOR.]]/'CURVA ABC'!$J$2,0)</f>
        <v>0</v>
      </c>
      <c r="M860" s="198" t="e">
        <f>VLOOKUP(Tabela5[[#This Row],[PRODUTO]],'CURVA ABC'!$H$10:$M$404,5,0)</f>
        <v>#N/A</v>
      </c>
      <c r="N860" s="199" t="e">
        <f>VLOOKUP(Tabela5[[#This Row],[PRODUTO]],'CURVA ABC'!$H$10:$M$404,6,0)</f>
        <v>#N/A</v>
      </c>
      <c r="O860" s="197" t="e">
        <f>IF(AND(COMPARATIVO!$H860="",COMPARATIVO!$N860=""),"",IF(COMPARATIVO!$H860=COMPARATIVO!$N860,"EQUILIBRADO",IF(AND(COMPARATIVO!$H860="A",COMPARATIVO!$N860="B"),"GIRO BAIXO",IF(AND(COMPARATIVO!$H860="A",COMPARATIVO!$N860="C"),"GIRO MUITO BAIXO",IF(AND(COMPARATIVO!$H860="B",COMPARATIVO!$N860="A"),"GIRO ALTO",IF(AND(COMPARATIVO!$H860="B",COMPARATIVO!$N860="C"),"GIRO BAIXO",IF(AND(COMPARATIVO!$H860="C",COMPARATIVO!$N860="A"),"GIRO MUITO ALTO",IF(AND(COMPARATIVO!$H860="C",COMPARATIVO!$N860="B"),"GIRO ALTO",""))))))))</f>
        <v>#N/A</v>
      </c>
    </row>
    <row r="861" spans="1:15" x14ac:dyDescent="0.25">
      <c r="A861" s="200">
        <f>'CURVA ABC'!A865</f>
        <v>0</v>
      </c>
      <c r="B861" s="200" t="str">
        <f>IFERROR(VLOOKUP(Tabela5[[#This Row],[PRODUTO]],CADASTRO!$B$2:$C$393,2,0),"")</f>
        <v/>
      </c>
      <c r="C861" s="200">
        <f>'CURVA ABC'!B865</f>
        <v>0</v>
      </c>
      <c r="D861" s="194">
        <f>'CURVA ABC'!C865</f>
        <v>0</v>
      </c>
      <c r="E861" s="194">
        <f>'CURVA ABC'!D865</f>
        <v>0</v>
      </c>
      <c r="F861" s="195">
        <f>IFERROR(Tabela5[[#This Row],[VALOR]]/'CURVA ABC'!$C$2,0)</f>
        <v>0</v>
      </c>
      <c r="G861" s="195">
        <f>'CURVA ABC'!E865</f>
        <v>0</v>
      </c>
      <c r="H861" s="196" t="str">
        <f>'CURVA ABC'!F865</f>
        <v/>
      </c>
      <c r="I861" s="196" t="e">
        <f>VLOOKUP(Tabela5[[#This Row],[PRODUTO]],'CURVA ABC'!$H$10:$M$404,2,0)</f>
        <v>#N/A</v>
      </c>
      <c r="J861" s="194" t="e">
        <f>VLOOKUP(Tabela5[[#This Row],[PRODUTO]],'CURVA ABC'!$H$10:$M$404,3,0)</f>
        <v>#N/A</v>
      </c>
      <c r="K861" s="194" t="e">
        <f>VLOOKUP(Tabela5[[#This Row],[PRODUTO]],'CURVA ABC'!$H$10:$M$404,4,0)</f>
        <v>#N/A</v>
      </c>
      <c r="L861" s="195">
        <f>IFERROR(Tabela5[[#This Row],[VALOR.]]/'CURVA ABC'!$J$2,0)</f>
        <v>0</v>
      </c>
      <c r="M861" s="195" t="e">
        <f>VLOOKUP(Tabela5[[#This Row],[PRODUTO]],'CURVA ABC'!$H$10:$M$404,5,0)</f>
        <v>#N/A</v>
      </c>
      <c r="N861" s="196" t="e">
        <f>VLOOKUP(Tabela5[[#This Row],[PRODUTO]],'CURVA ABC'!$H$10:$M$404,6,0)</f>
        <v>#N/A</v>
      </c>
      <c r="O861" s="194" t="e">
        <f>IF(AND(COMPARATIVO!$H861="",COMPARATIVO!$N861=""),"",IF(COMPARATIVO!$H861=COMPARATIVO!$N861,"EQUILIBRADO",IF(AND(COMPARATIVO!$H861="A",COMPARATIVO!$N861="B"),"GIRO BAIXO",IF(AND(COMPARATIVO!$H861="A",COMPARATIVO!$N861="C"),"GIRO MUITO BAIXO",IF(AND(COMPARATIVO!$H861="B",COMPARATIVO!$N861="A"),"GIRO ALTO",IF(AND(COMPARATIVO!$H861="B",COMPARATIVO!$N861="C"),"GIRO BAIXO",IF(AND(COMPARATIVO!$H861="C",COMPARATIVO!$N861="A"),"GIRO MUITO ALTO",IF(AND(COMPARATIVO!$H861="C",COMPARATIVO!$N861="B"),"GIRO ALTO",""))))))))</f>
        <v>#N/A</v>
      </c>
    </row>
    <row r="862" spans="1:15" x14ac:dyDescent="0.25">
      <c r="A862" s="201">
        <f>'CURVA ABC'!A866</f>
        <v>0</v>
      </c>
      <c r="B862" s="201" t="str">
        <f>IFERROR(VLOOKUP(Tabela5[[#This Row],[PRODUTO]],CADASTRO!$B$2:$C$393,2,0),"")</f>
        <v/>
      </c>
      <c r="C862" s="201">
        <f>'CURVA ABC'!B866</f>
        <v>0</v>
      </c>
      <c r="D862" s="197">
        <f>'CURVA ABC'!C866</f>
        <v>0</v>
      </c>
      <c r="E862" s="197">
        <f>'CURVA ABC'!D866</f>
        <v>0</v>
      </c>
      <c r="F862" s="198">
        <f>IFERROR(Tabela5[[#This Row],[VALOR]]/'CURVA ABC'!$C$2,0)</f>
        <v>0</v>
      </c>
      <c r="G862" s="198">
        <f>'CURVA ABC'!E866</f>
        <v>0</v>
      </c>
      <c r="H862" s="199" t="str">
        <f>'CURVA ABC'!F866</f>
        <v/>
      </c>
      <c r="I862" s="199" t="e">
        <f>VLOOKUP(Tabela5[[#This Row],[PRODUTO]],'CURVA ABC'!$H$10:$M$404,2,0)</f>
        <v>#N/A</v>
      </c>
      <c r="J862" s="197" t="e">
        <f>VLOOKUP(Tabela5[[#This Row],[PRODUTO]],'CURVA ABC'!$H$10:$M$404,3,0)</f>
        <v>#N/A</v>
      </c>
      <c r="K862" s="197" t="e">
        <f>VLOOKUP(Tabela5[[#This Row],[PRODUTO]],'CURVA ABC'!$H$10:$M$404,4,0)</f>
        <v>#N/A</v>
      </c>
      <c r="L862" s="198">
        <f>IFERROR(Tabela5[[#This Row],[VALOR.]]/'CURVA ABC'!$J$2,0)</f>
        <v>0</v>
      </c>
      <c r="M862" s="198" t="e">
        <f>VLOOKUP(Tabela5[[#This Row],[PRODUTO]],'CURVA ABC'!$H$10:$M$404,5,0)</f>
        <v>#N/A</v>
      </c>
      <c r="N862" s="199" t="e">
        <f>VLOOKUP(Tabela5[[#This Row],[PRODUTO]],'CURVA ABC'!$H$10:$M$404,6,0)</f>
        <v>#N/A</v>
      </c>
      <c r="O862" s="197" t="e">
        <f>IF(AND(COMPARATIVO!$H862="",COMPARATIVO!$N862=""),"",IF(COMPARATIVO!$H862=COMPARATIVO!$N862,"EQUILIBRADO",IF(AND(COMPARATIVO!$H862="A",COMPARATIVO!$N862="B"),"GIRO BAIXO",IF(AND(COMPARATIVO!$H862="A",COMPARATIVO!$N862="C"),"GIRO MUITO BAIXO",IF(AND(COMPARATIVO!$H862="B",COMPARATIVO!$N862="A"),"GIRO ALTO",IF(AND(COMPARATIVO!$H862="B",COMPARATIVO!$N862="C"),"GIRO BAIXO",IF(AND(COMPARATIVO!$H862="C",COMPARATIVO!$N862="A"),"GIRO MUITO ALTO",IF(AND(COMPARATIVO!$H862="C",COMPARATIVO!$N862="B"),"GIRO ALTO",""))))))))</f>
        <v>#N/A</v>
      </c>
    </row>
    <row r="863" spans="1:15" x14ac:dyDescent="0.25">
      <c r="A863" s="200">
        <f>'CURVA ABC'!A867</f>
        <v>0</v>
      </c>
      <c r="B863" s="200" t="str">
        <f>IFERROR(VLOOKUP(Tabela5[[#This Row],[PRODUTO]],CADASTRO!$B$2:$C$393,2,0),"")</f>
        <v/>
      </c>
      <c r="C863" s="200">
        <f>'CURVA ABC'!B867</f>
        <v>0</v>
      </c>
      <c r="D863" s="194">
        <f>'CURVA ABC'!C867</f>
        <v>0</v>
      </c>
      <c r="E863" s="194">
        <f>'CURVA ABC'!D867</f>
        <v>0</v>
      </c>
      <c r="F863" s="195">
        <f>IFERROR(Tabela5[[#This Row],[VALOR]]/'CURVA ABC'!$C$2,0)</f>
        <v>0</v>
      </c>
      <c r="G863" s="195">
        <f>'CURVA ABC'!E867</f>
        <v>0</v>
      </c>
      <c r="H863" s="196" t="str">
        <f>'CURVA ABC'!F867</f>
        <v/>
      </c>
      <c r="I863" s="196" t="e">
        <f>VLOOKUP(Tabela5[[#This Row],[PRODUTO]],'CURVA ABC'!$H$10:$M$404,2,0)</f>
        <v>#N/A</v>
      </c>
      <c r="J863" s="194" t="e">
        <f>VLOOKUP(Tabela5[[#This Row],[PRODUTO]],'CURVA ABC'!$H$10:$M$404,3,0)</f>
        <v>#N/A</v>
      </c>
      <c r="K863" s="194" t="e">
        <f>VLOOKUP(Tabela5[[#This Row],[PRODUTO]],'CURVA ABC'!$H$10:$M$404,4,0)</f>
        <v>#N/A</v>
      </c>
      <c r="L863" s="195">
        <f>IFERROR(Tabela5[[#This Row],[VALOR.]]/'CURVA ABC'!$J$2,0)</f>
        <v>0</v>
      </c>
      <c r="M863" s="195" t="e">
        <f>VLOOKUP(Tabela5[[#This Row],[PRODUTO]],'CURVA ABC'!$H$10:$M$404,5,0)</f>
        <v>#N/A</v>
      </c>
      <c r="N863" s="196" t="e">
        <f>VLOOKUP(Tabela5[[#This Row],[PRODUTO]],'CURVA ABC'!$H$10:$M$404,6,0)</f>
        <v>#N/A</v>
      </c>
      <c r="O863" s="194" t="e">
        <f>IF(AND(COMPARATIVO!$H863="",COMPARATIVO!$N863=""),"",IF(COMPARATIVO!$H863=COMPARATIVO!$N863,"EQUILIBRADO",IF(AND(COMPARATIVO!$H863="A",COMPARATIVO!$N863="B"),"GIRO BAIXO",IF(AND(COMPARATIVO!$H863="A",COMPARATIVO!$N863="C"),"GIRO MUITO BAIXO",IF(AND(COMPARATIVO!$H863="B",COMPARATIVO!$N863="A"),"GIRO ALTO",IF(AND(COMPARATIVO!$H863="B",COMPARATIVO!$N863="C"),"GIRO BAIXO",IF(AND(COMPARATIVO!$H863="C",COMPARATIVO!$N863="A"),"GIRO MUITO ALTO",IF(AND(COMPARATIVO!$H863="C",COMPARATIVO!$N863="B"),"GIRO ALTO",""))))))))</f>
        <v>#N/A</v>
      </c>
    </row>
    <row r="864" spans="1:15" x14ac:dyDescent="0.25">
      <c r="A864" s="201">
        <f>'CURVA ABC'!A868</f>
        <v>0</v>
      </c>
      <c r="B864" s="201" t="str">
        <f>IFERROR(VLOOKUP(Tabela5[[#This Row],[PRODUTO]],CADASTRO!$B$2:$C$393,2,0),"")</f>
        <v/>
      </c>
      <c r="C864" s="201">
        <f>'CURVA ABC'!B868</f>
        <v>0</v>
      </c>
      <c r="D864" s="197">
        <f>'CURVA ABC'!C868</f>
        <v>0</v>
      </c>
      <c r="E864" s="197">
        <f>'CURVA ABC'!D868</f>
        <v>0</v>
      </c>
      <c r="F864" s="198">
        <f>IFERROR(Tabela5[[#This Row],[VALOR]]/'CURVA ABC'!$C$2,0)</f>
        <v>0</v>
      </c>
      <c r="G864" s="198">
        <f>'CURVA ABC'!E868</f>
        <v>0</v>
      </c>
      <c r="H864" s="199" t="str">
        <f>'CURVA ABC'!F868</f>
        <v/>
      </c>
      <c r="I864" s="199" t="e">
        <f>VLOOKUP(Tabela5[[#This Row],[PRODUTO]],'CURVA ABC'!$H$10:$M$404,2,0)</f>
        <v>#N/A</v>
      </c>
      <c r="J864" s="197" t="e">
        <f>VLOOKUP(Tabela5[[#This Row],[PRODUTO]],'CURVA ABC'!$H$10:$M$404,3,0)</f>
        <v>#N/A</v>
      </c>
      <c r="K864" s="197" t="e">
        <f>VLOOKUP(Tabela5[[#This Row],[PRODUTO]],'CURVA ABC'!$H$10:$M$404,4,0)</f>
        <v>#N/A</v>
      </c>
      <c r="L864" s="198">
        <f>IFERROR(Tabela5[[#This Row],[VALOR.]]/'CURVA ABC'!$J$2,0)</f>
        <v>0</v>
      </c>
      <c r="M864" s="198" t="e">
        <f>VLOOKUP(Tabela5[[#This Row],[PRODUTO]],'CURVA ABC'!$H$10:$M$404,5,0)</f>
        <v>#N/A</v>
      </c>
      <c r="N864" s="199" t="e">
        <f>VLOOKUP(Tabela5[[#This Row],[PRODUTO]],'CURVA ABC'!$H$10:$M$404,6,0)</f>
        <v>#N/A</v>
      </c>
      <c r="O864" s="197" t="e">
        <f>IF(AND(COMPARATIVO!$H864="",COMPARATIVO!$N864=""),"",IF(COMPARATIVO!$H864=COMPARATIVO!$N864,"EQUILIBRADO",IF(AND(COMPARATIVO!$H864="A",COMPARATIVO!$N864="B"),"GIRO BAIXO",IF(AND(COMPARATIVO!$H864="A",COMPARATIVO!$N864="C"),"GIRO MUITO BAIXO",IF(AND(COMPARATIVO!$H864="B",COMPARATIVO!$N864="A"),"GIRO ALTO",IF(AND(COMPARATIVO!$H864="B",COMPARATIVO!$N864="C"),"GIRO BAIXO",IF(AND(COMPARATIVO!$H864="C",COMPARATIVO!$N864="A"),"GIRO MUITO ALTO",IF(AND(COMPARATIVO!$H864="C",COMPARATIVO!$N864="B"),"GIRO ALTO",""))))))))</f>
        <v>#N/A</v>
      </c>
    </row>
    <row r="865" spans="1:15" x14ac:dyDescent="0.25">
      <c r="A865" s="200">
        <f>'CURVA ABC'!A869</f>
        <v>0</v>
      </c>
      <c r="B865" s="200" t="str">
        <f>IFERROR(VLOOKUP(Tabela5[[#This Row],[PRODUTO]],CADASTRO!$B$2:$C$393,2,0),"")</f>
        <v/>
      </c>
      <c r="C865" s="200">
        <f>'CURVA ABC'!B869</f>
        <v>0</v>
      </c>
      <c r="D865" s="194">
        <f>'CURVA ABC'!C869</f>
        <v>0</v>
      </c>
      <c r="E865" s="194">
        <f>'CURVA ABC'!D869</f>
        <v>0</v>
      </c>
      <c r="F865" s="195">
        <f>IFERROR(Tabela5[[#This Row],[VALOR]]/'CURVA ABC'!$C$2,0)</f>
        <v>0</v>
      </c>
      <c r="G865" s="195">
        <f>'CURVA ABC'!E869</f>
        <v>0</v>
      </c>
      <c r="H865" s="196" t="str">
        <f>'CURVA ABC'!F869</f>
        <v/>
      </c>
      <c r="I865" s="196" t="e">
        <f>VLOOKUP(Tabela5[[#This Row],[PRODUTO]],'CURVA ABC'!$H$10:$M$404,2,0)</f>
        <v>#N/A</v>
      </c>
      <c r="J865" s="194" t="e">
        <f>VLOOKUP(Tabela5[[#This Row],[PRODUTO]],'CURVA ABC'!$H$10:$M$404,3,0)</f>
        <v>#N/A</v>
      </c>
      <c r="K865" s="194" t="e">
        <f>VLOOKUP(Tabela5[[#This Row],[PRODUTO]],'CURVA ABC'!$H$10:$M$404,4,0)</f>
        <v>#N/A</v>
      </c>
      <c r="L865" s="195">
        <f>IFERROR(Tabela5[[#This Row],[VALOR.]]/'CURVA ABC'!$J$2,0)</f>
        <v>0</v>
      </c>
      <c r="M865" s="195" t="e">
        <f>VLOOKUP(Tabela5[[#This Row],[PRODUTO]],'CURVA ABC'!$H$10:$M$404,5,0)</f>
        <v>#N/A</v>
      </c>
      <c r="N865" s="196" t="e">
        <f>VLOOKUP(Tabela5[[#This Row],[PRODUTO]],'CURVA ABC'!$H$10:$M$404,6,0)</f>
        <v>#N/A</v>
      </c>
      <c r="O865" s="194" t="e">
        <f>IF(AND(COMPARATIVO!$H865="",COMPARATIVO!$N865=""),"",IF(COMPARATIVO!$H865=COMPARATIVO!$N865,"EQUILIBRADO",IF(AND(COMPARATIVO!$H865="A",COMPARATIVO!$N865="B"),"GIRO BAIXO",IF(AND(COMPARATIVO!$H865="A",COMPARATIVO!$N865="C"),"GIRO MUITO BAIXO",IF(AND(COMPARATIVO!$H865="B",COMPARATIVO!$N865="A"),"GIRO ALTO",IF(AND(COMPARATIVO!$H865="B",COMPARATIVO!$N865="C"),"GIRO BAIXO",IF(AND(COMPARATIVO!$H865="C",COMPARATIVO!$N865="A"),"GIRO MUITO ALTO",IF(AND(COMPARATIVO!$H865="C",COMPARATIVO!$N865="B"),"GIRO ALTO",""))))))))</f>
        <v>#N/A</v>
      </c>
    </row>
    <row r="866" spans="1:15" x14ac:dyDescent="0.25">
      <c r="A866" s="201">
        <f>'CURVA ABC'!A870</f>
        <v>0</v>
      </c>
      <c r="B866" s="201" t="str">
        <f>IFERROR(VLOOKUP(Tabela5[[#This Row],[PRODUTO]],CADASTRO!$B$2:$C$393,2,0),"")</f>
        <v/>
      </c>
      <c r="C866" s="201">
        <f>'CURVA ABC'!B870</f>
        <v>0</v>
      </c>
      <c r="D866" s="197">
        <f>'CURVA ABC'!C870</f>
        <v>0</v>
      </c>
      <c r="E866" s="197">
        <f>'CURVA ABC'!D870</f>
        <v>0</v>
      </c>
      <c r="F866" s="198">
        <f>IFERROR(Tabela5[[#This Row],[VALOR]]/'CURVA ABC'!$C$2,0)</f>
        <v>0</v>
      </c>
      <c r="G866" s="198">
        <f>'CURVA ABC'!E870</f>
        <v>0</v>
      </c>
      <c r="H866" s="199" t="str">
        <f>'CURVA ABC'!F870</f>
        <v/>
      </c>
      <c r="I866" s="199" t="e">
        <f>VLOOKUP(Tabela5[[#This Row],[PRODUTO]],'CURVA ABC'!$H$10:$M$404,2,0)</f>
        <v>#N/A</v>
      </c>
      <c r="J866" s="197" t="e">
        <f>VLOOKUP(Tabela5[[#This Row],[PRODUTO]],'CURVA ABC'!$H$10:$M$404,3,0)</f>
        <v>#N/A</v>
      </c>
      <c r="K866" s="197" t="e">
        <f>VLOOKUP(Tabela5[[#This Row],[PRODUTO]],'CURVA ABC'!$H$10:$M$404,4,0)</f>
        <v>#N/A</v>
      </c>
      <c r="L866" s="198">
        <f>IFERROR(Tabela5[[#This Row],[VALOR.]]/'CURVA ABC'!$J$2,0)</f>
        <v>0</v>
      </c>
      <c r="M866" s="198" t="e">
        <f>VLOOKUP(Tabela5[[#This Row],[PRODUTO]],'CURVA ABC'!$H$10:$M$404,5,0)</f>
        <v>#N/A</v>
      </c>
      <c r="N866" s="199" t="e">
        <f>VLOOKUP(Tabela5[[#This Row],[PRODUTO]],'CURVA ABC'!$H$10:$M$404,6,0)</f>
        <v>#N/A</v>
      </c>
      <c r="O866" s="197" t="e">
        <f>IF(AND(COMPARATIVO!$H866="",COMPARATIVO!$N866=""),"",IF(COMPARATIVO!$H866=COMPARATIVO!$N866,"EQUILIBRADO",IF(AND(COMPARATIVO!$H866="A",COMPARATIVO!$N866="B"),"GIRO BAIXO",IF(AND(COMPARATIVO!$H866="A",COMPARATIVO!$N866="C"),"GIRO MUITO BAIXO",IF(AND(COMPARATIVO!$H866="B",COMPARATIVO!$N866="A"),"GIRO ALTO",IF(AND(COMPARATIVO!$H866="B",COMPARATIVO!$N866="C"),"GIRO BAIXO",IF(AND(COMPARATIVO!$H866="C",COMPARATIVO!$N866="A"),"GIRO MUITO ALTO",IF(AND(COMPARATIVO!$H866="C",COMPARATIVO!$N866="B"),"GIRO ALTO",""))))))))</f>
        <v>#N/A</v>
      </c>
    </row>
    <row r="867" spans="1:15" x14ac:dyDescent="0.25">
      <c r="A867" s="200">
        <f>'CURVA ABC'!A871</f>
        <v>0</v>
      </c>
      <c r="B867" s="200" t="str">
        <f>IFERROR(VLOOKUP(Tabela5[[#This Row],[PRODUTO]],CADASTRO!$B$2:$C$393,2,0),"")</f>
        <v/>
      </c>
      <c r="C867" s="200">
        <f>'CURVA ABC'!B871</f>
        <v>0</v>
      </c>
      <c r="D867" s="194">
        <f>'CURVA ABC'!C871</f>
        <v>0</v>
      </c>
      <c r="E867" s="194">
        <f>'CURVA ABC'!D871</f>
        <v>0</v>
      </c>
      <c r="F867" s="195">
        <f>IFERROR(Tabela5[[#This Row],[VALOR]]/'CURVA ABC'!$C$2,0)</f>
        <v>0</v>
      </c>
      <c r="G867" s="195">
        <f>'CURVA ABC'!E871</f>
        <v>0</v>
      </c>
      <c r="H867" s="196" t="str">
        <f>'CURVA ABC'!F871</f>
        <v/>
      </c>
      <c r="I867" s="196" t="e">
        <f>VLOOKUP(Tabela5[[#This Row],[PRODUTO]],'CURVA ABC'!$H$10:$M$404,2,0)</f>
        <v>#N/A</v>
      </c>
      <c r="J867" s="194" t="e">
        <f>VLOOKUP(Tabela5[[#This Row],[PRODUTO]],'CURVA ABC'!$H$10:$M$404,3,0)</f>
        <v>#N/A</v>
      </c>
      <c r="K867" s="194" t="e">
        <f>VLOOKUP(Tabela5[[#This Row],[PRODUTO]],'CURVA ABC'!$H$10:$M$404,4,0)</f>
        <v>#N/A</v>
      </c>
      <c r="L867" s="195">
        <f>IFERROR(Tabela5[[#This Row],[VALOR.]]/'CURVA ABC'!$J$2,0)</f>
        <v>0</v>
      </c>
      <c r="M867" s="195" t="e">
        <f>VLOOKUP(Tabela5[[#This Row],[PRODUTO]],'CURVA ABC'!$H$10:$M$404,5,0)</f>
        <v>#N/A</v>
      </c>
      <c r="N867" s="196" t="e">
        <f>VLOOKUP(Tabela5[[#This Row],[PRODUTO]],'CURVA ABC'!$H$10:$M$404,6,0)</f>
        <v>#N/A</v>
      </c>
      <c r="O867" s="194" t="e">
        <f>IF(AND(COMPARATIVO!$H867="",COMPARATIVO!$N867=""),"",IF(COMPARATIVO!$H867=COMPARATIVO!$N867,"EQUILIBRADO",IF(AND(COMPARATIVO!$H867="A",COMPARATIVO!$N867="B"),"GIRO BAIXO",IF(AND(COMPARATIVO!$H867="A",COMPARATIVO!$N867="C"),"GIRO MUITO BAIXO",IF(AND(COMPARATIVO!$H867="B",COMPARATIVO!$N867="A"),"GIRO ALTO",IF(AND(COMPARATIVO!$H867="B",COMPARATIVO!$N867="C"),"GIRO BAIXO",IF(AND(COMPARATIVO!$H867="C",COMPARATIVO!$N867="A"),"GIRO MUITO ALTO",IF(AND(COMPARATIVO!$H867="C",COMPARATIVO!$N867="B"),"GIRO ALTO",""))))))))</f>
        <v>#N/A</v>
      </c>
    </row>
    <row r="868" spans="1:15" x14ac:dyDescent="0.25">
      <c r="A868" s="201">
        <f>'CURVA ABC'!A872</f>
        <v>0</v>
      </c>
      <c r="B868" s="201" t="str">
        <f>IFERROR(VLOOKUP(Tabela5[[#This Row],[PRODUTO]],CADASTRO!$B$2:$C$393,2,0),"")</f>
        <v/>
      </c>
      <c r="C868" s="201">
        <f>'CURVA ABC'!B872</f>
        <v>0</v>
      </c>
      <c r="D868" s="197">
        <f>'CURVA ABC'!C872</f>
        <v>0</v>
      </c>
      <c r="E868" s="197">
        <f>'CURVA ABC'!D872</f>
        <v>0</v>
      </c>
      <c r="F868" s="198">
        <f>IFERROR(Tabela5[[#This Row],[VALOR]]/'CURVA ABC'!$C$2,0)</f>
        <v>0</v>
      </c>
      <c r="G868" s="198">
        <f>'CURVA ABC'!E872</f>
        <v>0</v>
      </c>
      <c r="H868" s="199" t="str">
        <f>'CURVA ABC'!F872</f>
        <v/>
      </c>
      <c r="I868" s="199" t="e">
        <f>VLOOKUP(Tabela5[[#This Row],[PRODUTO]],'CURVA ABC'!$H$10:$M$404,2,0)</f>
        <v>#N/A</v>
      </c>
      <c r="J868" s="197" t="e">
        <f>VLOOKUP(Tabela5[[#This Row],[PRODUTO]],'CURVA ABC'!$H$10:$M$404,3,0)</f>
        <v>#N/A</v>
      </c>
      <c r="K868" s="197" t="e">
        <f>VLOOKUP(Tabela5[[#This Row],[PRODUTO]],'CURVA ABC'!$H$10:$M$404,4,0)</f>
        <v>#N/A</v>
      </c>
      <c r="L868" s="198">
        <f>IFERROR(Tabela5[[#This Row],[VALOR.]]/'CURVA ABC'!$J$2,0)</f>
        <v>0</v>
      </c>
      <c r="M868" s="198" t="e">
        <f>VLOOKUP(Tabela5[[#This Row],[PRODUTO]],'CURVA ABC'!$H$10:$M$404,5,0)</f>
        <v>#N/A</v>
      </c>
      <c r="N868" s="199" t="e">
        <f>VLOOKUP(Tabela5[[#This Row],[PRODUTO]],'CURVA ABC'!$H$10:$M$404,6,0)</f>
        <v>#N/A</v>
      </c>
      <c r="O868" s="197" t="e">
        <f>IF(AND(COMPARATIVO!$H868="",COMPARATIVO!$N868=""),"",IF(COMPARATIVO!$H868=COMPARATIVO!$N868,"EQUILIBRADO",IF(AND(COMPARATIVO!$H868="A",COMPARATIVO!$N868="B"),"GIRO BAIXO",IF(AND(COMPARATIVO!$H868="A",COMPARATIVO!$N868="C"),"GIRO MUITO BAIXO",IF(AND(COMPARATIVO!$H868="B",COMPARATIVO!$N868="A"),"GIRO ALTO",IF(AND(COMPARATIVO!$H868="B",COMPARATIVO!$N868="C"),"GIRO BAIXO",IF(AND(COMPARATIVO!$H868="C",COMPARATIVO!$N868="A"),"GIRO MUITO ALTO",IF(AND(COMPARATIVO!$H868="C",COMPARATIVO!$N868="B"),"GIRO ALTO",""))))))))</f>
        <v>#N/A</v>
      </c>
    </row>
    <row r="869" spans="1:15" x14ac:dyDescent="0.25">
      <c r="A869" s="200">
        <f>'CURVA ABC'!A873</f>
        <v>0</v>
      </c>
      <c r="B869" s="200" t="str">
        <f>IFERROR(VLOOKUP(Tabela5[[#This Row],[PRODUTO]],CADASTRO!$B$2:$C$393,2,0),"")</f>
        <v/>
      </c>
      <c r="C869" s="200">
        <f>'CURVA ABC'!B873</f>
        <v>0</v>
      </c>
      <c r="D869" s="194">
        <f>'CURVA ABC'!C873</f>
        <v>0</v>
      </c>
      <c r="E869" s="194">
        <f>'CURVA ABC'!D873</f>
        <v>0</v>
      </c>
      <c r="F869" s="195">
        <f>IFERROR(Tabela5[[#This Row],[VALOR]]/'CURVA ABC'!$C$2,0)</f>
        <v>0</v>
      </c>
      <c r="G869" s="195">
        <f>'CURVA ABC'!E873</f>
        <v>0</v>
      </c>
      <c r="H869" s="196" t="str">
        <f>'CURVA ABC'!F873</f>
        <v/>
      </c>
      <c r="I869" s="196" t="e">
        <f>VLOOKUP(Tabela5[[#This Row],[PRODUTO]],'CURVA ABC'!$H$10:$M$404,2,0)</f>
        <v>#N/A</v>
      </c>
      <c r="J869" s="194" t="e">
        <f>VLOOKUP(Tabela5[[#This Row],[PRODUTO]],'CURVA ABC'!$H$10:$M$404,3,0)</f>
        <v>#N/A</v>
      </c>
      <c r="K869" s="194" t="e">
        <f>VLOOKUP(Tabela5[[#This Row],[PRODUTO]],'CURVA ABC'!$H$10:$M$404,4,0)</f>
        <v>#N/A</v>
      </c>
      <c r="L869" s="195">
        <f>IFERROR(Tabela5[[#This Row],[VALOR.]]/'CURVA ABC'!$J$2,0)</f>
        <v>0</v>
      </c>
      <c r="M869" s="195" t="e">
        <f>VLOOKUP(Tabela5[[#This Row],[PRODUTO]],'CURVA ABC'!$H$10:$M$404,5,0)</f>
        <v>#N/A</v>
      </c>
      <c r="N869" s="196" t="e">
        <f>VLOOKUP(Tabela5[[#This Row],[PRODUTO]],'CURVA ABC'!$H$10:$M$404,6,0)</f>
        <v>#N/A</v>
      </c>
      <c r="O869" s="194" t="e">
        <f>IF(AND(COMPARATIVO!$H869="",COMPARATIVO!$N869=""),"",IF(COMPARATIVO!$H869=COMPARATIVO!$N869,"EQUILIBRADO",IF(AND(COMPARATIVO!$H869="A",COMPARATIVO!$N869="B"),"GIRO BAIXO",IF(AND(COMPARATIVO!$H869="A",COMPARATIVO!$N869="C"),"GIRO MUITO BAIXO",IF(AND(COMPARATIVO!$H869="B",COMPARATIVO!$N869="A"),"GIRO ALTO",IF(AND(COMPARATIVO!$H869="B",COMPARATIVO!$N869="C"),"GIRO BAIXO",IF(AND(COMPARATIVO!$H869="C",COMPARATIVO!$N869="A"),"GIRO MUITO ALTO",IF(AND(COMPARATIVO!$H869="C",COMPARATIVO!$N869="B"),"GIRO ALTO",""))))))))</f>
        <v>#N/A</v>
      </c>
    </row>
    <row r="870" spans="1:15" x14ac:dyDescent="0.25">
      <c r="A870" s="201">
        <f>'CURVA ABC'!A874</f>
        <v>0</v>
      </c>
      <c r="B870" s="201" t="str">
        <f>IFERROR(VLOOKUP(Tabela5[[#This Row],[PRODUTO]],CADASTRO!$B$2:$C$393,2,0),"")</f>
        <v/>
      </c>
      <c r="C870" s="201">
        <f>'CURVA ABC'!B874</f>
        <v>0</v>
      </c>
      <c r="D870" s="197">
        <f>'CURVA ABC'!C874</f>
        <v>0</v>
      </c>
      <c r="E870" s="197">
        <f>'CURVA ABC'!D874</f>
        <v>0</v>
      </c>
      <c r="F870" s="198">
        <f>IFERROR(Tabela5[[#This Row],[VALOR]]/'CURVA ABC'!$C$2,0)</f>
        <v>0</v>
      </c>
      <c r="G870" s="198">
        <f>'CURVA ABC'!E874</f>
        <v>0</v>
      </c>
      <c r="H870" s="199" t="str">
        <f>'CURVA ABC'!F874</f>
        <v/>
      </c>
      <c r="I870" s="199" t="e">
        <f>VLOOKUP(Tabela5[[#This Row],[PRODUTO]],'CURVA ABC'!$H$10:$M$404,2,0)</f>
        <v>#N/A</v>
      </c>
      <c r="J870" s="197" t="e">
        <f>VLOOKUP(Tabela5[[#This Row],[PRODUTO]],'CURVA ABC'!$H$10:$M$404,3,0)</f>
        <v>#N/A</v>
      </c>
      <c r="K870" s="197" t="e">
        <f>VLOOKUP(Tabela5[[#This Row],[PRODUTO]],'CURVA ABC'!$H$10:$M$404,4,0)</f>
        <v>#N/A</v>
      </c>
      <c r="L870" s="198">
        <f>IFERROR(Tabela5[[#This Row],[VALOR.]]/'CURVA ABC'!$J$2,0)</f>
        <v>0</v>
      </c>
      <c r="M870" s="198" t="e">
        <f>VLOOKUP(Tabela5[[#This Row],[PRODUTO]],'CURVA ABC'!$H$10:$M$404,5,0)</f>
        <v>#N/A</v>
      </c>
      <c r="N870" s="199" t="e">
        <f>VLOOKUP(Tabela5[[#This Row],[PRODUTO]],'CURVA ABC'!$H$10:$M$404,6,0)</f>
        <v>#N/A</v>
      </c>
      <c r="O870" s="197" t="e">
        <f>IF(AND(COMPARATIVO!$H870="",COMPARATIVO!$N870=""),"",IF(COMPARATIVO!$H870=COMPARATIVO!$N870,"EQUILIBRADO",IF(AND(COMPARATIVO!$H870="A",COMPARATIVO!$N870="B"),"GIRO BAIXO",IF(AND(COMPARATIVO!$H870="A",COMPARATIVO!$N870="C"),"GIRO MUITO BAIXO",IF(AND(COMPARATIVO!$H870="B",COMPARATIVO!$N870="A"),"GIRO ALTO",IF(AND(COMPARATIVO!$H870="B",COMPARATIVO!$N870="C"),"GIRO BAIXO",IF(AND(COMPARATIVO!$H870="C",COMPARATIVO!$N870="A"),"GIRO MUITO ALTO",IF(AND(COMPARATIVO!$H870="C",COMPARATIVO!$N870="B"),"GIRO ALTO",""))))))))</f>
        <v>#N/A</v>
      </c>
    </row>
    <row r="871" spans="1:15" x14ac:dyDescent="0.25">
      <c r="A871" s="200">
        <f>'CURVA ABC'!A875</f>
        <v>0</v>
      </c>
      <c r="B871" s="200" t="str">
        <f>IFERROR(VLOOKUP(Tabela5[[#This Row],[PRODUTO]],CADASTRO!$B$2:$C$393,2,0),"")</f>
        <v/>
      </c>
      <c r="C871" s="200">
        <f>'CURVA ABC'!B875</f>
        <v>0</v>
      </c>
      <c r="D871" s="194">
        <f>'CURVA ABC'!C875</f>
        <v>0</v>
      </c>
      <c r="E871" s="194">
        <f>'CURVA ABC'!D875</f>
        <v>0</v>
      </c>
      <c r="F871" s="195">
        <f>IFERROR(Tabela5[[#This Row],[VALOR]]/'CURVA ABC'!$C$2,0)</f>
        <v>0</v>
      </c>
      <c r="G871" s="195">
        <f>'CURVA ABC'!E875</f>
        <v>0</v>
      </c>
      <c r="H871" s="196" t="str">
        <f>'CURVA ABC'!F875</f>
        <v/>
      </c>
      <c r="I871" s="196" t="e">
        <f>VLOOKUP(Tabela5[[#This Row],[PRODUTO]],'CURVA ABC'!$H$10:$M$404,2,0)</f>
        <v>#N/A</v>
      </c>
      <c r="J871" s="194" t="e">
        <f>VLOOKUP(Tabela5[[#This Row],[PRODUTO]],'CURVA ABC'!$H$10:$M$404,3,0)</f>
        <v>#N/A</v>
      </c>
      <c r="K871" s="194" t="e">
        <f>VLOOKUP(Tabela5[[#This Row],[PRODUTO]],'CURVA ABC'!$H$10:$M$404,4,0)</f>
        <v>#N/A</v>
      </c>
      <c r="L871" s="195">
        <f>IFERROR(Tabela5[[#This Row],[VALOR.]]/'CURVA ABC'!$J$2,0)</f>
        <v>0</v>
      </c>
      <c r="M871" s="195" t="e">
        <f>VLOOKUP(Tabela5[[#This Row],[PRODUTO]],'CURVA ABC'!$H$10:$M$404,5,0)</f>
        <v>#N/A</v>
      </c>
      <c r="N871" s="196" t="e">
        <f>VLOOKUP(Tabela5[[#This Row],[PRODUTO]],'CURVA ABC'!$H$10:$M$404,6,0)</f>
        <v>#N/A</v>
      </c>
      <c r="O871" s="194" t="e">
        <f>IF(AND(COMPARATIVO!$H871="",COMPARATIVO!$N871=""),"",IF(COMPARATIVO!$H871=COMPARATIVO!$N871,"EQUILIBRADO",IF(AND(COMPARATIVO!$H871="A",COMPARATIVO!$N871="B"),"GIRO BAIXO",IF(AND(COMPARATIVO!$H871="A",COMPARATIVO!$N871="C"),"GIRO MUITO BAIXO",IF(AND(COMPARATIVO!$H871="B",COMPARATIVO!$N871="A"),"GIRO ALTO",IF(AND(COMPARATIVO!$H871="B",COMPARATIVO!$N871="C"),"GIRO BAIXO",IF(AND(COMPARATIVO!$H871="C",COMPARATIVO!$N871="A"),"GIRO MUITO ALTO",IF(AND(COMPARATIVO!$H871="C",COMPARATIVO!$N871="B"),"GIRO ALTO",""))))))))</f>
        <v>#N/A</v>
      </c>
    </row>
    <row r="872" spans="1:15" x14ac:dyDescent="0.25">
      <c r="A872" s="201">
        <f>'CURVA ABC'!A876</f>
        <v>0</v>
      </c>
      <c r="B872" s="201" t="str">
        <f>IFERROR(VLOOKUP(Tabela5[[#This Row],[PRODUTO]],CADASTRO!$B$2:$C$393,2,0),"")</f>
        <v/>
      </c>
      <c r="C872" s="201">
        <f>'CURVA ABC'!B876</f>
        <v>0</v>
      </c>
      <c r="D872" s="197">
        <f>'CURVA ABC'!C876</f>
        <v>0</v>
      </c>
      <c r="E872" s="197">
        <f>'CURVA ABC'!D876</f>
        <v>0</v>
      </c>
      <c r="F872" s="198">
        <f>IFERROR(Tabela5[[#This Row],[VALOR]]/'CURVA ABC'!$C$2,0)</f>
        <v>0</v>
      </c>
      <c r="G872" s="198">
        <f>'CURVA ABC'!E876</f>
        <v>0</v>
      </c>
      <c r="H872" s="199" t="str">
        <f>'CURVA ABC'!F876</f>
        <v/>
      </c>
      <c r="I872" s="199" t="e">
        <f>VLOOKUP(Tabela5[[#This Row],[PRODUTO]],'CURVA ABC'!$H$10:$M$404,2,0)</f>
        <v>#N/A</v>
      </c>
      <c r="J872" s="197" t="e">
        <f>VLOOKUP(Tabela5[[#This Row],[PRODUTO]],'CURVA ABC'!$H$10:$M$404,3,0)</f>
        <v>#N/A</v>
      </c>
      <c r="K872" s="197" t="e">
        <f>VLOOKUP(Tabela5[[#This Row],[PRODUTO]],'CURVA ABC'!$H$10:$M$404,4,0)</f>
        <v>#N/A</v>
      </c>
      <c r="L872" s="198">
        <f>IFERROR(Tabela5[[#This Row],[VALOR.]]/'CURVA ABC'!$J$2,0)</f>
        <v>0</v>
      </c>
      <c r="M872" s="198" t="e">
        <f>VLOOKUP(Tabela5[[#This Row],[PRODUTO]],'CURVA ABC'!$H$10:$M$404,5,0)</f>
        <v>#N/A</v>
      </c>
      <c r="N872" s="199" t="e">
        <f>VLOOKUP(Tabela5[[#This Row],[PRODUTO]],'CURVA ABC'!$H$10:$M$404,6,0)</f>
        <v>#N/A</v>
      </c>
      <c r="O872" s="197" t="e">
        <f>IF(AND(COMPARATIVO!$H872="",COMPARATIVO!$N872=""),"",IF(COMPARATIVO!$H872=COMPARATIVO!$N872,"EQUILIBRADO",IF(AND(COMPARATIVO!$H872="A",COMPARATIVO!$N872="B"),"GIRO BAIXO",IF(AND(COMPARATIVO!$H872="A",COMPARATIVO!$N872="C"),"GIRO MUITO BAIXO",IF(AND(COMPARATIVO!$H872="B",COMPARATIVO!$N872="A"),"GIRO ALTO",IF(AND(COMPARATIVO!$H872="B",COMPARATIVO!$N872="C"),"GIRO BAIXO",IF(AND(COMPARATIVO!$H872="C",COMPARATIVO!$N872="A"),"GIRO MUITO ALTO",IF(AND(COMPARATIVO!$H872="C",COMPARATIVO!$N872="B"),"GIRO ALTO",""))))))))</f>
        <v>#N/A</v>
      </c>
    </row>
    <row r="873" spans="1:15" x14ac:dyDescent="0.25">
      <c r="A873" s="200">
        <f>'CURVA ABC'!A877</f>
        <v>0</v>
      </c>
      <c r="B873" s="200" t="str">
        <f>IFERROR(VLOOKUP(Tabela5[[#This Row],[PRODUTO]],CADASTRO!$B$2:$C$393,2,0),"")</f>
        <v/>
      </c>
      <c r="C873" s="200">
        <f>'CURVA ABC'!B877</f>
        <v>0</v>
      </c>
      <c r="D873" s="194">
        <f>'CURVA ABC'!C877</f>
        <v>0</v>
      </c>
      <c r="E873" s="194">
        <f>'CURVA ABC'!D877</f>
        <v>0</v>
      </c>
      <c r="F873" s="195">
        <f>IFERROR(Tabela5[[#This Row],[VALOR]]/'CURVA ABC'!$C$2,0)</f>
        <v>0</v>
      </c>
      <c r="G873" s="195">
        <f>'CURVA ABC'!E877</f>
        <v>0</v>
      </c>
      <c r="H873" s="196" t="str">
        <f>'CURVA ABC'!F877</f>
        <v/>
      </c>
      <c r="I873" s="196" t="e">
        <f>VLOOKUP(Tabela5[[#This Row],[PRODUTO]],'CURVA ABC'!$H$10:$M$404,2,0)</f>
        <v>#N/A</v>
      </c>
      <c r="J873" s="194" t="e">
        <f>VLOOKUP(Tabela5[[#This Row],[PRODUTO]],'CURVA ABC'!$H$10:$M$404,3,0)</f>
        <v>#N/A</v>
      </c>
      <c r="K873" s="194" t="e">
        <f>VLOOKUP(Tabela5[[#This Row],[PRODUTO]],'CURVA ABC'!$H$10:$M$404,4,0)</f>
        <v>#N/A</v>
      </c>
      <c r="L873" s="195">
        <f>IFERROR(Tabela5[[#This Row],[VALOR.]]/'CURVA ABC'!$J$2,0)</f>
        <v>0</v>
      </c>
      <c r="M873" s="195" t="e">
        <f>VLOOKUP(Tabela5[[#This Row],[PRODUTO]],'CURVA ABC'!$H$10:$M$404,5,0)</f>
        <v>#N/A</v>
      </c>
      <c r="N873" s="196" t="e">
        <f>VLOOKUP(Tabela5[[#This Row],[PRODUTO]],'CURVA ABC'!$H$10:$M$404,6,0)</f>
        <v>#N/A</v>
      </c>
      <c r="O873" s="194" t="e">
        <f>IF(AND(COMPARATIVO!$H873="",COMPARATIVO!$N873=""),"",IF(COMPARATIVO!$H873=COMPARATIVO!$N873,"EQUILIBRADO",IF(AND(COMPARATIVO!$H873="A",COMPARATIVO!$N873="B"),"GIRO BAIXO",IF(AND(COMPARATIVO!$H873="A",COMPARATIVO!$N873="C"),"GIRO MUITO BAIXO",IF(AND(COMPARATIVO!$H873="B",COMPARATIVO!$N873="A"),"GIRO ALTO",IF(AND(COMPARATIVO!$H873="B",COMPARATIVO!$N873="C"),"GIRO BAIXO",IF(AND(COMPARATIVO!$H873="C",COMPARATIVO!$N873="A"),"GIRO MUITO ALTO",IF(AND(COMPARATIVO!$H873="C",COMPARATIVO!$N873="B"),"GIRO ALTO",""))))))))</f>
        <v>#N/A</v>
      </c>
    </row>
    <row r="874" spans="1:15" x14ac:dyDescent="0.25">
      <c r="A874" s="201">
        <f>'CURVA ABC'!A878</f>
        <v>0</v>
      </c>
      <c r="B874" s="201" t="str">
        <f>IFERROR(VLOOKUP(Tabela5[[#This Row],[PRODUTO]],CADASTRO!$B$2:$C$393,2,0),"")</f>
        <v/>
      </c>
      <c r="C874" s="201">
        <f>'CURVA ABC'!B878</f>
        <v>0</v>
      </c>
      <c r="D874" s="197">
        <f>'CURVA ABC'!C878</f>
        <v>0</v>
      </c>
      <c r="E874" s="197">
        <f>'CURVA ABC'!D878</f>
        <v>0</v>
      </c>
      <c r="F874" s="198">
        <f>IFERROR(Tabela5[[#This Row],[VALOR]]/'CURVA ABC'!$C$2,0)</f>
        <v>0</v>
      </c>
      <c r="G874" s="198">
        <f>'CURVA ABC'!E878</f>
        <v>0</v>
      </c>
      <c r="H874" s="199" t="str">
        <f>'CURVA ABC'!F878</f>
        <v/>
      </c>
      <c r="I874" s="199" t="e">
        <f>VLOOKUP(Tabela5[[#This Row],[PRODUTO]],'CURVA ABC'!$H$10:$M$404,2,0)</f>
        <v>#N/A</v>
      </c>
      <c r="J874" s="197" t="e">
        <f>VLOOKUP(Tabela5[[#This Row],[PRODUTO]],'CURVA ABC'!$H$10:$M$404,3,0)</f>
        <v>#N/A</v>
      </c>
      <c r="K874" s="197" t="e">
        <f>VLOOKUP(Tabela5[[#This Row],[PRODUTO]],'CURVA ABC'!$H$10:$M$404,4,0)</f>
        <v>#N/A</v>
      </c>
      <c r="L874" s="198">
        <f>IFERROR(Tabela5[[#This Row],[VALOR.]]/'CURVA ABC'!$J$2,0)</f>
        <v>0</v>
      </c>
      <c r="M874" s="198" t="e">
        <f>VLOOKUP(Tabela5[[#This Row],[PRODUTO]],'CURVA ABC'!$H$10:$M$404,5,0)</f>
        <v>#N/A</v>
      </c>
      <c r="N874" s="199" t="e">
        <f>VLOOKUP(Tabela5[[#This Row],[PRODUTO]],'CURVA ABC'!$H$10:$M$404,6,0)</f>
        <v>#N/A</v>
      </c>
      <c r="O874" s="197" t="e">
        <f>IF(AND(COMPARATIVO!$H874="",COMPARATIVO!$N874=""),"",IF(COMPARATIVO!$H874=COMPARATIVO!$N874,"EQUILIBRADO",IF(AND(COMPARATIVO!$H874="A",COMPARATIVO!$N874="B"),"GIRO BAIXO",IF(AND(COMPARATIVO!$H874="A",COMPARATIVO!$N874="C"),"GIRO MUITO BAIXO",IF(AND(COMPARATIVO!$H874="B",COMPARATIVO!$N874="A"),"GIRO ALTO",IF(AND(COMPARATIVO!$H874="B",COMPARATIVO!$N874="C"),"GIRO BAIXO",IF(AND(COMPARATIVO!$H874="C",COMPARATIVO!$N874="A"),"GIRO MUITO ALTO",IF(AND(COMPARATIVO!$H874="C",COMPARATIVO!$N874="B"),"GIRO ALTO",""))))))))</f>
        <v>#N/A</v>
      </c>
    </row>
    <row r="875" spans="1:15" x14ac:dyDescent="0.25">
      <c r="A875" s="200">
        <f>'CURVA ABC'!A879</f>
        <v>0</v>
      </c>
      <c r="B875" s="200" t="str">
        <f>IFERROR(VLOOKUP(Tabela5[[#This Row],[PRODUTO]],CADASTRO!$B$2:$C$393,2,0),"")</f>
        <v/>
      </c>
      <c r="C875" s="200">
        <f>'CURVA ABC'!B879</f>
        <v>0</v>
      </c>
      <c r="D875" s="194">
        <f>'CURVA ABC'!C879</f>
        <v>0</v>
      </c>
      <c r="E875" s="194">
        <f>'CURVA ABC'!D879</f>
        <v>0</v>
      </c>
      <c r="F875" s="195">
        <f>IFERROR(Tabela5[[#This Row],[VALOR]]/'CURVA ABC'!$C$2,0)</f>
        <v>0</v>
      </c>
      <c r="G875" s="195">
        <f>'CURVA ABC'!E879</f>
        <v>0</v>
      </c>
      <c r="H875" s="196" t="str">
        <f>'CURVA ABC'!F879</f>
        <v/>
      </c>
      <c r="I875" s="196" t="e">
        <f>VLOOKUP(Tabela5[[#This Row],[PRODUTO]],'CURVA ABC'!$H$10:$M$404,2,0)</f>
        <v>#N/A</v>
      </c>
      <c r="J875" s="194" t="e">
        <f>VLOOKUP(Tabela5[[#This Row],[PRODUTO]],'CURVA ABC'!$H$10:$M$404,3,0)</f>
        <v>#N/A</v>
      </c>
      <c r="K875" s="194" t="e">
        <f>VLOOKUP(Tabela5[[#This Row],[PRODUTO]],'CURVA ABC'!$H$10:$M$404,4,0)</f>
        <v>#N/A</v>
      </c>
      <c r="L875" s="195">
        <f>IFERROR(Tabela5[[#This Row],[VALOR.]]/'CURVA ABC'!$J$2,0)</f>
        <v>0</v>
      </c>
      <c r="M875" s="195" t="e">
        <f>VLOOKUP(Tabela5[[#This Row],[PRODUTO]],'CURVA ABC'!$H$10:$M$404,5,0)</f>
        <v>#N/A</v>
      </c>
      <c r="N875" s="196" t="e">
        <f>VLOOKUP(Tabela5[[#This Row],[PRODUTO]],'CURVA ABC'!$H$10:$M$404,6,0)</f>
        <v>#N/A</v>
      </c>
      <c r="O875" s="194" t="e">
        <f>IF(AND(COMPARATIVO!$H875="",COMPARATIVO!$N875=""),"",IF(COMPARATIVO!$H875=COMPARATIVO!$N875,"EQUILIBRADO",IF(AND(COMPARATIVO!$H875="A",COMPARATIVO!$N875="B"),"GIRO BAIXO",IF(AND(COMPARATIVO!$H875="A",COMPARATIVO!$N875="C"),"GIRO MUITO BAIXO",IF(AND(COMPARATIVO!$H875="B",COMPARATIVO!$N875="A"),"GIRO ALTO",IF(AND(COMPARATIVO!$H875="B",COMPARATIVO!$N875="C"),"GIRO BAIXO",IF(AND(COMPARATIVO!$H875="C",COMPARATIVO!$N875="A"),"GIRO MUITO ALTO",IF(AND(COMPARATIVO!$H875="C",COMPARATIVO!$N875="B"),"GIRO ALTO",""))))))))</f>
        <v>#N/A</v>
      </c>
    </row>
    <row r="876" spans="1:15" x14ac:dyDescent="0.25">
      <c r="A876" s="201">
        <f>'CURVA ABC'!A880</f>
        <v>0</v>
      </c>
      <c r="B876" s="201" t="str">
        <f>IFERROR(VLOOKUP(Tabela5[[#This Row],[PRODUTO]],CADASTRO!$B$2:$C$393,2,0),"")</f>
        <v/>
      </c>
      <c r="C876" s="201">
        <f>'CURVA ABC'!B880</f>
        <v>0</v>
      </c>
      <c r="D876" s="197">
        <f>'CURVA ABC'!C880</f>
        <v>0</v>
      </c>
      <c r="E876" s="197">
        <f>'CURVA ABC'!D880</f>
        <v>0</v>
      </c>
      <c r="F876" s="198">
        <f>IFERROR(Tabela5[[#This Row],[VALOR]]/'CURVA ABC'!$C$2,0)</f>
        <v>0</v>
      </c>
      <c r="G876" s="198">
        <f>'CURVA ABC'!E880</f>
        <v>0</v>
      </c>
      <c r="H876" s="199" t="str">
        <f>'CURVA ABC'!F880</f>
        <v/>
      </c>
      <c r="I876" s="199" t="e">
        <f>VLOOKUP(Tabela5[[#This Row],[PRODUTO]],'CURVA ABC'!$H$10:$M$404,2,0)</f>
        <v>#N/A</v>
      </c>
      <c r="J876" s="197" t="e">
        <f>VLOOKUP(Tabela5[[#This Row],[PRODUTO]],'CURVA ABC'!$H$10:$M$404,3,0)</f>
        <v>#N/A</v>
      </c>
      <c r="K876" s="197" t="e">
        <f>VLOOKUP(Tabela5[[#This Row],[PRODUTO]],'CURVA ABC'!$H$10:$M$404,4,0)</f>
        <v>#N/A</v>
      </c>
      <c r="L876" s="198">
        <f>IFERROR(Tabela5[[#This Row],[VALOR.]]/'CURVA ABC'!$J$2,0)</f>
        <v>0</v>
      </c>
      <c r="M876" s="198" t="e">
        <f>VLOOKUP(Tabela5[[#This Row],[PRODUTO]],'CURVA ABC'!$H$10:$M$404,5,0)</f>
        <v>#N/A</v>
      </c>
      <c r="N876" s="199" t="e">
        <f>VLOOKUP(Tabela5[[#This Row],[PRODUTO]],'CURVA ABC'!$H$10:$M$404,6,0)</f>
        <v>#N/A</v>
      </c>
      <c r="O876" s="197" t="e">
        <f>IF(AND(COMPARATIVO!$H876="",COMPARATIVO!$N876=""),"",IF(COMPARATIVO!$H876=COMPARATIVO!$N876,"EQUILIBRADO",IF(AND(COMPARATIVO!$H876="A",COMPARATIVO!$N876="B"),"GIRO BAIXO",IF(AND(COMPARATIVO!$H876="A",COMPARATIVO!$N876="C"),"GIRO MUITO BAIXO",IF(AND(COMPARATIVO!$H876="B",COMPARATIVO!$N876="A"),"GIRO ALTO",IF(AND(COMPARATIVO!$H876="B",COMPARATIVO!$N876="C"),"GIRO BAIXO",IF(AND(COMPARATIVO!$H876="C",COMPARATIVO!$N876="A"),"GIRO MUITO ALTO",IF(AND(COMPARATIVO!$H876="C",COMPARATIVO!$N876="B"),"GIRO ALTO",""))))))))</f>
        <v>#N/A</v>
      </c>
    </row>
    <row r="877" spans="1:15" x14ac:dyDescent="0.25">
      <c r="A877" s="200">
        <f>'CURVA ABC'!A881</f>
        <v>0</v>
      </c>
      <c r="B877" s="200" t="str">
        <f>IFERROR(VLOOKUP(Tabela5[[#This Row],[PRODUTO]],CADASTRO!$B$2:$C$393,2,0),"")</f>
        <v/>
      </c>
      <c r="C877" s="200">
        <f>'CURVA ABC'!B881</f>
        <v>0</v>
      </c>
      <c r="D877" s="194">
        <f>'CURVA ABC'!C881</f>
        <v>0</v>
      </c>
      <c r="E877" s="194">
        <f>'CURVA ABC'!D881</f>
        <v>0</v>
      </c>
      <c r="F877" s="195">
        <f>IFERROR(Tabela5[[#This Row],[VALOR]]/'CURVA ABC'!$C$2,0)</f>
        <v>0</v>
      </c>
      <c r="G877" s="195">
        <f>'CURVA ABC'!E881</f>
        <v>0</v>
      </c>
      <c r="H877" s="196" t="str">
        <f>'CURVA ABC'!F881</f>
        <v/>
      </c>
      <c r="I877" s="196" t="e">
        <f>VLOOKUP(Tabela5[[#This Row],[PRODUTO]],'CURVA ABC'!$H$10:$M$404,2,0)</f>
        <v>#N/A</v>
      </c>
      <c r="J877" s="194" t="e">
        <f>VLOOKUP(Tabela5[[#This Row],[PRODUTO]],'CURVA ABC'!$H$10:$M$404,3,0)</f>
        <v>#N/A</v>
      </c>
      <c r="K877" s="194" t="e">
        <f>VLOOKUP(Tabela5[[#This Row],[PRODUTO]],'CURVA ABC'!$H$10:$M$404,4,0)</f>
        <v>#N/A</v>
      </c>
      <c r="L877" s="195">
        <f>IFERROR(Tabela5[[#This Row],[VALOR.]]/'CURVA ABC'!$J$2,0)</f>
        <v>0</v>
      </c>
      <c r="M877" s="195" t="e">
        <f>VLOOKUP(Tabela5[[#This Row],[PRODUTO]],'CURVA ABC'!$H$10:$M$404,5,0)</f>
        <v>#N/A</v>
      </c>
      <c r="N877" s="196" t="e">
        <f>VLOOKUP(Tabela5[[#This Row],[PRODUTO]],'CURVA ABC'!$H$10:$M$404,6,0)</f>
        <v>#N/A</v>
      </c>
      <c r="O877" s="194" t="e">
        <f>IF(AND(COMPARATIVO!$H877="",COMPARATIVO!$N877=""),"",IF(COMPARATIVO!$H877=COMPARATIVO!$N877,"EQUILIBRADO",IF(AND(COMPARATIVO!$H877="A",COMPARATIVO!$N877="B"),"GIRO BAIXO",IF(AND(COMPARATIVO!$H877="A",COMPARATIVO!$N877="C"),"GIRO MUITO BAIXO",IF(AND(COMPARATIVO!$H877="B",COMPARATIVO!$N877="A"),"GIRO ALTO",IF(AND(COMPARATIVO!$H877="B",COMPARATIVO!$N877="C"),"GIRO BAIXO",IF(AND(COMPARATIVO!$H877="C",COMPARATIVO!$N877="A"),"GIRO MUITO ALTO",IF(AND(COMPARATIVO!$H877="C",COMPARATIVO!$N877="B"),"GIRO ALTO",""))))))))</f>
        <v>#N/A</v>
      </c>
    </row>
    <row r="878" spans="1:15" x14ac:dyDescent="0.25">
      <c r="A878" s="201">
        <f>'CURVA ABC'!A882</f>
        <v>0</v>
      </c>
      <c r="B878" s="201" t="str">
        <f>IFERROR(VLOOKUP(Tabela5[[#This Row],[PRODUTO]],CADASTRO!$B$2:$C$393,2,0),"")</f>
        <v/>
      </c>
      <c r="C878" s="201">
        <f>'CURVA ABC'!B882</f>
        <v>0</v>
      </c>
      <c r="D878" s="197">
        <f>'CURVA ABC'!C882</f>
        <v>0</v>
      </c>
      <c r="E878" s="197">
        <f>'CURVA ABC'!D882</f>
        <v>0</v>
      </c>
      <c r="F878" s="198">
        <f>IFERROR(Tabela5[[#This Row],[VALOR]]/'CURVA ABC'!$C$2,0)</f>
        <v>0</v>
      </c>
      <c r="G878" s="198">
        <f>'CURVA ABC'!E882</f>
        <v>0</v>
      </c>
      <c r="H878" s="199" t="str">
        <f>'CURVA ABC'!F882</f>
        <v/>
      </c>
      <c r="I878" s="199" t="e">
        <f>VLOOKUP(Tabela5[[#This Row],[PRODUTO]],'CURVA ABC'!$H$10:$M$404,2,0)</f>
        <v>#N/A</v>
      </c>
      <c r="J878" s="197" t="e">
        <f>VLOOKUP(Tabela5[[#This Row],[PRODUTO]],'CURVA ABC'!$H$10:$M$404,3,0)</f>
        <v>#N/A</v>
      </c>
      <c r="K878" s="197" t="e">
        <f>VLOOKUP(Tabela5[[#This Row],[PRODUTO]],'CURVA ABC'!$H$10:$M$404,4,0)</f>
        <v>#N/A</v>
      </c>
      <c r="L878" s="198">
        <f>IFERROR(Tabela5[[#This Row],[VALOR.]]/'CURVA ABC'!$J$2,0)</f>
        <v>0</v>
      </c>
      <c r="M878" s="198" t="e">
        <f>VLOOKUP(Tabela5[[#This Row],[PRODUTO]],'CURVA ABC'!$H$10:$M$404,5,0)</f>
        <v>#N/A</v>
      </c>
      <c r="N878" s="199" t="e">
        <f>VLOOKUP(Tabela5[[#This Row],[PRODUTO]],'CURVA ABC'!$H$10:$M$404,6,0)</f>
        <v>#N/A</v>
      </c>
      <c r="O878" s="197" t="e">
        <f>IF(AND(COMPARATIVO!$H878="",COMPARATIVO!$N878=""),"",IF(COMPARATIVO!$H878=COMPARATIVO!$N878,"EQUILIBRADO",IF(AND(COMPARATIVO!$H878="A",COMPARATIVO!$N878="B"),"GIRO BAIXO",IF(AND(COMPARATIVO!$H878="A",COMPARATIVO!$N878="C"),"GIRO MUITO BAIXO",IF(AND(COMPARATIVO!$H878="B",COMPARATIVO!$N878="A"),"GIRO ALTO",IF(AND(COMPARATIVO!$H878="B",COMPARATIVO!$N878="C"),"GIRO BAIXO",IF(AND(COMPARATIVO!$H878="C",COMPARATIVO!$N878="A"),"GIRO MUITO ALTO",IF(AND(COMPARATIVO!$H878="C",COMPARATIVO!$N878="B"),"GIRO ALTO",""))))))))</f>
        <v>#N/A</v>
      </c>
    </row>
    <row r="879" spans="1:15" x14ac:dyDescent="0.25">
      <c r="A879" s="200">
        <f>'CURVA ABC'!A883</f>
        <v>0</v>
      </c>
      <c r="B879" s="200" t="str">
        <f>IFERROR(VLOOKUP(Tabela5[[#This Row],[PRODUTO]],CADASTRO!$B$2:$C$393,2,0),"")</f>
        <v/>
      </c>
      <c r="C879" s="200">
        <f>'CURVA ABC'!B883</f>
        <v>0</v>
      </c>
      <c r="D879" s="194">
        <f>'CURVA ABC'!C883</f>
        <v>0</v>
      </c>
      <c r="E879" s="194">
        <f>'CURVA ABC'!D883</f>
        <v>0</v>
      </c>
      <c r="F879" s="195">
        <f>IFERROR(Tabela5[[#This Row],[VALOR]]/'CURVA ABC'!$C$2,0)</f>
        <v>0</v>
      </c>
      <c r="G879" s="195">
        <f>'CURVA ABC'!E883</f>
        <v>0</v>
      </c>
      <c r="H879" s="196" t="str">
        <f>'CURVA ABC'!F883</f>
        <v/>
      </c>
      <c r="I879" s="196" t="e">
        <f>VLOOKUP(Tabela5[[#This Row],[PRODUTO]],'CURVA ABC'!$H$10:$M$404,2,0)</f>
        <v>#N/A</v>
      </c>
      <c r="J879" s="194" t="e">
        <f>VLOOKUP(Tabela5[[#This Row],[PRODUTO]],'CURVA ABC'!$H$10:$M$404,3,0)</f>
        <v>#N/A</v>
      </c>
      <c r="K879" s="194" t="e">
        <f>VLOOKUP(Tabela5[[#This Row],[PRODUTO]],'CURVA ABC'!$H$10:$M$404,4,0)</f>
        <v>#N/A</v>
      </c>
      <c r="L879" s="195">
        <f>IFERROR(Tabela5[[#This Row],[VALOR.]]/'CURVA ABC'!$J$2,0)</f>
        <v>0</v>
      </c>
      <c r="M879" s="195" t="e">
        <f>VLOOKUP(Tabela5[[#This Row],[PRODUTO]],'CURVA ABC'!$H$10:$M$404,5,0)</f>
        <v>#N/A</v>
      </c>
      <c r="N879" s="196" t="e">
        <f>VLOOKUP(Tabela5[[#This Row],[PRODUTO]],'CURVA ABC'!$H$10:$M$404,6,0)</f>
        <v>#N/A</v>
      </c>
      <c r="O879" s="194" t="e">
        <f>IF(AND(COMPARATIVO!$H879="",COMPARATIVO!$N879=""),"",IF(COMPARATIVO!$H879=COMPARATIVO!$N879,"EQUILIBRADO",IF(AND(COMPARATIVO!$H879="A",COMPARATIVO!$N879="B"),"GIRO BAIXO",IF(AND(COMPARATIVO!$H879="A",COMPARATIVO!$N879="C"),"GIRO MUITO BAIXO",IF(AND(COMPARATIVO!$H879="B",COMPARATIVO!$N879="A"),"GIRO ALTO",IF(AND(COMPARATIVO!$H879="B",COMPARATIVO!$N879="C"),"GIRO BAIXO",IF(AND(COMPARATIVO!$H879="C",COMPARATIVO!$N879="A"),"GIRO MUITO ALTO",IF(AND(COMPARATIVO!$H879="C",COMPARATIVO!$N879="B"),"GIRO ALTO",""))))))))</f>
        <v>#N/A</v>
      </c>
    </row>
    <row r="880" spans="1:15" x14ac:dyDescent="0.25">
      <c r="A880" s="201">
        <f>'CURVA ABC'!A884</f>
        <v>0</v>
      </c>
      <c r="B880" s="201" t="str">
        <f>IFERROR(VLOOKUP(Tabela5[[#This Row],[PRODUTO]],CADASTRO!$B$2:$C$393,2,0),"")</f>
        <v/>
      </c>
      <c r="C880" s="201">
        <f>'CURVA ABC'!B884</f>
        <v>0</v>
      </c>
      <c r="D880" s="197">
        <f>'CURVA ABC'!C884</f>
        <v>0</v>
      </c>
      <c r="E880" s="197">
        <f>'CURVA ABC'!D884</f>
        <v>0</v>
      </c>
      <c r="F880" s="198">
        <f>IFERROR(Tabela5[[#This Row],[VALOR]]/'CURVA ABC'!$C$2,0)</f>
        <v>0</v>
      </c>
      <c r="G880" s="198">
        <f>'CURVA ABC'!E884</f>
        <v>0</v>
      </c>
      <c r="H880" s="199" t="str">
        <f>'CURVA ABC'!F884</f>
        <v/>
      </c>
      <c r="I880" s="199" t="e">
        <f>VLOOKUP(Tabela5[[#This Row],[PRODUTO]],'CURVA ABC'!$H$10:$M$404,2,0)</f>
        <v>#N/A</v>
      </c>
      <c r="J880" s="197" t="e">
        <f>VLOOKUP(Tabela5[[#This Row],[PRODUTO]],'CURVA ABC'!$H$10:$M$404,3,0)</f>
        <v>#N/A</v>
      </c>
      <c r="K880" s="197" t="e">
        <f>VLOOKUP(Tabela5[[#This Row],[PRODUTO]],'CURVA ABC'!$H$10:$M$404,4,0)</f>
        <v>#N/A</v>
      </c>
      <c r="L880" s="198">
        <f>IFERROR(Tabela5[[#This Row],[VALOR.]]/'CURVA ABC'!$J$2,0)</f>
        <v>0</v>
      </c>
      <c r="M880" s="198" t="e">
        <f>VLOOKUP(Tabela5[[#This Row],[PRODUTO]],'CURVA ABC'!$H$10:$M$404,5,0)</f>
        <v>#N/A</v>
      </c>
      <c r="N880" s="199" t="e">
        <f>VLOOKUP(Tabela5[[#This Row],[PRODUTO]],'CURVA ABC'!$H$10:$M$404,6,0)</f>
        <v>#N/A</v>
      </c>
      <c r="O880" s="197" t="e">
        <f>IF(AND(COMPARATIVO!$H880="",COMPARATIVO!$N880=""),"",IF(COMPARATIVO!$H880=COMPARATIVO!$N880,"EQUILIBRADO",IF(AND(COMPARATIVO!$H880="A",COMPARATIVO!$N880="B"),"GIRO BAIXO",IF(AND(COMPARATIVO!$H880="A",COMPARATIVO!$N880="C"),"GIRO MUITO BAIXO",IF(AND(COMPARATIVO!$H880="B",COMPARATIVO!$N880="A"),"GIRO ALTO",IF(AND(COMPARATIVO!$H880="B",COMPARATIVO!$N880="C"),"GIRO BAIXO",IF(AND(COMPARATIVO!$H880="C",COMPARATIVO!$N880="A"),"GIRO MUITO ALTO",IF(AND(COMPARATIVO!$H880="C",COMPARATIVO!$N880="B"),"GIRO ALTO",""))))))))</f>
        <v>#N/A</v>
      </c>
    </row>
    <row r="881" spans="1:15" x14ac:dyDescent="0.25">
      <c r="A881" s="200">
        <f>'CURVA ABC'!A885</f>
        <v>0</v>
      </c>
      <c r="B881" s="200" t="str">
        <f>IFERROR(VLOOKUP(Tabela5[[#This Row],[PRODUTO]],CADASTRO!$B$2:$C$393,2,0),"")</f>
        <v/>
      </c>
      <c r="C881" s="200">
        <f>'CURVA ABC'!B885</f>
        <v>0</v>
      </c>
      <c r="D881" s="194">
        <f>'CURVA ABC'!C885</f>
        <v>0</v>
      </c>
      <c r="E881" s="194">
        <f>'CURVA ABC'!D885</f>
        <v>0</v>
      </c>
      <c r="F881" s="195">
        <f>IFERROR(Tabela5[[#This Row],[VALOR]]/'CURVA ABC'!$C$2,0)</f>
        <v>0</v>
      </c>
      <c r="G881" s="195">
        <f>'CURVA ABC'!E885</f>
        <v>0</v>
      </c>
      <c r="H881" s="196" t="str">
        <f>'CURVA ABC'!F885</f>
        <v/>
      </c>
      <c r="I881" s="196" t="e">
        <f>VLOOKUP(Tabela5[[#This Row],[PRODUTO]],'CURVA ABC'!$H$10:$M$404,2,0)</f>
        <v>#N/A</v>
      </c>
      <c r="J881" s="194" t="e">
        <f>VLOOKUP(Tabela5[[#This Row],[PRODUTO]],'CURVA ABC'!$H$10:$M$404,3,0)</f>
        <v>#N/A</v>
      </c>
      <c r="K881" s="194" t="e">
        <f>VLOOKUP(Tabela5[[#This Row],[PRODUTO]],'CURVA ABC'!$H$10:$M$404,4,0)</f>
        <v>#N/A</v>
      </c>
      <c r="L881" s="195">
        <f>IFERROR(Tabela5[[#This Row],[VALOR.]]/'CURVA ABC'!$J$2,0)</f>
        <v>0</v>
      </c>
      <c r="M881" s="195" t="e">
        <f>VLOOKUP(Tabela5[[#This Row],[PRODUTO]],'CURVA ABC'!$H$10:$M$404,5,0)</f>
        <v>#N/A</v>
      </c>
      <c r="N881" s="196" t="e">
        <f>VLOOKUP(Tabela5[[#This Row],[PRODUTO]],'CURVA ABC'!$H$10:$M$404,6,0)</f>
        <v>#N/A</v>
      </c>
      <c r="O881" s="194" t="e">
        <f>IF(AND(COMPARATIVO!$H881="",COMPARATIVO!$N881=""),"",IF(COMPARATIVO!$H881=COMPARATIVO!$N881,"EQUILIBRADO",IF(AND(COMPARATIVO!$H881="A",COMPARATIVO!$N881="B"),"GIRO BAIXO",IF(AND(COMPARATIVO!$H881="A",COMPARATIVO!$N881="C"),"GIRO MUITO BAIXO",IF(AND(COMPARATIVO!$H881="B",COMPARATIVO!$N881="A"),"GIRO ALTO",IF(AND(COMPARATIVO!$H881="B",COMPARATIVO!$N881="C"),"GIRO BAIXO",IF(AND(COMPARATIVO!$H881="C",COMPARATIVO!$N881="A"),"GIRO MUITO ALTO",IF(AND(COMPARATIVO!$H881="C",COMPARATIVO!$N881="B"),"GIRO ALTO",""))))))))</f>
        <v>#N/A</v>
      </c>
    </row>
    <row r="882" spans="1:15" x14ac:dyDescent="0.25">
      <c r="A882" s="201">
        <f>'CURVA ABC'!A886</f>
        <v>0</v>
      </c>
      <c r="B882" s="201" t="str">
        <f>IFERROR(VLOOKUP(Tabela5[[#This Row],[PRODUTO]],CADASTRO!$B$2:$C$393,2,0),"")</f>
        <v/>
      </c>
      <c r="C882" s="201">
        <f>'CURVA ABC'!B886</f>
        <v>0</v>
      </c>
      <c r="D882" s="197">
        <f>'CURVA ABC'!C886</f>
        <v>0</v>
      </c>
      <c r="E882" s="197">
        <f>'CURVA ABC'!D886</f>
        <v>0</v>
      </c>
      <c r="F882" s="198">
        <f>IFERROR(Tabela5[[#This Row],[VALOR]]/'CURVA ABC'!$C$2,0)</f>
        <v>0</v>
      </c>
      <c r="G882" s="198">
        <f>'CURVA ABC'!E886</f>
        <v>0</v>
      </c>
      <c r="H882" s="199" t="str">
        <f>'CURVA ABC'!F886</f>
        <v/>
      </c>
      <c r="I882" s="199" t="e">
        <f>VLOOKUP(Tabela5[[#This Row],[PRODUTO]],'CURVA ABC'!$H$10:$M$404,2,0)</f>
        <v>#N/A</v>
      </c>
      <c r="J882" s="197" t="e">
        <f>VLOOKUP(Tabela5[[#This Row],[PRODUTO]],'CURVA ABC'!$H$10:$M$404,3,0)</f>
        <v>#N/A</v>
      </c>
      <c r="K882" s="197" t="e">
        <f>VLOOKUP(Tabela5[[#This Row],[PRODUTO]],'CURVA ABC'!$H$10:$M$404,4,0)</f>
        <v>#N/A</v>
      </c>
      <c r="L882" s="198">
        <f>IFERROR(Tabela5[[#This Row],[VALOR.]]/'CURVA ABC'!$J$2,0)</f>
        <v>0</v>
      </c>
      <c r="M882" s="198" t="e">
        <f>VLOOKUP(Tabela5[[#This Row],[PRODUTO]],'CURVA ABC'!$H$10:$M$404,5,0)</f>
        <v>#N/A</v>
      </c>
      <c r="N882" s="199" t="e">
        <f>VLOOKUP(Tabela5[[#This Row],[PRODUTO]],'CURVA ABC'!$H$10:$M$404,6,0)</f>
        <v>#N/A</v>
      </c>
      <c r="O882" s="197" t="e">
        <f>IF(AND(COMPARATIVO!$H882="",COMPARATIVO!$N882=""),"",IF(COMPARATIVO!$H882=COMPARATIVO!$N882,"EQUILIBRADO",IF(AND(COMPARATIVO!$H882="A",COMPARATIVO!$N882="B"),"GIRO BAIXO",IF(AND(COMPARATIVO!$H882="A",COMPARATIVO!$N882="C"),"GIRO MUITO BAIXO",IF(AND(COMPARATIVO!$H882="B",COMPARATIVO!$N882="A"),"GIRO ALTO",IF(AND(COMPARATIVO!$H882="B",COMPARATIVO!$N882="C"),"GIRO BAIXO",IF(AND(COMPARATIVO!$H882="C",COMPARATIVO!$N882="A"),"GIRO MUITO ALTO",IF(AND(COMPARATIVO!$H882="C",COMPARATIVO!$N882="B"),"GIRO ALTO",""))))))))</f>
        <v>#N/A</v>
      </c>
    </row>
    <row r="883" spans="1:15" x14ac:dyDescent="0.25">
      <c r="A883" s="200">
        <f>'CURVA ABC'!A887</f>
        <v>0</v>
      </c>
      <c r="B883" s="200" t="str">
        <f>IFERROR(VLOOKUP(Tabela5[[#This Row],[PRODUTO]],CADASTRO!$B$2:$C$393,2,0),"")</f>
        <v/>
      </c>
      <c r="C883" s="200">
        <f>'CURVA ABC'!B887</f>
        <v>0</v>
      </c>
      <c r="D883" s="194">
        <f>'CURVA ABC'!C887</f>
        <v>0</v>
      </c>
      <c r="E883" s="194">
        <f>'CURVA ABC'!D887</f>
        <v>0</v>
      </c>
      <c r="F883" s="195">
        <f>IFERROR(Tabela5[[#This Row],[VALOR]]/'CURVA ABC'!$C$2,0)</f>
        <v>0</v>
      </c>
      <c r="G883" s="195">
        <f>'CURVA ABC'!E887</f>
        <v>0</v>
      </c>
      <c r="H883" s="196" t="str">
        <f>'CURVA ABC'!F887</f>
        <v/>
      </c>
      <c r="I883" s="196" t="e">
        <f>VLOOKUP(Tabela5[[#This Row],[PRODUTO]],'CURVA ABC'!$H$10:$M$404,2,0)</f>
        <v>#N/A</v>
      </c>
      <c r="J883" s="194" t="e">
        <f>VLOOKUP(Tabela5[[#This Row],[PRODUTO]],'CURVA ABC'!$H$10:$M$404,3,0)</f>
        <v>#N/A</v>
      </c>
      <c r="K883" s="194" t="e">
        <f>VLOOKUP(Tabela5[[#This Row],[PRODUTO]],'CURVA ABC'!$H$10:$M$404,4,0)</f>
        <v>#N/A</v>
      </c>
      <c r="L883" s="195">
        <f>IFERROR(Tabela5[[#This Row],[VALOR.]]/'CURVA ABC'!$J$2,0)</f>
        <v>0</v>
      </c>
      <c r="M883" s="195" t="e">
        <f>VLOOKUP(Tabela5[[#This Row],[PRODUTO]],'CURVA ABC'!$H$10:$M$404,5,0)</f>
        <v>#N/A</v>
      </c>
      <c r="N883" s="196" t="e">
        <f>VLOOKUP(Tabela5[[#This Row],[PRODUTO]],'CURVA ABC'!$H$10:$M$404,6,0)</f>
        <v>#N/A</v>
      </c>
      <c r="O883" s="194" t="e">
        <f>IF(AND(COMPARATIVO!$H883="",COMPARATIVO!$N883=""),"",IF(COMPARATIVO!$H883=COMPARATIVO!$N883,"EQUILIBRADO",IF(AND(COMPARATIVO!$H883="A",COMPARATIVO!$N883="B"),"GIRO BAIXO",IF(AND(COMPARATIVO!$H883="A",COMPARATIVO!$N883="C"),"GIRO MUITO BAIXO",IF(AND(COMPARATIVO!$H883="B",COMPARATIVO!$N883="A"),"GIRO ALTO",IF(AND(COMPARATIVO!$H883="B",COMPARATIVO!$N883="C"),"GIRO BAIXO",IF(AND(COMPARATIVO!$H883="C",COMPARATIVO!$N883="A"),"GIRO MUITO ALTO",IF(AND(COMPARATIVO!$H883="C",COMPARATIVO!$N883="B"),"GIRO ALTO",""))))))))</f>
        <v>#N/A</v>
      </c>
    </row>
    <row r="884" spans="1:15" x14ac:dyDescent="0.25">
      <c r="A884" s="201">
        <f>'CURVA ABC'!A888</f>
        <v>0</v>
      </c>
      <c r="B884" s="201" t="str">
        <f>IFERROR(VLOOKUP(Tabela5[[#This Row],[PRODUTO]],CADASTRO!$B$2:$C$393,2,0),"")</f>
        <v/>
      </c>
      <c r="C884" s="201">
        <f>'CURVA ABC'!B888</f>
        <v>0</v>
      </c>
      <c r="D884" s="197">
        <f>'CURVA ABC'!C888</f>
        <v>0</v>
      </c>
      <c r="E884" s="197">
        <f>'CURVA ABC'!D888</f>
        <v>0</v>
      </c>
      <c r="F884" s="198">
        <f>IFERROR(Tabela5[[#This Row],[VALOR]]/'CURVA ABC'!$C$2,0)</f>
        <v>0</v>
      </c>
      <c r="G884" s="198">
        <f>'CURVA ABC'!E888</f>
        <v>0</v>
      </c>
      <c r="H884" s="199" t="str">
        <f>'CURVA ABC'!F888</f>
        <v/>
      </c>
      <c r="I884" s="199" t="e">
        <f>VLOOKUP(Tabela5[[#This Row],[PRODUTO]],'CURVA ABC'!$H$10:$M$404,2,0)</f>
        <v>#N/A</v>
      </c>
      <c r="J884" s="197" t="e">
        <f>VLOOKUP(Tabela5[[#This Row],[PRODUTO]],'CURVA ABC'!$H$10:$M$404,3,0)</f>
        <v>#N/A</v>
      </c>
      <c r="K884" s="197" t="e">
        <f>VLOOKUP(Tabela5[[#This Row],[PRODUTO]],'CURVA ABC'!$H$10:$M$404,4,0)</f>
        <v>#N/A</v>
      </c>
      <c r="L884" s="198">
        <f>IFERROR(Tabela5[[#This Row],[VALOR.]]/'CURVA ABC'!$J$2,0)</f>
        <v>0</v>
      </c>
      <c r="M884" s="198" t="e">
        <f>VLOOKUP(Tabela5[[#This Row],[PRODUTO]],'CURVA ABC'!$H$10:$M$404,5,0)</f>
        <v>#N/A</v>
      </c>
      <c r="N884" s="199" t="e">
        <f>VLOOKUP(Tabela5[[#This Row],[PRODUTO]],'CURVA ABC'!$H$10:$M$404,6,0)</f>
        <v>#N/A</v>
      </c>
      <c r="O884" s="197" t="e">
        <f>IF(AND(COMPARATIVO!$H884="",COMPARATIVO!$N884=""),"",IF(COMPARATIVO!$H884=COMPARATIVO!$N884,"EQUILIBRADO",IF(AND(COMPARATIVO!$H884="A",COMPARATIVO!$N884="B"),"GIRO BAIXO",IF(AND(COMPARATIVO!$H884="A",COMPARATIVO!$N884="C"),"GIRO MUITO BAIXO",IF(AND(COMPARATIVO!$H884="B",COMPARATIVO!$N884="A"),"GIRO ALTO",IF(AND(COMPARATIVO!$H884="B",COMPARATIVO!$N884="C"),"GIRO BAIXO",IF(AND(COMPARATIVO!$H884="C",COMPARATIVO!$N884="A"),"GIRO MUITO ALTO",IF(AND(COMPARATIVO!$H884="C",COMPARATIVO!$N884="B"),"GIRO ALTO",""))))))))</f>
        <v>#N/A</v>
      </c>
    </row>
    <row r="885" spans="1:15" x14ac:dyDescent="0.25">
      <c r="A885" s="200">
        <f>'CURVA ABC'!A889</f>
        <v>0</v>
      </c>
      <c r="B885" s="200" t="str">
        <f>IFERROR(VLOOKUP(Tabela5[[#This Row],[PRODUTO]],CADASTRO!$B$2:$C$393,2,0),"")</f>
        <v/>
      </c>
      <c r="C885" s="200">
        <f>'CURVA ABC'!B889</f>
        <v>0</v>
      </c>
      <c r="D885" s="194">
        <f>'CURVA ABC'!C889</f>
        <v>0</v>
      </c>
      <c r="E885" s="194">
        <f>'CURVA ABC'!D889</f>
        <v>0</v>
      </c>
      <c r="F885" s="195">
        <f>IFERROR(Tabela5[[#This Row],[VALOR]]/'CURVA ABC'!$C$2,0)</f>
        <v>0</v>
      </c>
      <c r="G885" s="195">
        <f>'CURVA ABC'!E889</f>
        <v>0</v>
      </c>
      <c r="H885" s="196" t="str">
        <f>'CURVA ABC'!F889</f>
        <v/>
      </c>
      <c r="I885" s="196" t="e">
        <f>VLOOKUP(Tabela5[[#This Row],[PRODUTO]],'CURVA ABC'!$H$10:$M$404,2,0)</f>
        <v>#N/A</v>
      </c>
      <c r="J885" s="194" t="e">
        <f>VLOOKUP(Tabela5[[#This Row],[PRODUTO]],'CURVA ABC'!$H$10:$M$404,3,0)</f>
        <v>#N/A</v>
      </c>
      <c r="K885" s="194" t="e">
        <f>VLOOKUP(Tabela5[[#This Row],[PRODUTO]],'CURVA ABC'!$H$10:$M$404,4,0)</f>
        <v>#N/A</v>
      </c>
      <c r="L885" s="195">
        <f>IFERROR(Tabela5[[#This Row],[VALOR.]]/'CURVA ABC'!$J$2,0)</f>
        <v>0</v>
      </c>
      <c r="M885" s="195" t="e">
        <f>VLOOKUP(Tabela5[[#This Row],[PRODUTO]],'CURVA ABC'!$H$10:$M$404,5,0)</f>
        <v>#N/A</v>
      </c>
      <c r="N885" s="196" t="e">
        <f>VLOOKUP(Tabela5[[#This Row],[PRODUTO]],'CURVA ABC'!$H$10:$M$404,6,0)</f>
        <v>#N/A</v>
      </c>
      <c r="O885" s="194" t="e">
        <f>IF(AND(COMPARATIVO!$H885="",COMPARATIVO!$N885=""),"",IF(COMPARATIVO!$H885=COMPARATIVO!$N885,"EQUILIBRADO",IF(AND(COMPARATIVO!$H885="A",COMPARATIVO!$N885="B"),"GIRO BAIXO",IF(AND(COMPARATIVO!$H885="A",COMPARATIVO!$N885="C"),"GIRO MUITO BAIXO",IF(AND(COMPARATIVO!$H885="B",COMPARATIVO!$N885="A"),"GIRO ALTO",IF(AND(COMPARATIVO!$H885="B",COMPARATIVO!$N885="C"),"GIRO BAIXO",IF(AND(COMPARATIVO!$H885="C",COMPARATIVO!$N885="A"),"GIRO MUITO ALTO",IF(AND(COMPARATIVO!$H885="C",COMPARATIVO!$N885="B"),"GIRO ALTO",""))))))))</f>
        <v>#N/A</v>
      </c>
    </row>
    <row r="886" spans="1:15" x14ac:dyDescent="0.25">
      <c r="A886" s="201">
        <f>'CURVA ABC'!A890</f>
        <v>0</v>
      </c>
      <c r="B886" s="201" t="str">
        <f>IFERROR(VLOOKUP(Tabela5[[#This Row],[PRODUTO]],CADASTRO!$B$2:$C$393,2,0),"")</f>
        <v/>
      </c>
      <c r="C886" s="201">
        <f>'CURVA ABC'!B890</f>
        <v>0</v>
      </c>
      <c r="D886" s="197">
        <f>'CURVA ABC'!C890</f>
        <v>0</v>
      </c>
      <c r="E886" s="197">
        <f>'CURVA ABC'!D890</f>
        <v>0</v>
      </c>
      <c r="F886" s="198">
        <f>IFERROR(Tabela5[[#This Row],[VALOR]]/'CURVA ABC'!$C$2,0)</f>
        <v>0</v>
      </c>
      <c r="G886" s="198">
        <f>'CURVA ABC'!E890</f>
        <v>0</v>
      </c>
      <c r="H886" s="199" t="str">
        <f>'CURVA ABC'!F890</f>
        <v/>
      </c>
      <c r="I886" s="199" t="e">
        <f>VLOOKUP(Tabela5[[#This Row],[PRODUTO]],'CURVA ABC'!$H$10:$M$404,2,0)</f>
        <v>#N/A</v>
      </c>
      <c r="J886" s="197" t="e">
        <f>VLOOKUP(Tabela5[[#This Row],[PRODUTO]],'CURVA ABC'!$H$10:$M$404,3,0)</f>
        <v>#N/A</v>
      </c>
      <c r="K886" s="197" t="e">
        <f>VLOOKUP(Tabela5[[#This Row],[PRODUTO]],'CURVA ABC'!$H$10:$M$404,4,0)</f>
        <v>#N/A</v>
      </c>
      <c r="L886" s="198">
        <f>IFERROR(Tabela5[[#This Row],[VALOR.]]/'CURVA ABC'!$J$2,0)</f>
        <v>0</v>
      </c>
      <c r="M886" s="198" t="e">
        <f>VLOOKUP(Tabela5[[#This Row],[PRODUTO]],'CURVA ABC'!$H$10:$M$404,5,0)</f>
        <v>#N/A</v>
      </c>
      <c r="N886" s="199" t="e">
        <f>VLOOKUP(Tabela5[[#This Row],[PRODUTO]],'CURVA ABC'!$H$10:$M$404,6,0)</f>
        <v>#N/A</v>
      </c>
      <c r="O886" s="197" t="e">
        <f>IF(AND(COMPARATIVO!$H886="",COMPARATIVO!$N886=""),"",IF(COMPARATIVO!$H886=COMPARATIVO!$N886,"EQUILIBRADO",IF(AND(COMPARATIVO!$H886="A",COMPARATIVO!$N886="B"),"GIRO BAIXO",IF(AND(COMPARATIVO!$H886="A",COMPARATIVO!$N886="C"),"GIRO MUITO BAIXO",IF(AND(COMPARATIVO!$H886="B",COMPARATIVO!$N886="A"),"GIRO ALTO",IF(AND(COMPARATIVO!$H886="B",COMPARATIVO!$N886="C"),"GIRO BAIXO",IF(AND(COMPARATIVO!$H886="C",COMPARATIVO!$N886="A"),"GIRO MUITO ALTO",IF(AND(COMPARATIVO!$H886="C",COMPARATIVO!$N886="B"),"GIRO ALTO",""))))))))</f>
        <v>#N/A</v>
      </c>
    </row>
    <row r="887" spans="1:15" x14ac:dyDescent="0.25">
      <c r="A887" s="200">
        <f>'CURVA ABC'!A891</f>
        <v>0</v>
      </c>
      <c r="B887" s="200" t="str">
        <f>IFERROR(VLOOKUP(Tabela5[[#This Row],[PRODUTO]],CADASTRO!$B$2:$C$393,2,0),"")</f>
        <v/>
      </c>
      <c r="C887" s="200">
        <f>'CURVA ABC'!B891</f>
        <v>0</v>
      </c>
      <c r="D887" s="194">
        <f>'CURVA ABC'!C891</f>
        <v>0</v>
      </c>
      <c r="E887" s="194">
        <f>'CURVA ABC'!D891</f>
        <v>0</v>
      </c>
      <c r="F887" s="195">
        <f>IFERROR(Tabela5[[#This Row],[VALOR]]/'CURVA ABC'!$C$2,0)</f>
        <v>0</v>
      </c>
      <c r="G887" s="195">
        <f>'CURVA ABC'!E891</f>
        <v>0</v>
      </c>
      <c r="H887" s="196" t="str">
        <f>'CURVA ABC'!F891</f>
        <v/>
      </c>
      <c r="I887" s="196" t="e">
        <f>VLOOKUP(Tabela5[[#This Row],[PRODUTO]],'CURVA ABC'!$H$10:$M$404,2,0)</f>
        <v>#N/A</v>
      </c>
      <c r="J887" s="194" t="e">
        <f>VLOOKUP(Tabela5[[#This Row],[PRODUTO]],'CURVA ABC'!$H$10:$M$404,3,0)</f>
        <v>#N/A</v>
      </c>
      <c r="K887" s="194" t="e">
        <f>VLOOKUP(Tabela5[[#This Row],[PRODUTO]],'CURVA ABC'!$H$10:$M$404,4,0)</f>
        <v>#N/A</v>
      </c>
      <c r="L887" s="195">
        <f>IFERROR(Tabela5[[#This Row],[VALOR.]]/'CURVA ABC'!$J$2,0)</f>
        <v>0</v>
      </c>
      <c r="M887" s="195" t="e">
        <f>VLOOKUP(Tabela5[[#This Row],[PRODUTO]],'CURVA ABC'!$H$10:$M$404,5,0)</f>
        <v>#N/A</v>
      </c>
      <c r="N887" s="196" t="e">
        <f>VLOOKUP(Tabela5[[#This Row],[PRODUTO]],'CURVA ABC'!$H$10:$M$404,6,0)</f>
        <v>#N/A</v>
      </c>
      <c r="O887" s="194" t="e">
        <f>IF(AND(COMPARATIVO!$H887="",COMPARATIVO!$N887=""),"",IF(COMPARATIVO!$H887=COMPARATIVO!$N887,"EQUILIBRADO",IF(AND(COMPARATIVO!$H887="A",COMPARATIVO!$N887="B"),"GIRO BAIXO",IF(AND(COMPARATIVO!$H887="A",COMPARATIVO!$N887="C"),"GIRO MUITO BAIXO",IF(AND(COMPARATIVO!$H887="B",COMPARATIVO!$N887="A"),"GIRO ALTO",IF(AND(COMPARATIVO!$H887="B",COMPARATIVO!$N887="C"),"GIRO BAIXO",IF(AND(COMPARATIVO!$H887="C",COMPARATIVO!$N887="A"),"GIRO MUITO ALTO",IF(AND(COMPARATIVO!$H887="C",COMPARATIVO!$N887="B"),"GIRO ALTO",""))))))))</f>
        <v>#N/A</v>
      </c>
    </row>
    <row r="888" spans="1:15" x14ac:dyDescent="0.25">
      <c r="A888" s="201">
        <f>'CURVA ABC'!A892</f>
        <v>0</v>
      </c>
      <c r="B888" s="201" t="str">
        <f>IFERROR(VLOOKUP(Tabela5[[#This Row],[PRODUTO]],CADASTRO!$B$2:$C$393,2,0),"")</f>
        <v/>
      </c>
      <c r="C888" s="201">
        <f>'CURVA ABC'!B892</f>
        <v>0</v>
      </c>
      <c r="D888" s="197">
        <f>'CURVA ABC'!C892</f>
        <v>0</v>
      </c>
      <c r="E888" s="197">
        <f>'CURVA ABC'!D892</f>
        <v>0</v>
      </c>
      <c r="F888" s="198">
        <f>IFERROR(Tabela5[[#This Row],[VALOR]]/'CURVA ABC'!$C$2,0)</f>
        <v>0</v>
      </c>
      <c r="G888" s="198">
        <f>'CURVA ABC'!E892</f>
        <v>0</v>
      </c>
      <c r="H888" s="199" t="str">
        <f>'CURVA ABC'!F892</f>
        <v/>
      </c>
      <c r="I888" s="199" t="e">
        <f>VLOOKUP(Tabela5[[#This Row],[PRODUTO]],'CURVA ABC'!$H$10:$M$404,2,0)</f>
        <v>#N/A</v>
      </c>
      <c r="J888" s="197" t="e">
        <f>VLOOKUP(Tabela5[[#This Row],[PRODUTO]],'CURVA ABC'!$H$10:$M$404,3,0)</f>
        <v>#N/A</v>
      </c>
      <c r="K888" s="197" t="e">
        <f>VLOOKUP(Tabela5[[#This Row],[PRODUTO]],'CURVA ABC'!$H$10:$M$404,4,0)</f>
        <v>#N/A</v>
      </c>
      <c r="L888" s="198">
        <f>IFERROR(Tabela5[[#This Row],[VALOR.]]/'CURVA ABC'!$J$2,0)</f>
        <v>0</v>
      </c>
      <c r="M888" s="198" t="e">
        <f>VLOOKUP(Tabela5[[#This Row],[PRODUTO]],'CURVA ABC'!$H$10:$M$404,5,0)</f>
        <v>#N/A</v>
      </c>
      <c r="N888" s="199" t="e">
        <f>VLOOKUP(Tabela5[[#This Row],[PRODUTO]],'CURVA ABC'!$H$10:$M$404,6,0)</f>
        <v>#N/A</v>
      </c>
      <c r="O888" s="197" t="e">
        <f>IF(AND(COMPARATIVO!$H888="",COMPARATIVO!$N888=""),"",IF(COMPARATIVO!$H888=COMPARATIVO!$N888,"EQUILIBRADO",IF(AND(COMPARATIVO!$H888="A",COMPARATIVO!$N888="B"),"GIRO BAIXO",IF(AND(COMPARATIVO!$H888="A",COMPARATIVO!$N888="C"),"GIRO MUITO BAIXO",IF(AND(COMPARATIVO!$H888="B",COMPARATIVO!$N888="A"),"GIRO ALTO",IF(AND(COMPARATIVO!$H888="B",COMPARATIVO!$N888="C"),"GIRO BAIXO",IF(AND(COMPARATIVO!$H888="C",COMPARATIVO!$N888="A"),"GIRO MUITO ALTO",IF(AND(COMPARATIVO!$H888="C",COMPARATIVO!$N888="B"),"GIRO ALTO",""))))))))</f>
        <v>#N/A</v>
      </c>
    </row>
    <row r="889" spans="1:15" x14ac:dyDescent="0.25">
      <c r="A889" s="200">
        <f>'CURVA ABC'!A893</f>
        <v>0</v>
      </c>
      <c r="B889" s="200" t="str">
        <f>IFERROR(VLOOKUP(Tabela5[[#This Row],[PRODUTO]],CADASTRO!$B$2:$C$393,2,0),"")</f>
        <v/>
      </c>
      <c r="C889" s="200">
        <f>'CURVA ABC'!B893</f>
        <v>0</v>
      </c>
      <c r="D889" s="194">
        <f>'CURVA ABC'!C893</f>
        <v>0</v>
      </c>
      <c r="E889" s="194">
        <f>'CURVA ABC'!D893</f>
        <v>0</v>
      </c>
      <c r="F889" s="195">
        <f>IFERROR(Tabela5[[#This Row],[VALOR]]/'CURVA ABC'!$C$2,0)</f>
        <v>0</v>
      </c>
      <c r="G889" s="195">
        <f>'CURVA ABC'!E893</f>
        <v>0</v>
      </c>
      <c r="H889" s="196" t="str">
        <f>'CURVA ABC'!F893</f>
        <v/>
      </c>
      <c r="I889" s="196" t="e">
        <f>VLOOKUP(Tabela5[[#This Row],[PRODUTO]],'CURVA ABC'!$H$10:$M$404,2,0)</f>
        <v>#N/A</v>
      </c>
      <c r="J889" s="194" t="e">
        <f>VLOOKUP(Tabela5[[#This Row],[PRODUTO]],'CURVA ABC'!$H$10:$M$404,3,0)</f>
        <v>#N/A</v>
      </c>
      <c r="K889" s="194" t="e">
        <f>VLOOKUP(Tabela5[[#This Row],[PRODUTO]],'CURVA ABC'!$H$10:$M$404,4,0)</f>
        <v>#N/A</v>
      </c>
      <c r="L889" s="195">
        <f>IFERROR(Tabela5[[#This Row],[VALOR.]]/'CURVA ABC'!$J$2,0)</f>
        <v>0</v>
      </c>
      <c r="M889" s="195" t="e">
        <f>VLOOKUP(Tabela5[[#This Row],[PRODUTO]],'CURVA ABC'!$H$10:$M$404,5,0)</f>
        <v>#N/A</v>
      </c>
      <c r="N889" s="196" t="e">
        <f>VLOOKUP(Tabela5[[#This Row],[PRODUTO]],'CURVA ABC'!$H$10:$M$404,6,0)</f>
        <v>#N/A</v>
      </c>
      <c r="O889" s="194" t="e">
        <f>IF(AND(COMPARATIVO!$H889="",COMPARATIVO!$N889=""),"",IF(COMPARATIVO!$H889=COMPARATIVO!$N889,"EQUILIBRADO",IF(AND(COMPARATIVO!$H889="A",COMPARATIVO!$N889="B"),"GIRO BAIXO",IF(AND(COMPARATIVO!$H889="A",COMPARATIVO!$N889="C"),"GIRO MUITO BAIXO",IF(AND(COMPARATIVO!$H889="B",COMPARATIVO!$N889="A"),"GIRO ALTO",IF(AND(COMPARATIVO!$H889="B",COMPARATIVO!$N889="C"),"GIRO BAIXO",IF(AND(COMPARATIVO!$H889="C",COMPARATIVO!$N889="A"),"GIRO MUITO ALTO",IF(AND(COMPARATIVO!$H889="C",COMPARATIVO!$N889="B"),"GIRO ALTO",""))))))))</f>
        <v>#N/A</v>
      </c>
    </row>
    <row r="890" spans="1:15" x14ac:dyDescent="0.25">
      <c r="A890" s="201">
        <f>'CURVA ABC'!A894</f>
        <v>0</v>
      </c>
      <c r="B890" s="201" t="str">
        <f>IFERROR(VLOOKUP(Tabela5[[#This Row],[PRODUTO]],CADASTRO!$B$2:$C$393,2,0),"")</f>
        <v/>
      </c>
      <c r="C890" s="201">
        <f>'CURVA ABC'!B894</f>
        <v>0</v>
      </c>
      <c r="D890" s="197">
        <f>'CURVA ABC'!C894</f>
        <v>0</v>
      </c>
      <c r="E890" s="197">
        <f>'CURVA ABC'!D894</f>
        <v>0</v>
      </c>
      <c r="F890" s="198">
        <f>IFERROR(Tabela5[[#This Row],[VALOR]]/'CURVA ABC'!$C$2,0)</f>
        <v>0</v>
      </c>
      <c r="G890" s="198">
        <f>'CURVA ABC'!E894</f>
        <v>0</v>
      </c>
      <c r="H890" s="199" t="str">
        <f>'CURVA ABC'!F894</f>
        <v/>
      </c>
      <c r="I890" s="199" t="e">
        <f>VLOOKUP(Tabela5[[#This Row],[PRODUTO]],'CURVA ABC'!$H$10:$M$404,2,0)</f>
        <v>#N/A</v>
      </c>
      <c r="J890" s="197" t="e">
        <f>VLOOKUP(Tabela5[[#This Row],[PRODUTO]],'CURVA ABC'!$H$10:$M$404,3,0)</f>
        <v>#N/A</v>
      </c>
      <c r="K890" s="197" t="e">
        <f>VLOOKUP(Tabela5[[#This Row],[PRODUTO]],'CURVA ABC'!$H$10:$M$404,4,0)</f>
        <v>#N/A</v>
      </c>
      <c r="L890" s="198">
        <f>IFERROR(Tabela5[[#This Row],[VALOR.]]/'CURVA ABC'!$J$2,0)</f>
        <v>0</v>
      </c>
      <c r="M890" s="198" t="e">
        <f>VLOOKUP(Tabela5[[#This Row],[PRODUTO]],'CURVA ABC'!$H$10:$M$404,5,0)</f>
        <v>#N/A</v>
      </c>
      <c r="N890" s="199" t="e">
        <f>VLOOKUP(Tabela5[[#This Row],[PRODUTO]],'CURVA ABC'!$H$10:$M$404,6,0)</f>
        <v>#N/A</v>
      </c>
      <c r="O890" s="197" t="e">
        <f>IF(AND(COMPARATIVO!$H890="",COMPARATIVO!$N890=""),"",IF(COMPARATIVO!$H890=COMPARATIVO!$N890,"EQUILIBRADO",IF(AND(COMPARATIVO!$H890="A",COMPARATIVO!$N890="B"),"GIRO BAIXO",IF(AND(COMPARATIVO!$H890="A",COMPARATIVO!$N890="C"),"GIRO MUITO BAIXO",IF(AND(COMPARATIVO!$H890="B",COMPARATIVO!$N890="A"),"GIRO ALTO",IF(AND(COMPARATIVO!$H890="B",COMPARATIVO!$N890="C"),"GIRO BAIXO",IF(AND(COMPARATIVO!$H890="C",COMPARATIVO!$N890="A"),"GIRO MUITO ALTO",IF(AND(COMPARATIVO!$H890="C",COMPARATIVO!$N890="B"),"GIRO ALTO",""))))))))</f>
        <v>#N/A</v>
      </c>
    </row>
    <row r="891" spans="1:15" x14ac:dyDescent="0.25">
      <c r="A891" s="200">
        <f>'CURVA ABC'!A895</f>
        <v>0</v>
      </c>
      <c r="B891" s="200" t="str">
        <f>IFERROR(VLOOKUP(Tabela5[[#This Row],[PRODUTO]],CADASTRO!$B$2:$C$393,2,0),"")</f>
        <v/>
      </c>
      <c r="C891" s="200">
        <f>'CURVA ABC'!B895</f>
        <v>0</v>
      </c>
      <c r="D891" s="194">
        <f>'CURVA ABC'!C895</f>
        <v>0</v>
      </c>
      <c r="E891" s="194">
        <f>'CURVA ABC'!D895</f>
        <v>0</v>
      </c>
      <c r="F891" s="195">
        <f>IFERROR(Tabela5[[#This Row],[VALOR]]/'CURVA ABC'!$C$2,0)</f>
        <v>0</v>
      </c>
      <c r="G891" s="195">
        <f>'CURVA ABC'!E895</f>
        <v>0</v>
      </c>
      <c r="H891" s="196" t="str">
        <f>'CURVA ABC'!F895</f>
        <v/>
      </c>
      <c r="I891" s="196" t="e">
        <f>VLOOKUP(Tabela5[[#This Row],[PRODUTO]],'CURVA ABC'!$H$10:$M$404,2,0)</f>
        <v>#N/A</v>
      </c>
      <c r="J891" s="194" t="e">
        <f>VLOOKUP(Tabela5[[#This Row],[PRODUTO]],'CURVA ABC'!$H$10:$M$404,3,0)</f>
        <v>#N/A</v>
      </c>
      <c r="K891" s="194" t="e">
        <f>VLOOKUP(Tabela5[[#This Row],[PRODUTO]],'CURVA ABC'!$H$10:$M$404,4,0)</f>
        <v>#N/A</v>
      </c>
      <c r="L891" s="195">
        <f>IFERROR(Tabela5[[#This Row],[VALOR.]]/'CURVA ABC'!$J$2,0)</f>
        <v>0</v>
      </c>
      <c r="M891" s="195" t="e">
        <f>VLOOKUP(Tabela5[[#This Row],[PRODUTO]],'CURVA ABC'!$H$10:$M$404,5,0)</f>
        <v>#N/A</v>
      </c>
      <c r="N891" s="196" t="e">
        <f>VLOOKUP(Tabela5[[#This Row],[PRODUTO]],'CURVA ABC'!$H$10:$M$404,6,0)</f>
        <v>#N/A</v>
      </c>
      <c r="O891" s="194" t="e">
        <f>IF(AND(COMPARATIVO!$H891="",COMPARATIVO!$N891=""),"",IF(COMPARATIVO!$H891=COMPARATIVO!$N891,"EQUILIBRADO",IF(AND(COMPARATIVO!$H891="A",COMPARATIVO!$N891="B"),"GIRO BAIXO",IF(AND(COMPARATIVO!$H891="A",COMPARATIVO!$N891="C"),"GIRO MUITO BAIXO",IF(AND(COMPARATIVO!$H891="B",COMPARATIVO!$N891="A"),"GIRO ALTO",IF(AND(COMPARATIVO!$H891="B",COMPARATIVO!$N891="C"),"GIRO BAIXO",IF(AND(COMPARATIVO!$H891="C",COMPARATIVO!$N891="A"),"GIRO MUITO ALTO",IF(AND(COMPARATIVO!$H891="C",COMPARATIVO!$N891="B"),"GIRO ALTO",""))))))))</f>
        <v>#N/A</v>
      </c>
    </row>
    <row r="892" spans="1:15" x14ac:dyDescent="0.25">
      <c r="A892" s="201">
        <f>'CURVA ABC'!A896</f>
        <v>0</v>
      </c>
      <c r="B892" s="201" t="str">
        <f>IFERROR(VLOOKUP(Tabela5[[#This Row],[PRODUTO]],CADASTRO!$B$2:$C$393,2,0),"")</f>
        <v/>
      </c>
      <c r="C892" s="201">
        <f>'CURVA ABC'!B896</f>
        <v>0</v>
      </c>
      <c r="D892" s="197">
        <f>'CURVA ABC'!C896</f>
        <v>0</v>
      </c>
      <c r="E892" s="197">
        <f>'CURVA ABC'!D896</f>
        <v>0</v>
      </c>
      <c r="F892" s="198">
        <f>IFERROR(Tabela5[[#This Row],[VALOR]]/'CURVA ABC'!$C$2,0)</f>
        <v>0</v>
      </c>
      <c r="G892" s="198">
        <f>'CURVA ABC'!E896</f>
        <v>0</v>
      </c>
      <c r="H892" s="199" t="str">
        <f>'CURVA ABC'!F896</f>
        <v/>
      </c>
      <c r="I892" s="199" t="e">
        <f>VLOOKUP(Tabela5[[#This Row],[PRODUTO]],'CURVA ABC'!$H$10:$M$404,2,0)</f>
        <v>#N/A</v>
      </c>
      <c r="J892" s="197" t="e">
        <f>VLOOKUP(Tabela5[[#This Row],[PRODUTO]],'CURVA ABC'!$H$10:$M$404,3,0)</f>
        <v>#N/A</v>
      </c>
      <c r="K892" s="197" t="e">
        <f>VLOOKUP(Tabela5[[#This Row],[PRODUTO]],'CURVA ABC'!$H$10:$M$404,4,0)</f>
        <v>#N/A</v>
      </c>
      <c r="L892" s="198">
        <f>IFERROR(Tabela5[[#This Row],[VALOR.]]/'CURVA ABC'!$J$2,0)</f>
        <v>0</v>
      </c>
      <c r="M892" s="198" t="e">
        <f>VLOOKUP(Tabela5[[#This Row],[PRODUTO]],'CURVA ABC'!$H$10:$M$404,5,0)</f>
        <v>#N/A</v>
      </c>
      <c r="N892" s="199" t="e">
        <f>VLOOKUP(Tabela5[[#This Row],[PRODUTO]],'CURVA ABC'!$H$10:$M$404,6,0)</f>
        <v>#N/A</v>
      </c>
      <c r="O892" s="197" t="e">
        <f>IF(AND(COMPARATIVO!$H892="",COMPARATIVO!$N892=""),"",IF(COMPARATIVO!$H892=COMPARATIVO!$N892,"EQUILIBRADO",IF(AND(COMPARATIVO!$H892="A",COMPARATIVO!$N892="B"),"GIRO BAIXO",IF(AND(COMPARATIVO!$H892="A",COMPARATIVO!$N892="C"),"GIRO MUITO BAIXO",IF(AND(COMPARATIVO!$H892="B",COMPARATIVO!$N892="A"),"GIRO ALTO",IF(AND(COMPARATIVO!$H892="B",COMPARATIVO!$N892="C"),"GIRO BAIXO",IF(AND(COMPARATIVO!$H892="C",COMPARATIVO!$N892="A"),"GIRO MUITO ALTO",IF(AND(COMPARATIVO!$H892="C",COMPARATIVO!$N892="B"),"GIRO ALTO",""))))))))</f>
        <v>#N/A</v>
      </c>
    </row>
    <row r="893" spans="1:15" x14ac:dyDescent="0.25">
      <c r="A893" s="200">
        <f>'CURVA ABC'!A897</f>
        <v>0</v>
      </c>
      <c r="B893" s="200" t="str">
        <f>IFERROR(VLOOKUP(Tabela5[[#This Row],[PRODUTO]],CADASTRO!$B$2:$C$393,2,0),"")</f>
        <v/>
      </c>
      <c r="C893" s="200">
        <f>'CURVA ABC'!B897</f>
        <v>0</v>
      </c>
      <c r="D893" s="194">
        <f>'CURVA ABC'!C897</f>
        <v>0</v>
      </c>
      <c r="E893" s="194">
        <f>'CURVA ABC'!D897</f>
        <v>0</v>
      </c>
      <c r="F893" s="195">
        <f>IFERROR(Tabela5[[#This Row],[VALOR]]/'CURVA ABC'!$C$2,0)</f>
        <v>0</v>
      </c>
      <c r="G893" s="195">
        <f>'CURVA ABC'!E897</f>
        <v>0</v>
      </c>
      <c r="H893" s="196" t="str">
        <f>'CURVA ABC'!F897</f>
        <v/>
      </c>
      <c r="I893" s="196" t="e">
        <f>VLOOKUP(Tabela5[[#This Row],[PRODUTO]],'CURVA ABC'!$H$10:$M$404,2,0)</f>
        <v>#N/A</v>
      </c>
      <c r="J893" s="194" t="e">
        <f>VLOOKUP(Tabela5[[#This Row],[PRODUTO]],'CURVA ABC'!$H$10:$M$404,3,0)</f>
        <v>#N/A</v>
      </c>
      <c r="K893" s="194" t="e">
        <f>VLOOKUP(Tabela5[[#This Row],[PRODUTO]],'CURVA ABC'!$H$10:$M$404,4,0)</f>
        <v>#N/A</v>
      </c>
      <c r="L893" s="195">
        <f>IFERROR(Tabela5[[#This Row],[VALOR.]]/'CURVA ABC'!$J$2,0)</f>
        <v>0</v>
      </c>
      <c r="M893" s="195" t="e">
        <f>VLOOKUP(Tabela5[[#This Row],[PRODUTO]],'CURVA ABC'!$H$10:$M$404,5,0)</f>
        <v>#N/A</v>
      </c>
      <c r="N893" s="196" t="e">
        <f>VLOOKUP(Tabela5[[#This Row],[PRODUTO]],'CURVA ABC'!$H$10:$M$404,6,0)</f>
        <v>#N/A</v>
      </c>
      <c r="O893" s="194" t="e">
        <f>IF(AND(COMPARATIVO!$H893="",COMPARATIVO!$N893=""),"",IF(COMPARATIVO!$H893=COMPARATIVO!$N893,"EQUILIBRADO",IF(AND(COMPARATIVO!$H893="A",COMPARATIVO!$N893="B"),"GIRO BAIXO",IF(AND(COMPARATIVO!$H893="A",COMPARATIVO!$N893="C"),"GIRO MUITO BAIXO",IF(AND(COMPARATIVO!$H893="B",COMPARATIVO!$N893="A"),"GIRO ALTO",IF(AND(COMPARATIVO!$H893="B",COMPARATIVO!$N893="C"),"GIRO BAIXO",IF(AND(COMPARATIVO!$H893="C",COMPARATIVO!$N893="A"),"GIRO MUITO ALTO",IF(AND(COMPARATIVO!$H893="C",COMPARATIVO!$N893="B"),"GIRO ALTO",""))))))))</f>
        <v>#N/A</v>
      </c>
    </row>
    <row r="894" spans="1:15" x14ac:dyDescent="0.25">
      <c r="A894" s="201">
        <f>'CURVA ABC'!A898</f>
        <v>0</v>
      </c>
      <c r="B894" s="201" t="str">
        <f>IFERROR(VLOOKUP(Tabela5[[#This Row],[PRODUTO]],CADASTRO!$B$2:$C$393,2,0),"")</f>
        <v/>
      </c>
      <c r="C894" s="201">
        <f>'CURVA ABC'!B898</f>
        <v>0</v>
      </c>
      <c r="D894" s="197">
        <f>'CURVA ABC'!C898</f>
        <v>0</v>
      </c>
      <c r="E894" s="197">
        <f>'CURVA ABC'!D898</f>
        <v>0</v>
      </c>
      <c r="F894" s="198">
        <f>IFERROR(Tabela5[[#This Row],[VALOR]]/'CURVA ABC'!$C$2,0)</f>
        <v>0</v>
      </c>
      <c r="G894" s="198">
        <f>'CURVA ABC'!E898</f>
        <v>0</v>
      </c>
      <c r="H894" s="199" t="str">
        <f>'CURVA ABC'!F898</f>
        <v/>
      </c>
      <c r="I894" s="199" t="e">
        <f>VLOOKUP(Tabela5[[#This Row],[PRODUTO]],'CURVA ABC'!$H$10:$M$404,2,0)</f>
        <v>#N/A</v>
      </c>
      <c r="J894" s="197" t="e">
        <f>VLOOKUP(Tabela5[[#This Row],[PRODUTO]],'CURVA ABC'!$H$10:$M$404,3,0)</f>
        <v>#N/A</v>
      </c>
      <c r="K894" s="197" t="e">
        <f>VLOOKUP(Tabela5[[#This Row],[PRODUTO]],'CURVA ABC'!$H$10:$M$404,4,0)</f>
        <v>#N/A</v>
      </c>
      <c r="L894" s="198">
        <f>IFERROR(Tabela5[[#This Row],[VALOR.]]/'CURVA ABC'!$J$2,0)</f>
        <v>0</v>
      </c>
      <c r="M894" s="198" t="e">
        <f>VLOOKUP(Tabela5[[#This Row],[PRODUTO]],'CURVA ABC'!$H$10:$M$404,5,0)</f>
        <v>#N/A</v>
      </c>
      <c r="N894" s="199" t="e">
        <f>VLOOKUP(Tabela5[[#This Row],[PRODUTO]],'CURVA ABC'!$H$10:$M$404,6,0)</f>
        <v>#N/A</v>
      </c>
      <c r="O894" s="197" t="e">
        <f>IF(AND(COMPARATIVO!$H894="",COMPARATIVO!$N894=""),"",IF(COMPARATIVO!$H894=COMPARATIVO!$N894,"EQUILIBRADO",IF(AND(COMPARATIVO!$H894="A",COMPARATIVO!$N894="B"),"GIRO BAIXO",IF(AND(COMPARATIVO!$H894="A",COMPARATIVO!$N894="C"),"GIRO MUITO BAIXO",IF(AND(COMPARATIVO!$H894="B",COMPARATIVO!$N894="A"),"GIRO ALTO",IF(AND(COMPARATIVO!$H894="B",COMPARATIVO!$N894="C"),"GIRO BAIXO",IF(AND(COMPARATIVO!$H894="C",COMPARATIVO!$N894="A"),"GIRO MUITO ALTO",IF(AND(COMPARATIVO!$H894="C",COMPARATIVO!$N894="B"),"GIRO ALTO",""))))))))</f>
        <v>#N/A</v>
      </c>
    </row>
    <row r="895" spans="1:15" x14ac:dyDescent="0.25">
      <c r="A895" s="200">
        <f>'CURVA ABC'!A899</f>
        <v>0</v>
      </c>
      <c r="B895" s="200" t="str">
        <f>IFERROR(VLOOKUP(Tabela5[[#This Row],[PRODUTO]],CADASTRO!$B$2:$C$393,2,0),"")</f>
        <v/>
      </c>
      <c r="C895" s="200">
        <f>'CURVA ABC'!B899</f>
        <v>0</v>
      </c>
      <c r="D895" s="194">
        <f>'CURVA ABC'!C899</f>
        <v>0</v>
      </c>
      <c r="E895" s="194">
        <f>'CURVA ABC'!D899</f>
        <v>0</v>
      </c>
      <c r="F895" s="195">
        <f>IFERROR(Tabela5[[#This Row],[VALOR]]/'CURVA ABC'!$C$2,0)</f>
        <v>0</v>
      </c>
      <c r="G895" s="195">
        <f>'CURVA ABC'!E899</f>
        <v>0</v>
      </c>
      <c r="H895" s="196" t="str">
        <f>'CURVA ABC'!F899</f>
        <v/>
      </c>
      <c r="I895" s="196" t="e">
        <f>VLOOKUP(Tabela5[[#This Row],[PRODUTO]],'CURVA ABC'!$H$10:$M$404,2,0)</f>
        <v>#N/A</v>
      </c>
      <c r="J895" s="194" t="e">
        <f>VLOOKUP(Tabela5[[#This Row],[PRODUTO]],'CURVA ABC'!$H$10:$M$404,3,0)</f>
        <v>#N/A</v>
      </c>
      <c r="K895" s="194" t="e">
        <f>VLOOKUP(Tabela5[[#This Row],[PRODUTO]],'CURVA ABC'!$H$10:$M$404,4,0)</f>
        <v>#N/A</v>
      </c>
      <c r="L895" s="195">
        <f>IFERROR(Tabela5[[#This Row],[VALOR.]]/'CURVA ABC'!$J$2,0)</f>
        <v>0</v>
      </c>
      <c r="M895" s="195" t="e">
        <f>VLOOKUP(Tabela5[[#This Row],[PRODUTO]],'CURVA ABC'!$H$10:$M$404,5,0)</f>
        <v>#N/A</v>
      </c>
      <c r="N895" s="196" t="e">
        <f>VLOOKUP(Tabela5[[#This Row],[PRODUTO]],'CURVA ABC'!$H$10:$M$404,6,0)</f>
        <v>#N/A</v>
      </c>
      <c r="O895" s="194" t="e">
        <f>IF(AND(COMPARATIVO!$H895="",COMPARATIVO!$N895=""),"",IF(COMPARATIVO!$H895=COMPARATIVO!$N895,"EQUILIBRADO",IF(AND(COMPARATIVO!$H895="A",COMPARATIVO!$N895="B"),"GIRO BAIXO",IF(AND(COMPARATIVO!$H895="A",COMPARATIVO!$N895="C"),"GIRO MUITO BAIXO",IF(AND(COMPARATIVO!$H895="B",COMPARATIVO!$N895="A"),"GIRO ALTO",IF(AND(COMPARATIVO!$H895="B",COMPARATIVO!$N895="C"),"GIRO BAIXO",IF(AND(COMPARATIVO!$H895="C",COMPARATIVO!$N895="A"),"GIRO MUITO ALTO",IF(AND(COMPARATIVO!$H895="C",COMPARATIVO!$N895="B"),"GIRO ALTO",""))))))))</f>
        <v>#N/A</v>
      </c>
    </row>
    <row r="896" spans="1:15" x14ac:dyDescent="0.25">
      <c r="A896" s="201">
        <f>'CURVA ABC'!A900</f>
        <v>0</v>
      </c>
      <c r="B896" s="201" t="str">
        <f>IFERROR(VLOOKUP(Tabela5[[#This Row],[PRODUTO]],CADASTRO!$B$2:$C$393,2,0),"")</f>
        <v/>
      </c>
      <c r="C896" s="201">
        <f>'CURVA ABC'!B900</f>
        <v>0</v>
      </c>
      <c r="D896" s="197">
        <f>'CURVA ABC'!C900</f>
        <v>0</v>
      </c>
      <c r="E896" s="197">
        <f>'CURVA ABC'!D900</f>
        <v>0</v>
      </c>
      <c r="F896" s="198">
        <f>IFERROR(Tabela5[[#This Row],[VALOR]]/'CURVA ABC'!$C$2,0)</f>
        <v>0</v>
      </c>
      <c r="G896" s="198">
        <f>'CURVA ABC'!E900</f>
        <v>0</v>
      </c>
      <c r="H896" s="199" t="str">
        <f>'CURVA ABC'!F900</f>
        <v/>
      </c>
      <c r="I896" s="199" t="e">
        <f>VLOOKUP(Tabela5[[#This Row],[PRODUTO]],'CURVA ABC'!$H$10:$M$404,2,0)</f>
        <v>#N/A</v>
      </c>
      <c r="J896" s="197" t="e">
        <f>VLOOKUP(Tabela5[[#This Row],[PRODUTO]],'CURVA ABC'!$H$10:$M$404,3,0)</f>
        <v>#N/A</v>
      </c>
      <c r="K896" s="197" t="e">
        <f>VLOOKUP(Tabela5[[#This Row],[PRODUTO]],'CURVA ABC'!$H$10:$M$404,4,0)</f>
        <v>#N/A</v>
      </c>
      <c r="L896" s="198">
        <f>IFERROR(Tabela5[[#This Row],[VALOR.]]/'CURVA ABC'!$J$2,0)</f>
        <v>0</v>
      </c>
      <c r="M896" s="198" t="e">
        <f>VLOOKUP(Tabela5[[#This Row],[PRODUTO]],'CURVA ABC'!$H$10:$M$404,5,0)</f>
        <v>#N/A</v>
      </c>
      <c r="N896" s="199" t="e">
        <f>VLOOKUP(Tabela5[[#This Row],[PRODUTO]],'CURVA ABC'!$H$10:$M$404,6,0)</f>
        <v>#N/A</v>
      </c>
      <c r="O896" s="197" t="e">
        <f>IF(AND(COMPARATIVO!$H896="",COMPARATIVO!$N896=""),"",IF(COMPARATIVO!$H896=COMPARATIVO!$N896,"EQUILIBRADO",IF(AND(COMPARATIVO!$H896="A",COMPARATIVO!$N896="B"),"GIRO BAIXO",IF(AND(COMPARATIVO!$H896="A",COMPARATIVO!$N896="C"),"GIRO MUITO BAIXO",IF(AND(COMPARATIVO!$H896="B",COMPARATIVO!$N896="A"),"GIRO ALTO",IF(AND(COMPARATIVO!$H896="B",COMPARATIVO!$N896="C"),"GIRO BAIXO",IF(AND(COMPARATIVO!$H896="C",COMPARATIVO!$N896="A"),"GIRO MUITO ALTO",IF(AND(COMPARATIVO!$H896="C",COMPARATIVO!$N896="B"),"GIRO ALTO",""))))))))</f>
        <v>#N/A</v>
      </c>
    </row>
    <row r="897" spans="1:15" x14ac:dyDescent="0.25">
      <c r="A897" s="200">
        <f>'CURVA ABC'!A901</f>
        <v>0</v>
      </c>
      <c r="B897" s="200" t="str">
        <f>IFERROR(VLOOKUP(Tabela5[[#This Row],[PRODUTO]],CADASTRO!$B$2:$C$393,2,0),"")</f>
        <v/>
      </c>
      <c r="C897" s="200">
        <f>'CURVA ABC'!B901</f>
        <v>0</v>
      </c>
      <c r="D897" s="194">
        <f>'CURVA ABC'!C901</f>
        <v>0</v>
      </c>
      <c r="E897" s="194">
        <f>'CURVA ABC'!D901</f>
        <v>0</v>
      </c>
      <c r="F897" s="195">
        <f>IFERROR(Tabela5[[#This Row],[VALOR]]/'CURVA ABC'!$C$2,0)</f>
        <v>0</v>
      </c>
      <c r="G897" s="195">
        <f>'CURVA ABC'!E901</f>
        <v>0</v>
      </c>
      <c r="H897" s="196" t="str">
        <f>'CURVA ABC'!F901</f>
        <v/>
      </c>
      <c r="I897" s="196" t="e">
        <f>VLOOKUP(Tabela5[[#This Row],[PRODUTO]],'CURVA ABC'!$H$10:$M$404,2,0)</f>
        <v>#N/A</v>
      </c>
      <c r="J897" s="194" t="e">
        <f>VLOOKUP(Tabela5[[#This Row],[PRODUTO]],'CURVA ABC'!$H$10:$M$404,3,0)</f>
        <v>#N/A</v>
      </c>
      <c r="K897" s="194" t="e">
        <f>VLOOKUP(Tabela5[[#This Row],[PRODUTO]],'CURVA ABC'!$H$10:$M$404,4,0)</f>
        <v>#N/A</v>
      </c>
      <c r="L897" s="195">
        <f>IFERROR(Tabela5[[#This Row],[VALOR.]]/'CURVA ABC'!$J$2,0)</f>
        <v>0</v>
      </c>
      <c r="M897" s="195" t="e">
        <f>VLOOKUP(Tabela5[[#This Row],[PRODUTO]],'CURVA ABC'!$H$10:$M$404,5,0)</f>
        <v>#N/A</v>
      </c>
      <c r="N897" s="196" t="e">
        <f>VLOOKUP(Tabela5[[#This Row],[PRODUTO]],'CURVA ABC'!$H$10:$M$404,6,0)</f>
        <v>#N/A</v>
      </c>
      <c r="O897" s="194" t="e">
        <f>IF(AND(COMPARATIVO!$H897="",COMPARATIVO!$N897=""),"",IF(COMPARATIVO!$H897=COMPARATIVO!$N897,"EQUILIBRADO",IF(AND(COMPARATIVO!$H897="A",COMPARATIVO!$N897="B"),"GIRO BAIXO",IF(AND(COMPARATIVO!$H897="A",COMPARATIVO!$N897="C"),"GIRO MUITO BAIXO",IF(AND(COMPARATIVO!$H897="B",COMPARATIVO!$N897="A"),"GIRO ALTO",IF(AND(COMPARATIVO!$H897="B",COMPARATIVO!$N897="C"),"GIRO BAIXO",IF(AND(COMPARATIVO!$H897="C",COMPARATIVO!$N897="A"),"GIRO MUITO ALTO",IF(AND(COMPARATIVO!$H897="C",COMPARATIVO!$N897="B"),"GIRO ALTO",""))))))))</f>
        <v>#N/A</v>
      </c>
    </row>
    <row r="898" spans="1:15" x14ac:dyDescent="0.25">
      <c r="A898" s="201">
        <f>'CURVA ABC'!A902</f>
        <v>0</v>
      </c>
      <c r="B898" s="201" t="str">
        <f>IFERROR(VLOOKUP(Tabela5[[#This Row],[PRODUTO]],CADASTRO!$B$2:$C$393,2,0),"")</f>
        <v/>
      </c>
      <c r="C898" s="201">
        <f>'CURVA ABC'!B902</f>
        <v>0</v>
      </c>
      <c r="D898" s="197">
        <f>'CURVA ABC'!C902</f>
        <v>0</v>
      </c>
      <c r="E898" s="197">
        <f>'CURVA ABC'!D902</f>
        <v>0</v>
      </c>
      <c r="F898" s="198">
        <f>IFERROR(Tabela5[[#This Row],[VALOR]]/'CURVA ABC'!$C$2,0)</f>
        <v>0</v>
      </c>
      <c r="G898" s="198">
        <f>'CURVA ABC'!E902</f>
        <v>0</v>
      </c>
      <c r="H898" s="199" t="str">
        <f>'CURVA ABC'!F902</f>
        <v/>
      </c>
      <c r="I898" s="199" t="e">
        <f>VLOOKUP(Tabela5[[#This Row],[PRODUTO]],'CURVA ABC'!$H$10:$M$404,2,0)</f>
        <v>#N/A</v>
      </c>
      <c r="J898" s="197" t="e">
        <f>VLOOKUP(Tabela5[[#This Row],[PRODUTO]],'CURVA ABC'!$H$10:$M$404,3,0)</f>
        <v>#N/A</v>
      </c>
      <c r="K898" s="197" t="e">
        <f>VLOOKUP(Tabela5[[#This Row],[PRODUTO]],'CURVA ABC'!$H$10:$M$404,4,0)</f>
        <v>#N/A</v>
      </c>
      <c r="L898" s="198">
        <f>IFERROR(Tabela5[[#This Row],[VALOR.]]/'CURVA ABC'!$J$2,0)</f>
        <v>0</v>
      </c>
      <c r="M898" s="198" t="e">
        <f>VLOOKUP(Tabela5[[#This Row],[PRODUTO]],'CURVA ABC'!$H$10:$M$404,5,0)</f>
        <v>#N/A</v>
      </c>
      <c r="N898" s="199" t="e">
        <f>VLOOKUP(Tabela5[[#This Row],[PRODUTO]],'CURVA ABC'!$H$10:$M$404,6,0)</f>
        <v>#N/A</v>
      </c>
      <c r="O898" s="197" t="e">
        <f>IF(AND(COMPARATIVO!$H898="",COMPARATIVO!$N898=""),"",IF(COMPARATIVO!$H898=COMPARATIVO!$N898,"EQUILIBRADO",IF(AND(COMPARATIVO!$H898="A",COMPARATIVO!$N898="B"),"GIRO BAIXO",IF(AND(COMPARATIVO!$H898="A",COMPARATIVO!$N898="C"),"GIRO MUITO BAIXO",IF(AND(COMPARATIVO!$H898="B",COMPARATIVO!$N898="A"),"GIRO ALTO",IF(AND(COMPARATIVO!$H898="B",COMPARATIVO!$N898="C"),"GIRO BAIXO",IF(AND(COMPARATIVO!$H898="C",COMPARATIVO!$N898="A"),"GIRO MUITO ALTO",IF(AND(COMPARATIVO!$H898="C",COMPARATIVO!$N898="B"),"GIRO ALTO",""))))))))</f>
        <v>#N/A</v>
      </c>
    </row>
    <row r="899" spans="1:15" x14ac:dyDescent="0.25">
      <c r="A899" s="200">
        <f>'CURVA ABC'!A903</f>
        <v>0</v>
      </c>
      <c r="B899" s="200" t="str">
        <f>IFERROR(VLOOKUP(Tabela5[[#This Row],[PRODUTO]],CADASTRO!$B$2:$C$393,2,0),"")</f>
        <v/>
      </c>
      <c r="C899" s="200">
        <f>'CURVA ABC'!B903</f>
        <v>0</v>
      </c>
      <c r="D899" s="194">
        <f>'CURVA ABC'!C903</f>
        <v>0</v>
      </c>
      <c r="E899" s="194">
        <f>'CURVA ABC'!D903</f>
        <v>0</v>
      </c>
      <c r="F899" s="195">
        <f>IFERROR(Tabela5[[#This Row],[VALOR]]/'CURVA ABC'!$C$2,0)</f>
        <v>0</v>
      </c>
      <c r="G899" s="195">
        <f>'CURVA ABC'!E903</f>
        <v>0</v>
      </c>
      <c r="H899" s="196" t="str">
        <f>'CURVA ABC'!F903</f>
        <v/>
      </c>
      <c r="I899" s="196" t="e">
        <f>VLOOKUP(Tabela5[[#This Row],[PRODUTO]],'CURVA ABC'!$H$10:$M$404,2,0)</f>
        <v>#N/A</v>
      </c>
      <c r="J899" s="194" t="e">
        <f>VLOOKUP(Tabela5[[#This Row],[PRODUTO]],'CURVA ABC'!$H$10:$M$404,3,0)</f>
        <v>#N/A</v>
      </c>
      <c r="K899" s="194" t="e">
        <f>VLOOKUP(Tabela5[[#This Row],[PRODUTO]],'CURVA ABC'!$H$10:$M$404,4,0)</f>
        <v>#N/A</v>
      </c>
      <c r="L899" s="195">
        <f>IFERROR(Tabela5[[#This Row],[VALOR.]]/'CURVA ABC'!$J$2,0)</f>
        <v>0</v>
      </c>
      <c r="M899" s="195" t="e">
        <f>VLOOKUP(Tabela5[[#This Row],[PRODUTO]],'CURVA ABC'!$H$10:$M$404,5,0)</f>
        <v>#N/A</v>
      </c>
      <c r="N899" s="196" t="e">
        <f>VLOOKUP(Tabela5[[#This Row],[PRODUTO]],'CURVA ABC'!$H$10:$M$404,6,0)</f>
        <v>#N/A</v>
      </c>
      <c r="O899" s="194" t="e">
        <f>IF(AND(COMPARATIVO!$H899="",COMPARATIVO!$N899=""),"",IF(COMPARATIVO!$H899=COMPARATIVO!$N899,"EQUILIBRADO",IF(AND(COMPARATIVO!$H899="A",COMPARATIVO!$N899="B"),"GIRO BAIXO",IF(AND(COMPARATIVO!$H899="A",COMPARATIVO!$N899="C"),"GIRO MUITO BAIXO",IF(AND(COMPARATIVO!$H899="B",COMPARATIVO!$N899="A"),"GIRO ALTO",IF(AND(COMPARATIVO!$H899="B",COMPARATIVO!$N899="C"),"GIRO BAIXO",IF(AND(COMPARATIVO!$H899="C",COMPARATIVO!$N899="A"),"GIRO MUITO ALTO",IF(AND(COMPARATIVO!$H899="C",COMPARATIVO!$N899="B"),"GIRO ALTO",""))))))))</f>
        <v>#N/A</v>
      </c>
    </row>
    <row r="900" spans="1:15" x14ac:dyDescent="0.25">
      <c r="A900" s="201">
        <f>'CURVA ABC'!A904</f>
        <v>0</v>
      </c>
      <c r="B900" s="201" t="str">
        <f>IFERROR(VLOOKUP(Tabela5[[#This Row],[PRODUTO]],CADASTRO!$B$2:$C$393,2,0),"")</f>
        <v/>
      </c>
      <c r="C900" s="201">
        <f>'CURVA ABC'!B904</f>
        <v>0</v>
      </c>
      <c r="D900" s="197">
        <f>'CURVA ABC'!C904</f>
        <v>0</v>
      </c>
      <c r="E900" s="197">
        <f>'CURVA ABC'!D904</f>
        <v>0</v>
      </c>
      <c r="F900" s="198">
        <f>IFERROR(Tabela5[[#This Row],[VALOR]]/'CURVA ABC'!$C$2,0)</f>
        <v>0</v>
      </c>
      <c r="G900" s="198">
        <f>'CURVA ABC'!E904</f>
        <v>0</v>
      </c>
      <c r="H900" s="199" t="str">
        <f>'CURVA ABC'!F904</f>
        <v/>
      </c>
      <c r="I900" s="199" t="e">
        <f>VLOOKUP(Tabela5[[#This Row],[PRODUTO]],'CURVA ABC'!$H$10:$M$404,2,0)</f>
        <v>#N/A</v>
      </c>
      <c r="J900" s="197" t="e">
        <f>VLOOKUP(Tabela5[[#This Row],[PRODUTO]],'CURVA ABC'!$H$10:$M$404,3,0)</f>
        <v>#N/A</v>
      </c>
      <c r="K900" s="197" t="e">
        <f>VLOOKUP(Tabela5[[#This Row],[PRODUTO]],'CURVA ABC'!$H$10:$M$404,4,0)</f>
        <v>#N/A</v>
      </c>
      <c r="L900" s="198">
        <f>IFERROR(Tabela5[[#This Row],[VALOR.]]/'CURVA ABC'!$J$2,0)</f>
        <v>0</v>
      </c>
      <c r="M900" s="198" t="e">
        <f>VLOOKUP(Tabela5[[#This Row],[PRODUTO]],'CURVA ABC'!$H$10:$M$404,5,0)</f>
        <v>#N/A</v>
      </c>
      <c r="N900" s="199" t="e">
        <f>VLOOKUP(Tabela5[[#This Row],[PRODUTO]],'CURVA ABC'!$H$10:$M$404,6,0)</f>
        <v>#N/A</v>
      </c>
      <c r="O900" s="197" t="e">
        <f>IF(AND(COMPARATIVO!$H900="",COMPARATIVO!$N900=""),"",IF(COMPARATIVO!$H900=COMPARATIVO!$N900,"EQUILIBRADO",IF(AND(COMPARATIVO!$H900="A",COMPARATIVO!$N900="B"),"GIRO BAIXO",IF(AND(COMPARATIVO!$H900="A",COMPARATIVO!$N900="C"),"GIRO MUITO BAIXO",IF(AND(COMPARATIVO!$H900="B",COMPARATIVO!$N900="A"),"GIRO ALTO",IF(AND(COMPARATIVO!$H900="B",COMPARATIVO!$N900="C"),"GIRO BAIXO",IF(AND(COMPARATIVO!$H900="C",COMPARATIVO!$N900="A"),"GIRO MUITO ALTO",IF(AND(COMPARATIVO!$H900="C",COMPARATIVO!$N900="B"),"GIRO ALTO",""))))))))</f>
        <v>#N/A</v>
      </c>
    </row>
    <row r="901" spans="1:15" x14ac:dyDescent="0.25">
      <c r="A901" s="200">
        <f>'CURVA ABC'!A905</f>
        <v>0</v>
      </c>
      <c r="B901" s="200" t="str">
        <f>IFERROR(VLOOKUP(Tabela5[[#This Row],[PRODUTO]],CADASTRO!$B$2:$C$393,2,0),"")</f>
        <v/>
      </c>
      <c r="C901" s="200">
        <f>'CURVA ABC'!B905</f>
        <v>0</v>
      </c>
      <c r="D901" s="194">
        <f>'CURVA ABC'!C905</f>
        <v>0</v>
      </c>
      <c r="E901" s="194">
        <f>'CURVA ABC'!D905</f>
        <v>0</v>
      </c>
      <c r="F901" s="195">
        <f>IFERROR(Tabela5[[#This Row],[VALOR]]/'CURVA ABC'!$C$2,0)</f>
        <v>0</v>
      </c>
      <c r="G901" s="195">
        <f>'CURVA ABC'!E905</f>
        <v>0</v>
      </c>
      <c r="H901" s="196" t="str">
        <f>'CURVA ABC'!F905</f>
        <v/>
      </c>
      <c r="I901" s="196" t="e">
        <f>VLOOKUP(Tabela5[[#This Row],[PRODUTO]],'CURVA ABC'!$H$10:$M$404,2,0)</f>
        <v>#N/A</v>
      </c>
      <c r="J901" s="194" t="e">
        <f>VLOOKUP(Tabela5[[#This Row],[PRODUTO]],'CURVA ABC'!$H$10:$M$404,3,0)</f>
        <v>#N/A</v>
      </c>
      <c r="K901" s="194" t="e">
        <f>VLOOKUP(Tabela5[[#This Row],[PRODUTO]],'CURVA ABC'!$H$10:$M$404,4,0)</f>
        <v>#N/A</v>
      </c>
      <c r="L901" s="195">
        <f>IFERROR(Tabela5[[#This Row],[VALOR.]]/'CURVA ABC'!$J$2,0)</f>
        <v>0</v>
      </c>
      <c r="M901" s="195" t="e">
        <f>VLOOKUP(Tabela5[[#This Row],[PRODUTO]],'CURVA ABC'!$H$10:$M$404,5,0)</f>
        <v>#N/A</v>
      </c>
      <c r="N901" s="196" t="e">
        <f>VLOOKUP(Tabela5[[#This Row],[PRODUTO]],'CURVA ABC'!$H$10:$M$404,6,0)</f>
        <v>#N/A</v>
      </c>
      <c r="O901" s="194" t="e">
        <f>IF(AND(COMPARATIVO!$H901="",COMPARATIVO!$N901=""),"",IF(COMPARATIVO!$H901=COMPARATIVO!$N901,"EQUILIBRADO",IF(AND(COMPARATIVO!$H901="A",COMPARATIVO!$N901="B"),"GIRO BAIXO",IF(AND(COMPARATIVO!$H901="A",COMPARATIVO!$N901="C"),"GIRO MUITO BAIXO",IF(AND(COMPARATIVO!$H901="B",COMPARATIVO!$N901="A"),"GIRO ALTO",IF(AND(COMPARATIVO!$H901="B",COMPARATIVO!$N901="C"),"GIRO BAIXO",IF(AND(COMPARATIVO!$H901="C",COMPARATIVO!$N901="A"),"GIRO MUITO ALTO",IF(AND(COMPARATIVO!$H901="C",COMPARATIVO!$N901="B"),"GIRO ALTO",""))))))))</f>
        <v>#N/A</v>
      </c>
    </row>
    <row r="902" spans="1:15" x14ac:dyDescent="0.25">
      <c r="A902" s="201">
        <f>'CURVA ABC'!A906</f>
        <v>0</v>
      </c>
      <c r="B902" s="201" t="str">
        <f>IFERROR(VLOOKUP(Tabela5[[#This Row],[PRODUTO]],CADASTRO!$B$2:$C$393,2,0),"")</f>
        <v/>
      </c>
      <c r="C902" s="201">
        <f>'CURVA ABC'!B906</f>
        <v>0</v>
      </c>
      <c r="D902" s="197">
        <f>'CURVA ABC'!C906</f>
        <v>0</v>
      </c>
      <c r="E902" s="197">
        <f>'CURVA ABC'!D906</f>
        <v>0</v>
      </c>
      <c r="F902" s="198">
        <f>IFERROR(Tabela5[[#This Row],[VALOR]]/'CURVA ABC'!$C$2,0)</f>
        <v>0</v>
      </c>
      <c r="G902" s="198">
        <f>'CURVA ABC'!E906</f>
        <v>0</v>
      </c>
      <c r="H902" s="199" t="str">
        <f>'CURVA ABC'!F906</f>
        <v/>
      </c>
      <c r="I902" s="199" t="e">
        <f>VLOOKUP(Tabela5[[#This Row],[PRODUTO]],'CURVA ABC'!$H$10:$M$404,2,0)</f>
        <v>#N/A</v>
      </c>
      <c r="J902" s="197" t="e">
        <f>VLOOKUP(Tabela5[[#This Row],[PRODUTO]],'CURVA ABC'!$H$10:$M$404,3,0)</f>
        <v>#N/A</v>
      </c>
      <c r="K902" s="197" t="e">
        <f>VLOOKUP(Tabela5[[#This Row],[PRODUTO]],'CURVA ABC'!$H$10:$M$404,4,0)</f>
        <v>#N/A</v>
      </c>
      <c r="L902" s="198">
        <f>IFERROR(Tabela5[[#This Row],[VALOR.]]/'CURVA ABC'!$J$2,0)</f>
        <v>0</v>
      </c>
      <c r="M902" s="198" t="e">
        <f>VLOOKUP(Tabela5[[#This Row],[PRODUTO]],'CURVA ABC'!$H$10:$M$404,5,0)</f>
        <v>#N/A</v>
      </c>
      <c r="N902" s="199" t="e">
        <f>VLOOKUP(Tabela5[[#This Row],[PRODUTO]],'CURVA ABC'!$H$10:$M$404,6,0)</f>
        <v>#N/A</v>
      </c>
      <c r="O902" s="197" t="e">
        <f>IF(AND(COMPARATIVO!$H902="",COMPARATIVO!$N902=""),"",IF(COMPARATIVO!$H902=COMPARATIVO!$N902,"EQUILIBRADO",IF(AND(COMPARATIVO!$H902="A",COMPARATIVO!$N902="B"),"GIRO BAIXO",IF(AND(COMPARATIVO!$H902="A",COMPARATIVO!$N902="C"),"GIRO MUITO BAIXO",IF(AND(COMPARATIVO!$H902="B",COMPARATIVO!$N902="A"),"GIRO ALTO",IF(AND(COMPARATIVO!$H902="B",COMPARATIVO!$N902="C"),"GIRO BAIXO",IF(AND(COMPARATIVO!$H902="C",COMPARATIVO!$N902="A"),"GIRO MUITO ALTO",IF(AND(COMPARATIVO!$H902="C",COMPARATIVO!$N902="B"),"GIRO ALTO",""))))))))</f>
        <v>#N/A</v>
      </c>
    </row>
    <row r="903" spans="1:15" x14ac:dyDescent="0.25">
      <c r="A903" s="200">
        <f>'CURVA ABC'!A907</f>
        <v>0</v>
      </c>
      <c r="B903" s="200" t="str">
        <f>IFERROR(VLOOKUP(Tabela5[[#This Row],[PRODUTO]],CADASTRO!$B$2:$C$393,2,0),"")</f>
        <v/>
      </c>
      <c r="C903" s="200">
        <f>'CURVA ABC'!B907</f>
        <v>0</v>
      </c>
      <c r="D903" s="194">
        <f>'CURVA ABC'!C907</f>
        <v>0</v>
      </c>
      <c r="E903" s="194">
        <f>'CURVA ABC'!D907</f>
        <v>0</v>
      </c>
      <c r="F903" s="195">
        <f>IFERROR(Tabela5[[#This Row],[VALOR]]/'CURVA ABC'!$C$2,0)</f>
        <v>0</v>
      </c>
      <c r="G903" s="195">
        <f>'CURVA ABC'!E907</f>
        <v>0</v>
      </c>
      <c r="H903" s="196" t="str">
        <f>'CURVA ABC'!F907</f>
        <v/>
      </c>
      <c r="I903" s="196" t="e">
        <f>VLOOKUP(Tabela5[[#This Row],[PRODUTO]],'CURVA ABC'!$H$10:$M$404,2,0)</f>
        <v>#N/A</v>
      </c>
      <c r="J903" s="194" t="e">
        <f>VLOOKUP(Tabela5[[#This Row],[PRODUTO]],'CURVA ABC'!$H$10:$M$404,3,0)</f>
        <v>#N/A</v>
      </c>
      <c r="K903" s="194" t="e">
        <f>VLOOKUP(Tabela5[[#This Row],[PRODUTO]],'CURVA ABC'!$H$10:$M$404,4,0)</f>
        <v>#N/A</v>
      </c>
      <c r="L903" s="195">
        <f>IFERROR(Tabela5[[#This Row],[VALOR.]]/'CURVA ABC'!$J$2,0)</f>
        <v>0</v>
      </c>
      <c r="M903" s="195" t="e">
        <f>VLOOKUP(Tabela5[[#This Row],[PRODUTO]],'CURVA ABC'!$H$10:$M$404,5,0)</f>
        <v>#N/A</v>
      </c>
      <c r="N903" s="196" t="e">
        <f>VLOOKUP(Tabela5[[#This Row],[PRODUTO]],'CURVA ABC'!$H$10:$M$404,6,0)</f>
        <v>#N/A</v>
      </c>
      <c r="O903" s="194" t="e">
        <f>IF(AND(COMPARATIVO!$H903="",COMPARATIVO!$N903=""),"",IF(COMPARATIVO!$H903=COMPARATIVO!$N903,"EQUILIBRADO",IF(AND(COMPARATIVO!$H903="A",COMPARATIVO!$N903="B"),"GIRO BAIXO",IF(AND(COMPARATIVO!$H903="A",COMPARATIVO!$N903="C"),"GIRO MUITO BAIXO",IF(AND(COMPARATIVO!$H903="B",COMPARATIVO!$N903="A"),"GIRO ALTO",IF(AND(COMPARATIVO!$H903="B",COMPARATIVO!$N903="C"),"GIRO BAIXO",IF(AND(COMPARATIVO!$H903="C",COMPARATIVO!$N903="A"),"GIRO MUITO ALTO",IF(AND(COMPARATIVO!$H903="C",COMPARATIVO!$N903="B"),"GIRO ALTO",""))))))))</f>
        <v>#N/A</v>
      </c>
    </row>
    <row r="904" spans="1:15" x14ac:dyDescent="0.25">
      <c r="A904" s="201">
        <f>'CURVA ABC'!A908</f>
        <v>0</v>
      </c>
      <c r="B904" s="201" t="str">
        <f>IFERROR(VLOOKUP(Tabela5[[#This Row],[PRODUTO]],CADASTRO!$B$2:$C$393,2,0),"")</f>
        <v/>
      </c>
      <c r="C904" s="201">
        <f>'CURVA ABC'!B908</f>
        <v>0</v>
      </c>
      <c r="D904" s="197">
        <f>'CURVA ABC'!C908</f>
        <v>0</v>
      </c>
      <c r="E904" s="197">
        <f>'CURVA ABC'!D908</f>
        <v>0</v>
      </c>
      <c r="F904" s="198">
        <f>IFERROR(Tabela5[[#This Row],[VALOR]]/'CURVA ABC'!$C$2,0)</f>
        <v>0</v>
      </c>
      <c r="G904" s="198">
        <f>'CURVA ABC'!E908</f>
        <v>0</v>
      </c>
      <c r="H904" s="199" t="str">
        <f>'CURVA ABC'!F908</f>
        <v/>
      </c>
      <c r="I904" s="199" t="e">
        <f>VLOOKUP(Tabela5[[#This Row],[PRODUTO]],'CURVA ABC'!$H$10:$M$404,2,0)</f>
        <v>#N/A</v>
      </c>
      <c r="J904" s="197" t="e">
        <f>VLOOKUP(Tabela5[[#This Row],[PRODUTO]],'CURVA ABC'!$H$10:$M$404,3,0)</f>
        <v>#N/A</v>
      </c>
      <c r="K904" s="197" t="e">
        <f>VLOOKUP(Tabela5[[#This Row],[PRODUTO]],'CURVA ABC'!$H$10:$M$404,4,0)</f>
        <v>#N/A</v>
      </c>
      <c r="L904" s="198">
        <f>IFERROR(Tabela5[[#This Row],[VALOR.]]/'CURVA ABC'!$J$2,0)</f>
        <v>0</v>
      </c>
      <c r="M904" s="198" t="e">
        <f>VLOOKUP(Tabela5[[#This Row],[PRODUTO]],'CURVA ABC'!$H$10:$M$404,5,0)</f>
        <v>#N/A</v>
      </c>
      <c r="N904" s="199" t="e">
        <f>VLOOKUP(Tabela5[[#This Row],[PRODUTO]],'CURVA ABC'!$H$10:$M$404,6,0)</f>
        <v>#N/A</v>
      </c>
      <c r="O904" s="197" t="e">
        <f>IF(AND(COMPARATIVO!$H904="",COMPARATIVO!$N904=""),"",IF(COMPARATIVO!$H904=COMPARATIVO!$N904,"EQUILIBRADO",IF(AND(COMPARATIVO!$H904="A",COMPARATIVO!$N904="B"),"GIRO BAIXO",IF(AND(COMPARATIVO!$H904="A",COMPARATIVO!$N904="C"),"GIRO MUITO BAIXO",IF(AND(COMPARATIVO!$H904="B",COMPARATIVO!$N904="A"),"GIRO ALTO",IF(AND(COMPARATIVO!$H904="B",COMPARATIVO!$N904="C"),"GIRO BAIXO",IF(AND(COMPARATIVO!$H904="C",COMPARATIVO!$N904="A"),"GIRO MUITO ALTO",IF(AND(COMPARATIVO!$H904="C",COMPARATIVO!$N904="B"),"GIRO ALTO",""))))))))</f>
        <v>#N/A</v>
      </c>
    </row>
    <row r="905" spans="1:15" x14ac:dyDescent="0.25">
      <c r="A905" s="200">
        <f>'CURVA ABC'!A909</f>
        <v>0</v>
      </c>
      <c r="B905" s="200" t="str">
        <f>IFERROR(VLOOKUP(Tabela5[[#This Row],[PRODUTO]],CADASTRO!$B$2:$C$393,2,0),"")</f>
        <v/>
      </c>
      <c r="C905" s="200">
        <f>'CURVA ABC'!B909</f>
        <v>0</v>
      </c>
      <c r="D905" s="194">
        <f>'CURVA ABC'!C909</f>
        <v>0</v>
      </c>
      <c r="E905" s="194">
        <f>'CURVA ABC'!D909</f>
        <v>0</v>
      </c>
      <c r="F905" s="195">
        <f>IFERROR(Tabela5[[#This Row],[VALOR]]/'CURVA ABC'!$C$2,0)</f>
        <v>0</v>
      </c>
      <c r="G905" s="195">
        <f>'CURVA ABC'!E909</f>
        <v>0</v>
      </c>
      <c r="H905" s="196" t="str">
        <f>'CURVA ABC'!F909</f>
        <v/>
      </c>
      <c r="I905" s="196" t="e">
        <f>VLOOKUP(Tabela5[[#This Row],[PRODUTO]],'CURVA ABC'!$H$10:$M$404,2,0)</f>
        <v>#N/A</v>
      </c>
      <c r="J905" s="194" t="e">
        <f>VLOOKUP(Tabela5[[#This Row],[PRODUTO]],'CURVA ABC'!$H$10:$M$404,3,0)</f>
        <v>#N/A</v>
      </c>
      <c r="K905" s="194" t="e">
        <f>VLOOKUP(Tabela5[[#This Row],[PRODUTO]],'CURVA ABC'!$H$10:$M$404,4,0)</f>
        <v>#N/A</v>
      </c>
      <c r="L905" s="195">
        <f>IFERROR(Tabela5[[#This Row],[VALOR.]]/'CURVA ABC'!$J$2,0)</f>
        <v>0</v>
      </c>
      <c r="M905" s="195" t="e">
        <f>VLOOKUP(Tabela5[[#This Row],[PRODUTO]],'CURVA ABC'!$H$10:$M$404,5,0)</f>
        <v>#N/A</v>
      </c>
      <c r="N905" s="196" t="e">
        <f>VLOOKUP(Tabela5[[#This Row],[PRODUTO]],'CURVA ABC'!$H$10:$M$404,6,0)</f>
        <v>#N/A</v>
      </c>
      <c r="O905" s="194" t="e">
        <f>IF(AND(COMPARATIVO!$H905="",COMPARATIVO!$N905=""),"",IF(COMPARATIVO!$H905=COMPARATIVO!$N905,"EQUILIBRADO",IF(AND(COMPARATIVO!$H905="A",COMPARATIVO!$N905="B"),"GIRO BAIXO",IF(AND(COMPARATIVO!$H905="A",COMPARATIVO!$N905="C"),"GIRO MUITO BAIXO",IF(AND(COMPARATIVO!$H905="B",COMPARATIVO!$N905="A"),"GIRO ALTO",IF(AND(COMPARATIVO!$H905="B",COMPARATIVO!$N905="C"),"GIRO BAIXO",IF(AND(COMPARATIVO!$H905="C",COMPARATIVO!$N905="A"),"GIRO MUITO ALTO",IF(AND(COMPARATIVO!$H905="C",COMPARATIVO!$N905="B"),"GIRO ALTO",""))))))))</f>
        <v>#N/A</v>
      </c>
    </row>
    <row r="906" spans="1:15" x14ac:dyDescent="0.25">
      <c r="A906" s="201">
        <f>'CURVA ABC'!A910</f>
        <v>0</v>
      </c>
      <c r="B906" s="201" t="str">
        <f>IFERROR(VLOOKUP(Tabela5[[#This Row],[PRODUTO]],CADASTRO!$B$2:$C$393,2,0),"")</f>
        <v/>
      </c>
      <c r="C906" s="201">
        <f>'CURVA ABC'!B910</f>
        <v>0</v>
      </c>
      <c r="D906" s="197">
        <f>'CURVA ABC'!C910</f>
        <v>0</v>
      </c>
      <c r="E906" s="197">
        <f>'CURVA ABC'!D910</f>
        <v>0</v>
      </c>
      <c r="F906" s="198">
        <f>IFERROR(Tabela5[[#This Row],[VALOR]]/'CURVA ABC'!$C$2,0)</f>
        <v>0</v>
      </c>
      <c r="G906" s="198">
        <f>'CURVA ABC'!E910</f>
        <v>0</v>
      </c>
      <c r="H906" s="199" t="str">
        <f>'CURVA ABC'!F910</f>
        <v/>
      </c>
      <c r="I906" s="199" t="e">
        <f>VLOOKUP(Tabela5[[#This Row],[PRODUTO]],'CURVA ABC'!$H$10:$M$404,2,0)</f>
        <v>#N/A</v>
      </c>
      <c r="J906" s="197" t="e">
        <f>VLOOKUP(Tabela5[[#This Row],[PRODUTO]],'CURVA ABC'!$H$10:$M$404,3,0)</f>
        <v>#N/A</v>
      </c>
      <c r="K906" s="197" t="e">
        <f>VLOOKUP(Tabela5[[#This Row],[PRODUTO]],'CURVA ABC'!$H$10:$M$404,4,0)</f>
        <v>#N/A</v>
      </c>
      <c r="L906" s="198">
        <f>IFERROR(Tabela5[[#This Row],[VALOR.]]/'CURVA ABC'!$J$2,0)</f>
        <v>0</v>
      </c>
      <c r="M906" s="198" t="e">
        <f>VLOOKUP(Tabela5[[#This Row],[PRODUTO]],'CURVA ABC'!$H$10:$M$404,5,0)</f>
        <v>#N/A</v>
      </c>
      <c r="N906" s="199" t="e">
        <f>VLOOKUP(Tabela5[[#This Row],[PRODUTO]],'CURVA ABC'!$H$10:$M$404,6,0)</f>
        <v>#N/A</v>
      </c>
      <c r="O906" s="197" t="e">
        <f>IF(AND(COMPARATIVO!$H906="",COMPARATIVO!$N906=""),"",IF(COMPARATIVO!$H906=COMPARATIVO!$N906,"EQUILIBRADO",IF(AND(COMPARATIVO!$H906="A",COMPARATIVO!$N906="B"),"GIRO BAIXO",IF(AND(COMPARATIVO!$H906="A",COMPARATIVO!$N906="C"),"GIRO MUITO BAIXO",IF(AND(COMPARATIVO!$H906="B",COMPARATIVO!$N906="A"),"GIRO ALTO",IF(AND(COMPARATIVO!$H906="B",COMPARATIVO!$N906="C"),"GIRO BAIXO",IF(AND(COMPARATIVO!$H906="C",COMPARATIVO!$N906="A"),"GIRO MUITO ALTO",IF(AND(COMPARATIVO!$H906="C",COMPARATIVO!$N906="B"),"GIRO ALTO",""))))))))</f>
        <v>#N/A</v>
      </c>
    </row>
    <row r="907" spans="1:15" x14ac:dyDescent="0.25">
      <c r="A907" s="200">
        <f>'CURVA ABC'!A911</f>
        <v>0</v>
      </c>
      <c r="B907" s="200" t="str">
        <f>IFERROR(VLOOKUP(Tabela5[[#This Row],[PRODUTO]],CADASTRO!$B$2:$C$393,2,0),"")</f>
        <v/>
      </c>
      <c r="C907" s="200">
        <f>'CURVA ABC'!B911</f>
        <v>0</v>
      </c>
      <c r="D907" s="194">
        <f>'CURVA ABC'!C911</f>
        <v>0</v>
      </c>
      <c r="E907" s="194">
        <f>'CURVA ABC'!D911</f>
        <v>0</v>
      </c>
      <c r="F907" s="195">
        <f>IFERROR(Tabela5[[#This Row],[VALOR]]/'CURVA ABC'!$C$2,0)</f>
        <v>0</v>
      </c>
      <c r="G907" s="195">
        <f>'CURVA ABC'!E911</f>
        <v>0</v>
      </c>
      <c r="H907" s="196" t="str">
        <f>'CURVA ABC'!F911</f>
        <v/>
      </c>
      <c r="I907" s="196" t="e">
        <f>VLOOKUP(Tabela5[[#This Row],[PRODUTO]],'CURVA ABC'!$H$10:$M$404,2,0)</f>
        <v>#N/A</v>
      </c>
      <c r="J907" s="194" t="e">
        <f>VLOOKUP(Tabela5[[#This Row],[PRODUTO]],'CURVA ABC'!$H$10:$M$404,3,0)</f>
        <v>#N/A</v>
      </c>
      <c r="K907" s="194" t="e">
        <f>VLOOKUP(Tabela5[[#This Row],[PRODUTO]],'CURVA ABC'!$H$10:$M$404,4,0)</f>
        <v>#N/A</v>
      </c>
      <c r="L907" s="195">
        <f>IFERROR(Tabela5[[#This Row],[VALOR.]]/'CURVA ABC'!$J$2,0)</f>
        <v>0</v>
      </c>
      <c r="M907" s="195" t="e">
        <f>VLOOKUP(Tabela5[[#This Row],[PRODUTO]],'CURVA ABC'!$H$10:$M$404,5,0)</f>
        <v>#N/A</v>
      </c>
      <c r="N907" s="196" t="e">
        <f>VLOOKUP(Tabela5[[#This Row],[PRODUTO]],'CURVA ABC'!$H$10:$M$404,6,0)</f>
        <v>#N/A</v>
      </c>
      <c r="O907" s="194" t="e">
        <f>IF(AND(COMPARATIVO!$H907="",COMPARATIVO!$N907=""),"",IF(COMPARATIVO!$H907=COMPARATIVO!$N907,"EQUILIBRADO",IF(AND(COMPARATIVO!$H907="A",COMPARATIVO!$N907="B"),"GIRO BAIXO",IF(AND(COMPARATIVO!$H907="A",COMPARATIVO!$N907="C"),"GIRO MUITO BAIXO",IF(AND(COMPARATIVO!$H907="B",COMPARATIVO!$N907="A"),"GIRO ALTO",IF(AND(COMPARATIVO!$H907="B",COMPARATIVO!$N907="C"),"GIRO BAIXO",IF(AND(COMPARATIVO!$H907="C",COMPARATIVO!$N907="A"),"GIRO MUITO ALTO",IF(AND(COMPARATIVO!$H907="C",COMPARATIVO!$N907="B"),"GIRO ALTO",""))))))))</f>
        <v>#N/A</v>
      </c>
    </row>
    <row r="908" spans="1:15" x14ac:dyDescent="0.25">
      <c r="A908" s="201">
        <f>'CURVA ABC'!A912</f>
        <v>0</v>
      </c>
      <c r="B908" s="201" t="str">
        <f>IFERROR(VLOOKUP(Tabela5[[#This Row],[PRODUTO]],CADASTRO!$B$2:$C$393,2,0),"")</f>
        <v/>
      </c>
      <c r="C908" s="201">
        <f>'CURVA ABC'!B912</f>
        <v>0</v>
      </c>
      <c r="D908" s="197">
        <f>'CURVA ABC'!C912</f>
        <v>0</v>
      </c>
      <c r="E908" s="197">
        <f>'CURVA ABC'!D912</f>
        <v>0</v>
      </c>
      <c r="F908" s="198">
        <f>IFERROR(Tabela5[[#This Row],[VALOR]]/'CURVA ABC'!$C$2,0)</f>
        <v>0</v>
      </c>
      <c r="G908" s="198">
        <f>'CURVA ABC'!E912</f>
        <v>0</v>
      </c>
      <c r="H908" s="199" t="str">
        <f>'CURVA ABC'!F912</f>
        <v/>
      </c>
      <c r="I908" s="199" t="e">
        <f>VLOOKUP(Tabela5[[#This Row],[PRODUTO]],'CURVA ABC'!$H$10:$M$404,2,0)</f>
        <v>#N/A</v>
      </c>
      <c r="J908" s="197" t="e">
        <f>VLOOKUP(Tabela5[[#This Row],[PRODUTO]],'CURVA ABC'!$H$10:$M$404,3,0)</f>
        <v>#N/A</v>
      </c>
      <c r="K908" s="197" t="e">
        <f>VLOOKUP(Tabela5[[#This Row],[PRODUTO]],'CURVA ABC'!$H$10:$M$404,4,0)</f>
        <v>#N/A</v>
      </c>
      <c r="L908" s="198">
        <f>IFERROR(Tabela5[[#This Row],[VALOR.]]/'CURVA ABC'!$J$2,0)</f>
        <v>0</v>
      </c>
      <c r="M908" s="198" t="e">
        <f>VLOOKUP(Tabela5[[#This Row],[PRODUTO]],'CURVA ABC'!$H$10:$M$404,5,0)</f>
        <v>#N/A</v>
      </c>
      <c r="N908" s="199" t="e">
        <f>VLOOKUP(Tabela5[[#This Row],[PRODUTO]],'CURVA ABC'!$H$10:$M$404,6,0)</f>
        <v>#N/A</v>
      </c>
      <c r="O908" s="197" t="e">
        <f>IF(AND(COMPARATIVO!$H908="",COMPARATIVO!$N908=""),"",IF(COMPARATIVO!$H908=COMPARATIVO!$N908,"EQUILIBRADO",IF(AND(COMPARATIVO!$H908="A",COMPARATIVO!$N908="B"),"GIRO BAIXO",IF(AND(COMPARATIVO!$H908="A",COMPARATIVO!$N908="C"),"GIRO MUITO BAIXO",IF(AND(COMPARATIVO!$H908="B",COMPARATIVO!$N908="A"),"GIRO ALTO",IF(AND(COMPARATIVO!$H908="B",COMPARATIVO!$N908="C"),"GIRO BAIXO",IF(AND(COMPARATIVO!$H908="C",COMPARATIVO!$N908="A"),"GIRO MUITO ALTO",IF(AND(COMPARATIVO!$H908="C",COMPARATIVO!$N908="B"),"GIRO ALTO",""))))))))</f>
        <v>#N/A</v>
      </c>
    </row>
    <row r="909" spans="1:15" x14ac:dyDescent="0.25">
      <c r="A909" s="200">
        <f>'CURVA ABC'!A913</f>
        <v>0</v>
      </c>
      <c r="B909" s="200" t="str">
        <f>IFERROR(VLOOKUP(Tabela5[[#This Row],[PRODUTO]],CADASTRO!$B$2:$C$393,2,0),"")</f>
        <v/>
      </c>
      <c r="C909" s="200">
        <f>'CURVA ABC'!B913</f>
        <v>0</v>
      </c>
      <c r="D909" s="194">
        <f>'CURVA ABC'!C913</f>
        <v>0</v>
      </c>
      <c r="E909" s="194">
        <f>'CURVA ABC'!D913</f>
        <v>0</v>
      </c>
      <c r="F909" s="195">
        <f>IFERROR(Tabela5[[#This Row],[VALOR]]/'CURVA ABC'!$C$2,0)</f>
        <v>0</v>
      </c>
      <c r="G909" s="195">
        <f>'CURVA ABC'!E913</f>
        <v>0</v>
      </c>
      <c r="H909" s="196" t="str">
        <f>'CURVA ABC'!F913</f>
        <v/>
      </c>
      <c r="I909" s="196" t="e">
        <f>VLOOKUP(Tabela5[[#This Row],[PRODUTO]],'CURVA ABC'!$H$10:$M$404,2,0)</f>
        <v>#N/A</v>
      </c>
      <c r="J909" s="194" t="e">
        <f>VLOOKUP(Tabela5[[#This Row],[PRODUTO]],'CURVA ABC'!$H$10:$M$404,3,0)</f>
        <v>#N/A</v>
      </c>
      <c r="K909" s="194" t="e">
        <f>VLOOKUP(Tabela5[[#This Row],[PRODUTO]],'CURVA ABC'!$H$10:$M$404,4,0)</f>
        <v>#N/A</v>
      </c>
      <c r="L909" s="195">
        <f>IFERROR(Tabela5[[#This Row],[VALOR.]]/'CURVA ABC'!$J$2,0)</f>
        <v>0</v>
      </c>
      <c r="M909" s="195" t="e">
        <f>VLOOKUP(Tabela5[[#This Row],[PRODUTO]],'CURVA ABC'!$H$10:$M$404,5,0)</f>
        <v>#N/A</v>
      </c>
      <c r="N909" s="196" t="e">
        <f>VLOOKUP(Tabela5[[#This Row],[PRODUTO]],'CURVA ABC'!$H$10:$M$404,6,0)</f>
        <v>#N/A</v>
      </c>
      <c r="O909" s="194" t="e">
        <f>IF(AND(COMPARATIVO!$H909="",COMPARATIVO!$N909=""),"",IF(COMPARATIVO!$H909=COMPARATIVO!$N909,"EQUILIBRADO",IF(AND(COMPARATIVO!$H909="A",COMPARATIVO!$N909="B"),"GIRO BAIXO",IF(AND(COMPARATIVO!$H909="A",COMPARATIVO!$N909="C"),"GIRO MUITO BAIXO",IF(AND(COMPARATIVO!$H909="B",COMPARATIVO!$N909="A"),"GIRO ALTO",IF(AND(COMPARATIVO!$H909="B",COMPARATIVO!$N909="C"),"GIRO BAIXO",IF(AND(COMPARATIVO!$H909="C",COMPARATIVO!$N909="A"),"GIRO MUITO ALTO",IF(AND(COMPARATIVO!$H909="C",COMPARATIVO!$N909="B"),"GIRO ALTO",""))))))))</f>
        <v>#N/A</v>
      </c>
    </row>
    <row r="910" spans="1:15" x14ac:dyDescent="0.25">
      <c r="A910" s="201">
        <f>'CURVA ABC'!A914</f>
        <v>0</v>
      </c>
      <c r="B910" s="201" t="str">
        <f>IFERROR(VLOOKUP(Tabela5[[#This Row],[PRODUTO]],CADASTRO!$B$2:$C$393,2,0),"")</f>
        <v/>
      </c>
      <c r="C910" s="201">
        <f>'CURVA ABC'!B914</f>
        <v>0</v>
      </c>
      <c r="D910" s="197">
        <f>'CURVA ABC'!C914</f>
        <v>0</v>
      </c>
      <c r="E910" s="197">
        <f>'CURVA ABC'!D914</f>
        <v>0</v>
      </c>
      <c r="F910" s="198">
        <f>IFERROR(Tabela5[[#This Row],[VALOR]]/'CURVA ABC'!$C$2,0)</f>
        <v>0</v>
      </c>
      <c r="G910" s="198">
        <f>'CURVA ABC'!E914</f>
        <v>0</v>
      </c>
      <c r="H910" s="199" t="str">
        <f>'CURVA ABC'!F914</f>
        <v/>
      </c>
      <c r="I910" s="199" t="e">
        <f>VLOOKUP(Tabela5[[#This Row],[PRODUTO]],'CURVA ABC'!$H$10:$M$404,2,0)</f>
        <v>#N/A</v>
      </c>
      <c r="J910" s="197" t="e">
        <f>VLOOKUP(Tabela5[[#This Row],[PRODUTO]],'CURVA ABC'!$H$10:$M$404,3,0)</f>
        <v>#N/A</v>
      </c>
      <c r="K910" s="197" t="e">
        <f>VLOOKUP(Tabela5[[#This Row],[PRODUTO]],'CURVA ABC'!$H$10:$M$404,4,0)</f>
        <v>#N/A</v>
      </c>
      <c r="L910" s="198">
        <f>IFERROR(Tabela5[[#This Row],[VALOR.]]/'CURVA ABC'!$J$2,0)</f>
        <v>0</v>
      </c>
      <c r="M910" s="198" t="e">
        <f>VLOOKUP(Tabela5[[#This Row],[PRODUTO]],'CURVA ABC'!$H$10:$M$404,5,0)</f>
        <v>#N/A</v>
      </c>
      <c r="N910" s="199" t="e">
        <f>VLOOKUP(Tabela5[[#This Row],[PRODUTO]],'CURVA ABC'!$H$10:$M$404,6,0)</f>
        <v>#N/A</v>
      </c>
      <c r="O910" s="197" t="e">
        <f>IF(AND(COMPARATIVO!$H910="",COMPARATIVO!$N910=""),"",IF(COMPARATIVO!$H910=COMPARATIVO!$N910,"EQUILIBRADO",IF(AND(COMPARATIVO!$H910="A",COMPARATIVO!$N910="B"),"GIRO BAIXO",IF(AND(COMPARATIVO!$H910="A",COMPARATIVO!$N910="C"),"GIRO MUITO BAIXO",IF(AND(COMPARATIVO!$H910="B",COMPARATIVO!$N910="A"),"GIRO ALTO",IF(AND(COMPARATIVO!$H910="B",COMPARATIVO!$N910="C"),"GIRO BAIXO",IF(AND(COMPARATIVO!$H910="C",COMPARATIVO!$N910="A"),"GIRO MUITO ALTO",IF(AND(COMPARATIVO!$H910="C",COMPARATIVO!$N910="B"),"GIRO ALTO",""))))))))</f>
        <v>#N/A</v>
      </c>
    </row>
    <row r="911" spans="1:15" x14ac:dyDescent="0.25">
      <c r="A911" s="200">
        <f>'CURVA ABC'!A915</f>
        <v>0</v>
      </c>
      <c r="B911" s="200" t="str">
        <f>IFERROR(VLOOKUP(Tabela5[[#This Row],[PRODUTO]],CADASTRO!$B$2:$C$393,2,0),"")</f>
        <v/>
      </c>
      <c r="C911" s="200">
        <f>'CURVA ABC'!B915</f>
        <v>0</v>
      </c>
      <c r="D911" s="194">
        <f>'CURVA ABC'!C915</f>
        <v>0</v>
      </c>
      <c r="E911" s="194">
        <f>'CURVA ABC'!D915</f>
        <v>0</v>
      </c>
      <c r="F911" s="195">
        <f>IFERROR(Tabela5[[#This Row],[VALOR]]/'CURVA ABC'!$C$2,0)</f>
        <v>0</v>
      </c>
      <c r="G911" s="195">
        <f>'CURVA ABC'!E915</f>
        <v>0</v>
      </c>
      <c r="H911" s="196" t="str">
        <f>'CURVA ABC'!F915</f>
        <v/>
      </c>
      <c r="I911" s="196" t="e">
        <f>VLOOKUP(Tabela5[[#This Row],[PRODUTO]],'CURVA ABC'!$H$10:$M$404,2,0)</f>
        <v>#N/A</v>
      </c>
      <c r="J911" s="194" t="e">
        <f>VLOOKUP(Tabela5[[#This Row],[PRODUTO]],'CURVA ABC'!$H$10:$M$404,3,0)</f>
        <v>#N/A</v>
      </c>
      <c r="K911" s="194" t="e">
        <f>VLOOKUP(Tabela5[[#This Row],[PRODUTO]],'CURVA ABC'!$H$10:$M$404,4,0)</f>
        <v>#N/A</v>
      </c>
      <c r="L911" s="195">
        <f>IFERROR(Tabela5[[#This Row],[VALOR.]]/'CURVA ABC'!$J$2,0)</f>
        <v>0</v>
      </c>
      <c r="M911" s="195" t="e">
        <f>VLOOKUP(Tabela5[[#This Row],[PRODUTO]],'CURVA ABC'!$H$10:$M$404,5,0)</f>
        <v>#N/A</v>
      </c>
      <c r="N911" s="196" t="e">
        <f>VLOOKUP(Tabela5[[#This Row],[PRODUTO]],'CURVA ABC'!$H$10:$M$404,6,0)</f>
        <v>#N/A</v>
      </c>
      <c r="O911" s="194" t="e">
        <f>IF(AND(COMPARATIVO!$H911="",COMPARATIVO!$N911=""),"",IF(COMPARATIVO!$H911=COMPARATIVO!$N911,"EQUILIBRADO",IF(AND(COMPARATIVO!$H911="A",COMPARATIVO!$N911="B"),"GIRO BAIXO",IF(AND(COMPARATIVO!$H911="A",COMPARATIVO!$N911="C"),"GIRO MUITO BAIXO",IF(AND(COMPARATIVO!$H911="B",COMPARATIVO!$N911="A"),"GIRO ALTO",IF(AND(COMPARATIVO!$H911="B",COMPARATIVO!$N911="C"),"GIRO BAIXO",IF(AND(COMPARATIVO!$H911="C",COMPARATIVO!$N911="A"),"GIRO MUITO ALTO",IF(AND(COMPARATIVO!$H911="C",COMPARATIVO!$N911="B"),"GIRO ALTO",""))))))))</f>
        <v>#N/A</v>
      </c>
    </row>
    <row r="912" spans="1:15" x14ac:dyDescent="0.25">
      <c r="A912" s="201">
        <f>'CURVA ABC'!A916</f>
        <v>0</v>
      </c>
      <c r="B912" s="201" t="str">
        <f>IFERROR(VLOOKUP(Tabela5[[#This Row],[PRODUTO]],CADASTRO!$B$2:$C$393,2,0),"")</f>
        <v/>
      </c>
      <c r="C912" s="201">
        <f>'CURVA ABC'!B916</f>
        <v>0</v>
      </c>
      <c r="D912" s="197">
        <f>'CURVA ABC'!C916</f>
        <v>0</v>
      </c>
      <c r="E912" s="197">
        <f>'CURVA ABC'!D916</f>
        <v>0</v>
      </c>
      <c r="F912" s="198">
        <f>IFERROR(Tabela5[[#This Row],[VALOR]]/'CURVA ABC'!$C$2,0)</f>
        <v>0</v>
      </c>
      <c r="G912" s="198">
        <f>'CURVA ABC'!E916</f>
        <v>0</v>
      </c>
      <c r="H912" s="199" t="str">
        <f>'CURVA ABC'!F916</f>
        <v/>
      </c>
      <c r="I912" s="199" t="e">
        <f>VLOOKUP(Tabela5[[#This Row],[PRODUTO]],'CURVA ABC'!$H$10:$M$404,2,0)</f>
        <v>#N/A</v>
      </c>
      <c r="J912" s="197" t="e">
        <f>VLOOKUP(Tabela5[[#This Row],[PRODUTO]],'CURVA ABC'!$H$10:$M$404,3,0)</f>
        <v>#N/A</v>
      </c>
      <c r="K912" s="197" t="e">
        <f>VLOOKUP(Tabela5[[#This Row],[PRODUTO]],'CURVA ABC'!$H$10:$M$404,4,0)</f>
        <v>#N/A</v>
      </c>
      <c r="L912" s="198">
        <f>IFERROR(Tabela5[[#This Row],[VALOR.]]/'CURVA ABC'!$J$2,0)</f>
        <v>0</v>
      </c>
      <c r="M912" s="198" t="e">
        <f>VLOOKUP(Tabela5[[#This Row],[PRODUTO]],'CURVA ABC'!$H$10:$M$404,5,0)</f>
        <v>#N/A</v>
      </c>
      <c r="N912" s="199" t="e">
        <f>VLOOKUP(Tabela5[[#This Row],[PRODUTO]],'CURVA ABC'!$H$10:$M$404,6,0)</f>
        <v>#N/A</v>
      </c>
      <c r="O912" s="197" t="e">
        <f>IF(AND(COMPARATIVO!$H912="",COMPARATIVO!$N912=""),"",IF(COMPARATIVO!$H912=COMPARATIVO!$N912,"EQUILIBRADO",IF(AND(COMPARATIVO!$H912="A",COMPARATIVO!$N912="B"),"GIRO BAIXO",IF(AND(COMPARATIVO!$H912="A",COMPARATIVO!$N912="C"),"GIRO MUITO BAIXO",IF(AND(COMPARATIVO!$H912="B",COMPARATIVO!$N912="A"),"GIRO ALTO",IF(AND(COMPARATIVO!$H912="B",COMPARATIVO!$N912="C"),"GIRO BAIXO",IF(AND(COMPARATIVO!$H912="C",COMPARATIVO!$N912="A"),"GIRO MUITO ALTO",IF(AND(COMPARATIVO!$H912="C",COMPARATIVO!$N912="B"),"GIRO ALTO",""))))))))</f>
        <v>#N/A</v>
      </c>
    </row>
    <row r="913" spans="1:15" x14ac:dyDescent="0.25">
      <c r="A913" s="200">
        <f>'CURVA ABC'!A917</f>
        <v>0</v>
      </c>
      <c r="B913" s="200" t="str">
        <f>IFERROR(VLOOKUP(Tabela5[[#This Row],[PRODUTO]],CADASTRO!$B$2:$C$393,2,0),"")</f>
        <v/>
      </c>
      <c r="C913" s="200">
        <f>'CURVA ABC'!B917</f>
        <v>0</v>
      </c>
      <c r="D913" s="194">
        <f>'CURVA ABC'!C917</f>
        <v>0</v>
      </c>
      <c r="E913" s="194">
        <f>'CURVA ABC'!D917</f>
        <v>0</v>
      </c>
      <c r="F913" s="195">
        <f>IFERROR(Tabela5[[#This Row],[VALOR]]/'CURVA ABC'!$C$2,0)</f>
        <v>0</v>
      </c>
      <c r="G913" s="195">
        <f>'CURVA ABC'!E917</f>
        <v>0</v>
      </c>
      <c r="H913" s="196" t="str">
        <f>'CURVA ABC'!F917</f>
        <v/>
      </c>
      <c r="I913" s="196" t="e">
        <f>VLOOKUP(Tabela5[[#This Row],[PRODUTO]],'CURVA ABC'!$H$10:$M$404,2,0)</f>
        <v>#N/A</v>
      </c>
      <c r="J913" s="194" t="e">
        <f>VLOOKUP(Tabela5[[#This Row],[PRODUTO]],'CURVA ABC'!$H$10:$M$404,3,0)</f>
        <v>#N/A</v>
      </c>
      <c r="K913" s="194" t="e">
        <f>VLOOKUP(Tabela5[[#This Row],[PRODUTO]],'CURVA ABC'!$H$10:$M$404,4,0)</f>
        <v>#N/A</v>
      </c>
      <c r="L913" s="195">
        <f>IFERROR(Tabela5[[#This Row],[VALOR.]]/'CURVA ABC'!$J$2,0)</f>
        <v>0</v>
      </c>
      <c r="M913" s="195" t="e">
        <f>VLOOKUP(Tabela5[[#This Row],[PRODUTO]],'CURVA ABC'!$H$10:$M$404,5,0)</f>
        <v>#N/A</v>
      </c>
      <c r="N913" s="196" t="e">
        <f>VLOOKUP(Tabela5[[#This Row],[PRODUTO]],'CURVA ABC'!$H$10:$M$404,6,0)</f>
        <v>#N/A</v>
      </c>
      <c r="O913" s="194" t="e">
        <f>IF(AND(COMPARATIVO!$H913="",COMPARATIVO!$N913=""),"",IF(COMPARATIVO!$H913=COMPARATIVO!$N913,"EQUILIBRADO",IF(AND(COMPARATIVO!$H913="A",COMPARATIVO!$N913="B"),"GIRO BAIXO",IF(AND(COMPARATIVO!$H913="A",COMPARATIVO!$N913="C"),"GIRO MUITO BAIXO",IF(AND(COMPARATIVO!$H913="B",COMPARATIVO!$N913="A"),"GIRO ALTO",IF(AND(COMPARATIVO!$H913="B",COMPARATIVO!$N913="C"),"GIRO BAIXO",IF(AND(COMPARATIVO!$H913="C",COMPARATIVO!$N913="A"),"GIRO MUITO ALTO",IF(AND(COMPARATIVO!$H913="C",COMPARATIVO!$N913="B"),"GIRO ALTO",""))))))))</f>
        <v>#N/A</v>
      </c>
    </row>
    <row r="914" spans="1:15" x14ac:dyDescent="0.25">
      <c r="A914" s="201">
        <f>'CURVA ABC'!A918</f>
        <v>0</v>
      </c>
      <c r="B914" s="201" t="str">
        <f>IFERROR(VLOOKUP(Tabela5[[#This Row],[PRODUTO]],CADASTRO!$B$2:$C$393,2,0),"")</f>
        <v/>
      </c>
      <c r="C914" s="201">
        <f>'CURVA ABC'!B918</f>
        <v>0</v>
      </c>
      <c r="D914" s="197">
        <f>'CURVA ABC'!C918</f>
        <v>0</v>
      </c>
      <c r="E914" s="197">
        <f>'CURVA ABC'!D918</f>
        <v>0</v>
      </c>
      <c r="F914" s="198">
        <f>IFERROR(Tabela5[[#This Row],[VALOR]]/'CURVA ABC'!$C$2,0)</f>
        <v>0</v>
      </c>
      <c r="G914" s="198">
        <f>'CURVA ABC'!E918</f>
        <v>0</v>
      </c>
      <c r="H914" s="199" t="str">
        <f>'CURVA ABC'!F918</f>
        <v/>
      </c>
      <c r="I914" s="199" t="e">
        <f>VLOOKUP(Tabela5[[#This Row],[PRODUTO]],'CURVA ABC'!$H$10:$M$404,2,0)</f>
        <v>#N/A</v>
      </c>
      <c r="J914" s="197" t="e">
        <f>VLOOKUP(Tabela5[[#This Row],[PRODUTO]],'CURVA ABC'!$H$10:$M$404,3,0)</f>
        <v>#N/A</v>
      </c>
      <c r="K914" s="197" t="e">
        <f>VLOOKUP(Tabela5[[#This Row],[PRODUTO]],'CURVA ABC'!$H$10:$M$404,4,0)</f>
        <v>#N/A</v>
      </c>
      <c r="L914" s="198">
        <f>IFERROR(Tabela5[[#This Row],[VALOR.]]/'CURVA ABC'!$J$2,0)</f>
        <v>0</v>
      </c>
      <c r="M914" s="198" t="e">
        <f>VLOOKUP(Tabela5[[#This Row],[PRODUTO]],'CURVA ABC'!$H$10:$M$404,5,0)</f>
        <v>#N/A</v>
      </c>
      <c r="N914" s="199" t="e">
        <f>VLOOKUP(Tabela5[[#This Row],[PRODUTO]],'CURVA ABC'!$H$10:$M$404,6,0)</f>
        <v>#N/A</v>
      </c>
      <c r="O914" s="197" t="e">
        <f>IF(AND(COMPARATIVO!$H914="",COMPARATIVO!$N914=""),"",IF(COMPARATIVO!$H914=COMPARATIVO!$N914,"EQUILIBRADO",IF(AND(COMPARATIVO!$H914="A",COMPARATIVO!$N914="B"),"GIRO BAIXO",IF(AND(COMPARATIVO!$H914="A",COMPARATIVO!$N914="C"),"GIRO MUITO BAIXO",IF(AND(COMPARATIVO!$H914="B",COMPARATIVO!$N914="A"),"GIRO ALTO",IF(AND(COMPARATIVO!$H914="B",COMPARATIVO!$N914="C"),"GIRO BAIXO",IF(AND(COMPARATIVO!$H914="C",COMPARATIVO!$N914="A"),"GIRO MUITO ALTO",IF(AND(COMPARATIVO!$H914="C",COMPARATIVO!$N914="B"),"GIRO ALTO",""))))))))</f>
        <v>#N/A</v>
      </c>
    </row>
    <row r="915" spans="1:15" x14ac:dyDescent="0.25">
      <c r="A915" s="200">
        <f>'CURVA ABC'!A919</f>
        <v>0</v>
      </c>
      <c r="B915" s="200" t="str">
        <f>IFERROR(VLOOKUP(Tabela5[[#This Row],[PRODUTO]],CADASTRO!$B$2:$C$393,2,0),"")</f>
        <v/>
      </c>
      <c r="C915" s="200">
        <f>'CURVA ABC'!B919</f>
        <v>0</v>
      </c>
      <c r="D915" s="194">
        <f>'CURVA ABC'!C919</f>
        <v>0</v>
      </c>
      <c r="E915" s="194">
        <f>'CURVA ABC'!D919</f>
        <v>0</v>
      </c>
      <c r="F915" s="195">
        <f>IFERROR(Tabela5[[#This Row],[VALOR]]/'CURVA ABC'!$C$2,0)</f>
        <v>0</v>
      </c>
      <c r="G915" s="195">
        <f>'CURVA ABC'!E919</f>
        <v>0</v>
      </c>
      <c r="H915" s="196" t="str">
        <f>'CURVA ABC'!F919</f>
        <v/>
      </c>
      <c r="I915" s="196" t="e">
        <f>VLOOKUP(Tabela5[[#This Row],[PRODUTO]],'CURVA ABC'!$H$10:$M$404,2,0)</f>
        <v>#N/A</v>
      </c>
      <c r="J915" s="194" t="e">
        <f>VLOOKUP(Tabela5[[#This Row],[PRODUTO]],'CURVA ABC'!$H$10:$M$404,3,0)</f>
        <v>#N/A</v>
      </c>
      <c r="K915" s="194" t="e">
        <f>VLOOKUP(Tabela5[[#This Row],[PRODUTO]],'CURVA ABC'!$H$10:$M$404,4,0)</f>
        <v>#N/A</v>
      </c>
      <c r="L915" s="195">
        <f>IFERROR(Tabela5[[#This Row],[VALOR.]]/'CURVA ABC'!$J$2,0)</f>
        <v>0</v>
      </c>
      <c r="M915" s="195" t="e">
        <f>VLOOKUP(Tabela5[[#This Row],[PRODUTO]],'CURVA ABC'!$H$10:$M$404,5,0)</f>
        <v>#N/A</v>
      </c>
      <c r="N915" s="196" t="e">
        <f>VLOOKUP(Tabela5[[#This Row],[PRODUTO]],'CURVA ABC'!$H$10:$M$404,6,0)</f>
        <v>#N/A</v>
      </c>
      <c r="O915" s="194" t="e">
        <f>IF(AND(COMPARATIVO!$H915="",COMPARATIVO!$N915=""),"",IF(COMPARATIVO!$H915=COMPARATIVO!$N915,"EQUILIBRADO",IF(AND(COMPARATIVO!$H915="A",COMPARATIVO!$N915="B"),"GIRO BAIXO",IF(AND(COMPARATIVO!$H915="A",COMPARATIVO!$N915="C"),"GIRO MUITO BAIXO",IF(AND(COMPARATIVO!$H915="B",COMPARATIVO!$N915="A"),"GIRO ALTO",IF(AND(COMPARATIVO!$H915="B",COMPARATIVO!$N915="C"),"GIRO BAIXO",IF(AND(COMPARATIVO!$H915="C",COMPARATIVO!$N915="A"),"GIRO MUITO ALTO",IF(AND(COMPARATIVO!$H915="C",COMPARATIVO!$N915="B"),"GIRO ALTO",""))))))))</f>
        <v>#N/A</v>
      </c>
    </row>
    <row r="916" spans="1:15" x14ac:dyDescent="0.25">
      <c r="A916" s="201">
        <f>'CURVA ABC'!A920</f>
        <v>0</v>
      </c>
      <c r="B916" s="201" t="str">
        <f>IFERROR(VLOOKUP(Tabela5[[#This Row],[PRODUTO]],CADASTRO!$B$2:$C$393,2,0),"")</f>
        <v/>
      </c>
      <c r="C916" s="201">
        <f>'CURVA ABC'!B920</f>
        <v>0</v>
      </c>
      <c r="D916" s="197">
        <f>'CURVA ABC'!C920</f>
        <v>0</v>
      </c>
      <c r="E916" s="197">
        <f>'CURVA ABC'!D920</f>
        <v>0</v>
      </c>
      <c r="F916" s="198">
        <f>IFERROR(Tabela5[[#This Row],[VALOR]]/'CURVA ABC'!$C$2,0)</f>
        <v>0</v>
      </c>
      <c r="G916" s="198">
        <f>'CURVA ABC'!E920</f>
        <v>0</v>
      </c>
      <c r="H916" s="199" t="str">
        <f>'CURVA ABC'!F920</f>
        <v/>
      </c>
      <c r="I916" s="199" t="e">
        <f>VLOOKUP(Tabela5[[#This Row],[PRODUTO]],'CURVA ABC'!$H$10:$M$404,2,0)</f>
        <v>#N/A</v>
      </c>
      <c r="J916" s="197" t="e">
        <f>VLOOKUP(Tabela5[[#This Row],[PRODUTO]],'CURVA ABC'!$H$10:$M$404,3,0)</f>
        <v>#N/A</v>
      </c>
      <c r="K916" s="197" t="e">
        <f>VLOOKUP(Tabela5[[#This Row],[PRODUTO]],'CURVA ABC'!$H$10:$M$404,4,0)</f>
        <v>#N/A</v>
      </c>
      <c r="L916" s="198">
        <f>IFERROR(Tabela5[[#This Row],[VALOR.]]/'CURVA ABC'!$J$2,0)</f>
        <v>0</v>
      </c>
      <c r="M916" s="198" t="e">
        <f>VLOOKUP(Tabela5[[#This Row],[PRODUTO]],'CURVA ABC'!$H$10:$M$404,5,0)</f>
        <v>#N/A</v>
      </c>
      <c r="N916" s="199" t="e">
        <f>VLOOKUP(Tabela5[[#This Row],[PRODUTO]],'CURVA ABC'!$H$10:$M$404,6,0)</f>
        <v>#N/A</v>
      </c>
      <c r="O916" s="197" t="e">
        <f>IF(AND(COMPARATIVO!$H916="",COMPARATIVO!$N916=""),"",IF(COMPARATIVO!$H916=COMPARATIVO!$N916,"EQUILIBRADO",IF(AND(COMPARATIVO!$H916="A",COMPARATIVO!$N916="B"),"GIRO BAIXO",IF(AND(COMPARATIVO!$H916="A",COMPARATIVO!$N916="C"),"GIRO MUITO BAIXO",IF(AND(COMPARATIVO!$H916="B",COMPARATIVO!$N916="A"),"GIRO ALTO",IF(AND(COMPARATIVO!$H916="B",COMPARATIVO!$N916="C"),"GIRO BAIXO",IF(AND(COMPARATIVO!$H916="C",COMPARATIVO!$N916="A"),"GIRO MUITO ALTO",IF(AND(COMPARATIVO!$H916="C",COMPARATIVO!$N916="B"),"GIRO ALTO",""))))))))</f>
        <v>#N/A</v>
      </c>
    </row>
    <row r="917" spans="1:15" x14ac:dyDescent="0.25">
      <c r="A917" s="200">
        <f>'CURVA ABC'!A921</f>
        <v>0</v>
      </c>
      <c r="B917" s="200" t="str">
        <f>IFERROR(VLOOKUP(Tabela5[[#This Row],[PRODUTO]],CADASTRO!$B$2:$C$393,2,0),"")</f>
        <v/>
      </c>
      <c r="C917" s="200">
        <f>'CURVA ABC'!B921</f>
        <v>0</v>
      </c>
      <c r="D917" s="194">
        <f>'CURVA ABC'!C921</f>
        <v>0</v>
      </c>
      <c r="E917" s="194">
        <f>'CURVA ABC'!D921</f>
        <v>0</v>
      </c>
      <c r="F917" s="195">
        <f>IFERROR(Tabela5[[#This Row],[VALOR]]/'CURVA ABC'!$C$2,0)</f>
        <v>0</v>
      </c>
      <c r="G917" s="195">
        <f>'CURVA ABC'!E921</f>
        <v>0</v>
      </c>
      <c r="H917" s="196" t="str">
        <f>'CURVA ABC'!F921</f>
        <v/>
      </c>
      <c r="I917" s="196" t="e">
        <f>VLOOKUP(Tabela5[[#This Row],[PRODUTO]],'CURVA ABC'!$H$10:$M$404,2,0)</f>
        <v>#N/A</v>
      </c>
      <c r="J917" s="194" t="e">
        <f>VLOOKUP(Tabela5[[#This Row],[PRODUTO]],'CURVA ABC'!$H$10:$M$404,3,0)</f>
        <v>#N/A</v>
      </c>
      <c r="K917" s="194" t="e">
        <f>VLOOKUP(Tabela5[[#This Row],[PRODUTO]],'CURVA ABC'!$H$10:$M$404,4,0)</f>
        <v>#N/A</v>
      </c>
      <c r="L917" s="195">
        <f>IFERROR(Tabela5[[#This Row],[VALOR.]]/'CURVA ABC'!$J$2,0)</f>
        <v>0</v>
      </c>
      <c r="M917" s="195" t="e">
        <f>VLOOKUP(Tabela5[[#This Row],[PRODUTO]],'CURVA ABC'!$H$10:$M$404,5,0)</f>
        <v>#N/A</v>
      </c>
      <c r="N917" s="196" t="e">
        <f>VLOOKUP(Tabela5[[#This Row],[PRODUTO]],'CURVA ABC'!$H$10:$M$404,6,0)</f>
        <v>#N/A</v>
      </c>
      <c r="O917" s="194" t="e">
        <f>IF(AND(COMPARATIVO!$H917="",COMPARATIVO!$N917=""),"",IF(COMPARATIVO!$H917=COMPARATIVO!$N917,"EQUILIBRADO",IF(AND(COMPARATIVO!$H917="A",COMPARATIVO!$N917="B"),"GIRO BAIXO",IF(AND(COMPARATIVO!$H917="A",COMPARATIVO!$N917="C"),"GIRO MUITO BAIXO",IF(AND(COMPARATIVO!$H917="B",COMPARATIVO!$N917="A"),"GIRO ALTO",IF(AND(COMPARATIVO!$H917="B",COMPARATIVO!$N917="C"),"GIRO BAIXO",IF(AND(COMPARATIVO!$H917="C",COMPARATIVO!$N917="A"),"GIRO MUITO ALTO",IF(AND(COMPARATIVO!$H917="C",COMPARATIVO!$N917="B"),"GIRO ALTO",""))))))))</f>
        <v>#N/A</v>
      </c>
    </row>
    <row r="918" spans="1:15" x14ac:dyDescent="0.25">
      <c r="A918" s="201">
        <f>'CURVA ABC'!A922</f>
        <v>0</v>
      </c>
      <c r="B918" s="201" t="str">
        <f>IFERROR(VLOOKUP(Tabela5[[#This Row],[PRODUTO]],CADASTRO!$B$2:$C$393,2,0),"")</f>
        <v/>
      </c>
      <c r="C918" s="201">
        <f>'CURVA ABC'!B922</f>
        <v>0</v>
      </c>
      <c r="D918" s="197">
        <f>'CURVA ABC'!C922</f>
        <v>0</v>
      </c>
      <c r="E918" s="197">
        <f>'CURVA ABC'!D922</f>
        <v>0</v>
      </c>
      <c r="F918" s="198">
        <f>IFERROR(Tabela5[[#This Row],[VALOR]]/'CURVA ABC'!$C$2,0)</f>
        <v>0</v>
      </c>
      <c r="G918" s="198">
        <f>'CURVA ABC'!E922</f>
        <v>0</v>
      </c>
      <c r="H918" s="199" t="str">
        <f>'CURVA ABC'!F922</f>
        <v/>
      </c>
      <c r="I918" s="199" t="e">
        <f>VLOOKUP(Tabela5[[#This Row],[PRODUTO]],'CURVA ABC'!$H$10:$M$404,2,0)</f>
        <v>#N/A</v>
      </c>
      <c r="J918" s="197" t="e">
        <f>VLOOKUP(Tabela5[[#This Row],[PRODUTO]],'CURVA ABC'!$H$10:$M$404,3,0)</f>
        <v>#N/A</v>
      </c>
      <c r="K918" s="197" t="e">
        <f>VLOOKUP(Tabela5[[#This Row],[PRODUTO]],'CURVA ABC'!$H$10:$M$404,4,0)</f>
        <v>#N/A</v>
      </c>
      <c r="L918" s="198">
        <f>IFERROR(Tabela5[[#This Row],[VALOR.]]/'CURVA ABC'!$J$2,0)</f>
        <v>0</v>
      </c>
      <c r="M918" s="198" t="e">
        <f>VLOOKUP(Tabela5[[#This Row],[PRODUTO]],'CURVA ABC'!$H$10:$M$404,5,0)</f>
        <v>#N/A</v>
      </c>
      <c r="N918" s="199" t="e">
        <f>VLOOKUP(Tabela5[[#This Row],[PRODUTO]],'CURVA ABC'!$H$10:$M$404,6,0)</f>
        <v>#N/A</v>
      </c>
      <c r="O918" s="197" t="e">
        <f>IF(AND(COMPARATIVO!$H918="",COMPARATIVO!$N918=""),"",IF(COMPARATIVO!$H918=COMPARATIVO!$N918,"EQUILIBRADO",IF(AND(COMPARATIVO!$H918="A",COMPARATIVO!$N918="B"),"GIRO BAIXO",IF(AND(COMPARATIVO!$H918="A",COMPARATIVO!$N918="C"),"GIRO MUITO BAIXO",IF(AND(COMPARATIVO!$H918="B",COMPARATIVO!$N918="A"),"GIRO ALTO",IF(AND(COMPARATIVO!$H918="B",COMPARATIVO!$N918="C"),"GIRO BAIXO",IF(AND(COMPARATIVO!$H918="C",COMPARATIVO!$N918="A"),"GIRO MUITO ALTO",IF(AND(COMPARATIVO!$H918="C",COMPARATIVO!$N918="B"),"GIRO ALTO",""))))))))</f>
        <v>#N/A</v>
      </c>
    </row>
    <row r="919" spans="1:15" x14ac:dyDescent="0.25">
      <c r="A919" s="200">
        <f>'CURVA ABC'!A923</f>
        <v>0</v>
      </c>
      <c r="B919" s="200" t="str">
        <f>IFERROR(VLOOKUP(Tabela5[[#This Row],[PRODUTO]],CADASTRO!$B$2:$C$393,2,0),"")</f>
        <v/>
      </c>
      <c r="C919" s="200">
        <f>'CURVA ABC'!B923</f>
        <v>0</v>
      </c>
      <c r="D919" s="194">
        <f>'CURVA ABC'!C923</f>
        <v>0</v>
      </c>
      <c r="E919" s="194">
        <f>'CURVA ABC'!D923</f>
        <v>0</v>
      </c>
      <c r="F919" s="195">
        <f>IFERROR(Tabela5[[#This Row],[VALOR]]/'CURVA ABC'!$C$2,0)</f>
        <v>0</v>
      </c>
      <c r="G919" s="195">
        <f>'CURVA ABC'!E923</f>
        <v>0</v>
      </c>
      <c r="H919" s="196" t="str">
        <f>'CURVA ABC'!F923</f>
        <v/>
      </c>
      <c r="I919" s="196" t="e">
        <f>VLOOKUP(Tabela5[[#This Row],[PRODUTO]],'CURVA ABC'!$H$10:$M$404,2,0)</f>
        <v>#N/A</v>
      </c>
      <c r="J919" s="194" t="e">
        <f>VLOOKUP(Tabela5[[#This Row],[PRODUTO]],'CURVA ABC'!$H$10:$M$404,3,0)</f>
        <v>#N/A</v>
      </c>
      <c r="K919" s="194" t="e">
        <f>VLOOKUP(Tabela5[[#This Row],[PRODUTO]],'CURVA ABC'!$H$10:$M$404,4,0)</f>
        <v>#N/A</v>
      </c>
      <c r="L919" s="195">
        <f>IFERROR(Tabela5[[#This Row],[VALOR.]]/'CURVA ABC'!$J$2,0)</f>
        <v>0</v>
      </c>
      <c r="M919" s="195" t="e">
        <f>VLOOKUP(Tabela5[[#This Row],[PRODUTO]],'CURVA ABC'!$H$10:$M$404,5,0)</f>
        <v>#N/A</v>
      </c>
      <c r="N919" s="196" t="e">
        <f>VLOOKUP(Tabela5[[#This Row],[PRODUTO]],'CURVA ABC'!$H$10:$M$404,6,0)</f>
        <v>#N/A</v>
      </c>
      <c r="O919" s="194" t="e">
        <f>IF(AND(COMPARATIVO!$H919="",COMPARATIVO!$N919=""),"",IF(COMPARATIVO!$H919=COMPARATIVO!$N919,"EQUILIBRADO",IF(AND(COMPARATIVO!$H919="A",COMPARATIVO!$N919="B"),"GIRO BAIXO",IF(AND(COMPARATIVO!$H919="A",COMPARATIVO!$N919="C"),"GIRO MUITO BAIXO",IF(AND(COMPARATIVO!$H919="B",COMPARATIVO!$N919="A"),"GIRO ALTO",IF(AND(COMPARATIVO!$H919="B",COMPARATIVO!$N919="C"),"GIRO BAIXO",IF(AND(COMPARATIVO!$H919="C",COMPARATIVO!$N919="A"),"GIRO MUITO ALTO",IF(AND(COMPARATIVO!$H919="C",COMPARATIVO!$N919="B"),"GIRO ALTO",""))))))))</f>
        <v>#N/A</v>
      </c>
    </row>
    <row r="920" spans="1:15" x14ac:dyDescent="0.25">
      <c r="A920" s="201">
        <f>'CURVA ABC'!A924</f>
        <v>0</v>
      </c>
      <c r="B920" s="201" t="str">
        <f>IFERROR(VLOOKUP(Tabela5[[#This Row],[PRODUTO]],CADASTRO!$B$2:$C$393,2,0),"")</f>
        <v/>
      </c>
      <c r="C920" s="201">
        <f>'CURVA ABC'!B924</f>
        <v>0</v>
      </c>
      <c r="D920" s="197">
        <f>'CURVA ABC'!C924</f>
        <v>0</v>
      </c>
      <c r="E920" s="197">
        <f>'CURVA ABC'!D924</f>
        <v>0</v>
      </c>
      <c r="F920" s="198">
        <f>IFERROR(Tabela5[[#This Row],[VALOR]]/'CURVA ABC'!$C$2,0)</f>
        <v>0</v>
      </c>
      <c r="G920" s="198">
        <f>'CURVA ABC'!E924</f>
        <v>0</v>
      </c>
      <c r="H920" s="199" t="str">
        <f>'CURVA ABC'!F924</f>
        <v/>
      </c>
      <c r="I920" s="199" t="e">
        <f>VLOOKUP(Tabela5[[#This Row],[PRODUTO]],'CURVA ABC'!$H$10:$M$404,2,0)</f>
        <v>#N/A</v>
      </c>
      <c r="J920" s="197" t="e">
        <f>VLOOKUP(Tabela5[[#This Row],[PRODUTO]],'CURVA ABC'!$H$10:$M$404,3,0)</f>
        <v>#N/A</v>
      </c>
      <c r="K920" s="197" t="e">
        <f>VLOOKUP(Tabela5[[#This Row],[PRODUTO]],'CURVA ABC'!$H$10:$M$404,4,0)</f>
        <v>#N/A</v>
      </c>
      <c r="L920" s="198">
        <f>IFERROR(Tabela5[[#This Row],[VALOR.]]/'CURVA ABC'!$J$2,0)</f>
        <v>0</v>
      </c>
      <c r="M920" s="198" t="e">
        <f>VLOOKUP(Tabela5[[#This Row],[PRODUTO]],'CURVA ABC'!$H$10:$M$404,5,0)</f>
        <v>#N/A</v>
      </c>
      <c r="N920" s="199" t="e">
        <f>VLOOKUP(Tabela5[[#This Row],[PRODUTO]],'CURVA ABC'!$H$10:$M$404,6,0)</f>
        <v>#N/A</v>
      </c>
      <c r="O920" s="197" t="e">
        <f>IF(AND(COMPARATIVO!$H920="",COMPARATIVO!$N920=""),"",IF(COMPARATIVO!$H920=COMPARATIVO!$N920,"EQUILIBRADO",IF(AND(COMPARATIVO!$H920="A",COMPARATIVO!$N920="B"),"GIRO BAIXO",IF(AND(COMPARATIVO!$H920="A",COMPARATIVO!$N920="C"),"GIRO MUITO BAIXO",IF(AND(COMPARATIVO!$H920="B",COMPARATIVO!$N920="A"),"GIRO ALTO",IF(AND(COMPARATIVO!$H920="B",COMPARATIVO!$N920="C"),"GIRO BAIXO",IF(AND(COMPARATIVO!$H920="C",COMPARATIVO!$N920="A"),"GIRO MUITO ALTO",IF(AND(COMPARATIVO!$H920="C",COMPARATIVO!$N920="B"),"GIRO ALTO",""))))))))</f>
        <v>#N/A</v>
      </c>
    </row>
    <row r="921" spans="1:15" x14ac:dyDescent="0.25">
      <c r="A921" s="200">
        <f>'CURVA ABC'!A925</f>
        <v>0</v>
      </c>
      <c r="B921" s="200" t="str">
        <f>IFERROR(VLOOKUP(Tabela5[[#This Row],[PRODUTO]],CADASTRO!$B$2:$C$393,2,0),"")</f>
        <v/>
      </c>
      <c r="C921" s="200">
        <f>'CURVA ABC'!B925</f>
        <v>0</v>
      </c>
      <c r="D921" s="194">
        <f>'CURVA ABC'!C925</f>
        <v>0</v>
      </c>
      <c r="E921" s="194">
        <f>'CURVA ABC'!D925</f>
        <v>0</v>
      </c>
      <c r="F921" s="195">
        <f>IFERROR(Tabela5[[#This Row],[VALOR]]/'CURVA ABC'!$C$2,0)</f>
        <v>0</v>
      </c>
      <c r="G921" s="195">
        <f>'CURVA ABC'!E925</f>
        <v>0</v>
      </c>
      <c r="H921" s="196" t="str">
        <f>'CURVA ABC'!F925</f>
        <v/>
      </c>
      <c r="I921" s="196" t="e">
        <f>VLOOKUP(Tabela5[[#This Row],[PRODUTO]],'CURVA ABC'!$H$10:$M$404,2,0)</f>
        <v>#N/A</v>
      </c>
      <c r="J921" s="194" t="e">
        <f>VLOOKUP(Tabela5[[#This Row],[PRODUTO]],'CURVA ABC'!$H$10:$M$404,3,0)</f>
        <v>#N/A</v>
      </c>
      <c r="K921" s="194" t="e">
        <f>VLOOKUP(Tabela5[[#This Row],[PRODUTO]],'CURVA ABC'!$H$10:$M$404,4,0)</f>
        <v>#N/A</v>
      </c>
      <c r="L921" s="195">
        <f>IFERROR(Tabela5[[#This Row],[VALOR.]]/'CURVA ABC'!$J$2,0)</f>
        <v>0</v>
      </c>
      <c r="M921" s="195" t="e">
        <f>VLOOKUP(Tabela5[[#This Row],[PRODUTO]],'CURVA ABC'!$H$10:$M$404,5,0)</f>
        <v>#N/A</v>
      </c>
      <c r="N921" s="196" t="e">
        <f>VLOOKUP(Tabela5[[#This Row],[PRODUTO]],'CURVA ABC'!$H$10:$M$404,6,0)</f>
        <v>#N/A</v>
      </c>
      <c r="O921" s="194" t="e">
        <f>IF(AND(COMPARATIVO!$H921="",COMPARATIVO!$N921=""),"",IF(COMPARATIVO!$H921=COMPARATIVO!$N921,"EQUILIBRADO",IF(AND(COMPARATIVO!$H921="A",COMPARATIVO!$N921="B"),"GIRO BAIXO",IF(AND(COMPARATIVO!$H921="A",COMPARATIVO!$N921="C"),"GIRO MUITO BAIXO",IF(AND(COMPARATIVO!$H921="B",COMPARATIVO!$N921="A"),"GIRO ALTO",IF(AND(COMPARATIVO!$H921="B",COMPARATIVO!$N921="C"),"GIRO BAIXO",IF(AND(COMPARATIVO!$H921="C",COMPARATIVO!$N921="A"),"GIRO MUITO ALTO",IF(AND(COMPARATIVO!$H921="C",COMPARATIVO!$N921="B"),"GIRO ALTO",""))))))))</f>
        <v>#N/A</v>
      </c>
    </row>
    <row r="922" spans="1:15" x14ac:dyDescent="0.25">
      <c r="A922" s="201">
        <f>'CURVA ABC'!A926</f>
        <v>0</v>
      </c>
      <c r="B922" s="201" t="str">
        <f>IFERROR(VLOOKUP(Tabela5[[#This Row],[PRODUTO]],CADASTRO!$B$2:$C$393,2,0),"")</f>
        <v/>
      </c>
      <c r="C922" s="201">
        <f>'CURVA ABC'!B926</f>
        <v>0</v>
      </c>
      <c r="D922" s="197">
        <f>'CURVA ABC'!C926</f>
        <v>0</v>
      </c>
      <c r="E922" s="197">
        <f>'CURVA ABC'!D926</f>
        <v>0</v>
      </c>
      <c r="F922" s="198">
        <f>IFERROR(Tabela5[[#This Row],[VALOR]]/'CURVA ABC'!$C$2,0)</f>
        <v>0</v>
      </c>
      <c r="G922" s="198">
        <f>'CURVA ABC'!E926</f>
        <v>0</v>
      </c>
      <c r="H922" s="199" t="str">
        <f>'CURVA ABC'!F926</f>
        <v/>
      </c>
      <c r="I922" s="199" t="e">
        <f>VLOOKUP(Tabela5[[#This Row],[PRODUTO]],'CURVA ABC'!$H$10:$M$404,2,0)</f>
        <v>#N/A</v>
      </c>
      <c r="J922" s="197" t="e">
        <f>VLOOKUP(Tabela5[[#This Row],[PRODUTO]],'CURVA ABC'!$H$10:$M$404,3,0)</f>
        <v>#N/A</v>
      </c>
      <c r="K922" s="197" t="e">
        <f>VLOOKUP(Tabela5[[#This Row],[PRODUTO]],'CURVA ABC'!$H$10:$M$404,4,0)</f>
        <v>#N/A</v>
      </c>
      <c r="L922" s="198">
        <f>IFERROR(Tabela5[[#This Row],[VALOR.]]/'CURVA ABC'!$J$2,0)</f>
        <v>0</v>
      </c>
      <c r="M922" s="198" t="e">
        <f>VLOOKUP(Tabela5[[#This Row],[PRODUTO]],'CURVA ABC'!$H$10:$M$404,5,0)</f>
        <v>#N/A</v>
      </c>
      <c r="N922" s="199" t="e">
        <f>VLOOKUP(Tabela5[[#This Row],[PRODUTO]],'CURVA ABC'!$H$10:$M$404,6,0)</f>
        <v>#N/A</v>
      </c>
      <c r="O922" s="197" t="e">
        <f>IF(AND(COMPARATIVO!$H922="",COMPARATIVO!$N922=""),"",IF(COMPARATIVO!$H922=COMPARATIVO!$N922,"EQUILIBRADO",IF(AND(COMPARATIVO!$H922="A",COMPARATIVO!$N922="B"),"GIRO BAIXO",IF(AND(COMPARATIVO!$H922="A",COMPARATIVO!$N922="C"),"GIRO MUITO BAIXO",IF(AND(COMPARATIVO!$H922="B",COMPARATIVO!$N922="A"),"GIRO ALTO",IF(AND(COMPARATIVO!$H922="B",COMPARATIVO!$N922="C"),"GIRO BAIXO",IF(AND(COMPARATIVO!$H922="C",COMPARATIVO!$N922="A"),"GIRO MUITO ALTO",IF(AND(COMPARATIVO!$H922="C",COMPARATIVO!$N922="B"),"GIRO ALTO",""))))))))</f>
        <v>#N/A</v>
      </c>
    </row>
    <row r="923" spans="1:15" x14ac:dyDescent="0.25">
      <c r="A923" s="200">
        <f>'CURVA ABC'!A927</f>
        <v>0</v>
      </c>
      <c r="B923" s="200" t="str">
        <f>IFERROR(VLOOKUP(Tabela5[[#This Row],[PRODUTO]],CADASTRO!$B$2:$C$393,2,0),"")</f>
        <v/>
      </c>
      <c r="C923" s="200">
        <f>'CURVA ABC'!B927</f>
        <v>0</v>
      </c>
      <c r="D923" s="194">
        <f>'CURVA ABC'!C927</f>
        <v>0</v>
      </c>
      <c r="E923" s="194">
        <f>'CURVA ABC'!D927</f>
        <v>0</v>
      </c>
      <c r="F923" s="195">
        <f>IFERROR(Tabela5[[#This Row],[VALOR]]/'CURVA ABC'!$C$2,0)</f>
        <v>0</v>
      </c>
      <c r="G923" s="195">
        <f>'CURVA ABC'!E927</f>
        <v>0</v>
      </c>
      <c r="H923" s="196" t="str">
        <f>'CURVA ABC'!F927</f>
        <v/>
      </c>
      <c r="I923" s="196" t="e">
        <f>VLOOKUP(Tabela5[[#This Row],[PRODUTO]],'CURVA ABC'!$H$10:$M$404,2,0)</f>
        <v>#N/A</v>
      </c>
      <c r="J923" s="194" t="e">
        <f>VLOOKUP(Tabela5[[#This Row],[PRODUTO]],'CURVA ABC'!$H$10:$M$404,3,0)</f>
        <v>#N/A</v>
      </c>
      <c r="K923" s="194" t="e">
        <f>VLOOKUP(Tabela5[[#This Row],[PRODUTO]],'CURVA ABC'!$H$10:$M$404,4,0)</f>
        <v>#N/A</v>
      </c>
      <c r="L923" s="195">
        <f>IFERROR(Tabela5[[#This Row],[VALOR.]]/'CURVA ABC'!$J$2,0)</f>
        <v>0</v>
      </c>
      <c r="M923" s="195" t="e">
        <f>VLOOKUP(Tabela5[[#This Row],[PRODUTO]],'CURVA ABC'!$H$10:$M$404,5,0)</f>
        <v>#N/A</v>
      </c>
      <c r="N923" s="196" t="e">
        <f>VLOOKUP(Tabela5[[#This Row],[PRODUTO]],'CURVA ABC'!$H$10:$M$404,6,0)</f>
        <v>#N/A</v>
      </c>
      <c r="O923" s="194" t="e">
        <f>IF(AND(COMPARATIVO!$H923="",COMPARATIVO!$N923=""),"",IF(COMPARATIVO!$H923=COMPARATIVO!$N923,"EQUILIBRADO",IF(AND(COMPARATIVO!$H923="A",COMPARATIVO!$N923="B"),"GIRO BAIXO",IF(AND(COMPARATIVO!$H923="A",COMPARATIVO!$N923="C"),"GIRO MUITO BAIXO",IF(AND(COMPARATIVO!$H923="B",COMPARATIVO!$N923="A"),"GIRO ALTO",IF(AND(COMPARATIVO!$H923="B",COMPARATIVO!$N923="C"),"GIRO BAIXO",IF(AND(COMPARATIVO!$H923="C",COMPARATIVO!$N923="A"),"GIRO MUITO ALTO",IF(AND(COMPARATIVO!$H923="C",COMPARATIVO!$N923="B"),"GIRO ALTO",""))))))))</f>
        <v>#N/A</v>
      </c>
    </row>
    <row r="924" spans="1:15" x14ac:dyDescent="0.25">
      <c r="A924" s="201">
        <f>'CURVA ABC'!A928</f>
        <v>0</v>
      </c>
      <c r="B924" s="201" t="str">
        <f>IFERROR(VLOOKUP(Tabela5[[#This Row],[PRODUTO]],CADASTRO!$B$2:$C$393,2,0),"")</f>
        <v/>
      </c>
      <c r="C924" s="201">
        <f>'CURVA ABC'!B928</f>
        <v>0</v>
      </c>
      <c r="D924" s="197">
        <f>'CURVA ABC'!C928</f>
        <v>0</v>
      </c>
      <c r="E924" s="197">
        <f>'CURVA ABC'!D928</f>
        <v>0</v>
      </c>
      <c r="F924" s="198">
        <f>IFERROR(Tabela5[[#This Row],[VALOR]]/'CURVA ABC'!$C$2,0)</f>
        <v>0</v>
      </c>
      <c r="G924" s="198">
        <f>'CURVA ABC'!E928</f>
        <v>0</v>
      </c>
      <c r="H924" s="199" t="str">
        <f>'CURVA ABC'!F928</f>
        <v/>
      </c>
      <c r="I924" s="199" t="e">
        <f>VLOOKUP(Tabela5[[#This Row],[PRODUTO]],'CURVA ABC'!$H$10:$M$404,2,0)</f>
        <v>#N/A</v>
      </c>
      <c r="J924" s="197" t="e">
        <f>VLOOKUP(Tabela5[[#This Row],[PRODUTO]],'CURVA ABC'!$H$10:$M$404,3,0)</f>
        <v>#N/A</v>
      </c>
      <c r="K924" s="197" t="e">
        <f>VLOOKUP(Tabela5[[#This Row],[PRODUTO]],'CURVA ABC'!$H$10:$M$404,4,0)</f>
        <v>#N/A</v>
      </c>
      <c r="L924" s="198">
        <f>IFERROR(Tabela5[[#This Row],[VALOR.]]/'CURVA ABC'!$J$2,0)</f>
        <v>0</v>
      </c>
      <c r="M924" s="198" t="e">
        <f>VLOOKUP(Tabela5[[#This Row],[PRODUTO]],'CURVA ABC'!$H$10:$M$404,5,0)</f>
        <v>#N/A</v>
      </c>
      <c r="N924" s="199" t="e">
        <f>VLOOKUP(Tabela5[[#This Row],[PRODUTO]],'CURVA ABC'!$H$10:$M$404,6,0)</f>
        <v>#N/A</v>
      </c>
      <c r="O924" s="197" t="e">
        <f>IF(AND(COMPARATIVO!$H924="",COMPARATIVO!$N924=""),"",IF(COMPARATIVO!$H924=COMPARATIVO!$N924,"EQUILIBRADO",IF(AND(COMPARATIVO!$H924="A",COMPARATIVO!$N924="B"),"GIRO BAIXO",IF(AND(COMPARATIVO!$H924="A",COMPARATIVO!$N924="C"),"GIRO MUITO BAIXO",IF(AND(COMPARATIVO!$H924="B",COMPARATIVO!$N924="A"),"GIRO ALTO",IF(AND(COMPARATIVO!$H924="B",COMPARATIVO!$N924="C"),"GIRO BAIXO",IF(AND(COMPARATIVO!$H924="C",COMPARATIVO!$N924="A"),"GIRO MUITO ALTO",IF(AND(COMPARATIVO!$H924="C",COMPARATIVO!$N924="B"),"GIRO ALTO",""))))))))</f>
        <v>#N/A</v>
      </c>
    </row>
    <row r="925" spans="1:15" x14ac:dyDescent="0.25">
      <c r="A925" s="200">
        <f>'CURVA ABC'!A929</f>
        <v>0</v>
      </c>
      <c r="B925" s="200" t="str">
        <f>IFERROR(VLOOKUP(Tabela5[[#This Row],[PRODUTO]],CADASTRO!$B$2:$C$393,2,0),"")</f>
        <v/>
      </c>
      <c r="C925" s="200">
        <f>'CURVA ABC'!B929</f>
        <v>0</v>
      </c>
      <c r="D925" s="194">
        <f>'CURVA ABC'!C929</f>
        <v>0</v>
      </c>
      <c r="E925" s="194">
        <f>'CURVA ABC'!D929</f>
        <v>0</v>
      </c>
      <c r="F925" s="195">
        <f>IFERROR(Tabela5[[#This Row],[VALOR]]/'CURVA ABC'!$C$2,0)</f>
        <v>0</v>
      </c>
      <c r="G925" s="195">
        <f>'CURVA ABC'!E929</f>
        <v>0</v>
      </c>
      <c r="H925" s="196" t="str">
        <f>'CURVA ABC'!F929</f>
        <v/>
      </c>
      <c r="I925" s="196" t="e">
        <f>VLOOKUP(Tabela5[[#This Row],[PRODUTO]],'CURVA ABC'!$H$10:$M$404,2,0)</f>
        <v>#N/A</v>
      </c>
      <c r="J925" s="194" t="e">
        <f>VLOOKUP(Tabela5[[#This Row],[PRODUTO]],'CURVA ABC'!$H$10:$M$404,3,0)</f>
        <v>#N/A</v>
      </c>
      <c r="K925" s="194" t="e">
        <f>VLOOKUP(Tabela5[[#This Row],[PRODUTO]],'CURVA ABC'!$H$10:$M$404,4,0)</f>
        <v>#N/A</v>
      </c>
      <c r="L925" s="195">
        <f>IFERROR(Tabela5[[#This Row],[VALOR.]]/'CURVA ABC'!$J$2,0)</f>
        <v>0</v>
      </c>
      <c r="M925" s="195" t="e">
        <f>VLOOKUP(Tabela5[[#This Row],[PRODUTO]],'CURVA ABC'!$H$10:$M$404,5,0)</f>
        <v>#N/A</v>
      </c>
      <c r="N925" s="196" t="e">
        <f>VLOOKUP(Tabela5[[#This Row],[PRODUTO]],'CURVA ABC'!$H$10:$M$404,6,0)</f>
        <v>#N/A</v>
      </c>
      <c r="O925" s="194" t="e">
        <f>IF(AND(COMPARATIVO!$H925="",COMPARATIVO!$N925=""),"",IF(COMPARATIVO!$H925=COMPARATIVO!$N925,"EQUILIBRADO",IF(AND(COMPARATIVO!$H925="A",COMPARATIVO!$N925="B"),"GIRO BAIXO",IF(AND(COMPARATIVO!$H925="A",COMPARATIVO!$N925="C"),"GIRO MUITO BAIXO",IF(AND(COMPARATIVO!$H925="B",COMPARATIVO!$N925="A"),"GIRO ALTO",IF(AND(COMPARATIVO!$H925="B",COMPARATIVO!$N925="C"),"GIRO BAIXO",IF(AND(COMPARATIVO!$H925="C",COMPARATIVO!$N925="A"),"GIRO MUITO ALTO",IF(AND(COMPARATIVO!$H925="C",COMPARATIVO!$N925="B"),"GIRO ALTO",""))))))))</f>
        <v>#N/A</v>
      </c>
    </row>
    <row r="926" spans="1:15" x14ac:dyDescent="0.25">
      <c r="A926" s="201">
        <f>'CURVA ABC'!A930</f>
        <v>0</v>
      </c>
      <c r="B926" s="201" t="str">
        <f>IFERROR(VLOOKUP(Tabela5[[#This Row],[PRODUTO]],CADASTRO!$B$2:$C$393,2,0),"")</f>
        <v/>
      </c>
      <c r="C926" s="201">
        <f>'CURVA ABC'!B930</f>
        <v>0</v>
      </c>
      <c r="D926" s="197">
        <f>'CURVA ABC'!C930</f>
        <v>0</v>
      </c>
      <c r="E926" s="197">
        <f>'CURVA ABC'!D930</f>
        <v>0</v>
      </c>
      <c r="F926" s="198">
        <f>IFERROR(Tabela5[[#This Row],[VALOR]]/'CURVA ABC'!$C$2,0)</f>
        <v>0</v>
      </c>
      <c r="G926" s="198">
        <f>'CURVA ABC'!E930</f>
        <v>0</v>
      </c>
      <c r="H926" s="199" t="str">
        <f>'CURVA ABC'!F930</f>
        <v/>
      </c>
      <c r="I926" s="199" t="e">
        <f>VLOOKUP(Tabela5[[#This Row],[PRODUTO]],'CURVA ABC'!$H$10:$M$404,2,0)</f>
        <v>#N/A</v>
      </c>
      <c r="J926" s="197" t="e">
        <f>VLOOKUP(Tabela5[[#This Row],[PRODUTO]],'CURVA ABC'!$H$10:$M$404,3,0)</f>
        <v>#N/A</v>
      </c>
      <c r="K926" s="197" t="e">
        <f>VLOOKUP(Tabela5[[#This Row],[PRODUTO]],'CURVA ABC'!$H$10:$M$404,4,0)</f>
        <v>#N/A</v>
      </c>
      <c r="L926" s="198">
        <f>IFERROR(Tabela5[[#This Row],[VALOR.]]/'CURVA ABC'!$J$2,0)</f>
        <v>0</v>
      </c>
      <c r="M926" s="198" t="e">
        <f>VLOOKUP(Tabela5[[#This Row],[PRODUTO]],'CURVA ABC'!$H$10:$M$404,5,0)</f>
        <v>#N/A</v>
      </c>
      <c r="N926" s="199" t="e">
        <f>VLOOKUP(Tabela5[[#This Row],[PRODUTO]],'CURVA ABC'!$H$10:$M$404,6,0)</f>
        <v>#N/A</v>
      </c>
      <c r="O926" s="197" t="e">
        <f>IF(AND(COMPARATIVO!$H926="",COMPARATIVO!$N926=""),"",IF(COMPARATIVO!$H926=COMPARATIVO!$N926,"EQUILIBRADO",IF(AND(COMPARATIVO!$H926="A",COMPARATIVO!$N926="B"),"GIRO BAIXO",IF(AND(COMPARATIVO!$H926="A",COMPARATIVO!$N926="C"),"GIRO MUITO BAIXO",IF(AND(COMPARATIVO!$H926="B",COMPARATIVO!$N926="A"),"GIRO ALTO",IF(AND(COMPARATIVO!$H926="B",COMPARATIVO!$N926="C"),"GIRO BAIXO",IF(AND(COMPARATIVO!$H926="C",COMPARATIVO!$N926="A"),"GIRO MUITO ALTO",IF(AND(COMPARATIVO!$H926="C",COMPARATIVO!$N926="B"),"GIRO ALTO",""))))))))</f>
        <v>#N/A</v>
      </c>
    </row>
    <row r="927" spans="1:15" x14ac:dyDescent="0.25">
      <c r="A927" s="200">
        <f>'CURVA ABC'!A931</f>
        <v>0</v>
      </c>
      <c r="B927" s="200" t="str">
        <f>IFERROR(VLOOKUP(Tabela5[[#This Row],[PRODUTO]],CADASTRO!$B$2:$C$393,2,0),"")</f>
        <v/>
      </c>
      <c r="C927" s="200">
        <f>'CURVA ABC'!B931</f>
        <v>0</v>
      </c>
      <c r="D927" s="194">
        <f>'CURVA ABC'!C931</f>
        <v>0</v>
      </c>
      <c r="E927" s="194">
        <f>'CURVA ABC'!D931</f>
        <v>0</v>
      </c>
      <c r="F927" s="195">
        <f>IFERROR(Tabela5[[#This Row],[VALOR]]/'CURVA ABC'!$C$2,0)</f>
        <v>0</v>
      </c>
      <c r="G927" s="195">
        <f>'CURVA ABC'!E931</f>
        <v>0</v>
      </c>
      <c r="H927" s="196" t="str">
        <f>'CURVA ABC'!F931</f>
        <v/>
      </c>
      <c r="I927" s="196" t="e">
        <f>VLOOKUP(Tabela5[[#This Row],[PRODUTO]],'CURVA ABC'!$H$10:$M$404,2,0)</f>
        <v>#N/A</v>
      </c>
      <c r="J927" s="194" t="e">
        <f>VLOOKUP(Tabela5[[#This Row],[PRODUTO]],'CURVA ABC'!$H$10:$M$404,3,0)</f>
        <v>#N/A</v>
      </c>
      <c r="K927" s="194" t="e">
        <f>VLOOKUP(Tabela5[[#This Row],[PRODUTO]],'CURVA ABC'!$H$10:$M$404,4,0)</f>
        <v>#N/A</v>
      </c>
      <c r="L927" s="195">
        <f>IFERROR(Tabela5[[#This Row],[VALOR.]]/'CURVA ABC'!$J$2,0)</f>
        <v>0</v>
      </c>
      <c r="M927" s="195" t="e">
        <f>VLOOKUP(Tabela5[[#This Row],[PRODUTO]],'CURVA ABC'!$H$10:$M$404,5,0)</f>
        <v>#N/A</v>
      </c>
      <c r="N927" s="196" t="e">
        <f>VLOOKUP(Tabela5[[#This Row],[PRODUTO]],'CURVA ABC'!$H$10:$M$404,6,0)</f>
        <v>#N/A</v>
      </c>
      <c r="O927" s="194" t="e">
        <f>IF(AND(COMPARATIVO!$H927="",COMPARATIVO!$N927=""),"",IF(COMPARATIVO!$H927=COMPARATIVO!$N927,"EQUILIBRADO",IF(AND(COMPARATIVO!$H927="A",COMPARATIVO!$N927="B"),"GIRO BAIXO",IF(AND(COMPARATIVO!$H927="A",COMPARATIVO!$N927="C"),"GIRO MUITO BAIXO",IF(AND(COMPARATIVO!$H927="B",COMPARATIVO!$N927="A"),"GIRO ALTO",IF(AND(COMPARATIVO!$H927="B",COMPARATIVO!$N927="C"),"GIRO BAIXO",IF(AND(COMPARATIVO!$H927="C",COMPARATIVO!$N927="A"),"GIRO MUITO ALTO",IF(AND(COMPARATIVO!$H927="C",COMPARATIVO!$N927="B"),"GIRO ALTO",""))))))))</f>
        <v>#N/A</v>
      </c>
    </row>
    <row r="928" spans="1:15" x14ac:dyDescent="0.25">
      <c r="A928" s="201">
        <f>'CURVA ABC'!A932</f>
        <v>0</v>
      </c>
      <c r="B928" s="201" t="str">
        <f>IFERROR(VLOOKUP(Tabela5[[#This Row],[PRODUTO]],CADASTRO!$B$2:$C$393,2,0),"")</f>
        <v/>
      </c>
      <c r="C928" s="201">
        <f>'CURVA ABC'!B932</f>
        <v>0</v>
      </c>
      <c r="D928" s="197">
        <f>'CURVA ABC'!C932</f>
        <v>0</v>
      </c>
      <c r="E928" s="197">
        <f>'CURVA ABC'!D932</f>
        <v>0</v>
      </c>
      <c r="F928" s="198">
        <f>IFERROR(Tabela5[[#This Row],[VALOR]]/'CURVA ABC'!$C$2,0)</f>
        <v>0</v>
      </c>
      <c r="G928" s="198">
        <f>'CURVA ABC'!E932</f>
        <v>0</v>
      </c>
      <c r="H928" s="199" t="str">
        <f>'CURVA ABC'!F932</f>
        <v/>
      </c>
      <c r="I928" s="199" t="e">
        <f>VLOOKUP(Tabela5[[#This Row],[PRODUTO]],'CURVA ABC'!$H$10:$M$404,2,0)</f>
        <v>#N/A</v>
      </c>
      <c r="J928" s="197" t="e">
        <f>VLOOKUP(Tabela5[[#This Row],[PRODUTO]],'CURVA ABC'!$H$10:$M$404,3,0)</f>
        <v>#N/A</v>
      </c>
      <c r="K928" s="197" t="e">
        <f>VLOOKUP(Tabela5[[#This Row],[PRODUTO]],'CURVA ABC'!$H$10:$M$404,4,0)</f>
        <v>#N/A</v>
      </c>
      <c r="L928" s="198">
        <f>IFERROR(Tabela5[[#This Row],[VALOR.]]/'CURVA ABC'!$J$2,0)</f>
        <v>0</v>
      </c>
      <c r="M928" s="198" t="e">
        <f>VLOOKUP(Tabela5[[#This Row],[PRODUTO]],'CURVA ABC'!$H$10:$M$404,5,0)</f>
        <v>#N/A</v>
      </c>
      <c r="N928" s="199" t="e">
        <f>VLOOKUP(Tabela5[[#This Row],[PRODUTO]],'CURVA ABC'!$H$10:$M$404,6,0)</f>
        <v>#N/A</v>
      </c>
      <c r="O928" s="197" t="e">
        <f>IF(AND(COMPARATIVO!$H928="",COMPARATIVO!$N928=""),"",IF(COMPARATIVO!$H928=COMPARATIVO!$N928,"EQUILIBRADO",IF(AND(COMPARATIVO!$H928="A",COMPARATIVO!$N928="B"),"GIRO BAIXO",IF(AND(COMPARATIVO!$H928="A",COMPARATIVO!$N928="C"),"GIRO MUITO BAIXO",IF(AND(COMPARATIVO!$H928="B",COMPARATIVO!$N928="A"),"GIRO ALTO",IF(AND(COMPARATIVO!$H928="B",COMPARATIVO!$N928="C"),"GIRO BAIXO",IF(AND(COMPARATIVO!$H928="C",COMPARATIVO!$N928="A"),"GIRO MUITO ALTO",IF(AND(COMPARATIVO!$H928="C",COMPARATIVO!$N928="B"),"GIRO ALTO",""))))))))</f>
        <v>#N/A</v>
      </c>
    </row>
    <row r="929" spans="1:15" x14ac:dyDescent="0.25">
      <c r="A929" s="200">
        <f>'CURVA ABC'!A933</f>
        <v>0</v>
      </c>
      <c r="B929" s="200" t="str">
        <f>IFERROR(VLOOKUP(Tabela5[[#This Row],[PRODUTO]],CADASTRO!$B$2:$C$393,2,0),"")</f>
        <v/>
      </c>
      <c r="C929" s="200">
        <f>'CURVA ABC'!B933</f>
        <v>0</v>
      </c>
      <c r="D929" s="194">
        <f>'CURVA ABC'!C933</f>
        <v>0</v>
      </c>
      <c r="E929" s="194">
        <f>'CURVA ABC'!D933</f>
        <v>0</v>
      </c>
      <c r="F929" s="195">
        <f>IFERROR(Tabela5[[#This Row],[VALOR]]/'CURVA ABC'!$C$2,0)</f>
        <v>0</v>
      </c>
      <c r="G929" s="195">
        <f>'CURVA ABC'!E933</f>
        <v>0</v>
      </c>
      <c r="H929" s="196" t="str">
        <f>'CURVA ABC'!F933</f>
        <v/>
      </c>
      <c r="I929" s="196" t="e">
        <f>VLOOKUP(Tabela5[[#This Row],[PRODUTO]],'CURVA ABC'!$H$10:$M$404,2,0)</f>
        <v>#N/A</v>
      </c>
      <c r="J929" s="194" t="e">
        <f>VLOOKUP(Tabela5[[#This Row],[PRODUTO]],'CURVA ABC'!$H$10:$M$404,3,0)</f>
        <v>#N/A</v>
      </c>
      <c r="K929" s="194" t="e">
        <f>VLOOKUP(Tabela5[[#This Row],[PRODUTO]],'CURVA ABC'!$H$10:$M$404,4,0)</f>
        <v>#N/A</v>
      </c>
      <c r="L929" s="195">
        <f>IFERROR(Tabela5[[#This Row],[VALOR.]]/'CURVA ABC'!$J$2,0)</f>
        <v>0</v>
      </c>
      <c r="M929" s="195" t="e">
        <f>VLOOKUP(Tabela5[[#This Row],[PRODUTO]],'CURVA ABC'!$H$10:$M$404,5,0)</f>
        <v>#N/A</v>
      </c>
      <c r="N929" s="196" t="e">
        <f>VLOOKUP(Tabela5[[#This Row],[PRODUTO]],'CURVA ABC'!$H$10:$M$404,6,0)</f>
        <v>#N/A</v>
      </c>
      <c r="O929" s="194" t="e">
        <f>IF(AND(COMPARATIVO!$H929="",COMPARATIVO!$N929=""),"",IF(COMPARATIVO!$H929=COMPARATIVO!$N929,"EQUILIBRADO",IF(AND(COMPARATIVO!$H929="A",COMPARATIVO!$N929="B"),"GIRO BAIXO",IF(AND(COMPARATIVO!$H929="A",COMPARATIVO!$N929="C"),"GIRO MUITO BAIXO",IF(AND(COMPARATIVO!$H929="B",COMPARATIVO!$N929="A"),"GIRO ALTO",IF(AND(COMPARATIVO!$H929="B",COMPARATIVO!$N929="C"),"GIRO BAIXO",IF(AND(COMPARATIVO!$H929="C",COMPARATIVO!$N929="A"),"GIRO MUITO ALTO",IF(AND(COMPARATIVO!$H929="C",COMPARATIVO!$N929="B"),"GIRO ALTO",""))))))))</f>
        <v>#N/A</v>
      </c>
    </row>
    <row r="930" spans="1:15" x14ac:dyDescent="0.25">
      <c r="A930" s="201">
        <f>'CURVA ABC'!A934</f>
        <v>0</v>
      </c>
      <c r="B930" s="201" t="str">
        <f>IFERROR(VLOOKUP(Tabela5[[#This Row],[PRODUTO]],CADASTRO!$B$2:$C$393,2,0),"")</f>
        <v/>
      </c>
      <c r="C930" s="201">
        <f>'CURVA ABC'!B934</f>
        <v>0</v>
      </c>
      <c r="D930" s="197">
        <f>'CURVA ABC'!C934</f>
        <v>0</v>
      </c>
      <c r="E930" s="197">
        <f>'CURVA ABC'!D934</f>
        <v>0</v>
      </c>
      <c r="F930" s="198">
        <f>IFERROR(Tabela5[[#This Row],[VALOR]]/'CURVA ABC'!$C$2,0)</f>
        <v>0</v>
      </c>
      <c r="G930" s="198">
        <f>'CURVA ABC'!E934</f>
        <v>0</v>
      </c>
      <c r="H930" s="199" t="str">
        <f>'CURVA ABC'!F934</f>
        <v/>
      </c>
      <c r="I930" s="199" t="e">
        <f>VLOOKUP(Tabela5[[#This Row],[PRODUTO]],'CURVA ABC'!$H$10:$M$404,2,0)</f>
        <v>#N/A</v>
      </c>
      <c r="J930" s="197" t="e">
        <f>VLOOKUP(Tabela5[[#This Row],[PRODUTO]],'CURVA ABC'!$H$10:$M$404,3,0)</f>
        <v>#N/A</v>
      </c>
      <c r="K930" s="197" t="e">
        <f>VLOOKUP(Tabela5[[#This Row],[PRODUTO]],'CURVA ABC'!$H$10:$M$404,4,0)</f>
        <v>#N/A</v>
      </c>
      <c r="L930" s="198">
        <f>IFERROR(Tabela5[[#This Row],[VALOR.]]/'CURVA ABC'!$J$2,0)</f>
        <v>0</v>
      </c>
      <c r="M930" s="198" t="e">
        <f>VLOOKUP(Tabela5[[#This Row],[PRODUTO]],'CURVA ABC'!$H$10:$M$404,5,0)</f>
        <v>#N/A</v>
      </c>
      <c r="N930" s="199" t="e">
        <f>VLOOKUP(Tabela5[[#This Row],[PRODUTO]],'CURVA ABC'!$H$10:$M$404,6,0)</f>
        <v>#N/A</v>
      </c>
      <c r="O930" s="197" t="e">
        <f>IF(AND(COMPARATIVO!$H930="",COMPARATIVO!$N930=""),"",IF(COMPARATIVO!$H930=COMPARATIVO!$N930,"EQUILIBRADO",IF(AND(COMPARATIVO!$H930="A",COMPARATIVO!$N930="B"),"GIRO BAIXO",IF(AND(COMPARATIVO!$H930="A",COMPARATIVO!$N930="C"),"GIRO MUITO BAIXO",IF(AND(COMPARATIVO!$H930="B",COMPARATIVO!$N930="A"),"GIRO ALTO",IF(AND(COMPARATIVO!$H930="B",COMPARATIVO!$N930="C"),"GIRO BAIXO",IF(AND(COMPARATIVO!$H930="C",COMPARATIVO!$N930="A"),"GIRO MUITO ALTO",IF(AND(COMPARATIVO!$H930="C",COMPARATIVO!$N930="B"),"GIRO ALTO",""))))))))</f>
        <v>#N/A</v>
      </c>
    </row>
    <row r="931" spans="1:15" x14ac:dyDescent="0.25">
      <c r="A931" s="200">
        <f>'CURVA ABC'!A935</f>
        <v>0</v>
      </c>
      <c r="B931" s="200" t="str">
        <f>IFERROR(VLOOKUP(Tabela5[[#This Row],[PRODUTO]],CADASTRO!$B$2:$C$393,2,0),"")</f>
        <v/>
      </c>
      <c r="C931" s="200">
        <f>'CURVA ABC'!B935</f>
        <v>0</v>
      </c>
      <c r="D931" s="194">
        <f>'CURVA ABC'!C935</f>
        <v>0</v>
      </c>
      <c r="E931" s="194">
        <f>'CURVA ABC'!D935</f>
        <v>0</v>
      </c>
      <c r="F931" s="195">
        <f>IFERROR(Tabela5[[#This Row],[VALOR]]/'CURVA ABC'!$C$2,0)</f>
        <v>0</v>
      </c>
      <c r="G931" s="195">
        <f>'CURVA ABC'!E935</f>
        <v>0</v>
      </c>
      <c r="H931" s="196" t="str">
        <f>'CURVA ABC'!F935</f>
        <v/>
      </c>
      <c r="I931" s="196" t="e">
        <f>VLOOKUP(Tabela5[[#This Row],[PRODUTO]],'CURVA ABC'!$H$10:$M$404,2,0)</f>
        <v>#N/A</v>
      </c>
      <c r="J931" s="194" t="e">
        <f>VLOOKUP(Tabela5[[#This Row],[PRODUTO]],'CURVA ABC'!$H$10:$M$404,3,0)</f>
        <v>#N/A</v>
      </c>
      <c r="K931" s="194" t="e">
        <f>VLOOKUP(Tabela5[[#This Row],[PRODUTO]],'CURVA ABC'!$H$10:$M$404,4,0)</f>
        <v>#N/A</v>
      </c>
      <c r="L931" s="195">
        <f>IFERROR(Tabela5[[#This Row],[VALOR.]]/'CURVA ABC'!$J$2,0)</f>
        <v>0</v>
      </c>
      <c r="M931" s="195" t="e">
        <f>VLOOKUP(Tabela5[[#This Row],[PRODUTO]],'CURVA ABC'!$H$10:$M$404,5,0)</f>
        <v>#N/A</v>
      </c>
      <c r="N931" s="196" t="e">
        <f>VLOOKUP(Tabela5[[#This Row],[PRODUTO]],'CURVA ABC'!$H$10:$M$404,6,0)</f>
        <v>#N/A</v>
      </c>
      <c r="O931" s="194" t="e">
        <f>IF(AND(COMPARATIVO!$H931="",COMPARATIVO!$N931=""),"",IF(COMPARATIVO!$H931=COMPARATIVO!$N931,"EQUILIBRADO",IF(AND(COMPARATIVO!$H931="A",COMPARATIVO!$N931="B"),"GIRO BAIXO",IF(AND(COMPARATIVO!$H931="A",COMPARATIVO!$N931="C"),"GIRO MUITO BAIXO",IF(AND(COMPARATIVO!$H931="B",COMPARATIVO!$N931="A"),"GIRO ALTO",IF(AND(COMPARATIVO!$H931="B",COMPARATIVO!$N931="C"),"GIRO BAIXO",IF(AND(COMPARATIVO!$H931="C",COMPARATIVO!$N931="A"),"GIRO MUITO ALTO",IF(AND(COMPARATIVO!$H931="C",COMPARATIVO!$N931="B"),"GIRO ALTO",""))))))))</f>
        <v>#N/A</v>
      </c>
    </row>
    <row r="932" spans="1:15" x14ac:dyDescent="0.25">
      <c r="A932" s="201">
        <f>'CURVA ABC'!A936</f>
        <v>0</v>
      </c>
      <c r="B932" s="201" t="str">
        <f>IFERROR(VLOOKUP(Tabela5[[#This Row],[PRODUTO]],CADASTRO!$B$2:$C$393,2,0),"")</f>
        <v/>
      </c>
      <c r="C932" s="201">
        <f>'CURVA ABC'!B936</f>
        <v>0</v>
      </c>
      <c r="D932" s="197">
        <f>'CURVA ABC'!C936</f>
        <v>0</v>
      </c>
      <c r="E932" s="197">
        <f>'CURVA ABC'!D936</f>
        <v>0</v>
      </c>
      <c r="F932" s="198">
        <f>IFERROR(Tabela5[[#This Row],[VALOR]]/'CURVA ABC'!$C$2,0)</f>
        <v>0</v>
      </c>
      <c r="G932" s="198">
        <f>'CURVA ABC'!E936</f>
        <v>0</v>
      </c>
      <c r="H932" s="199" t="str">
        <f>'CURVA ABC'!F936</f>
        <v/>
      </c>
      <c r="I932" s="199" t="e">
        <f>VLOOKUP(Tabela5[[#This Row],[PRODUTO]],'CURVA ABC'!$H$10:$M$404,2,0)</f>
        <v>#N/A</v>
      </c>
      <c r="J932" s="197" t="e">
        <f>VLOOKUP(Tabela5[[#This Row],[PRODUTO]],'CURVA ABC'!$H$10:$M$404,3,0)</f>
        <v>#N/A</v>
      </c>
      <c r="K932" s="197" t="e">
        <f>VLOOKUP(Tabela5[[#This Row],[PRODUTO]],'CURVA ABC'!$H$10:$M$404,4,0)</f>
        <v>#N/A</v>
      </c>
      <c r="L932" s="198">
        <f>IFERROR(Tabela5[[#This Row],[VALOR.]]/'CURVA ABC'!$J$2,0)</f>
        <v>0</v>
      </c>
      <c r="M932" s="198" t="e">
        <f>VLOOKUP(Tabela5[[#This Row],[PRODUTO]],'CURVA ABC'!$H$10:$M$404,5,0)</f>
        <v>#N/A</v>
      </c>
      <c r="N932" s="199" t="e">
        <f>VLOOKUP(Tabela5[[#This Row],[PRODUTO]],'CURVA ABC'!$H$10:$M$404,6,0)</f>
        <v>#N/A</v>
      </c>
      <c r="O932" s="197" t="e">
        <f>IF(AND(COMPARATIVO!$H932="",COMPARATIVO!$N932=""),"",IF(COMPARATIVO!$H932=COMPARATIVO!$N932,"EQUILIBRADO",IF(AND(COMPARATIVO!$H932="A",COMPARATIVO!$N932="B"),"GIRO BAIXO",IF(AND(COMPARATIVO!$H932="A",COMPARATIVO!$N932="C"),"GIRO MUITO BAIXO",IF(AND(COMPARATIVO!$H932="B",COMPARATIVO!$N932="A"),"GIRO ALTO",IF(AND(COMPARATIVO!$H932="B",COMPARATIVO!$N932="C"),"GIRO BAIXO",IF(AND(COMPARATIVO!$H932="C",COMPARATIVO!$N932="A"),"GIRO MUITO ALTO",IF(AND(COMPARATIVO!$H932="C",COMPARATIVO!$N932="B"),"GIRO ALTO",""))))))))</f>
        <v>#N/A</v>
      </c>
    </row>
    <row r="933" spans="1:15" x14ac:dyDescent="0.25">
      <c r="A933" s="200">
        <f>'CURVA ABC'!A937</f>
        <v>0</v>
      </c>
      <c r="B933" s="200" t="str">
        <f>IFERROR(VLOOKUP(Tabela5[[#This Row],[PRODUTO]],CADASTRO!$B$2:$C$393,2,0),"")</f>
        <v/>
      </c>
      <c r="C933" s="200">
        <f>'CURVA ABC'!B937</f>
        <v>0</v>
      </c>
      <c r="D933" s="194">
        <f>'CURVA ABC'!C937</f>
        <v>0</v>
      </c>
      <c r="E933" s="194">
        <f>'CURVA ABC'!D937</f>
        <v>0</v>
      </c>
      <c r="F933" s="195">
        <f>IFERROR(Tabela5[[#This Row],[VALOR]]/'CURVA ABC'!$C$2,0)</f>
        <v>0</v>
      </c>
      <c r="G933" s="195">
        <f>'CURVA ABC'!E937</f>
        <v>0</v>
      </c>
      <c r="H933" s="196" t="str">
        <f>'CURVA ABC'!F937</f>
        <v/>
      </c>
      <c r="I933" s="196" t="e">
        <f>VLOOKUP(Tabela5[[#This Row],[PRODUTO]],'CURVA ABC'!$H$10:$M$404,2,0)</f>
        <v>#N/A</v>
      </c>
      <c r="J933" s="194" t="e">
        <f>VLOOKUP(Tabela5[[#This Row],[PRODUTO]],'CURVA ABC'!$H$10:$M$404,3,0)</f>
        <v>#N/A</v>
      </c>
      <c r="K933" s="194" t="e">
        <f>VLOOKUP(Tabela5[[#This Row],[PRODUTO]],'CURVA ABC'!$H$10:$M$404,4,0)</f>
        <v>#N/A</v>
      </c>
      <c r="L933" s="195">
        <f>IFERROR(Tabela5[[#This Row],[VALOR.]]/'CURVA ABC'!$J$2,0)</f>
        <v>0</v>
      </c>
      <c r="M933" s="195" t="e">
        <f>VLOOKUP(Tabela5[[#This Row],[PRODUTO]],'CURVA ABC'!$H$10:$M$404,5,0)</f>
        <v>#N/A</v>
      </c>
      <c r="N933" s="196" t="e">
        <f>VLOOKUP(Tabela5[[#This Row],[PRODUTO]],'CURVA ABC'!$H$10:$M$404,6,0)</f>
        <v>#N/A</v>
      </c>
      <c r="O933" s="194" t="e">
        <f>IF(AND(COMPARATIVO!$H933="",COMPARATIVO!$N933=""),"",IF(COMPARATIVO!$H933=COMPARATIVO!$N933,"EQUILIBRADO",IF(AND(COMPARATIVO!$H933="A",COMPARATIVO!$N933="B"),"GIRO BAIXO",IF(AND(COMPARATIVO!$H933="A",COMPARATIVO!$N933="C"),"GIRO MUITO BAIXO",IF(AND(COMPARATIVO!$H933="B",COMPARATIVO!$N933="A"),"GIRO ALTO",IF(AND(COMPARATIVO!$H933="B",COMPARATIVO!$N933="C"),"GIRO BAIXO",IF(AND(COMPARATIVO!$H933="C",COMPARATIVO!$N933="A"),"GIRO MUITO ALTO",IF(AND(COMPARATIVO!$H933="C",COMPARATIVO!$N933="B"),"GIRO ALTO",""))))))))</f>
        <v>#N/A</v>
      </c>
    </row>
    <row r="934" spans="1:15" x14ac:dyDescent="0.25">
      <c r="A934" s="201">
        <f>'CURVA ABC'!A938</f>
        <v>0</v>
      </c>
      <c r="B934" s="201" t="str">
        <f>IFERROR(VLOOKUP(Tabela5[[#This Row],[PRODUTO]],CADASTRO!$B$2:$C$393,2,0),"")</f>
        <v/>
      </c>
      <c r="C934" s="201">
        <f>'CURVA ABC'!B938</f>
        <v>0</v>
      </c>
      <c r="D934" s="197">
        <f>'CURVA ABC'!C938</f>
        <v>0</v>
      </c>
      <c r="E934" s="197">
        <f>'CURVA ABC'!D938</f>
        <v>0</v>
      </c>
      <c r="F934" s="198">
        <f>IFERROR(Tabela5[[#This Row],[VALOR]]/'CURVA ABC'!$C$2,0)</f>
        <v>0</v>
      </c>
      <c r="G934" s="198">
        <f>'CURVA ABC'!E938</f>
        <v>0</v>
      </c>
      <c r="H934" s="199" t="str">
        <f>'CURVA ABC'!F938</f>
        <v/>
      </c>
      <c r="I934" s="199" t="e">
        <f>VLOOKUP(Tabela5[[#This Row],[PRODUTO]],'CURVA ABC'!$H$10:$M$404,2,0)</f>
        <v>#N/A</v>
      </c>
      <c r="J934" s="197" t="e">
        <f>VLOOKUP(Tabela5[[#This Row],[PRODUTO]],'CURVA ABC'!$H$10:$M$404,3,0)</f>
        <v>#N/A</v>
      </c>
      <c r="K934" s="197" t="e">
        <f>VLOOKUP(Tabela5[[#This Row],[PRODUTO]],'CURVA ABC'!$H$10:$M$404,4,0)</f>
        <v>#N/A</v>
      </c>
      <c r="L934" s="198">
        <f>IFERROR(Tabela5[[#This Row],[VALOR.]]/'CURVA ABC'!$J$2,0)</f>
        <v>0</v>
      </c>
      <c r="M934" s="198" t="e">
        <f>VLOOKUP(Tabela5[[#This Row],[PRODUTO]],'CURVA ABC'!$H$10:$M$404,5,0)</f>
        <v>#N/A</v>
      </c>
      <c r="N934" s="199" t="e">
        <f>VLOOKUP(Tabela5[[#This Row],[PRODUTO]],'CURVA ABC'!$H$10:$M$404,6,0)</f>
        <v>#N/A</v>
      </c>
      <c r="O934" s="197" t="e">
        <f>IF(AND(COMPARATIVO!$H934="",COMPARATIVO!$N934=""),"",IF(COMPARATIVO!$H934=COMPARATIVO!$N934,"EQUILIBRADO",IF(AND(COMPARATIVO!$H934="A",COMPARATIVO!$N934="B"),"GIRO BAIXO",IF(AND(COMPARATIVO!$H934="A",COMPARATIVO!$N934="C"),"GIRO MUITO BAIXO",IF(AND(COMPARATIVO!$H934="B",COMPARATIVO!$N934="A"),"GIRO ALTO",IF(AND(COMPARATIVO!$H934="B",COMPARATIVO!$N934="C"),"GIRO BAIXO",IF(AND(COMPARATIVO!$H934="C",COMPARATIVO!$N934="A"),"GIRO MUITO ALTO",IF(AND(COMPARATIVO!$H934="C",COMPARATIVO!$N934="B"),"GIRO ALTO",""))))))))</f>
        <v>#N/A</v>
      </c>
    </row>
    <row r="935" spans="1:15" x14ac:dyDescent="0.25">
      <c r="A935" s="200">
        <f>'CURVA ABC'!A939</f>
        <v>0</v>
      </c>
      <c r="B935" s="200" t="str">
        <f>IFERROR(VLOOKUP(Tabela5[[#This Row],[PRODUTO]],CADASTRO!$B$2:$C$393,2,0),"")</f>
        <v/>
      </c>
      <c r="C935" s="200">
        <f>'CURVA ABC'!B939</f>
        <v>0</v>
      </c>
      <c r="D935" s="194">
        <f>'CURVA ABC'!C939</f>
        <v>0</v>
      </c>
      <c r="E935" s="194">
        <f>'CURVA ABC'!D939</f>
        <v>0</v>
      </c>
      <c r="F935" s="195">
        <f>IFERROR(Tabela5[[#This Row],[VALOR]]/'CURVA ABC'!$C$2,0)</f>
        <v>0</v>
      </c>
      <c r="G935" s="195">
        <f>'CURVA ABC'!E939</f>
        <v>0</v>
      </c>
      <c r="H935" s="196" t="str">
        <f>'CURVA ABC'!F939</f>
        <v/>
      </c>
      <c r="I935" s="196" t="e">
        <f>VLOOKUP(Tabela5[[#This Row],[PRODUTO]],'CURVA ABC'!$H$10:$M$404,2,0)</f>
        <v>#N/A</v>
      </c>
      <c r="J935" s="194" t="e">
        <f>VLOOKUP(Tabela5[[#This Row],[PRODUTO]],'CURVA ABC'!$H$10:$M$404,3,0)</f>
        <v>#N/A</v>
      </c>
      <c r="K935" s="194" t="e">
        <f>VLOOKUP(Tabela5[[#This Row],[PRODUTO]],'CURVA ABC'!$H$10:$M$404,4,0)</f>
        <v>#N/A</v>
      </c>
      <c r="L935" s="195">
        <f>IFERROR(Tabela5[[#This Row],[VALOR.]]/'CURVA ABC'!$J$2,0)</f>
        <v>0</v>
      </c>
      <c r="M935" s="195" t="e">
        <f>VLOOKUP(Tabela5[[#This Row],[PRODUTO]],'CURVA ABC'!$H$10:$M$404,5,0)</f>
        <v>#N/A</v>
      </c>
      <c r="N935" s="196" t="e">
        <f>VLOOKUP(Tabela5[[#This Row],[PRODUTO]],'CURVA ABC'!$H$10:$M$404,6,0)</f>
        <v>#N/A</v>
      </c>
      <c r="O935" s="194" t="e">
        <f>IF(AND(COMPARATIVO!$H935="",COMPARATIVO!$N935=""),"",IF(COMPARATIVO!$H935=COMPARATIVO!$N935,"EQUILIBRADO",IF(AND(COMPARATIVO!$H935="A",COMPARATIVO!$N935="B"),"GIRO BAIXO",IF(AND(COMPARATIVO!$H935="A",COMPARATIVO!$N935="C"),"GIRO MUITO BAIXO",IF(AND(COMPARATIVO!$H935="B",COMPARATIVO!$N935="A"),"GIRO ALTO",IF(AND(COMPARATIVO!$H935="B",COMPARATIVO!$N935="C"),"GIRO BAIXO",IF(AND(COMPARATIVO!$H935="C",COMPARATIVO!$N935="A"),"GIRO MUITO ALTO",IF(AND(COMPARATIVO!$H935="C",COMPARATIVO!$N935="B"),"GIRO ALTO",""))))))))</f>
        <v>#N/A</v>
      </c>
    </row>
    <row r="936" spans="1:15" x14ac:dyDescent="0.25">
      <c r="A936" s="201">
        <f>'CURVA ABC'!A940</f>
        <v>0</v>
      </c>
      <c r="B936" s="201" t="str">
        <f>IFERROR(VLOOKUP(Tabela5[[#This Row],[PRODUTO]],CADASTRO!$B$2:$C$393,2,0),"")</f>
        <v/>
      </c>
      <c r="C936" s="201">
        <f>'CURVA ABC'!B940</f>
        <v>0</v>
      </c>
      <c r="D936" s="197">
        <f>'CURVA ABC'!C940</f>
        <v>0</v>
      </c>
      <c r="E936" s="197">
        <f>'CURVA ABC'!D940</f>
        <v>0</v>
      </c>
      <c r="F936" s="198">
        <f>IFERROR(Tabela5[[#This Row],[VALOR]]/'CURVA ABC'!$C$2,0)</f>
        <v>0</v>
      </c>
      <c r="G936" s="198">
        <f>'CURVA ABC'!E940</f>
        <v>0</v>
      </c>
      <c r="H936" s="199" t="str">
        <f>'CURVA ABC'!F940</f>
        <v/>
      </c>
      <c r="I936" s="199" t="e">
        <f>VLOOKUP(Tabela5[[#This Row],[PRODUTO]],'CURVA ABC'!$H$10:$M$404,2,0)</f>
        <v>#N/A</v>
      </c>
      <c r="J936" s="197" t="e">
        <f>VLOOKUP(Tabela5[[#This Row],[PRODUTO]],'CURVA ABC'!$H$10:$M$404,3,0)</f>
        <v>#N/A</v>
      </c>
      <c r="K936" s="197" t="e">
        <f>VLOOKUP(Tabela5[[#This Row],[PRODUTO]],'CURVA ABC'!$H$10:$M$404,4,0)</f>
        <v>#N/A</v>
      </c>
      <c r="L936" s="198">
        <f>IFERROR(Tabela5[[#This Row],[VALOR.]]/'CURVA ABC'!$J$2,0)</f>
        <v>0</v>
      </c>
      <c r="M936" s="198" t="e">
        <f>VLOOKUP(Tabela5[[#This Row],[PRODUTO]],'CURVA ABC'!$H$10:$M$404,5,0)</f>
        <v>#N/A</v>
      </c>
      <c r="N936" s="199" t="e">
        <f>VLOOKUP(Tabela5[[#This Row],[PRODUTO]],'CURVA ABC'!$H$10:$M$404,6,0)</f>
        <v>#N/A</v>
      </c>
      <c r="O936" s="197" t="e">
        <f>IF(AND(COMPARATIVO!$H936="",COMPARATIVO!$N936=""),"",IF(COMPARATIVO!$H936=COMPARATIVO!$N936,"EQUILIBRADO",IF(AND(COMPARATIVO!$H936="A",COMPARATIVO!$N936="B"),"GIRO BAIXO",IF(AND(COMPARATIVO!$H936="A",COMPARATIVO!$N936="C"),"GIRO MUITO BAIXO",IF(AND(COMPARATIVO!$H936="B",COMPARATIVO!$N936="A"),"GIRO ALTO",IF(AND(COMPARATIVO!$H936="B",COMPARATIVO!$N936="C"),"GIRO BAIXO",IF(AND(COMPARATIVO!$H936="C",COMPARATIVO!$N936="A"),"GIRO MUITO ALTO",IF(AND(COMPARATIVO!$H936="C",COMPARATIVO!$N936="B"),"GIRO ALTO",""))))))))</f>
        <v>#N/A</v>
      </c>
    </row>
    <row r="937" spans="1:15" x14ac:dyDescent="0.25">
      <c r="A937" s="200">
        <f>'CURVA ABC'!A941</f>
        <v>0</v>
      </c>
      <c r="B937" s="200" t="str">
        <f>IFERROR(VLOOKUP(Tabela5[[#This Row],[PRODUTO]],CADASTRO!$B$2:$C$393,2,0),"")</f>
        <v/>
      </c>
      <c r="C937" s="200">
        <f>'CURVA ABC'!B941</f>
        <v>0</v>
      </c>
      <c r="D937" s="194">
        <f>'CURVA ABC'!C941</f>
        <v>0</v>
      </c>
      <c r="E937" s="194">
        <f>'CURVA ABC'!D941</f>
        <v>0</v>
      </c>
      <c r="F937" s="195">
        <f>IFERROR(Tabela5[[#This Row],[VALOR]]/'CURVA ABC'!$C$2,0)</f>
        <v>0</v>
      </c>
      <c r="G937" s="195">
        <f>'CURVA ABC'!E941</f>
        <v>0</v>
      </c>
      <c r="H937" s="196" t="str">
        <f>'CURVA ABC'!F941</f>
        <v/>
      </c>
      <c r="I937" s="196" t="e">
        <f>VLOOKUP(Tabela5[[#This Row],[PRODUTO]],'CURVA ABC'!$H$10:$M$404,2,0)</f>
        <v>#N/A</v>
      </c>
      <c r="J937" s="194" t="e">
        <f>VLOOKUP(Tabela5[[#This Row],[PRODUTO]],'CURVA ABC'!$H$10:$M$404,3,0)</f>
        <v>#N/A</v>
      </c>
      <c r="K937" s="194" t="e">
        <f>VLOOKUP(Tabela5[[#This Row],[PRODUTO]],'CURVA ABC'!$H$10:$M$404,4,0)</f>
        <v>#N/A</v>
      </c>
      <c r="L937" s="195">
        <f>IFERROR(Tabela5[[#This Row],[VALOR.]]/'CURVA ABC'!$J$2,0)</f>
        <v>0</v>
      </c>
      <c r="M937" s="195" t="e">
        <f>VLOOKUP(Tabela5[[#This Row],[PRODUTO]],'CURVA ABC'!$H$10:$M$404,5,0)</f>
        <v>#N/A</v>
      </c>
      <c r="N937" s="196" t="e">
        <f>VLOOKUP(Tabela5[[#This Row],[PRODUTO]],'CURVA ABC'!$H$10:$M$404,6,0)</f>
        <v>#N/A</v>
      </c>
      <c r="O937" s="194" t="e">
        <f>IF(AND(COMPARATIVO!$H937="",COMPARATIVO!$N937=""),"",IF(COMPARATIVO!$H937=COMPARATIVO!$N937,"EQUILIBRADO",IF(AND(COMPARATIVO!$H937="A",COMPARATIVO!$N937="B"),"GIRO BAIXO",IF(AND(COMPARATIVO!$H937="A",COMPARATIVO!$N937="C"),"GIRO MUITO BAIXO",IF(AND(COMPARATIVO!$H937="B",COMPARATIVO!$N937="A"),"GIRO ALTO",IF(AND(COMPARATIVO!$H937="B",COMPARATIVO!$N937="C"),"GIRO BAIXO",IF(AND(COMPARATIVO!$H937="C",COMPARATIVO!$N937="A"),"GIRO MUITO ALTO",IF(AND(COMPARATIVO!$H937="C",COMPARATIVO!$N937="B"),"GIRO ALTO",""))))))))</f>
        <v>#N/A</v>
      </c>
    </row>
    <row r="938" spans="1:15" x14ac:dyDescent="0.25">
      <c r="A938" s="201">
        <f>'CURVA ABC'!A942</f>
        <v>0</v>
      </c>
      <c r="B938" s="201" t="str">
        <f>IFERROR(VLOOKUP(Tabela5[[#This Row],[PRODUTO]],CADASTRO!$B$2:$C$393,2,0),"")</f>
        <v/>
      </c>
      <c r="C938" s="201">
        <f>'CURVA ABC'!B942</f>
        <v>0</v>
      </c>
      <c r="D938" s="197">
        <f>'CURVA ABC'!C942</f>
        <v>0</v>
      </c>
      <c r="E938" s="197">
        <f>'CURVA ABC'!D942</f>
        <v>0</v>
      </c>
      <c r="F938" s="198">
        <f>IFERROR(Tabela5[[#This Row],[VALOR]]/'CURVA ABC'!$C$2,0)</f>
        <v>0</v>
      </c>
      <c r="G938" s="198">
        <f>'CURVA ABC'!E942</f>
        <v>0</v>
      </c>
      <c r="H938" s="199" t="str">
        <f>'CURVA ABC'!F942</f>
        <v/>
      </c>
      <c r="I938" s="199" t="e">
        <f>VLOOKUP(Tabela5[[#This Row],[PRODUTO]],'CURVA ABC'!$H$10:$M$404,2,0)</f>
        <v>#N/A</v>
      </c>
      <c r="J938" s="197" t="e">
        <f>VLOOKUP(Tabela5[[#This Row],[PRODUTO]],'CURVA ABC'!$H$10:$M$404,3,0)</f>
        <v>#N/A</v>
      </c>
      <c r="K938" s="197" t="e">
        <f>VLOOKUP(Tabela5[[#This Row],[PRODUTO]],'CURVA ABC'!$H$10:$M$404,4,0)</f>
        <v>#N/A</v>
      </c>
      <c r="L938" s="198">
        <f>IFERROR(Tabela5[[#This Row],[VALOR.]]/'CURVA ABC'!$J$2,0)</f>
        <v>0</v>
      </c>
      <c r="M938" s="198" t="e">
        <f>VLOOKUP(Tabela5[[#This Row],[PRODUTO]],'CURVA ABC'!$H$10:$M$404,5,0)</f>
        <v>#N/A</v>
      </c>
      <c r="N938" s="199" t="e">
        <f>VLOOKUP(Tabela5[[#This Row],[PRODUTO]],'CURVA ABC'!$H$10:$M$404,6,0)</f>
        <v>#N/A</v>
      </c>
      <c r="O938" s="197" t="e">
        <f>IF(AND(COMPARATIVO!$H938="",COMPARATIVO!$N938=""),"",IF(COMPARATIVO!$H938=COMPARATIVO!$N938,"EQUILIBRADO",IF(AND(COMPARATIVO!$H938="A",COMPARATIVO!$N938="B"),"GIRO BAIXO",IF(AND(COMPARATIVO!$H938="A",COMPARATIVO!$N938="C"),"GIRO MUITO BAIXO",IF(AND(COMPARATIVO!$H938="B",COMPARATIVO!$N938="A"),"GIRO ALTO",IF(AND(COMPARATIVO!$H938="B",COMPARATIVO!$N938="C"),"GIRO BAIXO",IF(AND(COMPARATIVO!$H938="C",COMPARATIVO!$N938="A"),"GIRO MUITO ALTO",IF(AND(COMPARATIVO!$H938="C",COMPARATIVO!$N938="B"),"GIRO ALTO",""))))))))</f>
        <v>#N/A</v>
      </c>
    </row>
    <row r="939" spans="1:15" x14ac:dyDescent="0.25">
      <c r="A939" s="200">
        <f>'CURVA ABC'!A943</f>
        <v>0</v>
      </c>
      <c r="B939" s="200" t="str">
        <f>IFERROR(VLOOKUP(Tabela5[[#This Row],[PRODUTO]],CADASTRO!$B$2:$C$393,2,0),"")</f>
        <v/>
      </c>
      <c r="C939" s="200">
        <f>'CURVA ABC'!B943</f>
        <v>0</v>
      </c>
      <c r="D939" s="194">
        <f>'CURVA ABC'!C943</f>
        <v>0</v>
      </c>
      <c r="E939" s="194">
        <f>'CURVA ABC'!D943</f>
        <v>0</v>
      </c>
      <c r="F939" s="195">
        <f>IFERROR(Tabela5[[#This Row],[VALOR]]/'CURVA ABC'!$C$2,0)</f>
        <v>0</v>
      </c>
      <c r="G939" s="195">
        <f>'CURVA ABC'!E943</f>
        <v>0</v>
      </c>
      <c r="H939" s="196" t="str">
        <f>'CURVA ABC'!F943</f>
        <v/>
      </c>
      <c r="I939" s="196" t="e">
        <f>VLOOKUP(Tabela5[[#This Row],[PRODUTO]],'CURVA ABC'!$H$10:$M$404,2,0)</f>
        <v>#N/A</v>
      </c>
      <c r="J939" s="194" t="e">
        <f>VLOOKUP(Tabela5[[#This Row],[PRODUTO]],'CURVA ABC'!$H$10:$M$404,3,0)</f>
        <v>#N/A</v>
      </c>
      <c r="K939" s="194" t="e">
        <f>VLOOKUP(Tabela5[[#This Row],[PRODUTO]],'CURVA ABC'!$H$10:$M$404,4,0)</f>
        <v>#N/A</v>
      </c>
      <c r="L939" s="195">
        <f>IFERROR(Tabela5[[#This Row],[VALOR.]]/'CURVA ABC'!$J$2,0)</f>
        <v>0</v>
      </c>
      <c r="M939" s="195" t="e">
        <f>VLOOKUP(Tabela5[[#This Row],[PRODUTO]],'CURVA ABC'!$H$10:$M$404,5,0)</f>
        <v>#N/A</v>
      </c>
      <c r="N939" s="196" t="e">
        <f>VLOOKUP(Tabela5[[#This Row],[PRODUTO]],'CURVA ABC'!$H$10:$M$404,6,0)</f>
        <v>#N/A</v>
      </c>
      <c r="O939" s="194" t="e">
        <f>IF(AND(COMPARATIVO!$H939="",COMPARATIVO!$N939=""),"",IF(COMPARATIVO!$H939=COMPARATIVO!$N939,"EQUILIBRADO",IF(AND(COMPARATIVO!$H939="A",COMPARATIVO!$N939="B"),"GIRO BAIXO",IF(AND(COMPARATIVO!$H939="A",COMPARATIVO!$N939="C"),"GIRO MUITO BAIXO",IF(AND(COMPARATIVO!$H939="B",COMPARATIVO!$N939="A"),"GIRO ALTO",IF(AND(COMPARATIVO!$H939="B",COMPARATIVO!$N939="C"),"GIRO BAIXO",IF(AND(COMPARATIVO!$H939="C",COMPARATIVO!$N939="A"),"GIRO MUITO ALTO",IF(AND(COMPARATIVO!$H939="C",COMPARATIVO!$N939="B"),"GIRO ALTO",""))))))))</f>
        <v>#N/A</v>
      </c>
    </row>
    <row r="940" spans="1:15" x14ac:dyDescent="0.25">
      <c r="A940" s="201">
        <f>'CURVA ABC'!A944</f>
        <v>0</v>
      </c>
      <c r="B940" s="201" t="str">
        <f>IFERROR(VLOOKUP(Tabela5[[#This Row],[PRODUTO]],CADASTRO!$B$2:$C$393,2,0),"")</f>
        <v/>
      </c>
      <c r="C940" s="201">
        <f>'CURVA ABC'!B944</f>
        <v>0</v>
      </c>
      <c r="D940" s="197">
        <f>'CURVA ABC'!C944</f>
        <v>0</v>
      </c>
      <c r="E940" s="197">
        <f>'CURVA ABC'!D944</f>
        <v>0</v>
      </c>
      <c r="F940" s="198">
        <f>IFERROR(Tabela5[[#This Row],[VALOR]]/'CURVA ABC'!$C$2,0)</f>
        <v>0</v>
      </c>
      <c r="G940" s="198">
        <f>'CURVA ABC'!E944</f>
        <v>0</v>
      </c>
      <c r="H940" s="199" t="str">
        <f>'CURVA ABC'!F944</f>
        <v/>
      </c>
      <c r="I940" s="199" t="e">
        <f>VLOOKUP(Tabela5[[#This Row],[PRODUTO]],'CURVA ABC'!$H$10:$M$404,2,0)</f>
        <v>#N/A</v>
      </c>
      <c r="J940" s="197" t="e">
        <f>VLOOKUP(Tabela5[[#This Row],[PRODUTO]],'CURVA ABC'!$H$10:$M$404,3,0)</f>
        <v>#N/A</v>
      </c>
      <c r="K940" s="197" t="e">
        <f>VLOOKUP(Tabela5[[#This Row],[PRODUTO]],'CURVA ABC'!$H$10:$M$404,4,0)</f>
        <v>#N/A</v>
      </c>
      <c r="L940" s="198">
        <f>IFERROR(Tabela5[[#This Row],[VALOR.]]/'CURVA ABC'!$J$2,0)</f>
        <v>0</v>
      </c>
      <c r="M940" s="198" t="e">
        <f>VLOOKUP(Tabela5[[#This Row],[PRODUTO]],'CURVA ABC'!$H$10:$M$404,5,0)</f>
        <v>#N/A</v>
      </c>
      <c r="N940" s="199" t="e">
        <f>VLOOKUP(Tabela5[[#This Row],[PRODUTO]],'CURVA ABC'!$H$10:$M$404,6,0)</f>
        <v>#N/A</v>
      </c>
      <c r="O940" s="197" t="e">
        <f>IF(AND(COMPARATIVO!$H940="",COMPARATIVO!$N940=""),"",IF(COMPARATIVO!$H940=COMPARATIVO!$N940,"EQUILIBRADO",IF(AND(COMPARATIVO!$H940="A",COMPARATIVO!$N940="B"),"GIRO BAIXO",IF(AND(COMPARATIVO!$H940="A",COMPARATIVO!$N940="C"),"GIRO MUITO BAIXO",IF(AND(COMPARATIVO!$H940="B",COMPARATIVO!$N940="A"),"GIRO ALTO",IF(AND(COMPARATIVO!$H940="B",COMPARATIVO!$N940="C"),"GIRO BAIXO",IF(AND(COMPARATIVO!$H940="C",COMPARATIVO!$N940="A"),"GIRO MUITO ALTO",IF(AND(COMPARATIVO!$H940="C",COMPARATIVO!$N940="B"),"GIRO ALTO",""))))))))</f>
        <v>#N/A</v>
      </c>
    </row>
    <row r="941" spans="1:15" x14ac:dyDescent="0.25">
      <c r="A941" s="200">
        <f>'CURVA ABC'!A945</f>
        <v>0</v>
      </c>
      <c r="B941" s="200" t="str">
        <f>IFERROR(VLOOKUP(Tabela5[[#This Row],[PRODUTO]],CADASTRO!$B$2:$C$393,2,0),"")</f>
        <v/>
      </c>
      <c r="C941" s="200">
        <f>'CURVA ABC'!B945</f>
        <v>0</v>
      </c>
      <c r="D941" s="194">
        <f>'CURVA ABC'!C945</f>
        <v>0</v>
      </c>
      <c r="E941" s="194">
        <f>'CURVA ABC'!D945</f>
        <v>0</v>
      </c>
      <c r="F941" s="195">
        <f>IFERROR(Tabela5[[#This Row],[VALOR]]/'CURVA ABC'!$C$2,0)</f>
        <v>0</v>
      </c>
      <c r="G941" s="195">
        <f>'CURVA ABC'!E945</f>
        <v>0</v>
      </c>
      <c r="H941" s="196" t="str">
        <f>'CURVA ABC'!F945</f>
        <v/>
      </c>
      <c r="I941" s="196" t="e">
        <f>VLOOKUP(Tabela5[[#This Row],[PRODUTO]],'CURVA ABC'!$H$10:$M$404,2,0)</f>
        <v>#N/A</v>
      </c>
      <c r="J941" s="194" t="e">
        <f>VLOOKUP(Tabela5[[#This Row],[PRODUTO]],'CURVA ABC'!$H$10:$M$404,3,0)</f>
        <v>#N/A</v>
      </c>
      <c r="K941" s="194" t="e">
        <f>VLOOKUP(Tabela5[[#This Row],[PRODUTO]],'CURVA ABC'!$H$10:$M$404,4,0)</f>
        <v>#N/A</v>
      </c>
      <c r="L941" s="195">
        <f>IFERROR(Tabela5[[#This Row],[VALOR.]]/'CURVA ABC'!$J$2,0)</f>
        <v>0</v>
      </c>
      <c r="M941" s="195" t="e">
        <f>VLOOKUP(Tabela5[[#This Row],[PRODUTO]],'CURVA ABC'!$H$10:$M$404,5,0)</f>
        <v>#N/A</v>
      </c>
      <c r="N941" s="196" t="e">
        <f>VLOOKUP(Tabela5[[#This Row],[PRODUTO]],'CURVA ABC'!$H$10:$M$404,6,0)</f>
        <v>#N/A</v>
      </c>
      <c r="O941" s="194" t="e">
        <f>IF(AND(COMPARATIVO!$H941="",COMPARATIVO!$N941=""),"",IF(COMPARATIVO!$H941=COMPARATIVO!$N941,"EQUILIBRADO",IF(AND(COMPARATIVO!$H941="A",COMPARATIVO!$N941="B"),"GIRO BAIXO",IF(AND(COMPARATIVO!$H941="A",COMPARATIVO!$N941="C"),"GIRO MUITO BAIXO",IF(AND(COMPARATIVO!$H941="B",COMPARATIVO!$N941="A"),"GIRO ALTO",IF(AND(COMPARATIVO!$H941="B",COMPARATIVO!$N941="C"),"GIRO BAIXO",IF(AND(COMPARATIVO!$H941="C",COMPARATIVO!$N941="A"),"GIRO MUITO ALTO",IF(AND(COMPARATIVO!$H941="C",COMPARATIVO!$N941="B"),"GIRO ALTO",""))))))))</f>
        <v>#N/A</v>
      </c>
    </row>
    <row r="942" spans="1:15" x14ac:dyDescent="0.25">
      <c r="A942" s="201">
        <f>'CURVA ABC'!A946</f>
        <v>0</v>
      </c>
      <c r="B942" s="201" t="str">
        <f>IFERROR(VLOOKUP(Tabela5[[#This Row],[PRODUTO]],CADASTRO!$B$2:$C$393,2,0),"")</f>
        <v/>
      </c>
      <c r="C942" s="201">
        <f>'CURVA ABC'!B946</f>
        <v>0</v>
      </c>
      <c r="D942" s="197">
        <f>'CURVA ABC'!C946</f>
        <v>0</v>
      </c>
      <c r="E942" s="197">
        <f>'CURVA ABC'!D946</f>
        <v>0</v>
      </c>
      <c r="F942" s="198">
        <f>IFERROR(Tabela5[[#This Row],[VALOR]]/'CURVA ABC'!$C$2,0)</f>
        <v>0</v>
      </c>
      <c r="G942" s="198">
        <f>'CURVA ABC'!E946</f>
        <v>0</v>
      </c>
      <c r="H942" s="199" t="str">
        <f>'CURVA ABC'!F946</f>
        <v/>
      </c>
      <c r="I942" s="199" t="e">
        <f>VLOOKUP(Tabela5[[#This Row],[PRODUTO]],'CURVA ABC'!$H$10:$M$404,2,0)</f>
        <v>#N/A</v>
      </c>
      <c r="J942" s="197" t="e">
        <f>VLOOKUP(Tabela5[[#This Row],[PRODUTO]],'CURVA ABC'!$H$10:$M$404,3,0)</f>
        <v>#N/A</v>
      </c>
      <c r="K942" s="197" t="e">
        <f>VLOOKUP(Tabela5[[#This Row],[PRODUTO]],'CURVA ABC'!$H$10:$M$404,4,0)</f>
        <v>#N/A</v>
      </c>
      <c r="L942" s="198">
        <f>IFERROR(Tabela5[[#This Row],[VALOR.]]/'CURVA ABC'!$J$2,0)</f>
        <v>0</v>
      </c>
      <c r="M942" s="198" t="e">
        <f>VLOOKUP(Tabela5[[#This Row],[PRODUTO]],'CURVA ABC'!$H$10:$M$404,5,0)</f>
        <v>#N/A</v>
      </c>
      <c r="N942" s="199" t="e">
        <f>VLOOKUP(Tabela5[[#This Row],[PRODUTO]],'CURVA ABC'!$H$10:$M$404,6,0)</f>
        <v>#N/A</v>
      </c>
      <c r="O942" s="197" t="e">
        <f>IF(AND(COMPARATIVO!$H942="",COMPARATIVO!$N942=""),"",IF(COMPARATIVO!$H942=COMPARATIVO!$N942,"EQUILIBRADO",IF(AND(COMPARATIVO!$H942="A",COMPARATIVO!$N942="B"),"GIRO BAIXO",IF(AND(COMPARATIVO!$H942="A",COMPARATIVO!$N942="C"),"GIRO MUITO BAIXO",IF(AND(COMPARATIVO!$H942="B",COMPARATIVO!$N942="A"),"GIRO ALTO",IF(AND(COMPARATIVO!$H942="B",COMPARATIVO!$N942="C"),"GIRO BAIXO",IF(AND(COMPARATIVO!$H942="C",COMPARATIVO!$N942="A"),"GIRO MUITO ALTO",IF(AND(COMPARATIVO!$H942="C",COMPARATIVO!$N942="B"),"GIRO ALTO",""))))))))</f>
        <v>#N/A</v>
      </c>
    </row>
    <row r="943" spans="1:15" x14ac:dyDescent="0.25">
      <c r="A943" s="200">
        <f>'CURVA ABC'!A947</f>
        <v>0</v>
      </c>
      <c r="B943" s="200" t="str">
        <f>IFERROR(VLOOKUP(Tabela5[[#This Row],[PRODUTO]],CADASTRO!$B$2:$C$393,2,0),"")</f>
        <v/>
      </c>
      <c r="C943" s="200">
        <f>'CURVA ABC'!B947</f>
        <v>0</v>
      </c>
      <c r="D943" s="194">
        <f>'CURVA ABC'!C947</f>
        <v>0</v>
      </c>
      <c r="E943" s="194">
        <f>'CURVA ABC'!D947</f>
        <v>0</v>
      </c>
      <c r="F943" s="195">
        <f>IFERROR(Tabela5[[#This Row],[VALOR]]/'CURVA ABC'!$C$2,0)</f>
        <v>0</v>
      </c>
      <c r="G943" s="195">
        <f>'CURVA ABC'!E947</f>
        <v>0</v>
      </c>
      <c r="H943" s="196" t="str">
        <f>'CURVA ABC'!F947</f>
        <v/>
      </c>
      <c r="I943" s="196" t="e">
        <f>VLOOKUP(Tabela5[[#This Row],[PRODUTO]],'CURVA ABC'!$H$10:$M$404,2,0)</f>
        <v>#N/A</v>
      </c>
      <c r="J943" s="194" t="e">
        <f>VLOOKUP(Tabela5[[#This Row],[PRODUTO]],'CURVA ABC'!$H$10:$M$404,3,0)</f>
        <v>#N/A</v>
      </c>
      <c r="K943" s="194" t="e">
        <f>VLOOKUP(Tabela5[[#This Row],[PRODUTO]],'CURVA ABC'!$H$10:$M$404,4,0)</f>
        <v>#N/A</v>
      </c>
      <c r="L943" s="195">
        <f>IFERROR(Tabela5[[#This Row],[VALOR.]]/'CURVA ABC'!$J$2,0)</f>
        <v>0</v>
      </c>
      <c r="M943" s="195" t="e">
        <f>VLOOKUP(Tabela5[[#This Row],[PRODUTO]],'CURVA ABC'!$H$10:$M$404,5,0)</f>
        <v>#N/A</v>
      </c>
      <c r="N943" s="196" t="e">
        <f>VLOOKUP(Tabela5[[#This Row],[PRODUTO]],'CURVA ABC'!$H$10:$M$404,6,0)</f>
        <v>#N/A</v>
      </c>
      <c r="O943" s="194" t="e">
        <f>IF(AND(COMPARATIVO!$H943="",COMPARATIVO!$N943=""),"",IF(COMPARATIVO!$H943=COMPARATIVO!$N943,"EQUILIBRADO",IF(AND(COMPARATIVO!$H943="A",COMPARATIVO!$N943="B"),"GIRO BAIXO",IF(AND(COMPARATIVO!$H943="A",COMPARATIVO!$N943="C"),"GIRO MUITO BAIXO",IF(AND(COMPARATIVO!$H943="B",COMPARATIVO!$N943="A"),"GIRO ALTO",IF(AND(COMPARATIVO!$H943="B",COMPARATIVO!$N943="C"),"GIRO BAIXO",IF(AND(COMPARATIVO!$H943="C",COMPARATIVO!$N943="A"),"GIRO MUITO ALTO",IF(AND(COMPARATIVO!$H943="C",COMPARATIVO!$N943="B"),"GIRO ALTO",""))))))))</f>
        <v>#N/A</v>
      </c>
    </row>
    <row r="944" spans="1:15" x14ac:dyDescent="0.25">
      <c r="A944" s="201">
        <f>'CURVA ABC'!A948</f>
        <v>0</v>
      </c>
      <c r="B944" s="201" t="str">
        <f>IFERROR(VLOOKUP(Tabela5[[#This Row],[PRODUTO]],CADASTRO!$B$2:$C$393,2,0),"")</f>
        <v/>
      </c>
      <c r="C944" s="201">
        <f>'CURVA ABC'!B948</f>
        <v>0</v>
      </c>
      <c r="D944" s="197">
        <f>'CURVA ABC'!C948</f>
        <v>0</v>
      </c>
      <c r="E944" s="197">
        <f>'CURVA ABC'!D948</f>
        <v>0</v>
      </c>
      <c r="F944" s="198">
        <f>IFERROR(Tabela5[[#This Row],[VALOR]]/'CURVA ABC'!$C$2,0)</f>
        <v>0</v>
      </c>
      <c r="G944" s="198">
        <f>'CURVA ABC'!E948</f>
        <v>0</v>
      </c>
      <c r="H944" s="199" t="str">
        <f>'CURVA ABC'!F948</f>
        <v/>
      </c>
      <c r="I944" s="199" t="e">
        <f>VLOOKUP(Tabela5[[#This Row],[PRODUTO]],'CURVA ABC'!$H$10:$M$404,2,0)</f>
        <v>#N/A</v>
      </c>
      <c r="J944" s="197" t="e">
        <f>VLOOKUP(Tabela5[[#This Row],[PRODUTO]],'CURVA ABC'!$H$10:$M$404,3,0)</f>
        <v>#N/A</v>
      </c>
      <c r="K944" s="197" t="e">
        <f>VLOOKUP(Tabela5[[#This Row],[PRODUTO]],'CURVA ABC'!$H$10:$M$404,4,0)</f>
        <v>#N/A</v>
      </c>
      <c r="L944" s="198">
        <f>IFERROR(Tabela5[[#This Row],[VALOR.]]/'CURVA ABC'!$J$2,0)</f>
        <v>0</v>
      </c>
      <c r="M944" s="198" t="e">
        <f>VLOOKUP(Tabela5[[#This Row],[PRODUTO]],'CURVA ABC'!$H$10:$M$404,5,0)</f>
        <v>#N/A</v>
      </c>
      <c r="N944" s="199" t="e">
        <f>VLOOKUP(Tabela5[[#This Row],[PRODUTO]],'CURVA ABC'!$H$10:$M$404,6,0)</f>
        <v>#N/A</v>
      </c>
      <c r="O944" s="197" t="e">
        <f>IF(AND(COMPARATIVO!$H944="",COMPARATIVO!$N944=""),"",IF(COMPARATIVO!$H944=COMPARATIVO!$N944,"EQUILIBRADO",IF(AND(COMPARATIVO!$H944="A",COMPARATIVO!$N944="B"),"GIRO BAIXO",IF(AND(COMPARATIVO!$H944="A",COMPARATIVO!$N944="C"),"GIRO MUITO BAIXO",IF(AND(COMPARATIVO!$H944="B",COMPARATIVO!$N944="A"),"GIRO ALTO",IF(AND(COMPARATIVO!$H944="B",COMPARATIVO!$N944="C"),"GIRO BAIXO",IF(AND(COMPARATIVO!$H944="C",COMPARATIVO!$N944="A"),"GIRO MUITO ALTO",IF(AND(COMPARATIVO!$H944="C",COMPARATIVO!$N944="B"),"GIRO ALTO",""))))))))</f>
        <v>#N/A</v>
      </c>
    </row>
    <row r="945" spans="1:15" x14ac:dyDescent="0.25">
      <c r="A945" s="200">
        <f>'CURVA ABC'!A949</f>
        <v>0</v>
      </c>
      <c r="B945" s="200" t="str">
        <f>IFERROR(VLOOKUP(Tabela5[[#This Row],[PRODUTO]],CADASTRO!$B$2:$C$393,2,0),"")</f>
        <v/>
      </c>
      <c r="C945" s="200">
        <f>'CURVA ABC'!B949</f>
        <v>0</v>
      </c>
      <c r="D945" s="194">
        <f>'CURVA ABC'!C949</f>
        <v>0</v>
      </c>
      <c r="E945" s="194">
        <f>'CURVA ABC'!D949</f>
        <v>0</v>
      </c>
      <c r="F945" s="195">
        <f>IFERROR(Tabela5[[#This Row],[VALOR]]/'CURVA ABC'!$C$2,0)</f>
        <v>0</v>
      </c>
      <c r="G945" s="195">
        <f>'CURVA ABC'!E949</f>
        <v>0</v>
      </c>
      <c r="H945" s="196" t="str">
        <f>'CURVA ABC'!F949</f>
        <v/>
      </c>
      <c r="I945" s="196" t="e">
        <f>VLOOKUP(Tabela5[[#This Row],[PRODUTO]],'CURVA ABC'!$H$10:$M$404,2,0)</f>
        <v>#N/A</v>
      </c>
      <c r="J945" s="194" t="e">
        <f>VLOOKUP(Tabela5[[#This Row],[PRODUTO]],'CURVA ABC'!$H$10:$M$404,3,0)</f>
        <v>#N/A</v>
      </c>
      <c r="K945" s="194" t="e">
        <f>VLOOKUP(Tabela5[[#This Row],[PRODUTO]],'CURVA ABC'!$H$10:$M$404,4,0)</f>
        <v>#N/A</v>
      </c>
      <c r="L945" s="195">
        <f>IFERROR(Tabela5[[#This Row],[VALOR.]]/'CURVA ABC'!$J$2,0)</f>
        <v>0</v>
      </c>
      <c r="M945" s="195" t="e">
        <f>VLOOKUP(Tabela5[[#This Row],[PRODUTO]],'CURVA ABC'!$H$10:$M$404,5,0)</f>
        <v>#N/A</v>
      </c>
      <c r="N945" s="196" t="e">
        <f>VLOOKUP(Tabela5[[#This Row],[PRODUTO]],'CURVA ABC'!$H$10:$M$404,6,0)</f>
        <v>#N/A</v>
      </c>
      <c r="O945" s="194" t="e">
        <f>IF(AND(COMPARATIVO!$H945="",COMPARATIVO!$N945=""),"",IF(COMPARATIVO!$H945=COMPARATIVO!$N945,"EQUILIBRADO",IF(AND(COMPARATIVO!$H945="A",COMPARATIVO!$N945="B"),"GIRO BAIXO",IF(AND(COMPARATIVO!$H945="A",COMPARATIVO!$N945="C"),"GIRO MUITO BAIXO",IF(AND(COMPARATIVO!$H945="B",COMPARATIVO!$N945="A"),"GIRO ALTO",IF(AND(COMPARATIVO!$H945="B",COMPARATIVO!$N945="C"),"GIRO BAIXO",IF(AND(COMPARATIVO!$H945="C",COMPARATIVO!$N945="A"),"GIRO MUITO ALTO",IF(AND(COMPARATIVO!$H945="C",COMPARATIVO!$N945="B"),"GIRO ALTO",""))))))))</f>
        <v>#N/A</v>
      </c>
    </row>
    <row r="946" spans="1:15" x14ac:dyDescent="0.25">
      <c r="A946" s="201">
        <f>'CURVA ABC'!A950</f>
        <v>0</v>
      </c>
      <c r="B946" s="201" t="str">
        <f>IFERROR(VLOOKUP(Tabela5[[#This Row],[PRODUTO]],CADASTRO!$B$2:$C$393,2,0),"")</f>
        <v/>
      </c>
      <c r="C946" s="201">
        <f>'CURVA ABC'!B950</f>
        <v>0</v>
      </c>
      <c r="D946" s="197">
        <f>'CURVA ABC'!C950</f>
        <v>0</v>
      </c>
      <c r="E946" s="197">
        <f>'CURVA ABC'!D950</f>
        <v>0</v>
      </c>
      <c r="F946" s="198">
        <f>IFERROR(Tabela5[[#This Row],[VALOR]]/'CURVA ABC'!$C$2,0)</f>
        <v>0</v>
      </c>
      <c r="G946" s="198">
        <f>'CURVA ABC'!E950</f>
        <v>0</v>
      </c>
      <c r="H946" s="199" t="str">
        <f>'CURVA ABC'!F950</f>
        <v/>
      </c>
      <c r="I946" s="199" t="e">
        <f>VLOOKUP(Tabela5[[#This Row],[PRODUTO]],'CURVA ABC'!$H$10:$M$404,2,0)</f>
        <v>#N/A</v>
      </c>
      <c r="J946" s="197" t="e">
        <f>VLOOKUP(Tabela5[[#This Row],[PRODUTO]],'CURVA ABC'!$H$10:$M$404,3,0)</f>
        <v>#N/A</v>
      </c>
      <c r="K946" s="197" t="e">
        <f>VLOOKUP(Tabela5[[#This Row],[PRODUTO]],'CURVA ABC'!$H$10:$M$404,4,0)</f>
        <v>#N/A</v>
      </c>
      <c r="L946" s="198">
        <f>IFERROR(Tabela5[[#This Row],[VALOR.]]/'CURVA ABC'!$J$2,0)</f>
        <v>0</v>
      </c>
      <c r="M946" s="198" t="e">
        <f>VLOOKUP(Tabela5[[#This Row],[PRODUTO]],'CURVA ABC'!$H$10:$M$404,5,0)</f>
        <v>#N/A</v>
      </c>
      <c r="N946" s="199" t="e">
        <f>VLOOKUP(Tabela5[[#This Row],[PRODUTO]],'CURVA ABC'!$H$10:$M$404,6,0)</f>
        <v>#N/A</v>
      </c>
      <c r="O946" s="197" t="e">
        <f>IF(AND(COMPARATIVO!$H946="",COMPARATIVO!$N946=""),"",IF(COMPARATIVO!$H946=COMPARATIVO!$N946,"EQUILIBRADO",IF(AND(COMPARATIVO!$H946="A",COMPARATIVO!$N946="B"),"GIRO BAIXO",IF(AND(COMPARATIVO!$H946="A",COMPARATIVO!$N946="C"),"GIRO MUITO BAIXO",IF(AND(COMPARATIVO!$H946="B",COMPARATIVO!$N946="A"),"GIRO ALTO",IF(AND(COMPARATIVO!$H946="B",COMPARATIVO!$N946="C"),"GIRO BAIXO",IF(AND(COMPARATIVO!$H946="C",COMPARATIVO!$N946="A"),"GIRO MUITO ALTO",IF(AND(COMPARATIVO!$H946="C",COMPARATIVO!$N946="B"),"GIRO ALTO",""))))))))</f>
        <v>#N/A</v>
      </c>
    </row>
    <row r="947" spans="1:15" x14ac:dyDescent="0.25">
      <c r="A947" s="200">
        <f>'CURVA ABC'!A951</f>
        <v>0</v>
      </c>
      <c r="B947" s="200" t="str">
        <f>IFERROR(VLOOKUP(Tabela5[[#This Row],[PRODUTO]],CADASTRO!$B$2:$C$393,2,0),"")</f>
        <v/>
      </c>
      <c r="C947" s="200">
        <f>'CURVA ABC'!B951</f>
        <v>0</v>
      </c>
      <c r="D947" s="194">
        <f>'CURVA ABC'!C951</f>
        <v>0</v>
      </c>
      <c r="E947" s="194">
        <f>'CURVA ABC'!D951</f>
        <v>0</v>
      </c>
      <c r="F947" s="195">
        <f>IFERROR(Tabela5[[#This Row],[VALOR]]/'CURVA ABC'!$C$2,0)</f>
        <v>0</v>
      </c>
      <c r="G947" s="195">
        <f>'CURVA ABC'!E951</f>
        <v>0</v>
      </c>
      <c r="H947" s="196" t="str">
        <f>'CURVA ABC'!F951</f>
        <v/>
      </c>
      <c r="I947" s="196" t="e">
        <f>VLOOKUP(Tabela5[[#This Row],[PRODUTO]],'CURVA ABC'!$H$10:$M$404,2,0)</f>
        <v>#N/A</v>
      </c>
      <c r="J947" s="194" t="e">
        <f>VLOOKUP(Tabela5[[#This Row],[PRODUTO]],'CURVA ABC'!$H$10:$M$404,3,0)</f>
        <v>#N/A</v>
      </c>
      <c r="K947" s="194" t="e">
        <f>VLOOKUP(Tabela5[[#This Row],[PRODUTO]],'CURVA ABC'!$H$10:$M$404,4,0)</f>
        <v>#N/A</v>
      </c>
      <c r="L947" s="195">
        <f>IFERROR(Tabela5[[#This Row],[VALOR.]]/'CURVA ABC'!$J$2,0)</f>
        <v>0</v>
      </c>
      <c r="M947" s="195" t="e">
        <f>VLOOKUP(Tabela5[[#This Row],[PRODUTO]],'CURVA ABC'!$H$10:$M$404,5,0)</f>
        <v>#N/A</v>
      </c>
      <c r="N947" s="196" t="e">
        <f>VLOOKUP(Tabela5[[#This Row],[PRODUTO]],'CURVA ABC'!$H$10:$M$404,6,0)</f>
        <v>#N/A</v>
      </c>
      <c r="O947" s="194" t="e">
        <f>IF(AND(COMPARATIVO!$H947="",COMPARATIVO!$N947=""),"",IF(COMPARATIVO!$H947=COMPARATIVO!$N947,"EQUILIBRADO",IF(AND(COMPARATIVO!$H947="A",COMPARATIVO!$N947="B"),"GIRO BAIXO",IF(AND(COMPARATIVO!$H947="A",COMPARATIVO!$N947="C"),"GIRO MUITO BAIXO",IF(AND(COMPARATIVO!$H947="B",COMPARATIVO!$N947="A"),"GIRO ALTO",IF(AND(COMPARATIVO!$H947="B",COMPARATIVO!$N947="C"),"GIRO BAIXO",IF(AND(COMPARATIVO!$H947="C",COMPARATIVO!$N947="A"),"GIRO MUITO ALTO",IF(AND(COMPARATIVO!$H947="C",COMPARATIVO!$N947="B"),"GIRO ALTO",""))))))))</f>
        <v>#N/A</v>
      </c>
    </row>
    <row r="948" spans="1:15" x14ac:dyDescent="0.25">
      <c r="A948" s="201">
        <f>'CURVA ABC'!A952</f>
        <v>0</v>
      </c>
      <c r="B948" s="201" t="str">
        <f>IFERROR(VLOOKUP(Tabela5[[#This Row],[PRODUTO]],CADASTRO!$B$2:$C$393,2,0),"")</f>
        <v/>
      </c>
      <c r="C948" s="201">
        <f>'CURVA ABC'!B952</f>
        <v>0</v>
      </c>
      <c r="D948" s="197">
        <f>'CURVA ABC'!C952</f>
        <v>0</v>
      </c>
      <c r="E948" s="197">
        <f>'CURVA ABC'!D952</f>
        <v>0</v>
      </c>
      <c r="F948" s="198">
        <f>IFERROR(Tabela5[[#This Row],[VALOR]]/'CURVA ABC'!$C$2,0)</f>
        <v>0</v>
      </c>
      <c r="G948" s="198">
        <f>'CURVA ABC'!E952</f>
        <v>0</v>
      </c>
      <c r="H948" s="199" t="str">
        <f>'CURVA ABC'!F952</f>
        <v/>
      </c>
      <c r="I948" s="199" t="e">
        <f>VLOOKUP(Tabela5[[#This Row],[PRODUTO]],'CURVA ABC'!$H$10:$M$404,2,0)</f>
        <v>#N/A</v>
      </c>
      <c r="J948" s="197" t="e">
        <f>VLOOKUP(Tabela5[[#This Row],[PRODUTO]],'CURVA ABC'!$H$10:$M$404,3,0)</f>
        <v>#N/A</v>
      </c>
      <c r="K948" s="197" t="e">
        <f>VLOOKUP(Tabela5[[#This Row],[PRODUTO]],'CURVA ABC'!$H$10:$M$404,4,0)</f>
        <v>#N/A</v>
      </c>
      <c r="L948" s="198">
        <f>IFERROR(Tabela5[[#This Row],[VALOR.]]/'CURVA ABC'!$J$2,0)</f>
        <v>0</v>
      </c>
      <c r="M948" s="198" t="e">
        <f>VLOOKUP(Tabela5[[#This Row],[PRODUTO]],'CURVA ABC'!$H$10:$M$404,5,0)</f>
        <v>#N/A</v>
      </c>
      <c r="N948" s="199" t="e">
        <f>VLOOKUP(Tabela5[[#This Row],[PRODUTO]],'CURVA ABC'!$H$10:$M$404,6,0)</f>
        <v>#N/A</v>
      </c>
      <c r="O948" s="197" t="e">
        <f>IF(AND(COMPARATIVO!$H948="",COMPARATIVO!$N948=""),"",IF(COMPARATIVO!$H948=COMPARATIVO!$N948,"EQUILIBRADO",IF(AND(COMPARATIVO!$H948="A",COMPARATIVO!$N948="B"),"GIRO BAIXO",IF(AND(COMPARATIVO!$H948="A",COMPARATIVO!$N948="C"),"GIRO MUITO BAIXO",IF(AND(COMPARATIVO!$H948="B",COMPARATIVO!$N948="A"),"GIRO ALTO",IF(AND(COMPARATIVO!$H948="B",COMPARATIVO!$N948="C"),"GIRO BAIXO",IF(AND(COMPARATIVO!$H948="C",COMPARATIVO!$N948="A"),"GIRO MUITO ALTO",IF(AND(COMPARATIVO!$H948="C",COMPARATIVO!$N948="B"),"GIRO ALTO",""))))))))</f>
        <v>#N/A</v>
      </c>
    </row>
    <row r="949" spans="1:15" x14ac:dyDescent="0.25">
      <c r="A949" s="200">
        <f>'CURVA ABC'!A953</f>
        <v>0</v>
      </c>
      <c r="B949" s="200" t="str">
        <f>IFERROR(VLOOKUP(Tabela5[[#This Row],[PRODUTO]],CADASTRO!$B$2:$C$393,2,0),"")</f>
        <v/>
      </c>
      <c r="C949" s="200">
        <f>'CURVA ABC'!B953</f>
        <v>0</v>
      </c>
      <c r="D949" s="194">
        <f>'CURVA ABC'!C953</f>
        <v>0</v>
      </c>
      <c r="E949" s="194">
        <f>'CURVA ABC'!D953</f>
        <v>0</v>
      </c>
      <c r="F949" s="195">
        <f>IFERROR(Tabela5[[#This Row],[VALOR]]/'CURVA ABC'!$C$2,0)</f>
        <v>0</v>
      </c>
      <c r="G949" s="195">
        <f>'CURVA ABC'!E953</f>
        <v>0</v>
      </c>
      <c r="H949" s="196" t="str">
        <f>'CURVA ABC'!F953</f>
        <v/>
      </c>
      <c r="I949" s="196" t="e">
        <f>VLOOKUP(Tabela5[[#This Row],[PRODUTO]],'CURVA ABC'!$H$10:$M$404,2,0)</f>
        <v>#N/A</v>
      </c>
      <c r="J949" s="194" t="e">
        <f>VLOOKUP(Tabela5[[#This Row],[PRODUTO]],'CURVA ABC'!$H$10:$M$404,3,0)</f>
        <v>#N/A</v>
      </c>
      <c r="K949" s="194" t="e">
        <f>VLOOKUP(Tabela5[[#This Row],[PRODUTO]],'CURVA ABC'!$H$10:$M$404,4,0)</f>
        <v>#N/A</v>
      </c>
      <c r="L949" s="195">
        <f>IFERROR(Tabela5[[#This Row],[VALOR.]]/'CURVA ABC'!$J$2,0)</f>
        <v>0</v>
      </c>
      <c r="M949" s="195" t="e">
        <f>VLOOKUP(Tabela5[[#This Row],[PRODUTO]],'CURVA ABC'!$H$10:$M$404,5,0)</f>
        <v>#N/A</v>
      </c>
      <c r="N949" s="196" t="e">
        <f>VLOOKUP(Tabela5[[#This Row],[PRODUTO]],'CURVA ABC'!$H$10:$M$404,6,0)</f>
        <v>#N/A</v>
      </c>
      <c r="O949" s="194" t="e">
        <f>IF(AND(COMPARATIVO!$H949="",COMPARATIVO!$N949=""),"",IF(COMPARATIVO!$H949=COMPARATIVO!$N949,"EQUILIBRADO",IF(AND(COMPARATIVO!$H949="A",COMPARATIVO!$N949="B"),"GIRO BAIXO",IF(AND(COMPARATIVO!$H949="A",COMPARATIVO!$N949="C"),"GIRO MUITO BAIXO",IF(AND(COMPARATIVO!$H949="B",COMPARATIVO!$N949="A"),"GIRO ALTO",IF(AND(COMPARATIVO!$H949="B",COMPARATIVO!$N949="C"),"GIRO BAIXO",IF(AND(COMPARATIVO!$H949="C",COMPARATIVO!$N949="A"),"GIRO MUITO ALTO",IF(AND(COMPARATIVO!$H949="C",COMPARATIVO!$N949="B"),"GIRO ALTO",""))))))))</f>
        <v>#N/A</v>
      </c>
    </row>
    <row r="950" spans="1:15" x14ac:dyDescent="0.25">
      <c r="A950" s="201">
        <f>'CURVA ABC'!A954</f>
        <v>0</v>
      </c>
      <c r="B950" s="201" t="str">
        <f>IFERROR(VLOOKUP(Tabela5[[#This Row],[PRODUTO]],CADASTRO!$B$2:$C$393,2,0),"")</f>
        <v/>
      </c>
      <c r="C950" s="201">
        <f>'CURVA ABC'!B954</f>
        <v>0</v>
      </c>
      <c r="D950" s="197">
        <f>'CURVA ABC'!C954</f>
        <v>0</v>
      </c>
      <c r="E950" s="197">
        <f>'CURVA ABC'!D954</f>
        <v>0</v>
      </c>
      <c r="F950" s="198">
        <f>IFERROR(Tabela5[[#This Row],[VALOR]]/'CURVA ABC'!$C$2,0)</f>
        <v>0</v>
      </c>
      <c r="G950" s="198">
        <f>'CURVA ABC'!E954</f>
        <v>0</v>
      </c>
      <c r="H950" s="199" t="str">
        <f>'CURVA ABC'!F954</f>
        <v/>
      </c>
      <c r="I950" s="199" t="e">
        <f>VLOOKUP(Tabela5[[#This Row],[PRODUTO]],'CURVA ABC'!$H$10:$M$404,2,0)</f>
        <v>#N/A</v>
      </c>
      <c r="J950" s="197" t="e">
        <f>VLOOKUP(Tabela5[[#This Row],[PRODUTO]],'CURVA ABC'!$H$10:$M$404,3,0)</f>
        <v>#N/A</v>
      </c>
      <c r="K950" s="197" t="e">
        <f>VLOOKUP(Tabela5[[#This Row],[PRODUTO]],'CURVA ABC'!$H$10:$M$404,4,0)</f>
        <v>#N/A</v>
      </c>
      <c r="L950" s="198">
        <f>IFERROR(Tabela5[[#This Row],[VALOR.]]/'CURVA ABC'!$J$2,0)</f>
        <v>0</v>
      </c>
      <c r="M950" s="198" t="e">
        <f>VLOOKUP(Tabela5[[#This Row],[PRODUTO]],'CURVA ABC'!$H$10:$M$404,5,0)</f>
        <v>#N/A</v>
      </c>
      <c r="N950" s="199" t="e">
        <f>VLOOKUP(Tabela5[[#This Row],[PRODUTO]],'CURVA ABC'!$H$10:$M$404,6,0)</f>
        <v>#N/A</v>
      </c>
      <c r="O950" s="197" t="e">
        <f>IF(AND(COMPARATIVO!$H950="",COMPARATIVO!$N950=""),"",IF(COMPARATIVO!$H950=COMPARATIVO!$N950,"EQUILIBRADO",IF(AND(COMPARATIVO!$H950="A",COMPARATIVO!$N950="B"),"GIRO BAIXO",IF(AND(COMPARATIVO!$H950="A",COMPARATIVO!$N950="C"),"GIRO MUITO BAIXO",IF(AND(COMPARATIVO!$H950="B",COMPARATIVO!$N950="A"),"GIRO ALTO",IF(AND(COMPARATIVO!$H950="B",COMPARATIVO!$N950="C"),"GIRO BAIXO",IF(AND(COMPARATIVO!$H950="C",COMPARATIVO!$N950="A"),"GIRO MUITO ALTO",IF(AND(COMPARATIVO!$H950="C",COMPARATIVO!$N950="B"),"GIRO ALTO",""))))))))</f>
        <v>#N/A</v>
      </c>
    </row>
    <row r="951" spans="1:15" x14ac:dyDescent="0.25">
      <c r="A951" s="200">
        <f>'CURVA ABC'!A955</f>
        <v>0</v>
      </c>
      <c r="B951" s="200" t="str">
        <f>IFERROR(VLOOKUP(Tabela5[[#This Row],[PRODUTO]],CADASTRO!$B$2:$C$393,2,0),"")</f>
        <v/>
      </c>
      <c r="C951" s="200">
        <f>'CURVA ABC'!B955</f>
        <v>0</v>
      </c>
      <c r="D951" s="194">
        <f>'CURVA ABC'!C955</f>
        <v>0</v>
      </c>
      <c r="E951" s="194">
        <f>'CURVA ABC'!D955</f>
        <v>0</v>
      </c>
      <c r="F951" s="195">
        <f>IFERROR(Tabela5[[#This Row],[VALOR]]/'CURVA ABC'!$C$2,0)</f>
        <v>0</v>
      </c>
      <c r="G951" s="195">
        <f>'CURVA ABC'!E955</f>
        <v>0</v>
      </c>
      <c r="H951" s="196" t="str">
        <f>'CURVA ABC'!F955</f>
        <v/>
      </c>
      <c r="I951" s="196" t="e">
        <f>VLOOKUP(Tabela5[[#This Row],[PRODUTO]],'CURVA ABC'!$H$10:$M$404,2,0)</f>
        <v>#N/A</v>
      </c>
      <c r="J951" s="194" t="e">
        <f>VLOOKUP(Tabela5[[#This Row],[PRODUTO]],'CURVA ABC'!$H$10:$M$404,3,0)</f>
        <v>#N/A</v>
      </c>
      <c r="K951" s="194" t="e">
        <f>VLOOKUP(Tabela5[[#This Row],[PRODUTO]],'CURVA ABC'!$H$10:$M$404,4,0)</f>
        <v>#N/A</v>
      </c>
      <c r="L951" s="195">
        <f>IFERROR(Tabela5[[#This Row],[VALOR.]]/'CURVA ABC'!$J$2,0)</f>
        <v>0</v>
      </c>
      <c r="M951" s="195" t="e">
        <f>VLOOKUP(Tabela5[[#This Row],[PRODUTO]],'CURVA ABC'!$H$10:$M$404,5,0)</f>
        <v>#N/A</v>
      </c>
      <c r="N951" s="196" t="e">
        <f>VLOOKUP(Tabela5[[#This Row],[PRODUTO]],'CURVA ABC'!$H$10:$M$404,6,0)</f>
        <v>#N/A</v>
      </c>
      <c r="O951" s="194" t="e">
        <f>IF(AND(COMPARATIVO!$H951="",COMPARATIVO!$N951=""),"",IF(COMPARATIVO!$H951=COMPARATIVO!$N951,"EQUILIBRADO",IF(AND(COMPARATIVO!$H951="A",COMPARATIVO!$N951="B"),"GIRO BAIXO",IF(AND(COMPARATIVO!$H951="A",COMPARATIVO!$N951="C"),"GIRO MUITO BAIXO",IF(AND(COMPARATIVO!$H951="B",COMPARATIVO!$N951="A"),"GIRO ALTO",IF(AND(COMPARATIVO!$H951="B",COMPARATIVO!$N951="C"),"GIRO BAIXO",IF(AND(COMPARATIVO!$H951="C",COMPARATIVO!$N951="A"),"GIRO MUITO ALTO",IF(AND(COMPARATIVO!$H951="C",COMPARATIVO!$N951="B"),"GIRO ALTO",""))))))))</f>
        <v>#N/A</v>
      </c>
    </row>
    <row r="952" spans="1:15" x14ac:dyDescent="0.25">
      <c r="A952" s="201">
        <f>'CURVA ABC'!A956</f>
        <v>0</v>
      </c>
      <c r="B952" s="201" t="str">
        <f>IFERROR(VLOOKUP(Tabela5[[#This Row],[PRODUTO]],CADASTRO!$B$2:$C$393,2,0),"")</f>
        <v/>
      </c>
      <c r="C952" s="201">
        <f>'CURVA ABC'!B956</f>
        <v>0</v>
      </c>
      <c r="D952" s="197">
        <f>'CURVA ABC'!C956</f>
        <v>0</v>
      </c>
      <c r="E952" s="197">
        <f>'CURVA ABC'!D956</f>
        <v>0</v>
      </c>
      <c r="F952" s="198">
        <f>IFERROR(Tabela5[[#This Row],[VALOR]]/'CURVA ABC'!$C$2,0)</f>
        <v>0</v>
      </c>
      <c r="G952" s="198">
        <f>'CURVA ABC'!E956</f>
        <v>0</v>
      </c>
      <c r="H952" s="199" t="str">
        <f>'CURVA ABC'!F956</f>
        <v/>
      </c>
      <c r="I952" s="199" t="e">
        <f>VLOOKUP(Tabela5[[#This Row],[PRODUTO]],'CURVA ABC'!$H$10:$M$404,2,0)</f>
        <v>#N/A</v>
      </c>
      <c r="J952" s="197" t="e">
        <f>VLOOKUP(Tabela5[[#This Row],[PRODUTO]],'CURVA ABC'!$H$10:$M$404,3,0)</f>
        <v>#N/A</v>
      </c>
      <c r="K952" s="197" t="e">
        <f>VLOOKUP(Tabela5[[#This Row],[PRODUTO]],'CURVA ABC'!$H$10:$M$404,4,0)</f>
        <v>#N/A</v>
      </c>
      <c r="L952" s="198">
        <f>IFERROR(Tabela5[[#This Row],[VALOR.]]/'CURVA ABC'!$J$2,0)</f>
        <v>0</v>
      </c>
      <c r="M952" s="198" t="e">
        <f>VLOOKUP(Tabela5[[#This Row],[PRODUTO]],'CURVA ABC'!$H$10:$M$404,5,0)</f>
        <v>#N/A</v>
      </c>
      <c r="N952" s="199" t="e">
        <f>VLOOKUP(Tabela5[[#This Row],[PRODUTO]],'CURVA ABC'!$H$10:$M$404,6,0)</f>
        <v>#N/A</v>
      </c>
      <c r="O952" s="197" t="e">
        <f>IF(AND(COMPARATIVO!$H952="",COMPARATIVO!$N952=""),"",IF(COMPARATIVO!$H952=COMPARATIVO!$N952,"EQUILIBRADO",IF(AND(COMPARATIVO!$H952="A",COMPARATIVO!$N952="B"),"GIRO BAIXO",IF(AND(COMPARATIVO!$H952="A",COMPARATIVO!$N952="C"),"GIRO MUITO BAIXO",IF(AND(COMPARATIVO!$H952="B",COMPARATIVO!$N952="A"),"GIRO ALTO",IF(AND(COMPARATIVO!$H952="B",COMPARATIVO!$N952="C"),"GIRO BAIXO",IF(AND(COMPARATIVO!$H952="C",COMPARATIVO!$N952="A"),"GIRO MUITO ALTO",IF(AND(COMPARATIVO!$H952="C",COMPARATIVO!$N952="B"),"GIRO ALTO",""))))))))</f>
        <v>#N/A</v>
      </c>
    </row>
    <row r="953" spans="1:15" x14ac:dyDescent="0.25">
      <c r="A953" s="200">
        <f>'CURVA ABC'!A957</f>
        <v>0</v>
      </c>
      <c r="B953" s="200" t="str">
        <f>IFERROR(VLOOKUP(Tabela5[[#This Row],[PRODUTO]],CADASTRO!$B$2:$C$393,2,0),"")</f>
        <v/>
      </c>
      <c r="C953" s="200">
        <f>'CURVA ABC'!B957</f>
        <v>0</v>
      </c>
      <c r="D953" s="194">
        <f>'CURVA ABC'!C957</f>
        <v>0</v>
      </c>
      <c r="E953" s="194">
        <f>'CURVA ABC'!D957</f>
        <v>0</v>
      </c>
      <c r="F953" s="195">
        <f>IFERROR(Tabela5[[#This Row],[VALOR]]/'CURVA ABC'!$C$2,0)</f>
        <v>0</v>
      </c>
      <c r="G953" s="195">
        <f>'CURVA ABC'!E957</f>
        <v>0</v>
      </c>
      <c r="H953" s="196" t="str">
        <f>'CURVA ABC'!F957</f>
        <v/>
      </c>
      <c r="I953" s="196" t="e">
        <f>VLOOKUP(Tabela5[[#This Row],[PRODUTO]],'CURVA ABC'!$H$10:$M$404,2,0)</f>
        <v>#N/A</v>
      </c>
      <c r="J953" s="194" t="e">
        <f>VLOOKUP(Tabela5[[#This Row],[PRODUTO]],'CURVA ABC'!$H$10:$M$404,3,0)</f>
        <v>#N/A</v>
      </c>
      <c r="K953" s="194" t="e">
        <f>VLOOKUP(Tabela5[[#This Row],[PRODUTO]],'CURVA ABC'!$H$10:$M$404,4,0)</f>
        <v>#N/A</v>
      </c>
      <c r="L953" s="195">
        <f>IFERROR(Tabela5[[#This Row],[VALOR.]]/'CURVA ABC'!$J$2,0)</f>
        <v>0</v>
      </c>
      <c r="M953" s="195" t="e">
        <f>VLOOKUP(Tabela5[[#This Row],[PRODUTO]],'CURVA ABC'!$H$10:$M$404,5,0)</f>
        <v>#N/A</v>
      </c>
      <c r="N953" s="196" t="e">
        <f>VLOOKUP(Tabela5[[#This Row],[PRODUTO]],'CURVA ABC'!$H$10:$M$404,6,0)</f>
        <v>#N/A</v>
      </c>
      <c r="O953" s="194" t="e">
        <f>IF(AND(COMPARATIVO!$H953="",COMPARATIVO!$N953=""),"",IF(COMPARATIVO!$H953=COMPARATIVO!$N953,"EQUILIBRADO",IF(AND(COMPARATIVO!$H953="A",COMPARATIVO!$N953="B"),"GIRO BAIXO",IF(AND(COMPARATIVO!$H953="A",COMPARATIVO!$N953="C"),"GIRO MUITO BAIXO",IF(AND(COMPARATIVO!$H953="B",COMPARATIVO!$N953="A"),"GIRO ALTO",IF(AND(COMPARATIVO!$H953="B",COMPARATIVO!$N953="C"),"GIRO BAIXO",IF(AND(COMPARATIVO!$H953="C",COMPARATIVO!$N953="A"),"GIRO MUITO ALTO",IF(AND(COMPARATIVO!$H953="C",COMPARATIVO!$N953="B"),"GIRO ALTO",""))))))))</f>
        <v>#N/A</v>
      </c>
    </row>
    <row r="954" spans="1:15" x14ac:dyDescent="0.25">
      <c r="A954" s="201">
        <f>'CURVA ABC'!A958</f>
        <v>0</v>
      </c>
      <c r="B954" s="201" t="str">
        <f>IFERROR(VLOOKUP(Tabela5[[#This Row],[PRODUTO]],CADASTRO!$B$2:$C$393,2,0),"")</f>
        <v/>
      </c>
      <c r="C954" s="201">
        <f>'CURVA ABC'!B958</f>
        <v>0</v>
      </c>
      <c r="D954" s="197">
        <f>'CURVA ABC'!C958</f>
        <v>0</v>
      </c>
      <c r="E954" s="197">
        <f>'CURVA ABC'!D958</f>
        <v>0</v>
      </c>
      <c r="F954" s="198">
        <f>IFERROR(Tabela5[[#This Row],[VALOR]]/'CURVA ABC'!$C$2,0)</f>
        <v>0</v>
      </c>
      <c r="G954" s="198">
        <f>'CURVA ABC'!E958</f>
        <v>0</v>
      </c>
      <c r="H954" s="199" t="str">
        <f>'CURVA ABC'!F958</f>
        <v/>
      </c>
      <c r="I954" s="199" t="e">
        <f>VLOOKUP(Tabela5[[#This Row],[PRODUTO]],'CURVA ABC'!$H$10:$M$404,2,0)</f>
        <v>#N/A</v>
      </c>
      <c r="J954" s="197" t="e">
        <f>VLOOKUP(Tabela5[[#This Row],[PRODUTO]],'CURVA ABC'!$H$10:$M$404,3,0)</f>
        <v>#N/A</v>
      </c>
      <c r="K954" s="197" t="e">
        <f>VLOOKUP(Tabela5[[#This Row],[PRODUTO]],'CURVA ABC'!$H$10:$M$404,4,0)</f>
        <v>#N/A</v>
      </c>
      <c r="L954" s="198">
        <f>IFERROR(Tabela5[[#This Row],[VALOR.]]/'CURVA ABC'!$J$2,0)</f>
        <v>0</v>
      </c>
      <c r="M954" s="198" t="e">
        <f>VLOOKUP(Tabela5[[#This Row],[PRODUTO]],'CURVA ABC'!$H$10:$M$404,5,0)</f>
        <v>#N/A</v>
      </c>
      <c r="N954" s="199" t="e">
        <f>VLOOKUP(Tabela5[[#This Row],[PRODUTO]],'CURVA ABC'!$H$10:$M$404,6,0)</f>
        <v>#N/A</v>
      </c>
      <c r="O954" s="197" t="e">
        <f>IF(AND(COMPARATIVO!$H954="",COMPARATIVO!$N954=""),"",IF(COMPARATIVO!$H954=COMPARATIVO!$N954,"EQUILIBRADO",IF(AND(COMPARATIVO!$H954="A",COMPARATIVO!$N954="B"),"GIRO BAIXO",IF(AND(COMPARATIVO!$H954="A",COMPARATIVO!$N954="C"),"GIRO MUITO BAIXO",IF(AND(COMPARATIVO!$H954="B",COMPARATIVO!$N954="A"),"GIRO ALTO",IF(AND(COMPARATIVO!$H954="B",COMPARATIVO!$N954="C"),"GIRO BAIXO",IF(AND(COMPARATIVO!$H954="C",COMPARATIVO!$N954="A"),"GIRO MUITO ALTO",IF(AND(COMPARATIVO!$H954="C",COMPARATIVO!$N954="B"),"GIRO ALTO",""))))))))</f>
        <v>#N/A</v>
      </c>
    </row>
    <row r="955" spans="1:15" x14ac:dyDescent="0.25">
      <c r="A955" s="200">
        <f>'CURVA ABC'!A959</f>
        <v>0</v>
      </c>
      <c r="B955" s="200" t="str">
        <f>IFERROR(VLOOKUP(Tabela5[[#This Row],[PRODUTO]],CADASTRO!$B$2:$C$393,2,0),"")</f>
        <v/>
      </c>
      <c r="C955" s="200">
        <f>'CURVA ABC'!B959</f>
        <v>0</v>
      </c>
      <c r="D955" s="194">
        <f>'CURVA ABC'!C959</f>
        <v>0</v>
      </c>
      <c r="E955" s="194">
        <f>'CURVA ABC'!D959</f>
        <v>0</v>
      </c>
      <c r="F955" s="195">
        <f>IFERROR(Tabela5[[#This Row],[VALOR]]/'CURVA ABC'!$C$2,0)</f>
        <v>0</v>
      </c>
      <c r="G955" s="195">
        <f>'CURVA ABC'!E959</f>
        <v>0</v>
      </c>
      <c r="H955" s="196" t="str">
        <f>'CURVA ABC'!F959</f>
        <v/>
      </c>
      <c r="I955" s="196" t="e">
        <f>VLOOKUP(Tabela5[[#This Row],[PRODUTO]],'CURVA ABC'!$H$10:$M$404,2,0)</f>
        <v>#N/A</v>
      </c>
      <c r="J955" s="194" t="e">
        <f>VLOOKUP(Tabela5[[#This Row],[PRODUTO]],'CURVA ABC'!$H$10:$M$404,3,0)</f>
        <v>#N/A</v>
      </c>
      <c r="K955" s="194" t="e">
        <f>VLOOKUP(Tabela5[[#This Row],[PRODUTO]],'CURVA ABC'!$H$10:$M$404,4,0)</f>
        <v>#N/A</v>
      </c>
      <c r="L955" s="195">
        <f>IFERROR(Tabela5[[#This Row],[VALOR.]]/'CURVA ABC'!$J$2,0)</f>
        <v>0</v>
      </c>
      <c r="M955" s="195" t="e">
        <f>VLOOKUP(Tabela5[[#This Row],[PRODUTO]],'CURVA ABC'!$H$10:$M$404,5,0)</f>
        <v>#N/A</v>
      </c>
      <c r="N955" s="196" t="e">
        <f>VLOOKUP(Tabela5[[#This Row],[PRODUTO]],'CURVA ABC'!$H$10:$M$404,6,0)</f>
        <v>#N/A</v>
      </c>
      <c r="O955" s="194" t="e">
        <f>IF(AND(COMPARATIVO!$H955="",COMPARATIVO!$N955=""),"",IF(COMPARATIVO!$H955=COMPARATIVO!$N955,"EQUILIBRADO",IF(AND(COMPARATIVO!$H955="A",COMPARATIVO!$N955="B"),"GIRO BAIXO",IF(AND(COMPARATIVO!$H955="A",COMPARATIVO!$N955="C"),"GIRO MUITO BAIXO",IF(AND(COMPARATIVO!$H955="B",COMPARATIVO!$N955="A"),"GIRO ALTO",IF(AND(COMPARATIVO!$H955="B",COMPARATIVO!$N955="C"),"GIRO BAIXO",IF(AND(COMPARATIVO!$H955="C",COMPARATIVO!$N955="A"),"GIRO MUITO ALTO",IF(AND(COMPARATIVO!$H955="C",COMPARATIVO!$N955="B"),"GIRO ALTO",""))))))))</f>
        <v>#N/A</v>
      </c>
    </row>
    <row r="956" spans="1:15" x14ac:dyDescent="0.25">
      <c r="A956" s="201">
        <f>'CURVA ABC'!A960</f>
        <v>0</v>
      </c>
      <c r="B956" s="201" t="str">
        <f>IFERROR(VLOOKUP(Tabela5[[#This Row],[PRODUTO]],CADASTRO!$B$2:$C$393,2,0),"")</f>
        <v/>
      </c>
      <c r="C956" s="201">
        <f>'CURVA ABC'!B960</f>
        <v>0</v>
      </c>
      <c r="D956" s="197">
        <f>'CURVA ABC'!C960</f>
        <v>0</v>
      </c>
      <c r="E956" s="197">
        <f>'CURVA ABC'!D960</f>
        <v>0</v>
      </c>
      <c r="F956" s="198">
        <f>IFERROR(Tabela5[[#This Row],[VALOR]]/'CURVA ABC'!$C$2,0)</f>
        <v>0</v>
      </c>
      <c r="G956" s="198">
        <f>'CURVA ABC'!E960</f>
        <v>0</v>
      </c>
      <c r="H956" s="199" t="str">
        <f>'CURVA ABC'!F960</f>
        <v/>
      </c>
      <c r="I956" s="199" t="e">
        <f>VLOOKUP(Tabela5[[#This Row],[PRODUTO]],'CURVA ABC'!$H$10:$M$404,2,0)</f>
        <v>#N/A</v>
      </c>
      <c r="J956" s="197" t="e">
        <f>VLOOKUP(Tabela5[[#This Row],[PRODUTO]],'CURVA ABC'!$H$10:$M$404,3,0)</f>
        <v>#N/A</v>
      </c>
      <c r="K956" s="197" t="e">
        <f>VLOOKUP(Tabela5[[#This Row],[PRODUTO]],'CURVA ABC'!$H$10:$M$404,4,0)</f>
        <v>#N/A</v>
      </c>
      <c r="L956" s="198">
        <f>IFERROR(Tabela5[[#This Row],[VALOR.]]/'CURVA ABC'!$J$2,0)</f>
        <v>0</v>
      </c>
      <c r="M956" s="198" t="e">
        <f>VLOOKUP(Tabela5[[#This Row],[PRODUTO]],'CURVA ABC'!$H$10:$M$404,5,0)</f>
        <v>#N/A</v>
      </c>
      <c r="N956" s="199" t="e">
        <f>VLOOKUP(Tabela5[[#This Row],[PRODUTO]],'CURVA ABC'!$H$10:$M$404,6,0)</f>
        <v>#N/A</v>
      </c>
      <c r="O956" s="197" t="e">
        <f>IF(AND(COMPARATIVO!$H956="",COMPARATIVO!$N956=""),"",IF(COMPARATIVO!$H956=COMPARATIVO!$N956,"EQUILIBRADO",IF(AND(COMPARATIVO!$H956="A",COMPARATIVO!$N956="B"),"GIRO BAIXO",IF(AND(COMPARATIVO!$H956="A",COMPARATIVO!$N956="C"),"GIRO MUITO BAIXO",IF(AND(COMPARATIVO!$H956="B",COMPARATIVO!$N956="A"),"GIRO ALTO",IF(AND(COMPARATIVO!$H956="B",COMPARATIVO!$N956="C"),"GIRO BAIXO",IF(AND(COMPARATIVO!$H956="C",COMPARATIVO!$N956="A"),"GIRO MUITO ALTO",IF(AND(COMPARATIVO!$H956="C",COMPARATIVO!$N956="B"),"GIRO ALTO",""))))))))</f>
        <v>#N/A</v>
      </c>
    </row>
    <row r="957" spans="1:15" x14ac:dyDescent="0.25">
      <c r="A957" s="200">
        <f>'CURVA ABC'!A961</f>
        <v>0</v>
      </c>
      <c r="B957" s="200" t="str">
        <f>IFERROR(VLOOKUP(Tabela5[[#This Row],[PRODUTO]],CADASTRO!$B$2:$C$393,2,0),"")</f>
        <v/>
      </c>
      <c r="C957" s="200">
        <f>'CURVA ABC'!B961</f>
        <v>0</v>
      </c>
      <c r="D957" s="194">
        <f>'CURVA ABC'!C961</f>
        <v>0</v>
      </c>
      <c r="E957" s="194">
        <f>'CURVA ABC'!D961</f>
        <v>0</v>
      </c>
      <c r="F957" s="195">
        <f>IFERROR(Tabela5[[#This Row],[VALOR]]/'CURVA ABC'!$C$2,0)</f>
        <v>0</v>
      </c>
      <c r="G957" s="195">
        <f>'CURVA ABC'!E961</f>
        <v>0</v>
      </c>
      <c r="H957" s="196" t="str">
        <f>'CURVA ABC'!F961</f>
        <v/>
      </c>
      <c r="I957" s="196" t="e">
        <f>VLOOKUP(Tabela5[[#This Row],[PRODUTO]],'CURVA ABC'!$H$10:$M$404,2,0)</f>
        <v>#N/A</v>
      </c>
      <c r="J957" s="194" t="e">
        <f>VLOOKUP(Tabela5[[#This Row],[PRODUTO]],'CURVA ABC'!$H$10:$M$404,3,0)</f>
        <v>#N/A</v>
      </c>
      <c r="K957" s="194" t="e">
        <f>VLOOKUP(Tabela5[[#This Row],[PRODUTO]],'CURVA ABC'!$H$10:$M$404,4,0)</f>
        <v>#N/A</v>
      </c>
      <c r="L957" s="195">
        <f>IFERROR(Tabela5[[#This Row],[VALOR.]]/'CURVA ABC'!$J$2,0)</f>
        <v>0</v>
      </c>
      <c r="M957" s="195" t="e">
        <f>VLOOKUP(Tabela5[[#This Row],[PRODUTO]],'CURVA ABC'!$H$10:$M$404,5,0)</f>
        <v>#N/A</v>
      </c>
      <c r="N957" s="196" t="e">
        <f>VLOOKUP(Tabela5[[#This Row],[PRODUTO]],'CURVA ABC'!$H$10:$M$404,6,0)</f>
        <v>#N/A</v>
      </c>
      <c r="O957" s="194" t="e">
        <f>IF(AND(COMPARATIVO!$H957="",COMPARATIVO!$N957=""),"",IF(COMPARATIVO!$H957=COMPARATIVO!$N957,"EQUILIBRADO",IF(AND(COMPARATIVO!$H957="A",COMPARATIVO!$N957="B"),"GIRO BAIXO",IF(AND(COMPARATIVO!$H957="A",COMPARATIVO!$N957="C"),"GIRO MUITO BAIXO",IF(AND(COMPARATIVO!$H957="B",COMPARATIVO!$N957="A"),"GIRO ALTO",IF(AND(COMPARATIVO!$H957="B",COMPARATIVO!$N957="C"),"GIRO BAIXO",IF(AND(COMPARATIVO!$H957="C",COMPARATIVO!$N957="A"),"GIRO MUITO ALTO",IF(AND(COMPARATIVO!$H957="C",COMPARATIVO!$N957="B"),"GIRO ALTO",""))))))))</f>
        <v>#N/A</v>
      </c>
    </row>
    <row r="958" spans="1:15" x14ac:dyDescent="0.25">
      <c r="A958" s="201">
        <f>'CURVA ABC'!A962</f>
        <v>0</v>
      </c>
      <c r="B958" s="201" t="str">
        <f>IFERROR(VLOOKUP(Tabela5[[#This Row],[PRODUTO]],CADASTRO!$B$2:$C$393,2,0),"")</f>
        <v/>
      </c>
      <c r="C958" s="201">
        <f>'CURVA ABC'!B962</f>
        <v>0</v>
      </c>
      <c r="D958" s="197">
        <f>'CURVA ABC'!C962</f>
        <v>0</v>
      </c>
      <c r="E958" s="197">
        <f>'CURVA ABC'!D962</f>
        <v>0</v>
      </c>
      <c r="F958" s="198">
        <f>IFERROR(Tabela5[[#This Row],[VALOR]]/'CURVA ABC'!$C$2,0)</f>
        <v>0</v>
      </c>
      <c r="G958" s="198">
        <f>'CURVA ABC'!E962</f>
        <v>0</v>
      </c>
      <c r="H958" s="199" t="str">
        <f>'CURVA ABC'!F962</f>
        <v/>
      </c>
      <c r="I958" s="199" t="e">
        <f>VLOOKUP(Tabela5[[#This Row],[PRODUTO]],'CURVA ABC'!$H$10:$M$404,2,0)</f>
        <v>#N/A</v>
      </c>
      <c r="J958" s="197" t="e">
        <f>VLOOKUP(Tabela5[[#This Row],[PRODUTO]],'CURVA ABC'!$H$10:$M$404,3,0)</f>
        <v>#N/A</v>
      </c>
      <c r="K958" s="197" t="e">
        <f>VLOOKUP(Tabela5[[#This Row],[PRODUTO]],'CURVA ABC'!$H$10:$M$404,4,0)</f>
        <v>#N/A</v>
      </c>
      <c r="L958" s="198">
        <f>IFERROR(Tabela5[[#This Row],[VALOR.]]/'CURVA ABC'!$J$2,0)</f>
        <v>0</v>
      </c>
      <c r="M958" s="198" t="e">
        <f>VLOOKUP(Tabela5[[#This Row],[PRODUTO]],'CURVA ABC'!$H$10:$M$404,5,0)</f>
        <v>#N/A</v>
      </c>
      <c r="N958" s="199" t="e">
        <f>VLOOKUP(Tabela5[[#This Row],[PRODUTO]],'CURVA ABC'!$H$10:$M$404,6,0)</f>
        <v>#N/A</v>
      </c>
      <c r="O958" s="197" t="e">
        <f>IF(AND(COMPARATIVO!$H958="",COMPARATIVO!$N958=""),"",IF(COMPARATIVO!$H958=COMPARATIVO!$N958,"EQUILIBRADO",IF(AND(COMPARATIVO!$H958="A",COMPARATIVO!$N958="B"),"GIRO BAIXO",IF(AND(COMPARATIVO!$H958="A",COMPARATIVO!$N958="C"),"GIRO MUITO BAIXO",IF(AND(COMPARATIVO!$H958="B",COMPARATIVO!$N958="A"),"GIRO ALTO",IF(AND(COMPARATIVO!$H958="B",COMPARATIVO!$N958="C"),"GIRO BAIXO",IF(AND(COMPARATIVO!$H958="C",COMPARATIVO!$N958="A"),"GIRO MUITO ALTO",IF(AND(COMPARATIVO!$H958="C",COMPARATIVO!$N958="B"),"GIRO ALTO",""))))))))</f>
        <v>#N/A</v>
      </c>
    </row>
    <row r="959" spans="1:15" x14ac:dyDescent="0.25">
      <c r="A959" s="200">
        <f>'CURVA ABC'!A963</f>
        <v>0</v>
      </c>
      <c r="B959" s="200" t="str">
        <f>IFERROR(VLOOKUP(Tabela5[[#This Row],[PRODUTO]],CADASTRO!$B$2:$C$393,2,0),"")</f>
        <v/>
      </c>
      <c r="C959" s="200">
        <f>'CURVA ABC'!B963</f>
        <v>0</v>
      </c>
      <c r="D959" s="194">
        <f>'CURVA ABC'!C963</f>
        <v>0</v>
      </c>
      <c r="E959" s="194">
        <f>'CURVA ABC'!D963</f>
        <v>0</v>
      </c>
      <c r="F959" s="195">
        <f>IFERROR(Tabela5[[#This Row],[VALOR]]/'CURVA ABC'!$C$2,0)</f>
        <v>0</v>
      </c>
      <c r="G959" s="195">
        <f>'CURVA ABC'!E963</f>
        <v>0</v>
      </c>
      <c r="H959" s="196" t="str">
        <f>'CURVA ABC'!F963</f>
        <v/>
      </c>
      <c r="I959" s="196" t="e">
        <f>VLOOKUP(Tabela5[[#This Row],[PRODUTO]],'CURVA ABC'!$H$10:$M$404,2,0)</f>
        <v>#N/A</v>
      </c>
      <c r="J959" s="194" t="e">
        <f>VLOOKUP(Tabela5[[#This Row],[PRODUTO]],'CURVA ABC'!$H$10:$M$404,3,0)</f>
        <v>#N/A</v>
      </c>
      <c r="K959" s="194" t="e">
        <f>VLOOKUP(Tabela5[[#This Row],[PRODUTO]],'CURVA ABC'!$H$10:$M$404,4,0)</f>
        <v>#N/A</v>
      </c>
      <c r="L959" s="195">
        <f>IFERROR(Tabela5[[#This Row],[VALOR.]]/'CURVA ABC'!$J$2,0)</f>
        <v>0</v>
      </c>
      <c r="M959" s="195" t="e">
        <f>VLOOKUP(Tabela5[[#This Row],[PRODUTO]],'CURVA ABC'!$H$10:$M$404,5,0)</f>
        <v>#N/A</v>
      </c>
      <c r="N959" s="196" t="e">
        <f>VLOOKUP(Tabela5[[#This Row],[PRODUTO]],'CURVA ABC'!$H$10:$M$404,6,0)</f>
        <v>#N/A</v>
      </c>
      <c r="O959" s="194" t="e">
        <f>IF(AND(COMPARATIVO!$H959="",COMPARATIVO!$N959=""),"",IF(COMPARATIVO!$H959=COMPARATIVO!$N959,"EQUILIBRADO",IF(AND(COMPARATIVO!$H959="A",COMPARATIVO!$N959="B"),"GIRO BAIXO",IF(AND(COMPARATIVO!$H959="A",COMPARATIVO!$N959="C"),"GIRO MUITO BAIXO",IF(AND(COMPARATIVO!$H959="B",COMPARATIVO!$N959="A"),"GIRO ALTO",IF(AND(COMPARATIVO!$H959="B",COMPARATIVO!$N959="C"),"GIRO BAIXO",IF(AND(COMPARATIVO!$H959="C",COMPARATIVO!$N959="A"),"GIRO MUITO ALTO",IF(AND(COMPARATIVO!$H959="C",COMPARATIVO!$N959="B"),"GIRO ALTO",""))))))))</f>
        <v>#N/A</v>
      </c>
    </row>
    <row r="960" spans="1:15" x14ac:dyDescent="0.25">
      <c r="A960" s="201">
        <f>'CURVA ABC'!A964</f>
        <v>0</v>
      </c>
      <c r="B960" s="201" t="str">
        <f>IFERROR(VLOOKUP(Tabela5[[#This Row],[PRODUTO]],CADASTRO!$B$2:$C$393,2,0),"")</f>
        <v/>
      </c>
      <c r="C960" s="201">
        <f>'CURVA ABC'!B964</f>
        <v>0</v>
      </c>
      <c r="D960" s="197">
        <f>'CURVA ABC'!C964</f>
        <v>0</v>
      </c>
      <c r="E960" s="197">
        <f>'CURVA ABC'!D964</f>
        <v>0</v>
      </c>
      <c r="F960" s="198">
        <f>IFERROR(Tabela5[[#This Row],[VALOR]]/'CURVA ABC'!$C$2,0)</f>
        <v>0</v>
      </c>
      <c r="G960" s="198">
        <f>'CURVA ABC'!E964</f>
        <v>0</v>
      </c>
      <c r="H960" s="199" t="str">
        <f>'CURVA ABC'!F964</f>
        <v/>
      </c>
      <c r="I960" s="199" t="e">
        <f>VLOOKUP(Tabela5[[#This Row],[PRODUTO]],'CURVA ABC'!$H$10:$M$404,2,0)</f>
        <v>#N/A</v>
      </c>
      <c r="J960" s="197" t="e">
        <f>VLOOKUP(Tabela5[[#This Row],[PRODUTO]],'CURVA ABC'!$H$10:$M$404,3,0)</f>
        <v>#N/A</v>
      </c>
      <c r="K960" s="197" t="e">
        <f>VLOOKUP(Tabela5[[#This Row],[PRODUTO]],'CURVA ABC'!$H$10:$M$404,4,0)</f>
        <v>#N/A</v>
      </c>
      <c r="L960" s="198">
        <f>IFERROR(Tabela5[[#This Row],[VALOR.]]/'CURVA ABC'!$J$2,0)</f>
        <v>0</v>
      </c>
      <c r="M960" s="198" t="e">
        <f>VLOOKUP(Tabela5[[#This Row],[PRODUTO]],'CURVA ABC'!$H$10:$M$404,5,0)</f>
        <v>#N/A</v>
      </c>
      <c r="N960" s="199" t="e">
        <f>VLOOKUP(Tabela5[[#This Row],[PRODUTO]],'CURVA ABC'!$H$10:$M$404,6,0)</f>
        <v>#N/A</v>
      </c>
      <c r="O960" s="197" t="e">
        <f>IF(AND(COMPARATIVO!$H960="",COMPARATIVO!$N960=""),"",IF(COMPARATIVO!$H960=COMPARATIVO!$N960,"EQUILIBRADO",IF(AND(COMPARATIVO!$H960="A",COMPARATIVO!$N960="B"),"GIRO BAIXO",IF(AND(COMPARATIVO!$H960="A",COMPARATIVO!$N960="C"),"GIRO MUITO BAIXO",IF(AND(COMPARATIVO!$H960="B",COMPARATIVO!$N960="A"),"GIRO ALTO",IF(AND(COMPARATIVO!$H960="B",COMPARATIVO!$N960="C"),"GIRO BAIXO",IF(AND(COMPARATIVO!$H960="C",COMPARATIVO!$N960="A"),"GIRO MUITO ALTO",IF(AND(COMPARATIVO!$H960="C",COMPARATIVO!$N960="B"),"GIRO ALTO",""))))))))</f>
        <v>#N/A</v>
      </c>
    </row>
    <row r="961" spans="1:15" x14ac:dyDescent="0.25">
      <c r="A961" s="200">
        <f>'CURVA ABC'!A965</f>
        <v>0</v>
      </c>
      <c r="B961" s="200" t="str">
        <f>IFERROR(VLOOKUP(Tabela5[[#This Row],[PRODUTO]],CADASTRO!$B$2:$C$393,2,0),"")</f>
        <v/>
      </c>
      <c r="C961" s="200">
        <f>'CURVA ABC'!B965</f>
        <v>0</v>
      </c>
      <c r="D961" s="194">
        <f>'CURVA ABC'!C965</f>
        <v>0</v>
      </c>
      <c r="E961" s="194">
        <f>'CURVA ABC'!D965</f>
        <v>0</v>
      </c>
      <c r="F961" s="195">
        <f>IFERROR(Tabela5[[#This Row],[VALOR]]/'CURVA ABC'!$C$2,0)</f>
        <v>0</v>
      </c>
      <c r="G961" s="195">
        <f>'CURVA ABC'!E965</f>
        <v>0</v>
      </c>
      <c r="H961" s="196" t="str">
        <f>'CURVA ABC'!F965</f>
        <v/>
      </c>
      <c r="I961" s="196" t="e">
        <f>VLOOKUP(Tabela5[[#This Row],[PRODUTO]],'CURVA ABC'!$H$10:$M$404,2,0)</f>
        <v>#N/A</v>
      </c>
      <c r="J961" s="194" t="e">
        <f>VLOOKUP(Tabela5[[#This Row],[PRODUTO]],'CURVA ABC'!$H$10:$M$404,3,0)</f>
        <v>#N/A</v>
      </c>
      <c r="K961" s="194" t="e">
        <f>VLOOKUP(Tabela5[[#This Row],[PRODUTO]],'CURVA ABC'!$H$10:$M$404,4,0)</f>
        <v>#N/A</v>
      </c>
      <c r="L961" s="195">
        <f>IFERROR(Tabela5[[#This Row],[VALOR.]]/'CURVA ABC'!$J$2,0)</f>
        <v>0</v>
      </c>
      <c r="M961" s="195" t="e">
        <f>VLOOKUP(Tabela5[[#This Row],[PRODUTO]],'CURVA ABC'!$H$10:$M$404,5,0)</f>
        <v>#N/A</v>
      </c>
      <c r="N961" s="196" t="e">
        <f>VLOOKUP(Tabela5[[#This Row],[PRODUTO]],'CURVA ABC'!$H$10:$M$404,6,0)</f>
        <v>#N/A</v>
      </c>
      <c r="O961" s="194" t="e">
        <f>IF(AND(COMPARATIVO!$H961="",COMPARATIVO!$N961=""),"",IF(COMPARATIVO!$H961=COMPARATIVO!$N961,"EQUILIBRADO",IF(AND(COMPARATIVO!$H961="A",COMPARATIVO!$N961="B"),"GIRO BAIXO",IF(AND(COMPARATIVO!$H961="A",COMPARATIVO!$N961="C"),"GIRO MUITO BAIXO",IF(AND(COMPARATIVO!$H961="B",COMPARATIVO!$N961="A"),"GIRO ALTO",IF(AND(COMPARATIVO!$H961="B",COMPARATIVO!$N961="C"),"GIRO BAIXO",IF(AND(COMPARATIVO!$H961="C",COMPARATIVO!$N961="A"),"GIRO MUITO ALTO",IF(AND(COMPARATIVO!$H961="C",COMPARATIVO!$N961="B"),"GIRO ALTO",""))))))))</f>
        <v>#N/A</v>
      </c>
    </row>
    <row r="962" spans="1:15" x14ac:dyDescent="0.25">
      <c r="A962" s="201">
        <f>'CURVA ABC'!A966</f>
        <v>0</v>
      </c>
      <c r="B962" s="201" t="str">
        <f>IFERROR(VLOOKUP(Tabela5[[#This Row],[PRODUTO]],CADASTRO!$B$2:$C$393,2,0),"")</f>
        <v/>
      </c>
      <c r="C962" s="201">
        <f>'CURVA ABC'!B966</f>
        <v>0</v>
      </c>
      <c r="D962" s="197">
        <f>'CURVA ABC'!C966</f>
        <v>0</v>
      </c>
      <c r="E962" s="197">
        <f>'CURVA ABC'!D966</f>
        <v>0</v>
      </c>
      <c r="F962" s="198">
        <f>IFERROR(Tabela5[[#This Row],[VALOR]]/'CURVA ABC'!$C$2,0)</f>
        <v>0</v>
      </c>
      <c r="G962" s="198">
        <f>'CURVA ABC'!E966</f>
        <v>0</v>
      </c>
      <c r="H962" s="199" t="str">
        <f>'CURVA ABC'!F966</f>
        <v/>
      </c>
      <c r="I962" s="199" t="e">
        <f>VLOOKUP(Tabela5[[#This Row],[PRODUTO]],'CURVA ABC'!$H$10:$M$404,2,0)</f>
        <v>#N/A</v>
      </c>
      <c r="J962" s="197" t="e">
        <f>VLOOKUP(Tabela5[[#This Row],[PRODUTO]],'CURVA ABC'!$H$10:$M$404,3,0)</f>
        <v>#N/A</v>
      </c>
      <c r="K962" s="197" t="e">
        <f>VLOOKUP(Tabela5[[#This Row],[PRODUTO]],'CURVA ABC'!$H$10:$M$404,4,0)</f>
        <v>#N/A</v>
      </c>
      <c r="L962" s="198">
        <f>IFERROR(Tabela5[[#This Row],[VALOR.]]/'CURVA ABC'!$J$2,0)</f>
        <v>0</v>
      </c>
      <c r="M962" s="198" t="e">
        <f>VLOOKUP(Tabela5[[#This Row],[PRODUTO]],'CURVA ABC'!$H$10:$M$404,5,0)</f>
        <v>#N/A</v>
      </c>
      <c r="N962" s="199" t="e">
        <f>VLOOKUP(Tabela5[[#This Row],[PRODUTO]],'CURVA ABC'!$H$10:$M$404,6,0)</f>
        <v>#N/A</v>
      </c>
      <c r="O962" s="197" t="e">
        <f>IF(AND(COMPARATIVO!$H962="",COMPARATIVO!$N962=""),"",IF(COMPARATIVO!$H962=COMPARATIVO!$N962,"EQUILIBRADO",IF(AND(COMPARATIVO!$H962="A",COMPARATIVO!$N962="B"),"GIRO BAIXO",IF(AND(COMPARATIVO!$H962="A",COMPARATIVO!$N962="C"),"GIRO MUITO BAIXO",IF(AND(COMPARATIVO!$H962="B",COMPARATIVO!$N962="A"),"GIRO ALTO",IF(AND(COMPARATIVO!$H962="B",COMPARATIVO!$N962="C"),"GIRO BAIXO",IF(AND(COMPARATIVO!$H962="C",COMPARATIVO!$N962="A"),"GIRO MUITO ALTO",IF(AND(COMPARATIVO!$H962="C",COMPARATIVO!$N962="B"),"GIRO ALTO",""))))))))</f>
        <v>#N/A</v>
      </c>
    </row>
    <row r="963" spans="1:15" x14ac:dyDescent="0.25">
      <c r="A963" s="200">
        <f>'CURVA ABC'!A967</f>
        <v>0</v>
      </c>
      <c r="B963" s="200" t="str">
        <f>IFERROR(VLOOKUP(Tabela5[[#This Row],[PRODUTO]],CADASTRO!$B$2:$C$393,2,0),"")</f>
        <v/>
      </c>
      <c r="C963" s="200">
        <f>'CURVA ABC'!B967</f>
        <v>0</v>
      </c>
      <c r="D963" s="194">
        <f>'CURVA ABC'!C967</f>
        <v>0</v>
      </c>
      <c r="E963" s="194">
        <f>'CURVA ABC'!D967</f>
        <v>0</v>
      </c>
      <c r="F963" s="195">
        <f>IFERROR(Tabela5[[#This Row],[VALOR]]/'CURVA ABC'!$C$2,0)</f>
        <v>0</v>
      </c>
      <c r="G963" s="195">
        <f>'CURVA ABC'!E967</f>
        <v>0</v>
      </c>
      <c r="H963" s="196" t="str">
        <f>'CURVA ABC'!F967</f>
        <v/>
      </c>
      <c r="I963" s="196" t="e">
        <f>VLOOKUP(Tabela5[[#This Row],[PRODUTO]],'CURVA ABC'!$H$10:$M$404,2,0)</f>
        <v>#N/A</v>
      </c>
      <c r="J963" s="194" t="e">
        <f>VLOOKUP(Tabela5[[#This Row],[PRODUTO]],'CURVA ABC'!$H$10:$M$404,3,0)</f>
        <v>#N/A</v>
      </c>
      <c r="K963" s="194" t="e">
        <f>VLOOKUP(Tabela5[[#This Row],[PRODUTO]],'CURVA ABC'!$H$10:$M$404,4,0)</f>
        <v>#N/A</v>
      </c>
      <c r="L963" s="195">
        <f>IFERROR(Tabela5[[#This Row],[VALOR.]]/'CURVA ABC'!$J$2,0)</f>
        <v>0</v>
      </c>
      <c r="M963" s="195" t="e">
        <f>VLOOKUP(Tabela5[[#This Row],[PRODUTO]],'CURVA ABC'!$H$10:$M$404,5,0)</f>
        <v>#N/A</v>
      </c>
      <c r="N963" s="196" t="e">
        <f>VLOOKUP(Tabela5[[#This Row],[PRODUTO]],'CURVA ABC'!$H$10:$M$404,6,0)</f>
        <v>#N/A</v>
      </c>
      <c r="O963" s="194" t="e">
        <f>IF(AND(COMPARATIVO!$H963="",COMPARATIVO!$N963=""),"",IF(COMPARATIVO!$H963=COMPARATIVO!$N963,"EQUILIBRADO",IF(AND(COMPARATIVO!$H963="A",COMPARATIVO!$N963="B"),"GIRO BAIXO",IF(AND(COMPARATIVO!$H963="A",COMPARATIVO!$N963="C"),"GIRO MUITO BAIXO",IF(AND(COMPARATIVO!$H963="B",COMPARATIVO!$N963="A"),"GIRO ALTO",IF(AND(COMPARATIVO!$H963="B",COMPARATIVO!$N963="C"),"GIRO BAIXO",IF(AND(COMPARATIVO!$H963="C",COMPARATIVO!$N963="A"),"GIRO MUITO ALTO",IF(AND(COMPARATIVO!$H963="C",COMPARATIVO!$N963="B"),"GIRO ALTO",""))))))))</f>
        <v>#N/A</v>
      </c>
    </row>
    <row r="964" spans="1:15" x14ac:dyDescent="0.25">
      <c r="A964" s="201">
        <f>'CURVA ABC'!A968</f>
        <v>0</v>
      </c>
      <c r="B964" s="201" t="str">
        <f>IFERROR(VLOOKUP(Tabela5[[#This Row],[PRODUTO]],CADASTRO!$B$2:$C$393,2,0),"")</f>
        <v/>
      </c>
      <c r="C964" s="201">
        <f>'CURVA ABC'!B968</f>
        <v>0</v>
      </c>
      <c r="D964" s="197">
        <f>'CURVA ABC'!C968</f>
        <v>0</v>
      </c>
      <c r="E964" s="197">
        <f>'CURVA ABC'!D968</f>
        <v>0</v>
      </c>
      <c r="F964" s="198">
        <f>IFERROR(Tabela5[[#This Row],[VALOR]]/'CURVA ABC'!$C$2,0)</f>
        <v>0</v>
      </c>
      <c r="G964" s="198">
        <f>'CURVA ABC'!E968</f>
        <v>0</v>
      </c>
      <c r="H964" s="199" t="str">
        <f>'CURVA ABC'!F968</f>
        <v/>
      </c>
      <c r="I964" s="199" t="e">
        <f>VLOOKUP(Tabela5[[#This Row],[PRODUTO]],'CURVA ABC'!$H$10:$M$404,2,0)</f>
        <v>#N/A</v>
      </c>
      <c r="J964" s="197" t="e">
        <f>VLOOKUP(Tabela5[[#This Row],[PRODUTO]],'CURVA ABC'!$H$10:$M$404,3,0)</f>
        <v>#N/A</v>
      </c>
      <c r="K964" s="197" t="e">
        <f>VLOOKUP(Tabela5[[#This Row],[PRODUTO]],'CURVA ABC'!$H$10:$M$404,4,0)</f>
        <v>#N/A</v>
      </c>
      <c r="L964" s="198">
        <f>IFERROR(Tabela5[[#This Row],[VALOR.]]/'CURVA ABC'!$J$2,0)</f>
        <v>0</v>
      </c>
      <c r="M964" s="198" t="e">
        <f>VLOOKUP(Tabela5[[#This Row],[PRODUTO]],'CURVA ABC'!$H$10:$M$404,5,0)</f>
        <v>#N/A</v>
      </c>
      <c r="N964" s="199" t="e">
        <f>VLOOKUP(Tabela5[[#This Row],[PRODUTO]],'CURVA ABC'!$H$10:$M$404,6,0)</f>
        <v>#N/A</v>
      </c>
      <c r="O964" s="197" t="e">
        <f>IF(AND(COMPARATIVO!$H964="",COMPARATIVO!$N964=""),"",IF(COMPARATIVO!$H964=COMPARATIVO!$N964,"EQUILIBRADO",IF(AND(COMPARATIVO!$H964="A",COMPARATIVO!$N964="B"),"GIRO BAIXO",IF(AND(COMPARATIVO!$H964="A",COMPARATIVO!$N964="C"),"GIRO MUITO BAIXO",IF(AND(COMPARATIVO!$H964="B",COMPARATIVO!$N964="A"),"GIRO ALTO",IF(AND(COMPARATIVO!$H964="B",COMPARATIVO!$N964="C"),"GIRO BAIXO",IF(AND(COMPARATIVO!$H964="C",COMPARATIVO!$N964="A"),"GIRO MUITO ALTO",IF(AND(COMPARATIVO!$H964="C",COMPARATIVO!$N964="B"),"GIRO ALTO",""))))))))</f>
        <v>#N/A</v>
      </c>
    </row>
    <row r="965" spans="1:15" x14ac:dyDescent="0.25">
      <c r="A965" s="200">
        <f>'CURVA ABC'!A969</f>
        <v>0</v>
      </c>
      <c r="B965" s="200" t="str">
        <f>IFERROR(VLOOKUP(Tabela5[[#This Row],[PRODUTO]],CADASTRO!$B$2:$C$393,2,0),"")</f>
        <v/>
      </c>
      <c r="C965" s="200">
        <f>'CURVA ABC'!B969</f>
        <v>0</v>
      </c>
      <c r="D965" s="194">
        <f>'CURVA ABC'!C969</f>
        <v>0</v>
      </c>
      <c r="E965" s="194">
        <f>'CURVA ABC'!D969</f>
        <v>0</v>
      </c>
      <c r="F965" s="195">
        <f>IFERROR(Tabela5[[#This Row],[VALOR]]/'CURVA ABC'!$C$2,0)</f>
        <v>0</v>
      </c>
      <c r="G965" s="195">
        <f>'CURVA ABC'!E969</f>
        <v>0</v>
      </c>
      <c r="H965" s="196" t="str">
        <f>'CURVA ABC'!F969</f>
        <v/>
      </c>
      <c r="I965" s="196" t="e">
        <f>VLOOKUP(Tabela5[[#This Row],[PRODUTO]],'CURVA ABC'!$H$10:$M$404,2,0)</f>
        <v>#N/A</v>
      </c>
      <c r="J965" s="194" t="e">
        <f>VLOOKUP(Tabela5[[#This Row],[PRODUTO]],'CURVA ABC'!$H$10:$M$404,3,0)</f>
        <v>#N/A</v>
      </c>
      <c r="K965" s="194" t="e">
        <f>VLOOKUP(Tabela5[[#This Row],[PRODUTO]],'CURVA ABC'!$H$10:$M$404,4,0)</f>
        <v>#N/A</v>
      </c>
      <c r="L965" s="195">
        <f>IFERROR(Tabela5[[#This Row],[VALOR.]]/'CURVA ABC'!$J$2,0)</f>
        <v>0</v>
      </c>
      <c r="M965" s="195" t="e">
        <f>VLOOKUP(Tabela5[[#This Row],[PRODUTO]],'CURVA ABC'!$H$10:$M$404,5,0)</f>
        <v>#N/A</v>
      </c>
      <c r="N965" s="196" t="e">
        <f>VLOOKUP(Tabela5[[#This Row],[PRODUTO]],'CURVA ABC'!$H$10:$M$404,6,0)</f>
        <v>#N/A</v>
      </c>
      <c r="O965" s="194" t="e">
        <f>IF(AND(COMPARATIVO!$H965="",COMPARATIVO!$N965=""),"",IF(COMPARATIVO!$H965=COMPARATIVO!$N965,"EQUILIBRADO",IF(AND(COMPARATIVO!$H965="A",COMPARATIVO!$N965="B"),"GIRO BAIXO",IF(AND(COMPARATIVO!$H965="A",COMPARATIVO!$N965="C"),"GIRO MUITO BAIXO",IF(AND(COMPARATIVO!$H965="B",COMPARATIVO!$N965="A"),"GIRO ALTO",IF(AND(COMPARATIVO!$H965="B",COMPARATIVO!$N965="C"),"GIRO BAIXO",IF(AND(COMPARATIVO!$H965="C",COMPARATIVO!$N965="A"),"GIRO MUITO ALTO",IF(AND(COMPARATIVO!$H965="C",COMPARATIVO!$N965="B"),"GIRO ALTO",""))))))))</f>
        <v>#N/A</v>
      </c>
    </row>
    <row r="966" spans="1:15" x14ac:dyDescent="0.25">
      <c r="A966" s="201">
        <f>'CURVA ABC'!A970</f>
        <v>0</v>
      </c>
      <c r="B966" s="201" t="str">
        <f>IFERROR(VLOOKUP(Tabela5[[#This Row],[PRODUTO]],CADASTRO!$B$2:$C$393,2,0),"")</f>
        <v/>
      </c>
      <c r="C966" s="201">
        <f>'CURVA ABC'!B970</f>
        <v>0</v>
      </c>
      <c r="D966" s="197">
        <f>'CURVA ABC'!C970</f>
        <v>0</v>
      </c>
      <c r="E966" s="197">
        <f>'CURVA ABC'!D970</f>
        <v>0</v>
      </c>
      <c r="F966" s="198">
        <f>IFERROR(Tabela5[[#This Row],[VALOR]]/'CURVA ABC'!$C$2,0)</f>
        <v>0</v>
      </c>
      <c r="G966" s="198">
        <f>'CURVA ABC'!E970</f>
        <v>0</v>
      </c>
      <c r="H966" s="199" t="str">
        <f>'CURVA ABC'!F970</f>
        <v/>
      </c>
      <c r="I966" s="199" t="e">
        <f>VLOOKUP(Tabela5[[#This Row],[PRODUTO]],'CURVA ABC'!$H$10:$M$404,2,0)</f>
        <v>#N/A</v>
      </c>
      <c r="J966" s="197" t="e">
        <f>VLOOKUP(Tabela5[[#This Row],[PRODUTO]],'CURVA ABC'!$H$10:$M$404,3,0)</f>
        <v>#N/A</v>
      </c>
      <c r="K966" s="197" t="e">
        <f>VLOOKUP(Tabela5[[#This Row],[PRODUTO]],'CURVA ABC'!$H$10:$M$404,4,0)</f>
        <v>#N/A</v>
      </c>
      <c r="L966" s="198">
        <f>IFERROR(Tabela5[[#This Row],[VALOR.]]/'CURVA ABC'!$J$2,0)</f>
        <v>0</v>
      </c>
      <c r="M966" s="198" t="e">
        <f>VLOOKUP(Tabela5[[#This Row],[PRODUTO]],'CURVA ABC'!$H$10:$M$404,5,0)</f>
        <v>#N/A</v>
      </c>
      <c r="N966" s="199" t="e">
        <f>VLOOKUP(Tabela5[[#This Row],[PRODUTO]],'CURVA ABC'!$H$10:$M$404,6,0)</f>
        <v>#N/A</v>
      </c>
      <c r="O966" s="197" t="e">
        <f>IF(AND(COMPARATIVO!$H966="",COMPARATIVO!$N966=""),"",IF(COMPARATIVO!$H966=COMPARATIVO!$N966,"EQUILIBRADO",IF(AND(COMPARATIVO!$H966="A",COMPARATIVO!$N966="B"),"GIRO BAIXO",IF(AND(COMPARATIVO!$H966="A",COMPARATIVO!$N966="C"),"GIRO MUITO BAIXO",IF(AND(COMPARATIVO!$H966="B",COMPARATIVO!$N966="A"),"GIRO ALTO",IF(AND(COMPARATIVO!$H966="B",COMPARATIVO!$N966="C"),"GIRO BAIXO",IF(AND(COMPARATIVO!$H966="C",COMPARATIVO!$N966="A"),"GIRO MUITO ALTO",IF(AND(COMPARATIVO!$H966="C",COMPARATIVO!$N966="B"),"GIRO ALTO",""))))))))</f>
        <v>#N/A</v>
      </c>
    </row>
    <row r="967" spans="1:15" x14ac:dyDescent="0.25">
      <c r="A967" s="200">
        <f>'CURVA ABC'!A971</f>
        <v>0</v>
      </c>
      <c r="B967" s="200" t="str">
        <f>IFERROR(VLOOKUP(Tabela5[[#This Row],[PRODUTO]],CADASTRO!$B$2:$C$393,2,0),"")</f>
        <v/>
      </c>
      <c r="C967" s="200">
        <f>'CURVA ABC'!B971</f>
        <v>0</v>
      </c>
      <c r="D967" s="194">
        <f>'CURVA ABC'!C971</f>
        <v>0</v>
      </c>
      <c r="E967" s="194">
        <f>'CURVA ABC'!D971</f>
        <v>0</v>
      </c>
      <c r="F967" s="195">
        <f>IFERROR(Tabela5[[#This Row],[VALOR]]/'CURVA ABC'!$C$2,0)</f>
        <v>0</v>
      </c>
      <c r="G967" s="195">
        <f>'CURVA ABC'!E971</f>
        <v>0</v>
      </c>
      <c r="H967" s="196" t="str">
        <f>'CURVA ABC'!F971</f>
        <v/>
      </c>
      <c r="I967" s="196" t="e">
        <f>VLOOKUP(Tabela5[[#This Row],[PRODUTO]],'CURVA ABC'!$H$10:$M$404,2,0)</f>
        <v>#N/A</v>
      </c>
      <c r="J967" s="194" t="e">
        <f>VLOOKUP(Tabela5[[#This Row],[PRODUTO]],'CURVA ABC'!$H$10:$M$404,3,0)</f>
        <v>#N/A</v>
      </c>
      <c r="K967" s="194" t="e">
        <f>VLOOKUP(Tabela5[[#This Row],[PRODUTO]],'CURVA ABC'!$H$10:$M$404,4,0)</f>
        <v>#N/A</v>
      </c>
      <c r="L967" s="195">
        <f>IFERROR(Tabela5[[#This Row],[VALOR.]]/'CURVA ABC'!$J$2,0)</f>
        <v>0</v>
      </c>
      <c r="M967" s="195" t="e">
        <f>VLOOKUP(Tabela5[[#This Row],[PRODUTO]],'CURVA ABC'!$H$10:$M$404,5,0)</f>
        <v>#N/A</v>
      </c>
      <c r="N967" s="196" t="e">
        <f>VLOOKUP(Tabela5[[#This Row],[PRODUTO]],'CURVA ABC'!$H$10:$M$404,6,0)</f>
        <v>#N/A</v>
      </c>
      <c r="O967" s="194" t="e">
        <f>IF(AND(COMPARATIVO!$H967="",COMPARATIVO!$N967=""),"",IF(COMPARATIVO!$H967=COMPARATIVO!$N967,"EQUILIBRADO",IF(AND(COMPARATIVO!$H967="A",COMPARATIVO!$N967="B"),"GIRO BAIXO",IF(AND(COMPARATIVO!$H967="A",COMPARATIVO!$N967="C"),"GIRO MUITO BAIXO",IF(AND(COMPARATIVO!$H967="B",COMPARATIVO!$N967="A"),"GIRO ALTO",IF(AND(COMPARATIVO!$H967="B",COMPARATIVO!$N967="C"),"GIRO BAIXO",IF(AND(COMPARATIVO!$H967="C",COMPARATIVO!$N967="A"),"GIRO MUITO ALTO",IF(AND(COMPARATIVO!$H967="C",COMPARATIVO!$N967="B"),"GIRO ALTO",""))))))))</f>
        <v>#N/A</v>
      </c>
    </row>
    <row r="968" spans="1:15" x14ac:dyDescent="0.25">
      <c r="A968" s="201">
        <f>'CURVA ABC'!A972</f>
        <v>0</v>
      </c>
      <c r="B968" s="201" t="str">
        <f>IFERROR(VLOOKUP(Tabela5[[#This Row],[PRODUTO]],CADASTRO!$B$2:$C$393,2,0),"")</f>
        <v/>
      </c>
      <c r="C968" s="201">
        <f>'CURVA ABC'!B972</f>
        <v>0</v>
      </c>
      <c r="D968" s="197">
        <f>'CURVA ABC'!C972</f>
        <v>0</v>
      </c>
      <c r="E968" s="197">
        <f>'CURVA ABC'!D972</f>
        <v>0</v>
      </c>
      <c r="F968" s="198">
        <f>IFERROR(Tabela5[[#This Row],[VALOR]]/'CURVA ABC'!$C$2,0)</f>
        <v>0</v>
      </c>
      <c r="G968" s="198">
        <f>'CURVA ABC'!E972</f>
        <v>0</v>
      </c>
      <c r="H968" s="199" t="str">
        <f>'CURVA ABC'!F972</f>
        <v/>
      </c>
      <c r="I968" s="199" t="e">
        <f>VLOOKUP(Tabela5[[#This Row],[PRODUTO]],'CURVA ABC'!$H$10:$M$404,2,0)</f>
        <v>#N/A</v>
      </c>
      <c r="J968" s="197" t="e">
        <f>VLOOKUP(Tabela5[[#This Row],[PRODUTO]],'CURVA ABC'!$H$10:$M$404,3,0)</f>
        <v>#N/A</v>
      </c>
      <c r="K968" s="197" t="e">
        <f>VLOOKUP(Tabela5[[#This Row],[PRODUTO]],'CURVA ABC'!$H$10:$M$404,4,0)</f>
        <v>#N/A</v>
      </c>
      <c r="L968" s="198">
        <f>IFERROR(Tabela5[[#This Row],[VALOR.]]/'CURVA ABC'!$J$2,0)</f>
        <v>0</v>
      </c>
      <c r="M968" s="198" t="e">
        <f>VLOOKUP(Tabela5[[#This Row],[PRODUTO]],'CURVA ABC'!$H$10:$M$404,5,0)</f>
        <v>#N/A</v>
      </c>
      <c r="N968" s="199" t="e">
        <f>VLOOKUP(Tabela5[[#This Row],[PRODUTO]],'CURVA ABC'!$H$10:$M$404,6,0)</f>
        <v>#N/A</v>
      </c>
      <c r="O968" s="197" t="e">
        <f>IF(AND(COMPARATIVO!$H968="",COMPARATIVO!$N968=""),"",IF(COMPARATIVO!$H968=COMPARATIVO!$N968,"EQUILIBRADO",IF(AND(COMPARATIVO!$H968="A",COMPARATIVO!$N968="B"),"GIRO BAIXO",IF(AND(COMPARATIVO!$H968="A",COMPARATIVO!$N968="C"),"GIRO MUITO BAIXO",IF(AND(COMPARATIVO!$H968="B",COMPARATIVO!$N968="A"),"GIRO ALTO",IF(AND(COMPARATIVO!$H968="B",COMPARATIVO!$N968="C"),"GIRO BAIXO",IF(AND(COMPARATIVO!$H968="C",COMPARATIVO!$N968="A"),"GIRO MUITO ALTO",IF(AND(COMPARATIVO!$H968="C",COMPARATIVO!$N968="B"),"GIRO ALTO",""))))))))</f>
        <v>#N/A</v>
      </c>
    </row>
    <row r="969" spans="1:15" x14ac:dyDescent="0.25">
      <c r="A969" s="200">
        <f>'CURVA ABC'!A973</f>
        <v>0</v>
      </c>
      <c r="B969" s="200" t="str">
        <f>IFERROR(VLOOKUP(Tabela5[[#This Row],[PRODUTO]],CADASTRO!$B$2:$C$393,2,0),"")</f>
        <v/>
      </c>
      <c r="C969" s="200">
        <f>'CURVA ABC'!B973</f>
        <v>0</v>
      </c>
      <c r="D969" s="194">
        <f>'CURVA ABC'!C973</f>
        <v>0</v>
      </c>
      <c r="E969" s="194">
        <f>'CURVA ABC'!D973</f>
        <v>0</v>
      </c>
      <c r="F969" s="195">
        <f>IFERROR(Tabela5[[#This Row],[VALOR]]/'CURVA ABC'!$C$2,0)</f>
        <v>0</v>
      </c>
      <c r="G969" s="195">
        <f>'CURVA ABC'!E973</f>
        <v>0</v>
      </c>
      <c r="H969" s="196" t="str">
        <f>'CURVA ABC'!F973</f>
        <v/>
      </c>
      <c r="I969" s="196" t="e">
        <f>VLOOKUP(Tabela5[[#This Row],[PRODUTO]],'CURVA ABC'!$H$10:$M$404,2,0)</f>
        <v>#N/A</v>
      </c>
      <c r="J969" s="194" t="e">
        <f>VLOOKUP(Tabela5[[#This Row],[PRODUTO]],'CURVA ABC'!$H$10:$M$404,3,0)</f>
        <v>#N/A</v>
      </c>
      <c r="K969" s="194" t="e">
        <f>VLOOKUP(Tabela5[[#This Row],[PRODUTO]],'CURVA ABC'!$H$10:$M$404,4,0)</f>
        <v>#N/A</v>
      </c>
      <c r="L969" s="195">
        <f>IFERROR(Tabela5[[#This Row],[VALOR.]]/'CURVA ABC'!$J$2,0)</f>
        <v>0</v>
      </c>
      <c r="M969" s="195" t="e">
        <f>VLOOKUP(Tabela5[[#This Row],[PRODUTO]],'CURVA ABC'!$H$10:$M$404,5,0)</f>
        <v>#N/A</v>
      </c>
      <c r="N969" s="196" t="e">
        <f>VLOOKUP(Tabela5[[#This Row],[PRODUTO]],'CURVA ABC'!$H$10:$M$404,6,0)</f>
        <v>#N/A</v>
      </c>
      <c r="O969" s="194" t="e">
        <f>IF(AND(COMPARATIVO!$H969="",COMPARATIVO!$N969=""),"",IF(COMPARATIVO!$H969=COMPARATIVO!$N969,"EQUILIBRADO",IF(AND(COMPARATIVO!$H969="A",COMPARATIVO!$N969="B"),"GIRO BAIXO",IF(AND(COMPARATIVO!$H969="A",COMPARATIVO!$N969="C"),"GIRO MUITO BAIXO",IF(AND(COMPARATIVO!$H969="B",COMPARATIVO!$N969="A"),"GIRO ALTO",IF(AND(COMPARATIVO!$H969="B",COMPARATIVO!$N969="C"),"GIRO BAIXO",IF(AND(COMPARATIVO!$H969="C",COMPARATIVO!$N969="A"),"GIRO MUITO ALTO",IF(AND(COMPARATIVO!$H969="C",COMPARATIVO!$N969="B"),"GIRO ALTO",""))))))))</f>
        <v>#N/A</v>
      </c>
    </row>
    <row r="970" spans="1:15" x14ac:dyDescent="0.25">
      <c r="A970" s="201">
        <f>'CURVA ABC'!A974</f>
        <v>0</v>
      </c>
      <c r="B970" s="201" t="str">
        <f>IFERROR(VLOOKUP(Tabela5[[#This Row],[PRODUTO]],CADASTRO!$B$2:$C$393,2,0),"")</f>
        <v/>
      </c>
      <c r="C970" s="201">
        <f>'CURVA ABC'!B974</f>
        <v>0</v>
      </c>
      <c r="D970" s="197">
        <f>'CURVA ABC'!C974</f>
        <v>0</v>
      </c>
      <c r="E970" s="197">
        <f>'CURVA ABC'!D974</f>
        <v>0</v>
      </c>
      <c r="F970" s="198">
        <f>IFERROR(Tabela5[[#This Row],[VALOR]]/'CURVA ABC'!$C$2,0)</f>
        <v>0</v>
      </c>
      <c r="G970" s="198">
        <f>'CURVA ABC'!E974</f>
        <v>0</v>
      </c>
      <c r="H970" s="199" t="str">
        <f>'CURVA ABC'!F974</f>
        <v/>
      </c>
      <c r="I970" s="199" t="e">
        <f>VLOOKUP(Tabela5[[#This Row],[PRODUTO]],'CURVA ABC'!$H$10:$M$404,2,0)</f>
        <v>#N/A</v>
      </c>
      <c r="J970" s="197" t="e">
        <f>VLOOKUP(Tabela5[[#This Row],[PRODUTO]],'CURVA ABC'!$H$10:$M$404,3,0)</f>
        <v>#N/A</v>
      </c>
      <c r="K970" s="197" t="e">
        <f>VLOOKUP(Tabela5[[#This Row],[PRODUTO]],'CURVA ABC'!$H$10:$M$404,4,0)</f>
        <v>#N/A</v>
      </c>
      <c r="L970" s="198">
        <f>IFERROR(Tabela5[[#This Row],[VALOR.]]/'CURVA ABC'!$J$2,0)</f>
        <v>0</v>
      </c>
      <c r="M970" s="198" t="e">
        <f>VLOOKUP(Tabela5[[#This Row],[PRODUTO]],'CURVA ABC'!$H$10:$M$404,5,0)</f>
        <v>#N/A</v>
      </c>
      <c r="N970" s="199" t="e">
        <f>VLOOKUP(Tabela5[[#This Row],[PRODUTO]],'CURVA ABC'!$H$10:$M$404,6,0)</f>
        <v>#N/A</v>
      </c>
      <c r="O970" s="197" t="e">
        <f>IF(AND(COMPARATIVO!$H970="",COMPARATIVO!$N970=""),"",IF(COMPARATIVO!$H970=COMPARATIVO!$N970,"EQUILIBRADO",IF(AND(COMPARATIVO!$H970="A",COMPARATIVO!$N970="B"),"GIRO BAIXO",IF(AND(COMPARATIVO!$H970="A",COMPARATIVO!$N970="C"),"GIRO MUITO BAIXO",IF(AND(COMPARATIVO!$H970="B",COMPARATIVO!$N970="A"),"GIRO ALTO",IF(AND(COMPARATIVO!$H970="B",COMPARATIVO!$N970="C"),"GIRO BAIXO",IF(AND(COMPARATIVO!$H970="C",COMPARATIVO!$N970="A"),"GIRO MUITO ALTO",IF(AND(COMPARATIVO!$H970="C",COMPARATIVO!$N970="B"),"GIRO ALTO",""))))))))</f>
        <v>#N/A</v>
      </c>
    </row>
    <row r="971" spans="1:15" x14ac:dyDescent="0.25">
      <c r="A971" s="200">
        <f>'CURVA ABC'!A975</f>
        <v>0</v>
      </c>
      <c r="B971" s="200" t="str">
        <f>IFERROR(VLOOKUP(Tabela5[[#This Row],[PRODUTO]],CADASTRO!$B$2:$C$393,2,0),"")</f>
        <v/>
      </c>
      <c r="C971" s="200">
        <f>'CURVA ABC'!B975</f>
        <v>0</v>
      </c>
      <c r="D971" s="194">
        <f>'CURVA ABC'!C975</f>
        <v>0</v>
      </c>
      <c r="E971" s="194">
        <f>'CURVA ABC'!D975</f>
        <v>0</v>
      </c>
      <c r="F971" s="195">
        <f>IFERROR(Tabela5[[#This Row],[VALOR]]/'CURVA ABC'!$C$2,0)</f>
        <v>0</v>
      </c>
      <c r="G971" s="195">
        <f>'CURVA ABC'!E975</f>
        <v>0</v>
      </c>
      <c r="H971" s="196" t="str">
        <f>'CURVA ABC'!F975</f>
        <v/>
      </c>
      <c r="I971" s="196" t="e">
        <f>VLOOKUP(Tabela5[[#This Row],[PRODUTO]],'CURVA ABC'!$H$10:$M$404,2,0)</f>
        <v>#N/A</v>
      </c>
      <c r="J971" s="194" t="e">
        <f>VLOOKUP(Tabela5[[#This Row],[PRODUTO]],'CURVA ABC'!$H$10:$M$404,3,0)</f>
        <v>#N/A</v>
      </c>
      <c r="K971" s="194" t="e">
        <f>VLOOKUP(Tabela5[[#This Row],[PRODUTO]],'CURVA ABC'!$H$10:$M$404,4,0)</f>
        <v>#N/A</v>
      </c>
      <c r="L971" s="195">
        <f>IFERROR(Tabela5[[#This Row],[VALOR.]]/'CURVA ABC'!$J$2,0)</f>
        <v>0</v>
      </c>
      <c r="M971" s="195" t="e">
        <f>VLOOKUP(Tabela5[[#This Row],[PRODUTO]],'CURVA ABC'!$H$10:$M$404,5,0)</f>
        <v>#N/A</v>
      </c>
      <c r="N971" s="196" t="e">
        <f>VLOOKUP(Tabela5[[#This Row],[PRODUTO]],'CURVA ABC'!$H$10:$M$404,6,0)</f>
        <v>#N/A</v>
      </c>
      <c r="O971" s="194" t="e">
        <f>IF(AND(COMPARATIVO!$H971="",COMPARATIVO!$N971=""),"",IF(COMPARATIVO!$H971=COMPARATIVO!$N971,"EQUILIBRADO",IF(AND(COMPARATIVO!$H971="A",COMPARATIVO!$N971="B"),"GIRO BAIXO",IF(AND(COMPARATIVO!$H971="A",COMPARATIVO!$N971="C"),"GIRO MUITO BAIXO",IF(AND(COMPARATIVO!$H971="B",COMPARATIVO!$N971="A"),"GIRO ALTO",IF(AND(COMPARATIVO!$H971="B",COMPARATIVO!$N971="C"),"GIRO BAIXO",IF(AND(COMPARATIVO!$H971="C",COMPARATIVO!$N971="A"),"GIRO MUITO ALTO",IF(AND(COMPARATIVO!$H971="C",COMPARATIVO!$N971="B"),"GIRO ALTO",""))))))))</f>
        <v>#N/A</v>
      </c>
    </row>
    <row r="972" spans="1:15" x14ac:dyDescent="0.25">
      <c r="A972" s="201">
        <f>'CURVA ABC'!A976</f>
        <v>0</v>
      </c>
      <c r="B972" s="201" t="str">
        <f>IFERROR(VLOOKUP(Tabela5[[#This Row],[PRODUTO]],CADASTRO!$B$2:$C$393,2,0),"")</f>
        <v/>
      </c>
      <c r="C972" s="201">
        <f>'CURVA ABC'!B976</f>
        <v>0</v>
      </c>
      <c r="D972" s="197">
        <f>'CURVA ABC'!C976</f>
        <v>0</v>
      </c>
      <c r="E972" s="197">
        <f>'CURVA ABC'!D976</f>
        <v>0</v>
      </c>
      <c r="F972" s="198">
        <f>IFERROR(Tabela5[[#This Row],[VALOR]]/'CURVA ABC'!$C$2,0)</f>
        <v>0</v>
      </c>
      <c r="G972" s="198">
        <f>'CURVA ABC'!E976</f>
        <v>0</v>
      </c>
      <c r="H972" s="199" t="str">
        <f>'CURVA ABC'!F976</f>
        <v/>
      </c>
      <c r="I972" s="199" t="e">
        <f>VLOOKUP(Tabela5[[#This Row],[PRODUTO]],'CURVA ABC'!$H$10:$M$404,2,0)</f>
        <v>#N/A</v>
      </c>
      <c r="J972" s="197" t="e">
        <f>VLOOKUP(Tabela5[[#This Row],[PRODUTO]],'CURVA ABC'!$H$10:$M$404,3,0)</f>
        <v>#N/A</v>
      </c>
      <c r="K972" s="197" t="e">
        <f>VLOOKUP(Tabela5[[#This Row],[PRODUTO]],'CURVA ABC'!$H$10:$M$404,4,0)</f>
        <v>#N/A</v>
      </c>
      <c r="L972" s="198">
        <f>IFERROR(Tabela5[[#This Row],[VALOR.]]/'CURVA ABC'!$J$2,0)</f>
        <v>0</v>
      </c>
      <c r="M972" s="198" t="e">
        <f>VLOOKUP(Tabela5[[#This Row],[PRODUTO]],'CURVA ABC'!$H$10:$M$404,5,0)</f>
        <v>#N/A</v>
      </c>
      <c r="N972" s="199" t="e">
        <f>VLOOKUP(Tabela5[[#This Row],[PRODUTO]],'CURVA ABC'!$H$10:$M$404,6,0)</f>
        <v>#N/A</v>
      </c>
      <c r="O972" s="197" t="e">
        <f>IF(AND(COMPARATIVO!$H972="",COMPARATIVO!$N972=""),"",IF(COMPARATIVO!$H972=COMPARATIVO!$N972,"EQUILIBRADO",IF(AND(COMPARATIVO!$H972="A",COMPARATIVO!$N972="B"),"GIRO BAIXO",IF(AND(COMPARATIVO!$H972="A",COMPARATIVO!$N972="C"),"GIRO MUITO BAIXO",IF(AND(COMPARATIVO!$H972="B",COMPARATIVO!$N972="A"),"GIRO ALTO",IF(AND(COMPARATIVO!$H972="B",COMPARATIVO!$N972="C"),"GIRO BAIXO",IF(AND(COMPARATIVO!$H972="C",COMPARATIVO!$N972="A"),"GIRO MUITO ALTO",IF(AND(COMPARATIVO!$H972="C",COMPARATIVO!$N972="B"),"GIRO ALTO",""))))))))</f>
        <v>#N/A</v>
      </c>
    </row>
    <row r="973" spans="1:15" x14ac:dyDescent="0.25">
      <c r="A973" s="200">
        <f>'CURVA ABC'!A977</f>
        <v>0</v>
      </c>
      <c r="B973" s="200" t="str">
        <f>IFERROR(VLOOKUP(Tabela5[[#This Row],[PRODUTO]],CADASTRO!$B$2:$C$393,2,0),"")</f>
        <v/>
      </c>
      <c r="C973" s="200">
        <f>'CURVA ABC'!B977</f>
        <v>0</v>
      </c>
      <c r="D973" s="194">
        <f>'CURVA ABC'!C977</f>
        <v>0</v>
      </c>
      <c r="E973" s="194">
        <f>'CURVA ABC'!D977</f>
        <v>0</v>
      </c>
      <c r="F973" s="195">
        <f>IFERROR(Tabela5[[#This Row],[VALOR]]/'CURVA ABC'!$C$2,0)</f>
        <v>0</v>
      </c>
      <c r="G973" s="195">
        <f>'CURVA ABC'!E977</f>
        <v>0</v>
      </c>
      <c r="H973" s="196" t="str">
        <f>'CURVA ABC'!F977</f>
        <v/>
      </c>
      <c r="I973" s="196" t="e">
        <f>VLOOKUP(Tabela5[[#This Row],[PRODUTO]],'CURVA ABC'!$H$10:$M$404,2,0)</f>
        <v>#N/A</v>
      </c>
      <c r="J973" s="194" t="e">
        <f>VLOOKUP(Tabela5[[#This Row],[PRODUTO]],'CURVA ABC'!$H$10:$M$404,3,0)</f>
        <v>#N/A</v>
      </c>
      <c r="K973" s="194" t="e">
        <f>VLOOKUP(Tabela5[[#This Row],[PRODUTO]],'CURVA ABC'!$H$10:$M$404,4,0)</f>
        <v>#N/A</v>
      </c>
      <c r="L973" s="195">
        <f>IFERROR(Tabela5[[#This Row],[VALOR.]]/'CURVA ABC'!$J$2,0)</f>
        <v>0</v>
      </c>
      <c r="M973" s="195" t="e">
        <f>VLOOKUP(Tabela5[[#This Row],[PRODUTO]],'CURVA ABC'!$H$10:$M$404,5,0)</f>
        <v>#N/A</v>
      </c>
      <c r="N973" s="196" t="e">
        <f>VLOOKUP(Tabela5[[#This Row],[PRODUTO]],'CURVA ABC'!$H$10:$M$404,6,0)</f>
        <v>#N/A</v>
      </c>
      <c r="O973" s="194" t="e">
        <f>IF(AND(COMPARATIVO!$H973="",COMPARATIVO!$N973=""),"",IF(COMPARATIVO!$H973=COMPARATIVO!$N973,"EQUILIBRADO",IF(AND(COMPARATIVO!$H973="A",COMPARATIVO!$N973="B"),"GIRO BAIXO",IF(AND(COMPARATIVO!$H973="A",COMPARATIVO!$N973="C"),"GIRO MUITO BAIXO",IF(AND(COMPARATIVO!$H973="B",COMPARATIVO!$N973="A"),"GIRO ALTO",IF(AND(COMPARATIVO!$H973="B",COMPARATIVO!$N973="C"),"GIRO BAIXO",IF(AND(COMPARATIVO!$H973="C",COMPARATIVO!$N973="A"),"GIRO MUITO ALTO",IF(AND(COMPARATIVO!$H973="C",COMPARATIVO!$N973="B"),"GIRO ALTO",""))))))))</f>
        <v>#N/A</v>
      </c>
    </row>
    <row r="974" spans="1:15" x14ac:dyDescent="0.25">
      <c r="A974" s="201">
        <f>'CURVA ABC'!A978</f>
        <v>0</v>
      </c>
      <c r="B974" s="201" t="str">
        <f>IFERROR(VLOOKUP(Tabela5[[#This Row],[PRODUTO]],CADASTRO!$B$2:$C$393,2,0),"")</f>
        <v/>
      </c>
      <c r="C974" s="201">
        <f>'CURVA ABC'!B978</f>
        <v>0</v>
      </c>
      <c r="D974" s="197">
        <f>'CURVA ABC'!C978</f>
        <v>0</v>
      </c>
      <c r="E974" s="197">
        <f>'CURVA ABC'!D978</f>
        <v>0</v>
      </c>
      <c r="F974" s="198">
        <f>IFERROR(Tabela5[[#This Row],[VALOR]]/'CURVA ABC'!$C$2,0)</f>
        <v>0</v>
      </c>
      <c r="G974" s="198">
        <f>'CURVA ABC'!E978</f>
        <v>0</v>
      </c>
      <c r="H974" s="199" t="str">
        <f>'CURVA ABC'!F978</f>
        <v/>
      </c>
      <c r="I974" s="199" t="e">
        <f>VLOOKUP(Tabela5[[#This Row],[PRODUTO]],'CURVA ABC'!$H$10:$M$404,2,0)</f>
        <v>#N/A</v>
      </c>
      <c r="J974" s="197" t="e">
        <f>VLOOKUP(Tabela5[[#This Row],[PRODUTO]],'CURVA ABC'!$H$10:$M$404,3,0)</f>
        <v>#N/A</v>
      </c>
      <c r="K974" s="197" t="e">
        <f>VLOOKUP(Tabela5[[#This Row],[PRODUTO]],'CURVA ABC'!$H$10:$M$404,4,0)</f>
        <v>#N/A</v>
      </c>
      <c r="L974" s="198">
        <f>IFERROR(Tabela5[[#This Row],[VALOR.]]/'CURVA ABC'!$J$2,0)</f>
        <v>0</v>
      </c>
      <c r="M974" s="198" t="e">
        <f>VLOOKUP(Tabela5[[#This Row],[PRODUTO]],'CURVA ABC'!$H$10:$M$404,5,0)</f>
        <v>#N/A</v>
      </c>
      <c r="N974" s="199" t="e">
        <f>VLOOKUP(Tabela5[[#This Row],[PRODUTO]],'CURVA ABC'!$H$10:$M$404,6,0)</f>
        <v>#N/A</v>
      </c>
      <c r="O974" s="197" t="e">
        <f>IF(AND(COMPARATIVO!$H974="",COMPARATIVO!$N974=""),"",IF(COMPARATIVO!$H974=COMPARATIVO!$N974,"EQUILIBRADO",IF(AND(COMPARATIVO!$H974="A",COMPARATIVO!$N974="B"),"GIRO BAIXO",IF(AND(COMPARATIVO!$H974="A",COMPARATIVO!$N974="C"),"GIRO MUITO BAIXO",IF(AND(COMPARATIVO!$H974="B",COMPARATIVO!$N974="A"),"GIRO ALTO",IF(AND(COMPARATIVO!$H974="B",COMPARATIVO!$N974="C"),"GIRO BAIXO",IF(AND(COMPARATIVO!$H974="C",COMPARATIVO!$N974="A"),"GIRO MUITO ALTO",IF(AND(COMPARATIVO!$H974="C",COMPARATIVO!$N974="B"),"GIRO ALTO",""))))))))</f>
        <v>#N/A</v>
      </c>
    </row>
    <row r="975" spans="1:15" x14ac:dyDescent="0.25">
      <c r="A975" s="200">
        <f>'CURVA ABC'!A979</f>
        <v>0</v>
      </c>
      <c r="B975" s="200" t="str">
        <f>IFERROR(VLOOKUP(Tabela5[[#This Row],[PRODUTO]],CADASTRO!$B$2:$C$393,2,0),"")</f>
        <v/>
      </c>
      <c r="C975" s="200">
        <f>'CURVA ABC'!B979</f>
        <v>0</v>
      </c>
      <c r="D975" s="194">
        <f>'CURVA ABC'!C979</f>
        <v>0</v>
      </c>
      <c r="E975" s="194">
        <f>'CURVA ABC'!D979</f>
        <v>0</v>
      </c>
      <c r="F975" s="195">
        <f>IFERROR(Tabela5[[#This Row],[VALOR]]/'CURVA ABC'!$C$2,0)</f>
        <v>0</v>
      </c>
      <c r="G975" s="195">
        <f>'CURVA ABC'!E979</f>
        <v>0</v>
      </c>
      <c r="H975" s="196" t="str">
        <f>'CURVA ABC'!F979</f>
        <v/>
      </c>
      <c r="I975" s="196" t="e">
        <f>VLOOKUP(Tabela5[[#This Row],[PRODUTO]],'CURVA ABC'!$H$10:$M$404,2,0)</f>
        <v>#N/A</v>
      </c>
      <c r="J975" s="194" t="e">
        <f>VLOOKUP(Tabela5[[#This Row],[PRODUTO]],'CURVA ABC'!$H$10:$M$404,3,0)</f>
        <v>#N/A</v>
      </c>
      <c r="K975" s="194" t="e">
        <f>VLOOKUP(Tabela5[[#This Row],[PRODUTO]],'CURVA ABC'!$H$10:$M$404,4,0)</f>
        <v>#N/A</v>
      </c>
      <c r="L975" s="195">
        <f>IFERROR(Tabela5[[#This Row],[VALOR.]]/'CURVA ABC'!$J$2,0)</f>
        <v>0</v>
      </c>
      <c r="M975" s="195" t="e">
        <f>VLOOKUP(Tabela5[[#This Row],[PRODUTO]],'CURVA ABC'!$H$10:$M$404,5,0)</f>
        <v>#N/A</v>
      </c>
      <c r="N975" s="196" t="e">
        <f>VLOOKUP(Tabela5[[#This Row],[PRODUTO]],'CURVA ABC'!$H$10:$M$404,6,0)</f>
        <v>#N/A</v>
      </c>
      <c r="O975" s="194" t="e">
        <f>IF(AND(COMPARATIVO!$H975="",COMPARATIVO!$N975=""),"",IF(COMPARATIVO!$H975=COMPARATIVO!$N975,"EQUILIBRADO",IF(AND(COMPARATIVO!$H975="A",COMPARATIVO!$N975="B"),"GIRO BAIXO",IF(AND(COMPARATIVO!$H975="A",COMPARATIVO!$N975="C"),"GIRO MUITO BAIXO",IF(AND(COMPARATIVO!$H975="B",COMPARATIVO!$N975="A"),"GIRO ALTO",IF(AND(COMPARATIVO!$H975="B",COMPARATIVO!$N975="C"),"GIRO BAIXO",IF(AND(COMPARATIVO!$H975="C",COMPARATIVO!$N975="A"),"GIRO MUITO ALTO",IF(AND(COMPARATIVO!$H975="C",COMPARATIVO!$N975="B"),"GIRO ALTO",""))))))))</f>
        <v>#N/A</v>
      </c>
    </row>
    <row r="976" spans="1:15" x14ac:dyDescent="0.25">
      <c r="A976" s="201">
        <f>'CURVA ABC'!A980</f>
        <v>0</v>
      </c>
      <c r="B976" s="201" t="str">
        <f>IFERROR(VLOOKUP(Tabela5[[#This Row],[PRODUTO]],CADASTRO!$B$2:$C$393,2,0),"")</f>
        <v/>
      </c>
      <c r="C976" s="201">
        <f>'CURVA ABC'!B980</f>
        <v>0</v>
      </c>
      <c r="D976" s="197">
        <f>'CURVA ABC'!C980</f>
        <v>0</v>
      </c>
      <c r="E976" s="197">
        <f>'CURVA ABC'!D980</f>
        <v>0</v>
      </c>
      <c r="F976" s="198">
        <f>IFERROR(Tabela5[[#This Row],[VALOR]]/'CURVA ABC'!$C$2,0)</f>
        <v>0</v>
      </c>
      <c r="G976" s="198">
        <f>'CURVA ABC'!E980</f>
        <v>0</v>
      </c>
      <c r="H976" s="199" t="str">
        <f>'CURVA ABC'!F980</f>
        <v/>
      </c>
      <c r="I976" s="199" t="e">
        <f>VLOOKUP(Tabela5[[#This Row],[PRODUTO]],'CURVA ABC'!$H$10:$M$404,2,0)</f>
        <v>#N/A</v>
      </c>
      <c r="J976" s="197" t="e">
        <f>VLOOKUP(Tabela5[[#This Row],[PRODUTO]],'CURVA ABC'!$H$10:$M$404,3,0)</f>
        <v>#N/A</v>
      </c>
      <c r="K976" s="197" t="e">
        <f>VLOOKUP(Tabela5[[#This Row],[PRODUTO]],'CURVA ABC'!$H$10:$M$404,4,0)</f>
        <v>#N/A</v>
      </c>
      <c r="L976" s="198">
        <f>IFERROR(Tabela5[[#This Row],[VALOR.]]/'CURVA ABC'!$J$2,0)</f>
        <v>0</v>
      </c>
      <c r="M976" s="198" t="e">
        <f>VLOOKUP(Tabela5[[#This Row],[PRODUTO]],'CURVA ABC'!$H$10:$M$404,5,0)</f>
        <v>#N/A</v>
      </c>
      <c r="N976" s="199" t="e">
        <f>VLOOKUP(Tabela5[[#This Row],[PRODUTO]],'CURVA ABC'!$H$10:$M$404,6,0)</f>
        <v>#N/A</v>
      </c>
      <c r="O976" s="197" t="e">
        <f>IF(AND(COMPARATIVO!$H976="",COMPARATIVO!$N976=""),"",IF(COMPARATIVO!$H976=COMPARATIVO!$N976,"EQUILIBRADO",IF(AND(COMPARATIVO!$H976="A",COMPARATIVO!$N976="B"),"GIRO BAIXO",IF(AND(COMPARATIVO!$H976="A",COMPARATIVO!$N976="C"),"GIRO MUITO BAIXO",IF(AND(COMPARATIVO!$H976="B",COMPARATIVO!$N976="A"),"GIRO ALTO",IF(AND(COMPARATIVO!$H976="B",COMPARATIVO!$N976="C"),"GIRO BAIXO",IF(AND(COMPARATIVO!$H976="C",COMPARATIVO!$N976="A"),"GIRO MUITO ALTO",IF(AND(COMPARATIVO!$H976="C",COMPARATIVO!$N976="B"),"GIRO ALTO",""))))))))</f>
        <v>#N/A</v>
      </c>
    </row>
    <row r="977" spans="1:15" x14ac:dyDescent="0.25">
      <c r="A977" s="200">
        <f>'CURVA ABC'!A981</f>
        <v>0</v>
      </c>
      <c r="B977" s="200" t="str">
        <f>IFERROR(VLOOKUP(Tabela5[[#This Row],[PRODUTO]],CADASTRO!$B$2:$C$393,2,0),"")</f>
        <v/>
      </c>
      <c r="C977" s="200">
        <f>'CURVA ABC'!B981</f>
        <v>0</v>
      </c>
      <c r="D977" s="194">
        <f>'CURVA ABC'!C981</f>
        <v>0</v>
      </c>
      <c r="E977" s="194">
        <f>'CURVA ABC'!D981</f>
        <v>0</v>
      </c>
      <c r="F977" s="195">
        <f>IFERROR(Tabela5[[#This Row],[VALOR]]/'CURVA ABC'!$C$2,0)</f>
        <v>0</v>
      </c>
      <c r="G977" s="195">
        <f>'CURVA ABC'!E981</f>
        <v>0</v>
      </c>
      <c r="H977" s="196" t="str">
        <f>'CURVA ABC'!F981</f>
        <v/>
      </c>
      <c r="I977" s="196" t="e">
        <f>VLOOKUP(Tabela5[[#This Row],[PRODUTO]],'CURVA ABC'!$H$10:$M$404,2,0)</f>
        <v>#N/A</v>
      </c>
      <c r="J977" s="194" t="e">
        <f>VLOOKUP(Tabela5[[#This Row],[PRODUTO]],'CURVA ABC'!$H$10:$M$404,3,0)</f>
        <v>#N/A</v>
      </c>
      <c r="K977" s="194" t="e">
        <f>VLOOKUP(Tabela5[[#This Row],[PRODUTO]],'CURVA ABC'!$H$10:$M$404,4,0)</f>
        <v>#N/A</v>
      </c>
      <c r="L977" s="195">
        <f>IFERROR(Tabela5[[#This Row],[VALOR.]]/'CURVA ABC'!$J$2,0)</f>
        <v>0</v>
      </c>
      <c r="M977" s="195" t="e">
        <f>VLOOKUP(Tabela5[[#This Row],[PRODUTO]],'CURVA ABC'!$H$10:$M$404,5,0)</f>
        <v>#N/A</v>
      </c>
      <c r="N977" s="196" t="e">
        <f>VLOOKUP(Tabela5[[#This Row],[PRODUTO]],'CURVA ABC'!$H$10:$M$404,6,0)</f>
        <v>#N/A</v>
      </c>
      <c r="O977" s="194" t="e">
        <f>IF(AND(COMPARATIVO!$H977="",COMPARATIVO!$N977=""),"",IF(COMPARATIVO!$H977=COMPARATIVO!$N977,"EQUILIBRADO",IF(AND(COMPARATIVO!$H977="A",COMPARATIVO!$N977="B"),"GIRO BAIXO",IF(AND(COMPARATIVO!$H977="A",COMPARATIVO!$N977="C"),"GIRO MUITO BAIXO",IF(AND(COMPARATIVO!$H977="B",COMPARATIVO!$N977="A"),"GIRO ALTO",IF(AND(COMPARATIVO!$H977="B",COMPARATIVO!$N977="C"),"GIRO BAIXO",IF(AND(COMPARATIVO!$H977="C",COMPARATIVO!$N977="A"),"GIRO MUITO ALTO",IF(AND(COMPARATIVO!$H977="C",COMPARATIVO!$N977="B"),"GIRO ALTO",""))))))))</f>
        <v>#N/A</v>
      </c>
    </row>
    <row r="978" spans="1:15" x14ac:dyDescent="0.25">
      <c r="A978" s="201">
        <f>'CURVA ABC'!A982</f>
        <v>0</v>
      </c>
      <c r="B978" s="201" t="str">
        <f>IFERROR(VLOOKUP(Tabela5[[#This Row],[PRODUTO]],CADASTRO!$B$2:$C$393,2,0),"")</f>
        <v/>
      </c>
      <c r="C978" s="201">
        <f>'CURVA ABC'!B982</f>
        <v>0</v>
      </c>
      <c r="D978" s="197">
        <f>'CURVA ABC'!C982</f>
        <v>0</v>
      </c>
      <c r="E978" s="197">
        <f>'CURVA ABC'!D982</f>
        <v>0</v>
      </c>
      <c r="F978" s="198">
        <f>IFERROR(Tabela5[[#This Row],[VALOR]]/'CURVA ABC'!$C$2,0)</f>
        <v>0</v>
      </c>
      <c r="G978" s="198">
        <f>'CURVA ABC'!E982</f>
        <v>0</v>
      </c>
      <c r="H978" s="199" t="str">
        <f>'CURVA ABC'!F982</f>
        <v/>
      </c>
      <c r="I978" s="199" t="e">
        <f>VLOOKUP(Tabela5[[#This Row],[PRODUTO]],'CURVA ABC'!$H$10:$M$404,2,0)</f>
        <v>#N/A</v>
      </c>
      <c r="J978" s="197" t="e">
        <f>VLOOKUP(Tabela5[[#This Row],[PRODUTO]],'CURVA ABC'!$H$10:$M$404,3,0)</f>
        <v>#N/A</v>
      </c>
      <c r="K978" s="197" t="e">
        <f>VLOOKUP(Tabela5[[#This Row],[PRODUTO]],'CURVA ABC'!$H$10:$M$404,4,0)</f>
        <v>#N/A</v>
      </c>
      <c r="L978" s="198">
        <f>IFERROR(Tabela5[[#This Row],[VALOR.]]/'CURVA ABC'!$J$2,0)</f>
        <v>0</v>
      </c>
      <c r="M978" s="198" t="e">
        <f>VLOOKUP(Tabela5[[#This Row],[PRODUTO]],'CURVA ABC'!$H$10:$M$404,5,0)</f>
        <v>#N/A</v>
      </c>
      <c r="N978" s="199" t="e">
        <f>VLOOKUP(Tabela5[[#This Row],[PRODUTO]],'CURVA ABC'!$H$10:$M$404,6,0)</f>
        <v>#N/A</v>
      </c>
      <c r="O978" s="197" t="e">
        <f>IF(AND(COMPARATIVO!$H978="",COMPARATIVO!$N978=""),"",IF(COMPARATIVO!$H978=COMPARATIVO!$N978,"EQUILIBRADO",IF(AND(COMPARATIVO!$H978="A",COMPARATIVO!$N978="B"),"GIRO BAIXO",IF(AND(COMPARATIVO!$H978="A",COMPARATIVO!$N978="C"),"GIRO MUITO BAIXO",IF(AND(COMPARATIVO!$H978="B",COMPARATIVO!$N978="A"),"GIRO ALTO",IF(AND(COMPARATIVO!$H978="B",COMPARATIVO!$N978="C"),"GIRO BAIXO",IF(AND(COMPARATIVO!$H978="C",COMPARATIVO!$N978="A"),"GIRO MUITO ALTO",IF(AND(COMPARATIVO!$H978="C",COMPARATIVO!$N978="B"),"GIRO ALTO",""))))))))</f>
        <v>#N/A</v>
      </c>
    </row>
    <row r="979" spans="1:15" x14ac:dyDescent="0.25">
      <c r="A979" s="200">
        <f>'CURVA ABC'!A983</f>
        <v>0</v>
      </c>
      <c r="B979" s="200" t="str">
        <f>IFERROR(VLOOKUP(Tabela5[[#This Row],[PRODUTO]],CADASTRO!$B$2:$C$393,2,0),"")</f>
        <v/>
      </c>
      <c r="C979" s="200">
        <f>'CURVA ABC'!B983</f>
        <v>0</v>
      </c>
      <c r="D979" s="194">
        <f>'CURVA ABC'!C983</f>
        <v>0</v>
      </c>
      <c r="E979" s="194">
        <f>'CURVA ABC'!D983</f>
        <v>0</v>
      </c>
      <c r="F979" s="195">
        <f>IFERROR(Tabela5[[#This Row],[VALOR]]/'CURVA ABC'!$C$2,0)</f>
        <v>0</v>
      </c>
      <c r="G979" s="195">
        <f>'CURVA ABC'!E983</f>
        <v>0</v>
      </c>
      <c r="H979" s="196" t="str">
        <f>'CURVA ABC'!F983</f>
        <v/>
      </c>
      <c r="I979" s="196" t="e">
        <f>VLOOKUP(Tabela5[[#This Row],[PRODUTO]],'CURVA ABC'!$H$10:$M$404,2,0)</f>
        <v>#N/A</v>
      </c>
      <c r="J979" s="194" t="e">
        <f>VLOOKUP(Tabela5[[#This Row],[PRODUTO]],'CURVA ABC'!$H$10:$M$404,3,0)</f>
        <v>#N/A</v>
      </c>
      <c r="K979" s="194" t="e">
        <f>VLOOKUP(Tabela5[[#This Row],[PRODUTO]],'CURVA ABC'!$H$10:$M$404,4,0)</f>
        <v>#N/A</v>
      </c>
      <c r="L979" s="195">
        <f>IFERROR(Tabela5[[#This Row],[VALOR.]]/'CURVA ABC'!$J$2,0)</f>
        <v>0</v>
      </c>
      <c r="M979" s="195" t="e">
        <f>VLOOKUP(Tabela5[[#This Row],[PRODUTO]],'CURVA ABC'!$H$10:$M$404,5,0)</f>
        <v>#N/A</v>
      </c>
      <c r="N979" s="196" t="e">
        <f>VLOOKUP(Tabela5[[#This Row],[PRODUTO]],'CURVA ABC'!$H$10:$M$404,6,0)</f>
        <v>#N/A</v>
      </c>
      <c r="O979" s="194" t="e">
        <f>IF(AND(COMPARATIVO!$H979="",COMPARATIVO!$N979=""),"",IF(COMPARATIVO!$H979=COMPARATIVO!$N979,"EQUILIBRADO",IF(AND(COMPARATIVO!$H979="A",COMPARATIVO!$N979="B"),"GIRO BAIXO",IF(AND(COMPARATIVO!$H979="A",COMPARATIVO!$N979="C"),"GIRO MUITO BAIXO",IF(AND(COMPARATIVO!$H979="B",COMPARATIVO!$N979="A"),"GIRO ALTO",IF(AND(COMPARATIVO!$H979="B",COMPARATIVO!$N979="C"),"GIRO BAIXO",IF(AND(COMPARATIVO!$H979="C",COMPARATIVO!$N979="A"),"GIRO MUITO ALTO",IF(AND(COMPARATIVO!$H979="C",COMPARATIVO!$N979="B"),"GIRO ALTO",""))))))))</f>
        <v>#N/A</v>
      </c>
    </row>
    <row r="980" spans="1:15" x14ac:dyDescent="0.25">
      <c r="A980" s="201">
        <f>'CURVA ABC'!A984</f>
        <v>0</v>
      </c>
      <c r="B980" s="201" t="str">
        <f>IFERROR(VLOOKUP(Tabela5[[#This Row],[PRODUTO]],CADASTRO!$B$2:$C$393,2,0),"")</f>
        <v/>
      </c>
      <c r="C980" s="201">
        <f>'CURVA ABC'!B984</f>
        <v>0</v>
      </c>
      <c r="D980" s="197">
        <f>'CURVA ABC'!C984</f>
        <v>0</v>
      </c>
      <c r="E980" s="197">
        <f>'CURVA ABC'!D984</f>
        <v>0</v>
      </c>
      <c r="F980" s="198">
        <f>IFERROR(Tabela5[[#This Row],[VALOR]]/'CURVA ABC'!$C$2,0)</f>
        <v>0</v>
      </c>
      <c r="G980" s="198">
        <f>'CURVA ABC'!E984</f>
        <v>0</v>
      </c>
      <c r="H980" s="199" t="str">
        <f>'CURVA ABC'!F984</f>
        <v/>
      </c>
      <c r="I980" s="199" t="e">
        <f>VLOOKUP(Tabela5[[#This Row],[PRODUTO]],'CURVA ABC'!$H$10:$M$404,2,0)</f>
        <v>#N/A</v>
      </c>
      <c r="J980" s="197" t="e">
        <f>VLOOKUP(Tabela5[[#This Row],[PRODUTO]],'CURVA ABC'!$H$10:$M$404,3,0)</f>
        <v>#N/A</v>
      </c>
      <c r="K980" s="197" t="e">
        <f>VLOOKUP(Tabela5[[#This Row],[PRODUTO]],'CURVA ABC'!$H$10:$M$404,4,0)</f>
        <v>#N/A</v>
      </c>
      <c r="L980" s="198">
        <f>IFERROR(Tabela5[[#This Row],[VALOR.]]/'CURVA ABC'!$J$2,0)</f>
        <v>0</v>
      </c>
      <c r="M980" s="198" t="e">
        <f>VLOOKUP(Tabela5[[#This Row],[PRODUTO]],'CURVA ABC'!$H$10:$M$404,5,0)</f>
        <v>#N/A</v>
      </c>
      <c r="N980" s="199" t="e">
        <f>VLOOKUP(Tabela5[[#This Row],[PRODUTO]],'CURVA ABC'!$H$10:$M$404,6,0)</f>
        <v>#N/A</v>
      </c>
      <c r="O980" s="197" t="e">
        <f>IF(AND(COMPARATIVO!$H980="",COMPARATIVO!$N980=""),"",IF(COMPARATIVO!$H980=COMPARATIVO!$N980,"EQUILIBRADO",IF(AND(COMPARATIVO!$H980="A",COMPARATIVO!$N980="B"),"GIRO BAIXO",IF(AND(COMPARATIVO!$H980="A",COMPARATIVO!$N980="C"),"GIRO MUITO BAIXO",IF(AND(COMPARATIVO!$H980="B",COMPARATIVO!$N980="A"),"GIRO ALTO",IF(AND(COMPARATIVO!$H980="B",COMPARATIVO!$N980="C"),"GIRO BAIXO",IF(AND(COMPARATIVO!$H980="C",COMPARATIVO!$N980="A"),"GIRO MUITO ALTO",IF(AND(COMPARATIVO!$H980="C",COMPARATIVO!$N980="B"),"GIRO ALTO",""))))))))</f>
        <v>#N/A</v>
      </c>
    </row>
    <row r="981" spans="1:15" x14ac:dyDescent="0.25">
      <c r="A981" s="200">
        <f>'CURVA ABC'!A985</f>
        <v>0</v>
      </c>
      <c r="B981" s="200" t="str">
        <f>IFERROR(VLOOKUP(Tabela5[[#This Row],[PRODUTO]],CADASTRO!$B$2:$C$393,2,0),"")</f>
        <v/>
      </c>
      <c r="C981" s="200">
        <f>'CURVA ABC'!B985</f>
        <v>0</v>
      </c>
      <c r="D981" s="194">
        <f>'CURVA ABC'!C985</f>
        <v>0</v>
      </c>
      <c r="E981" s="194">
        <f>'CURVA ABC'!D985</f>
        <v>0</v>
      </c>
      <c r="F981" s="195">
        <f>IFERROR(Tabela5[[#This Row],[VALOR]]/'CURVA ABC'!$C$2,0)</f>
        <v>0</v>
      </c>
      <c r="G981" s="195">
        <f>'CURVA ABC'!E985</f>
        <v>0</v>
      </c>
      <c r="H981" s="196" t="str">
        <f>'CURVA ABC'!F985</f>
        <v/>
      </c>
      <c r="I981" s="196" t="e">
        <f>VLOOKUP(Tabela5[[#This Row],[PRODUTO]],'CURVA ABC'!$H$10:$M$404,2,0)</f>
        <v>#N/A</v>
      </c>
      <c r="J981" s="194" t="e">
        <f>VLOOKUP(Tabela5[[#This Row],[PRODUTO]],'CURVA ABC'!$H$10:$M$404,3,0)</f>
        <v>#N/A</v>
      </c>
      <c r="K981" s="194" t="e">
        <f>VLOOKUP(Tabela5[[#This Row],[PRODUTO]],'CURVA ABC'!$H$10:$M$404,4,0)</f>
        <v>#N/A</v>
      </c>
      <c r="L981" s="195">
        <f>IFERROR(Tabela5[[#This Row],[VALOR.]]/'CURVA ABC'!$J$2,0)</f>
        <v>0</v>
      </c>
      <c r="M981" s="195" t="e">
        <f>VLOOKUP(Tabela5[[#This Row],[PRODUTO]],'CURVA ABC'!$H$10:$M$404,5,0)</f>
        <v>#N/A</v>
      </c>
      <c r="N981" s="196" t="e">
        <f>VLOOKUP(Tabela5[[#This Row],[PRODUTO]],'CURVA ABC'!$H$10:$M$404,6,0)</f>
        <v>#N/A</v>
      </c>
      <c r="O981" s="194" t="e">
        <f>IF(AND(COMPARATIVO!$H981="",COMPARATIVO!$N981=""),"",IF(COMPARATIVO!$H981=COMPARATIVO!$N981,"EQUILIBRADO",IF(AND(COMPARATIVO!$H981="A",COMPARATIVO!$N981="B"),"GIRO BAIXO",IF(AND(COMPARATIVO!$H981="A",COMPARATIVO!$N981="C"),"GIRO MUITO BAIXO",IF(AND(COMPARATIVO!$H981="B",COMPARATIVO!$N981="A"),"GIRO ALTO",IF(AND(COMPARATIVO!$H981="B",COMPARATIVO!$N981="C"),"GIRO BAIXO",IF(AND(COMPARATIVO!$H981="C",COMPARATIVO!$N981="A"),"GIRO MUITO ALTO",IF(AND(COMPARATIVO!$H981="C",COMPARATIVO!$N981="B"),"GIRO ALTO",""))))))))</f>
        <v>#N/A</v>
      </c>
    </row>
    <row r="982" spans="1:15" x14ac:dyDescent="0.25">
      <c r="A982" s="201">
        <f>'CURVA ABC'!A986</f>
        <v>0</v>
      </c>
      <c r="B982" s="201" t="str">
        <f>IFERROR(VLOOKUP(Tabela5[[#This Row],[PRODUTO]],CADASTRO!$B$2:$C$393,2,0),"")</f>
        <v/>
      </c>
      <c r="C982" s="201">
        <f>'CURVA ABC'!B986</f>
        <v>0</v>
      </c>
      <c r="D982" s="197">
        <f>'CURVA ABC'!C986</f>
        <v>0</v>
      </c>
      <c r="E982" s="197">
        <f>'CURVA ABC'!D986</f>
        <v>0</v>
      </c>
      <c r="F982" s="198">
        <f>IFERROR(Tabela5[[#This Row],[VALOR]]/'CURVA ABC'!$C$2,0)</f>
        <v>0</v>
      </c>
      <c r="G982" s="198">
        <f>'CURVA ABC'!E986</f>
        <v>0</v>
      </c>
      <c r="H982" s="199" t="str">
        <f>'CURVA ABC'!F986</f>
        <v/>
      </c>
      <c r="I982" s="199" t="e">
        <f>VLOOKUP(Tabela5[[#This Row],[PRODUTO]],'CURVA ABC'!$H$10:$M$404,2,0)</f>
        <v>#N/A</v>
      </c>
      <c r="J982" s="197" t="e">
        <f>VLOOKUP(Tabela5[[#This Row],[PRODUTO]],'CURVA ABC'!$H$10:$M$404,3,0)</f>
        <v>#N/A</v>
      </c>
      <c r="K982" s="197" t="e">
        <f>VLOOKUP(Tabela5[[#This Row],[PRODUTO]],'CURVA ABC'!$H$10:$M$404,4,0)</f>
        <v>#N/A</v>
      </c>
      <c r="L982" s="198">
        <f>IFERROR(Tabela5[[#This Row],[VALOR.]]/'CURVA ABC'!$J$2,0)</f>
        <v>0</v>
      </c>
      <c r="M982" s="198" t="e">
        <f>VLOOKUP(Tabela5[[#This Row],[PRODUTO]],'CURVA ABC'!$H$10:$M$404,5,0)</f>
        <v>#N/A</v>
      </c>
      <c r="N982" s="199" t="e">
        <f>VLOOKUP(Tabela5[[#This Row],[PRODUTO]],'CURVA ABC'!$H$10:$M$404,6,0)</f>
        <v>#N/A</v>
      </c>
      <c r="O982" s="197" t="e">
        <f>IF(AND(COMPARATIVO!$H982="",COMPARATIVO!$N982=""),"",IF(COMPARATIVO!$H982=COMPARATIVO!$N982,"EQUILIBRADO",IF(AND(COMPARATIVO!$H982="A",COMPARATIVO!$N982="B"),"GIRO BAIXO",IF(AND(COMPARATIVO!$H982="A",COMPARATIVO!$N982="C"),"GIRO MUITO BAIXO",IF(AND(COMPARATIVO!$H982="B",COMPARATIVO!$N982="A"),"GIRO ALTO",IF(AND(COMPARATIVO!$H982="B",COMPARATIVO!$N982="C"),"GIRO BAIXO",IF(AND(COMPARATIVO!$H982="C",COMPARATIVO!$N982="A"),"GIRO MUITO ALTO",IF(AND(COMPARATIVO!$H982="C",COMPARATIVO!$N982="B"),"GIRO ALTO",""))))))))</f>
        <v>#N/A</v>
      </c>
    </row>
    <row r="983" spans="1:15" x14ac:dyDescent="0.25">
      <c r="A983" s="200">
        <f>'CURVA ABC'!A987</f>
        <v>0</v>
      </c>
      <c r="B983" s="200" t="str">
        <f>IFERROR(VLOOKUP(Tabela5[[#This Row],[PRODUTO]],CADASTRO!$B$2:$C$393,2,0),"")</f>
        <v/>
      </c>
      <c r="C983" s="200">
        <f>'CURVA ABC'!B987</f>
        <v>0</v>
      </c>
      <c r="D983" s="194">
        <f>'CURVA ABC'!C987</f>
        <v>0</v>
      </c>
      <c r="E983" s="194">
        <f>'CURVA ABC'!D987</f>
        <v>0</v>
      </c>
      <c r="F983" s="195">
        <f>IFERROR(Tabela5[[#This Row],[VALOR]]/'CURVA ABC'!$C$2,0)</f>
        <v>0</v>
      </c>
      <c r="G983" s="195">
        <f>'CURVA ABC'!E987</f>
        <v>0</v>
      </c>
      <c r="H983" s="196" t="str">
        <f>'CURVA ABC'!F987</f>
        <v/>
      </c>
      <c r="I983" s="196" t="e">
        <f>VLOOKUP(Tabela5[[#This Row],[PRODUTO]],'CURVA ABC'!$H$10:$M$404,2,0)</f>
        <v>#N/A</v>
      </c>
      <c r="J983" s="194" t="e">
        <f>VLOOKUP(Tabela5[[#This Row],[PRODUTO]],'CURVA ABC'!$H$10:$M$404,3,0)</f>
        <v>#N/A</v>
      </c>
      <c r="K983" s="194" t="e">
        <f>VLOOKUP(Tabela5[[#This Row],[PRODUTO]],'CURVA ABC'!$H$10:$M$404,4,0)</f>
        <v>#N/A</v>
      </c>
      <c r="L983" s="195">
        <f>IFERROR(Tabela5[[#This Row],[VALOR.]]/'CURVA ABC'!$J$2,0)</f>
        <v>0</v>
      </c>
      <c r="M983" s="195" t="e">
        <f>VLOOKUP(Tabela5[[#This Row],[PRODUTO]],'CURVA ABC'!$H$10:$M$404,5,0)</f>
        <v>#N/A</v>
      </c>
      <c r="N983" s="196" t="e">
        <f>VLOOKUP(Tabela5[[#This Row],[PRODUTO]],'CURVA ABC'!$H$10:$M$404,6,0)</f>
        <v>#N/A</v>
      </c>
      <c r="O983" s="194" t="e">
        <f>IF(AND(COMPARATIVO!$H983="",COMPARATIVO!$N983=""),"",IF(COMPARATIVO!$H983=COMPARATIVO!$N983,"EQUILIBRADO",IF(AND(COMPARATIVO!$H983="A",COMPARATIVO!$N983="B"),"GIRO BAIXO",IF(AND(COMPARATIVO!$H983="A",COMPARATIVO!$N983="C"),"GIRO MUITO BAIXO",IF(AND(COMPARATIVO!$H983="B",COMPARATIVO!$N983="A"),"GIRO ALTO",IF(AND(COMPARATIVO!$H983="B",COMPARATIVO!$N983="C"),"GIRO BAIXO",IF(AND(COMPARATIVO!$H983="C",COMPARATIVO!$N983="A"),"GIRO MUITO ALTO",IF(AND(COMPARATIVO!$H983="C",COMPARATIVO!$N983="B"),"GIRO ALTO",""))))))))</f>
        <v>#N/A</v>
      </c>
    </row>
    <row r="984" spans="1:15" x14ac:dyDescent="0.25">
      <c r="A984" s="201">
        <f>'CURVA ABC'!A988</f>
        <v>0</v>
      </c>
      <c r="B984" s="201" t="str">
        <f>IFERROR(VLOOKUP(Tabela5[[#This Row],[PRODUTO]],CADASTRO!$B$2:$C$393,2,0),"")</f>
        <v/>
      </c>
      <c r="C984" s="201">
        <f>'CURVA ABC'!B988</f>
        <v>0</v>
      </c>
      <c r="D984" s="197">
        <f>'CURVA ABC'!C988</f>
        <v>0</v>
      </c>
      <c r="E984" s="197">
        <f>'CURVA ABC'!D988</f>
        <v>0</v>
      </c>
      <c r="F984" s="198">
        <f>IFERROR(Tabela5[[#This Row],[VALOR]]/'CURVA ABC'!$C$2,0)</f>
        <v>0</v>
      </c>
      <c r="G984" s="198">
        <f>'CURVA ABC'!E988</f>
        <v>0</v>
      </c>
      <c r="H984" s="199" t="str">
        <f>'CURVA ABC'!F988</f>
        <v/>
      </c>
      <c r="I984" s="199" t="e">
        <f>VLOOKUP(Tabela5[[#This Row],[PRODUTO]],'CURVA ABC'!$H$10:$M$404,2,0)</f>
        <v>#N/A</v>
      </c>
      <c r="J984" s="197" t="e">
        <f>VLOOKUP(Tabela5[[#This Row],[PRODUTO]],'CURVA ABC'!$H$10:$M$404,3,0)</f>
        <v>#N/A</v>
      </c>
      <c r="K984" s="197" t="e">
        <f>VLOOKUP(Tabela5[[#This Row],[PRODUTO]],'CURVA ABC'!$H$10:$M$404,4,0)</f>
        <v>#N/A</v>
      </c>
      <c r="L984" s="198">
        <f>IFERROR(Tabela5[[#This Row],[VALOR.]]/'CURVA ABC'!$J$2,0)</f>
        <v>0</v>
      </c>
      <c r="M984" s="198" t="e">
        <f>VLOOKUP(Tabela5[[#This Row],[PRODUTO]],'CURVA ABC'!$H$10:$M$404,5,0)</f>
        <v>#N/A</v>
      </c>
      <c r="N984" s="199" t="e">
        <f>VLOOKUP(Tabela5[[#This Row],[PRODUTO]],'CURVA ABC'!$H$10:$M$404,6,0)</f>
        <v>#N/A</v>
      </c>
      <c r="O984" s="197" t="e">
        <f>IF(AND(COMPARATIVO!$H984="",COMPARATIVO!$N984=""),"",IF(COMPARATIVO!$H984=COMPARATIVO!$N984,"EQUILIBRADO",IF(AND(COMPARATIVO!$H984="A",COMPARATIVO!$N984="B"),"GIRO BAIXO",IF(AND(COMPARATIVO!$H984="A",COMPARATIVO!$N984="C"),"GIRO MUITO BAIXO",IF(AND(COMPARATIVO!$H984="B",COMPARATIVO!$N984="A"),"GIRO ALTO",IF(AND(COMPARATIVO!$H984="B",COMPARATIVO!$N984="C"),"GIRO BAIXO",IF(AND(COMPARATIVO!$H984="C",COMPARATIVO!$N984="A"),"GIRO MUITO ALTO",IF(AND(COMPARATIVO!$H984="C",COMPARATIVO!$N984="B"),"GIRO ALTO",""))))))))</f>
        <v>#N/A</v>
      </c>
    </row>
    <row r="985" spans="1:15" x14ac:dyDescent="0.25">
      <c r="A985" s="200">
        <f>'CURVA ABC'!A989</f>
        <v>0</v>
      </c>
      <c r="B985" s="200" t="str">
        <f>IFERROR(VLOOKUP(Tabela5[[#This Row],[PRODUTO]],CADASTRO!$B$2:$C$393,2,0),"")</f>
        <v/>
      </c>
      <c r="C985" s="200">
        <f>'CURVA ABC'!B989</f>
        <v>0</v>
      </c>
      <c r="D985" s="194">
        <f>'CURVA ABC'!C989</f>
        <v>0</v>
      </c>
      <c r="E985" s="194">
        <f>'CURVA ABC'!D989</f>
        <v>0</v>
      </c>
      <c r="F985" s="195">
        <f>IFERROR(Tabela5[[#This Row],[VALOR]]/'CURVA ABC'!$C$2,0)</f>
        <v>0</v>
      </c>
      <c r="G985" s="195">
        <f>'CURVA ABC'!E989</f>
        <v>0</v>
      </c>
      <c r="H985" s="196" t="str">
        <f>'CURVA ABC'!F989</f>
        <v/>
      </c>
      <c r="I985" s="196" t="e">
        <f>VLOOKUP(Tabela5[[#This Row],[PRODUTO]],'CURVA ABC'!$H$10:$M$404,2,0)</f>
        <v>#N/A</v>
      </c>
      <c r="J985" s="194" t="e">
        <f>VLOOKUP(Tabela5[[#This Row],[PRODUTO]],'CURVA ABC'!$H$10:$M$404,3,0)</f>
        <v>#N/A</v>
      </c>
      <c r="K985" s="194" t="e">
        <f>VLOOKUP(Tabela5[[#This Row],[PRODUTO]],'CURVA ABC'!$H$10:$M$404,4,0)</f>
        <v>#N/A</v>
      </c>
      <c r="L985" s="195">
        <f>IFERROR(Tabela5[[#This Row],[VALOR.]]/'CURVA ABC'!$J$2,0)</f>
        <v>0</v>
      </c>
      <c r="M985" s="195" t="e">
        <f>VLOOKUP(Tabela5[[#This Row],[PRODUTO]],'CURVA ABC'!$H$10:$M$404,5,0)</f>
        <v>#N/A</v>
      </c>
      <c r="N985" s="196" t="e">
        <f>VLOOKUP(Tabela5[[#This Row],[PRODUTO]],'CURVA ABC'!$H$10:$M$404,6,0)</f>
        <v>#N/A</v>
      </c>
      <c r="O985" s="194" t="e">
        <f>IF(AND(COMPARATIVO!$H985="",COMPARATIVO!$N985=""),"",IF(COMPARATIVO!$H985=COMPARATIVO!$N985,"EQUILIBRADO",IF(AND(COMPARATIVO!$H985="A",COMPARATIVO!$N985="B"),"GIRO BAIXO",IF(AND(COMPARATIVO!$H985="A",COMPARATIVO!$N985="C"),"GIRO MUITO BAIXO",IF(AND(COMPARATIVO!$H985="B",COMPARATIVO!$N985="A"),"GIRO ALTO",IF(AND(COMPARATIVO!$H985="B",COMPARATIVO!$N985="C"),"GIRO BAIXO",IF(AND(COMPARATIVO!$H985="C",COMPARATIVO!$N985="A"),"GIRO MUITO ALTO",IF(AND(COMPARATIVO!$H985="C",COMPARATIVO!$N985="B"),"GIRO ALTO",""))))))))</f>
        <v>#N/A</v>
      </c>
    </row>
    <row r="986" spans="1:15" x14ac:dyDescent="0.25">
      <c r="A986" s="201">
        <f>'CURVA ABC'!A990</f>
        <v>0</v>
      </c>
      <c r="B986" s="201" t="str">
        <f>IFERROR(VLOOKUP(Tabela5[[#This Row],[PRODUTO]],CADASTRO!$B$2:$C$393,2,0),"")</f>
        <v/>
      </c>
      <c r="C986" s="201">
        <f>'CURVA ABC'!B990</f>
        <v>0</v>
      </c>
      <c r="D986" s="197">
        <f>'CURVA ABC'!C990</f>
        <v>0</v>
      </c>
      <c r="E986" s="197">
        <f>'CURVA ABC'!D990</f>
        <v>0</v>
      </c>
      <c r="F986" s="198">
        <f>IFERROR(Tabela5[[#This Row],[VALOR]]/'CURVA ABC'!$C$2,0)</f>
        <v>0</v>
      </c>
      <c r="G986" s="198">
        <f>'CURVA ABC'!E990</f>
        <v>0</v>
      </c>
      <c r="H986" s="199" t="str">
        <f>'CURVA ABC'!F990</f>
        <v/>
      </c>
      <c r="I986" s="199" t="e">
        <f>VLOOKUP(Tabela5[[#This Row],[PRODUTO]],'CURVA ABC'!$H$10:$M$404,2,0)</f>
        <v>#N/A</v>
      </c>
      <c r="J986" s="197" t="e">
        <f>VLOOKUP(Tabela5[[#This Row],[PRODUTO]],'CURVA ABC'!$H$10:$M$404,3,0)</f>
        <v>#N/A</v>
      </c>
      <c r="K986" s="197" t="e">
        <f>VLOOKUP(Tabela5[[#This Row],[PRODUTO]],'CURVA ABC'!$H$10:$M$404,4,0)</f>
        <v>#N/A</v>
      </c>
      <c r="L986" s="198">
        <f>IFERROR(Tabela5[[#This Row],[VALOR.]]/'CURVA ABC'!$J$2,0)</f>
        <v>0</v>
      </c>
      <c r="M986" s="198" t="e">
        <f>VLOOKUP(Tabela5[[#This Row],[PRODUTO]],'CURVA ABC'!$H$10:$M$404,5,0)</f>
        <v>#N/A</v>
      </c>
      <c r="N986" s="199" t="e">
        <f>VLOOKUP(Tabela5[[#This Row],[PRODUTO]],'CURVA ABC'!$H$10:$M$404,6,0)</f>
        <v>#N/A</v>
      </c>
      <c r="O986" s="197" t="e">
        <f>IF(AND(COMPARATIVO!$H986="",COMPARATIVO!$N986=""),"",IF(COMPARATIVO!$H986=COMPARATIVO!$N986,"EQUILIBRADO",IF(AND(COMPARATIVO!$H986="A",COMPARATIVO!$N986="B"),"GIRO BAIXO",IF(AND(COMPARATIVO!$H986="A",COMPARATIVO!$N986="C"),"GIRO MUITO BAIXO",IF(AND(COMPARATIVO!$H986="B",COMPARATIVO!$N986="A"),"GIRO ALTO",IF(AND(COMPARATIVO!$H986="B",COMPARATIVO!$N986="C"),"GIRO BAIXO",IF(AND(COMPARATIVO!$H986="C",COMPARATIVO!$N986="A"),"GIRO MUITO ALTO",IF(AND(COMPARATIVO!$H986="C",COMPARATIVO!$N986="B"),"GIRO ALTO",""))))))))</f>
        <v>#N/A</v>
      </c>
    </row>
    <row r="987" spans="1:15" x14ac:dyDescent="0.25">
      <c r="A987" s="200">
        <f>'CURVA ABC'!A991</f>
        <v>0</v>
      </c>
      <c r="B987" s="200" t="str">
        <f>IFERROR(VLOOKUP(Tabela5[[#This Row],[PRODUTO]],CADASTRO!$B$2:$C$393,2,0),"")</f>
        <v/>
      </c>
      <c r="C987" s="200">
        <f>'CURVA ABC'!B991</f>
        <v>0</v>
      </c>
      <c r="D987" s="194">
        <f>'CURVA ABC'!C991</f>
        <v>0</v>
      </c>
      <c r="E987" s="194">
        <f>'CURVA ABC'!D991</f>
        <v>0</v>
      </c>
      <c r="F987" s="195">
        <f>IFERROR(Tabela5[[#This Row],[VALOR]]/'CURVA ABC'!$C$2,0)</f>
        <v>0</v>
      </c>
      <c r="G987" s="195">
        <f>'CURVA ABC'!E991</f>
        <v>0</v>
      </c>
      <c r="H987" s="196" t="str">
        <f>'CURVA ABC'!F991</f>
        <v/>
      </c>
      <c r="I987" s="196" t="e">
        <f>VLOOKUP(Tabela5[[#This Row],[PRODUTO]],'CURVA ABC'!$H$10:$M$404,2,0)</f>
        <v>#N/A</v>
      </c>
      <c r="J987" s="194" t="e">
        <f>VLOOKUP(Tabela5[[#This Row],[PRODUTO]],'CURVA ABC'!$H$10:$M$404,3,0)</f>
        <v>#N/A</v>
      </c>
      <c r="K987" s="194" t="e">
        <f>VLOOKUP(Tabela5[[#This Row],[PRODUTO]],'CURVA ABC'!$H$10:$M$404,4,0)</f>
        <v>#N/A</v>
      </c>
      <c r="L987" s="195">
        <f>IFERROR(Tabela5[[#This Row],[VALOR.]]/'CURVA ABC'!$J$2,0)</f>
        <v>0</v>
      </c>
      <c r="M987" s="195" t="e">
        <f>VLOOKUP(Tabela5[[#This Row],[PRODUTO]],'CURVA ABC'!$H$10:$M$404,5,0)</f>
        <v>#N/A</v>
      </c>
      <c r="N987" s="196" t="e">
        <f>VLOOKUP(Tabela5[[#This Row],[PRODUTO]],'CURVA ABC'!$H$10:$M$404,6,0)</f>
        <v>#N/A</v>
      </c>
      <c r="O987" s="194" t="e">
        <f>IF(AND(COMPARATIVO!$H987="",COMPARATIVO!$N987=""),"",IF(COMPARATIVO!$H987=COMPARATIVO!$N987,"EQUILIBRADO",IF(AND(COMPARATIVO!$H987="A",COMPARATIVO!$N987="B"),"GIRO BAIXO",IF(AND(COMPARATIVO!$H987="A",COMPARATIVO!$N987="C"),"GIRO MUITO BAIXO",IF(AND(COMPARATIVO!$H987="B",COMPARATIVO!$N987="A"),"GIRO ALTO",IF(AND(COMPARATIVO!$H987="B",COMPARATIVO!$N987="C"),"GIRO BAIXO",IF(AND(COMPARATIVO!$H987="C",COMPARATIVO!$N987="A"),"GIRO MUITO ALTO",IF(AND(COMPARATIVO!$H987="C",COMPARATIVO!$N987="B"),"GIRO ALTO",""))))))))</f>
        <v>#N/A</v>
      </c>
    </row>
    <row r="988" spans="1:15" x14ac:dyDescent="0.25">
      <c r="A988" s="201">
        <f>'CURVA ABC'!A992</f>
        <v>0</v>
      </c>
      <c r="B988" s="201" t="str">
        <f>IFERROR(VLOOKUP(Tabela5[[#This Row],[PRODUTO]],CADASTRO!$B$2:$C$393,2,0),"")</f>
        <v/>
      </c>
      <c r="C988" s="201">
        <f>'CURVA ABC'!B992</f>
        <v>0</v>
      </c>
      <c r="D988" s="197">
        <f>'CURVA ABC'!C992</f>
        <v>0</v>
      </c>
      <c r="E988" s="197">
        <f>'CURVA ABC'!D992</f>
        <v>0</v>
      </c>
      <c r="F988" s="198">
        <f>IFERROR(Tabela5[[#This Row],[VALOR]]/'CURVA ABC'!$C$2,0)</f>
        <v>0</v>
      </c>
      <c r="G988" s="198">
        <f>'CURVA ABC'!E992</f>
        <v>0</v>
      </c>
      <c r="H988" s="199" t="str">
        <f>'CURVA ABC'!F992</f>
        <v/>
      </c>
      <c r="I988" s="199" t="e">
        <f>VLOOKUP(Tabela5[[#This Row],[PRODUTO]],'CURVA ABC'!$H$10:$M$404,2,0)</f>
        <v>#N/A</v>
      </c>
      <c r="J988" s="197" t="e">
        <f>VLOOKUP(Tabela5[[#This Row],[PRODUTO]],'CURVA ABC'!$H$10:$M$404,3,0)</f>
        <v>#N/A</v>
      </c>
      <c r="K988" s="197" t="e">
        <f>VLOOKUP(Tabela5[[#This Row],[PRODUTO]],'CURVA ABC'!$H$10:$M$404,4,0)</f>
        <v>#N/A</v>
      </c>
      <c r="L988" s="198">
        <f>IFERROR(Tabela5[[#This Row],[VALOR.]]/'CURVA ABC'!$J$2,0)</f>
        <v>0</v>
      </c>
      <c r="M988" s="198" t="e">
        <f>VLOOKUP(Tabela5[[#This Row],[PRODUTO]],'CURVA ABC'!$H$10:$M$404,5,0)</f>
        <v>#N/A</v>
      </c>
      <c r="N988" s="199" t="e">
        <f>VLOOKUP(Tabela5[[#This Row],[PRODUTO]],'CURVA ABC'!$H$10:$M$404,6,0)</f>
        <v>#N/A</v>
      </c>
      <c r="O988" s="197" t="e">
        <f>IF(AND(COMPARATIVO!$H988="",COMPARATIVO!$N988=""),"",IF(COMPARATIVO!$H988=COMPARATIVO!$N988,"EQUILIBRADO",IF(AND(COMPARATIVO!$H988="A",COMPARATIVO!$N988="B"),"GIRO BAIXO",IF(AND(COMPARATIVO!$H988="A",COMPARATIVO!$N988="C"),"GIRO MUITO BAIXO",IF(AND(COMPARATIVO!$H988="B",COMPARATIVO!$N988="A"),"GIRO ALTO",IF(AND(COMPARATIVO!$H988="B",COMPARATIVO!$N988="C"),"GIRO BAIXO",IF(AND(COMPARATIVO!$H988="C",COMPARATIVO!$N988="A"),"GIRO MUITO ALTO",IF(AND(COMPARATIVO!$H988="C",COMPARATIVO!$N988="B"),"GIRO ALTO",""))))))))</f>
        <v>#N/A</v>
      </c>
    </row>
    <row r="989" spans="1:15" x14ac:dyDescent="0.25">
      <c r="A989" s="200">
        <f>'CURVA ABC'!A993</f>
        <v>0</v>
      </c>
      <c r="B989" s="200" t="str">
        <f>IFERROR(VLOOKUP(Tabela5[[#This Row],[PRODUTO]],CADASTRO!$B$2:$C$393,2,0),"")</f>
        <v/>
      </c>
      <c r="C989" s="200">
        <f>'CURVA ABC'!B993</f>
        <v>0</v>
      </c>
      <c r="D989" s="194">
        <f>'CURVA ABC'!C993</f>
        <v>0</v>
      </c>
      <c r="E989" s="194">
        <f>'CURVA ABC'!D993</f>
        <v>0</v>
      </c>
      <c r="F989" s="195">
        <f>IFERROR(Tabela5[[#This Row],[VALOR]]/'CURVA ABC'!$C$2,0)</f>
        <v>0</v>
      </c>
      <c r="G989" s="195">
        <f>'CURVA ABC'!E993</f>
        <v>0</v>
      </c>
      <c r="H989" s="196" t="str">
        <f>'CURVA ABC'!F993</f>
        <v/>
      </c>
      <c r="I989" s="196" t="e">
        <f>VLOOKUP(Tabela5[[#This Row],[PRODUTO]],'CURVA ABC'!$H$10:$M$404,2,0)</f>
        <v>#N/A</v>
      </c>
      <c r="J989" s="194" t="e">
        <f>VLOOKUP(Tabela5[[#This Row],[PRODUTO]],'CURVA ABC'!$H$10:$M$404,3,0)</f>
        <v>#N/A</v>
      </c>
      <c r="K989" s="194" t="e">
        <f>VLOOKUP(Tabela5[[#This Row],[PRODUTO]],'CURVA ABC'!$H$10:$M$404,4,0)</f>
        <v>#N/A</v>
      </c>
      <c r="L989" s="195">
        <f>IFERROR(Tabela5[[#This Row],[VALOR.]]/'CURVA ABC'!$J$2,0)</f>
        <v>0</v>
      </c>
      <c r="M989" s="195" t="e">
        <f>VLOOKUP(Tabela5[[#This Row],[PRODUTO]],'CURVA ABC'!$H$10:$M$404,5,0)</f>
        <v>#N/A</v>
      </c>
      <c r="N989" s="196" t="e">
        <f>VLOOKUP(Tabela5[[#This Row],[PRODUTO]],'CURVA ABC'!$H$10:$M$404,6,0)</f>
        <v>#N/A</v>
      </c>
      <c r="O989" s="194" t="e">
        <f>IF(AND(COMPARATIVO!$H989="",COMPARATIVO!$N989=""),"",IF(COMPARATIVO!$H989=COMPARATIVO!$N989,"EQUILIBRADO",IF(AND(COMPARATIVO!$H989="A",COMPARATIVO!$N989="B"),"GIRO BAIXO",IF(AND(COMPARATIVO!$H989="A",COMPARATIVO!$N989="C"),"GIRO MUITO BAIXO",IF(AND(COMPARATIVO!$H989="B",COMPARATIVO!$N989="A"),"GIRO ALTO",IF(AND(COMPARATIVO!$H989="B",COMPARATIVO!$N989="C"),"GIRO BAIXO",IF(AND(COMPARATIVO!$H989="C",COMPARATIVO!$N989="A"),"GIRO MUITO ALTO",IF(AND(COMPARATIVO!$H989="C",COMPARATIVO!$N989="B"),"GIRO ALTO",""))))))))</f>
        <v>#N/A</v>
      </c>
    </row>
    <row r="990" spans="1:15" x14ac:dyDescent="0.25">
      <c r="A990" s="201">
        <f>'CURVA ABC'!A994</f>
        <v>0</v>
      </c>
      <c r="B990" s="201" t="str">
        <f>IFERROR(VLOOKUP(Tabela5[[#This Row],[PRODUTO]],CADASTRO!$B$2:$C$393,2,0),"")</f>
        <v/>
      </c>
      <c r="C990" s="201">
        <f>'CURVA ABC'!B994</f>
        <v>0</v>
      </c>
      <c r="D990" s="197">
        <f>'CURVA ABC'!C994</f>
        <v>0</v>
      </c>
      <c r="E990" s="197">
        <f>'CURVA ABC'!D994</f>
        <v>0</v>
      </c>
      <c r="F990" s="198">
        <f>IFERROR(Tabela5[[#This Row],[VALOR]]/'CURVA ABC'!$C$2,0)</f>
        <v>0</v>
      </c>
      <c r="G990" s="198">
        <f>'CURVA ABC'!E994</f>
        <v>0</v>
      </c>
      <c r="H990" s="199" t="str">
        <f>'CURVA ABC'!F994</f>
        <v/>
      </c>
      <c r="I990" s="199" t="e">
        <f>VLOOKUP(Tabela5[[#This Row],[PRODUTO]],'CURVA ABC'!$H$10:$M$404,2,0)</f>
        <v>#N/A</v>
      </c>
      <c r="J990" s="197" t="e">
        <f>VLOOKUP(Tabela5[[#This Row],[PRODUTO]],'CURVA ABC'!$H$10:$M$404,3,0)</f>
        <v>#N/A</v>
      </c>
      <c r="K990" s="197" t="e">
        <f>VLOOKUP(Tabela5[[#This Row],[PRODUTO]],'CURVA ABC'!$H$10:$M$404,4,0)</f>
        <v>#N/A</v>
      </c>
      <c r="L990" s="198">
        <f>IFERROR(Tabela5[[#This Row],[VALOR.]]/'CURVA ABC'!$J$2,0)</f>
        <v>0</v>
      </c>
      <c r="M990" s="198" t="e">
        <f>VLOOKUP(Tabela5[[#This Row],[PRODUTO]],'CURVA ABC'!$H$10:$M$404,5,0)</f>
        <v>#N/A</v>
      </c>
      <c r="N990" s="199" t="e">
        <f>VLOOKUP(Tabela5[[#This Row],[PRODUTO]],'CURVA ABC'!$H$10:$M$404,6,0)</f>
        <v>#N/A</v>
      </c>
      <c r="O990" s="197" t="e">
        <f>IF(AND(COMPARATIVO!$H990="",COMPARATIVO!$N990=""),"",IF(COMPARATIVO!$H990=COMPARATIVO!$N990,"EQUILIBRADO",IF(AND(COMPARATIVO!$H990="A",COMPARATIVO!$N990="B"),"GIRO BAIXO",IF(AND(COMPARATIVO!$H990="A",COMPARATIVO!$N990="C"),"GIRO MUITO BAIXO",IF(AND(COMPARATIVO!$H990="B",COMPARATIVO!$N990="A"),"GIRO ALTO",IF(AND(COMPARATIVO!$H990="B",COMPARATIVO!$N990="C"),"GIRO BAIXO",IF(AND(COMPARATIVO!$H990="C",COMPARATIVO!$N990="A"),"GIRO MUITO ALTO",IF(AND(COMPARATIVO!$H990="C",COMPARATIVO!$N990="B"),"GIRO ALTO",""))))))))</f>
        <v>#N/A</v>
      </c>
    </row>
    <row r="991" spans="1:15" x14ac:dyDescent="0.25">
      <c r="A991" s="200">
        <f>'CURVA ABC'!A995</f>
        <v>0</v>
      </c>
      <c r="B991" s="200" t="str">
        <f>IFERROR(VLOOKUP(Tabela5[[#This Row],[PRODUTO]],CADASTRO!$B$2:$C$393,2,0),"")</f>
        <v/>
      </c>
      <c r="C991" s="200">
        <f>'CURVA ABC'!B995</f>
        <v>0</v>
      </c>
      <c r="D991" s="194">
        <f>'CURVA ABC'!C995</f>
        <v>0</v>
      </c>
      <c r="E991" s="194">
        <f>'CURVA ABC'!D995</f>
        <v>0</v>
      </c>
      <c r="F991" s="195">
        <f>IFERROR(Tabela5[[#This Row],[VALOR]]/'CURVA ABC'!$C$2,0)</f>
        <v>0</v>
      </c>
      <c r="G991" s="195">
        <f>'CURVA ABC'!E995</f>
        <v>0</v>
      </c>
      <c r="H991" s="196" t="str">
        <f>'CURVA ABC'!F995</f>
        <v/>
      </c>
      <c r="I991" s="196" t="e">
        <f>VLOOKUP(Tabela5[[#This Row],[PRODUTO]],'CURVA ABC'!$H$10:$M$404,2,0)</f>
        <v>#N/A</v>
      </c>
      <c r="J991" s="194" t="e">
        <f>VLOOKUP(Tabela5[[#This Row],[PRODUTO]],'CURVA ABC'!$H$10:$M$404,3,0)</f>
        <v>#N/A</v>
      </c>
      <c r="K991" s="194" t="e">
        <f>VLOOKUP(Tabela5[[#This Row],[PRODUTO]],'CURVA ABC'!$H$10:$M$404,4,0)</f>
        <v>#N/A</v>
      </c>
      <c r="L991" s="195">
        <f>IFERROR(Tabela5[[#This Row],[VALOR.]]/'CURVA ABC'!$J$2,0)</f>
        <v>0</v>
      </c>
      <c r="M991" s="195" t="e">
        <f>VLOOKUP(Tabela5[[#This Row],[PRODUTO]],'CURVA ABC'!$H$10:$M$404,5,0)</f>
        <v>#N/A</v>
      </c>
      <c r="N991" s="196" t="e">
        <f>VLOOKUP(Tabela5[[#This Row],[PRODUTO]],'CURVA ABC'!$H$10:$M$404,6,0)</f>
        <v>#N/A</v>
      </c>
      <c r="O991" s="194" t="e">
        <f>IF(AND(COMPARATIVO!$H991="",COMPARATIVO!$N991=""),"",IF(COMPARATIVO!$H991=COMPARATIVO!$N991,"EQUILIBRADO",IF(AND(COMPARATIVO!$H991="A",COMPARATIVO!$N991="B"),"GIRO BAIXO",IF(AND(COMPARATIVO!$H991="A",COMPARATIVO!$N991="C"),"GIRO MUITO BAIXO",IF(AND(COMPARATIVO!$H991="B",COMPARATIVO!$N991="A"),"GIRO ALTO",IF(AND(COMPARATIVO!$H991="B",COMPARATIVO!$N991="C"),"GIRO BAIXO",IF(AND(COMPARATIVO!$H991="C",COMPARATIVO!$N991="A"),"GIRO MUITO ALTO",IF(AND(COMPARATIVO!$H991="C",COMPARATIVO!$N991="B"),"GIRO ALTO",""))))))))</f>
        <v>#N/A</v>
      </c>
    </row>
    <row r="992" spans="1:15" x14ac:dyDescent="0.25">
      <c r="A992" s="201">
        <f>'CURVA ABC'!A996</f>
        <v>0</v>
      </c>
      <c r="B992" s="201" t="str">
        <f>IFERROR(VLOOKUP(Tabela5[[#This Row],[PRODUTO]],CADASTRO!$B$2:$C$393,2,0),"")</f>
        <v/>
      </c>
      <c r="C992" s="201">
        <f>'CURVA ABC'!B996</f>
        <v>0</v>
      </c>
      <c r="D992" s="197">
        <f>'CURVA ABC'!C996</f>
        <v>0</v>
      </c>
      <c r="E992" s="197">
        <f>'CURVA ABC'!D996</f>
        <v>0</v>
      </c>
      <c r="F992" s="198">
        <f>IFERROR(Tabela5[[#This Row],[VALOR]]/'CURVA ABC'!$C$2,0)</f>
        <v>0</v>
      </c>
      <c r="G992" s="198">
        <f>'CURVA ABC'!E996</f>
        <v>0</v>
      </c>
      <c r="H992" s="199" t="str">
        <f>'CURVA ABC'!F996</f>
        <v/>
      </c>
      <c r="I992" s="199" t="e">
        <f>VLOOKUP(Tabela5[[#This Row],[PRODUTO]],'CURVA ABC'!$H$10:$M$404,2,0)</f>
        <v>#N/A</v>
      </c>
      <c r="J992" s="197" t="e">
        <f>VLOOKUP(Tabela5[[#This Row],[PRODUTO]],'CURVA ABC'!$H$10:$M$404,3,0)</f>
        <v>#N/A</v>
      </c>
      <c r="K992" s="197" t="e">
        <f>VLOOKUP(Tabela5[[#This Row],[PRODUTO]],'CURVA ABC'!$H$10:$M$404,4,0)</f>
        <v>#N/A</v>
      </c>
      <c r="L992" s="198">
        <f>IFERROR(Tabela5[[#This Row],[VALOR.]]/'CURVA ABC'!$J$2,0)</f>
        <v>0</v>
      </c>
      <c r="M992" s="198" t="e">
        <f>VLOOKUP(Tabela5[[#This Row],[PRODUTO]],'CURVA ABC'!$H$10:$M$404,5,0)</f>
        <v>#N/A</v>
      </c>
      <c r="N992" s="199" t="e">
        <f>VLOOKUP(Tabela5[[#This Row],[PRODUTO]],'CURVA ABC'!$H$10:$M$404,6,0)</f>
        <v>#N/A</v>
      </c>
      <c r="O992" s="197" t="e">
        <f>IF(AND(COMPARATIVO!$H992="",COMPARATIVO!$N992=""),"",IF(COMPARATIVO!$H992=COMPARATIVO!$N992,"EQUILIBRADO",IF(AND(COMPARATIVO!$H992="A",COMPARATIVO!$N992="B"),"GIRO BAIXO",IF(AND(COMPARATIVO!$H992="A",COMPARATIVO!$N992="C"),"GIRO MUITO BAIXO",IF(AND(COMPARATIVO!$H992="B",COMPARATIVO!$N992="A"),"GIRO ALTO",IF(AND(COMPARATIVO!$H992="B",COMPARATIVO!$N992="C"),"GIRO BAIXO",IF(AND(COMPARATIVO!$H992="C",COMPARATIVO!$N992="A"),"GIRO MUITO ALTO",IF(AND(COMPARATIVO!$H992="C",COMPARATIVO!$N992="B"),"GIRO ALTO",""))))))))</f>
        <v>#N/A</v>
      </c>
    </row>
    <row r="993" spans="1:15" x14ac:dyDescent="0.25">
      <c r="A993" s="200">
        <f>'CURVA ABC'!A997</f>
        <v>0</v>
      </c>
      <c r="B993" s="200" t="str">
        <f>IFERROR(VLOOKUP(Tabela5[[#This Row],[PRODUTO]],CADASTRO!$B$2:$C$393,2,0),"")</f>
        <v/>
      </c>
      <c r="C993" s="200">
        <f>'CURVA ABC'!B997</f>
        <v>0</v>
      </c>
      <c r="D993" s="194">
        <f>'CURVA ABC'!C997</f>
        <v>0</v>
      </c>
      <c r="E993" s="194">
        <f>'CURVA ABC'!D997</f>
        <v>0</v>
      </c>
      <c r="F993" s="195">
        <f>IFERROR(Tabela5[[#This Row],[VALOR]]/'CURVA ABC'!$C$2,0)</f>
        <v>0</v>
      </c>
      <c r="G993" s="195">
        <f>'CURVA ABC'!E997</f>
        <v>0</v>
      </c>
      <c r="H993" s="196" t="str">
        <f>'CURVA ABC'!F997</f>
        <v/>
      </c>
      <c r="I993" s="196" t="e">
        <f>VLOOKUP(Tabela5[[#This Row],[PRODUTO]],'CURVA ABC'!$H$10:$M$404,2,0)</f>
        <v>#N/A</v>
      </c>
      <c r="J993" s="194" t="e">
        <f>VLOOKUP(Tabela5[[#This Row],[PRODUTO]],'CURVA ABC'!$H$10:$M$404,3,0)</f>
        <v>#N/A</v>
      </c>
      <c r="K993" s="194" t="e">
        <f>VLOOKUP(Tabela5[[#This Row],[PRODUTO]],'CURVA ABC'!$H$10:$M$404,4,0)</f>
        <v>#N/A</v>
      </c>
      <c r="L993" s="195">
        <f>IFERROR(Tabela5[[#This Row],[VALOR.]]/'CURVA ABC'!$J$2,0)</f>
        <v>0</v>
      </c>
      <c r="M993" s="195" t="e">
        <f>VLOOKUP(Tabela5[[#This Row],[PRODUTO]],'CURVA ABC'!$H$10:$M$404,5,0)</f>
        <v>#N/A</v>
      </c>
      <c r="N993" s="196" t="e">
        <f>VLOOKUP(Tabela5[[#This Row],[PRODUTO]],'CURVA ABC'!$H$10:$M$404,6,0)</f>
        <v>#N/A</v>
      </c>
      <c r="O993" s="194" t="e">
        <f>IF(AND(COMPARATIVO!$H993="",COMPARATIVO!$N993=""),"",IF(COMPARATIVO!$H993=COMPARATIVO!$N993,"EQUILIBRADO",IF(AND(COMPARATIVO!$H993="A",COMPARATIVO!$N993="B"),"GIRO BAIXO",IF(AND(COMPARATIVO!$H993="A",COMPARATIVO!$N993="C"),"GIRO MUITO BAIXO",IF(AND(COMPARATIVO!$H993="B",COMPARATIVO!$N993="A"),"GIRO ALTO",IF(AND(COMPARATIVO!$H993="B",COMPARATIVO!$N993="C"),"GIRO BAIXO",IF(AND(COMPARATIVO!$H993="C",COMPARATIVO!$N993="A"),"GIRO MUITO ALTO",IF(AND(COMPARATIVO!$H993="C",COMPARATIVO!$N993="B"),"GIRO ALTO",""))))))))</f>
        <v>#N/A</v>
      </c>
    </row>
    <row r="994" spans="1:15" x14ac:dyDescent="0.25">
      <c r="A994" s="201">
        <f>'CURVA ABC'!A998</f>
        <v>0</v>
      </c>
      <c r="B994" s="201" t="str">
        <f>IFERROR(VLOOKUP(Tabela5[[#This Row],[PRODUTO]],CADASTRO!$B$2:$C$393,2,0),"")</f>
        <v/>
      </c>
      <c r="C994" s="201">
        <f>'CURVA ABC'!B998</f>
        <v>0</v>
      </c>
      <c r="D994" s="197">
        <f>'CURVA ABC'!C998</f>
        <v>0</v>
      </c>
      <c r="E994" s="197">
        <f>'CURVA ABC'!D998</f>
        <v>0</v>
      </c>
      <c r="F994" s="198">
        <f>IFERROR(Tabela5[[#This Row],[VALOR]]/'CURVA ABC'!$C$2,0)</f>
        <v>0</v>
      </c>
      <c r="G994" s="198">
        <f>'CURVA ABC'!E998</f>
        <v>0</v>
      </c>
      <c r="H994" s="199" t="str">
        <f>'CURVA ABC'!F998</f>
        <v/>
      </c>
      <c r="I994" s="199" t="e">
        <f>VLOOKUP(Tabela5[[#This Row],[PRODUTO]],'CURVA ABC'!$H$10:$M$404,2,0)</f>
        <v>#N/A</v>
      </c>
      <c r="J994" s="197" t="e">
        <f>VLOOKUP(Tabela5[[#This Row],[PRODUTO]],'CURVA ABC'!$H$10:$M$404,3,0)</f>
        <v>#N/A</v>
      </c>
      <c r="K994" s="197" t="e">
        <f>VLOOKUP(Tabela5[[#This Row],[PRODUTO]],'CURVA ABC'!$H$10:$M$404,4,0)</f>
        <v>#N/A</v>
      </c>
      <c r="L994" s="198">
        <f>IFERROR(Tabela5[[#This Row],[VALOR.]]/'CURVA ABC'!$J$2,0)</f>
        <v>0</v>
      </c>
      <c r="M994" s="198" t="e">
        <f>VLOOKUP(Tabela5[[#This Row],[PRODUTO]],'CURVA ABC'!$H$10:$M$404,5,0)</f>
        <v>#N/A</v>
      </c>
      <c r="N994" s="199" t="e">
        <f>VLOOKUP(Tabela5[[#This Row],[PRODUTO]],'CURVA ABC'!$H$10:$M$404,6,0)</f>
        <v>#N/A</v>
      </c>
      <c r="O994" s="197" t="e">
        <f>IF(AND(COMPARATIVO!$H994="",COMPARATIVO!$N994=""),"",IF(COMPARATIVO!$H994=COMPARATIVO!$N994,"EQUILIBRADO",IF(AND(COMPARATIVO!$H994="A",COMPARATIVO!$N994="B"),"GIRO BAIXO",IF(AND(COMPARATIVO!$H994="A",COMPARATIVO!$N994="C"),"GIRO MUITO BAIXO",IF(AND(COMPARATIVO!$H994="B",COMPARATIVO!$N994="A"),"GIRO ALTO",IF(AND(COMPARATIVO!$H994="B",COMPARATIVO!$N994="C"),"GIRO BAIXO",IF(AND(COMPARATIVO!$H994="C",COMPARATIVO!$N994="A"),"GIRO MUITO ALTO",IF(AND(COMPARATIVO!$H994="C",COMPARATIVO!$N994="B"),"GIRO ALTO",""))))))))</f>
        <v>#N/A</v>
      </c>
    </row>
    <row r="995" spans="1:15" x14ac:dyDescent="0.25">
      <c r="A995" s="200">
        <f>'CURVA ABC'!A999</f>
        <v>0</v>
      </c>
      <c r="B995" s="200" t="str">
        <f>IFERROR(VLOOKUP(Tabela5[[#This Row],[PRODUTO]],CADASTRO!$B$2:$C$393,2,0),"")</f>
        <v/>
      </c>
      <c r="C995" s="200">
        <f>'CURVA ABC'!B999</f>
        <v>0</v>
      </c>
      <c r="D995" s="194">
        <f>'CURVA ABC'!C999</f>
        <v>0</v>
      </c>
      <c r="E995" s="194">
        <f>'CURVA ABC'!D999</f>
        <v>0</v>
      </c>
      <c r="F995" s="195">
        <f>IFERROR(Tabela5[[#This Row],[VALOR]]/'CURVA ABC'!$C$2,0)</f>
        <v>0</v>
      </c>
      <c r="G995" s="195">
        <f>'CURVA ABC'!E999</f>
        <v>0</v>
      </c>
      <c r="H995" s="196" t="str">
        <f>'CURVA ABC'!F999</f>
        <v/>
      </c>
      <c r="I995" s="196" t="e">
        <f>VLOOKUP(Tabela5[[#This Row],[PRODUTO]],'CURVA ABC'!$H$10:$M$404,2,0)</f>
        <v>#N/A</v>
      </c>
      <c r="J995" s="194" t="e">
        <f>VLOOKUP(Tabela5[[#This Row],[PRODUTO]],'CURVA ABC'!$H$10:$M$404,3,0)</f>
        <v>#N/A</v>
      </c>
      <c r="K995" s="194" t="e">
        <f>VLOOKUP(Tabela5[[#This Row],[PRODUTO]],'CURVA ABC'!$H$10:$M$404,4,0)</f>
        <v>#N/A</v>
      </c>
      <c r="L995" s="195">
        <f>IFERROR(Tabela5[[#This Row],[VALOR.]]/'CURVA ABC'!$J$2,0)</f>
        <v>0</v>
      </c>
      <c r="M995" s="195" t="e">
        <f>VLOOKUP(Tabela5[[#This Row],[PRODUTO]],'CURVA ABC'!$H$10:$M$404,5,0)</f>
        <v>#N/A</v>
      </c>
      <c r="N995" s="196" t="e">
        <f>VLOOKUP(Tabela5[[#This Row],[PRODUTO]],'CURVA ABC'!$H$10:$M$404,6,0)</f>
        <v>#N/A</v>
      </c>
      <c r="O995" s="194" t="e">
        <f>IF(AND(COMPARATIVO!$H995="",COMPARATIVO!$N995=""),"",IF(COMPARATIVO!$H995=COMPARATIVO!$N995,"EQUILIBRADO",IF(AND(COMPARATIVO!$H995="A",COMPARATIVO!$N995="B"),"GIRO BAIXO",IF(AND(COMPARATIVO!$H995="A",COMPARATIVO!$N995="C"),"GIRO MUITO BAIXO",IF(AND(COMPARATIVO!$H995="B",COMPARATIVO!$N995="A"),"GIRO ALTO",IF(AND(COMPARATIVO!$H995="B",COMPARATIVO!$N995="C"),"GIRO BAIXO",IF(AND(COMPARATIVO!$H995="C",COMPARATIVO!$N995="A"),"GIRO MUITO ALTO",IF(AND(COMPARATIVO!$H995="C",COMPARATIVO!$N995="B"),"GIRO ALTO",""))))))))</f>
        <v>#N/A</v>
      </c>
    </row>
    <row r="996" spans="1:15" x14ac:dyDescent="0.25">
      <c r="A996" s="201">
        <f>'CURVA ABC'!A1000</f>
        <v>0</v>
      </c>
      <c r="B996" s="201" t="str">
        <f>IFERROR(VLOOKUP(Tabela5[[#This Row],[PRODUTO]],CADASTRO!$B$2:$C$393,2,0),"")</f>
        <v/>
      </c>
      <c r="C996" s="201">
        <f>'CURVA ABC'!B1000</f>
        <v>0</v>
      </c>
      <c r="D996" s="197">
        <f>'CURVA ABC'!C1000</f>
        <v>0</v>
      </c>
      <c r="E996" s="197">
        <f>'CURVA ABC'!D1000</f>
        <v>0</v>
      </c>
      <c r="F996" s="198">
        <f>IFERROR(Tabela5[[#This Row],[VALOR]]/'CURVA ABC'!$C$2,0)</f>
        <v>0</v>
      </c>
      <c r="G996" s="198">
        <f>'CURVA ABC'!E1000</f>
        <v>0</v>
      </c>
      <c r="H996" s="199" t="str">
        <f>'CURVA ABC'!F1000</f>
        <v/>
      </c>
      <c r="I996" s="199" t="e">
        <f>VLOOKUP(Tabela5[[#This Row],[PRODUTO]],'CURVA ABC'!$H$10:$M$404,2,0)</f>
        <v>#N/A</v>
      </c>
      <c r="J996" s="197" t="e">
        <f>VLOOKUP(Tabela5[[#This Row],[PRODUTO]],'CURVA ABC'!$H$10:$M$404,3,0)</f>
        <v>#N/A</v>
      </c>
      <c r="K996" s="197" t="e">
        <f>VLOOKUP(Tabela5[[#This Row],[PRODUTO]],'CURVA ABC'!$H$10:$M$404,4,0)</f>
        <v>#N/A</v>
      </c>
      <c r="L996" s="198">
        <f>IFERROR(Tabela5[[#This Row],[VALOR.]]/'CURVA ABC'!$J$2,0)</f>
        <v>0</v>
      </c>
      <c r="M996" s="198" t="e">
        <f>VLOOKUP(Tabela5[[#This Row],[PRODUTO]],'CURVA ABC'!$H$10:$M$404,5,0)</f>
        <v>#N/A</v>
      </c>
      <c r="N996" s="199" t="e">
        <f>VLOOKUP(Tabela5[[#This Row],[PRODUTO]],'CURVA ABC'!$H$10:$M$404,6,0)</f>
        <v>#N/A</v>
      </c>
      <c r="O996" s="197" t="e">
        <f>IF(AND(COMPARATIVO!$H996="",COMPARATIVO!$N996=""),"",IF(COMPARATIVO!$H996=COMPARATIVO!$N996,"EQUILIBRADO",IF(AND(COMPARATIVO!$H996="A",COMPARATIVO!$N996="B"),"GIRO BAIXO",IF(AND(COMPARATIVO!$H996="A",COMPARATIVO!$N996="C"),"GIRO MUITO BAIXO",IF(AND(COMPARATIVO!$H996="B",COMPARATIVO!$N996="A"),"GIRO ALTO",IF(AND(COMPARATIVO!$H996="B",COMPARATIVO!$N996="C"),"GIRO BAIXO",IF(AND(COMPARATIVO!$H996="C",COMPARATIVO!$N996="A"),"GIRO MUITO ALTO",IF(AND(COMPARATIVO!$H996="C",COMPARATIVO!$N996="B"),"GIRO ALTO",""))))))))</f>
        <v>#N/A</v>
      </c>
    </row>
    <row r="997" spans="1:15" x14ac:dyDescent="0.25">
      <c r="A997" s="200">
        <f>'CURVA ABC'!A1001</f>
        <v>0</v>
      </c>
      <c r="B997" s="200" t="str">
        <f>IFERROR(VLOOKUP(Tabela5[[#This Row],[PRODUTO]],CADASTRO!$B$2:$C$393,2,0),"")</f>
        <v/>
      </c>
      <c r="C997" s="200">
        <f>'CURVA ABC'!B1001</f>
        <v>0</v>
      </c>
      <c r="D997" s="194">
        <f>'CURVA ABC'!C1001</f>
        <v>0</v>
      </c>
      <c r="E997" s="194">
        <f>'CURVA ABC'!D1001</f>
        <v>0</v>
      </c>
      <c r="F997" s="195">
        <f>IFERROR(Tabela5[[#This Row],[VALOR]]/'CURVA ABC'!$C$2,0)</f>
        <v>0</v>
      </c>
      <c r="G997" s="195">
        <f>'CURVA ABC'!E1001</f>
        <v>0</v>
      </c>
      <c r="H997" s="196">
        <f>'CURVA ABC'!F1001</f>
        <v>0</v>
      </c>
      <c r="I997" s="196" t="e">
        <f>VLOOKUP(Tabela5[[#This Row],[PRODUTO]],'CURVA ABC'!$H$10:$M$404,2,0)</f>
        <v>#N/A</v>
      </c>
      <c r="J997" s="194" t="e">
        <f>VLOOKUP(Tabela5[[#This Row],[PRODUTO]],'CURVA ABC'!$H$10:$M$404,3,0)</f>
        <v>#N/A</v>
      </c>
      <c r="K997" s="194" t="e">
        <f>VLOOKUP(Tabela5[[#This Row],[PRODUTO]],'CURVA ABC'!$H$10:$M$404,4,0)</f>
        <v>#N/A</v>
      </c>
      <c r="L997" s="195">
        <f>IFERROR(Tabela5[[#This Row],[VALOR.]]/'CURVA ABC'!$J$2,0)</f>
        <v>0</v>
      </c>
      <c r="M997" s="195" t="e">
        <f>VLOOKUP(Tabela5[[#This Row],[PRODUTO]],'CURVA ABC'!$H$10:$M$404,5,0)</f>
        <v>#N/A</v>
      </c>
      <c r="N997" s="196" t="e">
        <f>VLOOKUP(Tabela5[[#This Row],[PRODUTO]],'CURVA ABC'!$H$10:$M$404,6,0)</f>
        <v>#N/A</v>
      </c>
      <c r="O997" s="194" t="e">
        <f>IF(AND(COMPARATIVO!$H997="",COMPARATIVO!$N997=""),"",IF(COMPARATIVO!$H997=COMPARATIVO!$N997,"EQUILIBRADO",IF(AND(COMPARATIVO!$H997="A",COMPARATIVO!$N997="B"),"GIRO BAIXO",IF(AND(COMPARATIVO!$H997="A",COMPARATIVO!$N997="C"),"GIRO MUITO BAIXO",IF(AND(COMPARATIVO!$H997="B",COMPARATIVO!$N997="A"),"GIRO ALTO",IF(AND(COMPARATIVO!$H997="B",COMPARATIVO!$N997="C"),"GIRO BAIXO",IF(AND(COMPARATIVO!$H997="C",COMPARATIVO!$N997="A"),"GIRO MUITO ALTO",IF(AND(COMPARATIVO!$H997="C",COMPARATIVO!$N997="B"),"GIRO ALTO",""))))))))</f>
        <v>#N/A</v>
      </c>
    </row>
    <row r="998" spans="1:15" x14ac:dyDescent="0.25">
      <c r="A998" s="201">
        <f>'CURVA ABC'!A1002</f>
        <v>0</v>
      </c>
      <c r="B998" s="201" t="str">
        <f>IFERROR(VLOOKUP(Tabela5[[#This Row],[PRODUTO]],CADASTRO!$B$2:$C$393,2,0),"")</f>
        <v/>
      </c>
      <c r="C998" s="201">
        <f>'CURVA ABC'!B1002</f>
        <v>0</v>
      </c>
      <c r="D998" s="197">
        <f>'CURVA ABC'!C1002</f>
        <v>0</v>
      </c>
      <c r="E998" s="197">
        <f>'CURVA ABC'!D1002</f>
        <v>0</v>
      </c>
      <c r="F998" s="198">
        <f>IFERROR(Tabela5[[#This Row],[VALOR]]/'CURVA ABC'!$C$2,0)</f>
        <v>0</v>
      </c>
      <c r="G998" s="198">
        <f>'CURVA ABC'!E1002</f>
        <v>0</v>
      </c>
      <c r="H998" s="199">
        <f>'CURVA ABC'!F1002</f>
        <v>0</v>
      </c>
      <c r="I998" s="199" t="e">
        <f>VLOOKUP(Tabela5[[#This Row],[PRODUTO]],'CURVA ABC'!$H$10:$M$404,2,0)</f>
        <v>#N/A</v>
      </c>
      <c r="J998" s="197" t="e">
        <f>VLOOKUP(Tabela5[[#This Row],[PRODUTO]],'CURVA ABC'!$H$10:$M$404,3,0)</f>
        <v>#N/A</v>
      </c>
      <c r="K998" s="197" t="e">
        <f>VLOOKUP(Tabela5[[#This Row],[PRODUTO]],'CURVA ABC'!$H$10:$M$404,4,0)</f>
        <v>#N/A</v>
      </c>
      <c r="L998" s="198">
        <f>IFERROR(Tabela5[[#This Row],[VALOR.]]/'CURVA ABC'!$J$2,0)</f>
        <v>0</v>
      </c>
      <c r="M998" s="198" t="e">
        <f>VLOOKUP(Tabela5[[#This Row],[PRODUTO]],'CURVA ABC'!$H$10:$M$404,5,0)</f>
        <v>#N/A</v>
      </c>
      <c r="N998" s="199" t="e">
        <f>VLOOKUP(Tabela5[[#This Row],[PRODUTO]],'CURVA ABC'!$H$10:$M$404,6,0)</f>
        <v>#N/A</v>
      </c>
      <c r="O998" s="197" t="e">
        <f>IF(AND(COMPARATIVO!$H998="",COMPARATIVO!$N998=""),"",IF(COMPARATIVO!$H998=COMPARATIVO!$N998,"EQUILIBRADO",IF(AND(COMPARATIVO!$H998="A",COMPARATIVO!$N998="B"),"GIRO BAIXO",IF(AND(COMPARATIVO!$H998="A",COMPARATIVO!$N998="C"),"GIRO MUITO BAIXO",IF(AND(COMPARATIVO!$H998="B",COMPARATIVO!$N998="A"),"GIRO ALTO",IF(AND(COMPARATIVO!$H998="B",COMPARATIVO!$N998="C"),"GIRO BAIXO",IF(AND(COMPARATIVO!$H998="C",COMPARATIVO!$N998="A"),"GIRO MUITO ALTO",IF(AND(COMPARATIVO!$H998="C",COMPARATIVO!$N998="B"),"GIRO ALTO",""))))))))</f>
        <v>#N/A</v>
      </c>
    </row>
    <row r="999" spans="1:15" x14ac:dyDescent="0.25">
      <c r="A999" s="200">
        <f>'CURVA ABC'!A1003</f>
        <v>0</v>
      </c>
      <c r="B999" s="200" t="str">
        <f>IFERROR(VLOOKUP(Tabela5[[#This Row],[PRODUTO]],CADASTRO!$B$2:$C$393,2,0),"")</f>
        <v/>
      </c>
      <c r="C999" s="200">
        <f>'CURVA ABC'!B1003</f>
        <v>0</v>
      </c>
      <c r="D999" s="194">
        <f>'CURVA ABC'!C1003</f>
        <v>0</v>
      </c>
      <c r="E999" s="194">
        <f>'CURVA ABC'!D1003</f>
        <v>0</v>
      </c>
      <c r="F999" s="195">
        <f>IFERROR(Tabela5[[#This Row],[VALOR]]/'CURVA ABC'!$C$2,0)</f>
        <v>0</v>
      </c>
      <c r="G999" s="195">
        <f>'CURVA ABC'!E1003</f>
        <v>0</v>
      </c>
      <c r="H999" s="196">
        <f>'CURVA ABC'!F1003</f>
        <v>0</v>
      </c>
      <c r="I999" s="196" t="e">
        <f>VLOOKUP(Tabela5[[#This Row],[PRODUTO]],'CURVA ABC'!$H$10:$M$404,2,0)</f>
        <v>#N/A</v>
      </c>
      <c r="J999" s="194" t="e">
        <f>VLOOKUP(Tabela5[[#This Row],[PRODUTO]],'CURVA ABC'!$H$10:$M$404,3,0)</f>
        <v>#N/A</v>
      </c>
      <c r="K999" s="194" t="e">
        <f>VLOOKUP(Tabela5[[#This Row],[PRODUTO]],'CURVA ABC'!$H$10:$M$404,4,0)</f>
        <v>#N/A</v>
      </c>
      <c r="L999" s="195">
        <f>IFERROR(Tabela5[[#This Row],[VALOR.]]/'CURVA ABC'!$J$2,0)</f>
        <v>0</v>
      </c>
      <c r="M999" s="195" t="e">
        <f>VLOOKUP(Tabela5[[#This Row],[PRODUTO]],'CURVA ABC'!$H$10:$M$404,5,0)</f>
        <v>#N/A</v>
      </c>
      <c r="N999" s="196" t="e">
        <f>VLOOKUP(Tabela5[[#This Row],[PRODUTO]],'CURVA ABC'!$H$10:$M$404,6,0)</f>
        <v>#N/A</v>
      </c>
      <c r="O999" s="194" t="e">
        <f>IF(AND(COMPARATIVO!$H999="",COMPARATIVO!$N999=""),"",IF(COMPARATIVO!$H999=COMPARATIVO!$N999,"EQUILIBRADO",IF(AND(COMPARATIVO!$H999="A",COMPARATIVO!$N999="B"),"GIRO BAIXO",IF(AND(COMPARATIVO!$H999="A",COMPARATIVO!$N999="C"),"GIRO MUITO BAIXO",IF(AND(COMPARATIVO!$H999="B",COMPARATIVO!$N999="A"),"GIRO ALTO",IF(AND(COMPARATIVO!$H999="B",COMPARATIVO!$N999="C"),"GIRO BAIXO",IF(AND(COMPARATIVO!$H999="C",COMPARATIVO!$N999="A"),"GIRO MUITO ALTO",IF(AND(COMPARATIVO!$H999="C",COMPARATIVO!$N999="B"),"GIRO ALTO",""))))))))</f>
        <v>#N/A</v>
      </c>
    </row>
    <row r="1000" spans="1:15" x14ac:dyDescent="0.25">
      <c r="A1000" s="201">
        <f>'CURVA ABC'!A1004</f>
        <v>0</v>
      </c>
      <c r="B1000" s="201" t="str">
        <f>IFERROR(VLOOKUP(Tabela5[[#This Row],[PRODUTO]],CADASTRO!$B$2:$C$393,2,0),"")</f>
        <v/>
      </c>
      <c r="C1000" s="201">
        <f>'CURVA ABC'!B1004</f>
        <v>0</v>
      </c>
      <c r="D1000" s="197">
        <f>'CURVA ABC'!C1004</f>
        <v>0</v>
      </c>
      <c r="E1000" s="197">
        <f>'CURVA ABC'!D1004</f>
        <v>0</v>
      </c>
      <c r="F1000" s="198">
        <f>IFERROR(Tabela5[[#This Row],[VALOR]]/'CURVA ABC'!$C$2,0)</f>
        <v>0</v>
      </c>
      <c r="G1000" s="198">
        <f>'CURVA ABC'!E1004</f>
        <v>0</v>
      </c>
      <c r="H1000" s="199">
        <f>'CURVA ABC'!F1004</f>
        <v>0</v>
      </c>
      <c r="I1000" s="199" t="e">
        <f>VLOOKUP(Tabela5[[#This Row],[PRODUTO]],'CURVA ABC'!$H$10:$M$404,2,0)</f>
        <v>#N/A</v>
      </c>
      <c r="J1000" s="197" t="e">
        <f>VLOOKUP(Tabela5[[#This Row],[PRODUTO]],'CURVA ABC'!$H$10:$M$404,3,0)</f>
        <v>#N/A</v>
      </c>
      <c r="K1000" s="197" t="e">
        <f>VLOOKUP(Tabela5[[#This Row],[PRODUTO]],'CURVA ABC'!$H$10:$M$404,4,0)</f>
        <v>#N/A</v>
      </c>
      <c r="L1000" s="198">
        <f>IFERROR(Tabela5[[#This Row],[VALOR.]]/'CURVA ABC'!$J$2,0)</f>
        <v>0</v>
      </c>
      <c r="M1000" s="198" t="e">
        <f>VLOOKUP(Tabela5[[#This Row],[PRODUTO]],'CURVA ABC'!$H$10:$M$404,5,0)</f>
        <v>#N/A</v>
      </c>
      <c r="N1000" s="199" t="e">
        <f>VLOOKUP(Tabela5[[#This Row],[PRODUTO]],'CURVA ABC'!$H$10:$M$404,6,0)</f>
        <v>#N/A</v>
      </c>
      <c r="O1000" s="197" t="e">
        <f>IF(AND(COMPARATIVO!$H1000="",COMPARATIVO!$N1000=""),"",IF(COMPARATIVO!$H1000=COMPARATIVO!$N1000,"EQUILIBRADO",IF(AND(COMPARATIVO!$H1000="A",COMPARATIVO!$N1000="B"),"GIRO BAIXO",IF(AND(COMPARATIVO!$H1000="A",COMPARATIVO!$N1000="C"),"GIRO MUITO BAIXO",IF(AND(COMPARATIVO!$H1000="B",COMPARATIVO!$N1000="A"),"GIRO ALTO",IF(AND(COMPARATIVO!$H1000="B",COMPARATIVO!$N1000="C"),"GIRO BAIXO",IF(AND(COMPARATIVO!$H1000="C",COMPARATIVO!$N1000="A"),"GIRO MUITO ALTO",IF(AND(COMPARATIVO!$H1000="C",COMPARATIVO!$N1000="B"),"GIRO ALTO",""))))))))</f>
        <v>#N/A</v>
      </c>
    </row>
    <row r="1001" spans="1:15" x14ac:dyDescent="0.25">
      <c r="A1001" s="200">
        <f>'CURVA ABC'!A1005</f>
        <v>0</v>
      </c>
      <c r="B1001" s="200" t="str">
        <f>IFERROR(VLOOKUP(Tabela5[[#This Row],[PRODUTO]],CADASTRO!$B$2:$C$393,2,0),"")</f>
        <v/>
      </c>
      <c r="C1001" s="200">
        <f>'CURVA ABC'!B1005</f>
        <v>0</v>
      </c>
      <c r="D1001" s="194">
        <f>'CURVA ABC'!C1005</f>
        <v>0</v>
      </c>
      <c r="E1001" s="194">
        <f>'CURVA ABC'!D1005</f>
        <v>0</v>
      </c>
      <c r="F1001" s="195">
        <f>IFERROR(Tabela5[[#This Row],[VALOR]]/'CURVA ABC'!$C$2,0)</f>
        <v>0</v>
      </c>
      <c r="G1001" s="195">
        <f>'CURVA ABC'!E1005</f>
        <v>0</v>
      </c>
      <c r="H1001" s="196">
        <f>'CURVA ABC'!F1005</f>
        <v>0</v>
      </c>
      <c r="I1001" s="196" t="e">
        <f>VLOOKUP(Tabela5[[#This Row],[PRODUTO]],'CURVA ABC'!$H$10:$M$404,2,0)</f>
        <v>#N/A</v>
      </c>
      <c r="J1001" s="194" t="e">
        <f>VLOOKUP(Tabela5[[#This Row],[PRODUTO]],'CURVA ABC'!$H$10:$M$404,3,0)</f>
        <v>#N/A</v>
      </c>
      <c r="K1001" s="194" t="e">
        <f>VLOOKUP(Tabela5[[#This Row],[PRODUTO]],'CURVA ABC'!$H$10:$M$404,4,0)</f>
        <v>#N/A</v>
      </c>
      <c r="L1001" s="195">
        <f>IFERROR(Tabela5[[#This Row],[VALOR.]]/'CURVA ABC'!$J$2,0)</f>
        <v>0</v>
      </c>
      <c r="M1001" s="195" t="e">
        <f>VLOOKUP(Tabela5[[#This Row],[PRODUTO]],'CURVA ABC'!$H$10:$M$404,5,0)</f>
        <v>#N/A</v>
      </c>
      <c r="N1001" s="196" t="e">
        <f>VLOOKUP(Tabela5[[#This Row],[PRODUTO]],'CURVA ABC'!$H$10:$M$404,6,0)</f>
        <v>#N/A</v>
      </c>
      <c r="O1001" s="194" t="e">
        <f>IF(AND(COMPARATIVO!$H1001="",COMPARATIVO!$N1001=""),"",IF(COMPARATIVO!$H1001=COMPARATIVO!$N1001,"EQUILIBRADO",IF(AND(COMPARATIVO!$H1001="A",COMPARATIVO!$N1001="B"),"GIRO BAIXO",IF(AND(COMPARATIVO!$H1001="A",COMPARATIVO!$N1001="C"),"GIRO MUITO BAIXO",IF(AND(COMPARATIVO!$H1001="B",COMPARATIVO!$N1001="A"),"GIRO ALTO",IF(AND(COMPARATIVO!$H1001="B",COMPARATIVO!$N1001="C"),"GIRO BAIXO",IF(AND(COMPARATIVO!$H1001="C",COMPARATIVO!$N1001="A"),"GIRO MUITO ALTO",IF(AND(COMPARATIVO!$H1001="C",COMPARATIVO!$N1001="B"),"GIRO ALTO",""))))))))</f>
        <v>#N/A</v>
      </c>
    </row>
    <row r="1002" spans="1:15" x14ac:dyDescent="0.25">
      <c r="A1002" s="201">
        <f>'CURVA ABC'!A1006</f>
        <v>0</v>
      </c>
      <c r="B1002" s="201" t="str">
        <f>IFERROR(VLOOKUP(Tabela5[[#This Row],[PRODUTO]],CADASTRO!$B$2:$C$393,2,0),"")</f>
        <v/>
      </c>
      <c r="C1002" s="201">
        <f>'CURVA ABC'!B1006</f>
        <v>0</v>
      </c>
      <c r="D1002" s="197">
        <f>'CURVA ABC'!C1006</f>
        <v>0</v>
      </c>
      <c r="E1002" s="197">
        <f>'CURVA ABC'!D1006</f>
        <v>0</v>
      </c>
      <c r="F1002" s="198">
        <f>IFERROR(Tabela5[[#This Row],[VALOR]]/'CURVA ABC'!$C$2,0)</f>
        <v>0</v>
      </c>
      <c r="G1002" s="198">
        <f>'CURVA ABC'!E1006</f>
        <v>0</v>
      </c>
      <c r="H1002" s="199">
        <f>'CURVA ABC'!F1006</f>
        <v>0</v>
      </c>
      <c r="I1002" s="199" t="e">
        <f>VLOOKUP(Tabela5[[#This Row],[PRODUTO]],'CURVA ABC'!$H$10:$M$404,2,0)</f>
        <v>#N/A</v>
      </c>
      <c r="J1002" s="197" t="e">
        <f>VLOOKUP(Tabela5[[#This Row],[PRODUTO]],'CURVA ABC'!$H$10:$M$404,3,0)</f>
        <v>#N/A</v>
      </c>
      <c r="K1002" s="197" t="e">
        <f>VLOOKUP(Tabela5[[#This Row],[PRODUTO]],'CURVA ABC'!$H$10:$M$404,4,0)</f>
        <v>#N/A</v>
      </c>
      <c r="L1002" s="198">
        <f>IFERROR(Tabela5[[#This Row],[VALOR.]]/'CURVA ABC'!$J$2,0)</f>
        <v>0</v>
      </c>
      <c r="M1002" s="198" t="e">
        <f>VLOOKUP(Tabela5[[#This Row],[PRODUTO]],'CURVA ABC'!$H$10:$M$404,5,0)</f>
        <v>#N/A</v>
      </c>
      <c r="N1002" s="199" t="e">
        <f>VLOOKUP(Tabela5[[#This Row],[PRODUTO]],'CURVA ABC'!$H$10:$M$404,6,0)</f>
        <v>#N/A</v>
      </c>
      <c r="O1002" s="197" t="e">
        <f>IF(AND(COMPARATIVO!$H1002="",COMPARATIVO!$N1002=""),"",IF(COMPARATIVO!$H1002=COMPARATIVO!$N1002,"EQUILIBRADO",IF(AND(COMPARATIVO!$H1002="A",COMPARATIVO!$N1002="B"),"GIRO BAIXO",IF(AND(COMPARATIVO!$H1002="A",COMPARATIVO!$N1002="C"),"GIRO MUITO BAIXO",IF(AND(COMPARATIVO!$H1002="B",COMPARATIVO!$N1002="A"),"GIRO ALTO",IF(AND(COMPARATIVO!$H1002="B",COMPARATIVO!$N1002="C"),"GIRO BAIXO",IF(AND(COMPARATIVO!$H1002="C",COMPARATIVO!$N1002="A"),"GIRO MUITO ALTO",IF(AND(COMPARATIVO!$H1002="C",COMPARATIVO!$N1002="B"),"GIRO ALTO",""))))))))</f>
        <v>#N/A</v>
      </c>
    </row>
    <row r="1003" spans="1:15" x14ac:dyDescent="0.25">
      <c r="A1003" s="200">
        <f>'CURVA ABC'!A1007</f>
        <v>0</v>
      </c>
      <c r="B1003" s="200" t="str">
        <f>IFERROR(VLOOKUP(Tabela5[[#This Row],[PRODUTO]],CADASTRO!$B$2:$C$393,2,0),"")</f>
        <v/>
      </c>
      <c r="C1003" s="200">
        <f>'CURVA ABC'!B1007</f>
        <v>0</v>
      </c>
      <c r="D1003" s="194">
        <f>'CURVA ABC'!C1007</f>
        <v>0</v>
      </c>
      <c r="E1003" s="194">
        <f>'CURVA ABC'!D1007</f>
        <v>0</v>
      </c>
      <c r="F1003" s="195">
        <f>IFERROR(Tabela5[[#This Row],[VALOR]]/'CURVA ABC'!$C$2,0)</f>
        <v>0</v>
      </c>
      <c r="G1003" s="195">
        <f>'CURVA ABC'!E1007</f>
        <v>0</v>
      </c>
      <c r="H1003" s="196">
        <f>'CURVA ABC'!F1007</f>
        <v>0</v>
      </c>
      <c r="I1003" s="196" t="e">
        <f>VLOOKUP(Tabela5[[#This Row],[PRODUTO]],'CURVA ABC'!$H$10:$M$404,2,0)</f>
        <v>#N/A</v>
      </c>
      <c r="J1003" s="194" t="e">
        <f>VLOOKUP(Tabela5[[#This Row],[PRODUTO]],'CURVA ABC'!$H$10:$M$404,3,0)</f>
        <v>#N/A</v>
      </c>
      <c r="K1003" s="194" t="e">
        <f>VLOOKUP(Tabela5[[#This Row],[PRODUTO]],'CURVA ABC'!$H$10:$M$404,4,0)</f>
        <v>#N/A</v>
      </c>
      <c r="L1003" s="195">
        <f>IFERROR(Tabela5[[#This Row],[VALOR.]]/'CURVA ABC'!$J$2,0)</f>
        <v>0</v>
      </c>
      <c r="M1003" s="195" t="e">
        <f>VLOOKUP(Tabela5[[#This Row],[PRODUTO]],'CURVA ABC'!$H$10:$M$404,5,0)</f>
        <v>#N/A</v>
      </c>
      <c r="N1003" s="196" t="e">
        <f>VLOOKUP(Tabela5[[#This Row],[PRODUTO]],'CURVA ABC'!$H$10:$M$404,6,0)</f>
        <v>#N/A</v>
      </c>
      <c r="O1003" s="194" t="e">
        <f>IF(AND(COMPARATIVO!$H1003="",COMPARATIVO!$N1003=""),"",IF(COMPARATIVO!$H1003=COMPARATIVO!$N1003,"EQUILIBRADO",IF(AND(COMPARATIVO!$H1003="A",COMPARATIVO!$N1003="B"),"GIRO BAIXO",IF(AND(COMPARATIVO!$H1003="A",COMPARATIVO!$N1003="C"),"GIRO MUITO BAIXO",IF(AND(COMPARATIVO!$H1003="B",COMPARATIVO!$N1003="A"),"GIRO ALTO",IF(AND(COMPARATIVO!$H1003="B",COMPARATIVO!$N1003="C"),"GIRO BAIXO",IF(AND(COMPARATIVO!$H1003="C",COMPARATIVO!$N1003="A"),"GIRO MUITO ALTO",IF(AND(COMPARATIVO!$H1003="C",COMPARATIVO!$N1003="B"),"GIRO ALTO",""))))))))</f>
        <v>#N/A</v>
      </c>
    </row>
    <row r="1004" spans="1:15" x14ac:dyDescent="0.25">
      <c r="A1004" s="201">
        <f>'CURVA ABC'!A1008</f>
        <v>0</v>
      </c>
      <c r="B1004" s="201" t="str">
        <f>IFERROR(VLOOKUP(Tabela5[[#This Row],[PRODUTO]],CADASTRO!$B$2:$C$393,2,0),"")</f>
        <v/>
      </c>
      <c r="C1004" s="201">
        <f>'CURVA ABC'!B1008</f>
        <v>0</v>
      </c>
      <c r="D1004" s="197">
        <f>'CURVA ABC'!C1008</f>
        <v>0</v>
      </c>
      <c r="E1004" s="197">
        <f>'CURVA ABC'!D1008</f>
        <v>0</v>
      </c>
      <c r="F1004" s="198">
        <f>IFERROR(Tabela5[[#This Row],[VALOR]]/'CURVA ABC'!$C$2,0)</f>
        <v>0</v>
      </c>
      <c r="G1004" s="198">
        <f>'CURVA ABC'!E1008</f>
        <v>0</v>
      </c>
      <c r="H1004" s="199">
        <f>'CURVA ABC'!F1008</f>
        <v>0</v>
      </c>
      <c r="I1004" s="199" t="e">
        <f>VLOOKUP(Tabela5[[#This Row],[PRODUTO]],'CURVA ABC'!$H$10:$M$404,2,0)</f>
        <v>#N/A</v>
      </c>
      <c r="J1004" s="197" t="e">
        <f>VLOOKUP(Tabela5[[#This Row],[PRODUTO]],'CURVA ABC'!$H$10:$M$404,3,0)</f>
        <v>#N/A</v>
      </c>
      <c r="K1004" s="197" t="e">
        <f>VLOOKUP(Tabela5[[#This Row],[PRODUTO]],'CURVA ABC'!$H$10:$M$404,4,0)</f>
        <v>#N/A</v>
      </c>
      <c r="L1004" s="198">
        <f>IFERROR(Tabela5[[#This Row],[VALOR.]]/'CURVA ABC'!$J$2,0)</f>
        <v>0</v>
      </c>
      <c r="M1004" s="198" t="e">
        <f>VLOOKUP(Tabela5[[#This Row],[PRODUTO]],'CURVA ABC'!$H$10:$M$404,5,0)</f>
        <v>#N/A</v>
      </c>
      <c r="N1004" s="199" t="e">
        <f>VLOOKUP(Tabela5[[#This Row],[PRODUTO]],'CURVA ABC'!$H$10:$M$404,6,0)</f>
        <v>#N/A</v>
      </c>
      <c r="O1004" s="197" t="e">
        <f>IF(AND(COMPARATIVO!$H1004="",COMPARATIVO!$N1004=""),"",IF(COMPARATIVO!$H1004=COMPARATIVO!$N1004,"EQUILIBRADO",IF(AND(COMPARATIVO!$H1004="A",COMPARATIVO!$N1004="B"),"GIRO BAIXO",IF(AND(COMPARATIVO!$H1004="A",COMPARATIVO!$N1004="C"),"GIRO MUITO BAIXO",IF(AND(COMPARATIVO!$H1004="B",COMPARATIVO!$N1004="A"),"GIRO ALTO",IF(AND(COMPARATIVO!$H1004="B",COMPARATIVO!$N1004="C"),"GIRO BAIXO",IF(AND(COMPARATIVO!$H1004="C",COMPARATIVO!$N1004="A"),"GIRO MUITO ALTO",IF(AND(COMPARATIVO!$H1004="C",COMPARATIVO!$N1004="B"),"GIRO ALTO",""))))))))</f>
        <v>#N/A</v>
      </c>
    </row>
    <row r="1005" spans="1:15" x14ac:dyDescent="0.25">
      <c r="A1005" s="200">
        <f>'CURVA ABC'!A1009</f>
        <v>0</v>
      </c>
      <c r="B1005" s="200" t="str">
        <f>IFERROR(VLOOKUP(Tabela5[[#This Row],[PRODUTO]],CADASTRO!$B$2:$C$393,2,0),"")</f>
        <v/>
      </c>
      <c r="C1005" s="200">
        <f>'CURVA ABC'!B1009</f>
        <v>0</v>
      </c>
      <c r="D1005" s="194">
        <f>'CURVA ABC'!C1009</f>
        <v>0</v>
      </c>
      <c r="E1005" s="194">
        <f>'CURVA ABC'!D1009</f>
        <v>0</v>
      </c>
      <c r="F1005" s="195">
        <f>IFERROR(Tabela5[[#This Row],[VALOR]]/'CURVA ABC'!$C$2,0)</f>
        <v>0</v>
      </c>
      <c r="G1005" s="195">
        <f>'CURVA ABC'!E1009</f>
        <v>0</v>
      </c>
      <c r="H1005" s="196">
        <f>'CURVA ABC'!F1009</f>
        <v>0</v>
      </c>
      <c r="I1005" s="196" t="e">
        <f>VLOOKUP(Tabela5[[#This Row],[PRODUTO]],'CURVA ABC'!$H$10:$M$404,2,0)</f>
        <v>#N/A</v>
      </c>
      <c r="J1005" s="194" t="e">
        <f>VLOOKUP(Tabela5[[#This Row],[PRODUTO]],'CURVA ABC'!$H$10:$M$404,3,0)</f>
        <v>#N/A</v>
      </c>
      <c r="K1005" s="194" t="e">
        <f>VLOOKUP(Tabela5[[#This Row],[PRODUTO]],'CURVA ABC'!$H$10:$M$404,4,0)</f>
        <v>#N/A</v>
      </c>
      <c r="L1005" s="195">
        <f>IFERROR(Tabela5[[#This Row],[VALOR.]]/'CURVA ABC'!$J$2,0)</f>
        <v>0</v>
      </c>
      <c r="M1005" s="195" t="e">
        <f>VLOOKUP(Tabela5[[#This Row],[PRODUTO]],'CURVA ABC'!$H$10:$M$404,5,0)</f>
        <v>#N/A</v>
      </c>
      <c r="N1005" s="196" t="e">
        <f>VLOOKUP(Tabela5[[#This Row],[PRODUTO]],'CURVA ABC'!$H$10:$M$404,6,0)</f>
        <v>#N/A</v>
      </c>
      <c r="O1005" s="194" t="e">
        <f>IF(AND(COMPARATIVO!$H1005="",COMPARATIVO!$N1005=""),"",IF(COMPARATIVO!$H1005=COMPARATIVO!$N1005,"EQUILIBRADO",IF(AND(COMPARATIVO!$H1005="A",COMPARATIVO!$N1005="B"),"GIRO BAIXO",IF(AND(COMPARATIVO!$H1005="A",COMPARATIVO!$N1005="C"),"GIRO MUITO BAIXO",IF(AND(COMPARATIVO!$H1005="B",COMPARATIVO!$N1005="A"),"GIRO ALTO",IF(AND(COMPARATIVO!$H1005="B",COMPARATIVO!$N1005="C"),"GIRO BAIXO",IF(AND(COMPARATIVO!$H1005="C",COMPARATIVO!$N1005="A"),"GIRO MUITO ALTO",IF(AND(COMPARATIVO!$H1005="C",COMPARATIVO!$N1005="B"),"GIRO ALTO",""))))))))</f>
        <v>#N/A</v>
      </c>
    </row>
    <row r="1006" spans="1:15" x14ac:dyDescent="0.25">
      <c r="A1006" s="201">
        <f>'CURVA ABC'!A1010</f>
        <v>0</v>
      </c>
      <c r="B1006" s="201" t="str">
        <f>IFERROR(VLOOKUP(Tabela5[[#This Row],[PRODUTO]],CADASTRO!$B$2:$C$393,2,0),"")</f>
        <v/>
      </c>
      <c r="C1006" s="201">
        <f>'CURVA ABC'!B1010</f>
        <v>0</v>
      </c>
      <c r="D1006" s="197">
        <f>'CURVA ABC'!C1010</f>
        <v>0</v>
      </c>
      <c r="E1006" s="197">
        <f>'CURVA ABC'!D1010</f>
        <v>0</v>
      </c>
      <c r="F1006" s="198">
        <f>IFERROR(Tabela5[[#This Row],[VALOR]]/'CURVA ABC'!$C$2,0)</f>
        <v>0</v>
      </c>
      <c r="G1006" s="198">
        <f>'CURVA ABC'!E1010</f>
        <v>0</v>
      </c>
      <c r="H1006" s="199">
        <f>'CURVA ABC'!F1010</f>
        <v>0</v>
      </c>
      <c r="I1006" s="199" t="e">
        <f>VLOOKUP(Tabela5[[#This Row],[PRODUTO]],'CURVA ABC'!$H$10:$M$404,2,0)</f>
        <v>#N/A</v>
      </c>
      <c r="J1006" s="197" t="e">
        <f>VLOOKUP(Tabela5[[#This Row],[PRODUTO]],'CURVA ABC'!$H$10:$M$404,3,0)</f>
        <v>#N/A</v>
      </c>
      <c r="K1006" s="197" t="e">
        <f>VLOOKUP(Tabela5[[#This Row],[PRODUTO]],'CURVA ABC'!$H$10:$M$404,4,0)</f>
        <v>#N/A</v>
      </c>
      <c r="L1006" s="198">
        <f>IFERROR(Tabela5[[#This Row],[VALOR.]]/'CURVA ABC'!$J$2,0)</f>
        <v>0</v>
      </c>
      <c r="M1006" s="198" t="e">
        <f>VLOOKUP(Tabela5[[#This Row],[PRODUTO]],'CURVA ABC'!$H$10:$M$404,5,0)</f>
        <v>#N/A</v>
      </c>
      <c r="N1006" s="199" t="e">
        <f>VLOOKUP(Tabela5[[#This Row],[PRODUTO]],'CURVA ABC'!$H$10:$M$404,6,0)</f>
        <v>#N/A</v>
      </c>
      <c r="O1006" s="197" t="e">
        <f>IF(AND(COMPARATIVO!$H1006="",COMPARATIVO!$N1006=""),"",IF(COMPARATIVO!$H1006=COMPARATIVO!$N1006,"EQUILIBRADO",IF(AND(COMPARATIVO!$H1006="A",COMPARATIVO!$N1006="B"),"GIRO BAIXO",IF(AND(COMPARATIVO!$H1006="A",COMPARATIVO!$N1006="C"),"GIRO MUITO BAIXO",IF(AND(COMPARATIVO!$H1006="B",COMPARATIVO!$N1006="A"),"GIRO ALTO",IF(AND(COMPARATIVO!$H1006="B",COMPARATIVO!$N1006="C"),"GIRO BAIXO",IF(AND(COMPARATIVO!$H1006="C",COMPARATIVO!$N1006="A"),"GIRO MUITO ALTO",IF(AND(COMPARATIVO!$H1006="C",COMPARATIVO!$N1006="B"),"GIRO ALTO",""))))))))</f>
        <v>#N/A</v>
      </c>
    </row>
    <row r="1007" spans="1:15" x14ac:dyDescent="0.25">
      <c r="A1007" s="200">
        <f>'CURVA ABC'!A1011</f>
        <v>0</v>
      </c>
      <c r="B1007" s="200" t="str">
        <f>IFERROR(VLOOKUP(Tabela5[[#This Row],[PRODUTO]],CADASTRO!$B$2:$C$393,2,0),"")</f>
        <v/>
      </c>
      <c r="C1007" s="200">
        <f>'CURVA ABC'!B1011</f>
        <v>0</v>
      </c>
      <c r="D1007" s="194">
        <f>'CURVA ABC'!C1011</f>
        <v>0</v>
      </c>
      <c r="E1007" s="194">
        <f>'CURVA ABC'!D1011</f>
        <v>0</v>
      </c>
      <c r="F1007" s="195">
        <f>IFERROR(Tabela5[[#This Row],[VALOR]]/'CURVA ABC'!$C$2,0)</f>
        <v>0</v>
      </c>
      <c r="G1007" s="195">
        <f>'CURVA ABC'!E1011</f>
        <v>0</v>
      </c>
      <c r="H1007" s="196">
        <f>'CURVA ABC'!F1011</f>
        <v>0</v>
      </c>
      <c r="I1007" s="196" t="e">
        <f>VLOOKUP(Tabela5[[#This Row],[PRODUTO]],'CURVA ABC'!$H$10:$M$404,2,0)</f>
        <v>#N/A</v>
      </c>
      <c r="J1007" s="194" t="e">
        <f>VLOOKUP(Tabela5[[#This Row],[PRODUTO]],'CURVA ABC'!$H$10:$M$404,3,0)</f>
        <v>#N/A</v>
      </c>
      <c r="K1007" s="194" t="e">
        <f>VLOOKUP(Tabela5[[#This Row],[PRODUTO]],'CURVA ABC'!$H$10:$M$404,4,0)</f>
        <v>#N/A</v>
      </c>
      <c r="L1007" s="195">
        <f>IFERROR(Tabela5[[#This Row],[VALOR.]]/'CURVA ABC'!$J$2,0)</f>
        <v>0</v>
      </c>
      <c r="M1007" s="195" t="e">
        <f>VLOOKUP(Tabela5[[#This Row],[PRODUTO]],'CURVA ABC'!$H$10:$M$404,5,0)</f>
        <v>#N/A</v>
      </c>
      <c r="N1007" s="196" t="e">
        <f>VLOOKUP(Tabela5[[#This Row],[PRODUTO]],'CURVA ABC'!$H$10:$M$404,6,0)</f>
        <v>#N/A</v>
      </c>
      <c r="O1007" s="194" t="e">
        <f>IF(AND(COMPARATIVO!$H1007="",COMPARATIVO!$N1007=""),"",IF(COMPARATIVO!$H1007=COMPARATIVO!$N1007,"EQUILIBRADO",IF(AND(COMPARATIVO!$H1007="A",COMPARATIVO!$N1007="B"),"GIRO BAIXO",IF(AND(COMPARATIVO!$H1007="A",COMPARATIVO!$N1007="C"),"GIRO MUITO BAIXO",IF(AND(COMPARATIVO!$H1007="B",COMPARATIVO!$N1007="A"),"GIRO ALTO",IF(AND(COMPARATIVO!$H1007="B",COMPARATIVO!$N1007="C"),"GIRO BAIXO",IF(AND(COMPARATIVO!$H1007="C",COMPARATIVO!$N1007="A"),"GIRO MUITO ALTO",IF(AND(COMPARATIVO!$H1007="C",COMPARATIVO!$N1007="B"),"GIRO ALTO",""))))))))</f>
        <v>#N/A</v>
      </c>
    </row>
    <row r="1008" spans="1:15" x14ac:dyDescent="0.25">
      <c r="A1008" s="201">
        <f>'CURVA ABC'!A1012</f>
        <v>0</v>
      </c>
      <c r="B1008" s="201" t="str">
        <f>IFERROR(VLOOKUP(Tabela5[[#This Row],[PRODUTO]],CADASTRO!$B$2:$C$393,2,0),"")</f>
        <v/>
      </c>
      <c r="C1008" s="201">
        <f>'CURVA ABC'!B1012</f>
        <v>0</v>
      </c>
      <c r="D1008" s="197">
        <f>'CURVA ABC'!C1012</f>
        <v>0</v>
      </c>
      <c r="E1008" s="197">
        <f>'CURVA ABC'!D1012</f>
        <v>0</v>
      </c>
      <c r="F1008" s="198">
        <f>IFERROR(Tabela5[[#This Row],[VALOR]]/'CURVA ABC'!$C$2,0)</f>
        <v>0</v>
      </c>
      <c r="G1008" s="198">
        <f>'CURVA ABC'!E1012</f>
        <v>0</v>
      </c>
      <c r="H1008" s="199">
        <f>'CURVA ABC'!F1012</f>
        <v>0</v>
      </c>
      <c r="I1008" s="199" t="e">
        <f>VLOOKUP(Tabela5[[#This Row],[PRODUTO]],'CURVA ABC'!$H$10:$M$404,2,0)</f>
        <v>#N/A</v>
      </c>
      <c r="J1008" s="197" t="e">
        <f>VLOOKUP(Tabela5[[#This Row],[PRODUTO]],'CURVA ABC'!$H$10:$M$404,3,0)</f>
        <v>#N/A</v>
      </c>
      <c r="K1008" s="197" t="e">
        <f>VLOOKUP(Tabela5[[#This Row],[PRODUTO]],'CURVA ABC'!$H$10:$M$404,4,0)</f>
        <v>#N/A</v>
      </c>
      <c r="L1008" s="198">
        <f>IFERROR(Tabela5[[#This Row],[VALOR.]]/'CURVA ABC'!$J$2,0)</f>
        <v>0</v>
      </c>
      <c r="M1008" s="198" t="e">
        <f>VLOOKUP(Tabela5[[#This Row],[PRODUTO]],'CURVA ABC'!$H$10:$M$404,5,0)</f>
        <v>#N/A</v>
      </c>
      <c r="N1008" s="199" t="e">
        <f>VLOOKUP(Tabela5[[#This Row],[PRODUTO]],'CURVA ABC'!$H$10:$M$404,6,0)</f>
        <v>#N/A</v>
      </c>
      <c r="O1008" s="197" t="e">
        <f>IF(AND(COMPARATIVO!$H1008="",COMPARATIVO!$N1008=""),"",IF(COMPARATIVO!$H1008=COMPARATIVO!$N1008,"EQUILIBRADO",IF(AND(COMPARATIVO!$H1008="A",COMPARATIVO!$N1008="B"),"GIRO BAIXO",IF(AND(COMPARATIVO!$H1008="A",COMPARATIVO!$N1008="C"),"GIRO MUITO BAIXO",IF(AND(COMPARATIVO!$H1008="B",COMPARATIVO!$N1008="A"),"GIRO ALTO",IF(AND(COMPARATIVO!$H1008="B",COMPARATIVO!$N1008="C"),"GIRO BAIXO",IF(AND(COMPARATIVO!$H1008="C",COMPARATIVO!$N1008="A"),"GIRO MUITO ALTO",IF(AND(COMPARATIVO!$H1008="C",COMPARATIVO!$N1008="B"),"GIRO ALTO",""))))))))</f>
        <v>#N/A</v>
      </c>
    </row>
    <row r="1009" spans="1:15" x14ac:dyDescent="0.25">
      <c r="A1009" s="200">
        <f>'CURVA ABC'!A1013</f>
        <v>0</v>
      </c>
      <c r="B1009" s="200" t="str">
        <f>IFERROR(VLOOKUP(Tabela5[[#This Row],[PRODUTO]],CADASTRO!$B$2:$C$393,2,0),"")</f>
        <v/>
      </c>
      <c r="C1009" s="200">
        <f>'CURVA ABC'!B1013</f>
        <v>0</v>
      </c>
      <c r="D1009" s="194">
        <f>'CURVA ABC'!C1013</f>
        <v>0</v>
      </c>
      <c r="E1009" s="194">
        <f>'CURVA ABC'!D1013</f>
        <v>0</v>
      </c>
      <c r="F1009" s="195">
        <f>IFERROR(Tabela5[[#This Row],[VALOR]]/'CURVA ABC'!$C$2,0)</f>
        <v>0</v>
      </c>
      <c r="G1009" s="195">
        <f>'CURVA ABC'!E1013</f>
        <v>0</v>
      </c>
      <c r="H1009" s="196">
        <f>'CURVA ABC'!F1013</f>
        <v>0</v>
      </c>
      <c r="I1009" s="196" t="e">
        <f>VLOOKUP(Tabela5[[#This Row],[PRODUTO]],'CURVA ABC'!$H$10:$M$404,2,0)</f>
        <v>#N/A</v>
      </c>
      <c r="J1009" s="194" t="e">
        <f>VLOOKUP(Tabela5[[#This Row],[PRODUTO]],'CURVA ABC'!$H$10:$M$404,3,0)</f>
        <v>#N/A</v>
      </c>
      <c r="K1009" s="194" t="e">
        <f>VLOOKUP(Tabela5[[#This Row],[PRODUTO]],'CURVA ABC'!$H$10:$M$404,4,0)</f>
        <v>#N/A</v>
      </c>
      <c r="L1009" s="195">
        <f>IFERROR(Tabela5[[#This Row],[VALOR.]]/'CURVA ABC'!$J$2,0)</f>
        <v>0</v>
      </c>
      <c r="M1009" s="195" t="e">
        <f>VLOOKUP(Tabela5[[#This Row],[PRODUTO]],'CURVA ABC'!$H$10:$M$404,5,0)</f>
        <v>#N/A</v>
      </c>
      <c r="N1009" s="196" t="e">
        <f>VLOOKUP(Tabela5[[#This Row],[PRODUTO]],'CURVA ABC'!$H$10:$M$404,6,0)</f>
        <v>#N/A</v>
      </c>
      <c r="O1009" s="194" t="e">
        <f>IF(AND(COMPARATIVO!$H1009="",COMPARATIVO!$N1009=""),"",IF(COMPARATIVO!$H1009=COMPARATIVO!$N1009,"EQUILIBRADO",IF(AND(COMPARATIVO!$H1009="A",COMPARATIVO!$N1009="B"),"GIRO BAIXO",IF(AND(COMPARATIVO!$H1009="A",COMPARATIVO!$N1009="C"),"GIRO MUITO BAIXO",IF(AND(COMPARATIVO!$H1009="B",COMPARATIVO!$N1009="A"),"GIRO ALTO",IF(AND(COMPARATIVO!$H1009="B",COMPARATIVO!$N1009="C"),"GIRO BAIXO",IF(AND(COMPARATIVO!$H1009="C",COMPARATIVO!$N1009="A"),"GIRO MUITO ALTO",IF(AND(COMPARATIVO!$H1009="C",COMPARATIVO!$N1009="B"),"GIRO ALTO",""))))))))</f>
        <v>#N/A</v>
      </c>
    </row>
    <row r="1010" spans="1:15" x14ac:dyDescent="0.25">
      <c r="A1010" s="201">
        <f>'CURVA ABC'!A1014</f>
        <v>0</v>
      </c>
      <c r="B1010" s="201" t="str">
        <f>IFERROR(VLOOKUP(Tabela5[[#This Row],[PRODUTO]],CADASTRO!$B$2:$C$393,2,0),"")</f>
        <v/>
      </c>
      <c r="C1010" s="201">
        <f>'CURVA ABC'!B1014</f>
        <v>0</v>
      </c>
      <c r="D1010" s="197">
        <f>'CURVA ABC'!C1014</f>
        <v>0</v>
      </c>
      <c r="E1010" s="197">
        <f>'CURVA ABC'!D1014</f>
        <v>0</v>
      </c>
      <c r="F1010" s="198">
        <f>IFERROR(Tabela5[[#This Row],[VALOR]]/'CURVA ABC'!$C$2,0)</f>
        <v>0</v>
      </c>
      <c r="G1010" s="198">
        <f>'CURVA ABC'!E1014</f>
        <v>0</v>
      </c>
      <c r="H1010" s="199">
        <f>'CURVA ABC'!F1014</f>
        <v>0</v>
      </c>
      <c r="I1010" s="199" t="e">
        <f>VLOOKUP(Tabela5[[#This Row],[PRODUTO]],'CURVA ABC'!$H$10:$M$404,2,0)</f>
        <v>#N/A</v>
      </c>
      <c r="J1010" s="197" t="e">
        <f>VLOOKUP(Tabela5[[#This Row],[PRODUTO]],'CURVA ABC'!$H$10:$M$404,3,0)</f>
        <v>#N/A</v>
      </c>
      <c r="K1010" s="197" t="e">
        <f>VLOOKUP(Tabela5[[#This Row],[PRODUTO]],'CURVA ABC'!$H$10:$M$404,4,0)</f>
        <v>#N/A</v>
      </c>
      <c r="L1010" s="198">
        <f>IFERROR(Tabela5[[#This Row],[VALOR.]]/'CURVA ABC'!$J$2,0)</f>
        <v>0</v>
      </c>
      <c r="M1010" s="198" t="e">
        <f>VLOOKUP(Tabela5[[#This Row],[PRODUTO]],'CURVA ABC'!$H$10:$M$404,5,0)</f>
        <v>#N/A</v>
      </c>
      <c r="N1010" s="199" t="e">
        <f>VLOOKUP(Tabela5[[#This Row],[PRODUTO]],'CURVA ABC'!$H$10:$M$404,6,0)</f>
        <v>#N/A</v>
      </c>
      <c r="O1010" s="197" t="e">
        <f>IF(AND(COMPARATIVO!$H1010="",COMPARATIVO!$N1010=""),"",IF(COMPARATIVO!$H1010=COMPARATIVO!$N1010,"EQUILIBRADO",IF(AND(COMPARATIVO!$H1010="A",COMPARATIVO!$N1010="B"),"GIRO BAIXO",IF(AND(COMPARATIVO!$H1010="A",COMPARATIVO!$N1010="C"),"GIRO MUITO BAIXO",IF(AND(COMPARATIVO!$H1010="B",COMPARATIVO!$N1010="A"),"GIRO ALTO",IF(AND(COMPARATIVO!$H1010="B",COMPARATIVO!$N1010="C"),"GIRO BAIXO",IF(AND(COMPARATIVO!$H1010="C",COMPARATIVO!$N1010="A"),"GIRO MUITO ALTO",IF(AND(COMPARATIVO!$H1010="C",COMPARATIVO!$N1010="B"),"GIRO ALTO",""))))))))</f>
        <v>#N/A</v>
      </c>
    </row>
    <row r="1011" spans="1:15" x14ac:dyDescent="0.25">
      <c r="A1011" s="200">
        <f>'CURVA ABC'!A1015</f>
        <v>0</v>
      </c>
      <c r="B1011" s="200" t="str">
        <f>IFERROR(VLOOKUP(Tabela5[[#This Row],[PRODUTO]],CADASTRO!$B$2:$C$393,2,0),"")</f>
        <v/>
      </c>
      <c r="C1011" s="200">
        <f>'CURVA ABC'!B1015</f>
        <v>0</v>
      </c>
      <c r="D1011" s="194">
        <f>'CURVA ABC'!C1015</f>
        <v>0</v>
      </c>
      <c r="E1011" s="194">
        <f>'CURVA ABC'!D1015</f>
        <v>0</v>
      </c>
      <c r="F1011" s="195">
        <f>IFERROR(Tabela5[[#This Row],[VALOR]]/'CURVA ABC'!$C$2,0)</f>
        <v>0</v>
      </c>
      <c r="G1011" s="195">
        <f>'CURVA ABC'!E1015</f>
        <v>0</v>
      </c>
      <c r="H1011" s="196">
        <f>'CURVA ABC'!F1015</f>
        <v>0</v>
      </c>
      <c r="I1011" s="196" t="e">
        <f>VLOOKUP(Tabela5[[#This Row],[PRODUTO]],'CURVA ABC'!$H$10:$M$404,2,0)</f>
        <v>#N/A</v>
      </c>
      <c r="J1011" s="194" t="e">
        <f>VLOOKUP(Tabela5[[#This Row],[PRODUTO]],'CURVA ABC'!$H$10:$M$404,3,0)</f>
        <v>#N/A</v>
      </c>
      <c r="K1011" s="194" t="e">
        <f>VLOOKUP(Tabela5[[#This Row],[PRODUTO]],'CURVA ABC'!$H$10:$M$404,4,0)</f>
        <v>#N/A</v>
      </c>
      <c r="L1011" s="195">
        <f>IFERROR(Tabela5[[#This Row],[VALOR.]]/'CURVA ABC'!$J$2,0)</f>
        <v>0</v>
      </c>
      <c r="M1011" s="195" t="e">
        <f>VLOOKUP(Tabela5[[#This Row],[PRODUTO]],'CURVA ABC'!$H$10:$M$404,5,0)</f>
        <v>#N/A</v>
      </c>
      <c r="N1011" s="196" t="e">
        <f>VLOOKUP(Tabela5[[#This Row],[PRODUTO]],'CURVA ABC'!$H$10:$M$404,6,0)</f>
        <v>#N/A</v>
      </c>
      <c r="O1011" s="194" t="e">
        <f>IF(AND(COMPARATIVO!$H1011="",COMPARATIVO!$N1011=""),"",IF(COMPARATIVO!$H1011=COMPARATIVO!$N1011,"EQUILIBRADO",IF(AND(COMPARATIVO!$H1011="A",COMPARATIVO!$N1011="B"),"GIRO BAIXO",IF(AND(COMPARATIVO!$H1011="A",COMPARATIVO!$N1011="C"),"GIRO MUITO BAIXO",IF(AND(COMPARATIVO!$H1011="B",COMPARATIVO!$N1011="A"),"GIRO ALTO",IF(AND(COMPARATIVO!$H1011="B",COMPARATIVO!$N1011="C"),"GIRO BAIXO",IF(AND(COMPARATIVO!$H1011="C",COMPARATIVO!$N1011="A"),"GIRO MUITO ALTO",IF(AND(COMPARATIVO!$H1011="C",COMPARATIVO!$N1011="B"),"GIRO ALTO",""))))))))</f>
        <v>#N/A</v>
      </c>
    </row>
    <row r="1012" spans="1:15" x14ac:dyDescent="0.25">
      <c r="A1012" s="201">
        <f>'CURVA ABC'!A1016</f>
        <v>0</v>
      </c>
      <c r="B1012" s="201" t="str">
        <f>IFERROR(VLOOKUP(Tabela5[[#This Row],[PRODUTO]],CADASTRO!$B$2:$C$393,2,0),"")</f>
        <v/>
      </c>
      <c r="C1012" s="201">
        <f>'CURVA ABC'!B1016</f>
        <v>0</v>
      </c>
      <c r="D1012" s="197">
        <f>'CURVA ABC'!C1016</f>
        <v>0</v>
      </c>
      <c r="E1012" s="197">
        <f>'CURVA ABC'!D1016</f>
        <v>0</v>
      </c>
      <c r="F1012" s="198">
        <f>IFERROR(Tabela5[[#This Row],[VALOR]]/'CURVA ABC'!$C$2,0)</f>
        <v>0</v>
      </c>
      <c r="G1012" s="198">
        <f>'CURVA ABC'!E1016</f>
        <v>0</v>
      </c>
      <c r="H1012" s="199">
        <f>'CURVA ABC'!F1016</f>
        <v>0</v>
      </c>
      <c r="I1012" s="199" t="e">
        <f>VLOOKUP(Tabela5[[#This Row],[PRODUTO]],'CURVA ABC'!$H$10:$M$404,2,0)</f>
        <v>#N/A</v>
      </c>
      <c r="J1012" s="197" t="e">
        <f>VLOOKUP(Tabela5[[#This Row],[PRODUTO]],'CURVA ABC'!$H$10:$M$404,3,0)</f>
        <v>#N/A</v>
      </c>
      <c r="K1012" s="197" t="e">
        <f>VLOOKUP(Tabela5[[#This Row],[PRODUTO]],'CURVA ABC'!$H$10:$M$404,4,0)</f>
        <v>#N/A</v>
      </c>
      <c r="L1012" s="198">
        <f>IFERROR(Tabela5[[#This Row],[VALOR.]]/'CURVA ABC'!$J$2,0)</f>
        <v>0</v>
      </c>
      <c r="M1012" s="198" t="e">
        <f>VLOOKUP(Tabela5[[#This Row],[PRODUTO]],'CURVA ABC'!$H$10:$M$404,5,0)</f>
        <v>#N/A</v>
      </c>
      <c r="N1012" s="199" t="e">
        <f>VLOOKUP(Tabela5[[#This Row],[PRODUTO]],'CURVA ABC'!$H$10:$M$404,6,0)</f>
        <v>#N/A</v>
      </c>
      <c r="O1012" s="197" t="e">
        <f>IF(AND(COMPARATIVO!$H1012="",COMPARATIVO!$N1012=""),"",IF(COMPARATIVO!$H1012=COMPARATIVO!$N1012,"EQUILIBRADO",IF(AND(COMPARATIVO!$H1012="A",COMPARATIVO!$N1012="B"),"GIRO BAIXO",IF(AND(COMPARATIVO!$H1012="A",COMPARATIVO!$N1012="C"),"GIRO MUITO BAIXO",IF(AND(COMPARATIVO!$H1012="B",COMPARATIVO!$N1012="A"),"GIRO ALTO",IF(AND(COMPARATIVO!$H1012="B",COMPARATIVO!$N1012="C"),"GIRO BAIXO",IF(AND(COMPARATIVO!$H1012="C",COMPARATIVO!$N1012="A"),"GIRO MUITO ALTO",IF(AND(COMPARATIVO!$H1012="C",COMPARATIVO!$N1012="B"),"GIRO ALTO",""))))))))</f>
        <v>#N/A</v>
      </c>
    </row>
    <row r="1013" spans="1:15" x14ac:dyDescent="0.25">
      <c r="A1013" s="200">
        <f>'CURVA ABC'!A1017</f>
        <v>0</v>
      </c>
      <c r="B1013" s="200" t="str">
        <f>IFERROR(VLOOKUP(Tabela5[[#This Row],[PRODUTO]],CADASTRO!$B$2:$C$393,2,0),"")</f>
        <v/>
      </c>
      <c r="C1013" s="200">
        <f>'CURVA ABC'!B1017</f>
        <v>0</v>
      </c>
      <c r="D1013" s="194">
        <f>'CURVA ABC'!C1017</f>
        <v>0</v>
      </c>
      <c r="E1013" s="194">
        <f>'CURVA ABC'!D1017</f>
        <v>0</v>
      </c>
      <c r="F1013" s="195">
        <f>IFERROR(Tabela5[[#This Row],[VALOR]]/'CURVA ABC'!$C$2,0)</f>
        <v>0</v>
      </c>
      <c r="G1013" s="195">
        <f>'CURVA ABC'!E1017</f>
        <v>0</v>
      </c>
      <c r="H1013" s="196">
        <f>'CURVA ABC'!F1017</f>
        <v>0</v>
      </c>
      <c r="I1013" s="196" t="e">
        <f>VLOOKUP(Tabela5[[#This Row],[PRODUTO]],'CURVA ABC'!$H$10:$M$404,2,0)</f>
        <v>#N/A</v>
      </c>
      <c r="J1013" s="194" t="e">
        <f>VLOOKUP(Tabela5[[#This Row],[PRODUTO]],'CURVA ABC'!$H$10:$M$404,3,0)</f>
        <v>#N/A</v>
      </c>
      <c r="K1013" s="194" t="e">
        <f>VLOOKUP(Tabela5[[#This Row],[PRODUTO]],'CURVA ABC'!$H$10:$M$404,4,0)</f>
        <v>#N/A</v>
      </c>
      <c r="L1013" s="195">
        <f>IFERROR(Tabela5[[#This Row],[VALOR.]]/'CURVA ABC'!$J$2,0)</f>
        <v>0</v>
      </c>
      <c r="M1013" s="195" t="e">
        <f>VLOOKUP(Tabela5[[#This Row],[PRODUTO]],'CURVA ABC'!$H$10:$M$404,5,0)</f>
        <v>#N/A</v>
      </c>
      <c r="N1013" s="196" t="e">
        <f>VLOOKUP(Tabela5[[#This Row],[PRODUTO]],'CURVA ABC'!$H$10:$M$404,6,0)</f>
        <v>#N/A</v>
      </c>
      <c r="O1013" s="194" t="e">
        <f>IF(AND(COMPARATIVO!$H1013="",COMPARATIVO!$N1013=""),"",IF(COMPARATIVO!$H1013=COMPARATIVO!$N1013,"EQUILIBRADO",IF(AND(COMPARATIVO!$H1013="A",COMPARATIVO!$N1013="B"),"GIRO BAIXO",IF(AND(COMPARATIVO!$H1013="A",COMPARATIVO!$N1013="C"),"GIRO MUITO BAIXO",IF(AND(COMPARATIVO!$H1013="B",COMPARATIVO!$N1013="A"),"GIRO ALTO",IF(AND(COMPARATIVO!$H1013="B",COMPARATIVO!$N1013="C"),"GIRO BAIXO",IF(AND(COMPARATIVO!$H1013="C",COMPARATIVO!$N1013="A"),"GIRO MUITO ALTO",IF(AND(COMPARATIVO!$H1013="C",COMPARATIVO!$N1013="B"),"GIRO ALTO",""))))))))</f>
        <v>#N/A</v>
      </c>
    </row>
    <row r="1014" spans="1:15" x14ac:dyDescent="0.25">
      <c r="A1014" s="201">
        <f>'CURVA ABC'!A1018</f>
        <v>0</v>
      </c>
      <c r="B1014" s="201" t="str">
        <f>IFERROR(VLOOKUP(Tabela5[[#This Row],[PRODUTO]],CADASTRO!$B$2:$C$393,2,0),"")</f>
        <v/>
      </c>
      <c r="C1014" s="201">
        <f>'CURVA ABC'!B1018</f>
        <v>0</v>
      </c>
      <c r="D1014" s="197">
        <f>'CURVA ABC'!C1018</f>
        <v>0</v>
      </c>
      <c r="E1014" s="197">
        <f>'CURVA ABC'!D1018</f>
        <v>0</v>
      </c>
      <c r="F1014" s="198">
        <f>IFERROR(Tabela5[[#This Row],[VALOR]]/'CURVA ABC'!$C$2,0)</f>
        <v>0</v>
      </c>
      <c r="G1014" s="198">
        <f>'CURVA ABC'!E1018</f>
        <v>0</v>
      </c>
      <c r="H1014" s="199">
        <f>'CURVA ABC'!F1018</f>
        <v>0</v>
      </c>
      <c r="I1014" s="199" t="e">
        <f>VLOOKUP(Tabela5[[#This Row],[PRODUTO]],'CURVA ABC'!$H$10:$M$404,2,0)</f>
        <v>#N/A</v>
      </c>
      <c r="J1014" s="197" t="e">
        <f>VLOOKUP(Tabela5[[#This Row],[PRODUTO]],'CURVA ABC'!$H$10:$M$404,3,0)</f>
        <v>#N/A</v>
      </c>
      <c r="K1014" s="197" t="e">
        <f>VLOOKUP(Tabela5[[#This Row],[PRODUTO]],'CURVA ABC'!$H$10:$M$404,4,0)</f>
        <v>#N/A</v>
      </c>
      <c r="L1014" s="198">
        <f>IFERROR(Tabela5[[#This Row],[VALOR.]]/'CURVA ABC'!$J$2,0)</f>
        <v>0</v>
      </c>
      <c r="M1014" s="198" t="e">
        <f>VLOOKUP(Tabela5[[#This Row],[PRODUTO]],'CURVA ABC'!$H$10:$M$404,5,0)</f>
        <v>#N/A</v>
      </c>
      <c r="N1014" s="199" t="e">
        <f>VLOOKUP(Tabela5[[#This Row],[PRODUTO]],'CURVA ABC'!$H$10:$M$404,6,0)</f>
        <v>#N/A</v>
      </c>
      <c r="O1014" s="197" t="e">
        <f>IF(AND(COMPARATIVO!$H1014="",COMPARATIVO!$N1014=""),"",IF(COMPARATIVO!$H1014=COMPARATIVO!$N1014,"EQUILIBRADO",IF(AND(COMPARATIVO!$H1014="A",COMPARATIVO!$N1014="B"),"GIRO BAIXO",IF(AND(COMPARATIVO!$H1014="A",COMPARATIVO!$N1014="C"),"GIRO MUITO BAIXO",IF(AND(COMPARATIVO!$H1014="B",COMPARATIVO!$N1014="A"),"GIRO ALTO",IF(AND(COMPARATIVO!$H1014="B",COMPARATIVO!$N1014="C"),"GIRO BAIXO",IF(AND(COMPARATIVO!$H1014="C",COMPARATIVO!$N1014="A"),"GIRO MUITO ALTO",IF(AND(COMPARATIVO!$H1014="C",COMPARATIVO!$N1014="B"),"GIRO ALTO",""))))))))</f>
        <v>#N/A</v>
      </c>
    </row>
    <row r="1015" spans="1:15" x14ac:dyDescent="0.25">
      <c r="A1015" s="200">
        <f>'CURVA ABC'!A1019</f>
        <v>0</v>
      </c>
      <c r="B1015" s="200" t="str">
        <f>IFERROR(VLOOKUP(Tabela5[[#This Row],[PRODUTO]],CADASTRO!$B$2:$C$393,2,0),"")</f>
        <v/>
      </c>
      <c r="C1015" s="200">
        <f>'CURVA ABC'!B1019</f>
        <v>0</v>
      </c>
      <c r="D1015" s="194">
        <f>'CURVA ABC'!C1019</f>
        <v>0</v>
      </c>
      <c r="E1015" s="194">
        <f>'CURVA ABC'!D1019</f>
        <v>0</v>
      </c>
      <c r="F1015" s="195">
        <f>IFERROR(Tabela5[[#This Row],[VALOR]]/'CURVA ABC'!$C$2,0)</f>
        <v>0</v>
      </c>
      <c r="G1015" s="195">
        <f>'CURVA ABC'!E1019</f>
        <v>0</v>
      </c>
      <c r="H1015" s="196">
        <f>'CURVA ABC'!F1019</f>
        <v>0</v>
      </c>
      <c r="I1015" s="196" t="e">
        <f>VLOOKUP(Tabela5[[#This Row],[PRODUTO]],'CURVA ABC'!$H$10:$M$404,2,0)</f>
        <v>#N/A</v>
      </c>
      <c r="J1015" s="194" t="e">
        <f>VLOOKUP(Tabela5[[#This Row],[PRODUTO]],'CURVA ABC'!$H$10:$M$404,3,0)</f>
        <v>#N/A</v>
      </c>
      <c r="K1015" s="194" t="e">
        <f>VLOOKUP(Tabela5[[#This Row],[PRODUTO]],'CURVA ABC'!$H$10:$M$404,4,0)</f>
        <v>#N/A</v>
      </c>
      <c r="L1015" s="195">
        <f>IFERROR(Tabela5[[#This Row],[VALOR.]]/'CURVA ABC'!$J$2,0)</f>
        <v>0</v>
      </c>
      <c r="M1015" s="195" t="e">
        <f>VLOOKUP(Tabela5[[#This Row],[PRODUTO]],'CURVA ABC'!$H$10:$M$404,5,0)</f>
        <v>#N/A</v>
      </c>
      <c r="N1015" s="196" t="e">
        <f>VLOOKUP(Tabela5[[#This Row],[PRODUTO]],'CURVA ABC'!$H$10:$M$404,6,0)</f>
        <v>#N/A</v>
      </c>
      <c r="O1015" s="194" t="e">
        <f>IF(AND(COMPARATIVO!$H1015="",COMPARATIVO!$N1015=""),"",IF(COMPARATIVO!$H1015=COMPARATIVO!$N1015,"EQUILIBRADO",IF(AND(COMPARATIVO!$H1015="A",COMPARATIVO!$N1015="B"),"GIRO BAIXO",IF(AND(COMPARATIVO!$H1015="A",COMPARATIVO!$N1015="C"),"GIRO MUITO BAIXO",IF(AND(COMPARATIVO!$H1015="B",COMPARATIVO!$N1015="A"),"GIRO ALTO",IF(AND(COMPARATIVO!$H1015="B",COMPARATIVO!$N1015="C"),"GIRO BAIXO",IF(AND(COMPARATIVO!$H1015="C",COMPARATIVO!$N1015="A"),"GIRO MUITO ALTO",IF(AND(COMPARATIVO!$H1015="C",COMPARATIVO!$N1015="B"),"GIRO ALTO",""))))))))</f>
        <v>#N/A</v>
      </c>
    </row>
    <row r="1016" spans="1:15" x14ac:dyDescent="0.25">
      <c r="A1016" s="201">
        <f>'CURVA ABC'!A1020</f>
        <v>0</v>
      </c>
      <c r="B1016" s="201" t="str">
        <f>IFERROR(VLOOKUP(Tabela5[[#This Row],[PRODUTO]],CADASTRO!$B$2:$C$393,2,0),"")</f>
        <v/>
      </c>
      <c r="C1016" s="201">
        <f>'CURVA ABC'!B1020</f>
        <v>0</v>
      </c>
      <c r="D1016" s="197">
        <f>'CURVA ABC'!C1020</f>
        <v>0</v>
      </c>
      <c r="E1016" s="197">
        <f>'CURVA ABC'!D1020</f>
        <v>0</v>
      </c>
      <c r="F1016" s="198">
        <f>IFERROR(Tabela5[[#This Row],[VALOR]]/'CURVA ABC'!$C$2,0)</f>
        <v>0</v>
      </c>
      <c r="G1016" s="198">
        <f>'CURVA ABC'!E1020</f>
        <v>0</v>
      </c>
      <c r="H1016" s="199">
        <f>'CURVA ABC'!F1020</f>
        <v>0</v>
      </c>
      <c r="I1016" s="199" t="e">
        <f>VLOOKUP(Tabela5[[#This Row],[PRODUTO]],'CURVA ABC'!$H$10:$M$404,2,0)</f>
        <v>#N/A</v>
      </c>
      <c r="J1016" s="197" t="e">
        <f>VLOOKUP(Tabela5[[#This Row],[PRODUTO]],'CURVA ABC'!$H$10:$M$404,3,0)</f>
        <v>#N/A</v>
      </c>
      <c r="K1016" s="197" t="e">
        <f>VLOOKUP(Tabela5[[#This Row],[PRODUTO]],'CURVA ABC'!$H$10:$M$404,4,0)</f>
        <v>#N/A</v>
      </c>
      <c r="L1016" s="198">
        <f>IFERROR(Tabela5[[#This Row],[VALOR.]]/'CURVA ABC'!$J$2,0)</f>
        <v>0</v>
      </c>
      <c r="M1016" s="198" t="e">
        <f>VLOOKUP(Tabela5[[#This Row],[PRODUTO]],'CURVA ABC'!$H$10:$M$404,5,0)</f>
        <v>#N/A</v>
      </c>
      <c r="N1016" s="199" t="e">
        <f>VLOOKUP(Tabela5[[#This Row],[PRODUTO]],'CURVA ABC'!$H$10:$M$404,6,0)</f>
        <v>#N/A</v>
      </c>
      <c r="O1016" s="197" t="e">
        <f>IF(AND(COMPARATIVO!$H1016="",COMPARATIVO!$N1016=""),"",IF(COMPARATIVO!$H1016=COMPARATIVO!$N1016,"EQUILIBRADO",IF(AND(COMPARATIVO!$H1016="A",COMPARATIVO!$N1016="B"),"GIRO BAIXO",IF(AND(COMPARATIVO!$H1016="A",COMPARATIVO!$N1016="C"),"GIRO MUITO BAIXO",IF(AND(COMPARATIVO!$H1016="B",COMPARATIVO!$N1016="A"),"GIRO ALTO",IF(AND(COMPARATIVO!$H1016="B",COMPARATIVO!$N1016="C"),"GIRO BAIXO",IF(AND(COMPARATIVO!$H1016="C",COMPARATIVO!$N1016="A"),"GIRO MUITO ALTO",IF(AND(COMPARATIVO!$H1016="C",COMPARATIVO!$N1016="B"),"GIRO ALTO",""))))))))</f>
        <v>#N/A</v>
      </c>
    </row>
    <row r="1017" spans="1:15" x14ac:dyDescent="0.25">
      <c r="A1017" s="200">
        <f>'CURVA ABC'!A1021</f>
        <v>0</v>
      </c>
      <c r="B1017" s="200" t="str">
        <f>IFERROR(VLOOKUP(Tabela5[[#This Row],[PRODUTO]],CADASTRO!$B$2:$C$393,2,0),"")</f>
        <v/>
      </c>
      <c r="C1017" s="200">
        <f>'CURVA ABC'!B1021</f>
        <v>0</v>
      </c>
      <c r="D1017" s="194">
        <f>'CURVA ABC'!C1021</f>
        <v>0</v>
      </c>
      <c r="E1017" s="194">
        <f>'CURVA ABC'!D1021</f>
        <v>0</v>
      </c>
      <c r="F1017" s="195">
        <f>IFERROR(Tabela5[[#This Row],[VALOR]]/'CURVA ABC'!$C$2,0)</f>
        <v>0</v>
      </c>
      <c r="G1017" s="195">
        <f>'CURVA ABC'!E1021</f>
        <v>0</v>
      </c>
      <c r="H1017" s="196">
        <f>'CURVA ABC'!F1021</f>
        <v>0</v>
      </c>
      <c r="I1017" s="196" t="e">
        <f>VLOOKUP(Tabela5[[#This Row],[PRODUTO]],'CURVA ABC'!$H$10:$M$404,2,0)</f>
        <v>#N/A</v>
      </c>
      <c r="J1017" s="194" t="e">
        <f>VLOOKUP(Tabela5[[#This Row],[PRODUTO]],'CURVA ABC'!$H$10:$M$404,3,0)</f>
        <v>#N/A</v>
      </c>
      <c r="K1017" s="194" t="e">
        <f>VLOOKUP(Tabela5[[#This Row],[PRODUTO]],'CURVA ABC'!$H$10:$M$404,4,0)</f>
        <v>#N/A</v>
      </c>
      <c r="L1017" s="195">
        <f>IFERROR(Tabela5[[#This Row],[VALOR.]]/'CURVA ABC'!$J$2,0)</f>
        <v>0</v>
      </c>
      <c r="M1017" s="195" t="e">
        <f>VLOOKUP(Tabela5[[#This Row],[PRODUTO]],'CURVA ABC'!$H$10:$M$404,5,0)</f>
        <v>#N/A</v>
      </c>
      <c r="N1017" s="196" t="e">
        <f>VLOOKUP(Tabela5[[#This Row],[PRODUTO]],'CURVA ABC'!$H$10:$M$404,6,0)</f>
        <v>#N/A</v>
      </c>
      <c r="O1017" s="194" t="e">
        <f>IF(AND(COMPARATIVO!$H1017="",COMPARATIVO!$N1017=""),"",IF(COMPARATIVO!$H1017=COMPARATIVO!$N1017,"EQUILIBRADO",IF(AND(COMPARATIVO!$H1017="A",COMPARATIVO!$N1017="B"),"GIRO BAIXO",IF(AND(COMPARATIVO!$H1017="A",COMPARATIVO!$N1017="C"),"GIRO MUITO BAIXO",IF(AND(COMPARATIVO!$H1017="B",COMPARATIVO!$N1017="A"),"GIRO ALTO",IF(AND(COMPARATIVO!$H1017="B",COMPARATIVO!$N1017="C"),"GIRO BAIXO",IF(AND(COMPARATIVO!$H1017="C",COMPARATIVO!$N1017="A"),"GIRO MUITO ALTO",IF(AND(COMPARATIVO!$H1017="C",COMPARATIVO!$N1017="B"),"GIRO ALTO",""))))))))</f>
        <v>#N/A</v>
      </c>
    </row>
    <row r="1018" spans="1:15" x14ac:dyDescent="0.25">
      <c r="A1018" s="201">
        <f>'CURVA ABC'!A1022</f>
        <v>0</v>
      </c>
      <c r="B1018" s="201" t="str">
        <f>IFERROR(VLOOKUP(Tabela5[[#This Row],[PRODUTO]],CADASTRO!$B$2:$C$393,2,0),"")</f>
        <v/>
      </c>
      <c r="C1018" s="201">
        <f>'CURVA ABC'!B1022</f>
        <v>0</v>
      </c>
      <c r="D1018" s="197">
        <f>'CURVA ABC'!C1022</f>
        <v>0</v>
      </c>
      <c r="E1018" s="197">
        <f>'CURVA ABC'!D1022</f>
        <v>0</v>
      </c>
      <c r="F1018" s="198">
        <f>IFERROR(Tabela5[[#This Row],[VALOR]]/'CURVA ABC'!$C$2,0)</f>
        <v>0</v>
      </c>
      <c r="G1018" s="198">
        <f>'CURVA ABC'!E1022</f>
        <v>0</v>
      </c>
      <c r="H1018" s="199">
        <f>'CURVA ABC'!F1022</f>
        <v>0</v>
      </c>
      <c r="I1018" s="199" t="e">
        <f>VLOOKUP(Tabela5[[#This Row],[PRODUTO]],'CURVA ABC'!$H$10:$M$404,2,0)</f>
        <v>#N/A</v>
      </c>
      <c r="J1018" s="197" t="e">
        <f>VLOOKUP(Tabela5[[#This Row],[PRODUTO]],'CURVA ABC'!$H$10:$M$404,3,0)</f>
        <v>#N/A</v>
      </c>
      <c r="K1018" s="197" t="e">
        <f>VLOOKUP(Tabela5[[#This Row],[PRODUTO]],'CURVA ABC'!$H$10:$M$404,4,0)</f>
        <v>#N/A</v>
      </c>
      <c r="L1018" s="198">
        <f>IFERROR(Tabela5[[#This Row],[VALOR.]]/'CURVA ABC'!$J$2,0)</f>
        <v>0</v>
      </c>
      <c r="M1018" s="198" t="e">
        <f>VLOOKUP(Tabela5[[#This Row],[PRODUTO]],'CURVA ABC'!$H$10:$M$404,5,0)</f>
        <v>#N/A</v>
      </c>
      <c r="N1018" s="199" t="e">
        <f>VLOOKUP(Tabela5[[#This Row],[PRODUTO]],'CURVA ABC'!$H$10:$M$404,6,0)</f>
        <v>#N/A</v>
      </c>
      <c r="O1018" s="197" t="e">
        <f>IF(AND(COMPARATIVO!$H1018="",COMPARATIVO!$N1018=""),"",IF(COMPARATIVO!$H1018=COMPARATIVO!$N1018,"EQUILIBRADO",IF(AND(COMPARATIVO!$H1018="A",COMPARATIVO!$N1018="B"),"GIRO BAIXO",IF(AND(COMPARATIVO!$H1018="A",COMPARATIVO!$N1018="C"),"GIRO MUITO BAIXO",IF(AND(COMPARATIVO!$H1018="B",COMPARATIVO!$N1018="A"),"GIRO ALTO",IF(AND(COMPARATIVO!$H1018="B",COMPARATIVO!$N1018="C"),"GIRO BAIXO",IF(AND(COMPARATIVO!$H1018="C",COMPARATIVO!$N1018="A"),"GIRO MUITO ALTO",IF(AND(COMPARATIVO!$H1018="C",COMPARATIVO!$N1018="B"),"GIRO ALTO",""))))))))</f>
        <v>#N/A</v>
      </c>
    </row>
    <row r="1019" spans="1:15" x14ac:dyDescent="0.25">
      <c r="A1019" s="200">
        <f>'CURVA ABC'!A1023</f>
        <v>0</v>
      </c>
      <c r="B1019" s="200" t="str">
        <f>IFERROR(VLOOKUP(Tabela5[[#This Row],[PRODUTO]],CADASTRO!$B$2:$C$393,2,0),"")</f>
        <v/>
      </c>
      <c r="C1019" s="200">
        <f>'CURVA ABC'!B1023</f>
        <v>0</v>
      </c>
      <c r="D1019" s="194">
        <f>'CURVA ABC'!C1023</f>
        <v>0</v>
      </c>
      <c r="E1019" s="194">
        <f>'CURVA ABC'!D1023</f>
        <v>0</v>
      </c>
      <c r="F1019" s="195">
        <f>IFERROR(Tabela5[[#This Row],[VALOR]]/'CURVA ABC'!$C$2,0)</f>
        <v>0</v>
      </c>
      <c r="G1019" s="195">
        <f>'CURVA ABC'!E1023</f>
        <v>0</v>
      </c>
      <c r="H1019" s="196">
        <f>'CURVA ABC'!F1023</f>
        <v>0</v>
      </c>
      <c r="I1019" s="196" t="e">
        <f>VLOOKUP(Tabela5[[#This Row],[PRODUTO]],'CURVA ABC'!$H$10:$M$404,2,0)</f>
        <v>#N/A</v>
      </c>
      <c r="J1019" s="194" t="e">
        <f>VLOOKUP(Tabela5[[#This Row],[PRODUTO]],'CURVA ABC'!$H$10:$M$404,3,0)</f>
        <v>#N/A</v>
      </c>
      <c r="K1019" s="194" t="e">
        <f>VLOOKUP(Tabela5[[#This Row],[PRODUTO]],'CURVA ABC'!$H$10:$M$404,4,0)</f>
        <v>#N/A</v>
      </c>
      <c r="L1019" s="195">
        <f>IFERROR(Tabela5[[#This Row],[VALOR.]]/'CURVA ABC'!$J$2,0)</f>
        <v>0</v>
      </c>
      <c r="M1019" s="195" t="e">
        <f>VLOOKUP(Tabela5[[#This Row],[PRODUTO]],'CURVA ABC'!$H$10:$M$404,5,0)</f>
        <v>#N/A</v>
      </c>
      <c r="N1019" s="196" t="e">
        <f>VLOOKUP(Tabela5[[#This Row],[PRODUTO]],'CURVA ABC'!$H$10:$M$404,6,0)</f>
        <v>#N/A</v>
      </c>
      <c r="O1019" s="194" t="e">
        <f>IF(AND(COMPARATIVO!$H1019="",COMPARATIVO!$N1019=""),"",IF(COMPARATIVO!$H1019=COMPARATIVO!$N1019,"EQUILIBRADO",IF(AND(COMPARATIVO!$H1019="A",COMPARATIVO!$N1019="B"),"GIRO BAIXO",IF(AND(COMPARATIVO!$H1019="A",COMPARATIVO!$N1019="C"),"GIRO MUITO BAIXO",IF(AND(COMPARATIVO!$H1019="B",COMPARATIVO!$N1019="A"),"GIRO ALTO",IF(AND(COMPARATIVO!$H1019="B",COMPARATIVO!$N1019="C"),"GIRO BAIXO",IF(AND(COMPARATIVO!$H1019="C",COMPARATIVO!$N1019="A"),"GIRO MUITO ALTO",IF(AND(COMPARATIVO!$H1019="C",COMPARATIVO!$N1019="B"),"GIRO ALTO",""))))))))</f>
        <v>#N/A</v>
      </c>
    </row>
    <row r="1020" spans="1:15" x14ac:dyDescent="0.25">
      <c r="A1020" s="201">
        <f>'CURVA ABC'!A1024</f>
        <v>0</v>
      </c>
      <c r="B1020" s="201" t="str">
        <f>IFERROR(VLOOKUP(Tabela5[[#This Row],[PRODUTO]],CADASTRO!$B$2:$C$393,2,0),"")</f>
        <v/>
      </c>
      <c r="C1020" s="201">
        <f>'CURVA ABC'!B1024</f>
        <v>0</v>
      </c>
      <c r="D1020" s="197">
        <f>'CURVA ABC'!C1024</f>
        <v>0</v>
      </c>
      <c r="E1020" s="197">
        <f>'CURVA ABC'!D1024</f>
        <v>0</v>
      </c>
      <c r="F1020" s="198">
        <f>IFERROR(Tabela5[[#This Row],[VALOR]]/'CURVA ABC'!$C$2,0)</f>
        <v>0</v>
      </c>
      <c r="G1020" s="198">
        <f>'CURVA ABC'!E1024</f>
        <v>0</v>
      </c>
      <c r="H1020" s="199">
        <f>'CURVA ABC'!F1024</f>
        <v>0</v>
      </c>
      <c r="I1020" s="199" t="e">
        <f>VLOOKUP(Tabela5[[#This Row],[PRODUTO]],'CURVA ABC'!$H$10:$M$404,2,0)</f>
        <v>#N/A</v>
      </c>
      <c r="J1020" s="197" t="e">
        <f>VLOOKUP(Tabela5[[#This Row],[PRODUTO]],'CURVA ABC'!$H$10:$M$404,3,0)</f>
        <v>#N/A</v>
      </c>
      <c r="K1020" s="197" t="e">
        <f>VLOOKUP(Tabela5[[#This Row],[PRODUTO]],'CURVA ABC'!$H$10:$M$404,4,0)</f>
        <v>#N/A</v>
      </c>
      <c r="L1020" s="198">
        <f>IFERROR(Tabela5[[#This Row],[VALOR.]]/'CURVA ABC'!$J$2,0)</f>
        <v>0</v>
      </c>
      <c r="M1020" s="198" t="e">
        <f>VLOOKUP(Tabela5[[#This Row],[PRODUTO]],'CURVA ABC'!$H$10:$M$404,5,0)</f>
        <v>#N/A</v>
      </c>
      <c r="N1020" s="199" t="e">
        <f>VLOOKUP(Tabela5[[#This Row],[PRODUTO]],'CURVA ABC'!$H$10:$M$404,6,0)</f>
        <v>#N/A</v>
      </c>
      <c r="O1020" s="197" t="e">
        <f>IF(AND(COMPARATIVO!$H1020="",COMPARATIVO!$N1020=""),"",IF(COMPARATIVO!$H1020=COMPARATIVO!$N1020,"EQUILIBRADO",IF(AND(COMPARATIVO!$H1020="A",COMPARATIVO!$N1020="B"),"GIRO BAIXO",IF(AND(COMPARATIVO!$H1020="A",COMPARATIVO!$N1020="C"),"GIRO MUITO BAIXO",IF(AND(COMPARATIVO!$H1020="B",COMPARATIVO!$N1020="A"),"GIRO ALTO",IF(AND(COMPARATIVO!$H1020="B",COMPARATIVO!$N1020="C"),"GIRO BAIXO",IF(AND(COMPARATIVO!$H1020="C",COMPARATIVO!$N1020="A"),"GIRO MUITO ALTO",IF(AND(COMPARATIVO!$H1020="C",COMPARATIVO!$N1020="B"),"GIRO ALTO",""))))))))</f>
        <v>#N/A</v>
      </c>
    </row>
    <row r="1021" spans="1:15" x14ac:dyDescent="0.25">
      <c r="A1021" s="200">
        <f>'CURVA ABC'!A1025</f>
        <v>0</v>
      </c>
      <c r="B1021" s="200" t="str">
        <f>IFERROR(VLOOKUP(Tabela5[[#This Row],[PRODUTO]],CADASTRO!$B$2:$C$393,2,0),"")</f>
        <v/>
      </c>
      <c r="C1021" s="200">
        <f>'CURVA ABC'!B1025</f>
        <v>0</v>
      </c>
      <c r="D1021" s="194">
        <f>'CURVA ABC'!C1025</f>
        <v>0</v>
      </c>
      <c r="E1021" s="194">
        <f>'CURVA ABC'!D1025</f>
        <v>0</v>
      </c>
      <c r="F1021" s="195">
        <f>IFERROR(Tabela5[[#This Row],[VALOR]]/'CURVA ABC'!$C$2,0)</f>
        <v>0</v>
      </c>
      <c r="G1021" s="195">
        <f>'CURVA ABC'!E1025</f>
        <v>0</v>
      </c>
      <c r="H1021" s="196">
        <f>'CURVA ABC'!F1025</f>
        <v>0</v>
      </c>
      <c r="I1021" s="196" t="e">
        <f>VLOOKUP(Tabela5[[#This Row],[PRODUTO]],'CURVA ABC'!$H$10:$M$404,2,0)</f>
        <v>#N/A</v>
      </c>
      <c r="J1021" s="194" t="e">
        <f>VLOOKUP(Tabela5[[#This Row],[PRODUTO]],'CURVA ABC'!$H$10:$M$404,3,0)</f>
        <v>#N/A</v>
      </c>
      <c r="K1021" s="194" t="e">
        <f>VLOOKUP(Tabela5[[#This Row],[PRODUTO]],'CURVA ABC'!$H$10:$M$404,4,0)</f>
        <v>#N/A</v>
      </c>
      <c r="L1021" s="195">
        <f>IFERROR(Tabela5[[#This Row],[VALOR.]]/'CURVA ABC'!$J$2,0)</f>
        <v>0</v>
      </c>
      <c r="M1021" s="195" t="e">
        <f>VLOOKUP(Tabela5[[#This Row],[PRODUTO]],'CURVA ABC'!$H$10:$M$404,5,0)</f>
        <v>#N/A</v>
      </c>
      <c r="N1021" s="196" t="e">
        <f>VLOOKUP(Tabela5[[#This Row],[PRODUTO]],'CURVA ABC'!$H$10:$M$404,6,0)</f>
        <v>#N/A</v>
      </c>
      <c r="O1021" s="194" t="e">
        <f>IF(AND(COMPARATIVO!$H1021="",COMPARATIVO!$N1021=""),"",IF(COMPARATIVO!$H1021=COMPARATIVO!$N1021,"EQUILIBRADO",IF(AND(COMPARATIVO!$H1021="A",COMPARATIVO!$N1021="B"),"GIRO BAIXO",IF(AND(COMPARATIVO!$H1021="A",COMPARATIVO!$N1021="C"),"GIRO MUITO BAIXO",IF(AND(COMPARATIVO!$H1021="B",COMPARATIVO!$N1021="A"),"GIRO ALTO",IF(AND(COMPARATIVO!$H1021="B",COMPARATIVO!$N1021="C"),"GIRO BAIXO",IF(AND(COMPARATIVO!$H1021="C",COMPARATIVO!$N1021="A"),"GIRO MUITO ALTO",IF(AND(COMPARATIVO!$H1021="C",COMPARATIVO!$N1021="B"),"GIRO ALTO",""))))))))</f>
        <v>#N/A</v>
      </c>
    </row>
    <row r="1022" spans="1:15" x14ac:dyDescent="0.25">
      <c r="A1022" s="201">
        <f>'CURVA ABC'!A1026</f>
        <v>0</v>
      </c>
      <c r="B1022" s="201" t="str">
        <f>IFERROR(VLOOKUP(Tabela5[[#This Row],[PRODUTO]],CADASTRO!$B$2:$C$393,2,0),"")</f>
        <v/>
      </c>
      <c r="C1022" s="201">
        <f>'CURVA ABC'!B1026</f>
        <v>0</v>
      </c>
      <c r="D1022" s="197">
        <f>'CURVA ABC'!C1026</f>
        <v>0</v>
      </c>
      <c r="E1022" s="197">
        <f>'CURVA ABC'!D1026</f>
        <v>0</v>
      </c>
      <c r="F1022" s="198">
        <f>IFERROR(Tabela5[[#This Row],[VALOR]]/'CURVA ABC'!$C$2,0)</f>
        <v>0</v>
      </c>
      <c r="G1022" s="198">
        <f>'CURVA ABC'!E1026</f>
        <v>0</v>
      </c>
      <c r="H1022" s="199">
        <f>'CURVA ABC'!F1026</f>
        <v>0</v>
      </c>
      <c r="I1022" s="199" t="e">
        <f>VLOOKUP(Tabela5[[#This Row],[PRODUTO]],'CURVA ABC'!$H$10:$M$404,2,0)</f>
        <v>#N/A</v>
      </c>
      <c r="J1022" s="197" t="e">
        <f>VLOOKUP(Tabela5[[#This Row],[PRODUTO]],'CURVA ABC'!$H$10:$M$404,3,0)</f>
        <v>#N/A</v>
      </c>
      <c r="K1022" s="197" t="e">
        <f>VLOOKUP(Tabela5[[#This Row],[PRODUTO]],'CURVA ABC'!$H$10:$M$404,4,0)</f>
        <v>#N/A</v>
      </c>
      <c r="L1022" s="198">
        <f>IFERROR(Tabela5[[#This Row],[VALOR.]]/'CURVA ABC'!$J$2,0)</f>
        <v>0</v>
      </c>
      <c r="M1022" s="198" t="e">
        <f>VLOOKUP(Tabela5[[#This Row],[PRODUTO]],'CURVA ABC'!$H$10:$M$404,5,0)</f>
        <v>#N/A</v>
      </c>
      <c r="N1022" s="199" t="e">
        <f>VLOOKUP(Tabela5[[#This Row],[PRODUTO]],'CURVA ABC'!$H$10:$M$404,6,0)</f>
        <v>#N/A</v>
      </c>
      <c r="O1022" s="197" t="e">
        <f>IF(AND(COMPARATIVO!$H1022="",COMPARATIVO!$N1022=""),"",IF(COMPARATIVO!$H1022=COMPARATIVO!$N1022,"EQUILIBRADO",IF(AND(COMPARATIVO!$H1022="A",COMPARATIVO!$N1022="B"),"GIRO BAIXO",IF(AND(COMPARATIVO!$H1022="A",COMPARATIVO!$N1022="C"),"GIRO MUITO BAIXO",IF(AND(COMPARATIVO!$H1022="B",COMPARATIVO!$N1022="A"),"GIRO ALTO",IF(AND(COMPARATIVO!$H1022="B",COMPARATIVO!$N1022="C"),"GIRO BAIXO",IF(AND(COMPARATIVO!$H1022="C",COMPARATIVO!$N1022="A"),"GIRO MUITO ALTO",IF(AND(COMPARATIVO!$H1022="C",COMPARATIVO!$N1022="B"),"GIRO ALTO",""))))))))</f>
        <v>#N/A</v>
      </c>
    </row>
    <row r="1023" spans="1:15" x14ac:dyDescent="0.25">
      <c r="A1023" s="200">
        <f>'CURVA ABC'!A1027</f>
        <v>0</v>
      </c>
      <c r="B1023" s="200" t="str">
        <f>IFERROR(VLOOKUP(Tabela5[[#This Row],[PRODUTO]],CADASTRO!$B$2:$C$393,2,0),"")</f>
        <v/>
      </c>
      <c r="C1023" s="200">
        <f>'CURVA ABC'!B1027</f>
        <v>0</v>
      </c>
      <c r="D1023" s="194">
        <f>'CURVA ABC'!C1027</f>
        <v>0</v>
      </c>
      <c r="E1023" s="194">
        <f>'CURVA ABC'!D1027</f>
        <v>0</v>
      </c>
      <c r="F1023" s="195">
        <f>IFERROR(Tabela5[[#This Row],[VALOR]]/'CURVA ABC'!$C$2,0)</f>
        <v>0</v>
      </c>
      <c r="G1023" s="195">
        <f>'CURVA ABC'!E1027</f>
        <v>0</v>
      </c>
      <c r="H1023" s="196">
        <f>'CURVA ABC'!F1027</f>
        <v>0</v>
      </c>
      <c r="I1023" s="196" t="e">
        <f>VLOOKUP(Tabela5[[#This Row],[PRODUTO]],'CURVA ABC'!$H$10:$M$404,2,0)</f>
        <v>#N/A</v>
      </c>
      <c r="J1023" s="194" t="e">
        <f>VLOOKUP(Tabela5[[#This Row],[PRODUTO]],'CURVA ABC'!$H$10:$M$404,3,0)</f>
        <v>#N/A</v>
      </c>
      <c r="K1023" s="194" t="e">
        <f>VLOOKUP(Tabela5[[#This Row],[PRODUTO]],'CURVA ABC'!$H$10:$M$404,4,0)</f>
        <v>#N/A</v>
      </c>
      <c r="L1023" s="195">
        <f>IFERROR(Tabela5[[#This Row],[VALOR.]]/'CURVA ABC'!$J$2,0)</f>
        <v>0</v>
      </c>
      <c r="M1023" s="195" t="e">
        <f>VLOOKUP(Tabela5[[#This Row],[PRODUTO]],'CURVA ABC'!$H$10:$M$404,5,0)</f>
        <v>#N/A</v>
      </c>
      <c r="N1023" s="196" t="e">
        <f>VLOOKUP(Tabela5[[#This Row],[PRODUTO]],'CURVA ABC'!$H$10:$M$404,6,0)</f>
        <v>#N/A</v>
      </c>
      <c r="O1023" s="194" t="e">
        <f>IF(AND(COMPARATIVO!$H1023="",COMPARATIVO!$N1023=""),"",IF(COMPARATIVO!$H1023=COMPARATIVO!$N1023,"EQUILIBRADO",IF(AND(COMPARATIVO!$H1023="A",COMPARATIVO!$N1023="B"),"GIRO BAIXO",IF(AND(COMPARATIVO!$H1023="A",COMPARATIVO!$N1023="C"),"GIRO MUITO BAIXO",IF(AND(COMPARATIVO!$H1023="B",COMPARATIVO!$N1023="A"),"GIRO ALTO",IF(AND(COMPARATIVO!$H1023="B",COMPARATIVO!$N1023="C"),"GIRO BAIXO",IF(AND(COMPARATIVO!$H1023="C",COMPARATIVO!$N1023="A"),"GIRO MUITO ALTO",IF(AND(COMPARATIVO!$H1023="C",COMPARATIVO!$N1023="B"),"GIRO ALTO",""))))))))</f>
        <v>#N/A</v>
      </c>
    </row>
    <row r="1024" spans="1:15" x14ac:dyDescent="0.25">
      <c r="A1024" s="201">
        <f>'CURVA ABC'!A1028</f>
        <v>0</v>
      </c>
      <c r="B1024" s="201" t="str">
        <f>IFERROR(VLOOKUP(Tabela5[[#This Row],[PRODUTO]],CADASTRO!$B$2:$C$393,2,0),"")</f>
        <v/>
      </c>
      <c r="C1024" s="201">
        <f>'CURVA ABC'!B1028</f>
        <v>0</v>
      </c>
      <c r="D1024" s="197">
        <f>'CURVA ABC'!C1028</f>
        <v>0</v>
      </c>
      <c r="E1024" s="197">
        <f>'CURVA ABC'!D1028</f>
        <v>0</v>
      </c>
      <c r="F1024" s="198">
        <f>IFERROR(Tabela5[[#This Row],[VALOR]]/'CURVA ABC'!$C$2,0)</f>
        <v>0</v>
      </c>
      <c r="G1024" s="198">
        <f>'CURVA ABC'!E1028</f>
        <v>0</v>
      </c>
      <c r="H1024" s="199">
        <f>'CURVA ABC'!F1028</f>
        <v>0</v>
      </c>
      <c r="I1024" s="199" t="e">
        <f>VLOOKUP(Tabela5[[#This Row],[PRODUTO]],'CURVA ABC'!$H$10:$M$404,2,0)</f>
        <v>#N/A</v>
      </c>
      <c r="J1024" s="197" t="e">
        <f>VLOOKUP(Tabela5[[#This Row],[PRODUTO]],'CURVA ABC'!$H$10:$M$404,3,0)</f>
        <v>#N/A</v>
      </c>
      <c r="K1024" s="197" t="e">
        <f>VLOOKUP(Tabela5[[#This Row],[PRODUTO]],'CURVA ABC'!$H$10:$M$404,4,0)</f>
        <v>#N/A</v>
      </c>
      <c r="L1024" s="198">
        <f>IFERROR(Tabela5[[#This Row],[VALOR.]]/'CURVA ABC'!$J$2,0)</f>
        <v>0</v>
      </c>
      <c r="M1024" s="198" t="e">
        <f>VLOOKUP(Tabela5[[#This Row],[PRODUTO]],'CURVA ABC'!$H$10:$M$404,5,0)</f>
        <v>#N/A</v>
      </c>
      <c r="N1024" s="199" t="e">
        <f>VLOOKUP(Tabela5[[#This Row],[PRODUTO]],'CURVA ABC'!$H$10:$M$404,6,0)</f>
        <v>#N/A</v>
      </c>
      <c r="O1024" s="197" t="e">
        <f>IF(AND(COMPARATIVO!$H1024="",COMPARATIVO!$N1024=""),"",IF(COMPARATIVO!$H1024=COMPARATIVO!$N1024,"EQUILIBRADO",IF(AND(COMPARATIVO!$H1024="A",COMPARATIVO!$N1024="B"),"GIRO BAIXO",IF(AND(COMPARATIVO!$H1024="A",COMPARATIVO!$N1024="C"),"GIRO MUITO BAIXO",IF(AND(COMPARATIVO!$H1024="B",COMPARATIVO!$N1024="A"),"GIRO ALTO",IF(AND(COMPARATIVO!$H1024="B",COMPARATIVO!$N1024="C"),"GIRO BAIXO",IF(AND(COMPARATIVO!$H1024="C",COMPARATIVO!$N1024="A"),"GIRO MUITO ALTO",IF(AND(COMPARATIVO!$H1024="C",COMPARATIVO!$N1024="B"),"GIRO ALTO",""))))))))</f>
        <v>#N/A</v>
      </c>
    </row>
    <row r="1025" spans="1:15" x14ac:dyDescent="0.25">
      <c r="A1025" s="200">
        <f>'CURVA ABC'!A1029</f>
        <v>0</v>
      </c>
      <c r="B1025" s="200" t="str">
        <f>IFERROR(VLOOKUP(Tabela5[[#This Row],[PRODUTO]],CADASTRO!$B$2:$C$393,2,0),"")</f>
        <v/>
      </c>
      <c r="C1025" s="200">
        <f>'CURVA ABC'!B1029</f>
        <v>0</v>
      </c>
      <c r="D1025" s="194">
        <f>'CURVA ABC'!C1029</f>
        <v>0</v>
      </c>
      <c r="E1025" s="194">
        <f>'CURVA ABC'!D1029</f>
        <v>0</v>
      </c>
      <c r="F1025" s="195">
        <f>IFERROR(Tabela5[[#This Row],[VALOR]]/'CURVA ABC'!$C$2,0)</f>
        <v>0</v>
      </c>
      <c r="G1025" s="195">
        <f>'CURVA ABC'!E1029</f>
        <v>0</v>
      </c>
      <c r="H1025" s="196">
        <f>'CURVA ABC'!F1029</f>
        <v>0</v>
      </c>
      <c r="I1025" s="196" t="e">
        <f>VLOOKUP(Tabela5[[#This Row],[PRODUTO]],'CURVA ABC'!$H$10:$M$404,2,0)</f>
        <v>#N/A</v>
      </c>
      <c r="J1025" s="194" t="e">
        <f>VLOOKUP(Tabela5[[#This Row],[PRODUTO]],'CURVA ABC'!$H$10:$M$404,3,0)</f>
        <v>#N/A</v>
      </c>
      <c r="K1025" s="194" t="e">
        <f>VLOOKUP(Tabela5[[#This Row],[PRODUTO]],'CURVA ABC'!$H$10:$M$404,4,0)</f>
        <v>#N/A</v>
      </c>
      <c r="L1025" s="195">
        <f>IFERROR(Tabela5[[#This Row],[VALOR.]]/'CURVA ABC'!$J$2,0)</f>
        <v>0</v>
      </c>
      <c r="M1025" s="195" t="e">
        <f>VLOOKUP(Tabela5[[#This Row],[PRODUTO]],'CURVA ABC'!$H$10:$M$404,5,0)</f>
        <v>#N/A</v>
      </c>
      <c r="N1025" s="196" t="e">
        <f>VLOOKUP(Tabela5[[#This Row],[PRODUTO]],'CURVA ABC'!$H$10:$M$404,6,0)</f>
        <v>#N/A</v>
      </c>
      <c r="O1025" s="194" t="e">
        <f>IF(AND(COMPARATIVO!$H1025="",COMPARATIVO!$N1025=""),"",IF(COMPARATIVO!$H1025=COMPARATIVO!$N1025,"EQUILIBRADO",IF(AND(COMPARATIVO!$H1025="A",COMPARATIVO!$N1025="B"),"GIRO BAIXO",IF(AND(COMPARATIVO!$H1025="A",COMPARATIVO!$N1025="C"),"GIRO MUITO BAIXO",IF(AND(COMPARATIVO!$H1025="B",COMPARATIVO!$N1025="A"),"GIRO ALTO",IF(AND(COMPARATIVO!$H1025="B",COMPARATIVO!$N1025="C"),"GIRO BAIXO",IF(AND(COMPARATIVO!$H1025="C",COMPARATIVO!$N1025="A"),"GIRO MUITO ALTO",IF(AND(COMPARATIVO!$H1025="C",COMPARATIVO!$N1025="B"),"GIRO ALTO",""))))))))</f>
        <v>#N/A</v>
      </c>
    </row>
    <row r="1026" spans="1:15" x14ac:dyDescent="0.25">
      <c r="A1026" s="201">
        <f>'CURVA ABC'!A1030</f>
        <v>0</v>
      </c>
      <c r="B1026" s="201" t="str">
        <f>IFERROR(VLOOKUP(Tabela5[[#This Row],[PRODUTO]],CADASTRO!$B$2:$C$393,2,0),"")</f>
        <v/>
      </c>
      <c r="C1026" s="201">
        <f>'CURVA ABC'!B1030</f>
        <v>0</v>
      </c>
      <c r="D1026" s="197">
        <f>'CURVA ABC'!C1030</f>
        <v>0</v>
      </c>
      <c r="E1026" s="197">
        <f>'CURVA ABC'!D1030</f>
        <v>0</v>
      </c>
      <c r="F1026" s="198">
        <f>IFERROR(Tabela5[[#This Row],[VALOR]]/'CURVA ABC'!$C$2,0)</f>
        <v>0</v>
      </c>
      <c r="G1026" s="198">
        <f>'CURVA ABC'!E1030</f>
        <v>0</v>
      </c>
      <c r="H1026" s="199">
        <f>'CURVA ABC'!F1030</f>
        <v>0</v>
      </c>
      <c r="I1026" s="199" t="e">
        <f>VLOOKUP(Tabela5[[#This Row],[PRODUTO]],'CURVA ABC'!$H$10:$M$404,2,0)</f>
        <v>#N/A</v>
      </c>
      <c r="J1026" s="197" t="e">
        <f>VLOOKUP(Tabela5[[#This Row],[PRODUTO]],'CURVA ABC'!$H$10:$M$404,3,0)</f>
        <v>#N/A</v>
      </c>
      <c r="K1026" s="197" t="e">
        <f>VLOOKUP(Tabela5[[#This Row],[PRODUTO]],'CURVA ABC'!$H$10:$M$404,4,0)</f>
        <v>#N/A</v>
      </c>
      <c r="L1026" s="198">
        <f>IFERROR(Tabela5[[#This Row],[VALOR.]]/'CURVA ABC'!$J$2,0)</f>
        <v>0</v>
      </c>
      <c r="M1026" s="198" t="e">
        <f>VLOOKUP(Tabela5[[#This Row],[PRODUTO]],'CURVA ABC'!$H$10:$M$404,5,0)</f>
        <v>#N/A</v>
      </c>
      <c r="N1026" s="199" t="e">
        <f>VLOOKUP(Tabela5[[#This Row],[PRODUTO]],'CURVA ABC'!$H$10:$M$404,6,0)</f>
        <v>#N/A</v>
      </c>
      <c r="O1026" s="197" t="e">
        <f>IF(AND(COMPARATIVO!$H1026="",COMPARATIVO!$N1026=""),"",IF(COMPARATIVO!$H1026=COMPARATIVO!$N1026,"EQUILIBRADO",IF(AND(COMPARATIVO!$H1026="A",COMPARATIVO!$N1026="B"),"GIRO BAIXO",IF(AND(COMPARATIVO!$H1026="A",COMPARATIVO!$N1026="C"),"GIRO MUITO BAIXO",IF(AND(COMPARATIVO!$H1026="B",COMPARATIVO!$N1026="A"),"GIRO ALTO",IF(AND(COMPARATIVO!$H1026="B",COMPARATIVO!$N1026="C"),"GIRO BAIXO",IF(AND(COMPARATIVO!$H1026="C",COMPARATIVO!$N1026="A"),"GIRO MUITO ALTO",IF(AND(COMPARATIVO!$H1026="C",COMPARATIVO!$N1026="B"),"GIRO ALTO",""))))))))</f>
        <v>#N/A</v>
      </c>
    </row>
    <row r="1027" spans="1:15" x14ac:dyDescent="0.25">
      <c r="A1027" s="200">
        <f>'CURVA ABC'!A1031</f>
        <v>0</v>
      </c>
      <c r="B1027" s="200" t="str">
        <f>IFERROR(VLOOKUP(Tabela5[[#This Row],[PRODUTO]],CADASTRO!$B$2:$C$393,2,0),"")</f>
        <v/>
      </c>
      <c r="C1027" s="200">
        <f>'CURVA ABC'!B1031</f>
        <v>0</v>
      </c>
      <c r="D1027" s="194">
        <f>'CURVA ABC'!C1031</f>
        <v>0</v>
      </c>
      <c r="E1027" s="194">
        <f>'CURVA ABC'!D1031</f>
        <v>0</v>
      </c>
      <c r="F1027" s="195">
        <f>IFERROR(Tabela5[[#This Row],[VALOR]]/'CURVA ABC'!$C$2,0)</f>
        <v>0</v>
      </c>
      <c r="G1027" s="195">
        <f>'CURVA ABC'!E1031</f>
        <v>0</v>
      </c>
      <c r="H1027" s="196">
        <f>'CURVA ABC'!F1031</f>
        <v>0</v>
      </c>
      <c r="I1027" s="196" t="e">
        <f>VLOOKUP(Tabela5[[#This Row],[PRODUTO]],'CURVA ABC'!$H$10:$M$404,2,0)</f>
        <v>#N/A</v>
      </c>
      <c r="J1027" s="194" t="e">
        <f>VLOOKUP(Tabela5[[#This Row],[PRODUTO]],'CURVA ABC'!$H$10:$M$404,3,0)</f>
        <v>#N/A</v>
      </c>
      <c r="K1027" s="194" t="e">
        <f>VLOOKUP(Tabela5[[#This Row],[PRODUTO]],'CURVA ABC'!$H$10:$M$404,4,0)</f>
        <v>#N/A</v>
      </c>
      <c r="L1027" s="195">
        <f>IFERROR(Tabela5[[#This Row],[VALOR.]]/'CURVA ABC'!$J$2,0)</f>
        <v>0</v>
      </c>
      <c r="M1027" s="195" t="e">
        <f>VLOOKUP(Tabela5[[#This Row],[PRODUTO]],'CURVA ABC'!$H$10:$M$404,5,0)</f>
        <v>#N/A</v>
      </c>
      <c r="N1027" s="196" t="e">
        <f>VLOOKUP(Tabela5[[#This Row],[PRODUTO]],'CURVA ABC'!$H$10:$M$404,6,0)</f>
        <v>#N/A</v>
      </c>
      <c r="O1027" s="194" t="e">
        <f>IF(AND(COMPARATIVO!$H1027="",COMPARATIVO!$N1027=""),"",IF(COMPARATIVO!$H1027=COMPARATIVO!$N1027,"EQUILIBRADO",IF(AND(COMPARATIVO!$H1027="A",COMPARATIVO!$N1027="B"),"GIRO BAIXO",IF(AND(COMPARATIVO!$H1027="A",COMPARATIVO!$N1027="C"),"GIRO MUITO BAIXO",IF(AND(COMPARATIVO!$H1027="B",COMPARATIVO!$N1027="A"),"GIRO ALTO",IF(AND(COMPARATIVO!$H1027="B",COMPARATIVO!$N1027="C"),"GIRO BAIXO",IF(AND(COMPARATIVO!$H1027="C",COMPARATIVO!$N1027="A"),"GIRO MUITO ALTO",IF(AND(COMPARATIVO!$H1027="C",COMPARATIVO!$N1027="B"),"GIRO ALTO",""))))))))</f>
        <v>#N/A</v>
      </c>
    </row>
    <row r="1028" spans="1:15" x14ac:dyDescent="0.25">
      <c r="A1028" s="201">
        <f>'CURVA ABC'!A1032</f>
        <v>0</v>
      </c>
      <c r="B1028" s="201" t="str">
        <f>IFERROR(VLOOKUP(Tabela5[[#This Row],[PRODUTO]],CADASTRO!$B$2:$C$393,2,0),"")</f>
        <v/>
      </c>
      <c r="C1028" s="201">
        <f>'CURVA ABC'!B1032</f>
        <v>0</v>
      </c>
      <c r="D1028" s="197">
        <f>'CURVA ABC'!C1032</f>
        <v>0</v>
      </c>
      <c r="E1028" s="197">
        <f>'CURVA ABC'!D1032</f>
        <v>0</v>
      </c>
      <c r="F1028" s="198">
        <f>IFERROR(Tabela5[[#This Row],[VALOR]]/'CURVA ABC'!$C$2,0)</f>
        <v>0</v>
      </c>
      <c r="G1028" s="198">
        <f>'CURVA ABC'!E1032</f>
        <v>0</v>
      </c>
      <c r="H1028" s="199">
        <f>'CURVA ABC'!F1032</f>
        <v>0</v>
      </c>
      <c r="I1028" s="199" t="e">
        <f>VLOOKUP(Tabela5[[#This Row],[PRODUTO]],'CURVA ABC'!$H$10:$M$404,2,0)</f>
        <v>#N/A</v>
      </c>
      <c r="J1028" s="197" t="e">
        <f>VLOOKUP(Tabela5[[#This Row],[PRODUTO]],'CURVA ABC'!$H$10:$M$404,3,0)</f>
        <v>#N/A</v>
      </c>
      <c r="K1028" s="197" t="e">
        <f>VLOOKUP(Tabela5[[#This Row],[PRODUTO]],'CURVA ABC'!$H$10:$M$404,4,0)</f>
        <v>#N/A</v>
      </c>
      <c r="L1028" s="198">
        <f>IFERROR(Tabela5[[#This Row],[VALOR.]]/'CURVA ABC'!$J$2,0)</f>
        <v>0</v>
      </c>
      <c r="M1028" s="198" t="e">
        <f>VLOOKUP(Tabela5[[#This Row],[PRODUTO]],'CURVA ABC'!$H$10:$M$404,5,0)</f>
        <v>#N/A</v>
      </c>
      <c r="N1028" s="199" t="e">
        <f>VLOOKUP(Tabela5[[#This Row],[PRODUTO]],'CURVA ABC'!$H$10:$M$404,6,0)</f>
        <v>#N/A</v>
      </c>
      <c r="O1028" s="197" t="e">
        <f>IF(AND(COMPARATIVO!$H1028="",COMPARATIVO!$N1028=""),"",IF(COMPARATIVO!$H1028=COMPARATIVO!$N1028,"EQUILIBRADO",IF(AND(COMPARATIVO!$H1028="A",COMPARATIVO!$N1028="B"),"GIRO BAIXO",IF(AND(COMPARATIVO!$H1028="A",COMPARATIVO!$N1028="C"),"GIRO MUITO BAIXO",IF(AND(COMPARATIVO!$H1028="B",COMPARATIVO!$N1028="A"),"GIRO ALTO",IF(AND(COMPARATIVO!$H1028="B",COMPARATIVO!$N1028="C"),"GIRO BAIXO",IF(AND(COMPARATIVO!$H1028="C",COMPARATIVO!$N1028="A"),"GIRO MUITO ALTO",IF(AND(COMPARATIVO!$H1028="C",COMPARATIVO!$N1028="B"),"GIRO ALTO",""))))))))</f>
        <v>#N/A</v>
      </c>
    </row>
    <row r="1029" spans="1:15" x14ac:dyDescent="0.25">
      <c r="A1029" s="200">
        <f>'CURVA ABC'!A1033</f>
        <v>0</v>
      </c>
      <c r="B1029" s="200" t="str">
        <f>IFERROR(VLOOKUP(Tabela5[[#This Row],[PRODUTO]],CADASTRO!$B$2:$C$393,2,0),"")</f>
        <v/>
      </c>
      <c r="C1029" s="200">
        <f>'CURVA ABC'!B1033</f>
        <v>0</v>
      </c>
      <c r="D1029" s="194">
        <f>'CURVA ABC'!C1033</f>
        <v>0</v>
      </c>
      <c r="E1029" s="194">
        <f>'CURVA ABC'!D1033</f>
        <v>0</v>
      </c>
      <c r="F1029" s="195">
        <f>IFERROR(Tabela5[[#This Row],[VALOR]]/'CURVA ABC'!$C$2,0)</f>
        <v>0</v>
      </c>
      <c r="G1029" s="195">
        <f>'CURVA ABC'!E1033</f>
        <v>0</v>
      </c>
      <c r="H1029" s="196">
        <f>'CURVA ABC'!F1033</f>
        <v>0</v>
      </c>
      <c r="I1029" s="196" t="e">
        <f>VLOOKUP(Tabela5[[#This Row],[PRODUTO]],'CURVA ABC'!$H$10:$M$404,2,0)</f>
        <v>#N/A</v>
      </c>
      <c r="J1029" s="194" t="e">
        <f>VLOOKUP(Tabela5[[#This Row],[PRODUTO]],'CURVA ABC'!$H$10:$M$404,3,0)</f>
        <v>#N/A</v>
      </c>
      <c r="K1029" s="194" t="e">
        <f>VLOOKUP(Tabela5[[#This Row],[PRODUTO]],'CURVA ABC'!$H$10:$M$404,4,0)</f>
        <v>#N/A</v>
      </c>
      <c r="L1029" s="195">
        <f>IFERROR(Tabela5[[#This Row],[VALOR.]]/'CURVA ABC'!$J$2,0)</f>
        <v>0</v>
      </c>
      <c r="M1029" s="195" t="e">
        <f>VLOOKUP(Tabela5[[#This Row],[PRODUTO]],'CURVA ABC'!$H$10:$M$404,5,0)</f>
        <v>#N/A</v>
      </c>
      <c r="N1029" s="196" t="e">
        <f>VLOOKUP(Tabela5[[#This Row],[PRODUTO]],'CURVA ABC'!$H$10:$M$404,6,0)</f>
        <v>#N/A</v>
      </c>
      <c r="O1029" s="194" t="e">
        <f>IF(AND(COMPARATIVO!$H1029="",COMPARATIVO!$N1029=""),"",IF(COMPARATIVO!$H1029=COMPARATIVO!$N1029,"EQUILIBRADO",IF(AND(COMPARATIVO!$H1029="A",COMPARATIVO!$N1029="B"),"GIRO BAIXO",IF(AND(COMPARATIVO!$H1029="A",COMPARATIVO!$N1029="C"),"GIRO MUITO BAIXO",IF(AND(COMPARATIVO!$H1029="B",COMPARATIVO!$N1029="A"),"GIRO ALTO",IF(AND(COMPARATIVO!$H1029="B",COMPARATIVO!$N1029="C"),"GIRO BAIXO",IF(AND(COMPARATIVO!$H1029="C",COMPARATIVO!$N1029="A"),"GIRO MUITO ALTO",IF(AND(COMPARATIVO!$H1029="C",COMPARATIVO!$N1029="B"),"GIRO ALTO",""))))))))</f>
        <v>#N/A</v>
      </c>
    </row>
    <row r="1030" spans="1:15" x14ac:dyDescent="0.25">
      <c r="A1030" s="201">
        <f>'CURVA ABC'!A1034</f>
        <v>0</v>
      </c>
      <c r="B1030" s="201" t="str">
        <f>IFERROR(VLOOKUP(Tabela5[[#This Row],[PRODUTO]],CADASTRO!$B$2:$C$393,2,0),"")</f>
        <v/>
      </c>
      <c r="C1030" s="201">
        <f>'CURVA ABC'!B1034</f>
        <v>0</v>
      </c>
      <c r="D1030" s="197">
        <f>'CURVA ABC'!C1034</f>
        <v>0</v>
      </c>
      <c r="E1030" s="197">
        <f>'CURVA ABC'!D1034</f>
        <v>0</v>
      </c>
      <c r="F1030" s="198">
        <f>IFERROR(Tabela5[[#This Row],[VALOR]]/'CURVA ABC'!$C$2,0)</f>
        <v>0</v>
      </c>
      <c r="G1030" s="198">
        <f>'CURVA ABC'!E1034</f>
        <v>0</v>
      </c>
      <c r="H1030" s="199">
        <f>'CURVA ABC'!F1034</f>
        <v>0</v>
      </c>
      <c r="I1030" s="199" t="e">
        <f>VLOOKUP(Tabela5[[#This Row],[PRODUTO]],'CURVA ABC'!$H$10:$M$404,2,0)</f>
        <v>#N/A</v>
      </c>
      <c r="J1030" s="197" t="e">
        <f>VLOOKUP(Tabela5[[#This Row],[PRODUTO]],'CURVA ABC'!$H$10:$M$404,3,0)</f>
        <v>#N/A</v>
      </c>
      <c r="K1030" s="197" t="e">
        <f>VLOOKUP(Tabela5[[#This Row],[PRODUTO]],'CURVA ABC'!$H$10:$M$404,4,0)</f>
        <v>#N/A</v>
      </c>
      <c r="L1030" s="198">
        <f>IFERROR(Tabela5[[#This Row],[VALOR.]]/'CURVA ABC'!$J$2,0)</f>
        <v>0</v>
      </c>
      <c r="M1030" s="198" t="e">
        <f>VLOOKUP(Tabela5[[#This Row],[PRODUTO]],'CURVA ABC'!$H$10:$M$404,5,0)</f>
        <v>#N/A</v>
      </c>
      <c r="N1030" s="199" t="e">
        <f>VLOOKUP(Tabela5[[#This Row],[PRODUTO]],'CURVA ABC'!$H$10:$M$404,6,0)</f>
        <v>#N/A</v>
      </c>
      <c r="O1030" s="197" t="e">
        <f>IF(AND(COMPARATIVO!$H1030="",COMPARATIVO!$N1030=""),"",IF(COMPARATIVO!$H1030=COMPARATIVO!$N1030,"EQUILIBRADO",IF(AND(COMPARATIVO!$H1030="A",COMPARATIVO!$N1030="B"),"GIRO BAIXO",IF(AND(COMPARATIVO!$H1030="A",COMPARATIVO!$N1030="C"),"GIRO MUITO BAIXO",IF(AND(COMPARATIVO!$H1030="B",COMPARATIVO!$N1030="A"),"GIRO ALTO",IF(AND(COMPARATIVO!$H1030="B",COMPARATIVO!$N1030="C"),"GIRO BAIXO",IF(AND(COMPARATIVO!$H1030="C",COMPARATIVO!$N1030="A"),"GIRO MUITO ALTO",IF(AND(COMPARATIVO!$H1030="C",COMPARATIVO!$N1030="B"),"GIRO ALTO",""))))))))</f>
        <v>#N/A</v>
      </c>
    </row>
    <row r="1031" spans="1:15" x14ac:dyDescent="0.25">
      <c r="A1031" s="200">
        <f>'CURVA ABC'!A1035</f>
        <v>0</v>
      </c>
      <c r="B1031" s="200" t="str">
        <f>IFERROR(VLOOKUP(Tabela5[[#This Row],[PRODUTO]],CADASTRO!$B$2:$C$393,2,0),"")</f>
        <v/>
      </c>
      <c r="C1031" s="200">
        <f>'CURVA ABC'!B1035</f>
        <v>0</v>
      </c>
      <c r="D1031" s="194">
        <f>'CURVA ABC'!C1035</f>
        <v>0</v>
      </c>
      <c r="E1031" s="194">
        <f>'CURVA ABC'!D1035</f>
        <v>0</v>
      </c>
      <c r="F1031" s="195">
        <f>IFERROR(Tabela5[[#This Row],[VALOR]]/'CURVA ABC'!$C$2,0)</f>
        <v>0</v>
      </c>
      <c r="G1031" s="195">
        <f>'CURVA ABC'!E1035</f>
        <v>0</v>
      </c>
      <c r="H1031" s="196">
        <f>'CURVA ABC'!F1035</f>
        <v>0</v>
      </c>
      <c r="I1031" s="196" t="e">
        <f>VLOOKUP(Tabela5[[#This Row],[PRODUTO]],'CURVA ABC'!$H$10:$M$404,2,0)</f>
        <v>#N/A</v>
      </c>
      <c r="J1031" s="194" t="e">
        <f>VLOOKUP(Tabela5[[#This Row],[PRODUTO]],'CURVA ABC'!$H$10:$M$404,3,0)</f>
        <v>#N/A</v>
      </c>
      <c r="K1031" s="194" t="e">
        <f>VLOOKUP(Tabela5[[#This Row],[PRODUTO]],'CURVA ABC'!$H$10:$M$404,4,0)</f>
        <v>#N/A</v>
      </c>
      <c r="L1031" s="195">
        <f>IFERROR(Tabela5[[#This Row],[VALOR.]]/'CURVA ABC'!$J$2,0)</f>
        <v>0</v>
      </c>
      <c r="M1031" s="195" t="e">
        <f>VLOOKUP(Tabela5[[#This Row],[PRODUTO]],'CURVA ABC'!$H$10:$M$404,5,0)</f>
        <v>#N/A</v>
      </c>
      <c r="N1031" s="196" t="e">
        <f>VLOOKUP(Tabela5[[#This Row],[PRODUTO]],'CURVA ABC'!$H$10:$M$404,6,0)</f>
        <v>#N/A</v>
      </c>
      <c r="O1031" s="194" t="e">
        <f>IF(AND(COMPARATIVO!$H1031="",COMPARATIVO!$N1031=""),"",IF(COMPARATIVO!$H1031=COMPARATIVO!$N1031,"EQUILIBRADO",IF(AND(COMPARATIVO!$H1031="A",COMPARATIVO!$N1031="B"),"GIRO BAIXO",IF(AND(COMPARATIVO!$H1031="A",COMPARATIVO!$N1031="C"),"GIRO MUITO BAIXO",IF(AND(COMPARATIVO!$H1031="B",COMPARATIVO!$N1031="A"),"GIRO ALTO",IF(AND(COMPARATIVO!$H1031="B",COMPARATIVO!$N1031="C"),"GIRO BAIXO",IF(AND(COMPARATIVO!$H1031="C",COMPARATIVO!$N1031="A"),"GIRO MUITO ALTO",IF(AND(COMPARATIVO!$H1031="C",COMPARATIVO!$N1031="B"),"GIRO ALTO",""))))))))</f>
        <v>#N/A</v>
      </c>
    </row>
    <row r="1032" spans="1:15" x14ac:dyDescent="0.25">
      <c r="A1032" s="201">
        <f>'CURVA ABC'!A1036</f>
        <v>0</v>
      </c>
      <c r="B1032" s="201" t="str">
        <f>IFERROR(VLOOKUP(Tabela5[[#This Row],[PRODUTO]],CADASTRO!$B$2:$C$393,2,0),"")</f>
        <v/>
      </c>
      <c r="C1032" s="201">
        <f>'CURVA ABC'!B1036</f>
        <v>0</v>
      </c>
      <c r="D1032" s="197">
        <f>'CURVA ABC'!C1036</f>
        <v>0</v>
      </c>
      <c r="E1032" s="197">
        <f>'CURVA ABC'!D1036</f>
        <v>0</v>
      </c>
      <c r="F1032" s="198">
        <f>IFERROR(Tabela5[[#This Row],[VALOR]]/'CURVA ABC'!$C$2,0)</f>
        <v>0</v>
      </c>
      <c r="G1032" s="198">
        <f>'CURVA ABC'!E1036</f>
        <v>0</v>
      </c>
      <c r="H1032" s="199">
        <f>'CURVA ABC'!F1036</f>
        <v>0</v>
      </c>
      <c r="I1032" s="199" t="e">
        <f>VLOOKUP(Tabela5[[#This Row],[PRODUTO]],'CURVA ABC'!$H$10:$M$404,2,0)</f>
        <v>#N/A</v>
      </c>
      <c r="J1032" s="197" t="e">
        <f>VLOOKUP(Tabela5[[#This Row],[PRODUTO]],'CURVA ABC'!$H$10:$M$404,3,0)</f>
        <v>#N/A</v>
      </c>
      <c r="K1032" s="197" t="e">
        <f>VLOOKUP(Tabela5[[#This Row],[PRODUTO]],'CURVA ABC'!$H$10:$M$404,4,0)</f>
        <v>#N/A</v>
      </c>
      <c r="L1032" s="198">
        <f>IFERROR(Tabela5[[#This Row],[VALOR.]]/'CURVA ABC'!$J$2,0)</f>
        <v>0</v>
      </c>
      <c r="M1032" s="198" t="e">
        <f>VLOOKUP(Tabela5[[#This Row],[PRODUTO]],'CURVA ABC'!$H$10:$M$404,5,0)</f>
        <v>#N/A</v>
      </c>
      <c r="N1032" s="199" t="e">
        <f>VLOOKUP(Tabela5[[#This Row],[PRODUTO]],'CURVA ABC'!$H$10:$M$404,6,0)</f>
        <v>#N/A</v>
      </c>
      <c r="O1032" s="197" t="e">
        <f>IF(AND(COMPARATIVO!$H1032="",COMPARATIVO!$N1032=""),"",IF(COMPARATIVO!$H1032=COMPARATIVO!$N1032,"EQUILIBRADO",IF(AND(COMPARATIVO!$H1032="A",COMPARATIVO!$N1032="B"),"GIRO BAIXO",IF(AND(COMPARATIVO!$H1032="A",COMPARATIVO!$N1032="C"),"GIRO MUITO BAIXO",IF(AND(COMPARATIVO!$H1032="B",COMPARATIVO!$N1032="A"),"GIRO ALTO",IF(AND(COMPARATIVO!$H1032="B",COMPARATIVO!$N1032="C"),"GIRO BAIXO",IF(AND(COMPARATIVO!$H1032="C",COMPARATIVO!$N1032="A"),"GIRO MUITO ALTO",IF(AND(COMPARATIVO!$H1032="C",COMPARATIVO!$N1032="B"),"GIRO ALTO",""))))))))</f>
        <v>#N/A</v>
      </c>
    </row>
    <row r="1033" spans="1:15" x14ac:dyDescent="0.25">
      <c r="A1033" s="200">
        <f>'CURVA ABC'!A1037</f>
        <v>0</v>
      </c>
      <c r="B1033" s="200" t="str">
        <f>IFERROR(VLOOKUP(Tabela5[[#This Row],[PRODUTO]],CADASTRO!$B$2:$C$393,2,0),"")</f>
        <v/>
      </c>
      <c r="C1033" s="200">
        <f>'CURVA ABC'!B1037</f>
        <v>0</v>
      </c>
      <c r="D1033" s="194">
        <f>'CURVA ABC'!C1037</f>
        <v>0</v>
      </c>
      <c r="E1033" s="194">
        <f>'CURVA ABC'!D1037</f>
        <v>0</v>
      </c>
      <c r="F1033" s="195">
        <f>IFERROR(Tabela5[[#This Row],[VALOR]]/'CURVA ABC'!$C$2,0)</f>
        <v>0</v>
      </c>
      <c r="G1033" s="195">
        <f>'CURVA ABC'!E1037</f>
        <v>0</v>
      </c>
      <c r="H1033" s="196">
        <f>'CURVA ABC'!F1037</f>
        <v>0</v>
      </c>
      <c r="I1033" s="196" t="e">
        <f>VLOOKUP(Tabela5[[#This Row],[PRODUTO]],'CURVA ABC'!$H$10:$M$404,2,0)</f>
        <v>#N/A</v>
      </c>
      <c r="J1033" s="194" t="e">
        <f>VLOOKUP(Tabela5[[#This Row],[PRODUTO]],'CURVA ABC'!$H$10:$M$404,3,0)</f>
        <v>#N/A</v>
      </c>
      <c r="K1033" s="194" t="e">
        <f>VLOOKUP(Tabela5[[#This Row],[PRODUTO]],'CURVA ABC'!$H$10:$M$404,4,0)</f>
        <v>#N/A</v>
      </c>
      <c r="L1033" s="195">
        <f>IFERROR(Tabela5[[#This Row],[VALOR.]]/'CURVA ABC'!$J$2,0)</f>
        <v>0</v>
      </c>
      <c r="M1033" s="195" t="e">
        <f>VLOOKUP(Tabela5[[#This Row],[PRODUTO]],'CURVA ABC'!$H$10:$M$404,5,0)</f>
        <v>#N/A</v>
      </c>
      <c r="N1033" s="196" t="e">
        <f>VLOOKUP(Tabela5[[#This Row],[PRODUTO]],'CURVA ABC'!$H$10:$M$404,6,0)</f>
        <v>#N/A</v>
      </c>
      <c r="O1033" s="194" t="e">
        <f>IF(AND(COMPARATIVO!$H1033="",COMPARATIVO!$N1033=""),"",IF(COMPARATIVO!$H1033=COMPARATIVO!$N1033,"EQUILIBRADO",IF(AND(COMPARATIVO!$H1033="A",COMPARATIVO!$N1033="B"),"GIRO BAIXO",IF(AND(COMPARATIVO!$H1033="A",COMPARATIVO!$N1033="C"),"GIRO MUITO BAIXO",IF(AND(COMPARATIVO!$H1033="B",COMPARATIVO!$N1033="A"),"GIRO ALTO",IF(AND(COMPARATIVO!$H1033="B",COMPARATIVO!$N1033="C"),"GIRO BAIXO",IF(AND(COMPARATIVO!$H1033="C",COMPARATIVO!$N1033="A"),"GIRO MUITO ALTO",IF(AND(COMPARATIVO!$H1033="C",COMPARATIVO!$N1033="B"),"GIRO ALTO",""))))))))</f>
        <v>#N/A</v>
      </c>
    </row>
    <row r="1034" spans="1:15" x14ac:dyDescent="0.25">
      <c r="A1034" s="201">
        <f>'CURVA ABC'!A1038</f>
        <v>0</v>
      </c>
      <c r="B1034" s="201" t="str">
        <f>IFERROR(VLOOKUP(Tabela5[[#This Row],[PRODUTO]],CADASTRO!$B$2:$C$393,2,0),"")</f>
        <v/>
      </c>
      <c r="C1034" s="201">
        <f>'CURVA ABC'!B1038</f>
        <v>0</v>
      </c>
      <c r="D1034" s="197">
        <f>'CURVA ABC'!C1038</f>
        <v>0</v>
      </c>
      <c r="E1034" s="197">
        <f>'CURVA ABC'!D1038</f>
        <v>0</v>
      </c>
      <c r="F1034" s="198">
        <f>IFERROR(Tabela5[[#This Row],[VALOR]]/'CURVA ABC'!$C$2,0)</f>
        <v>0</v>
      </c>
      <c r="G1034" s="198">
        <f>'CURVA ABC'!E1038</f>
        <v>0</v>
      </c>
      <c r="H1034" s="199">
        <f>'CURVA ABC'!F1038</f>
        <v>0</v>
      </c>
      <c r="I1034" s="199" t="e">
        <f>VLOOKUP(Tabela5[[#This Row],[PRODUTO]],'CURVA ABC'!$H$10:$M$404,2,0)</f>
        <v>#N/A</v>
      </c>
      <c r="J1034" s="197" t="e">
        <f>VLOOKUP(Tabela5[[#This Row],[PRODUTO]],'CURVA ABC'!$H$10:$M$404,3,0)</f>
        <v>#N/A</v>
      </c>
      <c r="K1034" s="197" t="e">
        <f>VLOOKUP(Tabela5[[#This Row],[PRODUTO]],'CURVA ABC'!$H$10:$M$404,4,0)</f>
        <v>#N/A</v>
      </c>
      <c r="L1034" s="198">
        <f>IFERROR(Tabela5[[#This Row],[VALOR.]]/'CURVA ABC'!$J$2,0)</f>
        <v>0</v>
      </c>
      <c r="M1034" s="198" t="e">
        <f>VLOOKUP(Tabela5[[#This Row],[PRODUTO]],'CURVA ABC'!$H$10:$M$404,5,0)</f>
        <v>#N/A</v>
      </c>
      <c r="N1034" s="199" t="e">
        <f>VLOOKUP(Tabela5[[#This Row],[PRODUTO]],'CURVA ABC'!$H$10:$M$404,6,0)</f>
        <v>#N/A</v>
      </c>
      <c r="O1034" s="197" t="e">
        <f>IF(AND(COMPARATIVO!$H1034="",COMPARATIVO!$N1034=""),"",IF(COMPARATIVO!$H1034=COMPARATIVO!$N1034,"EQUILIBRADO",IF(AND(COMPARATIVO!$H1034="A",COMPARATIVO!$N1034="B"),"GIRO BAIXO",IF(AND(COMPARATIVO!$H1034="A",COMPARATIVO!$N1034="C"),"GIRO MUITO BAIXO",IF(AND(COMPARATIVO!$H1034="B",COMPARATIVO!$N1034="A"),"GIRO ALTO",IF(AND(COMPARATIVO!$H1034="B",COMPARATIVO!$N1034="C"),"GIRO BAIXO",IF(AND(COMPARATIVO!$H1034="C",COMPARATIVO!$N1034="A"),"GIRO MUITO ALTO",IF(AND(COMPARATIVO!$H1034="C",COMPARATIVO!$N1034="B"),"GIRO ALTO",""))))))))</f>
        <v>#N/A</v>
      </c>
    </row>
    <row r="1035" spans="1:15" x14ac:dyDescent="0.25">
      <c r="A1035" s="200">
        <f>'CURVA ABC'!A1039</f>
        <v>0</v>
      </c>
      <c r="B1035" s="200" t="str">
        <f>IFERROR(VLOOKUP(Tabela5[[#This Row],[PRODUTO]],CADASTRO!$B$2:$C$393,2,0),"")</f>
        <v/>
      </c>
      <c r="C1035" s="200">
        <f>'CURVA ABC'!B1039</f>
        <v>0</v>
      </c>
      <c r="D1035" s="194">
        <f>'CURVA ABC'!C1039</f>
        <v>0</v>
      </c>
      <c r="E1035" s="194">
        <f>'CURVA ABC'!D1039</f>
        <v>0</v>
      </c>
      <c r="F1035" s="195">
        <f>IFERROR(Tabela5[[#This Row],[VALOR]]/'CURVA ABC'!$C$2,0)</f>
        <v>0</v>
      </c>
      <c r="G1035" s="195">
        <f>'CURVA ABC'!E1039</f>
        <v>0</v>
      </c>
      <c r="H1035" s="196">
        <f>'CURVA ABC'!F1039</f>
        <v>0</v>
      </c>
      <c r="I1035" s="196" t="e">
        <f>VLOOKUP(Tabela5[[#This Row],[PRODUTO]],'CURVA ABC'!$H$10:$M$404,2,0)</f>
        <v>#N/A</v>
      </c>
      <c r="J1035" s="194" t="e">
        <f>VLOOKUP(Tabela5[[#This Row],[PRODUTO]],'CURVA ABC'!$H$10:$M$404,3,0)</f>
        <v>#N/A</v>
      </c>
      <c r="K1035" s="194" t="e">
        <f>VLOOKUP(Tabela5[[#This Row],[PRODUTO]],'CURVA ABC'!$H$10:$M$404,4,0)</f>
        <v>#N/A</v>
      </c>
      <c r="L1035" s="195">
        <f>IFERROR(Tabela5[[#This Row],[VALOR.]]/'CURVA ABC'!$J$2,0)</f>
        <v>0</v>
      </c>
      <c r="M1035" s="195" t="e">
        <f>VLOOKUP(Tabela5[[#This Row],[PRODUTO]],'CURVA ABC'!$H$10:$M$404,5,0)</f>
        <v>#N/A</v>
      </c>
      <c r="N1035" s="196" t="e">
        <f>VLOOKUP(Tabela5[[#This Row],[PRODUTO]],'CURVA ABC'!$H$10:$M$404,6,0)</f>
        <v>#N/A</v>
      </c>
      <c r="O1035" s="194" t="e">
        <f>IF(AND(COMPARATIVO!$H1035="",COMPARATIVO!$N1035=""),"",IF(COMPARATIVO!$H1035=COMPARATIVO!$N1035,"EQUILIBRADO",IF(AND(COMPARATIVO!$H1035="A",COMPARATIVO!$N1035="B"),"GIRO BAIXO",IF(AND(COMPARATIVO!$H1035="A",COMPARATIVO!$N1035="C"),"GIRO MUITO BAIXO",IF(AND(COMPARATIVO!$H1035="B",COMPARATIVO!$N1035="A"),"GIRO ALTO",IF(AND(COMPARATIVO!$H1035="B",COMPARATIVO!$N1035="C"),"GIRO BAIXO",IF(AND(COMPARATIVO!$H1035="C",COMPARATIVO!$N1035="A"),"GIRO MUITO ALTO",IF(AND(COMPARATIVO!$H1035="C",COMPARATIVO!$N1035="B"),"GIRO ALTO",""))))))))</f>
        <v>#N/A</v>
      </c>
    </row>
    <row r="1036" spans="1:15" x14ac:dyDescent="0.25">
      <c r="A1036" s="201">
        <f>'CURVA ABC'!A1040</f>
        <v>0</v>
      </c>
      <c r="B1036" s="201" t="str">
        <f>IFERROR(VLOOKUP(Tabela5[[#This Row],[PRODUTO]],CADASTRO!$B$2:$C$393,2,0),"")</f>
        <v/>
      </c>
      <c r="C1036" s="201">
        <f>'CURVA ABC'!B1040</f>
        <v>0</v>
      </c>
      <c r="D1036" s="197">
        <f>'CURVA ABC'!C1040</f>
        <v>0</v>
      </c>
      <c r="E1036" s="197">
        <f>'CURVA ABC'!D1040</f>
        <v>0</v>
      </c>
      <c r="F1036" s="198">
        <f>IFERROR(Tabela5[[#This Row],[VALOR]]/'CURVA ABC'!$C$2,0)</f>
        <v>0</v>
      </c>
      <c r="G1036" s="198">
        <f>'CURVA ABC'!E1040</f>
        <v>0</v>
      </c>
      <c r="H1036" s="199">
        <f>'CURVA ABC'!F1040</f>
        <v>0</v>
      </c>
      <c r="I1036" s="199" t="e">
        <f>VLOOKUP(Tabela5[[#This Row],[PRODUTO]],'CURVA ABC'!$H$10:$M$404,2,0)</f>
        <v>#N/A</v>
      </c>
      <c r="J1036" s="197" t="e">
        <f>VLOOKUP(Tabela5[[#This Row],[PRODUTO]],'CURVA ABC'!$H$10:$M$404,3,0)</f>
        <v>#N/A</v>
      </c>
      <c r="K1036" s="197" t="e">
        <f>VLOOKUP(Tabela5[[#This Row],[PRODUTO]],'CURVA ABC'!$H$10:$M$404,4,0)</f>
        <v>#N/A</v>
      </c>
      <c r="L1036" s="198">
        <f>IFERROR(Tabela5[[#This Row],[VALOR.]]/'CURVA ABC'!$J$2,0)</f>
        <v>0</v>
      </c>
      <c r="M1036" s="198" t="e">
        <f>VLOOKUP(Tabela5[[#This Row],[PRODUTO]],'CURVA ABC'!$H$10:$M$404,5,0)</f>
        <v>#N/A</v>
      </c>
      <c r="N1036" s="199" t="e">
        <f>VLOOKUP(Tabela5[[#This Row],[PRODUTO]],'CURVA ABC'!$H$10:$M$404,6,0)</f>
        <v>#N/A</v>
      </c>
      <c r="O1036" s="197" t="e">
        <f>IF(AND(COMPARATIVO!$H1036="",COMPARATIVO!$N1036=""),"",IF(COMPARATIVO!$H1036=COMPARATIVO!$N1036,"EQUILIBRADO",IF(AND(COMPARATIVO!$H1036="A",COMPARATIVO!$N1036="B"),"GIRO BAIXO",IF(AND(COMPARATIVO!$H1036="A",COMPARATIVO!$N1036="C"),"GIRO MUITO BAIXO",IF(AND(COMPARATIVO!$H1036="B",COMPARATIVO!$N1036="A"),"GIRO ALTO",IF(AND(COMPARATIVO!$H1036="B",COMPARATIVO!$N1036="C"),"GIRO BAIXO",IF(AND(COMPARATIVO!$H1036="C",COMPARATIVO!$N1036="A"),"GIRO MUITO ALTO",IF(AND(COMPARATIVO!$H1036="C",COMPARATIVO!$N1036="B"),"GIRO ALTO",""))))))))</f>
        <v>#N/A</v>
      </c>
    </row>
    <row r="1037" spans="1:15" x14ac:dyDescent="0.25">
      <c r="A1037" s="200">
        <f>'CURVA ABC'!A1041</f>
        <v>0</v>
      </c>
      <c r="B1037" s="200" t="str">
        <f>IFERROR(VLOOKUP(Tabela5[[#This Row],[PRODUTO]],CADASTRO!$B$2:$C$393,2,0),"")</f>
        <v/>
      </c>
      <c r="C1037" s="200">
        <f>'CURVA ABC'!B1041</f>
        <v>0</v>
      </c>
      <c r="D1037" s="194">
        <f>'CURVA ABC'!C1041</f>
        <v>0</v>
      </c>
      <c r="E1037" s="194">
        <f>'CURVA ABC'!D1041</f>
        <v>0</v>
      </c>
      <c r="F1037" s="195">
        <f>IFERROR(Tabela5[[#This Row],[VALOR]]/'CURVA ABC'!$C$2,0)</f>
        <v>0</v>
      </c>
      <c r="G1037" s="195">
        <f>'CURVA ABC'!E1041</f>
        <v>0</v>
      </c>
      <c r="H1037" s="196">
        <f>'CURVA ABC'!F1041</f>
        <v>0</v>
      </c>
      <c r="I1037" s="196" t="e">
        <f>VLOOKUP(Tabela5[[#This Row],[PRODUTO]],'CURVA ABC'!$H$10:$M$404,2,0)</f>
        <v>#N/A</v>
      </c>
      <c r="J1037" s="194" t="e">
        <f>VLOOKUP(Tabela5[[#This Row],[PRODUTO]],'CURVA ABC'!$H$10:$M$404,3,0)</f>
        <v>#N/A</v>
      </c>
      <c r="K1037" s="194" t="e">
        <f>VLOOKUP(Tabela5[[#This Row],[PRODUTO]],'CURVA ABC'!$H$10:$M$404,4,0)</f>
        <v>#N/A</v>
      </c>
      <c r="L1037" s="195">
        <f>IFERROR(Tabela5[[#This Row],[VALOR.]]/'CURVA ABC'!$J$2,0)</f>
        <v>0</v>
      </c>
      <c r="M1037" s="195" t="e">
        <f>VLOOKUP(Tabela5[[#This Row],[PRODUTO]],'CURVA ABC'!$H$10:$M$404,5,0)</f>
        <v>#N/A</v>
      </c>
      <c r="N1037" s="196" t="e">
        <f>VLOOKUP(Tabela5[[#This Row],[PRODUTO]],'CURVA ABC'!$H$10:$M$404,6,0)</f>
        <v>#N/A</v>
      </c>
      <c r="O1037" s="194" t="e">
        <f>IF(AND(COMPARATIVO!$H1037="",COMPARATIVO!$N1037=""),"",IF(COMPARATIVO!$H1037=COMPARATIVO!$N1037,"EQUILIBRADO",IF(AND(COMPARATIVO!$H1037="A",COMPARATIVO!$N1037="B"),"GIRO BAIXO",IF(AND(COMPARATIVO!$H1037="A",COMPARATIVO!$N1037="C"),"GIRO MUITO BAIXO",IF(AND(COMPARATIVO!$H1037="B",COMPARATIVO!$N1037="A"),"GIRO ALTO",IF(AND(COMPARATIVO!$H1037="B",COMPARATIVO!$N1037="C"),"GIRO BAIXO",IF(AND(COMPARATIVO!$H1037="C",COMPARATIVO!$N1037="A"),"GIRO MUITO ALTO",IF(AND(COMPARATIVO!$H1037="C",COMPARATIVO!$N1037="B"),"GIRO ALTO",""))))))))</f>
        <v>#N/A</v>
      </c>
    </row>
    <row r="1038" spans="1:15" x14ac:dyDescent="0.25">
      <c r="A1038" s="201">
        <f>'CURVA ABC'!A1042</f>
        <v>0</v>
      </c>
      <c r="B1038" s="201" t="str">
        <f>IFERROR(VLOOKUP(Tabela5[[#This Row],[PRODUTO]],CADASTRO!$B$2:$C$393,2,0),"")</f>
        <v/>
      </c>
      <c r="C1038" s="201">
        <f>'CURVA ABC'!B1042</f>
        <v>0</v>
      </c>
      <c r="D1038" s="197">
        <f>'CURVA ABC'!C1042</f>
        <v>0</v>
      </c>
      <c r="E1038" s="197">
        <f>'CURVA ABC'!D1042</f>
        <v>0</v>
      </c>
      <c r="F1038" s="198">
        <f>IFERROR(Tabela5[[#This Row],[VALOR]]/'CURVA ABC'!$C$2,0)</f>
        <v>0</v>
      </c>
      <c r="G1038" s="198">
        <f>'CURVA ABC'!E1042</f>
        <v>0</v>
      </c>
      <c r="H1038" s="199">
        <f>'CURVA ABC'!F1042</f>
        <v>0</v>
      </c>
      <c r="I1038" s="199" t="e">
        <f>VLOOKUP(Tabela5[[#This Row],[PRODUTO]],'CURVA ABC'!$H$10:$M$404,2,0)</f>
        <v>#N/A</v>
      </c>
      <c r="J1038" s="197" t="e">
        <f>VLOOKUP(Tabela5[[#This Row],[PRODUTO]],'CURVA ABC'!$H$10:$M$404,3,0)</f>
        <v>#N/A</v>
      </c>
      <c r="K1038" s="197" t="e">
        <f>VLOOKUP(Tabela5[[#This Row],[PRODUTO]],'CURVA ABC'!$H$10:$M$404,4,0)</f>
        <v>#N/A</v>
      </c>
      <c r="L1038" s="198">
        <f>IFERROR(Tabela5[[#This Row],[VALOR.]]/'CURVA ABC'!$J$2,0)</f>
        <v>0</v>
      </c>
      <c r="M1038" s="198" t="e">
        <f>VLOOKUP(Tabela5[[#This Row],[PRODUTO]],'CURVA ABC'!$H$10:$M$404,5,0)</f>
        <v>#N/A</v>
      </c>
      <c r="N1038" s="199" t="e">
        <f>VLOOKUP(Tabela5[[#This Row],[PRODUTO]],'CURVA ABC'!$H$10:$M$404,6,0)</f>
        <v>#N/A</v>
      </c>
      <c r="O1038" s="197" t="e">
        <f>IF(AND(COMPARATIVO!$H1038="",COMPARATIVO!$N1038=""),"",IF(COMPARATIVO!$H1038=COMPARATIVO!$N1038,"EQUILIBRADO",IF(AND(COMPARATIVO!$H1038="A",COMPARATIVO!$N1038="B"),"GIRO BAIXO",IF(AND(COMPARATIVO!$H1038="A",COMPARATIVO!$N1038="C"),"GIRO MUITO BAIXO",IF(AND(COMPARATIVO!$H1038="B",COMPARATIVO!$N1038="A"),"GIRO ALTO",IF(AND(COMPARATIVO!$H1038="B",COMPARATIVO!$N1038="C"),"GIRO BAIXO",IF(AND(COMPARATIVO!$H1038="C",COMPARATIVO!$N1038="A"),"GIRO MUITO ALTO",IF(AND(COMPARATIVO!$H1038="C",COMPARATIVO!$N1038="B"),"GIRO ALTO",""))))))))</f>
        <v>#N/A</v>
      </c>
    </row>
    <row r="1039" spans="1:15" x14ac:dyDescent="0.25">
      <c r="A1039" s="200">
        <f>'CURVA ABC'!A1043</f>
        <v>0</v>
      </c>
      <c r="B1039" s="200" t="str">
        <f>IFERROR(VLOOKUP(Tabela5[[#This Row],[PRODUTO]],CADASTRO!$B$2:$C$393,2,0),"")</f>
        <v/>
      </c>
      <c r="C1039" s="200">
        <f>'CURVA ABC'!B1043</f>
        <v>0</v>
      </c>
      <c r="D1039" s="194">
        <f>'CURVA ABC'!C1043</f>
        <v>0</v>
      </c>
      <c r="E1039" s="194">
        <f>'CURVA ABC'!D1043</f>
        <v>0</v>
      </c>
      <c r="F1039" s="195">
        <f>IFERROR(Tabela5[[#This Row],[VALOR]]/'CURVA ABC'!$C$2,0)</f>
        <v>0</v>
      </c>
      <c r="G1039" s="195">
        <f>'CURVA ABC'!E1043</f>
        <v>0</v>
      </c>
      <c r="H1039" s="196">
        <f>'CURVA ABC'!F1043</f>
        <v>0</v>
      </c>
      <c r="I1039" s="196" t="e">
        <f>VLOOKUP(Tabela5[[#This Row],[PRODUTO]],'CURVA ABC'!$H$10:$M$404,2,0)</f>
        <v>#N/A</v>
      </c>
      <c r="J1039" s="194" t="e">
        <f>VLOOKUP(Tabela5[[#This Row],[PRODUTO]],'CURVA ABC'!$H$10:$M$404,3,0)</f>
        <v>#N/A</v>
      </c>
      <c r="K1039" s="194" t="e">
        <f>VLOOKUP(Tabela5[[#This Row],[PRODUTO]],'CURVA ABC'!$H$10:$M$404,4,0)</f>
        <v>#N/A</v>
      </c>
      <c r="L1039" s="195">
        <f>IFERROR(Tabela5[[#This Row],[VALOR.]]/'CURVA ABC'!$J$2,0)</f>
        <v>0</v>
      </c>
      <c r="M1039" s="195" t="e">
        <f>VLOOKUP(Tabela5[[#This Row],[PRODUTO]],'CURVA ABC'!$H$10:$M$404,5,0)</f>
        <v>#N/A</v>
      </c>
      <c r="N1039" s="196" t="e">
        <f>VLOOKUP(Tabela5[[#This Row],[PRODUTO]],'CURVA ABC'!$H$10:$M$404,6,0)</f>
        <v>#N/A</v>
      </c>
      <c r="O1039" s="194" t="e">
        <f>IF(AND(COMPARATIVO!$H1039="",COMPARATIVO!$N1039=""),"",IF(COMPARATIVO!$H1039=COMPARATIVO!$N1039,"EQUILIBRADO",IF(AND(COMPARATIVO!$H1039="A",COMPARATIVO!$N1039="B"),"GIRO BAIXO",IF(AND(COMPARATIVO!$H1039="A",COMPARATIVO!$N1039="C"),"GIRO MUITO BAIXO",IF(AND(COMPARATIVO!$H1039="B",COMPARATIVO!$N1039="A"),"GIRO ALTO",IF(AND(COMPARATIVO!$H1039="B",COMPARATIVO!$N1039="C"),"GIRO BAIXO",IF(AND(COMPARATIVO!$H1039="C",COMPARATIVO!$N1039="A"),"GIRO MUITO ALTO",IF(AND(COMPARATIVO!$H1039="C",COMPARATIVO!$N1039="B"),"GIRO ALTO",""))))))))</f>
        <v>#N/A</v>
      </c>
    </row>
    <row r="1040" spans="1:15" x14ac:dyDescent="0.25">
      <c r="A1040" s="201">
        <f>'CURVA ABC'!A1044</f>
        <v>0</v>
      </c>
      <c r="B1040" s="201" t="str">
        <f>IFERROR(VLOOKUP(Tabela5[[#This Row],[PRODUTO]],CADASTRO!$B$2:$C$393,2,0),"")</f>
        <v/>
      </c>
      <c r="C1040" s="201">
        <f>'CURVA ABC'!B1044</f>
        <v>0</v>
      </c>
      <c r="D1040" s="197">
        <f>'CURVA ABC'!C1044</f>
        <v>0</v>
      </c>
      <c r="E1040" s="197">
        <f>'CURVA ABC'!D1044</f>
        <v>0</v>
      </c>
      <c r="F1040" s="198">
        <f>IFERROR(Tabela5[[#This Row],[VALOR]]/'CURVA ABC'!$C$2,0)</f>
        <v>0</v>
      </c>
      <c r="G1040" s="198">
        <f>'CURVA ABC'!E1044</f>
        <v>0</v>
      </c>
      <c r="H1040" s="199">
        <f>'CURVA ABC'!F1044</f>
        <v>0</v>
      </c>
      <c r="I1040" s="199" t="e">
        <f>VLOOKUP(Tabela5[[#This Row],[PRODUTO]],'CURVA ABC'!$H$10:$M$404,2,0)</f>
        <v>#N/A</v>
      </c>
      <c r="J1040" s="197" t="e">
        <f>VLOOKUP(Tabela5[[#This Row],[PRODUTO]],'CURVA ABC'!$H$10:$M$404,3,0)</f>
        <v>#N/A</v>
      </c>
      <c r="K1040" s="197" t="e">
        <f>VLOOKUP(Tabela5[[#This Row],[PRODUTO]],'CURVA ABC'!$H$10:$M$404,4,0)</f>
        <v>#N/A</v>
      </c>
      <c r="L1040" s="198">
        <f>IFERROR(Tabela5[[#This Row],[VALOR.]]/'CURVA ABC'!$J$2,0)</f>
        <v>0</v>
      </c>
      <c r="M1040" s="198" t="e">
        <f>VLOOKUP(Tabela5[[#This Row],[PRODUTO]],'CURVA ABC'!$H$10:$M$404,5,0)</f>
        <v>#N/A</v>
      </c>
      <c r="N1040" s="199" t="e">
        <f>VLOOKUP(Tabela5[[#This Row],[PRODUTO]],'CURVA ABC'!$H$10:$M$404,6,0)</f>
        <v>#N/A</v>
      </c>
      <c r="O1040" s="197" t="e">
        <f>IF(AND(COMPARATIVO!$H1040="",COMPARATIVO!$N1040=""),"",IF(COMPARATIVO!$H1040=COMPARATIVO!$N1040,"EQUILIBRADO",IF(AND(COMPARATIVO!$H1040="A",COMPARATIVO!$N1040="B"),"GIRO BAIXO",IF(AND(COMPARATIVO!$H1040="A",COMPARATIVO!$N1040="C"),"GIRO MUITO BAIXO",IF(AND(COMPARATIVO!$H1040="B",COMPARATIVO!$N1040="A"),"GIRO ALTO",IF(AND(COMPARATIVO!$H1040="B",COMPARATIVO!$N1040="C"),"GIRO BAIXO",IF(AND(COMPARATIVO!$H1040="C",COMPARATIVO!$N1040="A"),"GIRO MUITO ALTO",IF(AND(COMPARATIVO!$H1040="C",COMPARATIVO!$N1040="B"),"GIRO ALTO",""))))))))</f>
        <v>#N/A</v>
      </c>
    </row>
    <row r="1041" spans="1:15" x14ac:dyDescent="0.25">
      <c r="A1041" s="200">
        <f>'CURVA ABC'!A1045</f>
        <v>0</v>
      </c>
      <c r="B1041" s="200" t="str">
        <f>IFERROR(VLOOKUP(Tabela5[[#This Row],[PRODUTO]],CADASTRO!$B$2:$C$393,2,0),"")</f>
        <v/>
      </c>
      <c r="C1041" s="200">
        <f>'CURVA ABC'!B1045</f>
        <v>0</v>
      </c>
      <c r="D1041" s="194">
        <f>'CURVA ABC'!C1045</f>
        <v>0</v>
      </c>
      <c r="E1041" s="194">
        <f>'CURVA ABC'!D1045</f>
        <v>0</v>
      </c>
      <c r="F1041" s="195">
        <f>IFERROR(Tabela5[[#This Row],[VALOR]]/'CURVA ABC'!$C$2,0)</f>
        <v>0</v>
      </c>
      <c r="G1041" s="195">
        <f>'CURVA ABC'!E1045</f>
        <v>0</v>
      </c>
      <c r="H1041" s="196">
        <f>'CURVA ABC'!F1045</f>
        <v>0</v>
      </c>
      <c r="I1041" s="196" t="e">
        <f>VLOOKUP(Tabela5[[#This Row],[PRODUTO]],'CURVA ABC'!$H$10:$M$404,2,0)</f>
        <v>#N/A</v>
      </c>
      <c r="J1041" s="194" t="e">
        <f>VLOOKUP(Tabela5[[#This Row],[PRODUTO]],'CURVA ABC'!$H$10:$M$404,3,0)</f>
        <v>#N/A</v>
      </c>
      <c r="K1041" s="194" t="e">
        <f>VLOOKUP(Tabela5[[#This Row],[PRODUTO]],'CURVA ABC'!$H$10:$M$404,4,0)</f>
        <v>#N/A</v>
      </c>
      <c r="L1041" s="195">
        <f>IFERROR(Tabela5[[#This Row],[VALOR.]]/'CURVA ABC'!$J$2,0)</f>
        <v>0</v>
      </c>
      <c r="M1041" s="195" t="e">
        <f>VLOOKUP(Tabela5[[#This Row],[PRODUTO]],'CURVA ABC'!$H$10:$M$404,5,0)</f>
        <v>#N/A</v>
      </c>
      <c r="N1041" s="196" t="e">
        <f>VLOOKUP(Tabela5[[#This Row],[PRODUTO]],'CURVA ABC'!$H$10:$M$404,6,0)</f>
        <v>#N/A</v>
      </c>
      <c r="O1041" s="194" t="e">
        <f>IF(AND(COMPARATIVO!$H1041="",COMPARATIVO!$N1041=""),"",IF(COMPARATIVO!$H1041=COMPARATIVO!$N1041,"EQUILIBRADO",IF(AND(COMPARATIVO!$H1041="A",COMPARATIVO!$N1041="B"),"GIRO BAIXO",IF(AND(COMPARATIVO!$H1041="A",COMPARATIVO!$N1041="C"),"GIRO MUITO BAIXO",IF(AND(COMPARATIVO!$H1041="B",COMPARATIVO!$N1041="A"),"GIRO ALTO",IF(AND(COMPARATIVO!$H1041="B",COMPARATIVO!$N1041="C"),"GIRO BAIXO",IF(AND(COMPARATIVO!$H1041="C",COMPARATIVO!$N1041="A"),"GIRO MUITO ALTO",IF(AND(COMPARATIVO!$H1041="C",COMPARATIVO!$N1041="B"),"GIRO ALTO",""))))))))</f>
        <v>#N/A</v>
      </c>
    </row>
    <row r="1042" spans="1:15" x14ac:dyDescent="0.25">
      <c r="A1042" s="201">
        <f>'CURVA ABC'!A1046</f>
        <v>0</v>
      </c>
      <c r="B1042" s="201" t="str">
        <f>IFERROR(VLOOKUP(Tabela5[[#This Row],[PRODUTO]],CADASTRO!$B$2:$C$393,2,0),"")</f>
        <v/>
      </c>
      <c r="C1042" s="201">
        <f>'CURVA ABC'!B1046</f>
        <v>0</v>
      </c>
      <c r="D1042" s="197">
        <f>'CURVA ABC'!C1046</f>
        <v>0</v>
      </c>
      <c r="E1042" s="197">
        <f>'CURVA ABC'!D1046</f>
        <v>0</v>
      </c>
      <c r="F1042" s="198">
        <f>IFERROR(Tabela5[[#This Row],[VALOR]]/'CURVA ABC'!$C$2,0)</f>
        <v>0</v>
      </c>
      <c r="G1042" s="198">
        <f>'CURVA ABC'!E1046</f>
        <v>0</v>
      </c>
      <c r="H1042" s="199">
        <f>'CURVA ABC'!F1046</f>
        <v>0</v>
      </c>
      <c r="I1042" s="199" t="e">
        <f>VLOOKUP(Tabela5[[#This Row],[PRODUTO]],'CURVA ABC'!$H$10:$M$404,2,0)</f>
        <v>#N/A</v>
      </c>
      <c r="J1042" s="197" t="e">
        <f>VLOOKUP(Tabela5[[#This Row],[PRODUTO]],'CURVA ABC'!$H$10:$M$404,3,0)</f>
        <v>#N/A</v>
      </c>
      <c r="K1042" s="197" t="e">
        <f>VLOOKUP(Tabela5[[#This Row],[PRODUTO]],'CURVA ABC'!$H$10:$M$404,4,0)</f>
        <v>#N/A</v>
      </c>
      <c r="L1042" s="198">
        <f>IFERROR(Tabela5[[#This Row],[VALOR.]]/'CURVA ABC'!$J$2,0)</f>
        <v>0</v>
      </c>
      <c r="M1042" s="198" t="e">
        <f>VLOOKUP(Tabela5[[#This Row],[PRODUTO]],'CURVA ABC'!$H$10:$M$404,5,0)</f>
        <v>#N/A</v>
      </c>
      <c r="N1042" s="199" t="e">
        <f>VLOOKUP(Tabela5[[#This Row],[PRODUTO]],'CURVA ABC'!$H$10:$M$404,6,0)</f>
        <v>#N/A</v>
      </c>
      <c r="O1042" s="197" t="e">
        <f>IF(AND(COMPARATIVO!$H1042="",COMPARATIVO!$N1042=""),"",IF(COMPARATIVO!$H1042=COMPARATIVO!$N1042,"EQUILIBRADO",IF(AND(COMPARATIVO!$H1042="A",COMPARATIVO!$N1042="B"),"GIRO BAIXO",IF(AND(COMPARATIVO!$H1042="A",COMPARATIVO!$N1042="C"),"GIRO MUITO BAIXO",IF(AND(COMPARATIVO!$H1042="B",COMPARATIVO!$N1042="A"),"GIRO ALTO",IF(AND(COMPARATIVO!$H1042="B",COMPARATIVO!$N1042="C"),"GIRO BAIXO",IF(AND(COMPARATIVO!$H1042="C",COMPARATIVO!$N1042="A"),"GIRO MUITO ALTO",IF(AND(COMPARATIVO!$H1042="C",COMPARATIVO!$N1042="B"),"GIRO ALTO",""))))))))</f>
        <v>#N/A</v>
      </c>
    </row>
    <row r="1043" spans="1:15" x14ac:dyDescent="0.25">
      <c r="A1043" s="200">
        <f>'CURVA ABC'!A1047</f>
        <v>0</v>
      </c>
      <c r="B1043" s="200" t="str">
        <f>IFERROR(VLOOKUP(Tabela5[[#This Row],[PRODUTO]],CADASTRO!$B$2:$C$393,2,0),"")</f>
        <v/>
      </c>
      <c r="C1043" s="200">
        <f>'CURVA ABC'!B1047</f>
        <v>0</v>
      </c>
      <c r="D1043" s="194">
        <f>'CURVA ABC'!C1047</f>
        <v>0</v>
      </c>
      <c r="E1043" s="194">
        <f>'CURVA ABC'!D1047</f>
        <v>0</v>
      </c>
      <c r="F1043" s="195">
        <f>IFERROR(Tabela5[[#This Row],[VALOR]]/'CURVA ABC'!$C$2,0)</f>
        <v>0</v>
      </c>
      <c r="G1043" s="195">
        <f>'CURVA ABC'!E1047</f>
        <v>0</v>
      </c>
      <c r="H1043" s="196">
        <f>'CURVA ABC'!F1047</f>
        <v>0</v>
      </c>
      <c r="I1043" s="196" t="e">
        <f>VLOOKUP(Tabela5[[#This Row],[PRODUTO]],'CURVA ABC'!$H$10:$M$404,2,0)</f>
        <v>#N/A</v>
      </c>
      <c r="J1043" s="194" t="e">
        <f>VLOOKUP(Tabela5[[#This Row],[PRODUTO]],'CURVA ABC'!$H$10:$M$404,3,0)</f>
        <v>#N/A</v>
      </c>
      <c r="K1043" s="194" t="e">
        <f>VLOOKUP(Tabela5[[#This Row],[PRODUTO]],'CURVA ABC'!$H$10:$M$404,4,0)</f>
        <v>#N/A</v>
      </c>
      <c r="L1043" s="195">
        <f>IFERROR(Tabela5[[#This Row],[VALOR.]]/'CURVA ABC'!$J$2,0)</f>
        <v>0</v>
      </c>
      <c r="M1043" s="195" t="e">
        <f>VLOOKUP(Tabela5[[#This Row],[PRODUTO]],'CURVA ABC'!$H$10:$M$404,5,0)</f>
        <v>#N/A</v>
      </c>
      <c r="N1043" s="196" t="e">
        <f>VLOOKUP(Tabela5[[#This Row],[PRODUTO]],'CURVA ABC'!$H$10:$M$404,6,0)</f>
        <v>#N/A</v>
      </c>
      <c r="O1043" s="194" t="e">
        <f>IF(AND(COMPARATIVO!$H1043="",COMPARATIVO!$N1043=""),"",IF(COMPARATIVO!$H1043=COMPARATIVO!$N1043,"EQUILIBRADO",IF(AND(COMPARATIVO!$H1043="A",COMPARATIVO!$N1043="B"),"GIRO BAIXO",IF(AND(COMPARATIVO!$H1043="A",COMPARATIVO!$N1043="C"),"GIRO MUITO BAIXO",IF(AND(COMPARATIVO!$H1043="B",COMPARATIVO!$N1043="A"),"GIRO ALTO",IF(AND(COMPARATIVO!$H1043="B",COMPARATIVO!$N1043="C"),"GIRO BAIXO",IF(AND(COMPARATIVO!$H1043="C",COMPARATIVO!$N1043="A"),"GIRO MUITO ALTO",IF(AND(COMPARATIVO!$H1043="C",COMPARATIVO!$N1043="B"),"GIRO ALTO",""))))))))</f>
        <v>#N/A</v>
      </c>
    </row>
    <row r="1044" spans="1:15" x14ac:dyDescent="0.25">
      <c r="A1044" s="201">
        <f>'CURVA ABC'!A1048</f>
        <v>0</v>
      </c>
      <c r="B1044" s="201" t="str">
        <f>IFERROR(VLOOKUP(Tabela5[[#This Row],[PRODUTO]],CADASTRO!$B$2:$C$393,2,0),"")</f>
        <v/>
      </c>
      <c r="C1044" s="201">
        <f>'CURVA ABC'!B1048</f>
        <v>0</v>
      </c>
      <c r="D1044" s="197">
        <f>'CURVA ABC'!C1048</f>
        <v>0</v>
      </c>
      <c r="E1044" s="197">
        <f>'CURVA ABC'!D1048</f>
        <v>0</v>
      </c>
      <c r="F1044" s="198">
        <f>IFERROR(Tabela5[[#This Row],[VALOR]]/'CURVA ABC'!$C$2,0)</f>
        <v>0</v>
      </c>
      <c r="G1044" s="198">
        <f>'CURVA ABC'!E1048</f>
        <v>0</v>
      </c>
      <c r="H1044" s="199">
        <f>'CURVA ABC'!F1048</f>
        <v>0</v>
      </c>
      <c r="I1044" s="199" t="e">
        <f>VLOOKUP(Tabela5[[#This Row],[PRODUTO]],'CURVA ABC'!$H$10:$M$404,2,0)</f>
        <v>#N/A</v>
      </c>
      <c r="J1044" s="197" t="e">
        <f>VLOOKUP(Tabela5[[#This Row],[PRODUTO]],'CURVA ABC'!$H$10:$M$404,3,0)</f>
        <v>#N/A</v>
      </c>
      <c r="K1044" s="197" t="e">
        <f>VLOOKUP(Tabela5[[#This Row],[PRODUTO]],'CURVA ABC'!$H$10:$M$404,4,0)</f>
        <v>#N/A</v>
      </c>
      <c r="L1044" s="198">
        <f>IFERROR(Tabela5[[#This Row],[VALOR.]]/'CURVA ABC'!$J$2,0)</f>
        <v>0</v>
      </c>
      <c r="M1044" s="198" t="e">
        <f>VLOOKUP(Tabela5[[#This Row],[PRODUTO]],'CURVA ABC'!$H$10:$M$404,5,0)</f>
        <v>#N/A</v>
      </c>
      <c r="N1044" s="199" t="e">
        <f>VLOOKUP(Tabela5[[#This Row],[PRODUTO]],'CURVA ABC'!$H$10:$M$404,6,0)</f>
        <v>#N/A</v>
      </c>
      <c r="O1044" s="197" t="e">
        <f>IF(AND(COMPARATIVO!$H1044="",COMPARATIVO!$N1044=""),"",IF(COMPARATIVO!$H1044=COMPARATIVO!$N1044,"EQUILIBRADO",IF(AND(COMPARATIVO!$H1044="A",COMPARATIVO!$N1044="B"),"GIRO BAIXO",IF(AND(COMPARATIVO!$H1044="A",COMPARATIVO!$N1044="C"),"GIRO MUITO BAIXO",IF(AND(COMPARATIVO!$H1044="B",COMPARATIVO!$N1044="A"),"GIRO ALTO",IF(AND(COMPARATIVO!$H1044="B",COMPARATIVO!$N1044="C"),"GIRO BAIXO",IF(AND(COMPARATIVO!$H1044="C",COMPARATIVO!$N1044="A"),"GIRO MUITO ALTO",IF(AND(COMPARATIVO!$H1044="C",COMPARATIVO!$N1044="B"),"GIRO ALTO",""))))))))</f>
        <v>#N/A</v>
      </c>
    </row>
    <row r="1045" spans="1:15" x14ac:dyDescent="0.25">
      <c r="A1045" s="200">
        <f>'CURVA ABC'!A1049</f>
        <v>0</v>
      </c>
      <c r="B1045" s="200" t="str">
        <f>IFERROR(VLOOKUP(Tabela5[[#This Row],[PRODUTO]],CADASTRO!$B$2:$C$393,2,0),"")</f>
        <v/>
      </c>
      <c r="C1045" s="200">
        <f>'CURVA ABC'!B1049</f>
        <v>0</v>
      </c>
      <c r="D1045" s="194">
        <f>'CURVA ABC'!C1049</f>
        <v>0</v>
      </c>
      <c r="E1045" s="194">
        <f>'CURVA ABC'!D1049</f>
        <v>0</v>
      </c>
      <c r="F1045" s="195">
        <f>IFERROR(Tabela5[[#This Row],[VALOR]]/'CURVA ABC'!$C$2,0)</f>
        <v>0</v>
      </c>
      <c r="G1045" s="195">
        <f>'CURVA ABC'!E1049</f>
        <v>0</v>
      </c>
      <c r="H1045" s="196">
        <f>'CURVA ABC'!F1049</f>
        <v>0</v>
      </c>
      <c r="I1045" s="196" t="e">
        <f>VLOOKUP(Tabela5[[#This Row],[PRODUTO]],'CURVA ABC'!$H$10:$M$404,2,0)</f>
        <v>#N/A</v>
      </c>
      <c r="J1045" s="194" t="e">
        <f>VLOOKUP(Tabela5[[#This Row],[PRODUTO]],'CURVA ABC'!$H$10:$M$404,3,0)</f>
        <v>#N/A</v>
      </c>
      <c r="K1045" s="194" t="e">
        <f>VLOOKUP(Tabela5[[#This Row],[PRODUTO]],'CURVA ABC'!$H$10:$M$404,4,0)</f>
        <v>#N/A</v>
      </c>
      <c r="L1045" s="195">
        <f>IFERROR(Tabela5[[#This Row],[VALOR.]]/'CURVA ABC'!$J$2,0)</f>
        <v>0</v>
      </c>
      <c r="M1045" s="195" t="e">
        <f>VLOOKUP(Tabela5[[#This Row],[PRODUTO]],'CURVA ABC'!$H$10:$M$404,5,0)</f>
        <v>#N/A</v>
      </c>
      <c r="N1045" s="196" t="e">
        <f>VLOOKUP(Tabela5[[#This Row],[PRODUTO]],'CURVA ABC'!$H$10:$M$404,6,0)</f>
        <v>#N/A</v>
      </c>
      <c r="O1045" s="194" t="e">
        <f>IF(AND(COMPARATIVO!$H1045="",COMPARATIVO!$N1045=""),"",IF(COMPARATIVO!$H1045=COMPARATIVO!$N1045,"EQUILIBRADO",IF(AND(COMPARATIVO!$H1045="A",COMPARATIVO!$N1045="B"),"GIRO BAIXO",IF(AND(COMPARATIVO!$H1045="A",COMPARATIVO!$N1045="C"),"GIRO MUITO BAIXO",IF(AND(COMPARATIVO!$H1045="B",COMPARATIVO!$N1045="A"),"GIRO ALTO",IF(AND(COMPARATIVO!$H1045="B",COMPARATIVO!$N1045="C"),"GIRO BAIXO",IF(AND(COMPARATIVO!$H1045="C",COMPARATIVO!$N1045="A"),"GIRO MUITO ALTO",IF(AND(COMPARATIVO!$H1045="C",COMPARATIVO!$N1045="B"),"GIRO ALTO",""))))))))</f>
        <v>#N/A</v>
      </c>
    </row>
    <row r="1046" spans="1:15" x14ac:dyDescent="0.25">
      <c r="A1046" s="201">
        <f>'CURVA ABC'!A1050</f>
        <v>0</v>
      </c>
      <c r="B1046" s="201" t="str">
        <f>IFERROR(VLOOKUP(Tabela5[[#This Row],[PRODUTO]],CADASTRO!$B$2:$C$393,2,0),"")</f>
        <v/>
      </c>
      <c r="C1046" s="201">
        <f>'CURVA ABC'!B1050</f>
        <v>0</v>
      </c>
      <c r="D1046" s="197">
        <f>'CURVA ABC'!C1050</f>
        <v>0</v>
      </c>
      <c r="E1046" s="197">
        <f>'CURVA ABC'!D1050</f>
        <v>0</v>
      </c>
      <c r="F1046" s="198">
        <f>IFERROR(Tabela5[[#This Row],[VALOR]]/'CURVA ABC'!$C$2,0)</f>
        <v>0</v>
      </c>
      <c r="G1046" s="198">
        <f>'CURVA ABC'!E1050</f>
        <v>0</v>
      </c>
      <c r="H1046" s="199">
        <f>'CURVA ABC'!F1050</f>
        <v>0</v>
      </c>
      <c r="I1046" s="199" t="e">
        <f>VLOOKUP(Tabela5[[#This Row],[PRODUTO]],'CURVA ABC'!$H$10:$M$404,2,0)</f>
        <v>#N/A</v>
      </c>
      <c r="J1046" s="197" t="e">
        <f>VLOOKUP(Tabela5[[#This Row],[PRODUTO]],'CURVA ABC'!$H$10:$M$404,3,0)</f>
        <v>#N/A</v>
      </c>
      <c r="K1046" s="197" t="e">
        <f>VLOOKUP(Tabela5[[#This Row],[PRODUTO]],'CURVA ABC'!$H$10:$M$404,4,0)</f>
        <v>#N/A</v>
      </c>
      <c r="L1046" s="198">
        <f>IFERROR(Tabela5[[#This Row],[VALOR.]]/'CURVA ABC'!$J$2,0)</f>
        <v>0</v>
      </c>
      <c r="M1046" s="198" t="e">
        <f>VLOOKUP(Tabela5[[#This Row],[PRODUTO]],'CURVA ABC'!$H$10:$M$404,5,0)</f>
        <v>#N/A</v>
      </c>
      <c r="N1046" s="199" t="e">
        <f>VLOOKUP(Tabela5[[#This Row],[PRODUTO]],'CURVA ABC'!$H$10:$M$404,6,0)</f>
        <v>#N/A</v>
      </c>
      <c r="O1046" s="197" t="e">
        <f>IF(AND(COMPARATIVO!$H1046="",COMPARATIVO!$N1046=""),"",IF(COMPARATIVO!$H1046=COMPARATIVO!$N1046,"EQUILIBRADO",IF(AND(COMPARATIVO!$H1046="A",COMPARATIVO!$N1046="B"),"GIRO BAIXO",IF(AND(COMPARATIVO!$H1046="A",COMPARATIVO!$N1046="C"),"GIRO MUITO BAIXO",IF(AND(COMPARATIVO!$H1046="B",COMPARATIVO!$N1046="A"),"GIRO ALTO",IF(AND(COMPARATIVO!$H1046="B",COMPARATIVO!$N1046="C"),"GIRO BAIXO",IF(AND(COMPARATIVO!$H1046="C",COMPARATIVO!$N1046="A"),"GIRO MUITO ALTO",IF(AND(COMPARATIVO!$H1046="C",COMPARATIVO!$N1046="B"),"GIRO ALTO",""))))))))</f>
        <v>#N/A</v>
      </c>
    </row>
    <row r="1047" spans="1:15" x14ac:dyDescent="0.25">
      <c r="A1047" s="200">
        <f>'CURVA ABC'!A1051</f>
        <v>0</v>
      </c>
      <c r="B1047" s="200" t="str">
        <f>IFERROR(VLOOKUP(Tabela5[[#This Row],[PRODUTO]],CADASTRO!$B$2:$C$393,2,0),"")</f>
        <v/>
      </c>
      <c r="C1047" s="200">
        <f>'CURVA ABC'!B1051</f>
        <v>0</v>
      </c>
      <c r="D1047" s="194">
        <f>'CURVA ABC'!C1051</f>
        <v>0</v>
      </c>
      <c r="E1047" s="194">
        <f>'CURVA ABC'!D1051</f>
        <v>0</v>
      </c>
      <c r="F1047" s="195">
        <f>IFERROR(Tabela5[[#This Row],[VALOR]]/'CURVA ABC'!$C$2,0)</f>
        <v>0</v>
      </c>
      <c r="G1047" s="195">
        <f>'CURVA ABC'!E1051</f>
        <v>0</v>
      </c>
      <c r="H1047" s="196">
        <f>'CURVA ABC'!F1051</f>
        <v>0</v>
      </c>
      <c r="I1047" s="196" t="e">
        <f>VLOOKUP(Tabela5[[#This Row],[PRODUTO]],'CURVA ABC'!$H$10:$M$404,2,0)</f>
        <v>#N/A</v>
      </c>
      <c r="J1047" s="194" t="e">
        <f>VLOOKUP(Tabela5[[#This Row],[PRODUTO]],'CURVA ABC'!$H$10:$M$404,3,0)</f>
        <v>#N/A</v>
      </c>
      <c r="K1047" s="194" t="e">
        <f>VLOOKUP(Tabela5[[#This Row],[PRODUTO]],'CURVA ABC'!$H$10:$M$404,4,0)</f>
        <v>#N/A</v>
      </c>
      <c r="L1047" s="195">
        <f>IFERROR(Tabela5[[#This Row],[VALOR.]]/'CURVA ABC'!$J$2,0)</f>
        <v>0</v>
      </c>
      <c r="M1047" s="195" t="e">
        <f>VLOOKUP(Tabela5[[#This Row],[PRODUTO]],'CURVA ABC'!$H$10:$M$404,5,0)</f>
        <v>#N/A</v>
      </c>
      <c r="N1047" s="196" t="e">
        <f>VLOOKUP(Tabela5[[#This Row],[PRODUTO]],'CURVA ABC'!$H$10:$M$404,6,0)</f>
        <v>#N/A</v>
      </c>
      <c r="O1047" s="194" t="e">
        <f>IF(AND(COMPARATIVO!$H1047="",COMPARATIVO!$N1047=""),"",IF(COMPARATIVO!$H1047=COMPARATIVO!$N1047,"EQUILIBRADO",IF(AND(COMPARATIVO!$H1047="A",COMPARATIVO!$N1047="B"),"GIRO BAIXO",IF(AND(COMPARATIVO!$H1047="A",COMPARATIVO!$N1047="C"),"GIRO MUITO BAIXO",IF(AND(COMPARATIVO!$H1047="B",COMPARATIVO!$N1047="A"),"GIRO ALTO",IF(AND(COMPARATIVO!$H1047="B",COMPARATIVO!$N1047="C"),"GIRO BAIXO",IF(AND(COMPARATIVO!$H1047="C",COMPARATIVO!$N1047="A"),"GIRO MUITO ALTO",IF(AND(COMPARATIVO!$H1047="C",COMPARATIVO!$N1047="B"),"GIRO ALTO",""))))))))</f>
        <v>#N/A</v>
      </c>
    </row>
    <row r="1048" spans="1:15" x14ac:dyDescent="0.25">
      <c r="A1048" s="201">
        <f>'CURVA ABC'!A1052</f>
        <v>0</v>
      </c>
      <c r="B1048" s="201" t="str">
        <f>IFERROR(VLOOKUP(Tabela5[[#This Row],[PRODUTO]],CADASTRO!$B$2:$C$393,2,0),"")</f>
        <v/>
      </c>
      <c r="C1048" s="201">
        <f>'CURVA ABC'!B1052</f>
        <v>0</v>
      </c>
      <c r="D1048" s="197">
        <f>'CURVA ABC'!C1052</f>
        <v>0</v>
      </c>
      <c r="E1048" s="197">
        <f>'CURVA ABC'!D1052</f>
        <v>0</v>
      </c>
      <c r="F1048" s="198">
        <f>IFERROR(Tabela5[[#This Row],[VALOR]]/'CURVA ABC'!$C$2,0)</f>
        <v>0</v>
      </c>
      <c r="G1048" s="198">
        <f>'CURVA ABC'!E1052</f>
        <v>0</v>
      </c>
      <c r="H1048" s="199">
        <f>'CURVA ABC'!F1052</f>
        <v>0</v>
      </c>
      <c r="I1048" s="199" t="e">
        <f>VLOOKUP(Tabela5[[#This Row],[PRODUTO]],'CURVA ABC'!$H$10:$M$404,2,0)</f>
        <v>#N/A</v>
      </c>
      <c r="J1048" s="197" t="e">
        <f>VLOOKUP(Tabela5[[#This Row],[PRODUTO]],'CURVA ABC'!$H$10:$M$404,3,0)</f>
        <v>#N/A</v>
      </c>
      <c r="K1048" s="197" t="e">
        <f>VLOOKUP(Tabela5[[#This Row],[PRODUTO]],'CURVA ABC'!$H$10:$M$404,4,0)</f>
        <v>#N/A</v>
      </c>
      <c r="L1048" s="198">
        <f>IFERROR(Tabela5[[#This Row],[VALOR.]]/'CURVA ABC'!$J$2,0)</f>
        <v>0</v>
      </c>
      <c r="M1048" s="198" t="e">
        <f>VLOOKUP(Tabela5[[#This Row],[PRODUTO]],'CURVA ABC'!$H$10:$M$404,5,0)</f>
        <v>#N/A</v>
      </c>
      <c r="N1048" s="199" t="e">
        <f>VLOOKUP(Tabela5[[#This Row],[PRODUTO]],'CURVA ABC'!$H$10:$M$404,6,0)</f>
        <v>#N/A</v>
      </c>
      <c r="O1048" s="197" t="e">
        <f>IF(AND(COMPARATIVO!$H1048="",COMPARATIVO!$N1048=""),"",IF(COMPARATIVO!$H1048=COMPARATIVO!$N1048,"EQUILIBRADO",IF(AND(COMPARATIVO!$H1048="A",COMPARATIVO!$N1048="B"),"GIRO BAIXO",IF(AND(COMPARATIVO!$H1048="A",COMPARATIVO!$N1048="C"),"GIRO MUITO BAIXO",IF(AND(COMPARATIVO!$H1048="B",COMPARATIVO!$N1048="A"),"GIRO ALTO",IF(AND(COMPARATIVO!$H1048="B",COMPARATIVO!$N1048="C"),"GIRO BAIXO",IF(AND(COMPARATIVO!$H1048="C",COMPARATIVO!$N1048="A"),"GIRO MUITO ALTO",IF(AND(COMPARATIVO!$H1048="C",COMPARATIVO!$N1048="B"),"GIRO ALTO",""))))))))</f>
        <v>#N/A</v>
      </c>
    </row>
    <row r="1049" spans="1:15" x14ac:dyDescent="0.25">
      <c r="A1049" s="200">
        <f>'CURVA ABC'!A1053</f>
        <v>0</v>
      </c>
      <c r="B1049" s="200" t="str">
        <f>IFERROR(VLOOKUP(Tabela5[[#This Row],[PRODUTO]],CADASTRO!$B$2:$C$393,2,0),"")</f>
        <v/>
      </c>
      <c r="C1049" s="200">
        <f>'CURVA ABC'!B1053</f>
        <v>0</v>
      </c>
      <c r="D1049" s="194">
        <f>'CURVA ABC'!C1053</f>
        <v>0</v>
      </c>
      <c r="E1049" s="194">
        <f>'CURVA ABC'!D1053</f>
        <v>0</v>
      </c>
      <c r="F1049" s="195">
        <f>IFERROR(Tabela5[[#This Row],[VALOR]]/'CURVA ABC'!$C$2,0)</f>
        <v>0</v>
      </c>
      <c r="G1049" s="195">
        <f>'CURVA ABC'!E1053</f>
        <v>0</v>
      </c>
      <c r="H1049" s="196">
        <f>'CURVA ABC'!F1053</f>
        <v>0</v>
      </c>
      <c r="I1049" s="196" t="e">
        <f>VLOOKUP(Tabela5[[#This Row],[PRODUTO]],'CURVA ABC'!$H$10:$M$404,2,0)</f>
        <v>#N/A</v>
      </c>
      <c r="J1049" s="194" t="e">
        <f>VLOOKUP(Tabela5[[#This Row],[PRODUTO]],'CURVA ABC'!$H$10:$M$404,3,0)</f>
        <v>#N/A</v>
      </c>
      <c r="K1049" s="194" t="e">
        <f>VLOOKUP(Tabela5[[#This Row],[PRODUTO]],'CURVA ABC'!$H$10:$M$404,4,0)</f>
        <v>#N/A</v>
      </c>
      <c r="L1049" s="195">
        <f>IFERROR(Tabela5[[#This Row],[VALOR.]]/'CURVA ABC'!$J$2,0)</f>
        <v>0</v>
      </c>
      <c r="M1049" s="195" t="e">
        <f>VLOOKUP(Tabela5[[#This Row],[PRODUTO]],'CURVA ABC'!$H$10:$M$404,5,0)</f>
        <v>#N/A</v>
      </c>
      <c r="N1049" s="196" t="e">
        <f>VLOOKUP(Tabela5[[#This Row],[PRODUTO]],'CURVA ABC'!$H$10:$M$404,6,0)</f>
        <v>#N/A</v>
      </c>
      <c r="O1049" s="194" t="e">
        <f>IF(AND(COMPARATIVO!$H1049="",COMPARATIVO!$N1049=""),"",IF(COMPARATIVO!$H1049=COMPARATIVO!$N1049,"EQUILIBRADO",IF(AND(COMPARATIVO!$H1049="A",COMPARATIVO!$N1049="B"),"GIRO BAIXO",IF(AND(COMPARATIVO!$H1049="A",COMPARATIVO!$N1049="C"),"GIRO MUITO BAIXO",IF(AND(COMPARATIVO!$H1049="B",COMPARATIVO!$N1049="A"),"GIRO ALTO",IF(AND(COMPARATIVO!$H1049="B",COMPARATIVO!$N1049="C"),"GIRO BAIXO",IF(AND(COMPARATIVO!$H1049="C",COMPARATIVO!$N1049="A"),"GIRO MUITO ALTO",IF(AND(COMPARATIVO!$H1049="C",COMPARATIVO!$N1049="B"),"GIRO ALTO",""))))))))</f>
        <v>#N/A</v>
      </c>
    </row>
    <row r="1050" spans="1:15" x14ac:dyDescent="0.25">
      <c r="A1050" s="201">
        <f>'CURVA ABC'!A1054</f>
        <v>0</v>
      </c>
      <c r="B1050" s="201" t="str">
        <f>IFERROR(VLOOKUP(Tabela5[[#This Row],[PRODUTO]],CADASTRO!$B$2:$C$393,2,0),"")</f>
        <v/>
      </c>
      <c r="C1050" s="201">
        <f>'CURVA ABC'!B1054</f>
        <v>0</v>
      </c>
      <c r="D1050" s="197">
        <f>'CURVA ABC'!C1054</f>
        <v>0</v>
      </c>
      <c r="E1050" s="197">
        <f>'CURVA ABC'!D1054</f>
        <v>0</v>
      </c>
      <c r="F1050" s="198">
        <f>IFERROR(Tabela5[[#This Row],[VALOR]]/'CURVA ABC'!$C$2,0)</f>
        <v>0</v>
      </c>
      <c r="G1050" s="198">
        <f>'CURVA ABC'!E1054</f>
        <v>0</v>
      </c>
      <c r="H1050" s="199">
        <f>'CURVA ABC'!F1054</f>
        <v>0</v>
      </c>
      <c r="I1050" s="199" t="e">
        <f>VLOOKUP(Tabela5[[#This Row],[PRODUTO]],'CURVA ABC'!$H$10:$M$404,2,0)</f>
        <v>#N/A</v>
      </c>
      <c r="J1050" s="197" t="e">
        <f>VLOOKUP(Tabela5[[#This Row],[PRODUTO]],'CURVA ABC'!$H$10:$M$404,3,0)</f>
        <v>#N/A</v>
      </c>
      <c r="K1050" s="197" t="e">
        <f>VLOOKUP(Tabela5[[#This Row],[PRODUTO]],'CURVA ABC'!$H$10:$M$404,4,0)</f>
        <v>#N/A</v>
      </c>
      <c r="L1050" s="198">
        <f>IFERROR(Tabela5[[#This Row],[VALOR.]]/'CURVA ABC'!$J$2,0)</f>
        <v>0</v>
      </c>
      <c r="M1050" s="198" t="e">
        <f>VLOOKUP(Tabela5[[#This Row],[PRODUTO]],'CURVA ABC'!$H$10:$M$404,5,0)</f>
        <v>#N/A</v>
      </c>
      <c r="N1050" s="199" t="e">
        <f>VLOOKUP(Tabela5[[#This Row],[PRODUTO]],'CURVA ABC'!$H$10:$M$404,6,0)</f>
        <v>#N/A</v>
      </c>
      <c r="O1050" s="197" t="e">
        <f>IF(AND(COMPARATIVO!$H1050="",COMPARATIVO!$N1050=""),"",IF(COMPARATIVO!$H1050=COMPARATIVO!$N1050,"EQUILIBRADO",IF(AND(COMPARATIVO!$H1050="A",COMPARATIVO!$N1050="B"),"GIRO BAIXO",IF(AND(COMPARATIVO!$H1050="A",COMPARATIVO!$N1050="C"),"GIRO MUITO BAIXO",IF(AND(COMPARATIVO!$H1050="B",COMPARATIVO!$N1050="A"),"GIRO ALTO",IF(AND(COMPARATIVO!$H1050="B",COMPARATIVO!$N1050="C"),"GIRO BAIXO",IF(AND(COMPARATIVO!$H1050="C",COMPARATIVO!$N1050="A"),"GIRO MUITO ALTO",IF(AND(COMPARATIVO!$H1050="C",COMPARATIVO!$N1050="B"),"GIRO ALTO",""))))))))</f>
        <v>#N/A</v>
      </c>
    </row>
    <row r="1051" spans="1:15" x14ac:dyDescent="0.25">
      <c r="A1051" s="200">
        <f>'CURVA ABC'!A1055</f>
        <v>0</v>
      </c>
      <c r="B1051" s="200" t="str">
        <f>IFERROR(VLOOKUP(Tabela5[[#This Row],[PRODUTO]],CADASTRO!$B$2:$C$393,2,0),"")</f>
        <v/>
      </c>
      <c r="C1051" s="200">
        <f>'CURVA ABC'!B1055</f>
        <v>0</v>
      </c>
      <c r="D1051" s="194">
        <f>'CURVA ABC'!C1055</f>
        <v>0</v>
      </c>
      <c r="E1051" s="194">
        <f>'CURVA ABC'!D1055</f>
        <v>0</v>
      </c>
      <c r="F1051" s="195">
        <f>IFERROR(Tabela5[[#This Row],[VALOR]]/'CURVA ABC'!$C$2,0)</f>
        <v>0</v>
      </c>
      <c r="G1051" s="195">
        <f>'CURVA ABC'!E1055</f>
        <v>0</v>
      </c>
      <c r="H1051" s="196">
        <f>'CURVA ABC'!F1055</f>
        <v>0</v>
      </c>
      <c r="I1051" s="196" t="e">
        <f>VLOOKUP(Tabela5[[#This Row],[PRODUTO]],'CURVA ABC'!$H$10:$M$404,2,0)</f>
        <v>#N/A</v>
      </c>
      <c r="J1051" s="194" t="e">
        <f>VLOOKUP(Tabela5[[#This Row],[PRODUTO]],'CURVA ABC'!$H$10:$M$404,3,0)</f>
        <v>#N/A</v>
      </c>
      <c r="K1051" s="194" t="e">
        <f>VLOOKUP(Tabela5[[#This Row],[PRODUTO]],'CURVA ABC'!$H$10:$M$404,4,0)</f>
        <v>#N/A</v>
      </c>
      <c r="L1051" s="195">
        <f>IFERROR(Tabela5[[#This Row],[VALOR.]]/'CURVA ABC'!$J$2,0)</f>
        <v>0</v>
      </c>
      <c r="M1051" s="195" t="e">
        <f>VLOOKUP(Tabela5[[#This Row],[PRODUTO]],'CURVA ABC'!$H$10:$M$404,5,0)</f>
        <v>#N/A</v>
      </c>
      <c r="N1051" s="196" t="e">
        <f>VLOOKUP(Tabela5[[#This Row],[PRODUTO]],'CURVA ABC'!$H$10:$M$404,6,0)</f>
        <v>#N/A</v>
      </c>
      <c r="O1051" s="194" t="e">
        <f>IF(AND(COMPARATIVO!$H1051="",COMPARATIVO!$N1051=""),"",IF(COMPARATIVO!$H1051=COMPARATIVO!$N1051,"EQUILIBRADO",IF(AND(COMPARATIVO!$H1051="A",COMPARATIVO!$N1051="B"),"GIRO BAIXO",IF(AND(COMPARATIVO!$H1051="A",COMPARATIVO!$N1051="C"),"GIRO MUITO BAIXO",IF(AND(COMPARATIVO!$H1051="B",COMPARATIVO!$N1051="A"),"GIRO ALTO",IF(AND(COMPARATIVO!$H1051="B",COMPARATIVO!$N1051="C"),"GIRO BAIXO",IF(AND(COMPARATIVO!$H1051="C",COMPARATIVO!$N1051="A"),"GIRO MUITO ALTO",IF(AND(COMPARATIVO!$H1051="C",COMPARATIVO!$N1051="B"),"GIRO ALTO",""))))))))</f>
        <v>#N/A</v>
      </c>
    </row>
    <row r="1052" spans="1:15" x14ac:dyDescent="0.25">
      <c r="A1052" s="201">
        <f>'CURVA ABC'!A1056</f>
        <v>0</v>
      </c>
      <c r="B1052" s="201" t="str">
        <f>IFERROR(VLOOKUP(Tabela5[[#This Row],[PRODUTO]],CADASTRO!$B$2:$C$393,2,0),"")</f>
        <v/>
      </c>
      <c r="C1052" s="201">
        <f>'CURVA ABC'!B1056</f>
        <v>0</v>
      </c>
      <c r="D1052" s="197">
        <f>'CURVA ABC'!C1056</f>
        <v>0</v>
      </c>
      <c r="E1052" s="197">
        <f>'CURVA ABC'!D1056</f>
        <v>0</v>
      </c>
      <c r="F1052" s="198">
        <f>IFERROR(Tabela5[[#This Row],[VALOR]]/'CURVA ABC'!$C$2,0)</f>
        <v>0</v>
      </c>
      <c r="G1052" s="198">
        <f>'CURVA ABC'!E1056</f>
        <v>0</v>
      </c>
      <c r="H1052" s="199">
        <f>'CURVA ABC'!F1056</f>
        <v>0</v>
      </c>
      <c r="I1052" s="199" t="e">
        <f>VLOOKUP(Tabela5[[#This Row],[PRODUTO]],'CURVA ABC'!$H$10:$M$404,2,0)</f>
        <v>#N/A</v>
      </c>
      <c r="J1052" s="197" t="e">
        <f>VLOOKUP(Tabela5[[#This Row],[PRODUTO]],'CURVA ABC'!$H$10:$M$404,3,0)</f>
        <v>#N/A</v>
      </c>
      <c r="K1052" s="197" t="e">
        <f>VLOOKUP(Tabela5[[#This Row],[PRODUTO]],'CURVA ABC'!$H$10:$M$404,4,0)</f>
        <v>#N/A</v>
      </c>
      <c r="L1052" s="198">
        <f>IFERROR(Tabela5[[#This Row],[VALOR.]]/'CURVA ABC'!$J$2,0)</f>
        <v>0</v>
      </c>
      <c r="M1052" s="198" t="e">
        <f>VLOOKUP(Tabela5[[#This Row],[PRODUTO]],'CURVA ABC'!$H$10:$M$404,5,0)</f>
        <v>#N/A</v>
      </c>
      <c r="N1052" s="199" t="e">
        <f>VLOOKUP(Tabela5[[#This Row],[PRODUTO]],'CURVA ABC'!$H$10:$M$404,6,0)</f>
        <v>#N/A</v>
      </c>
      <c r="O1052" s="197" t="e">
        <f>IF(AND(COMPARATIVO!$H1052="",COMPARATIVO!$N1052=""),"",IF(COMPARATIVO!$H1052=COMPARATIVO!$N1052,"EQUILIBRADO",IF(AND(COMPARATIVO!$H1052="A",COMPARATIVO!$N1052="B"),"GIRO BAIXO",IF(AND(COMPARATIVO!$H1052="A",COMPARATIVO!$N1052="C"),"GIRO MUITO BAIXO",IF(AND(COMPARATIVO!$H1052="B",COMPARATIVO!$N1052="A"),"GIRO ALTO",IF(AND(COMPARATIVO!$H1052="B",COMPARATIVO!$N1052="C"),"GIRO BAIXO",IF(AND(COMPARATIVO!$H1052="C",COMPARATIVO!$N1052="A"),"GIRO MUITO ALTO",IF(AND(COMPARATIVO!$H1052="C",COMPARATIVO!$N1052="B"),"GIRO ALTO",""))))))))</f>
        <v>#N/A</v>
      </c>
    </row>
    <row r="1053" spans="1:15" x14ac:dyDescent="0.25">
      <c r="A1053" s="200">
        <f>'CURVA ABC'!A1057</f>
        <v>0</v>
      </c>
      <c r="B1053" s="200" t="str">
        <f>IFERROR(VLOOKUP(Tabela5[[#This Row],[PRODUTO]],CADASTRO!$B$2:$C$393,2,0),"")</f>
        <v/>
      </c>
      <c r="C1053" s="200">
        <f>'CURVA ABC'!B1057</f>
        <v>0</v>
      </c>
      <c r="D1053" s="194">
        <f>'CURVA ABC'!C1057</f>
        <v>0</v>
      </c>
      <c r="E1053" s="194">
        <f>'CURVA ABC'!D1057</f>
        <v>0</v>
      </c>
      <c r="F1053" s="195">
        <f>IFERROR(Tabela5[[#This Row],[VALOR]]/'CURVA ABC'!$C$2,0)</f>
        <v>0</v>
      </c>
      <c r="G1053" s="195">
        <f>'CURVA ABC'!E1057</f>
        <v>0</v>
      </c>
      <c r="H1053" s="196">
        <f>'CURVA ABC'!F1057</f>
        <v>0</v>
      </c>
      <c r="I1053" s="196" t="e">
        <f>VLOOKUP(Tabela5[[#This Row],[PRODUTO]],'CURVA ABC'!$H$10:$M$404,2,0)</f>
        <v>#N/A</v>
      </c>
      <c r="J1053" s="194" t="e">
        <f>VLOOKUP(Tabela5[[#This Row],[PRODUTO]],'CURVA ABC'!$H$10:$M$404,3,0)</f>
        <v>#N/A</v>
      </c>
      <c r="K1053" s="194" t="e">
        <f>VLOOKUP(Tabela5[[#This Row],[PRODUTO]],'CURVA ABC'!$H$10:$M$404,4,0)</f>
        <v>#N/A</v>
      </c>
      <c r="L1053" s="195">
        <f>IFERROR(Tabela5[[#This Row],[VALOR.]]/'CURVA ABC'!$J$2,0)</f>
        <v>0</v>
      </c>
      <c r="M1053" s="195" t="e">
        <f>VLOOKUP(Tabela5[[#This Row],[PRODUTO]],'CURVA ABC'!$H$10:$M$404,5,0)</f>
        <v>#N/A</v>
      </c>
      <c r="N1053" s="196" t="e">
        <f>VLOOKUP(Tabela5[[#This Row],[PRODUTO]],'CURVA ABC'!$H$10:$M$404,6,0)</f>
        <v>#N/A</v>
      </c>
      <c r="O1053" s="194" t="e">
        <f>IF(AND(COMPARATIVO!$H1053="",COMPARATIVO!$N1053=""),"",IF(COMPARATIVO!$H1053=COMPARATIVO!$N1053,"EQUILIBRADO",IF(AND(COMPARATIVO!$H1053="A",COMPARATIVO!$N1053="B"),"GIRO BAIXO",IF(AND(COMPARATIVO!$H1053="A",COMPARATIVO!$N1053="C"),"GIRO MUITO BAIXO",IF(AND(COMPARATIVO!$H1053="B",COMPARATIVO!$N1053="A"),"GIRO ALTO",IF(AND(COMPARATIVO!$H1053="B",COMPARATIVO!$N1053="C"),"GIRO BAIXO",IF(AND(COMPARATIVO!$H1053="C",COMPARATIVO!$N1053="A"),"GIRO MUITO ALTO",IF(AND(COMPARATIVO!$H1053="C",COMPARATIVO!$N1053="B"),"GIRO ALTO",""))))))))</f>
        <v>#N/A</v>
      </c>
    </row>
    <row r="1054" spans="1:15" x14ac:dyDescent="0.25">
      <c r="A1054" s="201">
        <f>'CURVA ABC'!A1058</f>
        <v>0</v>
      </c>
      <c r="B1054" s="201" t="str">
        <f>IFERROR(VLOOKUP(Tabela5[[#This Row],[PRODUTO]],CADASTRO!$B$2:$C$393,2,0),"")</f>
        <v/>
      </c>
      <c r="C1054" s="201">
        <f>'CURVA ABC'!B1058</f>
        <v>0</v>
      </c>
      <c r="D1054" s="197">
        <f>'CURVA ABC'!C1058</f>
        <v>0</v>
      </c>
      <c r="E1054" s="197">
        <f>'CURVA ABC'!D1058</f>
        <v>0</v>
      </c>
      <c r="F1054" s="198">
        <f>IFERROR(Tabela5[[#This Row],[VALOR]]/'CURVA ABC'!$C$2,0)</f>
        <v>0</v>
      </c>
      <c r="G1054" s="198">
        <f>'CURVA ABC'!E1058</f>
        <v>0</v>
      </c>
      <c r="H1054" s="199">
        <f>'CURVA ABC'!F1058</f>
        <v>0</v>
      </c>
      <c r="I1054" s="199" t="e">
        <f>VLOOKUP(Tabela5[[#This Row],[PRODUTO]],'CURVA ABC'!$H$10:$M$404,2,0)</f>
        <v>#N/A</v>
      </c>
      <c r="J1054" s="197" t="e">
        <f>VLOOKUP(Tabela5[[#This Row],[PRODUTO]],'CURVA ABC'!$H$10:$M$404,3,0)</f>
        <v>#N/A</v>
      </c>
      <c r="K1054" s="197" t="e">
        <f>VLOOKUP(Tabela5[[#This Row],[PRODUTO]],'CURVA ABC'!$H$10:$M$404,4,0)</f>
        <v>#N/A</v>
      </c>
      <c r="L1054" s="198">
        <f>IFERROR(Tabela5[[#This Row],[VALOR.]]/'CURVA ABC'!$J$2,0)</f>
        <v>0</v>
      </c>
      <c r="M1054" s="198" t="e">
        <f>VLOOKUP(Tabela5[[#This Row],[PRODUTO]],'CURVA ABC'!$H$10:$M$404,5,0)</f>
        <v>#N/A</v>
      </c>
      <c r="N1054" s="199" t="e">
        <f>VLOOKUP(Tabela5[[#This Row],[PRODUTO]],'CURVA ABC'!$H$10:$M$404,6,0)</f>
        <v>#N/A</v>
      </c>
      <c r="O1054" s="197" t="e">
        <f>IF(AND(COMPARATIVO!$H1054="",COMPARATIVO!$N1054=""),"",IF(COMPARATIVO!$H1054=COMPARATIVO!$N1054,"EQUILIBRADO",IF(AND(COMPARATIVO!$H1054="A",COMPARATIVO!$N1054="B"),"GIRO BAIXO",IF(AND(COMPARATIVO!$H1054="A",COMPARATIVO!$N1054="C"),"GIRO MUITO BAIXO",IF(AND(COMPARATIVO!$H1054="B",COMPARATIVO!$N1054="A"),"GIRO ALTO",IF(AND(COMPARATIVO!$H1054="B",COMPARATIVO!$N1054="C"),"GIRO BAIXO",IF(AND(COMPARATIVO!$H1054="C",COMPARATIVO!$N1054="A"),"GIRO MUITO ALTO",IF(AND(COMPARATIVO!$H1054="C",COMPARATIVO!$N1054="B"),"GIRO ALTO",""))))))))</f>
        <v>#N/A</v>
      </c>
    </row>
    <row r="1055" spans="1:15" x14ac:dyDescent="0.25">
      <c r="A1055" s="200">
        <f>'CURVA ABC'!A1059</f>
        <v>0</v>
      </c>
      <c r="B1055" s="200" t="str">
        <f>IFERROR(VLOOKUP(Tabela5[[#This Row],[PRODUTO]],CADASTRO!$B$2:$C$393,2,0),"")</f>
        <v/>
      </c>
      <c r="C1055" s="200">
        <f>'CURVA ABC'!B1059</f>
        <v>0</v>
      </c>
      <c r="D1055" s="194">
        <f>'CURVA ABC'!C1059</f>
        <v>0</v>
      </c>
      <c r="E1055" s="194">
        <f>'CURVA ABC'!D1059</f>
        <v>0</v>
      </c>
      <c r="F1055" s="195">
        <f>IFERROR(Tabela5[[#This Row],[VALOR]]/'CURVA ABC'!$C$2,0)</f>
        <v>0</v>
      </c>
      <c r="G1055" s="195">
        <f>'CURVA ABC'!E1059</f>
        <v>0</v>
      </c>
      <c r="H1055" s="196">
        <f>'CURVA ABC'!F1059</f>
        <v>0</v>
      </c>
      <c r="I1055" s="196" t="e">
        <f>VLOOKUP(Tabela5[[#This Row],[PRODUTO]],'CURVA ABC'!$H$10:$M$404,2,0)</f>
        <v>#N/A</v>
      </c>
      <c r="J1055" s="194" t="e">
        <f>VLOOKUP(Tabela5[[#This Row],[PRODUTO]],'CURVA ABC'!$H$10:$M$404,3,0)</f>
        <v>#N/A</v>
      </c>
      <c r="K1055" s="194" t="e">
        <f>VLOOKUP(Tabela5[[#This Row],[PRODUTO]],'CURVA ABC'!$H$10:$M$404,4,0)</f>
        <v>#N/A</v>
      </c>
      <c r="L1055" s="195">
        <f>IFERROR(Tabela5[[#This Row],[VALOR.]]/'CURVA ABC'!$J$2,0)</f>
        <v>0</v>
      </c>
      <c r="M1055" s="195" t="e">
        <f>VLOOKUP(Tabela5[[#This Row],[PRODUTO]],'CURVA ABC'!$H$10:$M$404,5,0)</f>
        <v>#N/A</v>
      </c>
      <c r="N1055" s="196" t="e">
        <f>VLOOKUP(Tabela5[[#This Row],[PRODUTO]],'CURVA ABC'!$H$10:$M$404,6,0)</f>
        <v>#N/A</v>
      </c>
      <c r="O1055" s="194" t="e">
        <f>IF(AND(COMPARATIVO!$H1055="",COMPARATIVO!$N1055=""),"",IF(COMPARATIVO!$H1055=COMPARATIVO!$N1055,"EQUILIBRADO",IF(AND(COMPARATIVO!$H1055="A",COMPARATIVO!$N1055="B"),"GIRO BAIXO",IF(AND(COMPARATIVO!$H1055="A",COMPARATIVO!$N1055="C"),"GIRO MUITO BAIXO",IF(AND(COMPARATIVO!$H1055="B",COMPARATIVO!$N1055="A"),"GIRO ALTO",IF(AND(COMPARATIVO!$H1055="B",COMPARATIVO!$N1055="C"),"GIRO BAIXO",IF(AND(COMPARATIVO!$H1055="C",COMPARATIVO!$N1055="A"),"GIRO MUITO ALTO",IF(AND(COMPARATIVO!$H1055="C",COMPARATIVO!$N1055="B"),"GIRO ALTO",""))))))))</f>
        <v>#N/A</v>
      </c>
    </row>
    <row r="1056" spans="1:15" x14ac:dyDescent="0.25">
      <c r="A1056" s="201">
        <f>'CURVA ABC'!A1060</f>
        <v>0</v>
      </c>
      <c r="B1056" s="201" t="str">
        <f>IFERROR(VLOOKUP(Tabela5[[#This Row],[PRODUTO]],CADASTRO!$B$2:$C$393,2,0),"")</f>
        <v/>
      </c>
      <c r="C1056" s="201">
        <f>'CURVA ABC'!B1060</f>
        <v>0</v>
      </c>
      <c r="D1056" s="197">
        <f>'CURVA ABC'!C1060</f>
        <v>0</v>
      </c>
      <c r="E1056" s="197">
        <f>'CURVA ABC'!D1060</f>
        <v>0</v>
      </c>
      <c r="F1056" s="198">
        <f>IFERROR(Tabela5[[#This Row],[VALOR]]/'CURVA ABC'!$C$2,0)</f>
        <v>0</v>
      </c>
      <c r="G1056" s="198">
        <f>'CURVA ABC'!E1060</f>
        <v>0</v>
      </c>
      <c r="H1056" s="199">
        <f>'CURVA ABC'!F1060</f>
        <v>0</v>
      </c>
      <c r="I1056" s="199" t="e">
        <f>VLOOKUP(Tabela5[[#This Row],[PRODUTO]],'CURVA ABC'!$H$10:$M$404,2,0)</f>
        <v>#N/A</v>
      </c>
      <c r="J1056" s="197" t="e">
        <f>VLOOKUP(Tabela5[[#This Row],[PRODUTO]],'CURVA ABC'!$H$10:$M$404,3,0)</f>
        <v>#N/A</v>
      </c>
      <c r="K1056" s="197" t="e">
        <f>VLOOKUP(Tabela5[[#This Row],[PRODUTO]],'CURVA ABC'!$H$10:$M$404,4,0)</f>
        <v>#N/A</v>
      </c>
      <c r="L1056" s="198">
        <f>IFERROR(Tabela5[[#This Row],[VALOR.]]/'CURVA ABC'!$J$2,0)</f>
        <v>0</v>
      </c>
      <c r="M1056" s="198" t="e">
        <f>VLOOKUP(Tabela5[[#This Row],[PRODUTO]],'CURVA ABC'!$H$10:$M$404,5,0)</f>
        <v>#N/A</v>
      </c>
      <c r="N1056" s="199" t="e">
        <f>VLOOKUP(Tabela5[[#This Row],[PRODUTO]],'CURVA ABC'!$H$10:$M$404,6,0)</f>
        <v>#N/A</v>
      </c>
      <c r="O1056" s="197" t="e">
        <f>IF(AND(COMPARATIVO!$H1056="",COMPARATIVO!$N1056=""),"",IF(COMPARATIVO!$H1056=COMPARATIVO!$N1056,"EQUILIBRADO",IF(AND(COMPARATIVO!$H1056="A",COMPARATIVO!$N1056="B"),"GIRO BAIXO",IF(AND(COMPARATIVO!$H1056="A",COMPARATIVO!$N1056="C"),"GIRO MUITO BAIXO",IF(AND(COMPARATIVO!$H1056="B",COMPARATIVO!$N1056="A"),"GIRO ALTO",IF(AND(COMPARATIVO!$H1056="B",COMPARATIVO!$N1056="C"),"GIRO BAIXO",IF(AND(COMPARATIVO!$H1056="C",COMPARATIVO!$N1056="A"),"GIRO MUITO ALTO",IF(AND(COMPARATIVO!$H1056="C",COMPARATIVO!$N1056="B"),"GIRO ALTO",""))))))))</f>
        <v>#N/A</v>
      </c>
    </row>
    <row r="1057" spans="1:15" x14ac:dyDescent="0.25">
      <c r="A1057" s="200">
        <f>'CURVA ABC'!A1061</f>
        <v>0</v>
      </c>
      <c r="B1057" s="200" t="str">
        <f>IFERROR(VLOOKUP(Tabela5[[#This Row],[PRODUTO]],CADASTRO!$B$2:$C$393,2,0),"")</f>
        <v/>
      </c>
      <c r="C1057" s="200">
        <f>'CURVA ABC'!B1061</f>
        <v>0</v>
      </c>
      <c r="D1057" s="194">
        <f>'CURVA ABC'!C1061</f>
        <v>0</v>
      </c>
      <c r="E1057" s="194">
        <f>'CURVA ABC'!D1061</f>
        <v>0</v>
      </c>
      <c r="F1057" s="195">
        <f>IFERROR(Tabela5[[#This Row],[VALOR]]/'CURVA ABC'!$C$2,0)</f>
        <v>0</v>
      </c>
      <c r="G1057" s="195">
        <f>'CURVA ABC'!E1061</f>
        <v>0</v>
      </c>
      <c r="H1057" s="196">
        <f>'CURVA ABC'!F1061</f>
        <v>0</v>
      </c>
      <c r="I1057" s="196" t="e">
        <f>VLOOKUP(Tabela5[[#This Row],[PRODUTO]],'CURVA ABC'!$H$10:$M$404,2,0)</f>
        <v>#N/A</v>
      </c>
      <c r="J1057" s="194" t="e">
        <f>VLOOKUP(Tabela5[[#This Row],[PRODUTO]],'CURVA ABC'!$H$10:$M$404,3,0)</f>
        <v>#N/A</v>
      </c>
      <c r="K1057" s="194" t="e">
        <f>VLOOKUP(Tabela5[[#This Row],[PRODUTO]],'CURVA ABC'!$H$10:$M$404,4,0)</f>
        <v>#N/A</v>
      </c>
      <c r="L1057" s="195">
        <f>IFERROR(Tabela5[[#This Row],[VALOR.]]/'CURVA ABC'!$J$2,0)</f>
        <v>0</v>
      </c>
      <c r="M1057" s="195" t="e">
        <f>VLOOKUP(Tabela5[[#This Row],[PRODUTO]],'CURVA ABC'!$H$10:$M$404,5,0)</f>
        <v>#N/A</v>
      </c>
      <c r="N1057" s="196" t="e">
        <f>VLOOKUP(Tabela5[[#This Row],[PRODUTO]],'CURVA ABC'!$H$10:$M$404,6,0)</f>
        <v>#N/A</v>
      </c>
      <c r="O1057" s="194" t="e">
        <f>IF(AND(COMPARATIVO!$H1057="",COMPARATIVO!$N1057=""),"",IF(COMPARATIVO!$H1057=COMPARATIVO!$N1057,"EQUILIBRADO",IF(AND(COMPARATIVO!$H1057="A",COMPARATIVO!$N1057="B"),"GIRO BAIXO",IF(AND(COMPARATIVO!$H1057="A",COMPARATIVO!$N1057="C"),"GIRO MUITO BAIXO",IF(AND(COMPARATIVO!$H1057="B",COMPARATIVO!$N1057="A"),"GIRO ALTO",IF(AND(COMPARATIVO!$H1057="B",COMPARATIVO!$N1057="C"),"GIRO BAIXO",IF(AND(COMPARATIVO!$H1057="C",COMPARATIVO!$N1057="A"),"GIRO MUITO ALTO",IF(AND(COMPARATIVO!$H1057="C",COMPARATIVO!$N1057="B"),"GIRO ALTO",""))))))))</f>
        <v>#N/A</v>
      </c>
    </row>
    <row r="1058" spans="1:15" x14ac:dyDescent="0.25">
      <c r="A1058" s="201">
        <f>'CURVA ABC'!A1062</f>
        <v>0</v>
      </c>
      <c r="B1058" s="201" t="str">
        <f>IFERROR(VLOOKUP(Tabela5[[#This Row],[PRODUTO]],CADASTRO!$B$2:$C$393,2,0),"")</f>
        <v/>
      </c>
      <c r="C1058" s="201">
        <f>'CURVA ABC'!B1062</f>
        <v>0</v>
      </c>
      <c r="D1058" s="197">
        <f>'CURVA ABC'!C1062</f>
        <v>0</v>
      </c>
      <c r="E1058" s="197">
        <f>'CURVA ABC'!D1062</f>
        <v>0</v>
      </c>
      <c r="F1058" s="198">
        <f>IFERROR(Tabela5[[#This Row],[VALOR]]/'CURVA ABC'!$C$2,0)</f>
        <v>0</v>
      </c>
      <c r="G1058" s="198">
        <f>'CURVA ABC'!E1062</f>
        <v>0</v>
      </c>
      <c r="H1058" s="199">
        <f>'CURVA ABC'!F1062</f>
        <v>0</v>
      </c>
      <c r="I1058" s="199" t="e">
        <f>VLOOKUP(Tabela5[[#This Row],[PRODUTO]],'CURVA ABC'!$H$10:$M$404,2,0)</f>
        <v>#N/A</v>
      </c>
      <c r="J1058" s="197" t="e">
        <f>VLOOKUP(Tabela5[[#This Row],[PRODUTO]],'CURVA ABC'!$H$10:$M$404,3,0)</f>
        <v>#N/A</v>
      </c>
      <c r="K1058" s="197" t="e">
        <f>VLOOKUP(Tabela5[[#This Row],[PRODUTO]],'CURVA ABC'!$H$10:$M$404,4,0)</f>
        <v>#N/A</v>
      </c>
      <c r="L1058" s="198">
        <f>IFERROR(Tabela5[[#This Row],[VALOR.]]/'CURVA ABC'!$J$2,0)</f>
        <v>0</v>
      </c>
      <c r="M1058" s="198" t="e">
        <f>VLOOKUP(Tabela5[[#This Row],[PRODUTO]],'CURVA ABC'!$H$10:$M$404,5,0)</f>
        <v>#N/A</v>
      </c>
      <c r="N1058" s="199" t="e">
        <f>VLOOKUP(Tabela5[[#This Row],[PRODUTO]],'CURVA ABC'!$H$10:$M$404,6,0)</f>
        <v>#N/A</v>
      </c>
      <c r="O1058" s="197" t="e">
        <f>IF(AND(COMPARATIVO!$H1058="",COMPARATIVO!$N1058=""),"",IF(COMPARATIVO!$H1058=COMPARATIVO!$N1058,"EQUILIBRADO",IF(AND(COMPARATIVO!$H1058="A",COMPARATIVO!$N1058="B"),"GIRO BAIXO",IF(AND(COMPARATIVO!$H1058="A",COMPARATIVO!$N1058="C"),"GIRO MUITO BAIXO",IF(AND(COMPARATIVO!$H1058="B",COMPARATIVO!$N1058="A"),"GIRO ALTO",IF(AND(COMPARATIVO!$H1058="B",COMPARATIVO!$N1058="C"),"GIRO BAIXO",IF(AND(COMPARATIVO!$H1058="C",COMPARATIVO!$N1058="A"),"GIRO MUITO ALTO",IF(AND(COMPARATIVO!$H1058="C",COMPARATIVO!$N1058="B"),"GIRO ALTO",""))))))))</f>
        <v>#N/A</v>
      </c>
    </row>
    <row r="1059" spans="1:15" x14ac:dyDescent="0.25">
      <c r="A1059" s="200">
        <f>'CURVA ABC'!A1063</f>
        <v>0</v>
      </c>
      <c r="B1059" s="200" t="str">
        <f>IFERROR(VLOOKUP(Tabela5[[#This Row],[PRODUTO]],CADASTRO!$B$2:$C$393,2,0),"")</f>
        <v/>
      </c>
      <c r="C1059" s="200">
        <f>'CURVA ABC'!B1063</f>
        <v>0</v>
      </c>
      <c r="D1059" s="194">
        <f>'CURVA ABC'!C1063</f>
        <v>0</v>
      </c>
      <c r="E1059" s="194">
        <f>'CURVA ABC'!D1063</f>
        <v>0</v>
      </c>
      <c r="F1059" s="195">
        <f>IFERROR(Tabela5[[#This Row],[VALOR]]/'CURVA ABC'!$C$2,0)</f>
        <v>0</v>
      </c>
      <c r="G1059" s="195">
        <f>'CURVA ABC'!E1063</f>
        <v>0</v>
      </c>
      <c r="H1059" s="196">
        <f>'CURVA ABC'!F1063</f>
        <v>0</v>
      </c>
      <c r="I1059" s="196" t="e">
        <f>VLOOKUP(Tabela5[[#This Row],[PRODUTO]],'CURVA ABC'!$H$10:$M$404,2,0)</f>
        <v>#N/A</v>
      </c>
      <c r="J1059" s="194" t="e">
        <f>VLOOKUP(Tabela5[[#This Row],[PRODUTO]],'CURVA ABC'!$H$10:$M$404,3,0)</f>
        <v>#N/A</v>
      </c>
      <c r="K1059" s="194" t="e">
        <f>VLOOKUP(Tabela5[[#This Row],[PRODUTO]],'CURVA ABC'!$H$10:$M$404,4,0)</f>
        <v>#N/A</v>
      </c>
      <c r="L1059" s="195">
        <f>IFERROR(Tabela5[[#This Row],[VALOR.]]/'CURVA ABC'!$J$2,0)</f>
        <v>0</v>
      </c>
      <c r="M1059" s="195" t="e">
        <f>VLOOKUP(Tabela5[[#This Row],[PRODUTO]],'CURVA ABC'!$H$10:$M$404,5,0)</f>
        <v>#N/A</v>
      </c>
      <c r="N1059" s="196" t="e">
        <f>VLOOKUP(Tabela5[[#This Row],[PRODUTO]],'CURVA ABC'!$H$10:$M$404,6,0)</f>
        <v>#N/A</v>
      </c>
      <c r="O1059" s="194" t="e">
        <f>IF(AND(COMPARATIVO!$H1059="",COMPARATIVO!$N1059=""),"",IF(COMPARATIVO!$H1059=COMPARATIVO!$N1059,"EQUILIBRADO",IF(AND(COMPARATIVO!$H1059="A",COMPARATIVO!$N1059="B"),"GIRO BAIXO",IF(AND(COMPARATIVO!$H1059="A",COMPARATIVO!$N1059="C"),"GIRO MUITO BAIXO",IF(AND(COMPARATIVO!$H1059="B",COMPARATIVO!$N1059="A"),"GIRO ALTO",IF(AND(COMPARATIVO!$H1059="B",COMPARATIVO!$N1059="C"),"GIRO BAIXO",IF(AND(COMPARATIVO!$H1059="C",COMPARATIVO!$N1059="A"),"GIRO MUITO ALTO",IF(AND(COMPARATIVO!$H1059="C",COMPARATIVO!$N1059="B"),"GIRO ALTO",""))))))))</f>
        <v>#N/A</v>
      </c>
    </row>
    <row r="1060" spans="1:15" x14ac:dyDescent="0.25">
      <c r="A1060" s="201">
        <f>'CURVA ABC'!A1064</f>
        <v>0</v>
      </c>
      <c r="B1060" s="201" t="str">
        <f>IFERROR(VLOOKUP(Tabela5[[#This Row],[PRODUTO]],CADASTRO!$B$2:$C$393,2,0),"")</f>
        <v/>
      </c>
      <c r="C1060" s="201">
        <f>'CURVA ABC'!B1064</f>
        <v>0</v>
      </c>
      <c r="D1060" s="197">
        <f>'CURVA ABC'!C1064</f>
        <v>0</v>
      </c>
      <c r="E1060" s="197">
        <f>'CURVA ABC'!D1064</f>
        <v>0</v>
      </c>
      <c r="F1060" s="198">
        <f>IFERROR(Tabela5[[#This Row],[VALOR]]/'CURVA ABC'!$C$2,0)</f>
        <v>0</v>
      </c>
      <c r="G1060" s="198">
        <f>'CURVA ABC'!E1064</f>
        <v>0</v>
      </c>
      <c r="H1060" s="199">
        <f>'CURVA ABC'!F1064</f>
        <v>0</v>
      </c>
      <c r="I1060" s="199" t="e">
        <f>VLOOKUP(Tabela5[[#This Row],[PRODUTO]],'CURVA ABC'!$H$10:$M$404,2,0)</f>
        <v>#N/A</v>
      </c>
      <c r="J1060" s="197" t="e">
        <f>VLOOKUP(Tabela5[[#This Row],[PRODUTO]],'CURVA ABC'!$H$10:$M$404,3,0)</f>
        <v>#N/A</v>
      </c>
      <c r="K1060" s="197" t="e">
        <f>VLOOKUP(Tabela5[[#This Row],[PRODUTO]],'CURVA ABC'!$H$10:$M$404,4,0)</f>
        <v>#N/A</v>
      </c>
      <c r="L1060" s="198">
        <f>IFERROR(Tabela5[[#This Row],[VALOR.]]/'CURVA ABC'!$J$2,0)</f>
        <v>0</v>
      </c>
      <c r="M1060" s="198" t="e">
        <f>VLOOKUP(Tabela5[[#This Row],[PRODUTO]],'CURVA ABC'!$H$10:$M$404,5,0)</f>
        <v>#N/A</v>
      </c>
      <c r="N1060" s="199" t="e">
        <f>VLOOKUP(Tabela5[[#This Row],[PRODUTO]],'CURVA ABC'!$H$10:$M$404,6,0)</f>
        <v>#N/A</v>
      </c>
      <c r="O1060" s="197" t="e">
        <f>IF(AND(COMPARATIVO!$H1060="",COMPARATIVO!$N1060=""),"",IF(COMPARATIVO!$H1060=COMPARATIVO!$N1060,"EQUILIBRADO",IF(AND(COMPARATIVO!$H1060="A",COMPARATIVO!$N1060="B"),"GIRO BAIXO",IF(AND(COMPARATIVO!$H1060="A",COMPARATIVO!$N1060="C"),"GIRO MUITO BAIXO",IF(AND(COMPARATIVO!$H1060="B",COMPARATIVO!$N1060="A"),"GIRO ALTO",IF(AND(COMPARATIVO!$H1060="B",COMPARATIVO!$N1060="C"),"GIRO BAIXO",IF(AND(COMPARATIVO!$H1060="C",COMPARATIVO!$N1060="A"),"GIRO MUITO ALTO",IF(AND(COMPARATIVO!$H1060="C",COMPARATIVO!$N1060="B"),"GIRO ALTO",""))))))))</f>
        <v>#N/A</v>
      </c>
    </row>
    <row r="1061" spans="1:15" x14ac:dyDescent="0.25">
      <c r="A1061" s="200">
        <f>'CURVA ABC'!A1065</f>
        <v>0</v>
      </c>
      <c r="B1061" s="200" t="str">
        <f>IFERROR(VLOOKUP(Tabela5[[#This Row],[PRODUTO]],CADASTRO!$B$2:$C$393,2,0),"")</f>
        <v/>
      </c>
      <c r="C1061" s="200">
        <f>'CURVA ABC'!B1065</f>
        <v>0</v>
      </c>
      <c r="D1061" s="194">
        <f>'CURVA ABC'!C1065</f>
        <v>0</v>
      </c>
      <c r="E1061" s="194">
        <f>'CURVA ABC'!D1065</f>
        <v>0</v>
      </c>
      <c r="F1061" s="195">
        <f>IFERROR(Tabela5[[#This Row],[VALOR]]/'CURVA ABC'!$C$2,0)</f>
        <v>0</v>
      </c>
      <c r="G1061" s="195">
        <f>'CURVA ABC'!E1065</f>
        <v>0</v>
      </c>
      <c r="H1061" s="196">
        <f>'CURVA ABC'!F1065</f>
        <v>0</v>
      </c>
      <c r="I1061" s="196" t="e">
        <f>VLOOKUP(Tabela5[[#This Row],[PRODUTO]],'CURVA ABC'!$H$10:$M$404,2,0)</f>
        <v>#N/A</v>
      </c>
      <c r="J1061" s="194" t="e">
        <f>VLOOKUP(Tabela5[[#This Row],[PRODUTO]],'CURVA ABC'!$H$10:$M$404,3,0)</f>
        <v>#N/A</v>
      </c>
      <c r="K1061" s="194" t="e">
        <f>VLOOKUP(Tabela5[[#This Row],[PRODUTO]],'CURVA ABC'!$H$10:$M$404,4,0)</f>
        <v>#N/A</v>
      </c>
      <c r="L1061" s="195">
        <f>IFERROR(Tabela5[[#This Row],[VALOR.]]/'CURVA ABC'!$J$2,0)</f>
        <v>0</v>
      </c>
      <c r="M1061" s="195" t="e">
        <f>VLOOKUP(Tabela5[[#This Row],[PRODUTO]],'CURVA ABC'!$H$10:$M$404,5,0)</f>
        <v>#N/A</v>
      </c>
      <c r="N1061" s="196" t="e">
        <f>VLOOKUP(Tabela5[[#This Row],[PRODUTO]],'CURVA ABC'!$H$10:$M$404,6,0)</f>
        <v>#N/A</v>
      </c>
      <c r="O1061" s="194" t="e">
        <f>IF(AND(COMPARATIVO!$H1061="",COMPARATIVO!$N1061=""),"",IF(COMPARATIVO!$H1061=COMPARATIVO!$N1061,"EQUILIBRADO",IF(AND(COMPARATIVO!$H1061="A",COMPARATIVO!$N1061="B"),"GIRO BAIXO",IF(AND(COMPARATIVO!$H1061="A",COMPARATIVO!$N1061="C"),"GIRO MUITO BAIXO",IF(AND(COMPARATIVO!$H1061="B",COMPARATIVO!$N1061="A"),"GIRO ALTO",IF(AND(COMPARATIVO!$H1061="B",COMPARATIVO!$N1061="C"),"GIRO BAIXO",IF(AND(COMPARATIVO!$H1061="C",COMPARATIVO!$N1061="A"),"GIRO MUITO ALTO",IF(AND(COMPARATIVO!$H1061="C",COMPARATIVO!$N1061="B"),"GIRO ALTO",""))))))))</f>
        <v>#N/A</v>
      </c>
    </row>
    <row r="1062" spans="1:15" x14ac:dyDescent="0.25">
      <c r="A1062" s="201">
        <f>'CURVA ABC'!A1066</f>
        <v>0</v>
      </c>
      <c r="B1062" s="201" t="str">
        <f>IFERROR(VLOOKUP(Tabela5[[#This Row],[PRODUTO]],CADASTRO!$B$2:$C$393,2,0),"")</f>
        <v/>
      </c>
      <c r="C1062" s="201">
        <f>'CURVA ABC'!B1066</f>
        <v>0</v>
      </c>
      <c r="D1062" s="197">
        <f>'CURVA ABC'!C1066</f>
        <v>0</v>
      </c>
      <c r="E1062" s="197">
        <f>'CURVA ABC'!D1066</f>
        <v>0</v>
      </c>
      <c r="F1062" s="198">
        <f>IFERROR(Tabela5[[#This Row],[VALOR]]/'CURVA ABC'!$C$2,0)</f>
        <v>0</v>
      </c>
      <c r="G1062" s="198">
        <f>'CURVA ABC'!E1066</f>
        <v>0</v>
      </c>
      <c r="H1062" s="199">
        <f>'CURVA ABC'!F1066</f>
        <v>0</v>
      </c>
      <c r="I1062" s="199" t="e">
        <f>VLOOKUP(Tabela5[[#This Row],[PRODUTO]],'CURVA ABC'!$H$10:$M$404,2,0)</f>
        <v>#N/A</v>
      </c>
      <c r="J1062" s="197" t="e">
        <f>VLOOKUP(Tabela5[[#This Row],[PRODUTO]],'CURVA ABC'!$H$10:$M$404,3,0)</f>
        <v>#N/A</v>
      </c>
      <c r="K1062" s="197" t="e">
        <f>VLOOKUP(Tabela5[[#This Row],[PRODUTO]],'CURVA ABC'!$H$10:$M$404,4,0)</f>
        <v>#N/A</v>
      </c>
      <c r="L1062" s="198">
        <f>IFERROR(Tabela5[[#This Row],[VALOR.]]/'CURVA ABC'!$J$2,0)</f>
        <v>0</v>
      </c>
      <c r="M1062" s="198" t="e">
        <f>VLOOKUP(Tabela5[[#This Row],[PRODUTO]],'CURVA ABC'!$H$10:$M$404,5,0)</f>
        <v>#N/A</v>
      </c>
      <c r="N1062" s="199" t="e">
        <f>VLOOKUP(Tabela5[[#This Row],[PRODUTO]],'CURVA ABC'!$H$10:$M$404,6,0)</f>
        <v>#N/A</v>
      </c>
      <c r="O1062" s="197" t="e">
        <f>IF(AND(COMPARATIVO!$H1062="",COMPARATIVO!$N1062=""),"",IF(COMPARATIVO!$H1062=COMPARATIVO!$N1062,"EQUILIBRADO",IF(AND(COMPARATIVO!$H1062="A",COMPARATIVO!$N1062="B"),"GIRO BAIXO",IF(AND(COMPARATIVO!$H1062="A",COMPARATIVO!$N1062="C"),"GIRO MUITO BAIXO",IF(AND(COMPARATIVO!$H1062="B",COMPARATIVO!$N1062="A"),"GIRO ALTO",IF(AND(COMPARATIVO!$H1062="B",COMPARATIVO!$N1062="C"),"GIRO BAIXO",IF(AND(COMPARATIVO!$H1062="C",COMPARATIVO!$N1062="A"),"GIRO MUITO ALTO",IF(AND(COMPARATIVO!$H1062="C",COMPARATIVO!$N1062="B"),"GIRO ALTO",""))))))))</f>
        <v>#N/A</v>
      </c>
    </row>
    <row r="1063" spans="1:15" x14ac:dyDescent="0.25">
      <c r="A1063" s="200">
        <f>'CURVA ABC'!A1067</f>
        <v>0</v>
      </c>
      <c r="B1063" s="200" t="str">
        <f>IFERROR(VLOOKUP(Tabela5[[#This Row],[PRODUTO]],CADASTRO!$B$2:$C$393,2,0),"")</f>
        <v/>
      </c>
      <c r="C1063" s="200">
        <f>'CURVA ABC'!B1067</f>
        <v>0</v>
      </c>
      <c r="D1063" s="194">
        <f>'CURVA ABC'!C1067</f>
        <v>0</v>
      </c>
      <c r="E1063" s="194">
        <f>'CURVA ABC'!D1067</f>
        <v>0</v>
      </c>
      <c r="F1063" s="195">
        <f>IFERROR(Tabela5[[#This Row],[VALOR]]/'CURVA ABC'!$C$2,0)</f>
        <v>0</v>
      </c>
      <c r="G1063" s="195">
        <f>'CURVA ABC'!E1067</f>
        <v>0</v>
      </c>
      <c r="H1063" s="196">
        <f>'CURVA ABC'!F1067</f>
        <v>0</v>
      </c>
      <c r="I1063" s="196" t="e">
        <f>VLOOKUP(Tabela5[[#This Row],[PRODUTO]],'CURVA ABC'!$H$10:$M$404,2,0)</f>
        <v>#N/A</v>
      </c>
      <c r="J1063" s="194" t="e">
        <f>VLOOKUP(Tabela5[[#This Row],[PRODUTO]],'CURVA ABC'!$H$10:$M$404,3,0)</f>
        <v>#N/A</v>
      </c>
      <c r="K1063" s="194" t="e">
        <f>VLOOKUP(Tabela5[[#This Row],[PRODUTO]],'CURVA ABC'!$H$10:$M$404,4,0)</f>
        <v>#N/A</v>
      </c>
      <c r="L1063" s="195">
        <f>IFERROR(Tabela5[[#This Row],[VALOR.]]/'CURVA ABC'!$J$2,0)</f>
        <v>0</v>
      </c>
      <c r="M1063" s="195" t="e">
        <f>VLOOKUP(Tabela5[[#This Row],[PRODUTO]],'CURVA ABC'!$H$10:$M$404,5,0)</f>
        <v>#N/A</v>
      </c>
      <c r="N1063" s="196" t="e">
        <f>VLOOKUP(Tabela5[[#This Row],[PRODUTO]],'CURVA ABC'!$H$10:$M$404,6,0)</f>
        <v>#N/A</v>
      </c>
      <c r="O1063" s="194" t="e">
        <f>IF(AND(COMPARATIVO!$H1063="",COMPARATIVO!$N1063=""),"",IF(COMPARATIVO!$H1063=COMPARATIVO!$N1063,"EQUILIBRADO",IF(AND(COMPARATIVO!$H1063="A",COMPARATIVO!$N1063="B"),"GIRO BAIXO",IF(AND(COMPARATIVO!$H1063="A",COMPARATIVO!$N1063="C"),"GIRO MUITO BAIXO",IF(AND(COMPARATIVO!$H1063="B",COMPARATIVO!$N1063="A"),"GIRO ALTO",IF(AND(COMPARATIVO!$H1063="B",COMPARATIVO!$N1063="C"),"GIRO BAIXO",IF(AND(COMPARATIVO!$H1063="C",COMPARATIVO!$N1063="A"),"GIRO MUITO ALTO",IF(AND(COMPARATIVO!$H1063="C",COMPARATIVO!$N1063="B"),"GIRO ALTO",""))))))))</f>
        <v>#N/A</v>
      </c>
    </row>
    <row r="1064" spans="1:15" x14ac:dyDescent="0.25">
      <c r="A1064" s="201">
        <f>'CURVA ABC'!A1068</f>
        <v>0</v>
      </c>
      <c r="B1064" s="201" t="str">
        <f>IFERROR(VLOOKUP(Tabela5[[#This Row],[PRODUTO]],CADASTRO!$B$2:$C$393,2,0),"")</f>
        <v/>
      </c>
      <c r="C1064" s="201">
        <f>'CURVA ABC'!B1068</f>
        <v>0</v>
      </c>
      <c r="D1064" s="197">
        <f>'CURVA ABC'!C1068</f>
        <v>0</v>
      </c>
      <c r="E1064" s="197">
        <f>'CURVA ABC'!D1068</f>
        <v>0</v>
      </c>
      <c r="F1064" s="198">
        <f>IFERROR(Tabela5[[#This Row],[VALOR]]/'CURVA ABC'!$C$2,0)</f>
        <v>0</v>
      </c>
      <c r="G1064" s="198">
        <f>'CURVA ABC'!E1068</f>
        <v>0</v>
      </c>
      <c r="H1064" s="199">
        <f>'CURVA ABC'!F1068</f>
        <v>0</v>
      </c>
      <c r="I1064" s="199" t="e">
        <f>VLOOKUP(Tabela5[[#This Row],[PRODUTO]],'CURVA ABC'!$H$10:$M$404,2,0)</f>
        <v>#N/A</v>
      </c>
      <c r="J1064" s="197" t="e">
        <f>VLOOKUP(Tabela5[[#This Row],[PRODUTO]],'CURVA ABC'!$H$10:$M$404,3,0)</f>
        <v>#N/A</v>
      </c>
      <c r="K1064" s="197" t="e">
        <f>VLOOKUP(Tabela5[[#This Row],[PRODUTO]],'CURVA ABC'!$H$10:$M$404,4,0)</f>
        <v>#N/A</v>
      </c>
      <c r="L1064" s="198">
        <f>IFERROR(Tabela5[[#This Row],[VALOR.]]/'CURVA ABC'!$J$2,0)</f>
        <v>0</v>
      </c>
      <c r="M1064" s="198" t="e">
        <f>VLOOKUP(Tabela5[[#This Row],[PRODUTO]],'CURVA ABC'!$H$10:$M$404,5,0)</f>
        <v>#N/A</v>
      </c>
      <c r="N1064" s="199" t="e">
        <f>VLOOKUP(Tabela5[[#This Row],[PRODUTO]],'CURVA ABC'!$H$10:$M$404,6,0)</f>
        <v>#N/A</v>
      </c>
      <c r="O1064" s="197" t="e">
        <f>IF(AND(COMPARATIVO!$H1064="",COMPARATIVO!$N1064=""),"",IF(COMPARATIVO!$H1064=COMPARATIVO!$N1064,"EQUILIBRADO",IF(AND(COMPARATIVO!$H1064="A",COMPARATIVO!$N1064="B"),"GIRO BAIXO",IF(AND(COMPARATIVO!$H1064="A",COMPARATIVO!$N1064="C"),"GIRO MUITO BAIXO",IF(AND(COMPARATIVO!$H1064="B",COMPARATIVO!$N1064="A"),"GIRO ALTO",IF(AND(COMPARATIVO!$H1064="B",COMPARATIVO!$N1064="C"),"GIRO BAIXO",IF(AND(COMPARATIVO!$H1064="C",COMPARATIVO!$N1064="A"),"GIRO MUITO ALTO",IF(AND(COMPARATIVO!$H1064="C",COMPARATIVO!$N1064="B"),"GIRO ALTO",""))))))))</f>
        <v>#N/A</v>
      </c>
    </row>
    <row r="1065" spans="1:15" x14ac:dyDescent="0.25">
      <c r="A1065" s="200">
        <f>'CURVA ABC'!A1069</f>
        <v>0</v>
      </c>
      <c r="B1065" s="200" t="str">
        <f>IFERROR(VLOOKUP(Tabela5[[#This Row],[PRODUTO]],CADASTRO!$B$2:$C$393,2,0),"")</f>
        <v/>
      </c>
      <c r="C1065" s="200">
        <f>'CURVA ABC'!B1069</f>
        <v>0</v>
      </c>
      <c r="D1065" s="194">
        <f>'CURVA ABC'!C1069</f>
        <v>0</v>
      </c>
      <c r="E1065" s="194">
        <f>'CURVA ABC'!D1069</f>
        <v>0</v>
      </c>
      <c r="F1065" s="195">
        <f>IFERROR(Tabela5[[#This Row],[VALOR]]/'CURVA ABC'!$C$2,0)</f>
        <v>0</v>
      </c>
      <c r="G1065" s="195">
        <f>'CURVA ABC'!E1069</f>
        <v>0</v>
      </c>
      <c r="H1065" s="196">
        <f>'CURVA ABC'!F1069</f>
        <v>0</v>
      </c>
      <c r="I1065" s="196" t="e">
        <f>VLOOKUP(Tabela5[[#This Row],[PRODUTO]],'CURVA ABC'!$H$10:$M$404,2,0)</f>
        <v>#N/A</v>
      </c>
      <c r="J1065" s="194" t="e">
        <f>VLOOKUP(Tabela5[[#This Row],[PRODUTO]],'CURVA ABC'!$H$10:$M$404,3,0)</f>
        <v>#N/A</v>
      </c>
      <c r="K1065" s="194" t="e">
        <f>VLOOKUP(Tabela5[[#This Row],[PRODUTO]],'CURVA ABC'!$H$10:$M$404,4,0)</f>
        <v>#N/A</v>
      </c>
      <c r="L1065" s="195">
        <f>IFERROR(Tabela5[[#This Row],[VALOR.]]/'CURVA ABC'!$J$2,0)</f>
        <v>0</v>
      </c>
      <c r="M1065" s="195" t="e">
        <f>VLOOKUP(Tabela5[[#This Row],[PRODUTO]],'CURVA ABC'!$H$10:$M$404,5,0)</f>
        <v>#N/A</v>
      </c>
      <c r="N1065" s="196" t="e">
        <f>VLOOKUP(Tabela5[[#This Row],[PRODUTO]],'CURVA ABC'!$H$10:$M$404,6,0)</f>
        <v>#N/A</v>
      </c>
      <c r="O1065" s="194" t="e">
        <f>IF(AND(COMPARATIVO!$H1065="",COMPARATIVO!$N1065=""),"",IF(COMPARATIVO!$H1065=COMPARATIVO!$N1065,"EQUILIBRADO",IF(AND(COMPARATIVO!$H1065="A",COMPARATIVO!$N1065="B"),"GIRO BAIXO",IF(AND(COMPARATIVO!$H1065="A",COMPARATIVO!$N1065="C"),"GIRO MUITO BAIXO",IF(AND(COMPARATIVO!$H1065="B",COMPARATIVO!$N1065="A"),"GIRO ALTO",IF(AND(COMPARATIVO!$H1065="B",COMPARATIVO!$N1065="C"),"GIRO BAIXO",IF(AND(COMPARATIVO!$H1065="C",COMPARATIVO!$N1065="A"),"GIRO MUITO ALTO",IF(AND(COMPARATIVO!$H1065="C",COMPARATIVO!$N1065="B"),"GIRO ALTO",""))))))))</f>
        <v>#N/A</v>
      </c>
    </row>
  </sheetData>
  <mergeCells count="6">
    <mergeCell ref="D2:E2"/>
    <mergeCell ref="D3:E4"/>
    <mergeCell ref="J3:K4"/>
    <mergeCell ref="J2:K2"/>
    <mergeCell ref="I5:N5"/>
    <mergeCell ref="C5:H5"/>
  </mergeCells>
  <conditionalFormatting sqref="O7:O1065">
    <cfRule type="containsText" dxfId="63" priority="10" operator="containsText" text="GIRO MUITO ALTO">
      <formula>NOT(ISERROR(SEARCH("GIRO MUITO ALTO",O7)))</formula>
    </cfRule>
    <cfRule type="containsText" dxfId="62" priority="11" operator="containsText" text="GIRO ALTO">
      <formula>NOT(ISERROR(SEARCH("GIRO ALTO",O7)))</formula>
    </cfRule>
    <cfRule type="containsText" dxfId="61" priority="12" operator="containsText" text="EQUILIBRADO">
      <formula>NOT(ISERROR(SEARCH("EQUILIBRADO",O7)))</formula>
    </cfRule>
    <cfRule type="containsText" dxfId="60" priority="13" operator="containsText" text="GIRO BAIXO">
      <formula>NOT(ISERROR(SEARCH("GIRO BAIXO",O7)))</formula>
    </cfRule>
    <cfRule type="containsText" dxfId="59" priority="14" operator="containsText" text="GIRO MUITO BAIXO">
      <formula>NOT(ISERROR(SEARCH("GIRO MUITO BAIXO",O7)))</formula>
    </cfRule>
  </conditionalFormatting>
  <conditionalFormatting sqref="H7:H1065">
    <cfRule type="containsText" dxfId="58" priority="7" operator="containsText" text="C">
      <formula>NOT(ISERROR(SEARCH("C",H7)))</formula>
    </cfRule>
    <cfRule type="containsText" dxfId="57" priority="8" operator="containsText" text="B">
      <formula>NOT(ISERROR(SEARCH("B",H7)))</formula>
    </cfRule>
    <cfRule type="containsText" dxfId="56" priority="9" operator="containsText" text="A">
      <formula>NOT(ISERROR(SEARCH("A",H7)))</formula>
    </cfRule>
  </conditionalFormatting>
  <conditionalFormatting sqref="I7:I1065">
    <cfRule type="containsText" dxfId="55" priority="4" operator="containsText" text="C">
      <formula>NOT(ISERROR(SEARCH("C",I7)))</formula>
    </cfRule>
    <cfRule type="containsText" dxfId="54" priority="5" operator="containsText" text="B">
      <formula>NOT(ISERROR(SEARCH("B",I7)))</formula>
    </cfRule>
    <cfRule type="containsText" dxfId="53" priority="6" operator="containsText" text="A">
      <formula>NOT(ISERROR(SEARCH("A",I7)))</formula>
    </cfRule>
  </conditionalFormatting>
  <conditionalFormatting sqref="N7:N1065">
    <cfRule type="containsText" dxfId="52" priority="1" operator="containsText" text="C">
      <formula>NOT(ISERROR(SEARCH("C",N7)))</formula>
    </cfRule>
    <cfRule type="containsText" dxfId="51" priority="2" operator="containsText" text="B">
      <formula>NOT(ISERROR(SEARCH("B",N7)))</formula>
    </cfRule>
    <cfRule type="containsText" dxfId="50" priority="3" operator="containsText" text="A">
      <formula>NOT(ISERROR(SEARCH("A",N7)))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/>
  <dimension ref="A3:F222"/>
  <sheetViews>
    <sheetView showGridLines="0" workbookViewId="0">
      <selection activeCell="K13" sqref="K13"/>
    </sheetView>
  </sheetViews>
  <sheetFormatPr defaultRowHeight="15" x14ac:dyDescent="0.25"/>
  <cols>
    <col min="1" max="1" width="27" customWidth="1"/>
    <col min="2" max="3" width="9.28515625" customWidth="1"/>
    <col min="4" max="5" width="9.140625" customWidth="1"/>
    <col min="6" max="6" width="8.85546875" customWidth="1"/>
    <col min="7" max="7" width="8.140625" customWidth="1"/>
    <col min="8" max="8" width="13.5703125" customWidth="1"/>
    <col min="9" max="9" width="8.28515625" customWidth="1"/>
    <col min="10" max="10" width="5.5703125" customWidth="1"/>
    <col min="11" max="11" width="22.85546875" bestFit="1" customWidth="1"/>
    <col min="12" max="12" width="18.7109375" customWidth="1"/>
    <col min="13" max="13" width="18.5703125" customWidth="1"/>
    <col min="14" max="15" width="13.5703125" bestFit="1" customWidth="1"/>
    <col min="16" max="16" width="12.7109375" bestFit="1" customWidth="1"/>
    <col min="17" max="17" width="17.28515625" bestFit="1" customWidth="1"/>
    <col min="18" max="18" width="20.42578125" bestFit="1" customWidth="1"/>
    <col min="19" max="19" width="19.7109375" bestFit="1" customWidth="1"/>
    <col min="20" max="20" width="20.85546875" bestFit="1" customWidth="1"/>
    <col min="21" max="21" width="16.7109375" bestFit="1" customWidth="1"/>
    <col min="22" max="22" width="18.5703125" bestFit="1" customWidth="1"/>
  </cols>
  <sheetData>
    <row r="3" spans="1:6" x14ac:dyDescent="0.25">
      <c r="A3" s="205"/>
    </row>
    <row r="4" spans="1:6" ht="30" x14ac:dyDescent="0.25">
      <c r="A4" s="204" t="s">
        <v>330</v>
      </c>
      <c r="B4" s="203" t="s">
        <v>658</v>
      </c>
      <c r="C4" s="203" t="s">
        <v>655</v>
      </c>
      <c r="D4" s="203" t="s">
        <v>659</v>
      </c>
      <c r="E4" s="203" t="s">
        <v>656</v>
      </c>
      <c r="F4" s="203" t="s">
        <v>657</v>
      </c>
    </row>
    <row r="5" spans="1:6" x14ac:dyDescent="0.25">
      <c r="A5" s="193">
        <v>0</v>
      </c>
      <c r="B5" s="81">
        <v>0</v>
      </c>
      <c r="C5" s="81">
        <v>0</v>
      </c>
      <c r="D5" s="81">
        <v>0</v>
      </c>
      <c r="E5" s="81">
        <v>0</v>
      </c>
      <c r="F5" s="81">
        <v>0</v>
      </c>
    </row>
    <row r="6" spans="1:6" x14ac:dyDescent="0.25">
      <c r="A6" s="193">
        <v>51</v>
      </c>
      <c r="B6" s="81">
        <v>1</v>
      </c>
      <c r="C6" s="81">
        <v>12.465</v>
      </c>
      <c r="D6" s="81">
        <v>1</v>
      </c>
      <c r="E6" s="81">
        <v>12.465</v>
      </c>
      <c r="F6" s="81">
        <v>30</v>
      </c>
    </row>
    <row r="7" spans="1:6" x14ac:dyDescent="0.25">
      <c r="A7" s="193" t="s">
        <v>434</v>
      </c>
      <c r="B7" s="81">
        <v>31</v>
      </c>
      <c r="C7" s="81">
        <v>43.316299999999998</v>
      </c>
      <c r="D7" s="81">
        <v>168</v>
      </c>
      <c r="E7" s="81">
        <v>234.74639999999999</v>
      </c>
      <c r="F7" s="81">
        <v>5.5357142857142865</v>
      </c>
    </row>
    <row r="8" spans="1:6" x14ac:dyDescent="0.25">
      <c r="A8" s="193" t="s">
        <v>435</v>
      </c>
      <c r="B8" s="81">
        <v>201</v>
      </c>
      <c r="C8" s="81">
        <v>115.16295000000001</v>
      </c>
      <c r="D8" s="81">
        <v>67</v>
      </c>
      <c r="E8" s="81">
        <v>38.387650000000008</v>
      </c>
      <c r="F8" s="81">
        <v>89.999999999999986</v>
      </c>
    </row>
    <row r="9" spans="1:6" x14ac:dyDescent="0.25">
      <c r="A9" s="193" t="s">
        <v>436</v>
      </c>
      <c r="B9" s="81">
        <v>57</v>
      </c>
      <c r="C9" s="81">
        <v>108.2829</v>
      </c>
      <c r="D9" s="81">
        <v>127</v>
      </c>
      <c r="E9" s="81">
        <v>241.2619</v>
      </c>
      <c r="F9" s="81">
        <v>13.464566929133857</v>
      </c>
    </row>
    <row r="10" spans="1:6" x14ac:dyDescent="0.25">
      <c r="A10" s="193" t="s">
        <v>437</v>
      </c>
      <c r="B10" s="81">
        <v>18</v>
      </c>
      <c r="C10" s="81">
        <v>17.996400000000001</v>
      </c>
      <c r="D10" s="81">
        <v>177</v>
      </c>
      <c r="E10" s="81">
        <v>176.96459999999999</v>
      </c>
      <c r="F10" s="81">
        <v>3.050847457627119</v>
      </c>
    </row>
    <row r="11" spans="1:6" x14ac:dyDescent="0.25">
      <c r="A11" s="193" t="s">
        <v>438</v>
      </c>
      <c r="B11" s="81">
        <v>9</v>
      </c>
      <c r="C11" s="81">
        <v>9.6191999999999993</v>
      </c>
      <c r="D11" s="81">
        <v>110</v>
      </c>
      <c r="E11" s="81">
        <v>117.568</v>
      </c>
      <c r="F11" s="81">
        <v>2.4545454545454546</v>
      </c>
    </row>
    <row r="12" spans="1:6" x14ac:dyDescent="0.25">
      <c r="A12" s="193" t="s">
        <v>439</v>
      </c>
      <c r="B12" s="81">
        <v>0</v>
      </c>
      <c r="C12" s="81">
        <v>0</v>
      </c>
      <c r="D12" s="81">
        <v>166</v>
      </c>
      <c r="E12" s="81">
        <v>198.8348</v>
      </c>
      <c r="F12" s="81">
        <v>0</v>
      </c>
    </row>
    <row r="13" spans="1:6" x14ac:dyDescent="0.25">
      <c r="A13" s="193" t="s">
        <v>440</v>
      </c>
      <c r="B13" s="81">
        <v>7.0000000000014495E-3</v>
      </c>
      <c r="C13" s="81">
        <v>1.6524590163937848E-2</v>
      </c>
      <c r="D13" s="81">
        <v>24.48</v>
      </c>
      <c r="E13" s="81">
        <v>57.788852459016397</v>
      </c>
      <c r="F13" s="81">
        <v>8.5784313725507967E-3</v>
      </c>
    </row>
    <row r="14" spans="1:6" x14ac:dyDescent="0.25">
      <c r="A14" s="193" t="s">
        <v>441</v>
      </c>
      <c r="B14" s="81">
        <v>0</v>
      </c>
      <c r="C14" s="81">
        <v>0</v>
      </c>
      <c r="D14" s="81">
        <v>0.5</v>
      </c>
      <c r="E14" s="81">
        <v>56.95</v>
      </c>
      <c r="F14" s="81">
        <v>0</v>
      </c>
    </row>
    <row r="15" spans="1:6" x14ac:dyDescent="0.25">
      <c r="A15" s="193" t="s">
        <v>442</v>
      </c>
      <c r="B15" s="81">
        <v>0</v>
      </c>
      <c r="C15" s="81">
        <v>0</v>
      </c>
      <c r="D15" s="81">
        <v>1.5</v>
      </c>
      <c r="E15" s="81">
        <v>11.084999999999999</v>
      </c>
      <c r="F15" s="81">
        <v>0</v>
      </c>
    </row>
    <row r="16" spans="1:6" x14ac:dyDescent="0.25">
      <c r="A16" s="193" t="s">
        <v>443</v>
      </c>
      <c r="B16" s="81">
        <v>2</v>
      </c>
      <c r="C16" s="81">
        <v>8.9824999999999999</v>
      </c>
      <c r="D16" s="81">
        <v>15.5</v>
      </c>
      <c r="E16" s="81">
        <v>69.614374999999995</v>
      </c>
      <c r="F16" s="81">
        <v>3.870967741935484</v>
      </c>
    </row>
    <row r="17" spans="1:6" x14ac:dyDescent="0.25">
      <c r="A17" s="193" t="s">
        <v>444</v>
      </c>
      <c r="B17" s="81">
        <v>129</v>
      </c>
      <c r="C17" s="81">
        <v>238.65</v>
      </c>
      <c r="D17" s="81">
        <v>164</v>
      </c>
      <c r="E17" s="81">
        <v>303.40000000000003</v>
      </c>
      <c r="F17" s="81">
        <v>23.597560975609753</v>
      </c>
    </row>
    <row r="18" spans="1:6" x14ac:dyDescent="0.25">
      <c r="A18" s="193" t="s">
        <v>445</v>
      </c>
      <c r="B18" s="81">
        <v>100</v>
      </c>
      <c r="C18" s="81">
        <v>180.99999999999997</v>
      </c>
      <c r="D18" s="81">
        <v>176</v>
      </c>
      <c r="E18" s="81">
        <v>318.55999999999995</v>
      </c>
      <c r="F18" s="81">
        <v>17.045454545454547</v>
      </c>
    </row>
    <row r="19" spans="1:6" x14ac:dyDescent="0.25">
      <c r="A19" s="193" t="s">
        <v>446</v>
      </c>
      <c r="B19" s="81">
        <v>7</v>
      </c>
      <c r="C19" s="81">
        <v>10.28469696969697</v>
      </c>
      <c r="D19" s="81">
        <v>66</v>
      </c>
      <c r="E19" s="81">
        <v>96.97</v>
      </c>
      <c r="F19" s="81">
        <v>3.1818181818181821</v>
      </c>
    </row>
    <row r="20" spans="1:6" x14ac:dyDescent="0.25">
      <c r="A20" s="193" t="s">
        <v>419</v>
      </c>
      <c r="B20" s="81">
        <v>4.0020000000000024</v>
      </c>
      <c r="C20" s="81">
        <v>74.340181818181861</v>
      </c>
      <c r="D20" s="81">
        <v>31.18</v>
      </c>
      <c r="E20" s="81">
        <v>579.19212121212115</v>
      </c>
      <c r="F20" s="81">
        <v>3.8505452212957052</v>
      </c>
    </row>
    <row r="21" spans="1:6" x14ac:dyDescent="0.25">
      <c r="A21" s="193" t="s">
        <v>447</v>
      </c>
      <c r="B21" s="81">
        <v>0.9820000000000001</v>
      </c>
      <c r="C21" s="81">
        <v>25.532000000000004</v>
      </c>
      <c r="D21" s="81">
        <v>0.63</v>
      </c>
      <c r="E21" s="81">
        <v>16.38</v>
      </c>
      <c r="F21" s="81">
        <v>46.761904761904766</v>
      </c>
    </row>
    <row r="22" spans="1:6" x14ac:dyDescent="0.25">
      <c r="A22" s="193" t="s">
        <v>448</v>
      </c>
      <c r="B22" s="81">
        <v>150</v>
      </c>
      <c r="C22" s="81">
        <v>37.5</v>
      </c>
      <c r="D22" s="81">
        <v>250</v>
      </c>
      <c r="E22" s="81">
        <v>62.5</v>
      </c>
      <c r="F22" s="81">
        <v>18</v>
      </c>
    </row>
    <row r="23" spans="1:6" x14ac:dyDescent="0.25">
      <c r="A23" s="193" t="s">
        <v>449</v>
      </c>
      <c r="B23" s="81">
        <v>0</v>
      </c>
      <c r="C23" s="81">
        <v>0</v>
      </c>
      <c r="D23" s="81">
        <v>0</v>
      </c>
      <c r="E23" s="81">
        <v>0</v>
      </c>
      <c r="F23" s="81">
        <v>0</v>
      </c>
    </row>
    <row r="24" spans="1:6" x14ac:dyDescent="0.25">
      <c r="A24" s="193" t="s">
        <v>450</v>
      </c>
      <c r="B24" s="81">
        <v>2</v>
      </c>
      <c r="C24" s="81">
        <v>7.4085714285714284</v>
      </c>
      <c r="D24" s="81">
        <v>7</v>
      </c>
      <c r="E24" s="81">
        <v>25.93</v>
      </c>
      <c r="F24" s="81">
        <v>8.5714285714285712</v>
      </c>
    </row>
    <row r="25" spans="1:6" x14ac:dyDescent="0.25">
      <c r="A25" s="193" t="s">
        <v>451</v>
      </c>
      <c r="B25" s="81">
        <v>21.081000000000003</v>
      </c>
      <c r="C25" s="81">
        <v>286.55879080967986</v>
      </c>
      <c r="D25" s="81">
        <v>20</v>
      </c>
      <c r="E25" s="81">
        <v>271.86451383680071</v>
      </c>
      <c r="F25" s="81">
        <v>31.621500000000012</v>
      </c>
    </row>
    <row r="26" spans="1:6" x14ac:dyDescent="0.25">
      <c r="A26" s="193" t="s">
        <v>452</v>
      </c>
      <c r="B26" s="81">
        <v>30</v>
      </c>
      <c r="C26" s="81">
        <v>318.44210526315794</v>
      </c>
      <c r="D26" s="81">
        <v>268</v>
      </c>
      <c r="E26" s="81">
        <v>2844.7494736842109</v>
      </c>
      <c r="F26" s="81">
        <v>3.3582089552238807</v>
      </c>
    </row>
    <row r="27" spans="1:6" x14ac:dyDescent="0.25">
      <c r="A27" s="193" t="s">
        <v>453</v>
      </c>
      <c r="B27" s="81">
        <v>1</v>
      </c>
      <c r="C27" s="81">
        <v>46</v>
      </c>
      <c r="D27" s="81">
        <v>0</v>
      </c>
      <c r="E27" s="81">
        <v>0</v>
      </c>
      <c r="F27" s="81">
        <v>0</v>
      </c>
    </row>
    <row r="28" spans="1:6" x14ac:dyDescent="0.25">
      <c r="A28" s="193" t="s">
        <v>454</v>
      </c>
      <c r="B28" s="81">
        <v>0.5</v>
      </c>
      <c r="C28" s="81">
        <v>3.3800000000000003</v>
      </c>
      <c r="D28" s="81">
        <v>7.5</v>
      </c>
      <c r="E28" s="81">
        <v>50.7</v>
      </c>
      <c r="F28" s="81">
        <v>2</v>
      </c>
    </row>
    <row r="29" spans="1:6" x14ac:dyDescent="0.25">
      <c r="A29" s="193" t="s">
        <v>420</v>
      </c>
      <c r="B29" s="81">
        <v>0</v>
      </c>
      <c r="C29" s="81">
        <v>0</v>
      </c>
      <c r="D29" s="81">
        <v>4</v>
      </c>
      <c r="E29" s="81">
        <v>159.6</v>
      </c>
      <c r="F29" s="81">
        <v>0</v>
      </c>
    </row>
    <row r="30" spans="1:6" x14ac:dyDescent="0.25">
      <c r="A30" s="193" t="s">
        <v>421</v>
      </c>
      <c r="B30" s="81">
        <v>1</v>
      </c>
      <c r="C30" s="81">
        <v>58.669446064139947</v>
      </c>
      <c r="D30" s="81">
        <v>7</v>
      </c>
      <c r="E30" s="81">
        <v>410.68612244897963</v>
      </c>
      <c r="F30" s="81">
        <v>4.2857142857142856</v>
      </c>
    </row>
    <row r="31" spans="1:6" x14ac:dyDescent="0.25">
      <c r="A31" s="193" t="s">
        <v>455</v>
      </c>
      <c r="B31" s="81">
        <v>0.5</v>
      </c>
      <c r="C31" s="81">
        <v>23.45</v>
      </c>
      <c r="D31" s="81">
        <v>0</v>
      </c>
      <c r="E31" s="81">
        <v>0</v>
      </c>
      <c r="F31" s="81">
        <v>0</v>
      </c>
    </row>
    <row r="32" spans="1:6" x14ac:dyDescent="0.25">
      <c r="A32" s="193" t="s">
        <v>456</v>
      </c>
      <c r="B32" s="81">
        <v>1</v>
      </c>
      <c r="C32" s="81">
        <v>49.9</v>
      </c>
      <c r="D32" s="81">
        <v>0</v>
      </c>
      <c r="E32" s="81">
        <v>0</v>
      </c>
      <c r="F32" s="81">
        <v>0</v>
      </c>
    </row>
    <row r="33" spans="1:6" x14ac:dyDescent="0.25">
      <c r="A33" s="193" t="s">
        <v>457</v>
      </c>
      <c r="B33" s="81">
        <v>9.9349999999999952</v>
      </c>
      <c r="C33" s="81">
        <v>208.5174448353053</v>
      </c>
      <c r="D33" s="81">
        <v>32.880000000000003</v>
      </c>
      <c r="E33" s="81">
        <v>690.09094979213307</v>
      </c>
      <c r="F33" s="81">
        <v>9.0647810218978044</v>
      </c>
    </row>
    <row r="34" spans="1:6" x14ac:dyDescent="0.25">
      <c r="A34" s="193" t="s">
        <v>458</v>
      </c>
      <c r="B34" s="81">
        <v>0</v>
      </c>
      <c r="C34" s="81">
        <v>0</v>
      </c>
      <c r="D34" s="81">
        <v>0</v>
      </c>
      <c r="E34" s="81">
        <v>0</v>
      </c>
      <c r="F34" s="81">
        <v>0</v>
      </c>
    </row>
    <row r="35" spans="1:6" x14ac:dyDescent="0.25">
      <c r="A35" s="193" t="s">
        <v>459</v>
      </c>
      <c r="B35" s="81">
        <v>0</v>
      </c>
      <c r="C35" s="81">
        <v>0</v>
      </c>
      <c r="D35" s="81">
        <v>12.91</v>
      </c>
      <c r="E35" s="81">
        <v>75.89</v>
      </c>
      <c r="F35" s="81">
        <v>0</v>
      </c>
    </row>
    <row r="36" spans="1:6" x14ac:dyDescent="0.25">
      <c r="A36" s="193" t="s">
        <v>460</v>
      </c>
      <c r="B36" s="81">
        <v>16.75</v>
      </c>
      <c r="C36" s="81">
        <v>352.24967574578471</v>
      </c>
      <c r="D36" s="81">
        <v>6.379999999999999</v>
      </c>
      <c r="E36" s="81">
        <v>134.17032425421527</v>
      </c>
      <c r="F36" s="81">
        <v>78.761755485893431</v>
      </c>
    </row>
    <row r="37" spans="1:6" x14ac:dyDescent="0.25">
      <c r="A37" s="193" t="s">
        <v>461</v>
      </c>
      <c r="B37" s="81">
        <v>32</v>
      </c>
      <c r="C37" s="81">
        <v>474.59154929577477</v>
      </c>
      <c r="D37" s="81">
        <v>132.6</v>
      </c>
      <c r="E37" s="81">
        <v>1966.5887323943666</v>
      </c>
      <c r="F37" s="81">
        <v>7.2398190045248869</v>
      </c>
    </row>
    <row r="38" spans="1:6" x14ac:dyDescent="0.25">
      <c r="A38" s="193" t="s">
        <v>462</v>
      </c>
      <c r="B38" s="81">
        <v>31.974999999999966</v>
      </c>
      <c r="C38" s="81">
        <v>91.613212499380865</v>
      </c>
      <c r="D38" s="81">
        <v>93.02</v>
      </c>
      <c r="E38" s="81">
        <v>266.51637300054466</v>
      </c>
      <c r="F38" s="81">
        <v>10.312298430445056</v>
      </c>
    </row>
    <row r="39" spans="1:6" x14ac:dyDescent="0.25">
      <c r="A39" s="193" t="s">
        <v>463</v>
      </c>
      <c r="B39" s="81">
        <v>0</v>
      </c>
      <c r="C39" s="81">
        <v>0</v>
      </c>
      <c r="D39" s="81">
        <v>0</v>
      </c>
      <c r="E39" s="81">
        <v>0</v>
      </c>
      <c r="F39" s="81">
        <v>0</v>
      </c>
    </row>
    <row r="40" spans="1:6" x14ac:dyDescent="0.25">
      <c r="A40" s="193" t="s">
        <v>464</v>
      </c>
      <c r="B40" s="81">
        <v>6.9999999999996732E-3</v>
      </c>
      <c r="C40" s="81">
        <v>3.3485193621866319E-2</v>
      </c>
      <c r="D40" s="81">
        <v>2.19</v>
      </c>
      <c r="E40" s="81">
        <v>10.476082004555808</v>
      </c>
      <c r="F40" s="81">
        <v>9.5890410958899636E-2</v>
      </c>
    </row>
    <row r="41" spans="1:6" x14ac:dyDescent="0.25">
      <c r="A41" s="193" t="s">
        <v>465</v>
      </c>
      <c r="B41" s="81">
        <v>1</v>
      </c>
      <c r="C41" s="81">
        <v>163.80000000000001</v>
      </c>
      <c r="D41" s="81">
        <v>0</v>
      </c>
      <c r="E41" s="81">
        <v>0</v>
      </c>
      <c r="F41" s="81">
        <v>0</v>
      </c>
    </row>
    <row r="42" spans="1:6" x14ac:dyDescent="0.25">
      <c r="A42" s="193" t="s">
        <v>466</v>
      </c>
      <c r="B42" s="81">
        <v>1.5</v>
      </c>
      <c r="C42" s="81">
        <v>61.5</v>
      </c>
      <c r="D42" s="81">
        <v>0</v>
      </c>
      <c r="E42" s="81">
        <v>0</v>
      </c>
      <c r="F42" s="81">
        <v>0</v>
      </c>
    </row>
    <row r="43" spans="1:6" x14ac:dyDescent="0.25">
      <c r="A43" s="193" t="s">
        <v>467</v>
      </c>
      <c r="B43" s="81">
        <v>0</v>
      </c>
      <c r="C43" s="81">
        <v>0</v>
      </c>
      <c r="D43" s="81">
        <v>0</v>
      </c>
      <c r="E43" s="81">
        <v>0</v>
      </c>
      <c r="F43" s="81">
        <v>0</v>
      </c>
    </row>
    <row r="44" spans="1:6" x14ac:dyDescent="0.25">
      <c r="A44" s="193" t="s">
        <v>468</v>
      </c>
      <c r="B44" s="81">
        <v>13</v>
      </c>
      <c r="C44" s="81">
        <v>81.363749999999996</v>
      </c>
      <c r="D44" s="81">
        <v>22</v>
      </c>
      <c r="E44" s="81">
        <v>137.6925</v>
      </c>
      <c r="F44" s="81">
        <v>17.727272727272727</v>
      </c>
    </row>
    <row r="45" spans="1:6" x14ac:dyDescent="0.25">
      <c r="A45" s="193" t="s">
        <v>469</v>
      </c>
      <c r="B45" s="81">
        <v>0</v>
      </c>
      <c r="C45" s="81">
        <v>0</v>
      </c>
      <c r="D45" s="81">
        <v>0</v>
      </c>
      <c r="E45" s="81">
        <v>0</v>
      </c>
      <c r="F45" s="81">
        <v>0</v>
      </c>
    </row>
    <row r="46" spans="1:6" x14ac:dyDescent="0.25">
      <c r="A46" s="193" t="s">
        <v>470</v>
      </c>
      <c r="B46" s="81">
        <v>0</v>
      </c>
      <c r="C46" s="81">
        <v>0</v>
      </c>
      <c r="D46" s="81">
        <v>32</v>
      </c>
      <c r="E46" s="81">
        <v>119.56</v>
      </c>
      <c r="F46" s="81">
        <v>0</v>
      </c>
    </row>
    <row r="47" spans="1:6" x14ac:dyDescent="0.25">
      <c r="A47" s="193" t="s">
        <v>471</v>
      </c>
      <c r="B47" s="81">
        <v>2</v>
      </c>
      <c r="C47" s="81">
        <v>36.848888888888894</v>
      </c>
      <c r="D47" s="81">
        <v>7</v>
      </c>
      <c r="E47" s="81">
        <v>128.97111111111113</v>
      </c>
      <c r="F47" s="81">
        <v>8.5714285714285712</v>
      </c>
    </row>
    <row r="48" spans="1:6" x14ac:dyDescent="0.25">
      <c r="A48" s="193" t="s">
        <v>472</v>
      </c>
      <c r="B48" s="81">
        <v>16</v>
      </c>
      <c r="C48" s="81">
        <v>560.88869565217396</v>
      </c>
      <c r="D48" s="81">
        <v>168</v>
      </c>
      <c r="E48" s="81">
        <v>5889.3313043478265</v>
      </c>
      <c r="F48" s="81">
        <v>2.8571428571428572</v>
      </c>
    </row>
    <row r="49" spans="1:6" x14ac:dyDescent="0.25">
      <c r="A49" s="193" t="s">
        <v>473</v>
      </c>
      <c r="B49" s="81">
        <v>10.000000000000007</v>
      </c>
      <c r="C49" s="81">
        <v>146.00000000000011</v>
      </c>
      <c r="D49" s="81">
        <v>47.9</v>
      </c>
      <c r="E49" s="81">
        <v>699.33999999999992</v>
      </c>
      <c r="F49" s="81">
        <v>6.2630480167014673</v>
      </c>
    </row>
    <row r="50" spans="1:6" x14ac:dyDescent="0.25">
      <c r="A50" s="193" t="s">
        <v>474</v>
      </c>
      <c r="B50" s="81">
        <v>2</v>
      </c>
      <c r="C50" s="81">
        <v>33.979999999999997</v>
      </c>
      <c r="D50" s="81">
        <v>10.5</v>
      </c>
      <c r="E50" s="81">
        <v>178.39499999999998</v>
      </c>
      <c r="F50" s="81">
        <v>5.7142857142857135</v>
      </c>
    </row>
    <row r="51" spans="1:6" x14ac:dyDescent="0.25">
      <c r="A51" s="193" t="s">
        <v>475</v>
      </c>
      <c r="B51" s="81">
        <v>0</v>
      </c>
      <c r="C51" s="81">
        <v>0</v>
      </c>
      <c r="D51" s="81">
        <v>0.5</v>
      </c>
      <c r="E51" s="81">
        <v>24</v>
      </c>
      <c r="F51" s="81">
        <v>0</v>
      </c>
    </row>
    <row r="52" spans="1:6" x14ac:dyDescent="0.25">
      <c r="A52" s="193" t="s">
        <v>476</v>
      </c>
      <c r="B52" s="81">
        <v>1</v>
      </c>
      <c r="C52" s="81">
        <v>149</v>
      </c>
      <c r="D52" s="81">
        <v>1.5</v>
      </c>
      <c r="E52" s="81">
        <v>223.5</v>
      </c>
      <c r="F52" s="81">
        <v>20</v>
      </c>
    </row>
    <row r="53" spans="1:6" x14ac:dyDescent="0.25">
      <c r="A53" s="193" t="s">
        <v>477</v>
      </c>
      <c r="B53" s="81">
        <v>0</v>
      </c>
      <c r="C53" s="81">
        <v>0</v>
      </c>
      <c r="D53" s="81">
        <v>9</v>
      </c>
      <c r="E53" s="81">
        <v>67.5</v>
      </c>
      <c r="F53" s="81">
        <v>0</v>
      </c>
    </row>
    <row r="54" spans="1:6" x14ac:dyDescent="0.25">
      <c r="A54" s="193" t="s">
        <v>478</v>
      </c>
      <c r="B54" s="81">
        <v>1</v>
      </c>
      <c r="C54" s="81">
        <v>55</v>
      </c>
      <c r="D54" s="81">
        <v>1</v>
      </c>
      <c r="E54" s="81">
        <v>55</v>
      </c>
      <c r="F54" s="81">
        <v>30</v>
      </c>
    </row>
    <row r="55" spans="1:6" x14ac:dyDescent="0.25">
      <c r="A55" s="193" t="s">
        <v>479</v>
      </c>
      <c r="B55" s="81">
        <v>10</v>
      </c>
      <c r="C55" s="81">
        <v>0</v>
      </c>
      <c r="D55" s="81">
        <v>0</v>
      </c>
      <c r="E55" s="81">
        <v>0</v>
      </c>
      <c r="F55" s="81">
        <v>0</v>
      </c>
    </row>
    <row r="56" spans="1:6" x14ac:dyDescent="0.25">
      <c r="A56" s="193" t="s">
        <v>480</v>
      </c>
      <c r="B56" s="81">
        <v>2.3950000000000005</v>
      </c>
      <c r="C56" s="81">
        <v>106.04861130994991</v>
      </c>
      <c r="D56" s="81">
        <v>4.59</v>
      </c>
      <c r="E56" s="81">
        <v>203.24138869005009</v>
      </c>
      <c r="F56" s="81">
        <v>15.653594771241831</v>
      </c>
    </row>
    <row r="57" spans="1:6" x14ac:dyDescent="0.25">
      <c r="A57" s="193" t="s">
        <v>481</v>
      </c>
      <c r="B57" s="81">
        <v>1.5040000000000013</v>
      </c>
      <c r="C57" s="81">
        <v>19.536960000000018</v>
      </c>
      <c r="D57" s="81">
        <v>16</v>
      </c>
      <c r="E57" s="81">
        <v>207.84</v>
      </c>
      <c r="F57" s="81">
        <v>2.8200000000000025</v>
      </c>
    </row>
    <row r="58" spans="1:6" x14ac:dyDescent="0.25">
      <c r="A58" s="193" t="s">
        <v>482</v>
      </c>
      <c r="B58" s="81">
        <v>8.7350000000000136</v>
      </c>
      <c r="C58" s="81">
        <v>216.29427398715569</v>
      </c>
      <c r="D58" s="81">
        <v>104.81</v>
      </c>
      <c r="E58" s="81">
        <v>2595.2836699019754</v>
      </c>
      <c r="F58" s="81">
        <v>2.5002385268581278</v>
      </c>
    </row>
    <row r="59" spans="1:6" x14ac:dyDescent="0.25">
      <c r="A59" s="193" t="s">
        <v>483</v>
      </c>
      <c r="B59" s="81">
        <v>2</v>
      </c>
      <c r="C59" s="81">
        <v>60</v>
      </c>
      <c r="D59" s="81">
        <v>4</v>
      </c>
      <c r="E59" s="81">
        <v>120</v>
      </c>
      <c r="F59" s="81">
        <v>15</v>
      </c>
    </row>
    <row r="60" spans="1:6" x14ac:dyDescent="0.25">
      <c r="A60" s="193" t="s">
        <v>484</v>
      </c>
      <c r="B60" s="81">
        <v>13.503</v>
      </c>
      <c r="C60" s="81">
        <v>24.594997434581835</v>
      </c>
      <c r="D60" s="81">
        <v>90.82</v>
      </c>
      <c r="E60" s="81">
        <v>165.4238070805541</v>
      </c>
      <c r="F60" s="81">
        <v>4.4603611539308528</v>
      </c>
    </row>
    <row r="61" spans="1:6" x14ac:dyDescent="0.25">
      <c r="A61" s="193" t="s">
        <v>485</v>
      </c>
      <c r="B61" s="81">
        <v>8</v>
      </c>
      <c r="C61" s="81">
        <v>8.545454545454545</v>
      </c>
      <c r="D61" s="81">
        <v>83</v>
      </c>
      <c r="E61" s="81">
        <v>88.659090909090907</v>
      </c>
      <c r="F61" s="81">
        <v>2.8915662650602405</v>
      </c>
    </row>
    <row r="62" spans="1:6" x14ac:dyDescent="0.25">
      <c r="A62" s="193" t="s">
        <v>486</v>
      </c>
      <c r="B62" s="81">
        <v>15.002000000000031</v>
      </c>
      <c r="C62" s="81">
        <v>24.383062446535547</v>
      </c>
      <c r="D62" s="81">
        <v>59.38</v>
      </c>
      <c r="E62" s="81">
        <v>96.511548331907605</v>
      </c>
      <c r="F62" s="81">
        <v>7.5793196362411734</v>
      </c>
    </row>
    <row r="63" spans="1:6" x14ac:dyDescent="0.25">
      <c r="A63" s="193" t="s">
        <v>487</v>
      </c>
      <c r="B63" s="81">
        <v>7</v>
      </c>
      <c r="C63" s="81">
        <v>98.490000000000009</v>
      </c>
      <c r="D63" s="81">
        <v>0</v>
      </c>
      <c r="E63" s="81">
        <v>0</v>
      </c>
      <c r="F63" s="81">
        <v>0</v>
      </c>
    </row>
    <row r="64" spans="1:6" x14ac:dyDescent="0.25">
      <c r="A64" s="193" t="s">
        <v>488</v>
      </c>
      <c r="B64" s="81">
        <v>4.9999999999998934E-3</v>
      </c>
      <c r="C64" s="81">
        <v>0.21495347172512069</v>
      </c>
      <c r="D64" s="81">
        <v>6.98</v>
      </c>
      <c r="E64" s="81">
        <v>300.07504652827492</v>
      </c>
      <c r="F64" s="81">
        <v>2.1489971346704408E-2</v>
      </c>
    </row>
    <row r="65" spans="1:6" x14ac:dyDescent="0.25">
      <c r="A65" s="193" t="s">
        <v>489</v>
      </c>
      <c r="B65" s="81">
        <v>0.21199999999999999</v>
      </c>
      <c r="C65" s="81">
        <v>8.0559999999999974</v>
      </c>
      <c r="D65" s="81">
        <v>0</v>
      </c>
      <c r="E65" s="81">
        <v>0</v>
      </c>
      <c r="F65" s="81">
        <v>0</v>
      </c>
    </row>
    <row r="66" spans="1:6" x14ac:dyDescent="0.25">
      <c r="A66" s="193" t="s">
        <v>123</v>
      </c>
      <c r="B66" s="81">
        <v>1</v>
      </c>
      <c r="C66" s="81">
        <v>440.00666666666666</v>
      </c>
      <c r="D66" s="81">
        <v>3</v>
      </c>
      <c r="E66" s="81">
        <v>1320.02</v>
      </c>
      <c r="F66" s="81">
        <v>10</v>
      </c>
    </row>
    <row r="67" spans="1:6" x14ac:dyDescent="0.25">
      <c r="A67" s="193" t="s">
        <v>490</v>
      </c>
      <c r="B67" s="81">
        <v>0.99599999999999866</v>
      </c>
      <c r="C67" s="81">
        <v>7.6038177299088545</v>
      </c>
      <c r="D67" s="81">
        <v>17.11</v>
      </c>
      <c r="E67" s="81">
        <v>130.62381662524163</v>
      </c>
      <c r="F67" s="81">
        <v>1.7463471654003484</v>
      </c>
    </row>
    <row r="68" spans="1:6" x14ac:dyDescent="0.25">
      <c r="A68" s="193" t="s">
        <v>491</v>
      </c>
      <c r="B68" s="81">
        <v>1</v>
      </c>
      <c r="C68" s="81">
        <v>51</v>
      </c>
      <c r="D68" s="81">
        <v>0</v>
      </c>
      <c r="E68" s="81">
        <v>0</v>
      </c>
      <c r="F68" s="81">
        <v>0</v>
      </c>
    </row>
    <row r="69" spans="1:6" x14ac:dyDescent="0.25">
      <c r="A69" s="193" t="s">
        <v>492</v>
      </c>
      <c r="B69" s="81">
        <v>1</v>
      </c>
      <c r="C69" s="81">
        <v>8.32</v>
      </c>
      <c r="D69" s="81">
        <v>85</v>
      </c>
      <c r="E69" s="81">
        <v>707.2</v>
      </c>
      <c r="F69" s="81">
        <v>0.3529411764705882</v>
      </c>
    </row>
    <row r="70" spans="1:6" x14ac:dyDescent="0.25">
      <c r="A70" s="193" t="s">
        <v>493</v>
      </c>
      <c r="B70" s="81">
        <v>14</v>
      </c>
      <c r="C70" s="81">
        <v>30.801458333333336</v>
      </c>
      <c r="D70" s="81">
        <v>132</v>
      </c>
      <c r="E70" s="81">
        <v>290.41374999999999</v>
      </c>
      <c r="F70" s="81">
        <v>3.1818181818181825</v>
      </c>
    </row>
    <row r="71" spans="1:6" x14ac:dyDescent="0.25">
      <c r="A71" s="193" t="s">
        <v>91</v>
      </c>
      <c r="B71" s="81">
        <v>19</v>
      </c>
      <c r="C71" s="81">
        <v>54.15</v>
      </c>
      <c r="D71" s="81">
        <v>327</v>
      </c>
      <c r="E71" s="81">
        <v>931.95</v>
      </c>
      <c r="F71" s="81">
        <v>1.7431192660550456</v>
      </c>
    </row>
    <row r="72" spans="1:6" x14ac:dyDescent="0.25">
      <c r="A72" s="193" t="s">
        <v>494</v>
      </c>
      <c r="B72" s="81">
        <v>10</v>
      </c>
      <c r="C72" s="81">
        <v>83.2</v>
      </c>
      <c r="D72" s="81">
        <v>20</v>
      </c>
      <c r="E72" s="81">
        <v>166.4</v>
      </c>
      <c r="F72" s="81">
        <v>15</v>
      </c>
    </row>
    <row r="73" spans="1:6" x14ac:dyDescent="0.25">
      <c r="A73" s="193" t="s">
        <v>495</v>
      </c>
      <c r="B73" s="81">
        <v>0</v>
      </c>
      <c r="C73" s="81">
        <v>0</v>
      </c>
      <c r="D73" s="81">
        <v>116</v>
      </c>
      <c r="E73" s="81">
        <v>255.19999999999996</v>
      </c>
      <c r="F73" s="81">
        <v>0</v>
      </c>
    </row>
    <row r="74" spans="1:6" x14ac:dyDescent="0.25">
      <c r="A74" s="193" t="s">
        <v>496</v>
      </c>
      <c r="B74" s="81">
        <v>0</v>
      </c>
      <c r="C74" s="81">
        <v>0</v>
      </c>
      <c r="D74" s="81">
        <v>157</v>
      </c>
      <c r="E74" s="81">
        <v>447.43993589743593</v>
      </c>
      <c r="F74" s="81">
        <v>0</v>
      </c>
    </row>
    <row r="75" spans="1:6" x14ac:dyDescent="0.25">
      <c r="A75" s="193" t="s">
        <v>497</v>
      </c>
      <c r="B75" s="81">
        <v>1.206</v>
      </c>
      <c r="C75" s="81">
        <v>16.884</v>
      </c>
      <c r="D75" s="81">
        <v>2.29</v>
      </c>
      <c r="E75" s="81">
        <v>32.06</v>
      </c>
      <c r="F75" s="81">
        <v>15.799126637554584</v>
      </c>
    </row>
    <row r="76" spans="1:6" x14ac:dyDescent="0.25">
      <c r="A76" s="193" t="s">
        <v>498</v>
      </c>
      <c r="B76" s="81">
        <v>29.700000000000074</v>
      </c>
      <c r="C76" s="81">
        <v>663.20396048415955</v>
      </c>
      <c r="D76" s="81">
        <v>124.6</v>
      </c>
      <c r="E76" s="81">
        <v>2782.3304200783186</v>
      </c>
      <c r="F76" s="81">
        <v>7.1508828250401466</v>
      </c>
    </row>
    <row r="77" spans="1:6" x14ac:dyDescent="0.25">
      <c r="A77" s="193" t="s">
        <v>499</v>
      </c>
      <c r="B77" s="81">
        <v>0</v>
      </c>
      <c r="C77" s="81">
        <v>0</v>
      </c>
      <c r="D77" s="81">
        <v>0</v>
      </c>
      <c r="E77" s="81">
        <v>0</v>
      </c>
      <c r="F77" s="81">
        <v>0</v>
      </c>
    </row>
    <row r="78" spans="1:6" x14ac:dyDescent="0.25">
      <c r="A78" s="193" t="s">
        <v>500</v>
      </c>
      <c r="B78" s="81">
        <v>47</v>
      </c>
      <c r="C78" s="81">
        <v>52.699554794520544</v>
      </c>
      <c r="D78" s="81">
        <v>537</v>
      </c>
      <c r="E78" s="81">
        <v>602.12044520547943</v>
      </c>
      <c r="F78" s="81">
        <v>2.6256983240223462</v>
      </c>
    </row>
    <row r="79" spans="1:6" x14ac:dyDescent="0.25">
      <c r="A79" s="193" t="s">
        <v>422</v>
      </c>
      <c r="B79" s="81">
        <v>0</v>
      </c>
      <c r="C79" s="81">
        <v>0</v>
      </c>
      <c r="D79" s="81">
        <v>0</v>
      </c>
      <c r="E79" s="81">
        <v>0</v>
      </c>
      <c r="F79" s="81">
        <v>0</v>
      </c>
    </row>
    <row r="80" spans="1:6" x14ac:dyDescent="0.25">
      <c r="A80" s="193" t="s">
        <v>501</v>
      </c>
      <c r="B80" s="81">
        <v>1.5</v>
      </c>
      <c r="C80" s="81">
        <v>51.75</v>
      </c>
      <c r="D80" s="81">
        <v>0.5</v>
      </c>
      <c r="E80" s="81">
        <v>17.25</v>
      </c>
      <c r="F80" s="81">
        <v>90</v>
      </c>
    </row>
    <row r="81" spans="1:6" x14ac:dyDescent="0.25">
      <c r="A81" s="193" t="s">
        <v>502</v>
      </c>
      <c r="B81" s="81">
        <v>0</v>
      </c>
      <c r="C81" s="81">
        <v>0</v>
      </c>
      <c r="D81" s="81">
        <v>0.5</v>
      </c>
      <c r="E81" s="81">
        <v>27.5</v>
      </c>
      <c r="F81" s="81">
        <v>0</v>
      </c>
    </row>
    <row r="82" spans="1:6" x14ac:dyDescent="0.25">
      <c r="A82" s="193" t="s">
        <v>503</v>
      </c>
      <c r="B82" s="81">
        <v>355</v>
      </c>
      <c r="C82" s="81">
        <v>984.24459999999999</v>
      </c>
      <c r="D82" s="81">
        <v>75</v>
      </c>
      <c r="E82" s="81">
        <v>207.93900000000002</v>
      </c>
      <c r="F82" s="81">
        <v>141.99999999999997</v>
      </c>
    </row>
    <row r="83" spans="1:6" x14ac:dyDescent="0.25">
      <c r="A83" s="193" t="s">
        <v>504</v>
      </c>
      <c r="B83" s="81">
        <v>0</v>
      </c>
      <c r="C83" s="81">
        <v>0</v>
      </c>
      <c r="D83" s="81">
        <v>0</v>
      </c>
      <c r="E83" s="81">
        <v>0</v>
      </c>
      <c r="F83" s="81">
        <v>0</v>
      </c>
    </row>
    <row r="84" spans="1:6" x14ac:dyDescent="0.25">
      <c r="A84" s="193" t="s">
        <v>505</v>
      </c>
      <c r="B84" s="81">
        <v>1.2320000000000002</v>
      </c>
      <c r="C84" s="81">
        <v>18.455360000000002</v>
      </c>
      <c r="D84" s="81">
        <v>5.46</v>
      </c>
      <c r="E84" s="81">
        <v>81.790800000000004</v>
      </c>
      <c r="F84" s="81">
        <v>6.7692307692307701</v>
      </c>
    </row>
    <row r="85" spans="1:6" x14ac:dyDescent="0.25">
      <c r="A85" s="193" t="s">
        <v>506</v>
      </c>
      <c r="B85" s="81">
        <v>1</v>
      </c>
      <c r="C85" s="81">
        <v>38.32</v>
      </c>
      <c r="D85" s="81">
        <v>0</v>
      </c>
      <c r="E85" s="81">
        <v>0</v>
      </c>
      <c r="F85" s="81">
        <v>0</v>
      </c>
    </row>
    <row r="86" spans="1:6" x14ac:dyDescent="0.25">
      <c r="A86" s="193" t="s">
        <v>507</v>
      </c>
      <c r="B86" s="81">
        <v>1</v>
      </c>
      <c r="C86" s="81">
        <v>143.11000000000001</v>
      </c>
      <c r="D86" s="81">
        <v>0</v>
      </c>
      <c r="E86" s="81">
        <v>0</v>
      </c>
      <c r="F86" s="81">
        <v>0</v>
      </c>
    </row>
    <row r="87" spans="1:6" x14ac:dyDescent="0.25">
      <c r="A87" s="193" t="s">
        <v>508</v>
      </c>
      <c r="B87" s="81">
        <v>1</v>
      </c>
      <c r="C87" s="81">
        <v>19.399999999999999</v>
      </c>
      <c r="D87" s="81">
        <v>0</v>
      </c>
      <c r="E87" s="81">
        <v>0</v>
      </c>
      <c r="F87" s="81">
        <v>0</v>
      </c>
    </row>
    <row r="88" spans="1:6" x14ac:dyDescent="0.25">
      <c r="A88" s="193" t="s">
        <v>509</v>
      </c>
      <c r="B88" s="81">
        <v>0</v>
      </c>
      <c r="C88" s="81">
        <v>0</v>
      </c>
      <c r="D88" s="81">
        <v>0</v>
      </c>
      <c r="E88" s="81">
        <v>0</v>
      </c>
      <c r="F88" s="81">
        <v>0</v>
      </c>
    </row>
    <row r="89" spans="1:6" x14ac:dyDescent="0.25">
      <c r="A89" s="193" t="s">
        <v>510</v>
      </c>
      <c r="B89" s="81">
        <v>64</v>
      </c>
      <c r="C89" s="81">
        <v>12</v>
      </c>
      <c r="D89" s="81">
        <v>1376</v>
      </c>
      <c r="E89" s="81">
        <v>258</v>
      </c>
      <c r="F89" s="81">
        <v>1.3953488372093024</v>
      </c>
    </row>
    <row r="90" spans="1:6" x14ac:dyDescent="0.25">
      <c r="A90" s="193" t="s">
        <v>511</v>
      </c>
      <c r="B90" s="81">
        <v>0.5</v>
      </c>
      <c r="C90" s="81">
        <v>50</v>
      </c>
      <c r="D90" s="81">
        <v>0</v>
      </c>
      <c r="E90" s="81">
        <v>0</v>
      </c>
      <c r="F90" s="81">
        <v>0</v>
      </c>
    </row>
    <row r="91" spans="1:6" x14ac:dyDescent="0.25">
      <c r="A91" s="193" t="s">
        <v>512</v>
      </c>
      <c r="B91" s="81">
        <v>0</v>
      </c>
      <c r="C91" s="81">
        <v>0</v>
      </c>
      <c r="D91" s="81">
        <v>215</v>
      </c>
      <c r="E91" s="81">
        <v>1768.3474358974356</v>
      </c>
      <c r="F91" s="81">
        <v>0</v>
      </c>
    </row>
    <row r="92" spans="1:6" x14ac:dyDescent="0.25">
      <c r="A92" s="193" t="s">
        <v>513</v>
      </c>
      <c r="B92" s="81">
        <v>7</v>
      </c>
      <c r="C92" s="81">
        <v>33.348269230769233</v>
      </c>
      <c r="D92" s="81">
        <v>50</v>
      </c>
      <c r="E92" s="81">
        <v>238.20192307692309</v>
      </c>
      <c r="F92" s="81">
        <v>4.2</v>
      </c>
    </row>
    <row r="93" spans="1:6" x14ac:dyDescent="0.25">
      <c r="A93" s="193" t="s">
        <v>423</v>
      </c>
      <c r="B93" s="81">
        <v>9</v>
      </c>
      <c r="C93" s="81">
        <v>24.39</v>
      </c>
      <c r="D93" s="81">
        <v>41</v>
      </c>
      <c r="E93" s="81">
        <v>111.11</v>
      </c>
      <c r="F93" s="81">
        <v>6.5853658536585362</v>
      </c>
    </row>
    <row r="94" spans="1:6" x14ac:dyDescent="0.25">
      <c r="A94" s="193" t="s">
        <v>514</v>
      </c>
      <c r="B94" s="81">
        <v>2</v>
      </c>
      <c r="C94" s="81">
        <v>33.618181818181817</v>
      </c>
      <c r="D94" s="81">
        <v>9</v>
      </c>
      <c r="E94" s="81">
        <v>151.28181818181818</v>
      </c>
      <c r="F94" s="81">
        <v>6.6666666666666661</v>
      </c>
    </row>
    <row r="95" spans="1:6" x14ac:dyDescent="0.25">
      <c r="A95" s="193" t="s">
        <v>515</v>
      </c>
      <c r="B95" s="81">
        <v>0</v>
      </c>
      <c r="C95" s="81">
        <v>0</v>
      </c>
      <c r="D95" s="81">
        <v>0</v>
      </c>
      <c r="E95" s="81">
        <v>0</v>
      </c>
      <c r="F95" s="81">
        <v>0</v>
      </c>
    </row>
    <row r="96" spans="1:6" x14ac:dyDescent="0.25">
      <c r="A96" s="193" t="s">
        <v>516</v>
      </c>
      <c r="B96" s="81">
        <v>16</v>
      </c>
      <c r="C96" s="81">
        <v>64.18461538461537</v>
      </c>
      <c r="D96" s="81">
        <v>316</v>
      </c>
      <c r="E96" s="81">
        <v>1267.6461538461535</v>
      </c>
      <c r="F96" s="81">
        <v>1.5189873417721518</v>
      </c>
    </row>
    <row r="97" spans="1:6" x14ac:dyDescent="0.25">
      <c r="A97" s="193" t="s">
        <v>517</v>
      </c>
      <c r="B97" s="81">
        <v>5</v>
      </c>
      <c r="C97" s="81">
        <v>40.081578947368428</v>
      </c>
      <c r="D97" s="81">
        <v>16</v>
      </c>
      <c r="E97" s="81">
        <v>128.26105263157896</v>
      </c>
      <c r="F97" s="81">
        <v>9.375</v>
      </c>
    </row>
    <row r="98" spans="1:6" x14ac:dyDescent="0.25">
      <c r="A98" s="193" t="s">
        <v>518</v>
      </c>
      <c r="B98" s="81">
        <v>0.85899999999999999</v>
      </c>
      <c r="C98" s="81">
        <v>30.752199999999998</v>
      </c>
      <c r="D98" s="81">
        <v>7.0000000000000062E-2</v>
      </c>
      <c r="E98" s="81">
        <v>2.506000000000002</v>
      </c>
      <c r="F98" s="81">
        <v>368.14285714285683</v>
      </c>
    </row>
    <row r="99" spans="1:6" x14ac:dyDescent="0.25">
      <c r="A99" s="193" t="s">
        <v>519</v>
      </c>
      <c r="B99" s="81">
        <v>26.885000000000002</v>
      </c>
      <c r="C99" s="81">
        <v>1290.48</v>
      </c>
      <c r="D99" s="81">
        <v>0</v>
      </c>
      <c r="E99" s="81">
        <v>0</v>
      </c>
      <c r="F99" s="81">
        <v>0</v>
      </c>
    </row>
    <row r="100" spans="1:6" x14ac:dyDescent="0.25">
      <c r="A100" s="193" t="s">
        <v>520</v>
      </c>
      <c r="B100" s="81">
        <v>14.039999999999992</v>
      </c>
      <c r="C100" s="81">
        <v>224.12945454545442</v>
      </c>
      <c r="D100" s="81">
        <v>245.96</v>
      </c>
      <c r="E100" s="81">
        <v>3926.4160000000002</v>
      </c>
      <c r="F100" s="81">
        <v>1.7124735729386882</v>
      </c>
    </row>
    <row r="101" spans="1:6" x14ac:dyDescent="0.25">
      <c r="A101" s="193" t="s">
        <v>521</v>
      </c>
      <c r="B101" s="81">
        <v>1</v>
      </c>
      <c r="C101" s="81">
        <v>161.38</v>
      </c>
      <c r="D101" s="81">
        <v>0</v>
      </c>
      <c r="E101" s="81">
        <v>0</v>
      </c>
      <c r="F101" s="81">
        <v>0</v>
      </c>
    </row>
    <row r="102" spans="1:6" x14ac:dyDescent="0.25">
      <c r="A102" s="193" t="s">
        <v>522</v>
      </c>
      <c r="B102" s="81">
        <v>4</v>
      </c>
      <c r="C102" s="81">
        <v>15.666666666666666</v>
      </c>
      <c r="D102" s="81">
        <v>24</v>
      </c>
      <c r="E102" s="81">
        <v>94</v>
      </c>
      <c r="F102" s="81">
        <v>5</v>
      </c>
    </row>
    <row r="103" spans="1:6" x14ac:dyDescent="0.25">
      <c r="A103" s="193" t="s">
        <v>523</v>
      </c>
      <c r="B103" s="81">
        <v>1</v>
      </c>
      <c r="C103" s="81">
        <v>12</v>
      </c>
      <c r="D103" s="81">
        <v>7</v>
      </c>
      <c r="E103" s="81">
        <v>84</v>
      </c>
      <c r="F103" s="81">
        <v>4.2857142857142856</v>
      </c>
    </row>
    <row r="104" spans="1:6" x14ac:dyDescent="0.25">
      <c r="A104" s="193" t="s">
        <v>524</v>
      </c>
      <c r="B104" s="81">
        <v>10</v>
      </c>
      <c r="C104" s="81">
        <v>76.650000000000006</v>
      </c>
      <c r="D104" s="81">
        <v>3</v>
      </c>
      <c r="E104" s="81">
        <v>22.995000000000001</v>
      </c>
      <c r="F104" s="81">
        <v>100</v>
      </c>
    </row>
    <row r="105" spans="1:6" x14ac:dyDescent="0.25">
      <c r="A105" s="193" t="s">
        <v>525</v>
      </c>
      <c r="B105" s="81">
        <v>1</v>
      </c>
      <c r="C105" s="81">
        <v>109.7</v>
      </c>
      <c r="D105" s="81">
        <v>0</v>
      </c>
      <c r="E105" s="81">
        <v>0</v>
      </c>
      <c r="F105" s="81">
        <v>0</v>
      </c>
    </row>
    <row r="106" spans="1:6" x14ac:dyDescent="0.25">
      <c r="A106" s="193" t="s">
        <v>526</v>
      </c>
      <c r="B106" s="81">
        <v>1</v>
      </c>
      <c r="C106" s="81">
        <v>74.900000000000006</v>
      </c>
      <c r="D106" s="81">
        <v>0.5</v>
      </c>
      <c r="E106" s="81">
        <v>37.450000000000003</v>
      </c>
      <c r="F106" s="81">
        <v>60</v>
      </c>
    </row>
    <row r="107" spans="1:6" x14ac:dyDescent="0.25">
      <c r="A107" s="193" t="s">
        <v>527</v>
      </c>
      <c r="B107" s="81">
        <v>3.6959999999999997</v>
      </c>
      <c r="C107" s="81">
        <v>47.456639999999993</v>
      </c>
      <c r="D107" s="81">
        <v>2.29</v>
      </c>
      <c r="E107" s="81">
        <v>29.403600000000001</v>
      </c>
      <c r="F107" s="81">
        <v>48.419213973799117</v>
      </c>
    </row>
    <row r="108" spans="1:6" x14ac:dyDescent="0.25">
      <c r="A108" s="193" t="s">
        <v>528</v>
      </c>
      <c r="B108" s="81">
        <v>1</v>
      </c>
      <c r="C108" s="81">
        <v>32.700000000000003</v>
      </c>
      <c r="D108" s="81">
        <v>0</v>
      </c>
      <c r="E108" s="81">
        <v>0</v>
      </c>
      <c r="F108" s="81">
        <v>0</v>
      </c>
    </row>
    <row r="109" spans="1:6" x14ac:dyDescent="0.25">
      <c r="A109" s="193" t="s">
        <v>529</v>
      </c>
      <c r="B109" s="81">
        <v>9</v>
      </c>
      <c r="C109" s="81">
        <v>52.336666666666666</v>
      </c>
      <c r="D109" s="81">
        <v>70</v>
      </c>
      <c r="E109" s="81">
        <v>407.06296296296296</v>
      </c>
      <c r="F109" s="81">
        <v>3.8571428571428568</v>
      </c>
    </row>
    <row r="110" spans="1:6" x14ac:dyDescent="0.25">
      <c r="A110" s="193" t="s">
        <v>94</v>
      </c>
      <c r="B110" s="81">
        <v>31</v>
      </c>
      <c r="C110" s="81">
        <v>86.208703703703705</v>
      </c>
      <c r="D110" s="81">
        <v>65</v>
      </c>
      <c r="E110" s="81">
        <v>180.76018518518518</v>
      </c>
      <c r="F110" s="81">
        <v>14.307692307692308</v>
      </c>
    </row>
    <row r="111" spans="1:6" x14ac:dyDescent="0.25">
      <c r="A111" s="193" t="s">
        <v>424</v>
      </c>
      <c r="B111" s="81">
        <v>4</v>
      </c>
      <c r="C111" s="81">
        <v>11.458</v>
      </c>
      <c r="D111" s="81">
        <v>62</v>
      </c>
      <c r="E111" s="81">
        <v>177.59899999999999</v>
      </c>
      <c r="F111" s="81">
        <v>1.935483870967742</v>
      </c>
    </row>
    <row r="112" spans="1:6" x14ac:dyDescent="0.25">
      <c r="A112" s="193" t="s">
        <v>530</v>
      </c>
      <c r="B112" s="81">
        <v>11</v>
      </c>
      <c r="C112" s="81">
        <v>42.79</v>
      </c>
      <c r="D112" s="81">
        <v>19</v>
      </c>
      <c r="E112" s="81">
        <v>73.91</v>
      </c>
      <c r="F112" s="81">
        <v>17.368421052631579</v>
      </c>
    </row>
    <row r="113" spans="1:6" x14ac:dyDescent="0.25">
      <c r="A113" s="193" t="s">
        <v>116</v>
      </c>
      <c r="B113" s="81">
        <v>77</v>
      </c>
      <c r="C113" s="81">
        <v>666.96036458333333</v>
      </c>
      <c r="D113" s="81">
        <v>225</v>
      </c>
      <c r="E113" s="81">
        <v>1948.91015625</v>
      </c>
      <c r="F113" s="81">
        <v>10.266666666666666</v>
      </c>
    </row>
    <row r="114" spans="1:6" x14ac:dyDescent="0.25">
      <c r="A114" s="193" t="s">
        <v>425</v>
      </c>
      <c r="B114" s="81">
        <v>13</v>
      </c>
      <c r="C114" s="81">
        <v>73.867083333333341</v>
      </c>
      <c r="D114" s="81">
        <v>64</v>
      </c>
      <c r="E114" s="81">
        <v>363.65333333333336</v>
      </c>
      <c r="F114" s="81">
        <v>6.09375</v>
      </c>
    </row>
    <row r="115" spans="1:6" x14ac:dyDescent="0.25">
      <c r="A115" s="193" t="s">
        <v>531</v>
      </c>
      <c r="B115" s="81">
        <v>20</v>
      </c>
      <c r="C115" s="81">
        <v>113.64166666666668</v>
      </c>
      <c r="D115" s="81">
        <v>25</v>
      </c>
      <c r="E115" s="81">
        <v>142.05208333333334</v>
      </c>
      <c r="F115" s="81">
        <v>24</v>
      </c>
    </row>
    <row r="116" spans="1:6" x14ac:dyDescent="0.25">
      <c r="A116" s="193" t="s">
        <v>532</v>
      </c>
      <c r="B116" s="81">
        <v>21</v>
      </c>
      <c r="C116" s="81">
        <v>41.330100000000002</v>
      </c>
      <c r="D116" s="81">
        <v>6</v>
      </c>
      <c r="E116" s="81">
        <v>11.8086</v>
      </c>
      <c r="F116" s="81">
        <v>105</v>
      </c>
    </row>
    <row r="117" spans="1:6" x14ac:dyDescent="0.25">
      <c r="A117" s="193" t="s">
        <v>533</v>
      </c>
      <c r="B117" s="81">
        <v>66</v>
      </c>
      <c r="C117" s="81">
        <v>271.51080000000002</v>
      </c>
      <c r="D117" s="81">
        <v>17</v>
      </c>
      <c r="E117" s="81">
        <v>69.934600000000003</v>
      </c>
      <c r="F117" s="81">
        <v>116.47058823529412</v>
      </c>
    </row>
    <row r="118" spans="1:6" x14ac:dyDescent="0.25">
      <c r="A118" s="193" t="s">
        <v>534</v>
      </c>
      <c r="B118" s="81">
        <v>0</v>
      </c>
      <c r="C118" s="81">
        <v>0</v>
      </c>
      <c r="D118" s="81">
        <v>1</v>
      </c>
      <c r="E118" s="81">
        <v>199.9</v>
      </c>
      <c r="F118" s="81">
        <v>0</v>
      </c>
    </row>
    <row r="119" spans="1:6" x14ac:dyDescent="0.25">
      <c r="A119" s="193" t="s">
        <v>535</v>
      </c>
      <c r="B119" s="81">
        <v>0</v>
      </c>
      <c r="C119" s="81">
        <v>0</v>
      </c>
      <c r="D119" s="81">
        <v>0</v>
      </c>
      <c r="E119" s="81">
        <v>0</v>
      </c>
      <c r="F119" s="81">
        <v>0</v>
      </c>
    </row>
    <row r="120" spans="1:6" x14ac:dyDescent="0.25">
      <c r="A120" s="193" t="s">
        <v>536</v>
      </c>
      <c r="B120" s="81">
        <v>0</v>
      </c>
      <c r="C120" s="81">
        <v>0</v>
      </c>
      <c r="D120" s="81">
        <v>1250</v>
      </c>
      <c r="E120" s="81">
        <v>320</v>
      </c>
      <c r="F120" s="81">
        <v>0</v>
      </c>
    </row>
    <row r="121" spans="1:6" x14ac:dyDescent="0.25">
      <c r="A121" s="193" t="s">
        <v>537</v>
      </c>
      <c r="B121" s="81">
        <v>500</v>
      </c>
      <c r="C121" s="81">
        <v>150</v>
      </c>
      <c r="D121" s="81">
        <v>250</v>
      </c>
      <c r="E121" s="81">
        <v>75</v>
      </c>
      <c r="F121" s="81">
        <v>60</v>
      </c>
    </row>
    <row r="122" spans="1:6" x14ac:dyDescent="0.25">
      <c r="A122" s="193" t="s">
        <v>538</v>
      </c>
      <c r="B122" s="81">
        <v>52.297999999999973</v>
      </c>
      <c r="C122" s="81">
        <v>227.00300500834715</v>
      </c>
      <c r="D122" s="81">
        <v>144.55000000000001</v>
      </c>
      <c r="E122" s="81">
        <v>627.42904841402344</v>
      </c>
      <c r="F122" s="81">
        <v>10.853960567277753</v>
      </c>
    </row>
    <row r="123" spans="1:6" x14ac:dyDescent="0.25">
      <c r="A123" s="193" t="s">
        <v>539</v>
      </c>
      <c r="B123" s="81">
        <v>2</v>
      </c>
      <c r="C123" s="81">
        <v>9.7684210526315773</v>
      </c>
      <c r="D123" s="81">
        <v>20</v>
      </c>
      <c r="E123" s="81">
        <v>97.68421052631578</v>
      </c>
      <c r="F123" s="81">
        <v>2.9999999999999996</v>
      </c>
    </row>
    <row r="124" spans="1:6" x14ac:dyDescent="0.25">
      <c r="A124" s="193" t="s">
        <v>540</v>
      </c>
      <c r="B124" s="81">
        <v>2</v>
      </c>
      <c r="C124" s="81">
        <v>10.717500000000001</v>
      </c>
      <c r="D124" s="81">
        <v>18</v>
      </c>
      <c r="E124" s="81">
        <v>96.45750000000001</v>
      </c>
      <c r="F124" s="81">
        <v>3.333333333333333</v>
      </c>
    </row>
    <row r="125" spans="1:6" x14ac:dyDescent="0.25">
      <c r="A125" s="193" t="s">
        <v>541</v>
      </c>
      <c r="B125" s="81">
        <v>35.146000000000015</v>
      </c>
      <c r="C125" s="81">
        <v>169.85055762081791</v>
      </c>
      <c r="D125" s="81">
        <v>56.97</v>
      </c>
      <c r="E125" s="81">
        <v>275.31970260223051</v>
      </c>
      <c r="F125" s="81">
        <v>18.507635597682995</v>
      </c>
    </row>
    <row r="126" spans="1:6" x14ac:dyDescent="0.25">
      <c r="A126" s="193" t="s">
        <v>542</v>
      </c>
      <c r="B126" s="81">
        <v>1</v>
      </c>
      <c r="C126" s="81">
        <v>3.92</v>
      </c>
      <c r="D126" s="81">
        <v>11</v>
      </c>
      <c r="E126" s="81">
        <v>43.12</v>
      </c>
      <c r="F126" s="81">
        <v>2.7272727272727275</v>
      </c>
    </row>
    <row r="127" spans="1:6" x14ac:dyDescent="0.25">
      <c r="A127" s="193" t="s">
        <v>543</v>
      </c>
      <c r="B127" s="81">
        <v>10</v>
      </c>
      <c r="C127" s="81">
        <v>204.33333333333334</v>
      </c>
      <c r="D127" s="81">
        <v>115</v>
      </c>
      <c r="E127" s="81">
        <v>2349.8333333333335</v>
      </c>
      <c r="F127" s="81">
        <v>2.6086956521739131</v>
      </c>
    </row>
    <row r="128" spans="1:6" x14ac:dyDescent="0.25">
      <c r="A128" s="193" t="s">
        <v>544</v>
      </c>
      <c r="B128" s="81">
        <v>5.5850000000000009</v>
      </c>
      <c r="C128" s="81">
        <v>103.88344956140354</v>
      </c>
      <c r="D128" s="81">
        <v>23.6</v>
      </c>
      <c r="E128" s="81">
        <v>438.97035087719308</v>
      </c>
      <c r="F128" s="81">
        <v>7.0995762711864412</v>
      </c>
    </row>
    <row r="129" spans="1:6" x14ac:dyDescent="0.25">
      <c r="A129" s="193" t="s">
        <v>545</v>
      </c>
      <c r="B129" s="81">
        <v>0.15000000000000008</v>
      </c>
      <c r="C129" s="81">
        <v>5.400000000000003</v>
      </c>
      <c r="D129" s="81">
        <v>1.999999999999999E-2</v>
      </c>
      <c r="E129" s="81">
        <v>0.71999999999999964</v>
      </c>
      <c r="F129" s="81">
        <v>225.00000000000023</v>
      </c>
    </row>
    <row r="130" spans="1:6" x14ac:dyDescent="0.25">
      <c r="A130" s="193" t="s">
        <v>546</v>
      </c>
      <c r="B130" s="81">
        <v>1</v>
      </c>
      <c r="C130" s="81">
        <v>94</v>
      </c>
      <c r="D130" s="81">
        <v>0</v>
      </c>
      <c r="E130" s="81">
        <v>0</v>
      </c>
      <c r="F130" s="81">
        <v>0</v>
      </c>
    </row>
    <row r="131" spans="1:6" x14ac:dyDescent="0.25">
      <c r="A131" s="193" t="s">
        <v>547</v>
      </c>
      <c r="B131" s="81">
        <v>2</v>
      </c>
      <c r="C131" s="81">
        <v>49.8</v>
      </c>
      <c r="D131" s="81">
        <v>2</v>
      </c>
      <c r="E131" s="81">
        <v>49.8</v>
      </c>
      <c r="F131" s="81">
        <v>30</v>
      </c>
    </row>
    <row r="132" spans="1:6" x14ac:dyDescent="0.25">
      <c r="A132" s="193" t="s">
        <v>548</v>
      </c>
      <c r="B132" s="81">
        <v>8</v>
      </c>
      <c r="C132" s="81">
        <v>18.13176470588235</v>
      </c>
      <c r="D132" s="81">
        <v>29</v>
      </c>
      <c r="E132" s="81">
        <v>65.727647058823521</v>
      </c>
      <c r="F132" s="81">
        <v>8.2758620689655178</v>
      </c>
    </row>
    <row r="133" spans="1:6" x14ac:dyDescent="0.25">
      <c r="A133" s="193" t="s">
        <v>549</v>
      </c>
      <c r="B133" s="81">
        <v>1</v>
      </c>
      <c r="C133" s="81">
        <v>39.766666666666673</v>
      </c>
      <c r="D133" s="81">
        <v>3</v>
      </c>
      <c r="E133" s="81">
        <v>119.30000000000001</v>
      </c>
      <c r="F133" s="81">
        <v>10.000000000000002</v>
      </c>
    </row>
    <row r="134" spans="1:6" x14ac:dyDescent="0.25">
      <c r="A134" s="193" t="s">
        <v>550</v>
      </c>
      <c r="B134" s="81">
        <v>15</v>
      </c>
      <c r="C134" s="81">
        <v>71.21875</v>
      </c>
      <c r="D134" s="81">
        <v>6</v>
      </c>
      <c r="E134" s="81">
        <v>28.487500000000001</v>
      </c>
      <c r="F134" s="81">
        <v>75</v>
      </c>
    </row>
    <row r="135" spans="1:6" x14ac:dyDescent="0.25">
      <c r="A135" s="193" t="s">
        <v>551</v>
      </c>
      <c r="B135" s="81">
        <v>6.8000000000000043</v>
      </c>
      <c r="C135" s="81">
        <v>67.32000000000005</v>
      </c>
      <c r="D135" s="81">
        <v>28.9</v>
      </c>
      <c r="E135" s="81">
        <v>286.11</v>
      </c>
      <c r="F135" s="81">
        <v>7.0588235294117698</v>
      </c>
    </row>
    <row r="136" spans="1:6" x14ac:dyDescent="0.25">
      <c r="A136" s="193" t="s">
        <v>552</v>
      </c>
      <c r="B136" s="81">
        <v>3</v>
      </c>
      <c r="C136" s="81">
        <v>3.3438461538461537</v>
      </c>
      <c r="D136" s="81">
        <v>14</v>
      </c>
      <c r="E136" s="81">
        <v>15.604615384615384</v>
      </c>
      <c r="F136" s="81">
        <v>6.4285714285714279</v>
      </c>
    </row>
    <row r="137" spans="1:6" x14ac:dyDescent="0.25">
      <c r="A137" s="193" t="s">
        <v>553</v>
      </c>
      <c r="B137" s="81">
        <v>2.4140000000000068</v>
      </c>
      <c r="C137" s="81">
        <v>17.139434973680448</v>
      </c>
      <c r="D137" s="81">
        <v>14.74</v>
      </c>
      <c r="E137" s="81">
        <v>104.6542135509731</v>
      </c>
      <c r="F137" s="81">
        <v>4.913161465400286</v>
      </c>
    </row>
    <row r="138" spans="1:6" x14ac:dyDescent="0.25">
      <c r="A138" s="193" t="s">
        <v>554</v>
      </c>
      <c r="B138" s="81">
        <v>0</v>
      </c>
      <c r="C138" s="81">
        <v>0</v>
      </c>
      <c r="D138" s="81">
        <v>4</v>
      </c>
      <c r="E138" s="81">
        <v>39.6</v>
      </c>
      <c r="F138" s="81">
        <v>0</v>
      </c>
    </row>
    <row r="139" spans="1:6" x14ac:dyDescent="0.25">
      <c r="A139" s="193" t="s">
        <v>555</v>
      </c>
      <c r="B139" s="81">
        <v>0</v>
      </c>
      <c r="C139" s="81">
        <v>0</v>
      </c>
      <c r="D139" s="81">
        <v>500</v>
      </c>
      <c r="E139" s="81">
        <v>388.95000000000005</v>
      </c>
      <c r="F139" s="81">
        <v>0</v>
      </c>
    </row>
    <row r="140" spans="1:6" x14ac:dyDescent="0.25">
      <c r="A140" s="193" t="s">
        <v>556</v>
      </c>
      <c r="B140" s="81">
        <v>600</v>
      </c>
      <c r="C140" s="81">
        <v>503.65125000000006</v>
      </c>
      <c r="D140" s="81">
        <v>1000</v>
      </c>
      <c r="E140" s="81">
        <v>839.41875000000005</v>
      </c>
      <c r="F140" s="81">
        <v>18.000000000000004</v>
      </c>
    </row>
    <row r="141" spans="1:6" x14ac:dyDescent="0.25">
      <c r="A141" s="193" t="s">
        <v>557</v>
      </c>
      <c r="B141" s="81">
        <v>100</v>
      </c>
      <c r="C141" s="81">
        <v>83.94</v>
      </c>
      <c r="D141" s="81">
        <v>1500</v>
      </c>
      <c r="E141" s="81">
        <v>1259.0999999999999</v>
      </c>
      <c r="F141" s="81">
        <v>2</v>
      </c>
    </row>
    <row r="142" spans="1:6" x14ac:dyDescent="0.25">
      <c r="A142" s="193" t="s">
        <v>558</v>
      </c>
      <c r="B142" s="81">
        <v>1</v>
      </c>
      <c r="C142" s="81">
        <v>42.04</v>
      </c>
      <c r="D142" s="81">
        <v>0</v>
      </c>
      <c r="E142" s="81">
        <v>0</v>
      </c>
      <c r="F142" s="81">
        <v>0</v>
      </c>
    </row>
    <row r="143" spans="1:6" x14ac:dyDescent="0.25">
      <c r="A143" s="193" t="s">
        <v>559</v>
      </c>
      <c r="B143" s="81">
        <v>3</v>
      </c>
      <c r="C143" s="81">
        <v>39.350769230769231</v>
      </c>
      <c r="D143" s="81">
        <v>13</v>
      </c>
      <c r="E143" s="81">
        <v>170.52</v>
      </c>
      <c r="F143" s="81">
        <v>6.9230769230769225</v>
      </c>
    </row>
    <row r="144" spans="1:6" x14ac:dyDescent="0.25">
      <c r="A144" s="193" t="s">
        <v>560</v>
      </c>
      <c r="B144" s="81">
        <v>0</v>
      </c>
      <c r="C144" s="81">
        <v>0</v>
      </c>
      <c r="D144" s="81">
        <v>0</v>
      </c>
      <c r="E144" s="81">
        <v>0</v>
      </c>
      <c r="F144" s="81">
        <v>0</v>
      </c>
    </row>
    <row r="145" spans="1:6" x14ac:dyDescent="0.25">
      <c r="A145" s="193" t="s">
        <v>561</v>
      </c>
      <c r="B145" s="81">
        <v>0</v>
      </c>
      <c r="C145" s="81">
        <v>0</v>
      </c>
      <c r="D145" s="81">
        <v>0</v>
      </c>
      <c r="E145" s="81">
        <v>0</v>
      </c>
      <c r="F145" s="81">
        <v>0</v>
      </c>
    </row>
    <row r="146" spans="1:6" x14ac:dyDescent="0.25">
      <c r="A146" s="193" t="s">
        <v>562</v>
      </c>
      <c r="B146" s="81">
        <v>0</v>
      </c>
      <c r="C146" s="81">
        <v>0</v>
      </c>
      <c r="D146" s="81">
        <v>0</v>
      </c>
      <c r="E146" s="81">
        <v>0</v>
      </c>
      <c r="F146" s="81">
        <v>0</v>
      </c>
    </row>
    <row r="147" spans="1:6" x14ac:dyDescent="0.25">
      <c r="A147" s="193" t="s">
        <v>563</v>
      </c>
      <c r="B147" s="81">
        <v>1.5</v>
      </c>
      <c r="C147" s="81">
        <v>52.199999999999996</v>
      </c>
      <c r="D147" s="81">
        <v>0</v>
      </c>
      <c r="E147" s="81">
        <v>0</v>
      </c>
      <c r="F147" s="81">
        <v>0</v>
      </c>
    </row>
    <row r="148" spans="1:6" x14ac:dyDescent="0.25">
      <c r="A148" s="193" t="s">
        <v>564</v>
      </c>
      <c r="B148" s="81">
        <v>0</v>
      </c>
      <c r="C148" s="81">
        <v>0</v>
      </c>
      <c r="D148" s="81">
        <v>3</v>
      </c>
      <c r="E148" s="81">
        <v>76.94</v>
      </c>
      <c r="F148" s="81">
        <v>0</v>
      </c>
    </row>
    <row r="149" spans="1:6" x14ac:dyDescent="0.25">
      <c r="A149" s="193" t="s">
        <v>565</v>
      </c>
      <c r="B149" s="81">
        <v>10</v>
      </c>
      <c r="C149" s="81">
        <v>121</v>
      </c>
      <c r="D149" s="81">
        <v>23</v>
      </c>
      <c r="E149" s="81">
        <v>278.3</v>
      </c>
      <c r="F149" s="81">
        <v>13.043478260869565</v>
      </c>
    </row>
    <row r="150" spans="1:6" x14ac:dyDescent="0.25">
      <c r="A150" s="193" t="s">
        <v>566</v>
      </c>
      <c r="B150" s="81">
        <v>0</v>
      </c>
      <c r="C150" s="81">
        <v>0</v>
      </c>
      <c r="D150" s="81">
        <v>5.17</v>
      </c>
      <c r="E150" s="81">
        <v>12.36</v>
      </c>
      <c r="F150" s="81">
        <v>0</v>
      </c>
    </row>
    <row r="151" spans="1:6" x14ac:dyDescent="0.25">
      <c r="A151" s="193" t="s">
        <v>567</v>
      </c>
      <c r="B151" s="81">
        <v>0</v>
      </c>
      <c r="C151" s="81">
        <v>0</v>
      </c>
      <c r="D151" s="81">
        <v>0</v>
      </c>
      <c r="E151" s="81">
        <v>0</v>
      </c>
      <c r="F151" s="81">
        <v>0</v>
      </c>
    </row>
    <row r="152" spans="1:6" x14ac:dyDescent="0.25">
      <c r="A152" s="193" t="s">
        <v>568</v>
      </c>
      <c r="B152" s="81">
        <v>5.2380000000000138</v>
      </c>
      <c r="C152" s="81">
        <v>182.80730739957764</v>
      </c>
      <c r="D152" s="81">
        <v>72.91</v>
      </c>
      <c r="E152" s="81">
        <v>2544.5744143763213</v>
      </c>
      <c r="F152" s="81">
        <v>2.1552599094774436</v>
      </c>
    </row>
    <row r="153" spans="1:6" x14ac:dyDescent="0.25">
      <c r="A153" s="193" t="s">
        <v>569</v>
      </c>
      <c r="B153" s="81">
        <v>0.5</v>
      </c>
      <c r="C153" s="81">
        <v>24.18</v>
      </c>
      <c r="D153" s="81">
        <v>0</v>
      </c>
      <c r="E153" s="81">
        <v>0</v>
      </c>
      <c r="F153" s="81">
        <v>0</v>
      </c>
    </row>
    <row r="154" spans="1:6" x14ac:dyDescent="0.25">
      <c r="A154" s="193" t="s">
        <v>570</v>
      </c>
      <c r="B154" s="81">
        <v>14</v>
      </c>
      <c r="C154" s="81">
        <v>100.26823045267491</v>
      </c>
      <c r="D154" s="81">
        <v>232</v>
      </c>
      <c r="E154" s="81">
        <v>1661.5878189300413</v>
      </c>
      <c r="F154" s="81">
        <v>1.8103448275862071</v>
      </c>
    </row>
    <row r="155" spans="1:6" x14ac:dyDescent="0.25">
      <c r="A155" s="193" t="s">
        <v>571</v>
      </c>
      <c r="B155" s="81">
        <v>0</v>
      </c>
      <c r="C155" s="81">
        <v>0</v>
      </c>
      <c r="D155" s="81">
        <v>0</v>
      </c>
      <c r="E155" s="81">
        <v>0</v>
      </c>
      <c r="F155" s="81">
        <v>0</v>
      </c>
    </row>
    <row r="156" spans="1:6" x14ac:dyDescent="0.25">
      <c r="A156" s="193" t="s">
        <v>572</v>
      </c>
      <c r="B156" s="81">
        <v>1.0000000000000018</v>
      </c>
      <c r="C156" s="81">
        <v>6.9896551724138067</v>
      </c>
      <c r="D156" s="81">
        <v>8.4499999999999993</v>
      </c>
      <c r="E156" s="81">
        <v>59.062586206896555</v>
      </c>
      <c r="F156" s="81">
        <v>3.5502958579881727</v>
      </c>
    </row>
    <row r="157" spans="1:6" x14ac:dyDescent="0.25">
      <c r="A157" s="193" t="s">
        <v>573</v>
      </c>
      <c r="B157" s="81">
        <v>0</v>
      </c>
      <c r="C157" s="81">
        <v>0</v>
      </c>
      <c r="D157" s="81">
        <v>0</v>
      </c>
      <c r="E157" s="81">
        <v>0</v>
      </c>
      <c r="F157" s="81">
        <v>0</v>
      </c>
    </row>
    <row r="158" spans="1:6" x14ac:dyDescent="0.25">
      <c r="A158" s="193" t="s">
        <v>118</v>
      </c>
      <c r="B158" s="81">
        <v>58</v>
      </c>
      <c r="C158" s="81">
        <v>444.03296296296293</v>
      </c>
      <c r="D158" s="81">
        <v>175</v>
      </c>
      <c r="E158" s="81">
        <v>1339.7546296296296</v>
      </c>
      <c r="F158" s="81">
        <v>9.9428571428571431</v>
      </c>
    </row>
    <row r="159" spans="1:6" x14ac:dyDescent="0.25">
      <c r="A159" s="193" t="s">
        <v>574</v>
      </c>
      <c r="B159" s="81">
        <v>0</v>
      </c>
      <c r="C159" s="81">
        <v>0</v>
      </c>
      <c r="D159" s="81">
        <v>1</v>
      </c>
      <c r="E159" s="81">
        <v>29.92</v>
      </c>
      <c r="F159" s="81">
        <v>0</v>
      </c>
    </row>
    <row r="160" spans="1:6" x14ac:dyDescent="0.25">
      <c r="A160" s="193" t="s">
        <v>575</v>
      </c>
      <c r="B160" s="81">
        <v>63</v>
      </c>
      <c r="C160" s="81">
        <v>27.318000000000001</v>
      </c>
      <c r="D160" s="81">
        <v>3417</v>
      </c>
      <c r="E160" s="81">
        <v>1481.6762857142858</v>
      </c>
      <c r="F160" s="81">
        <v>0.55311676909569796</v>
      </c>
    </row>
    <row r="161" spans="1:6" x14ac:dyDescent="0.25">
      <c r="A161" s="193" t="s">
        <v>576</v>
      </c>
      <c r="B161" s="81">
        <v>2</v>
      </c>
      <c r="C161" s="81">
        <v>42</v>
      </c>
      <c r="D161" s="81">
        <v>32</v>
      </c>
      <c r="E161" s="81">
        <v>672</v>
      </c>
      <c r="F161" s="81">
        <v>1.875</v>
      </c>
    </row>
    <row r="162" spans="1:6" x14ac:dyDescent="0.25">
      <c r="A162" s="193" t="s">
        <v>577</v>
      </c>
      <c r="B162" s="81">
        <v>21.429999999999993</v>
      </c>
      <c r="C162" s="81">
        <v>451.10624815361876</v>
      </c>
      <c r="D162" s="81">
        <v>3.879999999999999</v>
      </c>
      <c r="E162" s="81">
        <v>81.674859675036913</v>
      </c>
      <c r="F162" s="81">
        <v>165.69587628865978</v>
      </c>
    </row>
    <row r="163" spans="1:6" x14ac:dyDescent="0.25">
      <c r="A163" s="193" t="s">
        <v>578</v>
      </c>
      <c r="B163" s="81">
        <v>1.02</v>
      </c>
      <c r="C163" s="81">
        <v>20.399999999999999</v>
      </c>
      <c r="D163" s="81">
        <v>0.98</v>
      </c>
      <c r="E163" s="81">
        <v>19.600000000000001</v>
      </c>
      <c r="F163" s="81">
        <v>31.224489795918362</v>
      </c>
    </row>
    <row r="164" spans="1:6" x14ac:dyDescent="0.25">
      <c r="A164" s="193" t="s">
        <v>579</v>
      </c>
      <c r="B164" s="81">
        <v>1</v>
      </c>
      <c r="C164" s="81">
        <v>88.53</v>
      </c>
      <c r="D164" s="81">
        <v>0</v>
      </c>
      <c r="E164" s="81">
        <v>0</v>
      </c>
      <c r="F164" s="81">
        <v>0</v>
      </c>
    </row>
    <row r="165" spans="1:6" x14ac:dyDescent="0.25">
      <c r="A165" s="193" t="s">
        <v>580</v>
      </c>
      <c r="B165" s="81">
        <v>6</v>
      </c>
      <c r="C165" s="81">
        <v>93</v>
      </c>
      <c r="D165" s="81">
        <v>6</v>
      </c>
      <c r="E165" s="81">
        <v>93</v>
      </c>
      <c r="F165" s="81">
        <v>30</v>
      </c>
    </row>
    <row r="166" spans="1:6" x14ac:dyDescent="0.25">
      <c r="A166" s="193" t="s">
        <v>581</v>
      </c>
      <c r="B166" s="81">
        <v>8</v>
      </c>
      <c r="C166" s="81">
        <v>116</v>
      </c>
      <c r="D166" s="81">
        <v>18</v>
      </c>
      <c r="E166" s="81">
        <v>261</v>
      </c>
      <c r="F166" s="81">
        <v>13.333333333333332</v>
      </c>
    </row>
    <row r="167" spans="1:6" x14ac:dyDescent="0.25">
      <c r="A167" s="193" t="s">
        <v>582</v>
      </c>
      <c r="B167" s="81">
        <v>14</v>
      </c>
      <c r="C167" s="81">
        <v>203</v>
      </c>
      <c r="D167" s="81">
        <v>8</v>
      </c>
      <c r="E167" s="81">
        <v>116</v>
      </c>
      <c r="F167" s="81">
        <v>52.5</v>
      </c>
    </row>
    <row r="168" spans="1:6" x14ac:dyDescent="0.25">
      <c r="A168" s="193" t="s">
        <v>583</v>
      </c>
      <c r="B168" s="81">
        <v>0</v>
      </c>
      <c r="C168" s="81">
        <v>0</v>
      </c>
      <c r="D168" s="81">
        <v>0</v>
      </c>
      <c r="E168" s="81">
        <v>0</v>
      </c>
      <c r="F168" s="81">
        <v>0</v>
      </c>
    </row>
    <row r="169" spans="1:6" x14ac:dyDescent="0.25">
      <c r="A169" s="193" t="s">
        <v>584</v>
      </c>
      <c r="B169" s="81">
        <v>5.0000000000000044E-3</v>
      </c>
      <c r="C169" s="81">
        <v>3.496894409937891E-2</v>
      </c>
      <c r="D169" s="81">
        <v>0.8</v>
      </c>
      <c r="E169" s="81">
        <v>5.5950310559006207</v>
      </c>
      <c r="F169" s="81">
        <v>0.18750000000000017</v>
      </c>
    </row>
    <row r="170" spans="1:6" x14ac:dyDescent="0.25">
      <c r="A170" s="193" t="s">
        <v>585</v>
      </c>
      <c r="B170" s="81">
        <v>2.5019999999999811</v>
      </c>
      <c r="C170" s="81">
        <v>39.53358199388591</v>
      </c>
      <c r="D170" s="81">
        <v>126.72</v>
      </c>
      <c r="E170" s="81">
        <v>2002.2763829997043</v>
      </c>
      <c r="F170" s="81">
        <v>0.59232954545454097</v>
      </c>
    </row>
    <row r="171" spans="1:6" x14ac:dyDescent="0.25">
      <c r="A171" s="193" t="s">
        <v>586</v>
      </c>
      <c r="B171" s="81">
        <v>7.6529999999999969</v>
      </c>
      <c r="C171" s="81">
        <v>42.262455798479074</v>
      </c>
      <c r="D171" s="81">
        <v>14.28</v>
      </c>
      <c r="E171" s="81">
        <v>78.858992395437255</v>
      </c>
      <c r="F171" s="81">
        <v>16.07773109243697</v>
      </c>
    </row>
    <row r="172" spans="1:6" x14ac:dyDescent="0.25">
      <c r="A172" s="193" t="s">
        <v>587</v>
      </c>
      <c r="B172" s="81">
        <v>1.5</v>
      </c>
      <c r="C172" s="81">
        <v>33</v>
      </c>
      <c r="D172" s="81">
        <v>0.5</v>
      </c>
      <c r="E172" s="81">
        <v>11</v>
      </c>
      <c r="F172" s="81">
        <v>90</v>
      </c>
    </row>
    <row r="173" spans="1:6" x14ac:dyDescent="0.25">
      <c r="A173" s="193" t="s">
        <v>588</v>
      </c>
      <c r="B173" s="81">
        <v>0</v>
      </c>
      <c r="C173" s="81">
        <v>0</v>
      </c>
      <c r="D173" s="81">
        <v>0</v>
      </c>
      <c r="E173" s="81">
        <v>0</v>
      </c>
      <c r="F173" s="81">
        <v>0</v>
      </c>
    </row>
    <row r="174" spans="1:6" x14ac:dyDescent="0.25">
      <c r="A174" s="193" t="s">
        <v>589</v>
      </c>
      <c r="B174" s="81">
        <v>253</v>
      </c>
      <c r="C174" s="81">
        <v>750.33728000000008</v>
      </c>
      <c r="D174" s="81">
        <v>248</v>
      </c>
      <c r="E174" s="81">
        <v>735.50848000000008</v>
      </c>
      <c r="F174" s="81">
        <v>30.604838709677423</v>
      </c>
    </row>
    <row r="175" spans="1:6" x14ac:dyDescent="0.25">
      <c r="A175" s="193" t="s">
        <v>590</v>
      </c>
      <c r="B175" s="81">
        <v>31</v>
      </c>
      <c r="C175" s="81">
        <v>6.6998750000000005</v>
      </c>
      <c r="D175" s="81">
        <v>169</v>
      </c>
      <c r="E175" s="81">
        <v>36.525125000000003</v>
      </c>
      <c r="F175" s="81">
        <v>5.5029585798816569</v>
      </c>
    </row>
    <row r="176" spans="1:6" x14ac:dyDescent="0.25">
      <c r="A176" s="193" t="s">
        <v>591</v>
      </c>
      <c r="B176" s="81">
        <v>4.5</v>
      </c>
      <c r="C176" s="81">
        <v>232.87875</v>
      </c>
      <c r="D176" s="81">
        <v>22</v>
      </c>
      <c r="E176" s="81">
        <v>1138.5183333333334</v>
      </c>
      <c r="F176" s="81">
        <v>6.1363636363636358</v>
      </c>
    </row>
    <row r="177" spans="1:6" x14ac:dyDescent="0.25">
      <c r="A177" s="193" t="s">
        <v>592</v>
      </c>
      <c r="B177" s="81">
        <v>0.5</v>
      </c>
      <c r="C177" s="81">
        <v>8.9499999999999993</v>
      </c>
      <c r="D177" s="81">
        <v>0</v>
      </c>
      <c r="E177" s="81">
        <v>0</v>
      </c>
      <c r="F177" s="81">
        <v>0</v>
      </c>
    </row>
    <row r="178" spans="1:6" x14ac:dyDescent="0.25">
      <c r="A178" s="193" t="s">
        <v>593</v>
      </c>
      <c r="B178" s="81">
        <v>0.27600000000000002</v>
      </c>
      <c r="C178" s="81">
        <v>8.6220512820512827</v>
      </c>
      <c r="D178" s="81">
        <v>1.64</v>
      </c>
      <c r="E178" s="81">
        <v>51.232478632478632</v>
      </c>
      <c r="F178" s="81">
        <v>5.0487804878048781</v>
      </c>
    </row>
    <row r="179" spans="1:6" x14ac:dyDescent="0.25">
      <c r="A179" s="193" t="s">
        <v>594</v>
      </c>
      <c r="B179" s="81">
        <v>13.703999999999922</v>
      </c>
      <c r="C179" s="81">
        <v>143.86783748147309</v>
      </c>
      <c r="D179" s="81">
        <v>183.97</v>
      </c>
      <c r="E179" s="81">
        <v>1931.3606291204576</v>
      </c>
      <c r="F179" s="81">
        <v>2.2347121813339008</v>
      </c>
    </row>
    <row r="180" spans="1:6" x14ac:dyDescent="0.25">
      <c r="A180" s="193" t="s">
        <v>595</v>
      </c>
      <c r="B180" s="81">
        <v>14.707000000000001</v>
      </c>
      <c r="C180" s="81">
        <v>360.30951417004047</v>
      </c>
      <c r="D180" s="81">
        <v>63.01</v>
      </c>
      <c r="E180" s="81">
        <v>1543.6936484568062</v>
      </c>
      <c r="F180" s="81">
        <v>7.0022218695445178</v>
      </c>
    </row>
    <row r="181" spans="1:6" x14ac:dyDescent="0.25">
      <c r="A181" s="193" t="s">
        <v>596</v>
      </c>
      <c r="B181" s="81">
        <v>3.0000000000000036</v>
      </c>
      <c r="C181" s="81">
        <v>44.969879518072339</v>
      </c>
      <c r="D181" s="81">
        <v>13.41</v>
      </c>
      <c r="E181" s="81">
        <v>201.01536144578313</v>
      </c>
      <c r="F181" s="81">
        <v>6.7114093959731616</v>
      </c>
    </row>
    <row r="182" spans="1:6" x14ac:dyDescent="0.25">
      <c r="A182" s="193" t="s">
        <v>97</v>
      </c>
      <c r="B182" s="81">
        <v>5</v>
      </c>
      <c r="C182" s="81">
        <v>39.283333333333331</v>
      </c>
      <c r="D182" s="81">
        <v>7</v>
      </c>
      <c r="E182" s="81">
        <v>54.996666666666663</v>
      </c>
      <c r="F182" s="81">
        <v>21.428571428571431</v>
      </c>
    </row>
    <row r="183" spans="1:6" x14ac:dyDescent="0.25">
      <c r="A183" s="193" t="s">
        <v>597</v>
      </c>
      <c r="B183" s="81">
        <v>1</v>
      </c>
      <c r="C183" s="81">
        <v>89.26</v>
      </c>
      <c r="D183" s="81">
        <v>0</v>
      </c>
      <c r="E183" s="81">
        <v>0</v>
      </c>
      <c r="F183" s="81">
        <v>0</v>
      </c>
    </row>
    <row r="184" spans="1:6" x14ac:dyDescent="0.25">
      <c r="A184" s="193" t="s">
        <v>598</v>
      </c>
      <c r="B184" s="81">
        <v>4.0000000000013358E-3</v>
      </c>
      <c r="C184" s="81">
        <v>7.7260273972628553E-3</v>
      </c>
      <c r="D184" s="81">
        <v>10.220000000000001</v>
      </c>
      <c r="E184" s="81">
        <v>19.740000000000006</v>
      </c>
      <c r="F184" s="81">
        <v>1.1741682974563607E-2</v>
      </c>
    </row>
    <row r="185" spans="1:6" x14ac:dyDescent="0.25">
      <c r="A185" s="193" t="s">
        <v>599</v>
      </c>
      <c r="B185" s="81">
        <v>3</v>
      </c>
      <c r="C185" s="81">
        <v>189</v>
      </c>
      <c r="D185" s="81">
        <v>1</v>
      </c>
      <c r="E185" s="81">
        <v>63</v>
      </c>
      <c r="F185" s="81">
        <v>90</v>
      </c>
    </row>
    <row r="186" spans="1:6" x14ac:dyDescent="0.25">
      <c r="A186" s="193" t="s">
        <v>600</v>
      </c>
      <c r="B186" s="81">
        <v>33</v>
      </c>
      <c r="C186" s="81">
        <v>29.081250000000001</v>
      </c>
      <c r="D186" s="81">
        <v>143</v>
      </c>
      <c r="E186" s="81">
        <v>126.01875</v>
      </c>
      <c r="F186" s="81">
        <v>6.9230769230769234</v>
      </c>
    </row>
    <row r="187" spans="1:6" x14ac:dyDescent="0.25">
      <c r="A187" s="193" t="s">
        <v>601</v>
      </c>
      <c r="B187" s="81">
        <v>0</v>
      </c>
      <c r="C187" s="81">
        <v>0</v>
      </c>
      <c r="D187" s="81">
        <v>157</v>
      </c>
      <c r="E187" s="81">
        <v>86.350000000000009</v>
      </c>
      <c r="F187" s="81">
        <v>0</v>
      </c>
    </row>
    <row r="188" spans="1:6" x14ac:dyDescent="0.25">
      <c r="A188" s="193" t="s">
        <v>61</v>
      </c>
      <c r="B188" s="81">
        <v>9</v>
      </c>
      <c r="C188" s="81">
        <v>13.776666666666667</v>
      </c>
      <c r="D188" s="81">
        <v>45</v>
      </c>
      <c r="E188" s="81">
        <v>68.88333333333334</v>
      </c>
      <c r="F188" s="81">
        <v>5.9999999999999991</v>
      </c>
    </row>
    <row r="189" spans="1:6" x14ac:dyDescent="0.25">
      <c r="A189" s="193" t="s">
        <v>602</v>
      </c>
      <c r="B189" s="81">
        <v>0</v>
      </c>
      <c r="C189" s="81">
        <v>0</v>
      </c>
      <c r="D189" s="81">
        <v>1</v>
      </c>
      <c r="E189" s="81">
        <v>2.19</v>
      </c>
      <c r="F189" s="81">
        <v>0</v>
      </c>
    </row>
    <row r="190" spans="1:6" x14ac:dyDescent="0.25">
      <c r="A190" s="193" t="s">
        <v>603</v>
      </c>
      <c r="B190" s="81">
        <v>1</v>
      </c>
      <c r="C190" s="81">
        <v>74.5</v>
      </c>
      <c r="D190" s="81">
        <v>0</v>
      </c>
      <c r="E190" s="81">
        <v>0</v>
      </c>
      <c r="F190" s="81">
        <v>0</v>
      </c>
    </row>
    <row r="191" spans="1:6" x14ac:dyDescent="0.25">
      <c r="A191" s="193" t="s">
        <v>604</v>
      </c>
      <c r="B191" s="81">
        <v>0.5</v>
      </c>
      <c r="C191" s="81">
        <v>37.5</v>
      </c>
      <c r="D191" s="81">
        <v>0.5</v>
      </c>
      <c r="E191" s="81">
        <v>37.5</v>
      </c>
      <c r="F191" s="81">
        <v>30</v>
      </c>
    </row>
    <row r="192" spans="1:6" x14ac:dyDescent="0.25">
      <c r="A192" s="193" t="s">
        <v>605</v>
      </c>
      <c r="B192" s="81">
        <v>0</v>
      </c>
      <c r="C192" s="81">
        <v>0</v>
      </c>
      <c r="D192" s="81">
        <v>0</v>
      </c>
      <c r="E192" s="81">
        <v>0</v>
      </c>
      <c r="F192" s="81">
        <v>0</v>
      </c>
    </row>
    <row r="193" spans="1:6" x14ac:dyDescent="0.25">
      <c r="A193" s="193" t="s">
        <v>606</v>
      </c>
      <c r="B193" s="81">
        <v>0</v>
      </c>
      <c r="C193" s="81">
        <v>0</v>
      </c>
      <c r="D193" s="81">
        <v>9</v>
      </c>
      <c r="E193" s="81">
        <v>27.72</v>
      </c>
      <c r="F193" s="81">
        <v>0</v>
      </c>
    </row>
    <row r="194" spans="1:6" x14ac:dyDescent="0.25">
      <c r="A194" s="193" t="s">
        <v>607</v>
      </c>
      <c r="B194" s="81">
        <v>0</v>
      </c>
      <c r="C194" s="81">
        <v>0</v>
      </c>
      <c r="D194" s="81">
        <v>7</v>
      </c>
      <c r="E194" s="81">
        <v>20.86</v>
      </c>
      <c r="F194" s="81">
        <v>0</v>
      </c>
    </row>
    <row r="195" spans="1:6" x14ac:dyDescent="0.25">
      <c r="A195" s="193" t="s">
        <v>608</v>
      </c>
      <c r="B195" s="81">
        <v>1.5</v>
      </c>
      <c r="C195" s="81">
        <v>82.5</v>
      </c>
      <c r="D195" s="81">
        <v>0.5</v>
      </c>
      <c r="E195" s="81">
        <v>27.5</v>
      </c>
      <c r="F195" s="81">
        <v>90</v>
      </c>
    </row>
    <row r="196" spans="1:6" x14ac:dyDescent="0.25">
      <c r="A196" s="193" t="s">
        <v>609</v>
      </c>
      <c r="B196" s="81">
        <v>0</v>
      </c>
      <c r="C196" s="81">
        <v>0</v>
      </c>
      <c r="D196" s="81">
        <v>0</v>
      </c>
      <c r="E196" s="81">
        <v>0</v>
      </c>
      <c r="F196" s="81">
        <v>0</v>
      </c>
    </row>
    <row r="197" spans="1:6" x14ac:dyDescent="0.25">
      <c r="A197" s="193" t="s">
        <v>610</v>
      </c>
      <c r="B197" s="81">
        <v>1</v>
      </c>
      <c r="C197" s="81">
        <v>35.479999999999997</v>
      </c>
      <c r="D197" s="81">
        <v>0</v>
      </c>
      <c r="E197" s="81">
        <v>0</v>
      </c>
      <c r="F197" s="81">
        <v>0</v>
      </c>
    </row>
    <row r="198" spans="1:6" x14ac:dyDescent="0.25">
      <c r="A198" s="193" t="s">
        <v>611</v>
      </c>
      <c r="B198" s="81">
        <v>4</v>
      </c>
      <c r="C198" s="81">
        <v>11.006666666666668</v>
      </c>
      <c r="D198" s="81">
        <v>15</v>
      </c>
      <c r="E198" s="81">
        <v>41.275000000000006</v>
      </c>
      <c r="F198" s="81">
        <v>8</v>
      </c>
    </row>
    <row r="199" spans="1:6" x14ac:dyDescent="0.25">
      <c r="A199" s="193" t="s">
        <v>612</v>
      </c>
      <c r="B199" s="81">
        <v>36</v>
      </c>
      <c r="C199" s="81">
        <v>43.199999999999996</v>
      </c>
      <c r="D199" s="81">
        <v>82</v>
      </c>
      <c r="E199" s="81">
        <v>98.399999999999991</v>
      </c>
      <c r="F199" s="81">
        <v>13.170731707317072</v>
      </c>
    </row>
    <row r="200" spans="1:6" x14ac:dyDescent="0.25">
      <c r="A200" s="193" t="s">
        <v>613</v>
      </c>
      <c r="B200" s="81">
        <v>0</v>
      </c>
      <c r="C200" s="81">
        <v>0</v>
      </c>
      <c r="D200" s="81">
        <v>0</v>
      </c>
      <c r="E200" s="81">
        <v>0</v>
      </c>
      <c r="F200" s="81">
        <v>0</v>
      </c>
    </row>
    <row r="201" spans="1:6" x14ac:dyDescent="0.25">
      <c r="A201" s="193" t="s">
        <v>614</v>
      </c>
      <c r="B201" s="81">
        <v>19</v>
      </c>
      <c r="C201" s="81">
        <v>105.37875000000001</v>
      </c>
      <c r="D201" s="81">
        <v>24</v>
      </c>
      <c r="E201" s="81">
        <v>133.11000000000001</v>
      </c>
      <c r="F201" s="81">
        <v>23.75</v>
      </c>
    </row>
    <row r="202" spans="1:6" x14ac:dyDescent="0.25">
      <c r="A202" s="193" t="s">
        <v>615</v>
      </c>
      <c r="B202" s="81">
        <v>6</v>
      </c>
      <c r="C202" s="81">
        <v>17.28</v>
      </c>
      <c r="D202" s="81">
        <v>7</v>
      </c>
      <c r="E202" s="81">
        <v>20.160000000000004</v>
      </c>
      <c r="F202" s="81">
        <v>25.714285714285712</v>
      </c>
    </row>
    <row r="203" spans="1:6" x14ac:dyDescent="0.25">
      <c r="A203" s="193" t="s">
        <v>616</v>
      </c>
      <c r="B203" s="81">
        <v>4</v>
      </c>
      <c r="C203" s="81">
        <v>11.520000000000001</v>
      </c>
      <c r="D203" s="81">
        <v>8</v>
      </c>
      <c r="E203" s="81">
        <v>23.040000000000003</v>
      </c>
      <c r="F203" s="81">
        <v>15</v>
      </c>
    </row>
    <row r="204" spans="1:6" x14ac:dyDescent="0.25">
      <c r="A204" s="193" t="s">
        <v>617</v>
      </c>
      <c r="B204" s="81">
        <v>0</v>
      </c>
      <c r="C204" s="81">
        <v>0</v>
      </c>
      <c r="D204" s="81">
        <v>12</v>
      </c>
      <c r="E204" s="81">
        <v>34.56</v>
      </c>
      <c r="F204" s="81">
        <v>0</v>
      </c>
    </row>
    <row r="205" spans="1:6" x14ac:dyDescent="0.25">
      <c r="A205" s="193" t="s">
        <v>618</v>
      </c>
      <c r="B205" s="81">
        <v>8</v>
      </c>
      <c r="C205" s="81">
        <v>23.040000000000003</v>
      </c>
      <c r="D205" s="81">
        <v>16</v>
      </c>
      <c r="E205" s="81">
        <v>46.080000000000005</v>
      </c>
      <c r="F205" s="81">
        <v>15</v>
      </c>
    </row>
    <row r="206" spans="1:6" x14ac:dyDescent="0.25">
      <c r="A206" s="193" t="s">
        <v>619</v>
      </c>
      <c r="B206" s="81">
        <v>2</v>
      </c>
      <c r="C206" s="81">
        <v>5.38</v>
      </c>
      <c r="D206" s="81">
        <v>9</v>
      </c>
      <c r="E206" s="81">
        <v>24.21</v>
      </c>
      <c r="F206" s="81">
        <v>6.6666666666666661</v>
      </c>
    </row>
    <row r="207" spans="1:6" x14ac:dyDescent="0.25">
      <c r="A207" s="193" t="s">
        <v>620</v>
      </c>
      <c r="B207" s="81">
        <v>1</v>
      </c>
      <c r="C207" s="81">
        <v>120</v>
      </c>
      <c r="D207" s="81">
        <v>0.5</v>
      </c>
      <c r="E207" s="81">
        <v>60</v>
      </c>
      <c r="F207" s="81">
        <v>60</v>
      </c>
    </row>
    <row r="208" spans="1:6" x14ac:dyDescent="0.25">
      <c r="A208" s="193" t="s">
        <v>621</v>
      </c>
      <c r="B208" s="81">
        <v>1</v>
      </c>
      <c r="C208" s="81">
        <v>38.700000000000003</v>
      </c>
      <c r="D208" s="81">
        <v>0</v>
      </c>
      <c r="E208" s="81">
        <v>0</v>
      </c>
      <c r="F208" s="81">
        <v>0</v>
      </c>
    </row>
    <row r="209" spans="1:6" x14ac:dyDescent="0.25">
      <c r="A209" s="193" t="s">
        <v>622</v>
      </c>
      <c r="B209" s="81">
        <v>6.0000000000002274E-3</v>
      </c>
      <c r="C209" s="81">
        <v>0.13215859030837504</v>
      </c>
      <c r="D209" s="81">
        <v>9.8000000000000007</v>
      </c>
      <c r="E209" s="81">
        <v>215.85903083700441</v>
      </c>
      <c r="F209" s="81">
        <v>1.8367346938776206E-2</v>
      </c>
    </row>
    <row r="210" spans="1:6" x14ac:dyDescent="0.25">
      <c r="A210" s="193" t="s">
        <v>204</v>
      </c>
      <c r="B210" s="81">
        <v>1</v>
      </c>
      <c r="C210" s="81">
        <v>129.9</v>
      </c>
      <c r="D210" s="81">
        <v>0</v>
      </c>
      <c r="E210" s="81">
        <v>0</v>
      </c>
      <c r="F210" s="81">
        <v>0</v>
      </c>
    </row>
    <row r="211" spans="1:6" x14ac:dyDescent="0.25">
      <c r="A211" s="193" t="s">
        <v>623</v>
      </c>
      <c r="B211" s="81">
        <v>25.430000000000021</v>
      </c>
      <c r="C211" s="81">
        <v>590.7389000000004</v>
      </c>
      <c r="D211" s="81">
        <v>95.72</v>
      </c>
      <c r="E211" s="81">
        <v>2223.5755999999997</v>
      </c>
      <c r="F211" s="81">
        <v>7.9701211867948238</v>
      </c>
    </row>
    <row r="212" spans="1:6" x14ac:dyDescent="0.25">
      <c r="A212" s="193" t="s">
        <v>624</v>
      </c>
      <c r="B212" s="81">
        <v>41.00200000000001</v>
      </c>
      <c r="C212" s="81">
        <v>103.36059160771616</v>
      </c>
      <c r="D212" s="81">
        <v>146.71</v>
      </c>
      <c r="E212" s="81">
        <v>369.83640785249588</v>
      </c>
      <c r="F212" s="81">
        <v>8.3842955490423279</v>
      </c>
    </row>
    <row r="213" spans="1:6" x14ac:dyDescent="0.25">
      <c r="A213" s="193" t="s">
        <v>625</v>
      </c>
      <c r="B213" s="81">
        <v>5</v>
      </c>
      <c r="C213" s="81">
        <v>15.108333333333333</v>
      </c>
      <c r="D213" s="81">
        <v>22</v>
      </c>
      <c r="E213" s="81">
        <v>66.476666666666659</v>
      </c>
      <c r="F213" s="81">
        <v>6.8181818181818183</v>
      </c>
    </row>
    <row r="214" spans="1:6" x14ac:dyDescent="0.25">
      <c r="A214" s="193" t="s">
        <v>626</v>
      </c>
      <c r="B214" s="81">
        <v>0</v>
      </c>
      <c r="C214" s="81">
        <v>0</v>
      </c>
      <c r="D214" s="81">
        <v>0</v>
      </c>
      <c r="E214" s="81">
        <v>0</v>
      </c>
      <c r="F214" s="81">
        <v>0</v>
      </c>
    </row>
    <row r="215" spans="1:6" x14ac:dyDescent="0.25">
      <c r="A215" s="193" t="s">
        <v>627</v>
      </c>
      <c r="B215" s="81">
        <v>2.4999999999999147</v>
      </c>
      <c r="C215" s="81">
        <v>32.661067807131396</v>
      </c>
      <c r="D215" s="81">
        <v>155.46</v>
      </c>
      <c r="E215" s="81">
        <v>2030.9958405187278</v>
      </c>
      <c r="F215" s="81">
        <v>0.48243921265918849</v>
      </c>
    </row>
    <row r="216" spans="1:6" x14ac:dyDescent="0.25">
      <c r="A216" s="193" t="s">
        <v>628</v>
      </c>
      <c r="B216" s="81">
        <v>30.239999999999995</v>
      </c>
      <c r="C216" s="81">
        <v>929.99050730868407</v>
      </c>
      <c r="D216" s="81">
        <v>91.96</v>
      </c>
      <c r="E216" s="81">
        <v>2828.1060533104032</v>
      </c>
      <c r="F216" s="81">
        <v>9.8651587646802952</v>
      </c>
    </row>
    <row r="217" spans="1:6" x14ac:dyDescent="0.25">
      <c r="A217" s="193" t="s">
        <v>629</v>
      </c>
      <c r="B217" s="81">
        <v>0</v>
      </c>
      <c r="C217" s="81">
        <v>0</v>
      </c>
      <c r="D217" s="81">
        <v>0.5</v>
      </c>
      <c r="E217" s="81">
        <v>42.5</v>
      </c>
      <c r="F217" s="81">
        <v>0</v>
      </c>
    </row>
    <row r="218" spans="1:6" x14ac:dyDescent="0.25">
      <c r="A218" s="193" t="s">
        <v>630</v>
      </c>
      <c r="B218" s="81">
        <v>1</v>
      </c>
      <c r="C218" s="81">
        <v>104.5</v>
      </c>
      <c r="D218" s="81">
        <v>1</v>
      </c>
      <c r="E218" s="81">
        <v>104.5</v>
      </c>
      <c r="F218" s="81">
        <v>30</v>
      </c>
    </row>
    <row r="219" spans="1:6" x14ac:dyDescent="0.25">
      <c r="A219" s="193" t="s">
        <v>631</v>
      </c>
      <c r="B219" s="81">
        <v>0</v>
      </c>
      <c r="C219" s="81">
        <v>0</v>
      </c>
      <c r="D219" s="81">
        <v>1</v>
      </c>
      <c r="E219" s="81">
        <v>66</v>
      </c>
      <c r="F219" s="81">
        <v>0</v>
      </c>
    </row>
    <row r="220" spans="1:6" x14ac:dyDescent="0.25">
      <c r="A220" s="193" t="s">
        <v>632</v>
      </c>
      <c r="B220" s="81">
        <v>10</v>
      </c>
      <c r="C220" s="81">
        <v>25.011428571428574</v>
      </c>
      <c r="D220" s="81">
        <v>63</v>
      </c>
      <c r="E220" s="81">
        <v>157.572</v>
      </c>
      <c r="F220" s="81">
        <v>4.7619047619047628</v>
      </c>
    </row>
    <row r="221" spans="1:6" x14ac:dyDescent="0.25">
      <c r="A221" s="193" t="s">
        <v>633</v>
      </c>
      <c r="B221" s="81">
        <v>0</v>
      </c>
      <c r="C221" s="81">
        <v>0</v>
      </c>
      <c r="D221" s="81">
        <v>1</v>
      </c>
      <c r="E221" s="81">
        <v>84.9</v>
      </c>
      <c r="F221" s="81">
        <v>0</v>
      </c>
    </row>
    <row r="222" spans="1:6" x14ac:dyDescent="0.25">
      <c r="A222" s="193" t="s">
        <v>653</v>
      </c>
      <c r="B222" s="81">
        <v>4021.8189999999986</v>
      </c>
      <c r="C222" s="81">
        <v>19471.373718354676</v>
      </c>
      <c r="D222" s="81">
        <v>18266.899999999994</v>
      </c>
      <c r="E222" s="81">
        <v>73856.461087397853</v>
      </c>
      <c r="F222" s="81">
        <v>3248.6425953863159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4"/>
  <dimension ref="A1:V572"/>
  <sheetViews>
    <sheetView showGridLines="0" zoomScale="90" zoomScaleNormal="90" workbookViewId="0">
      <pane xSplit="2" ySplit="4" topLeftCell="E5" activePane="bottomRight" state="frozen"/>
      <selection pane="topRight" activeCell="C1" sqref="C1"/>
      <selection pane="bottomLeft" activeCell="A5" sqref="A5"/>
      <selection pane="bottomRight" activeCell="G5" sqref="G5"/>
    </sheetView>
  </sheetViews>
  <sheetFormatPr defaultColWidth="14.42578125" defaultRowHeight="15" customHeight="1" x14ac:dyDescent="0.25"/>
  <cols>
    <col min="1" max="1" width="28" customWidth="1"/>
    <col min="2" max="2" width="50.7109375" customWidth="1"/>
    <col min="3" max="3" width="18.85546875" bestFit="1" customWidth="1"/>
    <col min="4" max="5" width="16" customWidth="1"/>
    <col min="6" max="8" width="16" style="55" customWidth="1"/>
    <col min="9" max="11" width="16" customWidth="1"/>
    <col min="12" max="12" width="8" hidden="1" customWidth="1"/>
    <col min="13" max="14" width="8" customWidth="1"/>
    <col min="15" max="20" width="8" hidden="1" customWidth="1"/>
    <col min="21" max="21" width="8" customWidth="1"/>
    <col min="22" max="22" width="11.42578125" customWidth="1"/>
    <col min="23" max="26" width="8.7109375" customWidth="1"/>
  </cols>
  <sheetData>
    <row r="1" spans="1:22" ht="19.5" customHeight="1" thickBot="1" x14ac:dyDescent="0.3">
      <c r="A1" s="324" t="s">
        <v>68</v>
      </c>
      <c r="B1" s="325"/>
      <c r="C1" s="226"/>
      <c r="D1" s="226"/>
      <c r="E1" s="226"/>
      <c r="F1" s="226"/>
      <c r="G1" s="226"/>
      <c r="H1" s="226"/>
      <c r="I1" s="226"/>
      <c r="J1" s="226"/>
      <c r="K1" s="226"/>
      <c r="L1" s="227"/>
      <c r="M1" s="97"/>
      <c r="N1" s="17"/>
      <c r="O1" s="17"/>
      <c r="P1" s="17"/>
      <c r="Q1" s="17"/>
      <c r="R1" s="17"/>
      <c r="S1" s="17"/>
      <c r="T1" s="17"/>
      <c r="U1" s="136"/>
      <c r="V1" s="83"/>
    </row>
    <row r="2" spans="1:22" ht="19.5" customHeight="1" thickBot="1" x14ac:dyDescent="0.3">
      <c r="A2" s="326"/>
      <c r="B2" s="327"/>
      <c r="C2" s="231" t="s">
        <v>664</v>
      </c>
      <c r="F2"/>
      <c r="G2"/>
      <c r="H2"/>
      <c r="L2" s="228"/>
      <c r="N2" s="17"/>
      <c r="O2" s="17"/>
      <c r="P2" s="17"/>
      <c r="Q2" s="17"/>
      <c r="R2" s="17"/>
      <c r="S2" s="17"/>
      <c r="T2" s="17"/>
      <c r="U2" s="17"/>
      <c r="V2" s="83"/>
    </row>
    <row r="3" spans="1:22" ht="19.5" customHeight="1" thickBot="1" x14ac:dyDescent="0.3">
      <c r="A3" s="328"/>
      <c r="B3" s="329"/>
      <c r="C3" s="233">
        <f>'PAINEL MÊS'!C2</f>
        <v>45992</v>
      </c>
      <c r="D3" s="229"/>
      <c r="E3" s="229"/>
      <c r="F3" s="229"/>
      <c r="G3" s="229"/>
      <c r="H3" s="229"/>
      <c r="I3" s="229"/>
      <c r="J3" s="229"/>
      <c r="K3" s="229"/>
      <c r="L3" s="230"/>
      <c r="N3" s="17"/>
      <c r="O3" s="17"/>
      <c r="P3" s="17"/>
      <c r="Q3" s="17"/>
      <c r="R3" s="17"/>
      <c r="S3" s="17"/>
      <c r="T3" s="17"/>
      <c r="U3" s="17"/>
    </row>
    <row r="4" spans="1:22" ht="39" customHeight="1" x14ac:dyDescent="0.25">
      <c r="A4" s="18" t="s">
        <v>16</v>
      </c>
      <c r="B4" s="18" t="s">
        <v>69</v>
      </c>
      <c r="C4" s="232" t="s">
        <v>70</v>
      </c>
      <c r="D4" s="19" t="s">
        <v>71</v>
      </c>
      <c r="E4" s="19" t="s">
        <v>72</v>
      </c>
      <c r="F4" s="51" t="s">
        <v>73</v>
      </c>
      <c r="G4" s="51" t="s">
        <v>74</v>
      </c>
      <c r="H4" s="51" t="s">
        <v>75</v>
      </c>
      <c r="I4" s="19" t="s">
        <v>76</v>
      </c>
      <c r="J4" s="19" t="s">
        <v>77</v>
      </c>
      <c r="K4" s="19" t="s">
        <v>78</v>
      </c>
      <c r="L4" s="19" t="s">
        <v>79</v>
      </c>
      <c r="N4" s="17"/>
      <c r="O4" s="17"/>
      <c r="P4" s="17"/>
      <c r="Q4" s="17"/>
      <c r="R4" s="17"/>
      <c r="S4" s="17"/>
      <c r="T4" s="17"/>
      <c r="U4" s="17"/>
    </row>
    <row r="5" spans="1:22" ht="19.5" customHeight="1" x14ac:dyDescent="0.25">
      <c r="A5" s="7" t="str">
        <f>'PAINEL MÊS'!A7</f>
        <v>MTP</v>
      </c>
      <c r="B5" s="7" t="str">
        <f>'PAINEL MÊS'!B7</f>
        <v>COXÃO MOLE</v>
      </c>
      <c r="C5" s="20">
        <f>'PAINEL MÊS'!Q7</f>
        <v>12.3</v>
      </c>
      <c r="D5" s="21" t="str">
        <f>'PAINEL MÊS'!R7</f>
        <v>KG</v>
      </c>
      <c r="E5" s="20">
        <f ca="1">P5+(P5*F5)</f>
        <v>0</v>
      </c>
      <c r="F5" s="52"/>
      <c r="G5" s="53">
        <f ca="1">VLOOKUP(B5,Base!$Q$40:$AD$600,14,0)/4.34</f>
        <v>0</v>
      </c>
      <c r="H5" s="54"/>
      <c r="I5" s="20" t="str">
        <f t="shared" ref="I5:I253" ca="1" si="0">IF(E5=0," ",(IF(C5&lt;=E5,"SIM","NÃO")))</f>
        <v xml:space="preserve"> </v>
      </c>
      <c r="J5" s="22" t="str">
        <f t="shared" ref="J5:J253" ca="1" si="1">IF(I5=" "," ",TODAY()+R5)</f>
        <v xml:space="preserve"> </v>
      </c>
      <c r="K5" s="22" t="str">
        <f t="shared" ref="K5:K253" ca="1" si="2">IF(E5=0," ",(IF(J5&lt;TODAY(),"ATRASADO","EM TEMPO")))</f>
        <v xml:space="preserve"> </v>
      </c>
      <c r="L5" s="23">
        <f t="shared" ref="L5:L253" ca="1" si="3">IF(I5="SIM",((E5-C5)+E5),0)</f>
        <v>0</v>
      </c>
      <c r="N5" s="17"/>
      <c r="O5" s="17">
        <f t="shared" ref="O5:O253" ca="1" si="4">IFERROR((C5/(G5/30)-(H5*F5)),0)</f>
        <v>0</v>
      </c>
      <c r="P5" s="17">
        <f t="shared" ref="P5:P253" ca="1" si="5">(G5/7)*H5</f>
        <v>0</v>
      </c>
      <c r="Q5" s="17">
        <f t="shared" ref="Q5:Q253" ca="1" si="6">(G5/7)</f>
        <v>0</v>
      </c>
      <c r="R5" s="17">
        <f t="shared" ref="R5:R253" ca="1" si="7">IFERROR(((C5/Q5)-H5),0)</f>
        <v>0</v>
      </c>
      <c r="S5" s="17"/>
      <c r="T5" s="24">
        <f t="shared" ref="T5:T253" ca="1" si="8">C5-(E5+((G5/7)*H5))</f>
        <v>12.3</v>
      </c>
      <c r="U5" s="83"/>
      <c r="V5" s="83"/>
    </row>
    <row r="6" spans="1:22" ht="19.5" customHeight="1" x14ac:dyDescent="0.25">
      <c r="A6" s="7" t="str">
        <f>'PAINEL MÊS'!A8</f>
        <v>PROTEINA</v>
      </c>
      <c r="B6" s="7" t="str">
        <f>'PAINEL MÊS'!B8</f>
        <v>FILE MIGNON</v>
      </c>
      <c r="C6" s="20">
        <f>'PAINEL MÊS'!Q8</f>
        <v>15.4</v>
      </c>
      <c r="D6" s="21" t="str">
        <f>'PAINEL MÊS'!R8</f>
        <v>KG</v>
      </c>
      <c r="E6" s="20">
        <f t="shared" ref="E6:E66" ca="1" si="9">P6+(P6*F6)</f>
        <v>0</v>
      </c>
      <c r="F6" s="52"/>
      <c r="G6" s="53">
        <f ca="1">VLOOKUP(B6,Base!$Q$40:$AD$600,14,0)/4.34</f>
        <v>0</v>
      </c>
      <c r="H6" s="54"/>
      <c r="I6" s="20" t="str">
        <f t="shared" ca="1" si="0"/>
        <v xml:space="preserve"> </v>
      </c>
      <c r="J6" s="22" t="str">
        <f t="shared" ca="1" si="1"/>
        <v xml:space="preserve"> </v>
      </c>
      <c r="K6" s="22" t="str">
        <f t="shared" ca="1" si="2"/>
        <v xml:space="preserve"> </v>
      </c>
      <c r="L6" s="23">
        <f t="shared" ca="1" si="3"/>
        <v>0</v>
      </c>
      <c r="N6" s="17"/>
      <c r="O6" s="17">
        <f t="shared" ca="1" si="4"/>
        <v>0</v>
      </c>
      <c r="P6" s="17">
        <f t="shared" ca="1" si="5"/>
        <v>0</v>
      </c>
      <c r="Q6" s="17">
        <f t="shared" ca="1" si="6"/>
        <v>0</v>
      </c>
      <c r="R6" s="17">
        <f t="shared" ca="1" si="7"/>
        <v>0</v>
      </c>
      <c r="S6" s="17"/>
      <c r="T6" s="24">
        <f t="shared" ca="1" si="8"/>
        <v>15.4</v>
      </c>
      <c r="U6" s="17"/>
    </row>
    <row r="7" spans="1:22" ht="19.5" customHeight="1" x14ac:dyDescent="0.25">
      <c r="A7" s="7">
        <f>'PAINEL MÊS'!A9</f>
        <v>0</v>
      </c>
      <c r="B7" s="7">
        <f>'PAINEL MÊS'!B9</f>
        <v>0</v>
      </c>
      <c r="C7" s="20">
        <f>'PAINEL MÊS'!Q9</f>
        <v>0</v>
      </c>
      <c r="D7" s="21">
        <f>'PAINEL MÊS'!R9</f>
        <v>0</v>
      </c>
      <c r="E7" s="20">
        <f t="shared" ca="1" si="9"/>
        <v>0</v>
      </c>
      <c r="F7" s="52"/>
      <c r="G7" s="53">
        <f ca="1">VLOOKUP(B7,Base!$Q$40:$AD$600,14,0)/4.34</f>
        <v>0</v>
      </c>
      <c r="H7" s="54"/>
      <c r="I7" s="20" t="str">
        <f t="shared" ca="1" si="0"/>
        <v xml:space="preserve"> </v>
      </c>
      <c r="J7" s="22" t="str">
        <f t="shared" ca="1" si="1"/>
        <v xml:space="preserve"> </v>
      </c>
      <c r="K7" s="22" t="str">
        <f t="shared" ca="1" si="2"/>
        <v xml:space="preserve"> </v>
      </c>
      <c r="L7" s="23">
        <f t="shared" ca="1" si="3"/>
        <v>0</v>
      </c>
      <c r="N7" s="17"/>
      <c r="O7" s="17">
        <f t="shared" ca="1" si="4"/>
        <v>0</v>
      </c>
      <c r="P7" s="17">
        <f t="shared" ca="1" si="5"/>
        <v>0</v>
      </c>
      <c r="Q7" s="17">
        <f t="shared" ca="1" si="6"/>
        <v>0</v>
      </c>
      <c r="R7" s="17">
        <f t="shared" ca="1" si="7"/>
        <v>0</v>
      </c>
      <c r="S7" s="17"/>
      <c r="T7" s="24">
        <f t="shared" ca="1" si="8"/>
        <v>0</v>
      </c>
      <c r="U7" s="17"/>
    </row>
    <row r="8" spans="1:22" ht="19.5" customHeight="1" x14ac:dyDescent="0.25">
      <c r="A8" s="7">
        <f>'PAINEL MÊS'!A10</f>
        <v>0</v>
      </c>
      <c r="B8" s="7">
        <f>'PAINEL MÊS'!B10</f>
        <v>0</v>
      </c>
      <c r="C8" s="20">
        <f>'PAINEL MÊS'!Q10</f>
        <v>0</v>
      </c>
      <c r="D8" s="21">
        <f>'PAINEL MÊS'!R10</f>
        <v>0</v>
      </c>
      <c r="E8" s="20">
        <f t="shared" ca="1" si="9"/>
        <v>0</v>
      </c>
      <c r="F8" s="52"/>
      <c r="G8" s="53">
        <f ca="1">VLOOKUP(B8,Base!$Q$40:$AD$600,14,0)/4.34</f>
        <v>0</v>
      </c>
      <c r="H8" s="54">
        <v>2</v>
      </c>
      <c r="I8" s="20" t="str">
        <f t="shared" ca="1" si="0"/>
        <v xml:space="preserve"> </v>
      </c>
      <c r="J8" s="22" t="str">
        <f t="shared" ca="1" si="1"/>
        <v xml:space="preserve"> </v>
      </c>
      <c r="K8" s="22" t="str">
        <f t="shared" ca="1" si="2"/>
        <v xml:space="preserve"> </v>
      </c>
      <c r="L8" s="23">
        <f t="shared" ca="1" si="3"/>
        <v>0</v>
      </c>
      <c r="N8" s="17"/>
      <c r="O8" s="17">
        <f t="shared" ca="1" si="4"/>
        <v>0</v>
      </c>
      <c r="P8" s="17">
        <f t="shared" ca="1" si="5"/>
        <v>0</v>
      </c>
      <c r="Q8" s="17">
        <f t="shared" ca="1" si="6"/>
        <v>0</v>
      </c>
      <c r="R8" s="17">
        <f t="shared" ca="1" si="7"/>
        <v>0</v>
      </c>
      <c r="S8" s="17"/>
      <c r="T8" s="24">
        <f t="shared" ca="1" si="8"/>
        <v>0</v>
      </c>
      <c r="U8" s="17"/>
    </row>
    <row r="9" spans="1:22" ht="19.5" customHeight="1" x14ac:dyDescent="0.25">
      <c r="A9" s="7">
        <f>'PAINEL MÊS'!A11</f>
        <v>0</v>
      </c>
      <c r="B9" s="7">
        <f>'PAINEL MÊS'!B11</f>
        <v>0</v>
      </c>
      <c r="C9" s="20">
        <f>'PAINEL MÊS'!Q11</f>
        <v>0</v>
      </c>
      <c r="D9" s="21">
        <f>'PAINEL MÊS'!R11</f>
        <v>0</v>
      </c>
      <c r="E9" s="20">
        <f t="shared" ca="1" si="9"/>
        <v>0</v>
      </c>
      <c r="F9" s="52"/>
      <c r="G9" s="53">
        <f ca="1">VLOOKUP(B9,Base!$Q$40:$AD$600,14,0)/4.34</f>
        <v>0</v>
      </c>
      <c r="H9" s="54"/>
      <c r="I9" s="20" t="str">
        <f t="shared" ca="1" si="0"/>
        <v xml:space="preserve"> </v>
      </c>
      <c r="J9" s="22" t="str">
        <f t="shared" ca="1" si="1"/>
        <v xml:space="preserve"> </v>
      </c>
      <c r="K9" s="22" t="str">
        <f t="shared" ca="1" si="2"/>
        <v xml:space="preserve"> </v>
      </c>
      <c r="L9" s="23">
        <f t="shared" ca="1" si="3"/>
        <v>0</v>
      </c>
      <c r="N9" s="17"/>
      <c r="O9" s="17">
        <f t="shared" ca="1" si="4"/>
        <v>0</v>
      </c>
      <c r="P9" s="17">
        <f t="shared" ca="1" si="5"/>
        <v>0</v>
      </c>
      <c r="Q9" s="17">
        <f t="shared" ca="1" si="6"/>
        <v>0</v>
      </c>
      <c r="R9" s="17">
        <f t="shared" ca="1" si="7"/>
        <v>0</v>
      </c>
      <c r="S9" s="17"/>
      <c r="T9" s="24">
        <f t="shared" ca="1" si="8"/>
        <v>0</v>
      </c>
      <c r="U9" s="17"/>
    </row>
    <row r="10" spans="1:22" ht="19.5" customHeight="1" x14ac:dyDescent="0.25">
      <c r="A10" s="7">
        <f>'PAINEL MÊS'!A12</f>
        <v>0</v>
      </c>
      <c r="B10" s="7">
        <f>'PAINEL MÊS'!B12</f>
        <v>0</v>
      </c>
      <c r="C10" s="20">
        <f>'PAINEL MÊS'!Q12</f>
        <v>0</v>
      </c>
      <c r="D10" s="21">
        <f>'PAINEL MÊS'!R12</f>
        <v>0</v>
      </c>
      <c r="E10" s="20">
        <f t="shared" ca="1" si="9"/>
        <v>0</v>
      </c>
      <c r="F10" s="52"/>
      <c r="G10" s="53">
        <f ca="1">VLOOKUP(B10,Base!$Q$40:$AD$600,14,0)/4.34</f>
        <v>0</v>
      </c>
      <c r="H10" s="54"/>
      <c r="I10" s="20" t="str">
        <f t="shared" ca="1" si="0"/>
        <v xml:space="preserve"> </v>
      </c>
      <c r="J10" s="22" t="str">
        <f t="shared" ca="1" si="1"/>
        <v xml:space="preserve"> </v>
      </c>
      <c r="K10" s="22" t="str">
        <f t="shared" ca="1" si="2"/>
        <v xml:space="preserve"> </v>
      </c>
      <c r="L10" s="23">
        <f t="shared" ca="1" si="3"/>
        <v>0</v>
      </c>
      <c r="N10" s="17"/>
      <c r="O10" s="17">
        <f t="shared" ca="1" si="4"/>
        <v>0</v>
      </c>
      <c r="P10" s="17">
        <f t="shared" ca="1" si="5"/>
        <v>0</v>
      </c>
      <c r="Q10" s="17">
        <f t="shared" ca="1" si="6"/>
        <v>0</v>
      </c>
      <c r="R10" s="17">
        <f t="shared" ca="1" si="7"/>
        <v>0</v>
      </c>
      <c r="S10" s="17"/>
      <c r="T10" s="24">
        <f t="shared" ca="1" si="8"/>
        <v>0</v>
      </c>
      <c r="U10" s="17"/>
    </row>
    <row r="11" spans="1:22" ht="19.5" customHeight="1" x14ac:dyDescent="0.25">
      <c r="A11" s="7">
        <f>'PAINEL MÊS'!A13</f>
        <v>0</v>
      </c>
      <c r="B11" s="7">
        <f>'PAINEL MÊS'!B13</f>
        <v>0</v>
      </c>
      <c r="C11" s="20">
        <f>'PAINEL MÊS'!Q13</f>
        <v>0</v>
      </c>
      <c r="D11" s="21">
        <f>'PAINEL MÊS'!R13</f>
        <v>0</v>
      </c>
      <c r="E11" s="20">
        <f t="shared" ca="1" si="9"/>
        <v>0</v>
      </c>
      <c r="F11" s="52"/>
      <c r="G11" s="53">
        <f ca="1">VLOOKUP(B11,Base!$Q$40:$AD$600,14,0)/4.34</f>
        <v>0</v>
      </c>
      <c r="H11" s="54"/>
      <c r="I11" s="20" t="str">
        <f t="shared" ca="1" si="0"/>
        <v xml:space="preserve"> </v>
      </c>
      <c r="J11" s="22" t="str">
        <f t="shared" ca="1" si="1"/>
        <v xml:space="preserve"> </v>
      </c>
      <c r="K11" s="22" t="str">
        <f t="shared" ca="1" si="2"/>
        <v xml:space="preserve"> </v>
      </c>
      <c r="L11" s="23">
        <f t="shared" ca="1" si="3"/>
        <v>0</v>
      </c>
      <c r="N11" s="17"/>
      <c r="O11" s="17">
        <f t="shared" ca="1" si="4"/>
        <v>0</v>
      </c>
      <c r="P11" s="17">
        <f t="shared" ca="1" si="5"/>
        <v>0</v>
      </c>
      <c r="Q11" s="17">
        <f t="shared" ca="1" si="6"/>
        <v>0</v>
      </c>
      <c r="R11" s="17">
        <f t="shared" ca="1" si="7"/>
        <v>0</v>
      </c>
      <c r="S11" s="17"/>
      <c r="T11" s="24">
        <f t="shared" ca="1" si="8"/>
        <v>0</v>
      </c>
      <c r="U11" s="17"/>
    </row>
    <row r="12" spans="1:22" ht="19.5" customHeight="1" x14ac:dyDescent="0.25">
      <c r="A12" s="7">
        <f>'PAINEL MÊS'!A14</f>
        <v>0</v>
      </c>
      <c r="B12" s="7">
        <f>'PAINEL MÊS'!B14</f>
        <v>0</v>
      </c>
      <c r="C12" s="20">
        <f>'PAINEL MÊS'!Q14</f>
        <v>0</v>
      </c>
      <c r="D12" s="21">
        <f>'PAINEL MÊS'!R14</f>
        <v>0</v>
      </c>
      <c r="E12" s="20">
        <f t="shared" ca="1" si="9"/>
        <v>0</v>
      </c>
      <c r="F12" s="52"/>
      <c r="G12" s="53">
        <f ca="1">VLOOKUP(B12,Base!$Q$40:$AD$600,14,0)/4.34</f>
        <v>0</v>
      </c>
      <c r="H12" s="54"/>
      <c r="I12" s="20" t="str">
        <f t="shared" ca="1" si="0"/>
        <v xml:space="preserve"> </v>
      </c>
      <c r="J12" s="22" t="str">
        <f t="shared" ca="1" si="1"/>
        <v xml:space="preserve"> </v>
      </c>
      <c r="K12" s="22" t="str">
        <f t="shared" ca="1" si="2"/>
        <v xml:space="preserve"> </v>
      </c>
      <c r="L12" s="23">
        <f t="shared" ca="1" si="3"/>
        <v>0</v>
      </c>
      <c r="N12" s="17"/>
      <c r="O12" s="17">
        <f t="shared" ca="1" si="4"/>
        <v>0</v>
      </c>
      <c r="P12" s="17">
        <f t="shared" ca="1" si="5"/>
        <v>0</v>
      </c>
      <c r="Q12" s="17">
        <f t="shared" ca="1" si="6"/>
        <v>0</v>
      </c>
      <c r="R12" s="17">
        <f t="shared" ca="1" si="7"/>
        <v>0</v>
      </c>
      <c r="S12" s="17"/>
      <c r="T12" s="24">
        <f t="shared" ca="1" si="8"/>
        <v>0</v>
      </c>
      <c r="U12" s="17"/>
    </row>
    <row r="13" spans="1:22" ht="19.5" customHeight="1" x14ac:dyDescent="0.25">
      <c r="A13" s="7">
        <f>'PAINEL MÊS'!A15</f>
        <v>0</v>
      </c>
      <c r="B13" s="7">
        <f>'PAINEL MÊS'!B15</f>
        <v>0</v>
      </c>
      <c r="C13" s="20">
        <f>'PAINEL MÊS'!Q15</f>
        <v>0</v>
      </c>
      <c r="D13" s="21">
        <f>'PAINEL MÊS'!R15</f>
        <v>0</v>
      </c>
      <c r="E13" s="20">
        <f t="shared" ca="1" si="9"/>
        <v>0</v>
      </c>
      <c r="F13" s="52"/>
      <c r="G13" s="53">
        <f ca="1">VLOOKUP(B13,Base!$Q$40:$AD$600,14,0)/4.34</f>
        <v>0</v>
      </c>
      <c r="H13" s="54"/>
      <c r="I13" s="20" t="str">
        <f t="shared" ca="1" si="0"/>
        <v xml:space="preserve"> </v>
      </c>
      <c r="J13" s="22" t="str">
        <f t="shared" ca="1" si="1"/>
        <v xml:space="preserve"> </v>
      </c>
      <c r="K13" s="22" t="str">
        <f t="shared" ca="1" si="2"/>
        <v xml:space="preserve"> </v>
      </c>
      <c r="L13" s="23">
        <f t="shared" ca="1" si="3"/>
        <v>0</v>
      </c>
      <c r="N13" s="17"/>
      <c r="O13" s="17">
        <f t="shared" ca="1" si="4"/>
        <v>0</v>
      </c>
      <c r="P13" s="17">
        <f t="shared" ca="1" si="5"/>
        <v>0</v>
      </c>
      <c r="Q13" s="17">
        <f t="shared" ca="1" si="6"/>
        <v>0</v>
      </c>
      <c r="R13" s="17">
        <f t="shared" ca="1" si="7"/>
        <v>0</v>
      </c>
      <c r="S13" s="17"/>
      <c r="T13" s="24">
        <f t="shared" ca="1" si="8"/>
        <v>0</v>
      </c>
      <c r="U13" s="17"/>
    </row>
    <row r="14" spans="1:22" ht="19.5" customHeight="1" x14ac:dyDescent="0.25">
      <c r="A14" s="7">
        <f>'PAINEL MÊS'!A16</f>
        <v>0</v>
      </c>
      <c r="B14" s="7">
        <f>'PAINEL MÊS'!B16</f>
        <v>0</v>
      </c>
      <c r="C14" s="20">
        <f>'PAINEL MÊS'!Q16</f>
        <v>0</v>
      </c>
      <c r="D14" s="21">
        <f>'PAINEL MÊS'!R16</f>
        <v>0</v>
      </c>
      <c r="E14" s="20">
        <f t="shared" ca="1" si="9"/>
        <v>0</v>
      </c>
      <c r="F14" s="52"/>
      <c r="G14" s="53">
        <f ca="1">VLOOKUP(B14,Base!$Q$40:$AD$600,14,0)/4.34</f>
        <v>0</v>
      </c>
      <c r="H14" s="54"/>
      <c r="I14" s="20" t="str">
        <f t="shared" ca="1" si="0"/>
        <v xml:space="preserve"> </v>
      </c>
      <c r="J14" s="22" t="str">
        <f t="shared" ca="1" si="1"/>
        <v xml:space="preserve"> </v>
      </c>
      <c r="K14" s="22" t="str">
        <f t="shared" ca="1" si="2"/>
        <v xml:space="preserve"> </v>
      </c>
      <c r="L14" s="23">
        <f t="shared" ca="1" si="3"/>
        <v>0</v>
      </c>
      <c r="N14" s="17"/>
      <c r="O14" s="17">
        <f t="shared" ca="1" si="4"/>
        <v>0</v>
      </c>
      <c r="P14" s="17">
        <f t="shared" ca="1" si="5"/>
        <v>0</v>
      </c>
      <c r="Q14" s="17">
        <f t="shared" ca="1" si="6"/>
        <v>0</v>
      </c>
      <c r="R14" s="17">
        <f t="shared" ca="1" si="7"/>
        <v>0</v>
      </c>
      <c r="S14" s="17"/>
      <c r="T14" s="24">
        <f t="shared" ca="1" si="8"/>
        <v>0</v>
      </c>
      <c r="U14" s="17"/>
    </row>
    <row r="15" spans="1:22" ht="19.5" customHeight="1" x14ac:dyDescent="0.25">
      <c r="A15" s="7">
        <f>'PAINEL MÊS'!A17</f>
        <v>0</v>
      </c>
      <c r="B15" s="7">
        <f>'PAINEL MÊS'!B17</f>
        <v>0</v>
      </c>
      <c r="C15" s="20">
        <f>'PAINEL MÊS'!Q17</f>
        <v>0</v>
      </c>
      <c r="D15" s="21">
        <f>'PAINEL MÊS'!R17</f>
        <v>0</v>
      </c>
      <c r="E15" s="20">
        <f t="shared" ca="1" si="9"/>
        <v>0</v>
      </c>
      <c r="F15" s="52"/>
      <c r="G15" s="53">
        <f ca="1">VLOOKUP(B15,Base!$Q$40:$AD$600,14,0)/4.34</f>
        <v>0</v>
      </c>
      <c r="H15" s="54">
        <v>3</v>
      </c>
      <c r="I15" s="20" t="str">
        <f t="shared" ca="1" si="0"/>
        <v xml:space="preserve"> </v>
      </c>
      <c r="J15" s="22" t="str">
        <f t="shared" ca="1" si="1"/>
        <v xml:space="preserve"> </v>
      </c>
      <c r="K15" s="22" t="str">
        <f t="shared" ca="1" si="2"/>
        <v xml:space="preserve"> </v>
      </c>
      <c r="L15" s="23">
        <f t="shared" ca="1" si="3"/>
        <v>0</v>
      </c>
      <c r="N15" s="17"/>
      <c r="O15" s="17">
        <f t="shared" ca="1" si="4"/>
        <v>0</v>
      </c>
      <c r="P15" s="17">
        <f ca="1">(G15/7)*H15</f>
        <v>0</v>
      </c>
      <c r="Q15" s="17">
        <f t="shared" ca="1" si="6"/>
        <v>0</v>
      </c>
      <c r="R15" s="17">
        <f t="shared" ca="1" si="7"/>
        <v>0</v>
      </c>
      <c r="S15" s="17"/>
      <c r="T15" s="24">
        <f ca="1">C15-(E15+((G15/7)*H15))</f>
        <v>0</v>
      </c>
      <c r="U15" s="17"/>
    </row>
    <row r="16" spans="1:22" ht="19.5" customHeight="1" x14ac:dyDescent="0.25">
      <c r="A16" s="7">
        <f>'PAINEL MÊS'!A18</f>
        <v>0</v>
      </c>
      <c r="B16" s="7">
        <f>'PAINEL MÊS'!B18</f>
        <v>0</v>
      </c>
      <c r="C16" s="20">
        <f>'PAINEL MÊS'!Q18</f>
        <v>0</v>
      </c>
      <c r="D16" s="21">
        <f>'PAINEL MÊS'!R18</f>
        <v>0</v>
      </c>
      <c r="E16" s="20">
        <f t="shared" ca="1" si="9"/>
        <v>0</v>
      </c>
      <c r="F16" s="52"/>
      <c r="G16" s="53">
        <f ca="1">VLOOKUP(B16,Base!$Q$40:$AD$600,14,0)/4.34</f>
        <v>0</v>
      </c>
      <c r="H16" s="54"/>
      <c r="I16" s="20" t="str">
        <f t="shared" ca="1" si="0"/>
        <v xml:space="preserve"> </v>
      </c>
      <c r="J16" s="22" t="str">
        <f t="shared" ca="1" si="1"/>
        <v xml:space="preserve"> </v>
      </c>
      <c r="K16" s="22" t="str">
        <f t="shared" ca="1" si="2"/>
        <v xml:space="preserve"> </v>
      </c>
      <c r="L16" s="23">
        <f t="shared" ca="1" si="3"/>
        <v>0</v>
      </c>
      <c r="N16" s="17"/>
      <c r="O16" s="17">
        <f t="shared" ca="1" si="4"/>
        <v>0</v>
      </c>
      <c r="P16" s="17">
        <f t="shared" ca="1" si="5"/>
        <v>0</v>
      </c>
      <c r="Q16" s="17">
        <f t="shared" ca="1" si="6"/>
        <v>0</v>
      </c>
      <c r="R16" s="17">
        <f t="shared" ca="1" si="7"/>
        <v>0</v>
      </c>
      <c r="S16" s="17"/>
      <c r="T16" s="24">
        <f t="shared" ca="1" si="8"/>
        <v>0</v>
      </c>
      <c r="U16" s="17"/>
    </row>
    <row r="17" spans="1:21" ht="19.5" customHeight="1" x14ac:dyDescent="0.25">
      <c r="A17" s="7">
        <f>'PAINEL MÊS'!A19</f>
        <v>0</v>
      </c>
      <c r="B17" s="7">
        <f>'PAINEL MÊS'!B19</f>
        <v>0</v>
      </c>
      <c r="C17" s="20">
        <f>'PAINEL MÊS'!Q19</f>
        <v>0</v>
      </c>
      <c r="D17" s="21">
        <f>'PAINEL MÊS'!R19</f>
        <v>0</v>
      </c>
      <c r="E17" s="20">
        <f t="shared" ca="1" si="9"/>
        <v>0</v>
      </c>
      <c r="F17" s="52"/>
      <c r="G17" s="53">
        <f ca="1">VLOOKUP(B17,Base!$Q$40:$AD$600,14,0)/4.34</f>
        <v>0</v>
      </c>
      <c r="H17" s="54">
        <v>2</v>
      </c>
      <c r="I17" s="20" t="str">
        <f t="shared" ca="1" si="0"/>
        <v xml:space="preserve"> </v>
      </c>
      <c r="J17" s="22" t="str">
        <f t="shared" ca="1" si="1"/>
        <v xml:space="preserve"> </v>
      </c>
      <c r="K17" s="22" t="str">
        <f t="shared" ca="1" si="2"/>
        <v xml:space="preserve"> </v>
      </c>
      <c r="L17" s="23">
        <f t="shared" ca="1" si="3"/>
        <v>0</v>
      </c>
      <c r="N17" s="17"/>
      <c r="O17" s="17">
        <f t="shared" ca="1" si="4"/>
        <v>0</v>
      </c>
      <c r="P17" s="17">
        <f t="shared" ca="1" si="5"/>
        <v>0</v>
      </c>
      <c r="Q17" s="17">
        <f t="shared" ca="1" si="6"/>
        <v>0</v>
      </c>
      <c r="R17" s="17">
        <f t="shared" ca="1" si="7"/>
        <v>0</v>
      </c>
      <c r="S17" s="17"/>
      <c r="T17" s="24">
        <f t="shared" ca="1" si="8"/>
        <v>0</v>
      </c>
      <c r="U17" s="17"/>
    </row>
    <row r="18" spans="1:21" ht="19.5" customHeight="1" x14ac:dyDescent="0.25">
      <c r="A18" s="7">
        <f>'PAINEL MÊS'!A20</f>
        <v>0</v>
      </c>
      <c r="B18" s="7">
        <f>'PAINEL MÊS'!B20</f>
        <v>0</v>
      </c>
      <c r="C18" s="20">
        <f>'PAINEL MÊS'!Q20</f>
        <v>0</v>
      </c>
      <c r="D18" s="21">
        <f>'PAINEL MÊS'!R20</f>
        <v>0</v>
      </c>
      <c r="E18" s="20">
        <f t="shared" ca="1" si="9"/>
        <v>0</v>
      </c>
      <c r="F18" s="52"/>
      <c r="G18" s="53">
        <f ca="1">VLOOKUP(B18,Base!$Q$40:$AD$600,14,0)/4.34</f>
        <v>0</v>
      </c>
      <c r="H18" s="54"/>
      <c r="I18" s="20" t="str">
        <f t="shared" ca="1" si="0"/>
        <v xml:space="preserve"> </v>
      </c>
      <c r="J18" s="22" t="str">
        <f t="shared" ca="1" si="1"/>
        <v xml:space="preserve"> </v>
      </c>
      <c r="K18" s="22" t="str">
        <f t="shared" ca="1" si="2"/>
        <v xml:space="preserve"> </v>
      </c>
      <c r="L18" s="23">
        <f t="shared" ca="1" si="3"/>
        <v>0</v>
      </c>
      <c r="N18" s="17"/>
      <c r="O18" s="17">
        <f t="shared" ca="1" si="4"/>
        <v>0</v>
      </c>
      <c r="P18" s="17">
        <f t="shared" ca="1" si="5"/>
        <v>0</v>
      </c>
      <c r="Q18" s="17">
        <f t="shared" ca="1" si="6"/>
        <v>0</v>
      </c>
      <c r="R18" s="17">
        <f t="shared" ca="1" si="7"/>
        <v>0</v>
      </c>
      <c r="S18" s="17"/>
      <c r="T18" s="24">
        <f t="shared" ca="1" si="8"/>
        <v>0</v>
      </c>
      <c r="U18" s="17"/>
    </row>
    <row r="19" spans="1:21" ht="19.5" customHeight="1" x14ac:dyDescent="0.25">
      <c r="A19" s="7">
        <f>'PAINEL MÊS'!A21</f>
        <v>0</v>
      </c>
      <c r="B19" s="7">
        <f>'PAINEL MÊS'!B21</f>
        <v>0</v>
      </c>
      <c r="C19" s="20">
        <f>'PAINEL MÊS'!Q21</f>
        <v>0</v>
      </c>
      <c r="D19" s="21">
        <f>'PAINEL MÊS'!R21</f>
        <v>0</v>
      </c>
      <c r="E19" s="20">
        <f t="shared" ca="1" si="9"/>
        <v>0</v>
      </c>
      <c r="F19" s="52"/>
      <c r="G19" s="53">
        <f ca="1">VLOOKUP(B19,Base!$Q$40:$AD$600,14,0)/4.34</f>
        <v>0</v>
      </c>
      <c r="H19" s="54"/>
      <c r="I19" s="20" t="str">
        <f t="shared" ca="1" si="0"/>
        <v xml:space="preserve"> </v>
      </c>
      <c r="J19" s="22" t="str">
        <f t="shared" ca="1" si="1"/>
        <v xml:space="preserve"> </v>
      </c>
      <c r="K19" s="22" t="str">
        <f t="shared" ca="1" si="2"/>
        <v xml:space="preserve"> </v>
      </c>
      <c r="L19" s="23">
        <f t="shared" ca="1" si="3"/>
        <v>0</v>
      </c>
      <c r="N19" s="17"/>
      <c r="O19" s="17">
        <f t="shared" ca="1" si="4"/>
        <v>0</v>
      </c>
      <c r="P19" s="17">
        <f t="shared" ca="1" si="5"/>
        <v>0</v>
      </c>
      <c r="Q19" s="17">
        <f t="shared" ca="1" si="6"/>
        <v>0</v>
      </c>
      <c r="R19" s="17">
        <f t="shared" ca="1" si="7"/>
        <v>0</v>
      </c>
      <c r="S19" s="17"/>
      <c r="T19" s="24">
        <f t="shared" ca="1" si="8"/>
        <v>0</v>
      </c>
      <c r="U19" s="17"/>
    </row>
    <row r="20" spans="1:21" ht="19.5" customHeight="1" x14ac:dyDescent="0.25">
      <c r="A20" s="7">
        <f>'PAINEL MÊS'!A22</f>
        <v>0</v>
      </c>
      <c r="B20" s="7">
        <f>'PAINEL MÊS'!B22</f>
        <v>0</v>
      </c>
      <c r="C20" s="20">
        <f>'PAINEL MÊS'!Q22</f>
        <v>0</v>
      </c>
      <c r="D20" s="21">
        <f>'PAINEL MÊS'!R22</f>
        <v>0</v>
      </c>
      <c r="E20" s="20">
        <f t="shared" ca="1" si="9"/>
        <v>0</v>
      </c>
      <c r="F20" s="52"/>
      <c r="G20" s="53">
        <f ca="1">VLOOKUP(B20,Base!$Q$40:$AD$600,14,0)/4.34</f>
        <v>0</v>
      </c>
      <c r="H20" s="54"/>
      <c r="I20" s="20" t="str">
        <f t="shared" ca="1" si="0"/>
        <v xml:space="preserve"> </v>
      </c>
      <c r="J20" s="22" t="str">
        <f t="shared" ca="1" si="1"/>
        <v xml:space="preserve"> </v>
      </c>
      <c r="K20" s="22" t="str">
        <f t="shared" ca="1" si="2"/>
        <v xml:space="preserve"> </v>
      </c>
      <c r="L20" s="23">
        <f t="shared" ca="1" si="3"/>
        <v>0</v>
      </c>
      <c r="N20" s="17"/>
      <c r="O20" s="17">
        <f t="shared" ca="1" si="4"/>
        <v>0</v>
      </c>
      <c r="P20" s="17">
        <f t="shared" ca="1" si="5"/>
        <v>0</v>
      </c>
      <c r="Q20" s="17">
        <f t="shared" ca="1" si="6"/>
        <v>0</v>
      </c>
      <c r="R20" s="17">
        <f t="shared" ca="1" si="7"/>
        <v>0</v>
      </c>
      <c r="S20" s="17"/>
      <c r="T20" s="24">
        <f t="shared" ca="1" si="8"/>
        <v>0</v>
      </c>
      <c r="U20" s="17"/>
    </row>
    <row r="21" spans="1:21" ht="19.5" customHeight="1" x14ac:dyDescent="0.25">
      <c r="A21" s="7">
        <f>'PAINEL MÊS'!A23</f>
        <v>0</v>
      </c>
      <c r="B21" s="7">
        <f>'PAINEL MÊS'!B23</f>
        <v>0</v>
      </c>
      <c r="C21" s="20">
        <f>'PAINEL MÊS'!Q23</f>
        <v>0</v>
      </c>
      <c r="D21" s="21">
        <f>'PAINEL MÊS'!R23</f>
        <v>0</v>
      </c>
      <c r="E21" s="20">
        <f t="shared" ca="1" si="9"/>
        <v>0</v>
      </c>
      <c r="F21" s="52"/>
      <c r="G21" s="53">
        <f ca="1">VLOOKUP(B21,Base!$Q$40:$AD$600,14,0)/4.34</f>
        <v>0</v>
      </c>
      <c r="H21" s="54"/>
      <c r="I21" s="20" t="str">
        <f t="shared" ca="1" si="0"/>
        <v xml:space="preserve"> </v>
      </c>
      <c r="J21" s="22" t="str">
        <f t="shared" ca="1" si="1"/>
        <v xml:space="preserve"> </v>
      </c>
      <c r="K21" s="22" t="str">
        <f t="shared" ca="1" si="2"/>
        <v xml:space="preserve"> </v>
      </c>
      <c r="L21" s="23">
        <f t="shared" ca="1" si="3"/>
        <v>0</v>
      </c>
      <c r="N21" s="17"/>
      <c r="O21" s="17">
        <f t="shared" ca="1" si="4"/>
        <v>0</v>
      </c>
      <c r="P21" s="17">
        <f t="shared" ca="1" si="5"/>
        <v>0</v>
      </c>
      <c r="Q21" s="17">
        <f t="shared" ca="1" si="6"/>
        <v>0</v>
      </c>
      <c r="R21" s="17">
        <f t="shared" ca="1" si="7"/>
        <v>0</v>
      </c>
      <c r="S21" s="17"/>
      <c r="T21" s="24">
        <f t="shared" ca="1" si="8"/>
        <v>0</v>
      </c>
      <c r="U21" s="17"/>
    </row>
    <row r="22" spans="1:21" ht="19.5" customHeight="1" x14ac:dyDescent="0.25">
      <c r="A22" s="7">
        <f>'PAINEL MÊS'!A24</f>
        <v>0</v>
      </c>
      <c r="B22" s="7">
        <f>'PAINEL MÊS'!B24</f>
        <v>0</v>
      </c>
      <c r="C22" s="20">
        <f>'PAINEL MÊS'!Q24</f>
        <v>0</v>
      </c>
      <c r="D22" s="21">
        <f>'PAINEL MÊS'!R24</f>
        <v>0</v>
      </c>
      <c r="E22" s="20">
        <f t="shared" ca="1" si="9"/>
        <v>0</v>
      </c>
      <c r="F22" s="52"/>
      <c r="G22" s="53">
        <f ca="1">VLOOKUP(B22,Base!$Q$40:$AD$600,14,0)/4.34</f>
        <v>0</v>
      </c>
      <c r="H22" s="54"/>
      <c r="I22" s="20" t="str">
        <f t="shared" ca="1" si="0"/>
        <v xml:space="preserve"> </v>
      </c>
      <c r="J22" s="22" t="str">
        <f t="shared" ca="1" si="1"/>
        <v xml:space="preserve"> </v>
      </c>
      <c r="K22" s="22" t="str">
        <f t="shared" ca="1" si="2"/>
        <v xml:space="preserve"> </v>
      </c>
      <c r="L22" s="23">
        <f t="shared" ca="1" si="3"/>
        <v>0</v>
      </c>
      <c r="N22" s="17"/>
      <c r="O22" s="17">
        <f t="shared" ca="1" si="4"/>
        <v>0</v>
      </c>
      <c r="P22" s="17">
        <f t="shared" ca="1" si="5"/>
        <v>0</v>
      </c>
      <c r="Q22" s="17">
        <f t="shared" ca="1" si="6"/>
        <v>0</v>
      </c>
      <c r="R22" s="17">
        <f t="shared" ca="1" si="7"/>
        <v>0</v>
      </c>
      <c r="S22" s="17"/>
      <c r="T22" s="24">
        <f t="shared" ca="1" si="8"/>
        <v>0</v>
      </c>
      <c r="U22" s="17"/>
    </row>
    <row r="23" spans="1:21" ht="19.5" customHeight="1" x14ac:dyDescent="0.25">
      <c r="A23" s="7">
        <f>'PAINEL MÊS'!A25</f>
        <v>0</v>
      </c>
      <c r="B23" s="7">
        <f>'PAINEL MÊS'!B25</f>
        <v>0</v>
      </c>
      <c r="C23" s="20">
        <f>'PAINEL MÊS'!Q25</f>
        <v>0</v>
      </c>
      <c r="D23" s="21">
        <f>'PAINEL MÊS'!R25</f>
        <v>0</v>
      </c>
      <c r="E23" s="20">
        <f t="shared" ca="1" si="9"/>
        <v>0</v>
      </c>
      <c r="F23" s="52"/>
      <c r="G23" s="53">
        <f ca="1">VLOOKUP(B23,Base!$Q$40:$AD$600,14,0)/4.34</f>
        <v>0</v>
      </c>
      <c r="H23" s="54"/>
      <c r="I23" s="20" t="str">
        <f t="shared" ca="1" si="0"/>
        <v xml:space="preserve"> </v>
      </c>
      <c r="J23" s="22" t="str">
        <f t="shared" ca="1" si="1"/>
        <v xml:space="preserve"> </v>
      </c>
      <c r="K23" s="22" t="str">
        <f t="shared" ca="1" si="2"/>
        <v xml:space="preserve"> </v>
      </c>
      <c r="L23" s="23">
        <f t="shared" ca="1" si="3"/>
        <v>0</v>
      </c>
      <c r="N23" s="17"/>
      <c r="O23" s="17">
        <f t="shared" ca="1" si="4"/>
        <v>0</v>
      </c>
      <c r="P23" s="17">
        <f t="shared" ca="1" si="5"/>
        <v>0</v>
      </c>
      <c r="Q23" s="17">
        <f t="shared" ca="1" si="6"/>
        <v>0</v>
      </c>
      <c r="R23" s="17">
        <f t="shared" ca="1" si="7"/>
        <v>0</v>
      </c>
      <c r="S23" s="17"/>
      <c r="T23" s="24">
        <f t="shared" ca="1" si="8"/>
        <v>0</v>
      </c>
      <c r="U23" s="17"/>
    </row>
    <row r="24" spans="1:21" ht="19.5" customHeight="1" x14ac:dyDescent="0.25">
      <c r="A24" s="7">
        <f>'PAINEL MÊS'!A26</f>
        <v>0</v>
      </c>
      <c r="B24" s="7">
        <f>'PAINEL MÊS'!B26</f>
        <v>0</v>
      </c>
      <c r="C24" s="20">
        <f>'PAINEL MÊS'!Q26</f>
        <v>0</v>
      </c>
      <c r="D24" s="21">
        <f>'PAINEL MÊS'!R26</f>
        <v>0</v>
      </c>
      <c r="E24" s="20">
        <f t="shared" ca="1" si="9"/>
        <v>0</v>
      </c>
      <c r="F24" s="52"/>
      <c r="G24" s="53">
        <f ca="1">VLOOKUP(B24,Base!$Q$40:$AD$600,14,0)/4.34</f>
        <v>0</v>
      </c>
      <c r="H24" s="54"/>
      <c r="I24" s="20" t="str">
        <f t="shared" ca="1" si="0"/>
        <v xml:space="preserve"> </v>
      </c>
      <c r="J24" s="22" t="str">
        <f t="shared" ca="1" si="1"/>
        <v xml:space="preserve"> </v>
      </c>
      <c r="K24" s="22" t="str">
        <f t="shared" ca="1" si="2"/>
        <v xml:space="preserve"> </v>
      </c>
      <c r="L24" s="23">
        <f t="shared" ca="1" si="3"/>
        <v>0</v>
      </c>
      <c r="N24" s="17"/>
      <c r="O24" s="17">
        <f t="shared" ca="1" si="4"/>
        <v>0</v>
      </c>
      <c r="P24" s="17">
        <f t="shared" ca="1" si="5"/>
        <v>0</v>
      </c>
      <c r="Q24" s="17">
        <f t="shared" ca="1" si="6"/>
        <v>0</v>
      </c>
      <c r="R24" s="17">
        <f t="shared" ca="1" si="7"/>
        <v>0</v>
      </c>
      <c r="S24" s="17"/>
      <c r="T24" s="24">
        <f t="shared" ca="1" si="8"/>
        <v>0</v>
      </c>
      <c r="U24" s="17"/>
    </row>
    <row r="25" spans="1:21" ht="19.5" customHeight="1" x14ac:dyDescent="0.25">
      <c r="A25" s="7">
        <f>'PAINEL MÊS'!A27</f>
        <v>0</v>
      </c>
      <c r="B25" s="7">
        <f>'PAINEL MÊS'!B27</f>
        <v>0</v>
      </c>
      <c r="C25" s="20">
        <f>'PAINEL MÊS'!Q27</f>
        <v>0</v>
      </c>
      <c r="D25" s="21">
        <f>'PAINEL MÊS'!R27</f>
        <v>0</v>
      </c>
      <c r="E25" s="20">
        <f t="shared" ca="1" si="9"/>
        <v>0</v>
      </c>
      <c r="F25" s="52"/>
      <c r="G25" s="53">
        <f ca="1">VLOOKUP(B25,Base!$Q$40:$AD$600,14,0)/4.34</f>
        <v>0</v>
      </c>
      <c r="H25" s="54"/>
      <c r="I25" s="20" t="str">
        <f t="shared" ca="1" si="0"/>
        <v xml:space="preserve"> </v>
      </c>
      <c r="J25" s="22" t="str">
        <f t="shared" ca="1" si="1"/>
        <v xml:space="preserve"> </v>
      </c>
      <c r="K25" s="22" t="str">
        <f t="shared" ca="1" si="2"/>
        <v xml:space="preserve"> </v>
      </c>
      <c r="L25" s="23">
        <f t="shared" ca="1" si="3"/>
        <v>0</v>
      </c>
      <c r="N25" s="17"/>
      <c r="O25" s="17">
        <f t="shared" ca="1" si="4"/>
        <v>0</v>
      </c>
      <c r="P25" s="17">
        <f t="shared" ca="1" si="5"/>
        <v>0</v>
      </c>
      <c r="Q25" s="17">
        <f t="shared" ca="1" si="6"/>
        <v>0</v>
      </c>
      <c r="R25" s="17">
        <f t="shared" ca="1" si="7"/>
        <v>0</v>
      </c>
      <c r="S25" s="17"/>
      <c r="T25" s="24">
        <f t="shared" ca="1" si="8"/>
        <v>0</v>
      </c>
      <c r="U25" s="17"/>
    </row>
    <row r="26" spans="1:21" ht="19.5" customHeight="1" x14ac:dyDescent="0.25">
      <c r="A26" s="7">
        <f>'PAINEL MÊS'!A28</f>
        <v>0</v>
      </c>
      <c r="B26" s="7">
        <f>'PAINEL MÊS'!B28</f>
        <v>0</v>
      </c>
      <c r="C26" s="20">
        <f>'PAINEL MÊS'!Q28</f>
        <v>0</v>
      </c>
      <c r="D26" s="21">
        <f>'PAINEL MÊS'!R28</f>
        <v>0</v>
      </c>
      <c r="E26" s="20">
        <f t="shared" ca="1" si="9"/>
        <v>0</v>
      </c>
      <c r="F26" s="52"/>
      <c r="G26" s="53">
        <f ca="1">VLOOKUP(B26,Base!$Q$40:$AD$600,14,0)/4.34</f>
        <v>0</v>
      </c>
      <c r="H26" s="54"/>
      <c r="I26" s="20" t="str">
        <f t="shared" ca="1" si="0"/>
        <v xml:space="preserve"> </v>
      </c>
      <c r="J26" s="22" t="str">
        <f t="shared" ca="1" si="1"/>
        <v xml:space="preserve"> </v>
      </c>
      <c r="K26" s="22" t="str">
        <f t="shared" ca="1" si="2"/>
        <v xml:space="preserve"> </v>
      </c>
      <c r="L26" s="23">
        <f t="shared" ca="1" si="3"/>
        <v>0</v>
      </c>
      <c r="N26" s="17"/>
      <c r="O26" s="17">
        <f t="shared" ca="1" si="4"/>
        <v>0</v>
      </c>
      <c r="P26" s="17">
        <f t="shared" ca="1" si="5"/>
        <v>0</v>
      </c>
      <c r="Q26" s="17">
        <f t="shared" ca="1" si="6"/>
        <v>0</v>
      </c>
      <c r="R26" s="17">
        <f t="shared" ca="1" si="7"/>
        <v>0</v>
      </c>
      <c r="S26" s="17"/>
      <c r="T26" s="24">
        <f t="shared" ca="1" si="8"/>
        <v>0</v>
      </c>
      <c r="U26" s="17"/>
    </row>
    <row r="27" spans="1:21" ht="19.5" customHeight="1" x14ac:dyDescent="0.25">
      <c r="A27" s="7">
        <f>'PAINEL MÊS'!A29</f>
        <v>0</v>
      </c>
      <c r="B27" s="7">
        <f>'PAINEL MÊS'!B29</f>
        <v>0</v>
      </c>
      <c r="C27" s="20">
        <f>'PAINEL MÊS'!Q29</f>
        <v>0</v>
      </c>
      <c r="D27" s="21">
        <f>'PAINEL MÊS'!R29</f>
        <v>0</v>
      </c>
      <c r="E27" s="20">
        <f t="shared" ca="1" si="9"/>
        <v>0</v>
      </c>
      <c r="F27" s="52"/>
      <c r="G27" s="53">
        <f ca="1">VLOOKUP(B27,Base!$Q$40:$AD$600,14,0)/4.34</f>
        <v>0</v>
      </c>
      <c r="H27" s="54"/>
      <c r="I27" s="20" t="str">
        <f t="shared" ca="1" si="0"/>
        <v xml:space="preserve"> </v>
      </c>
      <c r="J27" s="22" t="str">
        <f t="shared" ca="1" si="1"/>
        <v xml:space="preserve"> </v>
      </c>
      <c r="K27" s="22" t="str">
        <f t="shared" ca="1" si="2"/>
        <v xml:space="preserve"> </v>
      </c>
      <c r="L27" s="23">
        <f t="shared" ca="1" si="3"/>
        <v>0</v>
      </c>
      <c r="N27" s="17"/>
      <c r="O27" s="17">
        <f t="shared" ca="1" si="4"/>
        <v>0</v>
      </c>
      <c r="P27" s="17">
        <f t="shared" ca="1" si="5"/>
        <v>0</v>
      </c>
      <c r="Q27" s="17">
        <f t="shared" ca="1" si="6"/>
        <v>0</v>
      </c>
      <c r="R27" s="17">
        <f t="shared" ca="1" si="7"/>
        <v>0</v>
      </c>
      <c r="S27" s="17"/>
      <c r="T27" s="24">
        <f t="shared" ca="1" si="8"/>
        <v>0</v>
      </c>
      <c r="U27" s="17"/>
    </row>
    <row r="28" spans="1:21" ht="19.5" customHeight="1" x14ac:dyDescent="0.25">
      <c r="A28" s="7">
        <f>'PAINEL MÊS'!A30</f>
        <v>0</v>
      </c>
      <c r="B28" s="7">
        <f>'PAINEL MÊS'!B30</f>
        <v>0</v>
      </c>
      <c r="C28" s="20">
        <f>'PAINEL MÊS'!Q30</f>
        <v>0</v>
      </c>
      <c r="D28" s="21">
        <f>'PAINEL MÊS'!R30</f>
        <v>0</v>
      </c>
      <c r="E28" s="20">
        <f t="shared" ca="1" si="9"/>
        <v>0</v>
      </c>
      <c r="F28" s="52"/>
      <c r="G28" s="53">
        <f ca="1">VLOOKUP(B28,Base!$Q$40:$AD$600,14,0)/4.34</f>
        <v>0</v>
      </c>
      <c r="H28" s="54"/>
      <c r="I28" s="20" t="str">
        <f t="shared" ca="1" si="0"/>
        <v xml:space="preserve"> </v>
      </c>
      <c r="J28" s="22" t="str">
        <f t="shared" ca="1" si="1"/>
        <v xml:space="preserve"> </v>
      </c>
      <c r="K28" s="22" t="str">
        <f t="shared" ca="1" si="2"/>
        <v xml:space="preserve"> </v>
      </c>
      <c r="L28" s="23">
        <f t="shared" ca="1" si="3"/>
        <v>0</v>
      </c>
      <c r="N28" s="17"/>
      <c r="O28" s="17">
        <f t="shared" ca="1" si="4"/>
        <v>0</v>
      </c>
      <c r="P28" s="17">
        <f t="shared" ca="1" si="5"/>
        <v>0</v>
      </c>
      <c r="Q28" s="17">
        <f t="shared" ca="1" si="6"/>
        <v>0</v>
      </c>
      <c r="R28" s="17">
        <f t="shared" ca="1" si="7"/>
        <v>0</v>
      </c>
      <c r="S28" s="17"/>
      <c r="T28" s="24">
        <f t="shared" ca="1" si="8"/>
        <v>0</v>
      </c>
      <c r="U28" s="17"/>
    </row>
    <row r="29" spans="1:21" ht="19.5" customHeight="1" x14ac:dyDescent="0.25">
      <c r="A29" s="7">
        <f>'PAINEL MÊS'!A31</f>
        <v>0</v>
      </c>
      <c r="B29" s="7">
        <f>'PAINEL MÊS'!B31</f>
        <v>0</v>
      </c>
      <c r="C29" s="20">
        <f>'PAINEL MÊS'!Q31</f>
        <v>0</v>
      </c>
      <c r="D29" s="21">
        <f>'PAINEL MÊS'!R31</f>
        <v>0</v>
      </c>
      <c r="E29" s="20">
        <f t="shared" ca="1" si="9"/>
        <v>0</v>
      </c>
      <c r="F29" s="52"/>
      <c r="G29" s="53">
        <f ca="1">VLOOKUP(B29,Base!$Q$40:$AD$600,14,0)/4.34</f>
        <v>0</v>
      </c>
      <c r="H29" s="54"/>
      <c r="I29" s="20" t="str">
        <f t="shared" ca="1" si="0"/>
        <v xml:space="preserve"> </v>
      </c>
      <c r="J29" s="22" t="str">
        <f t="shared" ca="1" si="1"/>
        <v xml:space="preserve"> </v>
      </c>
      <c r="K29" s="22" t="str">
        <f t="shared" ca="1" si="2"/>
        <v xml:space="preserve"> </v>
      </c>
      <c r="L29" s="23">
        <f t="shared" ca="1" si="3"/>
        <v>0</v>
      </c>
      <c r="N29" s="17"/>
      <c r="O29" s="17">
        <f t="shared" ca="1" si="4"/>
        <v>0</v>
      </c>
      <c r="P29" s="17">
        <f t="shared" ca="1" si="5"/>
        <v>0</v>
      </c>
      <c r="Q29" s="17">
        <f t="shared" ca="1" si="6"/>
        <v>0</v>
      </c>
      <c r="R29" s="17">
        <f t="shared" ca="1" si="7"/>
        <v>0</v>
      </c>
      <c r="S29" s="17"/>
      <c r="T29" s="24">
        <f t="shared" ca="1" si="8"/>
        <v>0</v>
      </c>
      <c r="U29" s="17"/>
    </row>
    <row r="30" spans="1:21" ht="19.5" customHeight="1" x14ac:dyDescent="0.25">
      <c r="A30" s="7">
        <f>'PAINEL MÊS'!A32</f>
        <v>0</v>
      </c>
      <c r="B30" s="7">
        <f>'PAINEL MÊS'!B32</f>
        <v>0</v>
      </c>
      <c r="C30" s="20">
        <f>'PAINEL MÊS'!Q32</f>
        <v>0</v>
      </c>
      <c r="D30" s="21">
        <f>'PAINEL MÊS'!R32</f>
        <v>0</v>
      </c>
      <c r="E30" s="20">
        <f t="shared" ca="1" si="9"/>
        <v>0</v>
      </c>
      <c r="F30" s="52"/>
      <c r="G30" s="53">
        <f ca="1">VLOOKUP(B30,Base!$Q$40:$AD$600,14,0)/4.34</f>
        <v>0</v>
      </c>
      <c r="H30" s="54"/>
      <c r="I30" s="20" t="str">
        <f t="shared" ca="1" si="0"/>
        <v xml:space="preserve"> </v>
      </c>
      <c r="J30" s="22" t="str">
        <f t="shared" ca="1" si="1"/>
        <v xml:space="preserve"> </v>
      </c>
      <c r="K30" s="22" t="str">
        <f t="shared" ca="1" si="2"/>
        <v xml:space="preserve"> </v>
      </c>
      <c r="L30" s="23">
        <f t="shared" ca="1" si="3"/>
        <v>0</v>
      </c>
      <c r="N30" s="17"/>
      <c r="O30" s="17">
        <f t="shared" ca="1" si="4"/>
        <v>0</v>
      </c>
      <c r="P30" s="17">
        <f t="shared" ca="1" si="5"/>
        <v>0</v>
      </c>
      <c r="Q30" s="17">
        <f t="shared" ca="1" si="6"/>
        <v>0</v>
      </c>
      <c r="R30" s="17">
        <f t="shared" ca="1" si="7"/>
        <v>0</v>
      </c>
      <c r="S30" s="17"/>
      <c r="T30" s="24">
        <f t="shared" ca="1" si="8"/>
        <v>0</v>
      </c>
      <c r="U30" s="17"/>
    </row>
    <row r="31" spans="1:21" ht="19.5" customHeight="1" x14ac:dyDescent="0.25">
      <c r="A31" s="7">
        <f>'PAINEL MÊS'!A33</f>
        <v>0</v>
      </c>
      <c r="B31" s="7">
        <f>'PAINEL MÊS'!B33</f>
        <v>0</v>
      </c>
      <c r="C31" s="20">
        <f>'PAINEL MÊS'!Q33</f>
        <v>0</v>
      </c>
      <c r="D31" s="21">
        <f>'PAINEL MÊS'!R33</f>
        <v>0</v>
      </c>
      <c r="E31" s="20">
        <f t="shared" ca="1" si="9"/>
        <v>0</v>
      </c>
      <c r="F31" s="52"/>
      <c r="G31" s="53">
        <f ca="1">VLOOKUP(B31,Base!$Q$40:$AD$600,14,0)/4.34</f>
        <v>0</v>
      </c>
      <c r="H31" s="54"/>
      <c r="I31" s="20" t="str">
        <f t="shared" ca="1" si="0"/>
        <v xml:space="preserve"> </v>
      </c>
      <c r="J31" s="22" t="str">
        <f t="shared" ca="1" si="1"/>
        <v xml:space="preserve"> </v>
      </c>
      <c r="K31" s="22" t="str">
        <f t="shared" ca="1" si="2"/>
        <v xml:space="preserve"> </v>
      </c>
      <c r="L31" s="23">
        <f t="shared" ca="1" si="3"/>
        <v>0</v>
      </c>
      <c r="N31" s="17"/>
      <c r="O31" s="17">
        <f t="shared" ca="1" si="4"/>
        <v>0</v>
      </c>
      <c r="P31" s="17">
        <f t="shared" ca="1" si="5"/>
        <v>0</v>
      </c>
      <c r="Q31" s="17">
        <f t="shared" ca="1" si="6"/>
        <v>0</v>
      </c>
      <c r="R31" s="17">
        <f t="shared" ca="1" si="7"/>
        <v>0</v>
      </c>
      <c r="S31" s="17"/>
      <c r="T31" s="24">
        <f t="shared" ca="1" si="8"/>
        <v>0</v>
      </c>
      <c r="U31" s="17"/>
    </row>
    <row r="32" spans="1:21" ht="19.5" customHeight="1" x14ac:dyDescent="0.25">
      <c r="A32" s="7">
        <f>'PAINEL MÊS'!A34</f>
        <v>0</v>
      </c>
      <c r="B32" s="7">
        <f>'PAINEL MÊS'!B34</f>
        <v>0</v>
      </c>
      <c r="C32" s="20">
        <f>'PAINEL MÊS'!Q34</f>
        <v>0</v>
      </c>
      <c r="D32" s="21">
        <f>'PAINEL MÊS'!R34</f>
        <v>0</v>
      </c>
      <c r="E32" s="20">
        <f t="shared" ca="1" si="9"/>
        <v>0</v>
      </c>
      <c r="F32" s="52"/>
      <c r="G32" s="53">
        <f ca="1">VLOOKUP(B32,Base!$Q$40:$AD$600,14,0)/4.34</f>
        <v>0</v>
      </c>
      <c r="H32" s="54"/>
      <c r="I32" s="20" t="str">
        <f t="shared" ca="1" si="0"/>
        <v xml:space="preserve"> </v>
      </c>
      <c r="J32" s="22" t="str">
        <f t="shared" ca="1" si="1"/>
        <v xml:space="preserve"> </v>
      </c>
      <c r="K32" s="22" t="str">
        <f t="shared" ca="1" si="2"/>
        <v xml:space="preserve"> </v>
      </c>
      <c r="L32" s="23">
        <f t="shared" ca="1" si="3"/>
        <v>0</v>
      </c>
      <c r="N32" s="17"/>
      <c r="O32" s="17">
        <f t="shared" ca="1" si="4"/>
        <v>0</v>
      </c>
      <c r="P32" s="17">
        <f t="shared" ca="1" si="5"/>
        <v>0</v>
      </c>
      <c r="Q32" s="17">
        <f t="shared" ca="1" si="6"/>
        <v>0</v>
      </c>
      <c r="R32" s="17">
        <f t="shared" ca="1" si="7"/>
        <v>0</v>
      </c>
      <c r="S32" s="17"/>
      <c r="T32" s="24">
        <f t="shared" ca="1" si="8"/>
        <v>0</v>
      </c>
      <c r="U32" s="17"/>
    </row>
    <row r="33" spans="1:21" ht="19.5" customHeight="1" x14ac:dyDescent="0.25">
      <c r="A33" s="7">
        <f>'PAINEL MÊS'!A35</f>
        <v>0</v>
      </c>
      <c r="B33" s="7">
        <f>'PAINEL MÊS'!B35</f>
        <v>0</v>
      </c>
      <c r="C33" s="20">
        <f>'PAINEL MÊS'!Q35</f>
        <v>0</v>
      </c>
      <c r="D33" s="21">
        <f>'PAINEL MÊS'!R35</f>
        <v>0</v>
      </c>
      <c r="E33" s="20">
        <f t="shared" ca="1" si="9"/>
        <v>0</v>
      </c>
      <c r="F33" s="52"/>
      <c r="G33" s="53">
        <f ca="1">VLOOKUP(B33,Base!$Q$40:$AD$600,14,0)/4.34</f>
        <v>0</v>
      </c>
      <c r="H33" s="54"/>
      <c r="I33" s="20" t="str">
        <f t="shared" ca="1" si="0"/>
        <v xml:space="preserve"> </v>
      </c>
      <c r="J33" s="22" t="str">
        <f t="shared" ca="1" si="1"/>
        <v xml:space="preserve"> </v>
      </c>
      <c r="K33" s="22" t="str">
        <f t="shared" ca="1" si="2"/>
        <v xml:space="preserve"> </v>
      </c>
      <c r="L33" s="23">
        <f t="shared" ca="1" si="3"/>
        <v>0</v>
      </c>
      <c r="N33" s="17"/>
      <c r="O33" s="17">
        <f t="shared" ca="1" si="4"/>
        <v>0</v>
      </c>
      <c r="P33" s="17">
        <f t="shared" ca="1" si="5"/>
        <v>0</v>
      </c>
      <c r="Q33" s="17">
        <f t="shared" ca="1" si="6"/>
        <v>0</v>
      </c>
      <c r="R33" s="17">
        <f t="shared" ca="1" si="7"/>
        <v>0</v>
      </c>
      <c r="S33" s="17"/>
      <c r="T33" s="24">
        <f t="shared" ca="1" si="8"/>
        <v>0</v>
      </c>
      <c r="U33" s="17"/>
    </row>
    <row r="34" spans="1:21" ht="19.5" customHeight="1" x14ac:dyDescent="0.25">
      <c r="A34" s="7">
        <f>'PAINEL MÊS'!A36</f>
        <v>0</v>
      </c>
      <c r="B34" s="7">
        <f>'PAINEL MÊS'!B36</f>
        <v>0</v>
      </c>
      <c r="C34" s="20">
        <f>'PAINEL MÊS'!Q36</f>
        <v>0</v>
      </c>
      <c r="D34" s="21">
        <f>'PAINEL MÊS'!R36</f>
        <v>0</v>
      </c>
      <c r="E34" s="20">
        <f t="shared" ca="1" si="9"/>
        <v>0</v>
      </c>
      <c r="F34" s="52"/>
      <c r="G34" s="53">
        <f ca="1">VLOOKUP(B34,Base!$Q$40:$AD$600,14,0)/4.34</f>
        <v>0</v>
      </c>
      <c r="H34" s="54"/>
      <c r="I34" s="20" t="str">
        <f t="shared" ca="1" si="0"/>
        <v xml:space="preserve"> </v>
      </c>
      <c r="J34" s="22" t="str">
        <f t="shared" ca="1" si="1"/>
        <v xml:space="preserve"> </v>
      </c>
      <c r="K34" s="22" t="str">
        <f t="shared" ca="1" si="2"/>
        <v xml:space="preserve"> </v>
      </c>
      <c r="L34" s="23">
        <f t="shared" ca="1" si="3"/>
        <v>0</v>
      </c>
      <c r="N34" s="17"/>
      <c r="O34" s="17">
        <f t="shared" ca="1" si="4"/>
        <v>0</v>
      </c>
      <c r="P34" s="17">
        <f t="shared" ca="1" si="5"/>
        <v>0</v>
      </c>
      <c r="Q34" s="17">
        <f t="shared" ca="1" si="6"/>
        <v>0</v>
      </c>
      <c r="R34" s="17">
        <f t="shared" ca="1" si="7"/>
        <v>0</v>
      </c>
      <c r="S34" s="17"/>
      <c r="T34" s="24">
        <f t="shared" ca="1" si="8"/>
        <v>0</v>
      </c>
      <c r="U34" s="17"/>
    </row>
    <row r="35" spans="1:21" ht="19.5" customHeight="1" x14ac:dyDescent="0.25">
      <c r="A35" s="7">
        <f>'PAINEL MÊS'!A37</f>
        <v>0</v>
      </c>
      <c r="B35" s="7">
        <f>'PAINEL MÊS'!B37</f>
        <v>0</v>
      </c>
      <c r="C35" s="20">
        <f>'PAINEL MÊS'!Q37</f>
        <v>0</v>
      </c>
      <c r="D35" s="21">
        <f>'PAINEL MÊS'!R37</f>
        <v>0</v>
      </c>
      <c r="E35" s="20">
        <f t="shared" ca="1" si="9"/>
        <v>0</v>
      </c>
      <c r="F35" s="52"/>
      <c r="G35" s="53">
        <f ca="1">VLOOKUP(B35,Base!$Q$40:$AD$600,14,0)/4.34</f>
        <v>0</v>
      </c>
      <c r="H35" s="54"/>
      <c r="I35" s="20" t="str">
        <f t="shared" ca="1" si="0"/>
        <v xml:space="preserve"> </v>
      </c>
      <c r="J35" s="22" t="str">
        <f t="shared" ca="1" si="1"/>
        <v xml:space="preserve"> </v>
      </c>
      <c r="K35" s="22" t="str">
        <f t="shared" ca="1" si="2"/>
        <v xml:space="preserve"> </v>
      </c>
      <c r="L35" s="23">
        <f t="shared" ca="1" si="3"/>
        <v>0</v>
      </c>
      <c r="N35" s="17"/>
      <c r="O35" s="17">
        <f t="shared" ca="1" si="4"/>
        <v>0</v>
      </c>
      <c r="P35" s="17">
        <f t="shared" ca="1" si="5"/>
        <v>0</v>
      </c>
      <c r="Q35" s="17">
        <f t="shared" ca="1" si="6"/>
        <v>0</v>
      </c>
      <c r="R35" s="17">
        <f t="shared" ca="1" si="7"/>
        <v>0</v>
      </c>
      <c r="S35" s="17"/>
      <c r="T35" s="24">
        <f t="shared" ca="1" si="8"/>
        <v>0</v>
      </c>
      <c r="U35" s="17"/>
    </row>
    <row r="36" spans="1:21" ht="19.5" customHeight="1" x14ac:dyDescent="0.25">
      <c r="A36" s="7">
        <f>'PAINEL MÊS'!A38</f>
        <v>0</v>
      </c>
      <c r="B36" s="7">
        <f>'PAINEL MÊS'!B38</f>
        <v>0</v>
      </c>
      <c r="C36" s="20">
        <f>'PAINEL MÊS'!Q38</f>
        <v>0</v>
      </c>
      <c r="D36" s="21">
        <f>'PAINEL MÊS'!R38</f>
        <v>0</v>
      </c>
      <c r="E36" s="20">
        <f t="shared" ca="1" si="9"/>
        <v>0</v>
      </c>
      <c r="F36" s="52"/>
      <c r="G36" s="53">
        <f ca="1">VLOOKUP(B36,Base!$Q$40:$AD$600,14,0)/4.34</f>
        <v>0</v>
      </c>
      <c r="H36" s="54"/>
      <c r="I36" s="20" t="str">
        <f t="shared" ca="1" si="0"/>
        <v xml:space="preserve"> </v>
      </c>
      <c r="J36" s="22" t="str">
        <f t="shared" ca="1" si="1"/>
        <v xml:space="preserve"> </v>
      </c>
      <c r="K36" s="22" t="str">
        <f t="shared" ca="1" si="2"/>
        <v xml:space="preserve"> </v>
      </c>
      <c r="L36" s="23">
        <f t="shared" ca="1" si="3"/>
        <v>0</v>
      </c>
      <c r="N36" s="17"/>
      <c r="O36" s="17">
        <f t="shared" ca="1" si="4"/>
        <v>0</v>
      </c>
      <c r="P36" s="17">
        <f t="shared" ca="1" si="5"/>
        <v>0</v>
      </c>
      <c r="Q36" s="17">
        <f t="shared" ca="1" si="6"/>
        <v>0</v>
      </c>
      <c r="R36" s="17">
        <f t="shared" ca="1" si="7"/>
        <v>0</v>
      </c>
      <c r="S36" s="17"/>
      <c r="T36" s="24">
        <f t="shared" ca="1" si="8"/>
        <v>0</v>
      </c>
      <c r="U36" s="17"/>
    </row>
    <row r="37" spans="1:21" ht="19.5" customHeight="1" x14ac:dyDescent="0.25">
      <c r="A37" s="7">
        <f>'PAINEL MÊS'!A39</f>
        <v>0</v>
      </c>
      <c r="B37" s="7">
        <f>'PAINEL MÊS'!B39</f>
        <v>0</v>
      </c>
      <c r="C37" s="20">
        <f>'PAINEL MÊS'!Q39</f>
        <v>0</v>
      </c>
      <c r="D37" s="21">
        <f>'PAINEL MÊS'!R39</f>
        <v>0</v>
      </c>
      <c r="E37" s="20">
        <f t="shared" ca="1" si="9"/>
        <v>0</v>
      </c>
      <c r="F37" s="52"/>
      <c r="G37" s="53">
        <f ca="1">VLOOKUP(B37,Base!$Q$40:$AD$600,14,0)/4.34</f>
        <v>0</v>
      </c>
      <c r="H37" s="54"/>
      <c r="I37" s="20" t="str">
        <f t="shared" ca="1" si="0"/>
        <v xml:space="preserve"> </v>
      </c>
      <c r="J37" s="22" t="str">
        <f t="shared" ca="1" si="1"/>
        <v xml:space="preserve"> </v>
      </c>
      <c r="K37" s="22" t="str">
        <f t="shared" ca="1" si="2"/>
        <v xml:space="preserve"> </v>
      </c>
      <c r="L37" s="23">
        <f t="shared" ca="1" si="3"/>
        <v>0</v>
      </c>
      <c r="N37" s="17"/>
      <c r="O37" s="17">
        <f t="shared" ca="1" si="4"/>
        <v>0</v>
      </c>
      <c r="P37" s="17">
        <f t="shared" ca="1" si="5"/>
        <v>0</v>
      </c>
      <c r="Q37" s="17">
        <f t="shared" ca="1" si="6"/>
        <v>0</v>
      </c>
      <c r="R37" s="17">
        <f t="shared" ca="1" si="7"/>
        <v>0</v>
      </c>
      <c r="S37" s="17"/>
      <c r="T37" s="24">
        <f t="shared" ca="1" si="8"/>
        <v>0</v>
      </c>
      <c r="U37" s="17"/>
    </row>
    <row r="38" spans="1:21" ht="19.5" customHeight="1" x14ac:dyDescent="0.25">
      <c r="A38" s="7">
        <f>'PAINEL MÊS'!A40</f>
        <v>0</v>
      </c>
      <c r="B38" s="7">
        <f>'PAINEL MÊS'!B40</f>
        <v>0</v>
      </c>
      <c r="C38" s="20">
        <f>'PAINEL MÊS'!Q40</f>
        <v>0</v>
      </c>
      <c r="D38" s="21">
        <f>'PAINEL MÊS'!R40</f>
        <v>0</v>
      </c>
      <c r="E38" s="20">
        <f t="shared" ca="1" si="9"/>
        <v>0</v>
      </c>
      <c r="F38" s="52"/>
      <c r="G38" s="53">
        <f ca="1">VLOOKUP(B38,Base!$Q$40:$AD$600,14,0)/4.34</f>
        <v>0</v>
      </c>
      <c r="H38" s="54"/>
      <c r="I38" s="20" t="str">
        <f t="shared" ca="1" si="0"/>
        <v xml:space="preserve"> </v>
      </c>
      <c r="J38" s="22" t="str">
        <f t="shared" ca="1" si="1"/>
        <v xml:space="preserve"> </v>
      </c>
      <c r="K38" s="22" t="str">
        <f t="shared" ca="1" si="2"/>
        <v xml:space="preserve"> </v>
      </c>
      <c r="L38" s="23">
        <f t="shared" ca="1" si="3"/>
        <v>0</v>
      </c>
      <c r="N38" s="17"/>
      <c r="O38" s="17">
        <f t="shared" ca="1" si="4"/>
        <v>0</v>
      </c>
      <c r="P38" s="17">
        <f t="shared" ca="1" si="5"/>
        <v>0</v>
      </c>
      <c r="Q38" s="17">
        <f t="shared" ca="1" si="6"/>
        <v>0</v>
      </c>
      <c r="R38" s="17">
        <f t="shared" ca="1" si="7"/>
        <v>0</v>
      </c>
      <c r="S38" s="17"/>
      <c r="T38" s="24">
        <f t="shared" ca="1" si="8"/>
        <v>0</v>
      </c>
      <c r="U38" s="17"/>
    </row>
    <row r="39" spans="1:21" ht="19.5" customHeight="1" x14ac:dyDescent="0.25">
      <c r="A39" s="7">
        <f>'PAINEL MÊS'!A41</f>
        <v>0</v>
      </c>
      <c r="B39" s="7">
        <f>'PAINEL MÊS'!B41</f>
        <v>0</v>
      </c>
      <c r="C39" s="20">
        <f>'PAINEL MÊS'!Q41</f>
        <v>0</v>
      </c>
      <c r="D39" s="21">
        <f>'PAINEL MÊS'!R41</f>
        <v>0</v>
      </c>
      <c r="E39" s="20">
        <f t="shared" ca="1" si="9"/>
        <v>0</v>
      </c>
      <c r="F39" s="52"/>
      <c r="G39" s="53">
        <f ca="1">VLOOKUP(B39,Base!$Q$40:$AD$600,14,0)/4.34</f>
        <v>0</v>
      </c>
      <c r="H39" s="54"/>
      <c r="I39" s="20" t="str">
        <f t="shared" ca="1" si="0"/>
        <v xml:space="preserve"> </v>
      </c>
      <c r="J39" s="22" t="str">
        <f t="shared" ca="1" si="1"/>
        <v xml:space="preserve"> </v>
      </c>
      <c r="K39" s="22" t="str">
        <f t="shared" ca="1" si="2"/>
        <v xml:space="preserve"> </v>
      </c>
      <c r="L39" s="23">
        <f t="shared" ca="1" si="3"/>
        <v>0</v>
      </c>
      <c r="N39" s="17"/>
      <c r="O39" s="17">
        <f t="shared" ca="1" si="4"/>
        <v>0</v>
      </c>
      <c r="P39" s="17">
        <f t="shared" ca="1" si="5"/>
        <v>0</v>
      </c>
      <c r="Q39" s="17">
        <f t="shared" ca="1" si="6"/>
        <v>0</v>
      </c>
      <c r="R39" s="17">
        <f t="shared" ca="1" si="7"/>
        <v>0</v>
      </c>
      <c r="S39" s="17"/>
      <c r="T39" s="24">
        <f t="shared" ca="1" si="8"/>
        <v>0</v>
      </c>
      <c r="U39" s="17"/>
    </row>
    <row r="40" spans="1:21" ht="19.5" customHeight="1" x14ac:dyDescent="0.25">
      <c r="A40" s="7">
        <f>'PAINEL MÊS'!A42</f>
        <v>0</v>
      </c>
      <c r="B40" s="7">
        <f>'PAINEL MÊS'!B42</f>
        <v>0</v>
      </c>
      <c r="C40" s="20">
        <f>'PAINEL MÊS'!Q42</f>
        <v>0</v>
      </c>
      <c r="D40" s="21">
        <f>'PAINEL MÊS'!R42</f>
        <v>0</v>
      </c>
      <c r="E40" s="20">
        <f t="shared" ca="1" si="9"/>
        <v>0</v>
      </c>
      <c r="F40" s="52"/>
      <c r="G40" s="53">
        <f ca="1">VLOOKUP(B40,Base!$Q$40:$AD$600,14,0)/4.34</f>
        <v>0</v>
      </c>
      <c r="H40" s="54"/>
      <c r="I40" s="20" t="str">
        <f t="shared" ca="1" si="0"/>
        <v xml:space="preserve"> </v>
      </c>
      <c r="J40" s="22" t="str">
        <f t="shared" ca="1" si="1"/>
        <v xml:space="preserve"> </v>
      </c>
      <c r="K40" s="22" t="str">
        <f t="shared" ca="1" si="2"/>
        <v xml:space="preserve"> </v>
      </c>
      <c r="L40" s="23">
        <f t="shared" ca="1" si="3"/>
        <v>0</v>
      </c>
      <c r="N40" s="17"/>
      <c r="O40" s="17">
        <f t="shared" ca="1" si="4"/>
        <v>0</v>
      </c>
      <c r="P40" s="17">
        <f t="shared" ca="1" si="5"/>
        <v>0</v>
      </c>
      <c r="Q40" s="17">
        <f t="shared" ca="1" si="6"/>
        <v>0</v>
      </c>
      <c r="R40" s="17">
        <f t="shared" ca="1" si="7"/>
        <v>0</v>
      </c>
      <c r="S40" s="17"/>
      <c r="T40" s="24">
        <f t="shared" ca="1" si="8"/>
        <v>0</v>
      </c>
      <c r="U40" s="17"/>
    </row>
    <row r="41" spans="1:21" ht="19.5" customHeight="1" x14ac:dyDescent="0.25">
      <c r="A41" s="7">
        <f>'PAINEL MÊS'!A43</f>
        <v>0</v>
      </c>
      <c r="B41" s="7">
        <f>'PAINEL MÊS'!B43</f>
        <v>0</v>
      </c>
      <c r="C41" s="20">
        <f>'PAINEL MÊS'!Q43</f>
        <v>0</v>
      </c>
      <c r="D41" s="21">
        <f>'PAINEL MÊS'!R43</f>
        <v>0</v>
      </c>
      <c r="E41" s="20">
        <f t="shared" ca="1" si="9"/>
        <v>0</v>
      </c>
      <c r="F41" s="52"/>
      <c r="G41" s="53">
        <f ca="1">VLOOKUP(B41,Base!$Q$40:$AD$600,14,0)/4.34</f>
        <v>0</v>
      </c>
      <c r="H41" s="54"/>
      <c r="I41" s="20" t="str">
        <f t="shared" ca="1" si="0"/>
        <v xml:space="preserve"> </v>
      </c>
      <c r="J41" s="22" t="str">
        <f t="shared" ca="1" si="1"/>
        <v xml:space="preserve"> </v>
      </c>
      <c r="K41" s="22" t="str">
        <f t="shared" ca="1" si="2"/>
        <v xml:space="preserve"> </v>
      </c>
      <c r="L41" s="23">
        <f t="shared" ca="1" si="3"/>
        <v>0</v>
      </c>
      <c r="N41" s="17"/>
      <c r="O41" s="17">
        <f t="shared" ca="1" si="4"/>
        <v>0</v>
      </c>
      <c r="P41" s="17">
        <f t="shared" ca="1" si="5"/>
        <v>0</v>
      </c>
      <c r="Q41" s="17">
        <f t="shared" ca="1" si="6"/>
        <v>0</v>
      </c>
      <c r="R41" s="17">
        <f t="shared" ca="1" si="7"/>
        <v>0</v>
      </c>
      <c r="S41" s="17"/>
      <c r="T41" s="24">
        <f t="shared" ca="1" si="8"/>
        <v>0</v>
      </c>
      <c r="U41" s="17"/>
    </row>
    <row r="42" spans="1:21" ht="19.5" customHeight="1" x14ac:dyDescent="0.25">
      <c r="A42" s="7">
        <f>'PAINEL MÊS'!A44</f>
        <v>0</v>
      </c>
      <c r="B42" s="7">
        <f>'PAINEL MÊS'!B44</f>
        <v>0</v>
      </c>
      <c r="C42" s="20">
        <f>'PAINEL MÊS'!Q44</f>
        <v>0</v>
      </c>
      <c r="D42" s="21">
        <f>'PAINEL MÊS'!R44</f>
        <v>0</v>
      </c>
      <c r="E42" s="20">
        <f t="shared" ca="1" si="9"/>
        <v>0</v>
      </c>
      <c r="F42" s="52"/>
      <c r="G42" s="53">
        <f ca="1">VLOOKUP(B42,Base!$Q$40:$AD$600,14,0)/4.34</f>
        <v>0</v>
      </c>
      <c r="H42" s="54"/>
      <c r="I42" s="20" t="str">
        <f t="shared" ca="1" si="0"/>
        <v xml:space="preserve"> </v>
      </c>
      <c r="J42" s="22" t="str">
        <f t="shared" ca="1" si="1"/>
        <v xml:space="preserve"> </v>
      </c>
      <c r="K42" s="22" t="str">
        <f t="shared" ca="1" si="2"/>
        <v xml:space="preserve"> </v>
      </c>
      <c r="L42" s="23">
        <f t="shared" ca="1" si="3"/>
        <v>0</v>
      </c>
      <c r="N42" s="17"/>
      <c r="O42" s="17">
        <f t="shared" ca="1" si="4"/>
        <v>0</v>
      </c>
      <c r="P42" s="17">
        <f t="shared" ca="1" si="5"/>
        <v>0</v>
      </c>
      <c r="Q42" s="17">
        <f t="shared" ca="1" si="6"/>
        <v>0</v>
      </c>
      <c r="R42" s="17">
        <f t="shared" ca="1" si="7"/>
        <v>0</v>
      </c>
      <c r="S42" s="17"/>
      <c r="T42" s="24">
        <f t="shared" ca="1" si="8"/>
        <v>0</v>
      </c>
      <c r="U42" s="17"/>
    </row>
    <row r="43" spans="1:21" ht="19.5" customHeight="1" x14ac:dyDescent="0.25">
      <c r="A43" s="7">
        <f>'PAINEL MÊS'!A45</f>
        <v>0</v>
      </c>
      <c r="B43" s="7">
        <f>'PAINEL MÊS'!B45</f>
        <v>0</v>
      </c>
      <c r="C43" s="20">
        <f>'PAINEL MÊS'!Q45</f>
        <v>0</v>
      </c>
      <c r="D43" s="21">
        <f>'PAINEL MÊS'!R45</f>
        <v>0</v>
      </c>
      <c r="E43" s="20">
        <f t="shared" ca="1" si="9"/>
        <v>0</v>
      </c>
      <c r="F43" s="52"/>
      <c r="G43" s="53">
        <f ca="1">VLOOKUP(B43,Base!$Q$40:$AD$600,14,0)/4.34</f>
        <v>0</v>
      </c>
      <c r="H43" s="54"/>
      <c r="I43" s="20" t="str">
        <f t="shared" ca="1" si="0"/>
        <v xml:space="preserve"> </v>
      </c>
      <c r="J43" s="22" t="str">
        <f t="shared" ca="1" si="1"/>
        <v xml:space="preserve"> </v>
      </c>
      <c r="K43" s="22" t="str">
        <f t="shared" ca="1" si="2"/>
        <v xml:space="preserve"> </v>
      </c>
      <c r="L43" s="23">
        <f t="shared" ca="1" si="3"/>
        <v>0</v>
      </c>
      <c r="N43" s="17"/>
      <c r="O43" s="17">
        <f t="shared" ca="1" si="4"/>
        <v>0</v>
      </c>
      <c r="P43" s="17">
        <f t="shared" ca="1" si="5"/>
        <v>0</v>
      </c>
      <c r="Q43" s="17">
        <f t="shared" ca="1" si="6"/>
        <v>0</v>
      </c>
      <c r="R43" s="17">
        <f t="shared" ca="1" si="7"/>
        <v>0</v>
      </c>
      <c r="S43" s="17"/>
      <c r="T43" s="24">
        <f t="shared" ca="1" si="8"/>
        <v>0</v>
      </c>
      <c r="U43" s="17"/>
    </row>
    <row r="44" spans="1:21" ht="19.5" customHeight="1" x14ac:dyDescent="0.25">
      <c r="A44" s="7">
        <f>'PAINEL MÊS'!A46</f>
        <v>0</v>
      </c>
      <c r="B44" s="7">
        <f>'PAINEL MÊS'!B46</f>
        <v>0</v>
      </c>
      <c r="C44" s="20">
        <f>'PAINEL MÊS'!Q46</f>
        <v>0</v>
      </c>
      <c r="D44" s="21">
        <f>'PAINEL MÊS'!R46</f>
        <v>0</v>
      </c>
      <c r="E44" s="20">
        <f t="shared" ca="1" si="9"/>
        <v>0</v>
      </c>
      <c r="F44" s="52"/>
      <c r="G44" s="53">
        <f ca="1">VLOOKUP(B44,Base!$Q$40:$AD$600,14,0)/4.34</f>
        <v>0</v>
      </c>
      <c r="H44" s="54"/>
      <c r="I44" s="20" t="str">
        <f t="shared" ca="1" si="0"/>
        <v xml:space="preserve"> </v>
      </c>
      <c r="J44" s="22" t="str">
        <f t="shared" ca="1" si="1"/>
        <v xml:space="preserve"> </v>
      </c>
      <c r="K44" s="22" t="str">
        <f t="shared" ca="1" si="2"/>
        <v xml:space="preserve"> </v>
      </c>
      <c r="L44" s="23">
        <f t="shared" ca="1" si="3"/>
        <v>0</v>
      </c>
      <c r="N44" s="17"/>
      <c r="O44" s="17">
        <f t="shared" ca="1" si="4"/>
        <v>0</v>
      </c>
      <c r="P44" s="17">
        <f t="shared" ca="1" si="5"/>
        <v>0</v>
      </c>
      <c r="Q44" s="17">
        <f t="shared" ca="1" si="6"/>
        <v>0</v>
      </c>
      <c r="R44" s="17">
        <f t="shared" ca="1" si="7"/>
        <v>0</v>
      </c>
      <c r="S44" s="17"/>
      <c r="T44" s="24">
        <f t="shared" ca="1" si="8"/>
        <v>0</v>
      </c>
      <c r="U44" s="17"/>
    </row>
    <row r="45" spans="1:21" ht="19.5" customHeight="1" x14ac:dyDescent="0.25">
      <c r="A45" s="7">
        <f>'PAINEL MÊS'!A47</f>
        <v>0</v>
      </c>
      <c r="B45" s="7">
        <f>'PAINEL MÊS'!B47</f>
        <v>0</v>
      </c>
      <c r="C45" s="20">
        <f>'PAINEL MÊS'!Q47</f>
        <v>0</v>
      </c>
      <c r="D45" s="21">
        <f>'PAINEL MÊS'!R47</f>
        <v>0</v>
      </c>
      <c r="E45" s="20">
        <f t="shared" ca="1" si="9"/>
        <v>0</v>
      </c>
      <c r="F45" s="52"/>
      <c r="G45" s="53">
        <f ca="1">VLOOKUP(B45,Base!$Q$40:$AD$600,14,0)/4.34</f>
        <v>0</v>
      </c>
      <c r="H45" s="54"/>
      <c r="I45" s="20" t="str">
        <f t="shared" ca="1" si="0"/>
        <v xml:space="preserve"> </v>
      </c>
      <c r="J45" s="22" t="str">
        <f t="shared" ca="1" si="1"/>
        <v xml:space="preserve"> </v>
      </c>
      <c r="K45" s="22" t="str">
        <f t="shared" ca="1" si="2"/>
        <v xml:space="preserve"> </v>
      </c>
      <c r="L45" s="23">
        <f t="shared" ca="1" si="3"/>
        <v>0</v>
      </c>
      <c r="N45" s="17"/>
      <c r="O45" s="17">
        <f t="shared" ca="1" si="4"/>
        <v>0</v>
      </c>
      <c r="P45" s="17">
        <f t="shared" ca="1" si="5"/>
        <v>0</v>
      </c>
      <c r="Q45" s="17">
        <f t="shared" ca="1" si="6"/>
        <v>0</v>
      </c>
      <c r="R45" s="17">
        <f t="shared" ca="1" si="7"/>
        <v>0</v>
      </c>
      <c r="S45" s="17"/>
      <c r="T45" s="24">
        <f t="shared" ca="1" si="8"/>
        <v>0</v>
      </c>
      <c r="U45" s="17"/>
    </row>
    <row r="46" spans="1:21" ht="19.5" customHeight="1" x14ac:dyDescent="0.25">
      <c r="A46" s="7">
        <f>'PAINEL MÊS'!A48</f>
        <v>0</v>
      </c>
      <c r="B46" s="7">
        <f>'PAINEL MÊS'!B48</f>
        <v>0</v>
      </c>
      <c r="C46" s="20">
        <f>'PAINEL MÊS'!Q48</f>
        <v>0</v>
      </c>
      <c r="D46" s="21">
        <f>'PAINEL MÊS'!R48</f>
        <v>0</v>
      </c>
      <c r="E46" s="20">
        <f t="shared" ca="1" si="9"/>
        <v>0</v>
      </c>
      <c r="F46" s="52"/>
      <c r="G46" s="53">
        <f ca="1">VLOOKUP(B46,Base!$Q$40:$AD$600,14,0)/4.34</f>
        <v>0</v>
      </c>
      <c r="H46" s="54"/>
      <c r="I46" s="20" t="str">
        <f t="shared" ca="1" si="0"/>
        <v xml:space="preserve"> </v>
      </c>
      <c r="J46" s="22" t="str">
        <f t="shared" ca="1" si="1"/>
        <v xml:space="preserve"> </v>
      </c>
      <c r="K46" s="22" t="str">
        <f t="shared" ca="1" si="2"/>
        <v xml:space="preserve"> </v>
      </c>
      <c r="L46" s="23">
        <f t="shared" ca="1" si="3"/>
        <v>0</v>
      </c>
      <c r="N46" s="17"/>
      <c r="O46" s="17">
        <f t="shared" ca="1" si="4"/>
        <v>0</v>
      </c>
      <c r="P46" s="17">
        <f t="shared" ca="1" si="5"/>
        <v>0</v>
      </c>
      <c r="Q46" s="17">
        <f t="shared" ca="1" si="6"/>
        <v>0</v>
      </c>
      <c r="R46" s="17">
        <f t="shared" ca="1" si="7"/>
        <v>0</v>
      </c>
      <c r="S46" s="17"/>
      <c r="T46" s="24">
        <f t="shared" ca="1" si="8"/>
        <v>0</v>
      </c>
      <c r="U46" s="17"/>
    </row>
    <row r="47" spans="1:21" ht="19.5" customHeight="1" x14ac:dyDescent="0.25">
      <c r="A47" s="7">
        <f>'PAINEL MÊS'!A49</f>
        <v>0</v>
      </c>
      <c r="B47" s="7">
        <f>'PAINEL MÊS'!B49</f>
        <v>0</v>
      </c>
      <c r="C47" s="20">
        <f>'PAINEL MÊS'!Q49</f>
        <v>0</v>
      </c>
      <c r="D47" s="21">
        <f>'PAINEL MÊS'!R49</f>
        <v>0</v>
      </c>
      <c r="E47" s="20">
        <f t="shared" ca="1" si="9"/>
        <v>0</v>
      </c>
      <c r="F47" s="52"/>
      <c r="G47" s="53">
        <f ca="1">VLOOKUP(B47,Base!$Q$40:$AD$600,14,0)/4.34</f>
        <v>0</v>
      </c>
      <c r="H47" s="54"/>
      <c r="I47" s="20" t="str">
        <f t="shared" ca="1" si="0"/>
        <v xml:space="preserve"> </v>
      </c>
      <c r="J47" s="22" t="str">
        <f t="shared" ca="1" si="1"/>
        <v xml:space="preserve"> </v>
      </c>
      <c r="K47" s="22" t="str">
        <f t="shared" ca="1" si="2"/>
        <v xml:space="preserve"> </v>
      </c>
      <c r="L47" s="23">
        <f t="shared" ca="1" si="3"/>
        <v>0</v>
      </c>
      <c r="N47" s="17"/>
      <c r="O47" s="17">
        <f t="shared" ca="1" si="4"/>
        <v>0</v>
      </c>
      <c r="P47" s="17">
        <f t="shared" ca="1" si="5"/>
        <v>0</v>
      </c>
      <c r="Q47" s="17">
        <f t="shared" ca="1" si="6"/>
        <v>0</v>
      </c>
      <c r="R47" s="17">
        <f t="shared" ca="1" si="7"/>
        <v>0</v>
      </c>
      <c r="S47" s="17"/>
      <c r="T47" s="24">
        <f t="shared" ca="1" si="8"/>
        <v>0</v>
      </c>
      <c r="U47" s="17"/>
    </row>
    <row r="48" spans="1:21" ht="19.5" customHeight="1" x14ac:dyDescent="0.25">
      <c r="A48" s="7">
        <f>'PAINEL MÊS'!A50</f>
        <v>0</v>
      </c>
      <c r="B48" s="7">
        <f>'PAINEL MÊS'!B50</f>
        <v>0</v>
      </c>
      <c r="C48" s="20">
        <f>'PAINEL MÊS'!Q50</f>
        <v>0</v>
      </c>
      <c r="D48" s="21">
        <f>'PAINEL MÊS'!R50</f>
        <v>0</v>
      </c>
      <c r="E48" s="20">
        <f t="shared" ca="1" si="9"/>
        <v>0</v>
      </c>
      <c r="F48" s="52"/>
      <c r="G48" s="53">
        <f ca="1">VLOOKUP(B48,Base!$Q$40:$AD$600,14,0)/4.34</f>
        <v>0</v>
      </c>
      <c r="H48" s="54"/>
      <c r="I48" s="20" t="str">
        <f t="shared" ca="1" si="0"/>
        <v xml:space="preserve"> </v>
      </c>
      <c r="J48" s="22" t="str">
        <f t="shared" ca="1" si="1"/>
        <v xml:space="preserve"> </v>
      </c>
      <c r="K48" s="22" t="str">
        <f t="shared" ca="1" si="2"/>
        <v xml:space="preserve"> </v>
      </c>
      <c r="L48" s="23">
        <f t="shared" ca="1" si="3"/>
        <v>0</v>
      </c>
      <c r="N48" s="17"/>
      <c r="O48" s="17">
        <f t="shared" ca="1" si="4"/>
        <v>0</v>
      </c>
      <c r="P48" s="17">
        <f t="shared" ca="1" si="5"/>
        <v>0</v>
      </c>
      <c r="Q48" s="17">
        <f t="shared" ca="1" si="6"/>
        <v>0</v>
      </c>
      <c r="R48" s="17">
        <f t="shared" ca="1" si="7"/>
        <v>0</v>
      </c>
      <c r="S48" s="17"/>
      <c r="T48" s="24">
        <f t="shared" ca="1" si="8"/>
        <v>0</v>
      </c>
      <c r="U48" s="17"/>
    </row>
    <row r="49" spans="1:21" ht="19.5" customHeight="1" x14ac:dyDescent="0.25">
      <c r="A49" s="7">
        <f>'PAINEL MÊS'!A51</f>
        <v>0</v>
      </c>
      <c r="B49" s="7">
        <f>'PAINEL MÊS'!B51</f>
        <v>0</v>
      </c>
      <c r="C49" s="20">
        <f>'PAINEL MÊS'!Q51</f>
        <v>0</v>
      </c>
      <c r="D49" s="21">
        <f>'PAINEL MÊS'!R51</f>
        <v>0</v>
      </c>
      <c r="E49" s="20">
        <f t="shared" ca="1" si="9"/>
        <v>0</v>
      </c>
      <c r="F49" s="52"/>
      <c r="G49" s="53">
        <f ca="1">VLOOKUP(B49,Base!$Q$40:$AD$600,14,0)/4.34</f>
        <v>0</v>
      </c>
      <c r="H49" s="54"/>
      <c r="I49" s="20" t="str">
        <f t="shared" ca="1" si="0"/>
        <v xml:space="preserve"> </v>
      </c>
      <c r="J49" s="22" t="str">
        <f t="shared" ca="1" si="1"/>
        <v xml:space="preserve"> </v>
      </c>
      <c r="K49" s="22" t="str">
        <f t="shared" ca="1" si="2"/>
        <v xml:space="preserve"> </v>
      </c>
      <c r="L49" s="23">
        <f t="shared" ca="1" si="3"/>
        <v>0</v>
      </c>
      <c r="N49" s="17"/>
      <c r="O49" s="17">
        <f t="shared" ca="1" si="4"/>
        <v>0</v>
      </c>
      <c r="P49" s="17">
        <f t="shared" ca="1" si="5"/>
        <v>0</v>
      </c>
      <c r="Q49" s="17">
        <f t="shared" ca="1" si="6"/>
        <v>0</v>
      </c>
      <c r="R49" s="17">
        <f t="shared" ca="1" si="7"/>
        <v>0</v>
      </c>
      <c r="S49" s="17"/>
      <c r="T49" s="24">
        <f t="shared" ca="1" si="8"/>
        <v>0</v>
      </c>
      <c r="U49" s="17"/>
    </row>
    <row r="50" spans="1:21" ht="19.5" customHeight="1" x14ac:dyDescent="0.25">
      <c r="A50" s="7">
        <f>'PAINEL MÊS'!A52</f>
        <v>0</v>
      </c>
      <c r="B50" s="7">
        <f>'PAINEL MÊS'!B52</f>
        <v>0</v>
      </c>
      <c r="C50" s="20">
        <f>'PAINEL MÊS'!Q52</f>
        <v>0</v>
      </c>
      <c r="D50" s="21">
        <f>'PAINEL MÊS'!R52</f>
        <v>0</v>
      </c>
      <c r="E50" s="20">
        <f t="shared" ca="1" si="9"/>
        <v>0</v>
      </c>
      <c r="F50" s="52"/>
      <c r="G50" s="53">
        <f ca="1">VLOOKUP(B50,Base!$Q$40:$AD$600,14,0)/4.34</f>
        <v>0</v>
      </c>
      <c r="H50" s="54"/>
      <c r="I50" s="20" t="str">
        <f t="shared" ca="1" si="0"/>
        <v xml:space="preserve"> </v>
      </c>
      <c r="J50" s="22" t="str">
        <f t="shared" ca="1" si="1"/>
        <v xml:space="preserve"> </v>
      </c>
      <c r="K50" s="22" t="str">
        <f t="shared" ca="1" si="2"/>
        <v xml:space="preserve"> </v>
      </c>
      <c r="L50" s="23">
        <f t="shared" ca="1" si="3"/>
        <v>0</v>
      </c>
      <c r="N50" s="17"/>
      <c r="O50" s="17">
        <f t="shared" ca="1" si="4"/>
        <v>0</v>
      </c>
      <c r="P50" s="17">
        <f t="shared" ca="1" si="5"/>
        <v>0</v>
      </c>
      <c r="Q50" s="17">
        <f t="shared" ca="1" si="6"/>
        <v>0</v>
      </c>
      <c r="R50" s="17">
        <f t="shared" ca="1" si="7"/>
        <v>0</v>
      </c>
      <c r="S50" s="17"/>
      <c r="T50" s="24">
        <f t="shared" ca="1" si="8"/>
        <v>0</v>
      </c>
      <c r="U50" s="17"/>
    </row>
    <row r="51" spans="1:21" ht="19.5" customHeight="1" x14ac:dyDescent="0.25">
      <c r="A51" s="7">
        <f>'PAINEL MÊS'!A53</f>
        <v>0</v>
      </c>
      <c r="B51" s="7">
        <f>'PAINEL MÊS'!B53</f>
        <v>0</v>
      </c>
      <c r="C51" s="20">
        <f>'PAINEL MÊS'!Q53</f>
        <v>0</v>
      </c>
      <c r="D51" s="21">
        <f>'PAINEL MÊS'!R53</f>
        <v>0</v>
      </c>
      <c r="E51" s="20">
        <f t="shared" ca="1" si="9"/>
        <v>0</v>
      </c>
      <c r="F51" s="52"/>
      <c r="G51" s="53">
        <f ca="1">VLOOKUP(B51,Base!$Q$40:$AD$600,14,0)/4.34</f>
        <v>0</v>
      </c>
      <c r="H51" s="54"/>
      <c r="I51" s="20" t="str">
        <f t="shared" ca="1" si="0"/>
        <v xml:space="preserve"> </v>
      </c>
      <c r="J51" s="22" t="str">
        <f t="shared" ca="1" si="1"/>
        <v xml:space="preserve"> </v>
      </c>
      <c r="K51" s="22" t="str">
        <f t="shared" ca="1" si="2"/>
        <v xml:space="preserve"> </v>
      </c>
      <c r="L51" s="23">
        <f t="shared" ca="1" si="3"/>
        <v>0</v>
      </c>
      <c r="N51" s="17"/>
      <c r="O51" s="17">
        <f t="shared" ca="1" si="4"/>
        <v>0</v>
      </c>
      <c r="P51" s="17">
        <f t="shared" ca="1" si="5"/>
        <v>0</v>
      </c>
      <c r="Q51" s="17">
        <f t="shared" ca="1" si="6"/>
        <v>0</v>
      </c>
      <c r="R51" s="17">
        <f t="shared" ca="1" si="7"/>
        <v>0</v>
      </c>
      <c r="S51" s="17"/>
      <c r="T51" s="24">
        <f t="shared" ca="1" si="8"/>
        <v>0</v>
      </c>
      <c r="U51" s="17"/>
    </row>
    <row r="52" spans="1:21" ht="19.5" customHeight="1" x14ac:dyDescent="0.25">
      <c r="A52" s="7">
        <f>'PAINEL MÊS'!A54</f>
        <v>0</v>
      </c>
      <c r="B52" s="7">
        <f>'PAINEL MÊS'!B54</f>
        <v>0</v>
      </c>
      <c r="C52" s="20">
        <f>'PAINEL MÊS'!Q54</f>
        <v>0</v>
      </c>
      <c r="D52" s="21">
        <f>'PAINEL MÊS'!R54</f>
        <v>0</v>
      </c>
      <c r="E52" s="20">
        <f t="shared" ca="1" si="9"/>
        <v>0</v>
      </c>
      <c r="F52" s="52"/>
      <c r="G52" s="53">
        <f ca="1">VLOOKUP(B52,Base!$Q$40:$AD$600,14,0)/4.34</f>
        <v>0</v>
      </c>
      <c r="H52" s="54"/>
      <c r="I52" s="20" t="str">
        <f t="shared" ca="1" si="0"/>
        <v xml:space="preserve"> </v>
      </c>
      <c r="J52" s="22" t="str">
        <f t="shared" ca="1" si="1"/>
        <v xml:space="preserve"> </v>
      </c>
      <c r="K52" s="22" t="str">
        <f t="shared" ca="1" si="2"/>
        <v xml:space="preserve"> </v>
      </c>
      <c r="L52" s="23">
        <f t="shared" ca="1" si="3"/>
        <v>0</v>
      </c>
      <c r="N52" s="17"/>
      <c r="O52" s="17">
        <f t="shared" ca="1" si="4"/>
        <v>0</v>
      </c>
      <c r="P52" s="17">
        <f t="shared" ca="1" si="5"/>
        <v>0</v>
      </c>
      <c r="Q52" s="17">
        <f t="shared" ca="1" si="6"/>
        <v>0</v>
      </c>
      <c r="R52" s="17">
        <f t="shared" ca="1" si="7"/>
        <v>0</v>
      </c>
      <c r="S52" s="17"/>
      <c r="T52" s="24">
        <f t="shared" ca="1" si="8"/>
        <v>0</v>
      </c>
      <c r="U52" s="17"/>
    </row>
    <row r="53" spans="1:21" ht="19.5" customHeight="1" x14ac:dyDescent="0.25">
      <c r="A53" s="7">
        <f>'PAINEL MÊS'!A55</f>
        <v>0</v>
      </c>
      <c r="B53" s="7">
        <f>'PAINEL MÊS'!B55</f>
        <v>0</v>
      </c>
      <c r="C53" s="20">
        <f>'PAINEL MÊS'!Q55</f>
        <v>0</v>
      </c>
      <c r="D53" s="21">
        <f>'PAINEL MÊS'!R55</f>
        <v>0</v>
      </c>
      <c r="E53" s="20">
        <f t="shared" ca="1" si="9"/>
        <v>0</v>
      </c>
      <c r="F53" s="52"/>
      <c r="G53" s="53">
        <f ca="1">VLOOKUP(B53,Base!$Q$40:$AD$600,14,0)/4.34</f>
        <v>0</v>
      </c>
      <c r="H53" s="54"/>
      <c r="I53" s="20" t="str">
        <f t="shared" ca="1" si="0"/>
        <v xml:space="preserve"> </v>
      </c>
      <c r="J53" s="22" t="str">
        <f t="shared" ca="1" si="1"/>
        <v xml:space="preserve"> </v>
      </c>
      <c r="K53" s="22" t="str">
        <f t="shared" ca="1" si="2"/>
        <v xml:space="preserve"> </v>
      </c>
      <c r="L53" s="23">
        <f t="shared" ca="1" si="3"/>
        <v>0</v>
      </c>
      <c r="N53" s="17"/>
      <c r="O53" s="17">
        <f t="shared" ca="1" si="4"/>
        <v>0</v>
      </c>
      <c r="P53" s="17">
        <f t="shared" ca="1" si="5"/>
        <v>0</v>
      </c>
      <c r="Q53" s="17">
        <f t="shared" ca="1" si="6"/>
        <v>0</v>
      </c>
      <c r="R53" s="17">
        <f t="shared" ca="1" si="7"/>
        <v>0</v>
      </c>
      <c r="S53" s="17"/>
      <c r="T53" s="24">
        <f t="shared" ca="1" si="8"/>
        <v>0</v>
      </c>
      <c r="U53" s="17"/>
    </row>
    <row r="54" spans="1:21" ht="19.5" customHeight="1" x14ac:dyDescent="0.25">
      <c r="A54" s="7">
        <f>'PAINEL MÊS'!A56</f>
        <v>0</v>
      </c>
      <c r="B54" s="7">
        <f>'PAINEL MÊS'!B56</f>
        <v>0</v>
      </c>
      <c r="C54" s="20">
        <f>'PAINEL MÊS'!Q56</f>
        <v>0</v>
      </c>
      <c r="D54" s="21">
        <f>'PAINEL MÊS'!R56</f>
        <v>0</v>
      </c>
      <c r="E54" s="20">
        <f t="shared" ca="1" si="9"/>
        <v>0</v>
      </c>
      <c r="F54" s="52"/>
      <c r="G54" s="53">
        <f ca="1">VLOOKUP(B54,Base!$Q$40:$AD$600,14,0)/4.34</f>
        <v>0</v>
      </c>
      <c r="H54" s="54"/>
      <c r="I54" s="20" t="str">
        <f t="shared" ca="1" si="0"/>
        <v xml:space="preserve"> </v>
      </c>
      <c r="J54" s="22" t="str">
        <f t="shared" ca="1" si="1"/>
        <v xml:space="preserve"> </v>
      </c>
      <c r="K54" s="22" t="str">
        <f t="shared" ca="1" si="2"/>
        <v xml:space="preserve"> </v>
      </c>
      <c r="L54" s="23">
        <f t="shared" ca="1" si="3"/>
        <v>0</v>
      </c>
      <c r="N54" s="17"/>
      <c r="O54" s="17">
        <f t="shared" ca="1" si="4"/>
        <v>0</v>
      </c>
      <c r="P54" s="17">
        <f t="shared" ca="1" si="5"/>
        <v>0</v>
      </c>
      <c r="Q54" s="17">
        <f t="shared" ca="1" si="6"/>
        <v>0</v>
      </c>
      <c r="R54" s="17">
        <f t="shared" ca="1" si="7"/>
        <v>0</v>
      </c>
      <c r="S54" s="17"/>
      <c r="T54" s="24">
        <f t="shared" ca="1" si="8"/>
        <v>0</v>
      </c>
      <c r="U54" s="17"/>
    </row>
    <row r="55" spans="1:21" ht="19.5" customHeight="1" x14ac:dyDescent="0.25">
      <c r="A55" s="7">
        <f>'PAINEL MÊS'!A57</f>
        <v>0</v>
      </c>
      <c r="B55" s="7">
        <f>'PAINEL MÊS'!B57</f>
        <v>0</v>
      </c>
      <c r="C55" s="20">
        <f>'PAINEL MÊS'!Q57</f>
        <v>0</v>
      </c>
      <c r="D55" s="21">
        <f>'PAINEL MÊS'!R57</f>
        <v>0</v>
      </c>
      <c r="E55" s="20">
        <f t="shared" ca="1" si="9"/>
        <v>0</v>
      </c>
      <c r="F55" s="52"/>
      <c r="G55" s="53">
        <f ca="1">VLOOKUP(B55,Base!$Q$40:$AD$600,14,0)/4.34</f>
        <v>0</v>
      </c>
      <c r="H55" s="54"/>
      <c r="I55" s="20" t="str">
        <f t="shared" ca="1" si="0"/>
        <v xml:space="preserve"> </v>
      </c>
      <c r="J55" s="22" t="str">
        <f t="shared" ca="1" si="1"/>
        <v xml:space="preserve"> </v>
      </c>
      <c r="K55" s="22" t="str">
        <f t="shared" ca="1" si="2"/>
        <v xml:space="preserve"> </v>
      </c>
      <c r="L55" s="23">
        <f t="shared" ca="1" si="3"/>
        <v>0</v>
      </c>
      <c r="N55" s="17"/>
      <c r="O55" s="17">
        <f t="shared" ca="1" si="4"/>
        <v>0</v>
      </c>
      <c r="P55" s="17">
        <f t="shared" ca="1" si="5"/>
        <v>0</v>
      </c>
      <c r="Q55" s="17">
        <f t="shared" ca="1" si="6"/>
        <v>0</v>
      </c>
      <c r="R55" s="17">
        <f t="shared" ca="1" si="7"/>
        <v>0</v>
      </c>
      <c r="S55" s="17"/>
      <c r="T55" s="24">
        <f t="shared" ca="1" si="8"/>
        <v>0</v>
      </c>
      <c r="U55" s="17"/>
    </row>
    <row r="56" spans="1:21" ht="19.5" customHeight="1" x14ac:dyDescent="0.25">
      <c r="A56" s="7">
        <f>'PAINEL MÊS'!A58</f>
        <v>0</v>
      </c>
      <c r="B56" s="7">
        <f>'PAINEL MÊS'!B58</f>
        <v>0</v>
      </c>
      <c r="C56" s="20">
        <f>'PAINEL MÊS'!Q58</f>
        <v>0</v>
      </c>
      <c r="D56" s="21">
        <f>'PAINEL MÊS'!R58</f>
        <v>0</v>
      </c>
      <c r="E56" s="20">
        <f t="shared" ca="1" si="9"/>
        <v>0</v>
      </c>
      <c r="F56" s="52"/>
      <c r="G56" s="53">
        <f ca="1">VLOOKUP(B56,Base!$Q$40:$AD$600,14,0)/4.34</f>
        <v>0</v>
      </c>
      <c r="H56" s="54"/>
      <c r="I56" s="20" t="str">
        <f t="shared" ca="1" si="0"/>
        <v xml:space="preserve"> </v>
      </c>
      <c r="J56" s="22" t="str">
        <f t="shared" ca="1" si="1"/>
        <v xml:space="preserve"> </v>
      </c>
      <c r="K56" s="22" t="str">
        <f t="shared" ca="1" si="2"/>
        <v xml:space="preserve"> </v>
      </c>
      <c r="L56" s="23">
        <f t="shared" ca="1" si="3"/>
        <v>0</v>
      </c>
      <c r="N56" s="17"/>
      <c r="O56" s="17">
        <f t="shared" ca="1" si="4"/>
        <v>0</v>
      </c>
      <c r="P56" s="17">
        <f t="shared" ca="1" si="5"/>
        <v>0</v>
      </c>
      <c r="Q56" s="17">
        <f t="shared" ca="1" si="6"/>
        <v>0</v>
      </c>
      <c r="R56" s="17">
        <f t="shared" ca="1" si="7"/>
        <v>0</v>
      </c>
      <c r="S56" s="17"/>
      <c r="T56" s="24">
        <f t="shared" ca="1" si="8"/>
        <v>0</v>
      </c>
      <c r="U56" s="17"/>
    </row>
    <row r="57" spans="1:21" ht="19.5" customHeight="1" x14ac:dyDescent="0.25">
      <c r="A57" s="7">
        <f>'PAINEL MÊS'!A59</f>
        <v>0</v>
      </c>
      <c r="B57" s="7">
        <f>'PAINEL MÊS'!B59</f>
        <v>0</v>
      </c>
      <c r="C57" s="20">
        <f>'PAINEL MÊS'!Q59</f>
        <v>0</v>
      </c>
      <c r="D57" s="21">
        <f>'PAINEL MÊS'!R59</f>
        <v>0</v>
      </c>
      <c r="E57" s="20">
        <f t="shared" ca="1" si="9"/>
        <v>0</v>
      </c>
      <c r="F57" s="52"/>
      <c r="G57" s="53">
        <f ca="1">VLOOKUP(B57,Base!$Q$40:$AD$600,14,0)/4.34</f>
        <v>0</v>
      </c>
      <c r="H57" s="54"/>
      <c r="I57" s="20" t="str">
        <f t="shared" ca="1" si="0"/>
        <v xml:space="preserve"> </v>
      </c>
      <c r="J57" s="22" t="str">
        <f t="shared" ca="1" si="1"/>
        <v xml:space="preserve"> </v>
      </c>
      <c r="K57" s="22" t="str">
        <f t="shared" ca="1" si="2"/>
        <v xml:space="preserve"> </v>
      </c>
      <c r="L57" s="23">
        <f t="shared" ca="1" si="3"/>
        <v>0</v>
      </c>
      <c r="N57" s="17"/>
      <c r="O57" s="17">
        <f t="shared" ca="1" si="4"/>
        <v>0</v>
      </c>
      <c r="P57" s="17">
        <f t="shared" ca="1" si="5"/>
        <v>0</v>
      </c>
      <c r="Q57" s="17">
        <f t="shared" ca="1" si="6"/>
        <v>0</v>
      </c>
      <c r="R57" s="17">
        <f t="shared" ca="1" si="7"/>
        <v>0</v>
      </c>
      <c r="S57" s="17"/>
      <c r="T57" s="24">
        <f t="shared" ca="1" si="8"/>
        <v>0</v>
      </c>
      <c r="U57" s="17"/>
    </row>
    <row r="58" spans="1:21" ht="19.5" customHeight="1" x14ac:dyDescent="0.25">
      <c r="A58" s="7">
        <f>'PAINEL MÊS'!A60</f>
        <v>0</v>
      </c>
      <c r="B58" s="7">
        <f>'PAINEL MÊS'!B60</f>
        <v>0</v>
      </c>
      <c r="C58" s="20">
        <f>'PAINEL MÊS'!Q60</f>
        <v>0</v>
      </c>
      <c r="D58" s="21">
        <f>'PAINEL MÊS'!R60</f>
        <v>0</v>
      </c>
      <c r="E58" s="20">
        <f t="shared" ca="1" si="9"/>
        <v>0</v>
      </c>
      <c r="F58" s="52"/>
      <c r="G58" s="53">
        <f ca="1">VLOOKUP(B58,Base!$Q$40:$AD$600,14,0)/4.34</f>
        <v>0</v>
      </c>
      <c r="H58" s="54"/>
      <c r="I58" s="20" t="str">
        <f t="shared" ca="1" si="0"/>
        <v xml:space="preserve"> </v>
      </c>
      <c r="J58" s="22" t="str">
        <f t="shared" ca="1" si="1"/>
        <v xml:space="preserve"> </v>
      </c>
      <c r="K58" s="22" t="str">
        <f t="shared" ca="1" si="2"/>
        <v xml:space="preserve"> </v>
      </c>
      <c r="L58" s="23">
        <f t="shared" ca="1" si="3"/>
        <v>0</v>
      </c>
      <c r="N58" s="17"/>
      <c r="O58" s="17">
        <f t="shared" ca="1" si="4"/>
        <v>0</v>
      </c>
      <c r="P58" s="17">
        <f t="shared" ca="1" si="5"/>
        <v>0</v>
      </c>
      <c r="Q58" s="17">
        <f t="shared" ca="1" si="6"/>
        <v>0</v>
      </c>
      <c r="R58" s="17">
        <f t="shared" ca="1" si="7"/>
        <v>0</v>
      </c>
      <c r="S58" s="17"/>
      <c r="T58" s="24">
        <f t="shared" ca="1" si="8"/>
        <v>0</v>
      </c>
      <c r="U58" s="17"/>
    </row>
    <row r="59" spans="1:21" ht="19.5" customHeight="1" x14ac:dyDescent="0.25">
      <c r="A59" s="7">
        <f>'PAINEL MÊS'!A61</f>
        <v>0</v>
      </c>
      <c r="B59" s="7">
        <f>'PAINEL MÊS'!B61</f>
        <v>0</v>
      </c>
      <c r="C59" s="20">
        <f>'PAINEL MÊS'!Q61</f>
        <v>0</v>
      </c>
      <c r="D59" s="21">
        <f>'PAINEL MÊS'!R61</f>
        <v>0</v>
      </c>
      <c r="E59" s="20">
        <f t="shared" ca="1" si="9"/>
        <v>0</v>
      </c>
      <c r="F59" s="52"/>
      <c r="G59" s="53">
        <f ca="1">VLOOKUP(B59,Base!$Q$40:$AD$600,14,0)/4.34</f>
        <v>0</v>
      </c>
      <c r="H59" s="54"/>
      <c r="I59" s="20" t="str">
        <f t="shared" ca="1" si="0"/>
        <v xml:space="preserve"> </v>
      </c>
      <c r="J59" s="22" t="str">
        <f t="shared" ca="1" si="1"/>
        <v xml:space="preserve"> </v>
      </c>
      <c r="K59" s="22" t="str">
        <f t="shared" ca="1" si="2"/>
        <v xml:space="preserve"> </v>
      </c>
      <c r="L59" s="23">
        <f t="shared" ca="1" si="3"/>
        <v>0</v>
      </c>
      <c r="N59" s="17"/>
      <c r="O59" s="17">
        <f t="shared" ca="1" si="4"/>
        <v>0</v>
      </c>
      <c r="P59" s="17">
        <f t="shared" ca="1" si="5"/>
        <v>0</v>
      </c>
      <c r="Q59" s="17">
        <f t="shared" ca="1" si="6"/>
        <v>0</v>
      </c>
      <c r="R59" s="17">
        <f t="shared" ca="1" si="7"/>
        <v>0</v>
      </c>
      <c r="S59" s="17"/>
      <c r="T59" s="24">
        <f t="shared" ca="1" si="8"/>
        <v>0</v>
      </c>
      <c r="U59" s="17"/>
    </row>
    <row r="60" spans="1:21" ht="19.5" customHeight="1" x14ac:dyDescent="0.25">
      <c r="A60" s="7">
        <f>'PAINEL MÊS'!A62</f>
        <v>0</v>
      </c>
      <c r="B60" s="7">
        <f>'PAINEL MÊS'!B62</f>
        <v>0</v>
      </c>
      <c r="C60" s="20">
        <f>'PAINEL MÊS'!Q62</f>
        <v>0</v>
      </c>
      <c r="D60" s="21">
        <f>'PAINEL MÊS'!R62</f>
        <v>0</v>
      </c>
      <c r="E60" s="20">
        <f t="shared" ca="1" si="9"/>
        <v>0</v>
      </c>
      <c r="F60" s="52"/>
      <c r="G60" s="53">
        <f ca="1">VLOOKUP(B60,Base!$Q$40:$AD$600,14,0)/4.34</f>
        <v>0</v>
      </c>
      <c r="H60" s="54"/>
      <c r="I60" s="20" t="str">
        <f t="shared" ca="1" si="0"/>
        <v xml:space="preserve"> </v>
      </c>
      <c r="J60" s="22" t="str">
        <f t="shared" ca="1" si="1"/>
        <v xml:space="preserve"> </v>
      </c>
      <c r="K60" s="22" t="str">
        <f t="shared" ca="1" si="2"/>
        <v xml:space="preserve"> </v>
      </c>
      <c r="L60" s="23">
        <f t="shared" ca="1" si="3"/>
        <v>0</v>
      </c>
      <c r="N60" s="17"/>
      <c r="O60" s="17">
        <f t="shared" ca="1" si="4"/>
        <v>0</v>
      </c>
      <c r="P60" s="17">
        <f t="shared" ca="1" si="5"/>
        <v>0</v>
      </c>
      <c r="Q60" s="17">
        <f t="shared" ca="1" si="6"/>
        <v>0</v>
      </c>
      <c r="R60" s="17">
        <f t="shared" ca="1" si="7"/>
        <v>0</v>
      </c>
      <c r="S60" s="17"/>
      <c r="T60" s="24">
        <f t="shared" ca="1" si="8"/>
        <v>0</v>
      </c>
      <c r="U60" s="17"/>
    </row>
    <row r="61" spans="1:21" ht="19.5" customHeight="1" x14ac:dyDescent="0.25">
      <c r="A61" s="7">
        <f>'PAINEL MÊS'!A63</f>
        <v>0</v>
      </c>
      <c r="B61" s="7">
        <f>'PAINEL MÊS'!B63</f>
        <v>0</v>
      </c>
      <c r="C61" s="20">
        <f>'PAINEL MÊS'!Q63</f>
        <v>0</v>
      </c>
      <c r="D61" s="21">
        <f>'PAINEL MÊS'!R63</f>
        <v>0</v>
      </c>
      <c r="E61" s="20">
        <f t="shared" ca="1" si="9"/>
        <v>0</v>
      </c>
      <c r="F61" s="52"/>
      <c r="G61" s="53">
        <f ca="1">VLOOKUP(B61,Base!$Q$40:$AD$600,14,0)/4.34</f>
        <v>0</v>
      </c>
      <c r="H61" s="54"/>
      <c r="I61" s="20" t="str">
        <f t="shared" ca="1" si="0"/>
        <v xml:space="preserve"> </v>
      </c>
      <c r="J61" s="22" t="str">
        <f t="shared" ca="1" si="1"/>
        <v xml:space="preserve"> </v>
      </c>
      <c r="K61" s="22" t="str">
        <f t="shared" ca="1" si="2"/>
        <v xml:space="preserve"> </v>
      </c>
      <c r="L61" s="23">
        <f t="shared" ca="1" si="3"/>
        <v>0</v>
      </c>
      <c r="N61" s="17"/>
      <c r="O61" s="17">
        <f t="shared" ca="1" si="4"/>
        <v>0</v>
      </c>
      <c r="P61" s="17">
        <f t="shared" ca="1" si="5"/>
        <v>0</v>
      </c>
      <c r="Q61" s="17">
        <f t="shared" ca="1" si="6"/>
        <v>0</v>
      </c>
      <c r="R61" s="17">
        <f t="shared" ca="1" si="7"/>
        <v>0</v>
      </c>
      <c r="S61" s="17"/>
      <c r="T61" s="24">
        <f t="shared" ca="1" si="8"/>
        <v>0</v>
      </c>
      <c r="U61" s="17"/>
    </row>
    <row r="62" spans="1:21" ht="19.5" customHeight="1" x14ac:dyDescent="0.25">
      <c r="A62" s="7">
        <f>'PAINEL MÊS'!A64</f>
        <v>0</v>
      </c>
      <c r="B62" s="7">
        <f>'PAINEL MÊS'!B64</f>
        <v>0</v>
      </c>
      <c r="C62" s="20">
        <f>'PAINEL MÊS'!Q64</f>
        <v>0</v>
      </c>
      <c r="D62" s="21">
        <f>'PAINEL MÊS'!R64</f>
        <v>0</v>
      </c>
      <c r="E62" s="20">
        <f t="shared" ca="1" si="9"/>
        <v>0</v>
      </c>
      <c r="F62" s="52"/>
      <c r="G62" s="53">
        <f ca="1">VLOOKUP(B62,Base!$Q$40:$AD$600,14,0)/4.34</f>
        <v>0</v>
      </c>
      <c r="H62" s="54"/>
      <c r="I62" s="20" t="str">
        <f t="shared" ca="1" si="0"/>
        <v xml:space="preserve"> </v>
      </c>
      <c r="J62" s="22" t="str">
        <f t="shared" ca="1" si="1"/>
        <v xml:space="preserve"> </v>
      </c>
      <c r="K62" s="22" t="str">
        <f t="shared" ca="1" si="2"/>
        <v xml:space="preserve"> </v>
      </c>
      <c r="L62" s="23">
        <f t="shared" ca="1" si="3"/>
        <v>0</v>
      </c>
      <c r="N62" s="17"/>
      <c r="O62" s="17">
        <f t="shared" ca="1" si="4"/>
        <v>0</v>
      </c>
      <c r="P62" s="17">
        <f t="shared" ca="1" si="5"/>
        <v>0</v>
      </c>
      <c r="Q62" s="17">
        <f t="shared" ca="1" si="6"/>
        <v>0</v>
      </c>
      <c r="R62" s="17">
        <f t="shared" ca="1" si="7"/>
        <v>0</v>
      </c>
      <c r="S62" s="17"/>
      <c r="T62" s="24">
        <f t="shared" ca="1" si="8"/>
        <v>0</v>
      </c>
      <c r="U62" s="17"/>
    </row>
    <row r="63" spans="1:21" ht="19.5" customHeight="1" x14ac:dyDescent="0.25">
      <c r="A63" s="7">
        <f>'PAINEL MÊS'!A65</f>
        <v>0</v>
      </c>
      <c r="B63" s="7">
        <f>'PAINEL MÊS'!B65</f>
        <v>0</v>
      </c>
      <c r="C63" s="20">
        <f>'PAINEL MÊS'!Q65</f>
        <v>0</v>
      </c>
      <c r="D63" s="21">
        <f>'PAINEL MÊS'!R65</f>
        <v>0</v>
      </c>
      <c r="E63" s="20">
        <f t="shared" ca="1" si="9"/>
        <v>0</v>
      </c>
      <c r="F63" s="52"/>
      <c r="G63" s="53">
        <f ca="1">VLOOKUP(B63,Base!$Q$40:$AD$600,14,0)/4.34</f>
        <v>0</v>
      </c>
      <c r="H63" s="54"/>
      <c r="I63" s="20" t="str">
        <f t="shared" ca="1" si="0"/>
        <v xml:space="preserve"> </v>
      </c>
      <c r="J63" s="22" t="str">
        <f t="shared" ca="1" si="1"/>
        <v xml:space="preserve"> </v>
      </c>
      <c r="K63" s="22" t="str">
        <f t="shared" ca="1" si="2"/>
        <v xml:space="preserve"> </v>
      </c>
      <c r="L63" s="23">
        <f t="shared" ca="1" si="3"/>
        <v>0</v>
      </c>
      <c r="N63" s="17"/>
      <c r="O63" s="17">
        <f t="shared" ca="1" si="4"/>
        <v>0</v>
      </c>
      <c r="P63" s="17">
        <f t="shared" ca="1" si="5"/>
        <v>0</v>
      </c>
      <c r="Q63" s="17">
        <f t="shared" ca="1" si="6"/>
        <v>0</v>
      </c>
      <c r="R63" s="17">
        <f t="shared" ca="1" si="7"/>
        <v>0</v>
      </c>
      <c r="S63" s="17"/>
      <c r="T63" s="24">
        <f t="shared" ca="1" si="8"/>
        <v>0</v>
      </c>
      <c r="U63" s="17"/>
    </row>
    <row r="64" spans="1:21" ht="19.5" customHeight="1" x14ac:dyDescent="0.25">
      <c r="A64" s="7">
        <f>'PAINEL MÊS'!A66</f>
        <v>0</v>
      </c>
      <c r="B64" s="7">
        <f>'PAINEL MÊS'!B66</f>
        <v>0</v>
      </c>
      <c r="C64" s="20">
        <f>'PAINEL MÊS'!Q66</f>
        <v>0</v>
      </c>
      <c r="D64" s="21">
        <f>'PAINEL MÊS'!R66</f>
        <v>0</v>
      </c>
      <c r="E64" s="20">
        <f t="shared" ca="1" si="9"/>
        <v>0</v>
      </c>
      <c r="F64" s="52"/>
      <c r="G64" s="53">
        <f ca="1">VLOOKUP(B64,Base!$Q$40:$AD$600,14,0)/4.34</f>
        <v>0</v>
      </c>
      <c r="H64" s="54"/>
      <c r="I64" s="20" t="str">
        <f t="shared" ca="1" si="0"/>
        <v xml:space="preserve"> </v>
      </c>
      <c r="J64" s="22" t="str">
        <f t="shared" ca="1" si="1"/>
        <v xml:space="preserve"> </v>
      </c>
      <c r="K64" s="22" t="str">
        <f t="shared" ca="1" si="2"/>
        <v xml:space="preserve"> </v>
      </c>
      <c r="L64" s="23">
        <f t="shared" ca="1" si="3"/>
        <v>0</v>
      </c>
      <c r="N64" s="17"/>
      <c r="O64" s="17">
        <f t="shared" ca="1" si="4"/>
        <v>0</v>
      </c>
      <c r="P64" s="17">
        <f t="shared" ca="1" si="5"/>
        <v>0</v>
      </c>
      <c r="Q64" s="17">
        <f t="shared" ca="1" si="6"/>
        <v>0</v>
      </c>
      <c r="R64" s="17">
        <f t="shared" ca="1" si="7"/>
        <v>0</v>
      </c>
      <c r="S64" s="17"/>
      <c r="T64" s="24">
        <f t="shared" ca="1" si="8"/>
        <v>0</v>
      </c>
      <c r="U64" s="17"/>
    </row>
    <row r="65" spans="1:21" ht="19.5" customHeight="1" x14ac:dyDescent="0.25">
      <c r="A65" s="7">
        <f>'PAINEL MÊS'!A67</f>
        <v>0</v>
      </c>
      <c r="B65" s="7">
        <f>'PAINEL MÊS'!B67</f>
        <v>0</v>
      </c>
      <c r="C65" s="20">
        <f>'PAINEL MÊS'!Q67</f>
        <v>0</v>
      </c>
      <c r="D65" s="21">
        <f>'PAINEL MÊS'!R67</f>
        <v>0</v>
      </c>
      <c r="E65" s="20">
        <f t="shared" ca="1" si="9"/>
        <v>0</v>
      </c>
      <c r="F65" s="52"/>
      <c r="G65" s="53">
        <f ca="1">VLOOKUP(B65,Base!$Q$40:$AD$600,14,0)/4.34</f>
        <v>0</v>
      </c>
      <c r="H65" s="54"/>
      <c r="I65" s="20" t="str">
        <f t="shared" ca="1" si="0"/>
        <v xml:space="preserve"> </v>
      </c>
      <c r="J65" s="22" t="str">
        <f t="shared" ca="1" si="1"/>
        <v xml:space="preserve"> </v>
      </c>
      <c r="K65" s="22" t="str">
        <f t="shared" ca="1" si="2"/>
        <v xml:space="preserve"> </v>
      </c>
      <c r="L65" s="23">
        <f t="shared" ca="1" si="3"/>
        <v>0</v>
      </c>
      <c r="N65" s="17"/>
      <c r="O65" s="17">
        <f t="shared" ca="1" si="4"/>
        <v>0</v>
      </c>
      <c r="P65" s="17">
        <f t="shared" ca="1" si="5"/>
        <v>0</v>
      </c>
      <c r="Q65" s="17">
        <f t="shared" ca="1" si="6"/>
        <v>0</v>
      </c>
      <c r="R65" s="17">
        <f t="shared" ca="1" si="7"/>
        <v>0</v>
      </c>
      <c r="S65" s="17"/>
      <c r="T65" s="24">
        <f t="shared" ca="1" si="8"/>
        <v>0</v>
      </c>
      <c r="U65" s="17"/>
    </row>
    <row r="66" spans="1:21" ht="19.5" customHeight="1" x14ac:dyDescent="0.25">
      <c r="A66" s="7">
        <f>'PAINEL MÊS'!A68</f>
        <v>0</v>
      </c>
      <c r="B66" s="7">
        <f>'PAINEL MÊS'!B68</f>
        <v>0</v>
      </c>
      <c r="C66" s="20">
        <f>'PAINEL MÊS'!Q68</f>
        <v>0</v>
      </c>
      <c r="D66" s="21">
        <f>'PAINEL MÊS'!R68</f>
        <v>0</v>
      </c>
      <c r="E66" s="20">
        <f t="shared" ca="1" si="9"/>
        <v>0</v>
      </c>
      <c r="F66" s="52"/>
      <c r="G66" s="53">
        <f ca="1">VLOOKUP(B66,Base!$Q$40:$AD$600,14,0)/4.34</f>
        <v>0</v>
      </c>
      <c r="H66" s="54"/>
      <c r="I66" s="20" t="str">
        <f t="shared" ca="1" si="0"/>
        <v xml:space="preserve"> </v>
      </c>
      <c r="J66" s="22" t="str">
        <f t="shared" ca="1" si="1"/>
        <v xml:space="preserve"> </v>
      </c>
      <c r="K66" s="22" t="str">
        <f t="shared" ca="1" si="2"/>
        <v xml:space="preserve"> </v>
      </c>
      <c r="L66" s="23">
        <f t="shared" ca="1" si="3"/>
        <v>0</v>
      </c>
      <c r="N66" s="17"/>
      <c r="O66" s="17">
        <f t="shared" ca="1" si="4"/>
        <v>0</v>
      </c>
      <c r="P66" s="17">
        <f t="shared" ca="1" si="5"/>
        <v>0</v>
      </c>
      <c r="Q66" s="17">
        <f t="shared" ca="1" si="6"/>
        <v>0</v>
      </c>
      <c r="R66" s="17">
        <f t="shared" ca="1" si="7"/>
        <v>0</v>
      </c>
      <c r="S66" s="17"/>
      <c r="T66" s="24">
        <f t="shared" ca="1" si="8"/>
        <v>0</v>
      </c>
      <c r="U66" s="17"/>
    </row>
    <row r="67" spans="1:21" ht="19.5" customHeight="1" x14ac:dyDescent="0.25">
      <c r="A67" s="7">
        <f>'PAINEL MÊS'!A69</f>
        <v>0</v>
      </c>
      <c r="B67" s="7">
        <f>'PAINEL MÊS'!B69</f>
        <v>0</v>
      </c>
      <c r="C67" s="20">
        <f>'PAINEL MÊS'!Q69</f>
        <v>0</v>
      </c>
      <c r="D67" s="21">
        <f>'PAINEL MÊS'!R69</f>
        <v>0</v>
      </c>
      <c r="E67" s="20">
        <f t="shared" ref="E67:E130" ca="1" si="10">P67+(P67*F67)</f>
        <v>0</v>
      </c>
      <c r="F67" s="52"/>
      <c r="G67" s="53">
        <f ca="1">VLOOKUP(B67,Base!$Q$40:$AD$600,14,0)/4.34</f>
        <v>0</v>
      </c>
      <c r="H67" s="54"/>
      <c r="I67" s="20" t="str">
        <f t="shared" ca="1" si="0"/>
        <v xml:space="preserve"> </v>
      </c>
      <c r="J67" s="22" t="str">
        <f t="shared" ca="1" si="1"/>
        <v xml:space="preserve"> </v>
      </c>
      <c r="K67" s="22" t="str">
        <f t="shared" ca="1" si="2"/>
        <v xml:space="preserve"> </v>
      </c>
      <c r="L67" s="23">
        <f t="shared" ca="1" si="3"/>
        <v>0</v>
      </c>
      <c r="N67" s="17"/>
      <c r="O67" s="17">
        <f t="shared" ca="1" si="4"/>
        <v>0</v>
      </c>
      <c r="P67" s="17">
        <f t="shared" ca="1" si="5"/>
        <v>0</v>
      </c>
      <c r="Q67" s="17">
        <f t="shared" ca="1" si="6"/>
        <v>0</v>
      </c>
      <c r="R67" s="17">
        <f t="shared" ca="1" si="7"/>
        <v>0</v>
      </c>
      <c r="S67" s="17"/>
      <c r="T67" s="24">
        <f t="shared" ca="1" si="8"/>
        <v>0</v>
      </c>
      <c r="U67" s="17"/>
    </row>
    <row r="68" spans="1:21" ht="19.5" customHeight="1" x14ac:dyDescent="0.25">
      <c r="A68" s="7">
        <f>'PAINEL MÊS'!A70</f>
        <v>0</v>
      </c>
      <c r="B68" s="7">
        <f>'PAINEL MÊS'!B70</f>
        <v>0</v>
      </c>
      <c r="C68" s="20">
        <f>'PAINEL MÊS'!Q70</f>
        <v>0</v>
      </c>
      <c r="D68" s="21">
        <f>'PAINEL MÊS'!R70</f>
        <v>0</v>
      </c>
      <c r="E68" s="20">
        <f t="shared" ca="1" si="10"/>
        <v>0</v>
      </c>
      <c r="F68" s="52"/>
      <c r="G68" s="53">
        <f ca="1">VLOOKUP(B68,Base!$Q$40:$AD$600,14,0)/4.34</f>
        <v>0</v>
      </c>
      <c r="H68" s="54"/>
      <c r="I68" s="20" t="str">
        <f t="shared" ca="1" si="0"/>
        <v xml:space="preserve"> </v>
      </c>
      <c r="J68" s="22" t="str">
        <f t="shared" ca="1" si="1"/>
        <v xml:space="preserve"> </v>
      </c>
      <c r="K68" s="22" t="str">
        <f t="shared" ca="1" si="2"/>
        <v xml:space="preserve"> </v>
      </c>
      <c r="L68" s="23">
        <f t="shared" ca="1" si="3"/>
        <v>0</v>
      </c>
      <c r="N68" s="17"/>
      <c r="O68" s="17">
        <f t="shared" ca="1" si="4"/>
        <v>0</v>
      </c>
      <c r="P68" s="17">
        <f t="shared" ca="1" si="5"/>
        <v>0</v>
      </c>
      <c r="Q68" s="17">
        <f t="shared" ca="1" si="6"/>
        <v>0</v>
      </c>
      <c r="R68" s="17">
        <f t="shared" ca="1" si="7"/>
        <v>0</v>
      </c>
      <c r="S68" s="17"/>
      <c r="T68" s="24">
        <f t="shared" ca="1" si="8"/>
        <v>0</v>
      </c>
      <c r="U68" s="17"/>
    </row>
    <row r="69" spans="1:21" ht="19.5" customHeight="1" x14ac:dyDescent="0.25">
      <c r="A69" s="7">
        <f>'PAINEL MÊS'!A71</f>
        <v>0</v>
      </c>
      <c r="B69" s="7">
        <f>'PAINEL MÊS'!B71</f>
        <v>0</v>
      </c>
      <c r="C69" s="20">
        <f>'PAINEL MÊS'!Q71</f>
        <v>0</v>
      </c>
      <c r="D69" s="21">
        <f>'PAINEL MÊS'!R71</f>
        <v>0</v>
      </c>
      <c r="E69" s="20">
        <f t="shared" ca="1" si="10"/>
        <v>0</v>
      </c>
      <c r="F69" s="52"/>
      <c r="G69" s="53">
        <f ca="1">VLOOKUP(B69,Base!$Q$40:$AD$600,14,0)/4.34</f>
        <v>0</v>
      </c>
      <c r="H69" s="54"/>
      <c r="I69" s="20" t="str">
        <f t="shared" ca="1" si="0"/>
        <v xml:space="preserve"> </v>
      </c>
      <c r="J69" s="22" t="str">
        <f t="shared" ca="1" si="1"/>
        <v xml:space="preserve"> </v>
      </c>
      <c r="K69" s="22" t="str">
        <f t="shared" ca="1" si="2"/>
        <v xml:space="preserve"> </v>
      </c>
      <c r="L69" s="23">
        <f t="shared" ca="1" si="3"/>
        <v>0</v>
      </c>
      <c r="N69" s="17"/>
      <c r="O69" s="17">
        <f t="shared" ca="1" si="4"/>
        <v>0</v>
      </c>
      <c r="P69" s="17">
        <f t="shared" ca="1" si="5"/>
        <v>0</v>
      </c>
      <c r="Q69" s="17">
        <f t="shared" ca="1" si="6"/>
        <v>0</v>
      </c>
      <c r="R69" s="17">
        <f t="shared" ca="1" si="7"/>
        <v>0</v>
      </c>
      <c r="S69" s="17"/>
      <c r="T69" s="24">
        <f t="shared" ca="1" si="8"/>
        <v>0</v>
      </c>
      <c r="U69" s="17"/>
    </row>
    <row r="70" spans="1:21" ht="19.5" customHeight="1" x14ac:dyDescent="0.25">
      <c r="A70" s="7">
        <f>'PAINEL MÊS'!A72</f>
        <v>0</v>
      </c>
      <c r="B70" s="7">
        <f>'PAINEL MÊS'!B72</f>
        <v>0</v>
      </c>
      <c r="C70" s="20">
        <f>'PAINEL MÊS'!Q72</f>
        <v>0</v>
      </c>
      <c r="D70" s="21">
        <f>'PAINEL MÊS'!R72</f>
        <v>0</v>
      </c>
      <c r="E70" s="20">
        <f t="shared" ca="1" si="10"/>
        <v>0</v>
      </c>
      <c r="F70" s="52"/>
      <c r="G70" s="53">
        <f ca="1">VLOOKUP(B70,Base!$Q$40:$AD$600,14,0)/4.34</f>
        <v>0</v>
      </c>
      <c r="H70" s="54"/>
      <c r="I70" s="20" t="str">
        <f t="shared" ca="1" si="0"/>
        <v xml:space="preserve"> </v>
      </c>
      <c r="J70" s="22" t="str">
        <f t="shared" ca="1" si="1"/>
        <v xml:space="preserve"> </v>
      </c>
      <c r="K70" s="22" t="str">
        <f t="shared" ca="1" si="2"/>
        <v xml:space="preserve"> </v>
      </c>
      <c r="L70" s="23">
        <f t="shared" ca="1" si="3"/>
        <v>0</v>
      </c>
      <c r="N70" s="17"/>
      <c r="O70" s="17">
        <f t="shared" ca="1" si="4"/>
        <v>0</v>
      </c>
      <c r="P70" s="17">
        <f t="shared" ca="1" si="5"/>
        <v>0</v>
      </c>
      <c r="Q70" s="17">
        <f t="shared" ca="1" si="6"/>
        <v>0</v>
      </c>
      <c r="R70" s="17">
        <f t="shared" ca="1" si="7"/>
        <v>0</v>
      </c>
      <c r="S70" s="17"/>
      <c r="T70" s="24">
        <f t="shared" ca="1" si="8"/>
        <v>0</v>
      </c>
      <c r="U70" s="17"/>
    </row>
    <row r="71" spans="1:21" ht="19.5" customHeight="1" x14ac:dyDescent="0.25">
      <c r="A71" s="7">
        <f>'PAINEL MÊS'!A73</f>
        <v>0</v>
      </c>
      <c r="B71" s="7">
        <f>'PAINEL MÊS'!B73</f>
        <v>0</v>
      </c>
      <c r="C71" s="20">
        <f>'PAINEL MÊS'!Q73</f>
        <v>0</v>
      </c>
      <c r="D71" s="21">
        <f>'PAINEL MÊS'!R73</f>
        <v>0</v>
      </c>
      <c r="E71" s="20">
        <f t="shared" ca="1" si="10"/>
        <v>0</v>
      </c>
      <c r="F71" s="52"/>
      <c r="G71" s="53">
        <f ca="1">VLOOKUP(B71,Base!$Q$40:$AD$600,14,0)/4.34</f>
        <v>0</v>
      </c>
      <c r="H71" s="54"/>
      <c r="I71" s="20" t="str">
        <f t="shared" ca="1" si="0"/>
        <v xml:space="preserve"> </v>
      </c>
      <c r="J71" s="22" t="str">
        <f t="shared" ca="1" si="1"/>
        <v xml:space="preserve"> </v>
      </c>
      <c r="K71" s="22" t="str">
        <f t="shared" ca="1" si="2"/>
        <v xml:space="preserve"> </v>
      </c>
      <c r="L71" s="23">
        <f t="shared" ca="1" si="3"/>
        <v>0</v>
      </c>
      <c r="N71" s="17"/>
      <c r="O71" s="17">
        <f t="shared" ca="1" si="4"/>
        <v>0</v>
      </c>
      <c r="P71" s="17">
        <f t="shared" ca="1" si="5"/>
        <v>0</v>
      </c>
      <c r="Q71" s="17">
        <f t="shared" ca="1" si="6"/>
        <v>0</v>
      </c>
      <c r="R71" s="17">
        <f t="shared" ca="1" si="7"/>
        <v>0</v>
      </c>
      <c r="S71" s="17"/>
      <c r="T71" s="24">
        <f t="shared" ca="1" si="8"/>
        <v>0</v>
      </c>
      <c r="U71" s="17"/>
    </row>
    <row r="72" spans="1:21" ht="19.5" customHeight="1" x14ac:dyDescent="0.25">
      <c r="A72" s="7">
        <f>'PAINEL MÊS'!A74</f>
        <v>0</v>
      </c>
      <c r="B72" s="7">
        <f>'PAINEL MÊS'!B74</f>
        <v>0</v>
      </c>
      <c r="C72" s="20">
        <f>'PAINEL MÊS'!Q74</f>
        <v>0</v>
      </c>
      <c r="D72" s="21">
        <f>'PAINEL MÊS'!R74</f>
        <v>0</v>
      </c>
      <c r="E72" s="20">
        <f t="shared" ca="1" si="10"/>
        <v>0</v>
      </c>
      <c r="F72" s="52"/>
      <c r="G72" s="53">
        <f ca="1">VLOOKUP(B72,Base!$Q$40:$AD$600,14,0)/4.34</f>
        <v>0</v>
      </c>
      <c r="H72" s="54"/>
      <c r="I72" s="20" t="str">
        <f t="shared" ca="1" si="0"/>
        <v xml:space="preserve"> </v>
      </c>
      <c r="J72" s="22" t="str">
        <f t="shared" ca="1" si="1"/>
        <v xml:space="preserve"> </v>
      </c>
      <c r="K72" s="22" t="str">
        <f t="shared" ca="1" si="2"/>
        <v xml:space="preserve"> </v>
      </c>
      <c r="L72" s="23">
        <f t="shared" ca="1" si="3"/>
        <v>0</v>
      </c>
      <c r="N72" s="17"/>
      <c r="O72" s="17">
        <f t="shared" ca="1" si="4"/>
        <v>0</v>
      </c>
      <c r="P72" s="17">
        <f t="shared" ca="1" si="5"/>
        <v>0</v>
      </c>
      <c r="Q72" s="17">
        <f t="shared" ca="1" si="6"/>
        <v>0</v>
      </c>
      <c r="R72" s="17">
        <f t="shared" ca="1" si="7"/>
        <v>0</v>
      </c>
      <c r="S72" s="17"/>
      <c r="T72" s="24">
        <f t="shared" ca="1" si="8"/>
        <v>0</v>
      </c>
      <c r="U72" s="17"/>
    </row>
    <row r="73" spans="1:21" ht="19.5" customHeight="1" x14ac:dyDescent="0.25">
      <c r="A73" s="7">
        <f>'PAINEL MÊS'!A75</f>
        <v>0</v>
      </c>
      <c r="B73" s="7">
        <f>'PAINEL MÊS'!B75</f>
        <v>0</v>
      </c>
      <c r="C73" s="20">
        <f>'PAINEL MÊS'!Q75</f>
        <v>0</v>
      </c>
      <c r="D73" s="21">
        <f>'PAINEL MÊS'!R75</f>
        <v>0</v>
      </c>
      <c r="E73" s="20">
        <f t="shared" ca="1" si="10"/>
        <v>0</v>
      </c>
      <c r="F73" s="52"/>
      <c r="G73" s="53">
        <f ca="1">VLOOKUP(B73,Base!$Q$40:$AD$600,14,0)/4.34</f>
        <v>0</v>
      </c>
      <c r="H73" s="54"/>
      <c r="I73" s="20" t="str">
        <f t="shared" ca="1" si="0"/>
        <v xml:space="preserve"> </v>
      </c>
      <c r="J73" s="22" t="str">
        <f t="shared" ca="1" si="1"/>
        <v xml:space="preserve"> </v>
      </c>
      <c r="K73" s="22" t="str">
        <f t="shared" ca="1" si="2"/>
        <v xml:space="preserve"> </v>
      </c>
      <c r="L73" s="23">
        <f t="shared" ca="1" si="3"/>
        <v>0</v>
      </c>
      <c r="N73" s="17"/>
      <c r="O73" s="17">
        <f t="shared" ca="1" si="4"/>
        <v>0</v>
      </c>
      <c r="P73" s="17">
        <f t="shared" ca="1" si="5"/>
        <v>0</v>
      </c>
      <c r="Q73" s="17">
        <f t="shared" ca="1" si="6"/>
        <v>0</v>
      </c>
      <c r="R73" s="17">
        <f t="shared" ca="1" si="7"/>
        <v>0</v>
      </c>
      <c r="S73" s="17"/>
      <c r="T73" s="24">
        <f t="shared" ca="1" si="8"/>
        <v>0</v>
      </c>
      <c r="U73" s="17"/>
    </row>
    <row r="74" spans="1:21" ht="19.5" customHeight="1" x14ac:dyDescent="0.25">
      <c r="A74" s="7">
        <f>'PAINEL MÊS'!A76</f>
        <v>0</v>
      </c>
      <c r="B74" s="7">
        <f>'PAINEL MÊS'!B76</f>
        <v>0</v>
      </c>
      <c r="C74" s="20">
        <f>'PAINEL MÊS'!Q76</f>
        <v>0</v>
      </c>
      <c r="D74" s="21">
        <f>'PAINEL MÊS'!R76</f>
        <v>0</v>
      </c>
      <c r="E74" s="20">
        <f t="shared" ca="1" si="10"/>
        <v>0</v>
      </c>
      <c r="F74" s="52"/>
      <c r="G74" s="53">
        <f ca="1">VLOOKUP(B74,Base!$Q$40:$AD$600,14,0)/4.34</f>
        <v>0</v>
      </c>
      <c r="H74" s="54"/>
      <c r="I74" s="20" t="str">
        <f t="shared" ca="1" si="0"/>
        <v xml:space="preserve"> </v>
      </c>
      <c r="J74" s="22" t="str">
        <f t="shared" ca="1" si="1"/>
        <v xml:space="preserve"> </v>
      </c>
      <c r="K74" s="22" t="str">
        <f t="shared" ca="1" si="2"/>
        <v xml:space="preserve"> </v>
      </c>
      <c r="L74" s="23">
        <f t="shared" ca="1" si="3"/>
        <v>0</v>
      </c>
      <c r="N74" s="17"/>
      <c r="O74" s="17">
        <f t="shared" ca="1" si="4"/>
        <v>0</v>
      </c>
      <c r="P74" s="17">
        <f t="shared" ca="1" si="5"/>
        <v>0</v>
      </c>
      <c r="Q74" s="17">
        <f t="shared" ca="1" si="6"/>
        <v>0</v>
      </c>
      <c r="R74" s="17">
        <f t="shared" ca="1" si="7"/>
        <v>0</v>
      </c>
      <c r="S74" s="17"/>
      <c r="T74" s="24">
        <f t="shared" ca="1" si="8"/>
        <v>0</v>
      </c>
      <c r="U74" s="17"/>
    </row>
    <row r="75" spans="1:21" ht="19.5" customHeight="1" x14ac:dyDescent="0.25">
      <c r="A75" s="7">
        <f>'PAINEL MÊS'!A77</f>
        <v>0</v>
      </c>
      <c r="B75" s="7">
        <f>'PAINEL MÊS'!B77</f>
        <v>0</v>
      </c>
      <c r="C75" s="20">
        <f>'PAINEL MÊS'!Q77</f>
        <v>0</v>
      </c>
      <c r="D75" s="21">
        <f>'PAINEL MÊS'!R77</f>
        <v>0</v>
      </c>
      <c r="E75" s="20">
        <f t="shared" ca="1" si="10"/>
        <v>0</v>
      </c>
      <c r="F75" s="52"/>
      <c r="G75" s="53">
        <f ca="1">VLOOKUP(B75,Base!$Q$40:$AD$600,14,0)/4.34</f>
        <v>0</v>
      </c>
      <c r="H75" s="54"/>
      <c r="I75" s="20" t="str">
        <f t="shared" ca="1" si="0"/>
        <v xml:space="preserve"> </v>
      </c>
      <c r="J75" s="22" t="str">
        <f t="shared" ca="1" si="1"/>
        <v xml:space="preserve"> </v>
      </c>
      <c r="K75" s="22" t="str">
        <f t="shared" ca="1" si="2"/>
        <v xml:space="preserve"> </v>
      </c>
      <c r="L75" s="23">
        <f t="shared" ca="1" si="3"/>
        <v>0</v>
      </c>
      <c r="N75" s="17"/>
      <c r="O75" s="17">
        <f t="shared" ca="1" si="4"/>
        <v>0</v>
      </c>
      <c r="P75" s="17">
        <f t="shared" ca="1" si="5"/>
        <v>0</v>
      </c>
      <c r="Q75" s="17">
        <f t="shared" ca="1" si="6"/>
        <v>0</v>
      </c>
      <c r="R75" s="17">
        <f t="shared" ca="1" si="7"/>
        <v>0</v>
      </c>
      <c r="S75" s="17"/>
      <c r="T75" s="24">
        <f t="shared" ca="1" si="8"/>
        <v>0</v>
      </c>
      <c r="U75" s="17"/>
    </row>
    <row r="76" spans="1:21" ht="19.5" customHeight="1" x14ac:dyDescent="0.25">
      <c r="A76" s="7">
        <f>'PAINEL MÊS'!A78</f>
        <v>0</v>
      </c>
      <c r="B76" s="7">
        <f>'PAINEL MÊS'!B78</f>
        <v>0</v>
      </c>
      <c r="C76" s="20">
        <f>'PAINEL MÊS'!Q78</f>
        <v>0</v>
      </c>
      <c r="D76" s="21">
        <f>'PAINEL MÊS'!R78</f>
        <v>0</v>
      </c>
      <c r="E76" s="20">
        <f t="shared" ca="1" si="10"/>
        <v>0</v>
      </c>
      <c r="F76" s="52"/>
      <c r="G76" s="53">
        <f ca="1">VLOOKUP(B76,Base!$Q$40:$AD$600,14,0)/4.34</f>
        <v>0</v>
      </c>
      <c r="H76" s="54"/>
      <c r="I76" s="20" t="str">
        <f t="shared" ca="1" si="0"/>
        <v xml:space="preserve"> </v>
      </c>
      <c r="J76" s="22" t="str">
        <f t="shared" ca="1" si="1"/>
        <v xml:space="preserve"> </v>
      </c>
      <c r="K76" s="22" t="str">
        <f t="shared" ca="1" si="2"/>
        <v xml:space="preserve"> </v>
      </c>
      <c r="L76" s="23">
        <f t="shared" ca="1" si="3"/>
        <v>0</v>
      </c>
      <c r="N76" s="17"/>
      <c r="O76" s="17">
        <f t="shared" ca="1" si="4"/>
        <v>0</v>
      </c>
      <c r="P76" s="17">
        <f t="shared" ca="1" si="5"/>
        <v>0</v>
      </c>
      <c r="Q76" s="17">
        <f t="shared" ca="1" si="6"/>
        <v>0</v>
      </c>
      <c r="R76" s="17">
        <f t="shared" ca="1" si="7"/>
        <v>0</v>
      </c>
      <c r="S76" s="17"/>
      <c r="T76" s="24">
        <f t="shared" ca="1" si="8"/>
        <v>0</v>
      </c>
      <c r="U76" s="17"/>
    </row>
    <row r="77" spans="1:21" ht="19.5" customHeight="1" x14ac:dyDescent="0.25">
      <c r="A77" s="7">
        <f>'PAINEL MÊS'!A79</f>
        <v>0</v>
      </c>
      <c r="B77" s="7">
        <f>'PAINEL MÊS'!B79</f>
        <v>0</v>
      </c>
      <c r="C77" s="20">
        <f>'PAINEL MÊS'!Q79</f>
        <v>0</v>
      </c>
      <c r="D77" s="21">
        <f>'PAINEL MÊS'!R79</f>
        <v>0</v>
      </c>
      <c r="E77" s="20">
        <f t="shared" ca="1" si="10"/>
        <v>0</v>
      </c>
      <c r="F77" s="52"/>
      <c r="G77" s="53">
        <f ca="1">VLOOKUP(B77,Base!$Q$40:$AD$600,14,0)/4.34</f>
        <v>0</v>
      </c>
      <c r="H77" s="54"/>
      <c r="I77" s="20" t="str">
        <f t="shared" ca="1" si="0"/>
        <v xml:space="preserve"> </v>
      </c>
      <c r="J77" s="22" t="str">
        <f t="shared" ca="1" si="1"/>
        <v xml:space="preserve"> </v>
      </c>
      <c r="K77" s="22" t="str">
        <f t="shared" ca="1" si="2"/>
        <v xml:space="preserve"> </v>
      </c>
      <c r="L77" s="23">
        <f t="shared" ca="1" si="3"/>
        <v>0</v>
      </c>
      <c r="N77" s="17"/>
      <c r="O77" s="17">
        <f t="shared" ca="1" si="4"/>
        <v>0</v>
      </c>
      <c r="P77" s="17">
        <f t="shared" ca="1" si="5"/>
        <v>0</v>
      </c>
      <c r="Q77" s="17">
        <f t="shared" ca="1" si="6"/>
        <v>0</v>
      </c>
      <c r="R77" s="17">
        <f t="shared" ca="1" si="7"/>
        <v>0</v>
      </c>
      <c r="S77" s="17"/>
      <c r="T77" s="24">
        <f t="shared" ca="1" si="8"/>
        <v>0</v>
      </c>
      <c r="U77" s="17"/>
    </row>
    <row r="78" spans="1:21" ht="19.5" customHeight="1" x14ac:dyDescent="0.25">
      <c r="A78" s="7">
        <f>'PAINEL MÊS'!A80</f>
        <v>0</v>
      </c>
      <c r="B78" s="7">
        <f>'PAINEL MÊS'!B80</f>
        <v>0</v>
      </c>
      <c r="C78" s="20">
        <f>'PAINEL MÊS'!Q80</f>
        <v>0</v>
      </c>
      <c r="D78" s="21">
        <f>'PAINEL MÊS'!R80</f>
        <v>0</v>
      </c>
      <c r="E78" s="20">
        <f t="shared" ca="1" si="10"/>
        <v>0</v>
      </c>
      <c r="F78" s="52"/>
      <c r="G78" s="53">
        <f ca="1">VLOOKUP(B78,Base!$Q$40:$AD$600,14,0)/4.34</f>
        <v>0</v>
      </c>
      <c r="H78" s="54"/>
      <c r="I78" s="20" t="str">
        <f t="shared" ca="1" si="0"/>
        <v xml:space="preserve"> </v>
      </c>
      <c r="J78" s="22" t="str">
        <f t="shared" ca="1" si="1"/>
        <v xml:space="preserve"> </v>
      </c>
      <c r="K78" s="22" t="str">
        <f t="shared" ca="1" si="2"/>
        <v xml:space="preserve"> </v>
      </c>
      <c r="L78" s="23">
        <f t="shared" ca="1" si="3"/>
        <v>0</v>
      </c>
      <c r="N78" s="17"/>
      <c r="O78" s="17">
        <f t="shared" ca="1" si="4"/>
        <v>0</v>
      </c>
      <c r="P78" s="17">
        <f t="shared" ca="1" si="5"/>
        <v>0</v>
      </c>
      <c r="Q78" s="17">
        <f t="shared" ca="1" si="6"/>
        <v>0</v>
      </c>
      <c r="R78" s="17">
        <f t="shared" ca="1" si="7"/>
        <v>0</v>
      </c>
      <c r="S78" s="17"/>
      <c r="T78" s="24">
        <f t="shared" ca="1" si="8"/>
        <v>0</v>
      </c>
      <c r="U78" s="17"/>
    </row>
    <row r="79" spans="1:21" ht="19.5" customHeight="1" x14ac:dyDescent="0.25">
      <c r="A79" s="7">
        <f>'PAINEL MÊS'!A81</f>
        <v>0</v>
      </c>
      <c r="B79" s="7">
        <f>'PAINEL MÊS'!B81</f>
        <v>0</v>
      </c>
      <c r="C79" s="20">
        <f>'PAINEL MÊS'!Q81</f>
        <v>0</v>
      </c>
      <c r="D79" s="21">
        <f>'PAINEL MÊS'!R81</f>
        <v>0</v>
      </c>
      <c r="E79" s="20">
        <f t="shared" ca="1" si="10"/>
        <v>0</v>
      </c>
      <c r="F79" s="52"/>
      <c r="G79" s="53">
        <f ca="1">VLOOKUP(B79,Base!$Q$40:$AD$600,14,0)/4.34</f>
        <v>0</v>
      </c>
      <c r="H79" s="54"/>
      <c r="I79" s="20" t="str">
        <f t="shared" ca="1" si="0"/>
        <v xml:space="preserve"> </v>
      </c>
      <c r="J79" s="22" t="str">
        <f t="shared" ca="1" si="1"/>
        <v xml:space="preserve"> </v>
      </c>
      <c r="K79" s="22" t="str">
        <f t="shared" ca="1" si="2"/>
        <v xml:space="preserve"> </v>
      </c>
      <c r="L79" s="23">
        <f t="shared" ca="1" si="3"/>
        <v>0</v>
      </c>
      <c r="N79" s="17"/>
      <c r="O79" s="17">
        <f t="shared" ca="1" si="4"/>
        <v>0</v>
      </c>
      <c r="P79" s="17">
        <f t="shared" ca="1" si="5"/>
        <v>0</v>
      </c>
      <c r="Q79" s="17">
        <f t="shared" ca="1" si="6"/>
        <v>0</v>
      </c>
      <c r="R79" s="17">
        <f t="shared" ca="1" si="7"/>
        <v>0</v>
      </c>
      <c r="S79" s="17"/>
      <c r="T79" s="24">
        <f t="shared" ca="1" si="8"/>
        <v>0</v>
      </c>
      <c r="U79" s="17"/>
    </row>
    <row r="80" spans="1:21" ht="19.5" customHeight="1" x14ac:dyDescent="0.25">
      <c r="A80" s="7">
        <f>'PAINEL MÊS'!A82</f>
        <v>0</v>
      </c>
      <c r="B80" s="7">
        <f>'PAINEL MÊS'!B82</f>
        <v>0</v>
      </c>
      <c r="C80" s="20">
        <f>'PAINEL MÊS'!Q82</f>
        <v>0</v>
      </c>
      <c r="D80" s="21">
        <f>'PAINEL MÊS'!R82</f>
        <v>0</v>
      </c>
      <c r="E80" s="20">
        <f t="shared" ca="1" si="10"/>
        <v>0</v>
      </c>
      <c r="F80" s="52"/>
      <c r="G80" s="53">
        <f ca="1">VLOOKUP(B80,Base!$Q$40:$AD$600,14,0)/4.34</f>
        <v>0</v>
      </c>
      <c r="H80" s="54"/>
      <c r="I80" s="20" t="str">
        <f t="shared" ca="1" si="0"/>
        <v xml:space="preserve"> </v>
      </c>
      <c r="J80" s="22" t="str">
        <f t="shared" ca="1" si="1"/>
        <v xml:space="preserve"> </v>
      </c>
      <c r="K80" s="22" t="str">
        <f t="shared" ca="1" si="2"/>
        <v xml:space="preserve"> </v>
      </c>
      <c r="L80" s="23">
        <f t="shared" ca="1" si="3"/>
        <v>0</v>
      </c>
      <c r="N80" s="17"/>
      <c r="O80" s="17">
        <f t="shared" ca="1" si="4"/>
        <v>0</v>
      </c>
      <c r="P80" s="17">
        <f t="shared" ca="1" si="5"/>
        <v>0</v>
      </c>
      <c r="Q80" s="17">
        <f t="shared" ca="1" si="6"/>
        <v>0</v>
      </c>
      <c r="R80" s="17">
        <f t="shared" ca="1" si="7"/>
        <v>0</v>
      </c>
      <c r="S80" s="17"/>
      <c r="T80" s="24">
        <f t="shared" ca="1" si="8"/>
        <v>0</v>
      </c>
      <c r="U80" s="17"/>
    </row>
    <row r="81" spans="1:21" ht="19.5" customHeight="1" x14ac:dyDescent="0.25">
      <c r="A81" s="7">
        <f>'PAINEL MÊS'!A83</f>
        <v>0</v>
      </c>
      <c r="B81" s="7">
        <f>'PAINEL MÊS'!B83</f>
        <v>0</v>
      </c>
      <c r="C81" s="20">
        <f>'PAINEL MÊS'!Q83</f>
        <v>0</v>
      </c>
      <c r="D81" s="21">
        <f>'PAINEL MÊS'!R83</f>
        <v>0</v>
      </c>
      <c r="E81" s="20">
        <f t="shared" ca="1" si="10"/>
        <v>0</v>
      </c>
      <c r="F81" s="52"/>
      <c r="G81" s="53">
        <f ca="1">VLOOKUP(B81,Base!$Q$40:$AD$600,14,0)/4.34</f>
        <v>0</v>
      </c>
      <c r="H81" s="54"/>
      <c r="I81" s="20" t="str">
        <f t="shared" ca="1" si="0"/>
        <v xml:space="preserve"> </v>
      </c>
      <c r="J81" s="22" t="str">
        <f t="shared" ca="1" si="1"/>
        <v xml:space="preserve"> </v>
      </c>
      <c r="K81" s="22" t="str">
        <f t="shared" ca="1" si="2"/>
        <v xml:space="preserve"> </v>
      </c>
      <c r="L81" s="23">
        <f t="shared" ca="1" si="3"/>
        <v>0</v>
      </c>
      <c r="N81" s="17"/>
      <c r="O81" s="17">
        <f t="shared" ca="1" si="4"/>
        <v>0</v>
      </c>
      <c r="P81" s="17">
        <f t="shared" ca="1" si="5"/>
        <v>0</v>
      </c>
      <c r="Q81" s="17">
        <f t="shared" ca="1" si="6"/>
        <v>0</v>
      </c>
      <c r="R81" s="17">
        <f t="shared" ca="1" si="7"/>
        <v>0</v>
      </c>
      <c r="S81" s="17"/>
      <c r="T81" s="24">
        <f t="shared" ca="1" si="8"/>
        <v>0</v>
      </c>
      <c r="U81" s="17"/>
    </row>
    <row r="82" spans="1:21" ht="19.5" customHeight="1" x14ac:dyDescent="0.25">
      <c r="A82" s="7">
        <f>'PAINEL MÊS'!A84</f>
        <v>0</v>
      </c>
      <c r="B82" s="7">
        <f>'PAINEL MÊS'!B84</f>
        <v>0</v>
      </c>
      <c r="C82" s="20">
        <f>'PAINEL MÊS'!Q84</f>
        <v>0</v>
      </c>
      <c r="D82" s="21">
        <f>'PAINEL MÊS'!R84</f>
        <v>0</v>
      </c>
      <c r="E82" s="20">
        <f t="shared" ca="1" si="10"/>
        <v>0</v>
      </c>
      <c r="F82" s="52"/>
      <c r="G82" s="53">
        <f ca="1">VLOOKUP(B82,Base!$Q$40:$AD$600,14,0)/4.34</f>
        <v>0</v>
      </c>
      <c r="H82" s="54"/>
      <c r="I82" s="20" t="str">
        <f t="shared" ca="1" si="0"/>
        <v xml:space="preserve"> </v>
      </c>
      <c r="J82" s="22" t="str">
        <f t="shared" ca="1" si="1"/>
        <v xml:space="preserve"> </v>
      </c>
      <c r="K82" s="22" t="str">
        <f t="shared" ca="1" si="2"/>
        <v xml:space="preserve"> </v>
      </c>
      <c r="L82" s="23">
        <f t="shared" ca="1" si="3"/>
        <v>0</v>
      </c>
      <c r="N82" s="17"/>
      <c r="O82" s="17">
        <f t="shared" ca="1" si="4"/>
        <v>0</v>
      </c>
      <c r="P82" s="17">
        <f t="shared" ca="1" si="5"/>
        <v>0</v>
      </c>
      <c r="Q82" s="17">
        <f t="shared" ca="1" si="6"/>
        <v>0</v>
      </c>
      <c r="R82" s="17">
        <f t="shared" ca="1" si="7"/>
        <v>0</v>
      </c>
      <c r="S82" s="17"/>
      <c r="T82" s="24">
        <f t="shared" ca="1" si="8"/>
        <v>0</v>
      </c>
      <c r="U82" s="17"/>
    </row>
    <row r="83" spans="1:21" ht="19.5" customHeight="1" x14ac:dyDescent="0.25">
      <c r="A83" s="7">
        <f>'PAINEL MÊS'!A85</f>
        <v>0</v>
      </c>
      <c r="B83" s="7">
        <f>'PAINEL MÊS'!B85</f>
        <v>0</v>
      </c>
      <c r="C83" s="20">
        <f>'PAINEL MÊS'!Q85</f>
        <v>0</v>
      </c>
      <c r="D83" s="21">
        <f>'PAINEL MÊS'!R85</f>
        <v>0</v>
      </c>
      <c r="E83" s="20">
        <f t="shared" ca="1" si="10"/>
        <v>0</v>
      </c>
      <c r="F83" s="52"/>
      <c r="G83" s="53">
        <f ca="1">VLOOKUP(B83,Base!$Q$40:$AD$600,14,0)/4.34</f>
        <v>0</v>
      </c>
      <c r="H83" s="54"/>
      <c r="I83" s="20" t="str">
        <f t="shared" ca="1" si="0"/>
        <v xml:space="preserve"> </v>
      </c>
      <c r="J83" s="22" t="str">
        <f t="shared" ca="1" si="1"/>
        <v xml:space="preserve"> </v>
      </c>
      <c r="K83" s="22" t="str">
        <f t="shared" ca="1" si="2"/>
        <v xml:space="preserve"> </v>
      </c>
      <c r="L83" s="23">
        <f t="shared" ca="1" si="3"/>
        <v>0</v>
      </c>
      <c r="N83" s="17"/>
      <c r="O83" s="17">
        <f t="shared" ca="1" si="4"/>
        <v>0</v>
      </c>
      <c r="P83" s="17">
        <f t="shared" ca="1" si="5"/>
        <v>0</v>
      </c>
      <c r="Q83" s="17">
        <f t="shared" ca="1" si="6"/>
        <v>0</v>
      </c>
      <c r="R83" s="17">
        <f t="shared" ca="1" si="7"/>
        <v>0</v>
      </c>
      <c r="S83" s="17"/>
      <c r="T83" s="24">
        <f t="shared" ca="1" si="8"/>
        <v>0</v>
      </c>
      <c r="U83" s="17"/>
    </row>
    <row r="84" spans="1:21" ht="19.5" customHeight="1" x14ac:dyDescent="0.25">
      <c r="A84" s="7">
        <f>'PAINEL MÊS'!A86</f>
        <v>0</v>
      </c>
      <c r="B84" s="7">
        <f>'PAINEL MÊS'!B86</f>
        <v>0</v>
      </c>
      <c r="C84" s="20">
        <f>'PAINEL MÊS'!Q86</f>
        <v>0</v>
      </c>
      <c r="D84" s="21">
        <f>'PAINEL MÊS'!R86</f>
        <v>0</v>
      </c>
      <c r="E84" s="20">
        <f t="shared" ca="1" si="10"/>
        <v>0</v>
      </c>
      <c r="F84" s="52"/>
      <c r="G84" s="53">
        <f ca="1">VLOOKUP(B84,Base!$Q$40:$AD$600,14,0)/4.34</f>
        <v>0</v>
      </c>
      <c r="H84" s="54"/>
      <c r="I84" s="20" t="str">
        <f t="shared" ca="1" si="0"/>
        <v xml:space="preserve"> </v>
      </c>
      <c r="J84" s="22" t="str">
        <f t="shared" ca="1" si="1"/>
        <v xml:space="preserve"> </v>
      </c>
      <c r="K84" s="22" t="str">
        <f t="shared" ca="1" si="2"/>
        <v xml:space="preserve"> </v>
      </c>
      <c r="L84" s="23">
        <f t="shared" ca="1" si="3"/>
        <v>0</v>
      </c>
      <c r="N84" s="17"/>
      <c r="O84" s="17">
        <f t="shared" ca="1" si="4"/>
        <v>0</v>
      </c>
      <c r="P84" s="17">
        <f t="shared" ca="1" si="5"/>
        <v>0</v>
      </c>
      <c r="Q84" s="17">
        <f t="shared" ca="1" si="6"/>
        <v>0</v>
      </c>
      <c r="R84" s="17">
        <f t="shared" ca="1" si="7"/>
        <v>0</v>
      </c>
      <c r="S84" s="17"/>
      <c r="T84" s="24">
        <f t="shared" ca="1" si="8"/>
        <v>0</v>
      </c>
      <c r="U84" s="17"/>
    </row>
    <row r="85" spans="1:21" ht="19.5" customHeight="1" x14ac:dyDescent="0.25">
      <c r="A85" s="7">
        <f>'PAINEL MÊS'!A87</f>
        <v>0</v>
      </c>
      <c r="B85" s="7">
        <f>'PAINEL MÊS'!B87</f>
        <v>0</v>
      </c>
      <c r="C85" s="20">
        <f>'PAINEL MÊS'!Q87</f>
        <v>0</v>
      </c>
      <c r="D85" s="21">
        <f>'PAINEL MÊS'!R87</f>
        <v>0</v>
      </c>
      <c r="E85" s="20">
        <f t="shared" ca="1" si="10"/>
        <v>0</v>
      </c>
      <c r="F85" s="52"/>
      <c r="G85" s="53">
        <f ca="1">VLOOKUP(B85,Base!$Q$40:$AD$600,14,0)/4.34</f>
        <v>0</v>
      </c>
      <c r="H85" s="54"/>
      <c r="I85" s="20" t="str">
        <f t="shared" ca="1" si="0"/>
        <v xml:space="preserve"> </v>
      </c>
      <c r="J85" s="22" t="str">
        <f t="shared" ca="1" si="1"/>
        <v xml:space="preserve"> </v>
      </c>
      <c r="K85" s="22" t="str">
        <f t="shared" ca="1" si="2"/>
        <v xml:space="preserve"> </v>
      </c>
      <c r="L85" s="23">
        <f t="shared" ca="1" si="3"/>
        <v>0</v>
      </c>
      <c r="N85" s="17"/>
      <c r="O85" s="17">
        <f t="shared" ca="1" si="4"/>
        <v>0</v>
      </c>
      <c r="P85" s="17">
        <f t="shared" ca="1" si="5"/>
        <v>0</v>
      </c>
      <c r="Q85" s="17">
        <f t="shared" ca="1" si="6"/>
        <v>0</v>
      </c>
      <c r="R85" s="17">
        <f t="shared" ca="1" si="7"/>
        <v>0</v>
      </c>
      <c r="S85" s="17"/>
      <c r="T85" s="24">
        <f t="shared" ca="1" si="8"/>
        <v>0</v>
      </c>
      <c r="U85" s="17"/>
    </row>
    <row r="86" spans="1:21" ht="19.5" customHeight="1" x14ac:dyDescent="0.25">
      <c r="A86" s="7">
        <f>'PAINEL MÊS'!A88</f>
        <v>0</v>
      </c>
      <c r="B86" s="7">
        <f>'PAINEL MÊS'!B88</f>
        <v>0</v>
      </c>
      <c r="C86" s="20">
        <f>'PAINEL MÊS'!Q88</f>
        <v>0</v>
      </c>
      <c r="D86" s="21">
        <f>'PAINEL MÊS'!R88</f>
        <v>0</v>
      </c>
      <c r="E86" s="20">
        <f t="shared" ca="1" si="10"/>
        <v>0</v>
      </c>
      <c r="F86" s="52"/>
      <c r="G86" s="53">
        <f ca="1">VLOOKUP(B86,Base!$Q$40:$AD$600,14,0)/4.34</f>
        <v>0</v>
      </c>
      <c r="H86" s="54"/>
      <c r="I86" s="20" t="str">
        <f t="shared" ca="1" si="0"/>
        <v xml:space="preserve"> </v>
      </c>
      <c r="J86" s="22" t="str">
        <f t="shared" ca="1" si="1"/>
        <v xml:space="preserve"> </v>
      </c>
      <c r="K86" s="22" t="str">
        <f t="shared" ca="1" si="2"/>
        <v xml:space="preserve"> </v>
      </c>
      <c r="L86" s="23">
        <f t="shared" ca="1" si="3"/>
        <v>0</v>
      </c>
      <c r="N86" s="17"/>
      <c r="O86" s="17">
        <f t="shared" ca="1" si="4"/>
        <v>0</v>
      </c>
      <c r="P86" s="17">
        <f t="shared" ca="1" si="5"/>
        <v>0</v>
      </c>
      <c r="Q86" s="17">
        <f t="shared" ca="1" si="6"/>
        <v>0</v>
      </c>
      <c r="R86" s="17">
        <f t="shared" ca="1" si="7"/>
        <v>0</v>
      </c>
      <c r="S86" s="17"/>
      <c r="T86" s="24">
        <f t="shared" ca="1" si="8"/>
        <v>0</v>
      </c>
      <c r="U86" s="17"/>
    </row>
    <row r="87" spans="1:21" ht="19.5" customHeight="1" x14ac:dyDescent="0.25">
      <c r="A87" s="7">
        <f>'PAINEL MÊS'!A89</f>
        <v>0</v>
      </c>
      <c r="B87" s="7">
        <f>'PAINEL MÊS'!B89</f>
        <v>0</v>
      </c>
      <c r="C87" s="20">
        <f>'PAINEL MÊS'!Q89</f>
        <v>0</v>
      </c>
      <c r="D87" s="21">
        <f>'PAINEL MÊS'!R89</f>
        <v>0</v>
      </c>
      <c r="E87" s="20">
        <f t="shared" ca="1" si="10"/>
        <v>0</v>
      </c>
      <c r="F87" s="52"/>
      <c r="G87" s="53">
        <f ca="1">VLOOKUP(B87,Base!$Q$40:$AD$600,14,0)/4.34</f>
        <v>0</v>
      </c>
      <c r="H87" s="54"/>
      <c r="I87" s="20" t="str">
        <f t="shared" ca="1" si="0"/>
        <v xml:space="preserve"> </v>
      </c>
      <c r="J87" s="22" t="str">
        <f t="shared" ca="1" si="1"/>
        <v xml:space="preserve"> </v>
      </c>
      <c r="K87" s="22" t="str">
        <f t="shared" ca="1" si="2"/>
        <v xml:space="preserve"> </v>
      </c>
      <c r="L87" s="23">
        <f t="shared" ca="1" si="3"/>
        <v>0</v>
      </c>
      <c r="N87" s="17"/>
      <c r="O87" s="17">
        <f t="shared" ca="1" si="4"/>
        <v>0</v>
      </c>
      <c r="P87" s="17">
        <f t="shared" ca="1" si="5"/>
        <v>0</v>
      </c>
      <c r="Q87" s="17">
        <f t="shared" ca="1" si="6"/>
        <v>0</v>
      </c>
      <c r="R87" s="17">
        <f t="shared" ca="1" si="7"/>
        <v>0</v>
      </c>
      <c r="S87" s="17"/>
      <c r="T87" s="24">
        <f t="shared" ca="1" si="8"/>
        <v>0</v>
      </c>
      <c r="U87" s="17"/>
    </row>
    <row r="88" spans="1:21" ht="19.5" customHeight="1" x14ac:dyDescent="0.25">
      <c r="A88" s="7">
        <f>'PAINEL MÊS'!A90</f>
        <v>0</v>
      </c>
      <c r="B88" s="7">
        <f>'PAINEL MÊS'!B90</f>
        <v>0</v>
      </c>
      <c r="C88" s="20">
        <f>'PAINEL MÊS'!Q90</f>
        <v>0</v>
      </c>
      <c r="D88" s="21">
        <f>'PAINEL MÊS'!R90</f>
        <v>0</v>
      </c>
      <c r="E88" s="20">
        <f t="shared" ca="1" si="10"/>
        <v>0</v>
      </c>
      <c r="F88" s="52"/>
      <c r="G88" s="53">
        <f ca="1">VLOOKUP(B88,Base!$Q$40:$AD$600,14,0)/4.34</f>
        <v>0</v>
      </c>
      <c r="H88" s="54"/>
      <c r="I88" s="20" t="str">
        <f t="shared" ca="1" si="0"/>
        <v xml:space="preserve"> </v>
      </c>
      <c r="J88" s="22" t="str">
        <f t="shared" ca="1" si="1"/>
        <v xml:space="preserve"> </v>
      </c>
      <c r="K88" s="22" t="str">
        <f t="shared" ca="1" si="2"/>
        <v xml:space="preserve"> </v>
      </c>
      <c r="L88" s="23">
        <f t="shared" ca="1" si="3"/>
        <v>0</v>
      </c>
      <c r="N88" s="17"/>
      <c r="O88" s="17">
        <f t="shared" ca="1" si="4"/>
        <v>0</v>
      </c>
      <c r="P88" s="17">
        <f t="shared" ca="1" si="5"/>
        <v>0</v>
      </c>
      <c r="Q88" s="17">
        <f t="shared" ca="1" si="6"/>
        <v>0</v>
      </c>
      <c r="R88" s="17">
        <f t="shared" ca="1" si="7"/>
        <v>0</v>
      </c>
      <c r="S88" s="17"/>
      <c r="T88" s="24">
        <f t="shared" ca="1" si="8"/>
        <v>0</v>
      </c>
      <c r="U88" s="17"/>
    </row>
    <row r="89" spans="1:21" ht="19.5" customHeight="1" x14ac:dyDescent="0.25">
      <c r="A89" s="7">
        <f>'PAINEL MÊS'!A91</f>
        <v>0</v>
      </c>
      <c r="B89" s="7">
        <f>'PAINEL MÊS'!B91</f>
        <v>0</v>
      </c>
      <c r="C89" s="20">
        <f>'PAINEL MÊS'!Q91</f>
        <v>0</v>
      </c>
      <c r="D89" s="21">
        <f>'PAINEL MÊS'!R91</f>
        <v>0</v>
      </c>
      <c r="E89" s="20">
        <f t="shared" ca="1" si="10"/>
        <v>0</v>
      </c>
      <c r="F89" s="52"/>
      <c r="G89" s="53">
        <f ca="1">VLOOKUP(B89,Base!$Q$40:$AD$600,14,0)/4.34</f>
        <v>0</v>
      </c>
      <c r="H89" s="54"/>
      <c r="I89" s="20" t="str">
        <f t="shared" ca="1" si="0"/>
        <v xml:space="preserve"> </v>
      </c>
      <c r="J89" s="22" t="str">
        <f t="shared" ca="1" si="1"/>
        <v xml:space="preserve"> </v>
      </c>
      <c r="K89" s="22" t="str">
        <f t="shared" ca="1" si="2"/>
        <v xml:space="preserve"> </v>
      </c>
      <c r="L89" s="23">
        <f t="shared" ca="1" si="3"/>
        <v>0</v>
      </c>
      <c r="N89" s="17"/>
      <c r="O89" s="17">
        <f t="shared" ca="1" si="4"/>
        <v>0</v>
      </c>
      <c r="P89" s="17">
        <f t="shared" ca="1" si="5"/>
        <v>0</v>
      </c>
      <c r="Q89" s="17">
        <f t="shared" ca="1" si="6"/>
        <v>0</v>
      </c>
      <c r="R89" s="17">
        <f t="shared" ca="1" si="7"/>
        <v>0</v>
      </c>
      <c r="S89" s="17"/>
      <c r="T89" s="24">
        <f t="shared" ca="1" si="8"/>
        <v>0</v>
      </c>
      <c r="U89" s="17"/>
    </row>
    <row r="90" spans="1:21" ht="19.5" customHeight="1" x14ac:dyDescent="0.25">
      <c r="A90" s="7">
        <f>'PAINEL MÊS'!A92</f>
        <v>0</v>
      </c>
      <c r="B90" s="7">
        <f>'PAINEL MÊS'!B92</f>
        <v>0</v>
      </c>
      <c r="C90" s="20">
        <f>'PAINEL MÊS'!Q92</f>
        <v>0</v>
      </c>
      <c r="D90" s="21">
        <f>'PAINEL MÊS'!R92</f>
        <v>0</v>
      </c>
      <c r="E90" s="20">
        <f t="shared" ca="1" si="10"/>
        <v>0</v>
      </c>
      <c r="F90" s="52"/>
      <c r="G90" s="53">
        <f ca="1">VLOOKUP(B90,Base!$Q$40:$AD$600,14,0)/4.34</f>
        <v>0</v>
      </c>
      <c r="H90" s="54"/>
      <c r="I90" s="20" t="str">
        <f t="shared" ca="1" si="0"/>
        <v xml:space="preserve"> </v>
      </c>
      <c r="J90" s="22" t="str">
        <f t="shared" ca="1" si="1"/>
        <v xml:space="preserve"> </v>
      </c>
      <c r="K90" s="22" t="str">
        <f t="shared" ca="1" si="2"/>
        <v xml:space="preserve"> </v>
      </c>
      <c r="L90" s="23">
        <f t="shared" ca="1" si="3"/>
        <v>0</v>
      </c>
      <c r="N90" s="17"/>
      <c r="O90" s="17">
        <f t="shared" ca="1" si="4"/>
        <v>0</v>
      </c>
      <c r="P90" s="17">
        <f t="shared" ca="1" si="5"/>
        <v>0</v>
      </c>
      <c r="Q90" s="17">
        <f t="shared" ca="1" si="6"/>
        <v>0</v>
      </c>
      <c r="R90" s="17">
        <f t="shared" ca="1" si="7"/>
        <v>0</v>
      </c>
      <c r="S90" s="17"/>
      <c r="T90" s="24">
        <f t="shared" ca="1" si="8"/>
        <v>0</v>
      </c>
      <c r="U90" s="17"/>
    </row>
    <row r="91" spans="1:21" ht="19.5" customHeight="1" x14ac:dyDescent="0.25">
      <c r="A91" s="7">
        <f>'PAINEL MÊS'!A93</f>
        <v>0</v>
      </c>
      <c r="B91" s="7">
        <f>'PAINEL MÊS'!B93</f>
        <v>0</v>
      </c>
      <c r="C91" s="20">
        <f>'PAINEL MÊS'!Q93</f>
        <v>0</v>
      </c>
      <c r="D91" s="21">
        <f>'PAINEL MÊS'!R93</f>
        <v>0</v>
      </c>
      <c r="E91" s="20">
        <f t="shared" ca="1" si="10"/>
        <v>0</v>
      </c>
      <c r="F91" s="52"/>
      <c r="G91" s="53">
        <f ca="1">VLOOKUP(B91,Base!$Q$40:$AD$600,14,0)/4.34</f>
        <v>0</v>
      </c>
      <c r="H91" s="54"/>
      <c r="I91" s="20" t="str">
        <f t="shared" ca="1" si="0"/>
        <v xml:space="preserve"> </v>
      </c>
      <c r="J91" s="22" t="str">
        <f t="shared" ca="1" si="1"/>
        <v xml:space="preserve"> </v>
      </c>
      <c r="K91" s="22" t="str">
        <f t="shared" ca="1" si="2"/>
        <v xml:space="preserve"> </v>
      </c>
      <c r="L91" s="23">
        <f t="shared" ca="1" si="3"/>
        <v>0</v>
      </c>
      <c r="N91" s="17"/>
      <c r="O91" s="17">
        <f t="shared" ca="1" si="4"/>
        <v>0</v>
      </c>
      <c r="P91" s="17">
        <f t="shared" ca="1" si="5"/>
        <v>0</v>
      </c>
      <c r="Q91" s="17">
        <f t="shared" ca="1" si="6"/>
        <v>0</v>
      </c>
      <c r="R91" s="17">
        <f t="shared" ca="1" si="7"/>
        <v>0</v>
      </c>
      <c r="S91" s="17"/>
      <c r="T91" s="24">
        <f t="shared" ca="1" si="8"/>
        <v>0</v>
      </c>
      <c r="U91" s="17"/>
    </row>
    <row r="92" spans="1:21" ht="19.5" customHeight="1" x14ac:dyDescent="0.25">
      <c r="A92" s="7">
        <f>'PAINEL MÊS'!A94</f>
        <v>0</v>
      </c>
      <c r="B92" s="7">
        <f>'PAINEL MÊS'!B94</f>
        <v>0</v>
      </c>
      <c r="C92" s="20">
        <f>'PAINEL MÊS'!Q94</f>
        <v>0</v>
      </c>
      <c r="D92" s="21">
        <f>'PAINEL MÊS'!R94</f>
        <v>0</v>
      </c>
      <c r="E92" s="20">
        <f t="shared" ca="1" si="10"/>
        <v>0</v>
      </c>
      <c r="F92" s="52"/>
      <c r="G92" s="53">
        <f ca="1">VLOOKUP(B92,Base!$Q$40:$AD$600,14,0)/4.34</f>
        <v>0</v>
      </c>
      <c r="H92" s="54"/>
      <c r="I92" s="20" t="str">
        <f t="shared" ca="1" si="0"/>
        <v xml:space="preserve"> </v>
      </c>
      <c r="J92" s="22" t="str">
        <f t="shared" ca="1" si="1"/>
        <v xml:space="preserve"> </v>
      </c>
      <c r="K92" s="22" t="str">
        <f t="shared" ca="1" si="2"/>
        <v xml:space="preserve"> </v>
      </c>
      <c r="L92" s="23">
        <f t="shared" ca="1" si="3"/>
        <v>0</v>
      </c>
      <c r="N92" s="17"/>
      <c r="O92" s="17">
        <f t="shared" ca="1" si="4"/>
        <v>0</v>
      </c>
      <c r="P92" s="17">
        <f t="shared" ca="1" si="5"/>
        <v>0</v>
      </c>
      <c r="Q92" s="17">
        <f t="shared" ca="1" si="6"/>
        <v>0</v>
      </c>
      <c r="R92" s="17">
        <f t="shared" ca="1" si="7"/>
        <v>0</v>
      </c>
      <c r="S92" s="17"/>
      <c r="T92" s="24">
        <f t="shared" ca="1" si="8"/>
        <v>0</v>
      </c>
      <c r="U92" s="17"/>
    </row>
    <row r="93" spans="1:21" ht="19.5" customHeight="1" x14ac:dyDescent="0.25">
      <c r="A93" s="7">
        <f>'PAINEL MÊS'!A95</f>
        <v>0</v>
      </c>
      <c r="B93" s="7">
        <f>'PAINEL MÊS'!B95</f>
        <v>0</v>
      </c>
      <c r="C93" s="20">
        <f>'PAINEL MÊS'!Q95</f>
        <v>0</v>
      </c>
      <c r="D93" s="21">
        <f>'PAINEL MÊS'!R95</f>
        <v>0</v>
      </c>
      <c r="E93" s="20">
        <f t="shared" ca="1" si="10"/>
        <v>0</v>
      </c>
      <c r="F93" s="52"/>
      <c r="G93" s="53">
        <f ca="1">VLOOKUP(B93,Base!$Q$40:$AD$600,14,0)/4.34</f>
        <v>0</v>
      </c>
      <c r="H93" s="54"/>
      <c r="I93" s="20" t="str">
        <f t="shared" ca="1" si="0"/>
        <v xml:space="preserve"> </v>
      </c>
      <c r="J93" s="22" t="str">
        <f t="shared" ca="1" si="1"/>
        <v xml:space="preserve"> </v>
      </c>
      <c r="K93" s="22" t="str">
        <f t="shared" ca="1" si="2"/>
        <v xml:space="preserve"> </v>
      </c>
      <c r="L93" s="23">
        <f t="shared" ca="1" si="3"/>
        <v>0</v>
      </c>
      <c r="N93" s="17"/>
      <c r="O93" s="17">
        <f t="shared" ca="1" si="4"/>
        <v>0</v>
      </c>
      <c r="P93" s="17">
        <f t="shared" ca="1" si="5"/>
        <v>0</v>
      </c>
      <c r="Q93" s="17">
        <f t="shared" ca="1" si="6"/>
        <v>0</v>
      </c>
      <c r="R93" s="17">
        <f t="shared" ca="1" si="7"/>
        <v>0</v>
      </c>
      <c r="S93" s="17"/>
      <c r="T93" s="24">
        <f t="shared" ca="1" si="8"/>
        <v>0</v>
      </c>
      <c r="U93" s="17"/>
    </row>
    <row r="94" spans="1:21" ht="19.5" customHeight="1" x14ac:dyDescent="0.25">
      <c r="A94" s="7">
        <f>'PAINEL MÊS'!A96</f>
        <v>0</v>
      </c>
      <c r="B94" s="7">
        <f>'PAINEL MÊS'!B96</f>
        <v>0</v>
      </c>
      <c r="C94" s="20">
        <f>'PAINEL MÊS'!Q96</f>
        <v>0</v>
      </c>
      <c r="D94" s="21">
        <f>'PAINEL MÊS'!R96</f>
        <v>0</v>
      </c>
      <c r="E94" s="20">
        <f t="shared" ca="1" si="10"/>
        <v>0</v>
      </c>
      <c r="F94" s="52"/>
      <c r="G94" s="53">
        <f ca="1">VLOOKUP(B94,Base!$Q$40:$AD$600,14,0)/4.34</f>
        <v>0</v>
      </c>
      <c r="H94" s="54"/>
      <c r="I94" s="20" t="str">
        <f t="shared" ca="1" si="0"/>
        <v xml:space="preserve"> </v>
      </c>
      <c r="J94" s="22" t="str">
        <f t="shared" ca="1" si="1"/>
        <v xml:space="preserve"> </v>
      </c>
      <c r="K94" s="22" t="str">
        <f t="shared" ca="1" si="2"/>
        <v xml:space="preserve"> </v>
      </c>
      <c r="L94" s="23">
        <f t="shared" ca="1" si="3"/>
        <v>0</v>
      </c>
      <c r="N94" s="17"/>
      <c r="O94" s="17">
        <f t="shared" ca="1" si="4"/>
        <v>0</v>
      </c>
      <c r="P94" s="17">
        <f t="shared" ca="1" si="5"/>
        <v>0</v>
      </c>
      <c r="Q94" s="17">
        <f t="shared" ca="1" si="6"/>
        <v>0</v>
      </c>
      <c r="R94" s="17">
        <f t="shared" ca="1" si="7"/>
        <v>0</v>
      </c>
      <c r="S94" s="17"/>
      <c r="T94" s="24">
        <f t="shared" ca="1" si="8"/>
        <v>0</v>
      </c>
      <c r="U94" s="17"/>
    </row>
    <row r="95" spans="1:21" ht="19.5" customHeight="1" x14ac:dyDescent="0.25">
      <c r="A95" s="7">
        <f>'PAINEL MÊS'!A97</f>
        <v>0</v>
      </c>
      <c r="B95" s="7">
        <f>'PAINEL MÊS'!B97</f>
        <v>0</v>
      </c>
      <c r="C95" s="20">
        <f>'PAINEL MÊS'!Q97</f>
        <v>0</v>
      </c>
      <c r="D95" s="21">
        <f>'PAINEL MÊS'!R97</f>
        <v>0</v>
      </c>
      <c r="E95" s="20">
        <f t="shared" ca="1" si="10"/>
        <v>0</v>
      </c>
      <c r="F95" s="52"/>
      <c r="G95" s="53">
        <f ca="1">VLOOKUP(B95,Base!$Q$40:$AD$600,14,0)/4.34</f>
        <v>0</v>
      </c>
      <c r="H95" s="54"/>
      <c r="I95" s="20" t="str">
        <f t="shared" ca="1" si="0"/>
        <v xml:space="preserve"> </v>
      </c>
      <c r="J95" s="22" t="str">
        <f t="shared" ca="1" si="1"/>
        <v xml:space="preserve"> </v>
      </c>
      <c r="K95" s="22" t="str">
        <f t="shared" ca="1" si="2"/>
        <v xml:space="preserve"> </v>
      </c>
      <c r="L95" s="23">
        <f t="shared" ca="1" si="3"/>
        <v>0</v>
      </c>
      <c r="N95" s="17"/>
      <c r="O95" s="17">
        <f t="shared" ca="1" si="4"/>
        <v>0</v>
      </c>
      <c r="P95" s="17">
        <f t="shared" ca="1" si="5"/>
        <v>0</v>
      </c>
      <c r="Q95" s="17">
        <f t="shared" ca="1" si="6"/>
        <v>0</v>
      </c>
      <c r="R95" s="17">
        <f t="shared" ca="1" si="7"/>
        <v>0</v>
      </c>
      <c r="S95" s="17"/>
      <c r="T95" s="24">
        <f t="shared" ca="1" si="8"/>
        <v>0</v>
      </c>
      <c r="U95" s="17"/>
    </row>
    <row r="96" spans="1:21" ht="19.5" customHeight="1" x14ac:dyDescent="0.25">
      <c r="A96" s="7">
        <f>'PAINEL MÊS'!A98</f>
        <v>0</v>
      </c>
      <c r="B96" s="7">
        <f>'PAINEL MÊS'!B98</f>
        <v>0</v>
      </c>
      <c r="C96" s="20">
        <f>'PAINEL MÊS'!Q98</f>
        <v>0</v>
      </c>
      <c r="D96" s="21">
        <f>'PAINEL MÊS'!R98</f>
        <v>0</v>
      </c>
      <c r="E96" s="20">
        <f t="shared" ca="1" si="10"/>
        <v>0</v>
      </c>
      <c r="F96" s="52"/>
      <c r="G96" s="53">
        <f ca="1">VLOOKUP(B96,Base!$Q$40:$AD$600,14,0)/4.34</f>
        <v>0</v>
      </c>
      <c r="H96" s="54"/>
      <c r="I96" s="20" t="str">
        <f t="shared" ca="1" si="0"/>
        <v xml:space="preserve"> </v>
      </c>
      <c r="J96" s="22" t="str">
        <f t="shared" ca="1" si="1"/>
        <v xml:space="preserve"> </v>
      </c>
      <c r="K96" s="22" t="str">
        <f t="shared" ca="1" si="2"/>
        <v xml:space="preserve"> </v>
      </c>
      <c r="L96" s="23">
        <f t="shared" ca="1" si="3"/>
        <v>0</v>
      </c>
      <c r="N96" s="17"/>
      <c r="O96" s="17">
        <f t="shared" ca="1" si="4"/>
        <v>0</v>
      </c>
      <c r="P96" s="17">
        <f t="shared" ca="1" si="5"/>
        <v>0</v>
      </c>
      <c r="Q96" s="17">
        <f t="shared" ca="1" si="6"/>
        <v>0</v>
      </c>
      <c r="R96" s="17">
        <f t="shared" ca="1" si="7"/>
        <v>0</v>
      </c>
      <c r="S96" s="17"/>
      <c r="T96" s="24">
        <f t="shared" ca="1" si="8"/>
        <v>0</v>
      </c>
      <c r="U96" s="17"/>
    </row>
    <row r="97" spans="1:21" ht="19.5" customHeight="1" x14ac:dyDescent="0.25">
      <c r="A97" s="7">
        <f>'PAINEL MÊS'!A99</f>
        <v>0</v>
      </c>
      <c r="B97" s="7">
        <f>'PAINEL MÊS'!B99</f>
        <v>0</v>
      </c>
      <c r="C97" s="20">
        <f>'PAINEL MÊS'!Q99</f>
        <v>0</v>
      </c>
      <c r="D97" s="21">
        <f>'PAINEL MÊS'!R99</f>
        <v>0</v>
      </c>
      <c r="E97" s="20">
        <f t="shared" ca="1" si="10"/>
        <v>0</v>
      </c>
      <c r="F97" s="52"/>
      <c r="G97" s="53">
        <f ca="1">VLOOKUP(B97,Base!$Q$40:$AD$600,14,0)/4.34</f>
        <v>0</v>
      </c>
      <c r="H97" s="54"/>
      <c r="I97" s="20" t="str">
        <f t="shared" ca="1" si="0"/>
        <v xml:space="preserve"> </v>
      </c>
      <c r="J97" s="22" t="str">
        <f t="shared" ca="1" si="1"/>
        <v xml:space="preserve"> </v>
      </c>
      <c r="K97" s="22" t="str">
        <f t="shared" ca="1" si="2"/>
        <v xml:space="preserve"> </v>
      </c>
      <c r="L97" s="23">
        <f t="shared" ca="1" si="3"/>
        <v>0</v>
      </c>
      <c r="N97" s="17"/>
      <c r="O97" s="17">
        <f t="shared" ca="1" si="4"/>
        <v>0</v>
      </c>
      <c r="P97" s="17">
        <f t="shared" ca="1" si="5"/>
        <v>0</v>
      </c>
      <c r="Q97" s="17">
        <f t="shared" ca="1" si="6"/>
        <v>0</v>
      </c>
      <c r="R97" s="17">
        <f t="shared" ca="1" si="7"/>
        <v>0</v>
      </c>
      <c r="S97" s="17"/>
      <c r="T97" s="24">
        <f t="shared" ca="1" si="8"/>
        <v>0</v>
      </c>
      <c r="U97" s="17"/>
    </row>
    <row r="98" spans="1:21" ht="19.5" customHeight="1" x14ac:dyDescent="0.25">
      <c r="A98" s="7">
        <f>'PAINEL MÊS'!A100</f>
        <v>0</v>
      </c>
      <c r="B98" s="7">
        <f>'PAINEL MÊS'!B100</f>
        <v>0</v>
      </c>
      <c r="C98" s="20">
        <f>'PAINEL MÊS'!Q100</f>
        <v>0</v>
      </c>
      <c r="D98" s="21">
        <f>'PAINEL MÊS'!R100</f>
        <v>0</v>
      </c>
      <c r="E98" s="20">
        <f t="shared" ca="1" si="10"/>
        <v>0</v>
      </c>
      <c r="F98" s="52"/>
      <c r="G98" s="53">
        <f ca="1">VLOOKUP(B98,Base!$Q$40:$AD$600,14,0)/4.34</f>
        <v>0</v>
      </c>
      <c r="H98" s="54"/>
      <c r="I98" s="20" t="str">
        <f t="shared" ca="1" si="0"/>
        <v xml:space="preserve"> </v>
      </c>
      <c r="J98" s="22" t="str">
        <f t="shared" ca="1" si="1"/>
        <v xml:space="preserve"> </v>
      </c>
      <c r="K98" s="22" t="str">
        <f t="shared" ca="1" si="2"/>
        <v xml:space="preserve"> </v>
      </c>
      <c r="L98" s="23">
        <f t="shared" ca="1" si="3"/>
        <v>0</v>
      </c>
      <c r="N98" s="17"/>
      <c r="O98" s="17">
        <f t="shared" ca="1" si="4"/>
        <v>0</v>
      </c>
      <c r="P98" s="17">
        <f t="shared" ca="1" si="5"/>
        <v>0</v>
      </c>
      <c r="Q98" s="17">
        <f t="shared" ca="1" si="6"/>
        <v>0</v>
      </c>
      <c r="R98" s="17">
        <f t="shared" ca="1" si="7"/>
        <v>0</v>
      </c>
      <c r="S98" s="17"/>
      <c r="T98" s="24">
        <f t="shared" ca="1" si="8"/>
        <v>0</v>
      </c>
      <c r="U98" s="17"/>
    </row>
    <row r="99" spans="1:21" ht="19.5" customHeight="1" x14ac:dyDescent="0.25">
      <c r="A99" s="7">
        <f>'PAINEL MÊS'!A101</f>
        <v>0</v>
      </c>
      <c r="B99" s="7">
        <f>'PAINEL MÊS'!B101</f>
        <v>0</v>
      </c>
      <c r="C99" s="20">
        <f>'PAINEL MÊS'!Q101</f>
        <v>0</v>
      </c>
      <c r="D99" s="21">
        <f>'PAINEL MÊS'!R101</f>
        <v>0</v>
      </c>
      <c r="E99" s="20">
        <f t="shared" ca="1" si="10"/>
        <v>0</v>
      </c>
      <c r="F99" s="52"/>
      <c r="G99" s="53">
        <f ca="1">VLOOKUP(B99,Base!$Q$40:$AD$600,14,0)/4.34</f>
        <v>0</v>
      </c>
      <c r="H99" s="54"/>
      <c r="I99" s="20" t="str">
        <f t="shared" ca="1" si="0"/>
        <v xml:space="preserve"> </v>
      </c>
      <c r="J99" s="22" t="str">
        <f t="shared" ca="1" si="1"/>
        <v xml:space="preserve"> </v>
      </c>
      <c r="K99" s="22" t="str">
        <f t="shared" ca="1" si="2"/>
        <v xml:space="preserve"> </v>
      </c>
      <c r="L99" s="23">
        <f t="shared" ca="1" si="3"/>
        <v>0</v>
      </c>
      <c r="N99" s="17"/>
      <c r="O99" s="17">
        <f t="shared" ca="1" si="4"/>
        <v>0</v>
      </c>
      <c r="P99" s="17">
        <f t="shared" ca="1" si="5"/>
        <v>0</v>
      </c>
      <c r="Q99" s="17">
        <f t="shared" ca="1" si="6"/>
        <v>0</v>
      </c>
      <c r="R99" s="17">
        <f t="shared" ca="1" si="7"/>
        <v>0</v>
      </c>
      <c r="S99" s="17"/>
      <c r="T99" s="24">
        <f t="shared" ca="1" si="8"/>
        <v>0</v>
      </c>
      <c r="U99" s="17"/>
    </row>
    <row r="100" spans="1:21" ht="19.5" customHeight="1" x14ac:dyDescent="0.25">
      <c r="A100" s="7">
        <f>'PAINEL MÊS'!A102</f>
        <v>0</v>
      </c>
      <c r="B100" s="7">
        <f>'PAINEL MÊS'!B102</f>
        <v>0</v>
      </c>
      <c r="C100" s="20">
        <f>'PAINEL MÊS'!Q102</f>
        <v>0</v>
      </c>
      <c r="D100" s="21">
        <f>'PAINEL MÊS'!R102</f>
        <v>0</v>
      </c>
      <c r="E100" s="20">
        <f t="shared" ca="1" si="10"/>
        <v>0</v>
      </c>
      <c r="F100" s="52"/>
      <c r="G100" s="53">
        <f ca="1">VLOOKUP(B100,Base!$Q$40:$AD$600,14,0)/4.34</f>
        <v>0</v>
      </c>
      <c r="H100" s="54"/>
      <c r="I100" s="20" t="str">
        <f t="shared" ca="1" si="0"/>
        <v xml:space="preserve"> </v>
      </c>
      <c r="J100" s="22" t="str">
        <f t="shared" ca="1" si="1"/>
        <v xml:space="preserve"> </v>
      </c>
      <c r="K100" s="22" t="str">
        <f t="shared" ca="1" si="2"/>
        <v xml:space="preserve"> </v>
      </c>
      <c r="L100" s="23">
        <f t="shared" ca="1" si="3"/>
        <v>0</v>
      </c>
      <c r="N100" s="17"/>
      <c r="O100" s="17">
        <f t="shared" ca="1" si="4"/>
        <v>0</v>
      </c>
      <c r="P100" s="17">
        <f t="shared" ca="1" si="5"/>
        <v>0</v>
      </c>
      <c r="Q100" s="17">
        <f t="shared" ca="1" si="6"/>
        <v>0</v>
      </c>
      <c r="R100" s="17">
        <f t="shared" ca="1" si="7"/>
        <v>0</v>
      </c>
      <c r="S100" s="17"/>
      <c r="T100" s="24">
        <f t="shared" ca="1" si="8"/>
        <v>0</v>
      </c>
      <c r="U100" s="17"/>
    </row>
    <row r="101" spans="1:21" ht="19.5" customHeight="1" x14ac:dyDescent="0.25">
      <c r="A101" s="7">
        <f>'PAINEL MÊS'!A103</f>
        <v>0</v>
      </c>
      <c r="B101" s="7">
        <f>'PAINEL MÊS'!B103</f>
        <v>0</v>
      </c>
      <c r="C101" s="20">
        <f>'PAINEL MÊS'!Q103</f>
        <v>0</v>
      </c>
      <c r="D101" s="21">
        <f>'PAINEL MÊS'!R103</f>
        <v>0</v>
      </c>
      <c r="E101" s="20">
        <f t="shared" ca="1" si="10"/>
        <v>0</v>
      </c>
      <c r="F101" s="52"/>
      <c r="G101" s="53">
        <f ca="1">VLOOKUP(B101,Base!$Q$40:$AD$600,14,0)/4.34</f>
        <v>0</v>
      </c>
      <c r="H101" s="54"/>
      <c r="I101" s="20" t="str">
        <f t="shared" ca="1" si="0"/>
        <v xml:space="preserve"> </v>
      </c>
      <c r="J101" s="22" t="str">
        <f t="shared" ca="1" si="1"/>
        <v xml:space="preserve"> </v>
      </c>
      <c r="K101" s="22" t="str">
        <f t="shared" ca="1" si="2"/>
        <v xml:space="preserve"> </v>
      </c>
      <c r="L101" s="23">
        <f t="shared" ca="1" si="3"/>
        <v>0</v>
      </c>
      <c r="N101" s="17"/>
      <c r="O101" s="17">
        <f t="shared" ca="1" si="4"/>
        <v>0</v>
      </c>
      <c r="P101" s="17">
        <f t="shared" ca="1" si="5"/>
        <v>0</v>
      </c>
      <c r="Q101" s="17">
        <f t="shared" ca="1" si="6"/>
        <v>0</v>
      </c>
      <c r="R101" s="17">
        <f t="shared" ca="1" si="7"/>
        <v>0</v>
      </c>
      <c r="S101" s="17"/>
      <c r="T101" s="24">
        <f t="shared" ca="1" si="8"/>
        <v>0</v>
      </c>
      <c r="U101" s="17"/>
    </row>
    <row r="102" spans="1:21" ht="19.5" customHeight="1" x14ac:dyDescent="0.25">
      <c r="A102" s="7">
        <f>'PAINEL MÊS'!A104</f>
        <v>0</v>
      </c>
      <c r="B102" s="7">
        <f>'PAINEL MÊS'!B104</f>
        <v>0</v>
      </c>
      <c r="C102" s="20">
        <f>'PAINEL MÊS'!Q104</f>
        <v>0</v>
      </c>
      <c r="D102" s="21">
        <f>'PAINEL MÊS'!R104</f>
        <v>0</v>
      </c>
      <c r="E102" s="20">
        <f t="shared" ca="1" si="10"/>
        <v>0</v>
      </c>
      <c r="F102" s="52"/>
      <c r="G102" s="53">
        <f ca="1">VLOOKUP(B102,Base!$Q$40:$AD$600,14,0)/4.34</f>
        <v>0</v>
      </c>
      <c r="H102" s="54"/>
      <c r="I102" s="20" t="str">
        <f t="shared" ca="1" si="0"/>
        <v xml:space="preserve"> </v>
      </c>
      <c r="J102" s="22" t="str">
        <f t="shared" ca="1" si="1"/>
        <v xml:space="preserve"> </v>
      </c>
      <c r="K102" s="22" t="str">
        <f t="shared" ca="1" si="2"/>
        <v xml:space="preserve"> </v>
      </c>
      <c r="L102" s="23">
        <f t="shared" ca="1" si="3"/>
        <v>0</v>
      </c>
      <c r="N102" s="17"/>
      <c r="O102" s="17">
        <f t="shared" ca="1" si="4"/>
        <v>0</v>
      </c>
      <c r="P102" s="17">
        <f t="shared" ca="1" si="5"/>
        <v>0</v>
      </c>
      <c r="Q102" s="17">
        <f t="shared" ca="1" si="6"/>
        <v>0</v>
      </c>
      <c r="R102" s="17">
        <f t="shared" ca="1" si="7"/>
        <v>0</v>
      </c>
      <c r="S102" s="17"/>
      <c r="T102" s="24">
        <f t="shared" ca="1" si="8"/>
        <v>0</v>
      </c>
      <c r="U102" s="17"/>
    </row>
    <row r="103" spans="1:21" ht="19.5" customHeight="1" x14ac:dyDescent="0.25">
      <c r="A103" s="7">
        <f>'PAINEL MÊS'!A105</f>
        <v>0</v>
      </c>
      <c r="B103" s="7">
        <f>'PAINEL MÊS'!B105</f>
        <v>0</v>
      </c>
      <c r="C103" s="20">
        <f>'PAINEL MÊS'!Q105</f>
        <v>0</v>
      </c>
      <c r="D103" s="21">
        <f>'PAINEL MÊS'!R105</f>
        <v>0</v>
      </c>
      <c r="E103" s="20">
        <f t="shared" ca="1" si="10"/>
        <v>0</v>
      </c>
      <c r="F103" s="52"/>
      <c r="G103" s="53">
        <f ca="1">VLOOKUP(B103,Base!$Q$40:$AD$600,14,0)/4.34</f>
        <v>0</v>
      </c>
      <c r="H103" s="54"/>
      <c r="I103" s="20" t="str">
        <f t="shared" ca="1" si="0"/>
        <v xml:space="preserve"> </v>
      </c>
      <c r="J103" s="22" t="str">
        <f t="shared" ca="1" si="1"/>
        <v xml:space="preserve"> </v>
      </c>
      <c r="K103" s="22" t="str">
        <f t="shared" ca="1" si="2"/>
        <v xml:space="preserve"> </v>
      </c>
      <c r="L103" s="23">
        <f t="shared" ca="1" si="3"/>
        <v>0</v>
      </c>
      <c r="N103" s="17"/>
      <c r="O103" s="17">
        <f t="shared" ca="1" si="4"/>
        <v>0</v>
      </c>
      <c r="P103" s="17">
        <f t="shared" ca="1" si="5"/>
        <v>0</v>
      </c>
      <c r="Q103" s="17">
        <f t="shared" ca="1" si="6"/>
        <v>0</v>
      </c>
      <c r="R103" s="17">
        <f t="shared" ca="1" si="7"/>
        <v>0</v>
      </c>
      <c r="S103" s="17"/>
      <c r="T103" s="24">
        <f t="shared" ca="1" si="8"/>
        <v>0</v>
      </c>
      <c r="U103" s="17"/>
    </row>
    <row r="104" spans="1:21" ht="19.5" customHeight="1" x14ac:dyDescent="0.25">
      <c r="A104" s="7">
        <f>'PAINEL MÊS'!A106</f>
        <v>0</v>
      </c>
      <c r="B104" s="7">
        <f>'PAINEL MÊS'!B106</f>
        <v>0</v>
      </c>
      <c r="C104" s="20">
        <f>'PAINEL MÊS'!Q106</f>
        <v>0</v>
      </c>
      <c r="D104" s="21">
        <f>'PAINEL MÊS'!R106</f>
        <v>0</v>
      </c>
      <c r="E104" s="20">
        <f t="shared" ca="1" si="10"/>
        <v>0</v>
      </c>
      <c r="F104" s="52"/>
      <c r="G104" s="53">
        <f ca="1">VLOOKUP(B104,Base!$Q$40:$AD$600,14,0)/4.34</f>
        <v>0</v>
      </c>
      <c r="H104" s="54"/>
      <c r="I104" s="20" t="str">
        <f t="shared" ca="1" si="0"/>
        <v xml:space="preserve"> </v>
      </c>
      <c r="J104" s="22" t="str">
        <f t="shared" ca="1" si="1"/>
        <v xml:space="preserve"> </v>
      </c>
      <c r="K104" s="22" t="str">
        <f t="shared" ca="1" si="2"/>
        <v xml:space="preserve"> </v>
      </c>
      <c r="L104" s="23">
        <f t="shared" ca="1" si="3"/>
        <v>0</v>
      </c>
      <c r="N104" s="17"/>
      <c r="O104" s="17">
        <f t="shared" ca="1" si="4"/>
        <v>0</v>
      </c>
      <c r="P104" s="17">
        <f t="shared" ca="1" si="5"/>
        <v>0</v>
      </c>
      <c r="Q104" s="17">
        <f t="shared" ca="1" si="6"/>
        <v>0</v>
      </c>
      <c r="R104" s="17">
        <f t="shared" ca="1" si="7"/>
        <v>0</v>
      </c>
      <c r="S104" s="17"/>
      <c r="T104" s="24">
        <f t="shared" ca="1" si="8"/>
        <v>0</v>
      </c>
      <c r="U104" s="17"/>
    </row>
    <row r="105" spans="1:21" ht="19.5" customHeight="1" x14ac:dyDescent="0.25">
      <c r="A105" s="7">
        <f>'PAINEL MÊS'!A107</f>
        <v>0</v>
      </c>
      <c r="B105" s="7">
        <f>'PAINEL MÊS'!B107</f>
        <v>0</v>
      </c>
      <c r="C105" s="20">
        <f>'PAINEL MÊS'!Q107</f>
        <v>0</v>
      </c>
      <c r="D105" s="21">
        <f>'PAINEL MÊS'!R107</f>
        <v>0</v>
      </c>
      <c r="E105" s="20">
        <f t="shared" ca="1" si="10"/>
        <v>0</v>
      </c>
      <c r="F105" s="52"/>
      <c r="G105" s="53">
        <f ca="1">VLOOKUP(B105,Base!$Q$40:$AD$600,14,0)/4.34</f>
        <v>0</v>
      </c>
      <c r="H105" s="54"/>
      <c r="I105" s="20" t="str">
        <f t="shared" ca="1" si="0"/>
        <v xml:space="preserve"> </v>
      </c>
      <c r="J105" s="22" t="str">
        <f t="shared" ca="1" si="1"/>
        <v xml:space="preserve"> </v>
      </c>
      <c r="K105" s="22" t="str">
        <f t="shared" ca="1" si="2"/>
        <v xml:space="preserve"> </v>
      </c>
      <c r="L105" s="23">
        <f t="shared" ca="1" si="3"/>
        <v>0</v>
      </c>
      <c r="N105" s="17"/>
      <c r="O105" s="17">
        <f t="shared" ca="1" si="4"/>
        <v>0</v>
      </c>
      <c r="P105" s="17">
        <f t="shared" ca="1" si="5"/>
        <v>0</v>
      </c>
      <c r="Q105" s="17">
        <f t="shared" ca="1" si="6"/>
        <v>0</v>
      </c>
      <c r="R105" s="17">
        <f t="shared" ca="1" si="7"/>
        <v>0</v>
      </c>
      <c r="S105" s="17"/>
      <c r="T105" s="24">
        <f t="shared" ca="1" si="8"/>
        <v>0</v>
      </c>
      <c r="U105" s="17"/>
    </row>
    <row r="106" spans="1:21" ht="19.5" customHeight="1" x14ac:dyDescent="0.25">
      <c r="A106" s="7">
        <f>'PAINEL MÊS'!A108</f>
        <v>0</v>
      </c>
      <c r="B106" s="7">
        <f>'PAINEL MÊS'!B108</f>
        <v>0</v>
      </c>
      <c r="C106" s="20">
        <f>'PAINEL MÊS'!Q108</f>
        <v>0</v>
      </c>
      <c r="D106" s="21">
        <f>'PAINEL MÊS'!R108</f>
        <v>0</v>
      </c>
      <c r="E106" s="20">
        <f t="shared" ca="1" si="10"/>
        <v>0</v>
      </c>
      <c r="F106" s="52"/>
      <c r="G106" s="53">
        <f ca="1">VLOOKUP(B106,Base!$Q$40:$AD$600,14,0)/4.34</f>
        <v>0</v>
      </c>
      <c r="H106" s="54"/>
      <c r="I106" s="20" t="str">
        <f t="shared" ca="1" si="0"/>
        <v xml:space="preserve"> </v>
      </c>
      <c r="J106" s="22" t="str">
        <f t="shared" ca="1" si="1"/>
        <v xml:space="preserve"> </v>
      </c>
      <c r="K106" s="22" t="str">
        <f t="shared" ca="1" si="2"/>
        <v xml:space="preserve"> </v>
      </c>
      <c r="L106" s="23">
        <f t="shared" ca="1" si="3"/>
        <v>0</v>
      </c>
      <c r="N106" s="17"/>
      <c r="O106" s="17">
        <f t="shared" ca="1" si="4"/>
        <v>0</v>
      </c>
      <c r="P106" s="17">
        <f t="shared" ca="1" si="5"/>
        <v>0</v>
      </c>
      <c r="Q106" s="17">
        <f t="shared" ca="1" si="6"/>
        <v>0</v>
      </c>
      <c r="R106" s="17">
        <f t="shared" ca="1" si="7"/>
        <v>0</v>
      </c>
      <c r="S106" s="17"/>
      <c r="T106" s="24">
        <f t="shared" ca="1" si="8"/>
        <v>0</v>
      </c>
      <c r="U106" s="17"/>
    </row>
    <row r="107" spans="1:21" ht="19.5" customHeight="1" x14ac:dyDescent="0.25">
      <c r="A107" s="7">
        <f>'PAINEL MÊS'!A109</f>
        <v>0</v>
      </c>
      <c r="B107" s="7">
        <f>'PAINEL MÊS'!B109</f>
        <v>0</v>
      </c>
      <c r="C107" s="20">
        <f>'PAINEL MÊS'!Q109</f>
        <v>0</v>
      </c>
      <c r="D107" s="21">
        <f>'PAINEL MÊS'!R109</f>
        <v>0</v>
      </c>
      <c r="E107" s="20">
        <f t="shared" ca="1" si="10"/>
        <v>0</v>
      </c>
      <c r="F107" s="52"/>
      <c r="G107" s="53">
        <f ca="1">VLOOKUP(B107,Base!$Q$40:$AD$600,14,0)/4.34</f>
        <v>0</v>
      </c>
      <c r="H107" s="54"/>
      <c r="I107" s="20" t="str">
        <f t="shared" ca="1" si="0"/>
        <v xml:space="preserve"> </v>
      </c>
      <c r="J107" s="22" t="str">
        <f t="shared" ca="1" si="1"/>
        <v xml:space="preserve"> </v>
      </c>
      <c r="K107" s="22" t="str">
        <f t="shared" ca="1" si="2"/>
        <v xml:space="preserve"> </v>
      </c>
      <c r="L107" s="23">
        <f t="shared" ca="1" si="3"/>
        <v>0</v>
      </c>
      <c r="N107" s="17"/>
      <c r="O107" s="17">
        <f t="shared" ca="1" si="4"/>
        <v>0</v>
      </c>
      <c r="P107" s="17">
        <f t="shared" ca="1" si="5"/>
        <v>0</v>
      </c>
      <c r="Q107" s="17">
        <f t="shared" ca="1" si="6"/>
        <v>0</v>
      </c>
      <c r="R107" s="17">
        <f t="shared" ca="1" si="7"/>
        <v>0</v>
      </c>
      <c r="S107" s="17"/>
      <c r="T107" s="24">
        <f t="shared" ca="1" si="8"/>
        <v>0</v>
      </c>
      <c r="U107" s="17"/>
    </row>
    <row r="108" spans="1:21" ht="19.5" customHeight="1" x14ac:dyDescent="0.25">
      <c r="A108" s="7">
        <f>'PAINEL MÊS'!A110</f>
        <v>0</v>
      </c>
      <c r="B108" s="7">
        <f>'PAINEL MÊS'!B110</f>
        <v>0</v>
      </c>
      <c r="C108" s="20">
        <f>'PAINEL MÊS'!Q110</f>
        <v>0</v>
      </c>
      <c r="D108" s="21">
        <f>'PAINEL MÊS'!R110</f>
        <v>0</v>
      </c>
      <c r="E108" s="20">
        <f t="shared" ca="1" si="10"/>
        <v>0</v>
      </c>
      <c r="F108" s="52"/>
      <c r="G108" s="53">
        <f ca="1">VLOOKUP(B108,Base!$Q$40:$AD$600,14,0)/4.34</f>
        <v>0</v>
      </c>
      <c r="H108" s="54"/>
      <c r="I108" s="20" t="str">
        <f t="shared" ca="1" si="0"/>
        <v xml:space="preserve"> </v>
      </c>
      <c r="J108" s="22" t="str">
        <f t="shared" ca="1" si="1"/>
        <v xml:space="preserve"> </v>
      </c>
      <c r="K108" s="22" t="str">
        <f t="shared" ca="1" si="2"/>
        <v xml:space="preserve"> </v>
      </c>
      <c r="L108" s="23">
        <f t="shared" ca="1" si="3"/>
        <v>0</v>
      </c>
      <c r="N108" s="17"/>
      <c r="O108" s="17">
        <f t="shared" ca="1" si="4"/>
        <v>0</v>
      </c>
      <c r="P108" s="17">
        <f t="shared" ca="1" si="5"/>
        <v>0</v>
      </c>
      <c r="Q108" s="17">
        <f t="shared" ca="1" si="6"/>
        <v>0</v>
      </c>
      <c r="R108" s="17">
        <f t="shared" ca="1" si="7"/>
        <v>0</v>
      </c>
      <c r="S108" s="17"/>
      <c r="T108" s="24">
        <f t="shared" ca="1" si="8"/>
        <v>0</v>
      </c>
      <c r="U108" s="17"/>
    </row>
    <row r="109" spans="1:21" ht="19.5" customHeight="1" x14ac:dyDescent="0.25">
      <c r="A109" s="7">
        <f>'PAINEL MÊS'!A111</f>
        <v>0</v>
      </c>
      <c r="B109" s="7">
        <f>'PAINEL MÊS'!B111</f>
        <v>0</v>
      </c>
      <c r="C109" s="20">
        <f>'PAINEL MÊS'!Q111</f>
        <v>0</v>
      </c>
      <c r="D109" s="21">
        <f>'PAINEL MÊS'!R111</f>
        <v>0</v>
      </c>
      <c r="E109" s="20">
        <f t="shared" ca="1" si="10"/>
        <v>0</v>
      </c>
      <c r="F109" s="52"/>
      <c r="G109" s="53">
        <f ca="1">VLOOKUP(B109,Base!$Q$40:$AD$600,14,0)/4.34</f>
        <v>0</v>
      </c>
      <c r="H109" s="54"/>
      <c r="I109" s="20" t="str">
        <f t="shared" ca="1" si="0"/>
        <v xml:space="preserve"> </v>
      </c>
      <c r="J109" s="22" t="str">
        <f t="shared" ca="1" si="1"/>
        <v xml:space="preserve"> </v>
      </c>
      <c r="K109" s="22" t="str">
        <f t="shared" ca="1" si="2"/>
        <v xml:space="preserve"> </v>
      </c>
      <c r="L109" s="23">
        <f t="shared" ca="1" si="3"/>
        <v>0</v>
      </c>
      <c r="N109" s="17"/>
      <c r="O109" s="17">
        <f t="shared" ca="1" si="4"/>
        <v>0</v>
      </c>
      <c r="P109" s="17">
        <f t="shared" ca="1" si="5"/>
        <v>0</v>
      </c>
      <c r="Q109" s="17">
        <f t="shared" ca="1" si="6"/>
        <v>0</v>
      </c>
      <c r="R109" s="17">
        <f t="shared" ca="1" si="7"/>
        <v>0</v>
      </c>
      <c r="S109" s="17"/>
      <c r="T109" s="24">
        <f t="shared" ca="1" si="8"/>
        <v>0</v>
      </c>
      <c r="U109" s="17"/>
    </row>
    <row r="110" spans="1:21" ht="19.5" customHeight="1" x14ac:dyDescent="0.25">
      <c r="A110" s="7">
        <f>'PAINEL MÊS'!A112</f>
        <v>0</v>
      </c>
      <c r="B110" s="7">
        <f>'PAINEL MÊS'!B112</f>
        <v>0</v>
      </c>
      <c r="C110" s="20">
        <f>'PAINEL MÊS'!Q112</f>
        <v>0</v>
      </c>
      <c r="D110" s="21">
        <f>'PAINEL MÊS'!R112</f>
        <v>0</v>
      </c>
      <c r="E110" s="20">
        <f t="shared" ca="1" si="10"/>
        <v>0</v>
      </c>
      <c r="F110" s="52"/>
      <c r="G110" s="53">
        <f ca="1">VLOOKUP(B110,Base!$Q$40:$AD$600,14,0)/4.34</f>
        <v>0</v>
      </c>
      <c r="H110" s="54"/>
      <c r="I110" s="20" t="str">
        <f t="shared" ca="1" si="0"/>
        <v xml:space="preserve"> </v>
      </c>
      <c r="J110" s="22" t="str">
        <f t="shared" ca="1" si="1"/>
        <v xml:space="preserve"> </v>
      </c>
      <c r="K110" s="22" t="str">
        <f t="shared" ca="1" si="2"/>
        <v xml:space="preserve"> </v>
      </c>
      <c r="L110" s="23">
        <f t="shared" ca="1" si="3"/>
        <v>0</v>
      </c>
      <c r="N110" s="17"/>
      <c r="O110" s="17">
        <f t="shared" ca="1" si="4"/>
        <v>0</v>
      </c>
      <c r="P110" s="17">
        <f t="shared" ca="1" si="5"/>
        <v>0</v>
      </c>
      <c r="Q110" s="17">
        <f t="shared" ca="1" si="6"/>
        <v>0</v>
      </c>
      <c r="R110" s="17">
        <f t="shared" ca="1" si="7"/>
        <v>0</v>
      </c>
      <c r="S110" s="17"/>
      <c r="T110" s="24">
        <f t="shared" ca="1" si="8"/>
        <v>0</v>
      </c>
      <c r="U110" s="17"/>
    </row>
    <row r="111" spans="1:21" ht="19.5" customHeight="1" x14ac:dyDescent="0.25">
      <c r="A111" s="7">
        <f>'PAINEL MÊS'!A113</f>
        <v>0</v>
      </c>
      <c r="B111" s="7">
        <f>'PAINEL MÊS'!B113</f>
        <v>0</v>
      </c>
      <c r="C111" s="20">
        <f>'PAINEL MÊS'!Q113</f>
        <v>0</v>
      </c>
      <c r="D111" s="21">
        <f>'PAINEL MÊS'!R113</f>
        <v>0</v>
      </c>
      <c r="E111" s="20">
        <f t="shared" ca="1" si="10"/>
        <v>0</v>
      </c>
      <c r="F111" s="52"/>
      <c r="G111" s="53">
        <f ca="1">VLOOKUP(B111,Base!$Q$40:$AD$600,14,0)/4.34</f>
        <v>0</v>
      </c>
      <c r="H111" s="54"/>
      <c r="I111" s="20" t="str">
        <f t="shared" ca="1" si="0"/>
        <v xml:space="preserve"> </v>
      </c>
      <c r="J111" s="22" t="str">
        <f t="shared" ca="1" si="1"/>
        <v xml:space="preserve"> </v>
      </c>
      <c r="K111" s="22" t="str">
        <f t="shared" ca="1" si="2"/>
        <v xml:space="preserve"> </v>
      </c>
      <c r="L111" s="23">
        <f t="shared" ca="1" si="3"/>
        <v>0</v>
      </c>
      <c r="N111" s="17"/>
      <c r="O111" s="17">
        <f t="shared" ca="1" si="4"/>
        <v>0</v>
      </c>
      <c r="P111" s="17">
        <f t="shared" ca="1" si="5"/>
        <v>0</v>
      </c>
      <c r="Q111" s="17">
        <f t="shared" ca="1" si="6"/>
        <v>0</v>
      </c>
      <c r="R111" s="17">
        <f t="shared" ca="1" si="7"/>
        <v>0</v>
      </c>
      <c r="S111" s="17"/>
      <c r="T111" s="24">
        <f t="shared" ca="1" si="8"/>
        <v>0</v>
      </c>
      <c r="U111" s="17"/>
    </row>
    <row r="112" spans="1:21" ht="19.5" customHeight="1" x14ac:dyDescent="0.25">
      <c r="A112" s="7">
        <f>'PAINEL MÊS'!A114</f>
        <v>0</v>
      </c>
      <c r="B112" s="7">
        <f>'PAINEL MÊS'!B114</f>
        <v>0</v>
      </c>
      <c r="C112" s="20">
        <f>'PAINEL MÊS'!Q114</f>
        <v>0</v>
      </c>
      <c r="D112" s="21">
        <f>'PAINEL MÊS'!R114</f>
        <v>0</v>
      </c>
      <c r="E112" s="20">
        <f t="shared" ca="1" si="10"/>
        <v>0</v>
      </c>
      <c r="F112" s="52"/>
      <c r="G112" s="53">
        <f ca="1">VLOOKUP(B112,Base!$Q$40:$AD$600,14,0)/4.34</f>
        <v>0</v>
      </c>
      <c r="H112" s="54"/>
      <c r="I112" s="20" t="str">
        <f t="shared" ca="1" si="0"/>
        <v xml:space="preserve"> </v>
      </c>
      <c r="J112" s="22" t="str">
        <f t="shared" ca="1" si="1"/>
        <v xml:space="preserve"> </v>
      </c>
      <c r="K112" s="22" t="str">
        <f t="shared" ca="1" si="2"/>
        <v xml:space="preserve"> </v>
      </c>
      <c r="L112" s="23">
        <f t="shared" ca="1" si="3"/>
        <v>0</v>
      </c>
      <c r="N112" s="17"/>
      <c r="O112" s="17">
        <f t="shared" ca="1" si="4"/>
        <v>0</v>
      </c>
      <c r="P112" s="17">
        <f t="shared" ca="1" si="5"/>
        <v>0</v>
      </c>
      <c r="Q112" s="17">
        <f t="shared" ca="1" si="6"/>
        <v>0</v>
      </c>
      <c r="R112" s="17">
        <f t="shared" ca="1" si="7"/>
        <v>0</v>
      </c>
      <c r="S112" s="17"/>
      <c r="T112" s="24">
        <f t="shared" ca="1" si="8"/>
        <v>0</v>
      </c>
      <c r="U112" s="17"/>
    </row>
    <row r="113" spans="1:21" ht="19.5" customHeight="1" x14ac:dyDescent="0.25">
      <c r="A113" s="7">
        <f>'PAINEL MÊS'!A115</f>
        <v>0</v>
      </c>
      <c r="B113" s="7">
        <f>'PAINEL MÊS'!B115</f>
        <v>0</v>
      </c>
      <c r="C113" s="20">
        <f>'PAINEL MÊS'!Q115</f>
        <v>0</v>
      </c>
      <c r="D113" s="21">
        <f>'PAINEL MÊS'!R115</f>
        <v>0</v>
      </c>
      <c r="E113" s="20">
        <f t="shared" ca="1" si="10"/>
        <v>0</v>
      </c>
      <c r="F113" s="52"/>
      <c r="G113" s="53">
        <f ca="1">VLOOKUP(B113,Base!$Q$40:$AD$600,14,0)/4.34</f>
        <v>0</v>
      </c>
      <c r="H113" s="54"/>
      <c r="I113" s="20" t="str">
        <f t="shared" ca="1" si="0"/>
        <v xml:space="preserve"> </v>
      </c>
      <c r="J113" s="22" t="str">
        <f t="shared" ca="1" si="1"/>
        <v xml:space="preserve"> </v>
      </c>
      <c r="K113" s="22" t="str">
        <f t="shared" ca="1" si="2"/>
        <v xml:space="preserve"> </v>
      </c>
      <c r="L113" s="23">
        <f t="shared" ca="1" si="3"/>
        <v>0</v>
      </c>
      <c r="N113" s="17"/>
      <c r="O113" s="17">
        <f t="shared" ca="1" si="4"/>
        <v>0</v>
      </c>
      <c r="P113" s="17">
        <f t="shared" ca="1" si="5"/>
        <v>0</v>
      </c>
      <c r="Q113" s="17">
        <f t="shared" ca="1" si="6"/>
        <v>0</v>
      </c>
      <c r="R113" s="17">
        <f t="shared" ca="1" si="7"/>
        <v>0</v>
      </c>
      <c r="S113" s="17"/>
      <c r="T113" s="24">
        <f t="shared" ca="1" si="8"/>
        <v>0</v>
      </c>
      <c r="U113" s="17"/>
    </row>
    <row r="114" spans="1:21" ht="19.5" customHeight="1" x14ac:dyDescent="0.25">
      <c r="A114" s="7">
        <f>'PAINEL MÊS'!A116</f>
        <v>0</v>
      </c>
      <c r="B114" s="7">
        <f>'PAINEL MÊS'!B116</f>
        <v>0</v>
      </c>
      <c r="C114" s="20">
        <f>'PAINEL MÊS'!Q116</f>
        <v>0</v>
      </c>
      <c r="D114" s="21">
        <f>'PAINEL MÊS'!R116</f>
        <v>0</v>
      </c>
      <c r="E114" s="20">
        <f t="shared" ca="1" si="10"/>
        <v>0</v>
      </c>
      <c r="F114" s="52"/>
      <c r="G114" s="53">
        <f ca="1">VLOOKUP(B114,Base!$Q$40:$AD$600,14,0)/4.34</f>
        <v>0</v>
      </c>
      <c r="H114" s="54"/>
      <c r="I114" s="20" t="str">
        <f t="shared" ca="1" si="0"/>
        <v xml:space="preserve"> </v>
      </c>
      <c r="J114" s="22" t="str">
        <f t="shared" ca="1" si="1"/>
        <v xml:space="preserve"> </v>
      </c>
      <c r="K114" s="22" t="str">
        <f t="shared" ca="1" si="2"/>
        <v xml:space="preserve"> </v>
      </c>
      <c r="L114" s="23">
        <f t="shared" ca="1" si="3"/>
        <v>0</v>
      </c>
      <c r="N114" s="17"/>
      <c r="O114" s="17">
        <f t="shared" ca="1" si="4"/>
        <v>0</v>
      </c>
      <c r="P114" s="17">
        <f t="shared" ca="1" si="5"/>
        <v>0</v>
      </c>
      <c r="Q114" s="17">
        <f t="shared" ca="1" si="6"/>
        <v>0</v>
      </c>
      <c r="R114" s="17">
        <f t="shared" ca="1" si="7"/>
        <v>0</v>
      </c>
      <c r="S114" s="17"/>
      <c r="T114" s="24">
        <f t="shared" ca="1" si="8"/>
        <v>0</v>
      </c>
      <c r="U114" s="17"/>
    </row>
    <row r="115" spans="1:21" ht="19.5" customHeight="1" x14ac:dyDescent="0.25">
      <c r="A115" s="7">
        <f>'PAINEL MÊS'!A117</f>
        <v>0</v>
      </c>
      <c r="B115" s="7">
        <f>'PAINEL MÊS'!B117</f>
        <v>0</v>
      </c>
      <c r="C115" s="20">
        <f>'PAINEL MÊS'!Q117</f>
        <v>0</v>
      </c>
      <c r="D115" s="21">
        <f>'PAINEL MÊS'!R117</f>
        <v>0</v>
      </c>
      <c r="E115" s="20">
        <f t="shared" ca="1" si="10"/>
        <v>0</v>
      </c>
      <c r="F115" s="52"/>
      <c r="G115" s="53">
        <f ca="1">VLOOKUP(B115,Base!$Q$40:$AD$600,14,0)/4.34</f>
        <v>0</v>
      </c>
      <c r="H115" s="54"/>
      <c r="I115" s="20" t="str">
        <f t="shared" ca="1" si="0"/>
        <v xml:space="preserve"> </v>
      </c>
      <c r="J115" s="22" t="str">
        <f t="shared" ca="1" si="1"/>
        <v xml:space="preserve"> </v>
      </c>
      <c r="K115" s="22" t="str">
        <f t="shared" ca="1" si="2"/>
        <v xml:space="preserve"> </v>
      </c>
      <c r="L115" s="23">
        <f t="shared" ca="1" si="3"/>
        <v>0</v>
      </c>
      <c r="N115" s="17"/>
      <c r="O115" s="17">
        <f t="shared" ca="1" si="4"/>
        <v>0</v>
      </c>
      <c r="P115" s="17">
        <f t="shared" ca="1" si="5"/>
        <v>0</v>
      </c>
      <c r="Q115" s="17">
        <f t="shared" ca="1" si="6"/>
        <v>0</v>
      </c>
      <c r="R115" s="17">
        <f t="shared" ca="1" si="7"/>
        <v>0</v>
      </c>
      <c r="S115" s="17"/>
      <c r="T115" s="24">
        <f t="shared" ca="1" si="8"/>
        <v>0</v>
      </c>
      <c r="U115" s="17"/>
    </row>
    <row r="116" spans="1:21" ht="19.5" customHeight="1" x14ac:dyDescent="0.25">
      <c r="A116" s="7">
        <f>'PAINEL MÊS'!A118</f>
        <v>0</v>
      </c>
      <c r="B116" s="7">
        <f>'PAINEL MÊS'!B118</f>
        <v>0</v>
      </c>
      <c r="C116" s="20">
        <f>'PAINEL MÊS'!Q118</f>
        <v>0</v>
      </c>
      <c r="D116" s="21">
        <f>'PAINEL MÊS'!R118</f>
        <v>0</v>
      </c>
      <c r="E116" s="20">
        <f t="shared" ca="1" si="10"/>
        <v>0</v>
      </c>
      <c r="F116" s="52"/>
      <c r="G116" s="53">
        <f ca="1">VLOOKUP(B116,Base!$Q$40:$AD$600,14,0)/4.34</f>
        <v>0</v>
      </c>
      <c r="H116" s="54"/>
      <c r="I116" s="20" t="str">
        <f t="shared" ca="1" si="0"/>
        <v xml:space="preserve"> </v>
      </c>
      <c r="J116" s="22" t="str">
        <f t="shared" ca="1" si="1"/>
        <v xml:space="preserve"> </v>
      </c>
      <c r="K116" s="22" t="str">
        <f t="shared" ca="1" si="2"/>
        <v xml:space="preserve"> </v>
      </c>
      <c r="L116" s="23">
        <f t="shared" ca="1" si="3"/>
        <v>0</v>
      </c>
      <c r="N116" s="17"/>
      <c r="O116" s="17">
        <f t="shared" ca="1" si="4"/>
        <v>0</v>
      </c>
      <c r="P116" s="17">
        <f t="shared" ca="1" si="5"/>
        <v>0</v>
      </c>
      <c r="Q116" s="17">
        <f t="shared" ca="1" si="6"/>
        <v>0</v>
      </c>
      <c r="R116" s="17">
        <f t="shared" ca="1" si="7"/>
        <v>0</v>
      </c>
      <c r="S116" s="17"/>
      <c r="T116" s="24">
        <f t="shared" ca="1" si="8"/>
        <v>0</v>
      </c>
      <c r="U116" s="17"/>
    </row>
    <row r="117" spans="1:21" ht="19.5" customHeight="1" x14ac:dyDescent="0.25">
      <c r="A117" s="7">
        <f>'PAINEL MÊS'!A119</f>
        <v>0</v>
      </c>
      <c r="B117" s="7">
        <f>'PAINEL MÊS'!B119</f>
        <v>0</v>
      </c>
      <c r="C117" s="20">
        <f>'PAINEL MÊS'!Q119</f>
        <v>0</v>
      </c>
      <c r="D117" s="21">
        <f>'PAINEL MÊS'!R119</f>
        <v>0</v>
      </c>
      <c r="E117" s="20">
        <f t="shared" ca="1" si="10"/>
        <v>0</v>
      </c>
      <c r="F117" s="52"/>
      <c r="G117" s="53">
        <f ca="1">VLOOKUP(B117,Base!$Q$40:$AD$600,14,0)/4.34</f>
        <v>0</v>
      </c>
      <c r="H117" s="54"/>
      <c r="I117" s="20" t="str">
        <f t="shared" ca="1" si="0"/>
        <v xml:space="preserve"> </v>
      </c>
      <c r="J117" s="22" t="str">
        <f t="shared" ca="1" si="1"/>
        <v xml:space="preserve"> </v>
      </c>
      <c r="K117" s="22" t="str">
        <f t="shared" ca="1" si="2"/>
        <v xml:space="preserve"> </v>
      </c>
      <c r="L117" s="23">
        <f t="shared" ca="1" si="3"/>
        <v>0</v>
      </c>
      <c r="N117" s="17"/>
      <c r="O117" s="17">
        <f t="shared" ca="1" si="4"/>
        <v>0</v>
      </c>
      <c r="P117" s="17">
        <f t="shared" ca="1" si="5"/>
        <v>0</v>
      </c>
      <c r="Q117" s="17">
        <f t="shared" ca="1" si="6"/>
        <v>0</v>
      </c>
      <c r="R117" s="17">
        <f t="shared" ca="1" si="7"/>
        <v>0</v>
      </c>
      <c r="S117" s="17"/>
      <c r="T117" s="24">
        <f t="shared" ca="1" si="8"/>
        <v>0</v>
      </c>
      <c r="U117" s="17"/>
    </row>
    <row r="118" spans="1:21" ht="19.5" customHeight="1" x14ac:dyDescent="0.25">
      <c r="A118" s="7">
        <f>'PAINEL MÊS'!A120</f>
        <v>0</v>
      </c>
      <c r="B118" s="7">
        <f>'PAINEL MÊS'!B120</f>
        <v>0</v>
      </c>
      <c r="C118" s="20">
        <f>'PAINEL MÊS'!Q120</f>
        <v>0</v>
      </c>
      <c r="D118" s="21">
        <f>'PAINEL MÊS'!R120</f>
        <v>0</v>
      </c>
      <c r="E118" s="20">
        <f t="shared" ca="1" si="10"/>
        <v>0</v>
      </c>
      <c r="F118" s="52"/>
      <c r="G118" s="53">
        <f ca="1">VLOOKUP(B118,Base!$Q$40:$AD$600,14,0)/4.34</f>
        <v>0</v>
      </c>
      <c r="H118" s="54"/>
      <c r="I118" s="20" t="str">
        <f t="shared" ca="1" si="0"/>
        <v xml:space="preserve"> </v>
      </c>
      <c r="J118" s="22" t="str">
        <f t="shared" ca="1" si="1"/>
        <v xml:space="preserve"> </v>
      </c>
      <c r="K118" s="22" t="str">
        <f t="shared" ca="1" si="2"/>
        <v xml:space="preserve"> </v>
      </c>
      <c r="L118" s="23">
        <f t="shared" ca="1" si="3"/>
        <v>0</v>
      </c>
      <c r="N118" s="17"/>
      <c r="O118" s="17">
        <f t="shared" ca="1" si="4"/>
        <v>0</v>
      </c>
      <c r="P118" s="17">
        <f t="shared" ca="1" si="5"/>
        <v>0</v>
      </c>
      <c r="Q118" s="17">
        <f t="shared" ca="1" si="6"/>
        <v>0</v>
      </c>
      <c r="R118" s="17">
        <f t="shared" ca="1" si="7"/>
        <v>0</v>
      </c>
      <c r="S118" s="17"/>
      <c r="T118" s="24">
        <f t="shared" ca="1" si="8"/>
        <v>0</v>
      </c>
      <c r="U118" s="17"/>
    </row>
    <row r="119" spans="1:21" ht="19.5" customHeight="1" x14ac:dyDescent="0.25">
      <c r="A119" s="7">
        <f>'PAINEL MÊS'!A121</f>
        <v>0</v>
      </c>
      <c r="B119" s="7">
        <f>'PAINEL MÊS'!B121</f>
        <v>0</v>
      </c>
      <c r="C119" s="20">
        <f>'PAINEL MÊS'!Q121</f>
        <v>0</v>
      </c>
      <c r="D119" s="21">
        <f>'PAINEL MÊS'!R121</f>
        <v>0</v>
      </c>
      <c r="E119" s="20">
        <f t="shared" ca="1" si="10"/>
        <v>0</v>
      </c>
      <c r="F119" s="52"/>
      <c r="G119" s="53">
        <f ca="1">VLOOKUP(B119,Base!$Q$40:$AD$600,14,0)/4.34</f>
        <v>0</v>
      </c>
      <c r="H119" s="54"/>
      <c r="I119" s="20" t="str">
        <f t="shared" ca="1" si="0"/>
        <v xml:space="preserve"> </v>
      </c>
      <c r="J119" s="22" t="str">
        <f t="shared" ca="1" si="1"/>
        <v xml:space="preserve"> </v>
      </c>
      <c r="K119" s="22" t="str">
        <f t="shared" ca="1" si="2"/>
        <v xml:space="preserve"> </v>
      </c>
      <c r="L119" s="23">
        <f t="shared" ca="1" si="3"/>
        <v>0</v>
      </c>
      <c r="N119" s="17"/>
      <c r="O119" s="17">
        <f t="shared" ca="1" si="4"/>
        <v>0</v>
      </c>
      <c r="P119" s="17">
        <f t="shared" ca="1" si="5"/>
        <v>0</v>
      </c>
      <c r="Q119" s="17">
        <f t="shared" ca="1" si="6"/>
        <v>0</v>
      </c>
      <c r="R119" s="17">
        <f t="shared" ca="1" si="7"/>
        <v>0</v>
      </c>
      <c r="S119" s="17"/>
      <c r="T119" s="24">
        <f t="shared" ca="1" si="8"/>
        <v>0</v>
      </c>
      <c r="U119" s="17"/>
    </row>
    <row r="120" spans="1:21" ht="19.5" customHeight="1" x14ac:dyDescent="0.25">
      <c r="A120" s="7">
        <f>'PAINEL MÊS'!A122</f>
        <v>0</v>
      </c>
      <c r="B120" s="7">
        <f>'PAINEL MÊS'!B122</f>
        <v>0</v>
      </c>
      <c r="C120" s="20">
        <f>'PAINEL MÊS'!Q122</f>
        <v>0</v>
      </c>
      <c r="D120" s="21">
        <f>'PAINEL MÊS'!R122</f>
        <v>0</v>
      </c>
      <c r="E120" s="20">
        <f t="shared" ca="1" si="10"/>
        <v>0</v>
      </c>
      <c r="F120" s="52"/>
      <c r="G120" s="53">
        <f ca="1">VLOOKUP(B120,Base!$Q$40:$AD$600,14,0)/4.34</f>
        <v>0</v>
      </c>
      <c r="H120" s="54"/>
      <c r="I120" s="20" t="str">
        <f t="shared" ca="1" si="0"/>
        <v xml:space="preserve"> </v>
      </c>
      <c r="J120" s="22" t="str">
        <f t="shared" ca="1" si="1"/>
        <v xml:space="preserve"> </v>
      </c>
      <c r="K120" s="22" t="str">
        <f t="shared" ca="1" si="2"/>
        <v xml:space="preserve"> </v>
      </c>
      <c r="L120" s="23">
        <f t="shared" ca="1" si="3"/>
        <v>0</v>
      </c>
      <c r="N120" s="17"/>
      <c r="O120" s="17">
        <f t="shared" ca="1" si="4"/>
        <v>0</v>
      </c>
      <c r="P120" s="17">
        <f t="shared" ca="1" si="5"/>
        <v>0</v>
      </c>
      <c r="Q120" s="17">
        <f t="shared" ca="1" si="6"/>
        <v>0</v>
      </c>
      <c r="R120" s="17">
        <f t="shared" ca="1" si="7"/>
        <v>0</v>
      </c>
      <c r="S120" s="17"/>
      <c r="T120" s="24">
        <f t="shared" ca="1" si="8"/>
        <v>0</v>
      </c>
      <c r="U120" s="17"/>
    </row>
    <row r="121" spans="1:21" ht="19.5" customHeight="1" x14ac:dyDescent="0.25">
      <c r="A121" s="7">
        <f>'PAINEL MÊS'!A123</f>
        <v>0</v>
      </c>
      <c r="B121" s="7">
        <f>'PAINEL MÊS'!B123</f>
        <v>0</v>
      </c>
      <c r="C121" s="20">
        <f>'PAINEL MÊS'!Q123</f>
        <v>0</v>
      </c>
      <c r="D121" s="21">
        <f>'PAINEL MÊS'!R123</f>
        <v>0</v>
      </c>
      <c r="E121" s="20">
        <f t="shared" ca="1" si="10"/>
        <v>0</v>
      </c>
      <c r="F121" s="52"/>
      <c r="G121" s="53">
        <f ca="1">VLOOKUP(B121,Base!$Q$40:$AD$600,14,0)/4.34</f>
        <v>0</v>
      </c>
      <c r="H121" s="54"/>
      <c r="I121" s="20" t="str">
        <f t="shared" ca="1" si="0"/>
        <v xml:space="preserve"> </v>
      </c>
      <c r="J121" s="22" t="str">
        <f t="shared" ca="1" si="1"/>
        <v xml:space="preserve"> </v>
      </c>
      <c r="K121" s="22" t="str">
        <f t="shared" ca="1" si="2"/>
        <v xml:space="preserve"> </v>
      </c>
      <c r="L121" s="23">
        <f t="shared" ca="1" si="3"/>
        <v>0</v>
      </c>
      <c r="N121" s="17"/>
      <c r="O121" s="17">
        <f t="shared" ca="1" si="4"/>
        <v>0</v>
      </c>
      <c r="P121" s="17">
        <f t="shared" ca="1" si="5"/>
        <v>0</v>
      </c>
      <c r="Q121" s="17">
        <f t="shared" ca="1" si="6"/>
        <v>0</v>
      </c>
      <c r="R121" s="17">
        <f t="shared" ca="1" si="7"/>
        <v>0</v>
      </c>
      <c r="S121" s="17"/>
      <c r="T121" s="24">
        <f t="shared" ca="1" si="8"/>
        <v>0</v>
      </c>
      <c r="U121" s="17"/>
    </row>
    <row r="122" spans="1:21" ht="19.5" customHeight="1" x14ac:dyDescent="0.25">
      <c r="A122" s="7">
        <f>'PAINEL MÊS'!A124</f>
        <v>0</v>
      </c>
      <c r="B122" s="7">
        <f>'PAINEL MÊS'!B124</f>
        <v>0</v>
      </c>
      <c r="C122" s="20">
        <f>'PAINEL MÊS'!Q124</f>
        <v>0</v>
      </c>
      <c r="D122" s="21">
        <f>'PAINEL MÊS'!R124</f>
        <v>0</v>
      </c>
      <c r="E122" s="20">
        <f t="shared" ca="1" si="10"/>
        <v>0</v>
      </c>
      <c r="F122" s="52"/>
      <c r="G122" s="53">
        <f ca="1">VLOOKUP(B122,Base!$Q$40:$AD$600,14,0)/4.34</f>
        <v>0</v>
      </c>
      <c r="H122" s="54"/>
      <c r="I122" s="20" t="str">
        <f t="shared" ca="1" si="0"/>
        <v xml:space="preserve"> </v>
      </c>
      <c r="J122" s="22" t="str">
        <f t="shared" ca="1" si="1"/>
        <v xml:space="preserve"> </v>
      </c>
      <c r="K122" s="22" t="str">
        <f t="shared" ca="1" si="2"/>
        <v xml:space="preserve"> </v>
      </c>
      <c r="L122" s="23">
        <f t="shared" ca="1" si="3"/>
        <v>0</v>
      </c>
      <c r="N122" s="17"/>
      <c r="O122" s="17">
        <f t="shared" ca="1" si="4"/>
        <v>0</v>
      </c>
      <c r="P122" s="17">
        <f t="shared" ca="1" si="5"/>
        <v>0</v>
      </c>
      <c r="Q122" s="17">
        <f t="shared" ca="1" si="6"/>
        <v>0</v>
      </c>
      <c r="R122" s="17">
        <f t="shared" ca="1" si="7"/>
        <v>0</v>
      </c>
      <c r="S122" s="17"/>
      <c r="T122" s="24">
        <f t="shared" ca="1" si="8"/>
        <v>0</v>
      </c>
      <c r="U122" s="17"/>
    </row>
    <row r="123" spans="1:21" ht="19.5" customHeight="1" x14ac:dyDescent="0.25">
      <c r="A123" s="7">
        <f>'PAINEL MÊS'!A125</f>
        <v>0</v>
      </c>
      <c r="B123" s="7">
        <f>'PAINEL MÊS'!B125</f>
        <v>0</v>
      </c>
      <c r="C123" s="20">
        <f>'PAINEL MÊS'!Q125</f>
        <v>0</v>
      </c>
      <c r="D123" s="21">
        <f>'PAINEL MÊS'!R125</f>
        <v>0</v>
      </c>
      <c r="E123" s="20">
        <f t="shared" ca="1" si="10"/>
        <v>0</v>
      </c>
      <c r="F123" s="52"/>
      <c r="G123" s="53">
        <f ca="1">VLOOKUP(B123,Base!$Q$40:$AD$600,14,0)/4.34</f>
        <v>0</v>
      </c>
      <c r="H123" s="54"/>
      <c r="I123" s="20" t="str">
        <f t="shared" ca="1" si="0"/>
        <v xml:space="preserve"> </v>
      </c>
      <c r="J123" s="22" t="str">
        <f t="shared" ca="1" si="1"/>
        <v xml:space="preserve"> </v>
      </c>
      <c r="K123" s="22" t="str">
        <f t="shared" ca="1" si="2"/>
        <v xml:space="preserve"> </v>
      </c>
      <c r="L123" s="23">
        <f t="shared" ca="1" si="3"/>
        <v>0</v>
      </c>
      <c r="N123" s="17"/>
      <c r="O123" s="17">
        <f t="shared" ca="1" si="4"/>
        <v>0</v>
      </c>
      <c r="P123" s="17">
        <f t="shared" ca="1" si="5"/>
        <v>0</v>
      </c>
      <c r="Q123" s="17">
        <f t="shared" ca="1" si="6"/>
        <v>0</v>
      </c>
      <c r="R123" s="17">
        <f t="shared" ca="1" si="7"/>
        <v>0</v>
      </c>
      <c r="S123" s="17"/>
      <c r="T123" s="24">
        <f t="shared" ca="1" si="8"/>
        <v>0</v>
      </c>
      <c r="U123" s="17"/>
    </row>
    <row r="124" spans="1:21" ht="19.5" customHeight="1" x14ac:dyDescent="0.25">
      <c r="A124" s="7">
        <f>'PAINEL MÊS'!A126</f>
        <v>0</v>
      </c>
      <c r="B124" s="7">
        <f>'PAINEL MÊS'!B126</f>
        <v>0</v>
      </c>
      <c r="C124" s="20">
        <f>'PAINEL MÊS'!Q126</f>
        <v>0</v>
      </c>
      <c r="D124" s="21">
        <f>'PAINEL MÊS'!R126</f>
        <v>0</v>
      </c>
      <c r="E124" s="20">
        <f t="shared" ca="1" si="10"/>
        <v>0</v>
      </c>
      <c r="F124" s="52"/>
      <c r="G124" s="53">
        <f ca="1">VLOOKUP(B124,Base!$Q$40:$AD$600,14,0)/4.34</f>
        <v>0</v>
      </c>
      <c r="H124" s="54"/>
      <c r="I124" s="20" t="str">
        <f t="shared" ca="1" si="0"/>
        <v xml:space="preserve"> </v>
      </c>
      <c r="J124" s="22" t="str">
        <f t="shared" ca="1" si="1"/>
        <v xml:space="preserve"> </v>
      </c>
      <c r="K124" s="22" t="str">
        <f t="shared" ca="1" si="2"/>
        <v xml:space="preserve"> </v>
      </c>
      <c r="L124" s="23">
        <f t="shared" ca="1" si="3"/>
        <v>0</v>
      </c>
      <c r="N124" s="17"/>
      <c r="O124" s="17">
        <f t="shared" ca="1" si="4"/>
        <v>0</v>
      </c>
      <c r="P124" s="17">
        <f t="shared" ca="1" si="5"/>
        <v>0</v>
      </c>
      <c r="Q124" s="17">
        <f t="shared" ca="1" si="6"/>
        <v>0</v>
      </c>
      <c r="R124" s="17">
        <f t="shared" ca="1" si="7"/>
        <v>0</v>
      </c>
      <c r="S124" s="17"/>
      <c r="T124" s="24">
        <f t="shared" ca="1" si="8"/>
        <v>0</v>
      </c>
      <c r="U124" s="17"/>
    </row>
    <row r="125" spans="1:21" ht="19.5" customHeight="1" x14ac:dyDescent="0.25">
      <c r="A125" s="7">
        <f>'PAINEL MÊS'!A127</f>
        <v>0</v>
      </c>
      <c r="B125" s="7">
        <f>'PAINEL MÊS'!B127</f>
        <v>0</v>
      </c>
      <c r="C125" s="20">
        <f>'PAINEL MÊS'!Q127</f>
        <v>0</v>
      </c>
      <c r="D125" s="21">
        <f>'PAINEL MÊS'!R127</f>
        <v>0</v>
      </c>
      <c r="E125" s="20">
        <f t="shared" ca="1" si="10"/>
        <v>0</v>
      </c>
      <c r="F125" s="52"/>
      <c r="G125" s="53">
        <f ca="1">VLOOKUP(B125,Base!$Q$40:$AD$600,14,0)/4.34</f>
        <v>0</v>
      </c>
      <c r="H125" s="54"/>
      <c r="I125" s="20" t="str">
        <f t="shared" ca="1" si="0"/>
        <v xml:space="preserve"> </v>
      </c>
      <c r="J125" s="22" t="str">
        <f t="shared" ca="1" si="1"/>
        <v xml:space="preserve"> </v>
      </c>
      <c r="K125" s="22" t="str">
        <f t="shared" ca="1" si="2"/>
        <v xml:space="preserve"> </v>
      </c>
      <c r="L125" s="23">
        <f t="shared" ca="1" si="3"/>
        <v>0</v>
      </c>
      <c r="N125" s="17"/>
      <c r="O125" s="17">
        <f t="shared" ca="1" si="4"/>
        <v>0</v>
      </c>
      <c r="P125" s="17">
        <f t="shared" ca="1" si="5"/>
        <v>0</v>
      </c>
      <c r="Q125" s="17">
        <f t="shared" ca="1" si="6"/>
        <v>0</v>
      </c>
      <c r="R125" s="17">
        <f t="shared" ca="1" si="7"/>
        <v>0</v>
      </c>
      <c r="S125" s="17"/>
      <c r="T125" s="24">
        <f t="shared" ca="1" si="8"/>
        <v>0</v>
      </c>
      <c r="U125" s="17"/>
    </row>
    <row r="126" spans="1:21" ht="19.5" customHeight="1" x14ac:dyDescent="0.25">
      <c r="A126" s="7">
        <f>'PAINEL MÊS'!A128</f>
        <v>0</v>
      </c>
      <c r="B126" s="7">
        <f>'PAINEL MÊS'!B128</f>
        <v>0</v>
      </c>
      <c r="C126" s="20">
        <f>'PAINEL MÊS'!Q128</f>
        <v>0</v>
      </c>
      <c r="D126" s="21">
        <f>'PAINEL MÊS'!R128</f>
        <v>0</v>
      </c>
      <c r="E126" s="20">
        <f t="shared" ca="1" si="10"/>
        <v>0</v>
      </c>
      <c r="F126" s="52"/>
      <c r="G126" s="53">
        <f ca="1">VLOOKUP(B126,Base!$Q$40:$AD$600,14,0)/4.34</f>
        <v>0</v>
      </c>
      <c r="H126" s="54"/>
      <c r="I126" s="20" t="str">
        <f t="shared" ca="1" si="0"/>
        <v xml:space="preserve"> </v>
      </c>
      <c r="J126" s="22" t="str">
        <f t="shared" ca="1" si="1"/>
        <v xml:space="preserve"> </v>
      </c>
      <c r="K126" s="22" t="str">
        <f t="shared" ca="1" si="2"/>
        <v xml:space="preserve"> </v>
      </c>
      <c r="L126" s="23">
        <f t="shared" ca="1" si="3"/>
        <v>0</v>
      </c>
      <c r="N126" s="17"/>
      <c r="O126" s="17">
        <f t="shared" ca="1" si="4"/>
        <v>0</v>
      </c>
      <c r="P126" s="17">
        <f t="shared" ca="1" si="5"/>
        <v>0</v>
      </c>
      <c r="Q126" s="17">
        <f t="shared" ca="1" si="6"/>
        <v>0</v>
      </c>
      <c r="R126" s="17">
        <f t="shared" ca="1" si="7"/>
        <v>0</v>
      </c>
      <c r="S126" s="17"/>
      <c r="T126" s="24">
        <f t="shared" ca="1" si="8"/>
        <v>0</v>
      </c>
      <c r="U126" s="17"/>
    </row>
    <row r="127" spans="1:21" ht="19.5" customHeight="1" x14ac:dyDescent="0.25">
      <c r="A127" s="7">
        <f>'PAINEL MÊS'!A129</f>
        <v>0</v>
      </c>
      <c r="B127" s="7">
        <f>'PAINEL MÊS'!B129</f>
        <v>0</v>
      </c>
      <c r="C127" s="20">
        <f>'PAINEL MÊS'!Q129</f>
        <v>0</v>
      </c>
      <c r="D127" s="21">
        <f>'PAINEL MÊS'!R129</f>
        <v>0</v>
      </c>
      <c r="E127" s="20">
        <f t="shared" ca="1" si="10"/>
        <v>0</v>
      </c>
      <c r="F127" s="52"/>
      <c r="G127" s="53">
        <f ca="1">VLOOKUP(B127,Base!$Q$40:$AD$600,14,0)/4.34</f>
        <v>0</v>
      </c>
      <c r="H127" s="54"/>
      <c r="I127" s="20" t="str">
        <f t="shared" ca="1" si="0"/>
        <v xml:space="preserve"> </v>
      </c>
      <c r="J127" s="22" t="str">
        <f t="shared" ca="1" si="1"/>
        <v xml:space="preserve"> </v>
      </c>
      <c r="K127" s="22" t="str">
        <f t="shared" ca="1" si="2"/>
        <v xml:space="preserve"> </v>
      </c>
      <c r="L127" s="23">
        <f t="shared" ca="1" si="3"/>
        <v>0</v>
      </c>
      <c r="N127" s="17"/>
      <c r="O127" s="17">
        <f t="shared" ca="1" si="4"/>
        <v>0</v>
      </c>
      <c r="P127" s="17">
        <f t="shared" ca="1" si="5"/>
        <v>0</v>
      </c>
      <c r="Q127" s="17">
        <f t="shared" ca="1" si="6"/>
        <v>0</v>
      </c>
      <c r="R127" s="17">
        <f t="shared" ca="1" si="7"/>
        <v>0</v>
      </c>
      <c r="S127" s="17"/>
      <c r="T127" s="24">
        <f t="shared" ca="1" si="8"/>
        <v>0</v>
      </c>
      <c r="U127" s="17"/>
    </row>
    <row r="128" spans="1:21" ht="19.5" customHeight="1" x14ac:dyDescent="0.25">
      <c r="A128" s="7">
        <f>'PAINEL MÊS'!A130</f>
        <v>0</v>
      </c>
      <c r="B128" s="7">
        <f>'PAINEL MÊS'!B130</f>
        <v>0</v>
      </c>
      <c r="C128" s="20">
        <f>'PAINEL MÊS'!Q130</f>
        <v>0</v>
      </c>
      <c r="D128" s="21">
        <f>'PAINEL MÊS'!R130</f>
        <v>0</v>
      </c>
      <c r="E128" s="20">
        <f t="shared" ca="1" si="10"/>
        <v>0</v>
      </c>
      <c r="F128" s="52"/>
      <c r="G128" s="53">
        <f ca="1">VLOOKUP(B128,Base!$Q$40:$AD$600,14,0)/4.34</f>
        <v>0</v>
      </c>
      <c r="H128" s="54"/>
      <c r="I128" s="20" t="str">
        <f t="shared" ca="1" si="0"/>
        <v xml:space="preserve"> </v>
      </c>
      <c r="J128" s="22" t="str">
        <f t="shared" ca="1" si="1"/>
        <v xml:space="preserve"> </v>
      </c>
      <c r="K128" s="22" t="str">
        <f t="shared" ca="1" si="2"/>
        <v xml:space="preserve"> </v>
      </c>
      <c r="L128" s="23">
        <f t="shared" ca="1" si="3"/>
        <v>0</v>
      </c>
      <c r="N128" s="17"/>
      <c r="O128" s="17">
        <f t="shared" ca="1" si="4"/>
        <v>0</v>
      </c>
      <c r="P128" s="17">
        <f t="shared" ca="1" si="5"/>
        <v>0</v>
      </c>
      <c r="Q128" s="17">
        <f t="shared" ca="1" si="6"/>
        <v>0</v>
      </c>
      <c r="R128" s="17">
        <f t="shared" ca="1" si="7"/>
        <v>0</v>
      </c>
      <c r="S128" s="17"/>
      <c r="T128" s="24">
        <f t="shared" ca="1" si="8"/>
        <v>0</v>
      </c>
      <c r="U128" s="17"/>
    </row>
    <row r="129" spans="1:21" ht="19.5" customHeight="1" x14ac:dyDescent="0.25">
      <c r="A129" s="7">
        <f>'PAINEL MÊS'!A131</f>
        <v>0</v>
      </c>
      <c r="B129" s="7">
        <f>'PAINEL MÊS'!B131</f>
        <v>0</v>
      </c>
      <c r="C129" s="20">
        <f>'PAINEL MÊS'!Q131</f>
        <v>0</v>
      </c>
      <c r="D129" s="21">
        <f>'PAINEL MÊS'!R131</f>
        <v>0</v>
      </c>
      <c r="E129" s="20">
        <f t="shared" ca="1" si="10"/>
        <v>0</v>
      </c>
      <c r="F129" s="52"/>
      <c r="G129" s="53">
        <f ca="1">VLOOKUP(B129,Base!$Q$40:$AD$600,14,0)/4.34</f>
        <v>0</v>
      </c>
      <c r="H129" s="54"/>
      <c r="I129" s="20" t="str">
        <f t="shared" ca="1" si="0"/>
        <v xml:space="preserve"> </v>
      </c>
      <c r="J129" s="22" t="str">
        <f t="shared" ca="1" si="1"/>
        <v xml:space="preserve"> </v>
      </c>
      <c r="K129" s="22" t="str">
        <f t="shared" ca="1" si="2"/>
        <v xml:space="preserve"> </v>
      </c>
      <c r="L129" s="23">
        <f t="shared" ca="1" si="3"/>
        <v>0</v>
      </c>
      <c r="N129" s="17"/>
      <c r="O129" s="17">
        <f t="shared" ca="1" si="4"/>
        <v>0</v>
      </c>
      <c r="P129" s="17">
        <f t="shared" ca="1" si="5"/>
        <v>0</v>
      </c>
      <c r="Q129" s="17">
        <f t="shared" ca="1" si="6"/>
        <v>0</v>
      </c>
      <c r="R129" s="17">
        <f t="shared" ca="1" si="7"/>
        <v>0</v>
      </c>
      <c r="S129" s="17"/>
      <c r="T129" s="24">
        <f t="shared" ca="1" si="8"/>
        <v>0</v>
      </c>
      <c r="U129" s="17"/>
    </row>
    <row r="130" spans="1:21" ht="19.5" customHeight="1" x14ac:dyDescent="0.25">
      <c r="A130" s="7">
        <f>'PAINEL MÊS'!A132</f>
        <v>0</v>
      </c>
      <c r="B130" s="7">
        <f>'PAINEL MÊS'!B132</f>
        <v>0</v>
      </c>
      <c r="C130" s="20">
        <f>'PAINEL MÊS'!Q132</f>
        <v>0</v>
      </c>
      <c r="D130" s="21">
        <f>'PAINEL MÊS'!R132</f>
        <v>0</v>
      </c>
      <c r="E130" s="20">
        <f t="shared" ca="1" si="10"/>
        <v>0</v>
      </c>
      <c r="F130" s="52"/>
      <c r="G130" s="53">
        <f ca="1">VLOOKUP(B130,Base!$Q$40:$AD$600,14,0)/4.34</f>
        <v>0</v>
      </c>
      <c r="H130" s="54"/>
      <c r="I130" s="20" t="str">
        <f t="shared" ca="1" si="0"/>
        <v xml:space="preserve"> </v>
      </c>
      <c r="J130" s="22" t="str">
        <f t="shared" ca="1" si="1"/>
        <v xml:space="preserve"> </v>
      </c>
      <c r="K130" s="22" t="str">
        <f t="shared" ca="1" si="2"/>
        <v xml:space="preserve"> </v>
      </c>
      <c r="L130" s="23">
        <f t="shared" ca="1" si="3"/>
        <v>0</v>
      </c>
      <c r="N130" s="17"/>
      <c r="O130" s="17">
        <f t="shared" ca="1" si="4"/>
        <v>0</v>
      </c>
      <c r="P130" s="17">
        <f t="shared" ca="1" si="5"/>
        <v>0</v>
      </c>
      <c r="Q130" s="17">
        <f t="shared" ca="1" si="6"/>
        <v>0</v>
      </c>
      <c r="R130" s="17">
        <f t="shared" ca="1" si="7"/>
        <v>0</v>
      </c>
      <c r="S130" s="17"/>
      <c r="T130" s="24">
        <f t="shared" ca="1" si="8"/>
        <v>0</v>
      </c>
      <c r="U130" s="17"/>
    </row>
    <row r="131" spans="1:21" ht="19.5" customHeight="1" x14ac:dyDescent="0.25">
      <c r="A131" s="7">
        <f>'PAINEL MÊS'!A133</f>
        <v>0</v>
      </c>
      <c r="B131" s="7">
        <f>'PAINEL MÊS'!B133</f>
        <v>0</v>
      </c>
      <c r="C131" s="20">
        <f>'PAINEL MÊS'!Q133</f>
        <v>0</v>
      </c>
      <c r="D131" s="21">
        <f>'PAINEL MÊS'!R133</f>
        <v>0</v>
      </c>
      <c r="E131" s="20">
        <f t="shared" ref="E131:E194" ca="1" si="11">P131+(P131*F131)</f>
        <v>0</v>
      </c>
      <c r="F131" s="52"/>
      <c r="G131" s="53">
        <f ca="1">VLOOKUP(B131,Base!$Q$40:$AD$600,14,0)/4.34</f>
        <v>0</v>
      </c>
      <c r="H131" s="54"/>
      <c r="I131" s="20" t="str">
        <f t="shared" ca="1" si="0"/>
        <v xml:space="preserve"> </v>
      </c>
      <c r="J131" s="22" t="str">
        <f t="shared" ca="1" si="1"/>
        <v xml:space="preserve"> </v>
      </c>
      <c r="K131" s="22" t="str">
        <f t="shared" ca="1" si="2"/>
        <v xml:space="preserve"> </v>
      </c>
      <c r="L131" s="23">
        <f t="shared" ca="1" si="3"/>
        <v>0</v>
      </c>
      <c r="N131" s="17"/>
      <c r="O131" s="17">
        <f t="shared" ca="1" si="4"/>
        <v>0</v>
      </c>
      <c r="P131" s="17">
        <f t="shared" ca="1" si="5"/>
        <v>0</v>
      </c>
      <c r="Q131" s="17">
        <f t="shared" ca="1" si="6"/>
        <v>0</v>
      </c>
      <c r="R131" s="17">
        <f t="shared" ca="1" si="7"/>
        <v>0</v>
      </c>
      <c r="S131" s="17"/>
      <c r="T131" s="24">
        <f t="shared" ca="1" si="8"/>
        <v>0</v>
      </c>
      <c r="U131" s="17"/>
    </row>
    <row r="132" spans="1:21" ht="19.5" customHeight="1" x14ac:dyDescent="0.25">
      <c r="A132" s="7">
        <f>'PAINEL MÊS'!A134</f>
        <v>0</v>
      </c>
      <c r="B132" s="7">
        <f>'PAINEL MÊS'!B134</f>
        <v>0</v>
      </c>
      <c r="C132" s="20">
        <f>'PAINEL MÊS'!Q134</f>
        <v>0</v>
      </c>
      <c r="D132" s="21">
        <f>'PAINEL MÊS'!R134</f>
        <v>0</v>
      </c>
      <c r="E132" s="20">
        <f t="shared" ca="1" si="11"/>
        <v>0</v>
      </c>
      <c r="F132" s="52"/>
      <c r="G132" s="53">
        <f ca="1">VLOOKUP(B132,Base!$Q$40:$AD$600,14,0)/4.34</f>
        <v>0</v>
      </c>
      <c r="H132" s="54"/>
      <c r="I132" s="20" t="str">
        <f t="shared" ca="1" si="0"/>
        <v xml:space="preserve"> </v>
      </c>
      <c r="J132" s="22" t="str">
        <f t="shared" ca="1" si="1"/>
        <v xml:space="preserve"> </v>
      </c>
      <c r="K132" s="22" t="str">
        <f t="shared" ca="1" si="2"/>
        <v xml:space="preserve"> </v>
      </c>
      <c r="L132" s="23">
        <f t="shared" ca="1" si="3"/>
        <v>0</v>
      </c>
      <c r="N132" s="17"/>
      <c r="O132" s="17">
        <f t="shared" ca="1" si="4"/>
        <v>0</v>
      </c>
      <c r="P132" s="17">
        <f t="shared" ca="1" si="5"/>
        <v>0</v>
      </c>
      <c r="Q132" s="17">
        <f t="shared" ca="1" si="6"/>
        <v>0</v>
      </c>
      <c r="R132" s="17">
        <f t="shared" ca="1" si="7"/>
        <v>0</v>
      </c>
      <c r="S132" s="17"/>
      <c r="T132" s="24">
        <f t="shared" ca="1" si="8"/>
        <v>0</v>
      </c>
      <c r="U132" s="17"/>
    </row>
    <row r="133" spans="1:21" ht="19.5" customHeight="1" x14ac:dyDescent="0.25">
      <c r="A133" s="7">
        <f>'PAINEL MÊS'!A135</f>
        <v>0</v>
      </c>
      <c r="B133" s="7">
        <f>'PAINEL MÊS'!B135</f>
        <v>0</v>
      </c>
      <c r="C133" s="20">
        <f>'PAINEL MÊS'!Q135</f>
        <v>0</v>
      </c>
      <c r="D133" s="21">
        <f>'PAINEL MÊS'!R135</f>
        <v>0</v>
      </c>
      <c r="E133" s="20">
        <f t="shared" ca="1" si="11"/>
        <v>0</v>
      </c>
      <c r="F133" s="52"/>
      <c r="G133" s="53">
        <f ca="1">VLOOKUP(B133,Base!$Q$40:$AD$600,14,0)/4.34</f>
        <v>0</v>
      </c>
      <c r="H133" s="54"/>
      <c r="I133" s="20" t="str">
        <f t="shared" ca="1" si="0"/>
        <v xml:space="preserve"> </v>
      </c>
      <c r="J133" s="22" t="str">
        <f t="shared" ca="1" si="1"/>
        <v xml:space="preserve"> </v>
      </c>
      <c r="K133" s="22" t="str">
        <f t="shared" ca="1" si="2"/>
        <v xml:space="preserve"> </v>
      </c>
      <c r="L133" s="23">
        <f t="shared" ca="1" si="3"/>
        <v>0</v>
      </c>
      <c r="N133" s="17"/>
      <c r="O133" s="17">
        <f t="shared" ca="1" si="4"/>
        <v>0</v>
      </c>
      <c r="P133" s="17">
        <f t="shared" ca="1" si="5"/>
        <v>0</v>
      </c>
      <c r="Q133" s="17">
        <f t="shared" ca="1" si="6"/>
        <v>0</v>
      </c>
      <c r="R133" s="17">
        <f t="shared" ca="1" si="7"/>
        <v>0</v>
      </c>
      <c r="S133" s="17"/>
      <c r="T133" s="24">
        <f t="shared" ca="1" si="8"/>
        <v>0</v>
      </c>
      <c r="U133" s="17"/>
    </row>
    <row r="134" spans="1:21" ht="19.5" customHeight="1" x14ac:dyDescent="0.25">
      <c r="A134" s="7">
        <f>'PAINEL MÊS'!A136</f>
        <v>0</v>
      </c>
      <c r="B134" s="7">
        <f>'PAINEL MÊS'!B136</f>
        <v>0</v>
      </c>
      <c r="C134" s="20">
        <f>'PAINEL MÊS'!Q136</f>
        <v>0</v>
      </c>
      <c r="D134" s="21">
        <f>'PAINEL MÊS'!R136</f>
        <v>0</v>
      </c>
      <c r="E134" s="20">
        <f t="shared" ca="1" si="11"/>
        <v>0</v>
      </c>
      <c r="F134" s="52"/>
      <c r="G134" s="53">
        <f ca="1">VLOOKUP(B134,Base!$Q$40:$AD$600,14,0)/4.34</f>
        <v>0</v>
      </c>
      <c r="H134" s="54"/>
      <c r="I134" s="20" t="str">
        <f t="shared" ca="1" si="0"/>
        <v xml:space="preserve"> </v>
      </c>
      <c r="J134" s="22" t="str">
        <f t="shared" ca="1" si="1"/>
        <v xml:space="preserve"> </v>
      </c>
      <c r="K134" s="22" t="str">
        <f t="shared" ca="1" si="2"/>
        <v xml:space="preserve"> </v>
      </c>
      <c r="L134" s="23">
        <f t="shared" ca="1" si="3"/>
        <v>0</v>
      </c>
      <c r="N134" s="17"/>
      <c r="O134" s="17">
        <f t="shared" ca="1" si="4"/>
        <v>0</v>
      </c>
      <c r="P134" s="17">
        <f t="shared" ca="1" si="5"/>
        <v>0</v>
      </c>
      <c r="Q134" s="17">
        <f t="shared" ca="1" si="6"/>
        <v>0</v>
      </c>
      <c r="R134" s="17">
        <f t="shared" ca="1" si="7"/>
        <v>0</v>
      </c>
      <c r="S134" s="17"/>
      <c r="T134" s="24">
        <f t="shared" ca="1" si="8"/>
        <v>0</v>
      </c>
      <c r="U134" s="17"/>
    </row>
    <row r="135" spans="1:21" ht="19.5" customHeight="1" x14ac:dyDescent="0.25">
      <c r="A135" s="7">
        <f>'PAINEL MÊS'!A137</f>
        <v>0</v>
      </c>
      <c r="B135" s="7">
        <f>'PAINEL MÊS'!B137</f>
        <v>0</v>
      </c>
      <c r="C135" s="20">
        <f>'PAINEL MÊS'!Q137</f>
        <v>0</v>
      </c>
      <c r="D135" s="21">
        <f>'PAINEL MÊS'!R137</f>
        <v>0</v>
      </c>
      <c r="E135" s="20">
        <f t="shared" ca="1" si="11"/>
        <v>0</v>
      </c>
      <c r="F135" s="52"/>
      <c r="G135" s="53">
        <f ca="1">VLOOKUP(B135,Base!$Q$40:$AD$600,14,0)/4.34</f>
        <v>0</v>
      </c>
      <c r="H135" s="54"/>
      <c r="I135" s="20" t="str">
        <f t="shared" ca="1" si="0"/>
        <v xml:space="preserve"> </v>
      </c>
      <c r="J135" s="22" t="str">
        <f t="shared" ca="1" si="1"/>
        <v xml:space="preserve"> </v>
      </c>
      <c r="K135" s="22" t="str">
        <f t="shared" ca="1" si="2"/>
        <v xml:space="preserve"> </v>
      </c>
      <c r="L135" s="23">
        <f t="shared" ca="1" si="3"/>
        <v>0</v>
      </c>
      <c r="N135" s="17"/>
      <c r="O135" s="17">
        <f t="shared" ca="1" si="4"/>
        <v>0</v>
      </c>
      <c r="P135" s="17">
        <f t="shared" ca="1" si="5"/>
        <v>0</v>
      </c>
      <c r="Q135" s="17">
        <f t="shared" ca="1" si="6"/>
        <v>0</v>
      </c>
      <c r="R135" s="17">
        <f t="shared" ca="1" si="7"/>
        <v>0</v>
      </c>
      <c r="S135" s="17"/>
      <c r="T135" s="24">
        <f t="shared" ca="1" si="8"/>
        <v>0</v>
      </c>
      <c r="U135" s="17"/>
    </row>
    <row r="136" spans="1:21" ht="19.5" customHeight="1" x14ac:dyDescent="0.25">
      <c r="A136" s="7">
        <f>'PAINEL MÊS'!A138</f>
        <v>0</v>
      </c>
      <c r="B136" s="7">
        <f>'PAINEL MÊS'!B138</f>
        <v>0</v>
      </c>
      <c r="C136" s="20">
        <f>'PAINEL MÊS'!Q138</f>
        <v>0</v>
      </c>
      <c r="D136" s="21">
        <f>'PAINEL MÊS'!R138</f>
        <v>0</v>
      </c>
      <c r="E136" s="20">
        <f t="shared" ca="1" si="11"/>
        <v>0</v>
      </c>
      <c r="F136" s="52"/>
      <c r="G136" s="53">
        <f ca="1">VLOOKUP(B136,Base!$Q$40:$AD$600,14,0)/4.34</f>
        <v>0</v>
      </c>
      <c r="H136" s="54"/>
      <c r="I136" s="20" t="str">
        <f t="shared" ca="1" si="0"/>
        <v xml:space="preserve"> </v>
      </c>
      <c r="J136" s="22" t="str">
        <f t="shared" ca="1" si="1"/>
        <v xml:space="preserve"> </v>
      </c>
      <c r="K136" s="22" t="str">
        <f t="shared" ca="1" si="2"/>
        <v xml:space="preserve"> </v>
      </c>
      <c r="L136" s="23">
        <f t="shared" ca="1" si="3"/>
        <v>0</v>
      </c>
      <c r="N136" s="17"/>
      <c r="O136" s="17">
        <f t="shared" ca="1" si="4"/>
        <v>0</v>
      </c>
      <c r="P136" s="17">
        <f t="shared" ca="1" si="5"/>
        <v>0</v>
      </c>
      <c r="Q136" s="17">
        <f t="shared" ca="1" si="6"/>
        <v>0</v>
      </c>
      <c r="R136" s="17">
        <f t="shared" ca="1" si="7"/>
        <v>0</v>
      </c>
      <c r="S136" s="17"/>
      <c r="T136" s="24">
        <f t="shared" ca="1" si="8"/>
        <v>0</v>
      </c>
      <c r="U136" s="17"/>
    </row>
    <row r="137" spans="1:21" ht="19.5" customHeight="1" x14ac:dyDescent="0.25">
      <c r="A137" s="7">
        <f>'PAINEL MÊS'!A139</f>
        <v>0</v>
      </c>
      <c r="B137" s="7">
        <f>'PAINEL MÊS'!B139</f>
        <v>0</v>
      </c>
      <c r="C137" s="20">
        <f>'PAINEL MÊS'!Q139</f>
        <v>0</v>
      </c>
      <c r="D137" s="21">
        <f>'PAINEL MÊS'!R139</f>
        <v>0</v>
      </c>
      <c r="E137" s="20">
        <f t="shared" ca="1" si="11"/>
        <v>0</v>
      </c>
      <c r="F137" s="52"/>
      <c r="G137" s="53">
        <f ca="1">VLOOKUP(B137,Base!$Q$40:$AD$600,14,0)/4.34</f>
        <v>0</v>
      </c>
      <c r="H137" s="54"/>
      <c r="I137" s="20" t="str">
        <f t="shared" ca="1" si="0"/>
        <v xml:space="preserve"> </v>
      </c>
      <c r="J137" s="22" t="str">
        <f t="shared" ca="1" si="1"/>
        <v xml:space="preserve"> </v>
      </c>
      <c r="K137" s="22" t="str">
        <f t="shared" ca="1" si="2"/>
        <v xml:space="preserve"> </v>
      </c>
      <c r="L137" s="23">
        <f t="shared" ca="1" si="3"/>
        <v>0</v>
      </c>
      <c r="N137" s="17"/>
      <c r="O137" s="17">
        <f t="shared" ca="1" si="4"/>
        <v>0</v>
      </c>
      <c r="P137" s="17">
        <f t="shared" ca="1" si="5"/>
        <v>0</v>
      </c>
      <c r="Q137" s="17">
        <f t="shared" ca="1" si="6"/>
        <v>0</v>
      </c>
      <c r="R137" s="17">
        <f t="shared" ca="1" si="7"/>
        <v>0</v>
      </c>
      <c r="S137" s="17"/>
      <c r="T137" s="24">
        <f t="shared" ca="1" si="8"/>
        <v>0</v>
      </c>
      <c r="U137" s="17"/>
    </row>
    <row r="138" spans="1:21" ht="19.5" customHeight="1" x14ac:dyDescent="0.25">
      <c r="A138" s="7">
        <f>'PAINEL MÊS'!A140</f>
        <v>0</v>
      </c>
      <c r="B138" s="7">
        <f>'PAINEL MÊS'!B140</f>
        <v>0</v>
      </c>
      <c r="C138" s="20">
        <f>'PAINEL MÊS'!Q140</f>
        <v>0</v>
      </c>
      <c r="D138" s="21">
        <f>'PAINEL MÊS'!R140</f>
        <v>0</v>
      </c>
      <c r="E138" s="20">
        <f t="shared" ca="1" si="11"/>
        <v>0</v>
      </c>
      <c r="F138" s="52"/>
      <c r="G138" s="53">
        <f ca="1">VLOOKUP(B138,Base!$Q$40:$AD$600,14,0)/4.34</f>
        <v>0</v>
      </c>
      <c r="H138" s="54"/>
      <c r="I138" s="20" t="str">
        <f t="shared" ca="1" si="0"/>
        <v xml:space="preserve"> </v>
      </c>
      <c r="J138" s="22" t="str">
        <f t="shared" ca="1" si="1"/>
        <v xml:space="preserve"> </v>
      </c>
      <c r="K138" s="22" t="str">
        <f t="shared" ca="1" si="2"/>
        <v xml:space="preserve"> </v>
      </c>
      <c r="L138" s="23">
        <f t="shared" ca="1" si="3"/>
        <v>0</v>
      </c>
      <c r="N138" s="17"/>
      <c r="O138" s="17">
        <f t="shared" ca="1" si="4"/>
        <v>0</v>
      </c>
      <c r="P138" s="17">
        <f t="shared" ca="1" si="5"/>
        <v>0</v>
      </c>
      <c r="Q138" s="17">
        <f t="shared" ca="1" si="6"/>
        <v>0</v>
      </c>
      <c r="R138" s="17">
        <f t="shared" ca="1" si="7"/>
        <v>0</v>
      </c>
      <c r="S138" s="17"/>
      <c r="T138" s="24">
        <f t="shared" ca="1" si="8"/>
        <v>0</v>
      </c>
      <c r="U138" s="17"/>
    </row>
    <row r="139" spans="1:21" ht="19.5" customHeight="1" x14ac:dyDescent="0.25">
      <c r="A139" s="7">
        <f>'PAINEL MÊS'!A141</f>
        <v>0</v>
      </c>
      <c r="B139" s="7">
        <f>'PAINEL MÊS'!B141</f>
        <v>0</v>
      </c>
      <c r="C139" s="20">
        <f>'PAINEL MÊS'!Q141</f>
        <v>0</v>
      </c>
      <c r="D139" s="21">
        <f>'PAINEL MÊS'!R141</f>
        <v>0</v>
      </c>
      <c r="E139" s="20">
        <f t="shared" ca="1" si="11"/>
        <v>0</v>
      </c>
      <c r="F139" s="52"/>
      <c r="G139" s="53">
        <f ca="1">VLOOKUP(B139,Base!$Q$40:$AD$600,14,0)/4.34</f>
        <v>0</v>
      </c>
      <c r="H139" s="54"/>
      <c r="I139" s="20" t="str">
        <f t="shared" ca="1" si="0"/>
        <v xml:space="preserve"> </v>
      </c>
      <c r="J139" s="22" t="str">
        <f t="shared" ca="1" si="1"/>
        <v xml:space="preserve"> </v>
      </c>
      <c r="K139" s="22" t="str">
        <f t="shared" ca="1" si="2"/>
        <v xml:space="preserve"> </v>
      </c>
      <c r="L139" s="23">
        <f t="shared" ca="1" si="3"/>
        <v>0</v>
      </c>
      <c r="N139" s="17"/>
      <c r="O139" s="17">
        <f t="shared" ca="1" si="4"/>
        <v>0</v>
      </c>
      <c r="P139" s="17">
        <f t="shared" ca="1" si="5"/>
        <v>0</v>
      </c>
      <c r="Q139" s="17">
        <f t="shared" ca="1" si="6"/>
        <v>0</v>
      </c>
      <c r="R139" s="17">
        <f t="shared" ca="1" si="7"/>
        <v>0</v>
      </c>
      <c r="S139" s="17"/>
      <c r="T139" s="24">
        <f t="shared" ca="1" si="8"/>
        <v>0</v>
      </c>
      <c r="U139" s="17"/>
    </row>
    <row r="140" spans="1:21" ht="19.5" customHeight="1" x14ac:dyDescent="0.25">
      <c r="A140" s="7">
        <f>'PAINEL MÊS'!A142</f>
        <v>0</v>
      </c>
      <c r="B140" s="7">
        <f>'PAINEL MÊS'!B142</f>
        <v>0</v>
      </c>
      <c r="C140" s="20">
        <f>'PAINEL MÊS'!Q142</f>
        <v>0</v>
      </c>
      <c r="D140" s="21">
        <f>'PAINEL MÊS'!R142</f>
        <v>0</v>
      </c>
      <c r="E140" s="20">
        <f t="shared" ca="1" si="11"/>
        <v>0</v>
      </c>
      <c r="F140" s="52"/>
      <c r="G140" s="53">
        <f ca="1">VLOOKUP(B140,Base!$Q$40:$AD$600,14,0)/4.34</f>
        <v>0</v>
      </c>
      <c r="H140" s="54"/>
      <c r="I140" s="20" t="str">
        <f t="shared" ca="1" si="0"/>
        <v xml:space="preserve"> </v>
      </c>
      <c r="J140" s="22" t="str">
        <f t="shared" ca="1" si="1"/>
        <v xml:space="preserve"> </v>
      </c>
      <c r="K140" s="22" t="str">
        <f t="shared" ca="1" si="2"/>
        <v xml:space="preserve"> </v>
      </c>
      <c r="L140" s="23">
        <f t="shared" ca="1" si="3"/>
        <v>0</v>
      </c>
      <c r="N140" s="17"/>
      <c r="O140" s="17">
        <f t="shared" ca="1" si="4"/>
        <v>0</v>
      </c>
      <c r="P140" s="17">
        <f t="shared" ca="1" si="5"/>
        <v>0</v>
      </c>
      <c r="Q140" s="17">
        <f t="shared" ca="1" si="6"/>
        <v>0</v>
      </c>
      <c r="R140" s="17">
        <f t="shared" ca="1" si="7"/>
        <v>0</v>
      </c>
      <c r="S140" s="17"/>
      <c r="T140" s="24">
        <f t="shared" ca="1" si="8"/>
        <v>0</v>
      </c>
      <c r="U140" s="17"/>
    </row>
    <row r="141" spans="1:21" ht="19.5" customHeight="1" x14ac:dyDescent="0.25">
      <c r="A141" s="7">
        <f>'PAINEL MÊS'!A143</f>
        <v>0</v>
      </c>
      <c r="B141" s="7">
        <f>'PAINEL MÊS'!B143</f>
        <v>0</v>
      </c>
      <c r="C141" s="20">
        <f>'PAINEL MÊS'!Q143</f>
        <v>0</v>
      </c>
      <c r="D141" s="21">
        <f>'PAINEL MÊS'!R143</f>
        <v>0</v>
      </c>
      <c r="E141" s="20">
        <f t="shared" ca="1" si="11"/>
        <v>0</v>
      </c>
      <c r="F141" s="52"/>
      <c r="G141" s="53">
        <f ca="1">VLOOKUP(B141,Base!$Q$40:$AD$600,14,0)/4.34</f>
        <v>0</v>
      </c>
      <c r="H141" s="54"/>
      <c r="I141" s="20" t="str">
        <f t="shared" ca="1" si="0"/>
        <v xml:space="preserve"> </v>
      </c>
      <c r="J141" s="22" t="str">
        <f t="shared" ca="1" si="1"/>
        <v xml:space="preserve"> </v>
      </c>
      <c r="K141" s="22" t="str">
        <f t="shared" ca="1" si="2"/>
        <v xml:space="preserve"> </v>
      </c>
      <c r="L141" s="23">
        <f t="shared" ca="1" si="3"/>
        <v>0</v>
      </c>
      <c r="N141" s="17"/>
      <c r="O141" s="17">
        <f t="shared" ca="1" si="4"/>
        <v>0</v>
      </c>
      <c r="P141" s="17">
        <f t="shared" ca="1" si="5"/>
        <v>0</v>
      </c>
      <c r="Q141" s="17">
        <f t="shared" ca="1" si="6"/>
        <v>0</v>
      </c>
      <c r="R141" s="17">
        <f t="shared" ca="1" si="7"/>
        <v>0</v>
      </c>
      <c r="S141" s="17"/>
      <c r="T141" s="24">
        <f t="shared" ca="1" si="8"/>
        <v>0</v>
      </c>
      <c r="U141" s="17"/>
    </row>
    <row r="142" spans="1:21" ht="19.5" customHeight="1" x14ac:dyDescent="0.25">
      <c r="A142" s="7">
        <f>'PAINEL MÊS'!A144</f>
        <v>0</v>
      </c>
      <c r="B142" s="7">
        <f>'PAINEL MÊS'!B144</f>
        <v>0</v>
      </c>
      <c r="C142" s="20">
        <f>'PAINEL MÊS'!Q144</f>
        <v>0</v>
      </c>
      <c r="D142" s="21">
        <f>'PAINEL MÊS'!R144</f>
        <v>0</v>
      </c>
      <c r="E142" s="20">
        <f t="shared" ca="1" si="11"/>
        <v>0</v>
      </c>
      <c r="F142" s="52"/>
      <c r="G142" s="53">
        <f ca="1">VLOOKUP(B142,Base!$Q$40:$AD$600,14,0)/4.34</f>
        <v>0</v>
      </c>
      <c r="H142" s="54"/>
      <c r="I142" s="20" t="str">
        <f t="shared" ca="1" si="0"/>
        <v xml:space="preserve"> </v>
      </c>
      <c r="J142" s="22" t="str">
        <f t="shared" ca="1" si="1"/>
        <v xml:space="preserve"> </v>
      </c>
      <c r="K142" s="22" t="str">
        <f t="shared" ca="1" si="2"/>
        <v xml:space="preserve"> </v>
      </c>
      <c r="L142" s="23">
        <f t="shared" ca="1" si="3"/>
        <v>0</v>
      </c>
      <c r="N142" s="17"/>
      <c r="O142" s="17">
        <f t="shared" ca="1" si="4"/>
        <v>0</v>
      </c>
      <c r="P142" s="17">
        <f t="shared" ca="1" si="5"/>
        <v>0</v>
      </c>
      <c r="Q142" s="17">
        <f t="shared" ca="1" si="6"/>
        <v>0</v>
      </c>
      <c r="R142" s="17">
        <f t="shared" ca="1" si="7"/>
        <v>0</v>
      </c>
      <c r="S142" s="17"/>
      <c r="T142" s="24">
        <f t="shared" ca="1" si="8"/>
        <v>0</v>
      </c>
      <c r="U142" s="17"/>
    </row>
    <row r="143" spans="1:21" ht="19.5" customHeight="1" x14ac:dyDescent="0.25">
      <c r="A143" s="7">
        <f>'PAINEL MÊS'!A145</f>
        <v>0</v>
      </c>
      <c r="B143" s="7">
        <f>'PAINEL MÊS'!B145</f>
        <v>0</v>
      </c>
      <c r="C143" s="20">
        <f>'PAINEL MÊS'!Q145</f>
        <v>0</v>
      </c>
      <c r="D143" s="21">
        <f>'PAINEL MÊS'!R145</f>
        <v>0</v>
      </c>
      <c r="E143" s="20">
        <f t="shared" ca="1" si="11"/>
        <v>0</v>
      </c>
      <c r="F143" s="52"/>
      <c r="G143" s="53">
        <f ca="1">VLOOKUP(B143,Base!$Q$40:$AD$600,14,0)/4.34</f>
        <v>0</v>
      </c>
      <c r="H143" s="54"/>
      <c r="I143" s="20" t="str">
        <f t="shared" ca="1" si="0"/>
        <v xml:space="preserve"> </v>
      </c>
      <c r="J143" s="22" t="str">
        <f t="shared" ca="1" si="1"/>
        <v xml:space="preserve"> </v>
      </c>
      <c r="K143" s="22" t="str">
        <f t="shared" ca="1" si="2"/>
        <v xml:space="preserve"> </v>
      </c>
      <c r="L143" s="23">
        <f t="shared" ca="1" si="3"/>
        <v>0</v>
      </c>
      <c r="N143" s="17"/>
      <c r="O143" s="17">
        <f t="shared" ca="1" si="4"/>
        <v>0</v>
      </c>
      <c r="P143" s="17">
        <f t="shared" ca="1" si="5"/>
        <v>0</v>
      </c>
      <c r="Q143" s="17">
        <f t="shared" ca="1" si="6"/>
        <v>0</v>
      </c>
      <c r="R143" s="17">
        <f t="shared" ca="1" si="7"/>
        <v>0</v>
      </c>
      <c r="S143" s="17"/>
      <c r="T143" s="24">
        <f t="shared" ca="1" si="8"/>
        <v>0</v>
      </c>
      <c r="U143" s="17"/>
    </row>
    <row r="144" spans="1:21" ht="19.5" customHeight="1" x14ac:dyDescent="0.25">
      <c r="A144" s="7">
        <f>'PAINEL MÊS'!A146</f>
        <v>0</v>
      </c>
      <c r="B144" s="7">
        <f>'PAINEL MÊS'!B146</f>
        <v>0</v>
      </c>
      <c r="C144" s="20">
        <f>'PAINEL MÊS'!Q146</f>
        <v>0</v>
      </c>
      <c r="D144" s="21">
        <f>'PAINEL MÊS'!R146</f>
        <v>0</v>
      </c>
      <c r="E144" s="20">
        <f t="shared" ca="1" si="11"/>
        <v>0</v>
      </c>
      <c r="F144" s="52"/>
      <c r="G144" s="53">
        <f ca="1">VLOOKUP(B144,Base!$Q$40:$AD$600,14,0)/4.34</f>
        <v>0</v>
      </c>
      <c r="H144" s="54"/>
      <c r="I144" s="20" t="str">
        <f t="shared" ca="1" si="0"/>
        <v xml:space="preserve"> </v>
      </c>
      <c r="J144" s="22" t="str">
        <f t="shared" ca="1" si="1"/>
        <v xml:space="preserve"> </v>
      </c>
      <c r="K144" s="22" t="str">
        <f t="shared" ca="1" si="2"/>
        <v xml:space="preserve"> </v>
      </c>
      <c r="L144" s="23">
        <f t="shared" ca="1" si="3"/>
        <v>0</v>
      </c>
      <c r="N144" s="17"/>
      <c r="O144" s="17">
        <f t="shared" ca="1" si="4"/>
        <v>0</v>
      </c>
      <c r="P144" s="17">
        <f t="shared" ca="1" si="5"/>
        <v>0</v>
      </c>
      <c r="Q144" s="17">
        <f t="shared" ca="1" si="6"/>
        <v>0</v>
      </c>
      <c r="R144" s="17">
        <f t="shared" ca="1" si="7"/>
        <v>0</v>
      </c>
      <c r="S144" s="17"/>
      <c r="T144" s="24">
        <f t="shared" ca="1" si="8"/>
        <v>0</v>
      </c>
      <c r="U144" s="17"/>
    </row>
    <row r="145" spans="1:21" ht="19.5" customHeight="1" x14ac:dyDescent="0.25">
      <c r="A145" s="7">
        <f>'PAINEL MÊS'!A147</f>
        <v>0</v>
      </c>
      <c r="B145" s="7">
        <f>'PAINEL MÊS'!B147</f>
        <v>0</v>
      </c>
      <c r="C145" s="20">
        <f>'PAINEL MÊS'!Q147</f>
        <v>0</v>
      </c>
      <c r="D145" s="21">
        <f>'PAINEL MÊS'!R147</f>
        <v>0</v>
      </c>
      <c r="E145" s="20">
        <f t="shared" ca="1" si="11"/>
        <v>0</v>
      </c>
      <c r="F145" s="52"/>
      <c r="G145" s="53">
        <f ca="1">VLOOKUP(B145,Base!$Q$40:$AD$600,14,0)/4.34</f>
        <v>0</v>
      </c>
      <c r="H145" s="54"/>
      <c r="I145" s="20" t="str">
        <f t="shared" ca="1" si="0"/>
        <v xml:space="preserve"> </v>
      </c>
      <c r="J145" s="22" t="str">
        <f t="shared" ca="1" si="1"/>
        <v xml:space="preserve"> </v>
      </c>
      <c r="K145" s="22" t="str">
        <f t="shared" ca="1" si="2"/>
        <v xml:space="preserve"> </v>
      </c>
      <c r="L145" s="23">
        <f t="shared" ca="1" si="3"/>
        <v>0</v>
      </c>
      <c r="N145" s="17"/>
      <c r="O145" s="17">
        <f t="shared" ca="1" si="4"/>
        <v>0</v>
      </c>
      <c r="P145" s="17">
        <f t="shared" ca="1" si="5"/>
        <v>0</v>
      </c>
      <c r="Q145" s="17">
        <f t="shared" ca="1" si="6"/>
        <v>0</v>
      </c>
      <c r="R145" s="17">
        <f t="shared" ca="1" si="7"/>
        <v>0</v>
      </c>
      <c r="S145" s="17"/>
      <c r="T145" s="24">
        <f t="shared" ca="1" si="8"/>
        <v>0</v>
      </c>
      <c r="U145" s="17"/>
    </row>
    <row r="146" spans="1:21" ht="19.5" customHeight="1" x14ac:dyDescent="0.25">
      <c r="A146" s="7">
        <f>'PAINEL MÊS'!A148</f>
        <v>0</v>
      </c>
      <c r="B146" s="7">
        <f>'PAINEL MÊS'!B148</f>
        <v>0</v>
      </c>
      <c r="C146" s="20">
        <f>'PAINEL MÊS'!Q148</f>
        <v>0</v>
      </c>
      <c r="D146" s="21">
        <f>'PAINEL MÊS'!R148</f>
        <v>0</v>
      </c>
      <c r="E146" s="20">
        <f t="shared" ca="1" si="11"/>
        <v>0</v>
      </c>
      <c r="F146" s="52"/>
      <c r="G146" s="53">
        <f ca="1">VLOOKUP(B146,Base!$Q$40:$AD$600,14,0)/4.34</f>
        <v>0</v>
      </c>
      <c r="H146" s="54"/>
      <c r="I146" s="20" t="str">
        <f t="shared" ca="1" si="0"/>
        <v xml:space="preserve"> </v>
      </c>
      <c r="J146" s="22" t="str">
        <f t="shared" ca="1" si="1"/>
        <v xml:space="preserve"> </v>
      </c>
      <c r="K146" s="22" t="str">
        <f t="shared" ca="1" si="2"/>
        <v xml:space="preserve"> </v>
      </c>
      <c r="L146" s="23">
        <f t="shared" ca="1" si="3"/>
        <v>0</v>
      </c>
      <c r="N146" s="17"/>
      <c r="O146" s="17">
        <f t="shared" ca="1" si="4"/>
        <v>0</v>
      </c>
      <c r="P146" s="17">
        <f t="shared" ca="1" si="5"/>
        <v>0</v>
      </c>
      <c r="Q146" s="17">
        <f t="shared" ca="1" si="6"/>
        <v>0</v>
      </c>
      <c r="R146" s="17">
        <f t="shared" ca="1" si="7"/>
        <v>0</v>
      </c>
      <c r="S146" s="17"/>
      <c r="T146" s="24">
        <f t="shared" ca="1" si="8"/>
        <v>0</v>
      </c>
      <c r="U146" s="17"/>
    </row>
    <row r="147" spans="1:21" ht="19.5" customHeight="1" x14ac:dyDescent="0.25">
      <c r="A147" s="7">
        <f>'PAINEL MÊS'!A149</f>
        <v>0</v>
      </c>
      <c r="B147" s="7">
        <f>'PAINEL MÊS'!B149</f>
        <v>0</v>
      </c>
      <c r="C147" s="20">
        <f>'PAINEL MÊS'!Q149</f>
        <v>0</v>
      </c>
      <c r="D147" s="21">
        <f>'PAINEL MÊS'!R149</f>
        <v>0</v>
      </c>
      <c r="E147" s="20">
        <f t="shared" ca="1" si="11"/>
        <v>0</v>
      </c>
      <c r="F147" s="52"/>
      <c r="G147" s="53">
        <f ca="1">VLOOKUP(B147,Base!$Q$40:$AD$600,14,0)/4.34</f>
        <v>0</v>
      </c>
      <c r="H147" s="54"/>
      <c r="I147" s="20" t="str">
        <f t="shared" ca="1" si="0"/>
        <v xml:space="preserve"> </v>
      </c>
      <c r="J147" s="22" t="str">
        <f t="shared" ca="1" si="1"/>
        <v xml:space="preserve"> </v>
      </c>
      <c r="K147" s="22" t="str">
        <f t="shared" ca="1" si="2"/>
        <v xml:space="preserve"> </v>
      </c>
      <c r="L147" s="23">
        <f t="shared" ca="1" si="3"/>
        <v>0</v>
      </c>
      <c r="N147" s="17"/>
      <c r="O147" s="17">
        <f t="shared" ca="1" si="4"/>
        <v>0</v>
      </c>
      <c r="P147" s="17">
        <f t="shared" ca="1" si="5"/>
        <v>0</v>
      </c>
      <c r="Q147" s="17">
        <f t="shared" ca="1" si="6"/>
        <v>0</v>
      </c>
      <c r="R147" s="17">
        <f t="shared" ca="1" si="7"/>
        <v>0</v>
      </c>
      <c r="S147" s="17"/>
      <c r="T147" s="24">
        <f t="shared" ca="1" si="8"/>
        <v>0</v>
      </c>
      <c r="U147" s="17"/>
    </row>
    <row r="148" spans="1:21" ht="19.5" customHeight="1" x14ac:dyDescent="0.25">
      <c r="A148" s="7">
        <f>'PAINEL MÊS'!A150</f>
        <v>0</v>
      </c>
      <c r="B148" s="7">
        <f>'PAINEL MÊS'!B150</f>
        <v>0</v>
      </c>
      <c r="C148" s="20">
        <f>'PAINEL MÊS'!Q150</f>
        <v>0</v>
      </c>
      <c r="D148" s="21">
        <f>'PAINEL MÊS'!R150</f>
        <v>0</v>
      </c>
      <c r="E148" s="20">
        <f t="shared" ca="1" si="11"/>
        <v>0</v>
      </c>
      <c r="F148" s="52"/>
      <c r="G148" s="53">
        <f ca="1">VLOOKUP(B148,Base!$Q$40:$AD$600,14,0)/4.34</f>
        <v>0</v>
      </c>
      <c r="H148" s="54"/>
      <c r="I148" s="20" t="str">
        <f t="shared" ca="1" si="0"/>
        <v xml:space="preserve"> </v>
      </c>
      <c r="J148" s="22" t="str">
        <f t="shared" ca="1" si="1"/>
        <v xml:space="preserve"> </v>
      </c>
      <c r="K148" s="22" t="str">
        <f t="shared" ca="1" si="2"/>
        <v xml:space="preserve"> </v>
      </c>
      <c r="L148" s="23">
        <f t="shared" ca="1" si="3"/>
        <v>0</v>
      </c>
      <c r="N148" s="17"/>
      <c r="O148" s="17">
        <f t="shared" ca="1" si="4"/>
        <v>0</v>
      </c>
      <c r="P148" s="17">
        <f t="shared" ca="1" si="5"/>
        <v>0</v>
      </c>
      <c r="Q148" s="17">
        <f t="shared" ca="1" si="6"/>
        <v>0</v>
      </c>
      <c r="R148" s="17">
        <f t="shared" ca="1" si="7"/>
        <v>0</v>
      </c>
      <c r="S148" s="17"/>
      <c r="T148" s="24">
        <f t="shared" ca="1" si="8"/>
        <v>0</v>
      </c>
      <c r="U148" s="17"/>
    </row>
    <row r="149" spans="1:21" ht="19.5" customHeight="1" x14ac:dyDescent="0.25">
      <c r="A149" s="7">
        <f>'PAINEL MÊS'!A151</f>
        <v>0</v>
      </c>
      <c r="B149" s="7">
        <f>'PAINEL MÊS'!B151</f>
        <v>0</v>
      </c>
      <c r="C149" s="20">
        <f>'PAINEL MÊS'!Q151</f>
        <v>0</v>
      </c>
      <c r="D149" s="21">
        <f>'PAINEL MÊS'!R151</f>
        <v>0</v>
      </c>
      <c r="E149" s="20">
        <f t="shared" ca="1" si="11"/>
        <v>0</v>
      </c>
      <c r="F149" s="52"/>
      <c r="G149" s="53">
        <f ca="1">VLOOKUP(B149,Base!$Q$40:$AD$600,14,0)/4.34</f>
        <v>0</v>
      </c>
      <c r="H149" s="54"/>
      <c r="I149" s="20" t="str">
        <f t="shared" ca="1" si="0"/>
        <v xml:space="preserve"> </v>
      </c>
      <c r="J149" s="22" t="str">
        <f t="shared" ca="1" si="1"/>
        <v xml:space="preserve"> </v>
      </c>
      <c r="K149" s="22" t="str">
        <f t="shared" ca="1" si="2"/>
        <v xml:space="preserve"> </v>
      </c>
      <c r="L149" s="23">
        <f t="shared" ca="1" si="3"/>
        <v>0</v>
      </c>
      <c r="N149" s="17"/>
      <c r="O149" s="17">
        <f t="shared" ca="1" si="4"/>
        <v>0</v>
      </c>
      <c r="P149" s="17">
        <f t="shared" ca="1" si="5"/>
        <v>0</v>
      </c>
      <c r="Q149" s="17">
        <f t="shared" ca="1" si="6"/>
        <v>0</v>
      </c>
      <c r="R149" s="17">
        <f t="shared" ca="1" si="7"/>
        <v>0</v>
      </c>
      <c r="S149" s="17"/>
      <c r="T149" s="24">
        <f t="shared" ca="1" si="8"/>
        <v>0</v>
      </c>
      <c r="U149" s="17"/>
    </row>
    <row r="150" spans="1:21" ht="19.5" customHeight="1" x14ac:dyDescent="0.25">
      <c r="A150" s="7">
        <f>'PAINEL MÊS'!A152</f>
        <v>0</v>
      </c>
      <c r="B150" s="7">
        <f>'PAINEL MÊS'!B152</f>
        <v>0</v>
      </c>
      <c r="C150" s="20">
        <f>'PAINEL MÊS'!Q152</f>
        <v>0</v>
      </c>
      <c r="D150" s="21">
        <f>'PAINEL MÊS'!R152</f>
        <v>0</v>
      </c>
      <c r="E150" s="20">
        <f t="shared" ca="1" si="11"/>
        <v>0</v>
      </c>
      <c r="F150" s="52"/>
      <c r="G150" s="53">
        <f ca="1">VLOOKUP(B150,Base!$Q$40:$AD$600,14,0)/4.34</f>
        <v>0</v>
      </c>
      <c r="H150" s="54"/>
      <c r="I150" s="20" t="str">
        <f t="shared" ca="1" si="0"/>
        <v xml:space="preserve"> </v>
      </c>
      <c r="J150" s="22" t="str">
        <f t="shared" ca="1" si="1"/>
        <v xml:space="preserve"> </v>
      </c>
      <c r="K150" s="22" t="str">
        <f t="shared" ca="1" si="2"/>
        <v xml:space="preserve"> </v>
      </c>
      <c r="L150" s="23">
        <f t="shared" ca="1" si="3"/>
        <v>0</v>
      </c>
      <c r="N150" s="17"/>
      <c r="O150" s="17">
        <f t="shared" ca="1" si="4"/>
        <v>0</v>
      </c>
      <c r="P150" s="17">
        <f t="shared" ca="1" si="5"/>
        <v>0</v>
      </c>
      <c r="Q150" s="17">
        <f t="shared" ca="1" si="6"/>
        <v>0</v>
      </c>
      <c r="R150" s="17">
        <f t="shared" ca="1" si="7"/>
        <v>0</v>
      </c>
      <c r="S150" s="17"/>
      <c r="T150" s="24">
        <f t="shared" ca="1" si="8"/>
        <v>0</v>
      </c>
      <c r="U150" s="17"/>
    </row>
    <row r="151" spans="1:21" ht="19.5" customHeight="1" x14ac:dyDescent="0.25">
      <c r="A151" s="7">
        <f>'PAINEL MÊS'!A153</f>
        <v>0</v>
      </c>
      <c r="B151" s="7">
        <f>'PAINEL MÊS'!B153</f>
        <v>0</v>
      </c>
      <c r="C151" s="20">
        <f>'PAINEL MÊS'!Q153</f>
        <v>0</v>
      </c>
      <c r="D151" s="21">
        <f>'PAINEL MÊS'!R153</f>
        <v>0</v>
      </c>
      <c r="E151" s="20">
        <f t="shared" ca="1" si="11"/>
        <v>0</v>
      </c>
      <c r="F151" s="52"/>
      <c r="G151" s="53">
        <f ca="1">VLOOKUP(B151,Base!$Q$40:$AD$600,14,0)/4.34</f>
        <v>0</v>
      </c>
      <c r="H151" s="54"/>
      <c r="I151" s="20" t="str">
        <f t="shared" ca="1" si="0"/>
        <v xml:space="preserve"> </v>
      </c>
      <c r="J151" s="22" t="str">
        <f t="shared" ca="1" si="1"/>
        <v xml:space="preserve"> </v>
      </c>
      <c r="K151" s="22" t="str">
        <f t="shared" ca="1" si="2"/>
        <v xml:space="preserve"> </v>
      </c>
      <c r="L151" s="23">
        <f t="shared" ca="1" si="3"/>
        <v>0</v>
      </c>
      <c r="N151" s="17"/>
      <c r="O151" s="17">
        <f t="shared" ca="1" si="4"/>
        <v>0</v>
      </c>
      <c r="P151" s="17">
        <f t="shared" ca="1" si="5"/>
        <v>0</v>
      </c>
      <c r="Q151" s="17">
        <f t="shared" ca="1" si="6"/>
        <v>0</v>
      </c>
      <c r="R151" s="17">
        <f t="shared" ca="1" si="7"/>
        <v>0</v>
      </c>
      <c r="S151" s="17"/>
      <c r="T151" s="24">
        <f t="shared" ca="1" si="8"/>
        <v>0</v>
      </c>
      <c r="U151" s="17"/>
    </row>
    <row r="152" spans="1:21" ht="19.5" customHeight="1" x14ac:dyDescent="0.25">
      <c r="A152" s="7">
        <f>'PAINEL MÊS'!A154</f>
        <v>0</v>
      </c>
      <c r="B152" s="7">
        <f>'PAINEL MÊS'!B154</f>
        <v>0</v>
      </c>
      <c r="C152" s="20">
        <f>'PAINEL MÊS'!Q154</f>
        <v>0</v>
      </c>
      <c r="D152" s="21">
        <f>'PAINEL MÊS'!R154</f>
        <v>0</v>
      </c>
      <c r="E152" s="20">
        <f t="shared" ca="1" si="11"/>
        <v>0</v>
      </c>
      <c r="F152" s="52"/>
      <c r="G152" s="53">
        <f ca="1">VLOOKUP(B152,Base!$Q$40:$AD$600,14,0)/4.34</f>
        <v>0</v>
      </c>
      <c r="H152" s="54"/>
      <c r="I152" s="20" t="str">
        <f t="shared" ca="1" si="0"/>
        <v xml:space="preserve"> </v>
      </c>
      <c r="J152" s="22" t="str">
        <f t="shared" ca="1" si="1"/>
        <v xml:space="preserve"> </v>
      </c>
      <c r="K152" s="22" t="str">
        <f t="shared" ca="1" si="2"/>
        <v xml:space="preserve"> </v>
      </c>
      <c r="L152" s="23">
        <f t="shared" ca="1" si="3"/>
        <v>0</v>
      </c>
      <c r="N152" s="17"/>
      <c r="O152" s="17">
        <f t="shared" ca="1" si="4"/>
        <v>0</v>
      </c>
      <c r="P152" s="17">
        <f t="shared" ca="1" si="5"/>
        <v>0</v>
      </c>
      <c r="Q152" s="17">
        <f t="shared" ca="1" si="6"/>
        <v>0</v>
      </c>
      <c r="R152" s="17">
        <f t="shared" ca="1" si="7"/>
        <v>0</v>
      </c>
      <c r="S152" s="17"/>
      <c r="T152" s="24">
        <f t="shared" ca="1" si="8"/>
        <v>0</v>
      </c>
      <c r="U152" s="17"/>
    </row>
    <row r="153" spans="1:21" ht="19.5" customHeight="1" x14ac:dyDescent="0.25">
      <c r="A153" s="7">
        <f>'PAINEL MÊS'!A155</f>
        <v>0</v>
      </c>
      <c r="B153" s="7">
        <f>'PAINEL MÊS'!B155</f>
        <v>0</v>
      </c>
      <c r="C153" s="20">
        <f>'PAINEL MÊS'!Q155</f>
        <v>0</v>
      </c>
      <c r="D153" s="21">
        <f>'PAINEL MÊS'!R155</f>
        <v>0</v>
      </c>
      <c r="E153" s="20">
        <f t="shared" ca="1" si="11"/>
        <v>0</v>
      </c>
      <c r="F153" s="52"/>
      <c r="G153" s="53">
        <f ca="1">VLOOKUP(B153,Base!$Q$40:$AD$600,14,0)/4.34</f>
        <v>0</v>
      </c>
      <c r="H153" s="54"/>
      <c r="I153" s="20" t="str">
        <f t="shared" ca="1" si="0"/>
        <v xml:space="preserve"> </v>
      </c>
      <c r="J153" s="22" t="str">
        <f t="shared" ca="1" si="1"/>
        <v xml:space="preserve"> </v>
      </c>
      <c r="K153" s="22" t="str">
        <f t="shared" ca="1" si="2"/>
        <v xml:space="preserve"> </v>
      </c>
      <c r="L153" s="23">
        <f t="shared" ca="1" si="3"/>
        <v>0</v>
      </c>
      <c r="N153" s="17"/>
      <c r="O153" s="17">
        <f t="shared" ca="1" si="4"/>
        <v>0</v>
      </c>
      <c r="P153" s="17">
        <f t="shared" ca="1" si="5"/>
        <v>0</v>
      </c>
      <c r="Q153" s="17">
        <f t="shared" ca="1" si="6"/>
        <v>0</v>
      </c>
      <c r="R153" s="17">
        <f t="shared" ca="1" si="7"/>
        <v>0</v>
      </c>
      <c r="S153" s="17"/>
      <c r="T153" s="24">
        <f t="shared" ca="1" si="8"/>
        <v>0</v>
      </c>
      <c r="U153" s="17"/>
    </row>
    <row r="154" spans="1:21" ht="19.5" customHeight="1" x14ac:dyDescent="0.25">
      <c r="A154" s="7">
        <f>'PAINEL MÊS'!A156</f>
        <v>0</v>
      </c>
      <c r="B154" s="7">
        <f>'PAINEL MÊS'!B156</f>
        <v>0</v>
      </c>
      <c r="C154" s="20">
        <f>'PAINEL MÊS'!Q156</f>
        <v>0</v>
      </c>
      <c r="D154" s="21">
        <f>'PAINEL MÊS'!R156</f>
        <v>0</v>
      </c>
      <c r="E154" s="20">
        <f t="shared" ca="1" si="11"/>
        <v>0</v>
      </c>
      <c r="F154" s="52"/>
      <c r="G154" s="53">
        <f ca="1">VLOOKUP(B154,Base!$Q$40:$AD$600,14,0)/4.34</f>
        <v>0</v>
      </c>
      <c r="H154" s="54"/>
      <c r="I154" s="20" t="str">
        <f t="shared" ca="1" si="0"/>
        <v xml:space="preserve"> </v>
      </c>
      <c r="J154" s="22" t="str">
        <f t="shared" ca="1" si="1"/>
        <v xml:space="preserve"> </v>
      </c>
      <c r="K154" s="22" t="str">
        <f t="shared" ca="1" si="2"/>
        <v xml:space="preserve"> </v>
      </c>
      <c r="L154" s="23">
        <f t="shared" ca="1" si="3"/>
        <v>0</v>
      </c>
      <c r="N154" s="17"/>
      <c r="O154" s="17">
        <f t="shared" ca="1" si="4"/>
        <v>0</v>
      </c>
      <c r="P154" s="17">
        <f t="shared" ca="1" si="5"/>
        <v>0</v>
      </c>
      <c r="Q154" s="17">
        <f t="shared" ca="1" si="6"/>
        <v>0</v>
      </c>
      <c r="R154" s="17">
        <f t="shared" ca="1" si="7"/>
        <v>0</v>
      </c>
      <c r="S154" s="17"/>
      <c r="T154" s="24">
        <f t="shared" ca="1" si="8"/>
        <v>0</v>
      </c>
      <c r="U154" s="17"/>
    </row>
    <row r="155" spans="1:21" ht="19.5" customHeight="1" x14ac:dyDescent="0.25">
      <c r="A155" s="7">
        <f>'PAINEL MÊS'!A157</f>
        <v>0</v>
      </c>
      <c r="B155" s="7">
        <f>'PAINEL MÊS'!B157</f>
        <v>0</v>
      </c>
      <c r="C155" s="20">
        <f>'PAINEL MÊS'!Q157</f>
        <v>0</v>
      </c>
      <c r="D155" s="21">
        <f>'PAINEL MÊS'!R157</f>
        <v>0</v>
      </c>
      <c r="E155" s="20">
        <f t="shared" ca="1" si="11"/>
        <v>0</v>
      </c>
      <c r="F155" s="52"/>
      <c r="G155" s="53">
        <f ca="1">VLOOKUP(B155,Base!$Q$40:$AD$600,14,0)/4.34</f>
        <v>0</v>
      </c>
      <c r="H155" s="54"/>
      <c r="I155" s="20" t="str">
        <f t="shared" ca="1" si="0"/>
        <v xml:space="preserve"> </v>
      </c>
      <c r="J155" s="22" t="str">
        <f t="shared" ca="1" si="1"/>
        <v xml:space="preserve"> </v>
      </c>
      <c r="K155" s="22" t="str">
        <f t="shared" ca="1" si="2"/>
        <v xml:space="preserve"> </v>
      </c>
      <c r="L155" s="23">
        <f t="shared" ca="1" si="3"/>
        <v>0</v>
      </c>
      <c r="N155" s="17"/>
      <c r="O155" s="17">
        <f t="shared" ca="1" si="4"/>
        <v>0</v>
      </c>
      <c r="P155" s="17">
        <f t="shared" ca="1" si="5"/>
        <v>0</v>
      </c>
      <c r="Q155" s="17">
        <f t="shared" ca="1" si="6"/>
        <v>0</v>
      </c>
      <c r="R155" s="17">
        <f t="shared" ca="1" si="7"/>
        <v>0</v>
      </c>
      <c r="S155" s="17"/>
      <c r="T155" s="24">
        <f t="shared" ca="1" si="8"/>
        <v>0</v>
      </c>
      <c r="U155" s="17"/>
    </row>
    <row r="156" spans="1:21" ht="19.5" customHeight="1" x14ac:dyDescent="0.25">
      <c r="A156" s="7">
        <f>'PAINEL MÊS'!A158</f>
        <v>0</v>
      </c>
      <c r="B156" s="7">
        <f>'PAINEL MÊS'!B158</f>
        <v>0</v>
      </c>
      <c r="C156" s="20">
        <f>'PAINEL MÊS'!Q158</f>
        <v>0</v>
      </c>
      <c r="D156" s="21">
        <f>'PAINEL MÊS'!R158</f>
        <v>0</v>
      </c>
      <c r="E156" s="20">
        <f t="shared" ca="1" si="11"/>
        <v>0</v>
      </c>
      <c r="F156" s="52"/>
      <c r="G156" s="53">
        <f ca="1">VLOOKUP(B156,Base!$Q$40:$AD$600,14,0)/4.34</f>
        <v>0</v>
      </c>
      <c r="H156" s="54"/>
      <c r="I156" s="20" t="str">
        <f t="shared" ca="1" si="0"/>
        <v xml:space="preserve"> </v>
      </c>
      <c r="J156" s="22" t="str">
        <f t="shared" ca="1" si="1"/>
        <v xml:space="preserve"> </v>
      </c>
      <c r="K156" s="22" t="str">
        <f t="shared" ca="1" si="2"/>
        <v xml:space="preserve"> </v>
      </c>
      <c r="L156" s="23">
        <f t="shared" ca="1" si="3"/>
        <v>0</v>
      </c>
      <c r="N156" s="17"/>
      <c r="O156" s="17">
        <f t="shared" ca="1" si="4"/>
        <v>0</v>
      </c>
      <c r="P156" s="17">
        <f t="shared" ca="1" si="5"/>
        <v>0</v>
      </c>
      <c r="Q156" s="17">
        <f t="shared" ca="1" si="6"/>
        <v>0</v>
      </c>
      <c r="R156" s="17">
        <f t="shared" ca="1" si="7"/>
        <v>0</v>
      </c>
      <c r="S156" s="17"/>
      <c r="T156" s="24">
        <f t="shared" ca="1" si="8"/>
        <v>0</v>
      </c>
      <c r="U156" s="17"/>
    </row>
    <row r="157" spans="1:21" ht="19.5" customHeight="1" x14ac:dyDescent="0.25">
      <c r="A157" s="7">
        <f>'PAINEL MÊS'!A159</f>
        <v>0</v>
      </c>
      <c r="B157" s="7">
        <f>'PAINEL MÊS'!B159</f>
        <v>0</v>
      </c>
      <c r="C157" s="20">
        <f>'PAINEL MÊS'!Q159</f>
        <v>0</v>
      </c>
      <c r="D157" s="21">
        <f>'PAINEL MÊS'!R159</f>
        <v>0</v>
      </c>
      <c r="E157" s="20">
        <f t="shared" ca="1" si="11"/>
        <v>0</v>
      </c>
      <c r="F157" s="52"/>
      <c r="G157" s="53">
        <f ca="1">VLOOKUP(B157,Base!$Q$40:$AD$600,14,0)/4.34</f>
        <v>0</v>
      </c>
      <c r="H157" s="54"/>
      <c r="I157" s="20" t="str">
        <f t="shared" ca="1" si="0"/>
        <v xml:space="preserve"> </v>
      </c>
      <c r="J157" s="22" t="str">
        <f t="shared" ca="1" si="1"/>
        <v xml:space="preserve"> </v>
      </c>
      <c r="K157" s="22" t="str">
        <f t="shared" ca="1" si="2"/>
        <v xml:space="preserve"> </v>
      </c>
      <c r="L157" s="23">
        <f t="shared" ca="1" si="3"/>
        <v>0</v>
      </c>
      <c r="N157" s="17"/>
      <c r="O157" s="17">
        <f t="shared" ca="1" si="4"/>
        <v>0</v>
      </c>
      <c r="P157" s="17">
        <f t="shared" ca="1" si="5"/>
        <v>0</v>
      </c>
      <c r="Q157" s="17">
        <f t="shared" ca="1" si="6"/>
        <v>0</v>
      </c>
      <c r="R157" s="17">
        <f t="shared" ca="1" si="7"/>
        <v>0</v>
      </c>
      <c r="S157" s="17"/>
      <c r="T157" s="24">
        <f t="shared" ca="1" si="8"/>
        <v>0</v>
      </c>
      <c r="U157" s="17"/>
    </row>
    <row r="158" spans="1:21" ht="19.5" customHeight="1" x14ac:dyDescent="0.25">
      <c r="A158" s="7">
        <f>'PAINEL MÊS'!A160</f>
        <v>0</v>
      </c>
      <c r="B158" s="7">
        <f>'PAINEL MÊS'!B160</f>
        <v>0</v>
      </c>
      <c r="C158" s="20">
        <f>'PAINEL MÊS'!Q160</f>
        <v>0</v>
      </c>
      <c r="D158" s="21">
        <f>'PAINEL MÊS'!R160</f>
        <v>0</v>
      </c>
      <c r="E158" s="20">
        <f t="shared" ca="1" si="11"/>
        <v>0</v>
      </c>
      <c r="F158" s="52"/>
      <c r="G158" s="53">
        <f ca="1">VLOOKUP(B158,Base!$Q$40:$AD$600,14,0)/4.34</f>
        <v>0</v>
      </c>
      <c r="H158" s="54"/>
      <c r="I158" s="20" t="str">
        <f t="shared" ca="1" si="0"/>
        <v xml:space="preserve"> </v>
      </c>
      <c r="J158" s="22" t="str">
        <f t="shared" ca="1" si="1"/>
        <v xml:space="preserve"> </v>
      </c>
      <c r="K158" s="22" t="str">
        <f t="shared" ca="1" si="2"/>
        <v xml:space="preserve"> </v>
      </c>
      <c r="L158" s="23">
        <f t="shared" ca="1" si="3"/>
        <v>0</v>
      </c>
      <c r="N158" s="17"/>
      <c r="O158" s="17">
        <f t="shared" ca="1" si="4"/>
        <v>0</v>
      </c>
      <c r="P158" s="17">
        <f t="shared" ca="1" si="5"/>
        <v>0</v>
      </c>
      <c r="Q158" s="17">
        <f t="shared" ca="1" si="6"/>
        <v>0</v>
      </c>
      <c r="R158" s="17">
        <f t="shared" ca="1" si="7"/>
        <v>0</v>
      </c>
      <c r="S158" s="17"/>
      <c r="T158" s="24">
        <f t="shared" ca="1" si="8"/>
        <v>0</v>
      </c>
      <c r="U158" s="17"/>
    </row>
    <row r="159" spans="1:21" ht="19.5" customHeight="1" x14ac:dyDescent="0.25">
      <c r="A159" s="7">
        <f>'PAINEL MÊS'!A161</f>
        <v>0</v>
      </c>
      <c r="B159" s="7">
        <f>'PAINEL MÊS'!B161</f>
        <v>0</v>
      </c>
      <c r="C159" s="20">
        <f>'PAINEL MÊS'!Q161</f>
        <v>0</v>
      </c>
      <c r="D159" s="21">
        <f>'PAINEL MÊS'!R161</f>
        <v>0</v>
      </c>
      <c r="E159" s="20">
        <f t="shared" ca="1" si="11"/>
        <v>0</v>
      </c>
      <c r="F159" s="52"/>
      <c r="G159" s="53">
        <f ca="1">VLOOKUP(B159,Base!$Q$40:$AD$600,14,0)/4.34</f>
        <v>0</v>
      </c>
      <c r="H159" s="54"/>
      <c r="I159" s="20" t="str">
        <f t="shared" ca="1" si="0"/>
        <v xml:space="preserve"> </v>
      </c>
      <c r="J159" s="22" t="str">
        <f t="shared" ca="1" si="1"/>
        <v xml:space="preserve"> </v>
      </c>
      <c r="K159" s="22" t="str">
        <f t="shared" ca="1" si="2"/>
        <v xml:space="preserve"> </v>
      </c>
      <c r="L159" s="23">
        <f t="shared" ca="1" si="3"/>
        <v>0</v>
      </c>
      <c r="N159" s="17"/>
      <c r="O159" s="17">
        <f t="shared" ca="1" si="4"/>
        <v>0</v>
      </c>
      <c r="P159" s="17">
        <f t="shared" ca="1" si="5"/>
        <v>0</v>
      </c>
      <c r="Q159" s="17">
        <f t="shared" ca="1" si="6"/>
        <v>0</v>
      </c>
      <c r="R159" s="17">
        <f t="shared" ca="1" si="7"/>
        <v>0</v>
      </c>
      <c r="S159" s="17"/>
      <c r="T159" s="24">
        <f t="shared" ca="1" si="8"/>
        <v>0</v>
      </c>
      <c r="U159" s="17"/>
    </row>
    <row r="160" spans="1:21" ht="19.5" customHeight="1" x14ac:dyDescent="0.25">
      <c r="A160" s="7">
        <f>'PAINEL MÊS'!A162</f>
        <v>0</v>
      </c>
      <c r="B160" s="7">
        <f>'PAINEL MÊS'!B162</f>
        <v>0</v>
      </c>
      <c r="C160" s="20">
        <f>'PAINEL MÊS'!Q162</f>
        <v>0</v>
      </c>
      <c r="D160" s="21">
        <f>'PAINEL MÊS'!R162</f>
        <v>0</v>
      </c>
      <c r="E160" s="20">
        <f t="shared" ca="1" si="11"/>
        <v>0</v>
      </c>
      <c r="F160" s="52"/>
      <c r="G160" s="53">
        <f ca="1">VLOOKUP(B160,Base!$Q$40:$AD$600,14,0)/4.34</f>
        <v>0</v>
      </c>
      <c r="H160" s="54"/>
      <c r="I160" s="20" t="str">
        <f t="shared" ca="1" si="0"/>
        <v xml:space="preserve"> </v>
      </c>
      <c r="J160" s="22" t="str">
        <f t="shared" ca="1" si="1"/>
        <v xml:space="preserve"> </v>
      </c>
      <c r="K160" s="22" t="str">
        <f t="shared" ca="1" si="2"/>
        <v xml:space="preserve"> </v>
      </c>
      <c r="L160" s="23">
        <f t="shared" ca="1" si="3"/>
        <v>0</v>
      </c>
      <c r="N160" s="17"/>
      <c r="O160" s="17">
        <f t="shared" ca="1" si="4"/>
        <v>0</v>
      </c>
      <c r="P160" s="17">
        <f t="shared" ca="1" si="5"/>
        <v>0</v>
      </c>
      <c r="Q160" s="17">
        <f t="shared" ca="1" si="6"/>
        <v>0</v>
      </c>
      <c r="R160" s="17">
        <f t="shared" ca="1" si="7"/>
        <v>0</v>
      </c>
      <c r="S160" s="17"/>
      <c r="T160" s="24">
        <f t="shared" ca="1" si="8"/>
        <v>0</v>
      </c>
      <c r="U160" s="17"/>
    </row>
    <row r="161" spans="1:21" ht="19.5" customHeight="1" x14ac:dyDescent="0.25">
      <c r="A161" s="7">
        <f>'PAINEL MÊS'!A163</f>
        <v>0</v>
      </c>
      <c r="B161" s="7">
        <f>'PAINEL MÊS'!B163</f>
        <v>0</v>
      </c>
      <c r="C161" s="20">
        <f>'PAINEL MÊS'!Q163</f>
        <v>0</v>
      </c>
      <c r="D161" s="21">
        <f>'PAINEL MÊS'!R163</f>
        <v>0</v>
      </c>
      <c r="E161" s="20">
        <f t="shared" ca="1" si="11"/>
        <v>0</v>
      </c>
      <c r="F161" s="52"/>
      <c r="G161" s="53">
        <f ca="1">VLOOKUP(B161,Base!$Q$40:$AD$600,14,0)/4.34</f>
        <v>0</v>
      </c>
      <c r="H161" s="54"/>
      <c r="I161" s="20" t="str">
        <f t="shared" ca="1" si="0"/>
        <v xml:space="preserve"> </v>
      </c>
      <c r="J161" s="22" t="str">
        <f t="shared" ca="1" si="1"/>
        <v xml:space="preserve"> </v>
      </c>
      <c r="K161" s="22" t="str">
        <f t="shared" ca="1" si="2"/>
        <v xml:space="preserve"> </v>
      </c>
      <c r="L161" s="23">
        <f t="shared" ca="1" si="3"/>
        <v>0</v>
      </c>
      <c r="N161" s="17"/>
      <c r="O161" s="17">
        <f t="shared" ca="1" si="4"/>
        <v>0</v>
      </c>
      <c r="P161" s="17">
        <f t="shared" ca="1" si="5"/>
        <v>0</v>
      </c>
      <c r="Q161" s="17">
        <f t="shared" ca="1" si="6"/>
        <v>0</v>
      </c>
      <c r="R161" s="17">
        <f t="shared" ca="1" si="7"/>
        <v>0</v>
      </c>
      <c r="S161" s="17"/>
      <c r="T161" s="24">
        <f t="shared" ca="1" si="8"/>
        <v>0</v>
      </c>
      <c r="U161" s="17"/>
    </row>
    <row r="162" spans="1:21" ht="19.5" customHeight="1" x14ac:dyDescent="0.25">
      <c r="A162" s="7">
        <f>'PAINEL MÊS'!A164</f>
        <v>0</v>
      </c>
      <c r="B162" s="7">
        <f>'PAINEL MÊS'!B164</f>
        <v>0</v>
      </c>
      <c r="C162" s="20">
        <f>'PAINEL MÊS'!Q164</f>
        <v>0</v>
      </c>
      <c r="D162" s="21">
        <f>'PAINEL MÊS'!R164</f>
        <v>0</v>
      </c>
      <c r="E162" s="20">
        <f t="shared" ca="1" si="11"/>
        <v>0</v>
      </c>
      <c r="F162" s="52"/>
      <c r="G162" s="53">
        <f ca="1">VLOOKUP(B162,Base!$Q$40:$AD$600,14,0)/4.34</f>
        <v>0</v>
      </c>
      <c r="H162" s="54"/>
      <c r="I162" s="20" t="str">
        <f t="shared" ca="1" si="0"/>
        <v xml:space="preserve"> </v>
      </c>
      <c r="J162" s="22" t="str">
        <f t="shared" ca="1" si="1"/>
        <v xml:space="preserve"> </v>
      </c>
      <c r="K162" s="22" t="str">
        <f t="shared" ca="1" si="2"/>
        <v xml:space="preserve"> </v>
      </c>
      <c r="L162" s="23">
        <f t="shared" ca="1" si="3"/>
        <v>0</v>
      </c>
      <c r="N162" s="17"/>
      <c r="O162" s="17">
        <f t="shared" ca="1" si="4"/>
        <v>0</v>
      </c>
      <c r="P162" s="17">
        <f t="shared" ca="1" si="5"/>
        <v>0</v>
      </c>
      <c r="Q162" s="17">
        <f t="shared" ca="1" si="6"/>
        <v>0</v>
      </c>
      <c r="R162" s="17">
        <f t="shared" ca="1" si="7"/>
        <v>0</v>
      </c>
      <c r="S162" s="17"/>
      <c r="T162" s="24">
        <f t="shared" ca="1" si="8"/>
        <v>0</v>
      </c>
      <c r="U162" s="17"/>
    </row>
    <row r="163" spans="1:21" ht="19.5" customHeight="1" x14ac:dyDescent="0.25">
      <c r="A163" s="7">
        <f>'PAINEL MÊS'!A165</f>
        <v>0</v>
      </c>
      <c r="B163" s="7">
        <f>'PAINEL MÊS'!B165</f>
        <v>0</v>
      </c>
      <c r="C163" s="20">
        <f>'PAINEL MÊS'!Q165</f>
        <v>0</v>
      </c>
      <c r="D163" s="21">
        <f>'PAINEL MÊS'!R165</f>
        <v>0</v>
      </c>
      <c r="E163" s="20">
        <f t="shared" ca="1" si="11"/>
        <v>0</v>
      </c>
      <c r="F163" s="52"/>
      <c r="G163" s="53">
        <f ca="1">VLOOKUP(B163,Base!$Q$40:$AD$600,14,0)/4.34</f>
        <v>0</v>
      </c>
      <c r="H163" s="54"/>
      <c r="I163" s="20" t="str">
        <f t="shared" ca="1" si="0"/>
        <v xml:space="preserve"> </v>
      </c>
      <c r="J163" s="22" t="str">
        <f t="shared" ca="1" si="1"/>
        <v xml:space="preserve"> </v>
      </c>
      <c r="K163" s="22" t="str">
        <f t="shared" ca="1" si="2"/>
        <v xml:space="preserve"> </v>
      </c>
      <c r="L163" s="23">
        <f t="shared" ca="1" si="3"/>
        <v>0</v>
      </c>
      <c r="N163" s="17"/>
      <c r="O163" s="17">
        <f t="shared" ca="1" si="4"/>
        <v>0</v>
      </c>
      <c r="P163" s="17">
        <f t="shared" ca="1" si="5"/>
        <v>0</v>
      </c>
      <c r="Q163" s="17">
        <f t="shared" ca="1" si="6"/>
        <v>0</v>
      </c>
      <c r="R163" s="17">
        <f t="shared" ca="1" si="7"/>
        <v>0</v>
      </c>
      <c r="S163" s="17"/>
      <c r="T163" s="24">
        <f t="shared" ca="1" si="8"/>
        <v>0</v>
      </c>
      <c r="U163" s="17"/>
    </row>
    <row r="164" spans="1:21" ht="19.5" customHeight="1" x14ac:dyDescent="0.25">
      <c r="A164" s="7">
        <f>'PAINEL MÊS'!A166</f>
        <v>0</v>
      </c>
      <c r="B164" s="7">
        <f>'PAINEL MÊS'!B166</f>
        <v>0</v>
      </c>
      <c r="C164" s="20">
        <f>'PAINEL MÊS'!Q166</f>
        <v>0</v>
      </c>
      <c r="D164" s="21">
        <f>'PAINEL MÊS'!R166</f>
        <v>0</v>
      </c>
      <c r="E164" s="20">
        <f t="shared" ca="1" si="11"/>
        <v>0</v>
      </c>
      <c r="F164" s="52"/>
      <c r="G164" s="53">
        <f ca="1">VLOOKUP(B164,Base!$Q$40:$AD$600,14,0)/4.34</f>
        <v>0</v>
      </c>
      <c r="H164" s="54"/>
      <c r="I164" s="20" t="str">
        <f t="shared" ca="1" si="0"/>
        <v xml:space="preserve"> </v>
      </c>
      <c r="J164" s="22" t="str">
        <f t="shared" ca="1" si="1"/>
        <v xml:space="preserve"> </v>
      </c>
      <c r="K164" s="22" t="str">
        <f t="shared" ca="1" si="2"/>
        <v xml:space="preserve"> </v>
      </c>
      <c r="L164" s="23">
        <f t="shared" ca="1" si="3"/>
        <v>0</v>
      </c>
      <c r="N164" s="17"/>
      <c r="O164" s="17">
        <f t="shared" ca="1" si="4"/>
        <v>0</v>
      </c>
      <c r="P164" s="17">
        <f t="shared" ca="1" si="5"/>
        <v>0</v>
      </c>
      <c r="Q164" s="17">
        <f t="shared" ca="1" si="6"/>
        <v>0</v>
      </c>
      <c r="R164" s="17">
        <f t="shared" ca="1" si="7"/>
        <v>0</v>
      </c>
      <c r="S164" s="17"/>
      <c r="T164" s="24">
        <f t="shared" ca="1" si="8"/>
        <v>0</v>
      </c>
      <c r="U164" s="17"/>
    </row>
    <row r="165" spans="1:21" ht="19.5" customHeight="1" x14ac:dyDescent="0.25">
      <c r="A165" s="7">
        <f>'PAINEL MÊS'!A167</f>
        <v>0</v>
      </c>
      <c r="B165" s="7">
        <f>'PAINEL MÊS'!B167</f>
        <v>0</v>
      </c>
      <c r="C165" s="20">
        <f>'PAINEL MÊS'!Q167</f>
        <v>0</v>
      </c>
      <c r="D165" s="21">
        <f>'PAINEL MÊS'!R167</f>
        <v>0</v>
      </c>
      <c r="E165" s="20">
        <f t="shared" ca="1" si="11"/>
        <v>0</v>
      </c>
      <c r="F165" s="52"/>
      <c r="G165" s="53">
        <f ca="1">VLOOKUP(B165,Base!$Q$40:$AD$600,14,0)/4.34</f>
        <v>0</v>
      </c>
      <c r="H165" s="54"/>
      <c r="I165" s="20" t="str">
        <f t="shared" ca="1" si="0"/>
        <v xml:space="preserve"> </v>
      </c>
      <c r="J165" s="22" t="str">
        <f t="shared" ca="1" si="1"/>
        <v xml:space="preserve"> </v>
      </c>
      <c r="K165" s="22" t="str">
        <f t="shared" ca="1" si="2"/>
        <v xml:space="preserve"> </v>
      </c>
      <c r="L165" s="23">
        <f t="shared" ca="1" si="3"/>
        <v>0</v>
      </c>
      <c r="N165" s="17"/>
      <c r="O165" s="17">
        <f t="shared" ca="1" si="4"/>
        <v>0</v>
      </c>
      <c r="P165" s="17">
        <f t="shared" ca="1" si="5"/>
        <v>0</v>
      </c>
      <c r="Q165" s="17">
        <f t="shared" ca="1" si="6"/>
        <v>0</v>
      </c>
      <c r="R165" s="17">
        <f t="shared" ca="1" si="7"/>
        <v>0</v>
      </c>
      <c r="S165" s="17"/>
      <c r="T165" s="24">
        <f t="shared" ca="1" si="8"/>
        <v>0</v>
      </c>
      <c r="U165" s="17"/>
    </row>
    <row r="166" spans="1:21" ht="19.5" customHeight="1" x14ac:dyDescent="0.25">
      <c r="A166" s="7">
        <f>'PAINEL MÊS'!A168</f>
        <v>0</v>
      </c>
      <c r="B166" s="7">
        <f>'PAINEL MÊS'!B168</f>
        <v>0</v>
      </c>
      <c r="C166" s="20">
        <f>'PAINEL MÊS'!Q168</f>
        <v>0</v>
      </c>
      <c r="D166" s="21">
        <f>'PAINEL MÊS'!R168</f>
        <v>0</v>
      </c>
      <c r="E166" s="20">
        <f t="shared" ca="1" si="11"/>
        <v>0</v>
      </c>
      <c r="F166" s="52"/>
      <c r="G166" s="53">
        <f ca="1">VLOOKUP(B166,Base!$Q$40:$AD$600,14,0)/4.34</f>
        <v>0</v>
      </c>
      <c r="H166" s="54"/>
      <c r="I166" s="20" t="str">
        <f t="shared" ca="1" si="0"/>
        <v xml:space="preserve"> </v>
      </c>
      <c r="J166" s="22" t="str">
        <f t="shared" ca="1" si="1"/>
        <v xml:space="preserve"> </v>
      </c>
      <c r="K166" s="22" t="str">
        <f t="shared" ca="1" si="2"/>
        <v xml:space="preserve"> </v>
      </c>
      <c r="L166" s="23">
        <f t="shared" ca="1" si="3"/>
        <v>0</v>
      </c>
      <c r="N166" s="17"/>
      <c r="O166" s="17">
        <f t="shared" ca="1" si="4"/>
        <v>0</v>
      </c>
      <c r="P166" s="17">
        <f t="shared" ca="1" si="5"/>
        <v>0</v>
      </c>
      <c r="Q166" s="17">
        <f t="shared" ca="1" si="6"/>
        <v>0</v>
      </c>
      <c r="R166" s="17">
        <f t="shared" ca="1" si="7"/>
        <v>0</v>
      </c>
      <c r="S166" s="17"/>
      <c r="T166" s="24">
        <f t="shared" ca="1" si="8"/>
        <v>0</v>
      </c>
      <c r="U166" s="17"/>
    </row>
    <row r="167" spans="1:21" ht="19.5" customHeight="1" x14ac:dyDescent="0.25">
      <c r="A167" s="7">
        <f>'PAINEL MÊS'!A169</f>
        <v>0</v>
      </c>
      <c r="B167" s="7">
        <f>'PAINEL MÊS'!B169</f>
        <v>0</v>
      </c>
      <c r="C167" s="20">
        <f>'PAINEL MÊS'!Q169</f>
        <v>0</v>
      </c>
      <c r="D167" s="21">
        <f>'PAINEL MÊS'!R169</f>
        <v>0</v>
      </c>
      <c r="E167" s="20">
        <f t="shared" ca="1" si="11"/>
        <v>0</v>
      </c>
      <c r="F167" s="52"/>
      <c r="G167" s="53">
        <f ca="1">VLOOKUP(B167,Base!$Q$40:$AD$600,14,0)/4.34</f>
        <v>0</v>
      </c>
      <c r="H167" s="54"/>
      <c r="I167" s="20" t="str">
        <f t="shared" ca="1" si="0"/>
        <v xml:space="preserve"> </v>
      </c>
      <c r="J167" s="22" t="str">
        <f t="shared" ca="1" si="1"/>
        <v xml:space="preserve"> </v>
      </c>
      <c r="K167" s="22" t="str">
        <f t="shared" ca="1" si="2"/>
        <v xml:space="preserve"> </v>
      </c>
      <c r="L167" s="23">
        <f t="shared" ca="1" si="3"/>
        <v>0</v>
      </c>
      <c r="N167" s="17"/>
      <c r="O167" s="17">
        <f t="shared" ca="1" si="4"/>
        <v>0</v>
      </c>
      <c r="P167" s="17">
        <f t="shared" ca="1" si="5"/>
        <v>0</v>
      </c>
      <c r="Q167" s="17">
        <f t="shared" ca="1" si="6"/>
        <v>0</v>
      </c>
      <c r="R167" s="17">
        <f t="shared" ca="1" si="7"/>
        <v>0</v>
      </c>
      <c r="S167" s="17"/>
      <c r="T167" s="24">
        <f t="shared" ca="1" si="8"/>
        <v>0</v>
      </c>
      <c r="U167" s="17"/>
    </row>
    <row r="168" spans="1:21" ht="19.5" customHeight="1" x14ac:dyDescent="0.25">
      <c r="A168" s="7">
        <f>'PAINEL MÊS'!A170</f>
        <v>0</v>
      </c>
      <c r="B168" s="7">
        <f>'PAINEL MÊS'!B170</f>
        <v>0</v>
      </c>
      <c r="C168" s="20">
        <f>'PAINEL MÊS'!Q170</f>
        <v>0</v>
      </c>
      <c r="D168" s="21">
        <f>'PAINEL MÊS'!R170</f>
        <v>0</v>
      </c>
      <c r="E168" s="20">
        <f t="shared" ca="1" si="11"/>
        <v>0</v>
      </c>
      <c r="F168" s="52"/>
      <c r="G168" s="53">
        <f ca="1">VLOOKUP(B168,Base!$Q$40:$AD$600,14,0)/4.34</f>
        <v>0</v>
      </c>
      <c r="H168" s="54"/>
      <c r="I168" s="20" t="str">
        <f t="shared" ca="1" si="0"/>
        <v xml:space="preserve"> </v>
      </c>
      <c r="J168" s="22" t="str">
        <f t="shared" ca="1" si="1"/>
        <v xml:space="preserve"> </v>
      </c>
      <c r="K168" s="22" t="str">
        <f t="shared" ca="1" si="2"/>
        <v xml:space="preserve"> </v>
      </c>
      <c r="L168" s="23">
        <f t="shared" ca="1" si="3"/>
        <v>0</v>
      </c>
      <c r="N168" s="17"/>
      <c r="O168" s="17">
        <f t="shared" ca="1" si="4"/>
        <v>0</v>
      </c>
      <c r="P168" s="17">
        <f t="shared" ca="1" si="5"/>
        <v>0</v>
      </c>
      <c r="Q168" s="17">
        <f t="shared" ca="1" si="6"/>
        <v>0</v>
      </c>
      <c r="R168" s="17">
        <f t="shared" ca="1" si="7"/>
        <v>0</v>
      </c>
      <c r="S168" s="17"/>
      <c r="T168" s="24">
        <f t="shared" ca="1" si="8"/>
        <v>0</v>
      </c>
      <c r="U168" s="17"/>
    </row>
    <row r="169" spans="1:21" ht="19.5" customHeight="1" x14ac:dyDescent="0.25">
      <c r="A169" s="7">
        <f>'PAINEL MÊS'!A171</f>
        <v>0</v>
      </c>
      <c r="B169" s="7">
        <f>'PAINEL MÊS'!B171</f>
        <v>0</v>
      </c>
      <c r="C169" s="20">
        <f>'PAINEL MÊS'!Q171</f>
        <v>0</v>
      </c>
      <c r="D169" s="21">
        <f>'PAINEL MÊS'!R171</f>
        <v>0</v>
      </c>
      <c r="E169" s="20">
        <f t="shared" ca="1" si="11"/>
        <v>0</v>
      </c>
      <c r="F169" s="52"/>
      <c r="G169" s="53">
        <f ca="1">VLOOKUP(B169,Base!$Q$40:$AD$600,14,0)/4.34</f>
        <v>0</v>
      </c>
      <c r="H169" s="54"/>
      <c r="I169" s="20" t="str">
        <f t="shared" ca="1" si="0"/>
        <v xml:space="preserve"> </v>
      </c>
      <c r="J169" s="22" t="str">
        <f t="shared" ca="1" si="1"/>
        <v xml:space="preserve"> </v>
      </c>
      <c r="K169" s="22" t="str">
        <f t="shared" ca="1" si="2"/>
        <v xml:space="preserve"> </v>
      </c>
      <c r="L169" s="23">
        <f t="shared" ca="1" si="3"/>
        <v>0</v>
      </c>
      <c r="N169" s="17"/>
      <c r="O169" s="17">
        <f t="shared" ca="1" si="4"/>
        <v>0</v>
      </c>
      <c r="P169" s="17">
        <f t="shared" ca="1" si="5"/>
        <v>0</v>
      </c>
      <c r="Q169" s="17">
        <f t="shared" ca="1" si="6"/>
        <v>0</v>
      </c>
      <c r="R169" s="17">
        <f t="shared" ca="1" si="7"/>
        <v>0</v>
      </c>
      <c r="S169" s="17"/>
      <c r="T169" s="24">
        <f t="shared" ca="1" si="8"/>
        <v>0</v>
      </c>
      <c r="U169" s="17"/>
    </row>
    <row r="170" spans="1:21" ht="19.5" customHeight="1" x14ac:dyDescent="0.25">
      <c r="A170" s="7">
        <f>'PAINEL MÊS'!A172</f>
        <v>0</v>
      </c>
      <c r="B170" s="7">
        <f>'PAINEL MÊS'!B172</f>
        <v>0</v>
      </c>
      <c r="C170" s="20">
        <f>'PAINEL MÊS'!Q172</f>
        <v>0</v>
      </c>
      <c r="D170" s="21">
        <f>'PAINEL MÊS'!R172</f>
        <v>0</v>
      </c>
      <c r="E170" s="20">
        <f t="shared" ca="1" si="11"/>
        <v>0</v>
      </c>
      <c r="F170" s="52"/>
      <c r="G170" s="53">
        <f ca="1">VLOOKUP(B170,Base!$Q$40:$AD$600,14,0)/4.34</f>
        <v>0</v>
      </c>
      <c r="H170" s="54"/>
      <c r="I170" s="20" t="str">
        <f t="shared" ca="1" si="0"/>
        <v xml:space="preserve"> </v>
      </c>
      <c r="J170" s="22" t="str">
        <f t="shared" ca="1" si="1"/>
        <v xml:space="preserve"> </v>
      </c>
      <c r="K170" s="22" t="str">
        <f t="shared" ca="1" si="2"/>
        <v xml:space="preserve"> </v>
      </c>
      <c r="L170" s="23">
        <f t="shared" ca="1" si="3"/>
        <v>0</v>
      </c>
      <c r="N170" s="17"/>
      <c r="O170" s="17">
        <f t="shared" ca="1" si="4"/>
        <v>0</v>
      </c>
      <c r="P170" s="17">
        <f t="shared" ca="1" si="5"/>
        <v>0</v>
      </c>
      <c r="Q170" s="17">
        <f t="shared" ca="1" si="6"/>
        <v>0</v>
      </c>
      <c r="R170" s="17">
        <f t="shared" ca="1" si="7"/>
        <v>0</v>
      </c>
      <c r="S170" s="17"/>
      <c r="T170" s="24">
        <f t="shared" ca="1" si="8"/>
        <v>0</v>
      </c>
      <c r="U170" s="17"/>
    </row>
    <row r="171" spans="1:21" ht="19.5" customHeight="1" x14ac:dyDescent="0.25">
      <c r="A171" s="7">
        <f>'PAINEL MÊS'!A173</f>
        <v>0</v>
      </c>
      <c r="B171" s="7">
        <f>'PAINEL MÊS'!B173</f>
        <v>0</v>
      </c>
      <c r="C171" s="20">
        <f>'PAINEL MÊS'!Q173</f>
        <v>0</v>
      </c>
      <c r="D171" s="21">
        <f>'PAINEL MÊS'!R173</f>
        <v>0</v>
      </c>
      <c r="E171" s="20">
        <f t="shared" ca="1" si="11"/>
        <v>0</v>
      </c>
      <c r="F171" s="52"/>
      <c r="G171" s="53">
        <f ca="1">VLOOKUP(B171,Base!$Q$40:$AD$600,14,0)/4.34</f>
        <v>0</v>
      </c>
      <c r="H171" s="54"/>
      <c r="I171" s="20" t="str">
        <f t="shared" ca="1" si="0"/>
        <v xml:space="preserve"> </v>
      </c>
      <c r="J171" s="22" t="str">
        <f t="shared" ca="1" si="1"/>
        <v xml:space="preserve"> </v>
      </c>
      <c r="K171" s="22" t="str">
        <f t="shared" ca="1" si="2"/>
        <v xml:space="preserve"> </v>
      </c>
      <c r="L171" s="23">
        <f t="shared" ca="1" si="3"/>
        <v>0</v>
      </c>
      <c r="N171" s="17"/>
      <c r="O171" s="17">
        <f t="shared" ca="1" si="4"/>
        <v>0</v>
      </c>
      <c r="P171" s="17">
        <f t="shared" ca="1" si="5"/>
        <v>0</v>
      </c>
      <c r="Q171" s="17">
        <f t="shared" ca="1" si="6"/>
        <v>0</v>
      </c>
      <c r="R171" s="17">
        <f t="shared" ca="1" si="7"/>
        <v>0</v>
      </c>
      <c r="S171" s="17"/>
      <c r="T171" s="24">
        <f t="shared" ca="1" si="8"/>
        <v>0</v>
      </c>
      <c r="U171" s="17"/>
    </row>
    <row r="172" spans="1:21" ht="19.5" customHeight="1" x14ac:dyDescent="0.25">
      <c r="A172" s="7">
        <f>'PAINEL MÊS'!A174</f>
        <v>0</v>
      </c>
      <c r="B172" s="7">
        <f>'PAINEL MÊS'!B174</f>
        <v>0</v>
      </c>
      <c r="C172" s="20">
        <f>'PAINEL MÊS'!Q174</f>
        <v>0</v>
      </c>
      <c r="D172" s="21">
        <f>'PAINEL MÊS'!R174</f>
        <v>0</v>
      </c>
      <c r="E172" s="20">
        <f t="shared" ca="1" si="11"/>
        <v>0</v>
      </c>
      <c r="F172" s="52"/>
      <c r="G172" s="53">
        <f ca="1">VLOOKUP(B172,Base!$Q$40:$AD$600,14,0)/4.34</f>
        <v>0</v>
      </c>
      <c r="H172" s="54"/>
      <c r="I172" s="20" t="str">
        <f t="shared" ca="1" si="0"/>
        <v xml:space="preserve"> </v>
      </c>
      <c r="J172" s="22" t="str">
        <f t="shared" ca="1" si="1"/>
        <v xml:space="preserve"> </v>
      </c>
      <c r="K172" s="22" t="str">
        <f t="shared" ca="1" si="2"/>
        <v xml:space="preserve"> </v>
      </c>
      <c r="L172" s="23">
        <f t="shared" ca="1" si="3"/>
        <v>0</v>
      </c>
      <c r="N172" s="17"/>
      <c r="O172" s="17">
        <f t="shared" ca="1" si="4"/>
        <v>0</v>
      </c>
      <c r="P172" s="17">
        <f t="shared" ca="1" si="5"/>
        <v>0</v>
      </c>
      <c r="Q172" s="17">
        <f t="shared" ca="1" si="6"/>
        <v>0</v>
      </c>
      <c r="R172" s="17">
        <f t="shared" ca="1" si="7"/>
        <v>0</v>
      </c>
      <c r="S172" s="17"/>
      <c r="T172" s="24">
        <f t="shared" ca="1" si="8"/>
        <v>0</v>
      </c>
      <c r="U172" s="17"/>
    </row>
    <row r="173" spans="1:21" ht="19.5" customHeight="1" x14ac:dyDescent="0.25">
      <c r="A173" s="7">
        <f>'PAINEL MÊS'!A175</f>
        <v>0</v>
      </c>
      <c r="B173" s="7">
        <f>'PAINEL MÊS'!B175</f>
        <v>0</v>
      </c>
      <c r="C173" s="20">
        <f>'PAINEL MÊS'!Q175</f>
        <v>0</v>
      </c>
      <c r="D173" s="21">
        <f>'PAINEL MÊS'!R175</f>
        <v>0</v>
      </c>
      <c r="E173" s="20">
        <f t="shared" ca="1" si="11"/>
        <v>0</v>
      </c>
      <c r="F173" s="52"/>
      <c r="G173" s="53">
        <f ca="1">VLOOKUP(B173,Base!$Q$40:$AD$600,14,0)/4.34</f>
        <v>0</v>
      </c>
      <c r="H173" s="54"/>
      <c r="I173" s="20" t="str">
        <f t="shared" ca="1" si="0"/>
        <v xml:space="preserve"> </v>
      </c>
      <c r="J173" s="22" t="str">
        <f t="shared" ca="1" si="1"/>
        <v xml:space="preserve"> </v>
      </c>
      <c r="K173" s="22" t="str">
        <f t="shared" ca="1" si="2"/>
        <v xml:space="preserve"> </v>
      </c>
      <c r="L173" s="23">
        <f t="shared" ca="1" si="3"/>
        <v>0</v>
      </c>
      <c r="N173" s="17"/>
      <c r="O173" s="17">
        <f t="shared" ca="1" si="4"/>
        <v>0</v>
      </c>
      <c r="P173" s="17">
        <f t="shared" ca="1" si="5"/>
        <v>0</v>
      </c>
      <c r="Q173" s="17">
        <f t="shared" ca="1" si="6"/>
        <v>0</v>
      </c>
      <c r="R173" s="17">
        <f t="shared" ca="1" si="7"/>
        <v>0</v>
      </c>
      <c r="S173" s="17"/>
      <c r="T173" s="24">
        <f t="shared" ca="1" si="8"/>
        <v>0</v>
      </c>
      <c r="U173" s="17"/>
    </row>
    <row r="174" spans="1:21" ht="19.5" customHeight="1" x14ac:dyDescent="0.25">
      <c r="A174" s="7">
        <f>'PAINEL MÊS'!A176</f>
        <v>0</v>
      </c>
      <c r="B174" s="7">
        <f>'PAINEL MÊS'!B176</f>
        <v>0</v>
      </c>
      <c r="C174" s="20">
        <f>'PAINEL MÊS'!Q176</f>
        <v>0</v>
      </c>
      <c r="D174" s="21">
        <f>'PAINEL MÊS'!R176</f>
        <v>0</v>
      </c>
      <c r="E174" s="20">
        <f t="shared" ca="1" si="11"/>
        <v>0</v>
      </c>
      <c r="F174" s="52"/>
      <c r="G174" s="53">
        <f ca="1">VLOOKUP(B174,Base!$Q$40:$AD$600,14,0)/4.34</f>
        <v>0</v>
      </c>
      <c r="H174" s="54"/>
      <c r="I174" s="20" t="str">
        <f t="shared" ca="1" si="0"/>
        <v xml:space="preserve"> </v>
      </c>
      <c r="J174" s="22" t="str">
        <f t="shared" ca="1" si="1"/>
        <v xml:space="preserve"> </v>
      </c>
      <c r="K174" s="22" t="str">
        <f t="shared" ca="1" si="2"/>
        <v xml:space="preserve"> </v>
      </c>
      <c r="L174" s="23">
        <f t="shared" ca="1" si="3"/>
        <v>0</v>
      </c>
      <c r="N174" s="17"/>
      <c r="O174" s="17">
        <f t="shared" ca="1" si="4"/>
        <v>0</v>
      </c>
      <c r="P174" s="17">
        <f t="shared" ca="1" si="5"/>
        <v>0</v>
      </c>
      <c r="Q174" s="17">
        <f t="shared" ca="1" si="6"/>
        <v>0</v>
      </c>
      <c r="R174" s="17">
        <f t="shared" ca="1" si="7"/>
        <v>0</v>
      </c>
      <c r="S174" s="17"/>
      <c r="T174" s="24">
        <f t="shared" ca="1" si="8"/>
        <v>0</v>
      </c>
      <c r="U174" s="17"/>
    </row>
    <row r="175" spans="1:21" ht="19.5" customHeight="1" x14ac:dyDescent="0.25">
      <c r="A175" s="7">
        <f>'PAINEL MÊS'!A177</f>
        <v>0</v>
      </c>
      <c r="B175" s="7">
        <f>'PAINEL MÊS'!B177</f>
        <v>0</v>
      </c>
      <c r="C175" s="20">
        <f>'PAINEL MÊS'!Q177</f>
        <v>0</v>
      </c>
      <c r="D175" s="21">
        <f>'PAINEL MÊS'!R177</f>
        <v>0</v>
      </c>
      <c r="E175" s="20">
        <f t="shared" ca="1" si="11"/>
        <v>0</v>
      </c>
      <c r="F175" s="52"/>
      <c r="G175" s="53">
        <f ca="1">VLOOKUP(B175,Base!$Q$40:$AD$600,14,0)/4.34</f>
        <v>0</v>
      </c>
      <c r="H175" s="54"/>
      <c r="I175" s="20" t="str">
        <f t="shared" ca="1" si="0"/>
        <v xml:space="preserve"> </v>
      </c>
      <c r="J175" s="22" t="str">
        <f t="shared" ca="1" si="1"/>
        <v xml:space="preserve"> </v>
      </c>
      <c r="K175" s="22" t="str">
        <f t="shared" ca="1" si="2"/>
        <v xml:space="preserve"> </v>
      </c>
      <c r="L175" s="23">
        <f t="shared" ca="1" si="3"/>
        <v>0</v>
      </c>
      <c r="N175" s="17"/>
      <c r="O175" s="17">
        <f t="shared" ca="1" si="4"/>
        <v>0</v>
      </c>
      <c r="P175" s="17">
        <f t="shared" ca="1" si="5"/>
        <v>0</v>
      </c>
      <c r="Q175" s="17">
        <f t="shared" ca="1" si="6"/>
        <v>0</v>
      </c>
      <c r="R175" s="17">
        <f t="shared" ca="1" si="7"/>
        <v>0</v>
      </c>
      <c r="S175" s="17"/>
      <c r="T175" s="24">
        <f t="shared" ca="1" si="8"/>
        <v>0</v>
      </c>
      <c r="U175" s="17"/>
    </row>
    <row r="176" spans="1:21" ht="19.5" customHeight="1" x14ac:dyDescent="0.25">
      <c r="A176" s="7">
        <f>'PAINEL MÊS'!A178</f>
        <v>0</v>
      </c>
      <c r="B176" s="7">
        <f>'PAINEL MÊS'!B178</f>
        <v>0</v>
      </c>
      <c r="C176" s="20">
        <f>'PAINEL MÊS'!Q178</f>
        <v>0</v>
      </c>
      <c r="D176" s="21">
        <f>'PAINEL MÊS'!R178</f>
        <v>0</v>
      </c>
      <c r="E176" s="20">
        <f t="shared" ca="1" si="11"/>
        <v>0</v>
      </c>
      <c r="F176" s="52"/>
      <c r="G176" s="53">
        <f ca="1">VLOOKUP(B176,Base!$Q$40:$AD$600,14,0)/4.34</f>
        <v>0</v>
      </c>
      <c r="H176" s="54"/>
      <c r="I176" s="20" t="str">
        <f t="shared" ca="1" si="0"/>
        <v xml:space="preserve"> </v>
      </c>
      <c r="J176" s="22" t="str">
        <f t="shared" ca="1" si="1"/>
        <v xml:space="preserve"> </v>
      </c>
      <c r="K176" s="22" t="str">
        <f t="shared" ca="1" si="2"/>
        <v xml:space="preserve"> </v>
      </c>
      <c r="L176" s="23">
        <f t="shared" ca="1" si="3"/>
        <v>0</v>
      </c>
      <c r="N176" s="17"/>
      <c r="O176" s="17">
        <f t="shared" ca="1" si="4"/>
        <v>0</v>
      </c>
      <c r="P176" s="17">
        <f t="shared" ca="1" si="5"/>
        <v>0</v>
      </c>
      <c r="Q176" s="17">
        <f t="shared" ca="1" si="6"/>
        <v>0</v>
      </c>
      <c r="R176" s="17">
        <f t="shared" ca="1" si="7"/>
        <v>0</v>
      </c>
      <c r="S176" s="17"/>
      <c r="T176" s="24">
        <f t="shared" ca="1" si="8"/>
        <v>0</v>
      </c>
      <c r="U176" s="17"/>
    </row>
    <row r="177" spans="1:21" ht="19.5" customHeight="1" x14ac:dyDescent="0.25">
      <c r="A177" s="7">
        <f>'PAINEL MÊS'!A179</f>
        <v>0</v>
      </c>
      <c r="B177" s="7">
        <f>'PAINEL MÊS'!B179</f>
        <v>0</v>
      </c>
      <c r="C177" s="20">
        <f>'PAINEL MÊS'!Q179</f>
        <v>0</v>
      </c>
      <c r="D177" s="21">
        <f>'PAINEL MÊS'!R179</f>
        <v>0</v>
      </c>
      <c r="E177" s="20">
        <f t="shared" ca="1" si="11"/>
        <v>0</v>
      </c>
      <c r="F177" s="52"/>
      <c r="G177" s="53">
        <f ca="1">VLOOKUP(B177,Base!$Q$40:$AD$600,14,0)/4.34</f>
        <v>0</v>
      </c>
      <c r="H177" s="54"/>
      <c r="I177" s="20" t="str">
        <f t="shared" ca="1" si="0"/>
        <v xml:space="preserve"> </v>
      </c>
      <c r="J177" s="22" t="str">
        <f t="shared" ca="1" si="1"/>
        <v xml:space="preserve"> </v>
      </c>
      <c r="K177" s="22" t="str">
        <f t="shared" ca="1" si="2"/>
        <v xml:space="preserve"> </v>
      </c>
      <c r="L177" s="23">
        <f t="shared" ca="1" si="3"/>
        <v>0</v>
      </c>
      <c r="N177" s="17"/>
      <c r="O177" s="17">
        <f t="shared" ca="1" si="4"/>
        <v>0</v>
      </c>
      <c r="P177" s="17">
        <f t="shared" ca="1" si="5"/>
        <v>0</v>
      </c>
      <c r="Q177" s="17">
        <f t="shared" ca="1" si="6"/>
        <v>0</v>
      </c>
      <c r="R177" s="17">
        <f t="shared" ca="1" si="7"/>
        <v>0</v>
      </c>
      <c r="S177" s="17"/>
      <c r="T177" s="24">
        <f t="shared" ca="1" si="8"/>
        <v>0</v>
      </c>
      <c r="U177" s="17"/>
    </row>
    <row r="178" spans="1:21" ht="19.5" customHeight="1" x14ac:dyDescent="0.25">
      <c r="A178" s="7">
        <f>'PAINEL MÊS'!A180</f>
        <v>0</v>
      </c>
      <c r="B178" s="7">
        <f>'PAINEL MÊS'!B180</f>
        <v>0</v>
      </c>
      <c r="C178" s="20">
        <f>'PAINEL MÊS'!Q180</f>
        <v>0</v>
      </c>
      <c r="D178" s="21">
        <f>'PAINEL MÊS'!R180</f>
        <v>0</v>
      </c>
      <c r="E178" s="20">
        <f t="shared" ca="1" si="11"/>
        <v>0</v>
      </c>
      <c r="F178" s="52"/>
      <c r="G178" s="53">
        <f ca="1">VLOOKUP(B178,Base!$Q$40:$AD$600,14,0)/4.34</f>
        <v>0</v>
      </c>
      <c r="H178" s="54"/>
      <c r="I178" s="20" t="str">
        <f t="shared" ca="1" si="0"/>
        <v xml:space="preserve"> </v>
      </c>
      <c r="J178" s="22" t="str">
        <f t="shared" ca="1" si="1"/>
        <v xml:space="preserve"> </v>
      </c>
      <c r="K178" s="22" t="str">
        <f t="shared" ca="1" si="2"/>
        <v xml:space="preserve"> </v>
      </c>
      <c r="L178" s="23">
        <f t="shared" ca="1" si="3"/>
        <v>0</v>
      </c>
      <c r="N178" s="17"/>
      <c r="O178" s="17">
        <f t="shared" ca="1" si="4"/>
        <v>0</v>
      </c>
      <c r="P178" s="17">
        <f t="shared" ca="1" si="5"/>
        <v>0</v>
      </c>
      <c r="Q178" s="17">
        <f t="shared" ca="1" si="6"/>
        <v>0</v>
      </c>
      <c r="R178" s="17">
        <f t="shared" ca="1" si="7"/>
        <v>0</v>
      </c>
      <c r="S178" s="17"/>
      <c r="T178" s="24">
        <f t="shared" ca="1" si="8"/>
        <v>0</v>
      </c>
      <c r="U178" s="17"/>
    </row>
    <row r="179" spans="1:21" ht="19.5" customHeight="1" x14ac:dyDescent="0.25">
      <c r="A179" s="7">
        <f>'PAINEL MÊS'!A181</f>
        <v>0</v>
      </c>
      <c r="B179" s="7">
        <f>'PAINEL MÊS'!B181</f>
        <v>0</v>
      </c>
      <c r="C179" s="20">
        <f>'PAINEL MÊS'!Q181</f>
        <v>0</v>
      </c>
      <c r="D179" s="21">
        <f>'PAINEL MÊS'!R181</f>
        <v>0</v>
      </c>
      <c r="E179" s="20">
        <f t="shared" ca="1" si="11"/>
        <v>0</v>
      </c>
      <c r="F179" s="52"/>
      <c r="G179" s="53">
        <f ca="1">VLOOKUP(B179,Base!$Q$40:$AD$600,14,0)/4.34</f>
        <v>0</v>
      </c>
      <c r="H179" s="54"/>
      <c r="I179" s="20" t="str">
        <f t="shared" ca="1" si="0"/>
        <v xml:space="preserve"> </v>
      </c>
      <c r="J179" s="22" t="str">
        <f t="shared" ca="1" si="1"/>
        <v xml:space="preserve"> </v>
      </c>
      <c r="K179" s="22" t="str">
        <f t="shared" ca="1" si="2"/>
        <v xml:space="preserve"> </v>
      </c>
      <c r="L179" s="23">
        <f t="shared" ca="1" si="3"/>
        <v>0</v>
      </c>
      <c r="N179" s="17"/>
      <c r="O179" s="17">
        <f t="shared" ca="1" si="4"/>
        <v>0</v>
      </c>
      <c r="P179" s="17">
        <f t="shared" ca="1" si="5"/>
        <v>0</v>
      </c>
      <c r="Q179" s="17">
        <f t="shared" ca="1" si="6"/>
        <v>0</v>
      </c>
      <c r="R179" s="17">
        <f t="shared" ca="1" si="7"/>
        <v>0</v>
      </c>
      <c r="S179" s="17"/>
      <c r="T179" s="24">
        <f t="shared" ca="1" si="8"/>
        <v>0</v>
      </c>
      <c r="U179" s="17"/>
    </row>
    <row r="180" spans="1:21" ht="19.5" customHeight="1" x14ac:dyDescent="0.25">
      <c r="A180" s="7">
        <f>'PAINEL MÊS'!A182</f>
        <v>0</v>
      </c>
      <c r="B180" s="7">
        <f>'PAINEL MÊS'!B182</f>
        <v>0</v>
      </c>
      <c r="C180" s="20">
        <f>'PAINEL MÊS'!Q182</f>
        <v>0</v>
      </c>
      <c r="D180" s="21">
        <f>'PAINEL MÊS'!R182</f>
        <v>0</v>
      </c>
      <c r="E180" s="20">
        <f t="shared" ca="1" si="11"/>
        <v>0</v>
      </c>
      <c r="F180" s="52"/>
      <c r="G180" s="53">
        <f ca="1">VLOOKUP(B180,Base!$Q$40:$AD$600,14,0)/4.34</f>
        <v>0</v>
      </c>
      <c r="H180" s="54"/>
      <c r="I180" s="20" t="str">
        <f t="shared" ca="1" si="0"/>
        <v xml:space="preserve"> </v>
      </c>
      <c r="J180" s="22" t="str">
        <f t="shared" ca="1" si="1"/>
        <v xml:space="preserve"> </v>
      </c>
      <c r="K180" s="22" t="str">
        <f t="shared" ca="1" si="2"/>
        <v xml:space="preserve"> </v>
      </c>
      <c r="L180" s="23">
        <f t="shared" ca="1" si="3"/>
        <v>0</v>
      </c>
      <c r="N180" s="17"/>
      <c r="O180" s="17">
        <f t="shared" ca="1" si="4"/>
        <v>0</v>
      </c>
      <c r="P180" s="17">
        <f t="shared" ca="1" si="5"/>
        <v>0</v>
      </c>
      <c r="Q180" s="17">
        <f t="shared" ca="1" si="6"/>
        <v>0</v>
      </c>
      <c r="R180" s="17">
        <f t="shared" ca="1" si="7"/>
        <v>0</v>
      </c>
      <c r="S180" s="17"/>
      <c r="T180" s="24">
        <f t="shared" ca="1" si="8"/>
        <v>0</v>
      </c>
      <c r="U180" s="17"/>
    </row>
    <row r="181" spans="1:21" ht="19.5" customHeight="1" x14ac:dyDescent="0.25">
      <c r="A181" s="7">
        <f>'PAINEL MÊS'!A183</f>
        <v>0</v>
      </c>
      <c r="B181" s="7">
        <f>'PAINEL MÊS'!B183</f>
        <v>0</v>
      </c>
      <c r="C181" s="20">
        <f>'PAINEL MÊS'!Q183</f>
        <v>0</v>
      </c>
      <c r="D181" s="21">
        <f>'PAINEL MÊS'!R183</f>
        <v>0</v>
      </c>
      <c r="E181" s="20">
        <f t="shared" ca="1" si="11"/>
        <v>0</v>
      </c>
      <c r="F181" s="52"/>
      <c r="G181" s="53">
        <f ca="1">VLOOKUP(B181,Base!$Q$40:$AD$600,14,0)/4.34</f>
        <v>0</v>
      </c>
      <c r="H181" s="54"/>
      <c r="I181" s="20" t="str">
        <f t="shared" ca="1" si="0"/>
        <v xml:space="preserve"> </v>
      </c>
      <c r="J181" s="22" t="str">
        <f t="shared" ca="1" si="1"/>
        <v xml:space="preserve"> </v>
      </c>
      <c r="K181" s="22" t="str">
        <f t="shared" ca="1" si="2"/>
        <v xml:space="preserve"> </v>
      </c>
      <c r="L181" s="23">
        <f t="shared" ca="1" si="3"/>
        <v>0</v>
      </c>
      <c r="N181" s="17"/>
      <c r="O181" s="17">
        <f t="shared" ca="1" si="4"/>
        <v>0</v>
      </c>
      <c r="P181" s="17">
        <f t="shared" ca="1" si="5"/>
        <v>0</v>
      </c>
      <c r="Q181" s="17">
        <f t="shared" ca="1" si="6"/>
        <v>0</v>
      </c>
      <c r="R181" s="17">
        <f t="shared" ca="1" si="7"/>
        <v>0</v>
      </c>
      <c r="S181" s="17"/>
      <c r="T181" s="24">
        <f t="shared" ca="1" si="8"/>
        <v>0</v>
      </c>
      <c r="U181" s="17"/>
    </row>
    <row r="182" spans="1:21" ht="19.5" customHeight="1" x14ac:dyDescent="0.25">
      <c r="A182" s="7">
        <f>'PAINEL MÊS'!A184</f>
        <v>0</v>
      </c>
      <c r="B182" s="7">
        <f>'PAINEL MÊS'!B184</f>
        <v>0</v>
      </c>
      <c r="C182" s="20">
        <f>'PAINEL MÊS'!Q184</f>
        <v>0</v>
      </c>
      <c r="D182" s="21">
        <f>'PAINEL MÊS'!R184</f>
        <v>0</v>
      </c>
      <c r="E182" s="20">
        <f t="shared" ca="1" si="11"/>
        <v>0</v>
      </c>
      <c r="F182" s="52"/>
      <c r="G182" s="53">
        <f ca="1">VLOOKUP(B182,Base!$Q$40:$AD$600,14,0)/4.34</f>
        <v>0</v>
      </c>
      <c r="H182" s="54"/>
      <c r="I182" s="20" t="str">
        <f t="shared" ca="1" si="0"/>
        <v xml:space="preserve"> </v>
      </c>
      <c r="J182" s="22" t="str">
        <f t="shared" ca="1" si="1"/>
        <v xml:space="preserve"> </v>
      </c>
      <c r="K182" s="22" t="str">
        <f t="shared" ca="1" si="2"/>
        <v xml:space="preserve"> </v>
      </c>
      <c r="L182" s="23">
        <f t="shared" ca="1" si="3"/>
        <v>0</v>
      </c>
      <c r="N182" s="17"/>
      <c r="O182" s="17">
        <f t="shared" ca="1" si="4"/>
        <v>0</v>
      </c>
      <c r="P182" s="17">
        <f t="shared" ca="1" si="5"/>
        <v>0</v>
      </c>
      <c r="Q182" s="17">
        <f t="shared" ca="1" si="6"/>
        <v>0</v>
      </c>
      <c r="R182" s="17">
        <f t="shared" ca="1" si="7"/>
        <v>0</v>
      </c>
      <c r="S182" s="17"/>
      <c r="T182" s="24">
        <f t="shared" ca="1" si="8"/>
        <v>0</v>
      </c>
      <c r="U182" s="17"/>
    </row>
    <row r="183" spans="1:21" ht="19.5" customHeight="1" x14ac:dyDescent="0.25">
      <c r="A183" s="7">
        <f>'PAINEL MÊS'!A185</f>
        <v>0</v>
      </c>
      <c r="B183" s="7">
        <f>'PAINEL MÊS'!B185</f>
        <v>0</v>
      </c>
      <c r="C183" s="20">
        <f>'PAINEL MÊS'!Q185</f>
        <v>0</v>
      </c>
      <c r="D183" s="21">
        <f>'PAINEL MÊS'!R185</f>
        <v>0</v>
      </c>
      <c r="E183" s="20">
        <f t="shared" ca="1" si="11"/>
        <v>0</v>
      </c>
      <c r="F183" s="52"/>
      <c r="G183" s="53">
        <f ca="1">VLOOKUP(B183,Base!$Q$40:$AD$600,14,0)/4.34</f>
        <v>0</v>
      </c>
      <c r="H183" s="54"/>
      <c r="I183" s="20" t="str">
        <f t="shared" ca="1" si="0"/>
        <v xml:space="preserve"> </v>
      </c>
      <c r="J183" s="22" t="str">
        <f t="shared" ca="1" si="1"/>
        <v xml:space="preserve"> </v>
      </c>
      <c r="K183" s="22" t="str">
        <f t="shared" ca="1" si="2"/>
        <v xml:space="preserve"> </v>
      </c>
      <c r="L183" s="23">
        <f t="shared" ca="1" si="3"/>
        <v>0</v>
      </c>
      <c r="N183" s="17"/>
      <c r="O183" s="17">
        <f t="shared" ca="1" si="4"/>
        <v>0</v>
      </c>
      <c r="P183" s="17">
        <f t="shared" ca="1" si="5"/>
        <v>0</v>
      </c>
      <c r="Q183" s="17">
        <f t="shared" ca="1" si="6"/>
        <v>0</v>
      </c>
      <c r="R183" s="17">
        <f t="shared" ca="1" si="7"/>
        <v>0</v>
      </c>
      <c r="S183" s="17"/>
      <c r="T183" s="24">
        <f t="shared" ca="1" si="8"/>
        <v>0</v>
      </c>
      <c r="U183" s="17"/>
    </row>
    <row r="184" spans="1:21" ht="19.5" customHeight="1" x14ac:dyDescent="0.25">
      <c r="A184" s="7">
        <f>'PAINEL MÊS'!A186</f>
        <v>0</v>
      </c>
      <c r="B184" s="7">
        <f>'PAINEL MÊS'!B186</f>
        <v>0</v>
      </c>
      <c r="C184" s="20">
        <f>'PAINEL MÊS'!Q186</f>
        <v>0</v>
      </c>
      <c r="D184" s="21">
        <f>'PAINEL MÊS'!R186</f>
        <v>0</v>
      </c>
      <c r="E184" s="20">
        <f t="shared" ca="1" si="11"/>
        <v>0</v>
      </c>
      <c r="F184" s="52"/>
      <c r="G184" s="53">
        <f ca="1">VLOOKUP(B184,Base!$Q$40:$AD$600,14,0)/4.34</f>
        <v>0</v>
      </c>
      <c r="H184" s="54"/>
      <c r="I184" s="20" t="str">
        <f t="shared" ca="1" si="0"/>
        <v xml:space="preserve"> </v>
      </c>
      <c r="J184" s="22" t="str">
        <f t="shared" ca="1" si="1"/>
        <v xml:space="preserve"> </v>
      </c>
      <c r="K184" s="22" t="str">
        <f t="shared" ca="1" si="2"/>
        <v xml:space="preserve"> </v>
      </c>
      <c r="L184" s="23">
        <f t="shared" ca="1" si="3"/>
        <v>0</v>
      </c>
      <c r="N184" s="17"/>
      <c r="O184" s="17">
        <f t="shared" ca="1" si="4"/>
        <v>0</v>
      </c>
      <c r="P184" s="17">
        <f t="shared" ca="1" si="5"/>
        <v>0</v>
      </c>
      <c r="Q184" s="17">
        <f t="shared" ca="1" si="6"/>
        <v>0</v>
      </c>
      <c r="R184" s="17">
        <f t="shared" ca="1" si="7"/>
        <v>0</v>
      </c>
      <c r="S184" s="17"/>
      <c r="T184" s="24">
        <f t="shared" ca="1" si="8"/>
        <v>0</v>
      </c>
      <c r="U184" s="17"/>
    </row>
    <row r="185" spans="1:21" ht="19.5" customHeight="1" x14ac:dyDescent="0.25">
      <c r="A185" s="7">
        <f>'PAINEL MÊS'!A187</f>
        <v>0</v>
      </c>
      <c r="B185" s="7">
        <f>'PAINEL MÊS'!B187</f>
        <v>0</v>
      </c>
      <c r="C185" s="20">
        <f>'PAINEL MÊS'!Q187</f>
        <v>0</v>
      </c>
      <c r="D185" s="21">
        <f>'PAINEL MÊS'!R187</f>
        <v>0</v>
      </c>
      <c r="E185" s="20">
        <f t="shared" ca="1" si="11"/>
        <v>0</v>
      </c>
      <c r="F185" s="52"/>
      <c r="G185" s="53">
        <f ca="1">VLOOKUP(B185,Base!$Q$40:$AD$600,14,0)/4.34</f>
        <v>0</v>
      </c>
      <c r="H185" s="54"/>
      <c r="I185" s="20" t="str">
        <f t="shared" ca="1" si="0"/>
        <v xml:space="preserve"> </v>
      </c>
      <c r="J185" s="22" t="str">
        <f t="shared" ca="1" si="1"/>
        <v xml:space="preserve"> </v>
      </c>
      <c r="K185" s="22" t="str">
        <f t="shared" ca="1" si="2"/>
        <v xml:space="preserve"> </v>
      </c>
      <c r="L185" s="23">
        <f t="shared" ca="1" si="3"/>
        <v>0</v>
      </c>
      <c r="N185" s="17"/>
      <c r="O185" s="17">
        <f t="shared" ca="1" si="4"/>
        <v>0</v>
      </c>
      <c r="P185" s="17">
        <f t="shared" ca="1" si="5"/>
        <v>0</v>
      </c>
      <c r="Q185" s="17">
        <f t="shared" ca="1" si="6"/>
        <v>0</v>
      </c>
      <c r="R185" s="17">
        <f t="shared" ca="1" si="7"/>
        <v>0</v>
      </c>
      <c r="S185" s="17"/>
      <c r="T185" s="24">
        <f t="shared" ca="1" si="8"/>
        <v>0</v>
      </c>
      <c r="U185" s="17"/>
    </row>
    <row r="186" spans="1:21" ht="19.5" customHeight="1" x14ac:dyDescent="0.25">
      <c r="A186" s="7">
        <f>'PAINEL MÊS'!A188</f>
        <v>0</v>
      </c>
      <c r="B186" s="7">
        <f>'PAINEL MÊS'!B188</f>
        <v>0</v>
      </c>
      <c r="C186" s="20">
        <f>'PAINEL MÊS'!Q188</f>
        <v>0</v>
      </c>
      <c r="D186" s="21">
        <f>'PAINEL MÊS'!R188</f>
        <v>0</v>
      </c>
      <c r="E186" s="20">
        <f t="shared" ca="1" si="11"/>
        <v>0</v>
      </c>
      <c r="F186" s="52"/>
      <c r="G186" s="53">
        <f ca="1">VLOOKUP(B186,Base!$Q$40:$AD$600,14,0)/4.34</f>
        <v>0</v>
      </c>
      <c r="H186" s="54"/>
      <c r="I186" s="20" t="str">
        <f t="shared" ca="1" si="0"/>
        <v xml:space="preserve"> </v>
      </c>
      <c r="J186" s="22" t="str">
        <f t="shared" ca="1" si="1"/>
        <v xml:space="preserve"> </v>
      </c>
      <c r="K186" s="22" t="str">
        <f t="shared" ca="1" si="2"/>
        <v xml:space="preserve"> </v>
      </c>
      <c r="L186" s="23">
        <f t="shared" ca="1" si="3"/>
        <v>0</v>
      </c>
      <c r="N186" s="17"/>
      <c r="O186" s="17">
        <f t="shared" ca="1" si="4"/>
        <v>0</v>
      </c>
      <c r="P186" s="17">
        <f t="shared" ca="1" si="5"/>
        <v>0</v>
      </c>
      <c r="Q186" s="17">
        <f t="shared" ca="1" si="6"/>
        <v>0</v>
      </c>
      <c r="R186" s="17">
        <f t="shared" ca="1" si="7"/>
        <v>0</v>
      </c>
      <c r="S186" s="17"/>
      <c r="T186" s="24">
        <f t="shared" ca="1" si="8"/>
        <v>0</v>
      </c>
      <c r="U186" s="17"/>
    </row>
    <row r="187" spans="1:21" ht="19.5" customHeight="1" x14ac:dyDescent="0.25">
      <c r="A187" s="7">
        <f>'PAINEL MÊS'!A189</f>
        <v>0</v>
      </c>
      <c r="B187" s="7">
        <f>'PAINEL MÊS'!B189</f>
        <v>0</v>
      </c>
      <c r="C187" s="20">
        <f>'PAINEL MÊS'!Q189</f>
        <v>0</v>
      </c>
      <c r="D187" s="21">
        <f>'PAINEL MÊS'!R189</f>
        <v>0</v>
      </c>
      <c r="E187" s="20">
        <f t="shared" ca="1" si="11"/>
        <v>0</v>
      </c>
      <c r="F187" s="52"/>
      <c r="G187" s="53">
        <f ca="1">VLOOKUP(B187,Base!$Q$40:$AD$600,14,0)/4.34</f>
        <v>0</v>
      </c>
      <c r="H187" s="54"/>
      <c r="I187" s="20" t="str">
        <f t="shared" ca="1" si="0"/>
        <v xml:space="preserve"> </v>
      </c>
      <c r="J187" s="22" t="str">
        <f t="shared" ca="1" si="1"/>
        <v xml:space="preserve"> </v>
      </c>
      <c r="K187" s="22" t="str">
        <f t="shared" ca="1" si="2"/>
        <v xml:space="preserve"> </v>
      </c>
      <c r="L187" s="23">
        <f t="shared" ca="1" si="3"/>
        <v>0</v>
      </c>
      <c r="N187" s="17"/>
      <c r="O187" s="17">
        <f t="shared" ca="1" si="4"/>
        <v>0</v>
      </c>
      <c r="P187" s="17">
        <f t="shared" ca="1" si="5"/>
        <v>0</v>
      </c>
      <c r="Q187" s="17">
        <f t="shared" ca="1" si="6"/>
        <v>0</v>
      </c>
      <c r="R187" s="17">
        <f t="shared" ca="1" si="7"/>
        <v>0</v>
      </c>
      <c r="S187" s="17"/>
      <c r="T187" s="24">
        <f t="shared" ca="1" si="8"/>
        <v>0</v>
      </c>
      <c r="U187" s="17"/>
    </row>
    <row r="188" spans="1:21" ht="19.5" customHeight="1" x14ac:dyDescent="0.25">
      <c r="A188" s="7">
        <f>'PAINEL MÊS'!A190</f>
        <v>0</v>
      </c>
      <c r="B188" s="7">
        <f>'PAINEL MÊS'!B190</f>
        <v>0</v>
      </c>
      <c r="C188" s="20">
        <f>'PAINEL MÊS'!Q190</f>
        <v>0</v>
      </c>
      <c r="D188" s="21">
        <f>'PAINEL MÊS'!R190</f>
        <v>0</v>
      </c>
      <c r="E188" s="20">
        <f t="shared" ca="1" si="11"/>
        <v>0</v>
      </c>
      <c r="F188" s="52"/>
      <c r="G188" s="53">
        <f ca="1">VLOOKUP(B188,Base!$Q$40:$AD$600,14,0)/4.34</f>
        <v>0</v>
      </c>
      <c r="H188" s="54"/>
      <c r="I188" s="20" t="str">
        <f t="shared" ca="1" si="0"/>
        <v xml:space="preserve"> </v>
      </c>
      <c r="J188" s="22" t="str">
        <f t="shared" ca="1" si="1"/>
        <v xml:space="preserve"> </v>
      </c>
      <c r="K188" s="22" t="str">
        <f t="shared" ca="1" si="2"/>
        <v xml:space="preserve"> </v>
      </c>
      <c r="L188" s="23">
        <f t="shared" ca="1" si="3"/>
        <v>0</v>
      </c>
      <c r="N188" s="17"/>
      <c r="O188" s="17">
        <f t="shared" ca="1" si="4"/>
        <v>0</v>
      </c>
      <c r="P188" s="17">
        <f t="shared" ca="1" si="5"/>
        <v>0</v>
      </c>
      <c r="Q188" s="17">
        <f t="shared" ca="1" si="6"/>
        <v>0</v>
      </c>
      <c r="R188" s="17">
        <f t="shared" ca="1" si="7"/>
        <v>0</v>
      </c>
      <c r="S188" s="17"/>
      <c r="T188" s="24">
        <f t="shared" ca="1" si="8"/>
        <v>0</v>
      </c>
      <c r="U188" s="17"/>
    </row>
    <row r="189" spans="1:21" ht="19.5" customHeight="1" x14ac:dyDescent="0.25">
      <c r="A189" s="7">
        <f>'PAINEL MÊS'!A191</f>
        <v>0</v>
      </c>
      <c r="B189" s="7">
        <f>'PAINEL MÊS'!B191</f>
        <v>0</v>
      </c>
      <c r="C189" s="20">
        <f>'PAINEL MÊS'!Q191</f>
        <v>0</v>
      </c>
      <c r="D189" s="21">
        <f>'PAINEL MÊS'!R191</f>
        <v>0</v>
      </c>
      <c r="E189" s="20">
        <f t="shared" ca="1" si="11"/>
        <v>0</v>
      </c>
      <c r="F189" s="52"/>
      <c r="G189" s="53">
        <f ca="1">VLOOKUP(B189,Base!$Q$40:$AD$600,14,0)/4.34</f>
        <v>0</v>
      </c>
      <c r="H189" s="54"/>
      <c r="I189" s="20" t="str">
        <f t="shared" ca="1" si="0"/>
        <v xml:space="preserve"> </v>
      </c>
      <c r="J189" s="22" t="str">
        <f t="shared" ca="1" si="1"/>
        <v xml:space="preserve"> </v>
      </c>
      <c r="K189" s="22" t="str">
        <f t="shared" ca="1" si="2"/>
        <v xml:space="preserve"> </v>
      </c>
      <c r="L189" s="23">
        <f t="shared" ca="1" si="3"/>
        <v>0</v>
      </c>
      <c r="N189" s="17"/>
      <c r="O189" s="17">
        <f t="shared" ca="1" si="4"/>
        <v>0</v>
      </c>
      <c r="P189" s="17">
        <f t="shared" ca="1" si="5"/>
        <v>0</v>
      </c>
      <c r="Q189" s="17">
        <f t="shared" ca="1" si="6"/>
        <v>0</v>
      </c>
      <c r="R189" s="17">
        <f t="shared" ca="1" si="7"/>
        <v>0</v>
      </c>
      <c r="S189" s="17"/>
      <c r="T189" s="24">
        <f t="shared" ca="1" si="8"/>
        <v>0</v>
      </c>
      <c r="U189" s="17"/>
    </row>
    <row r="190" spans="1:21" ht="19.5" customHeight="1" x14ac:dyDescent="0.25">
      <c r="A190" s="7">
        <f>'PAINEL MÊS'!A192</f>
        <v>0</v>
      </c>
      <c r="B190" s="7">
        <f>'PAINEL MÊS'!B192</f>
        <v>0</v>
      </c>
      <c r="C190" s="20">
        <f>'PAINEL MÊS'!Q192</f>
        <v>0</v>
      </c>
      <c r="D190" s="21">
        <f>'PAINEL MÊS'!R192</f>
        <v>0</v>
      </c>
      <c r="E190" s="20">
        <f t="shared" ca="1" si="11"/>
        <v>0</v>
      </c>
      <c r="F190" s="52"/>
      <c r="G190" s="53">
        <f ca="1">VLOOKUP(B190,Base!$Q$40:$AD$600,14,0)/4.34</f>
        <v>0</v>
      </c>
      <c r="H190" s="54"/>
      <c r="I190" s="20" t="str">
        <f t="shared" ca="1" si="0"/>
        <v xml:space="preserve"> </v>
      </c>
      <c r="J190" s="22" t="str">
        <f t="shared" ca="1" si="1"/>
        <v xml:space="preserve"> </v>
      </c>
      <c r="K190" s="22" t="str">
        <f t="shared" ca="1" si="2"/>
        <v xml:space="preserve"> </v>
      </c>
      <c r="L190" s="23">
        <f t="shared" ca="1" si="3"/>
        <v>0</v>
      </c>
      <c r="N190" s="17"/>
      <c r="O190" s="17">
        <f t="shared" ca="1" si="4"/>
        <v>0</v>
      </c>
      <c r="P190" s="17">
        <f t="shared" ca="1" si="5"/>
        <v>0</v>
      </c>
      <c r="Q190" s="17">
        <f t="shared" ca="1" si="6"/>
        <v>0</v>
      </c>
      <c r="R190" s="17">
        <f t="shared" ca="1" si="7"/>
        <v>0</v>
      </c>
      <c r="S190" s="17"/>
      <c r="T190" s="24">
        <f t="shared" ca="1" si="8"/>
        <v>0</v>
      </c>
      <c r="U190" s="17"/>
    </row>
    <row r="191" spans="1:21" ht="19.5" customHeight="1" x14ac:dyDescent="0.25">
      <c r="A191" s="7">
        <f>'PAINEL MÊS'!A193</f>
        <v>0</v>
      </c>
      <c r="B191" s="7">
        <f>'PAINEL MÊS'!B193</f>
        <v>0</v>
      </c>
      <c r="C191" s="20">
        <f>'PAINEL MÊS'!Q193</f>
        <v>0</v>
      </c>
      <c r="D191" s="21">
        <f>'PAINEL MÊS'!R193</f>
        <v>0</v>
      </c>
      <c r="E191" s="20">
        <f t="shared" ca="1" si="11"/>
        <v>0</v>
      </c>
      <c r="F191" s="52"/>
      <c r="G191" s="53">
        <f ca="1">VLOOKUP(B191,Base!$Q$40:$AD$600,14,0)/4.34</f>
        <v>0</v>
      </c>
      <c r="H191" s="54"/>
      <c r="I191" s="20" t="str">
        <f t="shared" ca="1" si="0"/>
        <v xml:space="preserve"> </v>
      </c>
      <c r="J191" s="22" t="str">
        <f t="shared" ca="1" si="1"/>
        <v xml:space="preserve"> </v>
      </c>
      <c r="K191" s="22" t="str">
        <f t="shared" ca="1" si="2"/>
        <v xml:space="preserve"> </v>
      </c>
      <c r="L191" s="23">
        <f t="shared" ca="1" si="3"/>
        <v>0</v>
      </c>
      <c r="N191" s="17"/>
      <c r="O191" s="17">
        <f t="shared" ca="1" si="4"/>
        <v>0</v>
      </c>
      <c r="P191" s="17">
        <f t="shared" ca="1" si="5"/>
        <v>0</v>
      </c>
      <c r="Q191" s="17">
        <f t="shared" ca="1" si="6"/>
        <v>0</v>
      </c>
      <c r="R191" s="17">
        <f t="shared" ca="1" si="7"/>
        <v>0</v>
      </c>
      <c r="S191" s="17"/>
      <c r="T191" s="24">
        <f t="shared" ca="1" si="8"/>
        <v>0</v>
      </c>
      <c r="U191" s="17"/>
    </row>
    <row r="192" spans="1:21" ht="19.5" customHeight="1" x14ac:dyDescent="0.25">
      <c r="A192" s="7">
        <f>'PAINEL MÊS'!A194</f>
        <v>0</v>
      </c>
      <c r="B192" s="7">
        <f>'PAINEL MÊS'!B194</f>
        <v>0</v>
      </c>
      <c r="C192" s="20">
        <f>'PAINEL MÊS'!Q194</f>
        <v>0</v>
      </c>
      <c r="D192" s="21">
        <f>'PAINEL MÊS'!R194</f>
        <v>0</v>
      </c>
      <c r="E192" s="20">
        <f t="shared" ca="1" si="11"/>
        <v>0</v>
      </c>
      <c r="F192" s="52"/>
      <c r="G192" s="53">
        <f ca="1">VLOOKUP(B192,Base!$Q$40:$AD$600,14,0)/4.34</f>
        <v>0</v>
      </c>
      <c r="H192" s="54"/>
      <c r="I192" s="20" t="str">
        <f t="shared" ca="1" si="0"/>
        <v xml:space="preserve"> </v>
      </c>
      <c r="J192" s="22" t="str">
        <f t="shared" ca="1" si="1"/>
        <v xml:space="preserve"> </v>
      </c>
      <c r="K192" s="22" t="str">
        <f t="shared" ca="1" si="2"/>
        <v xml:space="preserve"> </v>
      </c>
      <c r="L192" s="23">
        <f t="shared" ca="1" si="3"/>
        <v>0</v>
      </c>
      <c r="N192" s="17"/>
      <c r="O192" s="17">
        <f t="shared" ca="1" si="4"/>
        <v>0</v>
      </c>
      <c r="P192" s="17">
        <f t="shared" ca="1" si="5"/>
        <v>0</v>
      </c>
      <c r="Q192" s="17">
        <f t="shared" ca="1" si="6"/>
        <v>0</v>
      </c>
      <c r="R192" s="17">
        <f t="shared" ca="1" si="7"/>
        <v>0</v>
      </c>
      <c r="S192" s="17"/>
      <c r="T192" s="24">
        <f t="shared" ca="1" si="8"/>
        <v>0</v>
      </c>
      <c r="U192" s="17"/>
    </row>
    <row r="193" spans="1:21" ht="19.5" customHeight="1" x14ac:dyDescent="0.25">
      <c r="A193" s="7">
        <f>'PAINEL MÊS'!A195</f>
        <v>0</v>
      </c>
      <c r="B193" s="7">
        <f>'PAINEL MÊS'!B195</f>
        <v>0</v>
      </c>
      <c r="C193" s="20">
        <f>'PAINEL MÊS'!Q195</f>
        <v>0</v>
      </c>
      <c r="D193" s="21">
        <f>'PAINEL MÊS'!R195</f>
        <v>0</v>
      </c>
      <c r="E193" s="20">
        <f t="shared" ca="1" si="11"/>
        <v>0</v>
      </c>
      <c r="F193" s="52"/>
      <c r="G193" s="53">
        <f ca="1">VLOOKUP(B193,Base!$Q$40:$AD$600,14,0)/4.34</f>
        <v>0</v>
      </c>
      <c r="H193" s="54"/>
      <c r="I193" s="20" t="str">
        <f t="shared" ca="1" si="0"/>
        <v xml:space="preserve"> </v>
      </c>
      <c r="J193" s="22" t="str">
        <f t="shared" ca="1" si="1"/>
        <v xml:space="preserve"> </v>
      </c>
      <c r="K193" s="22" t="str">
        <f t="shared" ca="1" si="2"/>
        <v xml:space="preserve"> </v>
      </c>
      <c r="L193" s="23">
        <f t="shared" ca="1" si="3"/>
        <v>0</v>
      </c>
      <c r="N193" s="17"/>
      <c r="O193" s="17">
        <f t="shared" ca="1" si="4"/>
        <v>0</v>
      </c>
      <c r="P193" s="17">
        <f t="shared" ca="1" si="5"/>
        <v>0</v>
      </c>
      <c r="Q193" s="17">
        <f t="shared" ca="1" si="6"/>
        <v>0</v>
      </c>
      <c r="R193" s="17">
        <f t="shared" ca="1" si="7"/>
        <v>0</v>
      </c>
      <c r="S193" s="17"/>
      <c r="T193" s="24">
        <f t="shared" ca="1" si="8"/>
        <v>0</v>
      </c>
      <c r="U193" s="17"/>
    </row>
    <row r="194" spans="1:21" ht="19.5" customHeight="1" x14ac:dyDescent="0.25">
      <c r="A194" s="7">
        <f>'PAINEL MÊS'!A196</f>
        <v>0</v>
      </c>
      <c r="B194" s="7">
        <f>'PAINEL MÊS'!B196</f>
        <v>0</v>
      </c>
      <c r="C194" s="20">
        <f>'PAINEL MÊS'!Q196</f>
        <v>0</v>
      </c>
      <c r="D194" s="21">
        <f>'PAINEL MÊS'!R196</f>
        <v>0</v>
      </c>
      <c r="E194" s="20">
        <f t="shared" ca="1" si="11"/>
        <v>0</v>
      </c>
      <c r="F194" s="52"/>
      <c r="G194" s="53">
        <f ca="1">VLOOKUP(B194,Base!$Q$40:$AD$600,14,0)/4.34</f>
        <v>0</v>
      </c>
      <c r="H194" s="54"/>
      <c r="I194" s="20" t="str">
        <f t="shared" ca="1" si="0"/>
        <v xml:space="preserve"> </v>
      </c>
      <c r="J194" s="22" t="str">
        <f t="shared" ca="1" si="1"/>
        <v xml:space="preserve"> </v>
      </c>
      <c r="K194" s="22" t="str">
        <f t="shared" ca="1" si="2"/>
        <v xml:space="preserve"> </v>
      </c>
      <c r="L194" s="23">
        <f t="shared" ca="1" si="3"/>
        <v>0</v>
      </c>
      <c r="N194" s="17"/>
      <c r="O194" s="17">
        <f t="shared" ca="1" si="4"/>
        <v>0</v>
      </c>
      <c r="P194" s="17">
        <f t="shared" ca="1" si="5"/>
        <v>0</v>
      </c>
      <c r="Q194" s="17">
        <f t="shared" ca="1" si="6"/>
        <v>0</v>
      </c>
      <c r="R194" s="17">
        <f t="shared" ca="1" si="7"/>
        <v>0</v>
      </c>
      <c r="S194" s="17"/>
      <c r="T194" s="24">
        <f t="shared" ca="1" si="8"/>
        <v>0</v>
      </c>
      <c r="U194" s="17"/>
    </row>
    <row r="195" spans="1:21" ht="19.5" customHeight="1" x14ac:dyDescent="0.25">
      <c r="A195" s="7">
        <f>'PAINEL MÊS'!A197</f>
        <v>0</v>
      </c>
      <c r="B195" s="7">
        <f>'PAINEL MÊS'!B197</f>
        <v>0</v>
      </c>
      <c r="C195" s="20">
        <f>'PAINEL MÊS'!Q197</f>
        <v>0</v>
      </c>
      <c r="D195" s="21">
        <f>'PAINEL MÊS'!R197</f>
        <v>0</v>
      </c>
      <c r="E195" s="20">
        <f t="shared" ref="E195:E258" ca="1" si="12">P195+(P195*F195)</f>
        <v>0</v>
      </c>
      <c r="F195" s="52"/>
      <c r="G195" s="53">
        <f ca="1">VLOOKUP(B195,Base!$Q$40:$AD$600,14,0)/4.34</f>
        <v>0</v>
      </c>
      <c r="H195" s="54"/>
      <c r="I195" s="20" t="str">
        <f t="shared" ca="1" si="0"/>
        <v xml:space="preserve"> </v>
      </c>
      <c r="J195" s="22" t="str">
        <f t="shared" ca="1" si="1"/>
        <v xml:space="preserve"> </v>
      </c>
      <c r="K195" s="22" t="str">
        <f t="shared" ca="1" si="2"/>
        <v xml:space="preserve"> </v>
      </c>
      <c r="L195" s="23">
        <f t="shared" ca="1" si="3"/>
        <v>0</v>
      </c>
      <c r="N195" s="17"/>
      <c r="O195" s="17">
        <f t="shared" ca="1" si="4"/>
        <v>0</v>
      </c>
      <c r="P195" s="17">
        <f t="shared" ca="1" si="5"/>
        <v>0</v>
      </c>
      <c r="Q195" s="17">
        <f t="shared" ca="1" si="6"/>
        <v>0</v>
      </c>
      <c r="R195" s="17">
        <f t="shared" ca="1" si="7"/>
        <v>0</v>
      </c>
      <c r="S195" s="17"/>
      <c r="T195" s="24">
        <f t="shared" ca="1" si="8"/>
        <v>0</v>
      </c>
      <c r="U195" s="17"/>
    </row>
    <row r="196" spans="1:21" ht="19.5" customHeight="1" x14ac:dyDescent="0.25">
      <c r="A196" s="7">
        <f>'PAINEL MÊS'!A198</f>
        <v>0</v>
      </c>
      <c r="B196" s="7">
        <f>'PAINEL MÊS'!B198</f>
        <v>0</v>
      </c>
      <c r="C196" s="20">
        <f>'PAINEL MÊS'!Q198</f>
        <v>0</v>
      </c>
      <c r="D196" s="21">
        <f>'PAINEL MÊS'!R198</f>
        <v>0</v>
      </c>
      <c r="E196" s="20">
        <f t="shared" ca="1" si="12"/>
        <v>0</v>
      </c>
      <c r="F196" s="52"/>
      <c r="G196" s="53">
        <f ca="1">VLOOKUP(B196,Base!$Q$40:$AD$600,14,0)/4.34</f>
        <v>0</v>
      </c>
      <c r="H196" s="54"/>
      <c r="I196" s="20" t="str">
        <f t="shared" ca="1" si="0"/>
        <v xml:space="preserve"> </v>
      </c>
      <c r="J196" s="22" t="str">
        <f t="shared" ca="1" si="1"/>
        <v xml:space="preserve"> </v>
      </c>
      <c r="K196" s="22" t="str">
        <f t="shared" ca="1" si="2"/>
        <v xml:space="preserve"> </v>
      </c>
      <c r="L196" s="23">
        <f t="shared" ca="1" si="3"/>
        <v>0</v>
      </c>
      <c r="N196" s="17"/>
      <c r="O196" s="17">
        <f t="shared" ca="1" si="4"/>
        <v>0</v>
      </c>
      <c r="P196" s="17">
        <f t="shared" ca="1" si="5"/>
        <v>0</v>
      </c>
      <c r="Q196" s="17">
        <f t="shared" ca="1" si="6"/>
        <v>0</v>
      </c>
      <c r="R196" s="17">
        <f t="shared" ca="1" si="7"/>
        <v>0</v>
      </c>
      <c r="S196" s="17"/>
      <c r="T196" s="24">
        <f t="shared" ca="1" si="8"/>
        <v>0</v>
      </c>
      <c r="U196" s="17"/>
    </row>
    <row r="197" spans="1:21" ht="19.5" customHeight="1" x14ac:dyDescent="0.25">
      <c r="A197" s="7">
        <f>'PAINEL MÊS'!A199</f>
        <v>0</v>
      </c>
      <c r="B197" s="7">
        <f>'PAINEL MÊS'!B199</f>
        <v>0</v>
      </c>
      <c r="C197" s="20">
        <f>'PAINEL MÊS'!Q199</f>
        <v>0</v>
      </c>
      <c r="D197" s="21">
        <f>'PAINEL MÊS'!R199</f>
        <v>0</v>
      </c>
      <c r="E197" s="20">
        <f t="shared" ca="1" si="12"/>
        <v>0</v>
      </c>
      <c r="F197" s="52"/>
      <c r="G197" s="53">
        <f ca="1">VLOOKUP(B197,Base!$Q$40:$AD$600,14,0)/4.34</f>
        <v>0</v>
      </c>
      <c r="H197" s="54"/>
      <c r="I197" s="20" t="str">
        <f t="shared" ca="1" si="0"/>
        <v xml:space="preserve"> </v>
      </c>
      <c r="J197" s="22" t="str">
        <f t="shared" ca="1" si="1"/>
        <v xml:space="preserve"> </v>
      </c>
      <c r="K197" s="22" t="str">
        <f t="shared" ca="1" si="2"/>
        <v xml:space="preserve"> </v>
      </c>
      <c r="L197" s="23">
        <f t="shared" ca="1" si="3"/>
        <v>0</v>
      </c>
      <c r="N197" s="17"/>
      <c r="O197" s="17">
        <f t="shared" ca="1" si="4"/>
        <v>0</v>
      </c>
      <c r="P197" s="17">
        <f t="shared" ca="1" si="5"/>
        <v>0</v>
      </c>
      <c r="Q197" s="17">
        <f t="shared" ca="1" si="6"/>
        <v>0</v>
      </c>
      <c r="R197" s="17">
        <f t="shared" ca="1" si="7"/>
        <v>0</v>
      </c>
      <c r="S197" s="17"/>
      <c r="T197" s="24">
        <f t="shared" ca="1" si="8"/>
        <v>0</v>
      </c>
      <c r="U197" s="17"/>
    </row>
    <row r="198" spans="1:21" ht="19.5" customHeight="1" x14ac:dyDescent="0.25">
      <c r="A198" s="7">
        <f>'PAINEL MÊS'!A200</f>
        <v>0</v>
      </c>
      <c r="B198" s="7">
        <f>'PAINEL MÊS'!B200</f>
        <v>0</v>
      </c>
      <c r="C198" s="20">
        <f>'PAINEL MÊS'!Q200</f>
        <v>0</v>
      </c>
      <c r="D198" s="21">
        <f>'PAINEL MÊS'!R200</f>
        <v>0</v>
      </c>
      <c r="E198" s="20">
        <f t="shared" ca="1" si="12"/>
        <v>0</v>
      </c>
      <c r="F198" s="52"/>
      <c r="G198" s="53">
        <f ca="1">VLOOKUP(B198,Base!$Q$40:$AD$600,14,0)/4.34</f>
        <v>0</v>
      </c>
      <c r="H198" s="54"/>
      <c r="I198" s="20" t="str">
        <f t="shared" ca="1" si="0"/>
        <v xml:space="preserve"> </v>
      </c>
      <c r="J198" s="22" t="str">
        <f t="shared" ca="1" si="1"/>
        <v xml:space="preserve"> </v>
      </c>
      <c r="K198" s="22" t="str">
        <f t="shared" ca="1" si="2"/>
        <v xml:space="preserve"> </v>
      </c>
      <c r="L198" s="23">
        <f t="shared" ca="1" si="3"/>
        <v>0</v>
      </c>
      <c r="N198" s="17"/>
      <c r="O198" s="17">
        <f t="shared" ca="1" si="4"/>
        <v>0</v>
      </c>
      <c r="P198" s="17">
        <f t="shared" ca="1" si="5"/>
        <v>0</v>
      </c>
      <c r="Q198" s="17">
        <f t="shared" ca="1" si="6"/>
        <v>0</v>
      </c>
      <c r="R198" s="17">
        <f t="shared" ca="1" si="7"/>
        <v>0</v>
      </c>
      <c r="S198" s="17"/>
      <c r="T198" s="24">
        <f t="shared" ca="1" si="8"/>
        <v>0</v>
      </c>
      <c r="U198" s="17"/>
    </row>
    <row r="199" spans="1:21" ht="19.5" customHeight="1" x14ac:dyDescent="0.25">
      <c r="A199" s="7">
        <f>'PAINEL MÊS'!A201</f>
        <v>0</v>
      </c>
      <c r="B199" s="7">
        <f>'PAINEL MÊS'!B201</f>
        <v>0</v>
      </c>
      <c r="C199" s="20">
        <f>'PAINEL MÊS'!Q201</f>
        <v>0</v>
      </c>
      <c r="D199" s="21">
        <f>'PAINEL MÊS'!R201</f>
        <v>0</v>
      </c>
      <c r="E199" s="20">
        <f t="shared" ca="1" si="12"/>
        <v>0</v>
      </c>
      <c r="F199" s="52"/>
      <c r="G199" s="53">
        <f ca="1">VLOOKUP(B199,Base!$Q$40:$AD$600,14,0)/4.34</f>
        <v>0</v>
      </c>
      <c r="H199" s="54"/>
      <c r="I199" s="20" t="str">
        <f t="shared" ca="1" si="0"/>
        <v xml:space="preserve"> </v>
      </c>
      <c r="J199" s="22" t="str">
        <f t="shared" ca="1" si="1"/>
        <v xml:space="preserve"> </v>
      </c>
      <c r="K199" s="22" t="str">
        <f t="shared" ca="1" si="2"/>
        <v xml:space="preserve"> </v>
      </c>
      <c r="L199" s="23">
        <f t="shared" ca="1" si="3"/>
        <v>0</v>
      </c>
      <c r="N199" s="17"/>
      <c r="O199" s="17">
        <f t="shared" ca="1" si="4"/>
        <v>0</v>
      </c>
      <c r="P199" s="17">
        <f t="shared" ca="1" si="5"/>
        <v>0</v>
      </c>
      <c r="Q199" s="17">
        <f t="shared" ca="1" si="6"/>
        <v>0</v>
      </c>
      <c r="R199" s="17">
        <f t="shared" ca="1" si="7"/>
        <v>0</v>
      </c>
      <c r="S199" s="17"/>
      <c r="T199" s="24">
        <f t="shared" ca="1" si="8"/>
        <v>0</v>
      </c>
      <c r="U199" s="17"/>
    </row>
    <row r="200" spans="1:21" ht="19.5" customHeight="1" x14ac:dyDescent="0.25">
      <c r="A200" s="7">
        <f>'PAINEL MÊS'!A202</f>
        <v>0</v>
      </c>
      <c r="B200" s="7">
        <f>'PAINEL MÊS'!B202</f>
        <v>0</v>
      </c>
      <c r="C200" s="20">
        <f>'PAINEL MÊS'!Q202</f>
        <v>0</v>
      </c>
      <c r="D200" s="21">
        <f>'PAINEL MÊS'!R202</f>
        <v>0</v>
      </c>
      <c r="E200" s="20">
        <f t="shared" ca="1" si="12"/>
        <v>0</v>
      </c>
      <c r="F200" s="52"/>
      <c r="G200" s="53">
        <f ca="1">VLOOKUP(B200,Base!$Q$40:$AD$600,14,0)/4.34</f>
        <v>0</v>
      </c>
      <c r="H200" s="54"/>
      <c r="I200" s="20" t="str">
        <f t="shared" ca="1" si="0"/>
        <v xml:space="preserve"> </v>
      </c>
      <c r="J200" s="22" t="str">
        <f t="shared" ca="1" si="1"/>
        <v xml:space="preserve"> </v>
      </c>
      <c r="K200" s="22" t="str">
        <f t="shared" ca="1" si="2"/>
        <v xml:space="preserve"> </v>
      </c>
      <c r="L200" s="23">
        <f t="shared" ca="1" si="3"/>
        <v>0</v>
      </c>
      <c r="N200" s="17"/>
      <c r="O200" s="17">
        <f t="shared" ca="1" si="4"/>
        <v>0</v>
      </c>
      <c r="P200" s="17">
        <f t="shared" ca="1" si="5"/>
        <v>0</v>
      </c>
      <c r="Q200" s="17">
        <f t="shared" ca="1" si="6"/>
        <v>0</v>
      </c>
      <c r="R200" s="17">
        <f t="shared" ca="1" si="7"/>
        <v>0</v>
      </c>
      <c r="S200" s="17"/>
      <c r="T200" s="24">
        <f t="shared" ca="1" si="8"/>
        <v>0</v>
      </c>
      <c r="U200" s="17"/>
    </row>
    <row r="201" spans="1:21" ht="19.5" customHeight="1" x14ac:dyDescent="0.25">
      <c r="A201" s="7">
        <f>'PAINEL MÊS'!A203</f>
        <v>0</v>
      </c>
      <c r="B201" s="7">
        <f>'PAINEL MÊS'!B203</f>
        <v>0</v>
      </c>
      <c r="C201" s="20">
        <f>'PAINEL MÊS'!Q203</f>
        <v>0</v>
      </c>
      <c r="D201" s="21">
        <f>'PAINEL MÊS'!R203</f>
        <v>0</v>
      </c>
      <c r="E201" s="20">
        <f t="shared" ca="1" si="12"/>
        <v>0</v>
      </c>
      <c r="F201" s="52"/>
      <c r="G201" s="53">
        <f ca="1">VLOOKUP(B201,Base!$Q$40:$AD$600,14,0)/4.34</f>
        <v>0</v>
      </c>
      <c r="H201" s="54"/>
      <c r="I201" s="20" t="str">
        <f t="shared" ca="1" si="0"/>
        <v xml:space="preserve"> </v>
      </c>
      <c r="J201" s="22" t="str">
        <f t="shared" ca="1" si="1"/>
        <v xml:space="preserve"> </v>
      </c>
      <c r="K201" s="22" t="str">
        <f t="shared" ca="1" si="2"/>
        <v xml:space="preserve"> </v>
      </c>
      <c r="L201" s="23">
        <f t="shared" ca="1" si="3"/>
        <v>0</v>
      </c>
      <c r="N201" s="17"/>
      <c r="O201" s="17">
        <f t="shared" ca="1" si="4"/>
        <v>0</v>
      </c>
      <c r="P201" s="17">
        <f t="shared" ca="1" si="5"/>
        <v>0</v>
      </c>
      <c r="Q201" s="17">
        <f t="shared" ca="1" si="6"/>
        <v>0</v>
      </c>
      <c r="R201" s="17">
        <f t="shared" ca="1" si="7"/>
        <v>0</v>
      </c>
      <c r="S201" s="17"/>
      <c r="T201" s="24">
        <f t="shared" ca="1" si="8"/>
        <v>0</v>
      </c>
      <c r="U201" s="17"/>
    </row>
    <row r="202" spans="1:21" ht="19.5" customHeight="1" x14ac:dyDescent="0.25">
      <c r="A202" s="7">
        <f>'PAINEL MÊS'!A204</f>
        <v>0</v>
      </c>
      <c r="B202" s="7">
        <f>'PAINEL MÊS'!B204</f>
        <v>0</v>
      </c>
      <c r="C202" s="20">
        <f>'PAINEL MÊS'!Q204</f>
        <v>0</v>
      </c>
      <c r="D202" s="21">
        <f>'PAINEL MÊS'!R204</f>
        <v>0</v>
      </c>
      <c r="E202" s="20">
        <f t="shared" ca="1" si="12"/>
        <v>0</v>
      </c>
      <c r="F202" s="52"/>
      <c r="G202" s="53">
        <f ca="1">VLOOKUP(B202,Base!$Q$40:$AD$600,14,0)/4.34</f>
        <v>0</v>
      </c>
      <c r="H202" s="54"/>
      <c r="I202" s="20" t="str">
        <f t="shared" ca="1" si="0"/>
        <v xml:space="preserve"> </v>
      </c>
      <c r="J202" s="22" t="str">
        <f t="shared" ca="1" si="1"/>
        <v xml:space="preserve"> </v>
      </c>
      <c r="K202" s="22" t="str">
        <f t="shared" ca="1" si="2"/>
        <v xml:space="preserve"> </v>
      </c>
      <c r="L202" s="23">
        <f t="shared" ca="1" si="3"/>
        <v>0</v>
      </c>
      <c r="N202" s="17"/>
      <c r="O202" s="17">
        <f t="shared" ca="1" si="4"/>
        <v>0</v>
      </c>
      <c r="P202" s="17">
        <f t="shared" ca="1" si="5"/>
        <v>0</v>
      </c>
      <c r="Q202" s="17">
        <f t="shared" ca="1" si="6"/>
        <v>0</v>
      </c>
      <c r="R202" s="17">
        <f t="shared" ca="1" si="7"/>
        <v>0</v>
      </c>
      <c r="S202" s="17"/>
      <c r="T202" s="24">
        <f t="shared" ca="1" si="8"/>
        <v>0</v>
      </c>
      <c r="U202" s="17"/>
    </row>
    <row r="203" spans="1:21" ht="19.5" customHeight="1" x14ac:dyDescent="0.25">
      <c r="A203" s="7">
        <f>'PAINEL MÊS'!A205</f>
        <v>0</v>
      </c>
      <c r="B203" s="7">
        <f>'PAINEL MÊS'!B205</f>
        <v>0</v>
      </c>
      <c r="C203" s="20">
        <f>'PAINEL MÊS'!Q205</f>
        <v>0</v>
      </c>
      <c r="D203" s="21">
        <f>'PAINEL MÊS'!R205</f>
        <v>0</v>
      </c>
      <c r="E203" s="20">
        <f t="shared" ca="1" si="12"/>
        <v>0</v>
      </c>
      <c r="F203" s="52"/>
      <c r="G203" s="53">
        <f ca="1">VLOOKUP(B203,Base!$Q$40:$AD$600,14,0)/4.34</f>
        <v>0</v>
      </c>
      <c r="H203" s="54"/>
      <c r="I203" s="20" t="str">
        <f t="shared" ca="1" si="0"/>
        <v xml:space="preserve"> </v>
      </c>
      <c r="J203" s="22" t="str">
        <f t="shared" ca="1" si="1"/>
        <v xml:space="preserve"> </v>
      </c>
      <c r="K203" s="22" t="str">
        <f t="shared" ca="1" si="2"/>
        <v xml:space="preserve"> </v>
      </c>
      <c r="L203" s="23">
        <f t="shared" ca="1" si="3"/>
        <v>0</v>
      </c>
      <c r="N203" s="17"/>
      <c r="O203" s="17">
        <f t="shared" ca="1" si="4"/>
        <v>0</v>
      </c>
      <c r="P203" s="17">
        <f t="shared" ca="1" si="5"/>
        <v>0</v>
      </c>
      <c r="Q203" s="17">
        <f t="shared" ca="1" si="6"/>
        <v>0</v>
      </c>
      <c r="R203" s="17">
        <f t="shared" ca="1" si="7"/>
        <v>0</v>
      </c>
      <c r="S203" s="17"/>
      <c r="T203" s="24">
        <f t="shared" ca="1" si="8"/>
        <v>0</v>
      </c>
      <c r="U203" s="17"/>
    </row>
    <row r="204" spans="1:21" ht="19.5" customHeight="1" x14ac:dyDescent="0.25">
      <c r="A204" s="7">
        <f>'PAINEL MÊS'!A206</f>
        <v>0</v>
      </c>
      <c r="B204" s="7">
        <f>'PAINEL MÊS'!B206</f>
        <v>0</v>
      </c>
      <c r="C204" s="20">
        <f>'PAINEL MÊS'!Q206</f>
        <v>0</v>
      </c>
      <c r="D204" s="21">
        <f>'PAINEL MÊS'!R206</f>
        <v>0</v>
      </c>
      <c r="E204" s="20">
        <f t="shared" ca="1" si="12"/>
        <v>0</v>
      </c>
      <c r="F204" s="52"/>
      <c r="G204" s="53">
        <f ca="1">VLOOKUP(B204,Base!$Q$40:$AD$600,14,0)/4.34</f>
        <v>0</v>
      </c>
      <c r="H204" s="54"/>
      <c r="I204" s="20" t="str">
        <f t="shared" ca="1" si="0"/>
        <v xml:space="preserve"> </v>
      </c>
      <c r="J204" s="22" t="str">
        <f t="shared" ca="1" si="1"/>
        <v xml:space="preserve"> </v>
      </c>
      <c r="K204" s="22" t="str">
        <f t="shared" ca="1" si="2"/>
        <v xml:space="preserve"> </v>
      </c>
      <c r="L204" s="23">
        <f t="shared" ca="1" si="3"/>
        <v>0</v>
      </c>
      <c r="N204" s="17"/>
      <c r="O204" s="17">
        <f t="shared" ca="1" si="4"/>
        <v>0</v>
      </c>
      <c r="P204" s="17">
        <f t="shared" ca="1" si="5"/>
        <v>0</v>
      </c>
      <c r="Q204" s="17">
        <f t="shared" ca="1" si="6"/>
        <v>0</v>
      </c>
      <c r="R204" s="17">
        <f t="shared" ca="1" si="7"/>
        <v>0</v>
      </c>
      <c r="S204" s="17"/>
      <c r="T204" s="24">
        <f t="shared" ca="1" si="8"/>
        <v>0</v>
      </c>
      <c r="U204" s="17"/>
    </row>
    <row r="205" spans="1:21" ht="19.5" customHeight="1" x14ac:dyDescent="0.25">
      <c r="A205" s="7">
        <f>'PAINEL MÊS'!A207</f>
        <v>0</v>
      </c>
      <c r="B205" s="7">
        <f>'PAINEL MÊS'!B207</f>
        <v>0</v>
      </c>
      <c r="C205" s="20">
        <f>'PAINEL MÊS'!Q207</f>
        <v>0</v>
      </c>
      <c r="D205" s="21">
        <f>'PAINEL MÊS'!R207</f>
        <v>0</v>
      </c>
      <c r="E205" s="20">
        <f t="shared" ca="1" si="12"/>
        <v>0</v>
      </c>
      <c r="F205" s="52"/>
      <c r="G205" s="53">
        <f ca="1">VLOOKUP(B205,Base!$Q$40:$AD$600,14,0)/4.34</f>
        <v>0</v>
      </c>
      <c r="H205" s="54"/>
      <c r="I205" s="20" t="str">
        <f t="shared" ca="1" si="0"/>
        <v xml:space="preserve"> </v>
      </c>
      <c r="J205" s="22" t="str">
        <f t="shared" ca="1" si="1"/>
        <v xml:space="preserve"> </v>
      </c>
      <c r="K205" s="22" t="str">
        <f t="shared" ca="1" si="2"/>
        <v xml:space="preserve"> </v>
      </c>
      <c r="L205" s="23">
        <f t="shared" ca="1" si="3"/>
        <v>0</v>
      </c>
      <c r="N205" s="17"/>
      <c r="O205" s="17">
        <f t="shared" ca="1" si="4"/>
        <v>0</v>
      </c>
      <c r="P205" s="17">
        <f t="shared" ca="1" si="5"/>
        <v>0</v>
      </c>
      <c r="Q205" s="17">
        <f t="shared" ca="1" si="6"/>
        <v>0</v>
      </c>
      <c r="R205" s="17">
        <f t="shared" ca="1" si="7"/>
        <v>0</v>
      </c>
      <c r="S205" s="17"/>
      <c r="T205" s="24">
        <f t="shared" ca="1" si="8"/>
        <v>0</v>
      </c>
      <c r="U205" s="17"/>
    </row>
    <row r="206" spans="1:21" ht="19.5" customHeight="1" x14ac:dyDescent="0.25">
      <c r="A206" s="7">
        <f>'PAINEL MÊS'!A208</f>
        <v>0</v>
      </c>
      <c r="B206" s="7">
        <f>'PAINEL MÊS'!B208</f>
        <v>0</v>
      </c>
      <c r="C206" s="20">
        <f>'PAINEL MÊS'!Q208</f>
        <v>0</v>
      </c>
      <c r="D206" s="21">
        <f>'PAINEL MÊS'!R208</f>
        <v>0</v>
      </c>
      <c r="E206" s="20">
        <f t="shared" ca="1" si="12"/>
        <v>0</v>
      </c>
      <c r="F206" s="52"/>
      <c r="G206" s="53">
        <f ca="1">VLOOKUP(B206,Base!$Q$40:$AD$600,14,0)/4.34</f>
        <v>0</v>
      </c>
      <c r="H206" s="54"/>
      <c r="I206" s="20" t="str">
        <f t="shared" ca="1" si="0"/>
        <v xml:space="preserve"> </v>
      </c>
      <c r="J206" s="22" t="str">
        <f t="shared" ca="1" si="1"/>
        <v xml:space="preserve"> </v>
      </c>
      <c r="K206" s="22" t="str">
        <f t="shared" ca="1" si="2"/>
        <v xml:space="preserve"> </v>
      </c>
      <c r="L206" s="23">
        <f t="shared" ca="1" si="3"/>
        <v>0</v>
      </c>
      <c r="N206" s="17"/>
      <c r="O206" s="17">
        <f t="shared" ca="1" si="4"/>
        <v>0</v>
      </c>
      <c r="P206" s="17">
        <f t="shared" ca="1" si="5"/>
        <v>0</v>
      </c>
      <c r="Q206" s="17">
        <f t="shared" ca="1" si="6"/>
        <v>0</v>
      </c>
      <c r="R206" s="17">
        <f t="shared" ca="1" si="7"/>
        <v>0</v>
      </c>
      <c r="S206" s="17"/>
      <c r="T206" s="24">
        <f t="shared" ca="1" si="8"/>
        <v>0</v>
      </c>
      <c r="U206" s="17"/>
    </row>
    <row r="207" spans="1:21" ht="19.5" customHeight="1" x14ac:dyDescent="0.25">
      <c r="A207" s="7">
        <f>'PAINEL MÊS'!A209</f>
        <v>0</v>
      </c>
      <c r="B207" s="7">
        <f>'PAINEL MÊS'!B209</f>
        <v>0</v>
      </c>
      <c r="C207" s="20">
        <f>'PAINEL MÊS'!Q209</f>
        <v>0</v>
      </c>
      <c r="D207" s="21">
        <f>'PAINEL MÊS'!R209</f>
        <v>0</v>
      </c>
      <c r="E207" s="20">
        <f t="shared" ca="1" si="12"/>
        <v>0</v>
      </c>
      <c r="F207" s="52"/>
      <c r="G207" s="53">
        <f ca="1">VLOOKUP(B207,Base!$Q$40:$AD$600,14,0)/4.34</f>
        <v>0</v>
      </c>
      <c r="H207" s="54"/>
      <c r="I207" s="20" t="str">
        <f t="shared" ca="1" si="0"/>
        <v xml:space="preserve"> </v>
      </c>
      <c r="J207" s="22" t="str">
        <f t="shared" ca="1" si="1"/>
        <v xml:space="preserve"> </v>
      </c>
      <c r="K207" s="22" t="str">
        <f t="shared" ca="1" si="2"/>
        <v xml:space="preserve"> </v>
      </c>
      <c r="L207" s="23">
        <f t="shared" ca="1" si="3"/>
        <v>0</v>
      </c>
      <c r="N207" s="17"/>
      <c r="O207" s="17">
        <f t="shared" ca="1" si="4"/>
        <v>0</v>
      </c>
      <c r="P207" s="17">
        <f t="shared" ca="1" si="5"/>
        <v>0</v>
      </c>
      <c r="Q207" s="17">
        <f t="shared" ca="1" si="6"/>
        <v>0</v>
      </c>
      <c r="R207" s="17">
        <f t="shared" ca="1" si="7"/>
        <v>0</v>
      </c>
      <c r="S207" s="17"/>
      <c r="T207" s="24">
        <f t="shared" ca="1" si="8"/>
        <v>0</v>
      </c>
      <c r="U207" s="17"/>
    </row>
    <row r="208" spans="1:21" ht="19.5" customHeight="1" x14ac:dyDescent="0.25">
      <c r="A208" s="7">
        <f>'PAINEL MÊS'!A210</f>
        <v>0</v>
      </c>
      <c r="B208" s="7">
        <f>'PAINEL MÊS'!B210</f>
        <v>0</v>
      </c>
      <c r="C208" s="20">
        <f>'PAINEL MÊS'!Q210</f>
        <v>0</v>
      </c>
      <c r="D208" s="21">
        <f>'PAINEL MÊS'!R210</f>
        <v>0</v>
      </c>
      <c r="E208" s="20">
        <f t="shared" ca="1" si="12"/>
        <v>0</v>
      </c>
      <c r="F208" s="52"/>
      <c r="G208" s="53">
        <f ca="1">VLOOKUP(B208,Base!$Q$40:$AD$600,14,0)/4.34</f>
        <v>0</v>
      </c>
      <c r="H208" s="54"/>
      <c r="I208" s="20" t="str">
        <f t="shared" ca="1" si="0"/>
        <v xml:space="preserve"> </v>
      </c>
      <c r="J208" s="22" t="str">
        <f t="shared" ca="1" si="1"/>
        <v xml:space="preserve"> </v>
      </c>
      <c r="K208" s="22" t="str">
        <f t="shared" ca="1" si="2"/>
        <v xml:space="preserve"> </v>
      </c>
      <c r="L208" s="23">
        <f t="shared" ca="1" si="3"/>
        <v>0</v>
      </c>
      <c r="N208" s="17"/>
      <c r="O208" s="17">
        <f t="shared" ca="1" si="4"/>
        <v>0</v>
      </c>
      <c r="P208" s="17">
        <f t="shared" ca="1" si="5"/>
        <v>0</v>
      </c>
      <c r="Q208" s="17">
        <f t="shared" ca="1" si="6"/>
        <v>0</v>
      </c>
      <c r="R208" s="17">
        <f t="shared" ca="1" si="7"/>
        <v>0</v>
      </c>
      <c r="S208" s="17"/>
      <c r="T208" s="24">
        <f t="shared" ca="1" si="8"/>
        <v>0</v>
      </c>
      <c r="U208" s="17"/>
    </row>
    <row r="209" spans="1:21" ht="19.5" customHeight="1" x14ac:dyDescent="0.25">
      <c r="A209" s="7">
        <f>'PAINEL MÊS'!A211</f>
        <v>0</v>
      </c>
      <c r="B209" s="7">
        <f>'PAINEL MÊS'!B211</f>
        <v>0</v>
      </c>
      <c r="C209" s="20">
        <f>'PAINEL MÊS'!Q211</f>
        <v>0</v>
      </c>
      <c r="D209" s="21">
        <f>'PAINEL MÊS'!R211</f>
        <v>0</v>
      </c>
      <c r="E209" s="20">
        <f t="shared" ca="1" si="12"/>
        <v>0</v>
      </c>
      <c r="F209" s="52"/>
      <c r="G209" s="53">
        <f ca="1">VLOOKUP(B209,Base!$Q$40:$AD$600,14,0)/4.34</f>
        <v>0</v>
      </c>
      <c r="H209" s="54"/>
      <c r="I209" s="20" t="str">
        <f t="shared" ca="1" si="0"/>
        <v xml:space="preserve"> </v>
      </c>
      <c r="J209" s="22" t="str">
        <f t="shared" ca="1" si="1"/>
        <v xml:space="preserve"> </v>
      </c>
      <c r="K209" s="22" t="str">
        <f t="shared" ca="1" si="2"/>
        <v xml:space="preserve"> </v>
      </c>
      <c r="L209" s="23">
        <f t="shared" ca="1" si="3"/>
        <v>0</v>
      </c>
      <c r="N209" s="17"/>
      <c r="O209" s="17">
        <f t="shared" ca="1" si="4"/>
        <v>0</v>
      </c>
      <c r="P209" s="17">
        <f t="shared" ca="1" si="5"/>
        <v>0</v>
      </c>
      <c r="Q209" s="17">
        <f t="shared" ca="1" si="6"/>
        <v>0</v>
      </c>
      <c r="R209" s="17">
        <f t="shared" ca="1" si="7"/>
        <v>0</v>
      </c>
      <c r="S209" s="17"/>
      <c r="T209" s="24">
        <f t="shared" ca="1" si="8"/>
        <v>0</v>
      </c>
      <c r="U209" s="17"/>
    </row>
    <row r="210" spans="1:21" ht="19.5" customHeight="1" x14ac:dyDescent="0.25">
      <c r="A210" s="7">
        <f>'PAINEL MÊS'!A212</f>
        <v>0</v>
      </c>
      <c r="B210" s="7">
        <f>'PAINEL MÊS'!B212</f>
        <v>0</v>
      </c>
      <c r="C210" s="20">
        <f>'PAINEL MÊS'!Q212</f>
        <v>0</v>
      </c>
      <c r="D210" s="21">
        <f>'PAINEL MÊS'!R212</f>
        <v>0</v>
      </c>
      <c r="E210" s="20">
        <f t="shared" ca="1" si="12"/>
        <v>0</v>
      </c>
      <c r="F210" s="52"/>
      <c r="G210" s="53">
        <f ca="1">VLOOKUP(B210,Base!$Q$40:$AD$600,14,0)/4.34</f>
        <v>0</v>
      </c>
      <c r="H210" s="54"/>
      <c r="I210" s="20" t="str">
        <f t="shared" ca="1" si="0"/>
        <v xml:space="preserve"> </v>
      </c>
      <c r="J210" s="22" t="str">
        <f t="shared" ca="1" si="1"/>
        <v xml:space="preserve"> </v>
      </c>
      <c r="K210" s="22" t="str">
        <f t="shared" ca="1" si="2"/>
        <v xml:space="preserve"> </v>
      </c>
      <c r="L210" s="23">
        <f t="shared" ca="1" si="3"/>
        <v>0</v>
      </c>
      <c r="N210" s="17"/>
      <c r="O210" s="17">
        <f t="shared" ca="1" si="4"/>
        <v>0</v>
      </c>
      <c r="P210" s="17">
        <f t="shared" ca="1" si="5"/>
        <v>0</v>
      </c>
      <c r="Q210" s="17">
        <f t="shared" ca="1" si="6"/>
        <v>0</v>
      </c>
      <c r="R210" s="17">
        <f t="shared" ca="1" si="7"/>
        <v>0</v>
      </c>
      <c r="S210" s="17"/>
      <c r="T210" s="24">
        <f t="shared" ca="1" si="8"/>
        <v>0</v>
      </c>
      <c r="U210" s="17"/>
    </row>
    <row r="211" spans="1:21" ht="19.5" customHeight="1" x14ac:dyDescent="0.25">
      <c r="A211" s="7">
        <f>'PAINEL MÊS'!A213</f>
        <v>0</v>
      </c>
      <c r="B211" s="7">
        <f>'PAINEL MÊS'!B213</f>
        <v>0</v>
      </c>
      <c r="C211" s="20">
        <f>'PAINEL MÊS'!Q213</f>
        <v>0</v>
      </c>
      <c r="D211" s="21">
        <f>'PAINEL MÊS'!R213</f>
        <v>0</v>
      </c>
      <c r="E211" s="20">
        <f t="shared" ca="1" si="12"/>
        <v>0</v>
      </c>
      <c r="F211" s="52"/>
      <c r="G211" s="53">
        <f ca="1">VLOOKUP(B211,Base!$Q$40:$AD$600,14,0)/4.34</f>
        <v>0</v>
      </c>
      <c r="H211" s="54"/>
      <c r="I211" s="20" t="str">
        <f t="shared" ca="1" si="0"/>
        <v xml:space="preserve"> </v>
      </c>
      <c r="J211" s="22" t="str">
        <f t="shared" ca="1" si="1"/>
        <v xml:space="preserve"> </v>
      </c>
      <c r="K211" s="22" t="str">
        <f t="shared" ca="1" si="2"/>
        <v xml:space="preserve"> </v>
      </c>
      <c r="L211" s="23">
        <f t="shared" ca="1" si="3"/>
        <v>0</v>
      </c>
      <c r="N211" s="17"/>
      <c r="O211" s="17">
        <f t="shared" ca="1" si="4"/>
        <v>0</v>
      </c>
      <c r="P211" s="17">
        <f t="shared" ca="1" si="5"/>
        <v>0</v>
      </c>
      <c r="Q211" s="17">
        <f t="shared" ca="1" si="6"/>
        <v>0</v>
      </c>
      <c r="R211" s="17">
        <f t="shared" ca="1" si="7"/>
        <v>0</v>
      </c>
      <c r="S211" s="17"/>
      <c r="T211" s="24">
        <f t="shared" ca="1" si="8"/>
        <v>0</v>
      </c>
      <c r="U211" s="17"/>
    </row>
    <row r="212" spans="1:21" ht="19.5" customHeight="1" x14ac:dyDescent="0.25">
      <c r="A212" s="7">
        <f>'PAINEL MÊS'!A214</f>
        <v>0</v>
      </c>
      <c r="B212" s="7">
        <f>'PAINEL MÊS'!B214</f>
        <v>0</v>
      </c>
      <c r="C212" s="20">
        <f>'PAINEL MÊS'!Q214</f>
        <v>0</v>
      </c>
      <c r="D212" s="21">
        <f>'PAINEL MÊS'!R214</f>
        <v>0</v>
      </c>
      <c r="E212" s="20">
        <f t="shared" ca="1" si="12"/>
        <v>0</v>
      </c>
      <c r="F212" s="52"/>
      <c r="G212" s="53">
        <f ca="1">VLOOKUP(B212,Base!$Q$40:$AD$600,14,0)/4.34</f>
        <v>0</v>
      </c>
      <c r="H212" s="54"/>
      <c r="I212" s="20" t="str">
        <f t="shared" ca="1" si="0"/>
        <v xml:space="preserve"> </v>
      </c>
      <c r="J212" s="22" t="str">
        <f t="shared" ca="1" si="1"/>
        <v xml:space="preserve"> </v>
      </c>
      <c r="K212" s="22" t="str">
        <f t="shared" ca="1" si="2"/>
        <v xml:space="preserve"> </v>
      </c>
      <c r="L212" s="23">
        <f t="shared" ca="1" si="3"/>
        <v>0</v>
      </c>
      <c r="N212" s="17"/>
      <c r="O212" s="17">
        <f t="shared" ca="1" si="4"/>
        <v>0</v>
      </c>
      <c r="P212" s="17">
        <f t="shared" ca="1" si="5"/>
        <v>0</v>
      </c>
      <c r="Q212" s="17">
        <f t="shared" ca="1" si="6"/>
        <v>0</v>
      </c>
      <c r="R212" s="17">
        <f t="shared" ca="1" si="7"/>
        <v>0</v>
      </c>
      <c r="S212" s="17"/>
      <c r="T212" s="24">
        <f t="shared" ca="1" si="8"/>
        <v>0</v>
      </c>
      <c r="U212" s="17"/>
    </row>
    <row r="213" spans="1:21" ht="19.5" customHeight="1" x14ac:dyDescent="0.25">
      <c r="A213" s="7">
        <f>'PAINEL MÊS'!A215</f>
        <v>0</v>
      </c>
      <c r="B213" s="7">
        <f>'PAINEL MÊS'!B215</f>
        <v>0</v>
      </c>
      <c r="C213" s="20">
        <f>'PAINEL MÊS'!Q215</f>
        <v>0</v>
      </c>
      <c r="D213" s="21">
        <f>'PAINEL MÊS'!R215</f>
        <v>0</v>
      </c>
      <c r="E213" s="20">
        <f t="shared" ca="1" si="12"/>
        <v>0</v>
      </c>
      <c r="F213" s="52"/>
      <c r="G213" s="53">
        <f ca="1">VLOOKUP(B213,Base!$Q$40:$AD$600,14,0)/4.34</f>
        <v>0</v>
      </c>
      <c r="H213" s="54"/>
      <c r="I213" s="20" t="str">
        <f t="shared" ca="1" si="0"/>
        <v xml:space="preserve"> </v>
      </c>
      <c r="J213" s="22" t="str">
        <f t="shared" ca="1" si="1"/>
        <v xml:space="preserve"> </v>
      </c>
      <c r="K213" s="22" t="str">
        <f t="shared" ca="1" si="2"/>
        <v xml:space="preserve"> </v>
      </c>
      <c r="L213" s="23">
        <f t="shared" ca="1" si="3"/>
        <v>0</v>
      </c>
      <c r="N213" s="17"/>
      <c r="O213" s="17">
        <f t="shared" ca="1" si="4"/>
        <v>0</v>
      </c>
      <c r="P213" s="17">
        <f t="shared" ca="1" si="5"/>
        <v>0</v>
      </c>
      <c r="Q213" s="17">
        <f t="shared" ca="1" si="6"/>
        <v>0</v>
      </c>
      <c r="R213" s="17">
        <f t="shared" ca="1" si="7"/>
        <v>0</v>
      </c>
      <c r="S213" s="17"/>
      <c r="T213" s="24">
        <f t="shared" ca="1" si="8"/>
        <v>0</v>
      </c>
      <c r="U213" s="17"/>
    </row>
    <row r="214" spans="1:21" ht="19.5" customHeight="1" x14ac:dyDescent="0.25">
      <c r="A214" s="7">
        <f>'PAINEL MÊS'!A216</f>
        <v>0</v>
      </c>
      <c r="B214" s="7">
        <f>'PAINEL MÊS'!B216</f>
        <v>0</v>
      </c>
      <c r="C214" s="20">
        <f>'PAINEL MÊS'!Q216</f>
        <v>0</v>
      </c>
      <c r="D214" s="21">
        <f>'PAINEL MÊS'!R216</f>
        <v>0</v>
      </c>
      <c r="E214" s="20">
        <f t="shared" ca="1" si="12"/>
        <v>0</v>
      </c>
      <c r="F214" s="52"/>
      <c r="G214" s="53">
        <f ca="1">VLOOKUP(B214,Base!$Q$40:$AD$600,14,0)/4.34</f>
        <v>0</v>
      </c>
      <c r="H214" s="54"/>
      <c r="I214" s="20" t="str">
        <f t="shared" ca="1" si="0"/>
        <v xml:space="preserve"> </v>
      </c>
      <c r="J214" s="22" t="str">
        <f t="shared" ca="1" si="1"/>
        <v xml:space="preserve"> </v>
      </c>
      <c r="K214" s="22" t="str">
        <f t="shared" ca="1" si="2"/>
        <v xml:space="preserve"> </v>
      </c>
      <c r="L214" s="23">
        <f t="shared" ca="1" si="3"/>
        <v>0</v>
      </c>
      <c r="N214" s="17"/>
      <c r="O214" s="17">
        <f t="shared" ca="1" si="4"/>
        <v>0</v>
      </c>
      <c r="P214" s="17">
        <f t="shared" ca="1" si="5"/>
        <v>0</v>
      </c>
      <c r="Q214" s="17">
        <f t="shared" ca="1" si="6"/>
        <v>0</v>
      </c>
      <c r="R214" s="17">
        <f t="shared" ca="1" si="7"/>
        <v>0</v>
      </c>
      <c r="S214" s="17"/>
      <c r="T214" s="24">
        <f t="shared" ca="1" si="8"/>
        <v>0</v>
      </c>
      <c r="U214" s="17"/>
    </row>
    <row r="215" spans="1:21" ht="19.5" customHeight="1" x14ac:dyDescent="0.25">
      <c r="A215" s="7">
        <f>'PAINEL MÊS'!A217</f>
        <v>0</v>
      </c>
      <c r="B215" s="7">
        <f>'PAINEL MÊS'!B217</f>
        <v>0</v>
      </c>
      <c r="C215" s="20">
        <f>'PAINEL MÊS'!Q217</f>
        <v>0</v>
      </c>
      <c r="D215" s="21">
        <f>'PAINEL MÊS'!R217</f>
        <v>0</v>
      </c>
      <c r="E215" s="20">
        <f t="shared" ca="1" si="12"/>
        <v>0</v>
      </c>
      <c r="F215" s="52"/>
      <c r="G215" s="53">
        <f ca="1">VLOOKUP(B215,Base!$Q$40:$AD$600,14,0)/4.34</f>
        <v>0</v>
      </c>
      <c r="H215" s="54"/>
      <c r="I215" s="20" t="str">
        <f t="shared" ca="1" si="0"/>
        <v xml:space="preserve"> </v>
      </c>
      <c r="J215" s="22" t="str">
        <f t="shared" ca="1" si="1"/>
        <v xml:space="preserve"> </v>
      </c>
      <c r="K215" s="22" t="str">
        <f t="shared" ca="1" si="2"/>
        <v xml:space="preserve"> </v>
      </c>
      <c r="L215" s="23">
        <f t="shared" ca="1" si="3"/>
        <v>0</v>
      </c>
      <c r="N215" s="17"/>
      <c r="O215" s="17">
        <f t="shared" ca="1" si="4"/>
        <v>0</v>
      </c>
      <c r="P215" s="17">
        <f t="shared" ca="1" si="5"/>
        <v>0</v>
      </c>
      <c r="Q215" s="17">
        <f t="shared" ca="1" si="6"/>
        <v>0</v>
      </c>
      <c r="R215" s="17">
        <f t="shared" ca="1" si="7"/>
        <v>0</v>
      </c>
      <c r="S215" s="17"/>
      <c r="T215" s="24">
        <f t="shared" ca="1" si="8"/>
        <v>0</v>
      </c>
      <c r="U215" s="17"/>
    </row>
    <row r="216" spans="1:21" ht="19.5" customHeight="1" x14ac:dyDescent="0.25">
      <c r="A216" s="7">
        <f>'PAINEL MÊS'!A218</f>
        <v>0</v>
      </c>
      <c r="B216" s="7">
        <f>'PAINEL MÊS'!B218</f>
        <v>0</v>
      </c>
      <c r="C216" s="20">
        <f>'PAINEL MÊS'!Q218</f>
        <v>0</v>
      </c>
      <c r="D216" s="21">
        <f>'PAINEL MÊS'!R218</f>
        <v>0</v>
      </c>
      <c r="E216" s="20">
        <f t="shared" ca="1" si="12"/>
        <v>0</v>
      </c>
      <c r="F216" s="52"/>
      <c r="G216" s="53">
        <f ca="1">VLOOKUP(B216,Base!$Q$40:$AD$600,14,0)/4.34</f>
        <v>0</v>
      </c>
      <c r="H216" s="54"/>
      <c r="I216" s="20" t="str">
        <f t="shared" ca="1" si="0"/>
        <v xml:space="preserve"> </v>
      </c>
      <c r="J216" s="22" t="str">
        <f t="shared" ca="1" si="1"/>
        <v xml:space="preserve"> </v>
      </c>
      <c r="K216" s="22" t="str">
        <f t="shared" ca="1" si="2"/>
        <v xml:space="preserve"> </v>
      </c>
      <c r="L216" s="23">
        <f t="shared" ca="1" si="3"/>
        <v>0</v>
      </c>
      <c r="N216" s="17"/>
      <c r="O216" s="17">
        <f t="shared" ca="1" si="4"/>
        <v>0</v>
      </c>
      <c r="P216" s="17">
        <f t="shared" ca="1" si="5"/>
        <v>0</v>
      </c>
      <c r="Q216" s="17">
        <f t="shared" ca="1" si="6"/>
        <v>0</v>
      </c>
      <c r="R216" s="17">
        <f t="shared" ca="1" si="7"/>
        <v>0</v>
      </c>
      <c r="S216" s="17"/>
      <c r="T216" s="24">
        <f t="shared" ca="1" si="8"/>
        <v>0</v>
      </c>
      <c r="U216" s="17"/>
    </row>
    <row r="217" spans="1:21" ht="19.5" customHeight="1" x14ac:dyDescent="0.25">
      <c r="A217" s="7">
        <f>'PAINEL MÊS'!A219</f>
        <v>0</v>
      </c>
      <c r="B217" s="7">
        <f>'PAINEL MÊS'!B219</f>
        <v>0</v>
      </c>
      <c r="C217" s="20">
        <f>'PAINEL MÊS'!Q219</f>
        <v>0</v>
      </c>
      <c r="D217" s="21">
        <f>'PAINEL MÊS'!R219</f>
        <v>0</v>
      </c>
      <c r="E217" s="20">
        <f t="shared" ca="1" si="12"/>
        <v>0</v>
      </c>
      <c r="F217" s="52"/>
      <c r="G217" s="53">
        <f ca="1">VLOOKUP(B217,Base!$Q$40:$AD$600,14,0)/4.34</f>
        <v>0</v>
      </c>
      <c r="H217" s="54"/>
      <c r="I217" s="20" t="str">
        <f t="shared" ca="1" si="0"/>
        <v xml:space="preserve"> </v>
      </c>
      <c r="J217" s="22" t="str">
        <f t="shared" ca="1" si="1"/>
        <v xml:space="preserve"> </v>
      </c>
      <c r="K217" s="22" t="str">
        <f t="shared" ca="1" si="2"/>
        <v xml:space="preserve"> </v>
      </c>
      <c r="L217" s="23">
        <f t="shared" ca="1" si="3"/>
        <v>0</v>
      </c>
      <c r="N217" s="17"/>
      <c r="O217" s="17">
        <f t="shared" ca="1" si="4"/>
        <v>0</v>
      </c>
      <c r="P217" s="17">
        <f t="shared" ca="1" si="5"/>
        <v>0</v>
      </c>
      <c r="Q217" s="17">
        <f t="shared" ca="1" si="6"/>
        <v>0</v>
      </c>
      <c r="R217" s="17">
        <f t="shared" ca="1" si="7"/>
        <v>0</v>
      </c>
      <c r="S217" s="17"/>
      <c r="T217" s="24">
        <f t="shared" ca="1" si="8"/>
        <v>0</v>
      </c>
      <c r="U217" s="17"/>
    </row>
    <row r="218" spans="1:21" ht="19.5" customHeight="1" x14ac:dyDescent="0.25">
      <c r="A218" s="7">
        <f>'PAINEL MÊS'!A220</f>
        <v>0</v>
      </c>
      <c r="B218" s="7">
        <f>'PAINEL MÊS'!B220</f>
        <v>0</v>
      </c>
      <c r="C218" s="20">
        <f>'PAINEL MÊS'!Q220</f>
        <v>0</v>
      </c>
      <c r="D218" s="21">
        <f>'PAINEL MÊS'!R220</f>
        <v>0</v>
      </c>
      <c r="E218" s="20">
        <f t="shared" ca="1" si="12"/>
        <v>0</v>
      </c>
      <c r="F218" s="52"/>
      <c r="G218" s="53">
        <f ca="1">VLOOKUP(B218,Base!$Q$40:$AD$600,14,0)/4.34</f>
        <v>0</v>
      </c>
      <c r="H218" s="54"/>
      <c r="I218" s="20" t="str">
        <f t="shared" ca="1" si="0"/>
        <v xml:space="preserve"> </v>
      </c>
      <c r="J218" s="22" t="str">
        <f t="shared" ca="1" si="1"/>
        <v xml:space="preserve"> </v>
      </c>
      <c r="K218" s="22" t="str">
        <f t="shared" ca="1" si="2"/>
        <v xml:space="preserve"> </v>
      </c>
      <c r="L218" s="23">
        <f t="shared" ca="1" si="3"/>
        <v>0</v>
      </c>
      <c r="N218" s="17"/>
      <c r="O218" s="17">
        <f t="shared" ca="1" si="4"/>
        <v>0</v>
      </c>
      <c r="P218" s="17">
        <f t="shared" ca="1" si="5"/>
        <v>0</v>
      </c>
      <c r="Q218" s="17">
        <f t="shared" ca="1" si="6"/>
        <v>0</v>
      </c>
      <c r="R218" s="17">
        <f t="shared" ca="1" si="7"/>
        <v>0</v>
      </c>
      <c r="S218" s="17"/>
      <c r="T218" s="24">
        <f t="shared" ca="1" si="8"/>
        <v>0</v>
      </c>
      <c r="U218" s="17"/>
    </row>
    <row r="219" spans="1:21" ht="19.5" customHeight="1" x14ac:dyDescent="0.25">
      <c r="A219" s="7">
        <f>'PAINEL MÊS'!A221</f>
        <v>0</v>
      </c>
      <c r="B219" s="7">
        <f>'PAINEL MÊS'!B221</f>
        <v>0</v>
      </c>
      <c r="C219" s="20">
        <f>'PAINEL MÊS'!Q221</f>
        <v>0</v>
      </c>
      <c r="D219" s="21">
        <f>'PAINEL MÊS'!R221</f>
        <v>0</v>
      </c>
      <c r="E219" s="20">
        <f t="shared" ca="1" si="12"/>
        <v>0</v>
      </c>
      <c r="F219" s="52"/>
      <c r="G219" s="53">
        <f ca="1">VLOOKUP(B219,Base!$Q$40:$AD$600,14,0)/4.34</f>
        <v>0</v>
      </c>
      <c r="H219" s="54"/>
      <c r="I219" s="20" t="str">
        <f t="shared" ca="1" si="0"/>
        <v xml:space="preserve"> </v>
      </c>
      <c r="J219" s="22" t="str">
        <f t="shared" ca="1" si="1"/>
        <v xml:space="preserve"> </v>
      </c>
      <c r="K219" s="22" t="str">
        <f t="shared" ca="1" si="2"/>
        <v xml:space="preserve"> </v>
      </c>
      <c r="L219" s="23">
        <f t="shared" ca="1" si="3"/>
        <v>0</v>
      </c>
      <c r="N219" s="17"/>
      <c r="O219" s="17">
        <f t="shared" ca="1" si="4"/>
        <v>0</v>
      </c>
      <c r="P219" s="17">
        <f t="shared" ca="1" si="5"/>
        <v>0</v>
      </c>
      <c r="Q219" s="17">
        <f t="shared" ca="1" si="6"/>
        <v>0</v>
      </c>
      <c r="R219" s="17">
        <f t="shared" ca="1" si="7"/>
        <v>0</v>
      </c>
      <c r="S219" s="17"/>
      <c r="T219" s="24">
        <f t="shared" ca="1" si="8"/>
        <v>0</v>
      </c>
      <c r="U219" s="17"/>
    </row>
    <row r="220" spans="1:21" ht="19.5" customHeight="1" x14ac:dyDescent="0.25">
      <c r="A220" s="7">
        <f>'PAINEL MÊS'!A222</f>
        <v>0</v>
      </c>
      <c r="B220" s="7">
        <f>'PAINEL MÊS'!B222</f>
        <v>0</v>
      </c>
      <c r="C220" s="20">
        <f>'PAINEL MÊS'!Q222</f>
        <v>0</v>
      </c>
      <c r="D220" s="21">
        <f>'PAINEL MÊS'!R222</f>
        <v>0</v>
      </c>
      <c r="E220" s="20">
        <f t="shared" ca="1" si="12"/>
        <v>0</v>
      </c>
      <c r="F220" s="52"/>
      <c r="G220" s="53">
        <f ca="1">VLOOKUP(B220,Base!$Q$40:$AD$600,14,0)/4.34</f>
        <v>0</v>
      </c>
      <c r="H220" s="54"/>
      <c r="I220" s="20" t="str">
        <f t="shared" ca="1" si="0"/>
        <v xml:space="preserve"> </v>
      </c>
      <c r="J220" s="22" t="str">
        <f t="shared" ca="1" si="1"/>
        <v xml:space="preserve"> </v>
      </c>
      <c r="K220" s="22" t="str">
        <f t="shared" ca="1" si="2"/>
        <v xml:space="preserve"> </v>
      </c>
      <c r="L220" s="23">
        <f t="shared" ca="1" si="3"/>
        <v>0</v>
      </c>
      <c r="N220" s="17"/>
      <c r="O220" s="17">
        <f t="shared" ca="1" si="4"/>
        <v>0</v>
      </c>
      <c r="P220" s="17">
        <f t="shared" ca="1" si="5"/>
        <v>0</v>
      </c>
      <c r="Q220" s="17">
        <f t="shared" ca="1" si="6"/>
        <v>0</v>
      </c>
      <c r="R220" s="17">
        <f t="shared" ca="1" si="7"/>
        <v>0</v>
      </c>
      <c r="S220" s="17"/>
      <c r="T220" s="24">
        <f t="shared" ca="1" si="8"/>
        <v>0</v>
      </c>
      <c r="U220" s="17"/>
    </row>
    <row r="221" spans="1:21" ht="19.5" customHeight="1" x14ac:dyDescent="0.25">
      <c r="A221" s="7">
        <f>'PAINEL MÊS'!A223</f>
        <v>0</v>
      </c>
      <c r="B221" s="7">
        <f>'PAINEL MÊS'!B223</f>
        <v>0</v>
      </c>
      <c r="C221" s="20">
        <f>'PAINEL MÊS'!Q223</f>
        <v>0</v>
      </c>
      <c r="D221" s="21">
        <f>'PAINEL MÊS'!R223</f>
        <v>0</v>
      </c>
      <c r="E221" s="20">
        <f t="shared" ca="1" si="12"/>
        <v>0</v>
      </c>
      <c r="F221" s="52"/>
      <c r="G221" s="53">
        <f ca="1">VLOOKUP(B221,Base!$Q$40:$AD$600,14,0)/4.34</f>
        <v>0</v>
      </c>
      <c r="H221" s="54"/>
      <c r="I221" s="20" t="str">
        <f t="shared" ca="1" si="0"/>
        <v xml:space="preserve"> </v>
      </c>
      <c r="J221" s="22" t="str">
        <f t="shared" ca="1" si="1"/>
        <v xml:space="preserve"> </v>
      </c>
      <c r="K221" s="22" t="str">
        <f t="shared" ca="1" si="2"/>
        <v xml:space="preserve"> </v>
      </c>
      <c r="L221" s="23">
        <f t="shared" ca="1" si="3"/>
        <v>0</v>
      </c>
      <c r="N221" s="17"/>
      <c r="O221" s="17">
        <f t="shared" ca="1" si="4"/>
        <v>0</v>
      </c>
      <c r="P221" s="17">
        <f t="shared" ca="1" si="5"/>
        <v>0</v>
      </c>
      <c r="Q221" s="17">
        <f t="shared" ca="1" si="6"/>
        <v>0</v>
      </c>
      <c r="R221" s="17">
        <f t="shared" ca="1" si="7"/>
        <v>0</v>
      </c>
      <c r="S221" s="17"/>
      <c r="T221" s="24">
        <f t="shared" ca="1" si="8"/>
        <v>0</v>
      </c>
      <c r="U221" s="17"/>
    </row>
    <row r="222" spans="1:21" ht="19.5" customHeight="1" x14ac:dyDescent="0.25">
      <c r="A222" s="7">
        <f>'PAINEL MÊS'!A224</f>
        <v>0</v>
      </c>
      <c r="B222" s="7">
        <f>'PAINEL MÊS'!B224</f>
        <v>0</v>
      </c>
      <c r="C222" s="20">
        <f>'PAINEL MÊS'!Q224</f>
        <v>0</v>
      </c>
      <c r="D222" s="21">
        <f>'PAINEL MÊS'!R224</f>
        <v>0</v>
      </c>
      <c r="E222" s="20">
        <f t="shared" ca="1" si="12"/>
        <v>0</v>
      </c>
      <c r="F222" s="52"/>
      <c r="G222" s="53">
        <f ca="1">VLOOKUP(B222,Base!$Q$40:$AD$600,14,0)/4.34</f>
        <v>0</v>
      </c>
      <c r="H222" s="54"/>
      <c r="I222" s="20" t="str">
        <f t="shared" ca="1" si="0"/>
        <v xml:space="preserve"> </v>
      </c>
      <c r="J222" s="22" t="str">
        <f t="shared" ca="1" si="1"/>
        <v xml:space="preserve"> </v>
      </c>
      <c r="K222" s="22" t="str">
        <f t="shared" ca="1" si="2"/>
        <v xml:space="preserve"> </v>
      </c>
      <c r="L222" s="23">
        <f t="shared" ca="1" si="3"/>
        <v>0</v>
      </c>
      <c r="N222" s="17"/>
      <c r="O222" s="17">
        <f t="shared" ca="1" si="4"/>
        <v>0</v>
      </c>
      <c r="P222" s="17">
        <f t="shared" ca="1" si="5"/>
        <v>0</v>
      </c>
      <c r="Q222" s="17">
        <f t="shared" ca="1" si="6"/>
        <v>0</v>
      </c>
      <c r="R222" s="17">
        <f t="shared" ca="1" si="7"/>
        <v>0</v>
      </c>
      <c r="S222" s="17"/>
      <c r="T222" s="24">
        <f t="shared" ca="1" si="8"/>
        <v>0</v>
      </c>
      <c r="U222" s="17"/>
    </row>
    <row r="223" spans="1:21" ht="19.5" customHeight="1" x14ac:dyDescent="0.25">
      <c r="A223" s="7">
        <f>'PAINEL MÊS'!A225</f>
        <v>0</v>
      </c>
      <c r="B223" s="7">
        <f>'PAINEL MÊS'!B225</f>
        <v>0</v>
      </c>
      <c r="C223" s="20">
        <f>'PAINEL MÊS'!Q225</f>
        <v>0</v>
      </c>
      <c r="D223" s="21">
        <f>'PAINEL MÊS'!R225</f>
        <v>0</v>
      </c>
      <c r="E223" s="20">
        <f t="shared" ca="1" si="12"/>
        <v>0</v>
      </c>
      <c r="F223" s="52"/>
      <c r="G223" s="53">
        <f ca="1">VLOOKUP(B223,Base!$Q$40:$AD$600,14,0)/4.34</f>
        <v>0</v>
      </c>
      <c r="H223" s="54"/>
      <c r="I223" s="20" t="str">
        <f t="shared" ca="1" si="0"/>
        <v xml:space="preserve"> </v>
      </c>
      <c r="J223" s="22" t="str">
        <f t="shared" ca="1" si="1"/>
        <v xml:space="preserve"> </v>
      </c>
      <c r="K223" s="22" t="str">
        <f t="shared" ca="1" si="2"/>
        <v xml:space="preserve"> </v>
      </c>
      <c r="L223" s="23">
        <f t="shared" ca="1" si="3"/>
        <v>0</v>
      </c>
      <c r="N223" s="17"/>
      <c r="O223" s="17">
        <f t="shared" ca="1" si="4"/>
        <v>0</v>
      </c>
      <c r="P223" s="17">
        <f t="shared" ca="1" si="5"/>
        <v>0</v>
      </c>
      <c r="Q223" s="17">
        <f t="shared" ca="1" si="6"/>
        <v>0</v>
      </c>
      <c r="R223" s="17">
        <f t="shared" ca="1" si="7"/>
        <v>0</v>
      </c>
      <c r="S223" s="17"/>
      <c r="T223" s="24">
        <f t="shared" ca="1" si="8"/>
        <v>0</v>
      </c>
      <c r="U223" s="17"/>
    </row>
    <row r="224" spans="1:21" ht="19.5" customHeight="1" x14ac:dyDescent="0.25">
      <c r="A224" s="7">
        <f>'PAINEL MÊS'!A226</f>
        <v>0</v>
      </c>
      <c r="B224" s="7">
        <f>'PAINEL MÊS'!B226</f>
        <v>0</v>
      </c>
      <c r="C224" s="20">
        <f>'PAINEL MÊS'!Q226</f>
        <v>0</v>
      </c>
      <c r="D224" s="21">
        <f>'PAINEL MÊS'!R226</f>
        <v>0</v>
      </c>
      <c r="E224" s="20">
        <f t="shared" ca="1" si="12"/>
        <v>0</v>
      </c>
      <c r="F224" s="52"/>
      <c r="G224" s="53">
        <f ca="1">VLOOKUP(B224,Base!$Q$40:$AD$600,14,0)/4.34</f>
        <v>0</v>
      </c>
      <c r="H224" s="54"/>
      <c r="I224" s="20" t="str">
        <f t="shared" ca="1" si="0"/>
        <v xml:space="preserve"> </v>
      </c>
      <c r="J224" s="22" t="str">
        <f t="shared" ca="1" si="1"/>
        <v xml:space="preserve"> </v>
      </c>
      <c r="K224" s="22" t="str">
        <f t="shared" ca="1" si="2"/>
        <v xml:space="preserve"> </v>
      </c>
      <c r="L224" s="23">
        <f t="shared" ca="1" si="3"/>
        <v>0</v>
      </c>
      <c r="N224" s="17"/>
      <c r="O224" s="17">
        <f t="shared" ca="1" si="4"/>
        <v>0</v>
      </c>
      <c r="P224" s="17">
        <f t="shared" ca="1" si="5"/>
        <v>0</v>
      </c>
      <c r="Q224" s="17">
        <f t="shared" ca="1" si="6"/>
        <v>0</v>
      </c>
      <c r="R224" s="17">
        <f t="shared" ca="1" si="7"/>
        <v>0</v>
      </c>
      <c r="S224" s="17"/>
      <c r="T224" s="24">
        <f t="shared" ca="1" si="8"/>
        <v>0</v>
      </c>
      <c r="U224" s="17"/>
    </row>
    <row r="225" spans="1:21" ht="19.5" customHeight="1" x14ac:dyDescent="0.25">
      <c r="A225" s="7">
        <f>'PAINEL MÊS'!A227</f>
        <v>0</v>
      </c>
      <c r="B225" s="7">
        <f>'PAINEL MÊS'!B227</f>
        <v>0</v>
      </c>
      <c r="C225" s="20">
        <f>'PAINEL MÊS'!Q227</f>
        <v>0</v>
      </c>
      <c r="D225" s="21">
        <f>'PAINEL MÊS'!R227</f>
        <v>0</v>
      </c>
      <c r="E225" s="20">
        <f t="shared" ca="1" si="12"/>
        <v>0</v>
      </c>
      <c r="F225" s="52"/>
      <c r="G225" s="53">
        <f ca="1">VLOOKUP(B225,Base!$Q$40:$AD$600,14,0)/4.34</f>
        <v>0</v>
      </c>
      <c r="H225" s="54"/>
      <c r="I225" s="20" t="str">
        <f t="shared" ca="1" si="0"/>
        <v xml:space="preserve"> </v>
      </c>
      <c r="J225" s="22" t="str">
        <f t="shared" ca="1" si="1"/>
        <v xml:space="preserve"> </v>
      </c>
      <c r="K225" s="22" t="str">
        <f t="shared" ca="1" si="2"/>
        <v xml:space="preserve"> </v>
      </c>
      <c r="L225" s="23">
        <f t="shared" ca="1" si="3"/>
        <v>0</v>
      </c>
      <c r="N225" s="17"/>
      <c r="O225" s="17">
        <f t="shared" ca="1" si="4"/>
        <v>0</v>
      </c>
      <c r="P225" s="17">
        <f t="shared" ca="1" si="5"/>
        <v>0</v>
      </c>
      <c r="Q225" s="17">
        <f t="shared" ca="1" si="6"/>
        <v>0</v>
      </c>
      <c r="R225" s="17">
        <f t="shared" ca="1" si="7"/>
        <v>0</v>
      </c>
      <c r="S225" s="17"/>
      <c r="T225" s="24">
        <f t="shared" ca="1" si="8"/>
        <v>0</v>
      </c>
      <c r="U225" s="17"/>
    </row>
    <row r="226" spans="1:21" ht="19.5" customHeight="1" x14ac:dyDescent="0.25">
      <c r="A226" s="7">
        <f>'PAINEL MÊS'!A228</f>
        <v>0</v>
      </c>
      <c r="B226" s="7">
        <f>'PAINEL MÊS'!B228</f>
        <v>0</v>
      </c>
      <c r="C226" s="20">
        <f>'PAINEL MÊS'!Q228</f>
        <v>0</v>
      </c>
      <c r="D226" s="21">
        <f>'PAINEL MÊS'!R228</f>
        <v>0</v>
      </c>
      <c r="E226" s="20">
        <f t="shared" ca="1" si="12"/>
        <v>0</v>
      </c>
      <c r="F226" s="52"/>
      <c r="G226" s="53">
        <f ca="1">VLOOKUP(B226,Base!$Q$40:$AD$600,14,0)/4.34</f>
        <v>0</v>
      </c>
      <c r="H226" s="54"/>
      <c r="I226" s="20" t="str">
        <f t="shared" ca="1" si="0"/>
        <v xml:space="preserve"> </v>
      </c>
      <c r="J226" s="22" t="str">
        <f t="shared" ca="1" si="1"/>
        <v xml:space="preserve"> </v>
      </c>
      <c r="K226" s="22" t="str">
        <f t="shared" ca="1" si="2"/>
        <v xml:space="preserve"> </v>
      </c>
      <c r="L226" s="23">
        <f t="shared" ca="1" si="3"/>
        <v>0</v>
      </c>
      <c r="N226" s="17"/>
      <c r="O226" s="17">
        <f t="shared" ca="1" si="4"/>
        <v>0</v>
      </c>
      <c r="P226" s="17">
        <f t="shared" ca="1" si="5"/>
        <v>0</v>
      </c>
      <c r="Q226" s="17">
        <f t="shared" ca="1" si="6"/>
        <v>0</v>
      </c>
      <c r="R226" s="17">
        <f t="shared" ca="1" si="7"/>
        <v>0</v>
      </c>
      <c r="S226" s="17"/>
      <c r="T226" s="24">
        <f t="shared" ca="1" si="8"/>
        <v>0</v>
      </c>
      <c r="U226" s="17"/>
    </row>
    <row r="227" spans="1:21" ht="19.5" customHeight="1" x14ac:dyDescent="0.25">
      <c r="A227" s="7">
        <f>'PAINEL MÊS'!A229</f>
        <v>0</v>
      </c>
      <c r="B227" s="7">
        <f>'PAINEL MÊS'!B229</f>
        <v>0</v>
      </c>
      <c r="C227" s="20">
        <f>'PAINEL MÊS'!Q229</f>
        <v>0</v>
      </c>
      <c r="D227" s="21">
        <f>'PAINEL MÊS'!R229</f>
        <v>0</v>
      </c>
      <c r="E227" s="20">
        <f t="shared" ca="1" si="12"/>
        <v>0</v>
      </c>
      <c r="F227" s="52"/>
      <c r="G227" s="53">
        <f ca="1">VLOOKUP(B227,Base!$Q$40:$AD$600,14,0)/4.34</f>
        <v>0</v>
      </c>
      <c r="H227" s="54"/>
      <c r="I227" s="20" t="str">
        <f t="shared" ca="1" si="0"/>
        <v xml:space="preserve"> </v>
      </c>
      <c r="J227" s="22" t="str">
        <f t="shared" ca="1" si="1"/>
        <v xml:space="preserve"> </v>
      </c>
      <c r="K227" s="22" t="str">
        <f t="shared" ca="1" si="2"/>
        <v xml:space="preserve"> </v>
      </c>
      <c r="L227" s="23">
        <f t="shared" ca="1" si="3"/>
        <v>0</v>
      </c>
      <c r="N227" s="17"/>
      <c r="O227" s="17">
        <f t="shared" ca="1" si="4"/>
        <v>0</v>
      </c>
      <c r="P227" s="17">
        <f t="shared" ca="1" si="5"/>
        <v>0</v>
      </c>
      <c r="Q227" s="17">
        <f t="shared" ca="1" si="6"/>
        <v>0</v>
      </c>
      <c r="R227" s="17">
        <f t="shared" ca="1" si="7"/>
        <v>0</v>
      </c>
      <c r="S227" s="17"/>
      <c r="T227" s="24">
        <f t="shared" ca="1" si="8"/>
        <v>0</v>
      </c>
      <c r="U227" s="17"/>
    </row>
    <row r="228" spans="1:21" ht="19.5" customHeight="1" x14ac:dyDescent="0.25">
      <c r="A228" s="7">
        <f>'PAINEL MÊS'!A230</f>
        <v>0</v>
      </c>
      <c r="B228" s="7">
        <f>'PAINEL MÊS'!B230</f>
        <v>0</v>
      </c>
      <c r="C228" s="20">
        <f>'PAINEL MÊS'!Q230</f>
        <v>0</v>
      </c>
      <c r="D228" s="21">
        <f>'PAINEL MÊS'!R230</f>
        <v>0</v>
      </c>
      <c r="E228" s="20">
        <f t="shared" ca="1" si="12"/>
        <v>0</v>
      </c>
      <c r="F228" s="52"/>
      <c r="G228" s="53">
        <f ca="1">VLOOKUP(B228,Base!$Q$40:$AD$600,14,0)/4.34</f>
        <v>0</v>
      </c>
      <c r="H228" s="54"/>
      <c r="I228" s="20" t="str">
        <f t="shared" ca="1" si="0"/>
        <v xml:space="preserve"> </v>
      </c>
      <c r="J228" s="22" t="str">
        <f t="shared" ca="1" si="1"/>
        <v xml:space="preserve"> </v>
      </c>
      <c r="K228" s="22" t="str">
        <f t="shared" ca="1" si="2"/>
        <v xml:space="preserve"> </v>
      </c>
      <c r="L228" s="23">
        <f t="shared" ca="1" si="3"/>
        <v>0</v>
      </c>
      <c r="N228" s="17"/>
      <c r="O228" s="17">
        <f t="shared" ca="1" si="4"/>
        <v>0</v>
      </c>
      <c r="P228" s="17">
        <f t="shared" ca="1" si="5"/>
        <v>0</v>
      </c>
      <c r="Q228" s="17">
        <f t="shared" ca="1" si="6"/>
        <v>0</v>
      </c>
      <c r="R228" s="17">
        <f t="shared" ca="1" si="7"/>
        <v>0</v>
      </c>
      <c r="S228" s="17"/>
      <c r="T228" s="24">
        <f t="shared" ca="1" si="8"/>
        <v>0</v>
      </c>
      <c r="U228" s="17"/>
    </row>
    <row r="229" spans="1:21" ht="19.5" customHeight="1" x14ac:dyDescent="0.25">
      <c r="A229" s="7">
        <f>'PAINEL MÊS'!A231</f>
        <v>0</v>
      </c>
      <c r="B229" s="7">
        <f>'PAINEL MÊS'!B231</f>
        <v>0</v>
      </c>
      <c r="C229" s="20">
        <f>'PAINEL MÊS'!Q231</f>
        <v>0</v>
      </c>
      <c r="D229" s="21">
        <f>'PAINEL MÊS'!R231</f>
        <v>0</v>
      </c>
      <c r="E229" s="20">
        <f t="shared" ca="1" si="12"/>
        <v>0</v>
      </c>
      <c r="F229" s="52"/>
      <c r="G229" s="53">
        <f ca="1">VLOOKUP(B229,Base!$Q$40:$AD$600,14,0)/4.34</f>
        <v>0</v>
      </c>
      <c r="H229" s="54"/>
      <c r="I229" s="20" t="str">
        <f t="shared" ca="1" si="0"/>
        <v xml:space="preserve"> </v>
      </c>
      <c r="J229" s="22" t="str">
        <f t="shared" ca="1" si="1"/>
        <v xml:space="preserve"> </v>
      </c>
      <c r="K229" s="22" t="str">
        <f t="shared" ca="1" si="2"/>
        <v xml:space="preserve"> </v>
      </c>
      <c r="L229" s="23">
        <f t="shared" ca="1" si="3"/>
        <v>0</v>
      </c>
      <c r="N229" s="17"/>
      <c r="O229" s="17">
        <f t="shared" ca="1" si="4"/>
        <v>0</v>
      </c>
      <c r="P229" s="17">
        <f t="shared" ca="1" si="5"/>
        <v>0</v>
      </c>
      <c r="Q229" s="17">
        <f t="shared" ca="1" si="6"/>
        <v>0</v>
      </c>
      <c r="R229" s="17">
        <f t="shared" ca="1" si="7"/>
        <v>0</v>
      </c>
      <c r="S229" s="17"/>
      <c r="T229" s="24">
        <f t="shared" ca="1" si="8"/>
        <v>0</v>
      </c>
      <c r="U229" s="17"/>
    </row>
    <row r="230" spans="1:21" ht="19.5" customHeight="1" x14ac:dyDescent="0.25">
      <c r="A230" s="7">
        <f>'PAINEL MÊS'!A232</f>
        <v>0</v>
      </c>
      <c r="B230" s="7">
        <f>'PAINEL MÊS'!B232</f>
        <v>0</v>
      </c>
      <c r="C230" s="20">
        <f>'PAINEL MÊS'!Q232</f>
        <v>0</v>
      </c>
      <c r="D230" s="21">
        <f>'PAINEL MÊS'!R232</f>
        <v>0</v>
      </c>
      <c r="E230" s="20">
        <f t="shared" ca="1" si="12"/>
        <v>0</v>
      </c>
      <c r="F230" s="52"/>
      <c r="G230" s="53">
        <f ca="1">VLOOKUP(B230,Base!$Q$40:$AD$600,14,0)/4.34</f>
        <v>0</v>
      </c>
      <c r="H230" s="54"/>
      <c r="I230" s="20" t="str">
        <f t="shared" ca="1" si="0"/>
        <v xml:space="preserve"> </v>
      </c>
      <c r="J230" s="22" t="str">
        <f t="shared" ca="1" si="1"/>
        <v xml:space="preserve"> </v>
      </c>
      <c r="K230" s="22" t="str">
        <f t="shared" ca="1" si="2"/>
        <v xml:space="preserve"> </v>
      </c>
      <c r="L230" s="23">
        <f t="shared" ca="1" si="3"/>
        <v>0</v>
      </c>
      <c r="N230" s="17"/>
      <c r="O230" s="17">
        <f t="shared" ca="1" si="4"/>
        <v>0</v>
      </c>
      <c r="P230" s="17">
        <f t="shared" ca="1" si="5"/>
        <v>0</v>
      </c>
      <c r="Q230" s="17">
        <f t="shared" ca="1" si="6"/>
        <v>0</v>
      </c>
      <c r="R230" s="17">
        <f t="shared" ca="1" si="7"/>
        <v>0</v>
      </c>
      <c r="S230" s="17"/>
      <c r="T230" s="24">
        <f t="shared" ca="1" si="8"/>
        <v>0</v>
      </c>
      <c r="U230" s="17"/>
    </row>
    <row r="231" spans="1:21" ht="19.5" customHeight="1" x14ac:dyDescent="0.25">
      <c r="A231" s="7">
        <f>'PAINEL MÊS'!A233</f>
        <v>0</v>
      </c>
      <c r="B231" s="7">
        <f>'PAINEL MÊS'!B233</f>
        <v>0</v>
      </c>
      <c r="C231" s="20">
        <f>'PAINEL MÊS'!Q233</f>
        <v>0</v>
      </c>
      <c r="D231" s="21">
        <f>'PAINEL MÊS'!R233</f>
        <v>0</v>
      </c>
      <c r="E231" s="20">
        <f t="shared" ca="1" si="12"/>
        <v>0</v>
      </c>
      <c r="F231" s="52"/>
      <c r="G231" s="53">
        <f ca="1">VLOOKUP(B231,Base!$Q$40:$AD$600,14,0)/4.34</f>
        <v>0</v>
      </c>
      <c r="H231" s="54"/>
      <c r="I231" s="20" t="str">
        <f t="shared" ca="1" si="0"/>
        <v xml:space="preserve"> </v>
      </c>
      <c r="J231" s="22" t="str">
        <f t="shared" ca="1" si="1"/>
        <v xml:space="preserve"> </v>
      </c>
      <c r="K231" s="22" t="str">
        <f t="shared" ca="1" si="2"/>
        <v xml:space="preserve"> </v>
      </c>
      <c r="L231" s="23">
        <f t="shared" ca="1" si="3"/>
        <v>0</v>
      </c>
      <c r="N231" s="17"/>
      <c r="O231" s="17">
        <f t="shared" ca="1" si="4"/>
        <v>0</v>
      </c>
      <c r="P231" s="17">
        <f t="shared" ca="1" si="5"/>
        <v>0</v>
      </c>
      <c r="Q231" s="17">
        <f t="shared" ca="1" si="6"/>
        <v>0</v>
      </c>
      <c r="R231" s="17">
        <f t="shared" ca="1" si="7"/>
        <v>0</v>
      </c>
      <c r="S231" s="17"/>
      <c r="T231" s="24">
        <f t="shared" ca="1" si="8"/>
        <v>0</v>
      </c>
      <c r="U231" s="17"/>
    </row>
    <row r="232" spans="1:21" ht="19.5" customHeight="1" x14ac:dyDescent="0.25">
      <c r="A232" s="7">
        <f>'PAINEL MÊS'!A234</f>
        <v>0</v>
      </c>
      <c r="B232" s="7">
        <f>'PAINEL MÊS'!B234</f>
        <v>0</v>
      </c>
      <c r="C232" s="20">
        <f>'PAINEL MÊS'!Q234</f>
        <v>0</v>
      </c>
      <c r="D232" s="21">
        <f>'PAINEL MÊS'!R234</f>
        <v>0</v>
      </c>
      <c r="E232" s="20">
        <f t="shared" ca="1" si="12"/>
        <v>0</v>
      </c>
      <c r="F232" s="52"/>
      <c r="G232" s="53">
        <f ca="1">VLOOKUP(B232,Base!$Q$40:$AD$600,14,0)/4.34</f>
        <v>0</v>
      </c>
      <c r="H232" s="54"/>
      <c r="I232" s="20" t="str">
        <f t="shared" ca="1" si="0"/>
        <v xml:space="preserve"> </v>
      </c>
      <c r="J232" s="22" t="str">
        <f t="shared" ca="1" si="1"/>
        <v xml:space="preserve"> </v>
      </c>
      <c r="K232" s="22" t="str">
        <f t="shared" ca="1" si="2"/>
        <v xml:space="preserve"> </v>
      </c>
      <c r="L232" s="23">
        <f t="shared" ca="1" si="3"/>
        <v>0</v>
      </c>
      <c r="N232" s="17"/>
      <c r="O232" s="17">
        <f t="shared" ca="1" si="4"/>
        <v>0</v>
      </c>
      <c r="P232" s="17">
        <f t="shared" ca="1" si="5"/>
        <v>0</v>
      </c>
      <c r="Q232" s="17">
        <f t="shared" ca="1" si="6"/>
        <v>0</v>
      </c>
      <c r="R232" s="17">
        <f t="shared" ca="1" si="7"/>
        <v>0</v>
      </c>
      <c r="S232" s="17"/>
      <c r="T232" s="24">
        <f t="shared" ca="1" si="8"/>
        <v>0</v>
      </c>
      <c r="U232" s="17"/>
    </row>
    <row r="233" spans="1:21" ht="19.5" customHeight="1" x14ac:dyDescent="0.25">
      <c r="A233" s="7">
        <f>'PAINEL MÊS'!A235</f>
        <v>0</v>
      </c>
      <c r="B233" s="7">
        <f>'PAINEL MÊS'!B235</f>
        <v>0</v>
      </c>
      <c r="C233" s="20">
        <f>'PAINEL MÊS'!Q235</f>
        <v>0</v>
      </c>
      <c r="D233" s="21">
        <f>'PAINEL MÊS'!R235</f>
        <v>0</v>
      </c>
      <c r="E233" s="20">
        <f t="shared" ca="1" si="12"/>
        <v>0</v>
      </c>
      <c r="F233" s="52"/>
      <c r="G233" s="53">
        <f ca="1">VLOOKUP(B233,Base!$Q$40:$AD$600,14,0)/4.34</f>
        <v>0</v>
      </c>
      <c r="H233" s="54"/>
      <c r="I233" s="20" t="str">
        <f t="shared" ca="1" si="0"/>
        <v xml:space="preserve"> </v>
      </c>
      <c r="J233" s="22" t="str">
        <f t="shared" ca="1" si="1"/>
        <v xml:space="preserve"> </v>
      </c>
      <c r="K233" s="22" t="str">
        <f t="shared" ca="1" si="2"/>
        <v xml:space="preserve"> </v>
      </c>
      <c r="L233" s="23">
        <f t="shared" ca="1" si="3"/>
        <v>0</v>
      </c>
      <c r="N233" s="17"/>
      <c r="O233" s="17">
        <f t="shared" ca="1" si="4"/>
        <v>0</v>
      </c>
      <c r="P233" s="17">
        <f t="shared" ca="1" si="5"/>
        <v>0</v>
      </c>
      <c r="Q233" s="17">
        <f t="shared" ca="1" si="6"/>
        <v>0</v>
      </c>
      <c r="R233" s="17">
        <f t="shared" ca="1" si="7"/>
        <v>0</v>
      </c>
      <c r="S233" s="17"/>
      <c r="T233" s="24">
        <f t="shared" ca="1" si="8"/>
        <v>0</v>
      </c>
      <c r="U233" s="17"/>
    </row>
    <row r="234" spans="1:21" ht="19.5" customHeight="1" x14ac:dyDescent="0.25">
      <c r="A234" s="7">
        <f>'PAINEL MÊS'!A236</f>
        <v>0</v>
      </c>
      <c r="B234" s="7">
        <f>'PAINEL MÊS'!B236</f>
        <v>0</v>
      </c>
      <c r="C234" s="20">
        <f>'PAINEL MÊS'!Q236</f>
        <v>0</v>
      </c>
      <c r="D234" s="21">
        <f>'PAINEL MÊS'!R236</f>
        <v>0</v>
      </c>
      <c r="E234" s="20">
        <f t="shared" ca="1" si="12"/>
        <v>0</v>
      </c>
      <c r="F234" s="52"/>
      <c r="G234" s="53">
        <f ca="1">VLOOKUP(B234,Base!$Q$40:$AD$600,14,0)/4.34</f>
        <v>0</v>
      </c>
      <c r="H234" s="54"/>
      <c r="I234" s="20" t="str">
        <f t="shared" ca="1" si="0"/>
        <v xml:space="preserve"> </v>
      </c>
      <c r="J234" s="22" t="str">
        <f t="shared" ca="1" si="1"/>
        <v xml:space="preserve"> </v>
      </c>
      <c r="K234" s="22" t="str">
        <f t="shared" ca="1" si="2"/>
        <v xml:space="preserve"> </v>
      </c>
      <c r="L234" s="23">
        <f t="shared" ca="1" si="3"/>
        <v>0</v>
      </c>
      <c r="N234" s="17"/>
      <c r="O234" s="17">
        <f t="shared" ca="1" si="4"/>
        <v>0</v>
      </c>
      <c r="P234" s="17">
        <f t="shared" ca="1" si="5"/>
        <v>0</v>
      </c>
      <c r="Q234" s="17">
        <f t="shared" ca="1" si="6"/>
        <v>0</v>
      </c>
      <c r="R234" s="17">
        <f t="shared" ca="1" si="7"/>
        <v>0</v>
      </c>
      <c r="S234" s="17"/>
      <c r="T234" s="24">
        <f t="shared" ca="1" si="8"/>
        <v>0</v>
      </c>
      <c r="U234" s="17"/>
    </row>
    <row r="235" spans="1:21" ht="19.5" customHeight="1" x14ac:dyDescent="0.25">
      <c r="A235" s="7">
        <f>'PAINEL MÊS'!A237</f>
        <v>0</v>
      </c>
      <c r="B235" s="7">
        <f>'PAINEL MÊS'!B237</f>
        <v>0</v>
      </c>
      <c r="C235" s="20">
        <f>'PAINEL MÊS'!Q237</f>
        <v>0</v>
      </c>
      <c r="D235" s="21">
        <f>'PAINEL MÊS'!R237</f>
        <v>0</v>
      </c>
      <c r="E235" s="20">
        <f t="shared" ca="1" si="12"/>
        <v>0</v>
      </c>
      <c r="F235" s="52"/>
      <c r="G235" s="53">
        <f ca="1">VLOOKUP(B235,Base!$Q$40:$AD$600,14,0)/4.34</f>
        <v>0</v>
      </c>
      <c r="H235" s="54"/>
      <c r="I235" s="20" t="str">
        <f t="shared" ca="1" si="0"/>
        <v xml:space="preserve"> </v>
      </c>
      <c r="J235" s="22" t="str">
        <f t="shared" ca="1" si="1"/>
        <v xml:space="preserve"> </v>
      </c>
      <c r="K235" s="22" t="str">
        <f t="shared" ca="1" si="2"/>
        <v xml:space="preserve"> </v>
      </c>
      <c r="L235" s="23">
        <f t="shared" ca="1" si="3"/>
        <v>0</v>
      </c>
      <c r="N235" s="17"/>
      <c r="O235" s="17">
        <f t="shared" ca="1" si="4"/>
        <v>0</v>
      </c>
      <c r="P235" s="17">
        <f t="shared" ca="1" si="5"/>
        <v>0</v>
      </c>
      <c r="Q235" s="17">
        <f t="shared" ca="1" si="6"/>
        <v>0</v>
      </c>
      <c r="R235" s="17">
        <f t="shared" ca="1" si="7"/>
        <v>0</v>
      </c>
      <c r="S235" s="17"/>
      <c r="T235" s="24">
        <f t="shared" ca="1" si="8"/>
        <v>0</v>
      </c>
      <c r="U235" s="17"/>
    </row>
    <row r="236" spans="1:21" ht="19.5" customHeight="1" x14ac:dyDescent="0.25">
      <c r="A236" s="7">
        <f>'PAINEL MÊS'!A238</f>
        <v>0</v>
      </c>
      <c r="B236" s="7">
        <f>'PAINEL MÊS'!B238</f>
        <v>0</v>
      </c>
      <c r="C236" s="20">
        <f>'PAINEL MÊS'!Q238</f>
        <v>0</v>
      </c>
      <c r="D236" s="21">
        <f>'PAINEL MÊS'!R238</f>
        <v>0</v>
      </c>
      <c r="E236" s="20">
        <f t="shared" ca="1" si="12"/>
        <v>0</v>
      </c>
      <c r="F236" s="52"/>
      <c r="G236" s="53">
        <f ca="1">VLOOKUP(B236,Base!$Q$40:$AD$600,14,0)/4.34</f>
        <v>0</v>
      </c>
      <c r="H236" s="54"/>
      <c r="I236" s="20" t="str">
        <f t="shared" ca="1" si="0"/>
        <v xml:space="preserve"> </v>
      </c>
      <c r="J236" s="22" t="str">
        <f t="shared" ca="1" si="1"/>
        <v xml:space="preserve"> </v>
      </c>
      <c r="K236" s="22" t="str">
        <f t="shared" ca="1" si="2"/>
        <v xml:space="preserve"> </v>
      </c>
      <c r="L236" s="23">
        <f t="shared" ca="1" si="3"/>
        <v>0</v>
      </c>
      <c r="N236" s="17"/>
      <c r="O236" s="17">
        <f t="shared" ca="1" si="4"/>
        <v>0</v>
      </c>
      <c r="P236" s="17">
        <f t="shared" ca="1" si="5"/>
        <v>0</v>
      </c>
      <c r="Q236" s="17">
        <f t="shared" ca="1" si="6"/>
        <v>0</v>
      </c>
      <c r="R236" s="17">
        <f t="shared" ca="1" si="7"/>
        <v>0</v>
      </c>
      <c r="S236" s="17"/>
      <c r="T236" s="24">
        <f t="shared" ca="1" si="8"/>
        <v>0</v>
      </c>
      <c r="U236" s="17"/>
    </row>
    <row r="237" spans="1:21" ht="19.5" customHeight="1" x14ac:dyDescent="0.25">
      <c r="A237" s="7">
        <f>'PAINEL MÊS'!A239</f>
        <v>0</v>
      </c>
      <c r="B237" s="7">
        <f>'PAINEL MÊS'!B239</f>
        <v>0</v>
      </c>
      <c r="C237" s="20">
        <f>'PAINEL MÊS'!Q239</f>
        <v>0</v>
      </c>
      <c r="D237" s="21">
        <f>'PAINEL MÊS'!R239</f>
        <v>0</v>
      </c>
      <c r="E237" s="20">
        <f t="shared" ca="1" si="12"/>
        <v>0</v>
      </c>
      <c r="F237" s="52"/>
      <c r="G237" s="53">
        <f ca="1">VLOOKUP(B237,Base!$Q$40:$AD$600,14,0)/4.34</f>
        <v>0</v>
      </c>
      <c r="H237" s="54"/>
      <c r="I237" s="20" t="str">
        <f t="shared" ca="1" si="0"/>
        <v xml:space="preserve"> </v>
      </c>
      <c r="J237" s="22" t="str">
        <f t="shared" ca="1" si="1"/>
        <v xml:space="preserve"> </v>
      </c>
      <c r="K237" s="22" t="str">
        <f t="shared" ca="1" si="2"/>
        <v xml:space="preserve"> </v>
      </c>
      <c r="L237" s="23">
        <f t="shared" ca="1" si="3"/>
        <v>0</v>
      </c>
      <c r="N237" s="17"/>
      <c r="O237" s="17">
        <f t="shared" ca="1" si="4"/>
        <v>0</v>
      </c>
      <c r="P237" s="17">
        <f t="shared" ca="1" si="5"/>
        <v>0</v>
      </c>
      <c r="Q237" s="17">
        <f t="shared" ca="1" si="6"/>
        <v>0</v>
      </c>
      <c r="R237" s="17">
        <f t="shared" ca="1" si="7"/>
        <v>0</v>
      </c>
      <c r="S237" s="17"/>
      <c r="T237" s="24">
        <f t="shared" ca="1" si="8"/>
        <v>0</v>
      </c>
      <c r="U237" s="17"/>
    </row>
    <row r="238" spans="1:21" ht="19.5" customHeight="1" x14ac:dyDescent="0.25">
      <c r="A238" s="7">
        <f>'PAINEL MÊS'!A240</f>
        <v>0</v>
      </c>
      <c r="B238" s="7">
        <f>'PAINEL MÊS'!B240</f>
        <v>0</v>
      </c>
      <c r="C238" s="20">
        <f>'PAINEL MÊS'!Q240</f>
        <v>0</v>
      </c>
      <c r="D238" s="21">
        <f>'PAINEL MÊS'!R240</f>
        <v>0</v>
      </c>
      <c r="E238" s="20">
        <f t="shared" ca="1" si="12"/>
        <v>0</v>
      </c>
      <c r="F238" s="52"/>
      <c r="G238" s="53">
        <f ca="1">VLOOKUP(B238,Base!$Q$40:$AD$600,14,0)/4.34</f>
        <v>0</v>
      </c>
      <c r="H238" s="54"/>
      <c r="I238" s="20" t="str">
        <f t="shared" ca="1" si="0"/>
        <v xml:space="preserve"> </v>
      </c>
      <c r="J238" s="22" t="str">
        <f t="shared" ca="1" si="1"/>
        <v xml:space="preserve"> </v>
      </c>
      <c r="K238" s="22" t="str">
        <f t="shared" ca="1" si="2"/>
        <v xml:space="preserve"> </v>
      </c>
      <c r="L238" s="23">
        <f t="shared" ca="1" si="3"/>
        <v>0</v>
      </c>
      <c r="N238" s="17"/>
      <c r="O238" s="17">
        <f t="shared" ca="1" si="4"/>
        <v>0</v>
      </c>
      <c r="P238" s="17">
        <f t="shared" ca="1" si="5"/>
        <v>0</v>
      </c>
      <c r="Q238" s="17">
        <f t="shared" ca="1" si="6"/>
        <v>0</v>
      </c>
      <c r="R238" s="17">
        <f t="shared" ca="1" si="7"/>
        <v>0</v>
      </c>
      <c r="S238" s="17"/>
      <c r="T238" s="24">
        <f t="shared" ca="1" si="8"/>
        <v>0</v>
      </c>
      <c r="U238" s="17"/>
    </row>
    <row r="239" spans="1:21" ht="19.5" customHeight="1" x14ac:dyDescent="0.25">
      <c r="A239" s="7">
        <f>'PAINEL MÊS'!A241</f>
        <v>0</v>
      </c>
      <c r="B239" s="7">
        <f>'PAINEL MÊS'!B241</f>
        <v>0</v>
      </c>
      <c r="C239" s="20">
        <f>'PAINEL MÊS'!Q241</f>
        <v>0</v>
      </c>
      <c r="D239" s="21">
        <f>'PAINEL MÊS'!R241</f>
        <v>0</v>
      </c>
      <c r="E239" s="20">
        <f t="shared" ca="1" si="12"/>
        <v>0</v>
      </c>
      <c r="F239" s="52"/>
      <c r="G239" s="53">
        <f ca="1">VLOOKUP(B239,Base!$Q$40:$AD$600,14,0)/4.34</f>
        <v>0</v>
      </c>
      <c r="H239" s="54"/>
      <c r="I239" s="20" t="str">
        <f t="shared" ca="1" si="0"/>
        <v xml:space="preserve"> </v>
      </c>
      <c r="J239" s="22" t="str">
        <f t="shared" ca="1" si="1"/>
        <v xml:space="preserve"> </v>
      </c>
      <c r="K239" s="22" t="str">
        <f t="shared" ca="1" si="2"/>
        <v xml:space="preserve"> </v>
      </c>
      <c r="L239" s="23">
        <f t="shared" ca="1" si="3"/>
        <v>0</v>
      </c>
      <c r="N239" s="17"/>
      <c r="O239" s="17">
        <f t="shared" ca="1" si="4"/>
        <v>0</v>
      </c>
      <c r="P239" s="17">
        <f t="shared" ca="1" si="5"/>
        <v>0</v>
      </c>
      <c r="Q239" s="17">
        <f t="shared" ca="1" si="6"/>
        <v>0</v>
      </c>
      <c r="R239" s="17">
        <f t="shared" ca="1" si="7"/>
        <v>0</v>
      </c>
      <c r="S239" s="17"/>
      <c r="T239" s="24">
        <f t="shared" ca="1" si="8"/>
        <v>0</v>
      </c>
      <c r="U239" s="17"/>
    </row>
    <row r="240" spans="1:21" ht="19.5" customHeight="1" x14ac:dyDescent="0.25">
      <c r="A240" s="7">
        <f>'PAINEL MÊS'!A242</f>
        <v>0</v>
      </c>
      <c r="B240" s="7">
        <f>'PAINEL MÊS'!B242</f>
        <v>0</v>
      </c>
      <c r="C240" s="20">
        <f>'PAINEL MÊS'!Q242</f>
        <v>0</v>
      </c>
      <c r="D240" s="21">
        <f>'PAINEL MÊS'!R242</f>
        <v>0</v>
      </c>
      <c r="E240" s="20">
        <f t="shared" ca="1" si="12"/>
        <v>0</v>
      </c>
      <c r="F240" s="52"/>
      <c r="G240" s="53">
        <f ca="1">VLOOKUP(B240,Base!$Q$40:$AD$600,14,0)/4.34</f>
        <v>0</v>
      </c>
      <c r="H240" s="54"/>
      <c r="I240" s="20" t="str">
        <f t="shared" ca="1" si="0"/>
        <v xml:space="preserve"> </v>
      </c>
      <c r="J240" s="22" t="str">
        <f t="shared" ca="1" si="1"/>
        <v xml:space="preserve"> </v>
      </c>
      <c r="K240" s="22" t="str">
        <f t="shared" ca="1" si="2"/>
        <v xml:space="preserve"> </v>
      </c>
      <c r="L240" s="23">
        <f t="shared" ca="1" si="3"/>
        <v>0</v>
      </c>
      <c r="N240" s="17"/>
      <c r="O240" s="17">
        <f t="shared" ca="1" si="4"/>
        <v>0</v>
      </c>
      <c r="P240" s="17">
        <f t="shared" ca="1" si="5"/>
        <v>0</v>
      </c>
      <c r="Q240" s="17">
        <f t="shared" ca="1" si="6"/>
        <v>0</v>
      </c>
      <c r="R240" s="17">
        <f t="shared" ca="1" si="7"/>
        <v>0</v>
      </c>
      <c r="S240" s="17"/>
      <c r="T240" s="24">
        <f t="shared" ca="1" si="8"/>
        <v>0</v>
      </c>
      <c r="U240" s="17"/>
    </row>
    <row r="241" spans="1:21" ht="19.5" customHeight="1" x14ac:dyDescent="0.25">
      <c r="A241" s="7">
        <f>'PAINEL MÊS'!A243</f>
        <v>0</v>
      </c>
      <c r="B241" s="7">
        <f>'PAINEL MÊS'!B243</f>
        <v>0</v>
      </c>
      <c r="C241" s="20">
        <f>'PAINEL MÊS'!Q243</f>
        <v>0</v>
      </c>
      <c r="D241" s="21">
        <f>'PAINEL MÊS'!R243</f>
        <v>0</v>
      </c>
      <c r="E241" s="20">
        <f t="shared" ca="1" si="12"/>
        <v>0</v>
      </c>
      <c r="F241" s="52"/>
      <c r="G241" s="53">
        <f ca="1">VLOOKUP(B241,Base!$Q$40:$AD$600,14,0)/4.34</f>
        <v>0</v>
      </c>
      <c r="H241" s="54"/>
      <c r="I241" s="20" t="str">
        <f t="shared" ca="1" si="0"/>
        <v xml:space="preserve"> </v>
      </c>
      <c r="J241" s="22" t="str">
        <f t="shared" ca="1" si="1"/>
        <v xml:space="preserve"> </v>
      </c>
      <c r="K241" s="22" t="str">
        <f t="shared" ca="1" si="2"/>
        <v xml:space="preserve"> </v>
      </c>
      <c r="L241" s="23">
        <f t="shared" ca="1" si="3"/>
        <v>0</v>
      </c>
      <c r="N241" s="17"/>
      <c r="O241" s="17">
        <f t="shared" ca="1" si="4"/>
        <v>0</v>
      </c>
      <c r="P241" s="17">
        <f t="shared" ca="1" si="5"/>
        <v>0</v>
      </c>
      <c r="Q241" s="17">
        <f t="shared" ca="1" si="6"/>
        <v>0</v>
      </c>
      <c r="R241" s="17">
        <f t="shared" ca="1" si="7"/>
        <v>0</v>
      </c>
      <c r="S241" s="17"/>
      <c r="T241" s="24">
        <f t="shared" ca="1" si="8"/>
        <v>0</v>
      </c>
      <c r="U241" s="17"/>
    </row>
    <row r="242" spans="1:21" ht="19.5" customHeight="1" x14ac:dyDescent="0.25">
      <c r="A242" s="7">
        <f>'PAINEL MÊS'!A244</f>
        <v>0</v>
      </c>
      <c r="B242" s="7">
        <f>'PAINEL MÊS'!B244</f>
        <v>0</v>
      </c>
      <c r="C242" s="20">
        <f>'PAINEL MÊS'!Q244</f>
        <v>0</v>
      </c>
      <c r="D242" s="21">
        <f>'PAINEL MÊS'!R244</f>
        <v>0</v>
      </c>
      <c r="E242" s="20">
        <f t="shared" ca="1" si="12"/>
        <v>0</v>
      </c>
      <c r="F242" s="52"/>
      <c r="G242" s="53">
        <f ca="1">VLOOKUP(B242,Base!$Q$40:$AD$600,14,0)/4.34</f>
        <v>0</v>
      </c>
      <c r="H242" s="54"/>
      <c r="I242" s="20" t="str">
        <f t="shared" ca="1" si="0"/>
        <v xml:space="preserve"> </v>
      </c>
      <c r="J242" s="22" t="str">
        <f t="shared" ca="1" si="1"/>
        <v xml:space="preserve"> </v>
      </c>
      <c r="K242" s="22" t="str">
        <f t="shared" ca="1" si="2"/>
        <v xml:space="preserve"> </v>
      </c>
      <c r="L242" s="23">
        <f t="shared" ca="1" si="3"/>
        <v>0</v>
      </c>
      <c r="N242" s="17"/>
      <c r="O242" s="17">
        <f t="shared" ca="1" si="4"/>
        <v>0</v>
      </c>
      <c r="P242" s="17">
        <f t="shared" ca="1" si="5"/>
        <v>0</v>
      </c>
      <c r="Q242" s="17">
        <f t="shared" ca="1" si="6"/>
        <v>0</v>
      </c>
      <c r="R242" s="17">
        <f t="shared" ca="1" si="7"/>
        <v>0</v>
      </c>
      <c r="S242" s="17"/>
      <c r="T242" s="24">
        <f t="shared" ca="1" si="8"/>
        <v>0</v>
      </c>
      <c r="U242" s="17"/>
    </row>
    <row r="243" spans="1:21" ht="19.5" customHeight="1" x14ac:dyDescent="0.25">
      <c r="A243" s="7">
        <f>'PAINEL MÊS'!A245</f>
        <v>0</v>
      </c>
      <c r="B243" s="7">
        <f>'PAINEL MÊS'!B245</f>
        <v>0</v>
      </c>
      <c r="C243" s="20">
        <f>'PAINEL MÊS'!Q245</f>
        <v>0</v>
      </c>
      <c r="D243" s="21">
        <f>'PAINEL MÊS'!R245</f>
        <v>0</v>
      </c>
      <c r="E243" s="20">
        <f t="shared" ca="1" si="12"/>
        <v>0</v>
      </c>
      <c r="F243" s="52"/>
      <c r="G243" s="53">
        <f ca="1">VLOOKUP(B243,Base!$Q$40:$AD$600,14,0)/4.34</f>
        <v>0</v>
      </c>
      <c r="H243" s="54"/>
      <c r="I243" s="20" t="str">
        <f t="shared" ca="1" si="0"/>
        <v xml:space="preserve"> </v>
      </c>
      <c r="J243" s="22" t="str">
        <f t="shared" ca="1" si="1"/>
        <v xml:space="preserve"> </v>
      </c>
      <c r="K243" s="22" t="str">
        <f t="shared" ca="1" si="2"/>
        <v xml:space="preserve"> </v>
      </c>
      <c r="L243" s="23">
        <f t="shared" ca="1" si="3"/>
        <v>0</v>
      </c>
      <c r="N243" s="17"/>
      <c r="O243" s="17">
        <f t="shared" ca="1" si="4"/>
        <v>0</v>
      </c>
      <c r="P243" s="17">
        <f t="shared" ca="1" si="5"/>
        <v>0</v>
      </c>
      <c r="Q243" s="17">
        <f t="shared" ca="1" si="6"/>
        <v>0</v>
      </c>
      <c r="R243" s="17">
        <f t="shared" ca="1" si="7"/>
        <v>0</v>
      </c>
      <c r="S243" s="17"/>
      <c r="T243" s="24">
        <f t="shared" ca="1" si="8"/>
        <v>0</v>
      </c>
      <c r="U243" s="17"/>
    </row>
    <row r="244" spans="1:21" ht="19.5" customHeight="1" x14ac:dyDescent="0.25">
      <c r="A244" s="7">
        <f>'PAINEL MÊS'!A246</f>
        <v>0</v>
      </c>
      <c r="B244" s="7">
        <f>'PAINEL MÊS'!B246</f>
        <v>0</v>
      </c>
      <c r="C244" s="20">
        <f>'PAINEL MÊS'!Q246</f>
        <v>0</v>
      </c>
      <c r="D244" s="21">
        <f>'PAINEL MÊS'!R246</f>
        <v>0</v>
      </c>
      <c r="E244" s="20">
        <f t="shared" ca="1" si="12"/>
        <v>0</v>
      </c>
      <c r="F244" s="52"/>
      <c r="G244" s="53">
        <f ca="1">VLOOKUP(B244,Base!$Q$40:$AD$600,14,0)/4.34</f>
        <v>0</v>
      </c>
      <c r="H244" s="54"/>
      <c r="I244" s="20" t="str">
        <f t="shared" ca="1" si="0"/>
        <v xml:space="preserve"> </v>
      </c>
      <c r="J244" s="22" t="str">
        <f t="shared" ca="1" si="1"/>
        <v xml:space="preserve"> </v>
      </c>
      <c r="K244" s="22" t="str">
        <f t="shared" ca="1" si="2"/>
        <v xml:space="preserve"> </v>
      </c>
      <c r="L244" s="23">
        <f t="shared" ca="1" si="3"/>
        <v>0</v>
      </c>
      <c r="N244" s="17"/>
      <c r="O244" s="17">
        <f t="shared" ca="1" si="4"/>
        <v>0</v>
      </c>
      <c r="P244" s="17">
        <f t="shared" ca="1" si="5"/>
        <v>0</v>
      </c>
      <c r="Q244" s="17">
        <f t="shared" ca="1" si="6"/>
        <v>0</v>
      </c>
      <c r="R244" s="17">
        <f t="shared" ca="1" si="7"/>
        <v>0</v>
      </c>
      <c r="S244" s="17"/>
      <c r="T244" s="24">
        <f t="shared" ca="1" si="8"/>
        <v>0</v>
      </c>
      <c r="U244" s="17"/>
    </row>
    <row r="245" spans="1:21" ht="19.5" customHeight="1" x14ac:dyDescent="0.25">
      <c r="A245" s="7">
        <f>'PAINEL MÊS'!A247</f>
        <v>0</v>
      </c>
      <c r="B245" s="7">
        <f>'PAINEL MÊS'!B247</f>
        <v>0</v>
      </c>
      <c r="C245" s="20">
        <f>'PAINEL MÊS'!Q247</f>
        <v>0</v>
      </c>
      <c r="D245" s="21">
        <f>'PAINEL MÊS'!R247</f>
        <v>0</v>
      </c>
      <c r="E245" s="20">
        <f t="shared" ca="1" si="12"/>
        <v>0</v>
      </c>
      <c r="F245" s="52"/>
      <c r="G245" s="53">
        <f ca="1">VLOOKUP(B245,Base!$Q$40:$AD$600,14,0)/4.34</f>
        <v>0</v>
      </c>
      <c r="H245" s="54"/>
      <c r="I245" s="20" t="str">
        <f t="shared" ca="1" si="0"/>
        <v xml:space="preserve"> </v>
      </c>
      <c r="J245" s="22" t="str">
        <f t="shared" ca="1" si="1"/>
        <v xml:space="preserve"> </v>
      </c>
      <c r="K245" s="22" t="str">
        <f t="shared" ca="1" si="2"/>
        <v xml:space="preserve"> </v>
      </c>
      <c r="L245" s="23">
        <f t="shared" ca="1" si="3"/>
        <v>0</v>
      </c>
      <c r="N245" s="17"/>
      <c r="O245" s="17">
        <f t="shared" ca="1" si="4"/>
        <v>0</v>
      </c>
      <c r="P245" s="17">
        <f t="shared" ca="1" si="5"/>
        <v>0</v>
      </c>
      <c r="Q245" s="17">
        <f t="shared" ca="1" si="6"/>
        <v>0</v>
      </c>
      <c r="R245" s="17">
        <f t="shared" ca="1" si="7"/>
        <v>0</v>
      </c>
      <c r="S245" s="17"/>
      <c r="T245" s="24">
        <f t="shared" ca="1" si="8"/>
        <v>0</v>
      </c>
      <c r="U245" s="17"/>
    </row>
    <row r="246" spans="1:21" ht="19.5" customHeight="1" x14ac:dyDescent="0.25">
      <c r="A246" s="7">
        <f>'PAINEL MÊS'!A248</f>
        <v>0</v>
      </c>
      <c r="B246" s="7">
        <f>'PAINEL MÊS'!B248</f>
        <v>0</v>
      </c>
      <c r="C246" s="20">
        <f>'PAINEL MÊS'!Q248</f>
        <v>0</v>
      </c>
      <c r="D246" s="21">
        <f>'PAINEL MÊS'!R248</f>
        <v>0</v>
      </c>
      <c r="E246" s="20">
        <f t="shared" ca="1" si="12"/>
        <v>0</v>
      </c>
      <c r="F246" s="52"/>
      <c r="G246" s="53">
        <f ca="1">VLOOKUP(B246,Base!$Q$40:$AD$600,14,0)/4.34</f>
        <v>0</v>
      </c>
      <c r="H246" s="54"/>
      <c r="I246" s="20" t="str">
        <f t="shared" ca="1" si="0"/>
        <v xml:space="preserve"> </v>
      </c>
      <c r="J246" s="22" t="str">
        <f t="shared" ca="1" si="1"/>
        <v xml:space="preserve"> </v>
      </c>
      <c r="K246" s="22" t="str">
        <f t="shared" ca="1" si="2"/>
        <v xml:space="preserve"> </v>
      </c>
      <c r="L246" s="23">
        <f t="shared" ca="1" si="3"/>
        <v>0</v>
      </c>
      <c r="N246" s="17"/>
      <c r="O246" s="17">
        <f t="shared" ca="1" si="4"/>
        <v>0</v>
      </c>
      <c r="P246" s="17">
        <f t="shared" ca="1" si="5"/>
        <v>0</v>
      </c>
      <c r="Q246" s="17">
        <f t="shared" ca="1" si="6"/>
        <v>0</v>
      </c>
      <c r="R246" s="17">
        <f t="shared" ca="1" si="7"/>
        <v>0</v>
      </c>
      <c r="S246" s="17"/>
      <c r="T246" s="24">
        <f t="shared" ca="1" si="8"/>
        <v>0</v>
      </c>
      <c r="U246" s="17"/>
    </row>
    <row r="247" spans="1:21" ht="19.5" customHeight="1" x14ac:dyDescent="0.25">
      <c r="A247" s="7">
        <f>'PAINEL MÊS'!A249</f>
        <v>0</v>
      </c>
      <c r="B247" s="7">
        <f>'PAINEL MÊS'!B249</f>
        <v>0</v>
      </c>
      <c r="C247" s="20">
        <f>'PAINEL MÊS'!Q249</f>
        <v>0</v>
      </c>
      <c r="D247" s="21">
        <f>'PAINEL MÊS'!R249</f>
        <v>0</v>
      </c>
      <c r="E247" s="20">
        <f t="shared" ca="1" si="12"/>
        <v>0</v>
      </c>
      <c r="F247" s="52"/>
      <c r="G247" s="53">
        <f ca="1">VLOOKUP(B247,Base!$Q$40:$AD$600,14,0)/4.34</f>
        <v>0</v>
      </c>
      <c r="H247" s="54"/>
      <c r="I247" s="20" t="str">
        <f t="shared" ca="1" si="0"/>
        <v xml:space="preserve"> </v>
      </c>
      <c r="J247" s="22" t="str">
        <f t="shared" ca="1" si="1"/>
        <v xml:space="preserve"> </v>
      </c>
      <c r="K247" s="22" t="str">
        <f t="shared" ca="1" si="2"/>
        <v xml:space="preserve"> </v>
      </c>
      <c r="L247" s="23">
        <f t="shared" ca="1" si="3"/>
        <v>0</v>
      </c>
      <c r="N247" s="17"/>
      <c r="O247" s="17">
        <f t="shared" ca="1" si="4"/>
        <v>0</v>
      </c>
      <c r="P247" s="17">
        <f t="shared" ca="1" si="5"/>
        <v>0</v>
      </c>
      <c r="Q247" s="17">
        <f t="shared" ca="1" si="6"/>
        <v>0</v>
      </c>
      <c r="R247" s="17">
        <f t="shared" ca="1" si="7"/>
        <v>0</v>
      </c>
      <c r="S247" s="17"/>
      <c r="T247" s="24">
        <f t="shared" ca="1" si="8"/>
        <v>0</v>
      </c>
      <c r="U247" s="17"/>
    </row>
    <row r="248" spans="1:21" ht="19.5" customHeight="1" x14ac:dyDescent="0.25">
      <c r="A248" s="7">
        <f>'PAINEL MÊS'!A250</f>
        <v>0</v>
      </c>
      <c r="B248" s="7">
        <f>'PAINEL MÊS'!B250</f>
        <v>0</v>
      </c>
      <c r="C248" s="20">
        <f>'PAINEL MÊS'!Q250</f>
        <v>0</v>
      </c>
      <c r="D248" s="21">
        <f>'PAINEL MÊS'!R250</f>
        <v>0</v>
      </c>
      <c r="E248" s="20">
        <f t="shared" ca="1" si="12"/>
        <v>0</v>
      </c>
      <c r="F248" s="52"/>
      <c r="G248" s="53">
        <f ca="1">VLOOKUP(B248,Base!$Q$40:$AD$600,14,0)/4.34</f>
        <v>0</v>
      </c>
      <c r="H248" s="54"/>
      <c r="I248" s="20" t="str">
        <f t="shared" ca="1" si="0"/>
        <v xml:space="preserve"> </v>
      </c>
      <c r="J248" s="22" t="str">
        <f t="shared" ca="1" si="1"/>
        <v xml:space="preserve"> </v>
      </c>
      <c r="K248" s="22" t="str">
        <f t="shared" ca="1" si="2"/>
        <v xml:space="preserve"> </v>
      </c>
      <c r="L248" s="23">
        <f t="shared" ca="1" si="3"/>
        <v>0</v>
      </c>
      <c r="N248" s="17"/>
      <c r="O248" s="17">
        <f t="shared" ca="1" si="4"/>
        <v>0</v>
      </c>
      <c r="P248" s="17">
        <f t="shared" ca="1" si="5"/>
        <v>0</v>
      </c>
      <c r="Q248" s="17">
        <f t="shared" ca="1" si="6"/>
        <v>0</v>
      </c>
      <c r="R248" s="17">
        <f t="shared" ca="1" si="7"/>
        <v>0</v>
      </c>
      <c r="S248" s="17"/>
      <c r="T248" s="24">
        <f t="shared" ca="1" si="8"/>
        <v>0</v>
      </c>
      <c r="U248" s="17"/>
    </row>
    <row r="249" spans="1:21" ht="19.5" customHeight="1" x14ac:dyDescent="0.25">
      <c r="A249" s="7">
        <f>'PAINEL MÊS'!A251</f>
        <v>0</v>
      </c>
      <c r="B249" s="7">
        <f>'PAINEL MÊS'!B251</f>
        <v>0</v>
      </c>
      <c r="C249" s="20">
        <f>'PAINEL MÊS'!Q251</f>
        <v>0</v>
      </c>
      <c r="D249" s="21">
        <f>'PAINEL MÊS'!R251</f>
        <v>0</v>
      </c>
      <c r="E249" s="20">
        <f t="shared" ca="1" si="12"/>
        <v>0</v>
      </c>
      <c r="F249" s="52"/>
      <c r="G249" s="53">
        <f ca="1">VLOOKUP(B249,Base!$Q$40:$AD$600,14,0)/4.34</f>
        <v>0</v>
      </c>
      <c r="H249" s="54"/>
      <c r="I249" s="20" t="str">
        <f t="shared" ca="1" si="0"/>
        <v xml:space="preserve"> </v>
      </c>
      <c r="J249" s="22" t="str">
        <f t="shared" ca="1" si="1"/>
        <v xml:space="preserve"> </v>
      </c>
      <c r="K249" s="22" t="str">
        <f t="shared" ca="1" si="2"/>
        <v xml:space="preserve"> </v>
      </c>
      <c r="L249" s="23">
        <f t="shared" ca="1" si="3"/>
        <v>0</v>
      </c>
      <c r="N249" s="17"/>
      <c r="O249" s="17">
        <f t="shared" ca="1" si="4"/>
        <v>0</v>
      </c>
      <c r="P249" s="17">
        <f t="shared" ca="1" si="5"/>
        <v>0</v>
      </c>
      <c r="Q249" s="17">
        <f t="shared" ca="1" si="6"/>
        <v>0</v>
      </c>
      <c r="R249" s="17">
        <f t="shared" ca="1" si="7"/>
        <v>0</v>
      </c>
      <c r="S249" s="17"/>
      <c r="T249" s="24">
        <f t="shared" ca="1" si="8"/>
        <v>0</v>
      </c>
      <c r="U249" s="17"/>
    </row>
    <row r="250" spans="1:21" ht="19.5" customHeight="1" x14ac:dyDescent="0.25">
      <c r="A250" s="7">
        <f>'PAINEL MÊS'!A252</f>
        <v>0</v>
      </c>
      <c r="B250" s="7">
        <f>'PAINEL MÊS'!B252</f>
        <v>0</v>
      </c>
      <c r="C250" s="20">
        <f>'PAINEL MÊS'!Q252</f>
        <v>0</v>
      </c>
      <c r="D250" s="21">
        <f>'PAINEL MÊS'!R252</f>
        <v>0</v>
      </c>
      <c r="E250" s="20">
        <f t="shared" ca="1" si="12"/>
        <v>0</v>
      </c>
      <c r="F250" s="52"/>
      <c r="G250" s="53">
        <f ca="1">VLOOKUP(B250,Base!$Q$40:$AD$600,14,0)/4.34</f>
        <v>0</v>
      </c>
      <c r="H250" s="54"/>
      <c r="I250" s="20" t="str">
        <f t="shared" ca="1" si="0"/>
        <v xml:space="preserve"> </v>
      </c>
      <c r="J250" s="22" t="str">
        <f t="shared" ca="1" si="1"/>
        <v xml:space="preserve"> </v>
      </c>
      <c r="K250" s="22" t="str">
        <f t="shared" ca="1" si="2"/>
        <v xml:space="preserve"> </v>
      </c>
      <c r="L250" s="23">
        <f t="shared" ca="1" si="3"/>
        <v>0</v>
      </c>
      <c r="N250" s="17"/>
      <c r="O250" s="17">
        <f t="shared" ca="1" si="4"/>
        <v>0</v>
      </c>
      <c r="P250" s="17">
        <f t="shared" ca="1" si="5"/>
        <v>0</v>
      </c>
      <c r="Q250" s="17">
        <f t="shared" ca="1" si="6"/>
        <v>0</v>
      </c>
      <c r="R250" s="17">
        <f t="shared" ca="1" si="7"/>
        <v>0</v>
      </c>
      <c r="S250" s="17"/>
      <c r="T250" s="24">
        <f t="shared" ca="1" si="8"/>
        <v>0</v>
      </c>
      <c r="U250" s="17"/>
    </row>
    <row r="251" spans="1:21" ht="19.5" customHeight="1" x14ac:dyDescent="0.25">
      <c r="A251" s="7">
        <f>'PAINEL MÊS'!A253</f>
        <v>0</v>
      </c>
      <c r="B251" s="7">
        <f>'PAINEL MÊS'!B253</f>
        <v>0</v>
      </c>
      <c r="C251" s="20">
        <f>'PAINEL MÊS'!Q253</f>
        <v>0</v>
      </c>
      <c r="D251" s="21">
        <f>'PAINEL MÊS'!R253</f>
        <v>0</v>
      </c>
      <c r="E251" s="20">
        <f t="shared" ca="1" si="12"/>
        <v>0</v>
      </c>
      <c r="F251" s="52"/>
      <c r="G251" s="53">
        <f ca="1">VLOOKUP(B251,Base!$Q$40:$AD$600,14,0)/4.34</f>
        <v>0</v>
      </c>
      <c r="H251" s="54"/>
      <c r="I251" s="20" t="str">
        <f t="shared" ca="1" si="0"/>
        <v xml:space="preserve"> </v>
      </c>
      <c r="J251" s="22" t="str">
        <f t="shared" ca="1" si="1"/>
        <v xml:space="preserve"> </v>
      </c>
      <c r="K251" s="22" t="str">
        <f t="shared" ca="1" si="2"/>
        <v xml:space="preserve"> </v>
      </c>
      <c r="L251" s="23">
        <f t="shared" ca="1" si="3"/>
        <v>0</v>
      </c>
      <c r="N251" s="17"/>
      <c r="O251" s="17">
        <f t="shared" ca="1" si="4"/>
        <v>0</v>
      </c>
      <c r="P251" s="17">
        <f t="shared" ca="1" si="5"/>
        <v>0</v>
      </c>
      <c r="Q251" s="17">
        <f t="shared" ca="1" si="6"/>
        <v>0</v>
      </c>
      <c r="R251" s="17">
        <f t="shared" ca="1" si="7"/>
        <v>0</v>
      </c>
      <c r="S251" s="17"/>
      <c r="T251" s="24">
        <f t="shared" ca="1" si="8"/>
        <v>0</v>
      </c>
      <c r="U251" s="17"/>
    </row>
    <row r="252" spans="1:21" ht="19.5" customHeight="1" x14ac:dyDescent="0.25">
      <c r="A252" s="7">
        <f>'PAINEL MÊS'!A254</f>
        <v>0</v>
      </c>
      <c r="B252" s="7">
        <f>'PAINEL MÊS'!B254</f>
        <v>0</v>
      </c>
      <c r="C252" s="20">
        <f>'PAINEL MÊS'!Q254</f>
        <v>0</v>
      </c>
      <c r="D252" s="21">
        <f>'PAINEL MÊS'!R254</f>
        <v>0</v>
      </c>
      <c r="E252" s="20">
        <f t="shared" ca="1" si="12"/>
        <v>0</v>
      </c>
      <c r="F252" s="52"/>
      <c r="G252" s="53">
        <f ca="1">VLOOKUP(B252,Base!$Q$40:$AD$600,14,0)/4.34</f>
        <v>0</v>
      </c>
      <c r="H252" s="54"/>
      <c r="I252" s="20" t="str">
        <f t="shared" ca="1" si="0"/>
        <v xml:space="preserve"> </v>
      </c>
      <c r="J252" s="22" t="str">
        <f t="shared" ca="1" si="1"/>
        <v xml:space="preserve"> </v>
      </c>
      <c r="K252" s="22" t="str">
        <f t="shared" ca="1" si="2"/>
        <v xml:space="preserve"> </v>
      </c>
      <c r="L252" s="23">
        <f t="shared" ca="1" si="3"/>
        <v>0</v>
      </c>
      <c r="N252" s="17"/>
      <c r="O252" s="17">
        <f t="shared" ca="1" si="4"/>
        <v>0</v>
      </c>
      <c r="P252" s="17">
        <f t="shared" ca="1" si="5"/>
        <v>0</v>
      </c>
      <c r="Q252" s="17">
        <f t="shared" ca="1" si="6"/>
        <v>0</v>
      </c>
      <c r="R252" s="17">
        <f t="shared" ca="1" si="7"/>
        <v>0</v>
      </c>
      <c r="S252" s="17"/>
      <c r="T252" s="24">
        <f t="shared" ca="1" si="8"/>
        <v>0</v>
      </c>
      <c r="U252" s="17"/>
    </row>
    <row r="253" spans="1:21" ht="19.5" customHeight="1" x14ac:dyDescent="0.25">
      <c r="A253" s="7">
        <f>'PAINEL MÊS'!A255</f>
        <v>0</v>
      </c>
      <c r="B253" s="7">
        <f>'PAINEL MÊS'!B255</f>
        <v>0</v>
      </c>
      <c r="C253" s="20">
        <f>'PAINEL MÊS'!Q255</f>
        <v>0</v>
      </c>
      <c r="D253" s="21">
        <f>'PAINEL MÊS'!R255</f>
        <v>0</v>
      </c>
      <c r="E253" s="20">
        <f t="shared" ca="1" si="12"/>
        <v>0</v>
      </c>
      <c r="F253" s="52"/>
      <c r="G253" s="53">
        <f ca="1">VLOOKUP(B253,Base!$Q$40:$AD$600,14,0)/4.34</f>
        <v>0</v>
      </c>
      <c r="H253" s="54"/>
      <c r="I253" s="20" t="str">
        <f t="shared" ca="1" si="0"/>
        <v xml:space="preserve"> </v>
      </c>
      <c r="J253" s="22" t="str">
        <f t="shared" ca="1" si="1"/>
        <v xml:space="preserve"> </v>
      </c>
      <c r="K253" s="22" t="str">
        <f t="shared" ca="1" si="2"/>
        <v xml:space="preserve"> </v>
      </c>
      <c r="L253" s="23">
        <f t="shared" ca="1" si="3"/>
        <v>0</v>
      </c>
      <c r="N253" s="17"/>
      <c r="O253" s="17">
        <f t="shared" ca="1" si="4"/>
        <v>0</v>
      </c>
      <c r="P253" s="17">
        <f t="shared" ca="1" si="5"/>
        <v>0</v>
      </c>
      <c r="Q253" s="17">
        <f t="shared" ca="1" si="6"/>
        <v>0</v>
      </c>
      <c r="R253" s="17">
        <f t="shared" ca="1" si="7"/>
        <v>0</v>
      </c>
      <c r="S253" s="17"/>
      <c r="T253" s="24">
        <f t="shared" ca="1" si="8"/>
        <v>0</v>
      </c>
      <c r="U253" s="17"/>
    </row>
    <row r="254" spans="1:21" ht="19.5" customHeight="1" x14ac:dyDescent="0.25">
      <c r="A254" s="7">
        <f>'PAINEL MÊS'!A256</f>
        <v>0</v>
      </c>
      <c r="B254" s="7">
        <f>'PAINEL MÊS'!B256</f>
        <v>0</v>
      </c>
      <c r="C254" s="20">
        <f>'PAINEL MÊS'!Q256</f>
        <v>0</v>
      </c>
      <c r="D254" s="21">
        <f>'PAINEL MÊS'!R256</f>
        <v>0</v>
      </c>
      <c r="E254" s="20">
        <f t="shared" ca="1" si="12"/>
        <v>0</v>
      </c>
      <c r="F254" s="52"/>
      <c r="G254" s="53">
        <f ca="1">VLOOKUP(B254,Base!$Q$40:$AD$600,14,0)/4.34</f>
        <v>0</v>
      </c>
      <c r="H254" s="54"/>
      <c r="I254" s="20" t="str">
        <f t="shared" ref="I254:I396" ca="1" si="13">IF(E254=0," ",(IF(C254&lt;=E254,"SIM","NÃO")))</f>
        <v xml:space="preserve"> </v>
      </c>
      <c r="J254" s="22" t="str">
        <f t="shared" ref="J254:J396" ca="1" si="14">IF(I254=" "," ",TODAY()+R254)</f>
        <v xml:space="preserve"> </v>
      </c>
      <c r="K254" s="22" t="str">
        <f t="shared" ref="K254:K396" ca="1" si="15">IF(E254=0," ",(IF(J254&lt;TODAY(),"ATRASADO","EM TEMPO")))</f>
        <v xml:space="preserve"> </v>
      </c>
      <c r="L254" s="23">
        <f t="shared" ref="L254:L396" ca="1" si="16">IF(I254="SIM",((E254-C254)+E254),0)</f>
        <v>0</v>
      </c>
      <c r="N254" s="17"/>
      <c r="O254" s="17">
        <f t="shared" ref="O254:O396" ca="1" si="17">IFERROR((C254/(G254/30)-(H254*F254)),0)</f>
        <v>0</v>
      </c>
      <c r="P254" s="17">
        <f t="shared" ref="P254:P396" ca="1" si="18">(G254/7)*H254</f>
        <v>0</v>
      </c>
      <c r="Q254" s="17">
        <f t="shared" ref="Q254:Q396" ca="1" si="19">(G254/7)</f>
        <v>0</v>
      </c>
      <c r="R254" s="17">
        <f t="shared" ref="R254:R396" ca="1" si="20">IFERROR(((C254/Q254)-H254),0)</f>
        <v>0</v>
      </c>
      <c r="S254" s="17"/>
      <c r="T254" s="24">
        <f t="shared" ref="T254:T396" ca="1" si="21">C254-(E254+((G254/7)*H254))</f>
        <v>0</v>
      </c>
      <c r="U254" s="17"/>
    </row>
    <row r="255" spans="1:21" ht="19.5" customHeight="1" x14ac:dyDescent="0.25">
      <c r="A255" s="7">
        <f>'PAINEL MÊS'!A257</f>
        <v>0</v>
      </c>
      <c r="B255" s="7">
        <f>'PAINEL MÊS'!B257</f>
        <v>0</v>
      </c>
      <c r="C255" s="20">
        <f>'PAINEL MÊS'!Q257</f>
        <v>0</v>
      </c>
      <c r="D255" s="21">
        <f>'PAINEL MÊS'!R257</f>
        <v>0</v>
      </c>
      <c r="E255" s="20">
        <f t="shared" ca="1" si="12"/>
        <v>0</v>
      </c>
      <c r="F255" s="52"/>
      <c r="G255" s="53">
        <f ca="1">VLOOKUP(B255,Base!$Q$40:$AD$600,14,0)/4.34</f>
        <v>0</v>
      </c>
      <c r="H255" s="54"/>
      <c r="I255" s="20" t="str">
        <f t="shared" ca="1" si="13"/>
        <v xml:space="preserve"> </v>
      </c>
      <c r="J255" s="22" t="str">
        <f t="shared" ca="1" si="14"/>
        <v xml:space="preserve"> </v>
      </c>
      <c r="K255" s="22" t="str">
        <f t="shared" ca="1" si="15"/>
        <v xml:space="preserve"> </v>
      </c>
      <c r="L255" s="23">
        <f t="shared" ca="1" si="16"/>
        <v>0</v>
      </c>
      <c r="N255" s="17"/>
      <c r="O255" s="17">
        <f t="shared" ca="1" si="17"/>
        <v>0</v>
      </c>
      <c r="P255" s="17">
        <f t="shared" ca="1" si="18"/>
        <v>0</v>
      </c>
      <c r="Q255" s="17">
        <f t="shared" ca="1" si="19"/>
        <v>0</v>
      </c>
      <c r="R255" s="17">
        <f t="shared" ca="1" si="20"/>
        <v>0</v>
      </c>
      <c r="S255" s="17"/>
      <c r="T255" s="24">
        <f t="shared" ca="1" si="21"/>
        <v>0</v>
      </c>
      <c r="U255" s="17"/>
    </row>
    <row r="256" spans="1:21" ht="19.5" customHeight="1" x14ac:dyDescent="0.25">
      <c r="A256" s="7">
        <f>'PAINEL MÊS'!A258</f>
        <v>0</v>
      </c>
      <c r="B256" s="7">
        <f>'PAINEL MÊS'!B258</f>
        <v>0</v>
      </c>
      <c r="C256" s="20">
        <f>'PAINEL MÊS'!Q258</f>
        <v>0</v>
      </c>
      <c r="D256" s="21">
        <f>'PAINEL MÊS'!R258</f>
        <v>0</v>
      </c>
      <c r="E256" s="20">
        <f t="shared" ca="1" si="12"/>
        <v>0</v>
      </c>
      <c r="F256" s="52"/>
      <c r="G256" s="53">
        <f ca="1">VLOOKUP(B256,Base!$Q$40:$AD$600,14,0)/4.34</f>
        <v>0</v>
      </c>
      <c r="H256" s="54"/>
      <c r="I256" s="20" t="str">
        <f t="shared" ca="1" si="13"/>
        <v xml:space="preserve"> </v>
      </c>
      <c r="J256" s="22" t="str">
        <f t="shared" ca="1" si="14"/>
        <v xml:space="preserve"> </v>
      </c>
      <c r="K256" s="22" t="str">
        <f t="shared" ca="1" si="15"/>
        <v xml:space="preserve"> </v>
      </c>
      <c r="L256" s="23">
        <f t="shared" ca="1" si="16"/>
        <v>0</v>
      </c>
      <c r="N256" s="17"/>
      <c r="O256" s="17">
        <f t="shared" ca="1" si="17"/>
        <v>0</v>
      </c>
      <c r="P256" s="17">
        <f t="shared" ca="1" si="18"/>
        <v>0</v>
      </c>
      <c r="Q256" s="17">
        <f t="shared" ca="1" si="19"/>
        <v>0</v>
      </c>
      <c r="R256" s="17">
        <f t="shared" ca="1" si="20"/>
        <v>0</v>
      </c>
      <c r="S256" s="17"/>
      <c r="T256" s="24">
        <f t="shared" ca="1" si="21"/>
        <v>0</v>
      </c>
      <c r="U256" s="17"/>
    </row>
    <row r="257" spans="1:21" ht="19.5" customHeight="1" x14ac:dyDescent="0.25">
      <c r="A257" s="7">
        <f>'PAINEL MÊS'!A259</f>
        <v>0</v>
      </c>
      <c r="B257" s="7">
        <f>'PAINEL MÊS'!B259</f>
        <v>0</v>
      </c>
      <c r="C257" s="20">
        <f>'PAINEL MÊS'!Q259</f>
        <v>0</v>
      </c>
      <c r="D257" s="21">
        <f>'PAINEL MÊS'!R259</f>
        <v>0</v>
      </c>
      <c r="E257" s="20">
        <f t="shared" ca="1" si="12"/>
        <v>0</v>
      </c>
      <c r="F257" s="52"/>
      <c r="G257" s="53">
        <f ca="1">VLOOKUP(B257,Base!$Q$40:$AD$600,14,0)/4.34</f>
        <v>0</v>
      </c>
      <c r="H257" s="54"/>
      <c r="I257" s="20" t="str">
        <f t="shared" ca="1" si="13"/>
        <v xml:space="preserve"> </v>
      </c>
      <c r="J257" s="22" t="str">
        <f t="shared" ca="1" si="14"/>
        <v xml:space="preserve"> </v>
      </c>
      <c r="K257" s="22" t="str">
        <f t="shared" ca="1" si="15"/>
        <v xml:space="preserve"> </v>
      </c>
      <c r="L257" s="23">
        <f t="shared" ca="1" si="16"/>
        <v>0</v>
      </c>
      <c r="N257" s="17"/>
      <c r="O257" s="17">
        <f t="shared" ca="1" si="17"/>
        <v>0</v>
      </c>
      <c r="P257" s="17">
        <f t="shared" ca="1" si="18"/>
        <v>0</v>
      </c>
      <c r="Q257" s="17">
        <f t="shared" ca="1" si="19"/>
        <v>0</v>
      </c>
      <c r="R257" s="17">
        <f t="shared" ca="1" si="20"/>
        <v>0</v>
      </c>
      <c r="S257" s="17"/>
      <c r="T257" s="24">
        <f t="shared" ca="1" si="21"/>
        <v>0</v>
      </c>
      <c r="U257" s="17"/>
    </row>
    <row r="258" spans="1:21" ht="19.5" customHeight="1" x14ac:dyDescent="0.25">
      <c r="A258" s="7">
        <f>'PAINEL MÊS'!A260</f>
        <v>0</v>
      </c>
      <c r="B258" s="7">
        <f>'PAINEL MÊS'!B260</f>
        <v>0</v>
      </c>
      <c r="C258" s="20">
        <f>'PAINEL MÊS'!Q260</f>
        <v>0</v>
      </c>
      <c r="D258" s="21">
        <f>'PAINEL MÊS'!R260</f>
        <v>0</v>
      </c>
      <c r="E258" s="20">
        <f t="shared" ca="1" si="12"/>
        <v>0</v>
      </c>
      <c r="F258" s="52"/>
      <c r="G258" s="53">
        <f ca="1">VLOOKUP(B258,Base!$Q$40:$AD$600,14,0)/4.34</f>
        <v>0</v>
      </c>
      <c r="H258" s="54"/>
      <c r="I258" s="20" t="str">
        <f t="shared" ca="1" si="13"/>
        <v xml:space="preserve"> </v>
      </c>
      <c r="J258" s="22" t="str">
        <f t="shared" ca="1" si="14"/>
        <v xml:space="preserve"> </v>
      </c>
      <c r="K258" s="22" t="str">
        <f t="shared" ca="1" si="15"/>
        <v xml:space="preserve"> </v>
      </c>
      <c r="L258" s="23">
        <f t="shared" ca="1" si="16"/>
        <v>0</v>
      </c>
      <c r="N258" s="17"/>
      <c r="O258" s="17">
        <f t="shared" ca="1" si="17"/>
        <v>0</v>
      </c>
      <c r="P258" s="17">
        <f t="shared" ca="1" si="18"/>
        <v>0</v>
      </c>
      <c r="Q258" s="17">
        <f t="shared" ca="1" si="19"/>
        <v>0</v>
      </c>
      <c r="R258" s="17">
        <f t="shared" ca="1" si="20"/>
        <v>0</v>
      </c>
      <c r="S258" s="17"/>
      <c r="T258" s="24">
        <f t="shared" ca="1" si="21"/>
        <v>0</v>
      </c>
      <c r="U258" s="17"/>
    </row>
    <row r="259" spans="1:21" ht="19.5" customHeight="1" x14ac:dyDescent="0.25">
      <c r="A259" s="7">
        <f>'PAINEL MÊS'!A261</f>
        <v>0</v>
      </c>
      <c r="B259" s="7">
        <f>'PAINEL MÊS'!B261</f>
        <v>0</v>
      </c>
      <c r="C259" s="20">
        <f>'PAINEL MÊS'!Q261</f>
        <v>0</v>
      </c>
      <c r="D259" s="21">
        <f>'PAINEL MÊS'!R261</f>
        <v>0</v>
      </c>
      <c r="E259" s="20">
        <f t="shared" ref="E259:E322" ca="1" si="22">P259+(P259*F259)</f>
        <v>0</v>
      </c>
      <c r="F259" s="52"/>
      <c r="G259" s="53">
        <f ca="1">VLOOKUP(B259,Base!$Q$40:$AD$600,14,0)/4.34</f>
        <v>0</v>
      </c>
      <c r="H259" s="54"/>
      <c r="I259" s="20" t="str">
        <f t="shared" ca="1" si="13"/>
        <v xml:space="preserve"> </v>
      </c>
      <c r="J259" s="22" t="str">
        <f t="shared" ca="1" si="14"/>
        <v xml:space="preserve"> </v>
      </c>
      <c r="K259" s="22" t="str">
        <f t="shared" ca="1" si="15"/>
        <v xml:space="preserve"> </v>
      </c>
      <c r="L259" s="23">
        <f t="shared" ca="1" si="16"/>
        <v>0</v>
      </c>
      <c r="N259" s="17"/>
      <c r="O259" s="17">
        <f t="shared" ca="1" si="17"/>
        <v>0</v>
      </c>
      <c r="P259" s="17">
        <f t="shared" ca="1" si="18"/>
        <v>0</v>
      </c>
      <c r="Q259" s="17">
        <f t="shared" ca="1" si="19"/>
        <v>0</v>
      </c>
      <c r="R259" s="17">
        <f t="shared" ca="1" si="20"/>
        <v>0</v>
      </c>
      <c r="S259" s="17"/>
      <c r="T259" s="24">
        <f t="shared" ca="1" si="21"/>
        <v>0</v>
      </c>
      <c r="U259" s="17"/>
    </row>
    <row r="260" spans="1:21" ht="19.5" customHeight="1" x14ac:dyDescent="0.25">
      <c r="A260" s="7">
        <f>'PAINEL MÊS'!A262</f>
        <v>0</v>
      </c>
      <c r="B260" s="7">
        <f>'PAINEL MÊS'!B262</f>
        <v>0</v>
      </c>
      <c r="C260" s="20">
        <f>'PAINEL MÊS'!Q262</f>
        <v>0</v>
      </c>
      <c r="D260" s="21">
        <f>'PAINEL MÊS'!R262</f>
        <v>0</v>
      </c>
      <c r="E260" s="20">
        <f t="shared" ca="1" si="22"/>
        <v>0</v>
      </c>
      <c r="F260" s="52"/>
      <c r="G260" s="53">
        <f ca="1">VLOOKUP(B260,Base!$Q$40:$AD$600,14,0)/4.34</f>
        <v>0</v>
      </c>
      <c r="H260" s="54"/>
      <c r="I260" s="20" t="str">
        <f t="shared" ca="1" si="13"/>
        <v xml:space="preserve"> </v>
      </c>
      <c r="J260" s="22" t="str">
        <f t="shared" ca="1" si="14"/>
        <v xml:space="preserve"> </v>
      </c>
      <c r="K260" s="22" t="str">
        <f t="shared" ca="1" si="15"/>
        <v xml:space="preserve"> </v>
      </c>
      <c r="L260" s="23">
        <f t="shared" ca="1" si="16"/>
        <v>0</v>
      </c>
      <c r="N260" s="17"/>
      <c r="O260" s="17">
        <f t="shared" ca="1" si="17"/>
        <v>0</v>
      </c>
      <c r="P260" s="17">
        <f t="shared" ca="1" si="18"/>
        <v>0</v>
      </c>
      <c r="Q260" s="17">
        <f t="shared" ca="1" si="19"/>
        <v>0</v>
      </c>
      <c r="R260" s="17">
        <f t="shared" ca="1" si="20"/>
        <v>0</v>
      </c>
      <c r="S260" s="17"/>
      <c r="T260" s="24">
        <f t="shared" ca="1" si="21"/>
        <v>0</v>
      </c>
      <c r="U260" s="17"/>
    </row>
    <row r="261" spans="1:21" ht="19.5" customHeight="1" x14ac:dyDescent="0.25">
      <c r="A261" s="7">
        <f>'PAINEL MÊS'!A263</f>
        <v>0</v>
      </c>
      <c r="B261" s="7">
        <f>'PAINEL MÊS'!B263</f>
        <v>0</v>
      </c>
      <c r="C261" s="20">
        <f>'PAINEL MÊS'!Q263</f>
        <v>0</v>
      </c>
      <c r="D261" s="21">
        <f>'PAINEL MÊS'!R263</f>
        <v>0</v>
      </c>
      <c r="E261" s="20">
        <f t="shared" ca="1" si="22"/>
        <v>0</v>
      </c>
      <c r="F261" s="52"/>
      <c r="G261" s="53">
        <f ca="1">VLOOKUP(B261,Base!$Q$40:$AD$600,14,0)/4.34</f>
        <v>0</v>
      </c>
      <c r="H261" s="54"/>
      <c r="I261" s="20" t="str">
        <f t="shared" ca="1" si="13"/>
        <v xml:space="preserve"> </v>
      </c>
      <c r="J261" s="22" t="str">
        <f t="shared" ca="1" si="14"/>
        <v xml:space="preserve"> </v>
      </c>
      <c r="K261" s="22" t="str">
        <f t="shared" ca="1" si="15"/>
        <v xml:space="preserve"> </v>
      </c>
      <c r="L261" s="23">
        <f t="shared" ca="1" si="16"/>
        <v>0</v>
      </c>
      <c r="N261" s="17"/>
      <c r="O261" s="17">
        <f t="shared" ca="1" si="17"/>
        <v>0</v>
      </c>
      <c r="P261" s="17">
        <f t="shared" ca="1" si="18"/>
        <v>0</v>
      </c>
      <c r="Q261" s="17">
        <f t="shared" ca="1" si="19"/>
        <v>0</v>
      </c>
      <c r="R261" s="17">
        <f t="shared" ca="1" si="20"/>
        <v>0</v>
      </c>
      <c r="S261" s="17"/>
      <c r="T261" s="24">
        <f t="shared" ca="1" si="21"/>
        <v>0</v>
      </c>
      <c r="U261" s="17"/>
    </row>
    <row r="262" spans="1:21" ht="19.5" customHeight="1" x14ac:dyDescent="0.25">
      <c r="A262" s="7">
        <f>'PAINEL MÊS'!A264</f>
        <v>0</v>
      </c>
      <c r="B262" s="7">
        <f>'PAINEL MÊS'!B264</f>
        <v>0</v>
      </c>
      <c r="C262" s="20">
        <f>'PAINEL MÊS'!Q264</f>
        <v>0</v>
      </c>
      <c r="D262" s="21">
        <f>'PAINEL MÊS'!R264</f>
        <v>0</v>
      </c>
      <c r="E262" s="20">
        <f t="shared" ca="1" si="22"/>
        <v>0</v>
      </c>
      <c r="F262" s="52"/>
      <c r="G262" s="53">
        <f ca="1">VLOOKUP(B262,Base!$Q$40:$AD$600,14,0)/4.34</f>
        <v>0</v>
      </c>
      <c r="H262" s="54"/>
      <c r="I262" s="20" t="str">
        <f t="shared" ca="1" si="13"/>
        <v xml:space="preserve"> </v>
      </c>
      <c r="J262" s="22" t="str">
        <f t="shared" ca="1" si="14"/>
        <v xml:space="preserve"> </v>
      </c>
      <c r="K262" s="22" t="str">
        <f t="shared" ca="1" si="15"/>
        <v xml:space="preserve"> </v>
      </c>
      <c r="L262" s="23">
        <f t="shared" ca="1" si="16"/>
        <v>0</v>
      </c>
      <c r="N262" s="17"/>
      <c r="O262" s="17">
        <f t="shared" ca="1" si="17"/>
        <v>0</v>
      </c>
      <c r="P262" s="17">
        <f t="shared" ca="1" si="18"/>
        <v>0</v>
      </c>
      <c r="Q262" s="17">
        <f t="shared" ca="1" si="19"/>
        <v>0</v>
      </c>
      <c r="R262" s="17">
        <f t="shared" ca="1" si="20"/>
        <v>0</v>
      </c>
      <c r="S262" s="17"/>
      <c r="T262" s="24">
        <f t="shared" ca="1" si="21"/>
        <v>0</v>
      </c>
      <c r="U262" s="17"/>
    </row>
    <row r="263" spans="1:21" ht="19.5" customHeight="1" x14ac:dyDescent="0.25">
      <c r="A263" s="7">
        <f>'PAINEL MÊS'!A265</f>
        <v>0</v>
      </c>
      <c r="B263" s="7">
        <f>'PAINEL MÊS'!B265</f>
        <v>0</v>
      </c>
      <c r="C263" s="20">
        <f>'PAINEL MÊS'!Q265</f>
        <v>0</v>
      </c>
      <c r="D263" s="21">
        <f>'PAINEL MÊS'!R265</f>
        <v>0</v>
      </c>
      <c r="E263" s="20">
        <f t="shared" ca="1" si="22"/>
        <v>0</v>
      </c>
      <c r="F263" s="52"/>
      <c r="G263" s="53">
        <f ca="1">VLOOKUP(B263,Base!$Q$40:$AD$600,14,0)/4.34</f>
        <v>0</v>
      </c>
      <c r="H263" s="54"/>
      <c r="I263" s="20" t="str">
        <f t="shared" ca="1" si="13"/>
        <v xml:space="preserve"> </v>
      </c>
      <c r="J263" s="22" t="str">
        <f t="shared" ca="1" si="14"/>
        <v xml:space="preserve"> </v>
      </c>
      <c r="K263" s="22" t="str">
        <f t="shared" ca="1" si="15"/>
        <v xml:space="preserve"> </v>
      </c>
      <c r="L263" s="23">
        <f t="shared" ca="1" si="16"/>
        <v>0</v>
      </c>
      <c r="N263" s="17"/>
      <c r="O263" s="17">
        <f t="shared" ca="1" si="17"/>
        <v>0</v>
      </c>
      <c r="P263" s="17">
        <f t="shared" ca="1" si="18"/>
        <v>0</v>
      </c>
      <c r="Q263" s="17">
        <f t="shared" ca="1" si="19"/>
        <v>0</v>
      </c>
      <c r="R263" s="17">
        <f t="shared" ca="1" si="20"/>
        <v>0</v>
      </c>
      <c r="S263" s="17"/>
      <c r="T263" s="24">
        <f t="shared" ca="1" si="21"/>
        <v>0</v>
      </c>
      <c r="U263" s="17"/>
    </row>
    <row r="264" spans="1:21" ht="19.5" customHeight="1" x14ac:dyDescent="0.25">
      <c r="A264" s="7">
        <f>'PAINEL MÊS'!A266</f>
        <v>0</v>
      </c>
      <c r="B264" s="7">
        <f>'PAINEL MÊS'!B266</f>
        <v>0</v>
      </c>
      <c r="C264" s="20">
        <f>'PAINEL MÊS'!Q266</f>
        <v>0</v>
      </c>
      <c r="D264" s="21">
        <f>'PAINEL MÊS'!R266</f>
        <v>0</v>
      </c>
      <c r="E264" s="20">
        <f t="shared" ca="1" si="22"/>
        <v>0</v>
      </c>
      <c r="F264" s="52"/>
      <c r="G264" s="53">
        <f ca="1">VLOOKUP(B264,Base!$Q$40:$AD$600,14,0)/4.34</f>
        <v>0</v>
      </c>
      <c r="H264" s="54"/>
      <c r="I264" s="20" t="str">
        <f t="shared" ca="1" si="13"/>
        <v xml:space="preserve"> </v>
      </c>
      <c r="J264" s="22" t="str">
        <f t="shared" ca="1" si="14"/>
        <v xml:space="preserve"> </v>
      </c>
      <c r="K264" s="22" t="str">
        <f t="shared" ca="1" si="15"/>
        <v xml:space="preserve"> </v>
      </c>
      <c r="L264" s="23">
        <f t="shared" ca="1" si="16"/>
        <v>0</v>
      </c>
      <c r="N264" s="17"/>
      <c r="O264" s="17">
        <f t="shared" ca="1" si="17"/>
        <v>0</v>
      </c>
      <c r="P264" s="17">
        <f t="shared" ca="1" si="18"/>
        <v>0</v>
      </c>
      <c r="Q264" s="17">
        <f t="shared" ca="1" si="19"/>
        <v>0</v>
      </c>
      <c r="R264" s="17">
        <f t="shared" ca="1" si="20"/>
        <v>0</v>
      </c>
      <c r="S264" s="17"/>
      <c r="T264" s="24">
        <f t="shared" ca="1" si="21"/>
        <v>0</v>
      </c>
      <c r="U264" s="17"/>
    </row>
    <row r="265" spans="1:21" ht="19.5" customHeight="1" x14ac:dyDescent="0.25">
      <c r="A265" s="7">
        <f>'PAINEL MÊS'!A267</f>
        <v>0</v>
      </c>
      <c r="B265" s="7">
        <f>'PAINEL MÊS'!B267</f>
        <v>0</v>
      </c>
      <c r="C265" s="20">
        <f>'PAINEL MÊS'!Q267</f>
        <v>0</v>
      </c>
      <c r="D265" s="21">
        <f>'PAINEL MÊS'!R267</f>
        <v>0</v>
      </c>
      <c r="E265" s="20">
        <f t="shared" ca="1" si="22"/>
        <v>0</v>
      </c>
      <c r="F265" s="52"/>
      <c r="G265" s="53">
        <f ca="1">VLOOKUP(B265,Base!$Q$40:$AD$600,14,0)/4.34</f>
        <v>0</v>
      </c>
      <c r="H265" s="54"/>
      <c r="I265" s="20" t="str">
        <f t="shared" ca="1" si="13"/>
        <v xml:space="preserve"> </v>
      </c>
      <c r="J265" s="22" t="str">
        <f t="shared" ca="1" si="14"/>
        <v xml:space="preserve"> </v>
      </c>
      <c r="K265" s="22" t="str">
        <f t="shared" ca="1" si="15"/>
        <v xml:space="preserve"> </v>
      </c>
      <c r="L265" s="23">
        <f t="shared" ca="1" si="16"/>
        <v>0</v>
      </c>
      <c r="N265" s="17"/>
      <c r="O265" s="17">
        <f t="shared" ca="1" si="17"/>
        <v>0</v>
      </c>
      <c r="P265" s="17">
        <f t="shared" ca="1" si="18"/>
        <v>0</v>
      </c>
      <c r="Q265" s="17">
        <f t="shared" ca="1" si="19"/>
        <v>0</v>
      </c>
      <c r="R265" s="17">
        <f t="shared" ca="1" si="20"/>
        <v>0</v>
      </c>
      <c r="S265" s="17"/>
      <c r="T265" s="24">
        <f t="shared" ca="1" si="21"/>
        <v>0</v>
      </c>
      <c r="U265" s="17"/>
    </row>
    <row r="266" spans="1:21" ht="19.5" customHeight="1" x14ac:dyDescent="0.25">
      <c r="A266" s="7">
        <f>'PAINEL MÊS'!A268</f>
        <v>0</v>
      </c>
      <c r="B266" s="7">
        <f>'PAINEL MÊS'!B268</f>
        <v>0</v>
      </c>
      <c r="C266" s="20">
        <f>'PAINEL MÊS'!Q268</f>
        <v>0</v>
      </c>
      <c r="D266" s="21">
        <f>'PAINEL MÊS'!R268</f>
        <v>0</v>
      </c>
      <c r="E266" s="20">
        <f t="shared" ca="1" si="22"/>
        <v>0</v>
      </c>
      <c r="F266" s="52"/>
      <c r="G266" s="53">
        <f ca="1">VLOOKUP(B266,Base!$Q$40:$AD$600,14,0)/4.34</f>
        <v>0</v>
      </c>
      <c r="H266" s="54"/>
      <c r="I266" s="20" t="str">
        <f t="shared" ca="1" si="13"/>
        <v xml:space="preserve"> </v>
      </c>
      <c r="J266" s="22" t="str">
        <f t="shared" ca="1" si="14"/>
        <v xml:space="preserve"> </v>
      </c>
      <c r="K266" s="22" t="str">
        <f t="shared" ca="1" si="15"/>
        <v xml:space="preserve"> </v>
      </c>
      <c r="L266" s="23">
        <f t="shared" ca="1" si="16"/>
        <v>0</v>
      </c>
      <c r="N266" s="17"/>
      <c r="O266" s="17">
        <f t="shared" ca="1" si="17"/>
        <v>0</v>
      </c>
      <c r="P266" s="17">
        <f t="shared" ca="1" si="18"/>
        <v>0</v>
      </c>
      <c r="Q266" s="17">
        <f t="shared" ca="1" si="19"/>
        <v>0</v>
      </c>
      <c r="R266" s="17">
        <f t="shared" ca="1" si="20"/>
        <v>0</v>
      </c>
      <c r="S266" s="17"/>
      <c r="T266" s="24">
        <f t="shared" ca="1" si="21"/>
        <v>0</v>
      </c>
      <c r="U266" s="17"/>
    </row>
    <row r="267" spans="1:21" ht="19.5" customHeight="1" x14ac:dyDescent="0.25">
      <c r="A267" s="7">
        <f>'PAINEL MÊS'!A269</f>
        <v>0</v>
      </c>
      <c r="B267" s="7">
        <f>'PAINEL MÊS'!B269</f>
        <v>0</v>
      </c>
      <c r="C267" s="20">
        <f>'PAINEL MÊS'!Q269</f>
        <v>0</v>
      </c>
      <c r="D267" s="21">
        <f>'PAINEL MÊS'!R269</f>
        <v>0</v>
      </c>
      <c r="E267" s="20">
        <f t="shared" ca="1" si="22"/>
        <v>0</v>
      </c>
      <c r="F267" s="52"/>
      <c r="G267" s="53">
        <f ca="1">VLOOKUP(B267,Base!$Q$40:$AD$600,14,0)/4.34</f>
        <v>0</v>
      </c>
      <c r="H267" s="54"/>
      <c r="I267" s="20" t="str">
        <f t="shared" ca="1" si="13"/>
        <v xml:space="preserve"> </v>
      </c>
      <c r="J267" s="22" t="str">
        <f t="shared" ca="1" si="14"/>
        <v xml:space="preserve"> </v>
      </c>
      <c r="K267" s="22" t="str">
        <f t="shared" ca="1" si="15"/>
        <v xml:space="preserve"> </v>
      </c>
      <c r="L267" s="23">
        <f t="shared" ca="1" si="16"/>
        <v>0</v>
      </c>
      <c r="N267" s="17"/>
      <c r="O267" s="17">
        <f t="shared" ca="1" si="17"/>
        <v>0</v>
      </c>
      <c r="P267" s="17">
        <f t="shared" ca="1" si="18"/>
        <v>0</v>
      </c>
      <c r="Q267" s="17">
        <f t="shared" ca="1" si="19"/>
        <v>0</v>
      </c>
      <c r="R267" s="17">
        <f t="shared" ca="1" si="20"/>
        <v>0</v>
      </c>
      <c r="S267" s="17"/>
      <c r="T267" s="24">
        <f t="shared" ca="1" si="21"/>
        <v>0</v>
      </c>
      <c r="U267" s="17"/>
    </row>
    <row r="268" spans="1:21" ht="19.5" customHeight="1" x14ac:dyDescent="0.25">
      <c r="A268" s="7">
        <f>'PAINEL MÊS'!A270</f>
        <v>0</v>
      </c>
      <c r="B268" s="7">
        <f>'PAINEL MÊS'!B270</f>
        <v>0</v>
      </c>
      <c r="C268" s="20">
        <f>'PAINEL MÊS'!Q270</f>
        <v>0</v>
      </c>
      <c r="D268" s="21">
        <f>'PAINEL MÊS'!R270</f>
        <v>0</v>
      </c>
      <c r="E268" s="20">
        <f t="shared" ca="1" si="22"/>
        <v>0</v>
      </c>
      <c r="F268" s="52"/>
      <c r="G268" s="53">
        <f ca="1">VLOOKUP(B268,Base!$Q$40:$AD$600,14,0)/4.34</f>
        <v>0</v>
      </c>
      <c r="H268" s="54"/>
      <c r="I268" s="20" t="str">
        <f t="shared" ca="1" si="13"/>
        <v xml:space="preserve"> </v>
      </c>
      <c r="J268" s="22" t="str">
        <f t="shared" ca="1" si="14"/>
        <v xml:space="preserve"> </v>
      </c>
      <c r="K268" s="22" t="str">
        <f t="shared" ca="1" si="15"/>
        <v xml:space="preserve"> </v>
      </c>
      <c r="L268" s="23">
        <f t="shared" ca="1" si="16"/>
        <v>0</v>
      </c>
      <c r="N268" s="17"/>
      <c r="O268" s="17">
        <f t="shared" ca="1" si="17"/>
        <v>0</v>
      </c>
      <c r="P268" s="17">
        <f t="shared" ca="1" si="18"/>
        <v>0</v>
      </c>
      <c r="Q268" s="17">
        <f t="shared" ca="1" si="19"/>
        <v>0</v>
      </c>
      <c r="R268" s="17">
        <f t="shared" ca="1" si="20"/>
        <v>0</v>
      </c>
      <c r="S268" s="17"/>
      <c r="T268" s="24">
        <f t="shared" ca="1" si="21"/>
        <v>0</v>
      </c>
      <c r="U268" s="17"/>
    </row>
    <row r="269" spans="1:21" ht="19.5" customHeight="1" x14ac:dyDescent="0.25">
      <c r="A269" s="7">
        <f>'PAINEL MÊS'!A271</f>
        <v>0</v>
      </c>
      <c r="B269" s="7">
        <f>'PAINEL MÊS'!B271</f>
        <v>0</v>
      </c>
      <c r="C269" s="20">
        <f>'PAINEL MÊS'!Q271</f>
        <v>0</v>
      </c>
      <c r="D269" s="21">
        <f>'PAINEL MÊS'!R271</f>
        <v>0</v>
      </c>
      <c r="E269" s="20">
        <f t="shared" ca="1" si="22"/>
        <v>0</v>
      </c>
      <c r="F269" s="52"/>
      <c r="G269" s="53">
        <f ca="1">VLOOKUP(B269,Base!$Q$40:$AD$600,14,0)/4.34</f>
        <v>0</v>
      </c>
      <c r="H269" s="54"/>
      <c r="I269" s="20" t="str">
        <f t="shared" ca="1" si="13"/>
        <v xml:space="preserve"> </v>
      </c>
      <c r="J269" s="22" t="str">
        <f t="shared" ca="1" si="14"/>
        <v xml:space="preserve"> </v>
      </c>
      <c r="K269" s="22" t="str">
        <f t="shared" ca="1" si="15"/>
        <v xml:space="preserve"> </v>
      </c>
      <c r="L269" s="23">
        <f t="shared" ca="1" si="16"/>
        <v>0</v>
      </c>
      <c r="N269" s="17"/>
      <c r="O269" s="17">
        <f t="shared" ca="1" si="17"/>
        <v>0</v>
      </c>
      <c r="P269" s="17">
        <f t="shared" ca="1" si="18"/>
        <v>0</v>
      </c>
      <c r="Q269" s="17">
        <f t="shared" ca="1" si="19"/>
        <v>0</v>
      </c>
      <c r="R269" s="17">
        <f t="shared" ca="1" si="20"/>
        <v>0</v>
      </c>
      <c r="S269" s="17"/>
      <c r="T269" s="24">
        <f t="shared" ca="1" si="21"/>
        <v>0</v>
      </c>
      <c r="U269" s="17"/>
    </row>
    <row r="270" spans="1:21" ht="19.5" customHeight="1" x14ac:dyDescent="0.25">
      <c r="A270" s="7">
        <f>'PAINEL MÊS'!A272</f>
        <v>0</v>
      </c>
      <c r="B270" s="7">
        <f>'PAINEL MÊS'!B272</f>
        <v>0</v>
      </c>
      <c r="C270" s="20">
        <f>'PAINEL MÊS'!Q272</f>
        <v>0</v>
      </c>
      <c r="D270" s="21">
        <f>'PAINEL MÊS'!R272</f>
        <v>0</v>
      </c>
      <c r="E270" s="20">
        <f t="shared" ca="1" si="22"/>
        <v>0</v>
      </c>
      <c r="F270" s="52"/>
      <c r="G270" s="53">
        <f ca="1">VLOOKUP(B270,Base!$Q$40:$AD$600,14,0)/4.34</f>
        <v>0</v>
      </c>
      <c r="H270" s="54"/>
      <c r="I270" s="20" t="str">
        <f t="shared" ca="1" si="13"/>
        <v xml:space="preserve"> </v>
      </c>
      <c r="J270" s="22" t="str">
        <f t="shared" ca="1" si="14"/>
        <v xml:space="preserve"> </v>
      </c>
      <c r="K270" s="22" t="str">
        <f t="shared" ca="1" si="15"/>
        <v xml:space="preserve"> </v>
      </c>
      <c r="L270" s="23">
        <f t="shared" ca="1" si="16"/>
        <v>0</v>
      </c>
      <c r="N270" s="17"/>
      <c r="O270" s="17">
        <f t="shared" ca="1" si="17"/>
        <v>0</v>
      </c>
      <c r="P270" s="17">
        <f t="shared" ca="1" si="18"/>
        <v>0</v>
      </c>
      <c r="Q270" s="17">
        <f t="shared" ca="1" si="19"/>
        <v>0</v>
      </c>
      <c r="R270" s="17">
        <f t="shared" ca="1" si="20"/>
        <v>0</v>
      </c>
      <c r="S270" s="17"/>
      <c r="T270" s="24">
        <f t="shared" ca="1" si="21"/>
        <v>0</v>
      </c>
      <c r="U270" s="17"/>
    </row>
    <row r="271" spans="1:21" ht="19.5" customHeight="1" x14ac:dyDescent="0.25">
      <c r="A271" s="7">
        <f>'PAINEL MÊS'!A273</f>
        <v>0</v>
      </c>
      <c r="B271" s="7">
        <f>'PAINEL MÊS'!B273</f>
        <v>0</v>
      </c>
      <c r="C271" s="20">
        <f>'PAINEL MÊS'!Q273</f>
        <v>0</v>
      </c>
      <c r="D271" s="21">
        <f>'PAINEL MÊS'!R273</f>
        <v>0</v>
      </c>
      <c r="E271" s="20">
        <f t="shared" ca="1" si="22"/>
        <v>0</v>
      </c>
      <c r="F271" s="52"/>
      <c r="G271" s="53">
        <f ca="1">VLOOKUP(B271,Base!$Q$40:$AD$600,14,0)/4.34</f>
        <v>0</v>
      </c>
      <c r="H271" s="54"/>
      <c r="I271" s="20" t="str">
        <f t="shared" ca="1" si="13"/>
        <v xml:space="preserve"> </v>
      </c>
      <c r="J271" s="22" t="str">
        <f t="shared" ca="1" si="14"/>
        <v xml:space="preserve"> </v>
      </c>
      <c r="K271" s="22" t="str">
        <f t="shared" ca="1" si="15"/>
        <v xml:space="preserve"> </v>
      </c>
      <c r="L271" s="23">
        <f t="shared" ca="1" si="16"/>
        <v>0</v>
      </c>
      <c r="N271" s="17"/>
      <c r="O271" s="17">
        <f t="shared" ca="1" si="17"/>
        <v>0</v>
      </c>
      <c r="P271" s="17">
        <f t="shared" ca="1" si="18"/>
        <v>0</v>
      </c>
      <c r="Q271" s="17">
        <f t="shared" ca="1" si="19"/>
        <v>0</v>
      </c>
      <c r="R271" s="17">
        <f t="shared" ca="1" si="20"/>
        <v>0</v>
      </c>
      <c r="S271" s="17"/>
      <c r="T271" s="24">
        <f t="shared" ca="1" si="21"/>
        <v>0</v>
      </c>
      <c r="U271" s="17"/>
    </row>
    <row r="272" spans="1:21" ht="19.5" customHeight="1" x14ac:dyDescent="0.25">
      <c r="A272" s="7">
        <f>'PAINEL MÊS'!A274</f>
        <v>0</v>
      </c>
      <c r="B272" s="7">
        <f>'PAINEL MÊS'!B274</f>
        <v>0</v>
      </c>
      <c r="C272" s="20">
        <f>'PAINEL MÊS'!Q274</f>
        <v>0</v>
      </c>
      <c r="D272" s="21">
        <f>'PAINEL MÊS'!R274</f>
        <v>0</v>
      </c>
      <c r="E272" s="20">
        <f t="shared" ca="1" si="22"/>
        <v>0</v>
      </c>
      <c r="F272" s="52"/>
      <c r="G272" s="53">
        <f ca="1">VLOOKUP(B272,Base!$Q$40:$AD$600,14,0)/4.34</f>
        <v>0</v>
      </c>
      <c r="H272" s="54"/>
      <c r="I272" s="20" t="str">
        <f t="shared" ca="1" si="13"/>
        <v xml:space="preserve"> </v>
      </c>
      <c r="J272" s="22" t="str">
        <f t="shared" ca="1" si="14"/>
        <v xml:space="preserve"> </v>
      </c>
      <c r="K272" s="22" t="str">
        <f t="shared" ca="1" si="15"/>
        <v xml:space="preserve"> </v>
      </c>
      <c r="L272" s="23">
        <f t="shared" ca="1" si="16"/>
        <v>0</v>
      </c>
      <c r="N272" s="17"/>
      <c r="O272" s="17">
        <f t="shared" ca="1" si="17"/>
        <v>0</v>
      </c>
      <c r="P272" s="17">
        <f t="shared" ca="1" si="18"/>
        <v>0</v>
      </c>
      <c r="Q272" s="17">
        <f t="shared" ca="1" si="19"/>
        <v>0</v>
      </c>
      <c r="R272" s="17">
        <f t="shared" ca="1" si="20"/>
        <v>0</v>
      </c>
      <c r="S272" s="17"/>
      <c r="T272" s="24">
        <f t="shared" ca="1" si="21"/>
        <v>0</v>
      </c>
      <c r="U272" s="17"/>
    </row>
    <row r="273" spans="1:21" ht="19.5" customHeight="1" x14ac:dyDescent="0.25">
      <c r="A273" s="7">
        <f>'PAINEL MÊS'!A275</f>
        <v>0</v>
      </c>
      <c r="B273" s="7">
        <f>'PAINEL MÊS'!B275</f>
        <v>0</v>
      </c>
      <c r="C273" s="20">
        <f>'PAINEL MÊS'!Q275</f>
        <v>0</v>
      </c>
      <c r="D273" s="21">
        <f>'PAINEL MÊS'!R275</f>
        <v>0</v>
      </c>
      <c r="E273" s="20">
        <f t="shared" ca="1" si="22"/>
        <v>0</v>
      </c>
      <c r="F273" s="52"/>
      <c r="G273" s="53">
        <f ca="1">VLOOKUP(B273,Base!$Q$40:$AD$600,14,0)/4.34</f>
        <v>0</v>
      </c>
      <c r="H273" s="54"/>
      <c r="I273" s="20" t="str">
        <f t="shared" ca="1" si="13"/>
        <v xml:space="preserve"> </v>
      </c>
      <c r="J273" s="22" t="str">
        <f t="shared" ca="1" si="14"/>
        <v xml:space="preserve"> </v>
      </c>
      <c r="K273" s="22" t="str">
        <f t="shared" ca="1" si="15"/>
        <v xml:space="preserve"> </v>
      </c>
      <c r="L273" s="23">
        <f t="shared" ca="1" si="16"/>
        <v>0</v>
      </c>
      <c r="N273" s="17"/>
      <c r="O273" s="17">
        <f t="shared" ca="1" si="17"/>
        <v>0</v>
      </c>
      <c r="P273" s="17">
        <f t="shared" ca="1" si="18"/>
        <v>0</v>
      </c>
      <c r="Q273" s="17">
        <f t="shared" ca="1" si="19"/>
        <v>0</v>
      </c>
      <c r="R273" s="17">
        <f t="shared" ca="1" si="20"/>
        <v>0</v>
      </c>
      <c r="S273" s="17"/>
      <c r="T273" s="24">
        <f t="shared" ca="1" si="21"/>
        <v>0</v>
      </c>
      <c r="U273" s="17"/>
    </row>
    <row r="274" spans="1:21" ht="19.5" customHeight="1" x14ac:dyDescent="0.25">
      <c r="A274" s="7">
        <f>'PAINEL MÊS'!A276</f>
        <v>0</v>
      </c>
      <c r="B274" s="7">
        <f>'PAINEL MÊS'!B276</f>
        <v>0</v>
      </c>
      <c r="C274" s="20">
        <f>'PAINEL MÊS'!Q276</f>
        <v>0</v>
      </c>
      <c r="D274" s="21">
        <f>'PAINEL MÊS'!R276</f>
        <v>0</v>
      </c>
      <c r="E274" s="20">
        <f t="shared" ca="1" si="22"/>
        <v>0</v>
      </c>
      <c r="F274" s="52"/>
      <c r="G274" s="53">
        <f ca="1">VLOOKUP(B274,Base!$Q$40:$AD$600,14,0)/4.34</f>
        <v>0</v>
      </c>
      <c r="H274" s="54"/>
      <c r="I274" s="20" t="str">
        <f t="shared" ca="1" si="13"/>
        <v xml:space="preserve"> </v>
      </c>
      <c r="J274" s="22" t="str">
        <f t="shared" ca="1" si="14"/>
        <v xml:space="preserve"> </v>
      </c>
      <c r="K274" s="22" t="str">
        <f t="shared" ca="1" si="15"/>
        <v xml:space="preserve"> </v>
      </c>
      <c r="L274" s="23">
        <f t="shared" ca="1" si="16"/>
        <v>0</v>
      </c>
      <c r="N274" s="17"/>
      <c r="O274" s="17">
        <f t="shared" ca="1" si="17"/>
        <v>0</v>
      </c>
      <c r="P274" s="17">
        <f t="shared" ca="1" si="18"/>
        <v>0</v>
      </c>
      <c r="Q274" s="17">
        <f t="shared" ca="1" si="19"/>
        <v>0</v>
      </c>
      <c r="R274" s="17">
        <f t="shared" ca="1" si="20"/>
        <v>0</v>
      </c>
      <c r="S274" s="17"/>
      <c r="T274" s="24">
        <f t="shared" ca="1" si="21"/>
        <v>0</v>
      </c>
      <c r="U274" s="17"/>
    </row>
    <row r="275" spans="1:21" ht="19.5" customHeight="1" x14ac:dyDescent="0.25">
      <c r="A275" s="7">
        <f>'PAINEL MÊS'!A277</f>
        <v>0</v>
      </c>
      <c r="B275" s="7">
        <f>'PAINEL MÊS'!B277</f>
        <v>0</v>
      </c>
      <c r="C275" s="20">
        <f>'PAINEL MÊS'!Q277</f>
        <v>0</v>
      </c>
      <c r="D275" s="21">
        <f>'PAINEL MÊS'!R277</f>
        <v>0</v>
      </c>
      <c r="E275" s="20">
        <f t="shared" ca="1" si="22"/>
        <v>0</v>
      </c>
      <c r="F275" s="52"/>
      <c r="G275" s="53">
        <f ca="1">VLOOKUP(B275,Base!$Q$40:$AD$600,14,0)/4.34</f>
        <v>0</v>
      </c>
      <c r="H275" s="54"/>
      <c r="I275" s="20" t="str">
        <f t="shared" ca="1" si="13"/>
        <v xml:space="preserve"> </v>
      </c>
      <c r="J275" s="22" t="str">
        <f t="shared" ca="1" si="14"/>
        <v xml:space="preserve"> </v>
      </c>
      <c r="K275" s="22" t="str">
        <f t="shared" ca="1" si="15"/>
        <v xml:space="preserve"> </v>
      </c>
      <c r="L275" s="23">
        <f t="shared" ca="1" si="16"/>
        <v>0</v>
      </c>
      <c r="N275" s="17"/>
      <c r="O275" s="17">
        <f t="shared" ca="1" si="17"/>
        <v>0</v>
      </c>
      <c r="P275" s="17">
        <f t="shared" ca="1" si="18"/>
        <v>0</v>
      </c>
      <c r="Q275" s="17">
        <f t="shared" ca="1" si="19"/>
        <v>0</v>
      </c>
      <c r="R275" s="17">
        <f t="shared" ca="1" si="20"/>
        <v>0</v>
      </c>
      <c r="S275" s="17"/>
      <c r="T275" s="24">
        <f t="shared" ca="1" si="21"/>
        <v>0</v>
      </c>
      <c r="U275" s="17"/>
    </row>
    <row r="276" spans="1:21" ht="19.5" customHeight="1" x14ac:dyDescent="0.25">
      <c r="A276" s="7">
        <f>'PAINEL MÊS'!A278</f>
        <v>0</v>
      </c>
      <c r="B276" s="7">
        <f>'PAINEL MÊS'!B278</f>
        <v>0</v>
      </c>
      <c r="C276" s="20">
        <f>'PAINEL MÊS'!Q278</f>
        <v>0</v>
      </c>
      <c r="D276" s="21">
        <f>'PAINEL MÊS'!R278</f>
        <v>0</v>
      </c>
      <c r="E276" s="20">
        <f t="shared" ca="1" si="22"/>
        <v>0</v>
      </c>
      <c r="F276" s="52"/>
      <c r="G276" s="53">
        <f ca="1">VLOOKUP(B276,Base!$Q$40:$AD$600,14,0)/4.34</f>
        <v>0</v>
      </c>
      <c r="H276" s="54"/>
      <c r="I276" s="20" t="str">
        <f t="shared" ca="1" si="13"/>
        <v xml:space="preserve"> </v>
      </c>
      <c r="J276" s="22" t="str">
        <f t="shared" ca="1" si="14"/>
        <v xml:space="preserve"> </v>
      </c>
      <c r="K276" s="22" t="str">
        <f t="shared" ca="1" si="15"/>
        <v xml:space="preserve"> </v>
      </c>
      <c r="L276" s="23">
        <f t="shared" ca="1" si="16"/>
        <v>0</v>
      </c>
      <c r="N276" s="17"/>
      <c r="O276" s="17">
        <f t="shared" ca="1" si="17"/>
        <v>0</v>
      </c>
      <c r="P276" s="17">
        <f t="shared" ca="1" si="18"/>
        <v>0</v>
      </c>
      <c r="Q276" s="17">
        <f t="shared" ca="1" si="19"/>
        <v>0</v>
      </c>
      <c r="R276" s="17">
        <f t="shared" ca="1" si="20"/>
        <v>0</v>
      </c>
      <c r="S276" s="17"/>
      <c r="T276" s="24">
        <f t="shared" ca="1" si="21"/>
        <v>0</v>
      </c>
      <c r="U276" s="17"/>
    </row>
    <row r="277" spans="1:21" ht="19.5" customHeight="1" x14ac:dyDescent="0.25">
      <c r="A277" s="7">
        <f>'PAINEL MÊS'!A279</f>
        <v>0</v>
      </c>
      <c r="B277" s="7">
        <f>'PAINEL MÊS'!B279</f>
        <v>0</v>
      </c>
      <c r="C277" s="20">
        <f>'PAINEL MÊS'!Q279</f>
        <v>0</v>
      </c>
      <c r="D277" s="21">
        <f>'PAINEL MÊS'!R279</f>
        <v>0</v>
      </c>
      <c r="E277" s="20">
        <f t="shared" ca="1" si="22"/>
        <v>0</v>
      </c>
      <c r="F277" s="52"/>
      <c r="G277" s="53">
        <f ca="1">VLOOKUP(B277,Base!$Q$40:$AD$600,14,0)/4.34</f>
        <v>0</v>
      </c>
      <c r="H277" s="54"/>
      <c r="I277" s="20" t="str">
        <f t="shared" ca="1" si="13"/>
        <v xml:space="preserve"> </v>
      </c>
      <c r="J277" s="22" t="str">
        <f t="shared" ca="1" si="14"/>
        <v xml:space="preserve"> </v>
      </c>
      <c r="K277" s="22" t="str">
        <f t="shared" ca="1" si="15"/>
        <v xml:space="preserve"> </v>
      </c>
      <c r="L277" s="23">
        <f t="shared" ca="1" si="16"/>
        <v>0</v>
      </c>
      <c r="N277" s="17"/>
      <c r="O277" s="17">
        <f t="shared" ca="1" si="17"/>
        <v>0</v>
      </c>
      <c r="P277" s="17">
        <f t="shared" ca="1" si="18"/>
        <v>0</v>
      </c>
      <c r="Q277" s="17">
        <f t="shared" ca="1" si="19"/>
        <v>0</v>
      </c>
      <c r="R277" s="17">
        <f t="shared" ca="1" si="20"/>
        <v>0</v>
      </c>
      <c r="S277" s="17"/>
      <c r="T277" s="24">
        <f t="shared" ca="1" si="21"/>
        <v>0</v>
      </c>
      <c r="U277" s="17"/>
    </row>
    <row r="278" spans="1:21" ht="19.5" customHeight="1" x14ac:dyDescent="0.25">
      <c r="A278" s="7">
        <f>'PAINEL MÊS'!A280</f>
        <v>0</v>
      </c>
      <c r="B278" s="7">
        <f>'PAINEL MÊS'!B280</f>
        <v>0</v>
      </c>
      <c r="C278" s="20">
        <f>'PAINEL MÊS'!Q280</f>
        <v>0</v>
      </c>
      <c r="D278" s="21">
        <f>'PAINEL MÊS'!R280</f>
        <v>0</v>
      </c>
      <c r="E278" s="20">
        <f t="shared" ca="1" si="22"/>
        <v>0</v>
      </c>
      <c r="F278" s="52"/>
      <c r="G278" s="53">
        <f ca="1">VLOOKUP(B278,Base!$Q$40:$AD$600,14,0)/4.34</f>
        <v>0</v>
      </c>
      <c r="H278" s="54"/>
      <c r="I278" s="20" t="str">
        <f t="shared" ca="1" si="13"/>
        <v xml:space="preserve"> </v>
      </c>
      <c r="J278" s="22" t="str">
        <f t="shared" ca="1" si="14"/>
        <v xml:space="preserve"> </v>
      </c>
      <c r="K278" s="22" t="str">
        <f t="shared" ca="1" si="15"/>
        <v xml:space="preserve"> </v>
      </c>
      <c r="L278" s="23">
        <f t="shared" ca="1" si="16"/>
        <v>0</v>
      </c>
      <c r="N278" s="17"/>
      <c r="O278" s="17">
        <f t="shared" ca="1" si="17"/>
        <v>0</v>
      </c>
      <c r="P278" s="17">
        <f t="shared" ca="1" si="18"/>
        <v>0</v>
      </c>
      <c r="Q278" s="17">
        <f t="shared" ca="1" si="19"/>
        <v>0</v>
      </c>
      <c r="R278" s="17">
        <f t="shared" ca="1" si="20"/>
        <v>0</v>
      </c>
      <c r="S278" s="17"/>
      <c r="T278" s="24">
        <f t="shared" ca="1" si="21"/>
        <v>0</v>
      </c>
      <c r="U278" s="17"/>
    </row>
    <row r="279" spans="1:21" ht="19.5" customHeight="1" x14ac:dyDescent="0.25">
      <c r="A279" s="7">
        <f>'PAINEL MÊS'!A281</f>
        <v>0</v>
      </c>
      <c r="B279" s="7">
        <f>'PAINEL MÊS'!B281</f>
        <v>0</v>
      </c>
      <c r="C279" s="20">
        <f>'PAINEL MÊS'!Q281</f>
        <v>0</v>
      </c>
      <c r="D279" s="21">
        <f>'PAINEL MÊS'!R281</f>
        <v>0</v>
      </c>
      <c r="E279" s="20">
        <f t="shared" ca="1" si="22"/>
        <v>0</v>
      </c>
      <c r="F279" s="52"/>
      <c r="G279" s="53">
        <f ca="1">VLOOKUP(B279,Base!$Q$40:$AD$600,14,0)/4.34</f>
        <v>0</v>
      </c>
      <c r="H279" s="54"/>
      <c r="I279" s="20" t="str">
        <f t="shared" ca="1" si="13"/>
        <v xml:space="preserve"> </v>
      </c>
      <c r="J279" s="22" t="str">
        <f t="shared" ca="1" si="14"/>
        <v xml:space="preserve"> </v>
      </c>
      <c r="K279" s="22" t="str">
        <f t="shared" ca="1" si="15"/>
        <v xml:space="preserve"> </v>
      </c>
      <c r="L279" s="23">
        <f t="shared" ca="1" si="16"/>
        <v>0</v>
      </c>
      <c r="N279" s="17"/>
      <c r="O279" s="17">
        <f t="shared" ca="1" si="17"/>
        <v>0</v>
      </c>
      <c r="P279" s="17">
        <f t="shared" ca="1" si="18"/>
        <v>0</v>
      </c>
      <c r="Q279" s="17">
        <f t="shared" ca="1" si="19"/>
        <v>0</v>
      </c>
      <c r="R279" s="17">
        <f t="shared" ca="1" si="20"/>
        <v>0</v>
      </c>
      <c r="S279" s="17"/>
      <c r="T279" s="24">
        <f t="shared" ca="1" si="21"/>
        <v>0</v>
      </c>
      <c r="U279" s="17"/>
    </row>
    <row r="280" spans="1:21" ht="19.5" customHeight="1" x14ac:dyDescent="0.25">
      <c r="A280" s="7">
        <f>'PAINEL MÊS'!A282</f>
        <v>0</v>
      </c>
      <c r="B280" s="7">
        <f>'PAINEL MÊS'!B282</f>
        <v>0</v>
      </c>
      <c r="C280" s="20">
        <f>'PAINEL MÊS'!Q282</f>
        <v>0</v>
      </c>
      <c r="D280" s="21">
        <f>'PAINEL MÊS'!R282</f>
        <v>0</v>
      </c>
      <c r="E280" s="20">
        <f t="shared" ca="1" si="22"/>
        <v>0</v>
      </c>
      <c r="F280" s="52"/>
      <c r="G280" s="53">
        <f ca="1">VLOOKUP(B280,Base!$Q$40:$AD$600,14,0)/4.34</f>
        <v>0</v>
      </c>
      <c r="H280" s="54"/>
      <c r="I280" s="20" t="str">
        <f t="shared" ca="1" si="13"/>
        <v xml:space="preserve"> </v>
      </c>
      <c r="J280" s="22" t="str">
        <f t="shared" ca="1" si="14"/>
        <v xml:space="preserve"> </v>
      </c>
      <c r="K280" s="22" t="str">
        <f t="shared" ca="1" si="15"/>
        <v xml:space="preserve"> </v>
      </c>
      <c r="L280" s="23">
        <f t="shared" ca="1" si="16"/>
        <v>0</v>
      </c>
      <c r="N280" s="17"/>
      <c r="O280" s="17">
        <f t="shared" ca="1" si="17"/>
        <v>0</v>
      </c>
      <c r="P280" s="17">
        <f t="shared" ca="1" si="18"/>
        <v>0</v>
      </c>
      <c r="Q280" s="17">
        <f t="shared" ca="1" si="19"/>
        <v>0</v>
      </c>
      <c r="R280" s="17">
        <f t="shared" ca="1" si="20"/>
        <v>0</v>
      </c>
      <c r="S280" s="17"/>
      <c r="T280" s="24">
        <f t="shared" ca="1" si="21"/>
        <v>0</v>
      </c>
      <c r="U280" s="17"/>
    </row>
    <row r="281" spans="1:21" ht="19.5" customHeight="1" x14ac:dyDescent="0.25">
      <c r="A281" s="7">
        <f>'PAINEL MÊS'!A283</f>
        <v>0</v>
      </c>
      <c r="B281" s="7">
        <f>'PAINEL MÊS'!B283</f>
        <v>0</v>
      </c>
      <c r="C281" s="20">
        <f>'PAINEL MÊS'!Q283</f>
        <v>0</v>
      </c>
      <c r="D281" s="21">
        <f>'PAINEL MÊS'!R283</f>
        <v>0</v>
      </c>
      <c r="E281" s="20">
        <f t="shared" ca="1" si="22"/>
        <v>0</v>
      </c>
      <c r="F281" s="52"/>
      <c r="G281" s="53">
        <f ca="1">VLOOKUP(B281,Base!$Q$40:$AD$600,14,0)/4.34</f>
        <v>0</v>
      </c>
      <c r="H281" s="54"/>
      <c r="I281" s="20" t="str">
        <f t="shared" ca="1" si="13"/>
        <v xml:space="preserve"> </v>
      </c>
      <c r="J281" s="22" t="str">
        <f t="shared" ca="1" si="14"/>
        <v xml:space="preserve"> </v>
      </c>
      <c r="K281" s="22" t="str">
        <f t="shared" ca="1" si="15"/>
        <v xml:space="preserve"> </v>
      </c>
      <c r="L281" s="23">
        <f t="shared" ca="1" si="16"/>
        <v>0</v>
      </c>
      <c r="N281" s="17"/>
      <c r="O281" s="17">
        <f t="shared" ca="1" si="17"/>
        <v>0</v>
      </c>
      <c r="P281" s="17">
        <f t="shared" ca="1" si="18"/>
        <v>0</v>
      </c>
      <c r="Q281" s="17">
        <f t="shared" ca="1" si="19"/>
        <v>0</v>
      </c>
      <c r="R281" s="17">
        <f t="shared" ca="1" si="20"/>
        <v>0</v>
      </c>
      <c r="S281" s="17"/>
      <c r="T281" s="24">
        <f t="shared" ca="1" si="21"/>
        <v>0</v>
      </c>
      <c r="U281" s="17"/>
    </row>
    <row r="282" spans="1:21" ht="19.5" customHeight="1" x14ac:dyDescent="0.25">
      <c r="A282" s="7">
        <f>'PAINEL MÊS'!A284</f>
        <v>0</v>
      </c>
      <c r="B282" s="7">
        <f>'PAINEL MÊS'!B284</f>
        <v>0</v>
      </c>
      <c r="C282" s="20">
        <f>'PAINEL MÊS'!Q284</f>
        <v>0</v>
      </c>
      <c r="D282" s="21">
        <f>'PAINEL MÊS'!R284</f>
        <v>0</v>
      </c>
      <c r="E282" s="20">
        <f t="shared" ca="1" si="22"/>
        <v>0</v>
      </c>
      <c r="F282" s="52"/>
      <c r="G282" s="53">
        <f ca="1">VLOOKUP(B282,Base!$Q$40:$AD$600,14,0)/4.34</f>
        <v>0</v>
      </c>
      <c r="H282" s="54"/>
      <c r="I282" s="20" t="str">
        <f t="shared" ca="1" si="13"/>
        <v xml:space="preserve"> </v>
      </c>
      <c r="J282" s="22" t="str">
        <f t="shared" ca="1" si="14"/>
        <v xml:space="preserve"> </v>
      </c>
      <c r="K282" s="22" t="str">
        <f t="shared" ca="1" si="15"/>
        <v xml:space="preserve"> </v>
      </c>
      <c r="L282" s="23">
        <f t="shared" ca="1" si="16"/>
        <v>0</v>
      </c>
      <c r="N282" s="17"/>
      <c r="O282" s="17">
        <f t="shared" ca="1" si="17"/>
        <v>0</v>
      </c>
      <c r="P282" s="17">
        <f t="shared" ca="1" si="18"/>
        <v>0</v>
      </c>
      <c r="Q282" s="17">
        <f t="shared" ca="1" si="19"/>
        <v>0</v>
      </c>
      <c r="R282" s="17">
        <f t="shared" ca="1" si="20"/>
        <v>0</v>
      </c>
      <c r="S282" s="17"/>
      <c r="T282" s="24">
        <f t="shared" ca="1" si="21"/>
        <v>0</v>
      </c>
      <c r="U282" s="17"/>
    </row>
    <row r="283" spans="1:21" ht="19.5" customHeight="1" x14ac:dyDescent="0.25">
      <c r="A283" s="7">
        <f>'PAINEL MÊS'!A285</f>
        <v>0</v>
      </c>
      <c r="B283" s="7">
        <f>'PAINEL MÊS'!B285</f>
        <v>0</v>
      </c>
      <c r="C283" s="20">
        <f>'PAINEL MÊS'!Q285</f>
        <v>0</v>
      </c>
      <c r="D283" s="21">
        <f>'PAINEL MÊS'!R285</f>
        <v>0</v>
      </c>
      <c r="E283" s="20">
        <f t="shared" ca="1" si="22"/>
        <v>0</v>
      </c>
      <c r="F283" s="52"/>
      <c r="G283" s="53">
        <f ca="1">VLOOKUP(B283,Base!$Q$40:$AD$600,14,0)/4.34</f>
        <v>0</v>
      </c>
      <c r="H283" s="54"/>
      <c r="I283" s="20" t="str">
        <f t="shared" ca="1" si="13"/>
        <v xml:space="preserve"> </v>
      </c>
      <c r="J283" s="22" t="str">
        <f t="shared" ca="1" si="14"/>
        <v xml:space="preserve"> </v>
      </c>
      <c r="K283" s="22" t="str">
        <f t="shared" ca="1" si="15"/>
        <v xml:space="preserve"> </v>
      </c>
      <c r="L283" s="23">
        <f t="shared" ca="1" si="16"/>
        <v>0</v>
      </c>
      <c r="N283" s="17"/>
      <c r="O283" s="17">
        <f t="shared" ca="1" si="17"/>
        <v>0</v>
      </c>
      <c r="P283" s="17">
        <f t="shared" ca="1" si="18"/>
        <v>0</v>
      </c>
      <c r="Q283" s="17">
        <f t="shared" ca="1" si="19"/>
        <v>0</v>
      </c>
      <c r="R283" s="17">
        <f t="shared" ca="1" si="20"/>
        <v>0</v>
      </c>
      <c r="S283" s="17"/>
      <c r="T283" s="24">
        <f t="shared" ca="1" si="21"/>
        <v>0</v>
      </c>
      <c r="U283" s="17"/>
    </row>
    <row r="284" spans="1:21" ht="19.5" customHeight="1" x14ac:dyDescent="0.25">
      <c r="A284" s="7">
        <f>'PAINEL MÊS'!A286</f>
        <v>0</v>
      </c>
      <c r="B284" s="7">
        <f>'PAINEL MÊS'!B286</f>
        <v>0</v>
      </c>
      <c r="C284" s="20">
        <f>'PAINEL MÊS'!Q286</f>
        <v>0</v>
      </c>
      <c r="D284" s="21">
        <f>'PAINEL MÊS'!R286</f>
        <v>0</v>
      </c>
      <c r="E284" s="20">
        <f t="shared" ca="1" si="22"/>
        <v>0</v>
      </c>
      <c r="F284" s="52"/>
      <c r="G284" s="53">
        <f ca="1">VLOOKUP(B284,Base!$Q$40:$AD$600,14,0)/4.34</f>
        <v>0</v>
      </c>
      <c r="H284" s="54"/>
      <c r="I284" s="20" t="str">
        <f t="shared" ca="1" si="13"/>
        <v xml:space="preserve"> </v>
      </c>
      <c r="J284" s="22" t="str">
        <f t="shared" ca="1" si="14"/>
        <v xml:space="preserve"> </v>
      </c>
      <c r="K284" s="22" t="str">
        <f t="shared" ca="1" si="15"/>
        <v xml:space="preserve"> </v>
      </c>
      <c r="L284" s="23">
        <f t="shared" ca="1" si="16"/>
        <v>0</v>
      </c>
      <c r="N284" s="17"/>
      <c r="O284" s="17">
        <f t="shared" ca="1" si="17"/>
        <v>0</v>
      </c>
      <c r="P284" s="17">
        <f t="shared" ca="1" si="18"/>
        <v>0</v>
      </c>
      <c r="Q284" s="17">
        <f t="shared" ca="1" si="19"/>
        <v>0</v>
      </c>
      <c r="R284" s="17">
        <f t="shared" ca="1" si="20"/>
        <v>0</v>
      </c>
      <c r="S284" s="17"/>
      <c r="T284" s="24">
        <f t="shared" ca="1" si="21"/>
        <v>0</v>
      </c>
      <c r="U284" s="17"/>
    </row>
    <row r="285" spans="1:21" ht="19.5" customHeight="1" x14ac:dyDescent="0.25">
      <c r="A285" s="7">
        <f>'PAINEL MÊS'!A287</f>
        <v>0</v>
      </c>
      <c r="B285" s="7">
        <f>'PAINEL MÊS'!B287</f>
        <v>0</v>
      </c>
      <c r="C285" s="20">
        <f>'PAINEL MÊS'!Q287</f>
        <v>0</v>
      </c>
      <c r="D285" s="21">
        <f>'PAINEL MÊS'!R287</f>
        <v>0</v>
      </c>
      <c r="E285" s="20">
        <f t="shared" ca="1" si="22"/>
        <v>0</v>
      </c>
      <c r="F285" s="52"/>
      <c r="G285" s="53">
        <f ca="1">VLOOKUP(B285,Base!$Q$40:$AD$600,14,0)/4.34</f>
        <v>0</v>
      </c>
      <c r="H285" s="54"/>
      <c r="I285" s="20" t="str">
        <f t="shared" ca="1" si="13"/>
        <v xml:space="preserve"> </v>
      </c>
      <c r="J285" s="22" t="str">
        <f t="shared" ca="1" si="14"/>
        <v xml:space="preserve"> </v>
      </c>
      <c r="K285" s="22" t="str">
        <f t="shared" ca="1" si="15"/>
        <v xml:space="preserve"> </v>
      </c>
      <c r="L285" s="23">
        <f t="shared" ca="1" si="16"/>
        <v>0</v>
      </c>
      <c r="N285" s="17"/>
      <c r="O285" s="17">
        <f t="shared" ca="1" si="17"/>
        <v>0</v>
      </c>
      <c r="P285" s="17">
        <f t="shared" ca="1" si="18"/>
        <v>0</v>
      </c>
      <c r="Q285" s="17">
        <f t="shared" ca="1" si="19"/>
        <v>0</v>
      </c>
      <c r="R285" s="17">
        <f t="shared" ca="1" si="20"/>
        <v>0</v>
      </c>
      <c r="S285" s="17"/>
      <c r="T285" s="24">
        <f t="shared" ca="1" si="21"/>
        <v>0</v>
      </c>
      <c r="U285" s="17"/>
    </row>
    <row r="286" spans="1:21" ht="19.5" customHeight="1" x14ac:dyDescent="0.25">
      <c r="A286" s="7">
        <f>'PAINEL MÊS'!A288</f>
        <v>0</v>
      </c>
      <c r="B286" s="7">
        <f>'PAINEL MÊS'!B288</f>
        <v>0</v>
      </c>
      <c r="C286" s="20">
        <f>'PAINEL MÊS'!Q288</f>
        <v>0</v>
      </c>
      <c r="D286" s="21">
        <f>'PAINEL MÊS'!R288</f>
        <v>0</v>
      </c>
      <c r="E286" s="20">
        <f t="shared" ca="1" si="22"/>
        <v>0</v>
      </c>
      <c r="F286" s="52"/>
      <c r="G286" s="53">
        <f ca="1">VLOOKUP(B286,Base!$Q$40:$AD$600,14,0)/4.34</f>
        <v>0</v>
      </c>
      <c r="H286" s="54"/>
      <c r="I286" s="20" t="str">
        <f t="shared" ca="1" si="13"/>
        <v xml:space="preserve"> </v>
      </c>
      <c r="J286" s="22" t="str">
        <f t="shared" ca="1" si="14"/>
        <v xml:space="preserve"> </v>
      </c>
      <c r="K286" s="22" t="str">
        <f t="shared" ca="1" si="15"/>
        <v xml:space="preserve"> </v>
      </c>
      <c r="L286" s="23">
        <f t="shared" ca="1" si="16"/>
        <v>0</v>
      </c>
      <c r="N286" s="17"/>
      <c r="O286" s="17">
        <f t="shared" ca="1" si="17"/>
        <v>0</v>
      </c>
      <c r="P286" s="17">
        <f t="shared" ca="1" si="18"/>
        <v>0</v>
      </c>
      <c r="Q286" s="17">
        <f t="shared" ca="1" si="19"/>
        <v>0</v>
      </c>
      <c r="R286" s="17">
        <f t="shared" ca="1" si="20"/>
        <v>0</v>
      </c>
      <c r="S286" s="17"/>
      <c r="T286" s="24">
        <f t="shared" ca="1" si="21"/>
        <v>0</v>
      </c>
      <c r="U286" s="17"/>
    </row>
    <row r="287" spans="1:21" ht="19.5" customHeight="1" x14ac:dyDescent="0.25">
      <c r="A287" s="7">
        <f>'PAINEL MÊS'!A289</f>
        <v>0</v>
      </c>
      <c r="B287" s="7">
        <f>'PAINEL MÊS'!B289</f>
        <v>0</v>
      </c>
      <c r="C287" s="20">
        <f>'PAINEL MÊS'!Q289</f>
        <v>0</v>
      </c>
      <c r="D287" s="21">
        <f>'PAINEL MÊS'!R289</f>
        <v>0</v>
      </c>
      <c r="E287" s="20">
        <f t="shared" ca="1" si="22"/>
        <v>0</v>
      </c>
      <c r="F287" s="52"/>
      <c r="G287" s="53">
        <f ca="1">VLOOKUP(B287,Base!$Q$40:$AD$600,14,0)/4.34</f>
        <v>0</v>
      </c>
      <c r="H287" s="54"/>
      <c r="I287" s="20" t="str">
        <f t="shared" ca="1" si="13"/>
        <v xml:space="preserve"> </v>
      </c>
      <c r="J287" s="22" t="str">
        <f t="shared" ca="1" si="14"/>
        <v xml:space="preserve"> </v>
      </c>
      <c r="K287" s="22" t="str">
        <f t="shared" ca="1" si="15"/>
        <v xml:space="preserve"> </v>
      </c>
      <c r="L287" s="23">
        <f t="shared" ca="1" si="16"/>
        <v>0</v>
      </c>
      <c r="N287" s="17"/>
      <c r="O287" s="17">
        <f t="shared" ca="1" si="17"/>
        <v>0</v>
      </c>
      <c r="P287" s="17">
        <f t="shared" ca="1" si="18"/>
        <v>0</v>
      </c>
      <c r="Q287" s="17">
        <f t="shared" ca="1" si="19"/>
        <v>0</v>
      </c>
      <c r="R287" s="17">
        <f t="shared" ca="1" si="20"/>
        <v>0</v>
      </c>
      <c r="S287" s="17"/>
      <c r="T287" s="24">
        <f t="shared" ca="1" si="21"/>
        <v>0</v>
      </c>
      <c r="U287" s="17"/>
    </row>
    <row r="288" spans="1:21" ht="19.5" customHeight="1" x14ac:dyDescent="0.25">
      <c r="A288" s="7">
        <f>'PAINEL MÊS'!A290</f>
        <v>0</v>
      </c>
      <c r="B288" s="7">
        <f>'PAINEL MÊS'!B290</f>
        <v>0</v>
      </c>
      <c r="C288" s="20">
        <f>'PAINEL MÊS'!Q290</f>
        <v>0</v>
      </c>
      <c r="D288" s="21">
        <f>'PAINEL MÊS'!R290</f>
        <v>0</v>
      </c>
      <c r="E288" s="20">
        <f t="shared" ca="1" si="22"/>
        <v>0</v>
      </c>
      <c r="F288" s="52"/>
      <c r="G288" s="53">
        <f ca="1">VLOOKUP(B288,Base!$Q$40:$AD$600,14,0)/4.34</f>
        <v>0</v>
      </c>
      <c r="H288" s="54"/>
      <c r="I288" s="20" t="str">
        <f t="shared" ca="1" si="13"/>
        <v xml:space="preserve"> </v>
      </c>
      <c r="J288" s="22" t="str">
        <f t="shared" ca="1" si="14"/>
        <v xml:space="preserve"> </v>
      </c>
      <c r="K288" s="22" t="str">
        <f t="shared" ca="1" si="15"/>
        <v xml:space="preserve"> </v>
      </c>
      <c r="L288" s="23">
        <f t="shared" ca="1" si="16"/>
        <v>0</v>
      </c>
      <c r="N288" s="17"/>
      <c r="O288" s="17">
        <f t="shared" ca="1" si="17"/>
        <v>0</v>
      </c>
      <c r="P288" s="17">
        <f t="shared" ca="1" si="18"/>
        <v>0</v>
      </c>
      <c r="Q288" s="17">
        <f t="shared" ca="1" si="19"/>
        <v>0</v>
      </c>
      <c r="R288" s="17">
        <f t="shared" ca="1" si="20"/>
        <v>0</v>
      </c>
      <c r="S288" s="17"/>
      <c r="T288" s="24">
        <f t="shared" ca="1" si="21"/>
        <v>0</v>
      </c>
      <c r="U288" s="17"/>
    </row>
    <row r="289" spans="1:21" ht="19.5" customHeight="1" x14ac:dyDescent="0.25">
      <c r="A289" s="7">
        <f>'PAINEL MÊS'!A291</f>
        <v>0</v>
      </c>
      <c r="B289" s="7">
        <f>'PAINEL MÊS'!B291</f>
        <v>0</v>
      </c>
      <c r="C289" s="20">
        <f>'PAINEL MÊS'!Q291</f>
        <v>0</v>
      </c>
      <c r="D289" s="21">
        <f>'PAINEL MÊS'!R291</f>
        <v>0</v>
      </c>
      <c r="E289" s="20">
        <f t="shared" ca="1" si="22"/>
        <v>0</v>
      </c>
      <c r="F289" s="52"/>
      <c r="G289" s="53">
        <f ca="1">VLOOKUP(B289,Base!$Q$40:$AD$600,14,0)/4.34</f>
        <v>0</v>
      </c>
      <c r="H289" s="54"/>
      <c r="I289" s="20" t="str">
        <f t="shared" ca="1" si="13"/>
        <v xml:space="preserve"> </v>
      </c>
      <c r="J289" s="22" t="str">
        <f t="shared" ca="1" si="14"/>
        <v xml:space="preserve"> </v>
      </c>
      <c r="K289" s="22" t="str">
        <f t="shared" ca="1" si="15"/>
        <v xml:space="preserve"> </v>
      </c>
      <c r="L289" s="23">
        <f t="shared" ca="1" si="16"/>
        <v>0</v>
      </c>
      <c r="N289" s="17"/>
      <c r="O289" s="17">
        <f t="shared" ca="1" si="17"/>
        <v>0</v>
      </c>
      <c r="P289" s="17">
        <f t="shared" ca="1" si="18"/>
        <v>0</v>
      </c>
      <c r="Q289" s="17">
        <f t="shared" ca="1" si="19"/>
        <v>0</v>
      </c>
      <c r="R289" s="17">
        <f t="shared" ca="1" si="20"/>
        <v>0</v>
      </c>
      <c r="S289" s="17"/>
      <c r="T289" s="24">
        <f t="shared" ca="1" si="21"/>
        <v>0</v>
      </c>
      <c r="U289" s="17"/>
    </row>
    <row r="290" spans="1:21" ht="19.5" customHeight="1" x14ac:dyDescent="0.25">
      <c r="A290" s="7">
        <f>'PAINEL MÊS'!A292</f>
        <v>0</v>
      </c>
      <c r="B290" s="7">
        <f>'PAINEL MÊS'!B292</f>
        <v>0</v>
      </c>
      <c r="C290" s="20">
        <f>'PAINEL MÊS'!Q292</f>
        <v>0</v>
      </c>
      <c r="D290" s="21">
        <f>'PAINEL MÊS'!R292</f>
        <v>0</v>
      </c>
      <c r="E290" s="20">
        <f t="shared" ca="1" si="22"/>
        <v>0</v>
      </c>
      <c r="F290" s="52"/>
      <c r="G290" s="53">
        <f ca="1">VLOOKUP(B290,Base!$Q$40:$AD$600,14,0)/4.34</f>
        <v>0</v>
      </c>
      <c r="H290" s="54"/>
      <c r="I290" s="20" t="str">
        <f t="shared" ca="1" si="13"/>
        <v xml:space="preserve"> </v>
      </c>
      <c r="J290" s="22" t="str">
        <f t="shared" ca="1" si="14"/>
        <v xml:space="preserve"> </v>
      </c>
      <c r="K290" s="22" t="str">
        <f t="shared" ca="1" si="15"/>
        <v xml:space="preserve"> </v>
      </c>
      <c r="L290" s="23">
        <f t="shared" ca="1" si="16"/>
        <v>0</v>
      </c>
      <c r="N290" s="17"/>
      <c r="O290" s="17">
        <f t="shared" ca="1" si="17"/>
        <v>0</v>
      </c>
      <c r="P290" s="17">
        <f t="shared" ca="1" si="18"/>
        <v>0</v>
      </c>
      <c r="Q290" s="17">
        <f t="shared" ca="1" si="19"/>
        <v>0</v>
      </c>
      <c r="R290" s="17">
        <f t="shared" ca="1" si="20"/>
        <v>0</v>
      </c>
      <c r="S290" s="17"/>
      <c r="T290" s="24">
        <f t="shared" ca="1" si="21"/>
        <v>0</v>
      </c>
      <c r="U290" s="17"/>
    </row>
    <row r="291" spans="1:21" ht="19.5" customHeight="1" x14ac:dyDescent="0.25">
      <c r="A291" s="7">
        <f>'PAINEL MÊS'!A293</f>
        <v>0</v>
      </c>
      <c r="B291" s="7">
        <f>'PAINEL MÊS'!B293</f>
        <v>0</v>
      </c>
      <c r="C291" s="20">
        <f>'PAINEL MÊS'!Q293</f>
        <v>0</v>
      </c>
      <c r="D291" s="21">
        <f>'PAINEL MÊS'!R293</f>
        <v>0</v>
      </c>
      <c r="E291" s="20">
        <f t="shared" ca="1" si="22"/>
        <v>0</v>
      </c>
      <c r="F291" s="52"/>
      <c r="G291" s="53">
        <f ca="1">VLOOKUP(B291,Base!$Q$40:$AD$600,14,0)/4.34</f>
        <v>0</v>
      </c>
      <c r="H291" s="54"/>
      <c r="I291" s="20" t="str">
        <f t="shared" ca="1" si="13"/>
        <v xml:space="preserve"> </v>
      </c>
      <c r="J291" s="22" t="str">
        <f t="shared" ca="1" si="14"/>
        <v xml:space="preserve"> </v>
      </c>
      <c r="K291" s="22" t="str">
        <f t="shared" ca="1" si="15"/>
        <v xml:space="preserve"> </v>
      </c>
      <c r="L291" s="23">
        <f t="shared" ca="1" si="16"/>
        <v>0</v>
      </c>
      <c r="N291" s="17"/>
      <c r="O291" s="17">
        <f t="shared" ca="1" si="17"/>
        <v>0</v>
      </c>
      <c r="P291" s="17">
        <f t="shared" ca="1" si="18"/>
        <v>0</v>
      </c>
      <c r="Q291" s="17">
        <f t="shared" ca="1" si="19"/>
        <v>0</v>
      </c>
      <c r="R291" s="17">
        <f t="shared" ca="1" si="20"/>
        <v>0</v>
      </c>
      <c r="S291" s="17"/>
      <c r="T291" s="24">
        <f t="shared" ca="1" si="21"/>
        <v>0</v>
      </c>
      <c r="U291" s="17"/>
    </row>
    <row r="292" spans="1:21" ht="19.5" customHeight="1" x14ac:dyDescent="0.25">
      <c r="A292" s="7">
        <f>'PAINEL MÊS'!A294</f>
        <v>0</v>
      </c>
      <c r="B292" s="7">
        <f>'PAINEL MÊS'!B294</f>
        <v>0</v>
      </c>
      <c r="C292" s="20">
        <f>'PAINEL MÊS'!Q294</f>
        <v>0</v>
      </c>
      <c r="D292" s="21">
        <f>'PAINEL MÊS'!R294</f>
        <v>0</v>
      </c>
      <c r="E292" s="20">
        <f t="shared" ca="1" si="22"/>
        <v>0</v>
      </c>
      <c r="F292" s="52"/>
      <c r="G292" s="53">
        <f ca="1">VLOOKUP(B292,Base!$Q$40:$AD$600,14,0)/4.34</f>
        <v>0</v>
      </c>
      <c r="H292" s="54"/>
      <c r="I292" s="20" t="str">
        <f t="shared" ca="1" si="13"/>
        <v xml:space="preserve"> </v>
      </c>
      <c r="J292" s="22" t="str">
        <f t="shared" ca="1" si="14"/>
        <v xml:space="preserve"> </v>
      </c>
      <c r="K292" s="22" t="str">
        <f t="shared" ca="1" si="15"/>
        <v xml:space="preserve"> </v>
      </c>
      <c r="L292" s="23">
        <f t="shared" ca="1" si="16"/>
        <v>0</v>
      </c>
      <c r="N292" s="17"/>
      <c r="O292" s="17">
        <f t="shared" ca="1" si="17"/>
        <v>0</v>
      </c>
      <c r="P292" s="17">
        <f t="shared" ca="1" si="18"/>
        <v>0</v>
      </c>
      <c r="Q292" s="17">
        <f t="shared" ca="1" si="19"/>
        <v>0</v>
      </c>
      <c r="R292" s="17">
        <f t="shared" ca="1" si="20"/>
        <v>0</v>
      </c>
      <c r="S292" s="17"/>
      <c r="T292" s="24">
        <f t="shared" ca="1" si="21"/>
        <v>0</v>
      </c>
      <c r="U292" s="17"/>
    </row>
    <row r="293" spans="1:21" ht="19.5" customHeight="1" x14ac:dyDescent="0.25">
      <c r="A293" s="7">
        <f>'PAINEL MÊS'!A295</f>
        <v>0</v>
      </c>
      <c r="B293" s="7">
        <f>'PAINEL MÊS'!B295</f>
        <v>0</v>
      </c>
      <c r="C293" s="20">
        <f>'PAINEL MÊS'!Q295</f>
        <v>0</v>
      </c>
      <c r="D293" s="21">
        <f>'PAINEL MÊS'!R295</f>
        <v>0</v>
      </c>
      <c r="E293" s="20">
        <f t="shared" ca="1" si="22"/>
        <v>0</v>
      </c>
      <c r="F293" s="52"/>
      <c r="G293" s="53">
        <f ca="1">VLOOKUP(B293,Base!$Q$40:$AD$600,14,0)/4.34</f>
        <v>0</v>
      </c>
      <c r="H293" s="54"/>
      <c r="I293" s="20" t="str">
        <f t="shared" ca="1" si="13"/>
        <v xml:space="preserve"> </v>
      </c>
      <c r="J293" s="22" t="str">
        <f t="shared" ca="1" si="14"/>
        <v xml:space="preserve"> </v>
      </c>
      <c r="K293" s="22" t="str">
        <f t="shared" ca="1" si="15"/>
        <v xml:space="preserve"> </v>
      </c>
      <c r="L293" s="23">
        <f t="shared" ca="1" si="16"/>
        <v>0</v>
      </c>
      <c r="N293" s="17"/>
      <c r="O293" s="17">
        <f t="shared" ca="1" si="17"/>
        <v>0</v>
      </c>
      <c r="P293" s="17">
        <f t="shared" ca="1" si="18"/>
        <v>0</v>
      </c>
      <c r="Q293" s="17">
        <f t="shared" ca="1" si="19"/>
        <v>0</v>
      </c>
      <c r="R293" s="17">
        <f t="shared" ca="1" si="20"/>
        <v>0</v>
      </c>
      <c r="S293" s="17"/>
      <c r="T293" s="24">
        <f t="shared" ca="1" si="21"/>
        <v>0</v>
      </c>
      <c r="U293" s="17"/>
    </row>
    <row r="294" spans="1:21" ht="19.5" customHeight="1" x14ac:dyDescent="0.25">
      <c r="A294" s="7">
        <f>'PAINEL MÊS'!A296</f>
        <v>0</v>
      </c>
      <c r="B294" s="7">
        <f>'PAINEL MÊS'!B296</f>
        <v>0</v>
      </c>
      <c r="C294" s="20">
        <f>'PAINEL MÊS'!Q296</f>
        <v>0</v>
      </c>
      <c r="D294" s="21">
        <f>'PAINEL MÊS'!R296</f>
        <v>0</v>
      </c>
      <c r="E294" s="20">
        <f t="shared" ca="1" si="22"/>
        <v>0</v>
      </c>
      <c r="F294" s="52"/>
      <c r="G294" s="53">
        <f ca="1">VLOOKUP(B294,Base!$Q$40:$AD$600,14,0)/4.34</f>
        <v>0</v>
      </c>
      <c r="H294" s="54"/>
      <c r="I294" s="20" t="str">
        <f t="shared" ca="1" si="13"/>
        <v xml:space="preserve"> </v>
      </c>
      <c r="J294" s="22" t="str">
        <f t="shared" ca="1" si="14"/>
        <v xml:space="preserve"> </v>
      </c>
      <c r="K294" s="22" t="str">
        <f t="shared" ca="1" si="15"/>
        <v xml:space="preserve"> </v>
      </c>
      <c r="L294" s="23">
        <f t="shared" ca="1" si="16"/>
        <v>0</v>
      </c>
      <c r="N294" s="17"/>
      <c r="O294" s="17">
        <f t="shared" ca="1" si="17"/>
        <v>0</v>
      </c>
      <c r="P294" s="17">
        <f t="shared" ca="1" si="18"/>
        <v>0</v>
      </c>
      <c r="Q294" s="17">
        <f t="shared" ca="1" si="19"/>
        <v>0</v>
      </c>
      <c r="R294" s="17">
        <f t="shared" ca="1" si="20"/>
        <v>0</v>
      </c>
      <c r="S294" s="17"/>
      <c r="T294" s="24">
        <f t="shared" ca="1" si="21"/>
        <v>0</v>
      </c>
      <c r="U294" s="17"/>
    </row>
    <row r="295" spans="1:21" ht="19.5" customHeight="1" x14ac:dyDescent="0.25">
      <c r="A295" s="7">
        <f>'PAINEL MÊS'!A297</f>
        <v>0</v>
      </c>
      <c r="B295" s="7">
        <f>'PAINEL MÊS'!B297</f>
        <v>0</v>
      </c>
      <c r="C295" s="20">
        <f>'PAINEL MÊS'!Q297</f>
        <v>0</v>
      </c>
      <c r="D295" s="21">
        <f>'PAINEL MÊS'!R297</f>
        <v>0</v>
      </c>
      <c r="E295" s="20">
        <f t="shared" ca="1" si="22"/>
        <v>0</v>
      </c>
      <c r="F295" s="52"/>
      <c r="G295" s="53">
        <f ca="1">VLOOKUP(B295,Base!$Q$40:$AD$600,14,0)/4.34</f>
        <v>0</v>
      </c>
      <c r="H295" s="54"/>
      <c r="I295" s="20" t="str">
        <f t="shared" ca="1" si="13"/>
        <v xml:space="preserve"> </v>
      </c>
      <c r="J295" s="22" t="str">
        <f t="shared" ca="1" si="14"/>
        <v xml:space="preserve"> </v>
      </c>
      <c r="K295" s="22" t="str">
        <f t="shared" ca="1" si="15"/>
        <v xml:space="preserve"> </v>
      </c>
      <c r="L295" s="23">
        <f t="shared" ca="1" si="16"/>
        <v>0</v>
      </c>
      <c r="N295" s="17"/>
      <c r="O295" s="17">
        <f t="shared" ca="1" si="17"/>
        <v>0</v>
      </c>
      <c r="P295" s="17">
        <f t="shared" ca="1" si="18"/>
        <v>0</v>
      </c>
      <c r="Q295" s="17">
        <f t="shared" ca="1" si="19"/>
        <v>0</v>
      </c>
      <c r="R295" s="17">
        <f t="shared" ca="1" si="20"/>
        <v>0</v>
      </c>
      <c r="S295" s="17"/>
      <c r="T295" s="24">
        <f t="shared" ca="1" si="21"/>
        <v>0</v>
      </c>
      <c r="U295" s="17"/>
    </row>
    <row r="296" spans="1:21" ht="19.5" customHeight="1" x14ac:dyDescent="0.25">
      <c r="A296" s="7">
        <f>'PAINEL MÊS'!A298</f>
        <v>0</v>
      </c>
      <c r="B296" s="7">
        <f>'PAINEL MÊS'!B298</f>
        <v>0</v>
      </c>
      <c r="C296" s="20">
        <f>'PAINEL MÊS'!Q298</f>
        <v>0</v>
      </c>
      <c r="D296" s="21">
        <f>'PAINEL MÊS'!R298</f>
        <v>0</v>
      </c>
      <c r="E296" s="20">
        <f t="shared" ca="1" si="22"/>
        <v>0</v>
      </c>
      <c r="F296" s="52"/>
      <c r="G296" s="53">
        <f ca="1">VLOOKUP(B296,Base!$Q$40:$AD$600,14,0)/4.34</f>
        <v>0</v>
      </c>
      <c r="H296" s="54"/>
      <c r="I296" s="20" t="str">
        <f t="shared" ca="1" si="13"/>
        <v xml:space="preserve"> </v>
      </c>
      <c r="J296" s="22" t="str">
        <f t="shared" ca="1" si="14"/>
        <v xml:space="preserve"> </v>
      </c>
      <c r="K296" s="22" t="str">
        <f t="shared" ca="1" si="15"/>
        <v xml:space="preserve"> </v>
      </c>
      <c r="L296" s="23">
        <f t="shared" ca="1" si="16"/>
        <v>0</v>
      </c>
      <c r="N296" s="17"/>
      <c r="O296" s="17">
        <f t="shared" ca="1" si="17"/>
        <v>0</v>
      </c>
      <c r="P296" s="17">
        <f t="shared" ca="1" si="18"/>
        <v>0</v>
      </c>
      <c r="Q296" s="17">
        <f t="shared" ca="1" si="19"/>
        <v>0</v>
      </c>
      <c r="R296" s="17">
        <f t="shared" ca="1" si="20"/>
        <v>0</v>
      </c>
      <c r="S296" s="17"/>
      <c r="T296" s="24">
        <f t="shared" ca="1" si="21"/>
        <v>0</v>
      </c>
      <c r="U296" s="17"/>
    </row>
    <row r="297" spans="1:21" ht="19.5" customHeight="1" x14ac:dyDescent="0.25">
      <c r="A297" s="7">
        <f>'PAINEL MÊS'!A299</f>
        <v>0</v>
      </c>
      <c r="B297" s="7">
        <f>'PAINEL MÊS'!B299</f>
        <v>0</v>
      </c>
      <c r="C297" s="20">
        <f>'PAINEL MÊS'!Q299</f>
        <v>0</v>
      </c>
      <c r="D297" s="21">
        <f>'PAINEL MÊS'!R299</f>
        <v>0</v>
      </c>
      <c r="E297" s="20">
        <f t="shared" ca="1" si="22"/>
        <v>0</v>
      </c>
      <c r="F297" s="52"/>
      <c r="G297" s="53">
        <f ca="1">VLOOKUP(B297,Base!$Q$40:$AD$600,14,0)/4.34</f>
        <v>0</v>
      </c>
      <c r="H297" s="54"/>
      <c r="I297" s="20" t="str">
        <f t="shared" ca="1" si="13"/>
        <v xml:space="preserve"> </v>
      </c>
      <c r="J297" s="22" t="str">
        <f t="shared" ca="1" si="14"/>
        <v xml:space="preserve"> </v>
      </c>
      <c r="K297" s="22" t="str">
        <f t="shared" ca="1" si="15"/>
        <v xml:space="preserve"> </v>
      </c>
      <c r="L297" s="23">
        <f t="shared" ca="1" si="16"/>
        <v>0</v>
      </c>
      <c r="N297" s="17"/>
      <c r="O297" s="17">
        <f t="shared" ca="1" si="17"/>
        <v>0</v>
      </c>
      <c r="P297" s="17">
        <f t="shared" ca="1" si="18"/>
        <v>0</v>
      </c>
      <c r="Q297" s="17">
        <f t="shared" ca="1" si="19"/>
        <v>0</v>
      </c>
      <c r="R297" s="17">
        <f t="shared" ca="1" si="20"/>
        <v>0</v>
      </c>
      <c r="S297" s="17"/>
      <c r="T297" s="24">
        <f t="shared" ca="1" si="21"/>
        <v>0</v>
      </c>
      <c r="U297" s="17"/>
    </row>
    <row r="298" spans="1:21" ht="19.5" customHeight="1" x14ac:dyDescent="0.25">
      <c r="A298" s="7">
        <f>'PAINEL MÊS'!A300</f>
        <v>0</v>
      </c>
      <c r="B298" s="7">
        <f>'PAINEL MÊS'!B300</f>
        <v>0</v>
      </c>
      <c r="C298" s="20">
        <f>'PAINEL MÊS'!Q300</f>
        <v>0</v>
      </c>
      <c r="D298" s="21">
        <f>'PAINEL MÊS'!R300</f>
        <v>0</v>
      </c>
      <c r="E298" s="20">
        <f t="shared" ca="1" si="22"/>
        <v>0</v>
      </c>
      <c r="F298" s="52"/>
      <c r="G298" s="53">
        <f ca="1">VLOOKUP(B298,Base!$Q$40:$AD$600,14,0)/4.34</f>
        <v>0</v>
      </c>
      <c r="H298" s="54"/>
      <c r="I298" s="20" t="str">
        <f t="shared" ca="1" si="13"/>
        <v xml:space="preserve"> </v>
      </c>
      <c r="J298" s="22" t="str">
        <f t="shared" ca="1" si="14"/>
        <v xml:space="preserve"> </v>
      </c>
      <c r="K298" s="22" t="str">
        <f t="shared" ca="1" si="15"/>
        <v xml:space="preserve"> </v>
      </c>
      <c r="L298" s="23">
        <f t="shared" ca="1" si="16"/>
        <v>0</v>
      </c>
      <c r="N298" s="17"/>
      <c r="O298" s="17">
        <f t="shared" ca="1" si="17"/>
        <v>0</v>
      </c>
      <c r="P298" s="17">
        <f t="shared" ca="1" si="18"/>
        <v>0</v>
      </c>
      <c r="Q298" s="17">
        <f t="shared" ca="1" si="19"/>
        <v>0</v>
      </c>
      <c r="R298" s="17">
        <f t="shared" ca="1" si="20"/>
        <v>0</v>
      </c>
      <c r="S298" s="17"/>
      <c r="T298" s="24">
        <f t="shared" ca="1" si="21"/>
        <v>0</v>
      </c>
      <c r="U298" s="17"/>
    </row>
    <row r="299" spans="1:21" ht="19.5" customHeight="1" x14ac:dyDescent="0.25">
      <c r="A299" s="7">
        <f>'PAINEL MÊS'!A301</f>
        <v>0</v>
      </c>
      <c r="B299" s="7">
        <f>'PAINEL MÊS'!B301</f>
        <v>0</v>
      </c>
      <c r="C299" s="20">
        <f>'PAINEL MÊS'!Q301</f>
        <v>0</v>
      </c>
      <c r="D299" s="21">
        <f>'PAINEL MÊS'!R301</f>
        <v>0</v>
      </c>
      <c r="E299" s="20">
        <f t="shared" ca="1" si="22"/>
        <v>0</v>
      </c>
      <c r="F299" s="52"/>
      <c r="G299" s="53">
        <f ca="1">VLOOKUP(B299,Base!$Q$40:$AD$600,14,0)/4.34</f>
        <v>0</v>
      </c>
      <c r="H299" s="54"/>
      <c r="I299" s="20" t="str">
        <f t="shared" ca="1" si="13"/>
        <v xml:space="preserve"> </v>
      </c>
      <c r="J299" s="22" t="str">
        <f t="shared" ca="1" si="14"/>
        <v xml:space="preserve"> </v>
      </c>
      <c r="K299" s="22" t="str">
        <f t="shared" ca="1" si="15"/>
        <v xml:space="preserve"> </v>
      </c>
      <c r="L299" s="23">
        <f t="shared" ca="1" si="16"/>
        <v>0</v>
      </c>
      <c r="N299" s="17"/>
      <c r="O299" s="17">
        <f t="shared" ca="1" si="17"/>
        <v>0</v>
      </c>
      <c r="P299" s="17">
        <f t="shared" ca="1" si="18"/>
        <v>0</v>
      </c>
      <c r="Q299" s="17">
        <f t="shared" ca="1" si="19"/>
        <v>0</v>
      </c>
      <c r="R299" s="17">
        <f t="shared" ca="1" si="20"/>
        <v>0</v>
      </c>
      <c r="S299" s="17"/>
      <c r="T299" s="24">
        <f t="shared" ca="1" si="21"/>
        <v>0</v>
      </c>
      <c r="U299" s="17"/>
    </row>
    <row r="300" spans="1:21" ht="19.5" customHeight="1" x14ac:dyDescent="0.25">
      <c r="A300" s="7">
        <f>'PAINEL MÊS'!A302</f>
        <v>0</v>
      </c>
      <c r="B300" s="7">
        <f>'PAINEL MÊS'!B302</f>
        <v>0</v>
      </c>
      <c r="C300" s="20">
        <f>'PAINEL MÊS'!Q302</f>
        <v>0</v>
      </c>
      <c r="D300" s="21">
        <f>'PAINEL MÊS'!R302</f>
        <v>0</v>
      </c>
      <c r="E300" s="20">
        <f t="shared" ca="1" si="22"/>
        <v>0</v>
      </c>
      <c r="F300" s="52"/>
      <c r="G300" s="53">
        <f ca="1">VLOOKUP(B300,Base!$Q$40:$AD$600,14,0)/4.34</f>
        <v>0</v>
      </c>
      <c r="H300" s="54"/>
      <c r="I300" s="20" t="str">
        <f t="shared" ca="1" si="13"/>
        <v xml:space="preserve"> </v>
      </c>
      <c r="J300" s="22" t="str">
        <f t="shared" ca="1" si="14"/>
        <v xml:space="preserve"> </v>
      </c>
      <c r="K300" s="22" t="str">
        <f t="shared" ca="1" si="15"/>
        <v xml:space="preserve"> </v>
      </c>
      <c r="L300" s="23">
        <f t="shared" ca="1" si="16"/>
        <v>0</v>
      </c>
      <c r="N300" s="17"/>
      <c r="O300" s="17">
        <f t="shared" ca="1" si="17"/>
        <v>0</v>
      </c>
      <c r="P300" s="17">
        <f t="shared" ca="1" si="18"/>
        <v>0</v>
      </c>
      <c r="Q300" s="17">
        <f t="shared" ca="1" si="19"/>
        <v>0</v>
      </c>
      <c r="R300" s="17">
        <f t="shared" ca="1" si="20"/>
        <v>0</v>
      </c>
      <c r="S300" s="17"/>
      <c r="T300" s="24">
        <f t="shared" ca="1" si="21"/>
        <v>0</v>
      </c>
      <c r="U300" s="17"/>
    </row>
    <row r="301" spans="1:21" ht="19.5" customHeight="1" x14ac:dyDescent="0.25">
      <c r="A301" s="7">
        <f>'PAINEL MÊS'!A303</f>
        <v>0</v>
      </c>
      <c r="B301" s="7">
        <f>'PAINEL MÊS'!B303</f>
        <v>0</v>
      </c>
      <c r="C301" s="20">
        <f>'PAINEL MÊS'!Q303</f>
        <v>0</v>
      </c>
      <c r="D301" s="21">
        <f>'PAINEL MÊS'!R303</f>
        <v>0</v>
      </c>
      <c r="E301" s="20">
        <f t="shared" ca="1" si="22"/>
        <v>0</v>
      </c>
      <c r="F301" s="52"/>
      <c r="G301" s="53">
        <f ca="1">VLOOKUP(B301,Base!$Q$40:$AD$600,14,0)/4.34</f>
        <v>0</v>
      </c>
      <c r="H301" s="54"/>
      <c r="I301" s="20" t="str">
        <f t="shared" ca="1" si="13"/>
        <v xml:space="preserve"> </v>
      </c>
      <c r="J301" s="22" t="str">
        <f t="shared" ca="1" si="14"/>
        <v xml:space="preserve"> </v>
      </c>
      <c r="K301" s="22" t="str">
        <f t="shared" ca="1" si="15"/>
        <v xml:space="preserve"> </v>
      </c>
      <c r="L301" s="23">
        <f t="shared" ca="1" si="16"/>
        <v>0</v>
      </c>
      <c r="N301" s="17"/>
      <c r="O301" s="17">
        <f t="shared" ca="1" si="17"/>
        <v>0</v>
      </c>
      <c r="P301" s="17">
        <f t="shared" ca="1" si="18"/>
        <v>0</v>
      </c>
      <c r="Q301" s="17">
        <f t="shared" ca="1" si="19"/>
        <v>0</v>
      </c>
      <c r="R301" s="17">
        <f t="shared" ca="1" si="20"/>
        <v>0</v>
      </c>
      <c r="S301" s="17"/>
      <c r="T301" s="24">
        <f t="shared" ca="1" si="21"/>
        <v>0</v>
      </c>
      <c r="U301" s="17"/>
    </row>
    <row r="302" spans="1:21" ht="19.5" customHeight="1" x14ac:dyDescent="0.25">
      <c r="A302" s="7">
        <f>'PAINEL MÊS'!A304</f>
        <v>0</v>
      </c>
      <c r="B302" s="7">
        <f>'PAINEL MÊS'!B304</f>
        <v>0</v>
      </c>
      <c r="C302" s="20">
        <f>'PAINEL MÊS'!Q304</f>
        <v>0</v>
      </c>
      <c r="D302" s="21">
        <f>'PAINEL MÊS'!R304</f>
        <v>0</v>
      </c>
      <c r="E302" s="20">
        <f t="shared" ca="1" si="22"/>
        <v>0</v>
      </c>
      <c r="F302" s="52"/>
      <c r="G302" s="53">
        <f ca="1">VLOOKUP(B302,Base!$Q$40:$AD$600,14,0)/4.34</f>
        <v>0</v>
      </c>
      <c r="H302" s="54"/>
      <c r="I302" s="20" t="str">
        <f t="shared" ca="1" si="13"/>
        <v xml:space="preserve"> </v>
      </c>
      <c r="J302" s="22" t="str">
        <f t="shared" ca="1" si="14"/>
        <v xml:space="preserve"> </v>
      </c>
      <c r="K302" s="22" t="str">
        <f t="shared" ca="1" si="15"/>
        <v xml:space="preserve"> </v>
      </c>
      <c r="L302" s="23">
        <f t="shared" ca="1" si="16"/>
        <v>0</v>
      </c>
      <c r="N302" s="17"/>
      <c r="O302" s="17">
        <f t="shared" ca="1" si="17"/>
        <v>0</v>
      </c>
      <c r="P302" s="17">
        <f t="shared" ca="1" si="18"/>
        <v>0</v>
      </c>
      <c r="Q302" s="17">
        <f t="shared" ca="1" si="19"/>
        <v>0</v>
      </c>
      <c r="R302" s="17">
        <f t="shared" ca="1" si="20"/>
        <v>0</v>
      </c>
      <c r="S302" s="17"/>
      <c r="T302" s="24">
        <f t="shared" ca="1" si="21"/>
        <v>0</v>
      </c>
      <c r="U302" s="17"/>
    </row>
    <row r="303" spans="1:21" ht="19.5" customHeight="1" x14ac:dyDescent="0.25">
      <c r="A303" s="7">
        <f>'PAINEL MÊS'!A305</f>
        <v>0</v>
      </c>
      <c r="B303" s="7">
        <f>'PAINEL MÊS'!B305</f>
        <v>0</v>
      </c>
      <c r="C303" s="20">
        <f>'PAINEL MÊS'!Q305</f>
        <v>0</v>
      </c>
      <c r="D303" s="21">
        <f>'PAINEL MÊS'!R305</f>
        <v>0</v>
      </c>
      <c r="E303" s="20">
        <f t="shared" ca="1" si="22"/>
        <v>0</v>
      </c>
      <c r="F303" s="52"/>
      <c r="G303" s="53">
        <f ca="1">VLOOKUP(B303,Base!$Q$40:$AD$600,14,0)/4.34</f>
        <v>0</v>
      </c>
      <c r="H303" s="54"/>
      <c r="I303" s="20" t="str">
        <f t="shared" ca="1" si="13"/>
        <v xml:space="preserve"> </v>
      </c>
      <c r="J303" s="22" t="str">
        <f t="shared" ca="1" si="14"/>
        <v xml:space="preserve"> </v>
      </c>
      <c r="K303" s="22" t="str">
        <f t="shared" ca="1" si="15"/>
        <v xml:space="preserve"> </v>
      </c>
      <c r="L303" s="23">
        <f t="shared" ca="1" si="16"/>
        <v>0</v>
      </c>
      <c r="N303" s="17"/>
      <c r="O303" s="17">
        <f t="shared" ca="1" si="17"/>
        <v>0</v>
      </c>
      <c r="P303" s="17">
        <f t="shared" ca="1" si="18"/>
        <v>0</v>
      </c>
      <c r="Q303" s="17">
        <f t="shared" ca="1" si="19"/>
        <v>0</v>
      </c>
      <c r="R303" s="17">
        <f t="shared" ca="1" si="20"/>
        <v>0</v>
      </c>
      <c r="S303" s="17"/>
      <c r="T303" s="24">
        <f t="shared" ca="1" si="21"/>
        <v>0</v>
      </c>
      <c r="U303" s="17"/>
    </row>
    <row r="304" spans="1:21" ht="19.5" customHeight="1" x14ac:dyDescent="0.25">
      <c r="A304" s="7">
        <f>'PAINEL MÊS'!A306</f>
        <v>0</v>
      </c>
      <c r="B304" s="7">
        <f>'PAINEL MÊS'!B306</f>
        <v>0</v>
      </c>
      <c r="C304" s="20">
        <f>'PAINEL MÊS'!Q306</f>
        <v>0</v>
      </c>
      <c r="D304" s="21">
        <f>'PAINEL MÊS'!R306</f>
        <v>0</v>
      </c>
      <c r="E304" s="20">
        <f t="shared" ca="1" si="22"/>
        <v>0</v>
      </c>
      <c r="F304" s="52"/>
      <c r="G304" s="53">
        <f ca="1">VLOOKUP(B304,Base!$Q$40:$AD$600,14,0)/4.34</f>
        <v>0</v>
      </c>
      <c r="H304" s="54"/>
      <c r="I304" s="20" t="str">
        <f t="shared" ca="1" si="13"/>
        <v xml:space="preserve"> </v>
      </c>
      <c r="J304" s="22" t="str">
        <f t="shared" ca="1" si="14"/>
        <v xml:space="preserve"> </v>
      </c>
      <c r="K304" s="22" t="str">
        <f t="shared" ca="1" si="15"/>
        <v xml:space="preserve"> </v>
      </c>
      <c r="L304" s="23">
        <f t="shared" ca="1" si="16"/>
        <v>0</v>
      </c>
      <c r="N304" s="17"/>
      <c r="O304" s="17">
        <f t="shared" ca="1" si="17"/>
        <v>0</v>
      </c>
      <c r="P304" s="17">
        <f t="shared" ca="1" si="18"/>
        <v>0</v>
      </c>
      <c r="Q304" s="17">
        <f t="shared" ca="1" si="19"/>
        <v>0</v>
      </c>
      <c r="R304" s="17">
        <f t="shared" ca="1" si="20"/>
        <v>0</v>
      </c>
      <c r="S304" s="17"/>
      <c r="T304" s="24">
        <f t="shared" ca="1" si="21"/>
        <v>0</v>
      </c>
      <c r="U304" s="17"/>
    </row>
    <row r="305" spans="1:21" ht="19.5" customHeight="1" x14ac:dyDescent="0.25">
      <c r="A305" s="7">
        <f>'PAINEL MÊS'!A307</f>
        <v>0</v>
      </c>
      <c r="B305" s="7">
        <f>'PAINEL MÊS'!B307</f>
        <v>0</v>
      </c>
      <c r="C305" s="20">
        <f>'PAINEL MÊS'!Q307</f>
        <v>0</v>
      </c>
      <c r="D305" s="21">
        <f>'PAINEL MÊS'!R307</f>
        <v>0</v>
      </c>
      <c r="E305" s="20">
        <f t="shared" ca="1" si="22"/>
        <v>0</v>
      </c>
      <c r="F305" s="52"/>
      <c r="G305" s="53">
        <f ca="1">VLOOKUP(B305,Base!$Q$40:$AD$600,14,0)/4.34</f>
        <v>0</v>
      </c>
      <c r="H305" s="54"/>
      <c r="I305" s="20" t="str">
        <f t="shared" ca="1" si="13"/>
        <v xml:space="preserve"> </v>
      </c>
      <c r="J305" s="22" t="str">
        <f t="shared" ca="1" si="14"/>
        <v xml:space="preserve"> </v>
      </c>
      <c r="K305" s="22" t="str">
        <f t="shared" ca="1" si="15"/>
        <v xml:space="preserve"> </v>
      </c>
      <c r="L305" s="23">
        <f t="shared" ca="1" si="16"/>
        <v>0</v>
      </c>
      <c r="N305" s="17"/>
      <c r="O305" s="17">
        <f t="shared" ca="1" si="17"/>
        <v>0</v>
      </c>
      <c r="P305" s="17">
        <f t="shared" ca="1" si="18"/>
        <v>0</v>
      </c>
      <c r="Q305" s="17">
        <f t="shared" ca="1" si="19"/>
        <v>0</v>
      </c>
      <c r="R305" s="17">
        <f t="shared" ca="1" si="20"/>
        <v>0</v>
      </c>
      <c r="S305" s="17"/>
      <c r="T305" s="24">
        <f t="shared" ca="1" si="21"/>
        <v>0</v>
      </c>
      <c r="U305" s="17"/>
    </row>
    <row r="306" spans="1:21" ht="19.5" customHeight="1" x14ac:dyDescent="0.25">
      <c r="A306" s="7">
        <f>'PAINEL MÊS'!A308</f>
        <v>0</v>
      </c>
      <c r="B306" s="7">
        <f>'PAINEL MÊS'!B308</f>
        <v>0</v>
      </c>
      <c r="C306" s="20">
        <f>'PAINEL MÊS'!Q308</f>
        <v>0</v>
      </c>
      <c r="D306" s="21">
        <f>'PAINEL MÊS'!R308</f>
        <v>0</v>
      </c>
      <c r="E306" s="20">
        <f t="shared" ca="1" si="22"/>
        <v>0</v>
      </c>
      <c r="F306" s="52"/>
      <c r="G306" s="53">
        <f ca="1">VLOOKUP(B306,Base!$Q$40:$AD$600,14,0)/4.34</f>
        <v>0</v>
      </c>
      <c r="H306" s="54"/>
      <c r="I306" s="20" t="str">
        <f t="shared" ca="1" si="13"/>
        <v xml:space="preserve"> </v>
      </c>
      <c r="J306" s="22" t="str">
        <f t="shared" ca="1" si="14"/>
        <v xml:space="preserve"> </v>
      </c>
      <c r="K306" s="22" t="str">
        <f t="shared" ca="1" si="15"/>
        <v xml:space="preserve"> </v>
      </c>
      <c r="L306" s="23">
        <f t="shared" ca="1" si="16"/>
        <v>0</v>
      </c>
      <c r="N306" s="17"/>
      <c r="O306" s="17">
        <f t="shared" ca="1" si="17"/>
        <v>0</v>
      </c>
      <c r="P306" s="17">
        <f t="shared" ca="1" si="18"/>
        <v>0</v>
      </c>
      <c r="Q306" s="17">
        <f t="shared" ca="1" si="19"/>
        <v>0</v>
      </c>
      <c r="R306" s="17">
        <f t="shared" ca="1" si="20"/>
        <v>0</v>
      </c>
      <c r="S306" s="17"/>
      <c r="T306" s="24">
        <f t="shared" ca="1" si="21"/>
        <v>0</v>
      </c>
      <c r="U306" s="17"/>
    </row>
    <row r="307" spans="1:21" ht="19.5" customHeight="1" x14ac:dyDescent="0.25">
      <c r="A307" s="7">
        <f>'PAINEL MÊS'!A309</f>
        <v>0</v>
      </c>
      <c r="B307" s="7">
        <f>'PAINEL MÊS'!B309</f>
        <v>0</v>
      </c>
      <c r="C307" s="20">
        <f>'PAINEL MÊS'!Q309</f>
        <v>0</v>
      </c>
      <c r="D307" s="21">
        <f>'PAINEL MÊS'!R309</f>
        <v>0</v>
      </c>
      <c r="E307" s="20">
        <f t="shared" ca="1" si="22"/>
        <v>0</v>
      </c>
      <c r="F307" s="52"/>
      <c r="G307" s="53">
        <f ca="1">VLOOKUP(B307,Base!$Q$40:$AD$600,14,0)/4.34</f>
        <v>0</v>
      </c>
      <c r="H307" s="54"/>
      <c r="I307" s="20" t="str">
        <f t="shared" ca="1" si="13"/>
        <v xml:space="preserve"> </v>
      </c>
      <c r="J307" s="22" t="str">
        <f t="shared" ca="1" si="14"/>
        <v xml:space="preserve"> </v>
      </c>
      <c r="K307" s="22" t="str">
        <f t="shared" ca="1" si="15"/>
        <v xml:space="preserve"> </v>
      </c>
      <c r="L307" s="23">
        <f t="shared" ca="1" si="16"/>
        <v>0</v>
      </c>
      <c r="N307" s="17"/>
      <c r="O307" s="17">
        <f t="shared" ca="1" si="17"/>
        <v>0</v>
      </c>
      <c r="P307" s="17">
        <f t="shared" ca="1" si="18"/>
        <v>0</v>
      </c>
      <c r="Q307" s="17">
        <f t="shared" ca="1" si="19"/>
        <v>0</v>
      </c>
      <c r="R307" s="17">
        <f t="shared" ca="1" si="20"/>
        <v>0</v>
      </c>
      <c r="S307" s="17"/>
      <c r="T307" s="24">
        <f t="shared" ca="1" si="21"/>
        <v>0</v>
      </c>
      <c r="U307" s="17"/>
    </row>
    <row r="308" spans="1:21" ht="19.5" customHeight="1" x14ac:dyDescent="0.25">
      <c r="A308" s="7">
        <f>'PAINEL MÊS'!A310</f>
        <v>0</v>
      </c>
      <c r="B308" s="7">
        <f>'PAINEL MÊS'!B310</f>
        <v>0</v>
      </c>
      <c r="C308" s="20">
        <f>'PAINEL MÊS'!Q310</f>
        <v>0</v>
      </c>
      <c r="D308" s="21">
        <f>'PAINEL MÊS'!R310</f>
        <v>0</v>
      </c>
      <c r="E308" s="20">
        <f t="shared" ca="1" si="22"/>
        <v>0</v>
      </c>
      <c r="F308" s="52"/>
      <c r="G308" s="53">
        <f ca="1">VLOOKUP(B308,Base!$Q$40:$AD$600,14,0)/4.34</f>
        <v>0</v>
      </c>
      <c r="H308" s="54"/>
      <c r="I308" s="20" t="str">
        <f t="shared" ca="1" si="13"/>
        <v xml:space="preserve"> </v>
      </c>
      <c r="J308" s="22" t="str">
        <f t="shared" ca="1" si="14"/>
        <v xml:space="preserve"> </v>
      </c>
      <c r="K308" s="22" t="str">
        <f t="shared" ca="1" si="15"/>
        <v xml:space="preserve"> </v>
      </c>
      <c r="L308" s="23">
        <f t="shared" ca="1" si="16"/>
        <v>0</v>
      </c>
      <c r="N308" s="17"/>
      <c r="O308" s="17">
        <f t="shared" ca="1" si="17"/>
        <v>0</v>
      </c>
      <c r="P308" s="17">
        <f t="shared" ca="1" si="18"/>
        <v>0</v>
      </c>
      <c r="Q308" s="17">
        <f t="shared" ca="1" si="19"/>
        <v>0</v>
      </c>
      <c r="R308" s="17">
        <f t="shared" ca="1" si="20"/>
        <v>0</v>
      </c>
      <c r="S308" s="17"/>
      <c r="T308" s="24">
        <f t="shared" ca="1" si="21"/>
        <v>0</v>
      </c>
      <c r="U308" s="17"/>
    </row>
    <row r="309" spans="1:21" ht="19.5" customHeight="1" x14ac:dyDescent="0.25">
      <c r="A309" s="7">
        <f>'PAINEL MÊS'!A311</f>
        <v>0</v>
      </c>
      <c r="B309" s="7">
        <f>'PAINEL MÊS'!B311</f>
        <v>0</v>
      </c>
      <c r="C309" s="20">
        <f>'PAINEL MÊS'!Q311</f>
        <v>0</v>
      </c>
      <c r="D309" s="21">
        <f>'PAINEL MÊS'!R311</f>
        <v>0</v>
      </c>
      <c r="E309" s="20">
        <f t="shared" ca="1" si="22"/>
        <v>0</v>
      </c>
      <c r="F309" s="52"/>
      <c r="G309" s="53">
        <f ca="1">VLOOKUP(B309,Base!$Q$40:$AD$600,14,0)/4.34</f>
        <v>0</v>
      </c>
      <c r="H309" s="54"/>
      <c r="I309" s="20" t="str">
        <f t="shared" ca="1" si="13"/>
        <v xml:space="preserve"> </v>
      </c>
      <c r="J309" s="22" t="str">
        <f t="shared" ca="1" si="14"/>
        <v xml:space="preserve"> </v>
      </c>
      <c r="K309" s="22" t="str">
        <f t="shared" ca="1" si="15"/>
        <v xml:space="preserve"> </v>
      </c>
      <c r="L309" s="23">
        <f t="shared" ca="1" si="16"/>
        <v>0</v>
      </c>
      <c r="N309" s="17"/>
      <c r="O309" s="17">
        <f t="shared" ca="1" si="17"/>
        <v>0</v>
      </c>
      <c r="P309" s="17">
        <f t="shared" ca="1" si="18"/>
        <v>0</v>
      </c>
      <c r="Q309" s="17">
        <f t="shared" ca="1" si="19"/>
        <v>0</v>
      </c>
      <c r="R309" s="17">
        <f t="shared" ca="1" si="20"/>
        <v>0</v>
      </c>
      <c r="S309" s="17"/>
      <c r="T309" s="24">
        <f t="shared" ca="1" si="21"/>
        <v>0</v>
      </c>
      <c r="U309" s="17"/>
    </row>
    <row r="310" spans="1:21" ht="19.5" customHeight="1" x14ac:dyDescent="0.25">
      <c r="A310" s="7">
        <f>'PAINEL MÊS'!A312</f>
        <v>0</v>
      </c>
      <c r="B310" s="7">
        <f>'PAINEL MÊS'!B312</f>
        <v>0</v>
      </c>
      <c r="C310" s="20">
        <f>'PAINEL MÊS'!Q312</f>
        <v>0</v>
      </c>
      <c r="D310" s="21">
        <f>'PAINEL MÊS'!R312</f>
        <v>0</v>
      </c>
      <c r="E310" s="20">
        <f t="shared" ca="1" si="22"/>
        <v>0</v>
      </c>
      <c r="F310" s="52"/>
      <c r="G310" s="53">
        <f ca="1">VLOOKUP(B310,Base!$Q$40:$AD$600,14,0)/4.34</f>
        <v>0</v>
      </c>
      <c r="H310" s="54"/>
      <c r="I310" s="20" t="str">
        <f t="shared" ca="1" si="13"/>
        <v xml:space="preserve"> </v>
      </c>
      <c r="J310" s="22" t="str">
        <f t="shared" ca="1" si="14"/>
        <v xml:space="preserve"> </v>
      </c>
      <c r="K310" s="22" t="str">
        <f t="shared" ca="1" si="15"/>
        <v xml:space="preserve"> </v>
      </c>
      <c r="L310" s="23">
        <f t="shared" ca="1" si="16"/>
        <v>0</v>
      </c>
      <c r="N310" s="17"/>
      <c r="O310" s="17">
        <f t="shared" ca="1" si="17"/>
        <v>0</v>
      </c>
      <c r="P310" s="17">
        <f t="shared" ca="1" si="18"/>
        <v>0</v>
      </c>
      <c r="Q310" s="17">
        <f t="shared" ca="1" si="19"/>
        <v>0</v>
      </c>
      <c r="R310" s="17">
        <f t="shared" ca="1" si="20"/>
        <v>0</v>
      </c>
      <c r="S310" s="17"/>
      <c r="T310" s="24">
        <f t="shared" ca="1" si="21"/>
        <v>0</v>
      </c>
      <c r="U310" s="17"/>
    </row>
    <row r="311" spans="1:21" ht="19.5" customHeight="1" x14ac:dyDescent="0.25">
      <c r="A311" s="7">
        <f>'PAINEL MÊS'!A313</f>
        <v>0</v>
      </c>
      <c r="B311" s="7">
        <f>'PAINEL MÊS'!B313</f>
        <v>0</v>
      </c>
      <c r="C311" s="20">
        <f>'PAINEL MÊS'!Q313</f>
        <v>0</v>
      </c>
      <c r="D311" s="21">
        <f>'PAINEL MÊS'!R313</f>
        <v>0</v>
      </c>
      <c r="E311" s="20">
        <f t="shared" ca="1" si="22"/>
        <v>0</v>
      </c>
      <c r="F311" s="52"/>
      <c r="G311" s="53">
        <f ca="1">VLOOKUP(B311,Base!$Q$40:$AD$600,14,0)/4.34</f>
        <v>0</v>
      </c>
      <c r="H311" s="54"/>
      <c r="I311" s="20" t="str">
        <f t="shared" ca="1" si="13"/>
        <v xml:space="preserve"> </v>
      </c>
      <c r="J311" s="22" t="str">
        <f t="shared" ca="1" si="14"/>
        <v xml:space="preserve"> </v>
      </c>
      <c r="K311" s="22" t="str">
        <f t="shared" ca="1" si="15"/>
        <v xml:space="preserve"> </v>
      </c>
      <c r="L311" s="23">
        <f t="shared" ca="1" si="16"/>
        <v>0</v>
      </c>
      <c r="N311" s="17"/>
      <c r="O311" s="17">
        <f t="shared" ca="1" si="17"/>
        <v>0</v>
      </c>
      <c r="P311" s="17">
        <f t="shared" ca="1" si="18"/>
        <v>0</v>
      </c>
      <c r="Q311" s="17">
        <f t="shared" ca="1" si="19"/>
        <v>0</v>
      </c>
      <c r="R311" s="17">
        <f t="shared" ca="1" si="20"/>
        <v>0</v>
      </c>
      <c r="S311" s="17"/>
      <c r="T311" s="24">
        <f t="shared" ca="1" si="21"/>
        <v>0</v>
      </c>
      <c r="U311" s="17"/>
    </row>
    <row r="312" spans="1:21" ht="19.5" customHeight="1" x14ac:dyDescent="0.25">
      <c r="A312" s="7">
        <f>'PAINEL MÊS'!A314</f>
        <v>0</v>
      </c>
      <c r="B312" s="7">
        <f>'PAINEL MÊS'!B314</f>
        <v>0</v>
      </c>
      <c r="C312" s="20">
        <f>'PAINEL MÊS'!Q314</f>
        <v>0</v>
      </c>
      <c r="D312" s="21">
        <f>'PAINEL MÊS'!R314</f>
        <v>0</v>
      </c>
      <c r="E312" s="20">
        <f t="shared" ca="1" si="22"/>
        <v>0</v>
      </c>
      <c r="F312" s="52"/>
      <c r="G312" s="53">
        <f ca="1">VLOOKUP(B312,Base!$Q$40:$AD$600,14,0)/4.34</f>
        <v>0</v>
      </c>
      <c r="H312" s="54"/>
      <c r="I312" s="20" t="str">
        <f t="shared" ca="1" si="13"/>
        <v xml:space="preserve"> </v>
      </c>
      <c r="J312" s="22" t="str">
        <f t="shared" ca="1" si="14"/>
        <v xml:space="preserve"> </v>
      </c>
      <c r="K312" s="22" t="str">
        <f t="shared" ca="1" si="15"/>
        <v xml:space="preserve"> </v>
      </c>
      <c r="L312" s="23">
        <f t="shared" ca="1" si="16"/>
        <v>0</v>
      </c>
      <c r="N312" s="17"/>
      <c r="O312" s="17">
        <f t="shared" ca="1" si="17"/>
        <v>0</v>
      </c>
      <c r="P312" s="17">
        <f t="shared" ca="1" si="18"/>
        <v>0</v>
      </c>
      <c r="Q312" s="17">
        <f t="shared" ca="1" si="19"/>
        <v>0</v>
      </c>
      <c r="R312" s="17">
        <f t="shared" ca="1" si="20"/>
        <v>0</v>
      </c>
      <c r="S312" s="17"/>
      <c r="T312" s="24">
        <f t="shared" ca="1" si="21"/>
        <v>0</v>
      </c>
      <c r="U312" s="17"/>
    </row>
    <row r="313" spans="1:21" ht="19.5" customHeight="1" x14ac:dyDescent="0.25">
      <c r="A313" s="7">
        <f>'PAINEL MÊS'!A315</f>
        <v>0</v>
      </c>
      <c r="B313" s="7">
        <f>'PAINEL MÊS'!B315</f>
        <v>0</v>
      </c>
      <c r="C313" s="20">
        <f>'PAINEL MÊS'!Q315</f>
        <v>0</v>
      </c>
      <c r="D313" s="21">
        <f>'PAINEL MÊS'!R315</f>
        <v>0</v>
      </c>
      <c r="E313" s="20">
        <f t="shared" ca="1" si="22"/>
        <v>0</v>
      </c>
      <c r="F313" s="52"/>
      <c r="G313" s="53">
        <f ca="1">VLOOKUP(B313,Base!$Q$40:$AD$600,14,0)/4.34</f>
        <v>0</v>
      </c>
      <c r="H313" s="54"/>
      <c r="I313" s="20" t="str">
        <f t="shared" ca="1" si="13"/>
        <v xml:space="preserve"> </v>
      </c>
      <c r="J313" s="22" t="str">
        <f t="shared" ca="1" si="14"/>
        <v xml:space="preserve"> </v>
      </c>
      <c r="K313" s="22" t="str">
        <f t="shared" ca="1" si="15"/>
        <v xml:space="preserve"> </v>
      </c>
      <c r="L313" s="23">
        <f t="shared" ca="1" si="16"/>
        <v>0</v>
      </c>
      <c r="N313" s="17"/>
      <c r="O313" s="17">
        <f t="shared" ca="1" si="17"/>
        <v>0</v>
      </c>
      <c r="P313" s="17">
        <f t="shared" ca="1" si="18"/>
        <v>0</v>
      </c>
      <c r="Q313" s="17">
        <f t="shared" ca="1" si="19"/>
        <v>0</v>
      </c>
      <c r="R313" s="17">
        <f t="shared" ca="1" si="20"/>
        <v>0</v>
      </c>
      <c r="S313" s="17"/>
      <c r="T313" s="24">
        <f t="shared" ca="1" si="21"/>
        <v>0</v>
      </c>
      <c r="U313" s="17"/>
    </row>
    <row r="314" spans="1:21" ht="19.5" customHeight="1" x14ac:dyDescent="0.25">
      <c r="A314" s="7">
        <f>'PAINEL MÊS'!A316</f>
        <v>0</v>
      </c>
      <c r="B314" s="7">
        <f>'PAINEL MÊS'!B316</f>
        <v>0</v>
      </c>
      <c r="C314" s="20">
        <f>'PAINEL MÊS'!Q316</f>
        <v>0</v>
      </c>
      <c r="D314" s="21">
        <f>'PAINEL MÊS'!R316</f>
        <v>0</v>
      </c>
      <c r="E314" s="20">
        <f t="shared" ca="1" si="22"/>
        <v>0</v>
      </c>
      <c r="F314" s="52"/>
      <c r="G314" s="53">
        <f ca="1">VLOOKUP(B314,Base!$Q$40:$AD$600,14,0)/4.34</f>
        <v>0</v>
      </c>
      <c r="H314" s="54"/>
      <c r="I314" s="20" t="str">
        <f t="shared" ca="1" si="13"/>
        <v xml:space="preserve"> </v>
      </c>
      <c r="J314" s="22" t="str">
        <f t="shared" ca="1" si="14"/>
        <v xml:space="preserve"> </v>
      </c>
      <c r="K314" s="22" t="str">
        <f t="shared" ca="1" si="15"/>
        <v xml:space="preserve"> </v>
      </c>
      <c r="L314" s="23">
        <f t="shared" ca="1" si="16"/>
        <v>0</v>
      </c>
      <c r="N314" s="17"/>
      <c r="O314" s="17">
        <f t="shared" ca="1" si="17"/>
        <v>0</v>
      </c>
      <c r="P314" s="17">
        <f t="shared" ca="1" si="18"/>
        <v>0</v>
      </c>
      <c r="Q314" s="17">
        <f t="shared" ca="1" si="19"/>
        <v>0</v>
      </c>
      <c r="R314" s="17">
        <f t="shared" ca="1" si="20"/>
        <v>0</v>
      </c>
      <c r="S314" s="17"/>
      <c r="T314" s="24">
        <f t="shared" ca="1" si="21"/>
        <v>0</v>
      </c>
      <c r="U314" s="17"/>
    </row>
    <row r="315" spans="1:21" ht="19.5" customHeight="1" x14ac:dyDescent="0.25">
      <c r="A315" s="7">
        <f>'PAINEL MÊS'!A317</f>
        <v>0</v>
      </c>
      <c r="B315" s="7">
        <f>'PAINEL MÊS'!B317</f>
        <v>0</v>
      </c>
      <c r="C315" s="20">
        <f>'PAINEL MÊS'!Q317</f>
        <v>0</v>
      </c>
      <c r="D315" s="21">
        <f>'PAINEL MÊS'!R317</f>
        <v>0</v>
      </c>
      <c r="E315" s="20">
        <f t="shared" ca="1" si="22"/>
        <v>0</v>
      </c>
      <c r="F315" s="52"/>
      <c r="G315" s="53">
        <f ca="1">VLOOKUP(B315,Base!$Q$40:$AD$600,14,0)/4.34</f>
        <v>0</v>
      </c>
      <c r="H315" s="54"/>
      <c r="I315" s="20" t="str">
        <f t="shared" ca="1" si="13"/>
        <v xml:space="preserve"> </v>
      </c>
      <c r="J315" s="22" t="str">
        <f t="shared" ca="1" si="14"/>
        <v xml:space="preserve"> </v>
      </c>
      <c r="K315" s="22" t="str">
        <f t="shared" ca="1" si="15"/>
        <v xml:space="preserve"> </v>
      </c>
      <c r="L315" s="23">
        <f t="shared" ca="1" si="16"/>
        <v>0</v>
      </c>
      <c r="N315" s="17"/>
      <c r="O315" s="17">
        <f t="shared" ca="1" si="17"/>
        <v>0</v>
      </c>
      <c r="P315" s="17">
        <f t="shared" ca="1" si="18"/>
        <v>0</v>
      </c>
      <c r="Q315" s="17">
        <f t="shared" ca="1" si="19"/>
        <v>0</v>
      </c>
      <c r="R315" s="17">
        <f t="shared" ca="1" si="20"/>
        <v>0</v>
      </c>
      <c r="S315" s="17"/>
      <c r="T315" s="24">
        <f t="shared" ca="1" si="21"/>
        <v>0</v>
      </c>
      <c r="U315" s="17"/>
    </row>
    <row r="316" spans="1:21" ht="19.5" customHeight="1" x14ac:dyDescent="0.25">
      <c r="A316" s="7">
        <f>'PAINEL MÊS'!A318</f>
        <v>0</v>
      </c>
      <c r="B316" s="7">
        <f>'PAINEL MÊS'!B318</f>
        <v>0</v>
      </c>
      <c r="C316" s="20">
        <f>'PAINEL MÊS'!Q318</f>
        <v>0</v>
      </c>
      <c r="D316" s="21">
        <f>'PAINEL MÊS'!R318</f>
        <v>0</v>
      </c>
      <c r="E316" s="20">
        <f t="shared" ca="1" si="22"/>
        <v>0</v>
      </c>
      <c r="F316" s="52"/>
      <c r="G316" s="53">
        <f ca="1">VLOOKUP(B316,Base!$Q$40:$AD$600,14,0)/4.34</f>
        <v>0</v>
      </c>
      <c r="H316" s="54"/>
      <c r="I316" s="20" t="str">
        <f t="shared" ca="1" si="13"/>
        <v xml:space="preserve"> </v>
      </c>
      <c r="J316" s="22" t="str">
        <f t="shared" ca="1" si="14"/>
        <v xml:space="preserve"> </v>
      </c>
      <c r="K316" s="22" t="str">
        <f t="shared" ca="1" si="15"/>
        <v xml:space="preserve"> </v>
      </c>
      <c r="L316" s="23">
        <f t="shared" ca="1" si="16"/>
        <v>0</v>
      </c>
      <c r="N316" s="17"/>
      <c r="O316" s="17">
        <f t="shared" ca="1" si="17"/>
        <v>0</v>
      </c>
      <c r="P316" s="17">
        <f t="shared" ca="1" si="18"/>
        <v>0</v>
      </c>
      <c r="Q316" s="17">
        <f t="shared" ca="1" si="19"/>
        <v>0</v>
      </c>
      <c r="R316" s="17">
        <f t="shared" ca="1" si="20"/>
        <v>0</v>
      </c>
      <c r="S316" s="17"/>
      <c r="T316" s="24">
        <f t="shared" ca="1" si="21"/>
        <v>0</v>
      </c>
      <c r="U316" s="17"/>
    </row>
    <row r="317" spans="1:21" ht="19.5" customHeight="1" x14ac:dyDescent="0.25">
      <c r="A317" s="7">
        <f>'PAINEL MÊS'!A319</f>
        <v>0</v>
      </c>
      <c r="B317" s="7">
        <f>'PAINEL MÊS'!B319</f>
        <v>0</v>
      </c>
      <c r="C317" s="20">
        <f>'PAINEL MÊS'!Q319</f>
        <v>0</v>
      </c>
      <c r="D317" s="21">
        <f>'PAINEL MÊS'!R319</f>
        <v>0</v>
      </c>
      <c r="E317" s="20">
        <f t="shared" ca="1" si="22"/>
        <v>0</v>
      </c>
      <c r="F317" s="52"/>
      <c r="G317" s="53">
        <f ca="1">VLOOKUP(B317,Base!$Q$40:$AD$600,14,0)/4.34</f>
        <v>0</v>
      </c>
      <c r="H317" s="54"/>
      <c r="I317" s="20" t="str">
        <f t="shared" ca="1" si="13"/>
        <v xml:space="preserve"> </v>
      </c>
      <c r="J317" s="22" t="str">
        <f t="shared" ca="1" si="14"/>
        <v xml:space="preserve"> </v>
      </c>
      <c r="K317" s="22" t="str">
        <f t="shared" ca="1" si="15"/>
        <v xml:space="preserve"> </v>
      </c>
      <c r="L317" s="23">
        <f t="shared" ca="1" si="16"/>
        <v>0</v>
      </c>
      <c r="N317" s="17"/>
      <c r="O317" s="17">
        <f t="shared" ca="1" si="17"/>
        <v>0</v>
      </c>
      <c r="P317" s="17">
        <f t="shared" ca="1" si="18"/>
        <v>0</v>
      </c>
      <c r="Q317" s="17">
        <f t="shared" ca="1" si="19"/>
        <v>0</v>
      </c>
      <c r="R317" s="17">
        <f t="shared" ca="1" si="20"/>
        <v>0</v>
      </c>
      <c r="S317" s="17"/>
      <c r="T317" s="24">
        <f t="shared" ca="1" si="21"/>
        <v>0</v>
      </c>
      <c r="U317" s="17"/>
    </row>
    <row r="318" spans="1:21" ht="19.5" customHeight="1" x14ac:dyDescent="0.25">
      <c r="A318" s="7">
        <f>'PAINEL MÊS'!A320</f>
        <v>0</v>
      </c>
      <c r="B318" s="7">
        <f>'PAINEL MÊS'!B320</f>
        <v>0</v>
      </c>
      <c r="C318" s="20">
        <f>'PAINEL MÊS'!Q320</f>
        <v>0</v>
      </c>
      <c r="D318" s="21">
        <f>'PAINEL MÊS'!R320</f>
        <v>0</v>
      </c>
      <c r="E318" s="20">
        <f t="shared" ca="1" si="22"/>
        <v>0</v>
      </c>
      <c r="F318" s="52"/>
      <c r="G318" s="53">
        <f ca="1">VLOOKUP(B318,Base!$Q$40:$AD$600,14,0)/4.34</f>
        <v>0</v>
      </c>
      <c r="H318" s="54"/>
      <c r="I318" s="20" t="str">
        <f t="shared" ca="1" si="13"/>
        <v xml:space="preserve"> </v>
      </c>
      <c r="J318" s="22" t="str">
        <f t="shared" ca="1" si="14"/>
        <v xml:space="preserve"> </v>
      </c>
      <c r="K318" s="22" t="str">
        <f t="shared" ca="1" si="15"/>
        <v xml:space="preserve"> </v>
      </c>
      <c r="L318" s="23">
        <f t="shared" ca="1" si="16"/>
        <v>0</v>
      </c>
      <c r="N318" s="17"/>
      <c r="O318" s="17">
        <f t="shared" ca="1" si="17"/>
        <v>0</v>
      </c>
      <c r="P318" s="17">
        <f t="shared" ca="1" si="18"/>
        <v>0</v>
      </c>
      <c r="Q318" s="17">
        <f t="shared" ca="1" si="19"/>
        <v>0</v>
      </c>
      <c r="R318" s="17">
        <f t="shared" ca="1" si="20"/>
        <v>0</v>
      </c>
      <c r="S318" s="17"/>
      <c r="T318" s="24">
        <f t="shared" ca="1" si="21"/>
        <v>0</v>
      </c>
      <c r="U318" s="17"/>
    </row>
    <row r="319" spans="1:21" ht="19.5" customHeight="1" x14ac:dyDescent="0.25">
      <c r="A319" s="7">
        <f>'PAINEL MÊS'!A321</f>
        <v>0</v>
      </c>
      <c r="B319" s="7">
        <f>'PAINEL MÊS'!B321</f>
        <v>0</v>
      </c>
      <c r="C319" s="20">
        <f>'PAINEL MÊS'!Q321</f>
        <v>0</v>
      </c>
      <c r="D319" s="21">
        <f>'PAINEL MÊS'!R321</f>
        <v>0</v>
      </c>
      <c r="E319" s="20">
        <f t="shared" ca="1" si="22"/>
        <v>0</v>
      </c>
      <c r="F319" s="52"/>
      <c r="G319" s="53">
        <f ca="1">VLOOKUP(B319,Base!$Q$40:$AD$600,14,0)/4.34</f>
        <v>0</v>
      </c>
      <c r="H319" s="54"/>
      <c r="I319" s="20" t="str">
        <f t="shared" ca="1" si="13"/>
        <v xml:space="preserve"> </v>
      </c>
      <c r="J319" s="22" t="str">
        <f t="shared" ca="1" si="14"/>
        <v xml:space="preserve"> </v>
      </c>
      <c r="K319" s="22" t="str">
        <f t="shared" ca="1" si="15"/>
        <v xml:space="preserve"> </v>
      </c>
      <c r="L319" s="23">
        <f t="shared" ca="1" si="16"/>
        <v>0</v>
      </c>
      <c r="N319" s="17"/>
      <c r="O319" s="17">
        <f t="shared" ca="1" si="17"/>
        <v>0</v>
      </c>
      <c r="P319" s="17">
        <f t="shared" ca="1" si="18"/>
        <v>0</v>
      </c>
      <c r="Q319" s="17">
        <f t="shared" ca="1" si="19"/>
        <v>0</v>
      </c>
      <c r="R319" s="17">
        <f t="shared" ca="1" si="20"/>
        <v>0</v>
      </c>
      <c r="S319" s="17"/>
      <c r="T319" s="24">
        <f t="shared" ca="1" si="21"/>
        <v>0</v>
      </c>
      <c r="U319" s="17"/>
    </row>
    <row r="320" spans="1:21" ht="19.5" customHeight="1" x14ac:dyDescent="0.25">
      <c r="A320" s="7">
        <f>'PAINEL MÊS'!A322</f>
        <v>0</v>
      </c>
      <c r="B320" s="7">
        <f>'PAINEL MÊS'!B322</f>
        <v>0</v>
      </c>
      <c r="C320" s="20">
        <f>'PAINEL MÊS'!Q322</f>
        <v>0</v>
      </c>
      <c r="D320" s="21">
        <f>'PAINEL MÊS'!R322</f>
        <v>0</v>
      </c>
      <c r="E320" s="20">
        <f t="shared" ca="1" si="22"/>
        <v>0</v>
      </c>
      <c r="F320" s="52"/>
      <c r="G320" s="53">
        <f ca="1">VLOOKUP(B320,Base!$Q$40:$AD$600,14,0)/4.34</f>
        <v>0</v>
      </c>
      <c r="H320" s="54"/>
      <c r="I320" s="20" t="str">
        <f t="shared" ca="1" si="13"/>
        <v xml:space="preserve"> </v>
      </c>
      <c r="J320" s="22" t="str">
        <f t="shared" ca="1" si="14"/>
        <v xml:space="preserve"> </v>
      </c>
      <c r="K320" s="22" t="str">
        <f t="shared" ca="1" si="15"/>
        <v xml:space="preserve"> </v>
      </c>
      <c r="L320" s="23">
        <f t="shared" ca="1" si="16"/>
        <v>0</v>
      </c>
      <c r="N320" s="17"/>
      <c r="O320" s="17">
        <f t="shared" ca="1" si="17"/>
        <v>0</v>
      </c>
      <c r="P320" s="17">
        <f t="shared" ca="1" si="18"/>
        <v>0</v>
      </c>
      <c r="Q320" s="17">
        <f t="shared" ca="1" si="19"/>
        <v>0</v>
      </c>
      <c r="R320" s="17">
        <f t="shared" ca="1" si="20"/>
        <v>0</v>
      </c>
      <c r="S320" s="17"/>
      <c r="T320" s="24">
        <f t="shared" ca="1" si="21"/>
        <v>0</v>
      </c>
      <c r="U320" s="17"/>
    </row>
    <row r="321" spans="1:21" ht="19.5" customHeight="1" x14ac:dyDescent="0.25">
      <c r="A321" s="7">
        <f>'PAINEL MÊS'!A323</f>
        <v>0</v>
      </c>
      <c r="B321" s="7">
        <f>'PAINEL MÊS'!B323</f>
        <v>0</v>
      </c>
      <c r="C321" s="20">
        <f>'PAINEL MÊS'!Q323</f>
        <v>0</v>
      </c>
      <c r="D321" s="21">
        <f>'PAINEL MÊS'!R323</f>
        <v>0</v>
      </c>
      <c r="E321" s="20">
        <f t="shared" ca="1" si="22"/>
        <v>0</v>
      </c>
      <c r="F321" s="52"/>
      <c r="G321" s="53">
        <f ca="1">VLOOKUP(B321,Base!$Q$40:$AD$600,14,0)/4.34</f>
        <v>0</v>
      </c>
      <c r="H321" s="54"/>
      <c r="I321" s="20" t="str">
        <f t="shared" ca="1" si="13"/>
        <v xml:space="preserve"> </v>
      </c>
      <c r="J321" s="22" t="str">
        <f t="shared" ca="1" si="14"/>
        <v xml:space="preserve"> </v>
      </c>
      <c r="K321" s="22" t="str">
        <f t="shared" ca="1" si="15"/>
        <v xml:space="preserve"> </v>
      </c>
      <c r="L321" s="23">
        <f t="shared" ca="1" si="16"/>
        <v>0</v>
      </c>
      <c r="N321" s="17"/>
      <c r="O321" s="17">
        <f t="shared" ca="1" si="17"/>
        <v>0</v>
      </c>
      <c r="P321" s="17">
        <f t="shared" ca="1" si="18"/>
        <v>0</v>
      </c>
      <c r="Q321" s="17">
        <f t="shared" ca="1" si="19"/>
        <v>0</v>
      </c>
      <c r="R321" s="17">
        <f t="shared" ca="1" si="20"/>
        <v>0</v>
      </c>
      <c r="S321" s="17"/>
      <c r="T321" s="24">
        <f t="shared" ca="1" si="21"/>
        <v>0</v>
      </c>
      <c r="U321" s="17"/>
    </row>
    <row r="322" spans="1:21" ht="19.5" customHeight="1" x14ac:dyDescent="0.25">
      <c r="A322" s="7">
        <f>'PAINEL MÊS'!A324</f>
        <v>0</v>
      </c>
      <c r="B322" s="7">
        <f>'PAINEL MÊS'!B324</f>
        <v>0</v>
      </c>
      <c r="C322" s="20">
        <f>'PAINEL MÊS'!Q324</f>
        <v>0</v>
      </c>
      <c r="D322" s="21">
        <f>'PAINEL MÊS'!R324</f>
        <v>0</v>
      </c>
      <c r="E322" s="20">
        <f t="shared" ca="1" si="22"/>
        <v>0</v>
      </c>
      <c r="F322" s="52"/>
      <c r="G322" s="53">
        <f ca="1">VLOOKUP(B322,Base!$Q$40:$AD$600,14,0)/4.34</f>
        <v>0</v>
      </c>
      <c r="H322" s="54"/>
      <c r="I322" s="20" t="str">
        <f t="shared" ca="1" si="13"/>
        <v xml:space="preserve"> </v>
      </c>
      <c r="J322" s="22" t="str">
        <f t="shared" ca="1" si="14"/>
        <v xml:space="preserve"> </v>
      </c>
      <c r="K322" s="22" t="str">
        <f t="shared" ca="1" si="15"/>
        <v xml:space="preserve"> </v>
      </c>
      <c r="L322" s="23">
        <f t="shared" ca="1" si="16"/>
        <v>0</v>
      </c>
      <c r="N322" s="17"/>
      <c r="O322" s="17">
        <f t="shared" ca="1" si="17"/>
        <v>0</v>
      </c>
      <c r="P322" s="17">
        <f t="shared" ca="1" si="18"/>
        <v>0</v>
      </c>
      <c r="Q322" s="17">
        <f t="shared" ca="1" si="19"/>
        <v>0</v>
      </c>
      <c r="R322" s="17">
        <f t="shared" ca="1" si="20"/>
        <v>0</v>
      </c>
      <c r="S322" s="17"/>
      <c r="T322" s="24">
        <f t="shared" ca="1" si="21"/>
        <v>0</v>
      </c>
      <c r="U322" s="17"/>
    </row>
    <row r="323" spans="1:21" ht="19.5" customHeight="1" x14ac:dyDescent="0.25">
      <c r="A323" s="7">
        <f>'PAINEL MÊS'!A325</f>
        <v>0</v>
      </c>
      <c r="B323" s="7">
        <f>'PAINEL MÊS'!B325</f>
        <v>0</v>
      </c>
      <c r="C323" s="20">
        <f>'PAINEL MÊS'!Q325</f>
        <v>0</v>
      </c>
      <c r="D323" s="21">
        <f>'PAINEL MÊS'!R325</f>
        <v>0</v>
      </c>
      <c r="E323" s="20">
        <f t="shared" ref="E323:E386" ca="1" si="23">P323+(P323*F323)</f>
        <v>0</v>
      </c>
      <c r="F323" s="52"/>
      <c r="G323" s="53">
        <f ca="1">VLOOKUP(B323,Base!$Q$40:$AD$600,14,0)/4.34</f>
        <v>0</v>
      </c>
      <c r="H323" s="54"/>
      <c r="I323" s="20" t="str">
        <f t="shared" ca="1" si="13"/>
        <v xml:space="preserve"> </v>
      </c>
      <c r="J323" s="22" t="str">
        <f t="shared" ca="1" si="14"/>
        <v xml:space="preserve"> </v>
      </c>
      <c r="K323" s="22" t="str">
        <f t="shared" ca="1" si="15"/>
        <v xml:space="preserve"> </v>
      </c>
      <c r="L323" s="23">
        <f t="shared" ca="1" si="16"/>
        <v>0</v>
      </c>
      <c r="N323" s="17"/>
      <c r="O323" s="17">
        <f t="shared" ca="1" si="17"/>
        <v>0</v>
      </c>
      <c r="P323" s="17">
        <f t="shared" ca="1" si="18"/>
        <v>0</v>
      </c>
      <c r="Q323" s="17">
        <f t="shared" ca="1" si="19"/>
        <v>0</v>
      </c>
      <c r="R323" s="17">
        <f t="shared" ca="1" si="20"/>
        <v>0</v>
      </c>
      <c r="S323" s="17"/>
      <c r="T323" s="24">
        <f t="shared" ca="1" si="21"/>
        <v>0</v>
      </c>
      <c r="U323" s="17"/>
    </row>
    <row r="324" spans="1:21" ht="19.5" customHeight="1" x14ac:dyDescent="0.25">
      <c r="A324" s="7">
        <f>'PAINEL MÊS'!A326</f>
        <v>0</v>
      </c>
      <c r="B324" s="7">
        <f>'PAINEL MÊS'!B326</f>
        <v>0</v>
      </c>
      <c r="C324" s="20">
        <f>'PAINEL MÊS'!Q326</f>
        <v>0</v>
      </c>
      <c r="D324" s="21">
        <f>'PAINEL MÊS'!R326</f>
        <v>0</v>
      </c>
      <c r="E324" s="20">
        <f t="shared" ca="1" si="23"/>
        <v>0</v>
      </c>
      <c r="F324" s="52"/>
      <c r="G324" s="53">
        <f ca="1">VLOOKUP(B324,Base!$Q$40:$AD$600,14,0)/4.34</f>
        <v>0</v>
      </c>
      <c r="H324" s="54"/>
      <c r="I324" s="20" t="str">
        <f t="shared" ca="1" si="13"/>
        <v xml:space="preserve"> </v>
      </c>
      <c r="J324" s="22" t="str">
        <f t="shared" ca="1" si="14"/>
        <v xml:space="preserve"> </v>
      </c>
      <c r="K324" s="22" t="str">
        <f t="shared" ca="1" si="15"/>
        <v xml:space="preserve"> </v>
      </c>
      <c r="L324" s="23">
        <f t="shared" ca="1" si="16"/>
        <v>0</v>
      </c>
      <c r="N324" s="17"/>
      <c r="O324" s="17">
        <f t="shared" ca="1" si="17"/>
        <v>0</v>
      </c>
      <c r="P324" s="17">
        <f t="shared" ca="1" si="18"/>
        <v>0</v>
      </c>
      <c r="Q324" s="17">
        <f t="shared" ca="1" si="19"/>
        <v>0</v>
      </c>
      <c r="R324" s="17">
        <f t="shared" ca="1" si="20"/>
        <v>0</v>
      </c>
      <c r="S324" s="17"/>
      <c r="T324" s="24">
        <f t="shared" ca="1" si="21"/>
        <v>0</v>
      </c>
      <c r="U324" s="17"/>
    </row>
    <row r="325" spans="1:21" ht="19.5" customHeight="1" x14ac:dyDescent="0.25">
      <c r="A325" s="7">
        <f>'PAINEL MÊS'!A327</f>
        <v>0</v>
      </c>
      <c r="B325" s="7">
        <f>'PAINEL MÊS'!B327</f>
        <v>0</v>
      </c>
      <c r="C325" s="20">
        <f>'PAINEL MÊS'!Q327</f>
        <v>0</v>
      </c>
      <c r="D325" s="21">
        <f>'PAINEL MÊS'!R327</f>
        <v>0</v>
      </c>
      <c r="E325" s="20">
        <f t="shared" ca="1" si="23"/>
        <v>0</v>
      </c>
      <c r="F325" s="52"/>
      <c r="G325" s="53">
        <f ca="1">VLOOKUP(B325,Base!$Q$40:$AD$600,14,0)/4.34</f>
        <v>0</v>
      </c>
      <c r="H325" s="54"/>
      <c r="I325" s="20" t="str">
        <f t="shared" ca="1" si="13"/>
        <v xml:space="preserve"> </v>
      </c>
      <c r="J325" s="22" t="str">
        <f t="shared" ca="1" si="14"/>
        <v xml:space="preserve"> </v>
      </c>
      <c r="K325" s="22" t="str">
        <f t="shared" ca="1" si="15"/>
        <v xml:space="preserve"> </v>
      </c>
      <c r="L325" s="23">
        <f t="shared" ca="1" si="16"/>
        <v>0</v>
      </c>
      <c r="N325" s="17"/>
      <c r="O325" s="17">
        <f t="shared" ca="1" si="17"/>
        <v>0</v>
      </c>
      <c r="P325" s="17">
        <f t="shared" ca="1" si="18"/>
        <v>0</v>
      </c>
      <c r="Q325" s="17">
        <f t="shared" ca="1" si="19"/>
        <v>0</v>
      </c>
      <c r="R325" s="17">
        <f t="shared" ca="1" si="20"/>
        <v>0</v>
      </c>
      <c r="S325" s="17"/>
      <c r="T325" s="24">
        <f t="shared" ca="1" si="21"/>
        <v>0</v>
      </c>
      <c r="U325" s="17"/>
    </row>
    <row r="326" spans="1:21" ht="19.5" customHeight="1" x14ac:dyDescent="0.25">
      <c r="A326" s="7">
        <f>'PAINEL MÊS'!A328</f>
        <v>0</v>
      </c>
      <c r="B326" s="7">
        <f>'PAINEL MÊS'!B328</f>
        <v>0</v>
      </c>
      <c r="C326" s="20">
        <f>'PAINEL MÊS'!Q328</f>
        <v>0</v>
      </c>
      <c r="D326" s="21">
        <f>'PAINEL MÊS'!R328</f>
        <v>0</v>
      </c>
      <c r="E326" s="20">
        <f t="shared" ca="1" si="23"/>
        <v>0</v>
      </c>
      <c r="F326" s="52"/>
      <c r="G326" s="53">
        <f ca="1">VLOOKUP(B326,Base!$Q$40:$AD$600,14,0)/4.34</f>
        <v>0</v>
      </c>
      <c r="H326" s="54"/>
      <c r="I326" s="20" t="str">
        <f t="shared" ca="1" si="13"/>
        <v xml:space="preserve"> </v>
      </c>
      <c r="J326" s="22" t="str">
        <f t="shared" ca="1" si="14"/>
        <v xml:space="preserve"> </v>
      </c>
      <c r="K326" s="22" t="str">
        <f t="shared" ca="1" si="15"/>
        <v xml:space="preserve"> </v>
      </c>
      <c r="L326" s="23">
        <f t="shared" ca="1" si="16"/>
        <v>0</v>
      </c>
      <c r="N326" s="17"/>
      <c r="O326" s="17">
        <f t="shared" ca="1" si="17"/>
        <v>0</v>
      </c>
      <c r="P326" s="17">
        <f t="shared" ca="1" si="18"/>
        <v>0</v>
      </c>
      <c r="Q326" s="17">
        <f t="shared" ca="1" si="19"/>
        <v>0</v>
      </c>
      <c r="R326" s="17">
        <f t="shared" ca="1" si="20"/>
        <v>0</v>
      </c>
      <c r="S326" s="17"/>
      <c r="T326" s="24">
        <f t="shared" ca="1" si="21"/>
        <v>0</v>
      </c>
      <c r="U326" s="17"/>
    </row>
    <row r="327" spans="1:21" ht="19.5" customHeight="1" x14ac:dyDescent="0.25">
      <c r="A327" s="7">
        <f>'PAINEL MÊS'!A329</f>
        <v>0</v>
      </c>
      <c r="B327" s="7">
        <f>'PAINEL MÊS'!B329</f>
        <v>0</v>
      </c>
      <c r="C327" s="20">
        <f>'PAINEL MÊS'!Q329</f>
        <v>0</v>
      </c>
      <c r="D327" s="21">
        <f>'PAINEL MÊS'!R329</f>
        <v>0</v>
      </c>
      <c r="E327" s="20">
        <f t="shared" ca="1" si="23"/>
        <v>0</v>
      </c>
      <c r="F327" s="52"/>
      <c r="G327" s="53">
        <f ca="1">VLOOKUP(B327,Base!$Q$40:$AD$600,14,0)/4.34</f>
        <v>0</v>
      </c>
      <c r="H327" s="54"/>
      <c r="I327" s="20" t="str">
        <f t="shared" ca="1" si="13"/>
        <v xml:space="preserve"> </v>
      </c>
      <c r="J327" s="22" t="str">
        <f t="shared" ca="1" si="14"/>
        <v xml:space="preserve"> </v>
      </c>
      <c r="K327" s="22" t="str">
        <f t="shared" ca="1" si="15"/>
        <v xml:space="preserve"> </v>
      </c>
      <c r="L327" s="23">
        <f t="shared" ca="1" si="16"/>
        <v>0</v>
      </c>
      <c r="N327" s="17"/>
      <c r="O327" s="17">
        <f t="shared" ca="1" si="17"/>
        <v>0</v>
      </c>
      <c r="P327" s="17">
        <f t="shared" ca="1" si="18"/>
        <v>0</v>
      </c>
      <c r="Q327" s="17">
        <f t="shared" ca="1" si="19"/>
        <v>0</v>
      </c>
      <c r="R327" s="17">
        <f t="shared" ca="1" si="20"/>
        <v>0</v>
      </c>
      <c r="S327" s="17"/>
      <c r="T327" s="24">
        <f t="shared" ca="1" si="21"/>
        <v>0</v>
      </c>
      <c r="U327" s="17"/>
    </row>
    <row r="328" spans="1:21" ht="19.5" customHeight="1" x14ac:dyDescent="0.25">
      <c r="A328" s="7">
        <f>'PAINEL MÊS'!A330</f>
        <v>0</v>
      </c>
      <c r="B328" s="7">
        <f>'PAINEL MÊS'!B330</f>
        <v>0</v>
      </c>
      <c r="C328" s="20">
        <f>'PAINEL MÊS'!Q330</f>
        <v>0</v>
      </c>
      <c r="D328" s="21">
        <f>'PAINEL MÊS'!R330</f>
        <v>0</v>
      </c>
      <c r="E328" s="20">
        <f t="shared" ca="1" si="23"/>
        <v>0</v>
      </c>
      <c r="F328" s="52"/>
      <c r="G328" s="53">
        <f ca="1">VLOOKUP(B328,Base!$Q$40:$AD$600,14,0)/4.34</f>
        <v>0</v>
      </c>
      <c r="H328" s="54"/>
      <c r="I328" s="20" t="str">
        <f t="shared" ca="1" si="13"/>
        <v xml:space="preserve"> </v>
      </c>
      <c r="J328" s="22" t="str">
        <f t="shared" ca="1" si="14"/>
        <v xml:space="preserve"> </v>
      </c>
      <c r="K328" s="22" t="str">
        <f t="shared" ca="1" si="15"/>
        <v xml:space="preserve"> </v>
      </c>
      <c r="L328" s="23">
        <f t="shared" ca="1" si="16"/>
        <v>0</v>
      </c>
      <c r="N328" s="17"/>
      <c r="O328" s="17">
        <f t="shared" ca="1" si="17"/>
        <v>0</v>
      </c>
      <c r="P328" s="17">
        <f t="shared" ca="1" si="18"/>
        <v>0</v>
      </c>
      <c r="Q328" s="17">
        <f t="shared" ca="1" si="19"/>
        <v>0</v>
      </c>
      <c r="R328" s="17">
        <f t="shared" ca="1" si="20"/>
        <v>0</v>
      </c>
      <c r="S328" s="17"/>
      <c r="T328" s="24">
        <f t="shared" ca="1" si="21"/>
        <v>0</v>
      </c>
      <c r="U328" s="17"/>
    </row>
    <row r="329" spans="1:21" ht="19.5" customHeight="1" x14ac:dyDescent="0.25">
      <c r="A329" s="7">
        <f>'PAINEL MÊS'!A331</f>
        <v>0</v>
      </c>
      <c r="B329" s="7">
        <f>'PAINEL MÊS'!B331</f>
        <v>0</v>
      </c>
      <c r="C329" s="20">
        <f>'PAINEL MÊS'!Q331</f>
        <v>0</v>
      </c>
      <c r="D329" s="21">
        <f>'PAINEL MÊS'!R331</f>
        <v>0</v>
      </c>
      <c r="E329" s="20">
        <f t="shared" ca="1" si="23"/>
        <v>0</v>
      </c>
      <c r="F329" s="52"/>
      <c r="G329" s="53">
        <f ca="1">VLOOKUP(B329,Base!$Q$40:$AD$600,14,0)/4.34</f>
        <v>0</v>
      </c>
      <c r="H329" s="54"/>
      <c r="I329" s="20" t="str">
        <f t="shared" ca="1" si="13"/>
        <v xml:space="preserve"> </v>
      </c>
      <c r="J329" s="22" t="str">
        <f t="shared" ca="1" si="14"/>
        <v xml:space="preserve"> </v>
      </c>
      <c r="K329" s="22" t="str">
        <f t="shared" ca="1" si="15"/>
        <v xml:space="preserve"> </v>
      </c>
      <c r="L329" s="23">
        <f t="shared" ca="1" si="16"/>
        <v>0</v>
      </c>
      <c r="N329" s="17"/>
      <c r="O329" s="17">
        <f t="shared" ca="1" si="17"/>
        <v>0</v>
      </c>
      <c r="P329" s="17">
        <f t="shared" ca="1" si="18"/>
        <v>0</v>
      </c>
      <c r="Q329" s="17">
        <f t="shared" ca="1" si="19"/>
        <v>0</v>
      </c>
      <c r="R329" s="17">
        <f t="shared" ca="1" si="20"/>
        <v>0</v>
      </c>
      <c r="S329" s="17"/>
      <c r="T329" s="24">
        <f t="shared" ca="1" si="21"/>
        <v>0</v>
      </c>
      <c r="U329" s="17"/>
    </row>
    <row r="330" spans="1:21" ht="19.5" customHeight="1" x14ac:dyDescent="0.25">
      <c r="A330" s="7">
        <f>'PAINEL MÊS'!A332</f>
        <v>0</v>
      </c>
      <c r="B330" s="7">
        <f>'PAINEL MÊS'!B332</f>
        <v>0</v>
      </c>
      <c r="C330" s="20">
        <f>'PAINEL MÊS'!Q332</f>
        <v>0</v>
      </c>
      <c r="D330" s="21">
        <f>'PAINEL MÊS'!R332</f>
        <v>0</v>
      </c>
      <c r="E330" s="20">
        <f t="shared" ca="1" si="23"/>
        <v>0</v>
      </c>
      <c r="F330" s="52"/>
      <c r="G330" s="53">
        <f ca="1">VLOOKUP(B330,Base!$Q$40:$AD$600,14,0)/4.34</f>
        <v>0</v>
      </c>
      <c r="H330" s="54"/>
      <c r="I330" s="20" t="str">
        <f t="shared" ca="1" si="13"/>
        <v xml:space="preserve"> </v>
      </c>
      <c r="J330" s="22" t="str">
        <f t="shared" ca="1" si="14"/>
        <v xml:space="preserve"> </v>
      </c>
      <c r="K330" s="22" t="str">
        <f t="shared" ca="1" si="15"/>
        <v xml:space="preserve"> </v>
      </c>
      <c r="L330" s="23">
        <f t="shared" ca="1" si="16"/>
        <v>0</v>
      </c>
      <c r="N330" s="17"/>
      <c r="O330" s="17">
        <f t="shared" ca="1" si="17"/>
        <v>0</v>
      </c>
      <c r="P330" s="17">
        <f t="shared" ca="1" si="18"/>
        <v>0</v>
      </c>
      <c r="Q330" s="17">
        <f t="shared" ca="1" si="19"/>
        <v>0</v>
      </c>
      <c r="R330" s="17">
        <f t="shared" ca="1" si="20"/>
        <v>0</v>
      </c>
      <c r="S330" s="17"/>
      <c r="T330" s="24">
        <f t="shared" ca="1" si="21"/>
        <v>0</v>
      </c>
      <c r="U330" s="17"/>
    </row>
    <row r="331" spans="1:21" ht="19.5" customHeight="1" x14ac:dyDescent="0.25">
      <c r="A331" s="7">
        <f>'PAINEL MÊS'!A333</f>
        <v>0</v>
      </c>
      <c r="B331" s="7">
        <f>'PAINEL MÊS'!B333</f>
        <v>0</v>
      </c>
      <c r="C331" s="20">
        <f>'PAINEL MÊS'!Q333</f>
        <v>0</v>
      </c>
      <c r="D331" s="21">
        <f>'PAINEL MÊS'!R333</f>
        <v>0</v>
      </c>
      <c r="E331" s="20">
        <f t="shared" ca="1" si="23"/>
        <v>0</v>
      </c>
      <c r="F331" s="52"/>
      <c r="G331" s="53">
        <f ca="1">VLOOKUP(B331,Base!$Q$40:$AD$600,14,0)/4.34</f>
        <v>0</v>
      </c>
      <c r="H331" s="54"/>
      <c r="I331" s="20" t="str">
        <f t="shared" ca="1" si="13"/>
        <v xml:space="preserve"> </v>
      </c>
      <c r="J331" s="22" t="str">
        <f t="shared" ca="1" si="14"/>
        <v xml:space="preserve"> </v>
      </c>
      <c r="K331" s="22" t="str">
        <f t="shared" ca="1" si="15"/>
        <v xml:space="preserve"> </v>
      </c>
      <c r="L331" s="23">
        <f t="shared" ca="1" si="16"/>
        <v>0</v>
      </c>
      <c r="N331" s="17"/>
      <c r="O331" s="17">
        <f t="shared" ca="1" si="17"/>
        <v>0</v>
      </c>
      <c r="P331" s="17">
        <f t="shared" ca="1" si="18"/>
        <v>0</v>
      </c>
      <c r="Q331" s="17">
        <f t="shared" ca="1" si="19"/>
        <v>0</v>
      </c>
      <c r="R331" s="17">
        <f t="shared" ca="1" si="20"/>
        <v>0</v>
      </c>
      <c r="S331" s="17"/>
      <c r="T331" s="24">
        <f t="shared" ca="1" si="21"/>
        <v>0</v>
      </c>
      <c r="U331" s="17"/>
    </row>
    <row r="332" spans="1:21" ht="19.5" customHeight="1" x14ac:dyDescent="0.25">
      <c r="A332" s="7">
        <f>'PAINEL MÊS'!A334</f>
        <v>0</v>
      </c>
      <c r="B332" s="7">
        <f>'PAINEL MÊS'!B334</f>
        <v>0</v>
      </c>
      <c r="C332" s="20">
        <f>'PAINEL MÊS'!Q334</f>
        <v>0</v>
      </c>
      <c r="D332" s="21">
        <f>'PAINEL MÊS'!R334</f>
        <v>0</v>
      </c>
      <c r="E332" s="20">
        <f t="shared" ca="1" si="23"/>
        <v>0</v>
      </c>
      <c r="F332" s="52"/>
      <c r="G332" s="53">
        <f ca="1">VLOOKUP(B332,Base!$Q$40:$AD$600,14,0)/4.34</f>
        <v>0</v>
      </c>
      <c r="H332" s="54"/>
      <c r="I332" s="20" t="str">
        <f t="shared" ca="1" si="13"/>
        <v xml:space="preserve"> </v>
      </c>
      <c r="J332" s="22" t="str">
        <f t="shared" ca="1" si="14"/>
        <v xml:space="preserve"> </v>
      </c>
      <c r="K332" s="22" t="str">
        <f t="shared" ca="1" si="15"/>
        <v xml:space="preserve"> </v>
      </c>
      <c r="L332" s="23">
        <f t="shared" ca="1" si="16"/>
        <v>0</v>
      </c>
      <c r="N332" s="17"/>
      <c r="O332" s="17">
        <f t="shared" ca="1" si="17"/>
        <v>0</v>
      </c>
      <c r="P332" s="17">
        <f t="shared" ca="1" si="18"/>
        <v>0</v>
      </c>
      <c r="Q332" s="17">
        <f t="shared" ca="1" si="19"/>
        <v>0</v>
      </c>
      <c r="R332" s="17">
        <f t="shared" ca="1" si="20"/>
        <v>0</v>
      </c>
      <c r="S332" s="17"/>
      <c r="T332" s="24">
        <f t="shared" ca="1" si="21"/>
        <v>0</v>
      </c>
      <c r="U332" s="17"/>
    </row>
    <row r="333" spans="1:21" ht="19.5" customHeight="1" x14ac:dyDescent="0.25">
      <c r="A333" s="7">
        <f>'PAINEL MÊS'!A335</f>
        <v>0</v>
      </c>
      <c r="B333" s="7">
        <f>'PAINEL MÊS'!B335</f>
        <v>0</v>
      </c>
      <c r="C333" s="20">
        <f>'PAINEL MÊS'!Q335</f>
        <v>0</v>
      </c>
      <c r="D333" s="21">
        <f>'PAINEL MÊS'!R335</f>
        <v>0</v>
      </c>
      <c r="E333" s="20">
        <f t="shared" ca="1" si="23"/>
        <v>0</v>
      </c>
      <c r="F333" s="52"/>
      <c r="G333" s="53">
        <f ca="1">VLOOKUP(B333,Base!$Q$40:$AD$600,14,0)/4.34</f>
        <v>0</v>
      </c>
      <c r="H333" s="54"/>
      <c r="I333" s="20" t="str">
        <f t="shared" ca="1" si="13"/>
        <v xml:space="preserve"> </v>
      </c>
      <c r="J333" s="22" t="str">
        <f t="shared" ca="1" si="14"/>
        <v xml:space="preserve"> </v>
      </c>
      <c r="K333" s="22" t="str">
        <f t="shared" ca="1" si="15"/>
        <v xml:space="preserve"> </v>
      </c>
      <c r="L333" s="23">
        <f t="shared" ca="1" si="16"/>
        <v>0</v>
      </c>
      <c r="N333" s="17"/>
      <c r="O333" s="17">
        <f t="shared" ca="1" si="17"/>
        <v>0</v>
      </c>
      <c r="P333" s="17">
        <f t="shared" ca="1" si="18"/>
        <v>0</v>
      </c>
      <c r="Q333" s="17">
        <f t="shared" ca="1" si="19"/>
        <v>0</v>
      </c>
      <c r="R333" s="17">
        <f t="shared" ca="1" si="20"/>
        <v>0</v>
      </c>
      <c r="S333" s="17"/>
      <c r="T333" s="24">
        <f t="shared" ca="1" si="21"/>
        <v>0</v>
      </c>
      <c r="U333" s="17"/>
    </row>
    <row r="334" spans="1:21" ht="19.5" customHeight="1" x14ac:dyDescent="0.25">
      <c r="A334" s="7">
        <f>'PAINEL MÊS'!A336</f>
        <v>0</v>
      </c>
      <c r="B334" s="7">
        <f>'PAINEL MÊS'!B336</f>
        <v>0</v>
      </c>
      <c r="C334" s="20">
        <f>'PAINEL MÊS'!Q336</f>
        <v>0</v>
      </c>
      <c r="D334" s="21">
        <f>'PAINEL MÊS'!R336</f>
        <v>0</v>
      </c>
      <c r="E334" s="20">
        <f t="shared" ca="1" si="23"/>
        <v>0</v>
      </c>
      <c r="F334" s="52"/>
      <c r="G334" s="53">
        <f ca="1">VLOOKUP(B334,Base!$Q$40:$AD$600,14,0)/4.34</f>
        <v>0</v>
      </c>
      <c r="H334" s="54"/>
      <c r="I334" s="20" t="str">
        <f t="shared" ca="1" si="13"/>
        <v xml:space="preserve"> </v>
      </c>
      <c r="J334" s="22" t="str">
        <f t="shared" ca="1" si="14"/>
        <v xml:space="preserve"> </v>
      </c>
      <c r="K334" s="22" t="str">
        <f t="shared" ca="1" si="15"/>
        <v xml:space="preserve"> </v>
      </c>
      <c r="L334" s="23">
        <f t="shared" ca="1" si="16"/>
        <v>0</v>
      </c>
      <c r="N334" s="17"/>
      <c r="O334" s="17">
        <f t="shared" ca="1" si="17"/>
        <v>0</v>
      </c>
      <c r="P334" s="17">
        <f t="shared" ca="1" si="18"/>
        <v>0</v>
      </c>
      <c r="Q334" s="17">
        <f t="shared" ca="1" si="19"/>
        <v>0</v>
      </c>
      <c r="R334" s="17">
        <f t="shared" ca="1" si="20"/>
        <v>0</v>
      </c>
      <c r="S334" s="17"/>
      <c r="T334" s="24">
        <f t="shared" ca="1" si="21"/>
        <v>0</v>
      </c>
      <c r="U334" s="17"/>
    </row>
    <row r="335" spans="1:21" ht="19.5" customHeight="1" x14ac:dyDescent="0.25">
      <c r="A335" s="7">
        <f>'PAINEL MÊS'!A337</f>
        <v>0</v>
      </c>
      <c r="B335" s="7">
        <f>'PAINEL MÊS'!B337</f>
        <v>0</v>
      </c>
      <c r="C335" s="20">
        <f>'PAINEL MÊS'!Q337</f>
        <v>0</v>
      </c>
      <c r="D335" s="21">
        <f>'PAINEL MÊS'!R337</f>
        <v>0</v>
      </c>
      <c r="E335" s="20">
        <f t="shared" ca="1" si="23"/>
        <v>0</v>
      </c>
      <c r="F335" s="52"/>
      <c r="G335" s="53">
        <f ca="1">VLOOKUP(B335,Base!$Q$40:$AD$600,14,0)/4.34</f>
        <v>0</v>
      </c>
      <c r="H335" s="54"/>
      <c r="I335" s="20" t="str">
        <f t="shared" ca="1" si="13"/>
        <v xml:space="preserve"> </v>
      </c>
      <c r="J335" s="22" t="str">
        <f t="shared" ca="1" si="14"/>
        <v xml:space="preserve"> </v>
      </c>
      <c r="K335" s="22" t="str">
        <f t="shared" ca="1" si="15"/>
        <v xml:space="preserve"> </v>
      </c>
      <c r="L335" s="23">
        <f t="shared" ca="1" si="16"/>
        <v>0</v>
      </c>
      <c r="N335" s="17"/>
      <c r="O335" s="17">
        <f t="shared" ca="1" si="17"/>
        <v>0</v>
      </c>
      <c r="P335" s="17">
        <f t="shared" ca="1" si="18"/>
        <v>0</v>
      </c>
      <c r="Q335" s="17">
        <f t="shared" ca="1" si="19"/>
        <v>0</v>
      </c>
      <c r="R335" s="17">
        <f t="shared" ca="1" si="20"/>
        <v>0</v>
      </c>
      <c r="S335" s="17"/>
      <c r="T335" s="24">
        <f t="shared" ca="1" si="21"/>
        <v>0</v>
      </c>
      <c r="U335" s="17"/>
    </row>
    <row r="336" spans="1:21" ht="19.5" customHeight="1" x14ac:dyDescent="0.25">
      <c r="A336" s="7">
        <f>'PAINEL MÊS'!A338</f>
        <v>0</v>
      </c>
      <c r="B336" s="7">
        <f>'PAINEL MÊS'!B338</f>
        <v>0</v>
      </c>
      <c r="C336" s="20">
        <f>'PAINEL MÊS'!Q338</f>
        <v>0</v>
      </c>
      <c r="D336" s="21">
        <f>'PAINEL MÊS'!R338</f>
        <v>0</v>
      </c>
      <c r="E336" s="20">
        <f t="shared" ca="1" si="23"/>
        <v>0</v>
      </c>
      <c r="F336" s="52"/>
      <c r="G336" s="53">
        <f ca="1">VLOOKUP(B336,Base!$Q$40:$AD$600,14,0)/4.34</f>
        <v>0</v>
      </c>
      <c r="H336" s="54"/>
      <c r="I336" s="20" t="str">
        <f t="shared" ca="1" si="13"/>
        <v xml:space="preserve"> </v>
      </c>
      <c r="J336" s="22" t="str">
        <f t="shared" ca="1" si="14"/>
        <v xml:space="preserve"> </v>
      </c>
      <c r="K336" s="22" t="str">
        <f t="shared" ca="1" si="15"/>
        <v xml:space="preserve"> </v>
      </c>
      <c r="L336" s="23">
        <f t="shared" ca="1" si="16"/>
        <v>0</v>
      </c>
      <c r="N336" s="17"/>
      <c r="O336" s="17">
        <f t="shared" ca="1" si="17"/>
        <v>0</v>
      </c>
      <c r="P336" s="17">
        <f t="shared" ca="1" si="18"/>
        <v>0</v>
      </c>
      <c r="Q336" s="17">
        <f t="shared" ca="1" si="19"/>
        <v>0</v>
      </c>
      <c r="R336" s="17">
        <f t="shared" ca="1" si="20"/>
        <v>0</v>
      </c>
      <c r="S336" s="17"/>
      <c r="T336" s="24">
        <f t="shared" ca="1" si="21"/>
        <v>0</v>
      </c>
      <c r="U336" s="17"/>
    </row>
    <row r="337" spans="1:21" ht="19.5" customHeight="1" x14ac:dyDescent="0.25">
      <c r="A337" s="7">
        <f>'PAINEL MÊS'!A339</f>
        <v>0</v>
      </c>
      <c r="B337" s="7">
        <f>'PAINEL MÊS'!B339</f>
        <v>0</v>
      </c>
      <c r="C337" s="20">
        <f>'PAINEL MÊS'!Q339</f>
        <v>0</v>
      </c>
      <c r="D337" s="21">
        <f>'PAINEL MÊS'!R339</f>
        <v>0</v>
      </c>
      <c r="E337" s="20">
        <f t="shared" ca="1" si="23"/>
        <v>0</v>
      </c>
      <c r="F337" s="52"/>
      <c r="G337" s="53">
        <f ca="1">VLOOKUP(B337,Base!$Q$40:$AD$600,14,0)/4.34</f>
        <v>0</v>
      </c>
      <c r="H337" s="54"/>
      <c r="I337" s="20" t="str">
        <f t="shared" ca="1" si="13"/>
        <v xml:space="preserve"> </v>
      </c>
      <c r="J337" s="22" t="str">
        <f t="shared" ca="1" si="14"/>
        <v xml:space="preserve"> </v>
      </c>
      <c r="K337" s="22" t="str">
        <f t="shared" ca="1" si="15"/>
        <v xml:space="preserve"> </v>
      </c>
      <c r="L337" s="23">
        <f t="shared" ca="1" si="16"/>
        <v>0</v>
      </c>
      <c r="N337" s="17"/>
      <c r="O337" s="17">
        <f t="shared" ca="1" si="17"/>
        <v>0</v>
      </c>
      <c r="P337" s="17">
        <f t="shared" ca="1" si="18"/>
        <v>0</v>
      </c>
      <c r="Q337" s="17">
        <f t="shared" ca="1" si="19"/>
        <v>0</v>
      </c>
      <c r="R337" s="17">
        <f t="shared" ca="1" si="20"/>
        <v>0</v>
      </c>
      <c r="S337" s="17"/>
      <c r="T337" s="24">
        <f t="shared" ca="1" si="21"/>
        <v>0</v>
      </c>
      <c r="U337" s="17"/>
    </row>
    <row r="338" spans="1:21" ht="19.5" customHeight="1" x14ac:dyDescent="0.25">
      <c r="A338" s="7">
        <f>'PAINEL MÊS'!A340</f>
        <v>0</v>
      </c>
      <c r="B338" s="7">
        <f>'PAINEL MÊS'!B340</f>
        <v>0</v>
      </c>
      <c r="C338" s="20">
        <f>'PAINEL MÊS'!Q340</f>
        <v>0</v>
      </c>
      <c r="D338" s="21">
        <f>'PAINEL MÊS'!R340</f>
        <v>0</v>
      </c>
      <c r="E338" s="20">
        <f t="shared" ca="1" si="23"/>
        <v>0</v>
      </c>
      <c r="F338" s="52"/>
      <c r="G338" s="53">
        <f ca="1">VLOOKUP(B338,Base!$Q$40:$AD$600,14,0)/4.34</f>
        <v>0</v>
      </c>
      <c r="H338" s="54"/>
      <c r="I338" s="20" t="str">
        <f t="shared" ca="1" si="13"/>
        <v xml:space="preserve"> </v>
      </c>
      <c r="J338" s="22" t="str">
        <f t="shared" ca="1" si="14"/>
        <v xml:space="preserve"> </v>
      </c>
      <c r="K338" s="22" t="str">
        <f t="shared" ca="1" si="15"/>
        <v xml:space="preserve"> </v>
      </c>
      <c r="L338" s="23">
        <f t="shared" ca="1" si="16"/>
        <v>0</v>
      </c>
      <c r="N338" s="17"/>
      <c r="O338" s="17">
        <f t="shared" ca="1" si="17"/>
        <v>0</v>
      </c>
      <c r="P338" s="17">
        <f t="shared" ca="1" si="18"/>
        <v>0</v>
      </c>
      <c r="Q338" s="17">
        <f t="shared" ca="1" si="19"/>
        <v>0</v>
      </c>
      <c r="R338" s="17">
        <f t="shared" ca="1" si="20"/>
        <v>0</v>
      </c>
      <c r="S338" s="17"/>
      <c r="T338" s="24">
        <f t="shared" ca="1" si="21"/>
        <v>0</v>
      </c>
      <c r="U338" s="17"/>
    </row>
    <row r="339" spans="1:21" ht="19.5" customHeight="1" x14ac:dyDescent="0.25">
      <c r="A339" s="7">
        <f>'PAINEL MÊS'!A341</f>
        <v>0</v>
      </c>
      <c r="B339" s="7">
        <f>'PAINEL MÊS'!B341</f>
        <v>0</v>
      </c>
      <c r="C339" s="20">
        <f>'PAINEL MÊS'!Q341</f>
        <v>0</v>
      </c>
      <c r="D339" s="21">
        <f>'PAINEL MÊS'!R341</f>
        <v>0</v>
      </c>
      <c r="E339" s="20">
        <f t="shared" ca="1" si="23"/>
        <v>0</v>
      </c>
      <c r="F339" s="52"/>
      <c r="G339" s="53">
        <f ca="1">VLOOKUP(B339,Base!$Q$40:$AD$600,14,0)/4.34</f>
        <v>0</v>
      </c>
      <c r="H339" s="54"/>
      <c r="I339" s="20" t="str">
        <f t="shared" ca="1" si="13"/>
        <v xml:space="preserve"> </v>
      </c>
      <c r="J339" s="22" t="str">
        <f t="shared" ca="1" si="14"/>
        <v xml:space="preserve"> </v>
      </c>
      <c r="K339" s="22" t="str">
        <f t="shared" ca="1" si="15"/>
        <v xml:space="preserve"> </v>
      </c>
      <c r="L339" s="23">
        <f t="shared" ca="1" si="16"/>
        <v>0</v>
      </c>
      <c r="N339" s="17"/>
      <c r="O339" s="17">
        <f t="shared" ca="1" si="17"/>
        <v>0</v>
      </c>
      <c r="P339" s="17">
        <f t="shared" ca="1" si="18"/>
        <v>0</v>
      </c>
      <c r="Q339" s="17">
        <f t="shared" ca="1" si="19"/>
        <v>0</v>
      </c>
      <c r="R339" s="17">
        <f t="shared" ca="1" si="20"/>
        <v>0</v>
      </c>
      <c r="S339" s="17"/>
      <c r="T339" s="24">
        <f t="shared" ca="1" si="21"/>
        <v>0</v>
      </c>
      <c r="U339" s="17"/>
    </row>
    <row r="340" spans="1:21" ht="19.5" customHeight="1" x14ac:dyDescent="0.25">
      <c r="A340" s="7">
        <f>'PAINEL MÊS'!A342</f>
        <v>0</v>
      </c>
      <c r="B340" s="7">
        <f>'PAINEL MÊS'!B342</f>
        <v>0</v>
      </c>
      <c r="C340" s="20">
        <f>'PAINEL MÊS'!Q342</f>
        <v>0</v>
      </c>
      <c r="D340" s="21">
        <f>'PAINEL MÊS'!R342</f>
        <v>0</v>
      </c>
      <c r="E340" s="20">
        <f t="shared" ca="1" si="23"/>
        <v>0</v>
      </c>
      <c r="F340" s="52"/>
      <c r="G340" s="53">
        <f ca="1">VLOOKUP(B340,Base!$Q$40:$AD$600,14,0)/4.34</f>
        <v>0</v>
      </c>
      <c r="H340" s="54"/>
      <c r="I340" s="20" t="str">
        <f t="shared" ca="1" si="13"/>
        <v xml:space="preserve"> </v>
      </c>
      <c r="J340" s="22" t="str">
        <f t="shared" ca="1" si="14"/>
        <v xml:space="preserve"> </v>
      </c>
      <c r="K340" s="22" t="str">
        <f t="shared" ca="1" si="15"/>
        <v xml:space="preserve"> </v>
      </c>
      <c r="L340" s="23">
        <f t="shared" ca="1" si="16"/>
        <v>0</v>
      </c>
      <c r="N340" s="17"/>
      <c r="O340" s="17">
        <f t="shared" ca="1" si="17"/>
        <v>0</v>
      </c>
      <c r="P340" s="17">
        <f t="shared" ca="1" si="18"/>
        <v>0</v>
      </c>
      <c r="Q340" s="17">
        <f t="shared" ca="1" si="19"/>
        <v>0</v>
      </c>
      <c r="R340" s="17">
        <f t="shared" ca="1" si="20"/>
        <v>0</v>
      </c>
      <c r="S340" s="17"/>
      <c r="T340" s="24">
        <f t="shared" ca="1" si="21"/>
        <v>0</v>
      </c>
      <c r="U340" s="17"/>
    </row>
    <row r="341" spans="1:21" ht="19.5" customHeight="1" x14ac:dyDescent="0.25">
      <c r="A341" s="7">
        <f>'PAINEL MÊS'!A343</f>
        <v>0</v>
      </c>
      <c r="B341" s="7">
        <f>'PAINEL MÊS'!B343</f>
        <v>0</v>
      </c>
      <c r="C341" s="20">
        <f>'PAINEL MÊS'!Q343</f>
        <v>0</v>
      </c>
      <c r="D341" s="21">
        <f>'PAINEL MÊS'!R343</f>
        <v>0</v>
      </c>
      <c r="E341" s="20">
        <f t="shared" ca="1" si="23"/>
        <v>0</v>
      </c>
      <c r="F341" s="52"/>
      <c r="G341" s="53">
        <f ca="1">VLOOKUP(B341,Base!$Q$40:$AD$600,14,0)/4.34</f>
        <v>0</v>
      </c>
      <c r="H341" s="54"/>
      <c r="I341" s="20" t="str">
        <f t="shared" ca="1" si="13"/>
        <v xml:space="preserve"> </v>
      </c>
      <c r="J341" s="22" t="str">
        <f t="shared" ca="1" si="14"/>
        <v xml:space="preserve"> </v>
      </c>
      <c r="K341" s="22" t="str">
        <f t="shared" ca="1" si="15"/>
        <v xml:space="preserve"> </v>
      </c>
      <c r="L341" s="23">
        <f t="shared" ca="1" si="16"/>
        <v>0</v>
      </c>
      <c r="N341" s="17"/>
      <c r="O341" s="17">
        <f t="shared" ca="1" si="17"/>
        <v>0</v>
      </c>
      <c r="P341" s="17">
        <f t="shared" ca="1" si="18"/>
        <v>0</v>
      </c>
      <c r="Q341" s="17">
        <f t="shared" ca="1" si="19"/>
        <v>0</v>
      </c>
      <c r="R341" s="17">
        <f t="shared" ca="1" si="20"/>
        <v>0</v>
      </c>
      <c r="S341" s="17"/>
      <c r="T341" s="24">
        <f t="shared" ca="1" si="21"/>
        <v>0</v>
      </c>
      <c r="U341" s="17"/>
    </row>
    <row r="342" spans="1:21" ht="19.5" customHeight="1" x14ac:dyDescent="0.25">
      <c r="A342" s="7">
        <f>'PAINEL MÊS'!A344</f>
        <v>0</v>
      </c>
      <c r="B342" s="7">
        <f>'PAINEL MÊS'!B344</f>
        <v>0</v>
      </c>
      <c r="C342" s="20">
        <f>'PAINEL MÊS'!Q344</f>
        <v>0</v>
      </c>
      <c r="D342" s="21">
        <f>'PAINEL MÊS'!R344</f>
        <v>0</v>
      </c>
      <c r="E342" s="20">
        <f t="shared" ca="1" si="23"/>
        <v>0</v>
      </c>
      <c r="F342" s="52"/>
      <c r="G342" s="53">
        <f ca="1">VLOOKUP(B342,Base!$Q$40:$AD$600,14,0)/4.34</f>
        <v>0</v>
      </c>
      <c r="H342" s="54"/>
      <c r="I342" s="20" t="str">
        <f t="shared" ca="1" si="13"/>
        <v xml:space="preserve"> </v>
      </c>
      <c r="J342" s="22" t="str">
        <f t="shared" ca="1" si="14"/>
        <v xml:space="preserve"> </v>
      </c>
      <c r="K342" s="22" t="str">
        <f t="shared" ca="1" si="15"/>
        <v xml:space="preserve"> </v>
      </c>
      <c r="L342" s="23">
        <f t="shared" ca="1" si="16"/>
        <v>0</v>
      </c>
      <c r="N342" s="17"/>
      <c r="O342" s="17">
        <f t="shared" ca="1" si="17"/>
        <v>0</v>
      </c>
      <c r="P342" s="17">
        <f t="shared" ca="1" si="18"/>
        <v>0</v>
      </c>
      <c r="Q342" s="17">
        <f t="shared" ca="1" si="19"/>
        <v>0</v>
      </c>
      <c r="R342" s="17">
        <f t="shared" ca="1" si="20"/>
        <v>0</v>
      </c>
      <c r="S342" s="17"/>
      <c r="T342" s="24">
        <f t="shared" ca="1" si="21"/>
        <v>0</v>
      </c>
      <c r="U342" s="17"/>
    </row>
    <row r="343" spans="1:21" ht="19.5" customHeight="1" x14ac:dyDescent="0.25">
      <c r="A343" s="7">
        <f>'PAINEL MÊS'!A345</f>
        <v>0</v>
      </c>
      <c r="B343" s="7">
        <f>'PAINEL MÊS'!B345</f>
        <v>0</v>
      </c>
      <c r="C343" s="20">
        <f>'PAINEL MÊS'!Q345</f>
        <v>0</v>
      </c>
      <c r="D343" s="21">
        <f>'PAINEL MÊS'!R345</f>
        <v>0</v>
      </c>
      <c r="E343" s="20">
        <f t="shared" ca="1" si="23"/>
        <v>0</v>
      </c>
      <c r="F343" s="52"/>
      <c r="G343" s="53">
        <f ca="1">VLOOKUP(B343,Base!$Q$40:$AD$600,14,0)/4.34</f>
        <v>0</v>
      </c>
      <c r="H343" s="54"/>
      <c r="I343" s="20" t="str">
        <f t="shared" ca="1" si="13"/>
        <v xml:space="preserve"> </v>
      </c>
      <c r="J343" s="22" t="str">
        <f t="shared" ca="1" si="14"/>
        <v xml:space="preserve"> </v>
      </c>
      <c r="K343" s="22" t="str">
        <f t="shared" ca="1" si="15"/>
        <v xml:space="preserve"> </v>
      </c>
      <c r="L343" s="23">
        <f t="shared" ca="1" si="16"/>
        <v>0</v>
      </c>
      <c r="N343" s="17"/>
      <c r="O343" s="17">
        <f t="shared" ca="1" si="17"/>
        <v>0</v>
      </c>
      <c r="P343" s="17">
        <f t="shared" ca="1" si="18"/>
        <v>0</v>
      </c>
      <c r="Q343" s="17">
        <f t="shared" ca="1" si="19"/>
        <v>0</v>
      </c>
      <c r="R343" s="17">
        <f t="shared" ca="1" si="20"/>
        <v>0</v>
      </c>
      <c r="S343" s="17"/>
      <c r="T343" s="24">
        <f t="shared" ca="1" si="21"/>
        <v>0</v>
      </c>
      <c r="U343" s="17"/>
    </row>
    <row r="344" spans="1:21" ht="19.5" customHeight="1" x14ac:dyDescent="0.25">
      <c r="A344" s="7">
        <f>'PAINEL MÊS'!A346</f>
        <v>0</v>
      </c>
      <c r="B344" s="7">
        <f>'PAINEL MÊS'!B346</f>
        <v>0</v>
      </c>
      <c r="C344" s="20">
        <f>'PAINEL MÊS'!Q346</f>
        <v>0</v>
      </c>
      <c r="D344" s="21">
        <f>'PAINEL MÊS'!R346</f>
        <v>0</v>
      </c>
      <c r="E344" s="20">
        <f t="shared" ca="1" si="23"/>
        <v>0</v>
      </c>
      <c r="F344" s="52"/>
      <c r="G344" s="53">
        <f ca="1">VLOOKUP(B344,Base!$Q$40:$AD$600,14,0)/4.34</f>
        <v>0</v>
      </c>
      <c r="H344" s="54"/>
      <c r="I344" s="20" t="str">
        <f t="shared" ca="1" si="13"/>
        <v xml:space="preserve"> </v>
      </c>
      <c r="J344" s="22" t="str">
        <f t="shared" ca="1" si="14"/>
        <v xml:space="preserve"> </v>
      </c>
      <c r="K344" s="22" t="str">
        <f t="shared" ca="1" si="15"/>
        <v xml:space="preserve"> </v>
      </c>
      <c r="L344" s="23">
        <f t="shared" ca="1" si="16"/>
        <v>0</v>
      </c>
      <c r="N344" s="17"/>
      <c r="O344" s="17">
        <f t="shared" ca="1" si="17"/>
        <v>0</v>
      </c>
      <c r="P344" s="17">
        <f t="shared" ca="1" si="18"/>
        <v>0</v>
      </c>
      <c r="Q344" s="17">
        <f t="shared" ca="1" si="19"/>
        <v>0</v>
      </c>
      <c r="R344" s="17">
        <f t="shared" ca="1" si="20"/>
        <v>0</v>
      </c>
      <c r="S344" s="17"/>
      <c r="T344" s="24">
        <f t="shared" ca="1" si="21"/>
        <v>0</v>
      </c>
      <c r="U344" s="17"/>
    </row>
    <row r="345" spans="1:21" ht="19.5" customHeight="1" x14ac:dyDescent="0.25">
      <c r="A345" s="7">
        <f>'PAINEL MÊS'!A347</f>
        <v>0</v>
      </c>
      <c r="B345" s="7">
        <f>'PAINEL MÊS'!B347</f>
        <v>0</v>
      </c>
      <c r="C345" s="20">
        <f>'PAINEL MÊS'!Q347</f>
        <v>0</v>
      </c>
      <c r="D345" s="21">
        <f>'PAINEL MÊS'!R347</f>
        <v>0</v>
      </c>
      <c r="E345" s="20">
        <f t="shared" ca="1" si="23"/>
        <v>0</v>
      </c>
      <c r="F345" s="52"/>
      <c r="G345" s="53">
        <f ca="1">VLOOKUP(B345,Base!$Q$40:$AD$600,14,0)/4.34</f>
        <v>0</v>
      </c>
      <c r="H345" s="54"/>
      <c r="I345" s="20" t="str">
        <f t="shared" ca="1" si="13"/>
        <v xml:space="preserve"> </v>
      </c>
      <c r="J345" s="22" t="str">
        <f t="shared" ca="1" si="14"/>
        <v xml:space="preserve"> </v>
      </c>
      <c r="K345" s="22" t="str">
        <f t="shared" ca="1" si="15"/>
        <v xml:space="preserve"> </v>
      </c>
      <c r="L345" s="23">
        <f t="shared" ca="1" si="16"/>
        <v>0</v>
      </c>
      <c r="N345" s="17"/>
      <c r="O345" s="17">
        <f t="shared" ca="1" si="17"/>
        <v>0</v>
      </c>
      <c r="P345" s="17">
        <f t="shared" ca="1" si="18"/>
        <v>0</v>
      </c>
      <c r="Q345" s="17">
        <f t="shared" ca="1" si="19"/>
        <v>0</v>
      </c>
      <c r="R345" s="17">
        <f t="shared" ca="1" si="20"/>
        <v>0</v>
      </c>
      <c r="S345" s="17"/>
      <c r="T345" s="24">
        <f t="shared" ca="1" si="21"/>
        <v>0</v>
      </c>
      <c r="U345" s="17"/>
    </row>
    <row r="346" spans="1:21" ht="19.5" customHeight="1" x14ac:dyDescent="0.25">
      <c r="A346" s="7">
        <f>'PAINEL MÊS'!A348</f>
        <v>0</v>
      </c>
      <c r="B346" s="7">
        <f>'PAINEL MÊS'!B348</f>
        <v>0</v>
      </c>
      <c r="C346" s="20">
        <f>'PAINEL MÊS'!Q348</f>
        <v>0</v>
      </c>
      <c r="D346" s="21">
        <f>'PAINEL MÊS'!R348</f>
        <v>0</v>
      </c>
      <c r="E346" s="20">
        <f t="shared" ca="1" si="23"/>
        <v>0</v>
      </c>
      <c r="F346" s="52"/>
      <c r="G346" s="53">
        <f ca="1">VLOOKUP(B346,Base!$Q$40:$AD$600,14,0)/4.34</f>
        <v>0</v>
      </c>
      <c r="H346" s="54"/>
      <c r="I346" s="20" t="str">
        <f t="shared" ca="1" si="13"/>
        <v xml:space="preserve"> </v>
      </c>
      <c r="J346" s="22" t="str">
        <f t="shared" ca="1" si="14"/>
        <v xml:space="preserve"> </v>
      </c>
      <c r="K346" s="22" t="str">
        <f t="shared" ca="1" si="15"/>
        <v xml:space="preserve"> </v>
      </c>
      <c r="L346" s="23">
        <f t="shared" ca="1" si="16"/>
        <v>0</v>
      </c>
      <c r="N346" s="17"/>
      <c r="O346" s="17">
        <f t="shared" ca="1" si="17"/>
        <v>0</v>
      </c>
      <c r="P346" s="17">
        <f t="shared" ca="1" si="18"/>
        <v>0</v>
      </c>
      <c r="Q346" s="17">
        <f t="shared" ca="1" si="19"/>
        <v>0</v>
      </c>
      <c r="R346" s="17">
        <f t="shared" ca="1" si="20"/>
        <v>0</v>
      </c>
      <c r="S346" s="17"/>
      <c r="T346" s="24">
        <f t="shared" ca="1" si="21"/>
        <v>0</v>
      </c>
      <c r="U346" s="17"/>
    </row>
    <row r="347" spans="1:21" ht="19.5" customHeight="1" x14ac:dyDescent="0.25">
      <c r="A347" s="7">
        <f>'PAINEL MÊS'!A349</f>
        <v>0</v>
      </c>
      <c r="B347" s="7">
        <f>'PAINEL MÊS'!B349</f>
        <v>0</v>
      </c>
      <c r="C347" s="20">
        <f>'PAINEL MÊS'!Q349</f>
        <v>0</v>
      </c>
      <c r="D347" s="21">
        <f>'PAINEL MÊS'!R349</f>
        <v>0</v>
      </c>
      <c r="E347" s="20">
        <f t="shared" ca="1" si="23"/>
        <v>0</v>
      </c>
      <c r="F347" s="52"/>
      <c r="G347" s="53">
        <f ca="1">VLOOKUP(B347,Base!$Q$40:$AD$600,14,0)/4.34</f>
        <v>0</v>
      </c>
      <c r="H347" s="54"/>
      <c r="I347" s="20" t="str">
        <f t="shared" ca="1" si="13"/>
        <v xml:space="preserve"> </v>
      </c>
      <c r="J347" s="22" t="str">
        <f t="shared" ca="1" si="14"/>
        <v xml:space="preserve"> </v>
      </c>
      <c r="K347" s="22" t="str">
        <f t="shared" ca="1" si="15"/>
        <v xml:space="preserve"> </v>
      </c>
      <c r="L347" s="23">
        <f t="shared" ca="1" si="16"/>
        <v>0</v>
      </c>
      <c r="N347" s="17"/>
      <c r="O347" s="17">
        <f t="shared" ca="1" si="17"/>
        <v>0</v>
      </c>
      <c r="P347" s="17">
        <f t="shared" ca="1" si="18"/>
        <v>0</v>
      </c>
      <c r="Q347" s="17">
        <f t="shared" ca="1" si="19"/>
        <v>0</v>
      </c>
      <c r="R347" s="17">
        <f t="shared" ca="1" si="20"/>
        <v>0</v>
      </c>
      <c r="S347" s="17"/>
      <c r="T347" s="24">
        <f t="shared" ca="1" si="21"/>
        <v>0</v>
      </c>
      <c r="U347" s="17"/>
    </row>
    <row r="348" spans="1:21" ht="19.5" customHeight="1" x14ac:dyDescent="0.25">
      <c r="A348" s="7">
        <f>'PAINEL MÊS'!A350</f>
        <v>0</v>
      </c>
      <c r="B348" s="7">
        <f>'PAINEL MÊS'!B350</f>
        <v>0</v>
      </c>
      <c r="C348" s="20">
        <f>'PAINEL MÊS'!Q350</f>
        <v>0</v>
      </c>
      <c r="D348" s="21">
        <f>'PAINEL MÊS'!R350</f>
        <v>0</v>
      </c>
      <c r="E348" s="20">
        <f t="shared" ca="1" si="23"/>
        <v>0</v>
      </c>
      <c r="F348" s="52"/>
      <c r="G348" s="53">
        <f ca="1">VLOOKUP(B348,Base!$Q$40:$AD$600,14,0)/4.34</f>
        <v>0</v>
      </c>
      <c r="H348" s="54"/>
      <c r="I348" s="20" t="str">
        <f t="shared" ca="1" si="13"/>
        <v xml:space="preserve"> </v>
      </c>
      <c r="J348" s="22" t="str">
        <f t="shared" ca="1" si="14"/>
        <v xml:space="preserve"> </v>
      </c>
      <c r="K348" s="22" t="str">
        <f t="shared" ca="1" si="15"/>
        <v xml:space="preserve"> </v>
      </c>
      <c r="L348" s="23">
        <f t="shared" ca="1" si="16"/>
        <v>0</v>
      </c>
      <c r="N348" s="17"/>
      <c r="O348" s="17">
        <f t="shared" ca="1" si="17"/>
        <v>0</v>
      </c>
      <c r="P348" s="17">
        <f t="shared" ca="1" si="18"/>
        <v>0</v>
      </c>
      <c r="Q348" s="17">
        <f t="shared" ca="1" si="19"/>
        <v>0</v>
      </c>
      <c r="R348" s="17">
        <f t="shared" ca="1" si="20"/>
        <v>0</v>
      </c>
      <c r="S348" s="17"/>
      <c r="T348" s="24">
        <f t="shared" ca="1" si="21"/>
        <v>0</v>
      </c>
      <c r="U348" s="17"/>
    </row>
    <row r="349" spans="1:21" ht="19.5" customHeight="1" x14ac:dyDescent="0.25">
      <c r="A349" s="7">
        <f>'PAINEL MÊS'!A351</f>
        <v>0</v>
      </c>
      <c r="B349" s="7">
        <f>'PAINEL MÊS'!B351</f>
        <v>0</v>
      </c>
      <c r="C349" s="20">
        <f>'PAINEL MÊS'!Q351</f>
        <v>0</v>
      </c>
      <c r="D349" s="21">
        <f>'PAINEL MÊS'!R351</f>
        <v>0</v>
      </c>
      <c r="E349" s="20">
        <f t="shared" ca="1" si="23"/>
        <v>0</v>
      </c>
      <c r="F349" s="52"/>
      <c r="G349" s="53">
        <f ca="1">VLOOKUP(B349,Base!$Q$40:$AD$600,14,0)/4.34</f>
        <v>0</v>
      </c>
      <c r="H349" s="54"/>
      <c r="I349" s="20" t="str">
        <f t="shared" ca="1" si="13"/>
        <v xml:space="preserve"> </v>
      </c>
      <c r="J349" s="22" t="str">
        <f t="shared" ca="1" si="14"/>
        <v xml:space="preserve"> </v>
      </c>
      <c r="K349" s="22" t="str">
        <f t="shared" ca="1" si="15"/>
        <v xml:space="preserve"> </v>
      </c>
      <c r="L349" s="23">
        <f t="shared" ca="1" si="16"/>
        <v>0</v>
      </c>
      <c r="N349" s="17"/>
      <c r="O349" s="17">
        <f t="shared" ca="1" si="17"/>
        <v>0</v>
      </c>
      <c r="P349" s="17">
        <f t="shared" ca="1" si="18"/>
        <v>0</v>
      </c>
      <c r="Q349" s="17">
        <f t="shared" ca="1" si="19"/>
        <v>0</v>
      </c>
      <c r="R349" s="17">
        <f t="shared" ca="1" si="20"/>
        <v>0</v>
      </c>
      <c r="S349" s="17"/>
      <c r="T349" s="24">
        <f t="shared" ca="1" si="21"/>
        <v>0</v>
      </c>
      <c r="U349" s="17"/>
    </row>
    <row r="350" spans="1:21" ht="19.5" customHeight="1" x14ac:dyDescent="0.25">
      <c r="A350" s="7">
        <f>'PAINEL MÊS'!A352</f>
        <v>0</v>
      </c>
      <c r="B350" s="7">
        <f>'PAINEL MÊS'!B352</f>
        <v>0</v>
      </c>
      <c r="C350" s="20">
        <f>'PAINEL MÊS'!Q352</f>
        <v>0</v>
      </c>
      <c r="D350" s="21">
        <f>'PAINEL MÊS'!R352</f>
        <v>0</v>
      </c>
      <c r="E350" s="20">
        <f t="shared" ca="1" si="23"/>
        <v>0</v>
      </c>
      <c r="F350" s="52"/>
      <c r="G350" s="53">
        <f ca="1">VLOOKUP(B350,Base!$Q$40:$AD$600,14,0)/4.34</f>
        <v>0</v>
      </c>
      <c r="H350" s="54"/>
      <c r="I350" s="20" t="str">
        <f t="shared" ca="1" si="13"/>
        <v xml:space="preserve"> </v>
      </c>
      <c r="J350" s="22" t="str">
        <f t="shared" ca="1" si="14"/>
        <v xml:space="preserve"> </v>
      </c>
      <c r="K350" s="22" t="str">
        <f t="shared" ca="1" si="15"/>
        <v xml:space="preserve"> </v>
      </c>
      <c r="L350" s="23">
        <f t="shared" ca="1" si="16"/>
        <v>0</v>
      </c>
      <c r="N350" s="17"/>
      <c r="O350" s="17">
        <f t="shared" ca="1" si="17"/>
        <v>0</v>
      </c>
      <c r="P350" s="17">
        <f t="shared" ca="1" si="18"/>
        <v>0</v>
      </c>
      <c r="Q350" s="17">
        <f t="shared" ca="1" si="19"/>
        <v>0</v>
      </c>
      <c r="R350" s="17">
        <f t="shared" ca="1" si="20"/>
        <v>0</v>
      </c>
      <c r="S350" s="17"/>
      <c r="T350" s="24">
        <f t="shared" ca="1" si="21"/>
        <v>0</v>
      </c>
      <c r="U350" s="17"/>
    </row>
    <row r="351" spans="1:21" ht="19.5" customHeight="1" x14ac:dyDescent="0.25">
      <c r="A351" s="7">
        <f>'PAINEL MÊS'!A353</f>
        <v>0</v>
      </c>
      <c r="B351" s="7">
        <f>'PAINEL MÊS'!B353</f>
        <v>0</v>
      </c>
      <c r="C351" s="20">
        <f>'PAINEL MÊS'!Q353</f>
        <v>0</v>
      </c>
      <c r="D351" s="21">
        <f>'PAINEL MÊS'!R353</f>
        <v>0</v>
      </c>
      <c r="E351" s="20">
        <f t="shared" ca="1" si="23"/>
        <v>0</v>
      </c>
      <c r="F351" s="52"/>
      <c r="G351" s="53">
        <f ca="1">VLOOKUP(B351,Base!$Q$40:$AD$600,14,0)/4.34</f>
        <v>0</v>
      </c>
      <c r="H351" s="54"/>
      <c r="I351" s="20" t="str">
        <f t="shared" ca="1" si="13"/>
        <v xml:space="preserve"> </v>
      </c>
      <c r="J351" s="22" t="str">
        <f t="shared" ca="1" si="14"/>
        <v xml:space="preserve"> </v>
      </c>
      <c r="K351" s="22" t="str">
        <f t="shared" ca="1" si="15"/>
        <v xml:space="preserve"> </v>
      </c>
      <c r="L351" s="23">
        <f t="shared" ca="1" si="16"/>
        <v>0</v>
      </c>
      <c r="N351" s="17"/>
      <c r="O351" s="17">
        <f t="shared" ca="1" si="17"/>
        <v>0</v>
      </c>
      <c r="P351" s="17">
        <f t="shared" ca="1" si="18"/>
        <v>0</v>
      </c>
      <c r="Q351" s="17">
        <f t="shared" ca="1" si="19"/>
        <v>0</v>
      </c>
      <c r="R351" s="17">
        <f t="shared" ca="1" si="20"/>
        <v>0</v>
      </c>
      <c r="S351" s="17"/>
      <c r="T351" s="24">
        <f t="shared" ca="1" si="21"/>
        <v>0</v>
      </c>
      <c r="U351" s="17"/>
    </row>
    <row r="352" spans="1:21" ht="19.5" customHeight="1" x14ac:dyDescent="0.25">
      <c r="A352" s="7">
        <f>'PAINEL MÊS'!A354</f>
        <v>0</v>
      </c>
      <c r="B352" s="7">
        <f>'PAINEL MÊS'!B354</f>
        <v>0</v>
      </c>
      <c r="C352" s="20">
        <f>'PAINEL MÊS'!Q354</f>
        <v>0</v>
      </c>
      <c r="D352" s="21">
        <f>'PAINEL MÊS'!R354</f>
        <v>0</v>
      </c>
      <c r="E352" s="20">
        <f t="shared" ca="1" si="23"/>
        <v>0</v>
      </c>
      <c r="F352" s="52"/>
      <c r="G352" s="53">
        <f ca="1">VLOOKUP(B352,Base!$Q$40:$AD$600,14,0)/4.34</f>
        <v>0</v>
      </c>
      <c r="H352" s="54"/>
      <c r="I352" s="20" t="str">
        <f t="shared" ca="1" si="13"/>
        <v xml:space="preserve"> </v>
      </c>
      <c r="J352" s="22" t="str">
        <f t="shared" ca="1" si="14"/>
        <v xml:space="preserve"> </v>
      </c>
      <c r="K352" s="22" t="str">
        <f t="shared" ca="1" si="15"/>
        <v xml:space="preserve"> </v>
      </c>
      <c r="L352" s="23">
        <f t="shared" ca="1" si="16"/>
        <v>0</v>
      </c>
      <c r="N352" s="17"/>
      <c r="O352" s="17">
        <f t="shared" ca="1" si="17"/>
        <v>0</v>
      </c>
      <c r="P352" s="17">
        <f t="shared" ca="1" si="18"/>
        <v>0</v>
      </c>
      <c r="Q352" s="17">
        <f t="shared" ca="1" si="19"/>
        <v>0</v>
      </c>
      <c r="R352" s="17">
        <f t="shared" ca="1" si="20"/>
        <v>0</v>
      </c>
      <c r="S352" s="17"/>
      <c r="T352" s="24">
        <f t="shared" ca="1" si="21"/>
        <v>0</v>
      </c>
      <c r="U352" s="17"/>
    </row>
    <row r="353" spans="1:21" ht="19.5" customHeight="1" x14ac:dyDescent="0.25">
      <c r="A353" s="7">
        <f>'PAINEL MÊS'!A355</f>
        <v>0</v>
      </c>
      <c r="B353" s="7">
        <f>'PAINEL MÊS'!B355</f>
        <v>0</v>
      </c>
      <c r="C353" s="20">
        <f>'PAINEL MÊS'!Q355</f>
        <v>0</v>
      </c>
      <c r="D353" s="21">
        <f>'PAINEL MÊS'!R355</f>
        <v>0</v>
      </c>
      <c r="E353" s="20">
        <f t="shared" ca="1" si="23"/>
        <v>0</v>
      </c>
      <c r="F353" s="52"/>
      <c r="G353" s="53">
        <f ca="1">VLOOKUP(B353,Base!$Q$40:$AD$600,14,0)/4.34</f>
        <v>0</v>
      </c>
      <c r="H353" s="54"/>
      <c r="I353" s="20" t="str">
        <f t="shared" ca="1" si="13"/>
        <v xml:space="preserve"> </v>
      </c>
      <c r="J353" s="22" t="str">
        <f t="shared" ca="1" si="14"/>
        <v xml:space="preserve"> </v>
      </c>
      <c r="K353" s="22" t="str">
        <f t="shared" ca="1" si="15"/>
        <v xml:space="preserve"> </v>
      </c>
      <c r="L353" s="23">
        <f t="shared" ca="1" si="16"/>
        <v>0</v>
      </c>
      <c r="N353" s="17"/>
      <c r="O353" s="17">
        <f t="shared" ca="1" si="17"/>
        <v>0</v>
      </c>
      <c r="P353" s="17">
        <f t="shared" ca="1" si="18"/>
        <v>0</v>
      </c>
      <c r="Q353" s="17">
        <f t="shared" ca="1" si="19"/>
        <v>0</v>
      </c>
      <c r="R353" s="17">
        <f t="shared" ca="1" si="20"/>
        <v>0</v>
      </c>
      <c r="S353" s="17"/>
      <c r="T353" s="24">
        <f t="shared" ca="1" si="21"/>
        <v>0</v>
      </c>
      <c r="U353" s="17"/>
    </row>
    <row r="354" spans="1:21" ht="19.5" customHeight="1" x14ac:dyDescent="0.25">
      <c r="A354" s="7">
        <f>'PAINEL MÊS'!A356</f>
        <v>0</v>
      </c>
      <c r="B354" s="7">
        <f>'PAINEL MÊS'!B356</f>
        <v>0</v>
      </c>
      <c r="C354" s="20">
        <f>'PAINEL MÊS'!Q356</f>
        <v>0</v>
      </c>
      <c r="D354" s="21">
        <f>'PAINEL MÊS'!R356</f>
        <v>0</v>
      </c>
      <c r="E354" s="20">
        <f t="shared" ca="1" si="23"/>
        <v>0</v>
      </c>
      <c r="F354" s="52"/>
      <c r="G354" s="53">
        <f ca="1">VLOOKUP(B354,Base!$Q$40:$AD$600,14,0)/4.34</f>
        <v>0</v>
      </c>
      <c r="H354" s="54"/>
      <c r="I354" s="20" t="str">
        <f t="shared" ca="1" si="13"/>
        <v xml:space="preserve"> </v>
      </c>
      <c r="J354" s="22" t="str">
        <f t="shared" ca="1" si="14"/>
        <v xml:space="preserve"> </v>
      </c>
      <c r="K354" s="22" t="str">
        <f t="shared" ca="1" si="15"/>
        <v xml:space="preserve"> </v>
      </c>
      <c r="L354" s="23">
        <f t="shared" ca="1" si="16"/>
        <v>0</v>
      </c>
      <c r="N354" s="17"/>
      <c r="O354" s="17">
        <f t="shared" ca="1" si="17"/>
        <v>0</v>
      </c>
      <c r="P354" s="17">
        <f t="shared" ca="1" si="18"/>
        <v>0</v>
      </c>
      <c r="Q354" s="17">
        <f t="shared" ca="1" si="19"/>
        <v>0</v>
      </c>
      <c r="R354" s="17">
        <f t="shared" ca="1" si="20"/>
        <v>0</v>
      </c>
      <c r="S354" s="17"/>
      <c r="T354" s="24">
        <f t="shared" ca="1" si="21"/>
        <v>0</v>
      </c>
      <c r="U354" s="17"/>
    </row>
    <row r="355" spans="1:21" ht="19.5" customHeight="1" x14ac:dyDescent="0.25">
      <c r="A355" s="7">
        <f>'PAINEL MÊS'!A357</f>
        <v>0</v>
      </c>
      <c r="B355" s="7">
        <f>'PAINEL MÊS'!B357</f>
        <v>0</v>
      </c>
      <c r="C355" s="20">
        <f>'PAINEL MÊS'!Q357</f>
        <v>0</v>
      </c>
      <c r="D355" s="21">
        <f>'PAINEL MÊS'!R357</f>
        <v>0</v>
      </c>
      <c r="E355" s="20">
        <f t="shared" ca="1" si="23"/>
        <v>0</v>
      </c>
      <c r="F355" s="52"/>
      <c r="G355" s="53">
        <f ca="1">VLOOKUP(B355,Base!$Q$40:$AD$600,14,0)/4.34</f>
        <v>0</v>
      </c>
      <c r="H355" s="54"/>
      <c r="I355" s="20" t="str">
        <f t="shared" ca="1" si="13"/>
        <v xml:space="preserve"> </v>
      </c>
      <c r="J355" s="22" t="str">
        <f t="shared" ca="1" si="14"/>
        <v xml:space="preserve"> </v>
      </c>
      <c r="K355" s="22" t="str">
        <f t="shared" ca="1" si="15"/>
        <v xml:space="preserve"> </v>
      </c>
      <c r="L355" s="23">
        <f t="shared" ca="1" si="16"/>
        <v>0</v>
      </c>
      <c r="N355" s="17"/>
      <c r="O355" s="17">
        <f t="shared" ca="1" si="17"/>
        <v>0</v>
      </c>
      <c r="P355" s="17">
        <f t="shared" ca="1" si="18"/>
        <v>0</v>
      </c>
      <c r="Q355" s="17">
        <f t="shared" ca="1" si="19"/>
        <v>0</v>
      </c>
      <c r="R355" s="17">
        <f t="shared" ca="1" si="20"/>
        <v>0</v>
      </c>
      <c r="S355" s="17"/>
      <c r="T355" s="24">
        <f t="shared" ca="1" si="21"/>
        <v>0</v>
      </c>
      <c r="U355" s="17"/>
    </row>
    <row r="356" spans="1:21" ht="19.5" customHeight="1" x14ac:dyDescent="0.25">
      <c r="A356" s="7">
        <f>'PAINEL MÊS'!A358</f>
        <v>0</v>
      </c>
      <c r="B356" s="7">
        <f>'PAINEL MÊS'!B358</f>
        <v>0</v>
      </c>
      <c r="C356" s="20">
        <f>'PAINEL MÊS'!Q358</f>
        <v>0</v>
      </c>
      <c r="D356" s="21">
        <f>'PAINEL MÊS'!R358</f>
        <v>0</v>
      </c>
      <c r="E356" s="20">
        <f t="shared" ca="1" si="23"/>
        <v>0</v>
      </c>
      <c r="F356" s="52"/>
      <c r="G356" s="53">
        <f ca="1">VLOOKUP(B356,Base!$Q$40:$AD$600,14,0)/4.34</f>
        <v>0</v>
      </c>
      <c r="H356" s="54"/>
      <c r="I356" s="20" t="str">
        <f t="shared" ca="1" si="13"/>
        <v xml:space="preserve"> </v>
      </c>
      <c r="J356" s="22" t="str">
        <f t="shared" ca="1" si="14"/>
        <v xml:space="preserve"> </v>
      </c>
      <c r="K356" s="22" t="str">
        <f t="shared" ca="1" si="15"/>
        <v xml:space="preserve"> </v>
      </c>
      <c r="L356" s="23">
        <f t="shared" ca="1" si="16"/>
        <v>0</v>
      </c>
      <c r="N356" s="17"/>
      <c r="O356" s="17">
        <f t="shared" ca="1" si="17"/>
        <v>0</v>
      </c>
      <c r="P356" s="17">
        <f t="shared" ca="1" si="18"/>
        <v>0</v>
      </c>
      <c r="Q356" s="17">
        <f t="shared" ca="1" si="19"/>
        <v>0</v>
      </c>
      <c r="R356" s="17">
        <f t="shared" ca="1" si="20"/>
        <v>0</v>
      </c>
      <c r="S356" s="17"/>
      <c r="T356" s="24">
        <f t="shared" ca="1" si="21"/>
        <v>0</v>
      </c>
      <c r="U356" s="17"/>
    </row>
    <row r="357" spans="1:21" ht="19.5" customHeight="1" x14ac:dyDescent="0.25">
      <c r="A357" s="7">
        <f>'PAINEL MÊS'!A359</f>
        <v>0</v>
      </c>
      <c r="B357" s="7">
        <f>'PAINEL MÊS'!B359</f>
        <v>0</v>
      </c>
      <c r="C357" s="20">
        <f>'PAINEL MÊS'!Q359</f>
        <v>0</v>
      </c>
      <c r="D357" s="21">
        <f>'PAINEL MÊS'!R359</f>
        <v>0</v>
      </c>
      <c r="E357" s="20">
        <f t="shared" ca="1" si="23"/>
        <v>0</v>
      </c>
      <c r="F357" s="52"/>
      <c r="G357" s="53">
        <f ca="1">VLOOKUP(B357,Base!$Q$40:$AD$600,14,0)/4.34</f>
        <v>0</v>
      </c>
      <c r="H357" s="54"/>
      <c r="I357" s="20" t="str">
        <f t="shared" ca="1" si="13"/>
        <v xml:space="preserve"> </v>
      </c>
      <c r="J357" s="22" t="str">
        <f t="shared" ca="1" si="14"/>
        <v xml:space="preserve"> </v>
      </c>
      <c r="K357" s="22" t="str">
        <f t="shared" ca="1" si="15"/>
        <v xml:space="preserve"> </v>
      </c>
      <c r="L357" s="23">
        <f t="shared" ca="1" si="16"/>
        <v>0</v>
      </c>
      <c r="N357" s="17"/>
      <c r="O357" s="17">
        <f t="shared" ca="1" si="17"/>
        <v>0</v>
      </c>
      <c r="P357" s="17">
        <f t="shared" ca="1" si="18"/>
        <v>0</v>
      </c>
      <c r="Q357" s="17">
        <f t="shared" ca="1" si="19"/>
        <v>0</v>
      </c>
      <c r="R357" s="17">
        <f t="shared" ca="1" si="20"/>
        <v>0</v>
      </c>
      <c r="S357" s="17"/>
      <c r="T357" s="24">
        <f t="shared" ca="1" si="21"/>
        <v>0</v>
      </c>
      <c r="U357" s="17"/>
    </row>
    <row r="358" spans="1:21" ht="19.5" customHeight="1" x14ac:dyDescent="0.25">
      <c r="A358" s="7">
        <f>'PAINEL MÊS'!A360</f>
        <v>0</v>
      </c>
      <c r="B358" s="7">
        <f>'PAINEL MÊS'!B360</f>
        <v>0</v>
      </c>
      <c r="C358" s="20">
        <f>'PAINEL MÊS'!Q360</f>
        <v>0</v>
      </c>
      <c r="D358" s="21">
        <f>'PAINEL MÊS'!R360</f>
        <v>0</v>
      </c>
      <c r="E358" s="20">
        <f t="shared" ca="1" si="23"/>
        <v>0</v>
      </c>
      <c r="F358" s="52"/>
      <c r="G358" s="53">
        <f ca="1">VLOOKUP(B358,Base!$Q$40:$AD$600,14,0)/4.34</f>
        <v>0</v>
      </c>
      <c r="H358" s="54"/>
      <c r="I358" s="20" t="str">
        <f t="shared" ca="1" si="13"/>
        <v xml:space="preserve"> </v>
      </c>
      <c r="J358" s="22" t="str">
        <f t="shared" ca="1" si="14"/>
        <v xml:space="preserve"> </v>
      </c>
      <c r="K358" s="22" t="str">
        <f t="shared" ca="1" si="15"/>
        <v xml:space="preserve"> </v>
      </c>
      <c r="L358" s="23">
        <f t="shared" ca="1" si="16"/>
        <v>0</v>
      </c>
      <c r="N358" s="17"/>
      <c r="O358" s="17">
        <f t="shared" ca="1" si="17"/>
        <v>0</v>
      </c>
      <c r="P358" s="17">
        <f t="shared" ca="1" si="18"/>
        <v>0</v>
      </c>
      <c r="Q358" s="17">
        <f t="shared" ca="1" si="19"/>
        <v>0</v>
      </c>
      <c r="R358" s="17">
        <f t="shared" ca="1" si="20"/>
        <v>0</v>
      </c>
      <c r="S358" s="17"/>
      <c r="T358" s="24">
        <f t="shared" ca="1" si="21"/>
        <v>0</v>
      </c>
      <c r="U358" s="17"/>
    </row>
    <row r="359" spans="1:21" ht="19.5" customHeight="1" x14ac:dyDescent="0.25">
      <c r="A359" s="7">
        <f>'PAINEL MÊS'!A361</f>
        <v>0</v>
      </c>
      <c r="B359" s="7">
        <f>'PAINEL MÊS'!B361</f>
        <v>0</v>
      </c>
      <c r="C359" s="20">
        <f>'PAINEL MÊS'!Q361</f>
        <v>0</v>
      </c>
      <c r="D359" s="21">
        <f>'PAINEL MÊS'!R361</f>
        <v>0</v>
      </c>
      <c r="E359" s="20">
        <f t="shared" ca="1" si="23"/>
        <v>0</v>
      </c>
      <c r="F359" s="52"/>
      <c r="G359" s="53">
        <f ca="1">VLOOKUP(B359,Base!$Q$40:$AD$600,14,0)/4.34</f>
        <v>0</v>
      </c>
      <c r="H359" s="54"/>
      <c r="I359" s="20" t="str">
        <f t="shared" ca="1" si="13"/>
        <v xml:space="preserve"> </v>
      </c>
      <c r="J359" s="22" t="str">
        <f t="shared" ca="1" si="14"/>
        <v xml:space="preserve"> </v>
      </c>
      <c r="K359" s="22" t="str">
        <f t="shared" ca="1" si="15"/>
        <v xml:space="preserve"> </v>
      </c>
      <c r="L359" s="23">
        <f t="shared" ca="1" si="16"/>
        <v>0</v>
      </c>
      <c r="N359" s="17"/>
      <c r="O359" s="17">
        <f t="shared" ca="1" si="17"/>
        <v>0</v>
      </c>
      <c r="P359" s="17">
        <f t="shared" ca="1" si="18"/>
        <v>0</v>
      </c>
      <c r="Q359" s="17">
        <f t="shared" ca="1" si="19"/>
        <v>0</v>
      </c>
      <c r="R359" s="17">
        <f t="shared" ca="1" si="20"/>
        <v>0</v>
      </c>
      <c r="S359" s="17"/>
      <c r="T359" s="24">
        <f t="shared" ca="1" si="21"/>
        <v>0</v>
      </c>
      <c r="U359" s="17"/>
    </row>
    <row r="360" spans="1:21" ht="19.5" customHeight="1" x14ac:dyDescent="0.25">
      <c r="A360" s="7">
        <f>'PAINEL MÊS'!A362</f>
        <v>0</v>
      </c>
      <c r="B360" s="7">
        <f>'PAINEL MÊS'!B362</f>
        <v>0</v>
      </c>
      <c r="C360" s="20">
        <f>'PAINEL MÊS'!Q362</f>
        <v>0</v>
      </c>
      <c r="D360" s="21">
        <f>'PAINEL MÊS'!R362</f>
        <v>0</v>
      </c>
      <c r="E360" s="20">
        <f t="shared" ca="1" si="23"/>
        <v>0</v>
      </c>
      <c r="F360" s="52"/>
      <c r="G360" s="53">
        <f ca="1">VLOOKUP(B360,Base!$Q$40:$AD$600,14,0)/4.34</f>
        <v>0</v>
      </c>
      <c r="H360" s="54"/>
      <c r="I360" s="20" t="str">
        <f t="shared" ca="1" si="13"/>
        <v xml:space="preserve"> </v>
      </c>
      <c r="J360" s="22" t="str">
        <f t="shared" ca="1" si="14"/>
        <v xml:space="preserve"> </v>
      </c>
      <c r="K360" s="22" t="str">
        <f t="shared" ca="1" si="15"/>
        <v xml:space="preserve"> </v>
      </c>
      <c r="L360" s="23">
        <f t="shared" ca="1" si="16"/>
        <v>0</v>
      </c>
      <c r="N360" s="17"/>
      <c r="O360" s="17">
        <f t="shared" ca="1" si="17"/>
        <v>0</v>
      </c>
      <c r="P360" s="17">
        <f t="shared" ca="1" si="18"/>
        <v>0</v>
      </c>
      <c r="Q360" s="17">
        <f t="shared" ca="1" si="19"/>
        <v>0</v>
      </c>
      <c r="R360" s="17">
        <f t="shared" ca="1" si="20"/>
        <v>0</v>
      </c>
      <c r="S360" s="17"/>
      <c r="T360" s="24">
        <f t="shared" ca="1" si="21"/>
        <v>0</v>
      </c>
      <c r="U360" s="17"/>
    </row>
    <row r="361" spans="1:21" ht="19.5" customHeight="1" x14ac:dyDescent="0.25">
      <c r="A361" s="7">
        <f>'PAINEL MÊS'!A363</f>
        <v>0</v>
      </c>
      <c r="B361" s="7">
        <f>'PAINEL MÊS'!B363</f>
        <v>0</v>
      </c>
      <c r="C361" s="20">
        <f>'PAINEL MÊS'!Q363</f>
        <v>0</v>
      </c>
      <c r="D361" s="21">
        <f>'PAINEL MÊS'!R363</f>
        <v>0</v>
      </c>
      <c r="E361" s="20">
        <f t="shared" ca="1" si="23"/>
        <v>0</v>
      </c>
      <c r="F361" s="52"/>
      <c r="G361" s="53">
        <f ca="1">VLOOKUP(B361,Base!$Q$40:$AD$600,14,0)/4.34</f>
        <v>0</v>
      </c>
      <c r="H361" s="54"/>
      <c r="I361" s="20" t="str">
        <f t="shared" ca="1" si="13"/>
        <v xml:space="preserve"> </v>
      </c>
      <c r="J361" s="22" t="str">
        <f t="shared" ca="1" si="14"/>
        <v xml:space="preserve"> </v>
      </c>
      <c r="K361" s="22" t="str">
        <f t="shared" ca="1" si="15"/>
        <v xml:space="preserve"> </v>
      </c>
      <c r="L361" s="23">
        <f t="shared" ca="1" si="16"/>
        <v>0</v>
      </c>
      <c r="N361" s="17"/>
      <c r="O361" s="17">
        <f t="shared" ca="1" si="17"/>
        <v>0</v>
      </c>
      <c r="P361" s="17">
        <f t="shared" ca="1" si="18"/>
        <v>0</v>
      </c>
      <c r="Q361" s="17">
        <f t="shared" ca="1" si="19"/>
        <v>0</v>
      </c>
      <c r="R361" s="17">
        <f t="shared" ca="1" si="20"/>
        <v>0</v>
      </c>
      <c r="S361" s="17"/>
      <c r="T361" s="24">
        <f t="shared" ca="1" si="21"/>
        <v>0</v>
      </c>
      <c r="U361" s="17"/>
    </row>
    <row r="362" spans="1:21" ht="19.5" customHeight="1" x14ac:dyDescent="0.25">
      <c r="A362" s="7">
        <f>'PAINEL MÊS'!A364</f>
        <v>0</v>
      </c>
      <c r="B362" s="7">
        <f>'PAINEL MÊS'!B364</f>
        <v>0</v>
      </c>
      <c r="C362" s="20">
        <f>'PAINEL MÊS'!Q364</f>
        <v>0</v>
      </c>
      <c r="D362" s="21">
        <f>'PAINEL MÊS'!R364</f>
        <v>0</v>
      </c>
      <c r="E362" s="20">
        <f t="shared" ca="1" si="23"/>
        <v>0</v>
      </c>
      <c r="F362" s="52"/>
      <c r="G362" s="53">
        <f ca="1">VLOOKUP(B362,Base!$Q$40:$AD$600,14,0)/4.34</f>
        <v>0</v>
      </c>
      <c r="H362" s="54"/>
      <c r="I362" s="20" t="str">
        <f t="shared" ca="1" si="13"/>
        <v xml:space="preserve"> </v>
      </c>
      <c r="J362" s="22" t="str">
        <f t="shared" ca="1" si="14"/>
        <v xml:space="preserve"> </v>
      </c>
      <c r="K362" s="22" t="str">
        <f t="shared" ca="1" si="15"/>
        <v xml:space="preserve"> </v>
      </c>
      <c r="L362" s="23">
        <f t="shared" ca="1" si="16"/>
        <v>0</v>
      </c>
      <c r="N362" s="17"/>
      <c r="O362" s="17">
        <f t="shared" ca="1" si="17"/>
        <v>0</v>
      </c>
      <c r="P362" s="17">
        <f t="shared" ca="1" si="18"/>
        <v>0</v>
      </c>
      <c r="Q362" s="17">
        <f t="shared" ca="1" si="19"/>
        <v>0</v>
      </c>
      <c r="R362" s="17">
        <f t="shared" ca="1" si="20"/>
        <v>0</v>
      </c>
      <c r="S362" s="17"/>
      <c r="T362" s="24">
        <f t="shared" ca="1" si="21"/>
        <v>0</v>
      </c>
      <c r="U362" s="17"/>
    </row>
    <row r="363" spans="1:21" ht="19.5" customHeight="1" x14ac:dyDescent="0.25">
      <c r="A363" s="7">
        <f>'PAINEL MÊS'!A365</f>
        <v>0</v>
      </c>
      <c r="B363" s="7">
        <f>'PAINEL MÊS'!B365</f>
        <v>0</v>
      </c>
      <c r="C363" s="20">
        <f>'PAINEL MÊS'!Q365</f>
        <v>0</v>
      </c>
      <c r="D363" s="21">
        <f>'PAINEL MÊS'!R365</f>
        <v>0</v>
      </c>
      <c r="E363" s="20">
        <f t="shared" ca="1" si="23"/>
        <v>0</v>
      </c>
      <c r="F363" s="52"/>
      <c r="G363" s="53">
        <f ca="1">VLOOKUP(B363,Base!$Q$40:$AD$600,14,0)/4.34</f>
        <v>0</v>
      </c>
      <c r="H363" s="54"/>
      <c r="I363" s="20" t="str">
        <f t="shared" ca="1" si="13"/>
        <v xml:space="preserve"> </v>
      </c>
      <c r="J363" s="22" t="str">
        <f t="shared" ca="1" si="14"/>
        <v xml:space="preserve"> </v>
      </c>
      <c r="K363" s="22" t="str">
        <f t="shared" ca="1" si="15"/>
        <v xml:space="preserve"> </v>
      </c>
      <c r="L363" s="23">
        <f t="shared" ca="1" si="16"/>
        <v>0</v>
      </c>
      <c r="N363" s="17"/>
      <c r="O363" s="17">
        <f t="shared" ca="1" si="17"/>
        <v>0</v>
      </c>
      <c r="P363" s="17">
        <f t="shared" ca="1" si="18"/>
        <v>0</v>
      </c>
      <c r="Q363" s="17">
        <f t="shared" ca="1" si="19"/>
        <v>0</v>
      </c>
      <c r="R363" s="17">
        <f t="shared" ca="1" si="20"/>
        <v>0</v>
      </c>
      <c r="S363" s="17"/>
      <c r="T363" s="24">
        <f t="shared" ca="1" si="21"/>
        <v>0</v>
      </c>
      <c r="U363" s="17"/>
    </row>
    <row r="364" spans="1:21" ht="19.5" customHeight="1" x14ac:dyDescent="0.25">
      <c r="A364" s="7">
        <f>'PAINEL MÊS'!A366</f>
        <v>0</v>
      </c>
      <c r="B364" s="7">
        <f>'PAINEL MÊS'!B366</f>
        <v>0</v>
      </c>
      <c r="C364" s="20">
        <f>'PAINEL MÊS'!Q366</f>
        <v>0</v>
      </c>
      <c r="D364" s="21">
        <f>'PAINEL MÊS'!R366</f>
        <v>0</v>
      </c>
      <c r="E364" s="20">
        <f t="shared" ca="1" si="23"/>
        <v>0</v>
      </c>
      <c r="F364" s="52"/>
      <c r="G364" s="53">
        <f ca="1">VLOOKUP(B364,Base!$Q$40:$AD$600,14,0)/4.34</f>
        <v>0</v>
      </c>
      <c r="H364" s="54"/>
      <c r="I364" s="20" t="str">
        <f t="shared" ca="1" si="13"/>
        <v xml:space="preserve"> </v>
      </c>
      <c r="J364" s="22" t="str">
        <f t="shared" ca="1" si="14"/>
        <v xml:space="preserve"> </v>
      </c>
      <c r="K364" s="22" t="str">
        <f t="shared" ca="1" si="15"/>
        <v xml:space="preserve"> </v>
      </c>
      <c r="L364" s="23">
        <f t="shared" ca="1" si="16"/>
        <v>0</v>
      </c>
      <c r="N364" s="17"/>
      <c r="O364" s="17">
        <f t="shared" ca="1" si="17"/>
        <v>0</v>
      </c>
      <c r="P364" s="17">
        <f t="shared" ca="1" si="18"/>
        <v>0</v>
      </c>
      <c r="Q364" s="17">
        <f t="shared" ca="1" si="19"/>
        <v>0</v>
      </c>
      <c r="R364" s="17">
        <f t="shared" ca="1" si="20"/>
        <v>0</v>
      </c>
      <c r="S364" s="17"/>
      <c r="T364" s="24">
        <f t="shared" ca="1" si="21"/>
        <v>0</v>
      </c>
      <c r="U364" s="17"/>
    </row>
    <row r="365" spans="1:21" ht="19.5" customHeight="1" x14ac:dyDescent="0.25">
      <c r="A365" s="7">
        <f>'PAINEL MÊS'!A367</f>
        <v>0</v>
      </c>
      <c r="B365" s="7">
        <f>'PAINEL MÊS'!B367</f>
        <v>0</v>
      </c>
      <c r="C365" s="20">
        <f>'PAINEL MÊS'!Q367</f>
        <v>0</v>
      </c>
      <c r="D365" s="21">
        <f>'PAINEL MÊS'!R367</f>
        <v>0</v>
      </c>
      <c r="E365" s="20">
        <f t="shared" ca="1" si="23"/>
        <v>0</v>
      </c>
      <c r="F365" s="52"/>
      <c r="G365" s="53">
        <f ca="1">VLOOKUP(B365,Base!$Q$40:$AD$600,14,0)/4.34</f>
        <v>0</v>
      </c>
      <c r="H365" s="54"/>
      <c r="I365" s="20" t="str">
        <f t="shared" ca="1" si="13"/>
        <v xml:space="preserve"> </v>
      </c>
      <c r="J365" s="22" t="str">
        <f t="shared" ca="1" si="14"/>
        <v xml:space="preserve"> </v>
      </c>
      <c r="K365" s="22" t="str">
        <f t="shared" ca="1" si="15"/>
        <v xml:space="preserve"> </v>
      </c>
      <c r="L365" s="23">
        <f t="shared" ca="1" si="16"/>
        <v>0</v>
      </c>
      <c r="N365" s="17"/>
      <c r="O365" s="17">
        <f t="shared" ca="1" si="17"/>
        <v>0</v>
      </c>
      <c r="P365" s="17">
        <f t="shared" ca="1" si="18"/>
        <v>0</v>
      </c>
      <c r="Q365" s="17">
        <f t="shared" ca="1" si="19"/>
        <v>0</v>
      </c>
      <c r="R365" s="17">
        <f t="shared" ca="1" si="20"/>
        <v>0</v>
      </c>
      <c r="S365" s="17"/>
      <c r="T365" s="24">
        <f t="shared" ca="1" si="21"/>
        <v>0</v>
      </c>
      <c r="U365" s="17"/>
    </row>
    <row r="366" spans="1:21" ht="19.5" customHeight="1" x14ac:dyDescent="0.25">
      <c r="A366" s="7">
        <f>'PAINEL MÊS'!A368</f>
        <v>0</v>
      </c>
      <c r="B366" s="7">
        <f>'PAINEL MÊS'!B368</f>
        <v>0</v>
      </c>
      <c r="C366" s="20">
        <f>'PAINEL MÊS'!Q368</f>
        <v>0</v>
      </c>
      <c r="D366" s="21">
        <f>'PAINEL MÊS'!R368</f>
        <v>0</v>
      </c>
      <c r="E366" s="20">
        <f t="shared" ca="1" si="23"/>
        <v>0</v>
      </c>
      <c r="F366" s="52"/>
      <c r="G366" s="53">
        <f ca="1">VLOOKUP(B366,Base!$Q$40:$AD$600,14,0)/4.34</f>
        <v>0</v>
      </c>
      <c r="H366" s="54"/>
      <c r="I366" s="20" t="str">
        <f t="shared" ca="1" si="13"/>
        <v xml:space="preserve"> </v>
      </c>
      <c r="J366" s="22" t="str">
        <f t="shared" ca="1" si="14"/>
        <v xml:space="preserve"> </v>
      </c>
      <c r="K366" s="22" t="str">
        <f t="shared" ca="1" si="15"/>
        <v xml:space="preserve"> </v>
      </c>
      <c r="L366" s="23">
        <f t="shared" ca="1" si="16"/>
        <v>0</v>
      </c>
      <c r="N366" s="17"/>
      <c r="O366" s="17">
        <f t="shared" ca="1" si="17"/>
        <v>0</v>
      </c>
      <c r="P366" s="17">
        <f t="shared" ca="1" si="18"/>
        <v>0</v>
      </c>
      <c r="Q366" s="17">
        <f t="shared" ca="1" si="19"/>
        <v>0</v>
      </c>
      <c r="R366" s="17">
        <f t="shared" ca="1" si="20"/>
        <v>0</v>
      </c>
      <c r="S366" s="17"/>
      <c r="T366" s="24">
        <f t="shared" ca="1" si="21"/>
        <v>0</v>
      </c>
      <c r="U366" s="17"/>
    </row>
    <row r="367" spans="1:21" ht="19.5" customHeight="1" x14ac:dyDescent="0.25">
      <c r="A367" s="7">
        <f>'PAINEL MÊS'!A369</f>
        <v>0</v>
      </c>
      <c r="B367" s="7">
        <f>'PAINEL MÊS'!B369</f>
        <v>0</v>
      </c>
      <c r="C367" s="20">
        <f>'PAINEL MÊS'!Q369</f>
        <v>0</v>
      </c>
      <c r="D367" s="21">
        <f>'PAINEL MÊS'!R369</f>
        <v>0</v>
      </c>
      <c r="E367" s="20">
        <f t="shared" ca="1" si="23"/>
        <v>0</v>
      </c>
      <c r="F367" s="52"/>
      <c r="G367" s="53">
        <f ca="1">VLOOKUP(B367,Base!$Q$40:$AD$600,14,0)/4.34</f>
        <v>0</v>
      </c>
      <c r="H367" s="54"/>
      <c r="I367" s="20" t="str">
        <f t="shared" ca="1" si="13"/>
        <v xml:space="preserve"> </v>
      </c>
      <c r="J367" s="22" t="str">
        <f t="shared" ca="1" si="14"/>
        <v xml:space="preserve"> </v>
      </c>
      <c r="K367" s="22" t="str">
        <f t="shared" ca="1" si="15"/>
        <v xml:space="preserve"> </v>
      </c>
      <c r="L367" s="23">
        <f t="shared" ca="1" si="16"/>
        <v>0</v>
      </c>
      <c r="N367" s="17"/>
      <c r="O367" s="17">
        <f t="shared" ca="1" si="17"/>
        <v>0</v>
      </c>
      <c r="P367" s="17">
        <f t="shared" ca="1" si="18"/>
        <v>0</v>
      </c>
      <c r="Q367" s="17">
        <f t="shared" ca="1" si="19"/>
        <v>0</v>
      </c>
      <c r="R367" s="17">
        <f t="shared" ca="1" si="20"/>
        <v>0</v>
      </c>
      <c r="S367" s="17"/>
      <c r="T367" s="24">
        <f t="shared" ca="1" si="21"/>
        <v>0</v>
      </c>
      <c r="U367" s="17"/>
    </row>
    <row r="368" spans="1:21" ht="19.5" customHeight="1" x14ac:dyDescent="0.25">
      <c r="A368" s="7">
        <f>'PAINEL MÊS'!A370</f>
        <v>0</v>
      </c>
      <c r="B368" s="7">
        <f>'PAINEL MÊS'!B370</f>
        <v>0</v>
      </c>
      <c r="C368" s="20">
        <f>'PAINEL MÊS'!Q370</f>
        <v>0</v>
      </c>
      <c r="D368" s="21">
        <f>'PAINEL MÊS'!R370</f>
        <v>0</v>
      </c>
      <c r="E368" s="20">
        <f t="shared" ca="1" si="23"/>
        <v>0</v>
      </c>
      <c r="F368" s="52"/>
      <c r="G368" s="53">
        <f ca="1">VLOOKUP(B368,Base!$Q$40:$AD$600,14,0)/4.34</f>
        <v>0</v>
      </c>
      <c r="H368" s="54"/>
      <c r="I368" s="20" t="str">
        <f t="shared" ca="1" si="13"/>
        <v xml:space="preserve"> </v>
      </c>
      <c r="J368" s="22" t="str">
        <f t="shared" ca="1" si="14"/>
        <v xml:space="preserve"> </v>
      </c>
      <c r="K368" s="22" t="str">
        <f t="shared" ca="1" si="15"/>
        <v xml:space="preserve"> </v>
      </c>
      <c r="L368" s="23">
        <f t="shared" ca="1" si="16"/>
        <v>0</v>
      </c>
      <c r="N368" s="17"/>
      <c r="O368" s="17">
        <f t="shared" ca="1" si="17"/>
        <v>0</v>
      </c>
      <c r="P368" s="17">
        <f t="shared" ca="1" si="18"/>
        <v>0</v>
      </c>
      <c r="Q368" s="17">
        <f t="shared" ca="1" si="19"/>
        <v>0</v>
      </c>
      <c r="R368" s="17">
        <f t="shared" ca="1" si="20"/>
        <v>0</v>
      </c>
      <c r="S368" s="17"/>
      <c r="T368" s="24">
        <f t="shared" ca="1" si="21"/>
        <v>0</v>
      </c>
      <c r="U368" s="17"/>
    </row>
    <row r="369" spans="1:21" ht="19.5" customHeight="1" x14ac:dyDescent="0.25">
      <c r="A369" s="7">
        <f>'PAINEL MÊS'!A371</f>
        <v>0</v>
      </c>
      <c r="B369" s="7">
        <f>'PAINEL MÊS'!B371</f>
        <v>0</v>
      </c>
      <c r="C369" s="20">
        <f>'PAINEL MÊS'!Q371</f>
        <v>0</v>
      </c>
      <c r="D369" s="21">
        <f>'PAINEL MÊS'!R371</f>
        <v>0</v>
      </c>
      <c r="E369" s="20">
        <f t="shared" ca="1" si="23"/>
        <v>0</v>
      </c>
      <c r="F369" s="52"/>
      <c r="G369" s="53">
        <f ca="1">VLOOKUP(B369,Base!$Q$40:$AD$600,14,0)/4.34</f>
        <v>0</v>
      </c>
      <c r="H369" s="54"/>
      <c r="I369" s="20" t="str">
        <f t="shared" ca="1" si="13"/>
        <v xml:space="preserve"> </v>
      </c>
      <c r="J369" s="22" t="str">
        <f t="shared" ca="1" si="14"/>
        <v xml:space="preserve"> </v>
      </c>
      <c r="K369" s="22" t="str">
        <f t="shared" ca="1" si="15"/>
        <v xml:space="preserve"> </v>
      </c>
      <c r="L369" s="23">
        <f t="shared" ca="1" si="16"/>
        <v>0</v>
      </c>
      <c r="N369" s="17"/>
      <c r="O369" s="17">
        <f t="shared" ca="1" si="17"/>
        <v>0</v>
      </c>
      <c r="P369" s="17">
        <f t="shared" ca="1" si="18"/>
        <v>0</v>
      </c>
      <c r="Q369" s="17">
        <f t="shared" ca="1" si="19"/>
        <v>0</v>
      </c>
      <c r="R369" s="17">
        <f t="shared" ca="1" si="20"/>
        <v>0</v>
      </c>
      <c r="S369" s="17"/>
      <c r="T369" s="24">
        <f t="shared" ca="1" si="21"/>
        <v>0</v>
      </c>
      <c r="U369" s="17"/>
    </row>
    <row r="370" spans="1:21" ht="19.5" customHeight="1" x14ac:dyDescent="0.25">
      <c r="A370" s="7">
        <f>'PAINEL MÊS'!A372</f>
        <v>0</v>
      </c>
      <c r="B370" s="7">
        <f>'PAINEL MÊS'!B372</f>
        <v>0</v>
      </c>
      <c r="C370" s="20">
        <f>'PAINEL MÊS'!Q372</f>
        <v>0</v>
      </c>
      <c r="D370" s="21">
        <f>'PAINEL MÊS'!R372</f>
        <v>0</v>
      </c>
      <c r="E370" s="20">
        <f t="shared" ca="1" si="23"/>
        <v>0</v>
      </c>
      <c r="F370" s="52"/>
      <c r="G370" s="53">
        <f ca="1">VLOOKUP(B370,Base!$Q$40:$AD$600,14,0)/4.34</f>
        <v>0</v>
      </c>
      <c r="H370" s="54"/>
      <c r="I370" s="20" t="str">
        <f t="shared" ca="1" si="13"/>
        <v xml:space="preserve"> </v>
      </c>
      <c r="J370" s="22" t="str">
        <f t="shared" ca="1" si="14"/>
        <v xml:space="preserve"> </v>
      </c>
      <c r="K370" s="22" t="str">
        <f t="shared" ca="1" si="15"/>
        <v xml:space="preserve"> </v>
      </c>
      <c r="L370" s="23">
        <f t="shared" ca="1" si="16"/>
        <v>0</v>
      </c>
      <c r="N370" s="17"/>
      <c r="O370" s="17">
        <f t="shared" ca="1" si="17"/>
        <v>0</v>
      </c>
      <c r="P370" s="17">
        <f t="shared" ca="1" si="18"/>
        <v>0</v>
      </c>
      <c r="Q370" s="17">
        <f t="shared" ca="1" si="19"/>
        <v>0</v>
      </c>
      <c r="R370" s="17">
        <f t="shared" ca="1" si="20"/>
        <v>0</v>
      </c>
      <c r="S370" s="17"/>
      <c r="T370" s="24">
        <f t="shared" ca="1" si="21"/>
        <v>0</v>
      </c>
      <c r="U370" s="17"/>
    </row>
    <row r="371" spans="1:21" ht="19.5" customHeight="1" x14ac:dyDescent="0.25">
      <c r="A371" s="7">
        <f>'PAINEL MÊS'!A373</f>
        <v>0</v>
      </c>
      <c r="B371" s="7">
        <f>'PAINEL MÊS'!B373</f>
        <v>0</v>
      </c>
      <c r="C371" s="20">
        <f>'PAINEL MÊS'!Q373</f>
        <v>0</v>
      </c>
      <c r="D371" s="21">
        <f>'PAINEL MÊS'!R373</f>
        <v>0</v>
      </c>
      <c r="E371" s="20">
        <f t="shared" ca="1" si="23"/>
        <v>0</v>
      </c>
      <c r="F371" s="52"/>
      <c r="G371" s="53">
        <f ca="1">VLOOKUP(B371,Base!$Q$40:$AD$600,14,0)/4.34</f>
        <v>0</v>
      </c>
      <c r="H371" s="54"/>
      <c r="I371" s="20" t="str">
        <f t="shared" ca="1" si="13"/>
        <v xml:space="preserve"> </v>
      </c>
      <c r="J371" s="22" t="str">
        <f t="shared" ca="1" si="14"/>
        <v xml:space="preserve"> </v>
      </c>
      <c r="K371" s="22" t="str">
        <f t="shared" ca="1" si="15"/>
        <v xml:space="preserve"> </v>
      </c>
      <c r="L371" s="23">
        <f t="shared" ca="1" si="16"/>
        <v>0</v>
      </c>
      <c r="N371" s="17"/>
      <c r="O371" s="17">
        <f t="shared" ca="1" si="17"/>
        <v>0</v>
      </c>
      <c r="P371" s="17">
        <f t="shared" ca="1" si="18"/>
        <v>0</v>
      </c>
      <c r="Q371" s="17">
        <f t="shared" ca="1" si="19"/>
        <v>0</v>
      </c>
      <c r="R371" s="17">
        <f t="shared" ca="1" si="20"/>
        <v>0</v>
      </c>
      <c r="S371" s="17"/>
      <c r="T371" s="24">
        <f t="shared" ca="1" si="21"/>
        <v>0</v>
      </c>
      <c r="U371" s="17"/>
    </row>
    <row r="372" spans="1:21" ht="19.5" customHeight="1" x14ac:dyDescent="0.25">
      <c r="A372" s="7">
        <f>'PAINEL MÊS'!A374</f>
        <v>0</v>
      </c>
      <c r="B372" s="7">
        <f>'PAINEL MÊS'!B374</f>
        <v>0</v>
      </c>
      <c r="C372" s="20">
        <f>'PAINEL MÊS'!Q374</f>
        <v>0</v>
      </c>
      <c r="D372" s="21">
        <f>'PAINEL MÊS'!R374</f>
        <v>0</v>
      </c>
      <c r="E372" s="20">
        <f t="shared" ca="1" si="23"/>
        <v>0</v>
      </c>
      <c r="F372" s="52"/>
      <c r="G372" s="53">
        <f ca="1">VLOOKUP(B372,Base!$Q$40:$AD$600,14,0)/4.34</f>
        <v>0</v>
      </c>
      <c r="H372" s="54"/>
      <c r="I372" s="20" t="str">
        <f t="shared" ca="1" si="13"/>
        <v xml:space="preserve"> </v>
      </c>
      <c r="J372" s="22" t="str">
        <f t="shared" ca="1" si="14"/>
        <v xml:space="preserve"> </v>
      </c>
      <c r="K372" s="22" t="str">
        <f t="shared" ca="1" si="15"/>
        <v xml:space="preserve"> </v>
      </c>
      <c r="L372" s="23">
        <f t="shared" ca="1" si="16"/>
        <v>0</v>
      </c>
      <c r="N372" s="17"/>
      <c r="O372" s="17">
        <f t="shared" ca="1" si="17"/>
        <v>0</v>
      </c>
      <c r="P372" s="17">
        <f t="shared" ca="1" si="18"/>
        <v>0</v>
      </c>
      <c r="Q372" s="17">
        <f t="shared" ca="1" si="19"/>
        <v>0</v>
      </c>
      <c r="R372" s="17">
        <f t="shared" ca="1" si="20"/>
        <v>0</v>
      </c>
      <c r="S372" s="17"/>
      <c r="T372" s="24">
        <f t="shared" ca="1" si="21"/>
        <v>0</v>
      </c>
      <c r="U372" s="17"/>
    </row>
    <row r="373" spans="1:21" ht="19.5" customHeight="1" x14ac:dyDescent="0.25">
      <c r="A373" s="7">
        <f>'PAINEL MÊS'!A375</f>
        <v>0</v>
      </c>
      <c r="B373" s="7">
        <f>'PAINEL MÊS'!B375</f>
        <v>0</v>
      </c>
      <c r="C373" s="20">
        <f>'PAINEL MÊS'!Q375</f>
        <v>0</v>
      </c>
      <c r="D373" s="21">
        <f>'PAINEL MÊS'!R375</f>
        <v>0</v>
      </c>
      <c r="E373" s="20">
        <f t="shared" ca="1" si="23"/>
        <v>0</v>
      </c>
      <c r="F373" s="52"/>
      <c r="G373" s="53">
        <f ca="1">VLOOKUP(B373,Base!$Q$40:$AD$600,14,0)/4.34</f>
        <v>0</v>
      </c>
      <c r="H373" s="54"/>
      <c r="I373" s="20" t="str">
        <f t="shared" ca="1" si="13"/>
        <v xml:space="preserve"> </v>
      </c>
      <c r="J373" s="22" t="str">
        <f t="shared" ca="1" si="14"/>
        <v xml:space="preserve"> </v>
      </c>
      <c r="K373" s="22" t="str">
        <f t="shared" ca="1" si="15"/>
        <v xml:space="preserve"> </v>
      </c>
      <c r="L373" s="23">
        <f t="shared" ca="1" si="16"/>
        <v>0</v>
      </c>
      <c r="N373" s="17"/>
      <c r="O373" s="17">
        <f t="shared" ca="1" si="17"/>
        <v>0</v>
      </c>
      <c r="P373" s="17">
        <f t="shared" ca="1" si="18"/>
        <v>0</v>
      </c>
      <c r="Q373" s="17">
        <f t="shared" ca="1" si="19"/>
        <v>0</v>
      </c>
      <c r="R373" s="17">
        <f t="shared" ca="1" si="20"/>
        <v>0</v>
      </c>
      <c r="S373" s="17"/>
      <c r="T373" s="24">
        <f t="shared" ca="1" si="21"/>
        <v>0</v>
      </c>
      <c r="U373" s="17"/>
    </row>
    <row r="374" spans="1:21" ht="19.5" customHeight="1" x14ac:dyDescent="0.25">
      <c r="A374" s="7">
        <f>'PAINEL MÊS'!A376</f>
        <v>0</v>
      </c>
      <c r="B374" s="7">
        <f>'PAINEL MÊS'!B376</f>
        <v>0</v>
      </c>
      <c r="C374" s="20">
        <f>'PAINEL MÊS'!Q376</f>
        <v>0</v>
      </c>
      <c r="D374" s="21">
        <f>'PAINEL MÊS'!R376</f>
        <v>0</v>
      </c>
      <c r="E374" s="20">
        <f t="shared" ca="1" si="23"/>
        <v>0</v>
      </c>
      <c r="F374" s="52"/>
      <c r="G374" s="53">
        <f ca="1">VLOOKUP(B374,Base!$Q$40:$AD$600,14,0)/4.34</f>
        <v>0</v>
      </c>
      <c r="H374" s="54"/>
      <c r="I374" s="20" t="str">
        <f t="shared" ca="1" si="13"/>
        <v xml:space="preserve"> </v>
      </c>
      <c r="J374" s="22" t="str">
        <f t="shared" ca="1" si="14"/>
        <v xml:space="preserve"> </v>
      </c>
      <c r="K374" s="22" t="str">
        <f t="shared" ca="1" si="15"/>
        <v xml:space="preserve"> </v>
      </c>
      <c r="L374" s="23">
        <f t="shared" ca="1" si="16"/>
        <v>0</v>
      </c>
      <c r="N374" s="17"/>
      <c r="O374" s="17">
        <f t="shared" ca="1" si="17"/>
        <v>0</v>
      </c>
      <c r="P374" s="17">
        <f t="shared" ca="1" si="18"/>
        <v>0</v>
      </c>
      <c r="Q374" s="17">
        <f t="shared" ca="1" si="19"/>
        <v>0</v>
      </c>
      <c r="R374" s="17">
        <f t="shared" ca="1" si="20"/>
        <v>0</v>
      </c>
      <c r="S374" s="17"/>
      <c r="T374" s="24">
        <f t="shared" ca="1" si="21"/>
        <v>0</v>
      </c>
      <c r="U374" s="17"/>
    </row>
    <row r="375" spans="1:21" ht="19.5" customHeight="1" x14ac:dyDescent="0.25">
      <c r="A375" s="7">
        <f>'PAINEL MÊS'!A377</f>
        <v>0</v>
      </c>
      <c r="B375" s="7">
        <f>'PAINEL MÊS'!B377</f>
        <v>0</v>
      </c>
      <c r="C375" s="20">
        <f>'PAINEL MÊS'!Q377</f>
        <v>0</v>
      </c>
      <c r="D375" s="21">
        <f>'PAINEL MÊS'!R377</f>
        <v>0</v>
      </c>
      <c r="E375" s="20">
        <f t="shared" ca="1" si="23"/>
        <v>0</v>
      </c>
      <c r="F375" s="52"/>
      <c r="G375" s="53">
        <f ca="1">VLOOKUP(B375,Base!$Q$40:$AD$600,14,0)/4.34</f>
        <v>0</v>
      </c>
      <c r="H375" s="54"/>
      <c r="I375" s="20" t="str">
        <f t="shared" ca="1" si="13"/>
        <v xml:space="preserve"> </v>
      </c>
      <c r="J375" s="22" t="str">
        <f t="shared" ca="1" si="14"/>
        <v xml:space="preserve"> </v>
      </c>
      <c r="K375" s="22" t="str">
        <f t="shared" ca="1" si="15"/>
        <v xml:space="preserve"> </v>
      </c>
      <c r="L375" s="23">
        <f t="shared" ca="1" si="16"/>
        <v>0</v>
      </c>
      <c r="N375" s="17"/>
      <c r="O375" s="17">
        <f t="shared" ca="1" si="17"/>
        <v>0</v>
      </c>
      <c r="P375" s="17">
        <f t="shared" ca="1" si="18"/>
        <v>0</v>
      </c>
      <c r="Q375" s="17">
        <f t="shared" ca="1" si="19"/>
        <v>0</v>
      </c>
      <c r="R375" s="17">
        <f t="shared" ca="1" si="20"/>
        <v>0</v>
      </c>
      <c r="S375" s="17"/>
      <c r="T375" s="24">
        <f t="shared" ca="1" si="21"/>
        <v>0</v>
      </c>
      <c r="U375" s="17"/>
    </row>
    <row r="376" spans="1:21" ht="19.5" customHeight="1" x14ac:dyDescent="0.25">
      <c r="A376" s="7">
        <f>'PAINEL MÊS'!A378</f>
        <v>0</v>
      </c>
      <c r="B376" s="7">
        <f>'PAINEL MÊS'!B378</f>
        <v>0</v>
      </c>
      <c r="C376" s="20">
        <f>'PAINEL MÊS'!Q378</f>
        <v>0</v>
      </c>
      <c r="D376" s="21">
        <f>'PAINEL MÊS'!R378</f>
        <v>0</v>
      </c>
      <c r="E376" s="20">
        <f t="shared" ca="1" si="23"/>
        <v>0</v>
      </c>
      <c r="F376" s="52"/>
      <c r="G376" s="53">
        <f ca="1">VLOOKUP(B376,Base!$Q$40:$AD$600,14,0)/4.34</f>
        <v>0</v>
      </c>
      <c r="H376" s="54"/>
      <c r="I376" s="20" t="str">
        <f t="shared" ca="1" si="13"/>
        <v xml:space="preserve"> </v>
      </c>
      <c r="J376" s="22" t="str">
        <f t="shared" ca="1" si="14"/>
        <v xml:space="preserve"> </v>
      </c>
      <c r="K376" s="22" t="str">
        <f t="shared" ca="1" si="15"/>
        <v xml:space="preserve"> </v>
      </c>
      <c r="L376" s="23">
        <f t="shared" ca="1" si="16"/>
        <v>0</v>
      </c>
      <c r="N376" s="17"/>
      <c r="O376" s="17">
        <f t="shared" ca="1" si="17"/>
        <v>0</v>
      </c>
      <c r="P376" s="17">
        <f t="shared" ca="1" si="18"/>
        <v>0</v>
      </c>
      <c r="Q376" s="17">
        <f t="shared" ca="1" si="19"/>
        <v>0</v>
      </c>
      <c r="R376" s="17">
        <f t="shared" ca="1" si="20"/>
        <v>0</v>
      </c>
      <c r="S376" s="17"/>
      <c r="T376" s="24">
        <f t="shared" ca="1" si="21"/>
        <v>0</v>
      </c>
      <c r="U376" s="17"/>
    </row>
    <row r="377" spans="1:21" ht="19.5" customHeight="1" x14ac:dyDescent="0.25">
      <c r="A377" s="7">
        <f>'PAINEL MÊS'!A379</f>
        <v>0</v>
      </c>
      <c r="B377" s="7">
        <f>'PAINEL MÊS'!B379</f>
        <v>0</v>
      </c>
      <c r="C377" s="20">
        <f>'PAINEL MÊS'!Q379</f>
        <v>0</v>
      </c>
      <c r="D377" s="21">
        <f>'PAINEL MÊS'!R379</f>
        <v>0</v>
      </c>
      <c r="E377" s="20">
        <f t="shared" ca="1" si="23"/>
        <v>0</v>
      </c>
      <c r="F377" s="52"/>
      <c r="G377" s="53">
        <f ca="1">VLOOKUP(B377,Base!$Q$40:$AD$600,14,0)/4.34</f>
        <v>0</v>
      </c>
      <c r="H377" s="54"/>
      <c r="I377" s="20" t="str">
        <f t="shared" ca="1" si="13"/>
        <v xml:space="preserve"> </v>
      </c>
      <c r="J377" s="22" t="str">
        <f t="shared" ca="1" si="14"/>
        <v xml:space="preserve"> </v>
      </c>
      <c r="K377" s="22" t="str">
        <f t="shared" ca="1" si="15"/>
        <v xml:space="preserve"> </v>
      </c>
      <c r="L377" s="23">
        <f t="shared" ca="1" si="16"/>
        <v>0</v>
      </c>
      <c r="N377" s="17"/>
      <c r="O377" s="17">
        <f t="shared" ca="1" si="17"/>
        <v>0</v>
      </c>
      <c r="P377" s="17">
        <f t="shared" ca="1" si="18"/>
        <v>0</v>
      </c>
      <c r="Q377" s="17">
        <f t="shared" ca="1" si="19"/>
        <v>0</v>
      </c>
      <c r="R377" s="17">
        <f t="shared" ca="1" si="20"/>
        <v>0</v>
      </c>
      <c r="S377" s="17"/>
      <c r="T377" s="24">
        <f t="shared" ca="1" si="21"/>
        <v>0</v>
      </c>
      <c r="U377" s="17"/>
    </row>
    <row r="378" spans="1:21" ht="19.5" customHeight="1" x14ac:dyDescent="0.25">
      <c r="A378" s="7">
        <f>'PAINEL MÊS'!A380</f>
        <v>0</v>
      </c>
      <c r="B378" s="7">
        <f>'PAINEL MÊS'!B380</f>
        <v>0</v>
      </c>
      <c r="C378" s="20">
        <f>'PAINEL MÊS'!Q380</f>
        <v>0</v>
      </c>
      <c r="D378" s="21">
        <f>'PAINEL MÊS'!R380</f>
        <v>0</v>
      </c>
      <c r="E378" s="20">
        <f t="shared" ca="1" si="23"/>
        <v>0</v>
      </c>
      <c r="F378" s="52"/>
      <c r="G378" s="53">
        <f ca="1">VLOOKUP(B378,Base!$Q$40:$AD$600,14,0)/4.34</f>
        <v>0</v>
      </c>
      <c r="H378" s="54"/>
      <c r="I378" s="20" t="str">
        <f t="shared" ca="1" si="13"/>
        <v xml:space="preserve"> </v>
      </c>
      <c r="J378" s="22" t="str">
        <f t="shared" ca="1" si="14"/>
        <v xml:space="preserve"> </v>
      </c>
      <c r="K378" s="22" t="str">
        <f t="shared" ca="1" si="15"/>
        <v xml:space="preserve"> </v>
      </c>
      <c r="L378" s="23">
        <f t="shared" ca="1" si="16"/>
        <v>0</v>
      </c>
      <c r="N378" s="17"/>
      <c r="O378" s="17">
        <f t="shared" ca="1" si="17"/>
        <v>0</v>
      </c>
      <c r="P378" s="17">
        <f t="shared" ca="1" si="18"/>
        <v>0</v>
      </c>
      <c r="Q378" s="17">
        <f t="shared" ca="1" si="19"/>
        <v>0</v>
      </c>
      <c r="R378" s="17">
        <f t="shared" ca="1" si="20"/>
        <v>0</v>
      </c>
      <c r="S378" s="17"/>
      <c r="T378" s="24">
        <f t="shared" ca="1" si="21"/>
        <v>0</v>
      </c>
      <c r="U378" s="17"/>
    </row>
    <row r="379" spans="1:21" ht="19.5" customHeight="1" x14ac:dyDescent="0.25">
      <c r="A379" s="7">
        <f>'PAINEL MÊS'!A381</f>
        <v>0</v>
      </c>
      <c r="B379" s="7">
        <f>'PAINEL MÊS'!B381</f>
        <v>0</v>
      </c>
      <c r="C379" s="20">
        <f>'PAINEL MÊS'!Q381</f>
        <v>0</v>
      </c>
      <c r="D379" s="21">
        <f>'PAINEL MÊS'!R381</f>
        <v>0</v>
      </c>
      <c r="E379" s="20">
        <f t="shared" ca="1" si="23"/>
        <v>0</v>
      </c>
      <c r="F379" s="52"/>
      <c r="G379" s="53">
        <f ca="1">VLOOKUP(B379,Base!$Q$40:$AD$600,14,0)/4.34</f>
        <v>0</v>
      </c>
      <c r="H379" s="54"/>
      <c r="I379" s="20" t="str">
        <f t="shared" ca="1" si="13"/>
        <v xml:space="preserve"> </v>
      </c>
      <c r="J379" s="22" t="str">
        <f t="shared" ca="1" si="14"/>
        <v xml:space="preserve"> </v>
      </c>
      <c r="K379" s="22" t="str">
        <f t="shared" ca="1" si="15"/>
        <v xml:space="preserve"> </v>
      </c>
      <c r="L379" s="23">
        <f t="shared" ca="1" si="16"/>
        <v>0</v>
      </c>
      <c r="N379" s="17"/>
      <c r="O379" s="17">
        <f t="shared" ca="1" si="17"/>
        <v>0</v>
      </c>
      <c r="P379" s="17">
        <f t="shared" ca="1" si="18"/>
        <v>0</v>
      </c>
      <c r="Q379" s="17">
        <f t="shared" ca="1" si="19"/>
        <v>0</v>
      </c>
      <c r="R379" s="17">
        <f t="shared" ca="1" si="20"/>
        <v>0</v>
      </c>
      <c r="S379" s="17"/>
      <c r="T379" s="24">
        <f t="shared" ca="1" si="21"/>
        <v>0</v>
      </c>
      <c r="U379" s="17"/>
    </row>
    <row r="380" spans="1:21" ht="19.5" customHeight="1" x14ac:dyDescent="0.25">
      <c r="A380" s="7">
        <f>'PAINEL MÊS'!A382</f>
        <v>0</v>
      </c>
      <c r="B380" s="7">
        <f>'PAINEL MÊS'!B382</f>
        <v>0</v>
      </c>
      <c r="C380" s="20">
        <f>'PAINEL MÊS'!Q382</f>
        <v>0</v>
      </c>
      <c r="D380" s="21">
        <f>'PAINEL MÊS'!R382</f>
        <v>0</v>
      </c>
      <c r="E380" s="20">
        <f t="shared" ca="1" si="23"/>
        <v>0</v>
      </c>
      <c r="F380" s="52"/>
      <c r="G380" s="53">
        <f ca="1">VLOOKUP(B380,Base!$Q$40:$AD$600,14,0)/4.34</f>
        <v>0</v>
      </c>
      <c r="H380" s="54"/>
      <c r="I380" s="20" t="str">
        <f t="shared" ca="1" si="13"/>
        <v xml:space="preserve"> </v>
      </c>
      <c r="J380" s="22" t="str">
        <f t="shared" ca="1" si="14"/>
        <v xml:space="preserve"> </v>
      </c>
      <c r="K380" s="22" t="str">
        <f t="shared" ca="1" si="15"/>
        <v xml:space="preserve"> </v>
      </c>
      <c r="L380" s="23">
        <f t="shared" ca="1" si="16"/>
        <v>0</v>
      </c>
      <c r="N380" s="17"/>
      <c r="O380" s="17">
        <f t="shared" ca="1" si="17"/>
        <v>0</v>
      </c>
      <c r="P380" s="17">
        <f t="shared" ca="1" si="18"/>
        <v>0</v>
      </c>
      <c r="Q380" s="17">
        <f t="shared" ca="1" si="19"/>
        <v>0</v>
      </c>
      <c r="R380" s="17">
        <f t="shared" ca="1" si="20"/>
        <v>0</v>
      </c>
      <c r="S380" s="17"/>
      <c r="T380" s="24">
        <f t="shared" ca="1" si="21"/>
        <v>0</v>
      </c>
      <c r="U380" s="17"/>
    </row>
    <row r="381" spans="1:21" ht="19.5" customHeight="1" x14ac:dyDescent="0.25">
      <c r="A381" s="7">
        <f>'PAINEL MÊS'!A383</f>
        <v>0</v>
      </c>
      <c r="B381" s="7">
        <f>'PAINEL MÊS'!B383</f>
        <v>0</v>
      </c>
      <c r="C381" s="20">
        <f>'PAINEL MÊS'!Q383</f>
        <v>0</v>
      </c>
      <c r="D381" s="21">
        <f>'PAINEL MÊS'!R383</f>
        <v>0</v>
      </c>
      <c r="E381" s="20">
        <f t="shared" ca="1" si="23"/>
        <v>0</v>
      </c>
      <c r="F381" s="52"/>
      <c r="G381" s="53">
        <f ca="1">VLOOKUP(B381,Base!$Q$40:$AD$600,14,0)/4.34</f>
        <v>0</v>
      </c>
      <c r="H381" s="54"/>
      <c r="I381" s="20" t="str">
        <f t="shared" ca="1" si="13"/>
        <v xml:space="preserve"> </v>
      </c>
      <c r="J381" s="22" t="str">
        <f t="shared" ca="1" si="14"/>
        <v xml:space="preserve"> </v>
      </c>
      <c r="K381" s="22" t="str">
        <f t="shared" ca="1" si="15"/>
        <v xml:space="preserve"> </v>
      </c>
      <c r="L381" s="23">
        <f t="shared" ca="1" si="16"/>
        <v>0</v>
      </c>
      <c r="N381" s="17"/>
      <c r="O381" s="17">
        <f t="shared" ca="1" si="17"/>
        <v>0</v>
      </c>
      <c r="P381" s="17">
        <f t="shared" ca="1" si="18"/>
        <v>0</v>
      </c>
      <c r="Q381" s="17">
        <f t="shared" ca="1" si="19"/>
        <v>0</v>
      </c>
      <c r="R381" s="17">
        <f t="shared" ca="1" si="20"/>
        <v>0</v>
      </c>
      <c r="S381" s="17"/>
      <c r="T381" s="24">
        <f t="shared" ca="1" si="21"/>
        <v>0</v>
      </c>
      <c r="U381" s="17"/>
    </row>
    <row r="382" spans="1:21" ht="19.5" customHeight="1" x14ac:dyDescent="0.25">
      <c r="A382" s="7">
        <f>'PAINEL MÊS'!A384</f>
        <v>0</v>
      </c>
      <c r="B382" s="7">
        <f>'PAINEL MÊS'!B384</f>
        <v>0</v>
      </c>
      <c r="C382" s="20">
        <f>'PAINEL MÊS'!Q384</f>
        <v>0</v>
      </c>
      <c r="D382" s="21">
        <f>'PAINEL MÊS'!R384</f>
        <v>0</v>
      </c>
      <c r="E382" s="20">
        <f t="shared" ca="1" si="23"/>
        <v>0</v>
      </c>
      <c r="F382" s="52"/>
      <c r="G382" s="53">
        <f ca="1">VLOOKUP(B382,Base!$Q$40:$AD$600,14,0)/4.34</f>
        <v>0</v>
      </c>
      <c r="H382" s="54"/>
      <c r="I382" s="20" t="str">
        <f t="shared" ca="1" si="13"/>
        <v xml:space="preserve"> </v>
      </c>
      <c r="J382" s="22" t="str">
        <f t="shared" ca="1" si="14"/>
        <v xml:space="preserve"> </v>
      </c>
      <c r="K382" s="22" t="str">
        <f t="shared" ca="1" si="15"/>
        <v xml:space="preserve"> </v>
      </c>
      <c r="L382" s="23">
        <f t="shared" ca="1" si="16"/>
        <v>0</v>
      </c>
      <c r="N382" s="17"/>
      <c r="O382" s="17">
        <f t="shared" ca="1" si="17"/>
        <v>0</v>
      </c>
      <c r="P382" s="17">
        <f t="shared" ca="1" si="18"/>
        <v>0</v>
      </c>
      <c r="Q382" s="17">
        <f t="shared" ca="1" si="19"/>
        <v>0</v>
      </c>
      <c r="R382" s="17">
        <f t="shared" ca="1" si="20"/>
        <v>0</v>
      </c>
      <c r="S382" s="17"/>
      <c r="T382" s="24">
        <f t="shared" ca="1" si="21"/>
        <v>0</v>
      </c>
      <c r="U382" s="17"/>
    </row>
    <row r="383" spans="1:21" ht="19.5" customHeight="1" x14ac:dyDescent="0.25">
      <c r="A383" s="7">
        <f>'PAINEL MÊS'!A385</f>
        <v>0</v>
      </c>
      <c r="B383" s="7">
        <f>'PAINEL MÊS'!B385</f>
        <v>0</v>
      </c>
      <c r="C383" s="20">
        <f>'PAINEL MÊS'!Q385</f>
        <v>0</v>
      </c>
      <c r="D383" s="21">
        <f>'PAINEL MÊS'!R385</f>
        <v>0</v>
      </c>
      <c r="E383" s="20">
        <f t="shared" ca="1" si="23"/>
        <v>0</v>
      </c>
      <c r="F383" s="52"/>
      <c r="G383" s="53">
        <f ca="1">VLOOKUP(B383,Base!$Q$40:$AD$600,14,0)/4.34</f>
        <v>0</v>
      </c>
      <c r="H383" s="54"/>
      <c r="I383" s="20" t="str">
        <f t="shared" ca="1" si="13"/>
        <v xml:space="preserve"> </v>
      </c>
      <c r="J383" s="22" t="str">
        <f t="shared" ca="1" si="14"/>
        <v xml:space="preserve"> </v>
      </c>
      <c r="K383" s="22" t="str">
        <f t="shared" ca="1" si="15"/>
        <v xml:space="preserve"> </v>
      </c>
      <c r="L383" s="23">
        <f t="shared" ca="1" si="16"/>
        <v>0</v>
      </c>
      <c r="N383" s="17"/>
      <c r="O383" s="17">
        <f t="shared" ca="1" si="17"/>
        <v>0</v>
      </c>
      <c r="P383" s="17">
        <f t="shared" ca="1" si="18"/>
        <v>0</v>
      </c>
      <c r="Q383" s="17">
        <f t="shared" ca="1" si="19"/>
        <v>0</v>
      </c>
      <c r="R383" s="17">
        <f t="shared" ca="1" si="20"/>
        <v>0</v>
      </c>
      <c r="S383" s="17"/>
      <c r="T383" s="24">
        <f t="shared" ca="1" si="21"/>
        <v>0</v>
      </c>
      <c r="U383" s="17"/>
    </row>
    <row r="384" spans="1:21" ht="19.5" customHeight="1" x14ac:dyDescent="0.25">
      <c r="A384" s="7">
        <f>'PAINEL MÊS'!A386</f>
        <v>0</v>
      </c>
      <c r="B384" s="7">
        <f>'PAINEL MÊS'!B386</f>
        <v>0</v>
      </c>
      <c r="C384" s="20">
        <f>'PAINEL MÊS'!Q386</f>
        <v>0</v>
      </c>
      <c r="D384" s="21">
        <f>'PAINEL MÊS'!R386</f>
        <v>0</v>
      </c>
      <c r="E384" s="20">
        <f t="shared" ca="1" si="23"/>
        <v>0</v>
      </c>
      <c r="F384" s="52"/>
      <c r="G384" s="53">
        <f ca="1">VLOOKUP(B384,Base!$Q$40:$AD$600,14,0)/4.34</f>
        <v>0</v>
      </c>
      <c r="H384" s="54"/>
      <c r="I384" s="20" t="str">
        <f t="shared" ca="1" si="13"/>
        <v xml:space="preserve"> </v>
      </c>
      <c r="J384" s="22" t="str">
        <f t="shared" ca="1" si="14"/>
        <v xml:space="preserve"> </v>
      </c>
      <c r="K384" s="22" t="str">
        <f t="shared" ca="1" si="15"/>
        <v xml:space="preserve"> </v>
      </c>
      <c r="L384" s="23">
        <f t="shared" ca="1" si="16"/>
        <v>0</v>
      </c>
      <c r="N384" s="17"/>
      <c r="O384" s="17">
        <f t="shared" ca="1" si="17"/>
        <v>0</v>
      </c>
      <c r="P384" s="17">
        <f t="shared" ca="1" si="18"/>
        <v>0</v>
      </c>
      <c r="Q384" s="17">
        <f t="shared" ca="1" si="19"/>
        <v>0</v>
      </c>
      <c r="R384" s="17">
        <f t="shared" ca="1" si="20"/>
        <v>0</v>
      </c>
      <c r="S384" s="17"/>
      <c r="T384" s="24">
        <f t="shared" ca="1" si="21"/>
        <v>0</v>
      </c>
      <c r="U384" s="17"/>
    </row>
    <row r="385" spans="1:21" ht="19.5" customHeight="1" x14ac:dyDescent="0.25">
      <c r="A385" s="7">
        <f>'PAINEL MÊS'!A387</f>
        <v>0</v>
      </c>
      <c r="B385" s="7">
        <f>'PAINEL MÊS'!B387</f>
        <v>0</v>
      </c>
      <c r="C385" s="20">
        <f>'PAINEL MÊS'!Q387</f>
        <v>0</v>
      </c>
      <c r="D385" s="21">
        <f>'PAINEL MÊS'!R387</f>
        <v>0</v>
      </c>
      <c r="E385" s="20">
        <f t="shared" ca="1" si="23"/>
        <v>0</v>
      </c>
      <c r="F385" s="52"/>
      <c r="G385" s="53">
        <f ca="1">VLOOKUP(B385,Base!$Q$40:$AD$600,14,0)/4.34</f>
        <v>0</v>
      </c>
      <c r="H385" s="54"/>
      <c r="I385" s="20" t="str">
        <f t="shared" ca="1" si="13"/>
        <v xml:space="preserve"> </v>
      </c>
      <c r="J385" s="22" t="str">
        <f t="shared" ca="1" si="14"/>
        <v xml:space="preserve"> </v>
      </c>
      <c r="K385" s="22" t="str">
        <f t="shared" ca="1" si="15"/>
        <v xml:space="preserve"> </v>
      </c>
      <c r="L385" s="23">
        <f t="shared" ca="1" si="16"/>
        <v>0</v>
      </c>
      <c r="N385" s="17"/>
      <c r="O385" s="17">
        <f t="shared" ca="1" si="17"/>
        <v>0</v>
      </c>
      <c r="P385" s="17">
        <f t="shared" ca="1" si="18"/>
        <v>0</v>
      </c>
      <c r="Q385" s="17">
        <f t="shared" ca="1" si="19"/>
        <v>0</v>
      </c>
      <c r="R385" s="17">
        <f t="shared" ca="1" si="20"/>
        <v>0</v>
      </c>
      <c r="S385" s="17"/>
      <c r="T385" s="24">
        <f t="shared" ca="1" si="21"/>
        <v>0</v>
      </c>
      <c r="U385" s="17"/>
    </row>
    <row r="386" spans="1:21" ht="19.5" customHeight="1" x14ac:dyDescent="0.25">
      <c r="A386" s="7">
        <f>'PAINEL MÊS'!A388</f>
        <v>0</v>
      </c>
      <c r="B386" s="7">
        <f>'PAINEL MÊS'!B388</f>
        <v>0</v>
      </c>
      <c r="C386" s="20">
        <f>'PAINEL MÊS'!Q388</f>
        <v>0</v>
      </c>
      <c r="D386" s="21">
        <f>'PAINEL MÊS'!R388</f>
        <v>0</v>
      </c>
      <c r="E386" s="20">
        <f t="shared" ca="1" si="23"/>
        <v>0</v>
      </c>
      <c r="F386" s="52"/>
      <c r="G386" s="53">
        <f ca="1">VLOOKUP(B386,Base!$Q$40:$AD$600,14,0)/4.34</f>
        <v>0</v>
      </c>
      <c r="H386" s="54"/>
      <c r="I386" s="20" t="str">
        <f t="shared" ca="1" si="13"/>
        <v xml:space="preserve"> </v>
      </c>
      <c r="J386" s="22" t="str">
        <f t="shared" ca="1" si="14"/>
        <v xml:space="preserve"> </v>
      </c>
      <c r="K386" s="22" t="str">
        <f t="shared" ca="1" si="15"/>
        <v xml:space="preserve"> </v>
      </c>
      <c r="L386" s="23">
        <f t="shared" ca="1" si="16"/>
        <v>0</v>
      </c>
      <c r="N386" s="17"/>
      <c r="O386" s="17">
        <f t="shared" ca="1" si="17"/>
        <v>0</v>
      </c>
      <c r="P386" s="17">
        <f t="shared" ca="1" si="18"/>
        <v>0</v>
      </c>
      <c r="Q386" s="17">
        <f t="shared" ca="1" si="19"/>
        <v>0</v>
      </c>
      <c r="R386" s="17">
        <f t="shared" ca="1" si="20"/>
        <v>0</v>
      </c>
      <c r="S386" s="17"/>
      <c r="T386" s="24">
        <f t="shared" ca="1" si="21"/>
        <v>0</v>
      </c>
      <c r="U386" s="17"/>
    </row>
    <row r="387" spans="1:21" ht="19.5" customHeight="1" x14ac:dyDescent="0.25">
      <c r="A387" s="7">
        <f>'PAINEL MÊS'!A389</f>
        <v>0</v>
      </c>
      <c r="B387" s="7">
        <f>'PAINEL MÊS'!B389</f>
        <v>0</v>
      </c>
      <c r="C387" s="20">
        <f>'PAINEL MÊS'!Q389</f>
        <v>0</v>
      </c>
      <c r="D387" s="21">
        <f>'PAINEL MÊS'!R389</f>
        <v>0</v>
      </c>
      <c r="E387" s="20">
        <f t="shared" ref="E387:E396" ca="1" si="24">P387+(P387*F387)</f>
        <v>0</v>
      </c>
      <c r="F387" s="52"/>
      <c r="G387" s="53">
        <f ca="1">VLOOKUP(B387,Base!$Q$40:$AD$600,14,0)/4.34</f>
        <v>0</v>
      </c>
      <c r="H387" s="54"/>
      <c r="I387" s="20" t="str">
        <f t="shared" ca="1" si="13"/>
        <v xml:space="preserve"> </v>
      </c>
      <c r="J387" s="22" t="str">
        <f t="shared" ca="1" si="14"/>
        <v xml:space="preserve"> </v>
      </c>
      <c r="K387" s="22" t="str">
        <f t="shared" ca="1" si="15"/>
        <v xml:space="preserve"> </v>
      </c>
      <c r="L387" s="23">
        <f t="shared" ca="1" si="16"/>
        <v>0</v>
      </c>
      <c r="N387" s="17"/>
      <c r="O387" s="17">
        <f t="shared" ca="1" si="17"/>
        <v>0</v>
      </c>
      <c r="P387" s="17">
        <f t="shared" ca="1" si="18"/>
        <v>0</v>
      </c>
      <c r="Q387" s="17">
        <f t="shared" ca="1" si="19"/>
        <v>0</v>
      </c>
      <c r="R387" s="17">
        <f t="shared" ca="1" si="20"/>
        <v>0</v>
      </c>
      <c r="S387" s="17"/>
      <c r="T387" s="24">
        <f t="shared" ca="1" si="21"/>
        <v>0</v>
      </c>
      <c r="U387" s="17"/>
    </row>
    <row r="388" spans="1:21" ht="19.5" customHeight="1" x14ac:dyDescent="0.25">
      <c r="A388" s="7">
        <f>'PAINEL MÊS'!A390</f>
        <v>0</v>
      </c>
      <c r="B388" s="7">
        <f>'PAINEL MÊS'!B390</f>
        <v>0</v>
      </c>
      <c r="C388" s="20">
        <f>'PAINEL MÊS'!Q390</f>
        <v>0</v>
      </c>
      <c r="D388" s="21">
        <f>'PAINEL MÊS'!R390</f>
        <v>0</v>
      </c>
      <c r="E388" s="20">
        <f t="shared" ca="1" si="24"/>
        <v>0</v>
      </c>
      <c r="F388" s="52"/>
      <c r="G388" s="53">
        <f ca="1">VLOOKUP(B388,Base!$Q$40:$AD$600,14,0)/4.34</f>
        <v>0</v>
      </c>
      <c r="H388" s="54"/>
      <c r="I388" s="20" t="str">
        <f t="shared" ca="1" si="13"/>
        <v xml:space="preserve"> </v>
      </c>
      <c r="J388" s="22" t="str">
        <f t="shared" ca="1" si="14"/>
        <v xml:space="preserve"> </v>
      </c>
      <c r="K388" s="22" t="str">
        <f t="shared" ca="1" si="15"/>
        <v xml:space="preserve"> </v>
      </c>
      <c r="L388" s="23">
        <f t="shared" ca="1" si="16"/>
        <v>0</v>
      </c>
      <c r="N388" s="17"/>
      <c r="O388" s="17">
        <f t="shared" ca="1" si="17"/>
        <v>0</v>
      </c>
      <c r="P388" s="17">
        <f t="shared" ca="1" si="18"/>
        <v>0</v>
      </c>
      <c r="Q388" s="17">
        <f t="shared" ca="1" si="19"/>
        <v>0</v>
      </c>
      <c r="R388" s="17">
        <f t="shared" ca="1" si="20"/>
        <v>0</v>
      </c>
      <c r="S388" s="17"/>
      <c r="T388" s="24">
        <f t="shared" ca="1" si="21"/>
        <v>0</v>
      </c>
      <c r="U388" s="17"/>
    </row>
    <row r="389" spans="1:21" ht="19.5" customHeight="1" x14ac:dyDescent="0.25">
      <c r="A389" s="7">
        <f>'PAINEL MÊS'!A391</f>
        <v>0</v>
      </c>
      <c r="B389" s="7">
        <f>'PAINEL MÊS'!B391</f>
        <v>0</v>
      </c>
      <c r="C389" s="20">
        <f>'PAINEL MÊS'!Q391</f>
        <v>0</v>
      </c>
      <c r="D389" s="21">
        <f>'PAINEL MÊS'!R391</f>
        <v>0</v>
      </c>
      <c r="E389" s="20">
        <f t="shared" ca="1" si="24"/>
        <v>0</v>
      </c>
      <c r="F389" s="52"/>
      <c r="G389" s="53">
        <f ca="1">VLOOKUP(B389,Base!$Q$40:$AD$600,14,0)/4.34</f>
        <v>0</v>
      </c>
      <c r="H389" s="54"/>
      <c r="I389" s="20" t="str">
        <f t="shared" ca="1" si="13"/>
        <v xml:space="preserve"> </v>
      </c>
      <c r="J389" s="22" t="str">
        <f t="shared" ca="1" si="14"/>
        <v xml:space="preserve"> </v>
      </c>
      <c r="K389" s="22" t="str">
        <f t="shared" ca="1" si="15"/>
        <v xml:space="preserve"> </v>
      </c>
      <c r="L389" s="23">
        <f t="shared" ca="1" si="16"/>
        <v>0</v>
      </c>
      <c r="N389" s="17"/>
      <c r="O389" s="17">
        <f t="shared" ca="1" si="17"/>
        <v>0</v>
      </c>
      <c r="P389" s="17">
        <f t="shared" ca="1" si="18"/>
        <v>0</v>
      </c>
      <c r="Q389" s="17">
        <f t="shared" ca="1" si="19"/>
        <v>0</v>
      </c>
      <c r="R389" s="17">
        <f t="shared" ca="1" si="20"/>
        <v>0</v>
      </c>
      <c r="S389" s="17"/>
      <c r="T389" s="24">
        <f t="shared" ca="1" si="21"/>
        <v>0</v>
      </c>
      <c r="U389" s="17"/>
    </row>
    <row r="390" spans="1:21" ht="19.5" customHeight="1" x14ac:dyDescent="0.25">
      <c r="A390" s="7">
        <f>'PAINEL MÊS'!A392</f>
        <v>0</v>
      </c>
      <c r="B390" s="7">
        <f>'PAINEL MÊS'!B392</f>
        <v>0</v>
      </c>
      <c r="C390" s="20">
        <f>'PAINEL MÊS'!Q392</f>
        <v>0</v>
      </c>
      <c r="D390" s="21">
        <f>'PAINEL MÊS'!R392</f>
        <v>0</v>
      </c>
      <c r="E390" s="20">
        <f t="shared" ca="1" si="24"/>
        <v>0</v>
      </c>
      <c r="F390" s="52"/>
      <c r="G390" s="53">
        <f ca="1">VLOOKUP(B390,Base!$Q$40:$AD$600,14,0)/4.34</f>
        <v>0</v>
      </c>
      <c r="H390" s="54"/>
      <c r="I390" s="20" t="str">
        <f t="shared" ca="1" si="13"/>
        <v xml:space="preserve"> </v>
      </c>
      <c r="J390" s="22" t="str">
        <f t="shared" ca="1" si="14"/>
        <v xml:space="preserve"> </v>
      </c>
      <c r="K390" s="22" t="str">
        <f t="shared" ca="1" si="15"/>
        <v xml:space="preserve"> </v>
      </c>
      <c r="L390" s="23">
        <f t="shared" ca="1" si="16"/>
        <v>0</v>
      </c>
      <c r="N390" s="17"/>
      <c r="O390" s="17">
        <f t="shared" ca="1" si="17"/>
        <v>0</v>
      </c>
      <c r="P390" s="17">
        <f t="shared" ca="1" si="18"/>
        <v>0</v>
      </c>
      <c r="Q390" s="17">
        <f t="shared" ca="1" si="19"/>
        <v>0</v>
      </c>
      <c r="R390" s="17">
        <f t="shared" ca="1" si="20"/>
        <v>0</v>
      </c>
      <c r="S390" s="17"/>
      <c r="T390" s="24">
        <f t="shared" ca="1" si="21"/>
        <v>0</v>
      </c>
      <c r="U390" s="17"/>
    </row>
    <row r="391" spans="1:21" ht="19.5" customHeight="1" x14ac:dyDescent="0.25">
      <c r="A391" s="7">
        <f>'PAINEL MÊS'!A393</f>
        <v>0</v>
      </c>
      <c r="B391" s="7">
        <f>'PAINEL MÊS'!B393</f>
        <v>0</v>
      </c>
      <c r="C391" s="20">
        <f>'PAINEL MÊS'!Q393</f>
        <v>0</v>
      </c>
      <c r="D391" s="21">
        <f>'PAINEL MÊS'!R393</f>
        <v>0</v>
      </c>
      <c r="E391" s="20">
        <f t="shared" ca="1" si="24"/>
        <v>0</v>
      </c>
      <c r="F391" s="52"/>
      <c r="G391" s="53">
        <f ca="1">VLOOKUP(B391,Base!$Q$40:$AD$600,14,0)/4.34</f>
        <v>0</v>
      </c>
      <c r="H391" s="54"/>
      <c r="I391" s="20" t="str">
        <f t="shared" ca="1" si="13"/>
        <v xml:space="preserve"> </v>
      </c>
      <c r="J391" s="22" t="str">
        <f t="shared" ca="1" si="14"/>
        <v xml:space="preserve"> </v>
      </c>
      <c r="K391" s="22" t="str">
        <f t="shared" ca="1" si="15"/>
        <v xml:space="preserve"> </v>
      </c>
      <c r="L391" s="23">
        <f t="shared" ca="1" si="16"/>
        <v>0</v>
      </c>
      <c r="N391" s="17"/>
      <c r="O391" s="17">
        <f t="shared" ca="1" si="17"/>
        <v>0</v>
      </c>
      <c r="P391" s="17">
        <f t="shared" ca="1" si="18"/>
        <v>0</v>
      </c>
      <c r="Q391" s="17">
        <f t="shared" ca="1" si="19"/>
        <v>0</v>
      </c>
      <c r="R391" s="17">
        <f t="shared" ca="1" si="20"/>
        <v>0</v>
      </c>
      <c r="S391" s="17"/>
      <c r="T391" s="24">
        <f t="shared" ca="1" si="21"/>
        <v>0</v>
      </c>
      <c r="U391" s="17"/>
    </row>
    <row r="392" spans="1:21" ht="19.5" customHeight="1" x14ac:dyDescent="0.25">
      <c r="A392" s="7">
        <f>'PAINEL MÊS'!A394</f>
        <v>0</v>
      </c>
      <c r="B392" s="7">
        <f>'PAINEL MÊS'!B394</f>
        <v>0</v>
      </c>
      <c r="C392" s="20">
        <f>'PAINEL MÊS'!Q394</f>
        <v>0</v>
      </c>
      <c r="D392" s="21">
        <f>'PAINEL MÊS'!R394</f>
        <v>0</v>
      </c>
      <c r="E392" s="20">
        <f t="shared" ca="1" si="24"/>
        <v>0</v>
      </c>
      <c r="F392" s="52"/>
      <c r="G392" s="53">
        <f ca="1">VLOOKUP(B392,Base!$Q$40:$AD$600,14,0)/4.34</f>
        <v>0</v>
      </c>
      <c r="H392" s="54"/>
      <c r="I392" s="20" t="str">
        <f t="shared" ca="1" si="13"/>
        <v xml:space="preserve"> </v>
      </c>
      <c r="J392" s="22" t="str">
        <f t="shared" ca="1" si="14"/>
        <v xml:space="preserve"> </v>
      </c>
      <c r="K392" s="22" t="str">
        <f t="shared" ca="1" si="15"/>
        <v xml:space="preserve"> </v>
      </c>
      <c r="L392" s="23">
        <f t="shared" ca="1" si="16"/>
        <v>0</v>
      </c>
      <c r="N392" s="17"/>
      <c r="O392" s="17">
        <f t="shared" ca="1" si="17"/>
        <v>0</v>
      </c>
      <c r="P392" s="17">
        <f t="shared" ca="1" si="18"/>
        <v>0</v>
      </c>
      <c r="Q392" s="17">
        <f t="shared" ca="1" si="19"/>
        <v>0</v>
      </c>
      <c r="R392" s="17">
        <f t="shared" ca="1" si="20"/>
        <v>0</v>
      </c>
      <c r="S392" s="17"/>
      <c r="T392" s="24">
        <f t="shared" ca="1" si="21"/>
        <v>0</v>
      </c>
      <c r="U392" s="17"/>
    </row>
    <row r="393" spans="1:21" ht="19.5" customHeight="1" x14ac:dyDescent="0.25">
      <c r="A393" s="7">
        <f>'PAINEL MÊS'!A395</f>
        <v>0</v>
      </c>
      <c r="B393" s="7">
        <f>'PAINEL MÊS'!B395</f>
        <v>0</v>
      </c>
      <c r="C393" s="20">
        <f>'PAINEL MÊS'!Q395</f>
        <v>0</v>
      </c>
      <c r="D393" s="21">
        <f>'PAINEL MÊS'!R395</f>
        <v>0</v>
      </c>
      <c r="E393" s="20">
        <f t="shared" ca="1" si="24"/>
        <v>0</v>
      </c>
      <c r="F393" s="52"/>
      <c r="G393" s="53">
        <f ca="1">VLOOKUP(B393,Base!$Q$40:$AD$600,14,0)/4.34</f>
        <v>0</v>
      </c>
      <c r="H393" s="54"/>
      <c r="I393" s="20" t="str">
        <f t="shared" ca="1" si="13"/>
        <v xml:space="preserve"> </v>
      </c>
      <c r="J393" s="22" t="str">
        <f t="shared" ca="1" si="14"/>
        <v xml:space="preserve"> </v>
      </c>
      <c r="K393" s="22" t="str">
        <f t="shared" ca="1" si="15"/>
        <v xml:space="preserve"> </v>
      </c>
      <c r="L393" s="23">
        <f t="shared" ca="1" si="16"/>
        <v>0</v>
      </c>
      <c r="N393" s="17"/>
      <c r="O393" s="17">
        <f t="shared" ca="1" si="17"/>
        <v>0</v>
      </c>
      <c r="P393" s="17">
        <f t="shared" ca="1" si="18"/>
        <v>0</v>
      </c>
      <c r="Q393" s="17">
        <f t="shared" ca="1" si="19"/>
        <v>0</v>
      </c>
      <c r="R393" s="17">
        <f t="shared" ca="1" si="20"/>
        <v>0</v>
      </c>
      <c r="S393" s="17"/>
      <c r="T393" s="24">
        <f t="shared" ca="1" si="21"/>
        <v>0</v>
      </c>
      <c r="U393" s="17"/>
    </row>
    <row r="394" spans="1:21" ht="19.5" customHeight="1" x14ac:dyDescent="0.25">
      <c r="A394" s="7">
        <f>'PAINEL MÊS'!A396</f>
        <v>0</v>
      </c>
      <c r="B394" s="7">
        <f>'PAINEL MÊS'!B396</f>
        <v>0</v>
      </c>
      <c r="C394" s="20">
        <f>'PAINEL MÊS'!Q396</f>
        <v>0</v>
      </c>
      <c r="D394" s="21">
        <f>'PAINEL MÊS'!R396</f>
        <v>0</v>
      </c>
      <c r="E394" s="20">
        <f t="shared" ca="1" si="24"/>
        <v>0</v>
      </c>
      <c r="F394" s="52"/>
      <c r="G394" s="53">
        <f ca="1">VLOOKUP(B394,Base!$Q$40:$AD$600,14,0)/4.34</f>
        <v>0</v>
      </c>
      <c r="H394" s="54"/>
      <c r="I394" s="20" t="str">
        <f t="shared" ca="1" si="13"/>
        <v xml:space="preserve"> </v>
      </c>
      <c r="J394" s="22" t="str">
        <f t="shared" ca="1" si="14"/>
        <v xml:space="preserve"> </v>
      </c>
      <c r="K394" s="22" t="str">
        <f t="shared" ca="1" si="15"/>
        <v xml:space="preserve"> </v>
      </c>
      <c r="L394" s="23">
        <f t="shared" ca="1" si="16"/>
        <v>0</v>
      </c>
      <c r="N394" s="17"/>
      <c r="O394" s="17">
        <f t="shared" ca="1" si="17"/>
        <v>0</v>
      </c>
      <c r="P394" s="17">
        <f t="shared" ca="1" si="18"/>
        <v>0</v>
      </c>
      <c r="Q394" s="17">
        <f t="shared" ca="1" si="19"/>
        <v>0</v>
      </c>
      <c r="R394" s="17">
        <f t="shared" ca="1" si="20"/>
        <v>0</v>
      </c>
      <c r="S394" s="17"/>
      <c r="T394" s="24">
        <f t="shared" ca="1" si="21"/>
        <v>0</v>
      </c>
      <c r="U394" s="17"/>
    </row>
    <row r="395" spans="1:21" ht="19.5" customHeight="1" x14ac:dyDescent="0.25">
      <c r="A395" s="7">
        <f>'PAINEL MÊS'!A397</f>
        <v>0</v>
      </c>
      <c r="B395" s="7">
        <f>'PAINEL MÊS'!B397</f>
        <v>0</v>
      </c>
      <c r="C395" s="20">
        <f>'PAINEL MÊS'!Q397</f>
        <v>0</v>
      </c>
      <c r="D395" s="21">
        <f>'PAINEL MÊS'!R397</f>
        <v>0</v>
      </c>
      <c r="E395" s="20">
        <f t="shared" ca="1" si="24"/>
        <v>0</v>
      </c>
      <c r="F395" s="52"/>
      <c r="G395" s="53">
        <f ca="1">VLOOKUP(B395,Base!$Q$40:$AD$600,14,0)/4.34</f>
        <v>0</v>
      </c>
      <c r="H395" s="54"/>
      <c r="I395" s="20" t="str">
        <f t="shared" ca="1" si="13"/>
        <v xml:space="preserve"> </v>
      </c>
      <c r="J395" s="22" t="str">
        <f t="shared" ca="1" si="14"/>
        <v xml:space="preserve"> </v>
      </c>
      <c r="K395" s="22" t="str">
        <f t="shared" ca="1" si="15"/>
        <v xml:space="preserve"> </v>
      </c>
      <c r="L395" s="23">
        <f t="shared" ca="1" si="16"/>
        <v>0</v>
      </c>
      <c r="N395" s="17"/>
      <c r="O395" s="17">
        <f t="shared" ca="1" si="17"/>
        <v>0</v>
      </c>
      <c r="P395" s="17">
        <f t="shared" ca="1" si="18"/>
        <v>0</v>
      </c>
      <c r="Q395" s="17">
        <f t="shared" ca="1" si="19"/>
        <v>0</v>
      </c>
      <c r="R395" s="17">
        <f t="shared" ca="1" si="20"/>
        <v>0</v>
      </c>
      <c r="S395" s="17"/>
      <c r="T395" s="24">
        <f t="shared" ca="1" si="21"/>
        <v>0</v>
      </c>
      <c r="U395" s="17"/>
    </row>
    <row r="396" spans="1:21" ht="19.5" customHeight="1" x14ac:dyDescent="0.25">
      <c r="A396" s="7">
        <f>'PAINEL MÊS'!A398</f>
        <v>0</v>
      </c>
      <c r="B396" s="7">
        <f>'PAINEL MÊS'!B398</f>
        <v>0</v>
      </c>
      <c r="C396" s="20">
        <f>'PAINEL MÊS'!Q398</f>
        <v>0</v>
      </c>
      <c r="D396" s="21">
        <f>'PAINEL MÊS'!R398</f>
        <v>0</v>
      </c>
      <c r="E396" s="20">
        <f t="shared" ca="1" si="24"/>
        <v>0</v>
      </c>
      <c r="F396" s="52"/>
      <c r="G396" s="53">
        <f ca="1">VLOOKUP(B396,Base!$Q$40:$AD$600,14,0)/4.34</f>
        <v>0</v>
      </c>
      <c r="H396" s="54"/>
      <c r="I396" s="20" t="str">
        <f t="shared" ca="1" si="13"/>
        <v xml:space="preserve"> </v>
      </c>
      <c r="J396" s="22" t="str">
        <f t="shared" ca="1" si="14"/>
        <v xml:space="preserve"> </v>
      </c>
      <c r="K396" s="22" t="str">
        <f t="shared" ca="1" si="15"/>
        <v xml:space="preserve"> </v>
      </c>
      <c r="L396" s="23">
        <f t="shared" ca="1" si="16"/>
        <v>0</v>
      </c>
      <c r="N396" s="17"/>
      <c r="O396" s="17">
        <f t="shared" ca="1" si="17"/>
        <v>0</v>
      </c>
      <c r="P396" s="17">
        <f t="shared" ca="1" si="18"/>
        <v>0</v>
      </c>
      <c r="Q396" s="17">
        <f t="shared" ca="1" si="19"/>
        <v>0</v>
      </c>
      <c r="R396" s="17">
        <f t="shared" ca="1" si="20"/>
        <v>0</v>
      </c>
      <c r="S396" s="17"/>
      <c r="T396" s="24">
        <f t="shared" ca="1" si="21"/>
        <v>0</v>
      </c>
      <c r="U396" s="17"/>
    </row>
    <row r="397" spans="1:21" ht="19.5" customHeight="1" x14ac:dyDescent="0.25">
      <c r="A397" s="7">
        <f>'PAINEL MÊS'!A399</f>
        <v>0</v>
      </c>
      <c r="B397" s="7">
        <f>'PAINEL MÊS'!B399</f>
        <v>0</v>
      </c>
      <c r="C397" s="20">
        <f>'PAINEL MÊS'!Q399</f>
        <v>0</v>
      </c>
      <c r="D397" s="21">
        <f>'PAINEL MÊS'!R399</f>
        <v>0</v>
      </c>
      <c r="E397" s="20">
        <f t="shared" ref="E397:E460" si="25">P397+(P397*F397)</f>
        <v>0</v>
      </c>
      <c r="F397" s="52"/>
      <c r="G397" s="53">
        <f ca="1">VLOOKUP(B397,Base!$Q$40:$AD$600,14,0)/4.34</f>
        <v>0</v>
      </c>
      <c r="H397" s="54"/>
      <c r="I397" s="20" t="str">
        <f t="shared" ref="I397:I460" si="26">IF(E397=0," ",(IF(C397&lt;=E397,"SIM","NÃO")))</f>
        <v xml:space="preserve"> </v>
      </c>
      <c r="J397" s="22" t="str">
        <f t="shared" ref="J397:J460" ca="1" si="27">IF(I397=" "," ",TODAY()+R397)</f>
        <v xml:space="preserve"> </v>
      </c>
      <c r="K397" s="22" t="str">
        <f t="shared" ref="K397:K460" ca="1" si="28">IF(E397=0," ",(IF(J397&lt;TODAY(),"ATRASADO","EM TEMPO")))</f>
        <v xml:space="preserve"> </v>
      </c>
    </row>
    <row r="398" spans="1:21" ht="19.5" customHeight="1" x14ac:dyDescent="0.25">
      <c r="A398" s="7">
        <f>'PAINEL MÊS'!A400</f>
        <v>0</v>
      </c>
      <c r="B398" s="7">
        <f>'PAINEL MÊS'!B400</f>
        <v>0</v>
      </c>
      <c r="C398" s="20">
        <f>'PAINEL MÊS'!Q400</f>
        <v>0</v>
      </c>
      <c r="D398" s="21">
        <f>'PAINEL MÊS'!R400</f>
        <v>0</v>
      </c>
      <c r="E398" s="20">
        <f t="shared" si="25"/>
        <v>0</v>
      </c>
      <c r="F398" s="52"/>
      <c r="G398" s="53">
        <f ca="1">VLOOKUP(B398,Base!$Q$40:$AD$600,14,0)/4.34</f>
        <v>0</v>
      </c>
      <c r="H398" s="54"/>
      <c r="I398" s="20" t="str">
        <f t="shared" si="26"/>
        <v xml:space="preserve"> </v>
      </c>
      <c r="J398" s="22" t="str">
        <f t="shared" ca="1" si="27"/>
        <v xml:space="preserve"> </v>
      </c>
      <c r="K398" s="22" t="str">
        <f t="shared" ca="1" si="28"/>
        <v xml:space="preserve"> </v>
      </c>
    </row>
    <row r="399" spans="1:21" ht="19.5" customHeight="1" x14ac:dyDescent="0.25">
      <c r="A399" s="7">
        <f>'PAINEL MÊS'!A401</f>
        <v>0</v>
      </c>
      <c r="B399" s="7">
        <f>'PAINEL MÊS'!B401</f>
        <v>0</v>
      </c>
      <c r="C399" s="20">
        <f>'PAINEL MÊS'!Q401</f>
        <v>0</v>
      </c>
      <c r="D399" s="21">
        <f>'PAINEL MÊS'!R401</f>
        <v>0</v>
      </c>
      <c r="E399" s="20">
        <f t="shared" si="25"/>
        <v>0</v>
      </c>
      <c r="F399" s="52"/>
      <c r="G399" s="53">
        <f ca="1">VLOOKUP(B399,Base!$Q$40:$AD$600,14,0)/4.34</f>
        <v>0</v>
      </c>
      <c r="H399" s="54"/>
      <c r="I399" s="20" t="str">
        <f t="shared" si="26"/>
        <v xml:space="preserve"> </v>
      </c>
      <c r="J399" s="22" t="str">
        <f t="shared" ca="1" si="27"/>
        <v xml:space="preserve"> </v>
      </c>
      <c r="K399" s="22" t="str">
        <f t="shared" ca="1" si="28"/>
        <v xml:space="preserve"> </v>
      </c>
    </row>
    <row r="400" spans="1:21" ht="19.5" customHeight="1" x14ac:dyDescent="0.25">
      <c r="A400" s="7">
        <f>'PAINEL MÊS'!A402</f>
        <v>0</v>
      </c>
      <c r="B400" s="7">
        <f>'PAINEL MÊS'!B402</f>
        <v>0</v>
      </c>
      <c r="C400" s="20">
        <f>'PAINEL MÊS'!Q402</f>
        <v>0</v>
      </c>
      <c r="D400" s="21">
        <f>'PAINEL MÊS'!R402</f>
        <v>0</v>
      </c>
      <c r="E400" s="20">
        <f t="shared" si="25"/>
        <v>0</v>
      </c>
      <c r="F400" s="52"/>
      <c r="G400" s="53">
        <f ca="1">VLOOKUP(B400,Base!$Q$40:$AD$600,14,0)/4.34</f>
        <v>0</v>
      </c>
      <c r="H400" s="54"/>
      <c r="I400" s="20" t="str">
        <f t="shared" si="26"/>
        <v xml:space="preserve"> </v>
      </c>
      <c r="J400" s="22" t="str">
        <f t="shared" ca="1" si="27"/>
        <v xml:space="preserve"> </v>
      </c>
      <c r="K400" s="22" t="str">
        <f t="shared" ca="1" si="28"/>
        <v xml:space="preserve"> </v>
      </c>
    </row>
    <row r="401" spans="1:11" ht="19.5" customHeight="1" x14ac:dyDescent="0.25">
      <c r="A401" s="7">
        <f>'PAINEL MÊS'!A403</f>
        <v>0</v>
      </c>
      <c r="B401" s="7">
        <f>'PAINEL MÊS'!B403</f>
        <v>0</v>
      </c>
      <c r="C401" s="20">
        <f>'PAINEL MÊS'!Q403</f>
        <v>0</v>
      </c>
      <c r="D401" s="21">
        <f>'PAINEL MÊS'!R403</f>
        <v>0</v>
      </c>
      <c r="E401" s="20">
        <f t="shared" si="25"/>
        <v>0</v>
      </c>
      <c r="F401" s="52"/>
      <c r="G401" s="53">
        <f ca="1">VLOOKUP(B401,Base!$Q$40:$AD$600,14,0)/4.34</f>
        <v>0</v>
      </c>
      <c r="H401" s="54"/>
      <c r="I401" s="20" t="str">
        <f t="shared" si="26"/>
        <v xml:space="preserve"> </v>
      </c>
      <c r="J401" s="22" t="str">
        <f t="shared" ca="1" si="27"/>
        <v xml:space="preserve"> </v>
      </c>
      <c r="K401" s="22" t="str">
        <f t="shared" ca="1" si="28"/>
        <v xml:space="preserve"> </v>
      </c>
    </row>
    <row r="402" spans="1:11" ht="19.5" customHeight="1" x14ac:dyDescent="0.25">
      <c r="A402" s="7">
        <f>'PAINEL MÊS'!A404</f>
        <v>0</v>
      </c>
      <c r="B402" s="7">
        <f>'PAINEL MÊS'!B404</f>
        <v>0</v>
      </c>
      <c r="C402" s="20">
        <f>'PAINEL MÊS'!Q404</f>
        <v>0</v>
      </c>
      <c r="D402" s="21">
        <f>'PAINEL MÊS'!R404</f>
        <v>0</v>
      </c>
      <c r="E402" s="20">
        <f t="shared" si="25"/>
        <v>0</v>
      </c>
      <c r="F402" s="52"/>
      <c r="G402" s="53">
        <f ca="1">VLOOKUP(B402,Base!$Q$40:$AD$600,14,0)/4.34</f>
        <v>0</v>
      </c>
      <c r="H402" s="54"/>
      <c r="I402" s="20" t="str">
        <f t="shared" si="26"/>
        <v xml:space="preserve"> </v>
      </c>
      <c r="J402" s="22" t="str">
        <f t="shared" ca="1" si="27"/>
        <v xml:space="preserve"> </v>
      </c>
      <c r="K402" s="22" t="str">
        <f t="shared" ca="1" si="28"/>
        <v xml:space="preserve"> </v>
      </c>
    </row>
    <row r="403" spans="1:11" ht="19.5" customHeight="1" x14ac:dyDescent="0.25">
      <c r="A403" s="7">
        <f>'PAINEL MÊS'!A405</f>
        <v>0</v>
      </c>
      <c r="B403" s="7">
        <f>'PAINEL MÊS'!B405</f>
        <v>0</v>
      </c>
      <c r="C403" s="20">
        <f>'PAINEL MÊS'!Q405</f>
        <v>0</v>
      </c>
      <c r="D403" s="21">
        <f>'PAINEL MÊS'!R405</f>
        <v>0</v>
      </c>
      <c r="E403" s="20">
        <f t="shared" si="25"/>
        <v>0</v>
      </c>
      <c r="F403" s="52"/>
      <c r="G403" s="53">
        <f ca="1">VLOOKUP(B403,Base!$Q$40:$AD$600,14,0)/4.34</f>
        <v>0</v>
      </c>
      <c r="H403" s="54"/>
      <c r="I403" s="20" t="str">
        <f t="shared" si="26"/>
        <v xml:space="preserve"> </v>
      </c>
      <c r="J403" s="22" t="str">
        <f t="shared" ca="1" si="27"/>
        <v xml:space="preserve"> </v>
      </c>
      <c r="K403" s="22" t="str">
        <f t="shared" ca="1" si="28"/>
        <v xml:space="preserve"> </v>
      </c>
    </row>
    <row r="404" spans="1:11" ht="19.5" customHeight="1" x14ac:dyDescent="0.25">
      <c r="A404" s="7">
        <f>'PAINEL MÊS'!A406</f>
        <v>0</v>
      </c>
      <c r="B404" s="7">
        <f>'PAINEL MÊS'!B406</f>
        <v>0</v>
      </c>
      <c r="C404" s="20">
        <f>'PAINEL MÊS'!Q406</f>
        <v>0</v>
      </c>
      <c r="D404" s="21">
        <f>'PAINEL MÊS'!R406</f>
        <v>0</v>
      </c>
      <c r="E404" s="20">
        <f t="shared" si="25"/>
        <v>0</v>
      </c>
      <c r="F404" s="52"/>
      <c r="G404" s="53">
        <f ca="1">VLOOKUP(B404,Base!$Q$40:$AD$600,14,0)/4.34</f>
        <v>0</v>
      </c>
      <c r="H404" s="54"/>
      <c r="I404" s="20" t="str">
        <f t="shared" si="26"/>
        <v xml:space="preserve"> </v>
      </c>
      <c r="J404" s="22" t="str">
        <f t="shared" ca="1" si="27"/>
        <v xml:space="preserve"> </v>
      </c>
      <c r="K404" s="22" t="str">
        <f t="shared" ca="1" si="28"/>
        <v xml:space="preserve"> </v>
      </c>
    </row>
    <row r="405" spans="1:11" ht="19.5" customHeight="1" x14ac:dyDescent="0.25">
      <c r="A405" s="7">
        <f>'PAINEL MÊS'!A407</f>
        <v>0</v>
      </c>
      <c r="B405" s="7">
        <f>'PAINEL MÊS'!B407</f>
        <v>0</v>
      </c>
      <c r="C405" s="20">
        <f>'PAINEL MÊS'!Q407</f>
        <v>0</v>
      </c>
      <c r="D405" s="21">
        <f>'PAINEL MÊS'!R407</f>
        <v>0</v>
      </c>
      <c r="E405" s="20">
        <f t="shared" si="25"/>
        <v>0</v>
      </c>
      <c r="F405" s="52"/>
      <c r="G405" s="53">
        <f ca="1">VLOOKUP(B405,Base!$Q$40:$AD$600,14,0)/4.34</f>
        <v>0</v>
      </c>
      <c r="H405" s="54"/>
      <c r="I405" s="20" t="str">
        <f t="shared" si="26"/>
        <v xml:space="preserve"> </v>
      </c>
      <c r="J405" s="22" t="str">
        <f t="shared" ca="1" si="27"/>
        <v xml:space="preserve"> </v>
      </c>
      <c r="K405" s="22" t="str">
        <f t="shared" ca="1" si="28"/>
        <v xml:space="preserve"> </v>
      </c>
    </row>
    <row r="406" spans="1:11" ht="19.5" customHeight="1" x14ac:dyDescent="0.25">
      <c r="A406" s="7">
        <f>'PAINEL MÊS'!A408</f>
        <v>0</v>
      </c>
      <c r="B406" s="7">
        <f>'PAINEL MÊS'!B408</f>
        <v>0</v>
      </c>
      <c r="C406" s="20">
        <f>'PAINEL MÊS'!Q408</f>
        <v>0</v>
      </c>
      <c r="D406" s="21">
        <f>'PAINEL MÊS'!R408</f>
        <v>0</v>
      </c>
      <c r="E406" s="20">
        <f t="shared" si="25"/>
        <v>0</v>
      </c>
      <c r="F406" s="52"/>
      <c r="G406" s="53">
        <f ca="1">VLOOKUP(B406,Base!$Q$40:$AD$600,14,0)/4.34</f>
        <v>0</v>
      </c>
      <c r="H406" s="54"/>
      <c r="I406" s="20" t="str">
        <f t="shared" si="26"/>
        <v xml:space="preserve"> </v>
      </c>
      <c r="J406" s="22" t="str">
        <f t="shared" ca="1" si="27"/>
        <v xml:space="preserve"> </v>
      </c>
      <c r="K406" s="22" t="str">
        <f t="shared" ca="1" si="28"/>
        <v xml:space="preserve"> </v>
      </c>
    </row>
    <row r="407" spans="1:11" ht="19.5" customHeight="1" x14ac:dyDescent="0.25">
      <c r="A407" s="7">
        <f>'PAINEL MÊS'!A409</f>
        <v>0</v>
      </c>
      <c r="B407" s="7">
        <f>'PAINEL MÊS'!B409</f>
        <v>0</v>
      </c>
      <c r="C407" s="20">
        <f>'PAINEL MÊS'!Q409</f>
        <v>0</v>
      </c>
      <c r="D407" s="21">
        <f>'PAINEL MÊS'!R409</f>
        <v>0</v>
      </c>
      <c r="E407" s="20">
        <f t="shared" si="25"/>
        <v>0</v>
      </c>
      <c r="F407" s="52"/>
      <c r="G407" s="53">
        <f ca="1">VLOOKUP(B407,Base!$Q$40:$AD$600,14,0)/4.34</f>
        <v>0</v>
      </c>
      <c r="H407" s="54"/>
      <c r="I407" s="20" t="str">
        <f t="shared" si="26"/>
        <v xml:space="preserve"> </v>
      </c>
      <c r="J407" s="22" t="str">
        <f t="shared" ca="1" si="27"/>
        <v xml:space="preserve"> </v>
      </c>
      <c r="K407" s="22" t="str">
        <f t="shared" ca="1" si="28"/>
        <v xml:space="preserve"> </v>
      </c>
    </row>
    <row r="408" spans="1:11" ht="19.5" customHeight="1" x14ac:dyDescent="0.25">
      <c r="A408" s="7">
        <f>'PAINEL MÊS'!A410</f>
        <v>0</v>
      </c>
      <c r="B408" s="7">
        <f>'PAINEL MÊS'!B410</f>
        <v>0</v>
      </c>
      <c r="C408" s="20">
        <f>'PAINEL MÊS'!Q410</f>
        <v>0</v>
      </c>
      <c r="D408" s="21">
        <f>'PAINEL MÊS'!R410</f>
        <v>0</v>
      </c>
      <c r="E408" s="20">
        <f t="shared" si="25"/>
        <v>0</v>
      </c>
      <c r="F408" s="52"/>
      <c r="G408" s="53">
        <f ca="1">VLOOKUP(B408,Base!$Q$40:$AD$600,14,0)/4.34</f>
        <v>0</v>
      </c>
      <c r="H408" s="54"/>
      <c r="I408" s="20" t="str">
        <f t="shared" si="26"/>
        <v xml:space="preserve"> </v>
      </c>
      <c r="J408" s="22" t="str">
        <f t="shared" ca="1" si="27"/>
        <v xml:space="preserve"> </v>
      </c>
      <c r="K408" s="22" t="str">
        <f t="shared" ca="1" si="28"/>
        <v xml:space="preserve"> </v>
      </c>
    </row>
    <row r="409" spans="1:11" ht="19.5" customHeight="1" x14ac:dyDescent="0.25">
      <c r="A409" s="7">
        <f>'PAINEL MÊS'!A411</f>
        <v>0</v>
      </c>
      <c r="B409" s="7">
        <f>'PAINEL MÊS'!B411</f>
        <v>0</v>
      </c>
      <c r="C409" s="20">
        <f>'PAINEL MÊS'!Q411</f>
        <v>0</v>
      </c>
      <c r="D409" s="21">
        <f>'PAINEL MÊS'!R411</f>
        <v>0</v>
      </c>
      <c r="E409" s="20">
        <f t="shared" si="25"/>
        <v>0</v>
      </c>
      <c r="F409" s="52"/>
      <c r="G409" s="53">
        <f ca="1">VLOOKUP(B409,Base!$Q$40:$AD$600,14,0)/4.34</f>
        <v>0</v>
      </c>
      <c r="H409" s="54"/>
      <c r="I409" s="20" t="str">
        <f t="shared" si="26"/>
        <v xml:space="preserve"> </v>
      </c>
      <c r="J409" s="22" t="str">
        <f t="shared" ca="1" si="27"/>
        <v xml:space="preserve"> </v>
      </c>
      <c r="K409" s="22" t="str">
        <f t="shared" ca="1" si="28"/>
        <v xml:space="preserve"> </v>
      </c>
    </row>
    <row r="410" spans="1:11" ht="19.5" customHeight="1" x14ac:dyDescent="0.25">
      <c r="A410" s="7">
        <f>'PAINEL MÊS'!A412</f>
        <v>0</v>
      </c>
      <c r="B410" s="7">
        <f>'PAINEL MÊS'!B412</f>
        <v>0</v>
      </c>
      <c r="C410" s="20">
        <f>'PAINEL MÊS'!Q412</f>
        <v>0</v>
      </c>
      <c r="D410" s="21">
        <f>'PAINEL MÊS'!R412</f>
        <v>0</v>
      </c>
      <c r="E410" s="20">
        <f t="shared" si="25"/>
        <v>0</v>
      </c>
      <c r="F410" s="52"/>
      <c r="G410" s="53">
        <f ca="1">VLOOKUP(B410,Base!$Q$40:$AD$600,14,0)/4.34</f>
        <v>0</v>
      </c>
      <c r="H410" s="54"/>
      <c r="I410" s="20" t="str">
        <f t="shared" si="26"/>
        <v xml:space="preserve"> </v>
      </c>
      <c r="J410" s="22" t="str">
        <f t="shared" ca="1" si="27"/>
        <v xml:space="preserve"> </v>
      </c>
      <c r="K410" s="22" t="str">
        <f t="shared" ca="1" si="28"/>
        <v xml:space="preserve"> </v>
      </c>
    </row>
    <row r="411" spans="1:11" ht="19.5" customHeight="1" x14ac:dyDescent="0.25">
      <c r="A411" s="7">
        <f>'PAINEL MÊS'!A413</f>
        <v>0</v>
      </c>
      <c r="B411" s="7">
        <f>'PAINEL MÊS'!B413</f>
        <v>0</v>
      </c>
      <c r="C411" s="20">
        <f>'PAINEL MÊS'!Q413</f>
        <v>0</v>
      </c>
      <c r="D411" s="21">
        <f>'PAINEL MÊS'!R413</f>
        <v>0</v>
      </c>
      <c r="E411" s="20">
        <f t="shared" si="25"/>
        <v>0</v>
      </c>
      <c r="F411" s="52"/>
      <c r="G411" s="53">
        <f ca="1">VLOOKUP(B411,Base!$Q$40:$AD$600,14,0)/4.34</f>
        <v>0</v>
      </c>
      <c r="H411" s="54"/>
      <c r="I411" s="20" t="str">
        <f t="shared" si="26"/>
        <v xml:space="preserve"> </v>
      </c>
      <c r="J411" s="22" t="str">
        <f t="shared" ca="1" si="27"/>
        <v xml:space="preserve"> </v>
      </c>
      <c r="K411" s="22" t="str">
        <f t="shared" ca="1" si="28"/>
        <v xml:space="preserve"> </v>
      </c>
    </row>
    <row r="412" spans="1:11" ht="19.5" customHeight="1" x14ac:dyDescent="0.25">
      <c r="A412" s="7">
        <f>'PAINEL MÊS'!A414</f>
        <v>0</v>
      </c>
      <c r="B412" s="7">
        <f>'PAINEL MÊS'!B414</f>
        <v>0</v>
      </c>
      <c r="C412" s="20">
        <f>'PAINEL MÊS'!Q414</f>
        <v>0</v>
      </c>
      <c r="D412" s="21">
        <f>'PAINEL MÊS'!R414</f>
        <v>0</v>
      </c>
      <c r="E412" s="20">
        <f t="shared" si="25"/>
        <v>0</v>
      </c>
      <c r="F412" s="52"/>
      <c r="G412" s="53">
        <f ca="1">VLOOKUP(B412,Base!$Q$40:$AD$600,14,0)/4.34</f>
        <v>0</v>
      </c>
      <c r="H412" s="54"/>
      <c r="I412" s="20" t="str">
        <f t="shared" si="26"/>
        <v xml:space="preserve"> </v>
      </c>
      <c r="J412" s="22" t="str">
        <f t="shared" ca="1" si="27"/>
        <v xml:space="preserve"> </v>
      </c>
      <c r="K412" s="22" t="str">
        <f t="shared" ca="1" si="28"/>
        <v xml:space="preserve"> </v>
      </c>
    </row>
    <row r="413" spans="1:11" ht="19.5" customHeight="1" x14ac:dyDescent="0.25">
      <c r="A413" s="7">
        <f>'PAINEL MÊS'!A415</f>
        <v>0</v>
      </c>
      <c r="B413" s="7">
        <f>'PAINEL MÊS'!B415</f>
        <v>0</v>
      </c>
      <c r="C413" s="20">
        <f>'PAINEL MÊS'!Q415</f>
        <v>0</v>
      </c>
      <c r="D413" s="21">
        <f>'PAINEL MÊS'!R415</f>
        <v>0</v>
      </c>
      <c r="E413" s="20">
        <f t="shared" si="25"/>
        <v>0</v>
      </c>
      <c r="F413" s="52"/>
      <c r="G413" s="53">
        <f ca="1">VLOOKUP(B413,Base!$Q$40:$AD$600,14,0)/4.34</f>
        <v>0</v>
      </c>
      <c r="H413" s="54"/>
      <c r="I413" s="20" t="str">
        <f t="shared" si="26"/>
        <v xml:space="preserve"> </v>
      </c>
      <c r="J413" s="22" t="str">
        <f t="shared" ca="1" si="27"/>
        <v xml:space="preserve"> </v>
      </c>
      <c r="K413" s="22" t="str">
        <f t="shared" ca="1" si="28"/>
        <v xml:space="preserve"> </v>
      </c>
    </row>
    <row r="414" spans="1:11" ht="19.5" customHeight="1" x14ac:dyDescent="0.25">
      <c r="A414" s="7">
        <f>'PAINEL MÊS'!A416</f>
        <v>0</v>
      </c>
      <c r="B414" s="7">
        <f>'PAINEL MÊS'!B416</f>
        <v>0</v>
      </c>
      <c r="C414" s="20">
        <f>'PAINEL MÊS'!Q416</f>
        <v>0</v>
      </c>
      <c r="D414" s="21">
        <f>'PAINEL MÊS'!R416</f>
        <v>0</v>
      </c>
      <c r="E414" s="20">
        <f t="shared" si="25"/>
        <v>0</v>
      </c>
      <c r="F414" s="52"/>
      <c r="G414" s="53">
        <f ca="1">VLOOKUP(B414,Base!$Q$40:$AD$600,14,0)/4.34</f>
        <v>0</v>
      </c>
      <c r="H414" s="54"/>
      <c r="I414" s="20" t="str">
        <f t="shared" si="26"/>
        <v xml:space="preserve"> </v>
      </c>
      <c r="J414" s="22" t="str">
        <f t="shared" ca="1" si="27"/>
        <v xml:space="preserve"> </v>
      </c>
      <c r="K414" s="22" t="str">
        <f t="shared" ca="1" si="28"/>
        <v xml:space="preserve"> </v>
      </c>
    </row>
    <row r="415" spans="1:11" ht="19.5" customHeight="1" x14ac:dyDescent="0.25">
      <c r="A415" s="7">
        <f>'PAINEL MÊS'!A417</f>
        <v>0</v>
      </c>
      <c r="B415" s="7">
        <f>'PAINEL MÊS'!B417</f>
        <v>0</v>
      </c>
      <c r="C415" s="20">
        <f>'PAINEL MÊS'!Q417</f>
        <v>0</v>
      </c>
      <c r="D415" s="21">
        <f>'PAINEL MÊS'!R417</f>
        <v>0</v>
      </c>
      <c r="E415" s="20">
        <f t="shared" si="25"/>
        <v>0</v>
      </c>
      <c r="F415" s="52"/>
      <c r="G415" s="53">
        <f ca="1">VLOOKUP(B415,Base!$Q$40:$AD$600,14,0)/4.34</f>
        <v>0</v>
      </c>
      <c r="H415" s="54"/>
      <c r="I415" s="20" t="str">
        <f t="shared" si="26"/>
        <v xml:space="preserve"> </v>
      </c>
      <c r="J415" s="22" t="str">
        <f t="shared" ca="1" si="27"/>
        <v xml:space="preserve"> </v>
      </c>
      <c r="K415" s="22" t="str">
        <f t="shared" ca="1" si="28"/>
        <v xml:space="preserve"> </v>
      </c>
    </row>
    <row r="416" spans="1:11" ht="19.5" customHeight="1" x14ac:dyDescent="0.25">
      <c r="A416" s="7">
        <f>'PAINEL MÊS'!A418</f>
        <v>0</v>
      </c>
      <c r="B416" s="7">
        <f>'PAINEL MÊS'!B418</f>
        <v>0</v>
      </c>
      <c r="C416" s="20">
        <f>'PAINEL MÊS'!Q418</f>
        <v>0</v>
      </c>
      <c r="D416" s="21">
        <f>'PAINEL MÊS'!R418</f>
        <v>0</v>
      </c>
      <c r="E416" s="20">
        <f t="shared" si="25"/>
        <v>0</v>
      </c>
      <c r="F416" s="52"/>
      <c r="G416" s="53">
        <f ca="1">VLOOKUP(B416,Base!$Q$40:$AD$600,14,0)/4.34</f>
        <v>0</v>
      </c>
      <c r="H416" s="54"/>
      <c r="I416" s="20" t="str">
        <f t="shared" si="26"/>
        <v xml:space="preserve"> </v>
      </c>
      <c r="J416" s="22" t="str">
        <f t="shared" ca="1" si="27"/>
        <v xml:space="preserve"> </v>
      </c>
      <c r="K416" s="22" t="str">
        <f t="shared" ca="1" si="28"/>
        <v xml:space="preserve"> </v>
      </c>
    </row>
    <row r="417" spans="1:11" ht="19.5" customHeight="1" x14ac:dyDescent="0.25">
      <c r="A417" s="7">
        <f>'PAINEL MÊS'!A419</f>
        <v>0</v>
      </c>
      <c r="B417" s="7">
        <f>'PAINEL MÊS'!B419</f>
        <v>0</v>
      </c>
      <c r="C417" s="20">
        <f>'PAINEL MÊS'!Q419</f>
        <v>0</v>
      </c>
      <c r="D417" s="21">
        <f>'PAINEL MÊS'!R419</f>
        <v>0</v>
      </c>
      <c r="E417" s="20">
        <f t="shared" si="25"/>
        <v>0</v>
      </c>
      <c r="F417" s="52"/>
      <c r="G417" s="53">
        <f ca="1">VLOOKUP(B417,Base!$Q$40:$AD$600,14,0)/4.34</f>
        <v>0</v>
      </c>
      <c r="H417" s="54"/>
      <c r="I417" s="20" t="str">
        <f t="shared" si="26"/>
        <v xml:space="preserve"> </v>
      </c>
      <c r="J417" s="22" t="str">
        <f t="shared" ca="1" si="27"/>
        <v xml:space="preserve"> </v>
      </c>
      <c r="K417" s="22" t="str">
        <f t="shared" ca="1" si="28"/>
        <v xml:space="preserve"> </v>
      </c>
    </row>
    <row r="418" spans="1:11" ht="19.5" customHeight="1" x14ac:dyDescent="0.25">
      <c r="A418" s="7">
        <f>'PAINEL MÊS'!A420</f>
        <v>0</v>
      </c>
      <c r="B418" s="7">
        <f>'PAINEL MÊS'!B420</f>
        <v>0</v>
      </c>
      <c r="C418" s="20">
        <f>'PAINEL MÊS'!Q420</f>
        <v>0</v>
      </c>
      <c r="D418" s="21">
        <f>'PAINEL MÊS'!R420</f>
        <v>0</v>
      </c>
      <c r="E418" s="20">
        <f t="shared" si="25"/>
        <v>0</v>
      </c>
      <c r="F418" s="52"/>
      <c r="G418" s="53">
        <f ca="1">VLOOKUP(B418,Base!$Q$40:$AD$600,14,0)/4.34</f>
        <v>0</v>
      </c>
      <c r="H418" s="54"/>
      <c r="I418" s="20" t="str">
        <f t="shared" si="26"/>
        <v xml:space="preserve"> </v>
      </c>
      <c r="J418" s="22" t="str">
        <f t="shared" ca="1" si="27"/>
        <v xml:space="preserve"> </v>
      </c>
      <c r="K418" s="22" t="str">
        <f t="shared" ca="1" si="28"/>
        <v xml:space="preserve"> </v>
      </c>
    </row>
    <row r="419" spans="1:11" ht="19.5" customHeight="1" x14ac:dyDescent="0.25">
      <c r="A419" s="7">
        <f>'PAINEL MÊS'!A421</f>
        <v>0</v>
      </c>
      <c r="B419" s="7">
        <f>'PAINEL MÊS'!B421</f>
        <v>0</v>
      </c>
      <c r="C419" s="20">
        <f>'PAINEL MÊS'!Q421</f>
        <v>0</v>
      </c>
      <c r="D419" s="21">
        <f>'PAINEL MÊS'!R421</f>
        <v>0</v>
      </c>
      <c r="E419" s="20">
        <f t="shared" si="25"/>
        <v>0</v>
      </c>
      <c r="F419" s="52"/>
      <c r="G419" s="53">
        <f ca="1">VLOOKUP(B419,Base!$Q$40:$AD$600,14,0)/4.34</f>
        <v>0</v>
      </c>
      <c r="H419" s="54"/>
      <c r="I419" s="20" t="str">
        <f t="shared" si="26"/>
        <v xml:space="preserve"> </v>
      </c>
      <c r="J419" s="22" t="str">
        <f t="shared" ca="1" si="27"/>
        <v xml:space="preserve"> </v>
      </c>
      <c r="K419" s="22" t="str">
        <f t="shared" ca="1" si="28"/>
        <v xml:space="preserve"> </v>
      </c>
    </row>
    <row r="420" spans="1:11" ht="19.5" customHeight="1" x14ac:dyDescent="0.25">
      <c r="A420" s="7">
        <f>'PAINEL MÊS'!A422</f>
        <v>0</v>
      </c>
      <c r="B420" s="7">
        <f>'PAINEL MÊS'!B422</f>
        <v>0</v>
      </c>
      <c r="C420" s="20">
        <f>'PAINEL MÊS'!Q422</f>
        <v>0</v>
      </c>
      <c r="D420" s="21">
        <f>'PAINEL MÊS'!R422</f>
        <v>0</v>
      </c>
      <c r="E420" s="20">
        <f t="shared" si="25"/>
        <v>0</v>
      </c>
      <c r="F420" s="52"/>
      <c r="G420" s="53">
        <f ca="1">VLOOKUP(B420,Base!$Q$40:$AD$600,14,0)/4.34</f>
        <v>0</v>
      </c>
      <c r="H420" s="54"/>
      <c r="I420" s="20" t="str">
        <f t="shared" si="26"/>
        <v xml:space="preserve"> </v>
      </c>
      <c r="J420" s="22" t="str">
        <f t="shared" ca="1" si="27"/>
        <v xml:space="preserve"> </v>
      </c>
      <c r="K420" s="22" t="str">
        <f t="shared" ca="1" si="28"/>
        <v xml:space="preserve"> </v>
      </c>
    </row>
    <row r="421" spans="1:11" ht="19.5" customHeight="1" x14ac:dyDescent="0.25">
      <c r="A421" s="7">
        <f>'PAINEL MÊS'!A423</f>
        <v>0</v>
      </c>
      <c r="B421" s="7">
        <f>'PAINEL MÊS'!B423</f>
        <v>0</v>
      </c>
      <c r="C421" s="20">
        <f>'PAINEL MÊS'!Q423</f>
        <v>0</v>
      </c>
      <c r="D421" s="21">
        <f>'PAINEL MÊS'!R423</f>
        <v>0</v>
      </c>
      <c r="E421" s="20">
        <f t="shared" si="25"/>
        <v>0</v>
      </c>
      <c r="F421" s="52"/>
      <c r="G421" s="53">
        <f ca="1">VLOOKUP(B421,Base!$Q$40:$AD$600,14,0)/4.34</f>
        <v>0</v>
      </c>
      <c r="H421" s="54"/>
      <c r="I421" s="20" t="str">
        <f t="shared" si="26"/>
        <v xml:space="preserve"> </v>
      </c>
      <c r="J421" s="22" t="str">
        <f t="shared" ca="1" si="27"/>
        <v xml:space="preserve"> </v>
      </c>
      <c r="K421" s="22" t="str">
        <f t="shared" ca="1" si="28"/>
        <v xml:space="preserve"> </v>
      </c>
    </row>
    <row r="422" spans="1:11" ht="19.5" customHeight="1" x14ac:dyDescent="0.25">
      <c r="A422" s="7">
        <f>'PAINEL MÊS'!A424</f>
        <v>0</v>
      </c>
      <c r="B422" s="7">
        <f>'PAINEL MÊS'!B424</f>
        <v>0</v>
      </c>
      <c r="C422" s="20">
        <f>'PAINEL MÊS'!Q424</f>
        <v>0</v>
      </c>
      <c r="D422" s="21">
        <f>'PAINEL MÊS'!R424</f>
        <v>0</v>
      </c>
      <c r="E422" s="20">
        <f t="shared" si="25"/>
        <v>0</v>
      </c>
      <c r="F422" s="52"/>
      <c r="G422" s="53">
        <f ca="1">VLOOKUP(B422,Base!$Q$40:$AD$600,14,0)/4.34</f>
        <v>0</v>
      </c>
      <c r="H422" s="54"/>
      <c r="I422" s="20" t="str">
        <f t="shared" si="26"/>
        <v xml:space="preserve"> </v>
      </c>
      <c r="J422" s="22" t="str">
        <f t="shared" ca="1" si="27"/>
        <v xml:space="preserve"> </v>
      </c>
      <c r="K422" s="22" t="str">
        <f t="shared" ca="1" si="28"/>
        <v xml:space="preserve"> </v>
      </c>
    </row>
    <row r="423" spans="1:11" ht="19.5" customHeight="1" x14ac:dyDescent="0.25">
      <c r="A423" s="7">
        <f>'PAINEL MÊS'!A425</f>
        <v>0</v>
      </c>
      <c r="B423" s="7">
        <f>'PAINEL MÊS'!B425</f>
        <v>0</v>
      </c>
      <c r="C423" s="20">
        <f>'PAINEL MÊS'!Q425</f>
        <v>0</v>
      </c>
      <c r="D423" s="21">
        <f>'PAINEL MÊS'!R425</f>
        <v>0</v>
      </c>
      <c r="E423" s="20">
        <f t="shared" si="25"/>
        <v>0</v>
      </c>
      <c r="F423" s="52"/>
      <c r="G423" s="53">
        <f ca="1">VLOOKUP(B423,Base!$Q$40:$AD$600,14,0)/4.34</f>
        <v>0</v>
      </c>
      <c r="H423" s="54"/>
      <c r="I423" s="20" t="str">
        <f t="shared" si="26"/>
        <v xml:space="preserve"> </v>
      </c>
      <c r="J423" s="22" t="str">
        <f t="shared" ca="1" si="27"/>
        <v xml:space="preserve"> </v>
      </c>
      <c r="K423" s="22" t="str">
        <f t="shared" ca="1" si="28"/>
        <v xml:space="preserve"> </v>
      </c>
    </row>
    <row r="424" spans="1:11" ht="19.5" customHeight="1" x14ac:dyDescent="0.25">
      <c r="A424" s="7">
        <f>'PAINEL MÊS'!A426</f>
        <v>0</v>
      </c>
      <c r="B424" s="7">
        <f>'PAINEL MÊS'!B426</f>
        <v>0</v>
      </c>
      <c r="C424" s="20">
        <f>'PAINEL MÊS'!Q426</f>
        <v>0</v>
      </c>
      <c r="D424" s="21">
        <f>'PAINEL MÊS'!R426</f>
        <v>0</v>
      </c>
      <c r="E424" s="20">
        <f t="shared" si="25"/>
        <v>0</v>
      </c>
      <c r="F424" s="52"/>
      <c r="G424" s="53">
        <f ca="1">VLOOKUP(B424,Base!$Q$40:$AD$600,14,0)/4.34</f>
        <v>0</v>
      </c>
      <c r="H424" s="54"/>
      <c r="I424" s="20" t="str">
        <f t="shared" si="26"/>
        <v xml:space="preserve"> </v>
      </c>
      <c r="J424" s="22" t="str">
        <f t="shared" ca="1" si="27"/>
        <v xml:space="preserve"> </v>
      </c>
      <c r="K424" s="22" t="str">
        <f t="shared" ca="1" si="28"/>
        <v xml:space="preserve"> </v>
      </c>
    </row>
    <row r="425" spans="1:11" ht="19.5" customHeight="1" x14ac:dyDescent="0.25">
      <c r="A425" s="7">
        <f>'PAINEL MÊS'!A427</f>
        <v>0</v>
      </c>
      <c r="B425" s="7">
        <f>'PAINEL MÊS'!B427</f>
        <v>0</v>
      </c>
      <c r="C425" s="20">
        <f>'PAINEL MÊS'!Q427</f>
        <v>0</v>
      </c>
      <c r="D425" s="21">
        <f>'PAINEL MÊS'!R427</f>
        <v>0</v>
      </c>
      <c r="E425" s="20">
        <f t="shared" si="25"/>
        <v>0</v>
      </c>
      <c r="F425" s="52"/>
      <c r="G425" s="53">
        <f ca="1">VLOOKUP(B425,Base!$Q$40:$AD$600,14,0)/4.34</f>
        <v>0</v>
      </c>
      <c r="H425" s="54"/>
      <c r="I425" s="20" t="str">
        <f t="shared" si="26"/>
        <v xml:space="preserve"> </v>
      </c>
      <c r="J425" s="22" t="str">
        <f t="shared" ca="1" si="27"/>
        <v xml:space="preserve"> </v>
      </c>
      <c r="K425" s="22" t="str">
        <f t="shared" ca="1" si="28"/>
        <v xml:space="preserve"> </v>
      </c>
    </row>
    <row r="426" spans="1:11" ht="19.5" customHeight="1" x14ac:dyDescent="0.25">
      <c r="A426" s="7">
        <f>'PAINEL MÊS'!A428</f>
        <v>0</v>
      </c>
      <c r="B426" s="7">
        <f>'PAINEL MÊS'!B428</f>
        <v>0</v>
      </c>
      <c r="C426" s="20">
        <f>'PAINEL MÊS'!Q428</f>
        <v>0</v>
      </c>
      <c r="D426" s="21">
        <f>'PAINEL MÊS'!R428</f>
        <v>0</v>
      </c>
      <c r="E426" s="20">
        <f t="shared" si="25"/>
        <v>0</v>
      </c>
      <c r="F426" s="52"/>
      <c r="G426" s="53">
        <f ca="1">VLOOKUP(B426,Base!$Q$40:$AD$600,14,0)/4.34</f>
        <v>0</v>
      </c>
      <c r="H426" s="54"/>
      <c r="I426" s="20" t="str">
        <f t="shared" si="26"/>
        <v xml:space="preserve"> </v>
      </c>
      <c r="J426" s="22" t="str">
        <f t="shared" ca="1" si="27"/>
        <v xml:space="preserve"> </v>
      </c>
      <c r="K426" s="22" t="str">
        <f t="shared" ca="1" si="28"/>
        <v xml:space="preserve"> </v>
      </c>
    </row>
    <row r="427" spans="1:11" ht="19.5" customHeight="1" x14ac:dyDescent="0.25">
      <c r="A427" s="7">
        <f>'PAINEL MÊS'!A429</f>
        <v>0</v>
      </c>
      <c r="B427" s="7">
        <f>'PAINEL MÊS'!B429</f>
        <v>0</v>
      </c>
      <c r="C427" s="20">
        <f>'PAINEL MÊS'!Q429</f>
        <v>0</v>
      </c>
      <c r="D427" s="21">
        <f>'PAINEL MÊS'!R429</f>
        <v>0</v>
      </c>
      <c r="E427" s="20">
        <f t="shared" si="25"/>
        <v>0</v>
      </c>
      <c r="F427" s="52"/>
      <c r="G427" s="53">
        <f ca="1">VLOOKUP(B427,Base!$Q$40:$AD$600,14,0)/4.34</f>
        <v>0</v>
      </c>
      <c r="H427" s="54"/>
      <c r="I427" s="20" t="str">
        <f t="shared" si="26"/>
        <v xml:space="preserve"> </v>
      </c>
      <c r="J427" s="22" t="str">
        <f t="shared" ca="1" si="27"/>
        <v xml:space="preserve"> </v>
      </c>
      <c r="K427" s="22" t="str">
        <f t="shared" ca="1" si="28"/>
        <v xml:space="preserve"> </v>
      </c>
    </row>
    <row r="428" spans="1:11" ht="19.5" customHeight="1" x14ac:dyDescent="0.25">
      <c r="A428" s="7">
        <f>'PAINEL MÊS'!A430</f>
        <v>0</v>
      </c>
      <c r="B428" s="7">
        <f>'PAINEL MÊS'!B430</f>
        <v>0</v>
      </c>
      <c r="C428" s="20">
        <f>'PAINEL MÊS'!Q430</f>
        <v>0</v>
      </c>
      <c r="D428" s="21">
        <f>'PAINEL MÊS'!R430</f>
        <v>0</v>
      </c>
      <c r="E428" s="20">
        <f t="shared" si="25"/>
        <v>0</v>
      </c>
      <c r="F428" s="52"/>
      <c r="G428" s="53">
        <f ca="1">VLOOKUP(B428,Base!$Q$40:$AD$600,14,0)/4.34</f>
        <v>0</v>
      </c>
      <c r="H428" s="54"/>
      <c r="I428" s="20" t="str">
        <f t="shared" si="26"/>
        <v xml:space="preserve"> </v>
      </c>
      <c r="J428" s="22" t="str">
        <f t="shared" ca="1" si="27"/>
        <v xml:space="preserve"> </v>
      </c>
      <c r="K428" s="22" t="str">
        <f t="shared" ca="1" si="28"/>
        <v xml:space="preserve"> </v>
      </c>
    </row>
    <row r="429" spans="1:11" ht="19.5" customHeight="1" x14ac:dyDescent="0.25">
      <c r="A429" s="7">
        <f>'PAINEL MÊS'!A431</f>
        <v>0</v>
      </c>
      <c r="B429" s="7">
        <f>'PAINEL MÊS'!B431</f>
        <v>0</v>
      </c>
      <c r="C429" s="20">
        <f>'PAINEL MÊS'!Q431</f>
        <v>0</v>
      </c>
      <c r="D429" s="21">
        <f>'PAINEL MÊS'!R431</f>
        <v>0</v>
      </c>
      <c r="E429" s="20">
        <f t="shared" si="25"/>
        <v>0</v>
      </c>
      <c r="F429" s="52"/>
      <c r="G429" s="53">
        <f ca="1">VLOOKUP(B429,Base!$Q$40:$AD$600,14,0)/4.34</f>
        <v>0</v>
      </c>
      <c r="H429" s="54"/>
      <c r="I429" s="20" t="str">
        <f t="shared" si="26"/>
        <v xml:space="preserve"> </v>
      </c>
      <c r="J429" s="22" t="str">
        <f t="shared" ca="1" si="27"/>
        <v xml:space="preserve"> </v>
      </c>
      <c r="K429" s="22" t="str">
        <f t="shared" ca="1" si="28"/>
        <v xml:space="preserve"> </v>
      </c>
    </row>
    <row r="430" spans="1:11" ht="19.5" customHeight="1" x14ac:dyDescent="0.25">
      <c r="A430" s="7">
        <f>'PAINEL MÊS'!A432</f>
        <v>0</v>
      </c>
      <c r="B430" s="7">
        <f>'PAINEL MÊS'!B432</f>
        <v>0</v>
      </c>
      <c r="C430" s="20">
        <f>'PAINEL MÊS'!Q432</f>
        <v>0</v>
      </c>
      <c r="D430" s="21">
        <f>'PAINEL MÊS'!R432</f>
        <v>0</v>
      </c>
      <c r="E430" s="20">
        <f t="shared" si="25"/>
        <v>0</v>
      </c>
      <c r="F430" s="52"/>
      <c r="G430" s="53">
        <f ca="1">VLOOKUP(B430,Base!$Q$40:$AD$600,14,0)/4.34</f>
        <v>0</v>
      </c>
      <c r="H430" s="54"/>
      <c r="I430" s="20" t="str">
        <f t="shared" si="26"/>
        <v xml:space="preserve"> </v>
      </c>
      <c r="J430" s="22" t="str">
        <f t="shared" ca="1" si="27"/>
        <v xml:space="preserve"> </v>
      </c>
      <c r="K430" s="22" t="str">
        <f t="shared" ca="1" si="28"/>
        <v xml:space="preserve"> </v>
      </c>
    </row>
    <row r="431" spans="1:11" ht="19.5" customHeight="1" x14ac:dyDescent="0.25">
      <c r="A431" s="7">
        <f>'PAINEL MÊS'!A433</f>
        <v>0</v>
      </c>
      <c r="B431" s="7">
        <f>'PAINEL MÊS'!B433</f>
        <v>0</v>
      </c>
      <c r="C431" s="20">
        <f>'PAINEL MÊS'!Q433</f>
        <v>0</v>
      </c>
      <c r="D431" s="21">
        <f>'PAINEL MÊS'!R433</f>
        <v>0</v>
      </c>
      <c r="E431" s="20">
        <f t="shared" si="25"/>
        <v>0</v>
      </c>
      <c r="F431" s="52"/>
      <c r="G431" s="53">
        <f ca="1">VLOOKUP(B431,Base!$Q$40:$AD$600,14,0)/4.34</f>
        <v>0</v>
      </c>
      <c r="H431" s="54"/>
      <c r="I431" s="20" t="str">
        <f t="shared" si="26"/>
        <v xml:space="preserve"> </v>
      </c>
      <c r="J431" s="22" t="str">
        <f t="shared" ca="1" si="27"/>
        <v xml:space="preserve"> </v>
      </c>
      <c r="K431" s="22" t="str">
        <f t="shared" ca="1" si="28"/>
        <v xml:space="preserve"> </v>
      </c>
    </row>
    <row r="432" spans="1:11" ht="19.5" customHeight="1" x14ac:dyDescent="0.25">
      <c r="A432" s="7">
        <f>'PAINEL MÊS'!A434</f>
        <v>0</v>
      </c>
      <c r="B432" s="7">
        <f>'PAINEL MÊS'!B434</f>
        <v>0</v>
      </c>
      <c r="C432" s="20">
        <f>'PAINEL MÊS'!Q434</f>
        <v>0</v>
      </c>
      <c r="D432" s="21">
        <f>'PAINEL MÊS'!R434</f>
        <v>0</v>
      </c>
      <c r="E432" s="20">
        <f t="shared" si="25"/>
        <v>0</v>
      </c>
      <c r="F432" s="52"/>
      <c r="G432" s="53">
        <f ca="1">VLOOKUP(B432,Base!$Q$40:$AD$600,14,0)/4.34</f>
        <v>0</v>
      </c>
      <c r="H432" s="54"/>
      <c r="I432" s="20" t="str">
        <f t="shared" si="26"/>
        <v xml:space="preserve"> </v>
      </c>
      <c r="J432" s="22" t="str">
        <f t="shared" ca="1" si="27"/>
        <v xml:space="preserve"> </v>
      </c>
      <c r="K432" s="22" t="str">
        <f t="shared" ca="1" si="28"/>
        <v xml:space="preserve"> </v>
      </c>
    </row>
    <row r="433" spans="1:11" ht="19.5" customHeight="1" x14ac:dyDescent="0.25">
      <c r="A433" s="7">
        <f>'PAINEL MÊS'!A435</f>
        <v>0</v>
      </c>
      <c r="B433" s="7">
        <f>'PAINEL MÊS'!B435</f>
        <v>0</v>
      </c>
      <c r="C433" s="20">
        <f>'PAINEL MÊS'!Q435</f>
        <v>0</v>
      </c>
      <c r="D433" s="21">
        <f>'PAINEL MÊS'!R435</f>
        <v>0</v>
      </c>
      <c r="E433" s="20">
        <f t="shared" si="25"/>
        <v>0</v>
      </c>
      <c r="F433" s="52"/>
      <c r="G433" s="53">
        <f ca="1">VLOOKUP(B433,Base!$Q$40:$AD$600,14,0)/4.34</f>
        <v>0</v>
      </c>
      <c r="H433" s="54"/>
      <c r="I433" s="20" t="str">
        <f t="shared" si="26"/>
        <v xml:space="preserve"> </v>
      </c>
      <c r="J433" s="22" t="str">
        <f t="shared" ca="1" si="27"/>
        <v xml:space="preserve"> </v>
      </c>
      <c r="K433" s="22" t="str">
        <f t="shared" ca="1" si="28"/>
        <v xml:space="preserve"> </v>
      </c>
    </row>
    <row r="434" spans="1:11" ht="19.5" customHeight="1" x14ac:dyDescent="0.25">
      <c r="A434" s="7">
        <f>'PAINEL MÊS'!A436</f>
        <v>0</v>
      </c>
      <c r="B434" s="7">
        <f>'PAINEL MÊS'!B436</f>
        <v>0</v>
      </c>
      <c r="C434" s="20">
        <f>'PAINEL MÊS'!Q436</f>
        <v>0</v>
      </c>
      <c r="D434" s="21">
        <f>'PAINEL MÊS'!R436</f>
        <v>0</v>
      </c>
      <c r="E434" s="20">
        <f t="shared" si="25"/>
        <v>0</v>
      </c>
      <c r="F434" s="52"/>
      <c r="G434" s="53">
        <f ca="1">VLOOKUP(B434,Base!$Q$40:$AD$600,14,0)/4.34</f>
        <v>0</v>
      </c>
      <c r="H434" s="54"/>
      <c r="I434" s="20" t="str">
        <f t="shared" si="26"/>
        <v xml:space="preserve"> </v>
      </c>
      <c r="J434" s="22" t="str">
        <f t="shared" ca="1" si="27"/>
        <v xml:space="preserve"> </v>
      </c>
      <c r="K434" s="22" t="str">
        <f t="shared" ca="1" si="28"/>
        <v xml:space="preserve"> </v>
      </c>
    </row>
    <row r="435" spans="1:11" ht="19.5" customHeight="1" x14ac:dyDescent="0.25">
      <c r="A435" s="7">
        <f>'PAINEL MÊS'!A437</f>
        <v>0</v>
      </c>
      <c r="B435" s="7">
        <f>'PAINEL MÊS'!B437</f>
        <v>0</v>
      </c>
      <c r="C435" s="20">
        <f>'PAINEL MÊS'!Q437</f>
        <v>0</v>
      </c>
      <c r="D435" s="21">
        <f>'PAINEL MÊS'!R437</f>
        <v>0</v>
      </c>
      <c r="E435" s="20">
        <f t="shared" si="25"/>
        <v>0</v>
      </c>
      <c r="F435" s="52"/>
      <c r="G435" s="53">
        <f ca="1">VLOOKUP(B435,Base!$Q$40:$AD$600,14,0)/4.34</f>
        <v>0</v>
      </c>
      <c r="H435" s="54"/>
      <c r="I435" s="20" t="str">
        <f t="shared" si="26"/>
        <v xml:space="preserve"> </v>
      </c>
      <c r="J435" s="22" t="str">
        <f t="shared" ca="1" si="27"/>
        <v xml:space="preserve"> </v>
      </c>
      <c r="K435" s="22" t="str">
        <f t="shared" ca="1" si="28"/>
        <v xml:space="preserve"> </v>
      </c>
    </row>
    <row r="436" spans="1:11" ht="19.5" customHeight="1" x14ac:dyDescent="0.25">
      <c r="A436" s="7">
        <f>'PAINEL MÊS'!A438</f>
        <v>0</v>
      </c>
      <c r="B436" s="7">
        <f>'PAINEL MÊS'!B438</f>
        <v>0</v>
      </c>
      <c r="C436" s="20">
        <f>'PAINEL MÊS'!Q438</f>
        <v>0</v>
      </c>
      <c r="D436" s="21">
        <f>'PAINEL MÊS'!R438</f>
        <v>0</v>
      </c>
      <c r="E436" s="20">
        <f t="shared" si="25"/>
        <v>0</v>
      </c>
      <c r="F436" s="52"/>
      <c r="G436" s="53">
        <f ca="1">VLOOKUP(B436,Base!$Q$40:$AD$600,14,0)/4.34</f>
        <v>0</v>
      </c>
      <c r="H436" s="54"/>
      <c r="I436" s="20" t="str">
        <f t="shared" si="26"/>
        <v xml:space="preserve"> </v>
      </c>
      <c r="J436" s="22" t="str">
        <f t="shared" ca="1" si="27"/>
        <v xml:space="preserve"> </v>
      </c>
      <c r="K436" s="22" t="str">
        <f t="shared" ca="1" si="28"/>
        <v xml:space="preserve"> </v>
      </c>
    </row>
    <row r="437" spans="1:11" ht="19.5" customHeight="1" x14ac:dyDescent="0.25">
      <c r="A437" s="7">
        <f>'PAINEL MÊS'!A439</f>
        <v>0</v>
      </c>
      <c r="B437" s="7">
        <f>'PAINEL MÊS'!B439</f>
        <v>0</v>
      </c>
      <c r="C437" s="20">
        <f>'PAINEL MÊS'!Q439</f>
        <v>0</v>
      </c>
      <c r="D437" s="21">
        <f>'PAINEL MÊS'!R439</f>
        <v>0</v>
      </c>
      <c r="E437" s="20">
        <f t="shared" si="25"/>
        <v>0</v>
      </c>
      <c r="F437" s="52"/>
      <c r="G437" s="53">
        <f ca="1">VLOOKUP(B437,Base!$Q$40:$AD$600,14,0)/4.34</f>
        <v>0</v>
      </c>
      <c r="H437" s="54"/>
      <c r="I437" s="20" t="str">
        <f t="shared" si="26"/>
        <v xml:space="preserve"> </v>
      </c>
      <c r="J437" s="22" t="str">
        <f t="shared" ca="1" si="27"/>
        <v xml:space="preserve"> </v>
      </c>
      <c r="K437" s="22" t="str">
        <f t="shared" ca="1" si="28"/>
        <v xml:space="preserve"> </v>
      </c>
    </row>
    <row r="438" spans="1:11" ht="19.5" customHeight="1" x14ac:dyDescent="0.25">
      <c r="A438" s="7">
        <f>'PAINEL MÊS'!A440</f>
        <v>0</v>
      </c>
      <c r="B438" s="7">
        <f>'PAINEL MÊS'!B440</f>
        <v>0</v>
      </c>
      <c r="C438" s="20">
        <f>'PAINEL MÊS'!Q440</f>
        <v>0</v>
      </c>
      <c r="D438" s="21">
        <f>'PAINEL MÊS'!R440</f>
        <v>0</v>
      </c>
      <c r="E438" s="20">
        <f t="shared" si="25"/>
        <v>0</v>
      </c>
      <c r="F438" s="52"/>
      <c r="G438" s="53">
        <f ca="1">VLOOKUP(B438,Base!$Q$40:$AD$600,14,0)/4.34</f>
        <v>0</v>
      </c>
      <c r="H438" s="54"/>
      <c r="I438" s="20" t="str">
        <f t="shared" si="26"/>
        <v xml:space="preserve"> </v>
      </c>
      <c r="J438" s="22" t="str">
        <f t="shared" ca="1" si="27"/>
        <v xml:space="preserve"> </v>
      </c>
      <c r="K438" s="22" t="str">
        <f t="shared" ca="1" si="28"/>
        <v xml:space="preserve"> </v>
      </c>
    </row>
    <row r="439" spans="1:11" ht="19.5" customHeight="1" x14ac:dyDescent="0.25">
      <c r="A439" s="7">
        <f>'PAINEL MÊS'!A441</f>
        <v>0</v>
      </c>
      <c r="B439" s="7">
        <f>'PAINEL MÊS'!B441</f>
        <v>0</v>
      </c>
      <c r="C439" s="20">
        <f>'PAINEL MÊS'!Q441</f>
        <v>0</v>
      </c>
      <c r="D439" s="21">
        <f>'PAINEL MÊS'!R441</f>
        <v>0</v>
      </c>
      <c r="E439" s="20">
        <f t="shared" si="25"/>
        <v>0</v>
      </c>
      <c r="F439" s="52"/>
      <c r="G439" s="53">
        <f ca="1">VLOOKUP(B439,Base!$Q$40:$AD$600,14,0)/4.34</f>
        <v>0</v>
      </c>
      <c r="H439" s="54"/>
      <c r="I439" s="20" t="str">
        <f t="shared" si="26"/>
        <v xml:space="preserve"> </v>
      </c>
      <c r="J439" s="22" t="str">
        <f t="shared" ca="1" si="27"/>
        <v xml:space="preserve"> </v>
      </c>
      <c r="K439" s="22" t="str">
        <f t="shared" ca="1" si="28"/>
        <v xml:space="preserve"> </v>
      </c>
    </row>
    <row r="440" spans="1:11" ht="19.5" customHeight="1" x14ac:dyDescent="0.25">
      <c r="A440" s="7">
        <f>'PAINEL MÊS'!A442</f>
        <v>0</v>
      </c>
      <c r="B440" s="7">
        <f>'PAINEL MÊS'!B442</f>
        <v>0</v>
      </c>
      <c r="C440" s="20">
        <f>'PAINEL MÊS'!Q442</f>
        <v>0</v>
      </c>
      <c r="D440" s="21">
        <f>'PAINEL MÊS'!R442</f>
        <v>0</v>
      </c>
      <c r="E440" s="20">
        <f t="shared" si="25"/>
        <v>0</v>
      </c>
      <c r="F440" s="52"/>
      <c r="G440" s="53">
        <f ca="1">VLOOKUP(B440,Base!$Q$40:$AD$600,14,0)/4.34</f>
        <v>0</v>
      </c>
      <c r="H440" s="54"/>
      <c r="I440" s="20" t="str">
        <f t="shared" si="26"/>
        <v xml:space="preserve"> </v>
      </c>
      <c r="J440" s="22" t="str">
        <f t="shared" ca="1" si="27"/>
        <v xml:space="preserve"> </v>
      </c>
      <c r="K440" s="22" t="str">
        <f t="shared" ca="1" si="28"/>
        <v xml:space="preserve"> </v>
      </c>
    </row>
    <row r="441" spans="1:11" ht="19.5" customHeight="1" x14ac:dyDescent="0.25">
      <c r="A441" s="7">
        <f>'PAINEL MÊS'!A443</f>
        <v>0</v>
      </c>
      <c r="B441" s="7">
        <f>'PAINEL MÊS'!B443</f>
        <v>0</v>
      </c>
      <c r="C441" s="20">
        <f>'PAINEL MÊS'!Q443</f>
        <v>0</v>
      </c>
      <c r="D441" s="21">
        <f>'PAINEL MÊS'!R443</f>
        <v>0</v>
      </c>
      <c r="E441" s="20">
        <f t="shared" si="25"/>
        <v>0</v>
      </c>
      <c r="F441" s="52"/>
      <c r="G441" s="53">
        <f ca="1">VLOOKUP(B441,Base!$Q$40:$AD$600,14,0)/4.34</f>
        <v>0</v>
      </c>
      <c r="H441" s="54"/>
      <c r="I441" s="20" t="str">
        <f t="shared" si="26"/>
        <v xml:space="preserve"> </v>
      </c>
      <c r="J441" s="22" t="str">
        <f t="shared" ca="1" si="27"/>
        <v xml:space="preserve"> </v>
      </c>
      <c r="K441" s="22" t="str">
        <f t="shared" ca="1" si="28"/>
        <v xml:space="preserve"> </v>
      </c>
    </row>
    <row r="442" spans="1:11" ht="19.5" customHeight="1" x14ac:dyDescent="0.25">
      <c r="A442" s="7">
        <f>'PAINEL MÊS'!A444</f>
        <v>0</v>
      </c>
      <c r="B442" s="7">
        <f>'PAINEL MÊS'!B444</f>
        <v>0</v>
      </c>
      <c r="C442" s="20">
        <f>'PAINEL MÊS'!Q444</f>
        <v>0</v>
      </c>
      <c r="D442" s="21">
        <f>'PAINEL MÊS'!R444</f>
        <v>0</v>
      </c>
      <c r="E442" s="20">
        <f t="shared" si="25"/>
        <v>0</v>
      </c>
      <c r="F442" s="52"/>
      <c r="G442" s="53">
        <f ca="1">VLOOKUP(B442,Base!$Q$40:$AD$600,14,0)/4.34</f>
        <v>0</v>
      </c>
      <c r="H442" s="54"/>
      <c r="I442" s="20" t="str">
        <f t="shared" si="26"/>
        <v xml:space="preserve"> </v>
      </c>
      <c r="J442" s="22" t="str">
        <f t="shared" ca="1" si="27"/>
        <v xml:space="preserve"> </v>
      </c>
      <c r="K442" s="22" t="str">
        <f t="shared" ca="1" si="28"/>
        <v xml:space="preserve"> </v>
      </c>
    </row>
    <row r="443" spans="1:11" ht="19.5" customHeight="1" x14ac:dyDescent="0.25">
      <c r="A443" s="7">
        <f>'PAINEL MÊS'!A445</f>
        <v>0</v>
      </c>
      <c r="B443" s="7">
        <f>'PAINEL MÊS'!B445</f>
        <v>0</v>
      </c>
      <c r="C443" s="20">
        <f>'PAINEL MÊS'!Q445</f>
        <v>0</v>
      </c>
      <c r="D443" s="21">
        <f>'PAINEL MÊS'!R445</f>
        <v>0</v>
      </c>
      <c r="E443" s="20">
        <f t="shared" si="25"/>
        <v>0</v>
      </c>
      <c r="F443" s="52"/>
      <c r="G443" s="53">
        <f ca="1">VLOOKUP(B443,Base!$Q$40:$AD$600,14,0)/4.34</f>
        <v>0</v>
      </c>
      <c r="H443" s="54"/>
      <c r="I443" s="20" t="str">
        <f t="shared" si="26"/>
        <v xml:space="preserve"> </v>
      </c>
      <c r="J443" s="22" t="str">
        <f t="shared" ca="1" si="27"/>
        <v xml:space="preserve"> </v>
      </c>
      <c r="K443" s="22" t="str">
        <f t="shared" ca="1" si="28"/>
        <v xml:space="preserve"> </v>
      </c>
    </row>
    <row r="444" spans="1:11" ht="19.5" customHeight="1" x14ac:dyDescent="0.25">
      <c r="A444" s="7">
        <f>'PAINEL MÊS'!A446</f>
        <v>0</v>
      </c>
      <c r="B444" s="7">
        <f>'PAINEL MÊS'!B446</f>
        <v>0</v>
      </c>
      <c r="C444" s="20">
        <f>'PAINEL MÊS'!Q446</f>
        <v>0</v>
      </c>
      <c r="D444" s="21">
        <f>'PAINEL MÊS'!R446</f>
        <v>0</v>
      </c>
      <c r="E444" s="20">
        <f t="shared" si="25"/>
        <v>0</v>
      </c>
      <c r="F444" s="52"/>
      <c r="G444" s="53">
        <f ca="1">VLOOKUP(B444,Base!$Q$40:$AD$600,14,0)/4.34</f>
        <v>0</v>
      </c>
      <c r="H444" s="54"/>
      <c r="I444" s="20" t="str">
        <f t="shared" si="26"/>
        <v xml:space="preserve"> </v>
      </c>
      <c r="J444" s="22" t="str">
        <f t="shared" ca="1" si="27"/>
        <v xml:space="preserve"> </v>
      </c>
      <c r="K444" s="22" t="str">
        <f t="shared" ca="1" si="28"/>
        <v xml:space="preserve"> </v>
      </c>
    </row>
    <row r="445" spans="1:11" ht="19.5" customHeight="1" x14ac:dyDescent="0.25">
      <c r="A445" s="7">
        <f>'PAINEL MÊS'!A447</f>
        <v>0</v>
      </c>
      <c r="B445" s="7">
        <f>'PAINEL MÊS'!B447</f>
        <v>0</v>
      </c>
      <c r="C445" s="20">
        <f>'PAINEL MÊS'!Q447</f>
        <v>0</v>
      </c>
      <c r="D445" s="21">
        <f>'PAINEL MÊS'!R447</f>
        <v>0</v>
      </c>
      <c r="E445" s="20">
        <f t="shared" si="25"/>
        <v>0</v>
      </c>
      <c r="F445" s="52"/>
      <c r="G445" s="53">
        <f ca="1">VLOOKUP(B445,Base!$Q$40:$AD$600,14,0)/4.34</f>
        <v>0</v>
      </c>
      <c r="H445" s="54"/>
      <c r="I445" s="20" t="str">
        <f t="shared" si="26"/>
        <v xml:space="preserve"> </v>
      </c>
      <c r="J445" s="22" t="str">
        <f t="shared" ca="1" si="27"/>
        <v xml:space="preserve"> </v>
      </c>
      <c r="K445" s="22" t="str">
        <f t="shared" ca="1" si="28"/>
        <v xml:space="preserve"> </v>
      </c>
    </row>
    <row r="446" spans="1:11" ht="19.5" customHeight="1" x14ac:dyDescent="0.25">
      <c r="A446" s="7">
        <f>'PAINEL MÊS'!A448</f>
        <v>0</v>
      </c>
      <c r="B446" s="7">
        <f>'PAINEL MÊS'!B448</f>
        <v>0</v>
      </c>
      <c r="C446" s="20">
        <f>'PAINEL MÊS'!Q448</f>
        <v>0</v>
      </c>
      <c r="D446" s="21">
        <f>'PAINEL MÊS'!R448</f>
        <v>0</v>
      </c>
      <c r="E446" s="20">
        <f t="shared" si="25"/>
        <v>0</v>
      </c>
      <c r="F446" s="52"/>
      <c r="G446" s="53">
        <f ca="1">VLOOKUP(B446,Base!$Q$40:$AD$600,14,0)/4.34</f>
        <v>0</v>
      </c>
      <c r="H446" s="54"/>
      <c r="I446" s="20" t="str">
        <f t="shared" si="26"/>
        <v xml:space="preserve"> </v>
      </c>
      <c r="J446" s="22" t="str">
        <f t="shared" ca="1" si="27"/>
        <v xml:space="preserve"> </v>
      </c>
      <c r="K446" s="22" t="str">
        <f t="shared" ca="1" si="28"/>
        <v xml:space="preserve"> </v>
      </c>
    </row>
    <row r="447" spans="1:11" ht="19.5" customHeight="1" x14ac:dyDescent="0.25">
      <c r="A447" s="7">
        <f>'PAINEL MÊS'!A449</f>
        <v>0</v>
      </c>
      <c r="B447" s="7">
        <f>'PAINEL MÊS'!B449</f>
        <v>0</v>
      </c>
      <c r="C447" s="20">
        <f>'PAINEL MÊS'!Q449</f>
        <v>0</v>
      </c>
      <c r="D447" s="21">
        <f>'PAINEL MÊS'!R449</f>
        <v>0</v>
      </c>
      <c r="E447" s="20">
        <f t="shared" si="25"/>
        <v>0</v>
      </c>
      <c r="F447" s="52"/>
      <c r="G447" s="53">
        <f ca="1">VLOOKUP(B447,Base!$Q$40:$AD$600,14,0)/4.34</f>
        <v>0</v>
      </c>
      <c r="H447" s="54"/>
      <c r="I447" s="20" t="str">
        <f t="shared" si="26"/>
        <v xml:space="preserve"> </v>
      </c>
      <c r="J447" s="22" t="str">
        <f t="shared" ca="1" si="27"/>
        <v xml:space="preserve"> </v>
      </c>
      <c r="K447" s="22" t="str">
        <f t="shared" ca="1" si="28"/>
        <v xml:space="preserve"> </v>
      </c>
    </row>
    <row r="448" spans="1:11" ht="19.5" customHeight="1" x14ac:dyDescent="0.25">
      <c r="A448" s="7">
        <f>'PAINEL MÊS'!A450</f>
        <v>0</v>
      </c>
      <c r="B448" s="7">
        <f>'PAINEL MÊS'!B450</f>
        <v>0</v>
      </c>
      <c r="C448" s="20">
        <f>'PAINEL MÊS'!Q450</f>
        <v>0</v>
      </c>
      <c r="D448" s="21">
        <f>'PAINEL MÊS'!R450</f>
        <v>0</v>
      </c>
      <c r="E448" s="20">
        <f t="shared" si="25"/>
        <v>0</v>
      </c>
      <c r="F448" s="52"/>
      <c r="G448" s="53">
        <f ca="1">VLOOKUP(B448,Base!$Q$40:$AD$600,14,0)/4.34</f>
        <v>0</v>
      </c>
      <c r="H448" s="54"/>
      <c r="I448" s="20" t="str">
        <f t="shared" si="26"/>
        <v xml:space="preserve"> </v>
      </c>
      <c r="J448" s="22" t="str">
        <f t="shared" ca="1" si="27"/>
        <v xml:space="preserve"> </v>
      </c>
      <c r="K448" s="22" t="str">
        <f t="shared" ca="1" si="28"/>
        <v xml:space="preserve"> </v>
      </c>
    </row>
    <row r="449" spans="1:11" ht="19.5" customHeight="1" x14ac:dyDescent="0.25">
      <c r="A449" s="7">
        <f>'PAINEL MÊS'!A451</f>
        <v>0</v>
      </c>
      <c r="B449" s="7">
        <f>'PAINEL MÊS'!B451</f>
        <v>0</v>
      </c>
      <c r="C449" s="20">
        <f>'PAINEL MÊS'!Q451</f>
        <v>0</v>
      </c>
      <c r="D449" s="21">
        <f>'PAINEL MÊS'!R451</f>
        <v>0</v>
      </c>
      <c r="E449" s="20">
        <f t="shared" si="25"/>
        <v>0</v>
      </c>
      <c r="F449" s="52"/>
      <c r="G449" s="53">
        <f ca="1">VLOOKUP(B449,Base!$Q$40:$AD$600,14,0)/4.34</f>
        <v>0</v>
      </c>
      <c r="H449" s="54"/>
      <c r="I449" s="20" t="str">
        <f t="shared" si="26"/>
        <v xml:space="preserve"> </v>
      </c>
      <c r="J449" s="22" t="str">
        <f t="shared" ca="1" si="27"/>
        <v xml:space="preserve"> </v>
      </c>
      <c r="K449" s="22" t="str">
        <f t="shared" ca="1" si="28"/>
        <v xml:space="preserve"> </v>
      </c>
    </row>
    <row r="450" spans="1:11" ht="19.5" customHeight="1" x14ac:dyDescent="0.25">
      <c r="A450" s="7">
        <f>'PAINEL MÊS'!A452</f>
        <v>0</v>
      </c>
      <c r="B450" s="7">
        <f>'PAINEL MÊS'!B452</f>
        <v>0</v>
      </c>
      <c r="C450" s="20">
        <f>'PAINEL MÊS'!Q452</f>
        <v>0</v>
      </c>
      <c r="D450" s="21">
        <f>'PAINEL MÊS'!R452</f>
        <v>0</v>
      </c>
      <c r="E450" s="20">
        <f t="shared" si="25"/>
        <v>0</v>
      </c>
      <c r="F450" s="52"/>
      <c r="G450" s="53">
        <f ca="1">VLOOKUP(B450,Base!$Q$40:$AD$600,14,0)/4.34</f>
        <v>0</v>
      </c>
      <c r="H450" s="54"/>
      <c r="I450" s="20" t="str">
        <f t="shared" si="26"/>
        <v xml:space="preserve"> </v>
      </c>
      <c r="J450" s="22" t="str">
        <f t="shared" ca="1" si="27"/>
        <v xml:space="preserve"> </v>
      </c>
      <c r="K450" s="22" t="str">
        <f t="shared" ca="1" si="28"/>
        <v xml:space="preserve"> </v>
      </c>
    </row>
    <row r="451" spans="1:11" ht="19.5" customHeight="1" x14ac:dyDescent="0.25">
      <c r="A451" s="7">
        <f>'PAINEL MÊS'!A453</f>
        <v>0</v>
      </c>
      <c r="B451" s="7">
        <f>'PAINEL MÊS'!B453</f>
        <v>0</v>
      </c>
      <c r="C451" s="20">
        <f>'PAINEL MÊS'!Q453</f>
        <v>0</v>
      </c>
      <c r="D451" s="21">
        <f>'PAINEL MÊS'!R453</f>
        <v>0</v>
      </c>
      <c r="E451" s="20">
        <f t="shared" si="25"/>
        <v>0</v>
      </c>
      <c r="F451" s="52"/>
      <c r="G451" s="53">
        <f ca="1">VLOOKUP(B451,Base!$Q$40:$AD$600,14,0)/4.34</f>
        <v>0</v>
      </c>
      <c r="H451" s="54"/>
      <c r="I451" s="20" t="str">
        <f t="shared" si="26"/>
        <v xml:space="preserve"> </v>
      </c>
      <c r="J451" s="22" t="str">
        <f t="shared" ca="1" si="27"/>
        <v xml:space="preserve"> </v>
      </c>
      <c r="K451" s="22" t="str">
        <f t="shared" ca="1" si="28"/>
        <v xml:space="preserve"> </v>
      </c>
    </row>
    <row r="452" spans="1:11" ht="19.5" customHeight="1" x14ac:dyDescent="0.25">
      <c r="A452" s="7">
        <f>'PAINEL MÊS'!A454</f>
        <v>0</v>
      </c>
      <c r="B452" s="7">
        <f>'PAINEL MÊS'!B454</f>
        <v>0</v>
      </c>
      <c r="C452" s="20">
        <f>'PAINEL MÊS'!Q454</f>
        <v>0</v>
      </c>
      <c r="D452" s="21">
        <f>'PAINEL MÊS'!R454</f>
        <v>0</v>
      </c>
      <c r="E452" s="20">
        <f t="shared" si="25"/>
        <v>0</v>
      </c>
      <c r="F452" s="52"/>
      <c r="G452" s="53">
        <f ca="1">VLOOKUP(B452,Base!$Q$40:$AD$600,14,0)/4.34</f>
        <v>0</v>
      </c>
      <c r="H452" s="54"/>
      <c r="I452" s="20" t="str">
        <f t="shared" si="26"/>
        <v xml:space="preserve"> </v>
      </c>
      <c r="J452" s="22" t="str">
        <f t="shared" ca="1" si="27"/>
        <v xml:space="preserve"> </v>
      </c>
      <c r="K452" s="22" t="str">
        <f t="shared" ca="1" si="28"/>
        <v xml:space="preserve"> </v>
      </c>
    </row>
    <row r="453" spans="1:11" ht="19.5" customHeight="1" x14ac:dyDescent="0.25">
      <c r="A453" s="7">
        <f>'PAINEL MÊS'!A455</f>
        <v>0</v>
      </c>
      <c r="B453" s="7">
        <f>'PAINEL MÊS'!B455</f>
        <v>0</v>
      </c>
      <c r="C453" s="20">
        <f>'PAINEL MÊS'!Q455</f>
        <v>0</v>
      </c>
      <c r="D453" s="21">
        <f>'PAINEL MÊS'!R455</f>
        <v>0</v>
      </c>
      <c r="E453" s="20">
        <f t="shared" si="25"/>
        <v>0</v>
      </c>
      <c r="F453" s="52"/>
      <c r="G453" s="53">
        <f ca="1">VLOOKUP(B453,Base!$Q$40:$AD$600,14,0)/4.34</f>
        <v>0</v>
      </c>
      <c r="H453" s="54"/>
      <c r="I453" s="20" t="str">
        <f t="shared" si="26"/>
        <v xml:space="preserve"> </v>
      </c>
      <c r="J453" s="22" t="str">
        <f t="shared" ca="1" si="27"/>
        <v xml:space="preserve"> </v>
      </c>
      <c r="K453" s="22" t="str">
        <f t="shared" ca="1" si="28"/>
        <v xml:space="preserve"> </v>
      </c>
    </row>
    <row r="454" spans="1:11" ht="19.5" customHeight="1" x14ac:dyDescent="0.25">
      <c r="A454" s="7">
        <f>'PAINEL MÊS'!A456</f>
        <v>0</v>
      </c>
      <c r="B454" s="7">
        <f>'PAINEL MÊS'!B456</f>
        <v>0</v>
      </c>
      <c r="C454" s="20">
        <f>'PAINEL MÊS'!Q456</f>
        <v>0</v>
      </c>
      <c r="D454" s="21">
        <f>'PAINEL MÊS'!R456</f>
        <v>0</v>
      </c>
      <c r="E454" s="20">
        <f t="shared" si="25"/>
        <v>0</v>
      </c>
      <c r="F454" s="52"/>
      <c r="G454" s="53">
        <f ca="1">VLOOKUP(B454,Base!$Q$40:$AD$600,14,0)/4.34</f>
        <v>0</v>
      </c>
      <c r="H454" s="54"/>
      <c r="I454" s="20" t="str">
        <f t="shared" si="26"/>
        <v xml:space="preserve"> </v>
      </c>
      <c r="J454" s="22" t="str">
        <f t="shared" ca="1" si="27"/>
        <v xml:space="preserve"> </v>
      </c>
      <c r="K454" s="22" t="str">
        <f t="shared" ca="1" si="28"/>
        <v xml:space="preserve"> </v>
      </c>
    </row>
    <row r="455" spans="1:11" ht="19.5" customHeight="1" x14ac:dyDescent="0.25">
      <c r="A455" s="7">
        <f>'PAINEL MÊS'!A457</f>
        <v>0</v>
      </c>
      <c r="B455" s="7">
        <f>'PAINEL MÊS'!B457</f>
        <v>0</v>
      </c>
      <c r="C455" s="20">
        <f>'PAINEL MÊS'!Q457</f>
        <v>0</v>
      </c>
      <c r="D455" s="21">
        <f>'PAINEL MÊS'!R457</f>
        <v>0</v>
      </c>
      <c r="E455" s="20">
        <f t="shared" si="25"/>
        <v>0</v>
      </c>
      <c r="F455" s="52"/>
      <c r="G455" s="53">
        <f ca="1">VLOOKUP(B455,Base!$Q$40:$AD$600,14,0)/4.34</f>
        <v>0</v>
      </c>
      <c r="H455" s="54"/>
      <c r="I455" s="20" t="str">
        <f t="shared" si="26"/>
        <v xml:space="preserve"> </v>
      </c>
      <c r="J455" s="22" t="str">
        <f t="shared" ca="1" si="27"/>
        <v xml:space="preserve"> </v>
      </c>
      <c r="K455" s="22" t="str">
        <f t="shared" ca="1" si="28"/>
        <v xml:space="preserve"> </v>
      </c>
    </row>
    <row r="456" spans="1:11" ht="19.5" customHeight="1" x14ac:dyDescent="0.25">
      <c r="A456" s="7">
        <f>'PAINEL MÊS'!A458</f>
        <v>0</v>
      </c>
      <c r="B456" s="7">
        <f>'PAINEL MÊS'!B458</f>
        <v>0</v>
      </c>
      <c r="C456" s="20">
        <f>'PAINEL MÊS'!Q458</f>
        <v>0</v>
      </c>
      <c r="D456" s="21">
        <f>'PAINEL MÊS'!R458</f>
        <v>0</v>
      </c>
      <c r="E456" s="20">
        <f t="shared" si="25"/>
        <v>0</v>
      </c>
      <c r="F456" s="52"/>
      <c r="G456" s="53">
        <f ca="1">VLOOKUP(B456,Base!$Q$40:$AD$600,14,0)/4.34</f>
        <v>0</v>
      </c>
      <c r="H456" s="54"/>
      <c r="I456" s="20" t="str">
        <f t="shared" si="26"/>
        <v xml:space="preserve"> </v>
      </c>
      <c r="J456" s="22" t="str">
        <f t="shared" ca="1" si="27"/>
        <v xml:space="preserve"> </v>
      </c>
      <c r="K456" s="22" t="str">
        <f t="shared" ca="1" si="28"/>
        <v xml:space="preserve"> </v>
      </c>
    </row>
    <row r="457" spans="1:11" ht="19.5" customHeight="1" x14ac:dyDescent="0.25">
      <c r="A457" s="7">
        <f>'PAINEL MÊS'!A459</f>
        <v>0</v>
      </c>
      <c r="B457" s="7">
        <f>'PAINEL MÊS'!B459</f>
        <v>0</v>
      </c>
      <c r="C457" s="20">
        <f>'PAINEL MÊS'!Q459</f>
        <v>0</v>
      </c>
      <c r="D457" s="21">
        <f>'PAINEL MÊS'!R459</f>
        <v>0</v>
      </c>
      <c r="E457" s="20">
        <f t="shared" si="25"/>
        <v>0</v>
      </c>
      <c r="F457" s="52"/>
      <c r="G457" s="53">
        <f ca="1">VLOOKUP(B457,Base!$Q$40:$AD$600,14,0)/4.34</f>
        <v>0</v>
      </c>
      <c r="H457" s="54"/>
      <c r="I457" s="20" t="str">
        <f t="shared" si="26"/>
        <v xml:space="preserve"> </v>
      </c>
      <c r="J457" s="22" t="str">
        <f t="shared" ca="1" si="27"/>
        <v xml:space="preserve"> </v>
      </c>
      <c r="K457" s="22" t="str">
        <f t="shared" ca="1" si="28"/>
        <v xml:space="preserve"> </v>
      </c>
    </row>
    <row r="458" spans="1:11" ht="19.5" customHeight="1" x14ac:dyDescent="0.25">
      <c r="A458" s="7">
        <f>'PAINEL MÊS'!A460</f>
        <v>0</v>
      </c>
      <c r="B458" s="7">
        <f>'PAINEL MÊS'!B460</f>
        <v>0</v>
      </c>
      <c r="C458" s="20">
        <f>'PAINEL MÊS'!Q460</f>
        <v>0</v>
      </c>
      <c r="D458" s="21">
        <f>'PAINEL MÊS'!R460</f>
        <v>0</v>
      </c>
      <c r="E458" s="20">
        <f t="shared" si="25"/>
        <v>0</v>
      </c>
      <c r="F458" s="52"/>
      <c r="G458" s="53">
        <f ca="1">VLOOKUP(B458,Base!$Q$40:$AD$600,14,0)/4.34</f>
        <v>0</v>
      </c>
      <c r="H458" s="54"/>
      <c r="I458" s="20" t="str">
        <f t="shared" si="26"/>
        <v xml:space="preserve"> </v>
      </c>
      <c r="J458" s="22" t="str">
        <f t="shared" ca="1" si="27"/>
        <v xml:space="preserve"> </v>
      </c>
      <c r="K458" s="22" t="str">
        <f t="shared" ca="1" si="28"/>
        <v xml:space="preserve"> </v>
      </c>
    </row>
    <row r="459" spans="1:11" ht="19.5" customHeight="1" x14ac:dyDescent="0.25">
      <c r="A459" s="7">
        <f>'PAINEL MÊS'!A461</f>
        <v>0</v>
      </c>
      <c r="B459" s="7">
        <f>'PAINEL MÊS'!B461</f>
        <v>0</v>
      </c>
      <c r="C459" s="20">
        <f>'PAINEL MÊS'!Q461</f>
        <v>0</v>
      </c>
      <c r="D459" s="21">
        <f>'PAINEL MÊS'!R461</f>
        <v>0</v>
      </c>
      <c r="E459" s="20">
        <f t="shared" si="25"/>
        <v>0</v>
      </c>
      <c r="F459" s="52"/>
      <c r="G459" s="53">
        <f ca="1">VLOOKUP(B459,Base!$Q$40:$AD$600,14,0)/4.34</f>
        <v>0</v>
      </c>
      <c r="H459" s="54"/>
      <c r="I459" s="20" t="str">
        <f t="shared" si="26"/>
        <v xml:space="preserve"> </v>
      </c>
      <c r="J459" s="22" t="str">
        <f t="shared" ca="1" si="27"/>
        <v xml:space="preserve"> </v>
      </c>
      <c r="K459" s="22" t="str">
        <f t="shared" ca="1" si="28"/>
        <v xml:space="preserve"> </v>
      </c>
    </row>
    <row r="460" spans="1:11" ht="19.5" customHeight="1" x14ac:dyDescent="0.25">
      <c r="A460" s="7">
        <f>'PAINEL MÊS'!A462</f>
        <v>0</v>
      </c>
      <c r="B460" s="7">
        <f>'PAINEL MÊS'!B462</f>
        <v>0</v>
      </c>
      <c r="C460" s="20">
        <f>'PAINEL MÊS'!Q462</f>
        <v>0</v>
      </c>
      <c r="D460" s="21">
        <f>'PAINEL MÊS'!R462</f>
        <v>0</v>
      </c>
      <c r="E460" s="20">
        <f t="shared" si="25"/>
        <v>0</v>
      </c>
      <c r="F460" s="52"/>
      <c r="G460" s="53">
        <f ca="1">VLOOKUP(B460,Base!$Q$40:$AD$600,14,0)/4.34</f>
        <v>0</v>
      </c>
      <c r="H460" s="54"/>
      <c r="I460" s="20" t="str">
        <f t="shared" si="26"/>
        <v xml:space="preserve"> </v>
      </c>
      <c r="J460" s="22" t="str">
        <f t="shared" ca="1" si="27"/>
        <v xml:space="preserve"> </v>
      </c>
      <c r="K460" s="22" t="str">
        <f t="shared" ca="1" si="28"/>
        <v xml:space="preserve"> </v>
      </c>
    </row>
    <row r="461" spans="1:11" ht="19.5" customHeight="1" x14ac:dyDescent="0.25">
      <c r="A461" s="7">
        <f>'PAINEL MÊS'!A463</f>
        <v>0</v>
      </c>
      <c r="B461" s="7">
        <f>'PAINEL MÊS'!B463</f>
        <v>0</v>
      </c>
      <c r="C461" s="20">
        <f>'PAINEL MÊS'!Q463</f>
        <v>0</v>
      </c>
      <c r="D461" s="21">
        <f>'PAINEL MÊS'!R463</f>
        <v>0</v>
      </c>
      <c r="E461" s="20">
        <f t="shared" ref="E461:E524" si="29">P461+(P461*F461)</f>
        <v>0</v>
      </c>
      <c r="F461" s="52"/>
      <c r="G461" s="53">
        <f ca="1">VLOOKUP(B461,Base!$Q$40:$AD$600,14,0)/4.34</f>
        <v>0</v>
      </c>
      <c r="H461" s="54"/>
      <c r="I461" s="20" t="str">
        <f t="shared" ref="I461:I524" si="30">IF(E461=0," ",(IF(C461&lt;=E461,"SIM","NÃO")))</f>
        <v xml:space="preserve"> </v>
      </c>
      <c r="J461" s="22" t="str">
        <f t="shared" ref="J461:J524" ca="1" si="31">IF(I461=" "," ",TODAY()+R461)</f>
        <v xml:space="preserve"> </v>
      </c>
      <c r="K461" s="22" t="str">
        <f t="shared" ref="K461:K524" ca="1" si="32">IF(E461=0," ",(IF(J461&lt;TODAY(),"ATRASADO","EM TEMPO")))</f>
        <v xml:space="preserve"> </v>
      </c>
    </row>
    <row r="462" spans="1:11" ht="19.5" customHeight="1" x14ac:dyDescent="0.25">
      <c r="A462" s="7">
        <f>'PAINEL MÊS'!A464</f>
        <v>0</v>
      </c>
      <c r="B462" s="7">
        <f>'PAINEL MÊS'!B464</f>
        <v>0</v>
      </c>
      <c r="C462" s="20">
        <f>'PAINEL MÊS'!Q464</f>
        <v>0</v>
      </c>
      <c r="D462" s="21">
        <f>'PAINEL MÊS'!R464</f>
        <v>0</v>
      </c>
      <c r="E462" s="20">
        <f t="shared" si="29"/>
        <v>0</v>
      </c>
      <c r="F462" s="52"/>
      <c r="G462" s="53">
        <f ca="1">VLOOKUP(B462,Base!$Q$40:$AD$600,14,0)/4.34</f>
        <v>0</v>
      </c>
      <c r="H462" s="54"/>
      <c r="I462" s="20" t="str">
        <f t="shared" si="30"/>
        <v xml:space="preserve"> </v>
      </c>
      <c r="J462" s="22" t="str">
        <f t="shared" ca="1" si="31"/>
        <v xml:space="preserve"> </v>
      </c>
      <c r="K462" s="22" t="str">
        <f t="shared" ca="1" si="32"/>
        <v xml:space="preserve"> </v>
      </c>
    </row>
    <row r="463" spans="1:11" ht="19.5" customHeight="1" x14ac:dyDescent="0.25">
      <c r="A463" s="7">
        <f>'PAINEL MÊS'!A465</f>
        <v>0</v>
      </c>
      <c r="B463" s="7">
        <f>'PAINEL MÊS'!B465</f>
        <v>0</v>
      </c>
      <c r="C463" s="20">
        <f>'PAINEL MÊS'!Q465</f>
        <v>0</v>
      </c>
      <c r="D463" s="21">
        <f>'PAINEL MÊS'!R465</f>
        <v>0</v>
      </c>
      <c r="E463" s="20">
        <f t="shared" si="29"/>
        <v>0</v>
      </c>
      <c r="F463" s="52"/>
      <c r="G463" s="53">
        <f ca="1">VLOOKUP(B463,Base!$Q$40:$AD$600,14,0)/4.34</f>
        <v>0</v>
      </c>
      <c r="H463" s="54"/>
      <c r="I463" s="20" t="str">
        <f t="shared" si="30"/>
        <v xml:space="preserve"> </v>
      </c>
      <c r="J463" s="22" t="str">
        <f t="shared" ca="1" si="31"/>
        <v xml:space="preserve"> </v>
      </c>
      <c r="K463" s="22" t="str">
        <f t="shared" ca="1" si="32"/>
        <v xml:space="preserve"> </v>
      </c>
    </row>
    <row r="464" spans="1:11" ht="19.5" customHeight="1" x14ac:dyDescent="0.25">
      <c r="A464" s="7">
        <f>'PAINEL MÊS'!A466</f>
        <v>0</v>
      </c>
      <c r="B464" s="7">
        <f>'PAINEL MÊS'!B466</f>
        <v>0</v>
      </c>
      <c r="C464" s="20">
        <f>'PAINEL MÊS'!Q466</f>
        <v>0</v>
      </c>
      <c r="D464" s="21">
        <f>'PAINEL MÊS'!R466</f>
        <v>0</v>
      </c>
      <c r="E464" s="20">
        <f t="shared" si="29"/>
        <v>0</v>
      </c>
      <c r="F464" s="52"/>
      <c r="G464" s="53">
        <f ca="1">VLOOKUP(B464,Base!$Q$40:$AD$600,14,0)/4.34</f>
        <v>0</v>
      </c>
      <c r="H464" s="54"/>
      <c r="I464" s="20" t="str">
        <f t="shared" si="30"/>
        <v xml:space="preserve"> </v>
      </c>
      <c r="J464" s="22" t="str">
        <f t="shared" ca="1" si="31"/>
        <v xml:space="preserve"> </v>
      </c>
      <c r="K464" s="22" t="str">
        <f t="shared" ca="1" si="32"/>
        <v xml:space="preserve"> </v>
      </c>
    </row>
    <row r="465" spans="1:11" ht="19.5" customHeight="1" x14ac:dyDescent="0.25">
      <c r="A465" s="7">
        <f>'PAINEL MÊS'!A467</f>
        <v>0</v>
      </c>
      <c r="B465" s="7">
        <f>'PAINEL MÊS'!B467</f>
        <v>0</v>
      </c>
      <c r="C465" s="20">
        <f>'PAINEL MÊS'!Q467</f>
        <v>0</v>
      </c>
      <c r="D465" s="21">
        <f>'PAINEL MÊS'!R467</f>
        <v>0</v>
      </c>
      <c r="E465" s="20">
        <f t="shared" si="29"/>
        <v>0</v>
      </c>
      <c r="F465" s="52"/>
      <c r="G465" s="53">
        <f ca="1">VLOOKUP(B465,Base!$Q$40:$AD$600,14,0)/4.34</f>
        <v>0</v>
      </c>
      <c r="H465" s="54"/>
      <c r="I465" s="20" t="str">
        <f t="shared" si="30"/>
        <v xml:space="preserve"> </v>
      </c>
      <c r="J465" s="22" t="str">
        <f t="shared" ca="1" si="31"/>
        <v xml:space="preserve"> </v>
      </c>
      <c r="K465" s="22" t="str">
        <f t="shared" ca="1" si="32"/>
        <v xml:space="preserve"> </v>
      </c>
    </row>
    <row r="466" spans="1:11" ht="19.5" customHeight="1" x14ac:dyDescent="0.25">
      <c r="A466" s="7">
        <f>'PAINEL MÊS'!A468</f>
        <v>0</v>
      </c>
      <c r="B466" s="7">
        <f>'PAINEL MÊS'!B468</f>
        <v>0</v>
      </c>
      <c r="C466" s="20">
        <f>'PAINEL MÊS'!Q468</f>
        <v>0</v>
      </c>
      <c r="D466" s="21">
        <f>'PAINEL MÊS'!R468</f>
        <v>0</v>
      </c>
      <c r="E466" s="20">
        <f t="shared" si="29"/>
        <v>0</v>
      </c>
      <c r="F466" s="52"/>
      <c r="G466" s="53">
        <f ca="1">VLOOKUP(B466,Base!$Q$40:$AD$600,14,0)/4.34</f>
        <v>0</v>
      </c>
      <c r="H466" s="54"/>
      <c r="I466" s="20" t="str">
        <f t="shared" si="30"/>
        <v xml:space="preserve"> </v>
      </c>
      <c r="J466" s="22" t="str">
        <f t="shared" ca="1" si="31"/>
        <v xml:space="preserve"> </v>
      </c>
      <c r="K466" s="22" t="str">
        <f t="shared" ca="1" si="32"/>
        <v xml:space="preserve"> </v>
      </c>
    </row>
    <row r="467" spans="1:11" ht="19.5" customHeight="1" x14ac:dyDescent="0.25">
      <c r="A467" s="7">
        <f>'PAINEL MÊS'!A469</f>
        <v>0</v>
      </c>
      <c r="B467" s="7">
        <f>'PAINEL MÊS'!B469</f>
        <v>0</v>
      </c>
      <c r="C467" s="20">
        <f>'PAINEL MÊS'!Q469</f>
        <v>0</v>
      </c>
      <c r="D467" s="21">
        <f>'PAINEL MÊS'!R469</f>
        <v>0</v>
      </c>
      <c r="E467" s="20">
        <f t="shared" si="29"/>
        <v>0</v>
      </c>
      <c r="F467" s="52"/>
      <c r="G467" s="53">
        <f ca="1">VLOOKUP(B467,Base!$Q$40:$AD$600,14,0)/4.34</f>
        <v>0</v>
      </c>
      <c r="H467" s="54"/>
      <c r="I467" s="20" t="str">
        <f t="shared" si="30"/>
        <v xml:space="preserve"> </v>
      </c>
      <c r="J467" s="22" t="str">
        <f t="shared" ca="1" si="31"/>
        <v xml:space="preserve"> </v>
      </c>
      <c r="K467" s="22" t="str">
        <f t="shared" ca="1" si="32"/>
        <v xml:space="preserve"> </v>
      </c>
    </row>
    <row r="468" spans="1:11" ht="19.5" customHeight="1" x14ac:dyDescent="0.25">
      <c r="A468" s="7">
        <f>'PAINEL MÊS'!A470</f>
        <v>0</v>
      </c>
      <c r="B468" s="7">
        <f>'PAINEL MÊS'!B470</f>
        <v>0</v>
      </c>
      <c r="C468" s="20">
        <f>'PAINEL MÊS'!Q470</f>
        <v>0</v>
      </c>
      <c r="D468" s="21">
        <f>'PAINEL MÊS'!R470</f>
        <v>0</v>
      </c>
      <c r="E468" s="20">
        <f t="shared" si="29"/>
        <v>0</v>
      </c>
      <c r="F468" s="52"/>
      <c r="G468" s="53">
        <f ca="1">VLOOKUP(B468,Base!$Q$40:$AD$600,14,0)/4.34</f>
        <v>0</v>
      </c>
      <c r="H468" s="54"/>
      <c r="I468" s="20" t="str">
        <f t="shared" si="30"/>
        <v xml:space="preserve"> </v>
      </c>
      <c r="J468" s="22" t="str">
        <f t="shared" ca="1" si="31"/>
        <v xml:space="preserve"> </v>
      </c>
      <c r="K468" s="22" t="str">
        <f t="shared" ca="1" si="32"/>
        <v xml:space="preserve"> </v>
      </c>
    </row>
    <row r="469" spans="1:11" ht="19.5" customHeight="1" x14ac:dyDescent="0.25">
      <c r="A469" s="7">
        <f>'PAINEL MÊS'!A471</f>
        <v>0</v>
      </c>
      <c r="B469" s="7">
        <f>'PAINEL MÊS'!B471</f>
        <v>0</v>
      </c>
      <c r="C469" s="20">
        <f>'PAINEL MÊS'!Q471</f>
        <v>0</v>
      </c>
      <c r="D469" s="21">
        <f>'PAINEL MÊS'!R471</f>
        <v>0</v>
      </c>
      <c r="E469" s="20">
        <f t="shared" si="29"/>
        <v>0</v>
      </c>
      <c r="F469" s="52"/>
      <c r="G469" s="53">
        <f ca="1">VLOOKUP(B469,Base!$Q$40:$AD$600,14,0)/4.34</f>
        <v>0</v>
      </c>
      <c r="H469" s="54"/>
      <c r="I469" s="20" t="str">
        <f t="shared" si="30"/>
        <v xml:space="preserve"> </v>
      </c>
      <c r="J469" s="22" t="str">
        <f t="shared" ca="1" si="31"/>
        <v xml:space="preserve"> </v>
      </c>
      <c r="K469" s="22" t="str">
        <f t="shared" ca="1" si="32"/>
        <v xml:space="preserve"> </v>
      </c>
    </row>
    <row r="470" spans="1:11" ht="19.5" customHeight="1" x14ac:dyDescent="0.25">
      <c r="A470" s="7">
        <f>'PAINEL MÊS'!A472</f>
        <v>0</v>
      </c>
      <c r="B470" s="7">
        <f>'PAINEL MÊS'!B472</f>
        <v>0</v>
      </c>
      <c r="C470" s="20">
        <f>'PAINEL MÊS'!Q472</f>
        <v>0</v>
      </c>
      <c r="D470" s="21">
        <f>'PAINEL MÊS'!R472</f>
        <v>0</v>
      </c>
      <c r="E470" s="20">
        <f t="shared" si="29"/>
        <v>0</v>
      </c>
      <c r="F470" s="52"/>
      <c r="G470" s="53">
        <f ca="1">VLOOKUP(B470,Base!$Q$40:$AD$600,14,0)/4.34</f>
        <v>0</v>
      </c>
      <c r="H470" s="54"/>
      <c r="I470" s="20" t="str">
        <f t="shared" si="30"/>
        <v xml:space="preserve"> </v>
      </c>
      <c r="J470" s="22" t="str">
        <f t="shared" ca="1" si="31"/>
        <v xml:space="preserve"> </v>
      </c>
      <c r="K470" s="22" t="str">
        <f t="shared" ca="1" si="32"/>
        <v xml:space="preserve"> </v>
      </c>
    </row>
    <row r="471" spans="1:11" ht="19.5" customHeight="1" x14ac:dyDescent="0.25">
      <c r="A471" s="7">
        <f>'PAINEL MÊS'!A473</f>
        <v>0</v>
      </c>
      <c r="B471" s="7">
        <f>'PAINEL MÊS'!B473</f>
        <v>0</v>
      </c>
      <c r="C471" s="20">
        <f>'PAINEL MÊS'!Q473</f>
        <v>0</v>
      </c>
      <c r="D471" s="21">
        <f>'PAINEL MÊS'!R473</f>
        <v>0</v>
      </c>
      <c r="E471" s="20">
        <f t="shared" si="29"/>
        <v>0</v>
      </c>
      <c r="F471" s="52"/>
      <c r="G471" s="53">
        <f ca="1">VLOOKUP(B471,Base!$Q$40:$AD$600,14,0)/4.34</f>
        <v>0</v>
      </c>
      <c r="H471" s="54"/>
      <c r="I471" s="20" t="str">
        <f t="shared" si="30"/>
        <v xml:space="preserve"> </v>
      </c>
      <c r="J471" s="22" t="str">
        <f t="shared" ca="1" si="31"/>
        <v xml:space="preserve"> </v>
      </c>
      <c r="K471" s="22" t="str">
        <f t="shared" ca="1" si="32"/>
        <v xml:space="preserve"> </v>
      </c>
    </row>
    <row r="472" spans="1:11" ht="19.5" customHeight="1" x14ac:dyDescent="0.25">
      <c r="A472" s="7">
        <f>'PAINEL MÊS'!A474</f>
        <v>0</v>
      </c>
      <c r="B472" s="7">
        <f>'PAINEL MÊS'!B474</f>
        <v>0</v>
      </c>
      <c r="C472" s="20">
        <f>'PAINEL MÊS'!Q474</f>
        <v>0</v>
      </c>
      <c r="D472" s="21">
        <f>'PAINEL MÊS'!R474</f>
        <v>0</v>
      </c>
      <c r="E472" s="20">
        <f t="shared" si="29"/>
        <v>0</v>
      </c>
      <c r="F472" s="52"/>
      <c r="G472" s="53">
        <f ca="1">VLOOKUP(B472,Base!$Q$40:$AD$600,14,0)/4.34</f>
        <v>0</v>
      </c>
      <c r="H472" s="54"/>
      <c r="I472" s="20" t="str">
        <f t="shared" si="30"/>
        <v xml:space="preserve"> </v>
      </c>
      <c r="J472" s="22" t="str">
        <f t="shared" ca="1" si="31"/>
        <v xml:space="preserve"> </v>
      </c>
      <c r="K472" s="22" t="str">
        <f t="shared" ca="1" si="32"/>
        <v xml:space="preserve"> </v>
      </c>
    </row>
    <row r="473" spans="1:11" ht="19.5" customHeight="1" x14ac:dyDescent="0.25">
      <c r="A473" s="7">
        <f>'PAINEL MÊS'!A475</f>
        <v>0</v>
      </c>
      <c r="B473" s="7">
        <f>'PAINEL MÊS'!B475</f>
        <v>0</v>
      </c>
      <c r="C473" s="20">
        <f>'PAINEL MÊS'!Q475</f>
        <v>0</v>
      </c>
      <c r="D473" s="21">
        <f>'PAINEL MÊS'!R475</f>
        <v>0</v>
      </c>
      <c r="E473" s="20">
        <f t="shared" si="29"/>
        <v>0</v>
      </c>
      <c r="F473" s="52"/>
      <c r="G473" s="53">
        <f ca="1">VLOOKUP(B473,Base!$Q$40:$AD$600,14,0)/4.34</f>
        <v>0</v>
      </c>
      <c r="H473" s="54"/>
      <c r="I473" s="20" t="str">
        <f t="shared" si="30"/>
        <v xml:space="preserve"> </v>
      </c>
      <c r="J473" s="22" t="str">
        <f t="shared" ca="1" si="31"/>
        <v xml:space="preserve"> </v>
      </c>
      <c r="K473" s="22" t="str">
        <f t="shared" ca="1" si="32"/>
        <v xml:space="preserve"> </v>
      </c>
    </row>
    <row r="474" spans="1:11" ht="19.5" customHeight="1" x14ac:dyDescent="0.25">
      <c r="A474" s="7">
        <f>'PAINEL MÊS'!A476</f>
        <v>0</v>
      </c>
      <c r="B474" s="7">
        <f>'PAINEL MÊS'!B476</f>
        <v>0</v>
      </c>
      <c r="C474" s="20">
        <f>'PAINEL MÊS'!Q476</f>
        <v>0</v>
      </c>
      <c r="D474" s="21">
        <f>'PAINEL MÊS'!R476</f>
        <v>0</v>
      </c>
      <c r="E474" s="20">
        <f t="shared" si="29"/>
        <v>0</v>
      </c>
      <c r="F474" s="52"/>
      <c r="G474" s="53">
        <f ca="1">VLOOKUP(B474,Base!$Q$40:$AD$600,14,0)/4.34</f>
        <v>0</v>
      </c>
      <c r="H474" s="54"/>
      <c r="I474" s="20" t="str">
        <f t="shared" si="30"/>
        <v xml:space="preserve"> </v>
      </c>
      <c r="J474" s="22" t="str">
        <f t="shared" ca="1" si="31"/>
        <v xml:space="preserve"> </v>
      </c>
      <c r="K474" s="22" t="str">
        <f t="shared" ca="1" si="32"/>
        <v xml:space="preserve"> </v>
      </c>
    </row>
    <row r="475" spans="1:11" ht="19.5" customHeight="1" x14ac:dyDescent="0.25">
      <c r="A475" s="7">
        <f>'PAINEL MÊS'!A477</f>
        <v>0</v>
      </c>
      <c r="B475" s="7">
        <f>'PAINEL MÊS'!B477</f>
        <v>0</v>
      </c>
      <c r="C475" s="20">
        <f>'PAINEL MÊS'!Q477</f>
        <v>0</v>
      </c>
      <c r="D475" s="21">
        <f>'PAINEL MÊS'!R477</f>
        <v>0</v>
      </c>
      <c r="E475" s="20">
        <f t="shared" si="29"/>
        <v>0</v>
      </c>
      <c r="F475" s="52"/>
      <c r="G475" s="53">
        <f ca="1">VLOOKUP(B475,Base!$Q$40:$AD$600,14,0)/4.34</f>
        <v>0</v>
      </c>
      <c r="H475" s="54"/>
      <c r="I475" s="20" t="str">
        <f t="shared" si="30"/>
        <v xml:space="preserve"> </v>
      </c>
      <c r="J475" s="22" t="str">
        <f t="shared" ca="1" si="31"/>
        <v xml:space="preserve"> </v>
      </c>
      <c r="K475" s="22" t="str">
        <f t="shared" ca="1" si="32"/>
        <v xml:space="preserve"> </v>
      </c>
    </row>
    <row r="476" spans="1:11" ht="19.5" customHeight="1" x14ac:dyDescent="0.25">
      <c r="A476" s="7">
        <f>'PAINEL MÊS'!A478</f>
        <v>0</v>
      </c>
      <c r="B476" s="7">
        <f>'PAINEL MÊS'!B478</f>
        <v>0</v>
      </c>
      <c r="C476" s="20">
        <f>'PAINEL MÊS'!Q478</f>
        <v>0</v>
      </c>
      <c r="D476" s="21">
        <f>'PAINEL MÊS'!R478</f>
        <v>0</v>
      </c>
      <c r="E476" s="20">
        <f t="shared" si="29"/>
        <v>0</v>
      </c>
      <c r="F476" s="52"/>
      <c r="G476" s="53">
        <f ca="1">VLOOKUP(B476,Base!$Q$40:$AD$600,14,0)/4.34</f>
        <v>0</v>
      </c>
      <c r="H476" s="54"/>
      <c r="I476" s="20" t="str">
        <f t="shared" si="30"/>
        <v xml:space="preserve"> </v>
      </c>
      <c r="J476" s="22" t="str">
        <f t="shared" ca="1" si="31"/>
        <v xml:space="preserve"> </v>
      </c>
      <c r="K476" s="22" t="str">
        <f t="shared" ca="1" si="32"/>
        <v xml:space="preserve"> </v>
      </c>
    </row>
    <row r="477" spans="1:11" ht="19.5" customHeight="1" x14ac:dyDescent="0.25">
      <c r="A477" s="7">
        <f>'PAINEL MÊS'!A479</f>
        <v>0</v>
      </c>
      <c r="B477" s="7">
        <f>'PAINEL MÊS'!B479</f>
        <v>0</v>
      </c>
      <c r="C477" s="20">
        <f>'PAINEL MÊS'!Q479</f>
        <v>0</v>
      </c>
      <c r="D477" s="21">
        <f>'PAINEL MÊS'!R479</f>
        <v>0</v>
      </c>
      <c r="E477" s="20">
        <f t="shared" si="29"/>
        <v>0</v>
      </c>
      <c r="F477" s="52"/>
      <c r="G477" s="53">
        <f ca="1">VLOOKUP(B477,Base!$Q$40:$AD$600,14,0)/4.34</f>
        <v>0</v>
      </c>
      <c r="H477" s="54"/>
      <c r="I477" s="20" t="str">
        <f t="shared" si="30"/>
        <v xml:space="preserve"> </v>
      </c>
      <c r="J477" s="22" t="str">
        <f t="shared" ca="1" si="31"/>
        <v xml:space="preserve"> </v>
      </c>
      <c r="K477" s="22" t="str">
        <f t="shared" ca="1" si="32"/>
        <v xml:space="preserve"> </v>
      </c>
    </row>
    <row r="478" spans="1:11" ht="19.5" customHeight="1" x14ac:dyDescent="0.25">
      <c r="A478" s="7">
        <f>'PAINEL MÊS'!A480</f>
        <v>0</v>
      </c>
      <c r="B478" s="7">
        <f>'PAINEL MÊS'!B480</f>
        <v>0</v>
      </c>
      <c r="C478" s="20">
        <f>'PAINEL MÊS'!Q480</f>
        <v>0</v>
      </c>
      <c r="D478" s="21">
        <f>'PAINEL MÊS'!R480</f>
        <v>0</v>
      </c>
      <c r="E478" s="20">
        <f t="shared" si="29"/>
        <v>0</v>
      </c>
      <c r="F478" s="52"/>
      <c r="G478" s="53">
        <f ca="1">VLOOKUP(B478,Base!$Q$40:$AD$600,14,0)/4.34</f>
        <v>0</v>
      </c>
      <c r="H478" s="54"/>
      <c r="I478" s="20" t="str">
        <f t="shared" si="30"/>
        <v xml:space="preserve"> </v>
      </c>
      <c r="J478" s="22" t="str">
        <f t="shared" ca="1" si="31"/>
        <v xml:space="preserve"> </v>
      </c>
      <c r="K478" s="22" t="str">
        <f t="shared" ca="1" si="32"/>
        <v xml:space="preserve"> </v>
      </c>
    </row>
    <row r="479" spans="1:11" ht="19.5" customHeight="1" x14ac:dyDescent="0.25">
      <c r="A479" s="7">
        <f>'PAINEL MÊS'!A481</f>
        <v>0</v>
      </c>
      <c r="B479" s="7">
        <f>'PAINEL MÊS'!B481</f>
        <v>0</v>
      </c>
      <c r="C479" s="20">
        <f>'PAINEL MÊS'!Q481</f>
        <v>0</v>
      </c>
      <c r="D479" s="21">
        <f>'PAINEL MÊS'!R481</f>
        <v>0</v>
      </c>
      <c r="E479" s="20">
        <f t="shared" si="29"/>
        <v>0</v>
      </c>
      <c r="F479" s="52"/>
      <c r="G479" s="53">
        <f ca="1">VLOOKUP(B479,Base!$Q$40:$AD$600,14,0)/4.34</f>
        <v>0</v>
      </c>
      <c r="H479" s="54"/>
      <c r="I479" s="20" t="str">
        <f t="shared" si="30"/>
        <v xml:space="preserve"> </v>
      </c>
      <c r="J479" s="22" t="str">
        <f t="shared" ca="1" si="31"/>
        <v xml:space="preserve"> </v>
      </c>
      <c r="K479" s="22" t="str">
        <f t="shared" ca="1" si="32"/>
        <v xml:space="preserve"> </v>
      </c>
    </row>
    <row r="480" spans="1:11" ht="19.5" customHeight="1" x14ac:dyDescent="0.25">
      <c r="A480" s="7">
        <f>'PAINEL MÊS'!A482</f>
        <v>0</v>
      </c>
      <c r="B480" s="7">
        <f>'PAINEL MÊS'!B482</f>
        <v>0</v>
      </c>
      <c r="C480" s="20">
        <f>'PAINEL MÊS'!Q482</f>
        <v>0</v>
      </c>
      <c r="D480" s="21">
        <f>'PAINEL MÊS'!R482</f>
        <v>0</v>
      </c>
      <c r="E480" s="20">
        <f t="shared" si="29"/>
        <v>0</v>
      </c>
      <c r="F480" s="52"/>
      <c r="G480" s="53">
        <f ca="1">VLOOKUP(B480,Base!$Q$40:$AD$600,14,0)/4.34</f>
        <v>0</v>
      </c>
      <c r="H480" s="54"/>
      <c r="I480" s="20" t="str">
        <f t="shared" si="30"/>
        <v xml:space="preserve"> </v>
      </c>
      <c r="J480" s="22" t="str">
        <f t="shared" ca="1" si="31"/>
        <v xml:space="preserve"> </v>
      </c>
      <c r="K480" s="22" t="str">
        <f t="shared" ca="1" si="32"/>
        <v xml:space="preserve"> </v>
      </c>
    </row>
    <row r="481" spans="1:11" ht="19.5" customHeight="1" x14ac:dyDescent="0.25">
      <c r="A481" s="7">
        <f>'PAINEL MÊS'!A483</f>
        <v>0</v>
      </c>
      <c r="B481" s="7">
        <f>'PAINEL MÊS'!B483</f>
        <v>0</v>
      </c>
      <c r="C481" s="20">
        <f>'PAINEL MÊS'!Q483</f>
        <v>0</v>
      </c>
      <c r="D481" s="21">
        <f>'PAINEL MÊS'!R483</f>
        <v>0</v>
      </c>
      <c r="E481" s="20">
        <f t="shared" si="29"/>
        <v>0</v>
      </c>
      <c r="F481" s="52"/>
      <c r="G481" s="53">
        <f ca="1">VLOOKUP(B481,Base!$Q$40:$AD$600,14,0)/4.34</f>
        <v>0</v>
      </c>
      <c r="H481" s="54"/>
      <c r="I481" s="20" t="str">
        <f t="shared" si="30"/>
        <v xml:space="preserve"> </v>
      </c>
      <c r="J481" s="22" t="str">
        <f t="shared" ca="1" si="31"/>
        <v xml:space="preserve"> </v>
      </c>
      <c r="K481" s="22" t="str">
        <f t="shared" ca="1" si="32"/>
        <v xml:space="preserve"> </v>
      </c>
    </row>
    <row r="482" spans="1:11" ht="19.5" customHeight="1" x14ac:dyDescent="0.25">
      <c r="A482" s="7">
        <f>'PAINEL MÊS'!A484</f>
        <v>0</v>
      </c>
      <c r="B482" s="7">
        <f>'PAINEL MÊS'!B484</f>
        <v>0</v>
      </c>
      <c r="C482" s="20">
        <f>'PAINEL MÊS'!Q484</f>
        <v>0</v>
      </c>
      <c r="D482" s="21">
        <f>'PAINEL MÊS'!R484</f>
        <v>0</v>
      </c>
      <c r="E482" s="20">
        <f t="shared" si="29"/>
        <v>0</v>
      </c>
      <c r="F482" s="52"/>
      <c r="G482" s="53">
        <f ca="1">VLOOKUP(B482,Base!$Q$40:$AD$600,14,0)/4.34</f>
        <v>0</v>
      </c>
      <c r="H482" s="54"/>
      <c r="I482" s="20" t="str">
        <f t="shared" si="30"/>
        <v xml:space="preserve"> </v>
      </c>
      <c r="J482" s="22" t="str">
        <f t="shared" ca="1" si="31"/>
        <v xml:space="preserve"> </v>
      </c>
      <c r="K482" s="22" t="str">
        <f t="shared" ca="1" si="32"/>
        <v xml:space="preserve"> </v>
      </c>
    </row>
    <row r="483" spans="1:11" ht="19.5" customHeight="1" x14ac:dyDescent="0.25">
      <c r="A483" s="7">
        <f>'PAINEL MÊS'!A485</f>
        <v>0</v>
      </c>
      <c r="B483" s="7">
        <f>'PAINEL MÊS'!B485</f>
        <v>0</v>
      </c>
      <c r="C483" s="20">
        <f>'PAINEL MÊS'!Q485</f>
        <v>0</v>
      </c>
      <c r="D483" s="21">
        <f>'PAINEL MÊS'!R485</f>
        <v>0</v>
      </c>
      <c r="E483" s="20">
        <f t="shared" si="29"/>
        <v>0</v>
      </c>
      <c r="F483" s="52"/>
      <c r="G483" s="53">
        <f ca="1">VLOOKUP(B483,Base!$Q$40:$AD$600,14,0)/4.34</f>
        <v>0</v>
      </c>
      <c r="H483" s="54"/>
      <c r="I483" s="20" t="str">
        <f t="shared" si="30"/>
        <v xml:space="preserve"> </v>
      </c>
      <c r="J483" s="22" t="str">
        <f t="shared" ca="1" si="31"/>
        <v xml:space="preserve"> </v>
      </c>
      <c r="K483" s="22" t="str">
        <f t="shared" ca="1" si="32"/>
        <v xml:space="preserve"> </v>
      </c>
    </row>
    <row r="484" spans="1:11" ht="19.5" customHeight="1" x14ac:dyDescent="0.25">
      <c r="A484" s="7">
        <f>'PAINEL MÊS'!A486</f>
        <v>0</v>
      </c>
      <c r="B484" s="7">
        <f>'PAINEL MÊS'!B486</f>
        <v>0</v>
      </c>
      <c r="C484" s="20">
        <f>'PAINEL MÊS'!Q486</f>
        <v>0</v>
      </c>
      <c r="D484" s="21">
        <f>'PAINEL MÊS'!R486</f>
        <v>0</v>
      </c>
      <c r="E484" s="20">
        <f t="shared" si="29"/>
        <v>0</v>
      </c>
      <c r="F484" s="52"/>
      <c r="G484" s="53">
        <f ca="1">VLOOKUP(B484,Base!$Q$40:$AD$600,14,0)/4.34</f>
        <v>0</v>
      </c>
      <c r="H484" s="54"/>
      <c r="I484" s="20" t="str">
        <f t="shared" si="30"/>
        <v xml:space="preserve"> </v>
      </c>
      <c r="J484" s="22" t="str">
        <f t="shared" ca="1" si="31"/>
        <v xml:space="preserve"> </v>
      </c>
      <c r="K484" s="22" t="str">
        <f t="shared" ca="1" si="32"/>
        <v xml:space="preserve"> </v>
      </c>
    </row>
    <row r="485" spans="1:11" ht="19.5" customHeight="1" x14ac:dyDescent="0.25">
      <c r="A485" s="7">
        <f>'PAINEL MÊS'!A487</f>
        <v>0</v>
      </c>
      <c r="B485" s="7">
        <f>'PAINEL MÊS'!B487</f>
        <v>0</v>
      </c>
      <c r="C485" s="20">
        <f>'PAINEL MÊS'!Q487</f>
        <v>0</v>
      </c>
      <c r="D485" s="21">
        <f>'PAINEL MÊS'!R487</f>
        <v>0</v>
      </c>
      <c r="E485" s="20">
        <f t="shared" si="29"/>
        <v>0</v>
      </c>
      <c r="F485" s="52"/>
      <c r="G485" s="53">
        <f ca="1">VLOOKUP(B485,Base!$Q$40:$AD$600,14,0)/4.34</f>
        <v>0</v>
      </c>
      <c r="H485" s="54"/>
      <c r="I485" s="20" t="str">
        <f t="shared" si="30"/>
        <v xml:space="preserve"> </v>
      </c>
      <c r="J485" s="22" t="str">
        <f t="shared" ca="1" si="31"/>
        <v xml:space="preserve"> </v>
      </c>
      <c r="K485" s="22" t="str">
        <f t="shared" ca="1" si="32"/>
        <v xml:space="preserve"> </v>
      </c>
    </row>
    <row r="486" spans="1:11" ht="19.5" customHeight="1" x14ac:dyDescent="0.25">
      <c r="A486" s="7">
        <f>'PAINEL MÊS'!A488</f>
        <v>0</v>
      </c>
      <c r="B486" s="7">
        <f>'PAINEL MÊS'!B488</f>
        <v>0</v>
      </c>
      <c r="C486" s="20">
        <f>'PAINEL MÊS'!Q488</f>
        <v>0</v>
      </c>
      <c r="D486" s="21">
        <f>'PAINEL MÊS'!R488</f>
        <v>0</v>
      </c>
      <c r="E486" s="20">
        <f t="shared" si="29"/>
        <v>0</v>
      </c>
      <c r="F486" s="52"/>
      <c r="G486" s="53">
        <f ca="1">VLOOKUP(B486,Base!$Q$40:$AD$600,14,0)/4.34</f>
        <v>0</v>
      </c>
      <c r="H486" s="54"/>
      <c r="I486" s="20" t="str">
        <f t="shared" si="30"/>
        <v xml:space="preserve"> </v>
      </c>
      <c r="J486" s="22" t="str">
        <f t="shared" ca="1" si="31"/>
        <v xml:space="preserve"> </v>
      </c>
      <c r="K486" s="22" t="str">
        <f t="shared" ca="1" si="32"/>
        <v xml:space="preserve"> </v>
      </c>
    </row>
    <row r="487" spans="1:11" ht="19.5" customHeight="1" x14ac:dyDescent="0.25">
      <c r="A487" s="7">
        <f>'PAINEL MÊS'!A489</f>
        <v>0</v>
      </c>
      <c r="B487" s="7">
        <f>'PAINEL MÊS'!B489</f>
        <v>0</v>
      </c>
      <c r="C487" s="20">
        <f>'PAINEL MÊS'!Q489</f>
        <v>0</v>
      </c>
      <c r="D487" s="21">
        <f>'PAINEL MÊS'!R489</f>
        <v>0</v>
      </c>
      <c r="E487" s="20">
        <f t="shared" si="29"/>
        <v>0</v>
      </c>
      <c r="F487" s="52"/>
      <c r="G487" s="53">
        <f ca="1">VLOOKUP(B487,Base!$Q$40:$AD$600,14,0)/4.34</f>
        <v>0</v>
      </c>
      <c r="H487" s="54"/>
      <c r="I487" s="20" t="str">
        <f t="shared" si="30"/>
        <v xml:space="preserve"> </v>
      </c>
      <c r="J487" s="22" t="str">
        <f t="shared" ca="1" si="31"/>
        <v xml:space="preserve"> </v>
      </c>
      <c r="K487" s="22" t="str">
        <f t="shared" ca="1" si="32"/>
        <v xml:space="preserve"> </v>
      </c>
    </row>
    <row r="488" spans="1:11" ht="19.5" customHeight="1" x14ac:dyDescent="0.25">
      <c r="A488" s="7">
        <f>'PAINEL MÊS'!A490</f>
        <v>0</v>
      </c>
      <c r="B488" s="7">
        <f>'PAINEL MÊS'!B490</f>
        <v>0</v>
      </c>
      <c r="C488" s="20">
        <f>'PAINEL MÊS'!Q490</f>
        <v>0</v>
      </c>
      <c r="D488" s="21">
        <f>'PAINEL MÊS'!R490</f>
        <v>0</v>
      </c>
      <c r="E488" s="20">
        <f t="shared" si="29"/>
        <v>0</v>
      </c>
      <c r="F488" s="52"/>
      <c r="G488" s="53">
        <f ca="1">VLOOKUP(B488,Base!$Q$40:$AD$600,14,0)/4.34</f>
        <v>0</v>
      </c>
      <c r="H488" s="54"/>
      <c r="I488" s="20" t="str">
        <f t="shared" si="30"/>
        <v xml:space="preserve"> </v>
      </c>
      <c r="J488" s="22" t="str">
        <f t="shared" ca="1" si="31"/>
        <v xml:space="preserve"> </v>
      </c>
      <c r="K488" s="22" t="str">
        <f t="shared" ca="1" si="32"/>
        <v xml:space="preserve"> </v>
      </c>
    </row>
    <row r="489" spans="1:11" ht="19.5" customHeight="1" x14ac:dyDescent="0.25">
      <c r="A489" s="7">
        <f>'PAINEL MÊS'!A491</f>
        <v>0</v>
      </c>
      <c r="B489" s="7">
        <f>'PAINEL MÊS'!B491</f>
        <v>0</v>
      </c>
      <c r="C489" s="20">
        <f>'PAINEL MÊS'!Q491</f>
        <v>0</v>
      </c>
      <c r="D489" s="21">
        <f>'PAINEL MÊS'!R491</f>
        <v>0</v>
      </c>
      <c r="E489" s="20">
        <f t="shared" si="29"/>
        <v>0</v>
      </c>
      <c r="F489" s="52"/>
      <c r="G489" s="53">
        <f ca="1">VLOOKUP(B489,Base!$Q$40:$AD$600,14,0)/4.34</f>
        <v>0</v>
      </c>
      <c r="H489" s="54"/>
      <c r="I489" s="20" t="str">
        <f t="shared" si="30"/>
        <v xml:space="preserve"> </v>
      </c>
      <c r="J489" s="22" t="str">
        <f t="shared" ca="1" si="31"/>
        <v xml:space="preserve"> </v>
      </c>
      <c r="K489" s="22" t="str">
        <f t="shared" ca="1" si="32"/>
        <v xml:space="preserve"> </v>
      </c>
    </row>
    <row r="490" spans="1:11" ht="19.5" customHeight="1" x14ac:dyDescent="0.25">
      <c r="A490" s="7">
        <f>'PAINEL MÊS'!A492</f>
        <v>0</v>
      </c>
      <c r="B490" s="7">
        <f>'PAINEL MÊS'!B492</f>
        <v>0</v>
      </c>
      <c r="C490" s="20">
        <f>'PAINEL MÊS'!Q492</f>
        <v>0</v>
      </c>
      <c r="D490" s="21">
        <f>'PAINEL MÊS'!R492</f>
        <v>0</v>
      </c>
      <c r="E490" s="20">
        <f t="shared" si="29"/>
        <v>0</v>
      </c>
      <c r="F490" s="52"/>
      <c r="G490" s="53">
        <f ca="1">VLOOKUP(B490,Base!$Q$40:$AD$600,14,0)/4.34</f>
        <v>0</v>
      </c>
      <c r="H490" s="54"/>
      <c r="I490" s="20" t="str">
        <f t="shared" si="30"/>
        <v xml:space="preserve"> </v>
      </c>
      <c r="J490" s="22" t="str">
        <f t="shared" ca="1" si="31"/>
        <v xml:space="preserve"> </v>
      </c>
      <c r="K490" s="22" t="str">
        <f t="shared" ca="1" si="32"/>
        <v xml:space="preserve"> </v>
      </c>
    </row>
    <row r="491" spans="1:11" ht="19.5" customHeight="1" x14ac:dyDescent="0.25">
      <c r="A491" s="7">
        <f>'PAINEL MÊS'!A493</f>
        <v>0</v>
      </c>
      <c r="B491" s="7">
        <f>'PAINEL MÊS'!B493</f>
        <v>0</v>
      </c>
      <c r="C491" s="20">
        <f>'PAINEL MÊS'!Q493</f>
        <v>0</v>
      </c>
      <c r="D491" s="21">
        <f>'PAINEL MÊS'!R493</f>
        <v>0</v>
      </c>
      <c r="E491" s="20">
        <f t="shared" si="29"/>
        <v>0</v>
      </c>
      <c r="F491" s="52"/>
      <c r="G491" s="53">
        <f ca="1">VLOOKUP(B491,Base!$Q$40:$AD$600,14,0)/4.34</f>
        <v>0</v>
      </c>
      <c r="H491" s="54"/>
      <c r="I491" s="20" t="str">
        <f t="shared" si="30"/>
        <v xml:space="preserve"> </v>
      </c>
      <c r="J491" s="22" t="str">
        <f t="shared" ca="1" si="31"/>
        <v xml:space="preserve"> </v>
      </c>
      <c r="K491" s="22" t="str">
        <f t="shared" ca="1" si="32"/>
        <v xml:space="preserve"> </v>
      </c>
    </row>
    <row r="492" spans="1:11" ht="19.5" customHeight="1" x14ac:dyDescent="0.25">
      <c r="A492" s="7">
        <f>'PAINEL MÊS'!A494</f>
        <v>0</v>
      </c>
      <c r="B492" s="7">
        <f>'PAINEL MÊS'!B494</f>
        <v>0</v>
      </c>
      <c r="C492" s="20">
        <f>'PAINEL MÊS'!Q494</f>
        <v>0</v>
      </c>
      <c r="D492" s="21">
        <f>'PAINEL MÊS'!R494</f>
        <v>0</v>
      </c>
      <c r="E492" s="20">
        <f t="shared" si="29"/>
        <v>0</v>
      </c>
      <c r="F492" s="52"/>
      <c r="G492" s="53">
        <f ca="1">VLOOKUP(B492,Base!$Q$40:$AD$600,14,0)/4.34</f>
        <v>0</v>
      </c>
      <c r="H492" s="54"/>
      <c r="I492" s="20" t="str">
        <f t="shared" si="30"/>
        <v xml:space="preserve"> </v>
      </c>
      <c r="J492" s="22" t="str">
        <f t="shared" ca="1" si="31"/>
        <v xml:space="preserve"> </v>
      </c>
      <c r="K492" s="22" t="str">
        <f t="shared" ca="1" si="32"/>
        <v xml:space="preserve"> </v>
      </c>
    </row>
    <row r="493" spans="1:11" ht="19.5" customHeight="1" x14ac:dyDescent="0.25">
      <c r="A493" s="7">
        <f>'PAINEL MÊS'!A495</f>
        <v>0</v>
      </c>
      <c r="B493" s="7">
        <f>'PAINEL MÊS'!B495</f>
        <v>0</v>
      </c>
      <c r="C493" s="20">
        <f>'PAINEL MÊS'!Q495</f>
        <v>0</v>
      </c>
      <c r="D493" s="21">
        <f>'PAINEL MÊS'!R495</f>
        <v>0</v>
      </c>
      <c r="E493" s="20">
        <f t="shared" si="29"/>
        <v>0</v>
      </c>
      <c r="F493" s="52"/>
      <c r="G493" s="53">
        <f ca="1">VLOOKUP(B493,Base!$Q$40:$AD$600,14,0)/4.34</f>
        <v>0</v>
      </c>
      <c r="H493" s="54"/>
      <c r="I493" s="20" t="str">
        <f t="shared" si="30"/>
        <v xml:space="preserve"> </v>
      </c>
      <c r="J493" s="22" t="str">
        <f t="shared" ca="1" si="31"/>
        <v xml:space="preserve"> </v>
      </c>
      <c r="K493" s="22" t="str">
        <f t="shared" ca="1" si="32"/>
        <v xml:space="preserve"> </v>
      </c>
    </row>
    <row r="494" spans="1:11" ht="19.5" customHeight="1" x14ac:dyDescent="0.25">
      <c r="A494" s="7">
        <f>'PAINEL MÊS'!A496</f>
        <v>0</v>
      </c>
      <c r="B494" s="7">
        <f>'PAINEL MÊS'!B496</f>
        <v>0</v>
      </c>
      <c r="C494" s="20">
        <f>'PAINEL MÊS'!Q496</f>
        <v>0</v>
      </c>
      <c r="D494" s="21">
        <f>'PAINEL MÊS'!R496</f>
        <v>0</v>
      </c>
      <c r="E494" s="20">
        <f t="shared" si="29"/>
        <v>0</v>
      </c>
      <c r="F494" s="52"/>
      <c r="G494" s="53">
        <f ca="1">VLOOKUP(B494,Base!$Q$40:$AD$600,14,0)/4.34</f>
        <v>0</v>
      </c>
      <c r="H494" s="54"/>
      <c r="I494" s="20" t="str">
        <f t="shared" si="30"/>
        <v xml:space="preserve"> </v>
      </c>
      <c r="J494" s="22" t="str">
        <f t="shared" ca="1" si="31"/>
        <v xml:space="preserve"> </v>
      </c>
      <c r="K494" s="22" t="str">
        <f t="shared" ca="1" si="32"/>
        <v xml:space="preserve"> </v>
      </c>
    </row>
    <row r="495" spans="1:11" ht="19.5" customHeight="1" x14ac:dyDescent="0.25">
      <c r="A495" s="7">
        <f>'PAINEL MÊS'!A497</f>
        <v>0</v>
      </c>
      <c r="B495" s="7">
        <f>'PAINEL MÊS'!B497</f>
        <v>0</v>
      </c>
      <c r="C495" s="20">
        <f>'PAINEL MÊS'!Q497</f>
        <v>0</v>
      </c>
      <c r="D495" s="21">
        <f>'PAINEL MÊS'!R497</f>
        <v>0</v>
      </c>
      <c r="E495" s="20">
        <f t="shared" si="29"/>
        <v>0</v>
      </c>
      <c r="F495" s="52"/>
      <c r="G495" s="53">
        <f ca="1">VLOOKUP(B495,Base!$Q$40:$AD$600,14,0)/4.34</f>
        <v>0</v>
      </c>
      <c r="H495" s="54"/>
      <c r="I495" s="20" t="str">
        <f t="shared" si="30"/>
        <v xml:space="preserve"> </v>
      </c>
      <c r="J495" s="22" t="str">
        <f t="shared" ca="1" si="31"/>
        <v xml:space="preserve"> </v>
      </c>
      <c r="K495" s="22" t="str">
        <f t="shared" ca="1" si="32"/>
        <v xml:space="preserve"> </v>
      </c>
    </row>
    <row r="496" spans="1:11" ht="19.5" customHeight="1" x14ac:dyDescent="0.25">
      <c r="A496" s="7">
        <f>'PAINEL MÊS'!A498</f>
        <v>0</v>
      </c>
      <c r="B496" s="7">
        <f>'PAINEL MÊS'!B498</f>
        <v>0</v>
      </c>
      <c r="C496" s="20">
        <f>'PAINEL MÊS'!Q498</f>
        <v>0</v>
      </c>
      <c r="D496" s="21">
        <f>'PAINEL MÊS'!R498</f>
        <v>0</v>
      </c>
      <c r="E496" s="20">
        <f t="shared" si="29"/>
        <v>0</v>
      </c>
      <c r="F496" s="52"/>
      <c r="G496" s="53">
        <f ca="1">VLOOKUP(B496,Base!$Q$40:$AD$600,14,0)/4.34</f>
        <v>0</v>
      </c>
      <c r="H496" s="54"/>
      <c r="I496" s="20" t="str">
        <f t="shared" si="30"/>
        <v xml:space="preserve"> </v>
      </c>
      <c r="J496" s="22" t="str">
        <f t="shared" ca="1" si="31"/>
        <v xml:space="preserve"> </v>
      </c>
      <c r="K496" s="22" t="str">
        <f t="shared" ca="1" si="32"/>
        <v xml:space="preserve"> </v>
      </c>
    </row>
    <row r="497" spans="1:11" ht="19.5" customHeight="1" x14ac:dyDescent="0.25">
      <c r="A497" s="7">
        <f>'PAINEL MÊS'!A499</f>
        <v>0</v>
      </c>
      <c r="B497" s="7">
        <f>'PAINEL MÊS'!B499</f>
        <v>0</v>
      </c>
      <c r="C497" s="20">
        <f>'PAINEL MÊS'!Q499</f>
        <v>0</v>
      </c>
      <c r="D497" s="21">
        <f>'PAINEL MÊS'!R499</f>
        <v>0</v>
      </c>
      <c r="E497" s="20">
        <f t="shared" si="29"/>
        <v>0</v>
      </c>
      <c r="F497" s="52"/>
      <c r="G497" s="53">
        <f ca="1">VLOOKUP(B497,Base!$Q$40:$AD$600,14,0)/4.34</f>
        <v>0</v>
      </c>
      <c r="H497" s="54"/>
      <c r="I497" s="20" t="str">
        <f t="shared" si="30"/>
        <v xml:space="preserve"> </v>
      </c>
      <c r="J497" s="22" t="str">
        <f t="shared" ca="1" si="31"/>
        <v xml:space="preserve"> </v>
      </c>
      <c r="K497" s="22" t="str">
        <f t="shared" ca="1" si="32"/>
        <v xml:space="preserve"> </v>
      </c>
    </row>
    <row r="498" spans="1:11" ht="19.5" customHeight="1" x14ac:dyDescent="0.25">
      <c r="A498" s="7">
        <f>'PAINEL MÊS'!A500</f>
        <v>0</v>
      </c>
      <c r="B498" s="7">
        <f>'PAINEL MÊS'!B500</f>
        <v>0</v>
      </c>
      <c r="C498" s="20">
        <f>'PAINEL MÊS'!Q500</f>
        <v>0</v>
      </c>
      <c r="D498" s="21">
        <f>'PAINEL MÊS'!R500</f>
        <v>0</v>
      </c>
      <c r="E498" s="20">
        <f t="shared" si="29"/>
        <v>0</v>
      </c>
      <c r="F498" s="52"/>
      <c r="G498" s="53">
        <f ca="1">VLOOKUP(B498,Base!$Q$40:$AD$600,14,0)/4.34</f>
        <v>0</v>
      </c>
      <c r="H498" s="54"/>
      <c r="I498" s="20" t="str">
        <f t="shared" si="30"/>
        <v xml:space="preserve"> </v>
      </c>
      <c r="J498" s="22" t="str">
        <f t="shared" ca="1" si="31"/>
        <v xml:space="preserve"> </v>
      </c>
      <c r="K498" s="22" t="str">
        <f t="shared" ca="1" si="32"/>
        <v xml:space="preserve"> </v>
      </c>
    </row>
    <row r="499" spans="1:11" ht="19.5" customHeight="1" x14ac:dyDescent="0.25">
      <c r="A499" s="7">
        <f>'PAINEL MÊS'!A501</f>
        <v>0</v>
      </c>
      <c r="B499" s="7">
        <f>'PAINEL MÊS'!B501</f>
        <v>0</v>
      </c>
      <c r="C499" s="20">
        <f>'PAINEL MÊS'!Q501</f>
        <v>0</v>
      </c>
      <c r="D499" s="21">
        <f>'PAINEL MÊS'!R501</f>
        <v>0</v>
      </c>
      <c r="E499" s="20">
        <f t="shared" si="29"/>
        <v>0</v>
      </c>
      <c r="F499" s="52"/>
      <c r="G499" s="53">
        <f ca="1">VLOOKUP(B499,Base!$Q$40:$AD$600,14,0)/4.34</f>
        <v>0</v>
      </c>
      <c r="H499" s="54"/>
      <c r="I499" s="20" t="str">
        <f t="shared" si="30"/>
        <v xml:space="preserve"> </v>
      </c>
      <c r="J499" s="22" t="str">
        <f t="shared" ca="1" si="31"/>
        <v xml:space="preserve"> </v>
      </c>
      <c r="K499" s="22" t="str">
        <f t="shared" ca="1" si="32"/>
        <v xml:space="preserve"> </v>
      </c>
    </row>
    <row r="500" spans="1:11" ht="19.5" customHeight="1" x14ac:dyDescent="0.25">
      <c r="A500" s="7">
        <f>'PAINEL MÊS'!A502</f>
        <v>0</v>
      </c>
      <c r="B500" s="7">
        <f>'PAINEL MÊS'!B502</f>
        <v>0</v>
      </c>
      <c r="C500" s="20">
        <f>'PAINEL MÊS'!Q502</f>
        <v>0</v>
      </c>
      <c r="D500" s="21">
        <f>'PAINEL MÊS'!R502</f>
        <v>0</v>
      </c>
      <c r="E500" s="20">
        <f t="shared" si="29"/>
        <v>0</v>
      </c>
      <c r="F500" s="52"/>
      <c r="G500" s="53">
        <f ca="1">VLOOKUP(B500,Base!$Q$40:$AD$600,14,0)/4.34</f>
        <v>0</v>
      </c>
      <c r="H500" s="54"/>
      <c r="I500" s="20" t="str">
        <f t="shared" si="30"/>
        <v xml:space="preserve"> </v>
      </c>
      <c r="J500" s="22" t="str">
        <f t="shared" ca="1" si="31"/>
        <v xml:space="preserve"> </v>
      </c>
      <c r="K500" s="22" t="str">
        <f t="shared" ca="1" si="32"/>
        <v xml:space="preserve"> </v>
      </c>
    </row>
    <row r="501" spans="1:11" ht="19.5" customHeight="1" x14ac:dyDescent="0.25">
      <c r="A501" s="7">
        <f>'PAINEL MÊS'!A503</f>
        <v>0</v>
      </c>
      <c r="B501" s="7">
        <f>'PAINEL MÊS'!B503</f>
        <v>0</v>
      </c>
      <c r="C501" s="20">
        <f>'PAINEL MÊS'!Q503</f>
        <v>0</v>
      </c>
      <c r="D501" s="21">
        <f>'PAINEL MÊS'!R503</f>
        <v>0</v>
      </c>
      <c r="E501" s="20">
        <f t="shared" si="29"/>
        <v>0</v>
      </c>
      <c r="F501" s="52"/>
      <c r="G501" s="53">
        <f ca="1">VLOOKUP(B501,Base!$Q$40:$AD$600,14,0)/4.34</f>
        <v>0</v>
      </c>
      <c r="H501" s="54"/>
      <c r="I501" s="20" t="str">
        <f t="shared" si="30"/>
        <v xml:space="preserve"> </v>
      </c>
      <c r="J501" s="22" t="str">
        <f t="shared" ca="1" si="31"/>
        <v xml:space="preserve"> </v>
      </c>
      <c r="K501" s="22" t="str">
        <f t="shared" ca="1" si="32"/>
        <v xml:space="preserve"> </v>
      </c>
    </row>
    <row r="502" spans="1:11" ht="19.5" customHeight="1" x14ac:dyDescent="0.25">
      <c r="A502" s="7">
        <f>'PAINEL MÊS'!A504</f>
        <v>0</v>
      </c>
      <c r="B502" s="7">
        <f>'PAINEL MÊS'!B504</f>
        <v>0</v>
      </c>
      <c r="C502" s="20">
        <f>'PAINEL MÊS'!Q504</f>
        <v>0</v>
      </c>
      <c r="D502" s="21">
        <f>'PAINEL MÊS'!R504</f>
        <v>0</v>
      </c>
      <c r="E502" s="20">
        <f t="shared" si="29"/>
        <v>0</v>
      </c>
      <c r="F502" s="52"/>
      <c r="G502" s="53">
        <f ca="1">VLOOKUP(B502,Base!$Q$40:$AD$600,14,0)/4.34</f>
        <v>0</v>
      </c>
      <c r="H502" s="54"/>
      <c r="I502" s="20" t="str">
        <f t="shared" si="30"/>
        <v xml:space="preserve"> </v>
      </c>
      <c r="J502" s="22" t="str">
        <f t="shared" ca="1" si="31"/>
        <v xml:space="preserve"> </v>
      </c>
      <c r="K502" s="22" t="str">
        <f t="shared" ca="1" si="32"/>
        <v xml:space="preserve"> </v>
      </c>
    </row>
    <row r="503" spans="1:11" ht="19.5" customHeight="1" x14ac:dyDescent="0.25">
      <c r="A503" s="7">
        <f>'PAINEL MÊS'!A505</f>
        <v>0</v>
      </c>
      <c r="B503" s="7">
        <f>'PAINEL MÊS'!B505</f>
        <v>0</v>
      </c>
      <c r="C503" s="20">
        <f>'PAINEL MÊS'!Q505</f>
        <v>0</v>
      </c>
      <c r="D503" s="21">
        <f>'PAINEL MÊS'!R505</f>
        <v>0</v>
      </c>
      <c r="E503" s="20">
        <f t="shared" si="29"/>
        <v>0</v>
      </c>
      <c r="F503" s="52"/>
      <c r="G503" s="53">
        <f ca="1">VLOOKUP(B503,Base!$Q$40:$AD$600,14,0)/4.34</f>
        <v>0</v>
      </c>
      <c r="H503" s="54"/>
      <c r="I503" s="20" t="str">
        <f t="shared" si="30"/>
        <v xml:space="preserve"> </v>
      </c>
      <c r="J503" s="22" t="str">
        <f t="shared" ca="1" si="31"/>
        <v xml:space="preserve"> </v>
      </c>
      <c r="K503" s="22" t="str">
        <f t="shared" ca="1" si="32"/>
        <v xml:space="preserve"> </v>
      </c>
    </row>
    <row r="504" spans="1:11" ht="19.5" customHeight="1" x14ac:dyDescent="0.25">
      <c r="A504" s="7">
        <f>'PAINEL MÊS'!A506</f>
        <v>0</v>
      </c>
      <c r="B504" s="7">
        <f>'PAINEL MÊS'!B506</f>
        <v>0</v>
      </c>
      <c r="C504" s="20">
        <f>'PAINEL MÊS'!Q506</f>
        <v>0</v>
      </c>
      <c r="D504" s="21">
        <f>'PAINEL MÊS'!R506</f>
        <v>0</v>
      </c>
      <c r="E504" s="20">
        <f t="shared" si="29"/>
        <v>0</v>
      </c>
      <c r="F504" s="52"/>
      <c r="G504" s="53">
        <f ca="1">VLOOKUP(B504,Base!$Q$40:$AD$600,14,0)/4.34</f>
        <v>0</v>
      </c>
      <c r="H504" s="54"/>
      <c r="I504" s="20" t="str">
        <f t="shared" si="30"/>
        <v xml:space="preserve"> </v>
      </c>
      <c r="J504" s="22" t="str">
        <f t="shared" ca="1" si="31"/>
        <v xml:space="preserve"> </v>
      </c>
      <c r="K504" s="22" t="str">
        <f t="shared" ca="1" si="32"/>
        <v xml:space="preserve"> </v>
      </c>
    </row>
    <row r="505" spans="1:11" ht="19.5" customHeight="1" x14ac:dyDescent="0.25">
      <c r="A505" s="7">
        <f>'PAINEL MÊS'!A507</f>
        <v>0</v>
      </c>
      <c r="B505" s="7">
        <f>'PAINEL MÊS'!B507</f>
        <v>0</v>
      </c>
      <c r="C505" s="20">
        <f>'PAINEL MÊS'!Q507</f>
        <v>0</v>
      </c>
      <c r="D505" s="21">
        <f>'PAINEL MÊS'!R507</f>
        <v>0</v>
      </c>
      <c r="E505" s="20">
        <f t="shared" si="29"/>
        <v>0</v>
      </c>
      <c r="F505" s="52"/>
      <c r="G505" s="53">
        <f ca="1">VLOOKUP(B505,Base!$Q$40:$AD$600,14,0)/4.34</f>
        <v>0</v>
      </c>
      <c r="H505" s="54"/>
      <c r="I505" s="20" t="str">
        <f t="shared" si="30"/>
        <v xml:space="preserve"> </v>
      </c>
      <c r="J505" s="22" t="str">
        <f t="shared" ca="1" si="31"/>
        <v xml:space="preserve"> </v>
      </c>
      <c r="K505" s="22" t="str">
        <f t="shared" ca="1" si="32"/>
        <v xml:space="preserve"> </v>
      </c>
    </row>
    <row r="506" spans="1:11" ht="19.5" customHeight="1" x14ac:dyDescent="0.25">
      <c r="A506" s="7">
        <f>'PAINEL MÊS'!A508</f>
        <v>0</v>
      </c>
      <c r="B506" s="7">
        <f>'PAINEL MÊS'!B508</f>
        <v>0</v>
      </c>
      <c r="C506" s="20">
        <f>'PAINEL MÊS'!Q508</f>
        <v>0</v>
      </c>
      <c r="D506" s="21">
        <f>'PAINEL MÊS'!R508</f>
        <v>0</v>
      </c>
      <c r="E506" s="20">
        <f t="shared" si="29"/>
        <v>0</v>
      </c>
      <c r="F506" s="52"/>
      <c r="G506" s="53">
        <f ca="1">VLOOKUP(B506,Base!$Q$40:$AD$600,14,0)/4.34</f>
        <v>0</v>
      </c>
      <c r="H506" s="54"/>
      <c r="I506" s="20" t="str">
        <f t="shared" si="30"/>
        <v xml:space="preserve"> </v>
      </c>
      <c r="J506" s="22" t="str">
        <f t="shared" ca="1" si="31"/>
        <v xml:space="preserve"> </v>
      </c>
      <c r="K506" s="22" t="str">
        <f t="shared" ca="1" si="32"/>
        <v xml:space="preserve"> </v>
      </c>
    </row>
    <row r="507" spans="1:11" ht="19.5" customHeight="1" x14ac:dyDescent="0.25">
      <c r="A507" s="7">
        <f>'PAINEL MÊS'!A509</f>
        <v>0</v>
      </c>
      <c r="B507" s="7">
        <f>'PAINEL MÊS'!B509</f>
        <v>0</v>
      </c>
      <c r="C507" s="20">
        <f>'PAINEL MÊS'!Q509</f>
        <v>0</v>
      </c>
      <c r="D507" s="21">
        <f>'PAINEL MÊS'!R509</f>
        <v>0</v>
      </c>
      <c r="E507" s="20">
        <f t="shared" si="29"/>
        <v>0</v>
      </c>
      <c r="F507" s="52"/>
      <c r="G507" s="53">
        <f ca="1">VLOOKUP(B507,Base!$Q$40:$AD$600,14,0)/4.34</f>
        <v>0</v>
      </c>
      <c r="H507" s="54"/>
      <c r="I507" s="20" t="str">
        <f t="shared" si="30"/>
        <v xml:space="preserve"> </v>
      </c>
      <c r="J507" s="22" t="str">
        <f t="shared" ca="1" si="31"/>
        <v xml:space="preserve"> </v>
      </c>
      <c r="K507" s="22" t="str">
        <f t="shared" ca="1" si="32"/>
        <v xml:space="preserve"> </v>
      </c>
    </row>
    <row r="508" spans="1:11" ht="19.5" customHeight="1" x14ac:dyDescent="0.25">
      <c r="A508" s="7">
        <f>'PAINEL MÊS'!A510</f>
        <v>0</v>
      </c>
      <c r="B508" s="7">
        <f>'PAINEL MÊS'!B510</f>
        <v>0</v>
      </c>
      <c r="C508" s="20">
        <f>'PAINEL MÊS'!Q510</f>
        <v>0</v>
      </c>
      <c r="D508" s="21">
        <f>'PAINEL MÊS'!R510</f>
        <v>0</v>
      </c>
      <c r="E508" s="20">
        <f t="shared" si="29"/>
        <v>0</v>
      </c>
      <c r="F508" s="52"/>
      <c r="G508" s="53">
        <f ca="1">VLOOKUP(B508,Base!$Q$40:$AD$600,14,0)/4.34</f>
        <v>0</v>
      </c>
      <c r="H508" s="54"/>
      <c r="I508" s="20" t="str">
        <f t="shared" si="30"/>
        <v xml:space="preserve"> </v>
      </c>
      <c r="J508" s="22" t="str">
        <f t="shared" ca="1" si="31"/>
        <v xml:space="preserve"> </v>
      </c>
      <c r="K508" s="22" t="str">
        <f t="shared" ca="1" si="32"/>
        <v xml:space="preserve"> </v>
      </c>
    </row>
    <row r="509" spans="1:11" ht="19.5" customHeight="1" x14ac:dyDescent="0.25">
      <c r="A509" s="7">
        <f>'PAINEL MÊS'!A511</f>
        <v>0</v>
      </c>
      <c r="B509" s="7">
        <f>'PAINEL MÊS'!B511</f>
        <v>0</v>
      </c>
      <c r="C509" s="20">
        <f>'PAINEL MÊS'!Q511</f>
        <v>0</v>
      </c>
      <c r="D509" s="21">
        <f>'PAINEL MÊS'!R511</f>
        <v>0</v>
      </c>
      <c r="E509" s="20">
        <f t="shared" si="29"/>
        <v>0</v>
      </c>
      <c r="F509" s="52"/>
      <c r="G509" s="53">
        <f ca="1">VLOOKUP(B509,Base!$Q$40:$AD$600,14,0)/4.34</f>
        <v>0</v>
      </c>
      <c r="H509" s="54"/>
      <c r="I509" s="20" t="str">
        <f t="shared" si="30"/>
        <v xml:space="preserve"> </v>
      </c>
      <c r="J509" s="22" t="str">
        <f t="shared" ca="1" si="31"/>
        <v xml:space="preserve"> </v>
      </c>
      <c r="K509" s="22" t="str">
        <f t="shared" ca="1" si="32"/>
        <v xml:space="preserve"> </v>
      </c>
    </row>
    <row r="510" spans="1:11" ht="19.5" customHeight="1" x14ac:dyDescent="0.25">
      <c r="A510" s="7">
        <f>'PAINEL MÊS'!A512</f>
        <v>0</v>
      </c>
      <c r="B510" s="7">
        <f>'PAINEL MÊS'!B512</f>
        <v>0</v>
      </c>
      <c r="C510" s="20">
        <f>'PAINEL MÊS'!Q512</f>
        <v>0</v>
      </c>
      <c r="D510" s="21">
        <f>'PAINEL MÊS'!R512</f>
        <v>0</v>
      </c>
      <c r="E510" s="20">
        <f t="shared" si="29"/>
        <v>0</v>
      </c>
      <c r="F510" s="52"/>
      <c r="G510" s="53">
        <f ca="1">VLOOKUP(B510,Base!$Q$40:$AD$600,14,0)/4.34</f>
        <v>0</v>
      </c>
      <c r="H510" s="54"/>
      <c r="I510" s="20" t="str">
        <f t="shared" si="30"/>
        <v xml:space="preserve"> </v>
      </c>
      <c r="J510" s="22" t="str">
        <f t="shared" ca="1" si="31"/>
        <v xml:space="preserve"> </v>
      </c>
      <c r="K510" s="22" t="str">
        <f t="shared" ca="1" si="32"/>
        <v xml:space="preserve"> </v>
      </c>
    </row>
    <row r="511" spans="1:11" ht="19.5" customHeight="1" x14ac:dyDescent="0.25">
      <c r="A511" s="7">
        <f>'PAINEL MÊS'!A513</f>
        <v>0</v>
      </c>
      <c r="B511" s="7">
        <f>'PAINEL MÊS'!B513</f>
        <v>0</v>
      </c>
      <c r="C511" s="20">
        <f>'PAINEL MÊS'!Q513</f>
        <v>0</v>
      </c>
      <c r="D511" s="21">
        <f>'PAINEL MÊS'!R513</f>
        <v>0</v>
      </c>
      <c r="E511" s="20">
        <f t="shared" si="29"/>
        <v>0</v>
      </c>
      <c r="F511" s="52"/>
      <c r="G511" s="53">
        <f ca="1">VLOOKUP(B511,Base!$Q$40:$AD$600,14,0)/4.34</f>
        <v>0</v>
      </c>
      <c r="H511" s="54"/>
      <c r="I511" s="20" t="str">
        <f t="shared" si="30"/>
        <v xml:space="preserve"> </v>
      </c>
      <c r="J511" s="22" t="str">
        <f t="shared" ca="1" si="31"/>
        <v xml:space="preserve"> </v>
      </c>
      <c r="K511" s="22" t="str">
        <f t="shared" ca="1" si="32"/>
        <v xml:space="preserve"> </v>
      </c>
    </row>
    <row r="512" spans="1:11" ht="19.5" customHeight="1" x14ac:dyDescent="0.25">
      <c r="A512" s="7">
        <f>'PAINEL MÊS'!A514</f>
        <v>0</v>
      </c>
      <c r="B512" s="7">
        <f>'PAINEL MÊS'!B514</f>
        <v>0</v>
      </c>
      <c r="C512" s="20">
        <f>'PAINEL MÊS'!Q514</f>
        <v>0</v>
      </c>
      <c r="D512" s="21">
        <f>'PAINEL MÊS'!R514</f>
        <v>0</v>
      </c>
      <c r="E512" s="20">
        <f t="shared" si="29"/>
        <v>0</v>
      </c>
      <c r="F512" s="52"/>
      <c r="G512" s="53">
        <f ca="1">VLOOKUP(B512,Base!$Q$40:$AD$600,14,0)/4.34</f>
        <v>0</v>
      </c>
      <c r="H512" s="54"/>
      <c r="I512" s="20" t="str">
        <f t="shared" si="30"/>
        <v xml:space="preserve"> </v>
      </c>
      <c r="J512" s="22" t="str">
        <f t="shared" ca="1" si="31"/>
        <v xml:space="preserve"> </v>
      </c>
      <c r="K512" s="22" t="str">
        <f t="shared" ca="1" si="32"/>
        <v xml:space="preserve"> </v>
      </c>
    </row>
    <row r="513" spans="1:11" ht="19.5" customHeight="1" x14ac:dyDescent="0.25">
      <c r="A513" s="7">
        <f>'PAINEL MÊS'!A515</f>
        <v>0</v>
      </c>
      <c r="B513" s="7">
        <f>'PAINEL MÊS'!B515</f>
        <v>0</v>
      </c>
      <c r="C513" s="20">
        <f>'PAINEL MÊS'!Q515</f>
        <v>0</v>
      </c>
      <c r="D513" s="21">
        <f>'PAINEL MÊS'!R515</f>
        <v>0</v>
      </c>
      <c r="E513" s="20">
        <f t="shared" si="29"/>
        <v>0</v>
      </c>
      <c r="F513" s="52"/>
      <c r="G513" s="53">
        <f ca="1">VLOOKUP(B513,Base!$Q$40:$AD$600,14,0)/4.34</f>
        <v>0</v>
      </c>
      <c r="H513" s="54"/>
      <c r="I513" s="20" t="str">
        <f t="shared" si="30"/>
        <v xml:space="preserve"> </v>
      </c>
      <c r="J513" s="22" t="str">
        <f t="shared" ca="1" si="31"/>
        <v xml:space="preserve"> </v>
      </c>
      <c r="K513" s="22" t="str">
        <f t="shared" ca="1" si="32"/>
        <v xml:space="preserve"> </v>
      </c>
    </row>
    <row r="514" spans="1:11" ht="19.5" customHeight="1" x14ac:dyDescent="0.25">
      <c r="A514" s="7">
        <f>'PAINEL MÊS'!A516</f>
        <v>0</v>
      </c>
      <c r="B514" s="7">
        <f>'PAINEL MÊS'!B516</f>
        <v>0</v>
      </c>
      <c r="C514" s="20">
        <f>'PAINEL MÊS'!Q516</f>
        <v>0</v>
      </c>
      <c r="D514" s="21">
        <f>'PAINEL MÊS'!R516</f>
        <v>0</v>
      </c>
      <c r="E514" s="20">
        <f t="shared" si="29"/>
        <v>0</v>
      </c>
      <c r="F514" s="52"/>
      <c r="G514" s="53">
        <f ca="1">VLOOKUP(B514,Base!$Q$40:$AD$600,14,0)/4.34</f>
        <v>0</v>
      </c>
      <c r="H514" s="54"/>
      <c r="I514" s="20" t="str">
        <f t="shared" si="30"/>
        <v xml:space="preserve"> </v>
      </c>
      <c r="J514" s="22" t="str">
        <f t="shared" ca="1" si="31"/>
        <v xml:space="preserve"> </v>
      </c>
      <c r="K514" s="22" t="str">
        <f t="shared" ca="1" si="32"/>
        <v xml:space="preserve"> </v>
      </c>
    </row>
    <row r="515" spans="1:11" ht="19.5" customHeight="1" x14ac:dyDescent="0.25">
      <c r="A515" s="7">
        <f>'PAINEL MÊS'!A517</f>
        <v>0</v>
      </c>
      <c r="B515" s="7">
        <f>'PAINEL MÊS'!B517</f>
        <v>0</v>
      </c>
      <c r="C515" s="20">
        <f>'PAINEL MÊS'!Q517</f>
        <v>0</v>
      </c>
      <c r="D515" s="21">
        <f>'PAINEL MÊS'!R517</f>
        <v>0</v>
      </c>
      <c r="E515" s="20">
        <f t="shared" si="29"/>
        <v>0</v>
      </c>
      <c r="F515" s="52"/>
      <c r="G515" s="53">
        <f ca="1">VLOOKUP(B515,Base!$Q$40:$AD$600,14,0)/4.34</f>
        <v>0</v>
      </c>
      <c r="H515" s="54"/>
      <c r="I515" s="20" t="str">
        <f t="shared" si="30"/>
        <v xml:space="preserve"> </v>
      </c>
      <c r="J515" s="22" t="str">
        <f t="shared" ca="1" si="31"/>
        <v xml:space="preserve"> </v>
      </c>
      <c r="K515" s="22" t="str">
        <f t="shared" ca="1" si="32"/>
        <v xml:space="preserve"> </v>
      </c>
    </row>
    <row r="516" spans="1:11" ht="19.5" customHeight="1" x14ac:dyDescent="0.25">
      <c r="A516" s="7">
        <f>'PAINEL MÊS'!A518</f>
        <v>0</v>
      </c>
      <c r="B516" s="7">
        <f>'PAINEL MÊS'!B518</f>
        <v>0</v>
      </c>
      <c r="C516" s="20">
        <f>'PAINEL MÊS'!Q518</f>
        <v>0</v>
      </c>
      <c r="D516" s="21">
        <f>'PAINEL MÊS'!R518</f>
        <v>0</v>
      </c>
      <c r="E516" s="20">
        <f t="shared" si="29"/>
        <v>0</v>
      </c>
      <c r="F516" s="52"/>
      <c r="G516" s="53">
        <f ca="1">VLOOKUP(B516,Base!$Q$40:$AD$600,14,0)/4.34</f>
        <v>0</v>
      </c>
      <c r="H516" s="54"/>
      <c r="I516" s="20" t="str">
        <f t="shared" si="30"/>
        <v xml:space="preserve"> </v>
      </c>
      <c r="J516" s="22" t="str">
        <f t="shared" ca="1" si="31"/>
        <v xml:space="preserve"> </v>
      </c>
      <c r="K516" s="22" t="str">
        <f t="shared" ca="1" si="32"/>
        <v xml:space="preserve"> </v>
      </c>
    </row>
    <row r="517" spans="1:11" ht="19.5" customHeight="1" x14ac:dyDescent="0.25">
      <c r="A517" s="7">
        <f>'PAINEL MÊS'!A519</f>
        <v>0</v>
      </c>
      <c r="B517" s="7">
        <f>'PAINEL MÊS'!B519</f>
        <v>0</v>
      </c>
      <c r="C517" s="20">
        <f>'PAINEL MÊS'!Q519</f>
        <v>0</v>
      </c>
      <c r="D517" s="21">
        <f>'PAINEL MÊS'!R519</f>
        <v>0</v>
      </c>
      <c r="E517" s="20">
        <f t="shared" si="29"/>
        <v>0</v>
      </c>
      <c r="F517" s="52"/>
      <c r="G517" s="53">
        <f ca="1">VLOOKUP(B517,Base!$Q$40:$AD$600,14,0)/4.34</f>
        <v>0</v>
      </c>
      <c r="H517" s="54"/>
      <c r="I517" s="20" t="str">
        <f t="shared" si="30"/>
        <v xml:space="preserve"> </v>
      </c>
      <c r="J517" s="22" t="str">
        <f t="shared" ca="1" si="31"/>
        <v xml:space="preserve"> </v>
      </c>
      <c r="K517" s="22" t="str">
        <f t="shared" ca="1" si="32"/>
        <v xml:space="preserve"> </v>
      </c>
    </row>
    <row r="518" spans="1:11" ht="19.5" customHeight="1" x14ac:dyDescent="0.25">
      <c r="A518" s="7">
        <f>'PAINEL MÊS'!A520</f>
        <v>0</v>
      </c>
      <c r="B518" s="7">
        <f>'PAINEL MÊS'!B520</f>
        <v>0</v>
      </c>
      <c r="C518" s="20">
        <f>'PAINEL MÊS'!Q520</f>
        <v>0</v>
      </c>
      <c r="D518" s="21">
        <f>'PAINEL MÊS'!R520</f>
        <v>0</v>
      </c>
      <c r="E518" s="20">
        <f t="shared" si="29"/>
        <v>0</v>
      </c>
      <c r="F518" s="52"/>
      <c r="G518" s="53">
        <f ca="1">VLOOKUP(B518,Base!$Q$40:$AD$600,14,0)/4.34</f>
        <v>0</v>
      </c>
      <c r="H518" s="54"/>
      <c r="I518" s="20" t="str">
        <f t="shared" si="30"/>
        <v xml:space="preserve"> </v>
      </c>
      <c r="J518" s="22" t="str">
        <f t="shared" ca="1" si="31"/>
        <v xml:space="preserve"> </v>
      </c>
      <c r="K518" s="22" t="str">
        <f t="shared" ca="1" si="32"/>
        <v xml:space="preserve"> </v>
      </c>
    </row>
    <row r="519" spans="1:11" ht="19.5" customHeight="1" x14ac:dyDescent="0.25">
      <c r="A519" s="7">
        <f>'PAINEL MÊS'!A521</f>
        <v>0</v>
      </c>
      <c r="B519" s="7">
        <f>'PAINEL MÊS'!B521</f>
        <v>0</v>
      </c>
      <c r="C519" s="20">
        <f>'PAINEL MÊS'!Q521</f>
        <v>0</v>
      </c>
      <c r="D519" s="21">
        <f>'PAINEL MÊS'!R521</f>
        <v>0</v>
      </c>
      <c r="E519" s="20">
        <f t="shared" si="29"/>
        <v>0</v>
      </c>
      <c r="F519" s="52"/>
      <c r="G519" s="53">
        <f ca="1">VLOOKUP(B519,Base!$Q$40:$AD$600,14,0)/4.34</f>
        <v>0</v>
      </c>
      <c r="H519" s="54"/>
      <c r="I519" s="20" t="str">
        <f t="shared" si="30"/>
        <v xml:space="preserve"> </v>
      </c>
      <c r="J519" s="22" t="str">
        <f t="shared" ca="1" si="31"/>
        <v xml:space="preserve"> </v>
      </c>
      <c r="K519" s="22" t="str">
        <f t="shared" ca="1" si="32"/>
        <v xml:space="preserve"> </v>
      </c>
    </row>
    <row r="520" spans="1:11" ht="19.5" customHeight="1" x14ac:dyDescent="0.25">
      <c r="A520" s="7">
        <f>'PAINEL MÊS'!A522</f>
        <v>0</v>
      </c>
      <c r="B520" s="7">
        <f>'PAINEL MÊS'!B522</f>
        <v>0</v>
      </c>
      <c r="C520" s="20">
        <f>'PAINEL MÊS'!Q522</f>
        <v>0</v>
      </c>
      <c r="D520" s="21">
        <f>'PAINEL MÊS'!R522</f>
        <v>0</v>
      </c>
      <c r="E520" s="20">
        <f t="shared" si="29"/>
        <v>0</v>
      </c>
      <c r="F520" s="52"/>
      <c r="G520" s="53">
        <f ca="1">VLOOKUP(B520,Base!$Q$40:$AD$600,14,0)/4.34</f>
        <v>0</v>
      </c>
      <c r="H520" s="54"/>
      <c r="I520" s="20" t="str">
        <f t="shared" si="30"/>
        <v xml:space="preserve"> </v>
      </c>
      <c r="J520" s="22" t="str">
        <f t="shared" ca="1" si="31"/>
        <v xml:space="preserve"> </v>
      </c>
      <c r="K520" s="22" t="str">
        <f t="shared" ca="1" si="32"/>
        <v xml:space="preserve"> </v>
      </c>
    </row>
    <row r="521" spans="1:11" ht="19.5" customHeight="1" x14ac:dyDescent="0.25">
      <c r="A521" s="7">
        <f>'PAINEL MÊS'!A523</f>
        <v>0</v>
      </c>
      <c r="B521" s="7">
        <f>'PAINEL MÊS'!B523</f>
        <v>0</v>
      </c>
      <c r="C521" s="20">
        <f>'PAINEL MÊS'!Q523</f>
        <v>0</v>
      </c>
      <c r="D521" s="21">
        <f>'PAINEL MÊS'!R523</f>
        <v>0</v>
      </c>
      <c r="E521" s="20">
        <f t="shared" si="29"/>
        <v>0</v>
      </c>
      <c r="F521" s="52"/>
      <c r="G521" s="53">
        <f ca="1">VLOOKUP(B521,Base!$Q$40:$AD$600,14,0)/4.34</f>
        <v>0</v>
      </c>
      <c r="H521" s="54"/>
      <c r="I521" s="20" t="str">
        <f t="shared" si="30"/>
        <v xml:space="preserve"> </v>
      </c>
      <c r="J521" s="22" t="str">
        <f t="shared" ca="1" si="31"/>
        <v xml:space="preserve"> </v>
      </c>
      <c r="K521" s="22" t="str">
        <f t="shared" ca="1" si="32"/>
        <v xml:space="preserve"> </v>
      </c>
    </row>
    <row r="522" spans="1:11" ht="19.5" customHeight="1" x14ac:dyDescent="0.25">
      <c r="A522" s="7">
        <f>'PAINEL MÊS'!A524</f>
        <v>0</v>
      </c>
      <c r="B522" s="7">
        <f>'PAINEL MÊS'!B524</f>
        <v>0</v>
      </c>
      <c r="C522" s="20">
        <f>'PAINEL MÊS'!Q524</f>
        <v>0</v>
      </c>
      <c r="D522" s="21">
        <f>'PAINEL MÊS'!R524</f>
        <v>0</v>
      </c>
      <c r="E522" s="20">
        <f t="shared" si="29"/>
        <v>0</v>
      </c>
      <c r="F522" s="52"/>
      <c r="G522" s="53">
        <f ca="1">VLOOKUP(B522,Base!$Q$40:$AD$600,14,0)/4.34</f>
        <v>0</v>
      </c>
      <c r="H522" s="54"/>
      <c r="I522" s="20" t="str">
        <f t="shared" si="30"/>
        <v xml:space="preserve"> </v>
      </c>
      <c r="J522" s="22" t="str">
        <f t="shared" ca="1" si="31"/>
        <v xml:space="preserve"> </v>
      </c>
      <c r="K522" s="22" t="str">
        <f t="shared" ca="1" si="32"/>
        <v xml:space="preserve"> </v>
      </c>
    </row>
    <row r="523" spans="1:11" ht="19.5" customHeight="1" x14ac:dyDescent="0.25">
      <c r="A523" s="7">
        <f>'PAINEL MÊS'!A525</f>
        <v>0</v>
      </c>
      <c r="B523" s="7">
        <f>'PAINEL MÊS'!B525</f>
        <v>0</v>
      </c>
      <c r="C523" s="20">
        <f>'PAINEL MÊS'!Q525</f>
        <v>0</v>
      </c>
      <c r="D523" s="21">
        <f>'PAINEL MÊS'!R525</f>
        <v>0</v>
      </c>
      <c r="E523" s="20">
        <f t="shared" si="29"/>
        <v>0</v>
      </c>
      <c r="F523" s="52"/>
      <c r="G523" s="53">
        <f ca="1">VLOOKUP(B523,Base!$Q$40:$AD$600,14,0)/4.34</f>
        <v>0</v>
      </c>
      <c r="H523" s="54"/>
      <c r="I523" s="20" t="str">
        <f t="shared" si="30"/>
        <v xml:space="preserve"> </v>
      </c>
      <c r="J523" s="22" t="str">
        <f t="shared" ca="1" si="31"/>
        <v xml:space="preserve"> </v>
      </c>
      <c r="K523" s="22" t="str">
        <f t="shared" ca="1" si="32"/>
        <v xml:space="preserve"> </v>
      </c>
    </row>
    <row r="524" spans="1:11" ht="19.5" customHeight="1" x14ac:dyDescent="0.25">
      <c r="A524" s="7">
        <f>'PAINEL MÊS'!A526</f>
        <v>0</v>
      </c>
      <c r="B524" s="7">
        <f>'PAINEL MÊS'!B526</f>
        <v>0</v>
      </c>
      <c r="C524" s="20">
        <f>'PAINEL MÊS'!Q526</f>
        <v>0</v>
      </c>
      <c r="D524" s="21">
        <f>'PAINEL MÊS'!R526</f>
        <v>0</v>
      </c>
      <c r="E524" s="20">
        <f t="shared" si="29"/>
        <v>0</v>
      </c>
      <c r="F524" s="52"/>
      <c r="G524" s="53">
        <f ca="1">VLOOKUP(B524,Base!$Q$40:$AD$600,14,0)/4.34</f>
        <v>0</v>
      </c>
      <c r="H524" s="54"/>
      <c r="I524" s="20" t="str">
        <f t="shared" si="30"/>
        <v xml:space="preserve"> </v>
      </c>
      <c r="J524" s="22" t="str">
        <f t="shared" ca="1" si="31"/>
        <v xml:space="preserve"> </v>
      </c>
      <c r="K524" s="22" t="str">
        <f t="shared" ca="1" si="32"/>
        <v xml:space="preserve"> </v>
      </c>
    </row>
    <row r="525" spans="1:11" ht="19.5" customHeight="1" x14ac:dyDescent="0.25">
      <c r="A525" s="7">
        <f>'PAINEL MÊS'!A527</f>
        <v>0</v>
      </c>
      <c r="B525" s="7">
        <f>'PAINEL MÊS'!B527</f>
        <v>0</v>
      </c>
      <c r="C525" s="20">
        <f>'PAINEL MÊS'!Q527</f>
        <v>0</v>
      </c>
      <c r="D525" s="21">
        <f>'PAINEL MÊS'!R527</f>
        <v>0</v>
      </c>
      <c r="E525" s="20">
        <f t="shared" ref="E525:E572" si="33">P525+(P525*F525)</f>
        <v>0</v>
      </c>
      <c r="F525" s="52"/>
      <c r="G525" s="53">
        <f ca="1">VLOOKUP(B525,Base!$Q$40:$AD$600,14,0)/4.34</f>
        <v>0</v>
      </c>
      <c r="H525" s="54"/>
      <c r="I525" s="20" t="str">
        <f t="shared" ref="I525:I572" si="34">IF(E525=0," ",(IF(C525&lt;=E525,"SIM","NÃO")))</f>
        <v xml:space="preserve"> </v>
      </c>
      <c r="J525" s="22" t="str">
        <f t="shared" ref="J525:J572" ca="1" si="35">IF(I525=" "," ",TODAY()+R525)</f>
        <v xml:space="preserve"> </v>
      </c>
      <c r="K525" s="22" t="str">
        <f t="shared" ref="K525:K572" ca="1" si="36">IF(E525=0," ",(IF(J525&lt;TODAY(),"ATRASADO","EM TEMPO")))</f>
        <v xml:space="preserve"> </v>
      </c>
    </row>
    <row r="526" spans="1:11" ht="19.5" customHeight="1" x14ac:dyDescent="0.25">
      <c r="A526" s="7">
        <f>'PAINEL MÊS'!A528</f>
        <v>0</v>
      </c>
      <c r="B526" s="7">
        <f>'PAINEL MÊS'!B528</f>
        <v>0</v>
      </c>
      <c r="C526" s="20">
        <f>'PAINEL MÊS'!Q528</f>
        <v>0</v>
      </c>
      <c r="D526" s="21">
        <f>'PAINEL MÊS'!R528</f>
        <v>0</v>
      </c>
      <c r="E526" s="20">
        <f t="shared" si="33"/>
        <v>0</v>
      </c>
      <c r="F526" s="52"/>
      <c r="G526" s="53">
        <f ca="1">VLOOKUP(B526,Base!$Q$40:$AD$600,14,0)/4.34</f>
        <v>0</v>
      </c>
      <c r="H526" s="54"/>
      <c r="I526" s="20" t="str">
        <f t="shared" si="34"/>
        <v xml:space="preserve"> </v>
      </c>
      <c r="J526" s="22" t="str">
        <f t="shared" ca="1" si="35"/>
        <v xml:space="preserve"> </v>
      </c>
      <c r="K526" s="22" t="str">
        <f t="shared" ca="1" si="36"/>
        <v xml:space="preserve"> </v>
      </c>
    </row>
    <row r="527" spans="1:11" ht="19.5" customHeight="1" x14ac:dyDescent="0.25">
      <c r="A527" s="7">
        <f>'PAINEL MÊS'!A529</f>
        <v>0</v>
      </c>
      <c r="B527" s="7">
        <f>'PAINEL MÊS'!B529</f>
        <v>0</v>
      </c>
      <c r="C527" s="20">
        <f>'PAINEL MÊS'!Q529</f>
        <v>0</v>
      </c>
      <c r="D527" s="21">
        <f>'PAINEL MÊS'!R529</f>
        <v>0</v>
      </c>
      <c r="E527" s="20">
        <f t="shared" si="33"/>
        <v>0</v>
      </c>
      <c r="F527" s="52"/>
      <c r="G527" s="53">
        <f ca="1">VLOOKUP(B527,Base!$Q$40:$AD$600,14,0)/4.34</f>
        <v>0</v>
      </c>
      <c r="H527" s="54"/>
      <c r="I527" s="20" t="str">
        <f t="shared" si="34"/>
        <v xml:space="preserve"> </v>
      </c>
      <c r="J527" s="22" t="str">
        <f t="shared" ca="1" si="35"/>
        <v xml:space="preserve"> </v>
      </c>
      <c r="K527" s="22" t="str">
        <f t="shared" ca="1" si="36"/>
        <v xml:space="preserve"> </v>
      </c>
    </row>
    <row r="528" spans="1:11" ht="19.5" customHeight="1" x14ac:dyDescent="0.25">
      <c r="A528" s="7">
        <f>'PAINEL MÊS'!A530</f>
        <v>0</v>
      </c>
      <c r="B528" s="7">
        <f>'PAINEL MÊS'!B530</f>
        <v>0</v>
      </c>
      <c r="C528" s="20">
        <f>'PAINEL MÊS'!Q530</f>
        <v>0</v>
      </c>
      <c r="D528" s="21">
        <f>'PAINEL MÊS'!R530</f>
        <v>0</v>
      </c>
      <c r="E528" s="20">
        <f t="shared" si="33"/>
        <v>0</v>
      </c>
      <c r="F528" s="52"/>
      <c r="G528" s="53">
        <f ca="1">VLOOKUP(B528,Base!$Q$40:$AD$600,14,0)/4.34</f>
        <v>0</v>
      </c>
      <c r="H528" s="54"/>
      <c r="I528" s="20" t="str">
        <f t="shared" si="34"/>
        <v xml:space="preserve"> </v>
      </c>
      <c r="J528" s="22" t="str">
        <f t="shared" ca="1" si="35"/>
        <v xml:space="preserve"> </v>
      </c>
      <c r="K528" s="22" t="str">
        <f t="shared" ca="1" si="36"/>
        <v xml:space="preserve"> </v>
      </c>
    </row>
    <row r="529" spans="1:11" ht="19.5" customHeight="1" x14ac:dyDescent="0.25">
      <c r="A529" s="7">
        <f>'PAINEL MÊS'!A531</f>
        <v>0</v>
      </c>
      <c r="B529" s="7">
        <f>'PAINEL MÊS'!B531</f>
        <v>0</v>
      </c>
      <c r="C529" s="20">
        <f>'PAINEL MÊS'!Q531</f>
        <v>0</v>
      </c>
      <c r="D529" s="21">
        <f>'PAINEL MÊS'!R531</f>
        <v>0</v>
      </c>
      <c r="E529" s="20">
        <f t="shared" si="33"/>
        <v>0</v>
      </c>
      <c r="F529" s="52"/>
      <c r="G529" s="53">
        <f ca="1">VLOOKUP(B529,Base!$Q$40:$AD$600,14,0)/4.34</f>
        <v>0</v>
      </c>
      <c r="H529" s="54"/>
      <c r="I529" s="20" t="str">
        <f t="shared" si="34"/>
        <v xml:space="preserve"> </v>
      </c>
      <c r="J529" s="22" t="str">
        <f t="shared" ca="1" si="35"/>
        <v xml:space="preserve"> </v>
      </c>
      <c r="K529" s="22" t="str">
        <f t="shared" ca="1" si="36"/>
        <v xml:space="preserve"> </v>
      </c>
    </row>
    <row r="530" spans="1:11" ht="19.5" customHeight="1" x14ac:dyDescent="0.25">
      <c r="A530" s="7">
        <f>'PAINEL MÊS'!A532</f>
        <v>0</v>
      </c>
      <c r="B530" s="7">
        <f>'PAINEL MÊS'!B532</f>
        <v>0</v>
      </c>
      <c r="C530" s="20">
        <f>'PAINEL MÊS'!Q532</f>
        <v>0</v>
      </c>
      <c r="D530" s="21">
        <f>'PAINEL MÊS'!R532</f>
        <v>0</v>
      </c>
      <c r="E530" s="20">
        <f t="shared" si="33"/>
        <v>0</v>
      </c>
      <c r="F530" s="52"/>
      <c r="G530" s="53">
        <f ca="1">VLOOKUP(B530,Base!$Q$40:$AD$600,14,0)/4.34</f>
        <v>0</v>
      </c>
      <c r="H530" s="54"/>
      <c r="I530" s="20" t="str">
        <f t="shared" si="34"/>
        <v xml:space="preserve"> </v>
      </c>
      <c r="J530" s="22" t="str">
        <f t="shared" ca="1" si="35"/>
        <v xml:space="preserve"> </v>
      </c>
      <c r="K530" s="22" t="str">
        <f t="shared" ca="1" si="36"/>
        <v xml:space="preserve"> </v>
      </c>
    </row>
    <row r="531" spans="1:11" ht="19.5" customHeight="1" x14ac:dyDescent="0.25">
      <c r="A531" s="7">
        <f>'PAINEL MÊS'!A533</f>
        <v>0</v>
      </c>
      <c r="B531" s="7">
        <f>'PAINEL MÊS'!B533</f>
        <v>0</v>
      </c>
      <c r="C531" s="20">
        <f>'PAINEL MÊS'!Q533</f>
        <v>0</v>
      </c>
      <c r="D531" s="21">
        <f>'PAINEL MÊS'!R533</f>
        <v>0</v>
      </c>
      <c r="E531" s="20">
        <f t="shared" si="33"/>
        <v>0</v>
      </c>
      <c r="F531" s="52"/>
      <c r="G531" s="53">
        <f ca="1">VLOOKUP(B531,Base!$Q$40:$AD$600,14,0)/4.34</f>
        <v>0</v>
      </c>
      <c r="H531" s="54"/>
      <c r="I531" s="20" t="str">
        <f t="shared" si="34"/>
        <v xml:space="preserve"> </v>
      </c>
      <c r="J531" s="22" t="str">
        <f t="shared" ca="1" si="35"/>
        <v xml:space="preserve"> </v>
      </c>
      <c r="K531" s="22" t="str">
        <f t="shared" ca="1" si="36"/>
        <v xml:space="preserve"> </v>
      </c>
    </row>
    <row r="532" spans="1:11" ht="19.5" customHeight="1" x14ac:dyDescent="0.25">
      <c r="A532" s="7">
        <f>'PAINEL MÊS'!A534</f>
        <v>0</v>
      </c>
      <c r="B532" s="7">
        <f>'PAINEL MÊS'!B534</f>
        <v>0</v>
      </c>
      <c r="C532" s="20">
        <f>'PAINEL MÊS'!Q534</f>
        <v>0</v>
      </c>
      <c r="D532" s="21">
        <f>'PAINEL MÊS'!R534</f>
        <v>0</v>
      </c>
      <c r="E532" s="20">
        <f t="shared" si="33"/>
        <v>0</v>
      </c>
      <c r="F532" s="52"/>
      <c r="G532" s="53">
        <f ca="1">VLOOKUP(B532,Base!$Q$40:$AD$600,14,0)/4.34</f>
        <v>0</v>
      </c>
      <c r="H532" s="54"/>
      <c r="I532" s="20" t="str">
        <f t="shared" si="34"/>
        <v xml:space="preserve"> </v>
      </c>
      <c r="J532" s="22" t="str">
        <f t="shared" ca="1" si="35"/>
        <v xml:space="preserve"> </v>
      </c>
      <c r="K532" s="22" t="str">
        <f t="shared" ca="1" si="36"/>
        <v xml:space="preserve"> </v>
      </c>
    </row>
    <row r="533" spans="1:11" ht="19.5" customHeight="1" x14ac:dyDescent="0.25">
      <c r="A533" s="7">
        <f>'PAINEL MÊS'!A535</f>
        <v>0</v>
      </c>
      <c r="B533" s="7">
        <f>'PAINEL MÊS'!B535</f>
        <v>0</v>
      </c>
      <c r="C533" s="20">
        <f>'PAINEL MÊS'!Q535</f>
        <v>0</v>
      </c>
      <c r="D533" s="21">
        <f>'PAINEL MÊS'!R535</f>
        <v>0</v>
      </c>
      <c r="E533" s="20">
        <f t="shared" si="33"/>
        <v>0</v>
      </c>
      <c r="F533" s="52"/>
      <c r="G533" s="53">
        <f ca="1">VLOOKUP(B533,Base!$Q$40:$AD$600,14,0)/4.34</f>
        <v>0</v>
      </c>
      <c r="H533" s="54"/>
      <c r="I533" s="20" t="str">
        <f t="shared" si="34"/>
        <v xml:space="preserve"> </v>
      </c>
      <c r="J533" s="22" t="str">
        <f t="shared" ca="1" si="35"/>
        <v xml:space="preserve"> </v>
      </c>
      <c r="K533" s="22" t="str">
        <f t="shared" ca="1" si="36"/>
        <v xml:space="preserve"> </v>
      </c>
    </row>
    <row r="534" spans="1:11" ht="19.5" customHeight="1" x14ac:dyDescent="0.25">
      <c r="A534" s="7">
        <f>'PAINEL MÊS'!A536</f>
        <v>0</v>
      </c>
      <c r="B534" s="7">
        <f>'PAINEL MÊS'!B536</f>
        <v>0</v>
      </c>
      <c r="C534" s="20">
        <f>'PAINEL MÊS'!Q536</f>
        <v>0</v>
      </c>
      <c r="D534" s="21">
        <f>'PAINEL MÊS'!R536</f>
        <v>0</v>
      </c>
      <c r="E534" s="20">
        <f t="shared" si="33"/>
        <v>0</v>
      </c>
      <c r="F534" s="52"/>
      <c r="G534" s="53">
        <f ca="1">VLOOKUP(B534,Base!$Q$40:$AD$600,14,0)/4.34</f>
        <v>0</v>
      </c>
      <c r="H534" s="54"/>
      <c r="I534" s="20" t="str">
        <f t="shared" si="34"/>
        <v xml:space="preserve"> </v>
      </c>
      <c r="J534" s="22" t="str">
        <f t="shared" ca="1" si="35"/>
        <v xml:space="preserve"> </v>
      </c>
      <c r="K534" s="22" t="str">
        <f t="shared" ca="1" si="36"/>
        <v xml:space="preserve"> </v>
      </c>
    </row>
    <row r="535" spans="1:11" ht="19.5" customHeight="1" x14ac:dyDescent="0.25">
      <c r="A535" s="7">
        <f>'PAINEL MÊS'!A537</f>
        <v>0</v>
      </c>
      <c r="B535" s="7">
        <f>'PAINEL MÊS'!B537</f>
        <v>0</v>
      </c>
      <c r="C535" s="20">
        <f>'PAINEL MÊS'!Q537</f>
        <v>0</v>
      </c>
      <c r="D535" s="21">
        <f>'PAINEL MÊS'!R537</f>
        <v>0</v>
      </c>
      <c r="E535" s="20">
        <f t="shared" si="33"/>
        <v>0</v>
      </c>
      <c r="F535" s="52"/>
      <c r="G535" s="53">
        <f ca="1">VLOOKUP(B535,Base!$Q$40:$AD$600,14,0)/4.34</f>
        <v>0</v>
      </c>
      <c r="H535" s="54"/>
      <c r="I535" s="20" t="str">
        <f t="shared" si="34"/>
        <v xml:space="preserve"> </v>
      </c>
      <c r="J535" s="22" t="str">
        <f t="shared" ca="1" si="35"/>
        <v xml:space="preserve"> </v>
      </c>
      <c r="K535" s="22" t="str">
        <f t="shared" ca="1" si="36"/>
        <v xml:space="preserve"> </v>
      </c>
    </row>
    <row r="536" spans="1:11" ht="19.5" customHeight="1" x14ac:dyDescent="0.25">
      <c r="A536" s="7">
        <f>'PAINEL MÊS'!A538</f>
        <v>0</v>
      </c>
      <c r="B536" s="7">
        <f>'PAINEL MÊS'!B538</f>
        <v>0</v>
      </c>
      <c r="C536" s="20">
        <f>'PAINEL MÊS'!Q538</f>
        <v>0</v>
      </c>
      <c r="D536" s="21">
        <f>'PAINEL MÊS'!R538</f>
        <v>0</v>
      </c>
      <c r="E536" s="20">
        <f t="shared" si="33"/>
        <v>0</v>
      </c>
      <c r="F536" s="52"/>
      <c r="G536" s="53">
        <f ca="1">VLOOKUP(B536,Base!$Q$40:$AD$600,14,0)/4.34</f>
        <v>0</v>
      </c>
      <c r="H536" s="54"/>
      <c r="I536" s="20" t="str">
        <f t="shared" si="34"/>
        <v xml:space="preserve"> </v>
      </c>
      <c r="J536" s="22" t="str">
        <f t="shared" ca="1" si="35"/>
        <v xml:space="preserve"> </v>
      </c>
      <c r="K536" s="22" t="str">
        <f t="shared" ca="1" si="36"/>
        <v xml:space="preserve"> </v>
      </c>
    </row>
    <row r="537" spans="1:11" ht="19.5" customHeight="1" x14ac:dyDescent="0.25">
      <c r="A537" s="7">
        <f>'PAINEL MÊS'!A539</f>
        <v>0</v>
      </c>
      <c r="B537" s="7">
        <f>'PAINEL MÊS'!B539</f>
        <v>0</v>
      </c>
      <c r="C537" s="20">
        <f>'PAINEL MÊS'!Q539</f>
        <v>0</v>
      </c>
      <c r="D537" s="21">
        <f>'PAINEL MÊS'!R539</f>
        <v>0</v>
      </c>
      <c r="E537" s="20">
        <f t="shared" si="33"/>
        <v>0</v>
      </c>
      <c r="F537" s="52"/>
      <c r="G537" s="53">
        <f ca="1">VLOOKUP(B537,Base!$Q$40:$AD$600,14,0)/4.34</f>
        <v>0</v>
      </c>
      <c r="H537" s="54"/>
      <c r="I537" s="20" t="str">
        <f t="shared" si="34"/>
        <v xml:space="preserve"> </v>
      </c>
      <c r="J537" s="22" t="str">
        <f t="shared" ca="1" si="35"/>
        <v xml:space="preserve"> </v>
      </c>
      <c r="K537" s="22" t="str">
        <f t="shared" ca="1" si="36"/>
        <v xml:space="preserve"> </v>
      </c>
    </row>
    <row r="538" spans="1:11" ht="19.5" customHeight="1" x14ac:dyDescent="0.25">
      <c r="A538" s="7">
        <f>'PAINEL MÊS'!A540</f>
        <v>0</v>
      </c>
      <c r="B538" s="7">
        <f>'PAINEL MÊS'!B540</f>
        <v>0</v>
      </c>
      <c r="C538" s="20">
        <f>'PAINEL MÊS'!Q540</f>
        <v>0</v>
      </c>
      <c r="D538" s="21">
        <f>'PAINEL MÊS'!R540</f>
        <v>0</v>
      </c>
      <c r="E538" s="20">
        <f t="shared" si="33"/>
        <v>0</v>
      </c>
      <c r="F538" s="52"/>
      <c r="G538" s="53">
        <f ca="1">VLOOKUP(B538,Base!$Q$40:$AD$600,14,0)/4.34</f>
        <v>0</v>
      </c>
      <c r="H538" s="54"/>
      <c r="I538" s="20" t="str">
        <f t="shared" si="34"/>
        <v xml:space="preserve"> </v>
      </c>
      <c r="J538" s="22" t="str">
        <f t="shared" ca="1" si="35"/>
        <v xml:space="preserve"> </v>
      </c>
      <c r="K538" s="22" t="str">
        <f t="shared" ca="1" si="36"/>
        <v xml:space="preserve"> </v>
      </c>
    </row>
    <row r="539" spans="1:11" ht="19.5" customHeight="1" x14ac:dyDescent="0.25">
      <c r="A539" s="7">
        <f>'PAINEL MÊS'!A541</f>
        <v>0</v>
      </c>
      <c r="B539" s="7">
        <f>'PAINEL MÊS'!B541</f>
        <v>0</v>
      </c>
      <c r="C539" s="20">
        <f>'PAINEL MÊS'!Q541</f>
        <v>0</v>
      </c>
      <c r="D539" s="21">
        <f>'PAINEL MÊS'!R541</f>
        <v>0</v>
      </c>
      <c r="E539" s="20">
        <f t="shared" si="33"/>
        <v>0</v>
      </c>
      <c r="F539" s="52"/>
      <c r="G539" s="53">
        <f ca="1">VLOOKUP(B539,Base!$Q$40:$AD$600,14,0)/4.34</f>
        <v>0</v>
      </c>
      <c r="H539" s="54"/>
      <c r="I539" s="20" t="str">
        <f t="shared" si="34"/>
        <v xml:space="preserve"> </v>
      </c>
      <c r="J539" s="22" t="str">
        <f t="shared" ca="1" si="35"/>
        <v xml:space="preserve"> </v>
      </c>
      <c r="K539" s="22" t="str">
        <f t="shared" ca="1" si="36"/>
        <v xml:space="preserve"> </v>
      </c>
    </row>
    <row r="540" spans="1:11" ht="19.5" customHeight="1" x14ac:dyDescent="0.25">
      <c r="A540" s="7">
        <f>'PAINEL MÊS'!A542</f>
        <v>0</v>
      </c>
      <c r="B540" s="7">
        <f>'PAINEL MÊS'!B542</f>
        <v>0</v>
      </c>
      <c r="C540" s="20">
        <f>'PAINEL MÊS'!Q542</f>
        <v>0</v>
      </c>
      <c r="D540" s="21">
        <f>'PAINEL MÊS'!R542</f>
        <v>0</v>
      </c>
      <c r="E540" s="20">
        <f t="shared" si="33"/>
        <v>0</v>
      </c>
      <c r="F540" s="52"/>
      <c r="G540" s="53">
        <f ca="1">VLOOKUP(B540,Base!$Q$40:$AD$600,14,0)/4.34</f>
        <v>0</v>
      </c>
      <c r="H540" s="54"/>
      <c r="I540" s="20" t="str">
        <f t="shared" si="34"/>
        <v xml:space="preserve"> </v>
      </c>
      <c r="J540" s="22" t="str">
        <f t="shared" ca="1" si="35"/>
        <v xml:space="preserve"> </v>
      </c>
      <c r="K540" s="22" t="str">
        <f t="shared" ca="1" si="36"/>
        <v xml:space="preserve"> </v>
      </c>
    </row>
    <row r="541" spans="1:11" ht="19.5" customHeight="1" x14ac:dyDescent="0.25">
      <c r="A541" s="7">
        <f>'PAINEL MÊS'!A543</f>
        <v>0</v>
      </c>
      <c r="B541" s="7">
        <f>'PAINEL MÊS'!B543</f>
        <v>0</v>
      </c>
      <c r="C541" s="20">
        <f>'PAINEL MÊS'!Q543</f>
        <v>0</v>
      </c>
      <c r="D541" s="21">
        <f>'PAINEL MÊS'!R543</f>
        <v>0</v>
      </c>
      <c r="E541" s="20">
        <f t="shared" si="33"/>
        <v>0</v>
      </c>
      <c r="F541" s="52"/>
      <c r="G541" s="53">
        <f ca="1">VLOOKUP(B541,Base!$Q$40:$AD$600,14,0)/4.34</f>
        <v>0</v>
      </c>
      <c r="H541" s="54"/>
      <c r="I541" s="20" t="str">
        <f t="shared" si="34"/>
        <v xml:space="preserve"> </v>
      </c>
      <c r="J541" s="22" t="str">
        <f t="shared" ca="1" si="35"/>
        <v xml:space="preserve"> </v>
      </c>
      <c r="K541" s="22" t="str">
        <f t="shared" ca="1" si="36"/>
        <v xml:space="preserve"> </v>
      </c>
    </row>
    <row r="542" spans="1:11" ht="19.5" customHeight="1" x14ac:dyDescent="0.25">
      <c r="A542" s="7">
        <f>'PAINEL MÊS'!A544</f>
        <v>0</v>
      </c>
      <c r="B542" s="7">
        <f>'PAINEL MÊS'!B544</f>
        <v>0</v>
      </c>
      <c r="C542" s="20">
        <f>'PAINEL MÊS'!Q544</f>
        <v>0</v>
      </c>
      <c r="D542" s="21">
        <f>'PAINEL MÊS'!R544</f>
        <v>0</v>
      </c>
      <c r="E542" s="20">
        <f t="shared" si="33"/>
        <v>0</v>
      </c>
      <c r="F542" s="52"/>
      <c r="G542" s="53">
        <f ca="1">VLOOKUP(B542,Base!$Q$40:$AD$600,14,0)/4.34</f>
        <v>0</v>
      </c>
      <c r="H542" s="54"/>
      <c r="I542" s="20" t="str">
        <f t="shared" si="34"/>
        <v xml:space="preserve"> </v>
      </c>
      <c r="J542" s="22" t="str">
        <f t="shared" ca="1" si="35"/>
        <v xml:space="preserve"> </v>
      </c>
      <c r="K542" s="22" t="str">
        <f t="shared" ca="1" si="36"/>
        <v xml:space="preserve"> </v>
      </c>
    </row>
    <row r="543" spans="1:11" ht="19.5" customHeight="1" x14ac:dyDescent="0.25">
      <c r="A543" s="7">
        <f>'PAINEL MÊS'!A545</f>
        <v>0</v>
      </c>
      <c r="B543" s="7">
        <f>'PAINEL MÊS'!B545</f>
        <v>0</v>
      </c>
      <c r="C543" s="20">
        <f>'PAINEL MÊS'!Q545</f>
        <v>0</v>
      </c>
      <c r="D543" s="21">
        <f>'PAINEL MÊS'!R545</f>
        <v>0</v>
      </c>
      <c r="E543" s="20">
        <f t="shared" si="33"/>
        <v>0</v>
      </c>
      <c r="F543" s="52"/>
      <c r="G543" s="53">
        <f ca="1">VLOOKUP(B543,Base!$Q$40:$AD$600,14,0)/4.34</f>
        <v>0</v>
      </c>
      <c r="H543" s="54"/>
      <c r="I543" s="20" t="str">
        <f t="shared" si="34"/>
        <v xml:space="preserve"> </v>
      </c>
      <c r="J543" s="22" t="str">
        <f t="shared" ca="1" si="35"/>
        <v xml:space="preserve"> </v>
      </c>
      <c r="K543" s="22" t="str">
        <f t="shared" ca="1" si="36"/>
        <v xml:space="preserve"> </v>
      </c>
    </row>
    <row r="544" spans="1:11" ht="19.5" customHeight="1" x14ac:dyDescent="0.25">
      <c r="A544" s="7">
        <f>'PAINEL MÊS'!A546</f>
        <v>0</v>
      </c>
      <c r="B544" s="7">
        <f>'PAINEL MÊS'!B546</f>
        <v>0</v>
      </c>
      <c r="C544" s="20">
        <f>'PAINEL MÊS'!Q546</f>
        <v>0</v>
      </c>
      <c r="D544" s="21">
        <f>'PAINEL MÊS'!R546</f>
        <v>0</v>
      </c>
      <c r="E544" s="20">
        <f t="shared" si="33"/>
        <v>0</v>
      </c>
      <c r="F544" s="52"/>
      <c r="G544" s="53">
        <f ca="1">VLOOKUP(B544,Base!$Q$40:$AD$600,14,0)/4.34</f>
        <v>0</v>
      </c>
      <c r="H544" s="54"/>
      <c r="I544" s="20" t="str">
        <f t="shared" si="34"/>
        <v xml:space="preserve"> </v>
      </c>
      <c r="J544" s="22" t="str">
        <f t="shared" ca="1" si="35"/>
        <v xml:space="preserve"> </v>
      </c>
      <c r="K544" s="22" t="str">
        <f t="shared" ca="1" si="36"/>
        <v xml:space="preserve"> </v>
      </c>
    </row>
    <row r="545" spans="1:11" ht="19.5" customHeight="1" x14ac:dyDescent="0.25">
      <c r="A545" s="7">
        <f>'PAINEL MÊS'!A547</f>
        <v>0</v>
      </c>
      <c r="B545" s="7">
        <f>'PAINEL MÊS'!B547</f>
        <v>0</v>
      </c>
      <c r="C545" s="20">
        <f>'PAINEL MÊS'!Q547</f>
        <v>0</v>
      </c>
      <c r="D545" s="21">
        <f>'PAINEL MÊS'!R547</f>
        <v>0</v>
      </c>
      <c r="E545" s="20">
        <f t="shared" si="33"/>
        <v>0</v>
      </c>
      <c r="F545" s="52"/>
      <c r="G545" s="53">
        <f ca="1">VLOOKUP(B545,Base!$Q$40:$AD$600,14,0)/4.34</f>
        <v>0</v>
      </c>
      <c r="H545" s="54"/>
      <c r="I545" s="20" t="str">
        <f t="shared" si="34"/>
        <v xml:space="preserve"> </v>
      </c>
      <c r="J545" s="22" t="str">
        <f t="shared" ca="1" si="35"/>
        <v xml:space="preserve"> </v>
      </c>
      <c r="K545" s="22" t="str">
        <f t="shared" ca="1" si="36"/>
        <v xml:space="preserve"> </v>
      </c>
    </row>
    <row r="546" spans="1:11" ht="19.5" customHeight="1" x14ac:dyDescent="0.25">
      <c r="A546" s="7">
        <f>'PAINEL MÊS'!A548</f>
        <v>0</v>
      </c>
      <c r="B546" s="7">
        <f>'PAINEL MÊS'!B548</f>
        <v>0</v>
      </c>
      <c r="C546" s="20">
        <f>'PAINEL MÊS'!Q548</f>
        <v>0</v>
      </c>
      <c r="D546" s="21">
        <f>'PAINEL MÊS'!R548</f>
        <v>0</v>
      </c>
      <c r="E546" s="20">
        <f t="shared" si="33"/>
        <v>0</v>
      </c>
      <c r="F546" s="52"/>
      <c r="G546" s="53">
        <f ca="1">VLOOKUP(B546,Base!$Q$40:$AD$600,14,0)/4.34</f>
        <v>0</v>
      </c>
      <c r="H546" s="54"/>
      <c r="I546" s="20" t="str">
        <f t="shared" si="34"/>
        <v xml:space="preserve"> </v>
      </c>
      <c r="J546" s="22" t="str">
        <f t="shared" ca="1" si="35"/>
        <v xml:space="preserve"> </v>
      </c>
      <c r="K546" s="22" t="str">
        <f t="shared" ca="1" si="36"/>
        <v xml:space="preserve"> </v>
      </c>
    </row>
    <row r="547" spans="1:11" ht="19.5" customHeight="1" x14ac:dyDescent="0.25">
      <c r="A547" s="7">
        <f>'PAINEL MÊS'!A549</f>
        <v>0</v>
      </c>
      <c r="B547" s="7">
        <f>'PAINEL MÊS'!B549</f>
        <v>0</v>
      </c>
      <c r="C547" s="20">
        <f>'PAINEL MÊS'!Q549</f>
        <v>0</v>
      </c>
      <c r="D547" s="21">
        <f>'PAINEL MÊS'!R549</f>
        <v>0</v>
      </c>
      <c r="E547" s="20">
        <f t="shared" si="33"/>
        <v>0</v>
      </c>
      <c r="F547" s="52"/>
      <c r="G547" s="53">
        <f ca="1">VLOOKUP(B547,Base!$Q$40:$AD$600,14,0)/4.34</f>
        <v>0</v>
      </c>
      <c r="H547" s="54"/>
      <c r="I547" s="20" t="str">
        <f t="shared" si="34"/>
        <v xml:space="preserve"> </v>
      </c>
      <c r="J547" s="22" t="str">
        <f t="shared" ca="1" si="35"/>
        <v xml:space="preserve"> </v>
      </c>
      <c r="K547" s="22" t="str">
        <f t="shared" ca="1" si="36"/>
        <v xml:space="preserve"> </v>
      </c>
    </row>
    <row r="548" spans="1:11" ht="19.5" customHeight="1" x14ac:dyDescent="0.25">
      <c r="A548" s="7">
        <f>'PAINEL MÊS'!A550</f>
        <v>0</v>
      </c>
      <c r="B548" s="7">
        <f>'PAINEL MÊS'!B550</f>
        <v>0</v>
      </c>
      <c r="C548" s="20">
        <f>'PAINEL MÊS'!Q550</f>
        <v>0</v>
      </c>
      <c r="D548" s="21">
        <f>'PAINEL MÊS'!R550</f>
        <v>0</v>
      </c>
      <c r="E548" s="20">
        <f t="shared" si="33"/>
        <v>0</v>
      </c>
      <c r="F548" s="52"/>
      <c r="G548" s="53">
        <f ca="1">VLOOKUP(B548,Base!$Q$40:$AD$600,14,0)/4.34</f>
        <v>0</v>
      </c>
      <c r="H548" s="54"/>
      <c r="I548" s="20" t="str">
        <f t="shared" si="34"/>
        <v xml:space="preserve"> </v>
      </c>
      <c r="J548" s="22" t="str">
        <f t="shared" ca="1" si="35"/>
        <v xml:space="preserve"> </v>
      </c>
      <c r="K548" s="22" t="str">
        <f t="shared" ca="1" si="36"/>
        <v xml:space="preserve"> </v>
      </c>
    </row>
    <row r="549" spans="1:11" ht="19.5" customHeight="1" x14ac:dyDescent="0.25">
      <c r="A549" s="7">
        <f>'PAINEL MÊS'!A551</f>
        <v>0</v>
      </c>
      <c r="B549" s="7">
        <f>'PAINEL MÊS'!B551</f>
        <v>0</v>
      </c>
      <c r="C549" s="20">
        <f>'PAINEL MÊS'!Q551</f>
        <v>0</v>
      </c>
      <c r="D549" s="21">
        <f>'PAINEL MÊS'!R551</f>
        <v>0</v>
      </c>
      <c r="E549" s="20">
        <f t="shared" si="33"/>
        <v>0</v>
      </c>
      <c r="F549" s="52"/>
      <c r="G549" s="53">
        <f ca="1">VLOOKUP(B549,Base!$Q$40:$AD$600,14,0)/4.34</f>
        <v>0</v>
      </c>
      <c r="H549" s="54"/>
      <c r="I549" s="20" t="str">
        <f t="shared" si="34"/>
        <v xml:space="preserve"> </v>
      </c>
      <c r="J549" s="22" t="str">
        <f t="shared" ca="1" si="35"/>
        <v xml:space="preserve"> </v>
      </c>
      <c r="K549" s="22" t="str">
        <f t="shared" ca="1" si="36"/>
        <v xml:space="preserve"> </v>
      </c>
    </row>
    <row r="550" spans="1:11" ht="19.5" customHeight="1" x14ac:dyDescent="0.25">
      <c r="A550" s="7">
        <f>'PAINEL MÊS'!A552</f>
        <v>0</v>
      </c>
      <c r="B550" s="7">
        <f>'PAINEL MÊS'!B552</f>
        <v>0</v>
      </c>
      <c r="C550" s="20">
        <f>'PAINEL MÊS'!Q552</f>
        <v>0</v>
      </c>
      <c r="D550" s="21">
        <f>'PAINEL MÊS'!R552</f>
        <v>0</v>
      </c>
      <c r="E550" s="20">
        <f t="shared" si="33"/>
        <v>0</v>
      </c>
      <c r="F550" s="52"/>
      <c r="G550" s="53">
        <f ca="1">VLOOKUP(B550,Base!$Q$40:$AD$600,14,0)/4.34</f>
        <v>0</v>
      </c>
      <c r="H550" s="54"/>
      <c r="I550" s="20" t="str">
        <f t="shared" si="34"/>
        <v xml:space="preserve"> </v>
      </c>
      <c r="J550" s="22" t="str">
        <f t="shared" ca="1" si="35"/>
        <v xml:space="preserve"> </v>
      </c>
      <c r="K550" s="22" t="str">
        <f t="shared" ca="1" si="36"/>
        <v xml:space="preserve"> </v>
      </c>
    </row>
    <row r="551" spans="1:11" ht="19.5" customHeight="1" x14ac:dyDescent="0.25">
      <c r="A551" s="7">
        <f>'PAINEL MÊS'!A553</f>
        <v>0</v>
      </c>
      <c r="B551" s="7">
        <f>'PAINEL MÊS'!B553</f>
        <v>0</v>
      </c>
      <c r="C551" s="20">
        <f>'PAINEL MÊS'!Q553</f>
        <v>0</v>
      </c>
      <c r="D551" s="21">
        <f>'PAINEL MÊS'!R553</f>
        <v>0</v>
      </c>
      <c r="E551" s="20">
        <f t="shared" si="33"/>
        <v>0</v>
      </c>
      <c r="F551" s="52"/>
      <c r="G551" s="53">
        <f ca="1">VLOOKUP(B551,Base!$Q$40:$AD$600,14,0)/4.34</f>
        <v>0</v>
      </c>
      <c r="H551" s="54"/>
      <c r="I551" s="20" t="str">
        <f t="shared" si="34"/>
        <v xml:space="preserve"> </v>
      </c>
      <c r="J551" s="22" t="str">
        <f t="shared" ca="1" si="35"/>
        <v xml:space="preserve"> </v>
      </c>
      <c r="K551" s="22" t="str">
        <f t="shared" ca="1" si="36"/>
        <v xml:space="preserve"> </v>
      </c>
    </row>
    <row r="552" spans="1:11" ht="19.5" customHeight="1" x14ac:dyDescent="0.25">
      <c r="A552" s="7">
        <f>'PAINEL MÊS'!A554</f>
        <v>0</v>
      </c>
      <c r="B552" s="7">
        <f>'PAINEL MÊS'!B554</f>
        <v>0</v>
      </c>
      <c r="C552" s="20">
        <f>'PAINEL MÊS'!Q554</f>
        <v>0</v>
      </c>
      <c r="D552" s="21">
        <f>'PAINEL MÊS'!R554</f>
        <v>0</v>
      </c>
      <c r="E552" s="20">
        <f t="shared" si="33"/>
        <v>0</v>
      </c>
      <c r="F552" s="52"/>
      <c r="G552" s="53">
        <f ca="1">VLOOKUP(B552,Base!$Q$40:$AD$600,14,0)/4.34</f>
        <v>0</v>
      </c>
      <c r="H552" s="54"/>
      <c r="I552" s="20" t="str">
        <f t="shared" si="34"/>
        <v xml:space="preserve"> </v>
      </c>
      <c r="J552" s="22" t="str">
        <f t="shared" ca="1" si="35"/>
        <v xml:space="preserve"> </v>
      </c>
      <c r="K552" s="22" t="str">
        <f t="shared" ca="1" si="36"/>
        <v xml:space="preserve"> </v>
      </c>
    </row>
    <row r="553" spans="1:11" ht="19.5" customHeight="1" x14ac:dyDescent="0.25">
      <c r="A553" s="7">
        <f>'PAINEL MÊS'!A555</f>
        <v>0</v>
      </c>
      <c r="B553" s="7">
        <f>'PAINEL MÊS'!B555</f>
        <v>0</v>
      </c>
      <c r="C553" s="20">
        <f>'PAINEL MÊS'!Q555</f>
        <v>0</v>
      </c>
      <c r="D553" s="21">
        <f>'PAINEL MÊS'!R555</f>
        <v>0</v>
      </c>
      <c r="E553" s="20">
        <f t="shared" si="33"/>
        <v>0</v>
      </c>
      <c r="F553" s="52"/>
      <c r="G553" s="53">
        <f ca="1">VLOOKUP(B553,Base!$Q$40:$AD$600,14,0)/4.34</f>
        <v>0</v>
      </c>
      <c r="H553" s="54"/>
      <c r="I553" s="20" t="str">
        <f t="shared" si="34"/>
        <v xml:space="preserve"> </v>
      </c>
      <c r="J553" s="22" t="str">
        <f t="shared" ca="1" si="35"/>
        <v xml:space="preserve"> </v>
      </c>
      <c r="K553" s="22" t="str">
        <f t="shared" ca="1" si="36"/>
        <v xml:space="preserve"> </v>
      </c>
    </row>
    <row r="554" spans="1:11" ht="19.5" customHeight="1" x14ac:dyDescent="0.25">
      <c r="A554" s="7">
        <f>'PAINEL MÊS'!A556</f>
        <v>0</v>
      </c>
      <c r="B554" s="7">
        <f>'PAINEL MÊS'!B556</f>
        <v>0</v>
      </c>
      <c r="C554" s="20">
        <f>'PAINEL MÊS'!Q556</f>
        <v>0</v>
      </c>
      <c r="D554" s="21">
        <f>'PAINEL MÊS'!R556</f>
        <v>0</v>
      </c>
      <c r="E554" s="20">
        <f t="shared" si="33"/>
        <v>0</v>
      </c>
      <c r="F554" s="52"/>
      <c r="G554" s="53">
        <f ca="1">VLOOKUP(B554,Base!$Q$40:$AD$600,14,0)/4.34</f>
        <v>0</v>
      </c>
      <c r="H554" s="54"/>
      <c r="I554" s="20" t="str">
        <f t="shared" si="34"/>
        <v xml:space="preserve"> </v>
      </c>
      <c r="J554" s="22" t="str">
        <f t="shared" ca="1" si="35"/>
        <v xml:space="preserve"> </v>
      </c>
      <c r="K554" s="22" t="str">
        <f t="shared" ca="1" si="36"/>
        <v xml:space="preserve"> </v>
      </c>
    </row>
    <row r="555" spans="1:11" ht="19.5" customHeight="1" x14ac:dyDescent="0.25">
      <c r="A555" s="7">
        <f>'PAINEL MÊS'!A557</f>
        <v>0</v>
      </c>
      <c r="B555" s="7">
        <f>'PAINEL MÊS'!B557</f>
        <v>0</v>
      </c>
      <c r="C555" s="20">
        <f>'PAINEL MÊS'!Q557</f>
        <v>0</v>
      </c>
      <c r="D555" s="21">
        <f>'PAINEL MÊS'!R557</f>
        <v>0</v>
      </c>
      <c r="E555" s="20">
        <f t="shared" si="33"/>
        <v>0</v>
      </c>
      <c r="F555" s="52"/>
      <c r="G555" s="53">
        <f ca="1">VLOOKUP(B555,Base!$Q$40:$AD$600,14,0)/4.34</f>
        <v>0</v>
      </c>
      <c r="H555" s="54"/>
      <c r="I555" s="20" t="str">
        <f t="shared" si="34"/>
        <v xml:space="preserve"> </v>
      </c>
      <c r="J555" s="22" t="str">
        <f t="shared" ca="1" si="35"/>
        <v xml:space="preserve"> </v>
      </c>
      <c r="K555" s="22" t="str">
        <f t="shared" ca="1" si="36"/>
        <v xml:space="preserve"> </v>
      </c>
    </row>
    <row r="556" spans="1:11" ht="19.5" customHeight="1" x14ac:dyDescent="0.25">
      <c r="A556" s="7">
        <f>'PAINEL MÊS'!A558</f>
        <v>0</v>
      </c>
      <c r="B556" s="7">
        <f>'PAINEL MÊS'!B558</f>
        <v>0</v>
      </c>
      <c r="C556" s="20">
        <f>'PAINEL MÊS'!Q558</f>
        <v>0</v>
      </c>
      <c r="D556" s="21">
        <f>'PAINEL MÊS'!R558</f>
        <v>0</v>
      </c>
      <c r="E556" s="20">
        <f t="shared" si="33"/>
        <v>0</v>
      </c>
      <c r="F556" s="52"/>
      <c r="G556" s="53">
        <f ca="1">VLOOKUP(B556,Base!$Q$40:$AD$600,14,0)/4.34</f>
        <v>0</v>
      </c>
      <c r="H556" s="54"/>
      <c r="I556" s="20" t="str">
        <f t="shared" si="34"/>
        <v xml:space="preserve"> </v>
      </c>
      <c r="J556" s="22" t="str">
        <f t="shared" ca="1" si="35"/>
        <v xml:space="preserve"> </v>
      </c>
      <c r="K556" s="22" t="str">
        <f t="shared" ca="1" si="36"/>
        <v xml:space="preserve"> </v>
      </c>
    </row>
    <row r="557" spans="1:11" ht="19.5" customHeight="1" x14ac:dyDescent="0.25">
      <c r="A557" s="7">
        <f>'PAINEL MÊS'!A559</f>
        <v>0</v>
      </c>
      <c r="B557" s="7">
        <f>'PAINEL MÊS'!B559</f>
        <v>0</v>
      </c>
      <c r="C557" s="20">
        <f>'PAINEL MÊS'!Q559</f>
        <v>0</v>
      </c>
      <c r="D557" s="21">
        <f>'PAINEL MÊS'!R559</f>
        <v>0</v>
      </c>
      <c r="E557" s="20">
        <f t="shared" si="33"/>
        <v>0</v>
      </c>
      <c r="F557" s="52"/>
      <c r="G557" s="53">
        <f ca="1">VLOOKUP(B557,Base!$Q$40:$AD$600,14,0)/4.34</f>
        <v>0</v>
      </c>
      <c r="H557" s="54"/>
      <c r="I557" s="20" t="str">
        <f t="shared" si="34"/>
        <v xml:space="preserve"> </v>
      </c>
      <c r="J557" s="22" t="str">
        <f t="shared" ca="1" si="35"/>
        <v xml:space="preserve"> </v>
      </c>
      <c r="K557" s="22" t="str">
        <f t="shared" ca="1" si="36"/>
        <v xml:space="preserve"> </v>
      </c>
    </row>
    <row r="558" spans="1:11" ht="19.5" customHeight="1" x14ac:dyDescent="0.25">
      <c r="A558" s="7">
        <f>'PAINEL MÊS'!A560</f>
        <v>0</v>
      </c>
      <c r="B558" s="7">
        <f>'PAINEL MÊS'!B560</f>
        <v>0</v>
      </c>
      <c r="C558" s="20">
        <f>'PAINEL MÊS'!Q560</f>
        <v>0</v>
      </c>
      <c r="D558" s="21">
        <f>'PAINEL MÊS'!R560</f>
        <v>0</v>
      </c>
      <c r="E558" s="20">
        <f t="shared" si="33"/>
        <v>0</v>
      </c>
      <c r="F558" s="52"/>
      <c r="G558" s="53">
        <f ca="1">VLOOKUP(B558,Base!$Q$40:$AD$600,14,0)/4.34</f>
        <v>0</v>
      </c>
      <c r="H558" s="54"/>
      <c r="I558" s="20" t="str">
        <f t="shared" si="34"/>
        <v xml:space="preserve"> </v>
      </c>
      <c r="J558" s="22" t="str">
        <f t="shared" ca="1" si="35"/>
        <v xml:space="preserve"> </v>
      </c>
      <c r="K558" s="22" t="str">
        <f t="shared" ca="1" si="36"/>
        <v xml:space="preserve"> </v>
      </c>
    </row>
    <row r="559" spans="1:11" ht="19.5" customHeight="1" x14ac:dyDescent="0.25">
      <c r="A559" s="7">
        <f>'PAINEL MÊS'!A561</f>
        <v>0</v>
      </c>
      <c r="B559" s="7">
        <f>'PAINEL MÊS'!B561</f>
        <v>0</v>
      </c>
      <c r="C559" s="20">
        <f>'PAINEL MÊS'!Q561</f>
        <v>0</v>
      </c>
      <c r="D559" s="21">
        <f>'PAINEL MÊS'!R561</f>
        <v>0</v>
      </c>
      <c r="E559" s="20">
        <f t="shared" si="33"/>
        <v>0</v>
      </c>
      <c r="F559" s="52"/>
      <c r="G559" s="53">
        <f ca="1">VLOOKUP(B559,Base!$Q$40:$AD$600,14,0)/4.34</f>
        <v>0</v>
      </c>
      <c r="H559" s="54"/>
      <c r="I559" s="20" t="str">
        <f t="shared" si="34"/>
        <v xml:space="preserve"> </v>
      </c>
      <c r="J559" s="22" t="str">
        <f t="shared" ca="1" si="35"/>
        <v xml:space="preserve"> </v>
      </c>
      <c r="K559" s="22" t="str">
        <f t="shared" ca="1" si="36"/>
        <v xml:space="preserve"> </v>
      </c>
    </row>
    <row r="560" spans="1:11" ht="19.5" customHeight="1" x14ac:dyDescent="0.25">
      <c r="A560" s="7">
        <f>'PAINEL MÊS'!A562</f>
        <v>0</v>
      </c>
      <c r="B560" s="7">
        <f>'PAINEL MÊS'!B562</f>
        <v>0</v>
      </c>
      <c r="C560" s="20">
        <f>'PAINEL MÊS'!Q562</f>
        <v>0</v>
      </c>
      <c r="D560" s="21">
        <f>'PAINEL MÊS'!R562</f>
        <v>0</v>
      </c>
      <c r="E560" s="20">
        <f t="shared" si="33"/>
        <v>0</v>
      </c>
      <c r="F560" s="52"/>
      <c r="G560" s="53">
        <f ca="1">VLOOKUP(B560,Base!$Q$40:$AD$600,14,0)/4.34</f>
        <v>0</v>
      </c>
      <c r="H560" s="54"/>
      <c r="I560" s="20" t="str">
        <f t="shared" si="34"/>
        <v xml:space="preserve"> </v>
      </c>
      <c r="J560" s="22" t="str">
        <f t="shared" ca="1" si="35"/>
        <v xml:space="preserve"> </v>
      </c>
      <c r="K560" s="22" t="str">
        <f t="shared" ca="1" si="36"/>
        <v xml:space="preserve"> </v>
      </c>
    </row>
    <row r="561" spans="1:11" ht="19.5" customHeight="1" x14ac:dyDescent="0.25">
      <c r="A561" s="7">
        <f>'PAINEL MÊS'!A563</f>
        <v>0</v>
      </c>
      <c r="B561" s="7">
        <f>'PAINEL MÊS'!B563</f>
        <v>0</v>
      </c>
      <c r="C561" s="20">
        <f>'PAINEL MÊS'!Q563</f>
        <v>0</v>
      </c>
      <c r="D561" s="21">
        <f>'PAINEL MÊS'!R563</f>
        <v>0</v>
      </c>
      <c r="E561" s="20">
        <f t="shared" si="33"/>
        <v>0</v>
      </c>
      <c r="F561" s="52"/>
      <c r="G561" s="53">
        <f ca="1">VLOOKUP(B561,Base!$Q$40:$AD$600,14,0)/4.34</f>
        <v>0</v>
      </c>
      <c r="H561" s="54"/>
      <c r="I561" s="20" t="str">
        <f t="shared" si="34"/>
        <v xml:space="preserve"> </v>
      </c>
      <c r="J561" s="22" t="str">
        <f t="shared" ca="1" si="35"/>
        <v xml:space="preserve"> </v>
      </c>
      <c r="K561" s="22" t="str">
        <f t="shared" ca="1" si="36"/>
        <v xml:space="preserve"> </v>
      </c>
    </row>
    <row r="562" spans="1:11" ht="19.5" customHeight="1" x14ac:dyDescent="0.25">
      <c r="A562" s="7">
        <f>'PAINEL MÊS'!A564</f>
        <v>0</v>
      </c>
      <c r="B562" s="7">
        <f>'PAINEL MÊS'!B564</f>
        <v>0</v>
      </c>
      <c r="C562" s="20">
        <f>'PAINEL MÊS'!Q564</f>
        <v>0</v>
      </c>
      <c r="D562" s="21">
        <f>'PAINEL MÊS'!R564</f>
        <v>0</v>
      </c>
      <c r="E562" s="20">
        <f t="shared" si="33"/>
        <v>0</v>
      </c>
      <c r="F562" s="52"/>
      <c r="G562" s="53">
        <f ca="1">VLOOKUP(B562,Base!$Q$40:$AD$600,14,0)/4.34</f>
        <v>0</v>
      </c>
      <c r="H562" s="54"/>
      <c r="I562" s="20" t="str">
        <f t="shared" si="34"/>
        <v xml:space="preserve"> </v>
      </c>
      <c r="J562" s="22" t="str">
        <f t="shared" ca="1" si="35"/>
        <v xml:space="preserve"> </v>
      </c>
      <c r="K562" s="22" t="str">
        <f t="shared" ca="1" si="36"/>
        <v xml:space="preserve"> </v>
      </c>
    </row>
    <row r="563" spans="1:11" ht="19.5" customHeight="1" x14ac:dyDescent="0.25">
      <c r="A563" s="7">
        <f>'PAINEL MÊS'!A565</f>
        <v>0</v>
      </c>
      <c r="B563" s="7">
        <f>'PAINEL MÊS'!B565</f>
        <v>0</v>
      </c>
      <c r="C563" s="20">
        <f>'PAINEL MÊS'!Q565</f>
        <v>0</v>
      </c>
      <c r="D563" s="21">
        <f>'PAINEL MÊS'!R565</f>
        <v>0</v>
      </c>
      <c r="E563" s="20">
        <f t="shared" si="33"/>
        <v>0</v>
      </c>
      <c r="F563" s="52"/>
      <c r="G563" s="53">
        <f ca="1">VLOOKUP(B563,Base!$Q$40:$AD$600,14,0)/4.34</f>
        <v>0</v>
      </c>
      <c r="H563" s="54"/>
      <c r="I563" s="20" t="str">
        <f t="shared" si="34"/>
        <v xml:space="preserve"> </v>
      </c>
      <c r="J563" s="22" t="str">
        <f t="shared" ca="1" si="35"/>
        <v xml:space="preserve"> </v>
      </c>
      <c r="K563" s="22" t="str">
        <f t="shared" ca="1" si="36"/>
        <v xml:space="preserve"> </v>
      </c>
    </row>
    <row r="564" spans="1:11" ht="19.5" customHeight="1" x14ac:dyDescent="0.25">
      <c r="A564" s="7">
        <f>'PAINEL MÊS'!A566</f>
        <v>0</v>
      </c>
      <c r="B564" s="7">
        <f>'PAINEL MÊS'!B566</f>
        <v>0</v>
      </c>
      <c r="C564" s="20">
        <f>'PAINEL MÊS'!Q566</f>
        <v>0</v>
      </c>
      <c r="D564" s="21">
        <f>'PAINEL MÊS'!R566</f>
        <v>0</v>
      </c>
      <c r="E564" s="20">
        <f t="shared" si="33"/>
        <v>0</v>
      </c>
      <c r="F564" s="52"/>
      <c r="G564" s="53">
        <f ca="1">VLOOKUP(B564,Base!$Q$40:$AD$600,14,0)/4.34</f>
        <v>0</v>
      </c>
      <c r="H564" s="54"/>
      <c r="I564" s="20" t="str">
        <f t="shared" si="34"/>
        <v xml:space="preserve"> </v>
      </c>
      <c r="J564" s="22" t="str">
        <f t="shared" ca="1" si="35"/>
        <v xml:space="preserve"> </v>
      </c>
      <c r="K564" s="22" t="str">
        <f t="shared" ca="1" si="36"/>
        <v xml:space="preserve"> </v>
      </c>
    </row>
    <row r="565" spans="1:11" ht="19.5" customHeight="1" x14ac:dyDescent="0.25">
      <c r="A565" s="7">
        <f>'PAINEL MÊS'!A567</f>
        <v>0</v>
      </c>
      <c r="B565" s="7">
        <f>'PAINEL MÊS'!B567</f>
        <v>0</v>
      </c>
      <c r="C565" s="20">
        <f>'PAINEL MÊS'!Q567</f>
        <v>0</v>
      </c>
      <c r="D565" s="21">
        <f>'PAINEL MÊS'!R567</f>
        <v>0</v>
      </c>
      <c r="E565" s="20">
        <f t="shared" si="33"/>
        <v>0</v>
      </c>
      <c r="F565" s="52"/>
      <c r="G565" s="53">
        <f ca="1">VLOOKUP(B565,Base!$Q$40:$AD$600,14,0)/4.34</f>
        <v>0</v>
      </c>
      <c r="H565" s="54"/>
      <c r="I565" s="20" t="str">
        <f t="shared" si="34"/>
        <v xml:space="preserve"> </v>
      </c>
      <c r="J565" s="22" t="str">
        <f t="shared" ca="1" si="35"/>
        <v xml:space="preserve"> </v>
      </c>
      <c r="K565" s="22" t="str">
        <f t="shared" ca="1" si="36"/>
        <v xml:space="preserve"> </v>
      </c>
    </row>
    <row r="566" spans="1:11" ht="19.5" customHeight="1" x14ac:dyDescent="0.25">
      <c r="A566" s="7">
        <f>'PAINEL MÊS'!A568</f>
        <v>0</v>
      </c>
      <c r="B566" s="7">
        <f>'PAINEL MÊS'!B568</f>
        <v>0</v>
      </c>
      <c r="C566" s="20">
        <f>'PAINEL MÊS'!Q568</f>
        <v>0</v>
      </c>
      <c r="D566" s="21">
        <f>'PAINEL MÊS'!R568</f>
        <v>0</v>
      </c>
      <c r="E566" s="20">
        <f t="shared" si="33"/>
        <v>0</v>
      </c>
      <c r="F566" s="52"/>
      <c r="G566" s="53">
        <f ca="1">VLOOKUP(B566,Base!$Q$40:$AD$600,14,0)/4.34</f>
        <v>0</v>
      </c>
      <c r="H566" s="54"/>
      <c r="I566" s="20" t="str">
        <f t="shared" si="34"/>
        <v xml:space="preserve"> </v>
      </c>
      <c r="J566" s="22" t="str">
        <f t="shared" ca="1" si="35"/>
        <v xml:space="preserve"> </v>
      </c>
      <c r="K566" s="22" t="str">
        <f t="shared" ca="1" si="36"/>
        <v xml:space="preserve"> </v>
      </c>
    </row>
    <row r="567" spans="1:11" ht="19.5" customHeight="1" x14ac:dyDescent="0.25">
      <c r="A567" s="7">
        <f>'PAINEL MÊS'!A569</f>
        <v>0</v>
      </c>
      <c r="B567" s="7">
        <f>'PAINEL MÊS'!B569</f>
        <v>0</v>
      </c>
      <c r="C567" s="20">
        <f>'PAINEL MÊS'!Q569</f>
        <v>0</v>
      </c>
      <c r="D567" s="21">
        <f>'PAINEL MÊS'!R569</f>
        <v>0</v>
      </c>
      <c r="E567" s="20">
        <f t="shared" si="33"/>
        <v>0</v>
      </c>
      <c r="F567" s="52"/>
      <c r="G567" s="53">
        <f ca="1">VLOOKUP(B567,Base!$Q$40:$AD$600,14,0)/4.34</f>
        <v>0</v>
      </c>
      <c r="H567" s="54"/>
      <c r="I567" s="20" t="str">
        <f t="shared" si="34"/>
        <v xml:space="preserve"> </v>
      </c>
      <c r="J567" s="22" t="str">
        <f t="shared" ca="1" si="35"/>
        <v xml:space="preserve"> </v>
      </c>
      <c r="K567" s="22" t="str">
        <f t="shared" ca="1" si="36"/>
        <v xml:space="preserve"> </v>
      </c>
    </row>
    <row r="568" spans="1:11" ht="19.5" customHeight="1" x14ac:dyDescent="0.25">
      <c r="A568" s="7">
        <f>'PAINEL MÊS'!A570</f>
        <v>0</v>
      </c>
      <c r="B568" s="7">
        <f>'PAINEL MÊS'!B570</f>
        <v>0</v>
      </c>
      <c r="C568" s="20">
        <f>'PAINEL MÊS'!Q570</f>
        <v>0</v>
      </c>
      <c r="D568" s="21">
        <f>'PAINEL MÊS'!R570</f>
        <v>0</v>
      </c>
      <c r="E568" s="20">
        <f t="shared" si="33"/>
        <v>0</v>
      </c>
      <c r="F568" s="52"/>
      <c r="G568" s="53">
        <f ca="1">VLOOKUP(B568,Base!$Q$40:$AD$600,14,0)/4.34</f>
        <v>0</v>
      </c>
      <c r="H568" s="54"/>
      <c r="I568" s="20" t="str">
        <f t="shared" si="34"/>
        <v xml:space="preserve"> </v>
      </c>
      <c r="J568" s="22" t="str">
        <f t="shared" ca="1" si="35"/>
        <v xml:space="preserve"> </v>
      </c>
      <c r="K568" s="22" t="str">
        <f t="shared" ca="1" si="36"/>
        <v xml:space="preserve"> </v>
      </c>
    </row>
    <row r="569" spans="1:11" ht="19.5" customHeight="1" x14ac:dyDescent="0.25">
      <c r="A569" s="7">
        <f>'PAINEL MÊS'!A571</f>
        <v>0</v>
      </c>
      <c r="B569" s="7">
        <f>'PAINEL MÊS'!B571</f>
        <v>0</v>
      </c>
      <c r="C569" s="20">
        <f>'PAINEL MÊS'!Q571</f>
        <v>0</v>
      </c>
      <c r="D569" s="21">
        <f>'PAINEL MÊS'!R571</f>
        <v>0</v>
      </c>
      <c r="E569" s="20">
        <f t="shared" si="33"/>
        <v>0</v>
      </c>
      <c r="F569" s="52"/>
      <c r="G569" s="53">
        <f ca="1">VLOOKUP(B569,Base!$Q$40:$AD$600,14,0)/4.34</f>
        <v>0</v>
      </c>
      <c r="H569" s="54"/>
      <c r="I569" s="20" t="str">
        <f t="shared" si="34"/>
        <v xml:space="preserve"> </v>
      </c>
      <c r="J569" s="22" t="str">
        <f t="shared" ca="1" si="35"/>
        <v xml:space="preserve"> </v>
      </c>
      <c r="K569" s="22" t="str">
        <f t="shared" ca="1" si="36"/>
        <v xml:space="preserve"> </v>
      </c>
    </row>
    <row r="570" spans="1:11" ht="19.5" customHeight="1" x14ac:dyDescent="0.25">
      <c r="A570" s="7">
        <f>'PAINEL MÊS'!A572</f>
        <v>0</v>
      </c>
      <c r="B570" s="7">
        <f>'PAINEL MÊS'!B572</f>
        <v>0</v>
      </c>
      <c r="C570" s="20">
        <f>'PAINEL MÊS'!Q572</f>
        <v>0</v>
      </c>
      <c r="D570" s="21">
        <f>'PAINEL MÊS'!R572</f>
        <v>0</v>
      </c>
      <c r="E570" s="20">
        <f t="shared" si="33"/>
        <v>0</v>
      </c>
      <c r="F570" s="52"/>
      <c r="G570" s="53">
        <f ca="1">VLOOKUP(B570,Base!$Q$40:$AD$600,14,0)/4.34</f>
        <v>0</v>
      </c>
      <c r="H570" s="54"/>
      <c r="I570" s="20" t="str">
        <f t="shared" si="34"/>
        <v xml:space="preserve"> </v>
      </c>
      <c r="J570" s="22" t="str">
        <f t="shared" ca="1" si="35"/>
        <v xml:space="preserve"> </v>
      </c>
      <c r="K570" s="22" t="str">
        <f t="shared" ca="1" si="36"/>
        <v xml:space="preserve"> </v>
      </c>
    </row>
    <row r="571" spans="1:11" ht="19.5" customHeight="1" x14ac:dyDescent="0.25">
      <c r="A571" s="7">
        <f>'PAINEL MÊS'!A573</f>
        <v>0</v>
      </c>
      <c r="B571" s="7">
        <f>'PAINEL MÊS'!B573</f>
        <v>0</v>
      </c>
      <c r="C571" s="20">
        <f>'PAINEL MÊS'!Q573</f>
        <v>0</v>
      </c>
      <c r="D571" s="21">
        <f>'PAINEL MÊS'!R573</f>
        <v>0</v>
      </c>
      <c r="E571" s="20">
        <f t="shared" si="33"/>
        <v>0</v>
      </c>
      <c r="F571" s="52"/>
      <c r="G571" s="53">
        <f ca="1">VLOOKUP(B571,Base!$Q$40:$AD$600,14,0)/4.34</f>
        <v>0</v>
      </c>
      <c r="H571" s="54"/>
      <c r="I571" s="20" t="str">
        <f t="shared" si="34"/>
        <v xml:space="preserve"> </v>
      </c>
      <c r="J571" s="22" t="str">
        <f t="shared" ca="1" si="35"/>
        <v xml:space="preserve"> </v>
      </c>
      <c r="K571" s="22" t="str">
        <f t="shared" ca="1" si="36"/>
        <v xml:space="preserve"> </v>
      </c>
    </row>
    <row r="572" spans="1:11" ht="19.5" customHeight="1" x14ac:dyDescent="0.25">
      <c r="A572" s="7">
        <f>'PAINEL MÊS'!A574</f>
        <v>0</v>
      </c>
      <c r="B572" s="7">
        <f>'PAINEL MÊS'!B574</f>
        <v>0</v>
      </c>
      <c r="C572" s="20">
        <f>'PAINEL MÊS'!Q574</f>
        <v>0</v>
      </c>
      <c r="D572" s="21">
        <f>'PAINEL MÊS'!R574</f>
        <v>0</v>
      </c>
      <c r="E572" s="20">
        <f t="shared" si="33"/>
        <v>0</v>
      </c>
      <c r="F572" s="52"/>
      <c r="G572" s="53">
        <f ca="1">VLOOKUP(B572,Base!$Q$40:$AD$600,14,0)/4.34</f>
        <v>0</v>
      </c>
      <c r="H572" s="54"/>
      <c r="I572" s="20" t="str">
        <f t="shared" si="34"/>
        <v xml:space="preserve"> </v>
      </c>
      <c r="J572" s="22" t="str">
        <f t="shared" ca="1" si="35"/>
        <v xml:space="preserve"> </v>
      </c>
      <c r="K572" s="22" t="str">
        <f t="shared" ca="1" si="36"/>
        <v xml:space="preserve"> </v>
      </c>
    </row>
  </sheetData>
  <autoFilter ref="A4:B396" xr:uid="{00000000-0009-0000-0000-00000A000000}"/>
  <mergeCells count="1">
    <mergeCell ref="A1:B3"/>
  </mergeCells>
  <conditionalFormatting sqref="I6:I276 J6:J376 K6:K276 I5:K5">
    <cfRule type="cellIs" dxfId="25" priority="1" operator="equal">
      <formula>"SIM"</formula>
    </cfRule>
  </conditionalFormatting>
  <conditionalFormatting sqref="I6:I276 J6:J376 K6:K276 I5:K5">
    <cfRule type="cellIs" dxfId="24" priority="2" operator="equal">
      <formula>"NÃO"</formula>
    </cfRule>
  </conditionalFormatting>
  <conditionalFormatting sqref="K5:K276">
    <cfRule type="cellIs" dxfId="23" priority="3" operator="equal">
      <formula>"ATRASADO"</formula>
    </cfRule>
  </conditionalFormatting>
  <conditionalFormatting sqref="K5:K276">
    <cfRule type="cellIs" dxfId="22" priority="4" operator="equal">
      <formula>"EM TEMPO"</formula>
    </cfRule>
  </conditionalFormatting>
  <conditionalFormatting sqref="I277:I376 K277:K376">
    <cfRule type="cellIs" dxfId="21" priority="5" operator="equal">
      <formula>"SIM"</formula>
    </cfRule>
  </conditionalFormatting>
  <conditionalFormatting sqref="I277:I376 K277:K376">
    <cfRule type="cellIs" dxfId="20" priority="6" operator="equal">
      <formula>"NÃO"</formula>
    </cfRule>
  </conditionalFormatting>
  <conditionalFormatting sqref="K277:K376">
    <cfRule type="cellIs" dxfId="19" priority="7" operator="equal">
      <formula>"ATRASADO"</formula>
    </cfRule>
  </conditionalFormatting>
  <conditionalFormatting sqref="K277:K376">
    <cfRule type="cellIs" dxfId="18" priority="8" operator="equal">
      <formula>"EM TEMPO"</formula>
    </cfRule>
  </conditionalFormatting>
  <conditionalFormatting sqref="J377:J572">
    <cfRule type="cellIs" dxfId="17" priority="9" operator="equal">
      <formula>"SIM"</formula>
    </cfRule>
  </conditionalFormatting>
  <conditionalFormatting sqref="J377:J572">
    <cfRule type="cellIs" dxfId="16" priority="10" operator="equal">
      <formula>"NÃO"</formula>
    </cfRule>
  </conditionalFormatting>
  <conditionalFormatting sqref="I377:I572 K377:K572">
    <cfRule type="cellIs" dxfId="15" priority="11" operator="equal">
      <formula>"SIM"</formula>
    </cfRule>
  </conditionalFormatting>
  <conditionalFormatting sqref="I377:I572 K377:K572">
    <cfRule type="cellIs" dxfId="14" priority="12" operator="equal">
      <formula>"NÃO"</formula>
    </cfRule>
  </conditionalFormatting>
  <conditionalFormatting sqref="K377:K572">
    <cfRule type="cellIs" dxfId="13" priority="13" operator="equal">
      <formula>"ATRASADO"</formula>
    </cfRule>
  </conditionalFormatting>
  <conditionalFormatting sqref="K377:K572">
    <cfRule type="cellIs" dxfId="12" priority="14" operator="equal">
      <formula>"EM TEMPO"</formula>
    </cfRule>
  </conditionalFormatting>
  <pageMargins left="0.511811024" right="0.511811024" top="0.78740157499999996" bottom="0.78740157499999996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1"/>
  <dimension ref="A1:BA572"/>
  <sheetViews>
    <sheetView showGridLines="0"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B17" sqref="B17"/>
    </sheetView>
  </sheetViews>
  <sheetFormatPr defaultColWidth="14.42578125" defaultRowHeight="15" customHeight="1" x14ac:dyDescent="0.25"/>
  <cols>
    <col min="1" max="1" width="19" customWidth="1"/>
    <col min="2" max="2" width="40.42578125" customWidth="1"/>
    <col min="3" max="25" width="10.7109375" customWidth="1"/>
    <col min="26" max="40" width="8.7109375" customWidth="1"/>
    <col min="41" max="41" width="28.85546875" customWidth="1"/>
    <col min="42" max="53" width="8.7109375" customWidth="1"/>
  </cols>
  <sheetData>
    <row r="1" spans="1:53" ht="30" customHeight="1" x14ac:dyDescent="0.25">
      <c r="A1" s="2" t="s">
        <v>0</v>
      </c>
      <c r="B1" s="3"/>
      <c r="C1" s="330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/>
    </row>
    <row r="2" spans="1:53" x14ac:dyDescent="0.25">
      <c r="A2" s="4" t="str">
        <f>'PAINEL MÊS'!A4</f>
        <v>Categoria</v>
      </c>
      <c r="B2" s="4" t="str">
        <f>'PAINEL MÊS'!B4</f>
        <v>Produto</v>
      </c>
      <c r="C2" s="6">
        <f>CADASTRO!F2</f>
        <v>45658</v>
      </c>
      <c r="D2" s="6">
        <f>CADASTRO!G2</f>
        <v>45689</v>
      </c>
      <c r="E2" s="6" t="s">
        <v>23</v>
      </c>
      <c r="F2" s="6">
        <f>CADASTRO!H2</f>
        <v>45717</v>
      </c>
      <c r="G2" s="6" t="s">
        <v>23</v>
      </c>
      <c r="H2" s="6">
        <f>CADASTRO!I2</f>
        <v>45748</v>
      </c>
      <c r="I2" s="6" t="s">
        <v>23</v>
      </c>
      <c r="J2" s="6">
        <f>CADASTRO!J2</f>
        <v>45778</v>
      </c>
      <c r="K2" s="6" t="s">
        <v>23</v>
      </c>
      <c r="L2" s="6">
        <f>CADASTRO!K2</f>
        <v>45809</v>
      </c>
      <c r="M2" s="6" t="s">
        <v>23</v>
      </c>
      <c r="N2" s="6">
        <f>CADASTRO!L2</f>
        <v>45839</v>
      </c>
      <c r="O2" s="6" t="s">
        <v>23</v>
      </c>
      <c r="P2" s="6">
        <f>CADASTRO!M2</f>
        <v>45870</v>
      </c>
      <c r="Q2" s="6" t="s">
        <v>23</v>
      </c>
      <c r="R2" s="6">
        <f>CADASTRO!N2</f>
        <v>45901</v>
      </c>
      <c r="S2" s="6" t="s">
        <v>23</v>
      </c>
      <c r="T2" s="6">
        <f>CADASTRO!O2</f>
        <v>45931</v>
      </c>
      <c r="U2" s="6" t="s">
        <v>23</v>
      </c>
      <c r="V2" s="6">
        <f>CADASTRO!P2</f>
        <v>45962</v>
      </c>
      <c r="W2" s="6" t="s">
        <v>23</v>
      </c>
      <c r="X2" s="6">
        <f>CADASTRO!Q2</f>
        <v>45992</v>
      </c>
      <c r="Y2" s="6" t="s">
        <v>23</v>
      </c>
    </row>
    <row r="3" spans="1:53" hidden="1" x14ac:dyDescent="0.25">
      <c r="A3" s="7">
        <f>CADASTRO!A3</f>
        <v>1</v>
      </c>
      <c r="B3" s="7">
        <f>CADASTRO!B3</f>
        <v>1</v>
      </c>
      <c r="C3" s="15">
        <f t="array" ref="C3">IFERROR(INDEX(CADASTRO!$A$2:$Q$393,MATCH(B3,CADASTRO!$B$2:$B$393,0),MATCH($C$2,CADASTRO!$A$2:$Q$2,0)),0)</f>
        <v>0</v>
      </c>
      <c r="D3" s="15">
        <f t="array" ref="D3">IFERROR(INDEX(CADASTRO!$A$2:$Q$393,MATCH(B3,CADASTRO!$B$2:$B$393,0),MATCH($D$2,CADASTRO!$A$2:$Q$2,0)),0)</f>
        <v>0</v>
      </c>
      <c r="E3" s="16" t="str">
        <f>IF(D3=0,"",IFERROR((D3/C3)-1,""))</f>
        <v/>
      </c>
      <c r="F3" s="15">
        <f t="array" ref="F3">IFERROR(INDEX(CADASTRO!$A$2:$Q$393,MATCH(B3,CADASTRO!$B$2:$B$393,0),MATCH($F$2,CADASTRO!$A$2:$Q$2,0)),0)</f>
        <v>0</v>
      </c>
      <c r="G3" s="16" t="str">
        <f>IF(F3=0,"",IFERROR((F3/D3)-1,""))</f>
        <v/>
      </c>
      <c r="H3" s="15">
        <f>IFERROR(INDEX(CADASTRO!$A$2:$Q$393,MATCH(B3,CADASTRO!$B$2:$B$393,0),MATCH($H$2,CADASTRO!$A$2:$Q$2,0)),0)</f>
        <v>0</v>
      </c>
      <c r="I3" s="16" t="str">
        <f>IF(H3=0,"",IFERROR((H3/F3)-1,""))</f>
        <v/>
      </c>
      <c r="J3" s="15">
        <f t="array" ref="J3">IFERROR(INDEX(CADASTRO!$A$2:$Q$393,MATCH(B3,CADASTRO!$B$2:$B$393,0),MATCH($J$2,CADASTRO!$A$2:$Q$2,0)),0)</f>
        <v>0</v>
      </c>
      <c r="K3" s="16" t="str">
        <f>IF(J3=0,"",IFERROR((J3/H3)-1,""))</f>
        <v/>
      </c>
      <c r="L3" s="15">
        <f t="array" ref="L3">IFERROR(INDEX(CADASTRO!$A$2:$Q$393,MATCH(B3,CADASTRO!$B$2:$B$393,0),MATCH($L$2,CADASTRO!$A$2:$Q$2,0)),0)</f>
        <v>0</v>
      </c>
      <c r="M3" s="16" t="str">
        <f>IF(L3=0,"",IFERROR((L3/J3)-1,""))</f>
        <v/>
      </c>
      <c r="N3" s="15">
        <f t="array" ref="N3">IFERROR(INDEX(CADASTRO!$A$2:$Q$393,MATCH(B3,CADASTRO!$B$2:$B$393,0),MATCH($N$2,CADASTRO!$A$2:$Q$2,0)),0)</f>
        <v>0</v>
      </c>
      <c r="O3" s="16" t="str">
        <f t="shared" ref="O3:U5" si="0">IF(N3=0,"",IFERROR((N3/L3)-1,""))</f>
        <v/>
      </c>
      <c r="P3" s="15">
        <f t="array" ref="P3">IFERROR(INDEX(CADASTRO!$A$2:$Q$393,MATCH(B3,CADASTRO!$B$2:$B$393,0),MATCH($P$2,CADASTRO!$A$2:$Q$2,0)),0)</f>
        <v>0</v>
      </c>
      <c r="Q3" s="16" t="str">
        <f t="shared" si="0"/>
        <v/>
      </c>
      <c r="R3" s="15">
        <f t="array" ref="R3">IFERROR(INDEX(CADASTRO!$A$2:$Q$393,MATCH(B3,CADASTRO!$B$2:$B$393,0),MATCH($R$2,CADASTRO!$A$2:$Q$2,0)),0)</f>
        <v>0</v>
      </c>
      <c r="S3" s="16" t="str">
        <f t="shared" si="0"/>
        <v/>
      </c>
      <c r="T3" s="15">
        <f t="array" ref="T3">IFERROR(INDEX(CADASTRO!$A$2:$Q$393,MATCH(B3,CADASTRO!$B$2:$B$393,0),MATCH($T$2,CADASTRO!$A$2:$Q$2,0)),0)</f>
        <v>0</v>
      </c>
      <c r="U3" s="16" t="str">
        <f t="shared" si="0"/>
        <v/>
      </c>
      <c r="V3" s="15">
        <f t="array" ref="V3">IFERROR(INDEX(CADASTRO!$A$2:$Q$393,MATCH(B3,CADASTRO!$B$2:$B$393,0),MATCH($V$2,CADASTRO!$A$2:$Q$2,0)),0)</f>
        <v>0</v>
      </c>
      <c r="W3" s="16" t="str">
        <f t="shared" ref="W3:Y5" si="1">IF(V3=0,"",IFERROR((V3/T3)-1,""))</f>
        <v/>
      </c>
      <c r="X3" s="15">
        <f t="array" ref="X3">IFERROR(INDEX(CADASTRO!$A$2:$Q$393,MATCH(B3,CADASTRO!$B$2:$B$393,0),MATCH($X$2,CADASTRO!$A$2:$Q$2,0)),0)</f>
        <v>0</v>
      </c>
      <c r="Y3" s="16" t="str">
        <f t="shared" si="1"/>
        <v/>
      </c>
      <c r="AO3" s="12" t="s">
        <v>24</v>
      </c>
      <c r="AP3" s="12" t="e">
        <f t="shared" ref="AP3:AP15" si="2">SEARCH("-",AS3)</f>
        <v>#VALUE!</v>
      </c>
      <c r="AQ3" s="12">
        <f t="shared" ref="AQ3:AQ33" si="3">LEN(AS3)</f>
        <v>11</v>
      </c>
      <c r="AS3" s="12" t="s">
        <v>24</v>
      </c>
      <c r="AV3" s="12" t="s">
        <v>25</v>
      </c>
      <c r="AW3" s="12" t="s">
        <v>6</v>
      </c>
      <c r="AY3" s="13">
        <v>44562</v>
      </c>
      <c r="BA3" s="12" t="s">
        <v>7</v>
      </c>
    </row>
    <row r="4" spans="1:53" hidden="1" x14ac:dyDescent="0.25">
      <c r="A4" s="7">
        <f>CADASTRO!A4</f>
        <v>1</v>
      </c>
      <c r="B4" s="7">
        <f>CADASTRO!B4</f>
        <v>1</v>
      </c>
      <c r="C4" s="15">
        <f t="array" ref="C4">IFERROR(INDEX(CADASTRO!$A$2:$Q$393,MATCH(B4,CADASTRO!$B$2:$B$393,0),MATCH($C$2,CADASTRO!$A$2:$Q$2,0)),0)</f>
        <v>0</v>
      </c>
      <c r="D4" s="15">
        <f t="array" ref="D4">IFERROR(INDEX(CADASTRO!$A$2:$Q$393,MATCH(B4,CADASTRO!$B$2:$B$393,0),MATCH($D$2,CADASTRO!$A$2:$Q$2,0)),0)</f>
        <v>0</v>
      </c>
      <c r="E4" s="16" t="str">
        <f>IF(D4=0,"",IFERROR((D4/C4)-1,""))</f>
        <v/>
      </c>
      <c r="F4" s="15">
        <f t="array" ref="F4">IFERROR(INDEX(CADASTRO!$A$2:$Q$393,MATCH(B4,CADASTRO!$B$2:$B$393,0),MATCH($F$2,CADASTRO!$A$2:$Q$2,0)),0)</f>
        <v>0</v>
      </c>
      <c r="G4" s="16" t="str">
        <f>IF(F4=0,"",IFERROR((F4/D4)-1,""))</f>
        <v/>
      </c>
      <c r="H4" s="15">
        <f t="array" ref="H4">IFERROR(INDEX(CADASTRO!$A$2:$Q$393,MATCH(B4,CADASTRO!$B$2:$B$393,0),MATCH($H$2,CADASTRO!$A$2:$Q$2,0)),0)</f>
        <v>0</v>
      </c>
      <c r="I4" s="16" t="str">
        <f>IF(H4=0,"",IFERROR((H4/F4)-1,""))</f>
        <v/>
      </c>
      <c r="J4" s="15">
        <f t="array" ref="J4">IFERROR(INDEX(CADASTRO!$A$2:$Q$393,MATCH(B4,CADASTRO!$B$2:$B$393,0),MATCH($J$2,CADASTRO!$A$2:$Q$2,0)),0)</f>
        <v>0</v>
      </c>
      <c r="K4" s="16" t="str">
        <f>IF(J4=0,"",IFERROR((J4/H4)-1,""))</f>
        <v/>
      </c>
      <c r="L4" s="15">
        <f t="array" ref="L4">IFERROR(INDEX(CADASTRO!$A$2:$Q$393,MATCH(B4,CADASTRO!$B$2:$B$393,0),MATCH($L$2,CADASTRO!$A$2:$Q$2,0)),0)</f>
        <v>0</v>
      </c>
      <c r="M4" s="16" t="str">
        <f>IF(L4=0,"",IFERROR((L4/J4)-1,""))</f>
        <v/>
      </c>
      <c r="N4" s="15">
        <f t="array" ref="N4">IFERROR(INDEX(CADASTRO!$A$2:$Q$393,MATCH(B4,CADASTRO!$B$2:$B$393,0),MATCH($N$2,CADASTRO!$A$2:$Q$2,0)),0)</f>
        <v>0</v>
      </c>
      <c r="O4" s="16" t="str">
        <f t="shared" si="0"/>
        <v/>
      </c>
      <c r="P4" s="15">
        <f t="array" ref="P4">IFERROR(INDEX(CADASTRO!$A$2:$Q$393,MATCH(B4,CADASTRO!$B$2:$B$393,0),MATCH($P$2,CADASTRO!$A$2:$Q$2,0)),0)</f>
        <v>0</v>
      </c>
      <c r="Q4" s="16" t="str">
        <f t="shared" si="0"/>
        <v/>
      </c>
      <c r="R4" s="15">
        <f t="array" ref="R4">IFERROR(INDEX(CADASTRO!$A$2:$Q$393,MATCH(B4,CADASTRO!$B$2:$B$393,0),MATCH($R$2,CADASTRO!$A$2:$Q$2,0)),0)</f>
        <v>0</v>
      </c>
      <c r="S4" s="16" t="str">
        <f t="shared" si="0"/>
        <v/>
      </c>
      <c r="T4" s="15">
        <f t="array" ref="T4">IFERROR(INDEX(CADASTRO!$A$2:$Q$393,MATCH(B4,CADASTRO!$B$2:$B$393,0),MATCH($T$2,CADASTRO!$A$2:$Q$2,0)),0)</f>
        <v>0</v>
      </c>
      <c r="U4" s="16" t="str">
        <f t="shared" si="0"/>
        <v/>
      </c>
      <c r="V4" s="15">
        <f t="array" ref="V4">IFERROR(INDEX(CADASTRO!$A$2:$Q$393,MATCH(B4,CADASTRO!$B$2:$B$393,0),MATCH($V$2,CADASTRO!$A$2:$Q$2,0)),0)</f>
        <v>0</v>
      </c>
      <c r="W4" s="16" t="str">
        <f t="shared" si="1"/>
        <v/>
      </c>
      <c r="X4" s="15">
        <f t="array" ref="X4">IFERROR(INDEX(CADASTRO!$A$2:$Q$393,MATCH(B4,CADASTRO!$B$2:$B$393,0),MATCH($X$2,CADASTRO!$A$2:$Q$2,0)),0)</f>
        <v>0</v>
      </c>
      <c r="Y4" s="16" t="str">
        <f t="shared" si="1"/>
        <v/>
      </c>
      <c r="AO4" s="12" t="s">
        <v>26</v>
      </c>
      <c r="AP4" s="12" t="e">
        <f t="shared" si="2"/>
        <v>#VALUE!</v>
      </c>
      <c r="AQ4" s="12">
        <f t="shared" si="3"/>
        <v>9</v>
      </c>
      <c r="AS4" s="12" t="s">
        <v>26</v>
      </c>
      <c r="AV4" s="12" t="s">
        <v>27</v>
      </c>
      <c r="AW4" s="12" t="s">
        <v>8</v>
      </c>
      <c r="AY4" s="13">
        <v>44593</v>
      </c>
      <c r="BA4" s="12" t="s">
        <v>9</v>
      </c>
    </row>
    <row r="5" spans="1:53" x14ac:dyDescent="0.25">
      <c r="A5" s="7" t="str">
        <f>CADASTRO!A5</f>
        <v>MTP</v>
      </c>
      <c r="B5" s="7" t="str">
        <f>CADASTRO!B5</f>
        <v>COXÃO MOLE</v>
      </c>
      <c r="C5" s="15">
        <f>IFERROR(INDEX(CADASTRO!$A$2:$Q$600,MATCH(B5,CADASTRO!$B$2:$B$600,0),MATCH($C$2,CADASTRO!$A$2:$Q$2,0)),0)</f>
        <v>0</v>
      </c>
      <c r="D5" s="15">
        <f>IFERROR(INDEX(CADASTRO!$A$2:$Q$600,MATCH(B5,CADASTRO!$B$2:$B$600,0),MATCH($D$2,CADASTRO!$A$2:$Q$2,0)),0)</f>
        <v>0</v>
      </c>
      <c r="E5" s="16" t="str">
        <f>IF(D5=0,"",IFERROR((D5/C5)-1,""))</f>
        <v/>
      </c>
      <c r="F5" s="15">
        <f>IFERROR(INDEX(CADASTRO!$A$2:$Q$600,MATCH(B5,CADASTRO!$B$2:$B$600,0),MATCH($F$2,CADASTRO!$A$2:$Q$2,0)),0)</f>
        <v>0</v>
      </c>
      <c r="G5" s="16" t="str">
        <f>IF(F5=0,"",IFERROR((F5/D5)-1,""))</f>
        <v/>
      </c>
      <c r="H5" s="15">
        <f>IFERROR(INDEX(CADASTRO!$A$2:$Q$600,MATCH(B5,CADASTRO!$B$2:$B$600,0),MATCH($H$2,CADASTRO!$A$2:$Q$2,0)),0)</f>
        <v>0</v>
      </c>
      <c r="I5" s="16" t="str">
        <f>IF(H5=0,"",IFERROR((H5/F5)-1,""))</f>
        <v/>
      </c>
      <c r="J5" s="15">
        <f>IFERROR(INDEX(CADASTRO!$A$2:$Q$600,MATCH(B5,CADASTRO!$B$2:$B$600,0),MATCH($J$2,CADASTRO!$A$2:$Q$2,0)),0)</f>
        <v>0</v>
      </c>
      <c r="K5" s="16" t="str">
        <f>IF(J5=0,"",IFERROR((J5/H5)-1,""))</f>
        <v/>
      </c>
      <c r="L5" s="15">
        <f>IFERROR(INDEX(CADASTRO!$A$2:$Q$600,MATCH(B5,CADASTRO!$B$2:$B$600,0),MATCH($L$2,CADASTRO!$A$2:$Q$2,0)),0)</f>
        <v>0</v>
      </c>
      <c r="M5" s="16" t="str">
        <f>IF(L5=0,"",IFERROR((L5/J5)-1,""))</f>
        <v/>
      </c>
      <c r="N5" s="15">
        <f>IFERROR(INDEX(CADASTRO!$A$2:$Q$600,MATCH(B5,CADASTRO!$B$2:$B$600,0),MATCH($N$2,CADASTRO!$A$2:$Q$2,0)),0)</f>
        <v>0</v>
      </c>
      <c r="O5" s="16" t="str">
        <f t="shared" si="0"/>
        <v/>
      </c>
      <c r="P5" s="15">
        <f>IFERROR(INDEX(CADASTRO!$A$2:$Q$600,MATCH(B5,CADASTRO!$B$2:$B$600,0),MATCH($P$2,CADASTRO!$A$2:$Q$2,0)),0)</f>
        <v>0</v>
      </c>
      <c r="Q5" s="16" t="str">
        <f t="shared" si="0"/>
        <v/>
      </c>
      <c r="R5" s="15">
        <f>IFERROR(INDEX(CADASTRO!$A$2:$Q$600,MATCH(B5,CADASTRO!$B$2:$B$600,0),MATCH($R$2,CADASTRO!$A$2:$Q$2,0)),0)</f>
        <v>0</v>
      </c>
      <c r="S5" s="16" t="str">
        <f t="shared" si="0"/>
        <v/>
      </c>
      <c r="T5" s="15">
        <f>IFERROR(INDEX(CADASTRO!$A$2:$Q$600,MATCH(B5,CADASTRO!$B$2:$B$600,0),MATCH($T$2,CADASTRO!$A$2:$Q$2,0)),0)</f>
        <v>0</v>
      </c>
      <c r="U5" s="16" t="str">
        <f t="shared" si="0"/>
        <v/>
      </c>
      <c r="V5" s="15">
        <f>IFERROR(INDEX(CADASTRO!$A$2:$Q$600,MATCH(B5,CADASTRO!$B$2:$B$600,0),MATCH($V$2,CADASTRO!$A$2:$Q$2,0)),0)</f>
        <v>0</v>
      </c>
      <c r="W5" s="16" t="str">
        <f t="shared" si="1"/>
        <v/>
      </c>
      <c r="X5" s="15">
        <f>IFERROR(INDEX(CADASTRO!$A$2:$Q$600,MATCH(B5,CADASTRO!$B$2:$B$600,0),MATCH($X$2,CADASTRO!$A$2:$Q$2,0)),0)</f>
        <v>44.230769230769234</v>
      </c>
      <c r="Y5" s="16" t="str">
        <f t="shared" si="1"/>
        <v/>
      </c>
      <c r="AO5" s="12" t="s">
        <v>28</v>
      </c>
      <c r="AP5" s="12" t="e">
        <f t="shared" si="2"/>
        <v>#VALUE!</v>
      </c>
      <c r="AQ5" s="12">
        <f t="shared" si="3"/>
        <v>10</v>
      </c>
      <c r="AS5" s="12" t="s">
        <v>28</v>
      </c>
      <c r="AV5" s="12" t="s">
        <v>29</v>
      </c>
      <c r="AY5" s="13">
        <v>44621</v>
      </c>
      <c r="BA5" s="12" t="s">
        <v>10</v>
      </c>
    </row>
    <row r="6" spans="1:53" x14ac:dyDescent="0.25">
      <c r="A6" s="7" t="str">
        <f>CADASTRO!A6</f>
        <v>PROTEINA</v>
      </c>
      <c r="B6" s="7" t="str">
        <f>CADASTRO!B6</f>
        <v>FILE MIGNON</v>
      </c>
      <c r="C6" s="15">
        <f>IFERROR(INDEX(CADASTRO!$A$2:$Q$600,MATCH(B6,CADASTRO!$B$2:$B$600,0),MATCH($C$2,CADASTRO!$A$2:$Q$2,0)),0)</f>
        <v>0</v>
      </c>
      <c r="D6" s="15">
        <f>IFERROR(INDEX(CADASTRO!$A$2:$Q$600,MATCH(B6,CADASTRO!$B$2:$B$600,0),MATCH($D$2,CADASTRO!$A$2:$Q$2,0)),0)</f>
        <v>0</v>
      </c>
      <c r="E6" s="16" t="str">
        <f t="shared" ref="E6:E69" si="4">IF(D6=0,"",IFERROR((D6/C6)-1,""))</f>
        <v/>
      </c>
      <c r="F6" s="15">
        <f>IFERROR(INDEX(CADASTRO!$A$2:$Q$600,MATCH(B6,CADASTRO!$B$2:$B$600,0),MATCH($F$2,CADASTRO!$A$2:$Q$2,0)),0)</f>
        <v>0</v>
      </c>
      <c r="G6" s="16" t="str">
        <f t="shared" ref="G6:G69" si="5">IF(F6=0,"",IFERROR((F6/D6)-1,""))</f>
        <v/>
      </c>
      <c r="H6" s="15">
        <f>IFERROR(INDEX(CADASTRO!$A$2:$Q$600,MATCH(B6,CADASTRO!$B$2:$B$600,0),MATCH($H$2,CADASTRO!$A$2:$Q$2,0)),0)</f>
        <v>0</v>
      </c>
      <c r="I6" s="16" t="str">
        <f t="shared" ref="I6:I69" si="6">IF(H6=0,"",IFERROR((H6/F6)-1,""))</f>
        <v/>
      </c>
      <c r="J6" s="15">
        <f>IFERROR(INDEX(CADASTRO!$A$2:$Q$600,MATCH(B6,CADASTRO!$B$2:$B$600,0),MATCH($J$2,CADASTRO!$A$2:$Q$2,0)),0)</f>
        <v>0</v>
      </c>
      <c r="K6" s="16" t="str">
        <f t="shared" ref="K6:K69" si="7">IF(J6=0,"",IFERROR((J6/H6)-1,""))</f>
        <v/>
      </c>
      <c r="L6" s="15">
        <f>IFERROR(INDEX(CADASTRO!$A$2:$Q$600,MATCH(B6,CADASTRO!$B$2:$B$600,0),MATCH($L$2,CADASTRO!$A$2:$Q$2,0)),0)</f>
        <v>0</v>
      </c>
      <c r="M6" s="16" t="str">
        <f t="shared" ref="M6:M69" si="8">IF(L6=0,"",IFERROR((L6/J6)-1,""))</f>
        <v/>
      </c>
      <c r="N6" s="15">
        <f>IFERROR(INDEX(CADASTRO!$A$2:$Q$600,MATCH(B6,CADASTRO!$B$2:$B$600,0),MATCH($N$2,CADASTRO!$A$2:$Q$2,0)),0)</f>
        <v>0</v>
      </c>
      <c r="O6" s="16" t="str">
        <f t="shared" ref="O6:O69" si="9">IF(N6=0,"",IFERROR((N6/L6)-1,""))</f>
        <v/>
      </c>
      <c r="P6" s="15">
        <f>IFERROR(INDEX(CADASTRO!$A$2:$Q$600,MATCH(B6,CADASTRO!$B$2:$B$600,0),MATCH($P$2,CADASTRO!$A$2:$Q$2,0)),0)</f>
        <v>0</v>
      </c>
      <c r="Q6" s="16" t="str">
        <f t="shared" ref="Q6:Q69" si="10">IF(P6=0,"",IFERROR((P6/N6)-1,""))</f>
        <v/>
      </c>
      <c r="R6" s="15">
        <f>IFERROR(INDEX(CADASTRO!$A$2:$Q$600,MATCH(B6,CADASTRO!$B$2:$B$600,0),MATCH($R$2,CADASTRO!$A$2:$Q$2,0)),0)</f>
        <v>0</v>
      </c>
      <c r="S6" s="16" t="str">
        <f t="shared" ref="S6:S69" si="11">IF(R6=0,"",IFERROR((R6/P6)-1,""))</f>
        <v/>
      </c>
      <c r="T6" s="15">
        <f>IFERROR(INDEX(CADASTRO!$A$2:$Q$600,MATCH(B6,CADASTRO!$B$2:$B$600,0),MATCH($T$2,CADASTRO!$A$2:$Q$2,0)),0)</f>
        <v>0</v>
      </c>
      <c r="U6" s="16" t="str">
        <f t="shared" ref="U6:U69" si="12">IF(T6=0,"",IFERROR((T6/R6)-1,""))</f>
        <v/>
      </c>
      <c r="V6" s="15">
        <f>IFERROR(INDEX(CADASTRO!$A$2:$Q$600,MATCH(B6,CADASTRO!$B$2:$B$600,0),MATCH($V$2,CADASTRO!$A$2:$Q$2,0)),0)</f>
        <v>0</v>
      </c>
      <c r="W6" s="16" t="str">
        <f t="shared" ref="W6:W69" si="13">IF(V6=0,"",IFERROR((V6/T6)-1,""))</f>
        <v/>
      </c>
      <c r="X6" s="15">
        <f>IFERROR(INDEX(CADASTRO!$A$2:$Q$600,MATCH(B6,CADASTRO!$B$2:$B$600,0),MATCH($X$2,CADASTRO!$A$2:$Q$2,0)),0)</f>
        <v>38.25</v>
      </c>
      <c r="Y6" s="16" t="str">
        <f t="shared" ref="Y6:Y69" si="14">IF(X6=0,"",IFERROR((X6/V6)-1,""))</f>
        <v/>
      </c>
      <c r="AO6" s="12" t="s">
        <v>30</v>
      </c>
      <c r="AP6" s="12" t="e">
        <f t="shared" si="2"/>
        <v>#VALUE!</v>
      </c>
      <c r="AQ6" s="12">
        <f t="shared" si="3"/>
        <v>7</v>
      </c>
      <c r="AS6" s="12" t="s">
        <v>30</v>
      </c>
      <c r="AY6" s="13">
        <v>44774</v>
      </c>
    </row>
    <row r="7" spans="1:53" x14ac:dyDescent="0.25">
      <c r="A7" s="7">
        <f>CADASTRO!A7</f>
        <v>0</v>
      </c>
      <c r="B7" s="7">
        <f>CADASTRO!B7</f>
        <v>0</v>
      </c>
      <c r="C7" s="15">
        <f>IFERROR(INDEX(CADASTRO!$A$2:$Q$600,MATCH(B7,CADASTRO!$B$2:$B$600,0),MATCH($C$2,CADASTRO!$A$2:$Q$2,0)),0)</f>
        <v>0</v>
      </c>
      <c r="D7" s="15">
        <f>IFERROR(INDEX(CADASTRO!$A$2:$Q$600,MATCH(B7,CADASTRO!$B$2:$B$600,0),MATCH($D$2,CADASTRO!$A$2:$Q$2,0)),0)</f>
        <v>0</v>
      </c>
      <c r="E7" s="16" t="str">
        <f t="shared" si="4"/>
        <v/>
      </c>
      <c r="F7" s="15">
        <f>IFERROR(INDEX(CADASTRO!$A$2:$Q$600,MATCH(B7,CADASTRO!$B$2:$B$600,0),MATCH($F$2,CADASTRO!$A$2:$Q$2,0)),0)</f>
        <v>0</v>
      </c>
      <c r="G7" s="16" t="str">
        <f t="shared" si="5"/>
        <v/>
      </c>
      <c r="H7" s="15">
        <f>IFERROR(INDEX(CADASTRO!$A$2:$Q$600,MATCH(B7,CADASTRO!$B$2:$B$600,0),MATCH($H$2,CADASTRO!$A$2:$Q$2,0)),0)</f>
        <v>0</v>
      </c>
      <c r="I7" s="16" t="str">
        <f t="shared" si="6"/>
        <v/>
      </c>
      <c r="J7" s="15">
        <f>IFERROR(INDEX(CADASTRO!$A$2:$Q$600,MATCH(B7,CADASTRO!$B$2:$B$600,0),MATCH($J$2,CADASTRO!$A$2:$Q$2,0)),0)</f>
        <v>0</v>
      </c>
      <c r="K7" s="16" t="str">
        <f t="shared" si="7"/>
        <v/>
      </c>
      <c r="L7" s="15">
        <f>IFERROR(INDEX(CADASTRO!$A$2:$Q$600,MATCH(B7,CADASTRO!$B$2:$B$600,0),MATCH($L$2,CADASTRO!$A$2:$Q$2,0)),0)</f>
        <v>0</v>
      </c>
      <c r="M7" s="16" t="str">
        <f t="shared" si="8"/>
        <v/>
      </c>
      <c r="N7" s="15">
        <f>IFERROR(INDEX(CADASTRO!$A$2:$Q$600,MATCH(B7,CADASTRO!$B$2:$B$600,0),MATCH($N$2,CADASTRO!$A$2:$Q$2,0)),0)</f>
        <v>0</v>
      </c>
      <c r="O7" s="16" t="str">
        <f t="shared" si="9"/>
        <v/>
      </c>
      <c r="P7" s="15">
        <f>IFERROR(INDEX(CADASTRO!$A$2:$Q$600,MATCH(B7,CADASTRO!$B$2:$B$600,0),MATCH($P$2,CADASTRO!$A$2:$Q$2,0)),0)</f>
        <v>0</v>
      </c>
      <c r="Q7" s="16" t="str">
        <f t="shared" si="10"/>
        <v/>
      </c>
      <c r="R7" s="15">
        <f>IFERROR(INDEX(CADASTRO!$A$2:$Q$600,MATCH(B7,CADASTRO!$B$2:$B$600,0),MATCH($R$2,CADASTRO!$A$2:$Q$2,0)),0)</f>
        <v>0</v>
      </c>
      <c r="S7" s="16" t="str">
        <f t="shared" si="11"/>
        <v/>
      </c>
      <c r="T7" s="15">
        <f>IFERROR(INDEX(CADASTRO!$A$2:$Q$600,MATCH(B7,CADASTRO!$B$2:$B$600,0),MATCH($T$2,CADASTRO!$A$2:$Q$2,0)),0)</f>
        <v>0</v>
      </c>
      <c r="U7" s="16" t="str">
        <f t="shared" si="12"/>
        <v/>
      </c>
      <c r="V7" s="15">
        <f>IFERROR(INDEX(CADASTRO!$A$2:$Q$600,MATCH(B7,CADASTRO!$B$2:$B$600,0),MATCH($V$2,CADASTRO!$A$2:$Q$2,0)),0)</f>
        <v>0</v>
      </c>
      <c r="W7" s="16" t="str">
        <f t="shared" si="13"/>
        <v/>
      </c>
      <c r="X7" s="15">
        <f>IFERROR(INDEX(CADASTRO!$A$2:$Q$600,MATCH(B7,CADASTRO!$B$2:$B$600,0),MATCH($X$2,CADASTRO!$A$2:$Q$2,0)),0)</f>
        <v>0</v>
      </c>
      <c r="Y7" s="16" t="str">
        <f t="shared" si="14"/>
        <v/>
      </c>
      <c r="AO7" s="12" t="s">
        <v>31</v>
      </c>
      <c r="AP7" s="12" t="e">
        <f t="shared" si="2"/>
        <v>#VALUE!</v>
      </c>
      <c r="AQ7" s="12">
        <f t="shared" si="3"/>
        <v>11</v>
      </c>
      <c r="AS7" s="12" t="s">
        <v>32</v>
      </c>
      <c r="AY7" s="13">
        <v>44805</v>
      </c>
    </row>
    <row r="8" spans="1:53" x14ac:dyDescent="0.25">
      <c r="A8" s="7">
        <f>CADASTRO!A8</f>
        <v>0</v>
      </c>
      <c r="B8" s="7">
        <f>CADASTRO!B8</f>
        <v>0</v>
      </c>
      <c r="C8" s="15">
        <f>IFERROR(INDEX(CADASTRO!$A$2:$Q$600,MATCH(B8,CADASTRO!$B$2:$B$600,0),MATCH($C$2,CADASTRO!$A$2:$Q$2,0)),0)</f>
        <v>0</v>
      </c>
      <c r="D8" s="15">
        <f>IFERROR(INDEX(CADASTRO!$A$2:$Q$600,MATCH(B8,CADASTRO!$B$2:$B$600,0),MATCH($D$2,CADASTRO!$A$2:$Q$2,0)),0)</f>
        <v>0</v>
      </c>
      <c r="E8" s="16" t="str">
        <f t="shared" si="4"/>
        <v/>
      </c>
      <c r="F8" s="15">
        <f>IFERROR(INDEX(CADASTRO!$A$2:$Q$600,MATCH(B8,CADASTRO!$B$2:$B$600,0),MATCH($F$2,CADASTRO!$A$2:$Q$2,0)),0)</f>
        <v>0</v>
      </c>
      <c r="G8" s="16" t="str">
        <f t="shared" si="5"/>
        <v/>
      </c>
      <c r="H8" s="15">
        <f>IFERROR(INDEX(CADASTRO!$A$2:$Q$600,MATCH(B8,CADASTRO!$B$2:$B$600,0),MATCH($H$2,CADASTRO!$A$2:$Q$2,0)),0)</f>
        <v>0</v>
      </c>
      <c r="I8" s="16" t="str">
        <f t="shared" si="6"/>
        <v/>
      </c>
      <c r="J8" s="15">
        <f>IFERROR(INDEX(CADASTRO!$A$2:$Q$600,MATCH(B8,CADASTRO!$B$2:$B$600,0),MATCH($J$2,CADASTRO!$A$2:$Q$2,0)),0)</f>
        <v>0</v>
      </c>
      <c r="K8" s="16" t="str">
        <f t="shared" si="7"/>
        <v/>
      </c>
      <c r="L8" s="15">
        <f>IFERROR(INDEX(CADASTRO!$A$2:$Q$600,MATCH(B8,CADASTRO!$B$2:$B$600,0),MATCH($L$2,CADASTRO!$A$2:$Q$2,0)),0)</f>
        <v>0</v>
      </c>
      <c r="M8" s="16" t="str">
        <f t="shared" si="8"/>
        <v/>
      </c>
      <c r="N8" s="15">
        <f>IFERROR(INDEX(CADASTRO!$A$2:$Q$600,MATCH(B8,CADASTRO!$B$2:$B$600,0),MATCH($N$2,CADASTRO!$A$2:$Q$2,0)),0)</f>
        <v>0</v>
      </c>
      <c r="O8" s="16" t="str">
        <f t="shared" si="9"/>
        <v/>
      </c>
      <c r="P8" s="15">
        <f>IFERROR(INDEX(CADASTRO!$A$2:$Q$600,MATCH(B8,CADASTRO!$B$2:$B$600,0),MATCH($P$2,CADASTRO!$A$2:$Q$2,0)),0)</f>
        <v>0</v>
      </c>
      <c r="Q8" s="16" t="str">
        <f t="shared" si="10"/>
        <v/>
      </c>
      <c r="R8" s="15">
        <f>IFERROR(INDEX(CADASTRO!$A$2:$Q$600,MATCH(B8,CADASTRO!$B$2:$B$600,0),MATCH($R$2,CADASTRO!$A$2:$Q$2,0)),0)</f>
        <v>0</v>
      </c>
      <c r="S8" s="16" t="str">
        <f t="shared" si="11"/>
        <v/>
      </c>
      <c r="T8" s="15">
        <f>IFERROR(INDEX(CADASTRO!$A$2:$Q$600,MATCH(B8,CADASTRO!$B$2:$B$600,0),MATCH($T$2,CADASTRO!$A$2:$Q$2,0)),0)</f>
        <v>0</v>
      </c>
      <c r="U8" s="16" t="str">
        <f t="shared" si="12"/>
        <v/>
      </c>
      <c r="V8" s="15">
        <f>IFERROR(INDEX(CADASTRO!$A$2:$Q$600,MATCH(B8,CADASTRO!$B$2:$B$600,0),MATCH($V$2,CADASTRO!$A$2:$Q$2,0)),0)</f>
        <v>0</v>
      </c>
      <c r="W8" s="16" t="str">
        <f t="shared" si="13"/>
        <v/>
      </c>
      <c r="X8" s="15">
        <f>IFERROR(INDEX(CADASTRO!$A$2:$Q$600,MATCH(B8,CADASTRO!$B$2:$B$600,0),MATCH($X$2,CADASTRO!$A$2:$Q$2,0)),0)</f>
        <v>0</v>
      </c>
      <c r="Y8" s="16" t="str">
        <f t="shared" si="14"/>
        <v/>
      </c>
      <c r="AO8" s="12" t="s">
        <v>33</v>
      </c>
      <c r="AP8" s="12" t="e">
        <f t="shared" si="2"/>
        <v>#VALUE!</v>
      </c>
      <c r="AQ8" s="12">
        <f t="shared" si="3"/>
        <v>8</v>
      </c>
      <c r="AS8" s="12" t="s">
        <v>33</v>
      </c>
      <c r="AY8" s="13">
        <v>44835</v>
      </c>
    </row>
    <row r="9" spans="1:53" x14ac:dyDescent="0.25">
      <c r="A9" s="7">
        <f>CADASTRO!A9</f>
        <v>0</v>
      </c>
      <c r="B9" s="7">
        <f>CADASTRO!B9</f>
        <v>0</v>
      </c>
      <c r="C9" s="15">
        <f>IFERROR(INDEX(CADASTRO!$A$2:$Q$600,MATCH(B9,CADASTRO!$B$2:$B$600,0),MATCH($C$2,CADASTRO!$A$2:$Q$2,0)),0)</f>
        <v>0</v>
      </c>
      <c r="D9" s="15">
        <f>IFERROR(INDEX(CADASTRO!$A$2:$Q$600,MATCH(B9,CADASTRO!$B$2:$B$600,0),MATCH($D$2,CADASTRO!$A$2:$Q$2,0)),0)</f>
        <v>0</v>
      </c>
      <c r="E9" s="16" t="str">
        <f t="shared" si="4"/>
        <v/>
      </c>
      <c r="F9" s="15">
        <f>IFERROR(INDEX(CADASTRO!$A$2:$Q$600,MATCH(B9,CADASTRO!$B$2:$B$600,0),MATCH($F$2,CADASTRO!$A$2:$Q$2,0)),0)</f>
        <v>0</v>
      </c>
      <c r="G9" s="16" t="str">
        <f t="shared" si="5"/>
        <v/>
      </c>
      <c r="H9" s="15">
        <f>IFERROR(INDEX(CADASTRO!$A$2:$Q$600,MATCH(B9,CADASTRO!$B$2:$B$600,0),MATCH($H$2,CADASTRO!$A$2:$Q$2,0)),0)</f>
        <v>0</v>
      </c>
      <c r="I9" s="16" t="str">
        <f t="shared" si="6"/>
        <v/>
      </c>
      <c r="J9" s="15">
        <f>IFERROR(INDEX(CADASTRO!$A$2:$Q$600,MATCH(B9,CADASTRO!$B$2:$B$600,0),MATCH($J$2,CADASTRO!$A$2:$Q$2,0)),0)</f>
        <v>0</v>
      </c>
      <c r="K9" s="16" t="str">
        <f t="shared" si="7"/>
        <v/>
      </c>
      <c r="L9" s="15">
        <f>IFERROR(INDEX(CADASTRO!$A$2:$Q$600,MATCH(B9,CADASTRO!$B$2:$B$600,0),MATCH($L$2,CADASTRO!$A$2:$Q$2,0)),0)</f>
        <v>0</v>
      </c>
      <c r="M9" s="16" t="str">
        <f t="shared" si="8"/>
        <v/>
      </c>
      <c r="N9" s="15">
        <f>IFERROR(INDEX(CADASTRO!$A$2:$Q$600,MATCH(B9,CADASTRO!$B$2:$B$600,0),MATCH($N$2,CADASTRO!$A$2:$Q$2,0)),0)</f>
        <v>0</v>
      </c>
      <c r="O9" s="16" t="str">
        <f t="shared" si="9"/>
        <v/>
      </c>
      <c r="P9" s="15">
        <f>IFERROR(INDEX(CADASTRO!$A$2:$Q$600,MATCH(B9,CADASTRO!$B$2:$B$600,0),MATCH($P$2,CADASTRO!$A$2:$Q$2,0)),0)</f>
        <v>0</v>
      </c>
      <c r="Q9" s="16" t="str">
        <f t="shared" si="10"/>
        <v/>
      </c>
      <c r="R9" s="15">
        <f>IFERROR(INDEX(CADASTRO!$A$2:$Q$600,MATCH(B9,CADASTRO!$B$2:$B$600,0),MATCH($R$2,CADASTRO!$A$2:$Q$2,0)),0)</f>
        <v>0</v>
      </c>
      <c r="S9" s="16" t="str">
        <f t="shared" si="11"/>
        <v/>
      </c>
      <c r="T9" s="15">
        <f>IFERROR(INDEX(CADASTRO!$A$2:$Q$600,MATCH(B9,CADASTRO!$B$2:$B$600,0),MATCH($T$2,CADASTRO!$A$2:$Q$2,0)),0)</f>
        <v>0</v>
      </c>
      <c r="U9" s="16" t="str">
        <f t="shared" si="12"/>
        <v/>
      </c>
      <c r="V9" s="15">
        <f>IFERROR(INDEX(CADASTRO!$A$2:$Q$600,MATCH(B9,CADASTRO!$B$2:$B$600,0),MATCH($V$2,CADASTRO!$A$2:$Q$2,0)),0)</f>
        <v>0</v>
      </c>
      <c r="W9" s="16" t="str">
        <f t="shared" si="13"/>
        <v/>
      </c>
      <c r="X9" s="15">
        <f>IFERROR(INDEX(CADASTRO!$A$2:$Q$600,MATCH(B9,CADASTRO!$B$2:$B$600,0),MATCH($X$2,CADASTRO!$A$2:$Q$2,0)),0)</f>
        <v>0</v>
      </c>
      <c r="Y9" s="16" t="str">
        <f t="shared" si="14"/>
        <v/>
      </c>
      <c r="AO9" s="12" t="s">
        <v>34</v>
      </c>
      <c r="AP9" s="12" t="e">
        <f t="shared" si="2"/>
        <v>#VALUE!</v>
      </c>
      <c r="AQ9" s="12">
        <f t="shared" si="3"/>
        <v>8</v>
      </c>
      <c r="AS9" s="12" t="s">
        <v>34</v>
      </c>
      <c r="AY9" s="13">
        <v>44866</v>
      </c>
    </row>
    <row r="10" spans="1:53" x14ac:dyDescent="0.25">
      <c r="A10" s="7">
        <f>CADASTRO!A10</f>
        <v>0</v>
      </c>
      <c r="B10" s="7">
        <f>CADASTRO!B10</f>
        <v>0</v>
      </c>
      <c r="C10" s="15">
        <f>IFERROR(INDEX(CADASTRO!$A$2:$Q$600,MATCH(B10,CADASTRO!$B$2:$B$600,0),MATCH($C$2,CADASTRO!$A$2:$Q$2,0)),0)</f>
        <v>0</v>
      </c>
      <c r="D10" s="15">
        <f>IFERROR(INDEX(CADASTRO!$A$2:$Q$600,MATCH(B10,CADASTRO!$B$2:$B$600,0),MATCH($D$2,CADASTRO!$A$2:$Q$2,0)),0)</f>
        <v>0</v>
      </c>
      <c r="E10" s="16" t="str">
        <f t="shared" si="4"/>
        <v/>
      </c>
      <c r="F10" s="15">
        <f>IFERROR(INDEX(CADASTRO!$A$2:$Q$600,MATCH(B10,CADASTRO!$B$2:$B$600,0),MATCH($F$2,CADASTRO!$A$2:$Q$2,0)),0)</f>
        <v>0</v>
      </c>
      <c r="G10" s="16" t="str">
        <f t="shared" si="5"/>
        <v/>
      </c>
      <c r="H10" s="15">
        <f>IFERROR(INDEX(CADASTRO!$A$2:$Q$600,MATCH(B10,CADASTRO!$B$2:$B$600,0),MATCH($H$2,CADASTRO!$A$2:$Q$2,0)),0)</f>
        <v>0</v>
      </c>
      <c r="I10" s="16" t="str">
        <f t="shared" si="6"/>
        <v/>
      </c>
      <c r="J10" s="15">
        <f>IFERROR(INDEX(CADASTRO!$A$2:$Q$600,MATCH(B10,CADASTRO!$B$2:$B$600,0),MATCH($J$2,CADASTRO!$A$2:$Q$2,0)),0)</f>
        <v>0</v>
      </c>
      <c r="K10" s="16" t="str">
        <f t="shared" si="7"/>
        <v/>
      </c>
      <c r="L10" s="15">
        <f>IFERROR(INDEX(CADASTRO!$A$2:$Q$600,MATCH(B10,CADASTRO!$B$2:$B$600,0),MATCH($L$2,CADASTRO!$A$2:$Q$2,0)),0)</f>
        <v>0</v>
      </c>
      <c r="M10" s="16" t="str">
        <f t="shared" si="8"/>
        <v/>
      </c>
      <c r="N10" s="15">
        <f>IFERROR(INDEX(CADASTRO!$A$2:$Q$600,MATCH(B10,CADASTRO!$B$2:$B$600,0),MATCH($N$2,CADASTRO!$A$2:$Q$2,0)),0)</f>
        <v>0</v>
      </c>
      <c r="O10" s="16" t="str">
        <f t="shared" si="9"/>
        <v/>
      </c>
      <c r="P10" s="15">
        <f>IFERROR(INDEX(CADASTRO!$A$2:$Q$600,MATCH(B10,CADASTRO!$B$2:$B$600,0),MATCH($P$2,CADASTRO!$A$2:$Q$2,0)),0)</f>
        <v>0</v>
      </c>
      <c r="Q10" s="16" t="str">
        <f t="shared" si="10"/>
        <v/>
      </c>
      <c r="R10" s="15">
        <f>IFERROR(INDEX(CADASTRO!$A$2:$Q$600,MATCH(B10,CADASTRO!$B$2:$B$600,0),MATCH($R$2,CADASTRO!$A$2:$Q$2,0)),0)</f>
        <v>0</v>
      </c>
      <c r="S10" s="16" t="str">
        <f t="shared" si="11"/>
        <v/>
      </c>
      <c r="T10" s="15">
        <f>IFERROR(INDEX(CADASTRO!$A$2:$Q$600,MATCH(B10,CADASTRO!$B$2:$B$600,0),MATCH($T$2,CADASTRO!$A$2:$Q$2,0)),0)</f>
        <v>0</v>
      </c>
      <c r="U10" s="16" t="str">
        <f t="shared" si="12"/>
        <v/>
      </c>
      <c r="V10" s="15">
        <f>IFERROR(INDEX(CADASTRO!$A$2:$Q$600,MATCH(B10,CADASTRO!$B$2:$B$600,0),MATCH($V$2,CADASTRO!$A$2:$Q$2,0)),0)</f>
        <v>0</v>
      </c>
      <c r="W10" s="16" t="str">
        <f t="shared" si="13"/>
        <v/>
      </c>
      <c r="X10" s="15">
        <f>IFERROR(INDEX(CADASTRO!$A$2:$Q$600,MATCH(B10,CADASTRO!$B$2:$B$600,0),MATCH($X$2,CADASTRO!$A$2:$Q$2,0)),0)</f>
        <v>0</v>
      </c>
      <c r="Y10" s="16" t="str">
        <f t="shared" si="14"/>
        <v/>
      </c>
      <c r="AO10" s="12" t="s">
        <v>35</v>
      </c>
      <c r="AP10" s="12" t="e">
        <f t="shared" si="2"/>
        <v>#VALUE!</v>
      </c>
      <c r="AQ10" s="12">
        <f t="shared" si="3"/>
        <v>7</v>
      </c>
      <c r="AS10" s="12" t="s">
        <v>36</v>
      </c>
      <c r="AY10" s="13">
        <v>44896</v>
      </c>
    </row>
    <row r="11" spans="1:53" x14ac:dyDescent="0.25">
      <c r="A11" s="7">
        <f>CADASTRO!A11</f>
        <v>0</v>
      </c>
      <c r="B11" s="7">
        <f>CADASTRO!B11</f>
        <v>0</v>
      </c>
      <c r="C11" s="15">
        <f>IFERROR(INDEX(CADASTRO!$A$2:$Q$600,MATCH(B11,CADASTRO!$B$2:$B$600,0),MATCH($C$2,CADASTRO!$A$2:$Q$2,0)),0)</f>
        <v>0</v>
      </c>
      <c r="D11" s="15">
        <f>IFERROR(INDEX(CADASTRO!$A$2:$Q$600,MATCH(B11,CADASTRO!$B$2:$B$600,0),MATCH($D$2,CADASTRO!$A$2:$Q$2,0)),0)</f>
        <v>0</v>
      </c>
      <c r="E11" s="16" t="str">
        <f t="shared" si="4"/>
        <v/>
      </c>
      <c r="F11" s="15">
        <f>IFERROR(INDEX(CADASTRO!$A$2:$Q$600,MATCH(B11,CADASTRO!$B$2:$B$600,0),MATCH($F$2,CADASTRO!$A$2:$Q$2,0)),0)</f>
        <v>0</v>
      </c>
      <c r="G11" s="16" t="str">
        <f t="shared" si="5"/>
        <v/>
      </c>
      <c r="H11" s="15">
        <f>IFERROR(INDEX(CADASTRO!$A$2:$Q$600,MATCH(B11,CADASTRO!$B$2:$B$600,0),MATCH($H$2,CADASTRO!$A$2:$Q$2,0)),0)</f>
        <v>0</v>
      </c>
      <c r="I11" s="16" t="str">
        <f t="shared" si="6"/>
        <v/>
      </c>
      <c r="J11" s="15">
        <f>IFERROR(INDEX(CADASTRO!$A$2:$Q$600,MATCH(B11,CADASTRO!$B$2:$B$600,0),MATCH($J$2,CADASTRO!$A$2:$Q$2,0)),0)</f>
        <v>0</v>
      </c>
      <c r="K11" s="16" t="str">
        <f t="shared" si="7"/>
        <v/>
      </c>
      <c r="L11" s="15">
        <f>IFERROR(INDEX(CADASTRO!$A$2:$Q$600,MATCH(B11,CADASTRO!$B$2:$B$600,0),MATCH($L$2,CADASTRO!$A$2:$Q$2,0)),0)</f>
        <v>0</v>
      </c>
      <c r="M11" s="16" t="str">
        <f t="shared" si="8"/>
        <v/>
      </c>
      <c r="N11" s="15">
        <f>IFERROR(INDEX(CADASTRO!$A$2:$Q$600,MATCH(B11,CADASTRO!$B$2:$B$600,0),MATCH($N$2,CADASTRO!$A$2:$Q$2,0)),0)</f>
        <v>0</v>
      </c>
      <c r="O11" s="16" t="str">
        <f t="shared" si="9"/>
        <v/>
      </c>
      <c r="P11" s="15">
        <f>IFERROR(INDEX(CADASTRO!$A$2:$Q$600,MATCH(B11,CADASTRO!$B$2:$B$600,0),MATCH($P$2,CADASTRO!$A$2:$Q$2,0)),0)</f>
        <v>0</v>
      </c>
      <c r="Q11" s="16" t="str">
        <f t="shared" si="10"/>
        <v/>
      </c>
      <c r="R11" s="15">
        <f>IFERROR(INDEX(CADASTRO!$A$2:$Q$600,MATCH(B11,CADASTRO!$B$2:$B$600,0),MATCH($R$2,CADASTRO!$A$2:$Q$2,0)),0)</f>
        <v>0</v>
      </c>
      <c r="S11" s="16" t="str">
        <f t="shared" si="11"/>
        <v/>
      </c>
      <c r="T11" s="15">
        <f>IFERROR(INDEX(CADASTRO!$A$2:$Q$600,MATCH(B11,CADASTRO!$B$2:$B$600,0),MATCH($T$2,CADASTRO!$A$2:$Q$2,0)),0)</f>
        <v>0</v>
      </c>
      <c r="U11" s="16" t="str">
        <f t="shared" si="12"/>
        <v/>
      </c>
      <c r="V11" s="15">
        <f>IFERROR(INDEX(CADASTRO!$A$2:$Q$600,MATCH(B11,CADASTRO!$B$2:$B$600,0),MATCH($V$2,CADASTRO!$A$2:$Q$2,0)),0)</f>
        <v>0</v>
      </c>
      <c r="W11" s="16" t="str">
        <f t="shared" si="13"/>
        <v/>
      </c>
      <c r="X11" s="15">
        <f>IFERROR(INDEX(CADASTRO!$A$2:$Q$600,MATCH(B11,CADASTRO!$B$2:$B$600,0),MATCH($X$2,CADASTRO!$A$2:$Q$2,0)),0)</f>
        <v>0</v>
      </c>
      <c r="Y11" s="16" t="str">
        <f t="shared" si="14"/>
        <v/>
      </c>
      <c r="AO11" s="12" t="s">
        <v>37</v>
      </c>
      <c r="AP11" s="12" t="e">
        <f t="shared" si="2"/>
        <v>#VALUE!</v>
      </c>
      <c r="AQ11" s="12">
        <f t="shared" si="3"/>
        <v>4</v>
      </c>
      <c r="AS11" s="12" t="s">
        <v>37</v>
      </c>
    </row>
    <row r="12" spans="1:53" x14ac:dyDescent="0.25">
      <c r="A12" s="7">
        <f>CADASTRO!A12</f>
        <v>0</v>
      </c>
      <c r="B12" s="7">
        <f>CADASTRO!B12</f>
        <v>0</v>
      </c>
      <c r="C12" s="15">
        <f>IFERROR(INDEX(CADASTRO!$A$2:$Q$600,MATCH(B12,CADASTRO!$B$2:$B$600,0),MATCH($C$2,CADASTRO!$A$2:$Q$2,0)),0)</f>
        <v>0</v>
      </c>
      <c r="D12" s="15">
        <f>IFERROR(INDEX(CADASTRO!$A$2:$Q$600,MATCH(B12,CADASTRO!$B$2:$B$600,0),MATCH($D$2,CADASTRO!$A$2:$Q$2,0)),0)</f>
        <v>0</v>
      </c>
      <c r="E12" s="16" t="str">
        <f t="shared" si="4"/>
        <v/>
      </c>
      <c r="F12" s="15">
        <f>IFERROR(INDEX(CADASTRO!$A$2:$Q$600,MATCH(B12,CADASTRO!$B$2:$B$600,0),MATCH($F$2,CADASTRO!$A$2:$Q$2,0)),0)</f>
        <v>0</v>
      </c>
      <c r="G12" s="16" t="str">
        <f t="shared" si="5"/>
        <v/>
      </c>
      <c r="H12" s="15">
        <f>IFERROR(INDEX(CADASTRO!$A$2:$Q$600,MATCH(B12,CADASTRO!$B$2:$B$600,0),MATCH($H$2,CADASTRO!$A$2:$Q$2,0)),0)</f>
        <v>0</v>
      </c>
      <c r="I12" s="16" t="str">
        <f t="shared" si="6"/>
        <v/>
      </c>
      <c r="J12" s="15">
        <f>IFERROR(INDEX(CADASTRO!$A$2:$Q$600,MATCH(B12,CADASTRO!$B$2:$B$600,0),MATCH($J$2,CADASTRO!$A$2:$Q$2,0)),0)</f>
        <v>0</v>
      </c>
      <c r="K12" s="16" t="str">
        <f t="shared" si="7"/>
        <v/>
      </c>
      <c r="L12" s="15">
        <f>IFERROR(INDEX(CADASTRO!$A$2:$Q$600,MATCH(B12,CADASTRO!$B$2:$B$600,0),MATCH($L$2,CADASTRO!$A$2:$Q$2,0)),0)</f>
        <v>0</v>
      </c>
      <c r="M12" s="16" t="str">
        <f t="shared" si="8"/>
        <v/>
      </c>
      <c r="N12" s="15">
        <f>IFERROR(INDEX(CADASTRO!$A$2:$Q$600,MATCH(B12,CADASTRO!$B$2:$B$600,0),MATCH($N$2,CADASTRO!$A$2:$Q$2,0)),0)</f>
        <v>0</v>
      </c>
      <c r="O12" s="16" t="str">
        <f t="shared" si="9"/>
        <v/>
      </c>
      <c r="P12" s="15">
        <f>IFERROR(INDEX(CADASTRO!$A$2:$Q$600,MATCH(B12,CADASTRO!$B$2:$B$600,0),MATCH($P$2,CADASTRO!$A$2:$Q$2,0)),0)</f>
        <v>0</v>
      </c>
      <c r="Q12" s="16" t="str">
        <f t="shared" si="10"/>
        <v/>
      </c>
      <c r="R12" s="15">
        <f>IFERROR(INDEX(CADASTRO!$A$2:$Q$600,MATCH(B12,CADASTRO!$B$2:$B$600,0),MATCH($R$2,CADASTRO!$A$2:$Q$2,0)),0)</f>
        <v>0</v>
      </c>
      <c r="S12" s="16" t="str">
        <f t="shared" si="11"/>
        <v/>
      </c>
      <c r="T12" s="15">
        <f>IFERROR(INDEX(CADASTRO!$A$2:$Q$600,MATCH(B12,CADASTRO!$B$2:$B$600,0),MATCH($T$2,CADASTRO!$A$2:$Q$2,0)),0)</f>
        <v>0</v>
      </c>
      <c r="U12" s="16" t="str">
        <f t="shared" si="12"/>
        <v/>
      </c>
      <c r="V12" s="15">
        <f>IFERROR(INDEX(CADASTRO!$A$2:$Q$600,MATCH(B12,CADASTRO!$B$2:$B$600,0),MATCH($V$2,CADASTRO!$A$2:$Q$2,0)),0)</f>
        <v>0</v>
      </c>
      <c r="W12" s="16" t="str">
        <f t="shared" si="13"/>
        <v/>
      </c>
      <c r="X12" s="15">
        <f>IFERROR(INDEX(CADASTRO!$A$2:$Q$600,MATCH(B12,CADASTRO!$B$2:$B$600,0),MATCH($X$2,CADASTRO!$A$2:$Q$2,0)),0)</f>
        <v>0</v>
      </c>
      <c r="Y12" s="16" t="str">
        <f t="shared" si="14"/>
        <v/>
      </c>
      <c r="AO12" s="12" t="s">
        <v>38</v>
      </c>
      <c r="AP12" s="12" t="e">
        <f t="shared" si="2"/>
        <v>#VALUE!</v>
      </c>
      <c r="AQ12" s="12">
        <f t="shared" si="3"/>
        <v>5</v>
      </c>
      <c r="AS12" s="12" t="s">
        <v>38</v>
      </c>
    </row>
    <row r="13" spans="1:53" x14ac:dyDescent="0.25">
      <c r="A13" s="7">
        <f>CADASTRO!A13</f>
        <v>0</v>
      </c>
      <c r="B13" s="7">
        <f>CADASTRO!B13</f>
        <v>0</v>
      </c>
      <c r="C13" s="15">
        <f>IFERROR(INDEX(CADASTRO!$A$2:$Q$600,MATCH(B13,CADASTRO!$B$2:$B$600,0),MATCH($C$2,CADASTRO!$A$2:$Q$2,0)),0)</f>
        <v>0</v>
      </c>
      <c r="D13" s="15">
        <f>IFERROR(INDEX(CADASTRO!$A$2:$Q$600,MATCH(B13,CADASTRO!$B$2:$B$600,0),MATCH($D$2,CADASTRO!$A$2:$Q$2,0)),0)</f>
        <v>0</v>
      </c>
      <c r="E13" s="16" t="str">
        <f t="shared" si="4"/>
        <v/>
      </c>
      <c r="F13" s="15">
        <f>IFERROR(INDEX(CADASTRO!$A$2:$Q$600,MATCH(B13,CADASTRO!$B$2:$B$600,0),MATCH($F$2,CADASTRO!$A$2:$Q$2,0)),0)</f>
        <v>0</v>
      </c>
      <c r="G13" s="16" t="str">
        <f t="shared" si="5"/>
        <v/>
      </c>
      <c r="H13" s="15">
        <f>IFERROR(INDEX(CADASTRO!$A$2:$Q$600,MATCH(B13,CADASTRO!$B$2:$B$600,0),MATCH($H$2,CADASTRO!$A$2:$Q$2,0)),0)</f>
        <v>0</v>
      </c>
      <c r="I13" s="16" t="str">
        <f t="shared" si="6"/>
        <v/>
      </c>
      <c r="J13" s="15">
        <f>IFERROR(INDEX(CADASTRO!$A$2:$Q$600,MATCH(B13,CADASTRO!$B$2:$B$600,0),MATCH($J$2,CADASTRO!$A$2:$Q$2,0)),0)</f>
        <v>0</v>
      </c>
      <c r="K13" s="16" t="str">
        <f t="shared" si="7"/>
        <v/>
      </c>
      <c r="L13" s="15">
        <f>IFERROR(INDEX(CADASTRO!$A$2:$Q$600,MATCH(B13,CADASTRO!$B$2:$B$600,0),MATCH($L$2,CADASTRO!$A$2:$Q$2,0)),0)</f>
        <v>0</v>
      </c>
      <c r="M13" s="16" t="str">
        <f t="shared" si="8"/>
        <v/>
      </c>
      <c r="N13" s="15">
        <f>IFERROR(INDEX(CADASTRO!$A$2:$Q$600,MATCH(B13,CADASTRO!$B$2:$B$600,0),MATCH($N$2,CADASTRO!$A$2:$Q$2,0)),0)</f>
        <v>0</v>
      </c>
      <c r="O13" s="16" t="str">
        <f t="shared" si="9"/>
        <v/>
      </c>
      <c r="P13" s="15">
        <f>IFERROR(INDEX(CADASTRO!$A$2:$Q$600,MATCH(B13,CADASTRO!$B$2:$B$600,0),MATCH($P$2,CADASTRO!$A$2:$Q$2,0)),0)</f>
        <v>0</v>
      </c>
      <c r="Q13" s="16" t="str">
        <f t="shared" si="10"/>
        <v/>
      </c>
      <c r="R13" s="15">
        <f>IFERROR(INDEX(CADASTRO!$A$2:$Q$600,MATCH(B13,CADASTRO!$B$2:$B$600,0),MATCH($R$2,CADASTRO!$A$2:$Q$2,0)),0)</f>
        <v>0</v>
      </c>
      <c r="S13" s="16" t="str">
        <f t="shared" si="11"/>
        <v/>
      </c>
      <c r="T13" s="15">
        <f>IFERROR(INDEX(CADASTRO!$A$2:$Q$600,MATCH(B13,CADASTRO!$B$2:$B$600,0),MATCH($T$2,CADASTRO!$A$2:$Q$2,0)),0)</f>
        <v>0</v>
      </c>
      <c r="U13" s="16" t="str">
        <f t="shared" si="12"/>
        <v/>
      </c>
      <c r="V13" s="15">
        <f>IFERROR(INDEX(CADASTRO!$A$2:$Q$600,MATCH(B13,CADASTRO!$B$2:$B$600,0),MATCH($V$2,CADASTRO!$A$2:$Q$2,0)),0)</f>
        <v>0</v>
      </c>
      <c r="W13" s="16" t="str">
        <f t="shared" si="13"/>
        <v/>
      </c>
      <c r="X13" s="15">
        <f>IFERROR(INDEX(CADASTRO!$A$2:$Q$600,MATCH(B13,CADASTRO!$B$2:$B$600,0),MATCH($X$2,CADASTRO!$A$2:$Q$2,0)),0)</f>
        <v>0</v>
      </c>
      <c r="Y13" s="16" t="str">
        <f t="shared" si="14"/>
        <v/>
      </c>
      <c r="AO13" s="12" t="s">
        <v>39</v>
      </c>
      <c r="AP13" s="12" t="e">
        <f t="shared" si="2"/>
        <v>#VALUE!</v>
      </c>
      <c r="AQ13" s="12">
        <f t="shared" si="3"/>
        <v>10</v>
      </c>
      <c r="AS13" s="12" t="s">
        <v>39</v>
      </c>
    </row>
    <row r="14" spans="1:53" x14ac:dyDescent="0.25">
      <c r="A14" s="7">
        <f>CADASTRO!A14</f>
        <v>0</v>
      </c>
      <c r="B14" s="7">
        <f>CADASTRO!B14</f>
        <v>0</v>
      </c>
      <c r="C14" s="15">
        <f>IFERROR(INDEX(CADASTRO!$A$2:$Q$600,MATCH(B14,CADASTRO!$B$2:$B$600,0),MATCH($C$2,CADASTRO!$A$2:$Q$2,0)),0)</f>
        <v>0</v>
      </c>
      <c r="D14" s="15">
        <f>IFERROR(INDEX(CADASTRO!$A$2:$Q$600,MATCH(B14,CADASTRO!$B$2:$B$600,0),MATCH($D$2,CADASTRO!$A$2:$Q$2,0)),0)</f>
        <v>0</v>
      </c>
      <c r="E14" s="16" t="str">
        <f t="shared" si="4"/>
        <v/>
      </c>
      <c r="F14" s="15">
        <f>IFERROR(INDEX(CADASTRO!$A$2:$Q$600,MATCH(B14,CADASTRO!$B$2:$B$600,0),MATCH($F$2,CADASTRO!$A$2:$Q$2,0)),0)</f>
        <v>0</v>
      </c>
      <c r="G14" s="16" t="str">
        <f t="shared" si="5"/>
        <v/>
      </c>
      <c r="H14" s="15">
        <f>IFERROR(INDEX(CADASTRO!$A$2:$Q$600,MATCH(B14,CADASTRO!$B$2:$B$600,0),MATCH($H$2,CADASTRO!$A$2:$Q$2,0)),0)</f>
        <v>0</v>
      </c>
      <c r="I14" s="16" t="str">
        <f t="shared" si="6"/>
        <v/>
      </c>
      <c r="J14" s="15">
        <f>IFERROR(INDEX(CADASTRO!$A$2:$Q$600,MATCH(B14,CADASTRO!$B$2:$B$600,0),MATCH($J$2,CADASTRO!$A$2:$Q$2,0)),0)</f>
        <v>0</v>
      </c>
      <c r="K14" s="16" t="str">
        <f t="shared" si="7"/>
        <v/>
      </c>
      <c r="L14" s="15">
        <f>IFERROR(INDEX(CADASTRO!$A$2:$Q$600,MATCH(B14,CADASTRO!$B$2:$B$600,0),MATCH($L$2,CADASTRO!$A$2:$Q$2,0)),0)</f>
        <v>0</v>
      </c>
      <c r="M14" s="16" t="str">
        <f t="shared" si="8"/>
        <v/>
      </c>
      <c r="N14" s="15">
        <f>IFERROR(INDEX(CADASTRO!$A$2:$Q$600,MATCH(B14,CADASTRO!$B$2:$B$600,0),MATCH($N$2,CADASTRO!$A$2:$Q$2,0)),0)</f>
        <v>0</v>
      </c>
      <c r="O14" s="16" t="str">
        <f t="shared" si="9"/>
        <v/>
      </c>
      <c r="P14" s="15">
        <f>IFERROR(INDEX(CADASTRO!$A$2:$Q$600,MATCH(B14,CADASTRO!$B$2:$B$600,0),MATCH($P$2,CADASTRO!$A$2:$Q$2,0)),0)</f>
        <v>0</v>
      </c>
      <c r="Q14" s="16" t="str">
        <f t="shared" si="10"/>
        <v/>
      </c>
      <c r="R14" s="15">
        <f>IFERROR(INDEX(CADASTRO!$A$2:$Q$600,MATCH(B14,CADASTRO!$B$2:$B$600,0),MATCH($R$2,CADASTRO!$A$2:$Q$2,0)),0)</f>
        <v>0</v>
      </c>
      <c r="S14" s="16" t="str">
        <f t="shared" si="11"/>
        <v/>
      </c>
      <c r="T14" s="15">
        <f>IFERROR(INDEX(CADASTRO!$A$2:$Q$600,MATCH(B14,CADASTRO!$B$2:$B$600,0),MATCH($T$2,CADASTRO!$A$2:$Q$2,0)),0)</f>
        <v>0</v>
      </c>
      <c r="U14" s="16" t="str">
        <f t="shared" si="12"/>
        <v/>
      </c>
      <c r="V14" s="15">
        <f>IFERROR(INDEX(CADASTRO!$A$2:$Q$600,MATCH(B14,CADASTRO!$B$2:$B$600,0),MATCH($V$2,CADASTRO!$A$2:$Q$2,0)),0)</f>
        <v>0</v>
      </c>
      <c r="W14" s="16" t="str">
        <f t="shared" si="13"/>
        <v/>
      </c>
      <c r="X14" s="15">
        <f>IFERROR(INDEX(CADASTRO!$A$2:$Q$600,MATCH(B14,CADASTRO!$B$2:$B$600,0),MATCH($X$2,CADASTRO!$A$2:$Q$2,0)),0)</f>
        <v>0</v>
      </c>
      <c r="Y14" s="16" t="str">
        <f t="shared" si="14"/>
        <v/>
      </c>
      <c r="AO14" s="12" t="s">
        <v>40</v>
      </c>
      <c r="AP14" s="12" t="e">
        <f t="shared" si="2"/>
        <v>#VALUE!</v>
      </c>
      <c r="AQ14" s="12">
        <f t="shared" si="3"/>
        <v>8</v>
      </c>
      <c r="AS14" s="12" t="s">
        <v>40</v>
      </c>
    </row>
    <row r="15" spans="1:53" x14ac:dyDescent="0.25">
      <c r="A15" s="7">
        <f>CADASTRO!A15</f>
        <v>0</v>
      </c>
      <c r="B15" s="7">
        <f>CADASTRO!B15</f>
        <v>0</v>
      </c>
      <c r="C15" s="15">
        <f>IFERROR(INDEX(CADASTRO!$A$2:$Q$600,MATCH(B15,CADASTRO!$B$2:$B$600,0),MATCH($C$2,CADASTRO!$A$2:$Q$2,0)),0)</f>
        <v>0</v>
      </c>
      <c r="D15" s="15">
        <f>IFERROR(INDEX(CADASTRO!$A$2:$Q$600,MATCH(B15,CADASTRO!$B$2:$B$600,0),MATCH($D$2,CADASTRO!$A$2:$Q$2,0)),0)</f>
        <v>0</v>
      </c>
      <c r="E15" s="16" t="str">
        <f t="shared" si="4"/>
        <v/>
      </c>
      <c r="F15" s="15">
        <f>IFERROR(INDEX(CADASTRO!$A$2:$Q$600,MATCH(B15,CADASTRO!$B$2:$B$600,0),MATCH($F$2,CADASTRO!$A$2:$Q$2,0)),0)</f>
        <v>0</v>
      </c>
      <c r="G15" s="16" t="str">
        <f t="shared" si="5"/>
        <v/>
      </c>
      <c r="H15" s="15">
        <f>IFERROR(INDEX(CADASTRO!$A$2:$Q$600,MATCH(B15,CADASTRO!$B$2:$B$600,0),MATCH($H$2,CADASTRO!$A$2:$Q$2,0)),0)</f>
        <v>0</v>
      </c>
      <c r="I15" s="16" t="str">
        <f t="shared" si="6"/>
        <v/>
      </c>
      <c r="J15" s="15">
        <f>IFERROR(INDEX(CADASTRO!$A$2:$Q$600,MATCH(B15,CADASTRO!$B$2:$B$600,0),MATCH($J$2,CADASTRO!$A$2:$Q$2,0)),0)</f>
        <v>0</v>
      </c>
      <c r="K15" s="16" t="str">
        <f t="shared" si="7"/>
        <v/>
      </c>
      <c r="L15" s="15">
        <f>IFERROR(INDEX(CADASTRO!$A$2:$Q$600,MATCH(B15,CADASTRO!$B$2:$B$600,0),MATCH($L$2,CADASTRO!$A$2:$Q$2,0)),0)</f>
        <v>0</v>
      </c>
      <c r="M15" s="16" t="str">
        <f t="shared" si="8"/>
        <v/>
      </c>
      <c r="N15" s="15">
        <f>IFERROR(INDEX(CADASTRO!$A$2:$Q$600,MATCH(B15,CADASTRO!$B$2:$B$600,0),MATCH($N$2,CADASTRO!$A$2:$Q$2,0)),0)</f>
        <v>0</v>
      </c>
      <c r="O15" s="16" t="str">
        <f t="shared" si="9"/>
        <v/>
      </c>
      <c r="P15" s="15">
        <f>IFERROR(INDEX(CADASTRO!$A$2:$Q$600,MATCH(B15,CADASTRO!$B$2:$B$600,0),MATCH($P$2,CADASTRO!$A$2:$Q$2,0)),0)</f>
        <v>0</v>
      </c>
      <c r="Q15" s="16" t="str">
        <f t="shared" si="10"/>
        <v/>
      </c>
      <c r="R15" s="15">
        <f>IFERROR(INDEX(CADASTRO!$A$2:$Q$600,MATCH(B15,CADASTRO!$B$2:$B$600,0),MATCH($R$2,CADASTRO!$A$2:$Q$2,0)),0)</f>
        <v>0</v>
      </c>
      <c r="S15" s="16" t="str">
        <f t="shared" si="11"/>
        <v/>
      </c>
      <c r="T15" s="15">
        <f>IFERROR(INDEX(CADASTRO!$A$2:$Q$600,MATCH(B15,CADASTRO!$B$2:$B$600,0),MATCH($T$2,CADASTRO!$A$2:$Q$2,0)),0)</f>
        <v>0</v>
      </c>
      <c r="U15" s="16" t="str">
        <f t="shared" si="12"/>
        <v/>
      </c>
      <c r="V15" s="15">
        <f>IFERROR(INDEX(CADASTRO!$A$2:$Q$600,MATCH(B15,CADASTRO!$B$2:$B$600,0),MATCH($V$2,CADASTRO!$A$2:$Q$2,0)),0)</f>
        <v>0</v>
      </c>
      <c r="W15" s="16" t="str">
        <f t="shared" si="13"/>
        <v/>
      </c>
      <c r="X15" s="15">
        <f>IFERROR(INDEX(CADASTRO!$A$2:$Q$600,MATCH(B15,CADASTRO!$B$2:$B$600,0),MATCH($X$2,CADASTRO!$A$2:$Q$2,0)),0)</f>
        <v>0</v>
      </c>
      <c r="Y15" s="16" t="str">
        <f t="shared" si="14"/>
        <v/>
      </c>
      <c r="AO15" s="12" t="s">
        <v>41</v>
      </c>
      <c r="AP15" s="12" t="e">
        <f t="shared" si="2"/>
        <v>#VALUE!</v>
      </c>
      <c r="AQ15" s="12">
        <f t="shared" si="3"/>
        <v>6</v>
      </c>
      <c r="AS15" s="12" t="s">
        <v>41</v>
      </c>
    </row>
    <row r="16" spans="1:53" x14ac:dyDescent="0.25">
      <c r="A16" s="7">
        <f>CADASTRO!A16</f>
        <v>0</v>
      </c>
      <c r="B16" s="7">
        <f>CADASTRO!B16</f>
        <v>0</v>
      </c>
      <c r="C16" s="15">
        <f>IFERROR(INDEX(CADASTRO!$A$2:$Q$600,MATCH(B16,CADASTRO!$B$2:$B$600,0),MATCH($C$2,CADASTRO!$A$2:$Q$2,0)),0)</f>
        <v>0</v>
      </c>
      <c r="D16" s="15">
        <f>IFERROR(INDEX(CADASTRO!$A$2:$Q$600,MATCH(B16,CADASTRO!$B$2:$B$600,0),MATCH($D$2,CADASTRO!$A$2:$Q$2,0)),0)</f>
        <v>0</v>
      </c>
      <c r="E16" s="16" t="str">
        <f t="shared" si="4"/>
        <v/>
      </c>
      <c r="F16" s="15">
        <f>IFERROR(INDEX(CADASTRO!$A$2:$Q$600,MATCH(B16,CADASTRO!$B$2:$B$600,0),MATCH($F$2,CADASTRO!$A$2:$Q$2,0)),0)</f>
        <v>0</v>
      </c>
      <c r="G16" s="16" t="str">
        <f t="shared" si="5"/>
        <v/>
      </c>
      <c r="H16" s="15">
        <f>IFERROR(INDEX(CADASTRO!$A$2:$Q$600,MATCH(B16,CADASTRO!$B$2:$B$600,0),MATCH($H$2,CADASTRO!$A$2:$Q$2,0)),0)</f>
        <v>0</v>
      </c>
      <c r="I16" s="16" t="str">
        <f t="shared" si="6"/>
        <v/>
      </c>
      <c r="J16" s="15">
        <f>IFERROR(INDEX(CADASTRO!$A$2:$Q$600,MATCH(B16,CADASTRO!$B$2:$B$600,0),MATCH($J$2,CADASTRO!$A$2:$Q$2,0)),0)</f>
        <v>0</v>
      </c>
      <c r="K16" s="16" t="str">
        <f t="shared" si="7"/>
        <v/>
      </c>
      <c r="L16" s="15">
        <f>IFERROR(INDEX(CADASTRO!$A$2:$Q$600,MATCH(B16,CADASTRO!$B$2:$B$600,0),MATCH($L$2,CADASTRO!$A$2:$Q$2,0)),0)</f>
        <v>0</v>
      </c>
      <c r="M16" s="16" t="str">
        <f t="shared" si="8"/>
        <v/>
      </c>
      <c r="N16" s="15">
        <f>IFERROR(INDEX(CADASTRO!$A$2:$Q$600,MATCH(B16,CADASTRO!$B$2:$B$600,0),MATCH($N$2,CADASTRO!$A$2:$Q$2,0)),0)</f>
        <v>0</v>
      </c>
      <c r="O16" s="16" t="str">
        <f t="shared" si="9"/>
        <v/>
      </c>
      <c r="P16" s="15">
        <f>IFERROR(INDEX(CADASTRO!$A$2:$Q$600,MATCH(B16,CADASTRO!$B$2:$B$600,0),MATCH($P$2,CADASTRO!$A$2:$Q$2,0)),0)</f>
        <v>0</v>
      </c>
      <c r="Q16" s="16" t="str">
        <f t="shared" si="10"/>
        <v/>
      </c>
      <c r="R16" s="15">
        <f>IFERROR(INDEX(CADASTRO!$A$2:$Q$600,MATCH(B16,CADASTRO!$B$2:$B$600,0),MATCH($R$2,CADASTRO!$A$2:$Q$2,0)),0)</f>
        <v>0</v>
      </c>
      <c r="S16" s="16" t="str">
        <f t="shared" si="11"/>
        <v/>
      </c>
      <c r="T16" s="15">
        <f>IFERROR(INDEX(CADASTRO!$A$2:$Q$600,MATCH(B16,CADASTRO!$B$2:$B$600,0),MATCH($T$2,CADASTRO!$A$2:$Q$2,0)),0)</f>
        <v>0</v>
      </c>
      <c r="U16" s="16" t="str">
        <f t="shared" si="12"/>
        <v/>
      </c>
      <c r="V16" s="15">
        <f>IFERROR(INDEX(CADASTRO!$A$2:$Q$600,MATCH(B16,CADASTRO!$B$2:$B$600,0),MATCH($V$2,CADASTRO!$A$2:$Q$2,0)),0)</f>
        <v>0</v>
      </c>
      <c r="W16" s="16" t="str">
        <f t="shared" si="13"/>
        <v/>
      </c>
      <c r="X16" s="15">
        <f>IFERROR(INDEX(CADASTRO!$A$2:$Q$600,MATCH(B16,CADASTRO!$B$2:$B$600,0),MATCH($X$2,CADASTRO!$A$2:$Q$2,0)),0)</f>
        <v>0</v>
      </c>
      <c r="Y16" s="16" t="str">
        <f t="shared" si="14"/>
        <v/>
      </c>
      <c r="AO16" s="12" t="s">
        <v>42</v>
      </c>
      <c r="AQ16" s="12">
        <f t="shared" si="3"/>
        <v>4</v>
      </c>
      <c r="AS16" s="12" t="s">
        <v>42</v>
      </c>
    </row>
    <row r="17" spans="1:45" ht="15.75" customHeight="1" x14ac:dyDescent="0.25">
      <c r="A17" s="7">
        <f>CADASTRO!A17</f>
        <v>0</v>
      </c>
      <c r="B17" s="7">
        <f>CADASTRO!B17</f>
        <v>0</v>
      </c>
      <c r="C17" s="15">
        <f>IFERROR(INDEX(CADASTRO!$A$2:$Q$600,MATCH(B17,CADASTRO!$B$2:$B$600,0),MATCH($C$2,CADASTRO!$A$2:$Q$2,0)),0)</f>
        <v>0</v>
      </c>
      <c r="D17" s="15">
        <f>IFERROR(INDEX(CADASTRO!$A$2:$Q$600,MATCH(B17,CADASTRO!$B$2:$B$600,0),MATCH($D$2,CADASTRO!$A$2:$Q$2,0)),0)</f>
        <v>0</v>
      </c>
      <c r="E17" s="16" t="str">
        <f t="shared" si="4"/>
        <v/>
      </c>
      <c r="F17" s="15">
        <f>IFERROR(INDEX(CADASTRO!$A$2:$Q$600,MATCH(B17,CADASTRO!$B$2:$B$600,0),MATCH($F$2,CADASTRO!$A$2:$Q$2,0)),0)</f>
        <v>0</v>
      </c>
      <c r="G17" s="16" t="str">
        <f t="shared" si="5"/>
        <v/>
      </c>
      <c r="H17" s="15">
        <f>IFERROR(INDEX(CADASTRO!$A$2:$Q$600,MATCH(B17,CADASTRO!$B$2:$B$600,0),MATCH($H$2,CADASTRO!$A$2:$Q$2,0)),0)</f>
        <v>0</v>
      </c>
      <c r="I17" s="16" t="str">
        <f t="shared" si="6"/>
        <v/>
      </c>
      <c r="J17" s="15">
        <f>IFERROR(INDEX(CADASTRO!$A$2:$Q$600,MATCH(B17,CADASTRO!$B$2:$B$600,0),MATCH($J$2,CADASTRO!$A$2:$Q$2,0)),0)</f>
        <v>0</v>
      </c>
      <c r="K17" s="16" t="str">
        <f t="shared" si="7"/>
        <v/>
      </c>
      <c r="L17" s="15">
        <f>IFERROR(INDEX(CADASTRO!$A$2:$Q$600,MATCH(B17,CADASTRO!$B$2:$B$600,0),MATCH($L$2,CADASTRO!$A$2:$Q$2,0)),0)</f>
        <v>0</v>
      </c>
      <c r="M17" s="16" t="str">
        <f t="shared" si="8"/>
        <v/>
      </c>
      <c r="N17" s="15">
        <f>IFERROR(INDEX(CADASTRO!$A$2:$Q$600,MATCH(B17,CADASTRO!$B$2:$B$600,0),MATCH($N$2,CADASTRO!$A$2:$Q$2,0)),0)</f>
        <v>0</v>
      </c>
      <c r="O17" s="16" t="str">
        <f t="shared" si="9"/>
        <v/>
      </c>
      <c r="P17" s="15">
        <f>IFERROR(INDEX(CADASTRO!$A$2:$Q$600,MATCH(B17,CADASTRO!$B$2:$B$600,0),MATCH($P$2,CADASTRO!$A$2:$Q$2,0)),0)</f>
        <v>0</v>
      </c>
      <c r="Q17" s="16" t="str">
        <f t="shared" si="10"/>
        <v/>
      </c>
      <c r="R17" s="15">
        <f>IFERROR(INDEX(CADASTRO!$A$2:$Q$600,MATCH(B17,CADASTRO!$B$2:$B$600,0),MATCH($R$2,CADASTRO!$A$2:$Q$2,0)),0)</f>
        <v>0</v>
      </c>
      <c r="S17" s="16" t="str">
        <f t="shared" si="11"/>
        <v/>
      </c>
      <c r="T17" s="15">
        <f>IFERROR(INDEX(CADASTRO!$A$2:$Q$600,MATCH(B17,CADASTRO!$B$2:$B$600,0),MATCH($T$2,CADASTRO!$A$2:$Q$2,0)),0)</f>
        <v>0</v>
      </c>
      <c r="U17" s="16" t="str">
        <f t="shared" si="12"/>
        <v/>
      </c>
      <c r="V17" s="15">
        <f>IFERROR(INDEX(CADASTRO!$A$2:$Q$600,MATCH(B17,CADASTRO!$B$2:$B$600,0),MATCH($V$2,CADASTRO!$A$2:$Q$2,0)),0)</f>
        <v>0</v>
      </c>
      <c r="W17" s="16" t="str">
        <f t="shared" si="13"/>
        <v/>
      </c>
      <c r="X17" s="15">
        <f>IFERROR(INDEX(CADASTRO!$A$2:$Q$600,MATCH(B17,CADASTRO!$B$2:$B$600,0),MATCH($X$2,CADASTRO!$A$2:$Q$2,0)),0)</f>
        <v>0</v>
      </c>
      <c r="Y17" s="16" t="str">
        <f t="shared" si="14"/>
        <v/>
      </c>
      <c r="AO17" s="12" t="s">
        <v>43</v>
      </c>
      <c r="AP17" s="12" t="e">
        <f t="shared" ref="AP17:AP33" si="15">SEARCH("-",AS17)</f>
        <v>#VALUE!</v>
      </c>
      <c r="AQ17" s="12">
        <f t="shared" si="3"/>
        <v>12</v>
      </c>
      <c r="AS17" s="12" t="s">
        <v>44</v>
      </c>
    </row>
    <row r="18" spans="1:45" ht="15.75" customHeight="1" x14ac:dyDescent="0.25">
      <c r="A18" s="7">
        <f>CADASTRO!A18</f>
        <v>0</v>
      </c>
      <c r="B18" s="7">
        <f>CADASTRO!B18</f>
        <v>0</v>
      </c>
      <c r="C18" s="15">
        <f>IFERROR(INDEX(CADASTRO!$A$2:$Q$600,MATCH(B18,CADASTRO!$B$2:$B$600,0),MATCH($C$2,CADASTRO!$A$2:$Q$2,0)),0)</f>
        <v>0</v>
      </c>
      <c r="D18" s="15">
        <f>IFERROR(INDEX(CADASTRO!$A$2:$Q$600,MATCH(B18,CADASTRO!$B$2:$B$600,0),MATCH($D$2,CADASTRO!$A$2:$Q$2,0)),0)</f>
        <v>0</v>
      </c>
      <c r="E18" s="16" t="str">
        <f t="shared" si="4"/>
        <v/>
      </c>
      <c r="F18" s="15">
        <f>IFERROR(INDEX(CADASTRO!$A$2:$Q$600,MATCH(B18,CADASTRO!$B$2:$B$600,0),MATCH($F$2,CADASTRO!$A$2:$Q$2,0)),0)</f>
        <v>0</v>
      </c>
      <c r="G18" s="16" t="str">
        <f t="shared" si="5"/>
        <v/>
      </c>
      <c r="H18" s="15">
        <f>IFERROR(INDEX(CADASTRO!$A$2:$Q$600,MATCH(B18,CADASTRO!$B$2:$B$600,0),MATCH($H$2,CADASTRO!$A$2:$Q$2,0)),0)</f>
        <v>0</v>
      </c>
      <c r="I18" s="16" t="str">
        <f t="shared" si="6"/>
        <v/>
      </c>
      <c r="J18" s="15">
        <f>IFERROR(INDEX(CADASTRO!$A$2:$Q$600,MATCH(B18,CADASTRO!$B$2:$B$600,0),MATCH($J$2,CADASTRO!$A$2:$Q$2,0)),0)</f>
        <v>0</v>
      </c>
      <c r="K18" s="16" t="str">
        <f t="shared" si="7"/>
        <v/>
      </c>
      <c r="L18" s="15">
        <f>IFERROR(INDEX(CADASTRO!$A$2:$Q$600,MATCH(B18,CADASTRO!$B$2:$B$600,0),MATCH($L$2,CADASTRO!$A$2:$Q$2,0)),0)</f>
        <v>0</v>
      </c>
      <c r="M18" s="16" t="str">
        <f t="shared" si="8"/>
        <v/>
      </c>
      <c r="N18" s="15">
        <f>IFERROR(INDEX(CADASTRO!$A$2:$Q$600,MATCH(B18,CADASTRO!$B$2:$B$600,0),MATCH($N$2,CADASTRO!$A$2:$Q$2,0)),0)</f>
        <v>0</v>
      </c>
      <c r="O18" s="16" t="str">
        <f t="shared" si="9"/>
        <v/>
      </c>
      <c r="P18" s="15">
        <f>IFERROR(INDEX(CADASTRO!$A$2:$Q$600,MATCH(B18,CADASTRO!$B$2:$B$600,0),MATCH($P$2,CADASTRO!$A$2:$Q$2,0)),0)</f>
        <v>0</v>
      </c>
      <c r="Q18" s="16" t="str">
        <f t="shared" si="10"/>
        <v/>
      </c>
      <c r="R18" s="15">
        <f>IFERROR(INDEX(CADASTRO!$A$2:$Q$600,MATCH(B18,CADASTRO!$B$2:$B$600,0),MATCH($R$2,CADASTRO!$A$2:$Q$2,0)),0)</f>
        <v>0</v>
      </c>
      <c r="S18" s="16" t="str">
        <f t="shared" si="11"/>
        <v/>
      </c>
      <c r="T18" s="15">
        <f>IFERROR(INDEX(CADASTRO!$A$2:$Q$600,MATCH(B18,CADASTRO!$B$2:$B$600,0),MATCH($T$2,CADASTRO!$A$2:$Q$2,0)),0)</f>
        <v>0</v>
      </c>
      <c r="U18" s="16" t="str">
        <f t="shared" si="12"/>
        <v/>
      </c>
      <c r="V18" s="15">
        <f>IFERROR(INDEX(CADASTRO!$A$2:$Q$600,MATCH(B18,CADASTRO!$B$2:$B$600,0),MATCH($V$2,CADASTRO!$A$2:$Q$2,0)),0)</f>
        <v>0</v>
      </c>
      <c r="W18" s="16" t="str">
        <f t="shared" si="13"/>
        <v/>
      </c>
      <c r="X18" s="15">
        <f>IFERROR(INDEX(CADASTRO!$A$2:$Q$600,MATCH(B18,CADASTRO!$B$2:$B$600,0),MATCH($X$2,CADASTRO!$A$2:$Q$2,0)),0)</f>
        <v>0</v>
      </c>
      <c r="Y18" s="16" t="str">
        <f t="shared" si="14"/>
        <v/>
      </c>
      <c r="AO18" s="12" t="s">
        <v>45</v>
      </c>
      <c r="AP18" s="12" t="e">
        <f t="shared" si="15"/>
        <v>#VALUE!</v>
      </c>
      <c r="AQ18" s="12">
        <f t="shared" si="3"/>
        <v>12</v>
      </c>
      <c r="AS18" s="12" t="s">
        <v>46</v>
      </c>
    </row>
    <row r="19" spans="1:45" ht="15.75" customHeight="1" x14ac:dyDescent="0.25">
      <c r="A19" s="7">
        <f>CADASTRO!A19</f>
        <v>0</v>
      </c>
      <c r="B19" s="7">
        <f>CADASTRO!B19</f>
        <v>0</v>
      </c>
      <c r="C19" s="15">
        <f>IFERROR(INDEX(CADASTRO!$A$2:$Q$600,MATCH(B19,CADASTRO!$B$2:$B$600,0),MATCH($C$2,CADASTRO!$A$2:$Q$2,0)),0)</f>
        <v>0</v>
      </c>
      <c r="D19" s="15">
        <f>IFERROR(INDEX(CADASTRO!$A$2:$Q$600,MATCH(B19,CADASTRO!$B$2:$B$600,0),MATCH($D$2,CADASTRO!$A$2:$Q$2,0)),0)</f>
        <v>0</v>
      </c>
      <c r="E19" s="16" t="str">
        <f t="shared" si="4"/>
        <v/>
      </c>
      <c r="F19" s="15">
        <f>IFERROR(INDEX(CADASTRO!$A$2:$Q$600,MATCH(B19,CADASTRO!$B$2:$B$600,0),MATCH($F$2,CADASTRO!$A$2:$Q$2,0)),0)</f>
        <v>0</v>
      </c>
      <c r="G19" s="16" t="str">
        <f t="shared" si="5"/>
        <v/>
      </c>
      <c r="H19" s="15">
        <f>IFERROR(INDEX(CADASTRO!$A$2:$Q$600,MATCH(B19,CADASTRO!$B$2:$B$600,0),MATCH($H$2,CADASTRO!$A$2:$Q$2,0)),0)</f>
        <v>0</v>
      </c>
      <c r="I19" s="16" t="str">
        <f t="shared" si="6"/>
        <v/>
      </c>
      <c r="J19" s="15">
        <f>IFERROR(INDEX(CADASTRO!$A$2:$Q$600,MATCH(B19,CADASTRO!$B$2:$B$600,0),MATCH($J$2,CADASTRO!$A$2:$Q$2,0)),0)</f>
        <v>0</v>
      </c>
      <c r="K19" s="16" t="str">
        <f t="shared" si="7"/>
        <v/>
      </c>
      <c r="L19" s="15">
        <f>IFERROR(INDEX(CADASTRO!$A$2:$Q$600,MATCH(B19,CADASTRO!$B$2:$B$600,0),MATCH($L$2,CADASTRO!$A$2:$Q$2,0)),0)</f>
        <v>0</v>
      </c>
      <c r="M19" s="16" t="str">
        <f t="shared" si="8"/>
        <v/>
      </c>
      <c r="N19" s="15">
        <f>IFERROR(INDEX(CADASTRO!$A$2:$Q$600,MATCH(B19,CADASTRO!$B$2:$B$600,0),MATCH($N$2,CADASTRO!$A$2:$Q$2,0)),0)</f>
        <v>0</v>
      </c>
      <c r="O19" s="16" t="str">
        <f t="shared" si="9"/>
        <v/>
      </c>
      <c r="P19" s="15">
        <f>IFERROR(INDEX(CADASTRO!$A$2:$Q$600,MATCH(B19,CADASTRO!$B$2:$B$600,0),MATCH($P$2,CADASTRO!$A$2:$Q$2,0)),0)</f>
        <v>0</v>
      </c>
      <c r="Q19" s="16" t="str">
        <f t="shared" si="10"/>
        <v/>
      </c>
      <c r="R19" s="15">
        <f>IFERROR(INDEX(CADASTRO!$A$2:$Q$600,MATCH(B19,CADASTRO!$B$2:$B$600,0),MATCH($R$2,CADASTRO!$A$2:$Q$2,0)),0)</f>
        <v>0</v>
      </c>
      <c r="S19" s="16" t="str">
        <f t="shared" si="11"/>
        <v/>
      </c>
      <c r="T19" s="15">
        <f>IFERROR(INDEX(CADASTRO!$A$2:$Q$600,MATCH(B19,CADASTRO!$B$2:$B$600,0),MATCH($T$2,CADASTRO!$A$2:$Q$2,0)),0)</f>
        <v>0</v>
      </c>
      <c r="U19" s="16" t="str">
        <f t="shared" si="12"/>
        <v/>
      </c>
      <c r="V19" s="15">
        <f>IFERROR(INDEX(CADASTRO!$A$2:$Q$600,MATCH(B19,CADASTRO!$B$2:$B$600,0),MATCH($V$2,CADASTRO!$A$2:$Q$2,0)),0)</f>
        <v>0</v>
      </c>
      <c r="W19" s="16" t="str">
        <f t="shared" si="13"/>
        <v/>
      </c>
      <c r="X19" s="15">
        <f>IFERROR(INDEX(CADASTRO!$A$2:$Q$600,MATCH(B19,CADASTRO!$B$2:$B$600,0),MATCH($X$2,CADASTRO!$A$2:$Q$2,0)),0)</f>
        <v>0</v>
      </c>
      <c r="Y19" s="16" t="str">
        <f t="shared" si="14"/>
        <v/>
      </c>
      <c r="AO19" s="12" t="s">
        <v>47</v>
      </c>
      <c r="AP19" s="12" t="e">
        <f t="shared" si="15"/>
        <v>#VALUE!</v>
      </c>
      <c r="AQ19" s="12">
        <f t="shared" si="3"/>
        <v>9</v>
      </c>
      <c r="AS19" s="12" t="s">
        <v>48</v>
      </c>
    </row>
    <row r="20" spans="1:45" ht="15.75" customHeight="1" x14ac:dyDescent="0.25">
      <c r="A20" s="7">
        <f>CADASTRO!A20</f>
        <v>0</v>
      </c>
      <c r="B20" s="7">
        <f>CADASTRO!B20</f>
        <v>0</v>
      </c>
      <c r="C20" s="15">
        <f>IFERROR(INDEX(CADASTRO!$A$2:$Q$600,MATCH(B20,CADASTRO!$B$2:$B$600,0),MATCH($C$2,CADASTRO!$A$2:$Q$2,0)),0)</f>
        <v>0</v>
      </c>
      <c r="D20" s="15">
        <f>IFERROR(INDEX(CADASTRO!$A$2:$Q$600,MATCH(B20,CADASTRO!$B$2:$B$600,0),MATCH($D$2,CADASTRO!$A$2:$Q$2,0)),0)</f>
        <v>0</v>
      </c>
      <c r="E20" s="16" t="str">
        <f t="shared" si="4"/>
        <v/>
      </c>
      <c r="F20" s="15">
        <f>IFERROR(INDEX(CADASTRO!$A$2:$Q$600,MATCH(B20,CADASTRO!$B$2:$B$600,0),MATCH($F$2,CADASTRO!$A$2:$Q$2,0)),0)</f>
        <v>0</v>
      </c>
      <c r="G20" s="16" t="str">
        <f t="shared" si="5"/>
        <v/>
      </c>
      <c r="H20" s="15">
        <f>IFERROR(INDEX(CADASTRO!$A$2:$Q$600,MATCH(B20,CADASTRO!$B$2:$B$600,0),MATCH($H$2,CADASTRO!$A$2:$Q$2,0)),0)</f>
        <v>0</v>
      </c>
      <c r="I20" s="16" t="str">
        <f t="shared" si="6"/>
        <v/>
      </c>
      <c r="J20" s="15">
        <f>IFERROR(INDEX(CADASTRO!$A$2:$Q$600,MATCH(B20,CADASTRO!$B$2:$B$600,0),MATCH($J$2,CADASTRO!$A$2:$Q$2,0)),0)</f>
        <v>0</v>
      </c>
      <c r="K20" s="16" t="str">
        <f t="shared" si="7"/>
        <v/>
      </c>
      <c r="L20" s="15">
        <f>IFERROR(INDEX(CADASTRO!$A$2:$Q$600,MATCH(B20,CADASTRO!$B$2:$B$600,0),MATCH($L$2,CADASTRO!$A$2:$Q$2,0)),0)</f>
        <v>0</v>
      </c>
      <c r="M20" s="16" t="str">
        <f t="shared" si="8"/>
        <v/>
      </c>
      <c r="N20" s="15">
        <f>IFERROR(INDEX(CADASTRO!$A$2:$Q$600,MATCH(B20,CADASTRO!$B$2:$B$600,0),MATCH($N$2,CADASTRO!$A$2:$Q$2,0)),0)</f>
        <v>0</v>
      </c>
      <c r="O20" s="16" t="str">
        <f t="shared" si="9"/>
        <v/>
      </c>
      <c r="P20" s="15">
        <f>IFERROR(INDEX(CADASTRO!$A$2:$Q$600,MATCH(B20,CADASTRO!$B$2:$B$600,0),MATCH($P$2,CADASTRO!$A$2:$Q$2,0)),0)</f>
        <v>0</v>
      </c>
      <c r="Q20" s="16" t="str">
        <f t="shared" si="10"/>
        <v/>
      </c>
      <c r="R20" s="15">
        <f>IFERROR(INDEX(CADASTRO!$A$2:$Q$600,MATCH(B20,CADASTRO!$B$2:$B$600,0),MATCH($R$2,CADASTRO!$A$2:$Q$2,0)),0)</f>
        <v>0</v>
      </c>
      <c r="S20" s="16" t="str">
        <f t="shared" si="11"/>
        <v/>
      </c>
      <c r="T20" s="15">
        <f>IFERROR(INDEX(CADASTRO!$A$2:$Q$600,MATCH(B20,CADASTRO!$B$2:$B$600,0),MATCH($T$2,CADASTRO!$A$2:$Q$2,0)),0)</f>
        <v>0</v>
      </c>
      <c r="U20" s="16" t="str">
        <f t="shared" si="12"/>
        <v/>
      </c>
      <c r="V20" s="15">
        <f>IFERROR(INDEX(CADASTRO!$A$2:$Q$600,MATCH(B20,CADASTRO!$B$2:$B$600,0),MATCH($V$2,CADASTRO!$A$2:$Q$2,0)),0)</f>
        <v>0</v>
      </c>
      <c r="W20" s="16" t="str">
        <f t="shared" si="13"/>
        <v/>
      </c>
      <c r="X20" s="15">
        <f>IFERROR(INDEX(CADASTRO!$A$2:$Q$600,MATCH(B20,CADASTRO!$B$2:$B$600,0),MATCH($X$2,CADASTRO!$A$2:$Q$2,0)),0)</f>
        <v>0</v>
      </c>
      <c r="Y20" s="16" t="str">
        <f t="shared" si="14"/>
        <v/>
      </c>
      <c r="AO20" s="12" t="s">
        <v>49</v>
      </c>
      <c r="AP20" s="12" t="e">
        <f t="shared" si="15"/>
        <v>#VALUE!</v>
      </c>
      <c r="AQ20" s="12">
        <f t="shared" si="3"/>
        <v>9</v>
      </c>
      <c r="AS20" s="12" t="s">
        <v>49</v>
      </c>
    </row>
    <row r="21" spans="1:45" ht="15.75" customHeight="1" x14ac:dyDescent="0.25">
      <c r="A21" s="7">
        <f>CADASTRO!A21</f>
        <v>0</v>
      </c>
      <c r="B21" s="7">
        <f>CADASTRO!B21</f>
        <v>0</v>
      </c>
      <c r="C21" s="15">
        <f>IFERROR(INDEX(CADASTRO!$A$2:$Q$600,MATCH(B21,CADASTRO!$B$2:$B$600,0),MATCH($C$2,CADASTRO!$A$2:$Q$2,0)),0)</f>
        <v>0</v>
      </c>
      <c r="D21" s="15">
        <f>IFERROR(INDEX(CADASTRO!$A$2:$Q$600,MATCH(B21,CADASTRO!$B$2:$B$600,0),MATCH($D$2,CADASTRO!$A$2:$Q$2,0)),0)</f>
        <v>0</v>
      </c>
      <c r="E21" s="16" t="str">
        <f t="shared" si="4"/>
        <v/>
      </c>
      <c r="F21" s="15">
        <f>IFERROR(INDEX(CADASTRO!$A$2:$Q$600,MATCH(B21,CADASTRO!$B$2:$B$600,0),MATCH($F$2,CADASTRO!$A$2:$Q$2,0)),0)</f>
        <v>0</v>
      </c>
      <c r="G21" s="16" t="str">
        <f t="shared" si="5"/>
        <v/>
      </c>
      <c r="H21" s="15">
        <f>IFERROR(INDEX(CADASTRO!$A$2:$Q$600,MATCH(B21,CADASTRO!$B$2:$B$600,0),MATCH($H$2,CADASTRO!$A$2:$Q$2,0)),0)</f>
        <v>0</v>
      </c>
      <c r="I21" s="16" t="str">
        <f t="shared" si="6"/>
        <v/>
      </c>
      <c r="J21" s="15">
        <f>IFERROR(INDEX(CADASTRO!$A$2:$Q$600,MATCH(B21,CADASTRO!$B$2:$B$600,0),MATCH($J$2,CADASTRO!$A$2:$Q$2,0)),0)</f>
        <v>0</v>
      </c>
      <c r="K21" s="16" t="str">
        <f t="shared" si="7"/>
        <v/>
      </c>
      <c r="L21" s="15">
        <f>IFERROR(INDEX(CADASTRO!$A$2:$Q$600,MATCH(B21,CADASTRO!$B$2:$B$600,0),MATCH($L$2,CADASTRO!$A$2:$Q$2,0)),0)</f>
        <v>0</v>
      </c>
      <c r="M21" s="16" t="str">
        <f t="shared" si="8"/>
        <v/>
      </c>
      <c r="N21" s="15">
        <f>IFERROR(INDEX(CADASTRO!$A$2:$Q$600,MATCH(B21,CADASTRO!$B$2:$B$600,0),MATCH($N$2,CADASTRO!$A$2:$Q$2,0)),0)</f>
        <v>0</v>
      </c>
      <c r="O21" s="16" t="str">
        <f t="shared" si="9"/>
        <v/>
      </c>
      <c r="P21" s="15">
        <f>IFERROR(INDEX(CADASTRO!$A$2:$Q$600,MATCH(B21,CADASTRO!$B$2:$B$600,0),MATCH($P$2,CADASTRO!$A$2:$Q$2,0)),0)</f>
        <v>0</v>
      </c>
      <c r="Q21" s="16" t="str">
        <f t="shared" si="10"/>
        <v/>
      </c>
      <c r="R21" s="15">
        <f>IFERROR(INDEX(CADASTRO!$A$2:$Q$600,MATCH(B21,CADASTRO!$B$2:$B$600,0),MATCH($R$2,CADASTRO!$A$2:$Q$2,0)),0)</f>
        <v>0</v>
      </c>
      <c r="S21" s="16" t="str">
        <f t="shared" si="11"/>
        <v/>
      </c>
      <c r="T21" s="15">
        <f>IFERROR(INDEX(CADASTRO!$A$2:$Q$600,MATCH(B21,CADASTRO!$B$2:$B$600,0),MATCH($T$2,CADASTRO!$A$2:$Q$2,0)),0)</f>
        <v>0</v>
      </c>
      <c r="U21" s="16" t="str">
        <f t="shared" si="12"/>
        <v/>
      </c>
      <c r="V21" s="15">
        <f>IFERROR(INDEX(CADASTRO!$A$2:$Q$600,MATCH(B21,CADASTRO!$B$2:$B$600,0),MATCH($V$2,CADASTRO!$A$2:$Q$2,0)),0)</f>
        <v>0</v>
      </c>
      <c r="W21" s="16" t="str">
        <f t="shared" si="13"/>
        <v/>
      </c>
      <c r="X21" s="15">
        <f>IFERROR(INDEX(CADASTRO!$A$2:$Q$600,MATCH(B21,CADASTRO!$B$2:$B$600,0),MATCH($X$2,CADASTRO!$A$2:$Q$2,0)),0)</f>
        <v>0</v>
      </c>
      <c r="Y21" s="16" t="str">
        <f t="shared" si="14"/>
        <v/>
      </c>
      <c r="AO21" s="12" t="s">
        <v>50</v>
      </c>
      <c r="AP21" s="12" t="e">
        <f t="shared" si="15"/>
        <v>#VALUE!</v>
      </c>
      <c r="AQ21" s="12">
        <f t="shared" si="3"/>
        <v>5</v>
      </c>
      <c r="AS21" s="12" t="s">
        <v>50</v>
      </c>
    </row>
    <row r="22" spans="1:45" ht="15.75" customHeight="1" x14ac:dyDescent="0.25">
      <c r="A22" s="7">
        <f>CADASTRO!A22</f>
        <v>0</v>
      </c>
      <c r="B22" s="7">
        <f>CADASTRO!B22</f>
        <v>0</v>
      </c>
      <c r="C22" s="15">
        <f>IFERROR(INDEX(CADASTRO!$A$2:$Q$600,MATCH(B22,CADASTRO!$B$2:$B$600,0),MATCH($C$2,CADASTRO!$A$2:$Q$2,0)),0)</f>
        <v>0</v>
      </c>
      <c r="D22" s="15">
        <f>IFERROR(INDEX(CADASTRO!$A$2:$Q$600,MATCH(B22,CADASTRO!$B$2:$B$600,0),MATCH($D$2,CADASTRO!$A$2:$Q$2,0)),0)</f>
        <v>0</v>
      </c>
      <c r="E22" s="16" t="str">
        <f t="shared" si="4"/>
        <v/>
      </c>
      <c r="F22" s="15">
        <f>IFERROR(INDEX(CADASTRO!$A$2:$Q$600,MATCH(B22,CADASTRO!$B$2:$B$600,0),MATCH($F$2,CADASTRO!$A$2:$Q$2,0)),0)</f>
        <v>0</v>
      </c>
      <c r="G22" s="16" t="str">
        <f t="shared" si="5"/>
        <v/>
      </c>
      <c r="H22" s="15">
        <f>IFERROR(INDEX(CADASTRO!$A$2:$Q$600,MATCH(B22,CADASTRO!$B$2:$B$600,0),MATCH($H$2,CADASTRO!$A$2:$Q$2,0)),0)</f>
        <v>0</v>
      </c>
      <c r="I22" s="16" t="str">
        <f t="shared" si="6"/>
        <v/>
      </c>
      <c r="J22" s="15">
        <f>IFERROR(INDEX(CADASTRO!$A$2:$Q$600,MATCH(B22,CADASTRO!$B$2:$B$600,0),MATCH($J$2,CADASTRO!$A$2:$Q$2,0)),0)</f>
        <v>0</v>
      </c>
      <c r="K22" s="16" t="str">
        <f t="shared" si="7"/>
        <v/>
      </c>
      <c r="L22" s="15">
        <f>IFERROR(INDEX(CADASTRO!$A$2:$Q$600,MATCH(B22,CADASTRO!$B$2:$B$600,0),MATCH($L$2,CADASTRO!$A$2:$Q$2,0)),0)</f>
        <v>0</v>
      </c>
      <c r="M22" s="16" t="str">
        <f t="shared" si="8"/>
        <v/>
      </c>
      <c r="N22" s="15">
        <f>IFERROR(INDEX(CADASTRO!$A$2:$Q$600,MATCH(B22,CADASTRO!$B$2:$B$600,0),MATCH($N$2,CADASTRO!$A$2:$Q$2,0)),0)</f>
        <v>0</v>
      </c>
      <c r="O22" s="16" t="str">
        <f t="shared" si="9"/>
        <v/>
      </c>
      <c r="P22" s="15">
        <f>IFERROR(INDEX(CADASTRO!$A$2:$Q$600,MATCH(B22,CADASTRO!$B$2:$B$600,0),MATCH($P$2,CADASTRO!$A$2:$Q$2,0)),0)</f>
        <v>0</v>
      </c>
      <c r="Q22" s="16" t="str">
        <f t="shared" si="10"/>
        <v/>
      </c>
      <c r="R22" s="15">
        <f>IFERROR(INDEX(CADASTRO!$A$2:$Q$600,MATCH(B22,CADASTRO!$B$2:$B$600,0),MATCH($R$2,CADASTRO!$A$2:$Q$2,0)),0)</f>
        <v>0</v>
      </c>
      <c r="S22" s="16" t="str">
        <f t="shared" si="11"/>
        <v/>
      </c>
      <c r="T22" s="15">
        <f>IFERROR(INDEX(CADASTRO!$A$2:$Q$600,MATCH(B22,CADASTRO!$B$2:$B$600,0),MATCH($T$2,CADASTRO!$A$2:$Q$2,0)),0)</f>
        <v>0</v>
      </c>
      <c r="U22" s="16" t="str">
        <f t="shared" si="12"/>
        <v/>
      </c>
      <c r="V22" s="15">
        <f>IFERROR(INDEX(CADASTRO!$A$2:$Q$600,MATCH(B22,CADASTRO!$B$2:$B$600,0),MATCH($V$2,CADASTRO!$A$2:$Q$2,0)),0)</f>
        <v>0</v>
      </c>
      <c r="W22" s="16" t="str">
        <f t="shared" si="13"/>
        <v/>
      </c>
      <c r="X22" s="15">
        <f>IFERROR(INDEX(CADASTRO!$A$2:$Q$600,MATCH(B22,CADASTRO!$B$2:$B$600,0),MATCH($X$2,CADASTRO!$A$2:$Q$2,0)),0)</f>
        <v>0</v>
      </c>
      <c r="Y22" s="16" t="str">
        <f t="shared" si="14"/>
        <v/>
      </c>
      <c r="AO22" s="12" t="s">
        <v>51</v>
      </c>
      <c r="AP22" s="12" t="e">
        <f t="shared" si="15"/>
        <v>#VALUE!</v>
      </c>
      <c r="AQ22" s="12">
        <f t="shared" si="3"/>
        <v>5</v>
      </c>
      <c r="AS22" s="12" t="s">
        <v>51</v>
      </c>
    </row>
    <row r="23" spans="1:45" ht="15.75" customHeight="1" x14ac:dyDescent="0.25">
      <c r="A23" s="7">
        <f>CADASTRO!A23</f>
        <v>0</v>
      </c>
      <c r="B23" s="7">
        <f>CADASTRO!B23</f>
        <v>0</v>
      </c>
      <c r="C23" s="15">
        <f>IFERROR(INDEX(CADASTRO!$A$2:$Q$600,MATCH(B23,CADASTRO!$B$2:$B$600,0),MATCH($C$2,CADASTRO!$A$2:$Q$2,0)),0)</f>
        <v>0</v>
      </c>
      <c r="D23" s="15">
        <f>IFERROR(INDEX(CADASTRO!$A$2:$Q$600,MATCH(B23,CADASTRO!$B$2:$B$600,0),MATCH($D$2,CADASTRO!$A$2:$Q$2,0)),0)</f>
        <v>0</v>
      </c>
      <c r="E23" s="16" t="str">
        <f t="shared" si="4"/>
        <v/>
      </c>
      <c r="F23" s="15">
        <f>IFERROR(INDEX(CADASTRO!$A$2:$Q$600,MATCH(B23,CADASTRO!$B$2:$B$600,0),MATCH($F$2,CADASTRO!$A$2:$Q$2,0)),0)</f>
        <v>0</v>
      </c>
      <c r="G23" s="16" t="str">
        <f t="shared" si="5"/>
        <v/>
      </c>
      <c r="H23" s="15">
        <f>IFERROR(INDEX(CADASTRO!$A$2:$Q$600,MATCH(B23,CADASTRO!$B$2:$B$600,0),MATCH($H$2,CADASTRO!$A$2:$Q$2,0)),0)</f>
        <v>0</v>
      </c>
      <c r="I23" s="16" t="str">
        <f t="shared" si="6"/>
        <v/>
      </c>
      <c r="J23" s="15">
        <f>IFERROR(INDEX(CADASTRO!$A$2:$Q$600,MATCH(B23,CADASTRO!$B$2:$B$600,0),MATCH($J$2,CADASTRO!$A$2:$Q$2,0)),0)</f>
        <v>0</v>
      </c>
      <c r="K23" s="16" t="str">
        <f t="shared" si="7"/>
        <v/>
      </c>
      <c r="L23" s="15">
        <f>IFERROR(INDEX(CADASTRO!$A$2:$Q$600,MATCH(B23,CADASTRO!$B$2:$B$600,0),MATCH($L$2,CADASTRO!$A$2:$Q$2,0)),0)</f>
        <v>0</v>
      </c>
      <c r="M23" s="16" t="str">
        <f t="shared" si="8"/>
        <v/>
      </c>
      <c r="N23" s="15">
        <f>IFERROR(INDEX(CADASTRO!$A$2:$Q$600,MATCH(B23,CADASTRO!$B$2:$B$600,0),MATCH($N$2,CADASTRO!$A$2:$Q$2,0)),0)</f>
        <v>0</v>
      </c>
      <c r="O23" s="16" t="str">
        <f t="shared" si="9"/>
        <v/>
      </c>
      <c r="P23" s="15">
        <f>IFERROR(INDEX(CADASTRO!$A$2:$Q$600,MATCH(B23,CADASTRO!$B$2:$B$600,0),MATCH($P$2,CADASTRO!$A$2:$Q$2,0)),0)</f>
        <v>0</v>
      </c>
      <c r="Q23" s="16" t="str">
        <f t="shared" si="10"/>
        <v/>
      </c>
      <c r="R23" s="15">
        <f>IFERROR(INDEX(CADASTRO!$A$2:$Q$600,MATCH(B23,CADASTRO!$B$2:$B$600,0),MATCH($R$2,CADASTRO!$A$2:$Q$2,0)),0)</f>
        <v>0</v>
      </c>
      <c r="S23" s="16" t="str">
        <f t="shared" si="11"/>
        <v/>
      </c>
      <c r="T23" s="15">
        <f>IFERROR(INDEX(CADASTRO!$A$2:$Q$600,MATCH(B23,CADASTRO!$B$2:$B$600,0),MATCH($T$2,CADASTRO!$A$2:$Q$2,0)),0)</f>
        <v>0</v>
      </c>
      <c r="U23" s="16" t="str">
        <f t="shared" si="12"/>
        <v/>
      </c>
      <c r="V23" s="15">
        <f>IFERROR(INDEX(CADASTRO!$A$2:$Q$600,MATCH(B23,CADASTRO!$B$2:$B$600,0),MATCH($V$2,CADASTRO!$A$2:$Q$2,0)),0)</f>
        <v>0</v>
      </c>
      <c r="W23" s="16" t="str">
        <f t="shared" si="13"/>
        <v/>
      </c>
      <c r="X23" s="15">
        <f>IFERROR(INDEX(CADASTRO!$A$2:$Q$600,MATCH(B23,CADASTRO!$B$2:$B$600,0),MATCH($X$2,CADASTRO!$A$2:$Q$2,0)),0)</f>
        <v>0</v>
      </c>
      <c r="Y23" s="16" t="str">
        <f t="shared" si="14"/>
        <v/>
      </c>
      <c r="AO23" s="12" t="s">
        <v>52</v>
      </c>
      <c r="AP23" s="12" t="e">
        <f t="shared" si="15"/>
        <v>#VALUE!</v>
      </c>
      <c r="AQ23" s="12">
        <f t="shared" si="3"/>
        <v>6</v>
      </c>
      <c r="AS23" s="12" t="s">
        <v>52</v>
      </c>
    </row>
    <row r="24" spans="1:45" ht="15.75" customHeight="1" x14ac:dyDescent="0.25">
      <c r="A24" s="7">
        <f>CADASTRO!A24</f>
        <v>0</v>
      </c>
      <c r="B24" s="7">
        <f>CADASTRO!B24</f>
        <v>0</v>
      </c>
      <c r="C24" s="15">
        <f>IFERROR(INDEX(CADASTRO!$A$2:$Q$600,MATCH(B24,CADASTRO!$B$2:$B$600,0),MATCH($C$2,CADASTRO!$A$2:$Q$2,0)),0)</f>
        <v>0</v>
      </c>
      <c r="D24" s="15">
        <f>IFERROR(INDEX(CADASTRO!$A$2:$Q$600,MATCH(B24,CADASTRO!$B$2:$B$600,0),MATCH($D$2,CADASTRO!$A$2:$Q$2,0)),0)</f>
        <v>0</v>
      </c>
      <c r="E24" s="16" t="str">
        <f t="shared" si="4"/>
        <v/>
      </c>
      <c r="F24" s="15">
        <f>IFERROR(INDEX(CADASTRO!$A$2:$Q$600,MATCH(B24,CADASTRO!$B$2:$B$600,0),MATCH($F$2,CADASTRO!$A$2:$Q$2,0)),0)</f>
        <v>0</v>
      </c>
      <c r="G24" s="16" t="str">
        <f t="shared" si="5"/>
        <v/>
      </c>
      <c r="H24" s="15">
        <f>IFERROR(INDEX(CADASTRO!$A$2:$Q$600,MATCH(B24,CADASTRO!$B$2:$B$600,0),MATCH($H$2,CADASTRO!$A$2:$Q$2,0)),0)</f>
        <v>0</v>
      </c>
      <c r="I24" s="16" t="str">
        <f t="shared" si="6"/>
        <v/>
      </c>
      <c r="J24" s="15">
        <f>IFERROR(INDEX(CADASTRO!$A$2:$Q$600,MATCH(B24,CADASTRO!$B$2:$B$600,0),MATCH($J$2,CADASTRO!$A$2:$Q$2,0)),0)</f>
        <v>0</v>
      </c>
      <c r="K24" s="16" t="str">
        <f t="shared" si="7"/>
        <v/>
      </c>
      <c r="L24" s="15">
        <f>IFERROR(INDEX(CADASTRO!$A$2:$Q$600,MATCH(B24,CADASTRO!$B$2:$B$600,0),MATCH($L$2,CADASTRO!$A$2:$Q$2,0)),0)</f>
        <v>0</v>
      </c>
      <c r="M24" s="16" t="str">
        <f t="shared" si="8"/>
        <v/>
      </c>
      <c r="N24" s="15">
        <f>IFERROR(INDEX(CADASTRO!$A$2:$Q$600,MATCH(B24,CADASTRO!$B$2:$B$600,0),MATCH($N$2,CADASTRO!$A$2:$Q$2,0)),0)</f>
        <v>0</v>
      </c>
      <c r="O24" s="16" t="str">
        <f t="shared" si="9"/>
        <v/>
      </c>
      <c r="P24" s="15">
        <f>IFERROR(INDEX(CADASTRO!$A$2:$Q$600,MATCH(B24,CADASTRO!$B$2:$B$600,0),MATCH($P$2,CADASTRO!$A$2:$Q$2,0)),0)</f>
        <v>0</v>
      </c>
      <c r="Q24" s="16" t="str">
        <f t="shared" si="10"/>
        <v/>
      </c>
      <c r="R24" s="15">
        <f>IFERROR(INDEX(CADASTRO!$A$2:$Q$600,MATCH(B24,CADASTRO!$B$2:$B$600,0),MATCH($R$2,CADASTRO!$A$2:$Q$2,0)),0)</f>
        <v>0</v>
      </c>
      <c r="S24" s="16" t="str">
        <f t="shared" si="11"/>
        <v/>
      </c>
      <c r="T24" s="15">
        <f>IFERROR(INDEX(CADASTRO!$A$2:$Q$600,MATCH(B24,CADASTRO!$B$2:$B$600,0),MATCH($T$2,CADASTRO!$A$2:$Q$2,0)),0)</f>
        <v>0</v>
      </c>
      <c r="U24" s="16" t="str">
        <f t="shared" si="12"/>
        <v/>
      </c>
      <c r="V24" s="15">
        <f>IFERROR(INDEX(CADASTRO!$A$2:$Q$600,MATCH(B24,CADASTRO!$B$2:$B$600,0),MATCH($V$2,CADASTRO!$A$2:$Q$2,0)),0)</f>
        <v>0</v>
      </c>
      <c r="W24" s="16" t="str">
        <f t="shared" si="13"/>
        <v/>
      </c>
      <c r="X24" s="15">
        <f>IFERROR(INDEX(CADASTRO!$A$2:$Q$600,MATCH(B24,CADASTRO!$B$2:$B$600,0),MATCH($X$2,CADASTRO!$A$2:$Q$2,0)),0)</f>
        <v>0</v>
      </c>
      <c r="Y24" s="16" t="str">
        <f t="shared" si="14"/>
        <v/>
      </c>
      <c r="AO24" s="12" t="s">
        <v>53</v>
      </c>
      <c r="AP24" s="12" t="e">
        <f t="shared" si="15"/>
        <v>#VALUE!</v>
      </c>
      <c r="AQ24" s="12">
        <f t="shared" si="3"/>
        <v>3</v>
      </c>
      <c r="AS24" s="12" t="s">
        <v>53</v>
      </c>
    </row>
    <row r="25" spans="1:45" ht="15.75" customHeight="1" x14ac:dyDescent="0.25">
      <c r="A25" s="7">
        <f>CADASTRO!A25</f>
        <v>0</v>
      </c>
      <c r="B25" s="7">
        <f>CADASTRO!B25</f>
        <v>0</v>
      </c>
      <c r="C25" s="15">
        <f>IFERROR(INDEX(CADASTRO!$A$2:$Q$600,MATCH(B25,CADASTRO!$B$2:$B$600,0),MATCH($C$2,CADASTRO!$A$2:$Q$2,0)),0)</f>
        <v>0</v>
      </c>
      <c r="D25" s="15">
        <f>IFERROR(INDEX(CADASTRO!$A$2:$Q$600,MATCH(B25,CADASTRO!$B$2:$B$600,0),MATCH($D$2,CADASTRO!$A$2:$Q$2,0)),0)</f>
        <v>0</v>
      </c>
      <c r="E25" s="16" t="str">
        <f t="shared" si="4"/>
        <v/>
      </c>
      <c r="F25" s="15">
        <f>IFERROR(INDEX(CADASTRO!$A$2:$Q$600,MATCH(B25,CADASTRO!$B$2:$B$600,0),MATCH($F$2,CADASTRO!$A$2:$Q$2,0)),0)</f>
        <v>0</v>
      </c>
      <c r="G25" s="16" t="str">
        <f t="shared" si="5"/>
        <v/>
      </c>
      <c r="H25" s="15">
        <f>IFERROR(INDEX(CADASTRO!$A$2:$Q$600,MATCH(B25,CADASTRO!$B$2:$B$600,0),MATCH($H$2,CADASTRO!$A$2:$Q$2,0)),0)</f>
        <v>0</v>
      </c>
      <c r="I25" s="16" t="str">
        <f t="shared" si="6"/>
        <v/>
      </c>
      <c r="J25" s="15">
        <f>IFERROR(INDEX(CADASTRO!$A$2:$Q$600,MATCH(B25,CADASTRO!$B$2:$B$600,0),MATCH($J$2,CADASTRO!$A$2:$Q$2,0)),0)</f>
        <v>0</v>
      </c>
      <c r="K25" s="16" t="str">
        <f t="shared" si="7"/>
        <v/>
      </c>
      <c r="L25" s="15">
        <f>IFERROR(INDEX(CADASTRO!$A$2:$Q$600,MATCH(B25,CADASTRO!$B$2:$B$600,0),MATCH($L$2,CADASTRO!$A$2:$Q$2,0)),0)</f>
        <v>0</v>
      </c>
      <c r="M25" s="16" t="str">
        <f t="shared" si="8"/>
        <v/>
      </c>
      <c r="N25" s="15">
        <f>IFERROR(INDEX(CADASTRO!$A$2:$Q$600,MATCH(B25,CADASTRO!$B$2:$B$600,0),MATCH($N$2,CADASTRO!$A$2:$Q$2,0)),0)</f>
        <v>0</v>
      </c>
      <c r="O25" s="16" t="str">
        <f t="shared" si="9"/>
        <v/>
      </c>
      <c r="P25" s="15">
        <f>IFERROR(INDEX(CADASTRO!$A$2:$Q$600,MATCH(B25,CADASTRO!$B$2:$B$600,0),MATCH($P$2,CADASTRO!$A$2:$Q$2,0)),0)</f>
        <v>0</v>
      </c>
      <c r="Q25" s="16" t="str">
        <f t="shared" si="10"/>
        <v/>
      </c>
      <c r="R25" s="15">
        <f>IFERROR(INDEX(CADASTRO!$A$2:$Q$600,MATCH(B25,CADASTRO!$B$2:$B$600,0),MATCH($R$2,CADASTRO!$A$2:$Q$2,0)),0)</f>
        <v>0</v>
      </c>
      <c r="S25" s="16" t="str">
        <f t="shared" si="11"/>
        <v/>
      </c>
      <c r="T25" s="15">
        <f>IFERROR(INDEX(CADASTRO!$A$2:$Q$600,MATCH(B25,CADASTRO!$B$2:$B$600,0),MATCH($T$2,CADASTRO!$A$2:$Q$2,0)),0)</f>
        <v>0</v>
      </c>
      <c r="U25" s="16" t="str">
        <f t="shared" si="12"/>
        <v/>
      </c>
      <c r="V25" s="15">
        <f>IFERROR(INDEX(CADASTRO!$A$2:$Q$600,MATCH(B25,CADASTRO!$B$2:$B$600,0),MATCH($V$2,CADASTRO!$A$2:$Q$2,0)),0)</f>
        <v>0</v>
      </c>
      <c r="W25" s="16" t="str">
        <f t="shared" si="13"/>
        <v/>
      </c>
      <c r="X25" s="15">
        <f>IFERROR(INDEX(CADASTRO!$A$2:$Q$600,MATCH(B25,CADASTRO!$B$2:$B$600,0),MATCH($X$2,CADASTRO!$A$2:$Q$2,0)),0)</f>
        <v>0</v>
      </c>
      <c r="Y25" s="16" t="str">
        <f t="shared" si="14"/>
        <v/>
      </c>
      <c r="AO25" s="12" t="s">
        <v>54</v>
      </c>
      <c r="AP25" s="12" t="e">
        <f t="shared" si="15"/>
        <v>#VALUE!</v>
      </c>
      <c r="AQ25" s="12">
        <f t="shared" si="3"/>
        <v>16</v>
      </c>
      <c r="AS25" s="12" t="s">
        <v>55</v>
      </c>
    </row>
    <row r="26" spans="1:45" ht="15.75" customHeight="1" x14ac:dyDescent="0.25">
      <c r="A26" s="7">
        <f>CADASTRO!A26</f>
        <v>0</v>
      </c>
      <c r="B26" s="7">
        <f>CADASTRO!B26</f>
        <v>0</v>
      </c>
      <c r="C26" s="15">
        <f>IFERROR(INDEX(CADASTRO!$A$2:$Q$600,MATCH(B26,CADASTRO!$B$2:$B$600,0),MATCH($C$2,CADASTRO!$A$2:$Q$2,0)),0)</f>
        <v>0</v>
      </c>
      <c r="D26" s="15">
        <f>IFERROR(INDEX(CADASTRO!$A$2:$Q$600,MATCH(B26,CADASTRO!$B$2:$B$600,0),MATCH($D$2,CADASTRO!$A$2:$Q$2,0)),0)</f>
        <v>0</v>
      </c>
      <c r="E26" s="16" t="str">
        <f t="shared" si="4"/>
        <v/>
      </c>
      <c r="F26" s="15">
        <f>IFERROR(INDEX(CADASTRO!$A$2:$Q$600,MATCH(B26,CADASTRO!$B$2:$B$600,0),MATCH($F$2,CADASTRO!$A$2:$Q$2,0)),0)</f>
        <v>0</v>
      </c>
      <c r="G26" s="16" t="str">
        <f t="shared" si="5"/>
        <v/>
      </c>
      <c r="H26" s="15">
        <f>IFERROR(INDEX(CADASTRO!$A$2:$Q$600,MATCH(B26,CADASTRO!$B$2:$B$600,0),MATCH($H$2,CADASTRO!$A$2:$Q$2,0)),0)</f>
        <v>0</v>
      </c>
      <c r="I26" s="16" t="str">
        <f t="shared" si="6"/>
        <v/>
      </c>
      <c r="J26" s="15">
        <f>IFERROR(INDEX(CADASTRO!$A$2:$Q$600,MATCH(B26,CADASTRO!$B$2:$B$600,0),MATCH($J$2,CADASTRO!$A$2:$Q$2,0)),0)</f>
        <v>0</v>
      </c>
      <c r="K26" s="16" t="str">
        <f t="shared" si="7"/>
        <v/>
      </c>
      <c r="L26" s="15">
        <f>IFERROR(INDEX(CADASTRO!$A$2:$Q$600,MATCH(B26,CADASTRO!$B$2:$B$600,0),MATCH($L$2,CADASTRO!$A$2:$Q$2,0)),0)</f>
        <v>0</v>
      </c>
      <c r="M26" s="16" t="str">
        <f t="shared" si="8"/>
        <v/>
      </c>
      <c r="N26" s="15">
        <f>IFERROR(INDEX(CADASTRO!$A$2:$Q$600,MATCH(B26,CADASTRO!$B$2:$B$600,0),MATCH($N$2,CADASTRO!$A$2:$Q$2,0)),0)</f>
        <v>0</v>
      </c>
      <c r="O26" s="16" t="str">
        <f t="shared" si="9"/>
        <v/>
      </c>
      <c r="P26" s="15">
        <f>IFERROR(INDEX(CADASTRO!$A$2:$Q$600,MATCH(B26,CADASTRO!$B$2:$B$600,0),MATCH($P$2,CADASTRO!$A$2:$Q$2,0)),0)</f>
        <v>0</v>
      </c>
      <c r="Q26" s="16" t="str">
        <f t="shared" si="10"/>
        <v/>
      </c>
      <c r="R26" s="15">
        <f>IFERROR(INDEX(CADASTRO!$A$2:$Q$600,MATCH(B26,CADASTRO!$B$2:$B$600,0),MATCH($R$2,CADASTRO!$A$2:$Q$2,0)),0)</f>
        <v>0</v>
      </c>
      <c r="S26" s="16" t="str">
        <f t="shared" si="11"/>
        <v/>
      </c>
      <c r="T26" s="15">
        <f>IFERROR(INDEX(CADASTRO!$A$2:$Q$600,MATCH(B26,CADASTRO!$B$2:$B$600,0),MATCH($T$2,CADASTRO!$A$2:$Q$2,0)),0)</f>
        <v>0</v>
      </c>
      <c r="U26" s="16" t="str">
        <f t="shared" si="12"/>
        <v/>
      </c>
      <c r="V26" s="15">
        <f>IFERROR(INDEX(CADASTRO!$A$2:$Q$600,MATCH(B26,CADASTRO!$B$2:$B$600,0),MATCH($V$2,CADASTRO!$A$2:$Q$2,0)),0)</f>
        <v>0</v>
      </c>
      <c r="W26" s="16" t="str">
        <f t="shared" si="13"/>
        <v/>
      </c>
      <c r="X26" s="15">
        <f>IFERROR(INDEX(CADASTRO!$A$2:$Q$600,MATCH(B26,CADASTRO!$B$2:$B$600,0),MATCH($X$2,CADASTRO!$A$2:$Q$2,0)),0)</f>
        <v>0</v>
      </c>
      <c r="Y26" s="16" t="str">
        <f t="shared" si="14"/>
        <v/>
      </c>
      <c r="AO26" s="12" t="s">
        <v>56</v>
      </c>
      <c r="AP26" s="12" t="e">
        <f t="shared" si="15"/>
        <v>#VALUE!</v>
      </c>
      <c r="AQ26" s="12">
        <f t="shared" si="3"/>
        <v>17</v>
      </c>
      <c r="AS26" s="12" t="s">
        <v>57</v>
      </c>
    </row>
    <row r="27" spans="1:45" ht="15.75" customHeight="1" x14ac:dyDescent="0.25">
      <c r="A27" s="7">
        <f>CADASTRO!A27</f>
        <v>0</v>
      </c>
      <c r="B27" s="7">
        <f>CADASTRO!B27</f>
        <v>0</v>
      </c>
      <c r="C27" s="15">
        <f>IFERROR(INDEX(CADASTRO!$A$2:$Q$600,MATCH(B27,CADASTRO!$B$2:$B$600,0),MATCH($C$2,CADASTRO!$A$2:$Q$2,0)),0)</f>
        <v>0</v>
      </c>
      <c r="D27" s="15">
        <f>IFERROR(INDEX(CADASTRO!$A$2:$Q$600,MATCH(B27,CADASTRO!$B$2:$B$600,0),MATCH($D$2,CADASTRO!$A$2:$Q$2,0)),0)</f>
        <v>0</v>
      </c>
      <c r="E27" s="16" t="str">
        <f t="shared" si="4"/>
        <v/>
      </c>
      <c r="F27" s="15">
        <f>IFERROR(INDEX(CADASTRO!$A$2:$Q$600,MATCH(B27,CADASTRO!$B$2:$B$600,0),MATCH($F$2,CADASTRO!$A$2:$Q$2,0)),0)</f>
        <v>0</v>
      </c>
      <c r="G27" s="16" t="str">
        <f t="shared" si="5"/>
        <v/>
      </c>
      <c r="H27" s="15">
        <f>IFERROR(INDEX(CADASTRO!$A$2:$Q$600,MATCH(B27,CADASTRO!$B$2:$B$600,0),MATCH($H$2,CADASTRO!$A$2:$Q$2,0)),0)</f>
        <v>0</v>
      </c>
      <c r="I27" s="16" t="str">
        <f t="shared" si="6"/>
        <v/>
      </c>
      <c r="J27" s="15">
        <f>IFERROR(INDEX(CADASTRO!$A$2:$Q$600,MATCH(B27,CADASTRO!$B$2:$B$600,0),MATCH($J$2,CADASTRO!$A$2:$Q$2,0)),0)</f>
        <v>0</v>
      </c>
      <c r="K27" s="16" t="str">
        <f t="shared" si="7"/>
        <v/>
      </c>
      <c r="L27" s="15">
        <f>IFERROR(INDEX(CADASTRO!$A$2:$Q$600,MATCH(B27,CADASTRO!$B$2:$B$600,0),MATCH($L$2,CADASTRO!$A$2:$Q$2,0)),0)</f>
        <v>0</v>
      </c>
      <c r="M27" s="16" t="str">
        <f t="shared" si="8"/>
        <v/>
      </c>
      <c r="N27" s="15">
        <f>IFERROR(INDEX(CADASTRO!$A$2:$Q$600,MATCH(B27,CADASTRO!$B$2:$B$600,0),MATCH($N$2,CADASTRO!$A$2:$Q$2,0)),0)</f>
        <v>0</v>
      </c>
      <c r="O27" s="16" t="str">
        <f t="shared" si="9"/>
        <v/>
      </c>
      <c r="P27" s="15">
        <f>IFERROR(INDEX(CADASTRO!$A$2:$Q$600,MATCH(B27,CADASTRO!$B$2:$B$600,0),MATCH($P$2,CADASTRO!$A$2:$Q$2,0)),0)</f>
        <v>0</v>
      </c>
      <c r="Q27" s="16" t="str">
        <f t="shared" si="10"/>
        <v/>
      </c>
      <c r="R27" s="15">
        <f>IFERROR(INDEX(CADASTRO!$A$2:$Q$600,MATCH(B27,CADASTRO!$B$2:$B$600,0),MATCH($R$2,CADASTRO!$A$2:$Q$2,0)),0)</f>
        <v>0</v>
      </c>
      <c r="S27" s="16" t="str">
        <f t="shared" si="11"/>
        <v/>
      </c>
      <c r="T27" s="15">
        <f>IFERROR(INDEX(CADASTRO!$A$2:$Q$600,MATCH(B27,CADASTRO!$B$2:$B$600,0),MATCH($T$2,CADASTRO!$A$2:$Q$2,0)),0)</f>
        <v>0</v>
      </c>
      <c r="U27" s="16" t="str">
        <f t="shared" si="12"/>
        <v/>
      </c>
      <c r="V27" s="15">
        <f>IFERROR(INDEX(CADASTRO!$A$2:$Q$600,MATCH(B27,CADASTRO!$B$2:$B$600,0),MATCH($V$2,CADASTRO!$A$2:$Q$2,0)),0)</f>
        <v>0</v>
      </c>
      <c r="W27" s="16" t="str">
        <f t="shared" si="13"/>
        <v/>
      </c>
      <c r="X27" s="15">
        <f>IFERROR(INDEX(CADASTRO!$A$2:$Q$600,MATCH(B27,CADASTRO!$B$2:$B$600,0),MATCH($X$2,CADASTRO!$A$2:$Q$2,0)),0)</f>
        <v>0</v>
      </c>
      <c r="Y27" s="16" t="str">
        <f t="shared" si="14"/>
        <v/>
      </c>
      <c r="AO27" s="12" t="s">
        <v>58</v>
      </c>
      <c r="AP27" s="12" t="e">
        <f t="shared" si="15"/>
        <v>#VALUE!</v>
      </c>
      <c r="AQ27" s="12">
        <f t="shared" si="3"/>
        <v>8</v>
      </c>
      <c r="AS27" s="12" t="s">
        <v>58</v>
      </c>
    </row>
    <row r="28" spans="1:45" ht="15.75" customHeight="1" x14ac:dyDescent="0.25">
      <c r="A28" s="7">
        <f>CADASTRO!A28</f>
        <v>0</v>
      </c>
      <c r="B28" s="7">
        <f>CADASTRO!B28</f>
        <v>0</v>
      </c>
      <c r="C28" s="15">
        <f>IFERROR(INDEX(CADASTRO!$A$2:$Q$600,MATCH(B28,CADASTRO!$B$2:$B$600,0),MATCH($C$2,CADASTRO!$A$2:$Q$2,0)),0)</f>
        <v>0</v>
      </c>
      <c r="D28" s="15">
        <f>IFERROR(INDEX(CADASTRO!$A$2:$Q$600,MATCH(B28,CADASTRO!$B$2:$B$600,0),MATCH($D$2,CADASTRO!$A$2:$Q$2,0)),0)</f>
        <v>0</v>
      </c>
      <c r="E28" s="16" t="str">
        <f t="shared" si="4"/>
        <v/>
      </c>
      <c r="F28" s="15">
        <f>IFERROR(INDEX(CADASTRO!$A$2:$Q$600,MATCH(B28,CADASTRO!$B$2:$B$600,0),MATCH($F$2,CADASTRO!$A$2:$Q$2,0)),0)</f>
        <v>0</v>
      </c>
      <c r="G28" s="16" t="str">
        <f t="shared" si="5"/>
        <v/>
      </c>
      <c r="H28" s="15">
        <f>IFERROR(INDEX(CADASTRO!$A$2:$Q$600,MATCH(B28,CADASTRO!$B$2:$B$600,0),MATCH($H$2,CADASTRO!$A$2:$Q$2,0)),0)</f>
        <v>0</v>
      </c>
      <c r="I28" s="16" t="str">
        <f t="shared" si="6"/>
        <v/>
      </c>
      <c r="J28" s="15">
        <f>IFERROR(INDEX(CADASTRO!$A$2:$Q$600,MATCH(B28,CADASTRO!$B$2:$B$600,0),MATCH($J$2,CADASTRO!$A$2:$Q$2,0)),0)</f>
        <v>0</v>
      </c>
      <c r="K28" s="16" t="str">
        <f t="shared" si="7"/>
        <v/>
      </c>
      <c r="L28" s="15">
        <f>IFERROR(INDEX(CADASTRO!$A$2:$Q$600,MATCH(B28,CADASTRO!$B$2:$B$600,0),MATCH($L$2,CADASTRO!$A$2:$Q$2,0)),0)</f>
        <v>0</v>
      </c>
      <c r="M28" s="16" t="str">
        <f t="shared" si="8"/>
        <v/>
      </c>
      <c r="N28" s="15">
        <f>IFERROR(INDEX(CADASTRO!$A$2:$Q$600,MATCH(B28,CADASTRO!$B$2:$B$600,0),MATCH($N$2,CADASTRO!$A$2:$Q$2,0)),0)</f>
        <v>0</v>
      </c>
      <c r="O28" s="16" t="str">
        <f t="shared" si="9"/>
        <v/>
      </c>
      <c r="P28" s="15">
        <f>IFERROR(INDEX(CADASTRO!$A$2:$Q$600,MATCH(B28,CADASTRO!$B$2:$B$600,0),MATCH($P$2,CADASTRO!$A$2:$Q$2,0)),0)</f>
        <v>0</v>
      </c>
      <c r="Q28" s="16" t="str">
        <f t="shared" si="10"/>
        <v/>
      </c>
      <c r="R28" s="15">
        <f>IFERROR(INDEX(CADASTRO!$A$2:$Q$600,MATCH(B28,CADASTRO!$B$2:$B$600,0),MATCH($R$2,CADASTRO!$A$2:$Q$2,0)),0)</f>
        <v>0</v>
      </c>
      <c r="S28" s="16" t="str">
        <f t="shared" si="11"/>
        <v/>
      </c>
      <c r="T28" s="15">
        <f>IFERROR(INDEX(CADASTRO!$A$2:$Q$600,MATCH(B28,CADASTRO!$B$2:$B$600,0),MATCH($T$2,CADASTRO!$A$2:$Q$2,0)),0)</f>
        <v>0</v>
      </c>
      <c r="U28" s="16" t="str">
        <f t="shared" si="12"/>
        <v/>
      </c>
      <c r="V28" s="15">
        <f>IFERROR(INDEX(CADASTRO!$A$2:$Q$600,MATCH(B28,CADASTRO!$B$2:$B$600,0),MATCH($V$2,CADASTRO!$A$2:$Q$2,0)),0)</f>
        <v>0</v>
      </c>
      <c r="W28" s="16" t="str">
        <f t="shared" si="13"/>
        <v/>
      </c>
      <c r="X28" s="15">
        <f>IFERROR(INDEX(CADASTRO!$A$2:$Q$600,MATCH(B28,CADASTRO!$B$2:$B$600,0),MATCH($X$2,CADASTRO!$A$2:$Q$2,0)),0)</f>
        <v>0</v>
      </c>
      <c r="Y28" s="16" t="str">
        <f t="shared" si="14"/>
        <v/>
      </c>
      <c r="AO28" s="12" t="s">
        <v>59</v>
      </c>
      <c r="AP28" s="12" t="e">
        <f t="shared" si="15"/>
        <v>#VALUE!</v>
      </c>
      <c r="AQ28" s="12">
        <f t="shared" si="3"/>
        <v>22</v>
      </c>
      <c r="AS28" s="12" t="s">
        <v>60</v>
      </c>
    </row>
    <row r="29" spans="1:45" ht="15.75" customHeight="1" x14ac:dyDescent="0.25">
      <c r="A29" s="7">
        <f>CADASTRO!A29</f>
        <v>0</v>
      </c>
      <c r="B29" s="7">
        <f>CADASTRO!B29</f>
        <v>0</v>
      </c>
      <c r="C29" s="15">
        <f>IFERROR(INDEX(CADASTRO!$A$2:$Q$600,MATCH(B29,CADASTRO!$B$2:$B$600,0),MATCH($C$2,CADASTRO!$A$2:$Q$2,0)),0)</f>
        <v>0</v>
      </c>
      <c r="D29" s="15">
        <f>IFERROR(INDEX(CADASTRO!$A$2:$Q$600,MATCH(B29,CADASTRO!$B$2:$B$600,0),MATCH($D$2,CADASTRO!$A$2:$Q$2,0)),0)</f>
        <v>0</v>
      </c>
      <c r="E29" s="16" t="str">
        <f t="shared" si="4"/>
        <v/>
      </c>
      <c r="F29" s="15">
        <f>IFERROR(INDEX(CADASTRO!$A$2:$Q$600,MATCH(B29,CADASTRO!$B$2:$B$600,0),MATCH($F$2,CADASTRO!$A$2:$Q$2,0)),0)</f>
        <v>0</v>
      </c>
      <c r="G29" s="16" t="str">
        <f t="shared" si="5"/>
        <v/>
      </c>
      <c r="H29" s="15">
        <f>IFERROR(INDEX(CADASTRO!$A$2:$Q$600,MATCH(B29,CADASTRO!$B$2:$B$600,0),MATCH($H$2,CADASTRO!$A$2:$Q$2,0)),0)</f>
        <v>0</v>
      </c>
      <c r="I29" s="16" t="str">
        <f t="shared" si="6"/>
        <v/>
      </c>
      <c r="J29" s="15">
        <f>IFERROR(INDEX(CADASTRO!$A$2:$Q$600,MATCH(B29,CADASTRO!$B$2:$B$600,0),MATCH($J$2,CADASTRO!$A$2:$Q$2,0)),0)</f>
        <v>0</v>
      </c>
      <c r="K29" s="16" t="str">
        <f t="shared" si="7"/>
        <v/>
      </c>
      <c r="L29" s="15">
        <f>IFERROR(INDEX(CADASTRO!$A$2:$Q$600,MATCH(B29,CADASTRO!$B$2:$B$600,0),MATCH($L$2,CADASTRO!$A$2:$Q$2,0)),0)</f>
        <v>0</v>
      </c>
      <c r="M29" s="16" t="str">
        <f t="shared" si="8"/>
        <v/>
      </c>
      <c r="N29" s="15">
        <f>IFERROR(INDEX(CADASTRO!$A$2:$Q$600,MATCH(B29,CADASTRO!$B$2:$B$600,0),MATCH($N$2,CADASTRO!$A$2:$Q$2,0)),0)</f>
        <v>0</v>
      </c>
      <c r="O29" s="16" t="str">
        <f t="shared" si="9"/>
        <v/>
      </c>
      <c r="P29" s="15">
        <f>IFERROR(INDEX(CADASTRO!$A$2:$Q$600,MATCH(B29,CADASTRO!$B$2:$B$600,0),MATCH($P$2,CADASTRO!$A$2:$Q$2,0)),0)</f>
        <v>0</v>
      </c>
      <c r="Q29" s="16" t="str">
        <f t="shared" si="10"/>
        <v/>
      </c>
      <c r="R29" s="15">
        <f>IFERROR(INDEX(CADASTRO!$A$2:$Q$600,MATCH(B29,CADASTRO!$B$2:$B$600,0),MATCH($R$2,CADASTRO!$A$2:$Q$2,0)),0)</f>
        <v>0</v>
      </c>
      <c r="S29" s="16" t="str">
        <f t="shared" si="11"/>
        <v/>
      </c>
      <c r="T29" s="15">
        <f>IFERROR(INDEX(CADASTRO!$A$2:$Q$600,MATCH(B29,CADASTRO!$B$2:$B$600,0),MATCH($T$2,CADASTRO!$A$2:$Q$2,0)),0)</f>
        <v>0</v>
      </c>
      <c r="U29" s="16" t="str">
        <f t="shared" si="12"/>
        <v/>
      </c>
      <c r="V29" s="15">
        <f>IFERROR(INDEX(CADASTRO!$A$2:$Q$600,MATCH(B29,CADASTRO!$B$2:$B$600,0),MATCH($V$2,CADASTRO!$A$2:$Q$2,0)),0)</f>
        <v>0</v>
      </c>
      <c r="W29" s="16" t="str">
        <f t="shared" si="13"/>
        <v/>
      </c>
      <c r="X29" s="15">
        <f>IFERROR(INDEX(CADASTRO!$A$2:$Q$600,MATCH(B29,CADASTRO!$B$2:$B$600,0),MATCH($X$2,CADASTRO!$A$2:$Q$2,0)),0)</f>
        <v>0</v>
      </c>
      <c r="Y29" s="16" t="str">
        <f t="shared" si="14"/>
        <v/>
      </c>
      <c r="AO29" s="12" t="s">
        <v>61</v>
      </c>
      <c r="AP29" s="12" t="e">
        <f t="shared" si="15"/>
        <v>#VALUE!</v>
      </c>
      <c r="AQ29" s="12">
        <f t="shared" si="3"/>
        <v>3</v>
      </c>
      <c r="AS29" s="12" t="s">
        <v>61</v>
      </c>
    </row>
    <row r="30" spans="1:45" ht="15.75" customHeight="1" x14ac:dyDescent="0.25">
      <c r="A30" s="7">
        <f>CADASTRO!A30</f>
        <v>0</v>
      </c>
      <c r="B30" s="7">
        <f>CADASTRO!B30</f>
        <v>0</v>
      </c>
      <c r="C30" s="15">
        <f>IFERROR(INDEX(CADASTRO!$A$2:$Q$600,MATCH(B30,CADASTRO!$B$2:$B$600,0),MATCH($C$2,CADASTRO!$A$2:$Q$2,0)),0)</f>
        <v>0</v>
      </c>
      <c r="D30" s="15">
        <f>IFERROR(INDEX(CADASTRO!$A$2:$Q$600,MATCH(B30,CADASTRO!$B$2:$B$600,0),MATCH($D$2,CADASTRO!$A$2:$Q$2,0)),0)</f>
        <v>0</v>
      </c>
      <c r="E30" s="16" t="str">
        <f t="shared" si="4"/>
        <v/>
      </c>
      <c r="F30" s="15">
        <f>IFERROR(INDEX(CADASTRO!$A$2:$Q$600,MATCH(B30,CADASTRO!$B$2:$B$600,0),MATCH($F$2,CADASTRO!$A$2:$Q$2,0)),0)</f>
        <v>0</v>
      </c>
      <c r="G30" s="16" t="str">
        <f t="shared" si="5"/>
        <v/>
      </c>
      <c r="H30" s="15">
        <f>IFERROR(INDEX(CADASTRO!$A$2:$Q$600,MATCH(B30,CADASTRO!$B$2:$B$600,0),MATCH($H$2,CADASTRO!$A$2:$Q$2,0)),0)</f>
        <v>0</v>
      </c>
      <c r="I30" s="16" t="str">
        <f t="shared" si="6"/>
        <v/>
      </c>
      <c r="J30" s="15">
        <f>IFERROR(INDEX(CADASTRO!$A$2:$Q$600,MATCH(B30,CADASTRO!$B$2:$B$600,0),MATCH($J$2,CADASTRO!$A$2:$Q$2,0)),0)</f>
        <v>0</v>
      </c>
      <c r="K30" s="16" t="str">
        <f t="shared" si="7"/>
        <v/>
      </c>
      <c r="L30" s="15">
        <f>IFERROR(INDEX(CADASTRO!$A$2:$Q$600,MATCH(B30,CADASTRO!$B$2:$B$600,0),MATCH($L$2,CADASTRO!$A$2:$Q$2,0)),0)</f>
        <v>0</v>
      </c>
      <c r="M30" s="16" t="str">
        <f t="shared" si="8"/>
        <v/>
      </c>
      <c r="N30" s="15">
        <f>IFERROR(INDEX(CADASTRO!$A$2:$Q$600,MATCH(B30,CADASTRO!$B$2:$B$600,0),MATCH($N$2,CADASTRO!$A$2:$Q$2,0)),0)</f>
        <v>0</v>
      </c>
      <c r="O30" s="16" t="str">
        <f t="shared" si="9"/>
        <v/>
      </c>
      <c r="P30" s="15">
        <f>IFERROR(INDEX(CADASTRO!$A$2:$Q$600,MATCH(B30,CADASTRO!$B$2:$B$600,0),MATCH($P$2,CADASTRO!$A$2:$Q$2,0)),0)</f>
        <v>0</v>
      </c>
      <c r="Q30" s="16" t="str">
        <f t="shared" si="10"/>
        <v/>
      </c>
      <c r="R30" s="15">
        <f>IFERROR(INDEX(CADASTRO!$A$2:$Q$600,MATCH(B30,CADASTRO!$B$2:$B$600,0),MATCH($R$2,CADASTRO!$A$2:$Q$2,0)),0)</f>
        <v>0</v>
      </c>
      <c r="S30" s="16" t="str">
        <f t="shared" si="11"/>
        <v/>
      </c>
      <c r="T30" s="15">
        <f>IFERROR(INDEX(CADASTRO!$A$2:$Q$600,MATCH(B30,CADASTRO!$B$2:$B$600,0),MATCH($T$2,CADASTRO!$A$2:$Q$2,0)),0)</f>
        <v>0</v>
      </c>
      <c r="U30" s="16" t="str">
        <f t="shared" si="12"/>
        <v/>
      </c>
      <c r="V30" s="15">
        <f>IFERROR(INDEX(CADASTRO!$A$2:$Q$600,MATCH(B30,CADASTRO!$B$2:$B$600,0),MATCH($V$2,CADASTRO!$A$2:$Q$2,0)),0)</f>
        <v>0</v>
      </c>
      <c r="W30" s="16" t="str">
        <f t="shared" si="13"/>
        <v/>
      </c>
      <c r="X30" s="15">
        <f>IFERROR(INDEX(CADASTRO!$A$2:$Q$600,MATCH(B30,CADASTRO!$B$2:$B$600,0),MATCH($X$2,CADASTRO!$A$2:$Q$2,0)),0)</f>
        <v>0</v>
      </c>
      <c r="Y30" s="16" t="str">
        <f t="shared" si="14"/>
        <v/>
      </c>
      <c r="AO30" s="12" t="s">
        <v>62</v>
      </c>
      <c r="AP30" s="12" t="e">
        <f t="shared" si="15"/>
        <v>#VALUE!</v>
      </c>
      <c r="AQ30" s="12">
        <f t="shared" si="3"/>
        <v>6</v>
      </c>
      <c r="AS30" s="12" t="s">
        <v>62</v>
      </c>
    </row>
    <row r="31" spans="1:45" ht="15.75" customHeight="1" x14ac:dyDescent="0.25">
      <c r="A31" s="7">
        <f>CADASTRO!A31</f>
        <v>0</v>
      </c>
      <c r="B31" s="7">
        <f>CADASTRO!B31</f>
        <v>0</v>
      </c>
      <c r="C31" s="15">
        <f>IFERROR(INDEX(CADASTRO!$A$2:$Q$600,MATCH(B31,CADASTRO!$B$2:$B$600,0),MATCH($C$2,CADASTRO!$A$2:$Q$2,0)),0)</f>
        <v>0</v>
      </c>
      <c r="D31" s="15">
        <f>IFERROR(INDEX(CADASTRO!$A$2:$Q$600,MATCH(B31,CADASTRO!$B$2:$B$600,0),MATCH($D$2,CADASTRO!$A$2:$Q$2,0)),0)</f>
        <v>0</v>
      </c>
      <c r="E31" s="16" t="str">
        <f t="shared" si="4"/>
        <v/>
      </c>
      <c r="F31" s="15">
        <f>IFERROR(INDEX(CADASTRO!$A$2:$Q$600,MATCH(B31,CADASTRO!$B$2:$B$600,0),MATCH($F$2,CADASTRO!$A$2:$Q$2,0)),0)</f>
        <v>0</v>
      </c>
      <c r="G31" s="16" t="str">
        <f t="shared" si="5"/>
        <v/>
      </c>
      <c r="H31" s="15">
        <f>IFERROR(INDEX(CADASTRO!$A$2:$Q$600,MATCH(B31,CADASTRO!$B$2:$B$600,0),MATCH($H$2,CADASTRO!$A$2:$Q$2,0)),0)</f>
        <v>0</v>
      </c>
      <c r="I31" s="16" t="str">
        <f t="shared" si="6"/>
        <v/>
      </c>
      <c r="J31" s="15">
        <f>IFERROR(INDEX(CADASTRO!$A$2:$Q$600,MATCH(B31,CADASTRO!$B$2:$B$600,0),MATCH($J$2,CADASTRO!$A$2:$Q$2,0)),0)</f>
        <v>0</v>
      </c>
      <c r="K31" s="16" t="str">
        <f t="shared" si="7"/>
        <v/>
      </c>
      <c r="L31" s="15">
        <f>IFERROR(INDEX(CADASTRO!$A$2:$Q$600,MATCH(B31,CADASTRO!$B$2:$B$600,0),MATCH($L$2,CADASTRO!$A$2:$Q$2,0)),0)</f>
        <v>0</v>
      </c>
      <c r="M31" s="16" t="str">
        <f t="shared" si="8"/>
        <v/>
      </c>
      <c r="N31" s="15">
        <f>IFERROR(INDEX(CADASTRO!$A$2:$Q$600,MATCH(B31,CADASTRO!$B$2:$B$600,0),MATCH($N$2,CADASTRO!$A$2:$Q$2,0)),0)</f>
        <v>0</v>
      </c>
      <c r="O31" s="16" t="str">
        <f t="shared" si="9"/>
        <v/>
      </c>
      <c r="P31" s="15">
        <f>IFERROR(INDEX(CADASTRO!$A$2:$Q$600,MATCH(B31,CADASTRO!$B$2:$B$600,0),MATCH($P$2,CADASTRO!$A$2:$Q$2,0)),0)</f>
        <v>0</v>
      </c>
      <c r="Q31" s="16" t="str">
        <f t="shared" si="10"/>
        <v/>
      </c>
      <c r="R31" s="15">
        <f>IFERROR(INDEX(CADASTRO!$A$2:$Q$600,MATCH(B31,CADASTRO!$B$2:$B$600,0),MATCH($R$2,CADASTRO!$A$2:$Q$2,0)),0)</f>
        <v>0</v>
      </c>
      <c r="S31" s="16" t="str">
        <f t="shared" si="11"/>
        <v/>
      </c>
      <c r="T31" s="15">
        <f>IFERROR(INDEX(CADASTRO!$A$2:$Q$600,MATCH(B31,CADASTRO!$B$2:$B$600,0),MATCH($T$2,CADASTRO!$A$2:$Q$2,0)),0)</f>
        <v>0</v>
      </c>
      <c r="U31" s="16" t="str">
        <f t="shared" si="12"/>
        <v/>
      </c>
      <c r="V31" s="15">
        <f>IFERROR(INDEX(CADASTRO!$A$2:$Q$600,MATCH(B31,CADASTRO!$B$2:$B$600,0),MATCH($V$2,CADASTRO!$A$2:$Q$2,0)),0)</f>
        <v>0</v>
      </c>
      <c r="W31" s="16" t="str">
        <f t="shared" si="13"/>
        <v/>
      </c>
      <c r="X31" s="15">
        <f>IFERROR(INDEX(CADASTRO!$A$2:$Q$600,MATCH(B31,CADASTRO!$B$2:$B$600,0),MATCH($X$2,CADASTRO!$A$2:$Q$2,0)),0)</f>
        <v>0</v>
      </c>
      <c r="Y31" s="16" t="str">
        <f t="shared" si="14"/>
        <v/>
      </c>
      <c r="AO31" s="12" t="s">
        <v>63</v>
      </c>
      <c r="AP31" s="12" t="e">
        <f t="shared" si="15"/>
        <v>#VALUE!</v>
      </c>
      <c r="AQ31" s="12">
        <f t="shared" si="3"/>
        <v>8</v>
      </c>
      <c r="AS31" s="12" t="s">
        <v>63</v>
      </c>
    </row>
    <row r="32" spans="1:45" ht="15.75" customHeight="1" x14ac:dyDescent="0.25">
      <c r="A32" s="7">
        <f>CADASTRO!A32</f>
        <v>0</v>
      </c>
      <c r="B32" s="7">
        <f>CADASTRO!B32</f>
        <v>0</v>
      </c>
      <c r="C32" s="15">
        <f>IFERROR(INDEX(CADASTRO!$A$2:$Q$600,MATCH(B32,CADASTRO!$B$2:$B$600,0),MATCH($C$2,CADASTRO!$A$2:$Q$2,0)),0)</f>
        <v>0</v>
      </c>
      <c r="D32" s="15">
        <f>IFERROR(INDEX(CADASTRO!$A$2:$Q$600,MATCH(B32,CADASTRO!$B$2:$B$600,0),MATCH($D$2,CADASTRO!$A$2:$Q$2,0)),0)</f>
        <v>0</v>
      </c>
      <c r="E32" s="16" t="str">
        <f t="shared" si="4"/>
        <v/>
      </c>
      <c r="F32" s="15">
        <f>IFERROR(INDEX(CADASTRO!$A$2:$Q$600,MATCH(B32,CADASTRO!$B$2:$B$600,0),MATCH($F$2,CADASTRO!$A$2:$Q$2,0)),0)</f>
        <v>0</v>
      </c>
      <c r="G32" s="16" t="str">
        <f t="shared" si="5"/>
        <v/>
      </c>
      <c r="H32" s="15">
        <f>IFERROR(INDEX(CADASTRO!$A$2:$Q$600,MATCH(B32,CADASTRO!$B$2:$B$600,0),MATCH($H$2,CADASTRO!$A$2:$Q$2,0)),0)</f>
        <v>0</v>
      </c>
      <c r="I32" s="16" t="str">
        <f t="shared" si="6"/>
        <v/>
      </c>
      <c r="J32" s="15">
        <f>IFERROR(INDEX(CADASTRO!$A$2:$Q$600,MATCH(B32,CADASTRO!$B$2:$B$600,0),MATCH($J$2,CADASTRO!$A$2:$Q$2,0)),0)</f>
        <v>0</v>
      </c>
      <c r="K32" s="16" t="str">
        <f t="shared" si="7"/>
        <v/>
      </c>
      <c r="L32" s="15">
        <f>IFERROR(INDEX(CADASTRO!$A$2:$Q$600,MATCH(B32,CADASTRO!$B$2:$B$600,0),MATCH($L$2,CADASTRO!$A$2:$Q$2,0)),0)</f>
        <v>0</v>
      </c>
      <c r="M32" s="16" t="str">
        <f t="shared" si="8"/>
        <v/>
      </c>
      <c r="N32" s="15">
        <f>IFERROR(INDEX(CADASTRO!$A$2:$Q$600,MATCH(B32,CADASTRO!$B$2:$B$600,0),MATCH($N$2,CADASTRO!$A$2:$Q$2,0)),0)</f>
        <v>0</v>
      </c>
      <c r="O32" s="16" t="str">
        <f t="shared" si="9"/>
        <v/>
      </c>
      <c r="P32" s="15">
        <f>IFERROR(INDEX(CADASTRO!$A$2:$Q$600,MATCH(B32,CADASTRO!$B$2:$B$600,0),MATCH($P$2,CADASTRO!$A$2:$Q$2,0)),0)</f>
        <v>0</v>
      </c>
      <c r="Q32" s="16" t="str">
        <f t="shared" si="10"/>
        <v/>
      </c>
      <c r="R32" s="15">
        <f>IFERROR(INDEX(CADASTRO!$A$2:$Q$600,MATCH(B32,CADASTRO!$B$2:$B$600,0),MATCH($R$2,CADASTRO!$A$2:$Q$2,0)),0)</f>
        <v>0</v>
      </c>
      <c r="S32" s="16" t="str">
        <f t="shared" si="11"/>
        <v/>
      </c>
      <c r="T32" s="15">
        <f>IFERROR(INDEX(CADASTRO!$A$2:$Q$600,MATCH(B32,CADASTRO!$B$2:$B$600,0),MATCH($T$2,CADASTRO!$A$2:$Q$2,0)),0)</f>
        <v>0</v>
      </c>
      <c r="U32" s="16" t="str">
        <f t="shared" si="12"/>
        <v/>
      </c>
      <c r="V32" s="15">
        <f>IFERROR(INDEX(CADASTRO!$A$2:$Q$600,MATCH(B32,CADASTRO!$B$2:$B$600,0),MATCH($V$2,CADASTRO!$A$2:$Q$2,0)),0)</f>
        <v>0</v>
      </c>
      <c r="W32" s="16" t="str">
        <f t="shared" si="13"/>
        <v/>
      </c>
      <c r="X32" s="15">
        <f>IFERROR(INDEX(CADASTRO!$A$2:$Q$600,MATCH(B32,CADASTRO!$B$2:$B$600,0),MATCH($X$2,CADASTRO!$A$2:$Q$2,0)),0)</f>
        <v>0</v>
      </c>
      <c r="Y32" s="16" t="str">
        <f t="shared" si="14"/>
        <v/>
      </c>
      <c r="AO32" s="12" t="s">
        <v>64</v>
      </c>
      <c r="AP32" s="12" t="e">
        <f t="shared" si="15"/>
        <v>#VALUE!</v>
      </c>
      <c r="AQ32" s="12">
        <f t="shared" si="3"/>
        <v>15</v>
      </c>
      <c r="AS32" s="12" t="s">
        <v>65</v>
      </c>
    </row>
    <row r="33" spans="1:45" ht="15.75" customHeight="1" x14ac:dyDescent="0.25">
      <c r="A33" s="7">
        <f>CADASTRO!A33</f>
        <v>0</v>
      </c>
      <c r="B33" s="7">
        <f>CADASTRO!B33</f>
        <v>0</v>
      </c>
      <c r="C33" s="15">
        <f>IFERROR(INDEX(CADASTRO!$A$2:$Q$600,MATCH(B33,CADASTRO!$B$2:$B$600,0),MATCH($C$2,CADASTRO!$A$2:$Q$2,0)),0)</f>
        <v>0</v>
      </c>
      <c r="D33" s="15">
        <f>IFERROR(INDEX(CADASTRO!$A$2:$Q$600,MATCH(B33,CADASTRO!$B$2:$B$600,0),MATCH($D$2,CADASTRO!$A$2:$Q$2,0)),0)</f>
        <v>0</v>
      </c>
      <c r="E33" s="16" t="str">
        <f t="shared" si="4"/>
        <v/>
      </c>
      <c r="F33" s="15">
        <f>IFERROR(INDEX(CADASTRO!$A$2:$Q$600,MATCH(B33,CADASTRO!$B$2:$B$600,0),MATCH($F$2,CADASTRO!$A$2:$Q$2,0)),0)</f>
        <v>0</v>
      </c>
      <c r="G33" s="16" t="str">
        <f t="shared" si="5"/>
        <v/>
      </c>
      <c r="H33" s="15">
        <f>IFERROR(INDEX(CADASTRO!$A$2:$Q$600,MATCH(B33,CADASTRO!$B$2:$B$600,0),MATCH($H$2,CADASTRO!$A$2:$Q$2,0)),0)</f>
        <v>0</v>
      </c>
      <c r="I33" s="16" t="str">
        <f t="shared" si="6"/>
        <v/>
      </c>
      <c r="J33" s="15">
        <f>IFERROR(INDEX(CADASTRO!$A$2:$Q$600,MATCH(B33,CADASTRO!$B$2:$B$600,0),MATCH($J$2,CADASTRO!$A$2:$Q$2,0)),0)</f>
        <v>0</v>
      </c>
      <c r="K33" s="16" t="str">
        <f t="shared" si="7"/>
        <v/>
      </c>
      <c r="L33" s="15">
        <f>IFERROR(INDEX(CADASTRO!$A$2:$Q$600,MATCH(B33,CADASTRO!$B$2:$B$600,0),MATCH($L$2,CADASTRO!$A$2:$Q$2,0)),0)</f>
        <v>0</v>
      </c>
      <c r="M33" s="16" t="str">
        <f t="shared" si="8"/>
        <v/>
      </c>
      <c r="N33" s="15">
        <f>IFERROR(INDEX(CADASTRO!$A$2:$Q$600,MATCH(B33,CADASTRO!$B$2:$B$600,0),MATCH($N$2,CADASTRO!$A$2:$Q$2,0)),0)</f>
        <v>0</v>
      </c>
      <c r="O33" s="16" t="str">
        <f t="shared" si="9"/>
        <v/>
      </c>
      <c r="P33" s="15">
        <f>IFERROR(INDEX(CADASTRO!$A$2:$Q$600,MATCH(B33,CADASTRO!$B$2:$B$600,0),MATCH($P$2,CADASTRO!$A$2:$Q$2,0)),0)</f>
        <v>0</v>
      </c>
      <c r="Q33" s="16" t="str">
        <f t="shared" si="10"/>
        <v/>
      </c>
      <c r="R33" s="15">
        <f>IFERROR(INDEX(CADASTRO!$A$2:$Q$600,MATCH(B33,CADASTRO!$B$2:$B$600,0),MATCH($R$2,CADASTRO!$A$2:$Q$2,0)),0)</f>
        <v>0</v>
      </c>
      <c r="S33" s="16" t="str">
        <f t="shared" si="11"/>
        <v/>
      </c>
      <c r="T33" s="15">
        <f>IFERROR(INDEX(CADASTRO!$A$2:$Q$600,MATCH(B33,CADASTRO!$B$2:$B$600,0),MATCH($T$2,CADASTRO!$A$2:$Q$2,0)),0)</f>
        <v>0</v>
      </c>
      <c r="U33" s="16" t="str">
        <f t="shared" si="12"/>
        <v/>
      </c>
      <c r="V33" s="15">
        <f>IFERROR(INDEX(CADASTRO!$A$2:$Q$600,MATCH(B33,CADASTRO!$B$2:$B$600,0),MATCH($V$2,CADASTRO!$A$2:$Q$2,0)),0)</f>
        <v>0</v>
      </c>
      <c r="W33" s="16" t="str">
        <f t="shared" si="13"/>
        <v/>
      </c>
      <c r="X33" s="15">
        <f>IFERROR(INDEX(CADASTRO!$A$2:$Q$600,MATCH(B33,CADASTRO!$B$2:$B$600,0),MATCH($X$2,CADASTRO!$A$2:$Q$2,0)),0)</f>
        <v>0</v>
      </c>
      <c r="Y33" s="16" t="str">
        <f t="shared" si="14"/>
        <v/>
      </c>
      <c r="AO33" s="12" t="s">
        <v>66</v>
      </c>
      <c r="AP33" s="12" t="e">
        <f t="shared" si="15"/>
        <v>#VALUE!</v>
      </c>
      <c r="AQ33" s="12">
        <f t="shared" si="3"/>
        <v>9</v>
      </c>
      <c r="AS33" s="12" t="s">
        <v>67</v>
      </c>
    </row>
    <row r="34" spans="1:45" ht="15.75" customHeight="1" x14ac:dyDescent="0.25">
      <c r="A34" s="7">
        <f>CADASTRO!A34</f>
        <v>0</v>
      </c>
      <c r="B34" s="7">
        <f>CADASTRO!B34</f>
        <v>0</v>
      </c>
      <c r="C34" s="15">
        <f>IFERROR(INDEX(CADASTRO!$A$2:$Q$600,MATCH(B34,CADASTRO!$B$2:$B$600,0),MATCH($C$2,CADASTRO!$A$2:$Q$2,0)),0)</f>
        <v>0</v>
      </c>
      <c r="D34" s="15">
        <f>IFERROR(INDEX(CADASTRO!$A$2:$Q$600,MATCH(B34,CADASTRO!$B$2:$B$600,0),MATCH($D$2,CADASTRO!$A$2:$Q$2,0)),0)</f>
        <v>0</v>
      </c>
      <c r="E34" s="16" t="str">
        <f t="shared" si="4"/>
        <v/>
      </c>
      <c r="F34" s="15">
        <f>IFERROR(INDEX(CADASTRO!$A$2:$Q$600,MATCH(B34,CADASTRO!$B$2:$B$600,0),MATCH($F$2,CADASTRO!$A$2:$Q$2,0)),0)</f>
        <v>0</v>
      </c>
      <c r="G34" s="16" t="str">
        <f t="shared" si="5"/>
        <v/>
      </c>
      <c r="H34" s="15">
        <f>IFERROR(INDEX(CADASTRO!$A$2:$Q$600,MATCH(B34,CADASTRO!$B$2:$B$600,0),MATCH($H$2,CADASTRO!$A$2:$Q$2,0)),0)</f>
        <v>0</v>
      </c>
      <c r="I34" s="16" t="str">
        <f t="shared" si="6"/>
        <v/>
      </c>
      <c r="J34" s="15">
        <f>IFERROR(INDEX(CADASTRO!$A$2:$Q$600,MATCH(B34,CADASTRO!$B$2:$B$600,0),MATCH($J$2,CADASTRO!$A$2:$Q$2,0)),0)</f>
        <v>0</v>
      </c>
      <c r="K34" s="16" t="str">
        <f t="shared" si="7"/>
        <v/>
      </c>
      <c r="L34" s="15">
        <f>IFERROR(INDEX(CADASTRO!$A$2:$Q$600,MATCH(B34,CADASTRO!$B$2:$B$600,0),MATCH($L$2,CADASTRO!$A$2:$Q$2,0)),0)</f>
        <v>0</v>
      </c>
      <c r="M34" s="16" t="str">
        <f t="shared" si="8"/>
        <v/>
      </c>
      <c r="N34" s="15">
        <f>IFERROR(INDEX(CADASTRO!$A$2:$Q$600,MATCH(B34,CADASTRO!$B$2:$B$600,0),MATCH($N$2,CADASTRO!$A$2:$Q$2,0)),0)</f>
        <v>0</v>
      </c>
      <c r="O34" s="16" t="str">
        <f t="shared" si="9"/>
        <v/>
      </c>
      <c r="P34" s="15">
        <f>IFERROR(INDEX(CADASTRO!$A$2:$Q$600,MATCH(B34,CADASTRO!$B$2:$B$600,0),MATCH($P$2,CADASTRO!$A$2:$Q$2,0)),0)</f>
        <v>0</v>
      </c>
      <c r="Q34" s="16" t="str">
        <f t="shared" si="10"/>
        <v/>
      </c>
      <c r="R34" s="15">
        <f>IFERROR(INDEX(CADASTRO!$A$2:$Q$600,MATCH(B34,CADASTRO!$B$2:$B$600,0),MATCH($R$2,CADASTRO!$A$2:$Q$2,0)),0)</f>
        <v>0</v>
      </c>
      <c r="S34" s="16" t="str">
        <f t="shared" si="11"/>
        <v/>
      </c>
      <c r="T34" s="15">
        <f>IFERROR(INDEX(CADASTRO!$A$2:$Q$600,MATCH(B34,CADASTRO!$B$2:$B$600,0),MATCH($T$2,CADASTRO!$A$2:$Q$2,0)),0)</f>
        <v>0</v>
      </c>
      <c r="U34" s="16" t="str">
        <f t="shared" si="12"/>
        <v/>
      </c>
      <c r="V34" s="15">
        <f>IFERROR(INDEX(CADASTRO!$A$2:$Q$600,MATCH(B34,CADASTRO!$B$2:$B$600,0),MATCH($V$2,CADASTRO!$A$2:$Q$2,0)),0)</f>
        <v>0</v>
      </c>
      <c r="W34" s="16" t="str">
        <f t="shared" si="13"/>
        <v/>
      </c>
      <c r="X34" s="15">
        <f>IFERROR(INDEX(CADASTRO!$A$2:$Q$600,MATCH(B34,CADASTRO!$B$2:$B$600,0),MATCH($X$2,CADASTRO!$A$2:$Q$2,0)),0)</f>
        <v>0</v>
      </c>
      <c r="Y34" s="16" t="str">
        <f t="shared" si="14"/>
        <v/>
      </c>
    </row>
    <row r="35" spans="1:45" ht="15.75" customHeight="1" x14ac:dyDescent="0.25">
      <c r="A35" s="7">
        <f>CADASTRO!A35</f>
        <v>0</v>
      </c>
      <c r="B35" s="7">
        <f>CADASTRO!B35</f>
        <v>0</v>
      </c>
      <c r="C35" s="15">
        <f>IFERROR(INDEX(CADASTRO!$A$2:$Q$600,MATCH(B35,CADASTRO!$B$2:$B$600,0),MATCH($C$2,CADASTRO!$A$2:$Q$2,0)),0)</f>
        <v>0</v>
      </c>
      <c r="D35" s="15">
        <f>IFERROR(INDEX(CADASTRO!$A$2:$Q$600,MATCH(B35,CADASTRO!$B$2:$B$600,0),MATCH($D$2,CADASTRO!$A$2:$Q$2,0)),0)</f>
        <v>0</v>
      </c>
      <c r="E35" s="16" t="str">
        <f t="shared" si="4"/>
        <v/>
      </c>
      <c r="F35" s="15">
        <f>IFERROR(INDEX(CADASTRO!$A$2:$Q$600,MATCH(B35,CADASTRO!$B$2:$B$600,0),MATCH($F$2,CADASTRO!$A$2:$Q$2,0)),0)</f>
        <v>0</v>
      </c>
      <c r="G35" s="16" t="str">
        <f t="shared" si="5"/>
        <v/>
      </c>
      <c r="H35" s="15">
        <f>IFERROR(INDEX(CADASTRO!$A$2:$Q$600,MATCH(B35,CADASTRO!$B$2:$B$600,0),MATCH($H$2,CADASTRO!$A$2:$Q$2,0)),0)</f>
        <v>0</v>
      </c>
      <c r="I35" s="16" t="str">
        <f t="shared" si="6"/>
        <v/>
      </c>
      <c r="J35" s="15">
        <f>IFERROR(INDEX(CADASTRO!$A$2:$Q$600,MATCH(B35,CADASTRO!$B$2:$B$600,0),MATCH($J$2,CADASTRO!$A$2:$Q$2,0)),0)</f>
        <v>0</v>
      </c>
      <c r="K35" s="16" t="str">
        <f t="shared" si="7"/>
        <v/>
      </c>
      <c r="L35" s="15">
        <f>IFERROR(INDEX(CADASTRO!$A$2:$Q$600,MATCH(B35,CADASTRO!$B$2:$B$600,0),MATCH($L$2,CADASTRO!$A$2:$Q$2,0)),0)</f>
        <v>0</v>
      </c>
      <c r="M35" s="16" t="str">
        <f t="shared" si="8"/>
        <v/>
      </c>
      <c r="N35" s="15">
        <f>IFERROR(INDEX(CADASTRO!$A$2:$Q$600,MATCH(B35,CADASTRO!$B$2:$B$600,0),MATCH($N$2,CADASTRO!$A$2:$Q$2,0)),0)</f>
        <v>0</v>
      </c>
      <c r="O35" s="16" t="str">
        <f t="shared" si="9"/>
        <v/>
      </c>
      <c r="P35" s="15">
        <f>IFERROR(INDEX(CADASTRO!$A$2:$Q$600,MATCH(B35,CADASTRO!$B$2:$B$600,0),MATCH($P$2,CADASTRO!$A$2:$Q$2,0)),0)</f>
        <v>0</v>
      </c>
      <c r="Q35" s="16" t="str">
        <f t="shared" si="10"/>
        <v/>
      </c>
      <c r="R35" s="15">
        <f>IFERROR(INDEX(CADASTRO!$A$2:$Q$600,MATCH(B35,CADASTRO!$B$2:$B$600,0),MATCH($R$2,CADASTRO!$A$2:$Q$2,0)),0)</f>
        <v>0</v>
      </c>
      <c r="S35" s="16" t="str">
        <f t="shared" si="11"/>
        <v/>
      </c>
      <c r="T35" s="15">
        <f>IFERROR(INDEX(CADASTRO!$A$2:$Q$600,MATCH(B35,CADASTRO!$B$2:$B$600,0),MATCH($T$2,CADASTRO!$A$2:$Q$2,0)),0)</f>
        <v>0</v>
      </c>
      <c r="U35" s="16" t="str">
        <f t="shared" si="12"/>
        <v/>
      </c>
      <c r="V35" s="15">
        <f>IFERROR(INDEX(CADASTRO!$A$2:$Q$600,MATCH(B35,CADASTRO!$B$2:$B$600,0),MATCH($V$2,CADASTRO!$A$2:$Q$2,0)),0)</f>
        <v>0</v>
      </c>
      <c r="W35" s="16" t="str">
        <f t="shared" si="13"/>
        <v/>
      </c>
      <c r="X35" s="15">
        <f>IFERROR(INDEX(CADASTRO!$A$2:$Q$600,MATCH(B35,CADASTRO!$B$2:$B$600,0),MATCH($X$2,CADASTRO!$A$2:$Q$2,0)),0)</f>
        <v>0</v>
      </c>
      <c r="Y35" s="16" t="str">
        <f t="shared" si="14"/>
        <v/>
      </c>
    </row>
    <row r="36" spans="1:45" ht="15.75" customHeight="1" x14ac:dyDescent="0.25">
      <c r="A36" s="7">
        <f>CADASTRO!A36</f>
        <v>0</v>
      </c>
      <c r="B36" s="7">
        <f>CADASTRO!B36</f>
        <v>0</v>
      </c>
      <c r="C36" s="15">
        <f>IFERROR(INDEX(CADASTRO!$A$2:$Q$600,MATCH(B36,CADASTRO!$B$2:$B$600,0),MATCH($C$2,CADASTRO!$A$2:$Q$2,0)),0)</f>
        <v>0</v>
      </c>
      <c r="D36" s="15">
        <f>IFERROR(INDEX(CADASTRO!$A$2:$Q$600,MATCH(B36,CADASTRO!$B$2:$B$600,0),MATCH($D$2,CADASTRO!$A$2:$Q$2,0)),0)</f>
        <v>0</v>
      </c>
      <c r="E36" s="16" t="str">
        <f t="shared" si="4"/>
        <v/>
      </c>
      <c r="F36" s="15">
        <f>IFERROR(INDEX(CADASTRO!$A$2:$Q$600,MATCH(B36,CADASTRO!$B$2:$B$600,0),MATCH($F$2,CADASTRO!$A$2:$Q$2,0)),0)</f>
        <v>0</v>
      </c>
      <c r="G36" s="16" t="str">
        <f t="shared" si="5"/>
        <v/>
      </c>
      <c r="H36" s="15">
        <f>IFERROR(INDEX(CADASTRO!$A$2:$Q$600,MATCH(B36,CADASTRO!$B$2:$B$600,0),MATCH($H$2,CADASTRO!$A$2:$Q$2,0)),0)</f>
        <v>0</v>
      </c>
      <c r="I36" s="16" t="str">
        <f t="shared" si="6"/>
        <v/>
      </c>
      <c r="J36" s="15">
        <f>IFERROR(INDEX(CADASTRO!$A$2:$Q$600,MATCH(B36,CADASTRO!$B$2:$B$600,0),MATCH($J$2,CADASTRO!$A$2:$Q$2,0)),0)</f>
        <v>0</v>
      </c>
      <c r="K36" s="16" t="str">
        <f t="shared" si="7"/>
        <v/>
      </c>
      <c r="L36" s="15">
        <f>IFERROR(INDEX(CADASTRO!$A$2:$Q$600,MATCH(B36,CADASTRO!$B$2:$B$600,0),MATCH($L$2,CADASTRO!$A$2:$Q$2,0)),0)</f>
        <v>0</v>
      </c>
      <c r="M36" s="16" t="str">
        <f t="shared" si="8"/>
        <v/>
      </c>
      <c r="N36" s="15">
        <f>IFERROR(INDEX(CADASTRO!$A$2:$Q$600,MATCH(B36,CADASTRO!$B$2:$B$600,0),MATCH($N$2,CADASTRO!$A$2:$Q$2,0)),0)</f>
        <v>0</v>
      </c>
      <c r="O36" s="16" t="str">
        <f t="shared" si="9"/>
        <v/>
      </c>
      <c r="P36" s="15">
        <f>IFERROR(INDEX(CADASTRO!$A$2:$Q$600,MATCH(B36,CADASTRO!$B$2:$B$600,0),MATCH($P$2,CADASTRO!$A$2:$Q$2,0)),0)</f>
        <v>0</v>
      </c>
      <c r="Q36" s="16" t="str">
        <f t="shared" si="10"/>
        <v/>
      </c>
      <c r="R36" s="15">
        <f>IFERROR(INDEX(CADASTRO!$A$2:$Q$600,MATCH(B36,CADASTRO!$B$2:$B$600,0),MATCH($R$2,CADASTRO!$A$2:$Q$2,0)),0)</f>
        <v>0</v>
      </c>
      <c r="S36" s="16" t="str">
        <f t="shared" si="11"/>
        <v/>
      </c>
      <c r="T36" s="15">
        <f>IFERROR(INDEX(CADASTRO!$A$2:$Q$600,MATCH(B36,CADASTRO!$B$2:$B$600,0),MATCH($T$2,CADASTRO!$A$2:$Q$2,0)),0)</f>
        <v>0</v>
      </c>
      <c r="U36" s="16" t="str">
        <f t="shared" si="12"/>
        <v/>
      </c>
      <c r="V36" s="15">
        <f>IFERROR(INDEX(CADASTRO!$A$2:$Q$600,MATCH(B36,CADASTRO!$B$2:$B$600,0),MATCH($V$2,CADASTRO!$A$2:$Q$2,0)),0)</f>
        <v>0</v>
      </c>
      <c r="W36" s="16" t="str">
        <f t="shared" si="13"/>
        <v/>
      </c>
      <c r="X36" s="15">
        <f>IFERROR(INDEX(CADASTRO!$A$2:$Q$600,MATCH(B36,CADASTRO!$B$2:$B$600,0),MATCH($X$2,CADASTRO!$A$2:$Q$2,0)),0)</f>
        <v>0</v>
      </c>
      <c r="Y36" s="16" t="str">
        <f t="shared" si="14"/>
        <v/>
      </c>
    </row>
    <row r="37" spans="1:45" ht="15.75" customHeight="1" x14ac:dyDescent="0.25">
      <c r="A37" s="7">
        <f>CADASTRO!A37</f>
        <v>0</v>
      </c>
      <c r="B37" s="7">
        <f>CADASTRO!B37</f>
        <v>0</v>
      </c>
      <c r="C37" s="15">
        <f>IFERROR(INDEX(CADASTRO!$A$2:$Q$600,MATCH(B37,CADASTRO!$B$2:$B$600,0),MATCH($C$2,CADASTRO!$A$2:$Q$2,0)),0)</f>
        <v>0</v>
      </c>
      <c r="D37" s="15">
        <f>IFERROR(INDEX(CADASTRO!$A$2:$Q$600,MATCH(B37,CADASTRO!$B$2:$B$600,0),MATCH($D$2,CADASTRO!$A$2:$Q$2,0)),0)</f>
        <v>0</v>
      </c>
      <c r="E37" s="16" t="str">
        <f t="shared" si="4"/>
        <v/>
      </c>
      <c r="F37" s="15">
        <f>IFERROR(INDEX(CADASTRO!$A$2:$Q$600,MATCH(B37,CADASTRO!$B$2:$B$600,0),MATCH($F$2,CADASTRO!$A$2:$Q$2,0)),0)</f>
        <v>0</v>
      </c>
      <c r="G37" s="16" t="str">
        <f t="shared" si="5"/>
        <v/>
      </c>
      <c r="H37" s="15">
        <f>IFERROR(INDEX(CADASTRO!$A$2:$Q$600,MATCH(B37,CADASTRO!$B$2:$B$600,0),MATCH($H$2,CADASTRO!$A$2:$Q$2,0)),0)</f>
        <v>0</v>
      </c>
      <c r="I37" s="16" t="str">
        <f t="shared" si="6"/>
        <v/>
      </c>
      <c r="J37" s="15">
        <f>IFERROR(INDEX(CADASTRO!$A$2:$Q$600,MATCH(B37,CADASTRO!$B$2:$B$600,0),MATCH($J$2,CADASTRO!$A$2:$Q$2,0)),0)</f>
        <v>0</v>
      </c>
      <c r="K37" s="16" t="str">
        <f t="shared" si="7"/>
        <v/>
      </c>
      <c r="L37" s="15">
        <f>IFERROR(INDEX(CADASTRO!$A$2:$Q$600,MATCH(B37,CADASTRO!$B$2:$B$600,0),MATCH($L$2,CADASTRO!$A$2:$Q$2,0)),0)</f>
        <v>0</v>
      </c>
      <c r="M37" s="16" t="str">
        <f t="shared" si="8"/>
        <v/>
      </c>
      <c r="N37" s="15">
        <f>IFERROR(INDEX(CADASTRO!$A$2:$Q$600,MATCH(B37,CADASTRO!$B$2:$B$600,0),MATCH($N$2,CADASTRO!$A$2:$Q$2,0)),0)</f>
        <v>0</v>
      </c>
      <c r="O37" s="16" t="str">
        <f t="shared" si="9"/>
        <v/>
      </c>
      <c r="P37" s="15">
        <f>IFERROR(INDEX(CADASTRO!$A$2:$Q$600,MATCH(B37,CADASTRO!$B$2:$B$600,0),MATCH($P$2,CADASTRO!$A$2:$Q$2,0)),0)</f>
        <v>0</v>
      </c>
      <c r="Q37" s="16" t="str">
        <f t="shared" si="10"/>
        <v/>
      </c>
      <c r="R37" s="15">
        <f>IFERROR(INDEX(CADASTRO!$A$2:$Q$600,MATCH(B37,CADASTRO!$B$2:$B$600,0),MATCH($R$2,CADASTRO!$A$2:$Q$2,0)),0)</f>
        <v>0</v>
      </c>
      <c r="S37" s="16" t="str">
        <f t="shared" si="11"/>
        <v/>
      </c>
      <c r="T37" s="15">
        <f>IFERROR(INDEX(CADASTRO!$A$2:$Q$600,MATCH(B37,CADASTRO!$B$2:$B$600,0),MATCH($T$2,CADASTRO!$A$2:$Q$2,0)),0)</f>
        <v>0</v>
      </c>
      <c r="U37" s="16" t="str">
        <f t="shared" si="12"/>
        <v/>
      </c>
      <c r="V37" s="15">
        <f>IFERROR(INDEX(CADASTRO!$A$2:$Q$600,MATCH(B37,CADASTRO!$B$2:$B$600,0),MATCH($V$2,CADASTRO!$A$2:$Q$2,0)),0)</f>
        <v>0</v>
      </c>
      <c r="W37" s="16" t="str">
        <f t="shared" si="13"/>
        <v/>
      </c>
      <c r="X37" s="15">
        <f>IFERROR(INDEX(CADASTRO!$A$2:$Q$600,MATCH(B37,CADASTRO!$B$2:$B$600,0),MATCH($X$2,CADASTRO!$A$2:$Q$2,0)),0)</f>
        <v>0</v>
      </c>
      <c r="Y37" s="16" t="str">
        <f t="shared" si="14"/>
        <v/>
      </c>
    </row>
    <row r="38" spans="1:45" ht="15.75" customHeight="1" x14ac:dyDescent="0.25">
      <c r="A38" s="7">
        <f>CADASTRO!A38</f>
        <v>0</v>
      </c>
      <c r="B38" s="7">
        <f>CADASTRO!B38</f>
        <v>0</v>
      </c>
      <c r="C38" s="15">
        <f>IFERROR(INDEX(CADASTRO!$A$2:$Q$600,MATCH(B38,CADASTRO!$B$2:$B$600,0),MATCH($C$2,CADASTRO!$A$2:$Q$2,0)),0)</f>
        <v>0</v>
      </c>
      <c r="D38" s="15">
        <f>IFERROR(INDEX(CADASTRO!$A$2:$Q$600,MATCH(B38,CADASTRO!$B$2:$B$600,0),MATCH($D$2,CADASTRO!$A$2:$Q$2,0)),0)</f>
        <v>0</v>
      </c>
      <c r="E38" s="16" t="str">
        <f t="shared" si="4"/>
        <v/>
      </c>
      <c r="F38" s="15">
        <f>IFERROR(INDEX(CADASTRO!$A$2:$Q$600,MATCH(B38,CADASTRO!$B$2:$B$600,0),MATCH($F$2,CADASTRO!$A$2:$Q$2,0)),0)</f>
        <v>0</v>
      </c>
      <c r="G38" s="16" t="str">
        <f t="shared" si="5"/>
        <v/>
      </c>
      <c r="H38" s="15">
        <f>IFERROR(INDEX(CADASTRO!$A$2:$Q$600,MATCH(B38,CADASTRO!$B$2:$B$600,0),MATCH($H$2,CADASTRO!$A$2:$Q$2,0)),0)</f>
        <v>0</v>
      </c>
      <c r="I38" s="16" t="str">
        <f t="shared" si="6"/>
        <v/>
      </c>
      <c r="J38" s="15">
        <f>IFERROR(INDEX(CADASTRO!$A$2:$Q$600,MATCH(B38,CADASTRO!$B$2:$B$600,0),MATCH($J$2,CADASTRO!$A$2:$Q$2,0)),0)</f>
        <v>0</v>
      </c>
      <c r="K38" s="16" t="str">
        <f t="shared" si="7"/>
        <v/>
      </c>
      <c r="L38" s="15">
        <f>IFERROR(INDEX(CADASTRO!$A$2:$Q$600,MATCH(B38,CADASTRO!$B$2:$B$600,0),MATCH($L$2,CADASTRO!$A$2:$Q$2,0)),0)</f>
        <v>0</v>
      </c>
      <c r="M38" s="16" t="str">
        <f t="shared" si="8"/>
        <v/>
      </c>
      <c r="N38" s="15">
        <f>IFERROR(INDEX(CADASTRO!$A$2:$Q$600,MATCH(B38,CADASTRO!$B$2:$B$600,0),MATCH($N$2,CADASTRO!$A$2:$Q$2,0)),0)</f>
        <v>0</v>
      </c>
      <c r="O38" s="16" t="str">
        <f t="shared" si="9"/>
        <v/>
      </c>
      <c r="P38" s="15">
        <f>IFERROR(INDEX(CADASTRO!$A$2:$Q$600,MATCH(B38,CADASTRO!$B$2:$B$600,0),MATCH($P$2,CADASTRO!$A$2:$Q$2,0)),0)</f>
        <v>0</v>
      </c>
      <c r="Q38" s="16" t="str">
        <f t="shared" si="10"/>
        <v/>
      </c>
      <c r="R38" s="15">
        <f>IFERROR(INDEX(CADASTRO!$A$2:$Q$600,MATCH(B38,CADASTRO!$B$2:$B$600,0),MATCH($R$2,CADASTRO!$A$2:$Q$2,0)),0)</f>
        <v>0</v>
      </c>
      <c r="S38" s="16" t="str">
        <f t="shared" si="11"/>
        <v/>
      </c>
      <c r="T38" s="15">
        <f>IFERROR(INDEX(CADASTRO!$A$2:$Q$600,MATCH(B38,CADASTRO!$B$2:$B$600,0),MATCH($T$2,CADASTRO!$A$2:$Q$2,0)),0)</f>
        <v>0</v>
      </c>
      <c r="U38" s="16" t="str">
        <f t="shared" si="12"/>
        <v/>
      </c>
      <c r="V38" s="15">
        <f>IFERROR(INDEX(CADASTRO!$A$2:$Q$600,MATCH(B38,CADASTRO!$B$2:$B$600,0),MATCH($V$2,CADASTRO!$A$2:$Q$2,0)),0)</f>
        <v>0</v>
      </c>
      <c r="W38" s="16" t="str">
        <f t="shared" si="13"/>
        <v/>
      </c>
      <c r="X38" s="15">
        <f>IFERROR(INDEX(CADASTRO!$A$2:$Q$600,MATCH(B38,CADASTRO!$B$2:$B$600,0),MATCH($X$2,CADASTRO!$A$2:$Q$2,0)),0)</f>
        <v>0</v>
      </c>
      <c r="Y38" s="16" t="str">
        <f t="shared" si="14"/>
        <v/>
      </c>
    </row>
    <row r="39" spans="1:45" ht="15.75" customHeight="1" x14ac:dyDescent="0.25">
      <c r="A39" s="7">
        <f>CADASTRO!A39</f>
        <v>0</v>
      </c>
      <c r="B39" s="7">
        <f>CADASTRO!B39</f>
        <v>0</v>
      </c>
      <c r="C39" s="15">
        <f>IFERROR(INDEX(CADASTRO!$A$2:$Q$600,MATCH(B39,CADASTRO!$B$2:$B$600,0),MATCH($C$2,CADASTRO!$A$2:$Q$2,0)),0)</f>
        <v>0</v>
      </c>
      <c r="D39" s="15">
        <f>IFERROR(INDEX(CADASTRO!$A$2:$Q$600,MATCH(B39,CADASTRO!$B$2:$B$600,0),MATCH($D$2,CADASTRO!$A$2:$Q$2,0)),0)</f>
        <v>0</v>
      </c>
      <c r="E39" s="16" t="str">
        <f t="shared" si="4"/>
        <v/>
      </c>
      <c r="F39" s="15">
        <f>IFERROR(INDEX(CADASTRO!$A$2:$Q$600,MATCH(B39,CADASTRO!$B$2:$B$600,0),MATCH($F$2,CADASTRO!$A$2:$Q$2,0)),0)</f>
        <v>0</v>
      </c>
      <c r="G39" s="16" t="str">
        <f t="shared" si="5"/>
        <v/>
      </c>
      <c r="H39" s="15">
        <f>IFERROR(INDEX(CADASTRO!$A$2:$Q$600,MATCH(B39,CADASTRO!$B$2:$B$600,0),MATCH($H$2,CADASTRO!$A$2:$Q$2,0)),0)</f>
        <v>0</v>
      </c>
      <c r="I39" s="16" t="str">
        <f t="shared" si="6"/>
        <v/>
      </c>
      <c r="J39" s="15">
        <f>IFERROR(INDEX(CADASTRO!$A$2:$Q$600,MATCH(B39,CADASTRO!$B$2:$B$600,0),MATCH($J$2,CADASTRO!$A$2:$Q$2,0)),0)</f>
        <v>0</v>
      </c>
      <c r="K39" s="16" t="str">
        <f t="shared" si="7"/>
        <v/>
      </c>
      <c r="L39" s="15">
        <f>IFERROR(INDEX(CADASTRO!$A$2:$Q$600,MATCH(B39,CADASTRO!$B$2:$B$600,0),MATCH($L$2,CADASTRO!$A$2:$Q$2,0)),0)</f>
        <v>0</v>
      </c>
      <c r="M39" s="16" t="str">
        <f t="shared" si="8"/>
        <v/>
      </c>
      <c r="N39" s="15">
        <f>IFERROR(INDEX(CADASTRO!$A$2:$Q$600,MATCH(B39,CADASTRO!$B$2:$B$600,0),MATCH($N$2,CADASTRO!$A$2:$Q$2,0)),0)</f>
        <v>0</v>
      </c>
      <c r="O39" s="16" t="str">
        <f t="shared" si="9"/>
        <v/>
      </c>
      <c r="P39" s="15">
        <f>IFERROR(INDEX(CADASTRO!$A$2:$Q$600,MATCH(B39,CADASTRO!$B$2:$B$600,0),MATCH($P$2,CADASTRO!$A$2:$Q$2,0)),0)</f>
        <v>0</v>
      </c>
      <c r="Q39" s="16" t="str">
        <f t="shared" si="10"/>
        <v/>
      </c>
      <c r="R39" s="15">
        <f>IFERROR(INDEX(CADASTRO!$A$2:$Q$600,MATCH(B39,CADASTRO!$B$2:$B$600,0),MATCH($R$2,CADASTRO!$A$2:$Q$2,0)),0)</f>
        <v>0</v>
      </c>
      <c r="S39" s="16" t="str">
        <f t="shared" si="11"/>
        <v/>
      </c>
      <c r="T39" s="15">
        <f>IFERROR(INDEX(CADASTRO!$A$2:$Q$600,MATCH(B39,CADASTRO!$B$2:$B$600,0),MATCH($T$2,CADASTRO!$A$2:$Q$2,0)),0)</f>
        <v>0</v>
      </c>
      <c r="U39" s="16" t="str">
        <f t="shared" si="12"/>
        <v/>
      </c>
      <c r="V39" s="15">
        <f>IFERROR(INDEX(CADASTRO!$A$2:$Q$600,MATCH(B39,CADASTRO!$B$2:$B$600,0),MATCH($V$2,CADASTRO!$A$2:$Q$2,0)),0)</f>
        <v>0</v>
      </c>
      <c r="W39" s="16" t="str">
        <f t="shared" si="13"/>
        <v/>
      </c>
      <c r="X39" s="15">
        <f>IFERROR(INDEX(CADASTRO!$A$2:$Q$600,MATCH(B39,CADASTRO!$B$2:$B$600,0),MATCH($X$2,CADASTRO!$A$2:$Q$2,0)),0)</f>
        <v>0</v>
      </c>
      <c r="Y39" s="16" t="str">
        <f t="shared" si="14"/>
        <v/>
      </c>
    </row>
    <row r="40" spans="1:45" ht="15.75" customHeight="1" x14ac:dyDescent="0.25">
      <c r="A40" s="7">
        <f>CADASTRO!A40</f>
        <v>0</v>
      </c>
      <c r="B40" s="7">
        <f>CADASTRO!B40</f>
        <v>0</v>
      </c>
      <c r="C40" s="15">
        <f>IFERROR(INDEX(CADASTRO!$A$2:$Q$600,MATCH(B40,CADASTRO!$B$2:$B$600,0),MATCH($C$2,CADASTRO!$A$2:$Q$2,0)),0)</f>
        <v>0</v>
      </c>
      <c r="D40" s="15">
        <f>IFERROR(INDEX(CADASTRO!$A$2:$Q$600,MATCH(B40,CADASTRO!$B$2:$B$600,0),MATCH($D$2,CADASTRO!$A$2:$Q$2,0)),0)</f>
        <v>0</v>
      </c>
      <c r="E40" s="16" t="str">
        <f t="shared" si="4"/>
        <v/>
      </c>
      <c r="F40" s="15">
        <f>IFERROR(INDEX(CADASTRO!$A$2:$Q$600,MATCH(B40,CADASTRO!$B$2:$B$600,0),MATCH($F$2,CADASTRO!$A$2:$Q$2,0)),0)</f>
        <v>0</v>
      </c>
      <c r="G40" s="16" t="str">
        <f t="shared" si="5"/>
        <v/>
      </c>
      <c r="H40" s="15">
        <f>IFERROR(INDEX(CADASTRO!$A$2:$Q$600,MATCH(B40,CADASTRO!$B$2:$B$600,0),MATCH($H$2,CADASTRO!$A$2:$Q$2,0)),0)</f>
        <v>0</v>
      </c>
      <c r="I40" s="16" t="str">
        <f t="shared" si="6"/>
        <v/>
      </c>
      <c r="J40" s="15">
        <f>IFERROR(INDEX(CADASTRO!$A$2:$Q$600,MATCH(B40,CADASTRO!$B$2:$B$600,0),MATCH($J$2,CADASTRO!$A$2:$Q$2,0)),0)</f>
        <v>0</v>
      </c>
      <c r="K40" s="16" t="str">
        <f t="shared" si="7"/>
        <v/>
      </c>
      <c r="L40" s="15">
        <f>IFERROR(INDEX(CADASTRO!$A$2:$Q$600,MATCH(B40,CADASTRO!$B$2:$B$600,0),MATCH($L$2,CADASTRO!$A$2:$Q$2,0)),0)</f>
        <v>0</v>
      </c>
      <c r="M40" s="16" t="str">
        <f t="shared" si="8"/>
        <v/>
      </c>
      <c r="N40" s="15">
        <f>IFERROR(INDEX(CADASTRO!$A$2:$Q$600,MATCH(B40,CADASTRO!$B$2:$B$600,0),MATCH($N$2,CADASTRO!$A$2:$Q$2,0)),0)</f>
        <v>0</v>
      </c>
      <c r="O40" s="16" t="str">
        <f t="shared" si="9"/>
        <v/>
      </c>
      <c r="P40" s="15">
        <f>IFERROR(INDEX(CADASTRO!$A$2:$Q$600,MATCH(B40,CADASTRO!$B$2:$B$600,0),MATCH($P$2,CADASTRO!$A$2:$Q$2,0)),0)</f>
        <v>0</v>
      </c>
      <c r="Q40" s="16" t="str">
        <f t="shared" si="10"/>
        <v/>
      </c>
      <c r="R40" s="15">
        <f>IFERROR(INDEX(CADASTRO!$A$2:$Q$600,MATCH(B40,CADASTRO!$B$2:$B$600,0),MATCH($R$2,CADASTRO!$A$2:$Q$2,0)),0)</f>
        <v>0</v>
      </c>
      <c r="S40" s="16" t="str">
        <f t="shared" si="11"/>
        <v/>
      </c>
      <c r="T40" s="15">
        <f>IFERROR(INDEX(CADASTRO!$A$2:$Q$600,MATCH(B40,CADASTRO!$B$2:$B$600,0),MATCH($T$2,CADASTRO!$A$2:$Q$2,0)),0)</f>
        <v>0</v>
      </c>
      <c r="U40" s="16" t="str">
        <f t="shared" si="12"/>
        <v/>
      </c>
      <c r="V40" s="15">
        <f>IFERROR(INDEX(CADASTRO!$A$2:$Q$600,MATCH(B40,CADASTRO!$B$2:$B$600,0),MATCH($V$2,CADASTRO!$A$2:$Q$2,0)),0)</f>
        <v>0</v>
      </c>
      <c r="W40" s="16" t="str">
        <f t="shared" si="13"/>
        <v/>
      </c>
      <c r="X40" s="15">
        <f>IFERROR(INDEX(CADASTRO!$A$2:$Q$600,MATCH(B40,CADASTRO!$B$2:$B$600,0),MATCH($X$2,CADASTRO!$A$2:$Q$2,0)),0)</f>
        <v>0</v>
      </c>
      <c r="Y40" s="16" t="str">
        <f t="shared" si="14"/>
        <v/>
      </c>
    </row>
    <row r="41" spans="1:45" ht="15.75" customHeight="1" x14ac:dyDescent="0.25">
      <c r="A41" s="7">
        <f>CADASTRO!A41</f>
        <v>0</v>
      </c>
      <c r="B41" s="7">
        <f>CADASTRO!B41</f>
        <v>0</v>
      </c>
      <c r="C41" s="15">
        <f>IFERROR(INDEX(CADASTRO!$A$2:$Q$600,MATCH(B41,CADASTRO!$B$2:$B$600,0),MATCH($C$2,CADASTRO!$A$2:$Q$2,0)),0)</f>
        <v>0</v>
      </c>
      <c r="D41" s="15">
        <f>IFERROR(INDEX(CADASTRO!$A$2:$Q$600,MATCH(B41,CADASTRO!$B$2:$B$600,0),MATCH($D$2,CADASTRO!$A$2:$Q$2,0)),0)</f>
        <v>0</v>
      </c>
      <c r="E41" s="16" t="str">
        <f t="shared" si="4"/>
        <v/>
      </c>
      <c r="F41" s="15">
        <f>IFERROR(INDEX(CADASTRO!$A$2:$Q$600,MATCH(B41,CADASTRO!$B$2:$B$600,0),MATCH($F$2,CADASTRO!$A$2:$Q$2,0)),0)</f>
        <v>0</v>
      </c>
      <c r="G41" s="16" t="str">
        <f t="shared" si="5"/>
        <v/>
      </c>
      <c r="H41" s="15">
        <f>IFERROR(INDEX(CADASTRO!$A$2:$Q$600,MATCH(B41,CADASTRO!$B$2:$B$600,0),MATCH($H$2,CADASTRO!$A$2:$Q$2,0)),0)</f>
        <v>0</v>
      </c>
      <c r="I41" s="16" t="str">
        <f t="shared" si="6"/>
        <v/>
      </c>
      <c r="J41" s="15">
        <f>IFERROR(INDEX(CADASTRO!$A$2:$Q$600,MATCH(B41,CADASTRO!$B$2:$B$600,0),MATCH($J$2,CADASTRO!$A$2:$Q$2,0)),0)</f>
        <v>0</v>
      </c>
      <c r="K41" s="16" t="str">
        <f t="shared" si="7"/>
        <v/>
      </c>
      <c r="L41" s="15">
        <f>IFERROR(INDEX(CADASTRO!$A$2:$Q$600,MATCH(B41,CADASTRO!$B$2:$B$600,0),MATCH($L$2,CADASTRO!$A$2:$Q$2,0)),0)</f>
        <v>0</v>
      </c>
      <c r="M41" s="16" t="str">
        <f t="shared" si="8"/>
        <v/>
      </c>
      <c r="N41" s="15">
        <f>IFERROR(INDEX(CADASTRO!$A$2:$Q$600,MATCH(B41,CADASTRO!$B$2:$B$600,0),MATCH($N$2,CADASTRO!$A$2:$Q$2,0)),0)</f>
        <v>0</v>
      </c>
      <c r="O41" s="16" t="str">
        <f t="shared" si="9"/>
        <v/>
      </c>
      <c r="P41" s="15">
        <f>IFERROR(INDEX(CADASTRO!$A$2:$Q$600,MATCH(B41,CADASTRO!$B$2:$B$600,0),MATCH($P$2,CADASTRO!$A$2:$Q$2,0)),0)</f>
        <v>0</v>
      </c>
      <c r="Q41" s="16" t="str">
        <f t="shared" si="10"/>
        <v/>
      </c>
      <c r="R41" s="15">
        <f>IFERROR(INDEX(CADASTRO!$A$2:$Q$600,MATCH(B41,CADASTRO!$B$2:$B$600,0),MATCH($R$2,CADASTRO!$A$2:$Q$2,0)),0)</f>
        <v>0</v>
      </c>
      <c r="S41" s="16" t="str">
        <f t="shared" si="11"/>
        <v/>
      </c>
      <c r="T41" s="15">
        <f>IFERROR(INDEX(CADASTRO!$A$2:$Q$600,MATCH(B41,CADASTRO!$B$2:$B$600,0),MATCH($T$2,CADASTRO!$A$2:$Q$2,0)),0)</f>
        <v>0</v>
      </c>
      <c r="U41" s="16" t="str">
        <f t="shared" si="12"/>
        <v/>
      </c>
      <c r="V41" s="15">
        <f>IFERROR(INDEX(CADASTRO!$A$2:$Q$600,MATCH(B41,CADASTRO!$B$2:$B$600,0),MATCH($V$2,CADASTRO!$A$2:$Q$2,0)),0)</f>
        <v>0</v>
      </c>
      <c r="W41" s="16" t="str">
        <f t="shared" si="13"/>
        <v/>
      </c>
      <c r="X41" s="15">
        <f>IFERROR(INDEX(CADASTRO!$A$2:$Q$600,MATCH(B41,CADASTRO!$B$2:$B$600,0),MATCH($X$2,CADASTRO!$A$2:$Q$2,0)),0)</f>
        <v>0</v>
      </c>
      <c r="Y41" s="16" t="str">
        <f t="shared" si="14"/>
        <v/>
      </c>
    </row>
    <row r="42" spans="1:45" ht="15.75" customHeight="1" x14ac:dyDescent="0.25">
      <c r="A42" s="7">
        <f>CADASTRO!A42</f>
        <v>0</v>
      </c>
      <c r="B42" s="7">
        <f>CADASTRO!B42</f>
        <v>0</v>
      </c>
      <c r="C42" s="15">
        <f>IFERROR(INDEX(CADASTRO!$A$2:$Q$600,MATCH(B42,CADASTRO!$B$2:$B$600,0),MATCH($C$2,CADASTRO!$A$2:$Q$2,0)),0)</f>
        <v>0</v>
      </c>
      <c r="D42" s="15">
        <f>IFERROR(INDEX(CADASTRO!$A$2:$Q$600,MATCH(B42,CADASTRO!$B$2:$B$600,0),MATCH($D$2,CADASTRO!$A$2:$Q$2,0)),0)</f>
        <v>0</v>
      </c>
      <c r="E42" s="16" t="str">
        <f t="shared" si="4"/>
        <v/>
      </c>
      <c r="F42" s="15">
        <f>IFERROR(INDEX(CADASTRO!$A$2:$Q$600,MATCH(B42,CADASTRO!$B$2:$B$600,0),MATCH($F$2,CADASTRO!$A$2:$Q$2,0)),0)</f>
        <v>0</v>
      </c>
      <c r="G42" s="16" t="str">
        <f t="shared" si="5"/>
        <v/>
      </c>
      <c r="H42" s="15">
        <f>IFERROR(INDEX(CADASTRO!$A$2:$Q$600,MATCH(B42,CADASTRO!$B$2:$B$600,0),MATCH($H$2,CADASTRO!$A$2:$Q$2,0)),0)</f>
        <v>0</v>
      </c>
      <c r="I42" s="16" t="str">
        <f t="shared" si="6"/>
        <v/>
      </c>
      <c r="J42" s="15">
        <f>IFERROR(INDEX(CADASTRO!$A$2:$Q$600,MATCH(B42,CADASTRO!$B$2:$B$600,0),MATCH($J$2,CADASTRO!$A$2:$Q$2,0)),0)</f>
        <v>0</v>
      </c>
      <c r="K42" s="16" t="str">
        <f t="shared" si="7"/>
        <v/>
      </c>
      <c r="L42" s="15">
        <f>IFERROR(INDEX(CADASTRO!$A$2:$Q$600,MATCH(B42,CADASTRO!$B$2:$B$600,0),MATCH($L$2,CADASTRO!$A$2:$Q$2,0)),0)</f>
        <v>0</v>
      </c>
      <c r="M42" s="16" t="str">
        <f t="shared" si="8"/>
        <v/>
      </c>
      <c r="N42" s="15">
        <f>IFERROR(INDEX(CADASTRO!$A$2:$Q$600,MATCH(B42,CADASTRO!$B$2:$B$600,0),MATCH($N$2,CADASTRO!$A$2:$Q$2,0)),0)</f>
        <v>0</v>
      </c>
      <c r="O42" s="16" t="str">
        <f t="shared" si="9"/>
        <v/>
      </c>
      <c r="P42" s="15">
        <f>IFERROR(INDEX(CADASTRO!$A$2:$Q$600,MATCH(B42,CADASTRO!$B$2:$B$600,0),MATCH($P$2,CADASTRO!$A$2:$Q$2,0)),0)</f>
        <v>0</v>
      </c>
      <c r="Q42" s="16" t="str">
        <f t="shared" si="10"/>
        <v/>
      </c>
      <c r="R42" s="15">
        <f>IFERROR(INDEX(CADASTRO!$A$2:$Q$600,MATCH(B42,CADASTRO!$B$2:$B$600,0),MATCH($R$2,CADASTRO!$A$2:$Q$2,0)),0)</f>
        <v>0</v>
      </c>
      <c r="S42" s="16" t="str">
        <f t="shared" si="11"/>
        <v/>
      </c>
      <c r="T42" s="15">
        <f>IFERROR(INDEX(CADASTRO!$A$2:$Q$600,MATCH(B42,CADASTRO!$B$2:$B$600,0),MATCH($T$2,CADASTRO!$A$2:$Q$2,0)),0)</f>
        <v>0</v>
      </c>
      <c r="U42" s="16" t="str">
        <f t="shared" si="12"/>
        <v/>
      </c>
      <c r="V42" s="15">
        <f>IFERROR(INDEX(CADASTRO!$A$2:$Q$600,MATCH(B42,CADASTRO!$B$2:$B$600,0),MATCH($V$2,CADASTRO!$A$2:$Q$2,0)),0)</f>
        <v>0</v>
      </c>
      <c r="W42" s="16" t="str">
        <f t="shared" si="13"/>
        <v/>
      </c>
      <c r="X42" s="15">
        <f>IFERROR(INDEX(CADASTRO!$A$2:$Q$600,MATCH(B42,CADASTRO!$B$2:$B$600,0),MATCH($X$2,CADASTRO!$A$2:$Q$2,0)),0)</f>
        <v>0</v>
      </c>
      <c r="Y42" s="16" t="str">
        <f t="shared" si="14"/>
        <v/>
      </c>
    </row>
    <row r="43" spans="1:45" ht="15.75" customHeight="1" x14ac:dyDescent="0.25">
      <c r="A43" s="7">
        <f>CADASTRO!A43</f>
        <v>0</v>
      </c>
      <c r="B43" s="7">
        <f>CADASTRO!B43</f>
        <v>0</v>
      </c>
      <c r="C43" s="15">
        <f>IFERROR(INDEX(CADASTRO!$A$2:$Q$600,MATCH(B43,CADASTRO!$B$2:$B$600,0),MATCH($C$2,CADASTRO!$A$2:$Q$2,0)),0)</f>
        <v>0</v>
      </c>
      <c r="D43" s="15">
        <f>IFERROR(INDEX(CADASTRO!$A$2:$Q$600,MATCH(B43,CADASTRO!$B$2:$B$600,0),MATCH($D$2,CADASTRO!$A$2:$Q$2,0)),0)</f>
        <v>0</v>
      </c>
      <c r="E43" s="16" t="str">
        <f t="shared" si="4"/>
        <v/>
      </c>
      <c r="F43" s="15">
        <f>IFERROR(INDEX(CADASTRO!$A$2:$Q$600,MATCH(B43,CADASTRO!$B$2:$B$600,0),MATCH($F$2,CADASTRO!$A$2:$Q$2,0)),0)</f>
        <v>0</v>
      </c>
      <c r="G43" s="16" t="str">
        <f t="shared" si="5"/>
        <v/>
      </c>
      <c r="H43" s="15">
        <f>IFERROR(INDEX(CADASTRO!$A$2:$Q$600,MATCH(B43,CADASTRO!$B$2:$B$600,0),MATCH($H$2,CADASTRO!$A$2:$Q$2,0)),0)</f>
        <v>0</v>
      </c>
      <c r="I43" s="16" t="str">
        <f t="shared" si="6"/>
        <v/>
      </c>
      <c r="J43" s="15">
        <f>IFERROR(INDEX(CADASTRO!$A$2:$Q$600,MATCH(B43,CADASTRO!$B$2:$B$600,0),MATCH($J$2,CADASTRO!$A$2:$Q$2,0)),0)</f>
        <v>0</v>
      </c>
      <c r="K43" s="16" t="str">
        <f t="shared" si="7"/>
        <v/>
      </c>
      <c r="L43" s="15">
        <f>IFERROR(INDEX(CADASTRO!$A$2:$Q$600,MATCH(B43,CADASTRO!$B$2:$B$600,0),MATCH($L$2,CADASTRO!$A$2:$Q$2,0)),0)</f>
        <v>0</v>
      </c>
      <c r="M43" s="16" t="str">
        <f t="shared" si="8"/>
        <v/>
      </c>
      <c r="N43" s="15">
        <f>IFERROR(INDEX(CADASTRO!$A$2:$Q$600,MATCH(B43,CADASTRO!$B$2:$B$600,0),MATCH($N$2,CADASTRO!$A$2:$Q$2,0)),0)</f>
        <v>0</v>
      </c>
      <c r="O43" s="16" t="str">
        <f t="shared" si="9"/>
        <v/>
      </c>
      <c r="P43" s="15">
        <f>IFERROR(INDEX(CADASTRO!$A$2:$Q$600,MATCH(B43,CADASTRO!$B$2:$B$600,0),MATCH($P$2,CADASTRO!$A$2:$Q$2,0)),0)</f>
        <v>0</v>
      </c>
      <c r="Q43" s="16" t="str">
        <f t="shared" si="10"/>
        <v/>
      </c>
      <c r="R43" s="15">
        <f>IFERROR(INDEX(CADASTRO!$A$2:$Q$600,MATCH(B43,CADASTRO!$B$2:$B$600,0),MATCH($R$2,CADASTRO!$A$2:$Q$2,0)),0)</f>
        <v>0</v>
      </c>
      <c r="S43" s="16" t="str">
        <f t="shared" si="11"/>
        <v/>
      </c>
      <c r="T43" s="15">
        <f>IFERROR(INDEX(CADASTRO!$A$2:$Q$600,MATCH(B43,CADASTRO!$B$2:$B$600,0),MATCH($T$2,CADASTRO!$A$2:$Q$2,0)),0)</f>
        <v>0</v>
      </c>
      <c r="U43" s="16" t="str">
        <f t="shared" si="12"/>
        <v/>
      </c>
      <c r="V43" s="15">
        <f>IFERROR(INDEX(CADASTRO!$A$2:$Q$600,MATCH(B43,CADASTRO!$B$2:$B$600,0),MATCH($V$2,CADASTRO!$A$2:$Q$2,0)),0)</f>
        <v>0</v>
      </c>
      <c r="W43" s="16" t="str">
        <f t="shared" si="13"/>
        <v/>
      </c>
      <c r="X43" s="15">
        <f>IFERROR(INDEX(CADASTRO!$A$2:$Q$600,MATCH(B43,CADASTRO!$B$2:$B$600,0),MATCH($X$2,CADASTRO!$A$2:$Q$2,0)),0)</f>
        <v>0</v>
      </c>
      <c r="Y43" s="16" t="str">
        <f t="shared" si="14"/>
        <v/>
      </c>
    </row>
    <row r="44" spans="1:45" ht="15.75" customHeight="1" x14ac:dyDescent="0.25">
      <c r="A44" s="7">
        <f>CADASTRO!A44</f>
        <v>0</v>
      </c>
      <c r="B44" s="7">
        <f>CADASTRO!B44</f>
        <v>0</v>
      </c>
      <c r="C44" s="15">
        <f>IFERROR(INDEX(CADASTRO!$A$2:$Q$600,MATCH(B44,CADASTRO!$B$2:$B$600,0),MATCH($C$2,CADASTRO!$A$2:$Q$2,0)),0)</f>
        <v>0</v>
      </c>
      <c r="D44" s="15">
        <f>IFERROR(INDEX(CADASTRO!$A$2:$Q$600,MATCH(B44,CADASTRO!$B$2:$B$600,0),MATCH($D$2,CADASTRO!$A$2:$Q$2,0)),0)</f>
        <v>0</v>
      </c>
      <c r="E44" s="16" t="str">
        <f t="shared" si="4"/>
        <v/>
      </c>
      <c r="F44" s="15">
        <f>IFERROR(INDEX(CADASTRO!$A$2:$Q$600,MATCH(B44,CADASTRO!$B$2:$B$600,0),MATCH($F$2,CADASTRO!$A$2:$Q$2,0)),0)</f>
        <v>0</v>
      </c>
      <c r="G44" s="16" t="str">
        <f t="shared" si="5"/>
        <v/>
      </c>
      <c r="H44" s="15">
        <f>IFERROR(INDEX(CADASTRO!$A$2:$Q$600,MATCH(B44,CADASTRO!$B$2:$B$600,0),MATCH($H$2,CADASTRO!$A$2:$Q$2,0)),0)</f>
        <v>0</v>
      </c>
      <c r="I44" s="16" t="str">
        <f t="shared" si="6"/>
        <v/>
      </c>
      <c r="J44" s="15">
        <f>IFERROR(INDEX(CADASTRO!$A$2:$Q$600,MATCH(B44,CADASTRO!$B$2:$B$600,0),MATCH($J$2,CADASTRO!$A$2:$Q$2,0)),0)</f>
        <v>0</v>
      </c>
      <c r="K44" s="16" t="str">
        <f t="shared" si="7"/>
        <v/>
      </c>
      <c r="L44" s="15">
        <f>IFERROR(INDEX(CADASTRO!$A$2:$Q$600,MATCH(B44,CADASTRO!$B$2:$B$600,0),MATCH($L$2,CADASTRO!$A$2:$Q$2,0)),0)</f>
        <v>0</v>
      </c>
      <c r="M44" s="16" t="str">
        <f t="shared" si="8"/>
        <v/>
      </c>
      <c r="N44" s="15">
        <f>IFERROR(INDEX(CADASTRO!$A$2:$Q$600,MATCH(B44,CADASTRO!$B$2:$B$600,0),MATCH($N$2,CADASTRO!$A$2:$Q$2,0)),0)</f>
        <v>0</v>
      </c>
      <c r="O44" s="16" t="str">
        <f t="shared" si="9"/>
        <v/>
      </c>
      <c r="P44" s="15">
        <f>IFERROR(INDEX(CADASTRO!$A$2:$Q$600,MATCH(B44,CADASTRO!$B$2:$B$600,0),MATCH($P$2,CADASTRO!$A$2:$Q$2,0)),0)</f>
        <v>0</v>
      </c>
      <c r="Q44" s="16" t="str">
        <f t="shared" si="10"/>
        <v/>
      </c>
      <c r="R44" s="15">
        <f>IFERROR(INDEX(CADASTRO!$A$2:$Q$600,MATCH(B44,CADASTRO!$B$2:$B$600,0),MATCH($R$2,CADASTRO!$A$2:$Q$2,0)),0)</f>
        <v>0</v>
      </c>
      <c r="S44" s="16" t="str">
        <f t="shared" si="11"/>
        <v/>
      </c>
      <c r="T44" s="15">
        <f>IFERROR(INDEX(CADASTRO!$A$2:$Q$600,MATCH(B44,CADASTRO!$B$2:$B$600,0),MATCH($T$2,CADASTRO!$A$2:$Q$2,0)),0)</f>
        <v>0</v>
      </c>
      <c r="U44" s="16" t="str">
        <f t="shared" si="12"/>
        <v/>
      </c>
      <c r="V44" s="15">
        <f>IFERROR(INDEX(CADASTRO!$A$2:$Q$600,MATCH(B44,CADASTRO!$B$2:$B$600,0),MATCH($V$2,CADASTRO!$A$2:$Q$2,0)),0)</f>
        <v>0</v>
      </c>
      <c r="W44" s="16" t="str">
        <f t="shared" si="13"/>
        <v/>
      </c>
      <c r="X44" s="15">
        <f>IFERROR(INDEX(CADASTRO!$A$2:$Q$600,MATCH(B44,CADASTRO!$B$2:$B$600,0),MATCH($X$2,CADASTRO!$A$2:$Q$2,0)),0)</f>
        <v>0</v>
      </c>
      <c r="Y44" s="16" t="str">
        <f t="shared" si="14"/>
        <v/>
      </c>
    </row>
    <row r="45" spans="1:45" ht="15.75" customHeight="1" x14ac:dyDescent="0.25">
      <c r="A45" s="7">
        <f>CADASTRO!A45</f>
        <v>0</v>
      </c>
      <c r="B45" s="7">
        <f>CADASTRO!B45</f>
        <v>0</v>
      </c>
      <c r="C45" s="15">
        <f>IFERROR(INDEX(CADASTRO!$A$2:$Q$600,MATCH(B45,CADASTRO!$B$2:$B$600,0),MATCH($C$2,CADASTRO!$A$2:$Q$2,0)),0)</f>
        <v>0</v>
      </c>
      <c r="D45" s="15">
        <f>IFERROR(INDEX(CADASTRO!$A$2:$Q$600,MATCH(B45,CADASTRO!$B$2:$B$600,0),MATCH($D$2,CADASTRO!$A$2:$Q$2,0)),0)</f>
        <v>0</v>
      </c>
      <c r="E45" s="16" t="str">
        <f t="shared" si="4"/>
        <v/>
      </c>
      <c r="F45" s="15">
        <f>IFERROR(INDEX(CADASTRO!$A$2:$Q$600,MATCH(B45,CADASTRO!$B$2:$B$600,0),MATCH($F$2,CADASTRO!$A$2:$Q$2,0)),0)</f>
        <v>0</v>
      </c>
      <c r="G45" s="16" t="str">
        <f t="shared" si="5"/>
        <v/>
      </c>
      <c r="H45" s="15">
        <f>IFERROR(INDEX(CADASTRO!$A$2:$Q$600,MATCH(B45,CADASTRO!$B$2:$B$600,0),MATCH($H$2,CADASTRO!$A$2:$Q$2,0)),0)</f>
        <v>0</v>
      </c>
      <c r="I45" s="16" t="str">
        <f t="shared" si="6"/>
        <v/>
      </c>
      <c r="J45" s="15">
        <f>IFERROR(INDEX(CADASTRO!$A$2:$Q$600,MATCH(B45,CADASTRO!$B$2:$B$600,0),MATCH($J$2,CADASTRO!$A$2:$Q$2,0)),0)</f>
        <v>0</v>
      </c>
      <c r="K45" s="16" t="str">
        <f t="shared" si="7"/>
        <v/>
      </c>
      <c r="L45" s="15">
        <f>IFERROR(INDEX(CADASTRO!$A$2:$Q$600,MATCH(B45,CADASTRO!$B$2:$B$600,0),MATCH($L$2,CADASTRO!$A$2:$Q$2,0)),0)</f>
        <v>0</v>
      </c>
      <c r="M45" s="16" t="str">
        <f t="shared" si="8"/>
        <v/>
      </c>
      <c r="N45" s="15">
        <f>IFERROR(INDEX(CADASTRO!$A$2:$Q$600,MATCH(B45,CADASTRO!$B$2:$B$600,0),MATCH($N$2,CADASTRO!$A$2:$Q$2,0)),0)</f>
        <v>0</v>
      </c>
      <c r="O45" s="16" t="str">
        <f t="shared" si="9"/>
        <v/>
      </c>
      <c r="P45" s="15">
        <f>IFERROR(INDEX(CADASTRO!$A$2:$Q$600,MATCH(B45,CADASTRO!$B$2:$B$600,0),MATCH($P$2,CADASTRO!$A$2:$Q$2,0)),0)</f>
        <v>0</v>
      </c>
      <c r="Q45" s="16" t="str">
        <f t="shared" si="10"/>
        <v/>
      </c>
      <c r="R45" s="15">
        <f>IFERROR(INDEX(CADASTRO!$A$2:$Q$600,MATCH(B45,CADASTRO!$B$2:$B$600,0),MATCH($R$2,CADASTRO!$A$2:$Q$2,0)),0)</f>
        <v>0</v>
      </c>
      <c r="S45" s="16" t="str">
        <f t="shared" si="11"/>
        <v/>
      </c>
      <c r="T45" s="15">
        <f>IFERROR(INDEX(CADASTRO!$A$2:$Q$600,MATCH(B45,CADASTRO!$B$2:$B$600,0),MATCH($T$2,CADASTRO!$A$2:$Q$2,0)),0)</f>
        <v>0</v>
      </c>
      <c r="U45" s="16" t="str">
        <f t="shared" si="12"/>
        <v/>
      </c>
      <c r="V45" s="15">
        <f>IFERROR(INDEX(CADASTRO!$A$2:$Q$600,MATCH(B45,CADASTRO!$B$2:$B$600,0),MATCH($V$2,CADASTRO!$A$2:$Q$2,0)),0)</f>
        <v>0</v>
      </c>
      <c r="W45" s="16" t="str">
        <f t="shared" si="13"/>
        <v/>
      </c>
      <c r="X45" s="15">
        <f>IFERROR(INDEX(CADASTRO!$A$2:$Q$600,MATCH(B45,CADASTRO!$B$2:$B$600,0),MATCH($X$2,CADASTRO!$A$2:$Q$2,0)),0)</f>
        <v>0</v>
      </c>
      <c r="Y45" s="16" t="str">
        <f t="shared" si="14"/>
        <v/>
      </c>
    </row>
    <row r="46" spans="1:45" ht="15.75" customHeight="1" x14ac:dyDescent="0.25">
      <c r="A46" s="7">
        <f>CADASTRO!A46</f>
        <v>0</v>
      </c>
      <c r="B46" s="7">
        <f>CADASTRO!B46</f>
        <v>0</v>
      </c>
      <c r="C46" s="15">
        <f>IFERROR(INDEX(CADASTRO!$A$2:$Q$600,MATCH(B46,CADASTRO!$B$2:$B$600,0),MATCH($C$2,CADASTRO!$A$2:$Q$2,0)),0)</f>
        <v>0</v>
      </c>
      <c r="D46" s="15">
        <f>IFERROR(INDEX(CADASTRO!$A$2:$Q$600,MATCH(B46,CADASTRO!$B$2:$B$600,0),MATCH($D$2,CADASTRO!$A$2:$Q$2,0)),0)</f>
        <v>0</v>
      </c>
      <c r="E46" s="16" t="str">
        <f t="shared" si="4"/>
        <v/>
      </c>
      <c r="F46" s="15">
        <f>IFERROR(INDEX(CADASTRO!$A$2:$Q$600,MATCH(B46,CADASTRO!$B$2:$B$600,0),MATCH($F$2,CADASTRO!$A$2:$Q$2,0)),0)</f>
        <v>0</v>
      </c>
      <c r="G46" s="16" t="str">
        <f t="shared" si="5"/>
        <v/>
      </c>
      <c r="H46" s="15">
        <f>IFERROR(INDEX(CADASTRO!$A$2:$Q$600,MATCH(B46,CADASTRO!$B$2:$B$600,0),MATCH($H$2,CADASTRO!$A$2:$Q$2,0)),0)</f>
        <v>0</v>
      </c>
      <c r="I46" s="16" t="str">
        <f t="shared" si="6"/>
        <v/>
      </c>
      <c r="J46" s="15">
        <f>IFERROR(INDEX(CADASTRO!$A$2:$Q$600,MATCH(B46,CADASTRO!$B$2:$B$600,0),MATCH($J$2,CADASTRO!$A$2:$Q$2,0)),0)</f>
        <v>0</v>
      </c>
      <c r="K46" s="16" t="str">
        <f t="shared" si="7"/>
        <v/>
      </c>
      <c r="L46" s="15">
        <f>IFERROR(INDEX(CADASTRO!$A$2:$Q$600,MATCH(B46,CADASTRO!$B$2:$B$600,0),MATCH($L$2,CADASTRO!$A$2:$Q$2,0)),0)</f>
        <v>0</v>
      </c>
      <c r="M46" s="16" t="str">
        <f t="shared" si="8"/>
        <v/>
      </c>
      <c r="N46" s="15">
        <f>IFERROR(INDEX(CADASTRO!$A$2:$Q$600,MATCH(B46,CADASTRO!$B$2:$B$600,0),MATCH($N$2,CADASTRO!$A$2:$Q$2,0)),0)</f>
        <v>0</v>
      </c>
      <c r="O46" s="16" t="str">
        <f t="shared" si="9"/>
        <v/>
      </c>
      <c r="P46" s="15">
        <f>IFERROR(INDEX(CADASTRO!$A$2:$Q$600,MATCH(B46,CADASTRO!$B$2:$B$600,0),MATCH($P$2,CADASTRO!$A$2:$Q$2,0)),0)</f>
        <v>0</v>
      </c>
      <c r="Q46" s="16" t="str">
        <f t="shared" si="10"/>
        <v/>
      </c>
      <c r="R46" s="15">
        <f>IFERROR(INDEX(CADASTRO!$A$2:$Q$600,MATCH(B46,CADASTRO!$B$2:$B$600,0),MATCH($R$2,CADASTRO!$A$2:$Q$2,0)),0)</f>
        <v>0</v>
      </c>
      <c r="S46" s="16" t="str">
        <f t="shared" si="11"/>
        <v/>
      </c>
      <c r="T46" s="15">
        <f>IFERROR(INDEX(CADASTRO!$A$2:$Q$600,MATCH(B46,CADASTRO!$B$2:$B$600,0),MATCH($T$2,CADASTRO!$A$2:$Q$2,0)),0)</f>
        <v>0</v>
      </c>
      <c r="U46" s="16" t="str">
        <f t="shared" si="12"/>
        <v/>
      </c>
      <c r="V46" s="15">
        <f>IFERROR(INDEX(CADASTRO!$A$2:$Q$600,MATCH(B46,CADASTRO!$B$2:$B$600,0),MATCH($V$2,CADASTRO!$A$2:$Q$2,0)),0)</f>
        <v>0</v>
      </c>
      <c r="W46" s="16" t="str">
        <f t="shared" si="13"/>
        <v/>
      </c>
      <c r="X46" s="15">
        <f>IFERROR(INDEX(CADASTRO!$A$2:$Q$600,MATCH(B46,CADASTRO!$B$2:$B$600,0),MATCH($X$2,CADASTRO!$A$2:$Q$2,0)),0)</f>
        <v>0</v>
      </c>
      <c r="Y46" s="16" t="str">
        <f t="shared" si="14"/>
        <v/>
      </c>
    </row>
    <row r="47" spans="1:45" ht="15.75" customHeight="1" x14ac:dyDescent="0.25">
      <c r="A47" s="7">
        <f>CADASTRO!A47</f>
        <v>0</v>
      </c>
      <c r="B47" s="7">
        <f>CADASTRO!B47</f>
        <v>0</v>
      </c>
      <c r="C47" s="15">
        <f>IFERROR(INDEX(CADASTRO!$A$2:$Q$600,MATCH(B47,CADASTRO!$B$2:$B$600,0),MATCH($C$2,CADASTRO!$A$2:$Q$2,0)),0)</f>
        <v>0</v>
      </c>
      <c r="D47" s="15">
        <f>IFERROR(INDEX(CADASTRO!$A$2:$Q$600,MATCH(B47,CADASTRO!$B$2:$B$600,0),MATCH($D$2,CADASTRO!$A$2:$Q$2,0)),0)</f>
        <v>0</v>
      </c>
      <c r="E47" s="16" t="str">
        <f t="shared" si="4"/>
        <v/>
      </c>
      <c r="F47" s="15">
        <f>IFERROR(INDEX(CADASTRO!$A$2:$Q$600,MATCH(B47,CADASTRO!$B$2:$B$600,0),MATCH($F$2,CADASTRO!$A$2:$Q$2,0)),0)</f>
        <v>0</v>
      </c>
      <c r="G47" s="16" t="str">
        <f t="shared" si="5"/>
        <v/>
      </c>
      <c r="H47" s="15">
        <f>IFERROR(INDEX(CADASTRO!$A$2:$Q$600,MATCH(B47,CADASTRO!$B$2:$B$600,0),MATCH($H$2,CADASTRO!$A$2:$Q$2,0)),0)</f>
        <v>0</v>
      </c>
      <c r="I47" s="16" t="str">
        <f t="shared" si="6"/>
        <v/>
      </c>
      <c r="J47" s="15">
        <f>IFERROR(INDEX(CADASTRO!$A$2:$Q$600,MATCH(B47,CADASTRO!$B$2:$B$600,0),MATCH($J$2,CADASTRO!$A$2:$Q$2,0)),0)</f>
        <v>0</v>
      </c>
      <c r="K47" s="16" t="str">
        <f t="shared" si="7"/>
        <v/>
      </c>
      <c r="L47" s="15">
        <f>IFERROR(INDEX(CADASTRO!$A$2:$Q$600,MATCH(B47,CADASTRO!$B$2:$B$600,0),MATCH($L$2,CADASTRO!$A$2:$Q$2,0)),0)</f>
        <v>0</v>
      </c>
      <c r="M47" s="16" t="str">
        <f t="shared" si="8"/>
        <v/>
      </c>
      <c r="N47" s="15">
        <f>IFERROR(INDEX(CADASTRO!$A$2:$Q$600,MATCH(B47,CADASTRO!$B$2:$B$600,0),MATCH($N$2,CADASTRO!$A$2:$Q$2,0)),0)</f>
        <v>0</v>
      </c>
      <c r="O47" s="16" t="str">
        <f t="shared" si="9"/>
        <v/>
      </c>
      <c r="P47" s="15">
        <f>IFERROR(INDEX(CADASTRO!$A$2:$Q$600,MATCH(B47,CADASTRO!$B$2:$B$600,0),MATCH($P$2,CADASTRO!$A$2:$Q$2,0)),0)</f>
        <v>0</v>
      </c>
      <c r="Q47" s="16" t="str">
        <f t="shared" si="10"/>
        <v/>
      </c>
      <c r="R47" s="15">
        <f>IFERROR(INDEX(CADASTRO!$A$2:$Q$600,MATCH(B47,CADASTRO!$B$2:$B$600,0),MATCH($R$2,CADASTRO!$A$2:$Q$2,0)),0)</f>
        <v>0</v>
      </c>
      <c r="S47" s="16" t="str">
        <f t="shared" si="11"/>
        <v/>
      </c>
      <c r="T47" s="15">
        <f>IFERROR(INDEX(CADASTRO!$A$2:$Q$600,MATCH(B47,CADASTRO!$B$2:$B$600,0),MATCH($T$2,CADASTRO!$A$2:$Q$2,0)),0)</f>
        <v>0</v>
      </c>
      <c r="U47" s="16" t="str">
        <f t="shared" si="12"/>
        <v/>
      </c>
      <c r="V47" s="15">
        <f>IFERROR(INDEX(CADASTRO!$A$2:$Q$600,MATCH(B47,CADASTRO!$B$2:$B$600,0),MATCH($V$2,CADASTRO!$A$2:$Q$2,0)),0)</f>
        <v>0</v>
      </c>
      <c r="W47" s="16" t="str">
        <f t="shared" si="13"/>
        <v/>
      </c>
      <c r="X47" s="15">
        <f>IFERROR(INDEX(CADASTRO!$A$2:$Q$600,MATCH(B47,CADASTRO!$B$2:$B$600,0),MATCH($X$2,CADASTRO!$A$2:$Q$2,0)),0)</f>
        <v>0</v>
      </c>
      <c r="Y47" s="16" t="str">
        <f t="shared" si="14"/>
        <v/>
      </c>
    </row>
    <row r="48" spans="1:45" ht="15.75" customHeight="1" x14ac:dyDescent="0.25">
      <c r="A48" s="7">
        <f>CADASTRO!A48</f>
        <v>0</v>
      </c>
      <c r="B48" s="7">
        <f>CADASTRO!B48</f>
        <v>0</v>
      </c>
      <c r="C48" s="15">
        <f>IFERROR(INDEX(CADASTRO!$A$2:$Q$600,MATCH(B48,CADASTRO!$B$2:$B$600,0),MATCH($C$2,CADASTRO!$A$2:$Q$2,0)),0)</f>
        <v>0</v>
      </c>
      <c r="D48" s="15">
        <f>IFERROR(INDEX(CADASTRO!$A$2:$Q$600,MATCH(B48,CADASTRO!$B$2:$B$600,0),MATCH($D$2,CADASTRO!$A$2:$Q$2,0)),0)</f>
        <v>0</v>
      </c>
      <c r="E48" s="16" t="str">
        <f t="shared" si="4"/>
        <v/>
      </c>
      <c r="F48" s="15">
        <f>IFERROR(INDEX(CADASTRO!$A$2:$Q$600,MATCH(B48,CADASTRO!$B$2:$B$600,0),MATCH($F$2,CADASTRO!$A$2:$Q$2,0)),0)</f>
        <v>0</v>
      </c>
      <c r="G48" s="16" t="str">
        <f t="shared" si="5"/>
        <v/>
      </c>
      <c r="H48" s="15">
        <f>IFERROR(INDEX(CADASTRO!$A$2:$Q$600,MATCH(B48,CADASTRO!$B$2:$B$600,0),MATCH($H$2,CADASTRO!$A$2:$Q$2,0)),0)</f>
        <v>0</v>
      </c>
      <c r="I48" s="16" t="str">
        <f t="shared" si="6"/>
        <v/>
      </c>
      <c r="J48" s="15">
        <f>IFERROR(INDEX(CADASTRO!$A$2:$Q$600,MATCH(B48,CADASTRO!$B$2:$B$600,0),MATCH($J$2,CADASTRO!$A$2:$Q$2,0)),0)</f>
        <v>0</v>
      </c>
      <c r="K48" s="16" t="str">
        <f t="shared" si="7"/>
        <v/>
      </c>
      <c r="L48" s="15">
        <f>IFERROR(INDEX(CADASTRO!$A$2:$Q$600,MATCH(B48,CADASTRO!$B$2:$B$600,0),MATCH($L$2,CADASTRO!$A$2:$Q$2,0)),0)</f>
        <v>0</v>
      </c>
      <c r="M48" s="16" t="str">
        <f t="shared" si="8"/>
        <v/>
      </c>
      <c r="N48" s="15">
        <f>IFERROR(INDEX(CADASTRO!$A$2:$Q$600,MATCH(B48,CADASTRO!$B$2:$B$600,0),MATCH($N$2,CADASTRO!$A$2:$Q$2,0)),0)</f>
        <v>0</v>
      </c>
      <c r="O48" s="16" t="str">
        <f t="shared" si="9"/>
        <v/>
      </c>
      <c r="P48" s="15">
        <f>IFERROR(INDEX(CADASTRO!$A$2:$Q$600,MATCH(B48,CADASTRO!$B$2:$B$600,0),MATCH($P$2,CADASTRO!$A$2:$Q$2,0)),0)</f>
        <v>0</v>
      </c>
      <c r="Q48" s="16" t="str">
        <f t="shared" si="10"/>
        <v/>
      </c>
      <c r="R48" s="15">
        <f>IFERROR(INDEX(CADASTRO!$A$2:$Q$600,MATCH(B48,CADASTRO!$B$2:$B$600,0),MATCH($R$2,CADASTRO!$A$2:$Q$2,0)),0)</f>
        <v>0</v>
      </c>
      <c r="S48" s="16" t="str">
        <f t="shared" si="11"/>
        <v/>
      </c>
      <c r="T48" s="15">
        <f>IFERROR(INDEX(CADASTRO!$A$2:$Q$600,MATCH(B48,CADASTRO!$B$2:$B$600,0),MATCH($T$2,CADASTRO!$A$2:$Q$2,0)),0)</f>
        <v>0</v>
      </c>
      <c r="U48" s="16" t="str">
        <f t="shared" si="12"/>
        <v/>
      </c>
      <c r="V48" s="15">
        <f>IFERROR(INDEX(CADASTRO!$A$2:$Q$600,MATCH(B48,CADASTRO!$B$2:$B$600,0),MATCH($V$2,CADASTRO!$A$2:$Q$2,0)),0)</f>
        <v>0</v>
      </c>
      <c r="W48" s="16" t="str">
        <f t="shared" si="13"/>
        <v/>
      </c>
      <c r="X48" s="15">
        <f>IFERROR(INDEX(CADASTRO!$A$2:$Q$600,MATCH(B48,CADASTRO!$B$2:$B$600,0),MATCH($X$2,CADASTRO!$A$2:$Q$2,0)),0)</f>
        <v>0</v>
      </c>
      <c r="Y48" s="16" t="str">
        <f t="shared" si="14"/>
        <v/>
      </c>
    </row>
    <row r="49" spans="1:25" ht="15.75" customHeight="1" x14ac:dyDescent="0.25">
      <c r="A49" s="7">
        <f>CADASTRO!A49</f>
        <v>0</v>
      </c>
      <c r="B49" s="7">
        <f>CADASTRO!B49</f>
        <v>0</v>
      </c>
      <c r="C49" s="15">
        <f>IFERROR(INDEX(CADASTRO!$A$2:$Q$600,MATCH(B49,CADASTRO!$B$2:$B$600,0),MATCH($C$2,CADASTRO!$A$2:$Q$2,0)),0)</f>
        <v>0</v>
      </c>
      <c r="D49" s="15">
        <f>IFERROR(INDEX(CADASTRO!$A$2:$Q$600,MATCH(B49,CADASTRO!$B$2:$B$600,0),MATCH($D$2,CADASTRO!$A$2:$Q$2,0)),0)</f>
        <v>0</v>
      </c>
      <c r="E49" s="16" t="str">
        <f t="shared" si="4"/>
        <v/>
      </c>
      <c r="F49" s="15">
        <f>IFERROR(INDEX(CADASTRO!$A$2:$Q$600,MATCH(B49,CADASTRO!$B$2:$B$600,0),MATCH($F$2,CADASTRO!$A$2:$Q$2,0)),0)</f>
        <v>0</v>
      </c>
      <c r="G49" s="16" t="str">
        <f t="shared" si="5"/>
        <v/>
      </c>
      <c r="H49" s="15">
        <f>IFERROR(INDEX(CADASTRO!$A$2:$Q$600,MATCH(B49,CADASTRO!$B$2:$B$600,0),MATCH($H$2,CADASTRO!$A$2:$Q$2,0)),0)</f>
        <v>0</v>
      </c>
      <c r="I49" s="16" t="str">
        <f t="shared" si="6"/>
        <v/>
      </c>
      <c r="J49" s="15">
        <f>IFERROR(INDEX(CADASTRO!$A$2:$Q$600,MATCH(B49,CADASTRO!$B$2:$B$600,0),MATCH($J$2,CADASTRO!$A$2:$Q$2,0)),0)</f>
        <v>0</v>
      </c>
      <c r="K49" s="16" t="str">
        <f t="shared" si="7"/>
        <v/>
      </c>
      <c r="L49" s="15">
        <f>IFERROR(INDEX(CADASTRO!$A$2:$Q$600,MATCH(B49,CADASTRO!$B$2:$B$600,0),MATCH($L$2,CADASTRO!$A$2:$Q$2,0)),0)</f>
        <v>0</v>
      </c>
      <c r="M49" s="16" t="str">
        <f t="shared" si="8"/>
        <v/>
      </c>
      <c r="N49" s="15">
        <f>IFERROR(INDEX(CADASTRO!$A$2:$Q$600,MATCH(B49,CADASTRO!$B$2:$B$600,0),MATCH($N$2,CADASTRO!$A$2:$Q$2,0)),0)</f>
        <v>0</v>
      </c>
      <c r="O49" s="16" t="str">
        <f t="shared" si="9"/>
        <v/>
      </c>
      <c r="P49" s="15">
        <f>IFERROR(INDEX(CADASTRO!$A$2:$Q$600,MATCH(B49,CADASTRO!$B$2:$B$600,0),MATCH($P$2,CADASTRO!$A$2:$Q$2,0)),0)</f>
        <v>0</v>
      </c>
      <c r="Q49" s="16" t="str">
        <f t="shared" si="10"/>
        <v/>
      </c>
      <c r="R49" s="15">
        <f>IFERROR(INDEX(CADASTRO!$A$2:$Q$600,MATCH(B49,CADASTRO!$B$2:$B$600,0),MATCH($R$2,CADASTRO!$A$2:$Q$2,0)),0)</f>
        <v>0</v>
      </c>
      <c r="S49" s="16" t="str">
        <f t="shared" si="11"/>
        <v/>
      </c>
      <c r="T49" s="15">
        <f>IFERROR(INDEX(CADASTRO!$A$2:$Q$600,MATCH(B49,CADASTRO!$B$2:$B$600,0),MATCH($T$2,CADASTRO!$A$2:$Q$2,0)),0)</f>
        <v>0</v>
      </c>
      <c r="U49" s="16" t="str">
        <f t="shared" si="12"/>
        <v/>
      </c>
      <c r="V49" s="15">
        <f>IFERROR(INDEX(CADASTRO!$A$2:$Q$600,MATCH(B49,CADASTRO!$B$2:$B$600,0),MATCH($V$2,CADASTRO!$A$2:$Q$2,0)),0)</f>
        <v>0</v>
      </c>
      <c r="W49" s="16" t="str">
        <f t="shared" si="13"/>
        <v/>
      </c>
      <c r="X49" s="15">
        <f>IFERROR(INDEX(CADASTRO!$A$2:$Q$600,MATCH(B49,CADASTRO!$B$2:$B$600,0),MATCH($X$2,CADASTRO!$A$2:$Q$2,0)),0)</f>
        <v>0</v>
      </c>
      <c r="Y49" s="16" t="str">
        <f t="shared" si="14"/>
        <v/>
      </c>
    </row>
    <row r="50" spans="1:25" ht="15.75" customHeight="1" x14ac:dyDescent="0.25">
      <c r="A50" s="7">
        <f>CADASTRO!A50</f>
        <v>0</v>
      </c>
      <c r="B50" s="7">
        <f>CADASTRO!B50</f>
        <v>0</v>
      </c>
      <c r="C50" s="15">
        <f>IFERROR(INDEX(CADASTRO!$A$2:$Q$600,MATCH(B50,CADASTRO!$B$2:$B$600,0),MATCH($C$2,CADASTRO!$A$2:$Q$2,0)),0)</f>
        <v>0</v>
      </c>
      <c r="D50" s="15">
        <f>IFERROR(INDEX(CADASTRO!$A$2:$Q$600,MATCH(B50,CADASTRO!$B$2:$B$600,0),MATCH($D$2,CADASTRO!$A$2:$Q$2,0)),0)</f>
        <v>0</v>
      </c>
      <c r="E50" s="16" t="str">
        <f t="shared" si="4"/>
        <v/>
      </c>
      <c r="F50" s="15">
        <f>IFERROR(INDEX(CADASTRO!$A$2:$Q$600,MATCH(B50,CADASTRO!$B$2:$B$600,0),MATCH($F$2,CADASTRO!$A$2:$Q$2,0)),0)</f>
        <v>0</v>
      </c>
      <c r="G50" s="16" t="str">
        <f t="shared" si="5"/>
        <v/>
      </c>
      <c r="H50" s="15">
        <f>IFERROR(INDEX(CADASTRO!$A$2:$Q$600,MATCH(B50,CADASTRO!$B$2:$B$600,0),MATCH($H$2,CADASTRO!$A$2:$Q$2,0)),0)</f>
        <v>0</v>
      </c>
      <c r="I50" s="16" t="str">
        <f t="shared" si="6"/>
        <v/>
      </c>
      <c r="J50" s="15">
        <f>IFERROR(INDEX(CADASTRO!$A$2:$Q$600,MATCH(B50,CADASTRO!$B$2:$B$600,0),MATCH($J$2,CADASTRO!$A$2:$Q$2,0)),0)</f>
        <v>0</v>
      </c>
      <c r="K50" s="16" t="str">
        <f t="shared" si="7"/>
        <v/>
      </c>
      <c r="L50" s="15">
        <f>IFERROR(INDEX(CADASTRO!$A$2:$Q$600,MATCH(B50,CADASTRO!$B$2:$B$600,0),MATCH($L$2,CADASTRO!$A$2:$Q$2,0)),0)</f>
        <v>0</v>
      </c>
      <c r="M50" s="16" t="str">
        <f t="shared" si="8"/>
        <v/>
      </c>
      <c r="N50" s="15">
        <f>IFERROR(INDEX(CADASTRO!$A$2:$Q$600,MATCH(B50,CADASTRO!$B$2:$B$600,0),MATCH($N$2,CADASTRO!$A$2:$Q$2,0)),0)</f>
        <v>0</v>
      </c>
      <c r="O50" s="16" t="str">
        <f t="shared" si="9"/>
        <v/>
      </c>
      <c r="P50" s="15">
        <f>IFERROR(INDEX(CADASTRO!$A$2:$Q$600,MATCH(B50,CADASTRO!$B$2:$B$600,0),MATCH($P$2,CADASTRO!$A$2:$Q$2,0)),0)</f>
        <v>0</v>
      </c>
      <c r="Q50" s="16" t="str">
        <f t="shared" si="10"/>
        <v/>
      </c>
      <c r="R50" s="15">
        <f>IFERROR(INDEX(CADASTRO!$A$2:$Q$600,MATCH(B50,CADASTRO!$B$2:$B$600,0),MATCH($R$2,CADASTRO!$A$2:$Q$2,0)),0)</f>
        <v>0</v>
      </c>
      <c r="S50" s="16" t="str">
        <f t="shared" si="11"/>
        <v/>
      </c>
      <c r="T50" s="15">
        <f>IFERROR(INDEX(CADASTRO!$A$2:$Q$600,MATCH(B50,CADASTRO!$B$2:$B$600,0),MATCH($T$2,CADASTRO!$A$2:$Q$2,0)),0)</f>
        <v>0</v>
      </c>
      <c r="U50" s="16" t="str">
        <f t="shared" si="12"/>
        <v/>
      </c>
      <c r="V50" s="15">
        <f>IFERROR(INDEX(CADASTRO!$A$2:$Q$600,MATCH(B50,CADASTRO!$B$2:$B$600,0),MATCH($V$2,CADASTRO!$A$2:$Q$2,0)),0)</f>
        <v>0</v>
      </c>
      <c r="W50" s="16" t="str">
        <f t="shared" si="13"/>
        <v/>
      </c>
      <c r="X50" s="15">
        <f>IFERROR(INDEX(CADASTRO!$A$2:$Q$600,MATCH(B50,CADASTRO!$B$2:$B$600,0),MATCH($X$2,CADASTRO!$A$2:$Q$2,0)),0)</f>
        <v>0</v>
      </c>
      <c r="Y50" s="16" t="str">
        <f t="shared" si="14"/>
        <v/>
      </c>
    </row>
    <row r="51" spans="1:25" ht="15.75" customHeight="1" x14ac:dyDescent="0.25">
      <c r="A51" s="7">
        <f>CADASTRO!A51</f>
        <v>0</v>
      </c>
      <c r="B51" s="7">
        <f>CADASTRO!B51</f>
        <v>0</v>
      </c>
      <c r="C51" s="15">
        <f>IFERROR(INDEX(CADASTRO!$A$2:$Q$600,MATCH(B51,CADASTRO!$B$2:$B$600,0),MATCH($C$2,CADASTRO!$A$2:$Q$2,0)),0)</f>
        <v>0</v>
      </c>
      <c r="D51" s="15">
        <f>IFERROR(INDEX(CADASTRO!$A$2:$Q$600,MATCH(B51,CADASTRO!$B$2:$B$600,0),MATCH($D$2,CADASTRO!$A$2:$Q$2,0)),0)</f>
        <v>0</v>
      </c>
      <c r="E51" s="16" t="str">
        <f t="shared" si="4"/>
        <v/>
      </c>
      <c r="F51" s="15">
        <f>IFERROR(INDEX(CADASTRO!$A$2:$Q$600,MATCH(B51,CADASTRO!$B$2:$B$600,0),MATCH($F$2,CADASTRO!$A$2:$Q$2,0)),0)</f>
        <v>0</v>
      </c>
      <c r="G51" s="16" t="str">
        <f t="shared" si="5"/>
        <v/>
      </c>
      <c r="H51" s="15">
        <f>IFERROR(INDEX(CADASTRO!$A$2:$Q$600,MATCH(B51,CADASTRO!$B$2:$B$600,0),MATCH($H$2,CADASTRO!$A$2:$Q$2,0)),0)</f>
        <v>0</v>
      </c>
      <c r="I51" s="16" t="str">
        <f t="shared" si="6"/>
        <v/>
      </c>
      <c r="J51" s="15">
        <f>IFERROR(INDEX(CADASTRO!$A$2:$Q$600,MATCH(B51,CADASTRO!$B$2:$B$600,0),MATCH($J$2,CADASTRO!$A$2:$Q$2,0)),0)</f>
        <v>0</v>
      </c>
      <c r="K51" s="16" t="str">
        <f t="shared" si="7"/>
        <v/>
      </c>
      <c r="L51" s="15">
        <f>IFERROR(INDEX(CADASTRO!$A$2:$Q$600,MATCH(B51,CADASTRO!$B$2:$B$600,0),MATCH($L$2,CADASTRO!$A$2:$Q$2,0)),0)</f>
        <v>0</v>
      </c>
      <c r="M51" s="16" t="str">
        <f t="shared" si="8"/>
        <v/>
      </c>
      <c r="N51" s="15">
        <f>IFERROR(INDEX(CADASTRO!$A$2:$Q$600,MATCH(B51,CADASTRO!$B$2:$B$600,0),MATCH($N$2,CADASTRO!$A$2:$Q$2,0)),0)</f>
        <v>0</v>
      </c>
      <c r="O51" s="16" t="str">
        <f t="shared" si="9"/>
        <v/>
      </c>
      <c r="P51" s="15">
        <f>IFERROR(INDEX(CADASTRO!$A$2:$Q$600,MATCH(B51,CADASTRO!$B$2:$B$600,0),MATCH($P$2,CADASTRO!$A$2:$Q$2,0)),0)</f>
        <v>0</v>
      </c>
      <c r="Q51" s="16" t="str">
        <f t="shared" si="10"/>
        <v/>
      </c>
      <c r="R51" s="15">
        <f>IFERROR(INDEX(CADASTRO!$A$2:$Q$600,MATCH(B51,CADASTRO!$B$2:$B$600,0),MATCH($R$2,CADASTRO!$A$2:$Q$2,0)),0)</f>
        <v>0</v>
      </c>
      <c r="S51" s="16" t="str">
        <f t="shared" si="11"/>
        <v/>
      </c>
      <c r="T51" s="15">
        <f>IFERROR(INDEX(CADASTRO!$A$2:$Q$600,MATCH(B51,CADASTRO!$B$2:$B$600,0),MATCH($T$2,CADASTRO!$A$2:$Q$2,0)),0)</f>
        <v>0</v>
      </c>
      <c r="U51" s="16" t="str">
        <f t="shared" si="12"/>
        <v/>
      </c>
      <c r="V51" s="15">
        <f>IFERROR(INDEX(CADASTRO!$A$2:$Q$600,MATCH(B51,CADASTRO!$B$2:$B$600,0),MATCH($V$2,CADASTRO!$A$2:$Q$2,0)),0)</f>
        <v>0</v>
      </c>
      <c r="W51" s="16" t="str">
        <f t="shared" si="13"/>
        <v/>
      </c>
      <c r="X51" s="15">
        <f>IFERROR(INDEX(CADASTRO!$A$2:$Q$600,MATCH(B51,CADASTRO!$B$2:$B$600,0),MATCH($X$2,CADASTRO!$A$2:$Q$2,0)),0)</f>
        <v>0</v>
      </c>
      <c r="Y51" s="16" t="str">
        <f t="shared" si="14"/>
        <v/>
      </c>
    </row>
    <row r="52" spans="1:25" ht="15.75" customHeight="1" x14ac:dyDescent="0.25">
      <c r="A52" s="7">
        <f>CADASTRO!A52</f>
        <v>0</v>
      </c>
      <c r="B52" s="7">
        <f>CADASTRO!B52</f>
        <v>0</v>
      </c>
      <c r="C52" s="15">
        <f>IFERROR(INDEX(CADASTRO!$A$2:$Q$600,MATCH(B52,CADASTRO!$B$2:$B$600,0),MATCH($C$2,CADASTRO!$A$2:$Q$2,0)),0)</f>
        <v>0</v>
      </c>
      <c r="D52" s="15">
        <f>IFERROR(INDEX(CADASTRO!$A$2:$Q$600,MATCH(B52,CADASTRO!$B$2:$B$600,0),MATCH($D$2,CADASTRO!$A$2:$Q$2,0)),0)</f>
        <v>0</v>
      </c>
      <c r="E52" s="16" t="str">
        <f t="shared" si="4"/>
        <v/>
      </c>
      <c r="F52" s="15">
        <f>IFERROR(INDEX(CADASTRO!$A$2:$Q$600,MATCH(B52,CADASTRO!$B$2:$B$600,0),MATCH($F$2,CADASTRO!$A$2:$Q$2,0)),0)</f>
        <v>0</v>
      </c>
      <c r="G52" s="16" t="str">
        <f t="shared" si="5"/>
        <v/>
      </c>
      <c r="H52" s="15">
        <f>IFERROR(INDEX(CADASTRO!$A$2:$Q$600,MATCH(B52,CADASTRO!$B$2:$B$600,0),MATCH($H$2,CADASTRO!$A$2:$Q$2,0)),0)</f>
        <v>0</v>
      </c>
      <c r="I52" s="16" t="str">
        <f t="shared" si="6"/>
        <v/>
      </c>
      <c r="J52" s="15">
        <f>IFERROR(INDEX(CADASTRO!$A$2:$Q$600,MATCH(B52,CADASTRO!$B$2:$B$600,0),MATCH($J$2,CADASTRO!$A$2:$Q$2,0)),0)</f>
        <v>0</v>
      </c>
      <c r="K52" s="16" t="str">
        <f t="shared" si="7"/>
        <v/>
      </c>
      <c r="L52" s="15">
        <f>IFERROR(INDEX(CADASTRO!$A$2:$Q$600,MATCH(B52,CADASTRO!$B$2:$B$600,0),MATCH($L$2,CADASTRO!$A$2:$Q$2,0)),0)</f>
        <v>0</v>
      </c>
      <c r="M52" s="16" t="str">
        <f t="shared" si="8"/>
        <v/>
      </c>
      <c r="N52" s="15">
        <f>IFERROR(INDEX(CADASTRO!$A$2:$Q$600,MATCH(B52,CADASTRO!$B$2:$B$600,0),MATCH($N$2,CADASTRO!$A$2:$Q$2,0)),0)</f>
        <v>0</v>
      </c>
      <c r="O52" s="16" t="str">
        <f t="shared" si="9"/>
        <v/>
      </c>
      <c r="P52" s="15">
        <f>IFERROR(INDEX(CADASTRO!$A$2:$Q$600,MATCH(B52,CADASTRO!$B$2:$B$600,0),MATCH($P$2,CADASTRO!$A$2:$Q$2,0)),0)</f>
        <v>0</v>
      </c>
      <c r="Q52" s="16" t="str">
        <f t="shared" si="10"/>
        <v/>
      </c>
      <c r="R52" s="15">
        <f>IFERROR(INDEX(CADASTRO!$A$2:$Q$600,MATCH(B52,CADASTRO!$B$2:$B$600,0),MATCH($R$2,CADASTRO!$A$2:$Q$2,0)),0)</f>
        <v>0</v>
      </c>
      <c r="S52" s="16" t="str">
        <f t="shared" si="11"/>
        <v/>
      </c>
      <c r="T52" s="15">
        <f>IFERROR(INDEX(CADASTRO!$A$2:$Q$600,MATCH(B52,CADASTRO!$B$2:$B$600,0),MATCH($T$2,CADASTRO!$A$2:$Q$2,0)),0)</f>
        <v>0</v>
      </c>
      <c r="U52" s="16" t="str">
        <f t="shared" si="12"/>
        <v/>
      </c>
      <c r="V52" s="15">
        <f>IFERROR(INDEX(CADASTRO!$A$2:$Q$600,MATCH(B52,CADASTRO!$B$2:$B$600,0),MATCH($V$2,CADASTRO!$A$2:$Q$2,0)),0)</f>
        <v>0</v>
      </c>
      <c r="W52" s="16" t="str">
        <f t="shared" si="13"/>
        <v/>
      </c>
      <c r="X52" s="15">
        <f>IFERROR(INDEX(CADASTRO!$A$2:$Q$600,MATCH(B52,CADASTRO!$B$2:$B$600,0),MATCH($X$2,CADASTRO!$A$2:$Q$2,0)),0)</f>
        <v>0</v>
      </c>
      <c r="Y52" s="16" t="str">
        <f t="shared" si="14"/>
        <v/>
      </c>
    </row>
    <row r="53" spans="1:25" ht="15.75" customHeight="1" x14ac:dyDescent="0.25">
      <c r="A53" s="7">
        <f>CADASTRO!A53</f>
        <v>0</v>
      </c>
      <c r="B53" s="7">
        <f>CADASTRO!B53</f>
        <v>0</v>
      </c>
      <c r="C53" s="15">
        <f>IFERROR(INDEX(CADASTRO!$A$2:$Q$600,MATCH(B53,CADASTRO!$B$2:$B$600,0),MATCH($C$2,CADASTRO!$A$2:$Q$2,0)),0)</f>
        <v>0</v>
      </c>
      <c r="D53" s="15">
        <f>IFERROR(INDEX(CADASTRO!$A$2:$Q$600,MATCH(B53,CADASTRO!$B$2:$B$600,0),MATCH($D$2,CADASTRO!$A$2:$Q$2,0)),0)</f>
        <v>0</v>
      </c>
      <c r="E53" s="16" t="str">
        <f t="shared" si="4"/>
        <v/>
      </c>
      <c r="F53" s="15">
        <f>IFERROR(INDEX(CADASTRO!$A$2:$Q$600,MATCH(B53,CADASTRO!$B$2:$B$600,0),MATCH($F$2,CADASTRO!$A$2:$Q$2,0)),0)</f>
        <v>0</v>
      </c>
      <c r="G53" s="16" t="str">
        <f t="shared" si="5"/>
        <v/>
      </c>
      <c r="H53" s="15">
        <f>IFERROR(INDEX(CADASTRO!$A$2:$Q$600,MATCH(B53,CADASTRO!$B$2:$B$600,0),MATCH($H$2,CADASTRO!$A$2:$Q$2,0)),0)</f>
        <v>0</v>
      </c>
      <c r="I53" s="16" t="str">
        <f t="shared" si="6"/>
        <v/>
      </c>
      <c r="J53" s="15">
        <f>IFERROR(INDEX(CADASTRO!$A$2:$Q$600,MATCH(B53,CADASTRO!$B$2:$B$600,0),MATCH($J$2,CADASTRO!$A$2:$Q$2,0)),0)</f>
        <v>0</v>
      </c>
      <c r="K53" s="16" t="str">
        <f t="shared" si="7"/>
        <v/>
      </c>
      <c r="L53" s="15">
        <f>IFERROR(INDEX(CADASTRO!$A$2:$Q$600,MATCH(B53,CADASTRO!$B$2:$B$600,0),MATCH($L$2,CADASTRO!$A$2:$Q$2,0)),0)</f>
        <v>0</v>
      </c>
      <c r="M53" s="16" t="str">
        <f t="shared" si="8"/>
        <v/>
      </c>
      <c r="N53" s="15">
        <f>IFERROR(INDEX(CADASTRO!$A$2:$Q$600,MATCH(B53,CADASTRO!$B$2:$B$600,0),MATCH($N$2,CADASTRO!$A$2:$Q$2,0)),0)</f>
        <v>0</v>
      </c>
      <c r="O53" s="16" t="str">
        <f t="shared" si="9"/>
        <v/>
      </c>
      <c r="P53" s="15">
        <f>IFERROR(INDEX(CADASTRO!$A$2:$Q$600,MATCH(B53,CADASTRO!$B$2:$B$600,0),MATCH($P$2,CADASTRO!$A$2:$Q$2,0)),0)</f>
        <v>0</v>
      </c>
      <c r="Q53" s="16" t="str">
        <f t="shared" si="10"/>
        <v/>
      </c>
      <c r="R53" s="15">
        <f>IFERROR(INDEX(CADASTRO!$A$2:$Q$600,MATCH(B53,CADASTRO!$B$2:$B$600,0),MATCH($R$2,CADASTRO!$A$2:$Q$2,0)),0)</f>
        <v>0</v>
      </c>
      <c r="S53" s="16" t="str">
        <f t="shared" si="11"/>
        <v/>
      </c>
      <c r="T53" s="15">
        <f>IFERROR(INDEX(CADASTRO!$A$2:$Q$600,MATCH(B53,CADASTRO!$B$2:$B$600,0),MATCH($T$2,CADASTRO!$A$2:$Q$2,0)),0)</f>
        <v>0</v>
      </c>
      <c r="U53" s="16" t="str">
        <f t="shared" si="12"/>
        <v/>
      </c>
      <c r="V53" s="15">
        <f>IFERROR(INDEX(CADASTRO!$A$2:$Q$600,MATCH(B53,CADASTRO!$B$2:$B$600,0),MATCH($V$2,CADASTRO!$A$2:$Q$2,0)),0)</f>
        <v>0</v>
      </c>
      <c r="W53" s="16" t="str">
        <f t="shared" si="13"/>
        <v/>
      </c>
      <c r="X53" s="15">
        <f>IFERROR(INDEX(CADASTRO!$A$2:$Q$600,MATCH(B53,CADASTRO!$B$2:$B$600,0),MATCH($X$2,CADASTRO!$A$2:$Q$2,0)),0)</f>
        <v>0</v>
      </c>
      <c r="Y53" s="16" t="str">
        <f t="shared" si="14"/>
        <v/>
      </c>
    </row>
    <row r="54" spans="1:25" ht="15.75" customHeight="1" x14ac:dyDescent="0.25">
      <c r="A54" s="7">
        <f>CADASTRO!A54</f>
        <v>0</v>
      </c>
      <c r="B54" s="7">
        <f>CADASTRO!B54</f>
        <v>0</v>
      </c>
      <c r="C54" s="15">
        <f>IFERROR(INDEX(CADASTRO!$A$2:$Q$600,MATCH(B54,CADASTRO!$B$2:$B$600,0),MATCH($C$2,CADASTRO!$A$2:$Q$2,0)),0)</f>
        <v>0</v>
      </c>
      <c r="D54" s="15">
        <f>IFERROR(INDEX(CADASTRO!$A$2:$Q$600,MATCH(B54,CADASTRO!$B$2:$B$600,0),MATCH($D$2,CADASTRO!$A$2:$Q$2,0)),0)</f>
        <v>0</v>
      </c>
      <c r="E54" s="16" t="str">
        <f t="shared" si="4"/>
        <v/>
      </c>
      <c r="F54" s="15">
        <f>IFERROR(INDEX(CADASTRO!$A$2:$Q$600,MATCH(B54,CADASTRO!$B$2:$B$600,0),MATCH($F$2,CADASTRO!$A$2:$Q$2,0)),0)</f>
        <v>0</v>
      </c>
      <c r="G54" s="16" t="str">
        <f t="shared" si="5"/>
        <v/>
      </c>
      <c r="H54" s="15">
        <f>IFERROR(INDEX(CADASTRO!$A$2:$Q$600,MATCH(B54,CADASTRO!$B$2:$B$600,0),MATCH($H$2,CADASTRO!$A$2:$Q$2,0)),0)</f>
        <v>0</v>
      </c>
      <c r="I54" s="16" t="str">
        <f t="shared" si="6"/>
        <v/>
      </c>
      <c r="J54" s="15">
        <f>IFERROR(INDEX(CADASTRO!$A$2:$Q$600,MATCH(B54,CADASTRO!$B$2:$B$600,0),MATCH($J$2,CADASTRO!$A$2:$Q$2,0)),0)</f>
        <v>0</v>
      </c>
      <c r="K54" s="16" t="str">
        <f t="shared" si="7"/>
        <v/>
      </c>
      <c r="L54" s="15">
        <f>IFERROR(INDEX(CADASTRO!$A$2:$Q$600,MATCH(B54,CADASTRO!$B$2:$B$600,0),MATCH($L$2,CADASTRO!$A$2:$Q$2,0)),0)</f>
        <v>0</v>
      </c>
      <c r="M54" s="16" t="str">
        <f t="shared" si="8"/>
        <v/>
      </c>
      <c r="N54" s="15">
        <f>IFERROR(INDEX(CADASTRO!$A$2:$Q$600,MATCH(B54,CADASTRO!$B$2:$B$600,0),MATCH($N$2,CADASTRO!$A$2:$Q$2,0)),0)</f>
        <v>0</v>
      </c>
      <c r="O54" s="16" t="str">
        <f t="shared" si="9"/>
        <v/>
      </c>
      <c r="P54" s="15">
        <f>IFERROR(INDEX(CADASTRO!$A$2:$Q$600,MATCH(B54,CADASTRO!$B$2:$B$600,0),MATCH($P$2,CADASTRO!$A$2:$Q$2,0)),0)</f>
        <v>0</v>
      </c>
      <c r="Q54" s="16" t="str">
        <f t="shared" si="10"/>
        <v/>
      </c>
      <c r="R54" s="15">
        <f>IFERROR(INDEX(CADASTRO!$A$2:$Q$600,MATCH(B54,CADASTRO!$B$2:$B$600,0),MATCH($R$2,CADASTRO!$A$2:$Q$2,0)),0)</f>
        <v>0</v>
      </c>
      <c r="S54" s="16" t="str">
        <f t="shared" si="11"/>
        <v/>
      </c>
      <c r="T54" s="15">
        <f>IFERROR(INDEX(CADASTRO!$A$2:$Q$600,MATCH(B54,CADASTRO!$B$2:$B$600,0),MATCH($T$2,CADASTRO!$A$2:$Q$2,0)),0)</f>
        <v>0</v>
      </c>
      <c r="U54" s="16" t="str">
        <f t="shared" si="12"/>
        <v/>
      </c>
      <c r="V54" s="15">
        <f>IFERROR(INDEX(CADASTRO!$A$2:$Q$600,MATCH(B54,CADASTRO!$B$2:$B$600,0),MATCH($V$2,CADASTRO!$A$2:$Q$2,0)),0)</f>
        <v>0</v>
      </c>
      <c r="W54" s="16" t="str">
        <f t="shared" si="13"/>
        <v/>
      </c>
      <c r="X54" s="15">
        <f>IFERROR(INDEX(CADASTRO!$A$2:$Q$600,MATCH(B54,CADASTRO!$B$2:$B$600,0),MATCH($X$2,CADASTRO!$A$2:$Q$2,0)),0)</f>
        <v>0</v>
      </c>
      <c r="Y54" s="16" t="str">
        <f t="shared" si="14"/>
        <v/>
      </c>
    </row>
    <row r="55" spans="1:25" ht="15.75" customHeight="1" x14ac:dyDescent="0.25">
      <c r="A55" s="7">
        <f>CADASTRO!A55</f>
        <v>0</v>
      </c>
      <c r="B55" s="7">
        <f>CADASTRO!B55</f>
        <v>0</v>
      </c>
      <c r="C55" s="15">
        <f>IFERROR(INDEX(CADASTRO!$A$2:$Q$600,MATCH(B55,CADASTRO!$B$2:$B$600,0),MATCH($C$2,CADASTRO!$A$2:$Q$2,0)),0)</f>
        <v>0</v>
      </c>
      <c r="D55" s="15">
        <f>IFERROR(INDEX(CADASTRO!$A$2:$Q$600,MATCH(B55,CADASTRO!$B$2:$B$600,0),MATCH($D$2,CADASTRO!$A$2:$Q$2,0)),0)</f>
        <v>0</v>
      </c>
      <c r="E55" s="16" t="str">
        <f t="shared" si="4"/>
        <v/>
      </c>
      <c r="F55" s="15">
        <f>IFERROR(INDEX(CADASTRO!$A$2:$Q$600,MATCH(B55,CADASTRO!$B$2:$B$600,0),MATCH($F$2,CADASTRO!$A$2:$Q$2,0)),0)</f>
        <v>0</v>
      </c>
      <c r="G55" s="16" t="str">
        <f t="shared" si="5"/>
        <v/>
      </c>
      <c r="H55" s="15">
        <f>IFERROR(INDEX(CADASTRO!$A$2:$Q$600,MATCH(B55,CADASTRO!$B$2:$B$600,0),MATCH($H$2,CADASTRO!$A$2:$Q$2,0)),0)</f>
        <v>0</v>
      </c>
      <c r="I55" s="16" t="str">
        <f t="shared" si="6"/>
        <v/>
      </c>
      <c r="J55" s="15">
        <f>IFERROR(INDEX(CADASTRO!$A$2:$Q$600,MATCH(B55,CADASTRO!$B$2:$B$600,0),MATCH($J$2,CADASTRO!$A$2:$Q$2,0)),0)</f>
        <v>0</v>
      </c>
      <c r="K55" s="16" t="str">
        <f t="shared" si="7"/>
        <v/>
      </c>
      <c r="L55" s="15">
        <f>IFERROR(INDEX(CADASTRO!$A$2:$Q$600,MATCH(B55,CADASTRO!$B$2:$B$600,0),MATCH($L$2,CADASTRO!$A$2:$Q$2,0)),0)</f>
        <v>0</v>
      </c>
      <c r="M55" s="16" t="str">
        <f t="shared" si="8"/>
        <v/>
      </c>
      <c r="N55" s="15">
        <f>IFERROR(INDEX(CADASTRO!$A$2:$Q$600,MATCH(B55,CADASTRO!$B$2:$B$600,0),MATCH($N$2,CADASTRO!$A$2:$Q$2,0)),0)</f>
        <v>0</v>
      </c>
      <c r="O55" s="16" t="str">
        <f t="shared" si="9"/>
        <v/>
      </c>
      <c r="P55" s="15">
        <f>IFERROR(INDEX(CADASTRO!$A$2:$Q$600,MATCH(B55,CADASTRO!$B$2:$B$600,0),MATCH($P$2,CADASTRO!$A$2:$Q$2,0)),0)</f>
        <v>0</v>
      </c>
      <c r="Q55" s="16" t="str">
        <f t="shared" si="10"/>
        <v/>
      </c>
      <c r="R55" s="15">
        <f>IFERROR(INDEX(CADASTRO!$A$2:$Q$600,MATCH(B55,CADASTRO!$B$2:$B$600,0),MATCH($R$2,CADASTRO!$A$2:$Q$2,0)),0)</f>
        <v>0</v>
      </c>
      <c r="S55" s="16" t="str">
        <f t="shared" si="11"/>
        <v/>
      </c>
      <c r="T55" s="15">
        <f>IFERROR(INDEX(CADASTRO!$A$2:$Q$600,MATCH(B55,CADASTRO!$B$2:$B$600,0),MATCH($T$2,CADASTRO!$A$2:$Q$2,0)),0)</f>
        <v>0</v>
      </c>
      <c r="U55" s="16" t="str">
        <f t="shared" si="12"/>
        <v/>
      </c>
      <c r="V55" s="15">
        <f>IFERROR(INDEX(CADASTRO!$A$2:$Q$600,MATCH(B55,CADASTRO!$B$2:$B$600,0),MATCH($V$2,CADASTRO!$A$2:$Q$2,0)),0)</f>
        <v>0</v>
      </c>
      <c r="W55" s="16" t="str">
        <f t="shared" si="13"/>
        <v/>
      </c>
      <c r="X55" s="15">
        <f>IFERROR(INDEX(CADASTRO!$A$2:$Q$600,MATCH(B55,CADASTRO!$B$2:$B$600,0),MATCH($X$2,CADASTRO!$A$2:$Q$2,0)),0)</f>
        <v>0</v>
      </c>
      <c r="Y55" s="16" t="str">
        <f t="shared" si="14"/>
        <v/>
      </c>
    </row>
    <row r="56" spans="1:25" ht="15.75" customHeight="1" x14ac:dyDescent="0.25">
      <c r="A56" s="7">
        <f>CADASTRO!A56</f>
        <v>0</v>
      </c>
      <c r="B56" s="7">
        <f>CADASTRO!B56</f>
        <v>0</v>
      </c>
      <c r="C56" s="15">
        <f>IFERROR(INDEX(CADASTRO!$A$2:$Q$600,MATCH(B56,CADASTRO!$B$2:$B$600,0),MATCH($C$2,CADASTRO!$A$2:$Q$2,0)),0)</f>
        <v>0</v>
      </c>
      <c r="D56" s="15">
        <f>IFERROR(INDEX(CADASTRO!$A$2:$Q$600,MATCH(B56,CADASTRO!$B$2:$B$600,0),MATCH($D$2,CADASTRO!$A$2:$Q$2,0)),0)</f>
        <v>0</v>
      </c>
      <c r="E56" s="16" t="str">
        <f t="shared" si="4"/>
        <v/>
      </c>
      <c r="F56" s="15">
        <f>IFERROR(INDEX(CADASTRO!$A$2:$Q$600,MATCH(B56,CADASTRO!$B$2:$B$600,0),MATCH($F$2,CADASTRO!$A$2:$Q$2,0)),0)</f>
        <v>0</v>
      </c>
      <c r="G56" s="16" t="str">
        <f t="shared" si="5"/>
        <v/>
      </c>
      <c r="H56" s="15">
        <f>IFERROR(INDEX(CADASTRO!$A$2:$Q$600,MATCH(B56,CADASTRO!$B$2:$B$600,0),MATCH($H$2,CADASTRO!$A$2:$Q$2,0)),0)</f>
        <v>0</v>
      </c>
      <c r="I56" s="16" t="str">
        <f t="shared" si="6"/>
        <v/>
      </c>
      <c r="J56" s="15">
        <f>IFERROR(INDEX(CADASTRO!$A$2:$Q$600,MATCH(B56,CADASTRO!$B$2:$B$600,0),MATCH($J$2,CADASTRO!$A$2:$Q$2,0)),0)</f>
        <v>0</v>
      </c>
      <c r="K56" s="16" t="str">
        <f t="shared" si="7"/>
        <v/>
      </c>
      <c r="L56" s="15">
        <f>IFERROR(INDEX(CADASTRO!$A$2:$Q$600,MATCH(B56,CADASTRO!$B$2:$B$600,0),MATCH($L$2,CADASTRO!$A$2:$Q$2,0)),0)</f>
        <v>0</v>
      </c>
      <c r="M56" s="16" t="str">
        <f t="shared" si="8"/>
        <v/>
      </c>
      <c r="N56" s="15">
        <f>IFERROR(INDEX(CADASTRO!$A$2:$Q$600,MATCH(B56,CADASTRO!$B$2:$B$600,0),MATCH($N$2,CADASTRO!$A$2:$Q$2,0)),0)</f>
        <v>0</v>
      </c>
      <c r="O56" s="16" t="str">
        <f t="shared" si="9"/>
        <v/>
      </c>
      <c r="P56" s="15">
        <f>IFERROR(INDEX(CADASTRO!$A$2:$Q$600,MATCH(B56,CADASTRO!$B$2:$B$600,0),MATCH($P$2,CADASTRO!$A$2:$Q$2,0)),0)</f>
        <v>0</v>
      </c>
      <c r="Q56" s="16" t="str">
        <f t="shared" si="10"/>
        <v/>
      </c>
      <c r="R56" s="15">
        <f>IFERROR(INDEX(CADASTRO!$A$2:$Q$600,MATCH(B56,CADASTRO!$B$2:$B$600,0),MATCH($R$2,CADASTRO!$A$2:$Q$2,0)),0)</f>
        <v>0</v>
      </c>
      <c r="S56" s="16" t="str">
        <f t="shared" si="11"/>
        <v/>
      </c>
      <c r="T56" s="15">
        <f>IFERROR(INDEX(CADASTRO!$A$2:$Q$600,MATCH(B56,CADASTRO!$B$2:$B$600,0),MATCH($T$2,CADASTRO!$A$2:$Q$2,0)),0)</f>
        <v>0</v>
      </c>
      <c r="U56" s="16" t="str">
        <f t="shared" si="12"/>
        <v/>
      </c>
      <c r="V56" s="15">
        <f>IFERROR(INDEX(CADASTRO!$A$2:$Q$600,MATCH(B56,CADASTRO!$B$2:$B$600,0),MATCH($V$2,CADASTRO!$A$2:$Q$2,0)),0)</f>
        <v>0</v>
      </c>
      <c r="W56" s="16" t="str">
        <f t="shared" si="13"/>
        <v/>
      </c>
      <c r="X56" s="15">
        <f>IFERROR(INDEX(CADASTRO!$A$2:$Q$600,MATCH(B56,CADASTRO!$B$2:$B$600,0),MATCH($X$2,CADASTRO!$A$2:$Q$2,0)),0)</f>
        <v>0</v>
      </c>
      <c r="Y56" s="16" t="str">
        <f t="shared" si="14"/>
        <v/>
      </c>
    </row>
    <row r="57" spans="1:25" ht="15.75" customHeight="1" x14ac:dyDescent="0.25">
      <c r="A57" s="7">
        <f>CADASTRO!A57</f>
        <v>0</v>
      </c>
      <c r="B57" s="7">
        <f>CADASTRO!B57</f>
        <v>0</v>
      </c>
      <c r="C57" s="15">
        <f>IFERROR(INDEX(CADASTRO!$A$2:$Q$600,MATCH(B57,CADASTRO!$B$2:$B$600,0),MATCH($C$2,CADASTRO!$A$2:$Q$2,0)),0)</f>
        <v>0</v>
      </c>
      <c r="D57" s="15">
        <f>IFERROR(INDEX(CADASTRO!$A$2:$Q$600,MATCH(B57,CADASTRO!$B$2:$B$600,0),MATCH($D$2,CADASTRO!$A$2:$Q$2,0)),0)</f>
        <v>0</v>
      </c>
      <c r="E57" s="16" t="str">
        <f t="shared" si="4"/>
        <v/>
      </c>
      <c r="F57" s="15">
        <f>IFERROR(INDEX(CADASTRO!$A$2:$Q$600,MATCH(B57,CADASTRO!$B$2:$B$600,0),MATCH($F$2,CADASTRO!$A$2:$Q$2,0)),0)</f>
        <v>0</v>
      </c>
      <c r="G57" s="16" t="str">
        <f t="shared" si="5"/>
        <v/>
      </c>
      <c r="H57" s="15">
        <f>IFERROR(INDEX(CADASTRO!$A$2:$Q$600,MATCH(B57,CADASTRO!$B$2:$B$600,0),MATCH($H$2,CADASTRO!$A$2:$Q$2,0)),0)</f>
        <v>0</v>
      </c>
      <c r="I57" s="16" t="str">
        <f t="shared" si="6"/>
        <v/>
      </c>
      <c r="J57" s="15">
        <f>IFERROR(INDEX(CADASTRO!$A$2:$Q$600,MATCH(B57,CADASTRO!$B$2:$B$600,0),MATCH($J$2,CADASTRO!$A$2:$Q$2,0)),0)</f>
        <v>0</v>
      </c>
      <c r="K57" s="16" t="str">
        <f t="shared" si="7"/>
        <v/>
      </c>
      <c r="L57" s="15">
        <f>IFERROR(INDEX(CADASTRO!$A$2:$Q$600,MATCH(B57,CADASTRO!$B$2:$B$600,0),MATCH($L$2,CADASTRO!$A$2:$Q$2,0)),0)</f>
        <v>0</v>
      </c>
      <c r="M57" s="16" t="str">
        <f t="shared" si="8"/>
        <v/>
      </c>
      <c r="N57" s="15">
        <f>IFERROR(INDEX(CADASTRO!$A$2:$Q$600,MATCH(B57,CADASTRO!$B$2:$B$600,0),MATCH($N$2,CADASTRO!$A$2:$Q$2,0)),0)</f>
        <v>0</v>
      </c>
      <c r="O57" s="16" t="str">
        <f t="shared" si="9"/>
        <v/>
      </c>
      <c r="P57" s="15">
        <f>IFERROR(INDEX(CADASTRO!$A$2:$Q$600,MATCH(B57,CADASTRO!$B$2:$B$600,0),MATCH($P$2,CADASTRO!$A$2:$Q$2,0)),0)</f>
        <v>0</v>
      </c>
      <c r="Q57" s="16" t="str">
        <f t="shared" si="10"/>
        <v/>
      </c>
      <c r="R57" s="15">
        <f>IFERROR(INDEX(CADASTRO!$A$2:$Q$600,MATCH(B57,CADASTRO!$B$2:$B$600,0),MATCH($R$2,CADASTRO!$A$2:$Q$2,0)),0)</f>
        <v>0</v>
      </c>
      <c r="S57" s="16" t="str">
        <f t="shared" si="11"/>
        <v/>
      </c>
      <c r="T57" s="15">
        <f>IFERROR(INDEX(CADASTRO!$A$2:$Q$600,MATCH(B57,CADASTRO!$B$2:$B$600,0),MATCH($T$2,CADASTRO!$A$2:$Q$2,0)),0)</f>
        <v>0</v>
      </c>
      <c r="U57" s="16" t="str">
        <f t="shared" si="12"/>
        <v/>
      </c>
      <c r="V57" s="15">
        <f>IFERROR(INDEX(CADASTRO!$A$2:$Q$600,MATCH(B57,CADASTRO!$B$2:$B$600,0),MATCH($V$2,CADASTRO!$A$2:$Q$2,0)),0)</f>
        <v>0</v>
      </c>
      <c r="W57" s="16" t="str">
        <f t="shared" si="13"/>
        <v/>
      </c>
      <c r="X57" s="15">
        <f>IFERROR(INDEX(CADASTRO!$A$2:$Q$600,MATCH(B57,CADASTRO!$B$2:$B$600,0),MATCH($X$2,CADASTRO!$A$2:$Q$2,0)),0)</f>
        <v>0</v>
      </c>
      <c r="Y57" s="16" t="str">
        <f t="shared" si="14"/>
        <v/>
      </c>
    </row>
    <row r="58" spans="1:25" ht="15.75" customHeight="1" x14ac:dyDescent="0.25">
      <c r="A58" s="7">
        <f>CADASTRO!A58</f>
        <v>0</v>
      </c>
      <c r="B58" s="7">
        <f>CADASTRO!B58</f>
        <v>0</v>
      </c>
      <c r="C58" s="15">
        <f>IFERROR(INDEX(CADASTRO!$A$2:$Q$600,MATCH(B58,CADASTRO!$B$2:$B$600,0),MATCH($C$2,CADASTRO!$A$2:$Q$2,0)),0)</f>
        <v>0</v>
      </c>
      <c r="D58" s="15">
        <f>IFERROR(INDEX(CADASTRO!$A$2:$Q$600,MATCH(B58,CADASTRO!$B$2:$B$600,0),MATCH($D$2,CADASTRO!$A$2:$Q$2,0)),0)</f>
        <v>0</v>
      </c>
      <c r="E58" s="16" t="str">
        <f t="shared" si="4"/>
        <v/>
      </c>
      <c r="F58" s="15">
        <f>IFERROR(INDEX(CADASTRO!$A$2:$Q$600,MATCH(B58,CADASTRO!$B$2:$B$600,0),MATCH($F$2,CADASTRO!$A$2:$Q$2,0)),0)</f>
        <v>0</v>
      </c>
      <c r="G58" s="16" t="str">
        <f t="shared" si="5"/>
        <v/>
      </c>
      <c r="H58" s="15">
        <f>IFERROR(INDEX(CADASTRO!$A$2:$Q$600,MATCH(B58,CADASTRO!$B$2:$B$600,0),MATCH($H$2,CADASTRO!$A$2:$Q$2,0)),0)</f>
        <v>0</v>
      </c>
      <c r="I58" s="16" t="str">
        <f t="shared" si="6"/>
        <v/>
      </c>
      <c r="J58" s="15">
        <f>IFERROR(INDEX(CADASTRO!$A$2:$Q$600,MATCH(B58,CADASTRO!$B$2:$B$600,0),MATCH($J$2,CADASTRO!$A$2:$Q$2,0)),0)</f>
        <v>0</v>
      </c>
      <c r="K58" s="16" t="str">
        <f t="shared" si="7"/>
        <v/>
      </c>
      <c r="L58" s="15">
        <f>IFERROR(INDEX(CADASTRO!$A$2:$Q$600,MATCH(B58,CADASTRO!$B$2:$B$600,0),MATCH($L$2,CADASTRO!$A$2:$Q$2,0)),0)</f>
        <v>0</v>
      </c>
      <c r="M58" s="16" t="str">
        <f t="shared" si="8"/>
        <v/>
      </c>
      <c r="N58" s="15">
        <f>IFERROR(INDEX(CADASTRO!$A$2:$Q$600,MATCH(B58,CADASTRO!$B$2:$B$600,0),MATCH($N$2,CADASTRO!$A$2:$Q$2,0)),0)</f>
        <v>0</v>
      </c>
      <c r="O58" s="16" t="str">
        <f t="shared" si="9"/>
        <v/>
      </c>
      <c r="P58" s="15">
        <f>IFERROR(INDEX(CADASTRO!$A$2:$Q$600,MATCH(B58,CADASTRO!$B$2:$B$600,0),MATCH($P$2,CADASTRO!$A$2:$Q$2,0)),0)</f>
        <v>0</v>
      </c>
      <c r="Q58" s="16" t="str">
        <f t="shared" si="10"/>
        <v/>
      </c>
      <c r="R58" s="15">
        <f>IFERROR(INDEX(CADASTRO!$A$2:$Q$600,MATCH(B58,CADASTRO!$B$2:$B$600,0),MATCH($R$2,CADASTRO!$A$2:$Q$2,0)),0)</f>
        <v>0</v>
      </c>
      <c r="S58" s="16" t="str">
        <f t="shared" si="11"/>
        <v/>
      </c>
      <c r="T58" s="15">
        <f>IFERROR(INDEX(CADASTRO!$A$2:$Q$600,MATCH(B58,CADASTRO!$B$2:$B$600,0),MATCH($T$2,CADASTRO!$A$2:$Q$2,0)),0)</f>
        <v>0</v>
      </c>
      <c r="U58" s="16" t="str">
        <f t="shared" si="12"/>
        <v/>
      </c>
      <c r="V58" s="15">
        <f>IFERROR(INDEX(CADASTRO!$A$2:$Q$600,MATCH(B58,CADASTRO!$B$2:$B$600,0),MATCH($V$2,CADASTRO!$A$2:$Q$2,0)),0)</f>
        <v>0</v>
      </c>
      <c r="W58" s="16" t="str">
        <f t="shared" si="13"/>
        <v/>
      </c>
      <c r="X58" s="15">
        <f>IFERROR(INDEX(CADASTRO!$A$2:$Q$600,MATCH(B58,CADASTRO!$B$2:$B$600,0),MATCH($X$2,CADASTRO!$A$2:$Q$2,0)),0)</f>
        <v>0</v>
      </c>
      <c r="Y58" s="16" t="str">
        <f t="shared" si="14"/>
        <v/>
      </c>
    </row>
    <row r="59" spans="1:25" ht="15.75" customHeight="1" x14ac:dyDescent="0.25">
      <c r="A59" s="7">
        <f>CADASTRO!A59</f>
        <v>0</v>
      </c>
      <c r="B59" s="7">
        <f>CADASTRO!B59</f>
        <v>0</v>
      </c>
      <c r="C59" s="15">
        <f>IFERROR(INDEX(CADASTRO!$A$2:$Q$600,MATCH(B59,CADASTRO!$B$2:$B$600,0),MATCH($C$2,CADASTRO!$A$2:$Q$2,0)),0)</f>
        <v>0</v>
      </c>
      <c r="D59" s="15">
        <f>IFERROR(INDEX(CADASTRO!$A$2:$Q$600,MATCH(B59,CADASTRO!$B$2:$B$600,0),MATCH($D$2,CADASTRO!$A$2:$Q$2,0)),0)</f>
        <v>0</v>
      </c>
      <c r="E59" s="16" t="str">
        <f t="shared" si="4"/>
        <v/>
      </c>
      <c r="F59" s="15">
        <f>IFERROR(INDEX(CADASTRO!$A$2:$Q$600,MATCH(B59,CADASTRO!$B$2:$B$600,0),MATCH($F$2,CADASTRO!$A$2:$Q$2,0)),0)</f>
        <v>0</v>
      </c>
      <c r="G59" s="16" t="str">
        <f t="shared" si="5"/>
        <v/>
      </c>
      <c r="H59" s="15">
        <f>IFERROR(INDEX(CADASTRO!$A$2:$Q$600,MATCH(B59,CADASTRO!$B$2:$B$600,0),MATCH($H$2,CADASTRO!$A$2:$Q$2,0)),0)</f>
        <v>0</v>
      </c>
      <c r="I59" s="16" t="str">
        <f t="shared" si="6"/>
        <v/>
      </c>
      <c r="J59" s="15">
        <f>IFERROR(INDEX(CADASTRO!$A$2:$Q$600,MATCH(B59,CADASTRO!$B$2:$B$600,0),MATCH($J$2,CADASTRO!$A$2:$Q$2,0)),0)</f>
        <v>0</v>
      </c>
      <c r="K59" s="16" t="str">
        <f t="shared" si="7"/>
        <v/>
      </c>
      <c r="L59" s="15">
        <f>IFERROR(INDEX(CADASTRO!$A$2:$Q$600,MATCH(B59,CADASTRO!$B$2:$B$600,0),MATCH($L$2,CADASTRO!$A$2:$Q$2,0)),0)</f>
        <v>0</v>
      </c>
      <c r="M59" s="16" t="str">
        <f t="shared" si="8"/>
        <v/>
      </c>
      <c r="N59" s="15">
        <f>IFERROR(INDEX(CADASTRO!$A$2:$Q$600,MATCH(B59,CADASTRO!$B$2:$B$600,0),MATCH($N$2,CADASTRO!$A$2:$Q$2,0)),0)</f>
        <v>0</v>
      </c>
      <c r="O59" s="16" t="str">
        <f t="shared" si="9"/>
        <v/>
      </c>
      <c r="P59" s="15">
        <f>IFERROR(INDEX(CADASTRO!$A$2:$Q$600,MATCH(B59,CADASTRO!$B$2:$B$600,0),MATCH($P$2,CADASTRO!$A$2:$Q$2,0)),0)</f>
        <v>0</v>
      </c>
      <c r="Q59" s="16" t="str">
        <f t="shared" si="10"/>
        <v/>
      </c>
      <c r="R59" s="15">
        <f>IFERROR(INDEX(CADASTRO!$A$2:$Q$600,MATCH(B59,CADASTRO!$B$2:$B$600,0),MATCH($R$2,CADASTRO!$A$2:$Q$2,0)),0)</f>
        <v>0</v>
      </c>
      <c r="S59" s="16" t="str">
        <f t="shared" si="11"/>
        <v/>
      </c>
      <c r="T59" s="15">
        <f>IFERROR(INDEX(CADASTRO!$A$2:$Q$600,MATCH(B59,CADASTRO!$B$2:$B$600,0),MATCH($T$2,CADASTRO!$A$2:$Q$2,0)),0)</f>
        <v>0</v>
      </c>
      <c r="U59" s="16" t="str">
        <f t="shared" si="12"/>
        <v/>
      </c>
      <c r="V59" s="15">
        <f>IFERROR(INDEX(CADASTRO!$A$2:$Q$600,MATCH(B59,CADASTRO!$B$2:$B$600,0),MATCH($V$2,CADASTRO!$A$2:$Q$2,0)),0)</f>
        <v>0</v>
      </c>
      <c r="W59" s="16" t="str">
        <f t="shared" si="13"/>
        <v/>
      </c>
      <c r="X59" s="15">
        <f>IFERROR(INDEX(CADASTRO!$A$2:$Q$600,MATCH(B59,CADASTRO!$B$2:$B$600,0),MATCH($X$2,CADASTRO!$A$2:$Q$2,0)),0)</f>
        <v>0</v>
      </c>
      <c r="Y59" s="16" t="str">
        <f t="shared" si="14"/>
        <v/>
      </c>
    </row>
    <row r="60" spans="1:25" ht="15.75" customHeight="1" x14ac:dyDescent="0.25">
      <c r="A60" s="7">
        <f>CADASTRO!A60</f>
        <v>0</v>
      </c>
      <c r="B60" s="7">
        <f>CADASTRO!B60</f>
        <v>0</v>
      </c>
      <c r="C60" s="15">
        <f>IFERROR(INDEX(CADASTRO!$A$2:$Q$600,MATCH(B60,CADASTRO!$B$2:$B$600,0),MATCH($C$2,CADASTRO!$A$2:$Q$2,0)),0)</f>
        <v>0</v>
      </c>
      <c r="D60" s="15">
        <f>IFERROR(INDEX(CADASTRO!$A$2:$Q$600,MATCH(B60,CADASTRO!$B$2:$B$600,0),MATCH($D$2,CADASTRO!$A$2:$Q$2,0)),0)</f>
        <v>0</v>
      </c>
      <c r="E60" s="16" t="str">
        <f t="shared" si="4"/>
        <v/>
      </c>
      <c r="F60" s="15">
        <f>IFERROR(INDEX(CADASTRO!$A$2:$Q$600,MATCH(B60,CADASTRO!$B$2:$B$600,0),MATCH($F$2,CADASTRO!$A$2:$Q$2,0)),0)</f>
        <v>0</v>
      </c>
      <c r="G60" s="16" t="str">
        <f t="shared" si="5"/>
        <v/>
      </c>
      <c r="H60" s="15">
        <f>IFERROR(INDEX(CADASTRO!$A$2:$Q$600,MATCH(B60,CADASTRO!$B$2:$B$600,0),MATCH($H$2,CADASTRO!$A$2:$Q$2,0)),0)</f>
        <v>0</v>
      </c>
      <c r="I60" s="16" t="str">
        <f t="shared" si="6"/>
        <v/>
      </c>
      <c r="J60" s="15">
        <f>IFERROR(INDEX(CADASTRO!$A$2:$Q$600,MATCH(B60,CADASTRO!$B$2:$B$600,0),MATCH($J$2,CADASTRO!$A$2:$Q$2,0)),0)</f>
        <v>0</v>
      </c>
      <c r="K60" s="16" t="str">
        <f t="shared" si="7"/>
        <v/>
      </c>
      <c r="L60" s="15">
        <f>IFERROR(INDEX(CADASTRO!$A$2:$Q$600,MATCH(B60,CADASTRO!$B$2:$B$600,0),MATCH($L$2,CADASTRO!$A$2:$Q$2,0)),0)</f>
        <v>0</v>
      </c>
      <c r="M60" s="16" t="str">
        <f t="shared" si="8"/>
        <v/>
      </c>
      <c r="N60" s="15">
        <f>IFERROR(INDEX(CADASTRO!$A$2:$Q$600,MATCH(B60,CADASTRO!$B$2:$B$600,0),MATCH($N$2,CADASTRO!$A$2:$Q$2,0)),0)</f>
        <v>0</v>
      </c>
      <c r="O60" s="16" t="str">
        <f t="shared" si="9"/>
        <v/>
      </c>
      <c r="P60" s="15">
        <f>IFERROR(INDEX(CADASTRO!$A$2:$Q$600,MATCH(B60,CADASTRO!$B$2:$B$600,0),MATCH($P$2,CADASTRO!$A$2:$Q$2,0)),0)</f>
        <v>0</v>
      </c>
      <c r="Q60" s="16" t="str">
        <f t="shared" si="10"/>
        <v/>
      </c>
      <c r="R60" s="15">
        <f>IFERROR(INDEX(CADASTRO!$A$2:$Q$600,MATCH(B60,CADASTRO!$B$2:$B$600,0),MATCH($R$2,CADASTRO!$A$2:$Q$2,0)),0)</f>
        <v>0</v>
      </c>
      <c r="S60" s="16" t="str">
        <f t="shared" si="11"/>
        <v/>
      </c>
      <c r="T60" s="15">
        <f>IFERROR(INDEX(CADASTRO!$A$2:$Q$600,MATCH(B60,CADASTRO!$B$2:$B$600,0),MATCH($T$2,CADASTRO!$A$2:$Q$2,0)),0)</f>
        <v>0</v>
      </c>
      <c r="U60" s="16" t="str">
        <f t="shared" si="12"/>
        <v/>
      </c>
      <c r="V60" s="15">
        <f>IFERROR(INDEX(CADASTRO!$A$2:$Q$600,MATCH(B60,CADASTRO!$B$2:$B$600,0),MATCH($V$2,CADASTRO!$A$2:$Q$2,0)),0)</f>
        <v>0</v>
      </c>
      <c r="W60" s="16" t="str">
        <f t="shared" si="13"/>
        <v/>
      </c>
      <c r="X60" s="15">
        <f>IFERROR(INDEX(CADASTRO!$A$2:$Q$600,MATCH(B60,CADASTRO!$B$2:$B$600,0),MATCH($X$2,CADASTRO!$A$2:$Q$2,0)),0)</f>
        <v>0</v>
      </c>
      <c r="Y60" s="16" t="str">
        <f t="shared" si="14"/>
        <v/>
      </c>
    </row>
    <row r="61" spans="1:25" ht="15.75" customHeight="1" x14ac:dyDescent="0.25">
      <c r="A61" s="7">
        <f>CADASTRO!A61</f>
        <v>0</v>
      </c>
      <c r="B61" s="7">
        <f>CADASTRO!B61</f>
        <v>0</v>
      </c>
      <c r="C61" s="15">
        <f>IFERROR(INDEX(CADASTRO!$A$2:$Q$600,MATCH(B61,CADASTRO!$B$2:$B$600,0),MATCH($C$2,CADASTRO!$A$2:$Q$2,0)),0)</f>
        <v>0</v>
      </c>
      <c r="D61" s="15">
        <f>IFERROR(INDEX(CADASTRO!$A$2:$Q$600,MATCH(B61,CADASTRO!$B$2:$B$600,0),MATCH($D$2,CADASTRO!$A$2:$Q$2,0)),0)</f>
        <v>0</v>
      </c>
      <c r="E61" s="16" t="str">
        <f t="shared" si="4"/>
        <v/>
      </c>
      <c r="F61" s="15">
        <f>IFERROR(INDEX(CADASTRO!$A$2:$Q$600,MATCH(B61,CADASTRO!$B$2:$B$600,0),MATCH($F$2,CADASTRO!$A$2:$Q$2,0)),0)</f>
        <v>0</v>
      </c>
      <c r="G61" s="16" t="str">
        <f t="shared" si="5"/>
        <v/>
      </c>
      <c r="H61" s="15">
        <f>IFERROR(INDEX(CADASTRO!$A$2:$Q$600,MATCH(B61,CADASTRO!$B$2:$B$600,0),MATCH($H$2,CADASTRO!$A$2:$Q$2,0)),0)</f>
        <v>0</v>
      </c>
      <c r="I61" s="16" t="str">
        <f t="shared" si="6"/>
        <v/>
      </c>
      <c r="J61" s="15">
        <f>IFERROR(INDEX(CADASTRO!$A$2:$Q$600,MATCH(B61,CADASTRO!$B$2:$B$600,0),MATCH($J$2,CADASTRO!$A$2:$Q$2,0)),0)</f>
        <v>0</v>
      </c>
      <c r="K61" s="16" t="str">
        <f t="shared" si="7"/>
        <v/>
      </c>
      <c r="L61" s="15">
        <f>IFERROR(INDEX(CADASTRO!$A$2:$Q$600,MATCH(B61,CADASTRO!$B$2:$B$600,0),MATCH($L$2,CADASTRO!$A$2:$Q$2,0)),0)</f>
        <v>0</v>
      </c>
      <c r="M61" s="16" t="str">
        <f t="shared" si="8"/>
        <v/>
      </c>
      <c r="N61" s="15">
        <f>IFERROR(INDEX(CADASTRO!$A$2:$Q$600,MATCH(B61,CADASTRO!$B$2:$B$600,0),MATCH($N$2,CADASTRO!$A$2:$Q$2,0)),0)</f>
        <v>0</v>
      </c>
      <c r="O61" s="16" t="str">
        <f t="shared" si="9"/>
        <v/>
      </c>
      <c r="P61" s="15">
        <f>IFERROR(INDEX(CADASTRO!$A$2:$Q$600,MATCH(B61,CADASTRO!$B$2:$B$600,0),MATCH($P$2,CADASTRO!$A$2:$Q$2,0)),0)</f>
        <v>0</v>
      </c>
      <c r="Q61" s="16" t="str">
        <f t="shared" si="10"/>
        <v/>
      </c>
      <c r="R61" s="15">
        <f>IFERROR(INDEX(CADASTRO!$A$2:$Q$600,MATCH(B61,CADASTRO!$B$2:$B$600,0),MATCH($R$2,CADASTRO!$A$2:$Q$2,0)),0)</f>
        <v>0</v>
      </c>
      <c r="S61" s="16" t="str">
        <f t="shared" si="11"/>
        <v/>
      </c>
      <c r="T61" s="15">
        <f>IFERROR(INDEX(CADASTRO!$A$2:$Q$600,MATCH(B61,CADASTRO!$B$2:$B$600,0),MATCH($T$2,CADASTRO!$A$2:$Q$2,0)),0)</f>
        <v>0</v>
      </c>
      <c r="U61" s="16" t="str">
        <f t="shared" si="12"/>
        <v/>
      </c>
      <c r="V61" s="15">
        <f>IFERROR(INDEX(CADASTRO!$A$2:$Q$600,MATCH(B61,CADASTRO!$B$2:$B$600,0),MATCH($V$2,CADASTRO!$A$2:$Q$2,0)),0)</f>
        <v>0</v>
      </c>
      <c r="W61" s="16" t="str">
        <f t="shared" si="13"/>
        <v/>
      </c>
      <c r="X61" s="15">
        <f>IFERROR(INDEX(CADASTRO!$A$2:$Q$600,MATCH(B61,CADASTRO!$B$2:$B$600,0),MATCH($X$2,CADASTRO!$A$2:$Q$2,0)),0)</f>
        <v>0</v>
      </c>
      <c r="Y61" s="16" t="str">
        <f t="shared" si="14"/>
        <v/>
      </c>
    </row>
    <row r="62" spans="1:25" ht="15.75" customHeight="1" x14ac:dyDescent="0.25">
      <c r="A62" s="7">
        <f>CADASTRO!A62</f>
        <v>0</v>
      </c>
      <c r="B62" s="7">
        <f>CADASTRO!B62</f>
        <v>0</v>
      </c>
      <c r="C62" s="15">
        <f>IFERROR(INDEX(CADASTRO!$A$2:$Q$600,MATCH(B62,CADASTRO!$B$2:$B$600,0),MATCH($C$2,CADASTRO!$A$2:$Q$2,0)),0)</f>
        <v>0</v>
      </c>
      <c r="D62" s="15">
        <f>IFERROR(INDEX(CADASTRO!$A$2:$Q$600,MATCH(B62,CADASTRO!$B$2:$B$600,0),MATCH($D$2,CADASTRO!$A$2:$Q$2,0)),0)</f>
        <v>0</v>
      </c>
      <c r="E62" s="16" t="str">
        <f t="shared" si="4"/>
        <v/>
      </c>
      <c r="F62" s="15">
        <f>IFERROR(INDEX(CADASTRO!$A$2:$Q$600,MATCH(B62,CADASTRO!$B$2:$B$600,0),MATCH($F$2,CADASTRO!$A$2:$Q$2,0)),0)</f>
        <v>0</v>
      </c>
      <c r="G62" s="16" t="str">
        <f t="shared" si="5"/>
        <v/>
      </c>
      <c r="H62" s="15">
        <f>IFERROR(INDEX(CADASTRO!$A$2:$Q$600,MATCH(B62,CADASTRO!$B$2:$B$600,0),MATCH($H$2,CADASTRO!$A$2:$Q$2,0)),0)</f>
        <v>0</v>
      </c>
      <c r="I62" s="16" t="str">
        <f t="shared" si="6"/>
        <v/>
      </c>
      <c r="J62" s="15">
        <f>IFERROR(INDEX(CADASTRO!$A$2:$Q$600,MATCH(B62,CADASTRO!$B$2:$B$600,0),MATCH($J$2,CADASTRO!$A$2:$Q$2,0)),0)</f>
        <v>0</v>
      </c>
      <c r="K62" s="16" t="str">
        <f t="shared" si="7"/>
        <v/>
      </c>
      <c r="L62" s="15">
        <f>IFERROR(INDEX(CADASTRO!$A$2:$Q$600,MATCH(B62,CADASTRO!$B$2:$B$600,0),MATCH($L$2,CADASTRO!$A$2:$Q$2,0)),0)</f>
        <v>0</v>
      </c>
      <c r="M62" s="16" t="str">
        <f t="shared" si="8"/>
        <v/>
      </c>
      <c r="N62" s="15">
        <f>IFERROR(INDEX(CADASTRO!$A$2:$Q$600,MATCH(B62,CADASTRO!$B$2:$B$600,0),MATCH($N$2,CADASTRO!$A$2:$Q$2,0)),0)</f>
        <v>0</v>
      </c>
      <c r="O62" s="16" t="str">
        <f t="shared" si="9"/>
        <v/>
      </c>
      <c r="P62" s="15">
        <f>IFERROR(INDEX(CADASTRO!$A$2:$Q$600,MATCH(B62,CADASTRO!$B$2:$B$600,0),MATCH($P$2,CADASTRO!$A$2:$Q$2,0)),0)</f>
        <v>0</v>
      </c>
      <c r="Q62" s="16" t="str">
        <f t="shared" si="10"/>
        <v/>
      </c>
      <c r="R62" s="15">
        <f>IFERROR(INDEX(CADASTRO!$A$2:$Q$600,MATCH(B62,CADASTRO!$B$2:$B$600,0),MATCH($R$2,CADASTRO!$A$2:$Q$2,0)),0)</f>
        <v>0</v>
      </c>
      <c r="S62" s="16" t="str">
        <f t="shared" si="11"/>
        <v/>
      </c>
      <c r="T62" s="15">
        <f>IFERROR(INDEX(CADASTRO!$A$2:$Q$600,MATCH(B62,CADASTRO!$B$2:$B$600,0),MATCH($T$2,CADASTRO!$A$2:$Q$2,0)),0)</f>
        <v>0</v>
      </c>
      <c r="U62" s="16" t="str">
        <f t="shared" si="12"/>
        <v/>
      </c>
      <c r="V62" s="15">
        <f>IFERROR(INDEX(CADASTRO!$A$2:$Q$600,MATCH(B62,CADASTRO!$B$2:$B$600,0),MATCH($V$2,CADASTRO!$A$2:$Q$2,0)),0)</f>
        <v>0</v>
      </c>
      <c r="W62" s="16" t="str">
        <f t="shared" si="13"/>
        <v/>
      </c>
      <c r="X62" s="15">
        <f>IFERROR(INDEX(CADASTRO!$A$2:$Q$600,MATCH(B62,CADASTRO!$B$2:$B$600,0),MATCH($X$2,CADASTRO!$A$2:$Q$2,0)),0)</f>
        <v>0</v>
      </c>
      <c r="Y62" s="16" t="str">
        <f t="shared" si="14"/>
        <v/>
      </c>
    </row>
    <row r="63" spans="1:25" ht="15.75" customHeight="1" x14ac:dyDescent="0.25">
      <c r="A63" s="7">
        <f>CADASTRO!A63</f>
        <v>0</v>
      </c>
      <c r="B63" s="7">
        <f>CADASTRO!B63</f>
        <v>0</v>
      </c>
      <c r="C63" s="15">
        <f>IFERROR(INDEX(CADASTRO!$A$2:$Q$600,MATCH(B63,CADASTRO!$B$2:$B$600,0),MATCH($C$2,CADASTRO!$A$2:$Q$2,0)),0)</f>
        <v>0</v>
      </c>
      <c r="D63" s="15">
        <f>IFERROR(INDEX(CADASTRO!$A$2:$Q$600,MATCH(B63,CADASTRO!$B$2:$B$600,0),MATCH($D$2,CADASTRO!$A$2:$Q$2,0)),0)</f>
        <v>0</v>
      </c>
      <c r="E63" s="16" t="str">
        <f t="shared" si="4"/>
        <v/>
      </c>
      <c r="F63" s="15">
        <f>IFERROR(INDEX(CADASTRO!$A$2:$Q$600,MATCH(B63,CADASTRO!$B$2:$B$600,0),MATCH($F$2,CADASTRO!$A$2:$Q$2,0)),0)</f>
        <v>0</v>
      </c>
      <c r="G63" s="16" t="str">
        <f t="shared" si="5"/>
        <v/>
      </c>
      <c r="H63" s="15">
        <f>IFERROR(INDEX(CADASTRO!$A$2:$Q$600,MATCH(B63,CADASTRO!$B$2:$B$600,0),MATCH($H$2,CADASTRO!$A$2:$Q$2,0)),0)</f>
        <v>0</v>
      </c>
      <c r="I63" s="16" t="str">
        <f t="shared" si="6"/>
        <v/>
      </c>
      <c r="J63" s="15">
        <f>IFERROR(INDEX(CADASTRO!$A$2:$Q$600,MATCH(B63,CADASTRO!$B$2:$B$600,0),MATCH($J$2,CADASTRO!$A$2:$Q$2,0)),0)</f>
        <v>0</v>
      </c>
      <c r="K63" s="16" t="str">
        <f t="shared" si="7"/>
        <v/>
      </c>
      <c r="L63" s="15">
        <f>IFERROR(INDEX(CADASTRO!$A$2:$Q$600,MATCH(B63,CADASTRO!$B$2:$B$600,0),MATCH($L$2,CADASTRO!$A$2:$Q$2,0)),0)</f>
        <v>0</v>
      </c>
      <c r="M63" s="16" t="str">
        <f t="shared" si="8"/>
        <v/>
      </c>
      <c r="N63" s="15">
        <f>IFERROR(INDEX(CADASTRO!$A$2:$Q$600,MATCH(B63,CADASTRO!$B$2:$B$600,0),MATCH($N$2,CADASTRO!$A$2:$Q$2,0)),0)</f>
        <v>0</v>
      </c>
      <c r="O63" s="16" t="str">
        <f t="shared" si="9"/>
        <v/>
      </c>
      <c r="P63" s="15">
        <f>IFERROR(INDEX(CADASTRO!$A$2:$Q$600,MATCH(B63,CADASTRO!$B$2:$B$600,0),MATCH($P$2,CADASTRO!$A$2:$Q$2,0)),0)</f>
        <v>0</v>
      </c>
      <c r="Q63" s="16" t="str">
        <f t="shared" si="10"/>
        <v/>
      </c>
      <c r="R63" s="15">
        <f>IFERROR(INDEX(CADASTRO!$A$2:$Q$600,MATCH(B63,CADASTRO!$B$2:$B$600,0),MATCH($R$2,CADASTRO!$A$2:$Q$2,0)),0)</f>
        <v>0</v>
      </c>
      <c r="S63" s="16" t="str">
        <f t="shared" si="11"/>
        <v/>
      </c>
      <c r="T63" s="15">
        <f>IFERROR(INDEX(CADASTRO!$A$2:$Q$600,MATCH(B63,CADASTRO!$B$2:$B$600,0),MATCH($T$2,CADASTRO!$A$2:$Q$2,0)),0)</f>
        <v>0</v>
      </c>
      <c r="U63" s="16" t="str">
        <f t="shared" si="12"/>
        <v/>
      </c>
      <c r="V63" s="15">
        <f>IFERROR(INDEX(CADASTRO!$A$2:$Q$600,MATCH(B63,CADASTRO!$B$2:$B$600,0),MATCH($V$2,CADASTRO!$A$2:$Q$2,0)),0)</f>
        <v>0</v>
      </c>
      <c r="W63" s="16" t="str">
        <f t="shared" si="13"/>
        <v/>
      </c>
      <c r="X63" s="15">
        <f>IFERROR(INDEX(CADASTRO!$A$2:$Q$600,MATCH(B63,CADASTRO!$B$2:$B$600,0),MATCH($X$2,CADASTRO!$A$2:$Q$2,0)),0)</f>
        <v>0</v>
      </c>
      <c r="Y63" s="16" t="str">
        <f t="shared" si="14"/>
        <v/>
      </c>
    </row>
    <row r="64" spans="1:25" ht="15.75" customHeight="1" x14ac:dyDescent="0.25">
      <c r="A64" s="7">
        <f>CADASTRO!A64</f>
        <v>0</v>
      </c>
      <c r="B64" s="7">
        <f>CADASTRO!B64</f>
        <v>0</v>
      </c>
      <c r="C64" s="15">
        <f>IFERROR(INDEX(CADASTRO!$A$2:$Q$600,MATCH(B64,CADASTRO!$B$2:$B$600,0),MATCH($C$2,CADASTRO!$A$2:$Q$2,0)),0)</f>
        <v>0</v>
      </c>
      <c r="D64" s="15">
        <f>IFERROR(INDEX(CADASTRO!$A$2:$Q$600,MATCH(B64,CADASTRO!$B$2:$B$600,0),MATCH($D$2,CADASTRO!$A$2:$Q$2,0)),0)</f>
        <v>0</v>
      </c>
      <c r="E64" s="16" t="str">
        <f t="shared" si="4"/>
        <v/>
      </c>
      <c r="F64" s="15">
        <f>IFERROR(INDEX(CADASTRO!$A$2:$Q$600,MATCH(B64,CADASTRO!$B$2:$B$600,0),MATCH($F$2,CADASTRO!$A$2:$Q$2,0)),0)</f>
        <v>0</v>
      </c>
      <c r="G64" s="16" t="str">
        <f t="shared" si="5"/>
        <v/>
      </c>
      <c r="H64" s="15">
        <f>IFERROR(INDEX(CADASTRO!$A$2:$Q$600,MATCH(B64,CADASTRO!$B$2:$B$600,0),MATCH($H$2,CADASTRO!$A$2:$Q$2,0)),0)</f>
        <v>0</v>
      </c>
      <c r="I64" s="16" t="str">
        <f t="shared" si="6"/>
        <v/>
      </c>
      <c r="J64" s="15">
        <f>IFERROR(INDEX(CADASTRO!$A$2:$Q$600,MATCH(B64,CADASTRO!$B$2:$B$600,0),MATCH($J$2,CADASTRO!$A$2:$Q$2,0)),0)</f>
        <v>0</v>
      </c>
      <c r="K64" s="16" t="str">
        <f t="shared" si="7"/>
        <v/>
      </c>
      <c r="L64" s="15">
        <f>IFERROR(INDEX(CADASTRO!$A$2:$Q$600,MATCH(B64,CADASTRO!$B$2:$B$600,0),MATCH($L$2,CADASTRO!$A$2:$Q$2,0)),0)</f>
        <v>0</v>
      </c>
      <c r="M64" s="16" t="str">
        <f t="shared" si="8"/>
        <v/>
      </c>
      <c r="N64" s="15">
        <f>IFERROR(INDEX(CADASTRO!$A$2:$Q$600,MATCH(B64,CADASTRO!$B$2:$B$600,0),MATCH($N$2,CADASTRO!$A$2:$Q$2,0)),0)</f>
        <v>0</v>
      </c>
      <c r="O64" s="16" t="str">
        <f t="shared" si="9"/>
        <v/>
      </c>
      <c r="P64" s="15">
        <f>IFERROR(INDEX(CADASTRO!$A$2:$Q$600,MATCH(B64,CADASTRO!$B$2:$B$600,0),MATCH($P$2,CADASTRO!$A$2:$Q$2,0)),0)</f>
        <v>0</v>
      </c>
      <c r="Q64" s="16" t="str">
        <f t="shared" si="10"/>
        <v/>
      </c>
      <c r="R64" s="15">
        <f>IFERROR(INDEX(CADASTRO!$A$2:$Q$600,MATCH(B64,CADASTRO!$B$2:$B$600,0),MATCH($R$2,CADASTRO!$A$2:$Q$2,0)),0)</f>
        <v>0</v>
      </c>
      <c r="S64" s="16" t="str">
        <f t="shared" si="11"/>
        <v/>
      </c>
      <c r="T64" s="15">
        <f>IFERROR(INDEX(CADASTRO!$A$2:$Q$600,MATCH(B64,CADASTRO!$B$2:$B$600,0),MATCH($T$2,CADASTRO!$A$2:$Q$2,0)),0)</f>
        <v>0</v>
      </c>
      <c r="U64" s="16" t="str">
        <f t="shared" si="12"/>
        <v/>
      </c>
      <c r="V64" s="15">
        <f>IFERROR(INDEX(CADASTRO!$A$2:$Q$600,MATCH(B64,CADASTRO!$B$2:$B$600,0),MATCH($V$2,CADASTRO!$A$2:$Q$2,0)),0)</f>
        <v>0</v>
      </c>
      <c r="W64" s="16" t="str">
        <f t="shared" si="13"/>
        <v/>
      </c>
      <c r="X64" s="15">
        <f>IFERROR(INDEX(CADASTRO!$A$2:$Q$600,MATCH(B64,CADASTRO!$B$2:$B$600,0),MATCH($X$2,CADASTRO!$A$2:$Q$2,0)),0)</f>
        <v>0</v>
      </c>
      <c r="Y64" s="16" t="str">
        <f t="shared" si="14"/>
        <v/>
      </c>
    </row>
    <row r="65" spans="1:25" ht="15.75" customHeight="1" x14ac:dyDescent="0.25">
      <c r="A65" s="7">
        <f>CADASTRO!A65</f>
        <v>0</v>
      </c>
      <c r="B65" s="7">
        <f>CADASTRO!B65</f>
        <v>0</v>
      </c>
      <c r="C65" s="15">
        <f>IFERROR(INDEX(CADASTRO!$A$2:$Q$600,MATCH(B65,CADASTRO!$B$2:$B$600,0),MATCH($C$2,CADASTRO!$A$2:$Q$2,0)),0)</f>
        <v>0</v>
      </c>
      <c r="D65" s="15">
        <f>IFERROR(INDEX(CADASTRO!$A$2:$Q$600,MATCH(B65,CADASTRO!$B$2:$B$600,0),MATCH($D$2,CADASTRO!$A$2:$Q$2,0)),0)</f>
        <v>0</v>
      </c>
      <c r="E65" s="16" t="str">
        <f t="shared" si="4"/>
        <v/>
      </c>
      <c r="F65" s="15">
        <f>IFERROR(INDEX(CADASTRO!$A$2:$Q$600,MATCH(B65,CADASTRO!$B$2:$B$600,0),MATCH($F$2,CADASTRO!$A$2:$Q$2,0)),0)</f>
        <v>0</v>
      </c>
      <c r="G65" s="16" t="str">
        <f t="shared" si="5"/>
        <v/>
      </c>
      <c r="H65" s="15">
        <f>IFERROR(INDEX(CADASTRO!$A$2:$Q$600,MATCH(B65,CADASTRO!$B$2:$B$600,0),MATCH($H$2,CADASTRO!$A$2:$Q$2,0)),0)</f>
        <v>0</v>
      </c>
      <c r="I65" s="16" t="str">
        <f t="shared" si="6"/>
        <v/>
      </c>
      <c r="J65" s="15">
        <f>IFERROR(INDEX(CADASTRO!$A$2:$Q$600,MATCH(B65,CADASTRO!$B$2:$B$600,0),MATCH($J$2,CADASTRO!$A$2:$Q$2,0)),0)</f>
        <v>0</v>
      </c>
      <c r="K65" s="16" t="str">
        <f t="shared" si="7"/>
        <v/>
      </c>
      <c r="L65" s="15">
        <f>IFERROR(INDEX(CADASTRO!$A$2:$Q$600,MATCH(B65,CADASTRO!$B$2:$B$600,0),MATCH($L$2,CADASTRO!$A$2:$Q$2,0)),0)</f>
        <v>0</v>
      </c>
      <c r="M65" s="16" t="str">
        <f t="shared" si="8"/>
        <v/>
      </c>
      <c r="N65" s="15">
        <f>IFERROR(INDEX(CADASTRO!$A$2:$Q$600,MATCH(B65,CADASTRO!$B$2:$B$600,0),MATCH($N$2,CADASTRO!$A$2:$Q$2,0)),0)</f>
        <v>0</v>
      </c>
      <c r="O65" s="16" t="str">
        <f t="shared" si="9"/>
        <v/>
      </c>
      <c r="P65" s="15">
        <f>IFERROR(INDEX(CADASTRO!$A$2:$Q$600,MATCH(B65,CADASTRO!$B$2:$B$600,0),MATCH($P$2,CADASTRO!$A$2:$Q$2,0)),0)</f>
        <v>0</v>
      </c>
      <c r="Q65" s="16" t="str">
        <f t="shared" si="10"/>
        <v/>
      </c>
      <c r="R65" s="15">
        <f>IFERROR(INDEX(CADASTRO!$A$2:$Q$600,MATCH(B65,CADASTRO!$B$2:$B$600,0),MATCH($R$2,CADASTRO!$A$2:$Q$2,0)),0)</f>
        <v>0</v>
      </c>
      <c r="S65" s="16" t="str">
        <f t="shared" si="11"/>
        <v/>
      </c>
      <c r="T65" s="15">
        <f>IFERROR(INDEX(CADASTRO!$A$2:$Q$600,MATCH(B65,CADASTRO!$B$2:$B$600,0),MATCH($T$2,CADASTRO!$A$2:$Q$2,0)),0)</f>
        <v>0</v>
      </c>
      <c r="U65" s="16" t="str">
        <f t="shared" si="12"/>
        <v/>
      </c>
      <c r="V65" s="15">
        <f>IFERROR(INDEX(CADASTRO!$A$2:$Q$600,MATCH(B65,CADASTRO!$B$2:$B$600,0),MATCH($V$2,CADASTRO!$A$2:$Q$2,0)),0)</f>
        <v>0</v>
      </c>
      <c r="W65" s="16" t="str">
        <f t="shared" si="13"/>
        <v/>
      </c>
      <c r="X65" s="15">
        <f>IFERROR(INDEX(CADASTRO!$A$2:$Q$600,MATCH(B65,CADASTRO!$B$2:$B$600,0),MATCH($X$2,CADASTRO!$A$2:$Q$2,0)),0)</f>
        <v>0</v>
      </c>
      <c r="Y65" s="16" t="str">
        <f t="shared" si="14"/>
        <v/>
      </c>
    </row>
    <row r="66" spans="1:25" ht="15.75" customHeight="1" x14ac:dyDescent="0.25">
      <c r="A66" s="7">
        <f>CADASTRO!A66</f>
        <v>0</v>
      </c>
      <c r="B66" s="7">
        <f>CADASTRO!B66</f>
        <v>0</v>
      </c>
      <c r="C66" s="15">
        <f>IFERROR(INDEX(CADASTRO!$A$2:$Q$600,MATCH(B66,CADASTRO!$B$2:$B$600,0),MATCH($C$2,CADASTRO!$A$2:$Q$2,0)),0)</f>
        <v>0</v>
      </c>
      <c r="D66" s="15">
        <f>IFERROR(INDEX(CADASTRO!$A$2:$Q$600,MATCH(B66,CADASTRO!$B$2:$B$600,0),MATCH($D$2,CADASTRO!$A$2:$Q$2,0)),0)</f>
        <v>0</v>
      </c>
      <c r="E66" s="16" t="str">
        <f t="shared" si="4"/>
        <v/>
      </c>
      <c r="F66" s="15">
        <f>IFERROR(INDEX(CADASTRO!$A$2:$Q$600,MATCH(B66,CADASTRO!$B$2:$B$600,0),MATCH($F$2,CADASTRO!$A$2:$Q$2,0)),0)</f>
        <v>0</v>
      </c>
      <c r="G66" s="16" t="str">
        <f t="shared" si="5"/>
        <v/>
      </c>
      <c r="H66" s="15">
        <f>IFERROR(INDEX(CADASTRO!$A$2:$Q$600,MATCH(B66,CADASTRO!$B$2:$B$600,0),MATCH($H$2,CADASTRO!$A$2:$Q$2,0)),0)</f>
        <v>0</v>
      </c>
      <c r="I66" s="16" t="str">
        <f t="shared" si="6"/>
        <v/>
      </c>
      <c r="J66" s="15">
        <f>IFERROR(INDEX(CADASTRO!$A$2:$Q$600,MATCH(B66,CADASTRO!$B$2:$B$600,0),MATCH($J$2,CADASTRO!$A$2:$Q$2,0)),0)</f>
        <v>0</v>
      </c>
      <c r="K66" s="16" t="str">
        <f t="shared" si="7"/>
        <v/>
      </c>
      <c r="L66" s="15">
        <f>IFERROR(INDEX(CADASTRO!$A$2:$Q$600,MATCH(B66,CADASTRO!$B$2:$B$600,0),MATCH($L$2,CADASTRO!$A$2:$Q$2,0)),0)</f>
        <v>0</v>
      </c>
      <c r="M66" s="16" t="str">
        <f t="shared" si="8"/>
        <v/>
      </c>
      <c r="N66" s="15">
        <f>IFERROR(INDEX(CADASTRO!$A$2:$Q$600,MATCH(B66,CADASTRO!$B$2:$B$600,0),MATCH($N$2,CADASTRO!$A$2:$Q$2,0)),0)</f>
        <v>0</v>
      </c>
      <c r="O66" s="16" t="str">
        <f t="shared" si="9"/>
        <v/>
      </c>
      <c r="P66" s="15">
        <f>IFERROR(INDEX(CADASTRO!$A$2:$Q$600,MATCH(B66,CADASTRO!$B$2:$B$600,0),MATCH($P$2,CADASTRO!$A$2:$Q$2,0)),0)</f>
        <v>0</v>
      </c>
      <c r="Q66" s="16" t="str">
        <f t="shared" si="10"/>
        <v/>
      </c>
      <c r="R66" s="15">
        <f>IFERROR(INDEX(CADASTRO!$A$2:$Q$600,MATCH(B66,CADASTRO!$B$2:$B$600,0),MATCH($R$2,CADASTRO!$A$2:$Q$2,0)),0)</f>
        <v>0</v>
      </c>
      <c r="S66" s="16" t="str">
        <f t="shared" si="11"/>
        <v/>
      </c>
      <c r="T66" s="15">
        <f>IFERROR(INDEX(CADASTRO!$A$2:$Q$600,MATCH(B66,CADASTRO!$B$2:$B$600,0),MATCH($T$2,CADASTRO!$A$2:$Q$2,0)),0)</f>
        <v>0</v>
      </c>
      <c r="U66" s="16" t="str">
        <f t="shared" si="12"/>
        <v/>
      </c>
      <c r="V66" s="15">
        <f>IFERROR(INDEX(CADASTRO!$A$2:$Q$600,MATCH(B66,CADASTRO!$B$2:$B$600,0),MATCH($V$2,CADASTRO!$A$2:$Q$2,0)),0)</f>
        <v>0</v>
      </c>
      <c r="W66" s="16" t="str">
        <f t="shared" si="13"/>
        <v/>
      </c>
      <c r="X66" s="15">
        <f>IFERROR(INDEX(CADASTRO!$A$2:$Q$600,MATCH(B66,CADASTRO!$B$2:$B$600,0),MATCH($X$2,CADASTRO!$A$2:$Q$2,0)),0)</f>
        <v>0</v>
      </c>
      <c r="Y66" s="16" t="str">
        <f t="shared" si="14"/>
        <v/>
      </c>
    </row>
    <row r="67" spans="1:25" ht="15.75" customHeight="1" x14ac:dyDescent="0.25">
      <c r="A67" s="7">
        <f>CADASTRO!A67</f>
        <v>0</v>
      </c>
      <c r="B67" s="7">
        <f>CADASTRO!B67</f>
        <v>0</v>
      </c>
      <c r="C67" s="15">
        <f>IFERROR(INDEX(CADASTRO!$A$2:$Q$600,MATCH(B67,CADASTRO!$B$2:$B$600,0),MATCH($C$2,CADASTRO!$A$2:$Q$2,0)),0)</f>
        <v>0</v>
      </c>
      <c r="D67" s="15">
        <f>IFERROR(INDEX(CADASTRO!$A$2:$Q$600,MATCH(B67,CADASTRO!$B$2:$B$600,0),MATCH($D$2,CADASTRO!$A$2:$Q$2,0)),0)</f>
        <v>0</v>
      </c>
      <c r="E67" s="16" t="str">
        <f t="shared" si="4"/>
        <v/>
      </c>
      <c r="F67" s="15">
        <f>IFERROR(INDEX(CADASTRO!$A$2:$Q$600,MATCH(B67,CADASTRO!$B$2:$B$600,0),MATCH($F$2,CADASTRO!$A$2:$Q$2,0)),0)</f>
        <v>0</v>
      </c>
      <c r="G67" s="16" t="str">
        <f t="shared" si="5"/>
        <v/>
      </c>
      <c r="H67" s="15">
        <f>IFERROR(INDEX(CADASTRO!$A$2:$Q$600,MATCH(B67,CADASTRO!$B$2:$B$600,0),MATCH($H$2,CADASTRO!$A$2:$Q$2,0)),0)</f>
        <v>0</v>
      </c>
      <c r="I67" s="16" t="str">
        <f t="shared" si="6"/>
        <v/>
      </c>
      <c r="J67" s="15">
        <f>IFERROR(INDEX(CADASTRO!$A$2:$Q$600,MATCH(B67,CADASTRO!$B$2:$B$600,0),MATCH($J$2,CADASTRO!$A$2:$Q$2,0)),0)</f>
        <v>0</v>
      </c>
      <c r="K67" s="16" t="str">
        <f t="shared" si="7"/>
        <v/>
      </c>
      <c r="L67" s="15">
        <f>IFERROR(INDEX(CADASTRO!$A$2:$Q$600,MATCH(B67,CADASTRO!$B$2:$B$600,0),MATCH($L$2,CADASTRO!$A$2:$Q$2,0)),0)</f>
        <v>0</v>
      </c>
      <c r="M67" s="16" t="str">
        <f t="shared" si="8"/>
        <v/>
      </c>
      <c r="N67" s="15">
        <f>IFERROR(INDEX(CADASTRO!$A$2:$Q$600,MATCH(B67,CADASTRO!$B$2:$B$600,0),MATCH($N$2,CADASTRO!$A$2:$Q$2,0)),0)</f>
        <v>0</v>
      </c>
      <c r="O67" s="16" t="str">
        <f t="shared" si="9"/>
        <v/>
      </c>
      <c r="P67" s="15">
        <f>IFERROR(INDEX(CADASTRO!$A$2:$Q$600,MATCH(B67,CADASTRO!$B$2:$B$600,0),MATCH($P$2,CADASTRO!$A$2:$Q$2,0)),0)</f>
        <v>0</v>
      </c>
      <c r="Q67" s="16" t="str">
        <f t="shared" si="10"/>
        <v/>
      </c>
      <c r="R67" s="15">
        <f>IFERROR(INDEX(CADASTRO!$A$2:$Q$600,MATCH(B67,CADASTRO!$B$2:$B$600,0),MATCH($R$2,CADASTRO!$A$2:$Q$2,0)),0)</f>
        <v>0</v>
      </c>
      <c r="S67" s="16" t="str">
        <f t="shared" si="11"/>
        <v/>
      </c>
      <c r="T67" s="15">
        <f>IFERROR(INDEX(CADASTRO!$A$2:$Q$600,MATCH(B67,CADASTRO!$B$2:$B$600,0),MATCH($T$2,CADASTRO!$A$2:$Q$2,0)),0)</f>
        <v>0</v>
      </c>
      <c r="U67" s="16" t="str">
        <f t="shared" si="12"/>
        <v/>
      </c>
      <c r="V67" s="15">
        <f>IFERROR(INDEX(CADASTRO!$A$2:$Q$600,MATCH(B67,CADASTRO!$B$2:$B$600,0),MATCH($V$2,CADASTRO!$A$2:$Q$2,0)),0)</f>
        <v>0</v>
      </c>
      <c r="W67" s="16" t="str">
        <f t="shared" si="13"/>
        <v/>
      </c>
      <c r="X67" s="15">
        <f>IFERROR(INDEX(CADASTRO!$A$2:$Q$600,MATCH(B67,CADASTRO!$B$2:$B$600,0),MATCH($X$2,CADASTRO!$A$2:$Q$2,0)),0)</f>
        <v>0</v>
      </c>
      <c r="Y67" s="16" t="str">
        <f t="shared" si="14"/>
        <v/>
      </c>
    </row>
    <row r="68" spans="1:25" ht="15.75" customHeight="1" x14ac:dyDescent="0.25">
      <c r="A68" s="7">
        <f>CADASTRO!A68</f>
        <v>0</v>
      </c>
      <c r="B68" s="7">
        <f>CADASTRO!B68</f>
        <v>0</v>
      </c>
      <c r="C68" s="15">
        <f>IFERROR(INDEX(CADASTRO!$A$2:$Q$600,MATCH(B68,CADASTRO!$B$2:$B$600,0),MATCH($C$2,CADASTRO!$A$2:$Q$2,0)),0)</f>
        <v>0</v>
      </c>
      <c r="D68" s="15">
        <f>IFERROR(INDEX(CADASTRO!$A$2:$Q$600,MATCH(B68,CADASTRO!$B$2:$B$600,0),MATCH($D$2,CADASTRO!$A$2:$Q$2,0)),0)</f>
        <v>0</v>
      </c>
      <c r="E68" s="16" t="str">
        <f t="shared" si="4"/>
        <v/>
      </c>
      <c r="F68" s="15">
        <f>IFERROR(INDEX(CADASTRO!$A$2:$Q$600,MATCH(B68,CADASTRO!$B$2:$B$600,0),MATCH($F$2,CADASTRO!$A$2:$Q$2,0)),0)</f>
        <v>0</v>
      </c>
      <c r="G68" s="16" t="str">
        <f t="shared" si="5"/>
        <v/>
      </c>
      <c r="H68" s="15">
        <f>IFERROR(INDEX(CADASTRO!$A$2:$Q$600,MATCH(B68,CADASTRO!$B$2:$B$600,0),MATCH($H$2,CADASTRO!$A$2:$Q$2,0)),0)</f>
        <v>0</v>
      </c>
      <c r="I68" s="16" t="str">
        <f t="shared" si="6"/>
        <v/>
      </c>
      <c r="J68" s="15">
        <f>IFERROR(INDEX(CADASTRO!$A$2:$Q$600,MATCH(B68,CADASTRO!$B$2:$B$600,0),MATCH($J$2,CADASTRO!$A$2:$Q$2,0)),0)</f>
        <v>0</v>
      </c>
      <c r="K68" s="16" t="str">
        <f t="shared" si="7"/>
        <v/>
      </c>
      <c r="L68" s="15">
        <f>IFERROR(INDEX(CADASTRO!$A$2:$Q$600,MATCH(B68,CADASTRO!$B$2:$B$600,0),MATCH($L$2,CADASTRO!$A$2:$Q$2,0)),0)</f>
        <v>0</v>
      </c>
      <c r="M68" s="16" t="str">
        <f t="shared" si="8"/>
        <v/>
      </c>
      <c r="N68" s="15">
        <f>IFERROR(INDEX(CADASTRO!$A$2:$Q$600,MATCH(B68,CADASTRO!$B$2:$B$600,0),MATCH($N$2,CADASTRO!$A$2:$Q$2,0)),0)</f>
        <v>0</v>
      </c>
      <c r="O68" s="16" t="str">
        <f t="shared" si="9"/>
        <v/>
      </c>
      <c r="P68" s="15">
        <f>IFERROR(INDEX(CADASTRO!$A$2:$Q$600,MATCH(B68,CADASTRO!$B$2:$B$600,0),MATCH($P$2,CADASTRO!$A$2:$Q$2,0)),0)</f>
        <v>0</v>
      </c>
      <c r="Q68" s="16" t="str">
        <f t="shared" si="10"/>
        <v/>
      </c>
      <c r="R68" s="15">
        <f>IFERROR(INDEX(CADASTRO!$A$2:$Q$600,MATCH(B68,CADASTRO!$B$2:$B$600,0),MATCH($R$2,CADASTRO!$A$2:$Q$2,0)),0)</f>
        <v>0</v>
      </c>
      <c r="S68" s="16" t="str">
        <f t="shared" si="11"/>
        <v/>
      </c>
      <c r="T68" s="15">
        <f>IFERROR(INDEX(CADASTRO!$A$2:$Q$600,MATCH(B68,CADASTRO!$B$2:$B$600,0),MATCH($T$2,CADASTRO!$A$2:$Q$2,0)),0)</f>
        <v>0</v>
      </c>
      <c r="U68" s="16" t="str">
        <f t="shared" si="12"/>
        <v/>
      </c>
      <c r="V68" s="15">
        <f>IFERROR(INDEX(CADASTRO!$A$2:$Q$600,MATCH(B68,CADASTRO!$B$2:$B$600,0),MATCH($V$2,CADASTRO!$A$2:$Q$2,0)),0)</f>
        <v>0</v>
      </c>
      <c r="W68" s="16" t="str">
        <f t="shared" si="13"/>
        <v/>
      </c>
      <c r="X68" s="15">
        <f>IFERROR(INDEX(CADASTRO!$A$2:$Q$600,MATCH(B68,CADASTRO!$B$2:$B$600,0),MATCH($X$2,CADASTRO!$A$2:$Q$2,0)),0)</f>
        <v>0</v>
      </c>
      <c r="Y68" s="16" t="str">
        <f t="shared" si="14"/>
        <v/>
      </c>
    </row>
    <row r="69" spans="1:25" ht="15.75" customHeight="1" x14ac:dyDescent="0.25">
      <c r="A69" s="7">
        <f>CADASTRO!A69</f>
        <v>0</v>
      </c>
      <c r="B69" s="7">
        <f>CADASTRO!B69</f>
        <v>0</v>
      </c>
      <c r="C69" s="15">
        <f>IFERROR(INDEX(CADASTRO!$A$2:$Q$600,MATCH(B69,CADASTRO!$B$2:$B$600,0),MATCH($C$2,CADASTRO!$A$2:$Q$2,0)),0)</f>
        <v>0</v>
      </c>
      <c r="D69" s="15">
        <f>IFERROR(INDEX(CADASTRO!$A$2:$Q$600,MATCH(B69,CADASTRO!$B$2:$B$600,0),MATCH($D$2,CADASTRO!$A$2:$Q$2,0)),0)</f>
        <v>0</v>
      </c>
      <c r="E69" s="16" t="str">
        <f t="shared" si="4"/>
        <v/>
      </c>
      <c r="F69" s="15">
        <f>IFERROR(INDEX(CADASTRO!$A$2:$Q$600,MATCH(B69,CADASTRO!$B$2:$B$600,0),MATCH($F$2,CADASTRO!$A$2:$Q$2,0)),0)</f>
        <v>0</v>
      </c>
      <c r="G69" s="16" t="str">
        <f t="shared" si="5"/>
        <v/>
      </c>
      <c r="H69" s="15">
        <f>IFERROR(INDEX(CADASTRO!$A$2:$Q$600,MATCH(B69,CADASTRO!$B$2:$B$600,0),MATCH($H$2,CADASTRO!$A$2:$Q$2,0)),0)</f>
        <v>0</v>
      </c>
      <c r="I69" s="16" t="str">
        <f t="shared" si="6"/>
        <v/>
      </c>
      <c r="J69" s="15">
        <f>IFERROR(INDEX(CADASTRO!$A$2:$Q$600,MATCH(B69,CADASTRO!$B$2:$B$600,0),MATCH($J$2,CADASTRO!$A$2:$Q$2,0)),0)</f>
        <v>0</v>
      </c>
      <c r="K69" s="16" t="str">
        <f t="shared" si="7"/>
        <v/>
      </c>
      <c r="L69" s="15">
        <f>IFERROR(INDEX(CADASTRO!$A$2:$Q$600,MATCH(B69,CADASTRO!$B$2:$B$600,0),MATCH($L$2,CADASTRO!$A$2:$Q$2,0)),0)</f>
        <v>0</v>
      </c>
      <c r="M69" s="16" t="str">
        <f t="shared" si="8"/>
        <v/>
      </c>
      <c r="N69" s="15">
        <f>IFERROR(INDEX(CADASTRO!$A$2:$Q$600,MATCH(B69,CADASTRO!$B$2:$B$600,0),MATCH($N$2,CADASTRO!$A$2:$Q$2,0)),0)</f>
        <v>0</v>
      </c>
      <c r="O69" s="16" t="str">
        <f t="shared" si="9"/>
        <v/>
      </c>
      <c r="P69" s="15">
        <f>IFERROR(INDEX(CADASTRO!$A$2:$Q$600,MATCH(B69,CADASTRO!$B$2:$B$600,0),MATCH($P$2,CADASTRO!$A$2:$Q$2,0)),0)</f>
        <v>0</v>
      </c>
      <c r="Q69" s="16" t="str">
        <f t="shared" si="10"/>
        <v/>
      </c>
      <c r="R69" s="15">
        <f>IFERROR(INDEX(CADASTRO!$A$2:$Q$600,MATCH(B69,CADASTRO!$B$2:$B$600,0),MATCH($R$2,CADASTRO!$A$2:$Q$2,0)),0)</f>
        <v>0</v>
      </c>
      <c r="S69" s="16" t="str">
        <f t="shared" si="11"/>
        <v/>
      </c>
      <c r="T69" s="15">
        <f>IFERROR(INDEX(CADASTRO!$A$2:$Q$600,MATCH(B69,CADASTRO!$B$2:$B$600,0),MATCH($T$2,CADASTRO!$A$2:$Q$2,0)),0)</f>
        <v>0</v>
      </c>
      <c r="U69" s="16" t="str">
        <f t="shared" si="12"/>
        <v/>
      </c>
      <c r="V69" s="15">
        <f>IFERROR(INDEX(CADASTRO!$A$2:$Q$600,MATCH(B69,CADASTRO!$B$2:$B$600,0),MATCH($V$2,CADASTRO!$A$2:$Q$2,0)),0)</f>
        <v>0</v>
      </c>
      <c r="W69" s="16" t="str">
        <f t="shared" si="13"/>
        <v/>
      </c>
      <c r="X69" s="15">
        <f>IFERROR(INDEX(CADASTRO!$A$2:$Q$600,MATCH(B69,CADASTRO!$B$2:$B$600,0),MATCH($X$2,CADASTRO!$A$2:$Q$2,0)),0)</f>
        <v>0</v>
      </c>
      <c r="Y69" s="16" t="str">
        <f t="shared" si="14"/>
        <v/>
      </c>
    </row>
    <row r="70" spans="1:25" ht="15.75" customHeight="1" x14ac:dyDescent="0.25">
      <c r="A70" s="7">
        <f>CADASTRO!A70</f>
        <v>0</v>
      </c>
      <c r="B70" s="7">
        <f>CADASTRO!B70</f>
        <v>0</v>
      </c>
      <c r="C70" s="15">
        <f>IFERROR(INDEX(CADASTRO!$A$2:$Q$600,MATCH(B70,CADASTRO!$B$2:$B$600,0),MATCH($C$2,CADASTRO!$A$2:$Q$2,0)),0)</f>
        <v>0</v>
      </c>
      <c r="D70" s="15">
        <f>IFERROR(INDEX(CADASTRO!$A$2:$Q$600,MATCH(B70,CADASTRO!$B$2:$B$600,0),MATCH($D$2,CADASTRO!$A$2:$Q$2,0)),0)</f>
        <v>0</v>
      </c>
      <c r="E70" s="16" t="str">
        <f t="shared" ref="E70:E133" si="16">IF(D70=0,"",IFERROR((D70/C70)-1,""))</f>
        <v/>
      </c>
      <c r="F70" s="15">
        <f>IFERROR(INDEX(CADASTRO!$A$2:$Q$600,MATCH(B70,CADASTRO!$B$2:$B$600,0),MATCH($F$2,CADASTRO!$A$2:$Q$2,0)),0)</f>
        <v>0</v>
      </c>
      <c r="G70" s="16" t="str">
        <f t="shared" ref="G70:G133" si="17">IF(F70=0,"",IFERROR((F70/D70)-1,""))</f>
        <v/>
      </c>
      <c r="H70" s="15">
        <f>IFERROR(INDEX(CADASTRO!$A$2:$Q$600,MATCH(B70,CADASTRO!$B$2:$B$600,0),MATCH($H$2,CADASTRO!$A$2:$Q$2,0)),0)</f>
        <v>0</v>
      </c>
      <c r="I70" s="16" t="str">
        <f t="shared" ref="I70:I133" si="18">IF(H70=0,"",IFERROR((H70/F70)-1,""))</f>
        <v/>
      </c>
      <c r="J70" s="15">
        <f>IFERROR(INDEX(CADASTRO!$A$2:$Q$600,MATCH(B70,CADASTRO!$B$2:$B$600,0),MATCH($J$2,CADASTRO!$A$2:$Q$2,0)),0)</f>
        <v>0</v>
      </c>
      <c r="K70" s="16" t="str">
        <f t="shared" ref="K70:K133" si="19">IF(J70=0,"",IFERROR((J70/H70)-1,""))</f>
        <v/>
      </c>
      <c r="L70" s="15">
        <f>IFERROR(INDEX(CADASTRO!$A$2:$Q$600,MATCH(B70,CADASTRO!$B$2:$B$600,0),MATCH($L$2,CADASTRO!$A$2:$Q$2,0)),0)</f>
        <v>0</v>
      </c>
      <c r="M70" s="16" t="str">
        <f t="shared" ref="M70:M133" si="20">IF(L70=0,"",IFERROR((L70/J70)-1,""))</f>
        <v/>
      </c>
      <c r="N70" s="15">
        <f>IFERROR(INDEX(CADASTRO!$A$2:$Q$600,MATCH(B70,CADASTRO!$B$2:$B$600,0),MATCH($N$2,CADASTRO!$A$2:$Q$2,0)),0)</f>
        <v>0</v>
      </c>
      <c r="O70" s="16" t="str">
        <f t="shared" ref="O70:O133" si="21">IF(N70=0,"",IFERROR((N70/L70)-1,""))</f>
        <v/>
      </c>
      <c r="P70" s="15">
        <f>IFERROR(INDEX(CADASTRO!$A$2:$Q$600,MATCH(B70,CADASTRO!$B$2:$B$600,0),MATCH($P$2,CADASTRO!$A$2:$Q$2,0)),0)</f>
        <v>0</v>
      </c>
      <c r="Q70" s="16" t="str">
        <f t="shared" ref="Q70:Q133" si="22">IF(P70=0,"",IFERROR((P70/N70)-1,""))</f>
        <v/>
      </c>
      <c r="R70" s="15">
        <f>IFERROR(INDEX(CADASTRO!$A$2:$Q$600,MATCH(B70,CADASTRO!$B$2:$B$600,0),MATCH($R$2,CADASTRO!$A$2:$Q$2,0)),0)</f>
        <v>0</v>
      </c>
      <c r="S70" s="16" t="str">
        <f t="shared" ref="S70:S133" si="23">IF(R70=0,"",IFERROR((R70/P70)-1,""))</f>
        <v/>
      </c>
      <c r="T70" s="15">
        <f>IFERROR(INDEX(CADASTRO!$A$2:$Q$600,MATCH(B70,CADASTRO!$B$2:$B$600,0),MATCH($T$2,CADASTRO!$A$2:$Q$2,0)),0)</f>
        <v>0</v>
      </c>
      <c r="U70" s="16" t="str">
        <f t="shared" ref="U70:U133" si="24">IF(T70=0,"",IFERROR((T70/R70)-1,""))</f>
        <v/>
      </c>
      <c r="V70" s="15">
        <f>IFERROR(INDEX(CADASTRO!$A$2:$Q$600,MATCH(B70,CADASTRO!$B$2:$B$600,0),MATCH($V$2,CADASTRO!$A$2:$Q$2,0)),0)</f>
        <v>0</v>
      </c>
      <c r="W70" s="16" t="str">
        <f t="shared" ref="W70:W133" si="25">IF(V70=0,"",IFERROR((V70/T70)-1,""))</f>
        <v/>
      </c>
      <c r="X70" s="15">
        <f>IFERROR(INDEX(CADASTRO!$A$2:$Q$600,MATCH(B70,CADASTRO!$B$2:$B$600,0),MATCH($X$2,CADASTRO!$A$2:$Q$2,0)),0)</f>
        <v>0</v>
      </c>
      <c r="Y70" s="16" t="str">
        <f t="shared" ref="Y70:Y133" si="26">IF(X70=0,"",IFERROR((X70/V70)-1,""))</f>
        <v/>
      </c>
    </row>
    <row r="71" spans="1:25" ht="15.75" customHeight="1" x14ac:dyDescent="0.25">
      <c r="A71" s="7">
        <f>CADASTRO!A71</f>
        <v>0</v>
      </c>
      <c r="B71" s="7">
        <f>CADASTRO!B71</f>
        <v>0</v>
      </c>
      <c r="C71" s="15">
        <f>IFERROR(INDEX(CADASTRO!$A$2:$Q$600,MATCH(B71,CADASTRO!$B$2:$B$600,0),MATCH($C$2,CADASTRO!$A$2:$Q$2,0)),0)</f>
        <v>0</v>
      </c>
      <c r="D71" s="15">
        <f>IFERROR(INDEX(CADASTRO!$A$2:$Q$600,MATCH(B71,CADASTRO!$B$2:$B$600,0),MATCH($D$2,CADASTRO!$A$2:$Q$2,0)),0)</f>
        <v>0</v>
      </c>
      <c r="E71" s="16" t="str">
        <f t="shared" si="16"/>
        <v/>
      </c>
      <c r="F71" s="15">
        <f>IFERROR(INDEX(CADASTRO!$A$2:$Q$600,MATCH(B71,CADASTRO!$B$2:$B$600,0),MATCH($F$2,CADASTRO!$A$2:$Q$2,0)),0)</f>
        <v>0</v>
      </c>
      <c r="G71" s="16" t="str">
        <f t="shared" si="17"/>
        <v/>
      </c>
      <c r="H71" s="15">
        <f>IFERROR(INDEX(CADASTRO!$A$2:$Q$600,MATCH(B71,CADASTRO!$B$2:$B$600,0),MATCH($H$2,CADASTRO!$A$2:$Q$2,0)),0)</f>
        <v>0</v>
      </c>
      <c r="I71" s="16" t="str">
        <f t="shared" si="18"/>
        <v/>
      </c>
      <c r="J71" s="15">
        <f>IFERROR(INDEX(CADASTRO!$A$2:$Q$600,MATCH(B71,CADASTRO!$B$2:$B$600,0),MATCH($J$2,CADASTRO!$A$2:$Q$2,0)),0)</f>
        <v>0</v>
      </c>
      <c r="K71" s="16" t="str">
        <f t="shared" si="19"/>
        <v/>
      </c>
      <c r="L71" s="15">
        <f>IFERROR(INDEX(CADASTRO!$A$2:$Q$600,MATCH(B71,CADASTRO!$B$2:$B$600,0),MATCH($L$2,CADASTRO!$A$2:$Q$2,0)),0)</f>
        <v>0</v>
      </c>
      <c r="M71" s="16" t="str">
        <f t="shared" si="20"/>
        <v/>
      </c>
      <c r="N71" s="15">
        <f>IFERROR(INDEX(CADASTRO!$A$2:$Q$600,MATCH(B71,CADASTRO!$B$2:$B$600,0),MATCH($N$2,CADASTRO!$A$2:$Q$2,0)),0)</f>
        <v>0</v>
      </c>
      <c r="O71" s="16" t="str">
        <f t="shared" si="21"/>
        <v/>
      </c>
      <c r="P71" s="15">
        <f>IFERROR(INDEX(CADASTRO!$A$2:$Q$600,MATCH(B71,CADASTRO!$B$2:$B$600,0),MATCH($P$2,CADASTRO!$A$2:$Q$2,0)),0)</f>
        <v>0</v>
      </c>
      <c r="Q71" s="16" t="str">
        <f t="shared" si="22"/>
        <v/>
      </c>
      <c r="R71" s="15">
        <f>IFERROR(INDEX(CADASTRO!$A$2:$Q$600,MATCH(B71,CADASTRO!$B$2:$B$600,0),MATCH($R$2,CADASTRO!$A$2:$Q$2,0)),0)</f>
        <v>0</v>
      </c>
      <c r="S71" s="16" t="str">
        <f t="shared" si="23"/>
        <v/>
      </c>
      <c r="T71" s="15">
        <f>IFERROR(INDEX(CADASTRO!$A$2:$Q$600,MATCH(B71,CADASTRO!$B$2:$B$600,0),MATCH($T$2,CADASTRO!$A$2:$Q$2,0)),0)</f>
        <v>0</v>
      </c>
      <c r="U71" s="16" t="str">
        <f t="shared" si="24"/>
        <v/>
      </c>
      <c r="V71" s="15">
        <f>IFERROR(INDEX(CADASTRO!$A$2:$Q$600,MATCH(B71,CADASTRO!$B$2:$B$600,0),MATCH($V$2,CADASTRO!$A$2:$Q$2,0)),0)</f>
        <v>0</v>
      </c>
      <c r="W71" s="16" t="str">
        <f t="shared" si="25"/>
        <v/>
      </c>
      <c r="X71" s="15">
        <f>IFERROR(INDEX(CADASTRO!$A$2:$Q$600,MATCH(B71,CADASTRO!$B$2:$B$600,0),MATCH($X$2,CADASTRO!$A$2:$Q$2,0)),0)</f>
        <v>0</v>
      </c>
      <c r="Y71" s="16" t="str">
        <f t="shared" si="26"/>
        <v/>
      </c>
    </row>
    <row r="72" spans="1:25" ht="15.75" customHeight="1" x14ac:dyDescent="0.25">
      <c r="A72" s="7">
        <f>CADASTRO!A72</f>
        <v>0</v>
      </c>
      <c r="B72" s="7">
        <f>CADASTRO!B72</f>
        <v>0</v>
      </c>
      <c r="C72" s="15">
        <f>IFERROR(INDEX(CADASTRO!$A$2:$Q$600,MATCH(B72,CADASTRO!$B$2:$B$600,0),MATCH($C$2,CADASTRO!$A$2:$Q$2,0)),0)</f>
        <v>0</v>
      </c>
      <c r="D72" s="15">
        <f>IFERROR(INDEX(CADASTRO!$A$2:$Q$600,MATCH(B72,CADASTRO!$B$2:$B$600,0),MATCH($D$2,CADASTRO!$A$2:$Q$2,0)),0)</f>
        <v>0</v>
      </c>
      <c r="E72" s="16" t="str">
        <f t="shared" si="16"/>
        <v/>
      </c>
      <c r="F72" s="15">
        <f>IFERROR(INDEX(CADASTRO!$A$2:$Q$600,MATCH(B72,CADASTRO!$B$2:$B$600,0),MATCH($F$2,CADASTRO!$A$2:$Q$2,0)),0)</f>
        <v>0</v>
      </c>
      <c r="G72" s="16" t="str">
        <f t="shared" si="17"/>
        <v/>
      </c>
      <c r="H72" s="15">
        <f>IFERROR(INDEX(CADASTRO!$A$2:$Q$600,MATCH(B72,CADASTRO!$B$2:$B$600,0),MATCH($H$2,CADASTRO!$A$2:$Q$2,0)),0)</f>
        <v>0</v>
      </c>
      <c r="I72" s="16" t="str">
        <f t="shared" si="18"/>
        <v/>
      </c>
      <c r="J72" s="15">
        <f>IFERROR(INDEX(CADASTRO!$A$2:$Q$600,MATCH(B72,CADASTRO!$B$2:$B$600,0),MATCH($J$2,CADASTRO!$A$2:$Q$2,0)),0)</f>
        <v>0</v>
      </c>
      <c r="K72" s="16" t="str">
        <f t="shared" si="19"/>
        <v/>
      </c>
      <c r="L72" s="15">
        <f>IFERROR(INDEX(CADASTRO!$A$2:$Q$600,MATCH(B72,CADASTRO!$B$2:$B$600,0),MATCH($L$2,CADASTRO!$A$2:$Q$2,0)),0)</f>
        <v>0</v>
      </c>
      <c r="M72" s="16" t="str">
        <f t="shared" si="20"/>
        <v/>
      </c>
      <c r="N72" s="15">
        <f>IFERROR(INDEX(CADASTRO!$A$2:$Q$600,MATCH(B72,CADASTRO!$B$2:$B$600,0),MATCH($N$2,CADASTRO!$A$2:$Q$2,0)),0)</f>
        <v>0</v>
      </c>
      <c r="O72" s="16" t="str">
        <f t="shared" si="21"/>
        <v/>
      </c>
      <c r="P72" s="15">
        <f>IFERROR(INDEX(CADASTRO!$A$2:$Q$600,MATCH(B72,CADASTRO!$B$2:$B$600,0),MATCH($P$2,CADASTRO!$A$2:$Q$2,0)),0)</f>
        <v>0</v>
      </c>
      <c r="Q72" s="16" t="str">
        <f t="shared" si="22"/>
        <v/>
      </c>
      <c r="R72" s="15">
        <f>IFERROR(INDEX(CADASTRO!$A$2:$Q$600,MATCH(B72,CADASTRO!$B$2:$B$600,0),MATCH($R$2,CADASTRO!$A$2:$Q$2,0)),0)</f>
        <v>0</v>
      </c>
      <c r="S72" s="16" t="str">
        <f t="shared" si="23"/>
        <v/>
      </c>
      <c r="T72" s="15">
        <f>IFERROR(INDEX(CADASTRO!$A$2:$Q$600,MATCH(B72,CADASTRO!$B$2:$B$600,0),MATCH($T$2,CADASTRO!$A$2:$Q$2,0)),0)</f>
        <v>0</v>
      </c>
      <c r="U72" s="16" t="str">
        <f t="shared" si="24"/>
        <v/>
      </c>
      <c r="V72" s="15">
        <f>IFERROR(INDEX(CADASTRO!$A$2:$Q$600,MATCH(B72,CADASTRO!$B$2:$B$600,0),MATCH($V$2,CADASTRO!$A$2:$Q$2,0)),0)</f>
        <v>0</v>
      </c>
      <c r="W72" s="16" t="str">
        <f t="shared" si="25"/>
        <v/>
      </c>
      <c r="X72" s="15">
        <f>IFERROR(INDEX(CADASTRO!$A$2:$Q$600,MATCH(B72,CADASTRO!$B$2:$B$600,0),MATCH($X$2,CADASTRO!$A$2:$Q$2,0)),0)</f>
        <v>0</v>
      </c>
      <c r="Y72" s="16" t="str">
        <f t="shared" si="26"/>
        <v/>
      </c>
    </row>
    <row r="73" spans="1:25" ht="15.75" customHeight="1" x14ac:dyDescent="0.25">
      <c r="A73" s="7">
        <f>CADASTRO!A73</f>
        <v>0</v>
      </c>
      <c r="B73" s="7">
        <f>CADASTRO!B73</f>
        <v>0</v>
      </c>
      <c r="C73" s="15">
        <f>IFERROR(INDEX(CADASTRO!$A$2:$Q$600,MATCH(B73,CADASTRO!$B$2:$B$600,0),MATCH($C$2,CADASTRO!$A$2:$Q$2,0)),0)</f>
        <v>0</v>
      </c>
      <c r="D73" s="15">
        <f>IFERROR(INDEX(CADASTRO!$A$2:$Q$600,MATCH(B73,CADASTRO!$B$2:$B$600,0),MATCH($D$2,CADASTRO!$A$2:$Q$2,0)),0)</f>
        <v>0</v>
      </c>
      <c r="E73" s="16" t="str">
        <f t="shared" si="16"/>
        <v/>
      </c>
      <c r="F73" s="15">
        <f>IFERROR(INDEX(CADASTRO!$A$2:$Q$600,MATCH(B73,CADASTRO!$B$2:$B$600,0),MATCH($F$2,CADASTRO!$A$2:$Q$2,0)),0)</f>
        <v>0</v>
      </c>
      <c r="G73" s="16" t="str">
        <f t="shared" si="17"/>
        <v/>
      </c>
      <c r="H73" s="15">
        <f>IFERROR(INDEX(CADASTRO!$A$2:$Q$600,MATCH(B73,CADASTRO!$B$2:$B$600,0),MATCH($H$2,CADASTRO!$A$2:$Q$2,0)),0)</f>
        <v>0</v>
      </c>
      <c r="I73" s="16" t="str">
        <f t="shared" si="18"/>
        <v/>
      </c>
      <c r="J73" s="15">
        <f>IFERROR(INDEX(CADASTRO!$A$2:$Q$600,MATCH(B73,CADASTRO!$B$2:$B$600,0),MATCH($J$2,CADASTRO!$A$2:$Q$2,0)),0)</f>
        <v>0</v>
      </c>
      <c r="K73" s="16" t="str">
        <f t="shared" si="19"/>
        <v/>
      </c>
      <c r="L73" s="15">
        <f>IFERROR(INDEX(CADASTRO!$A$2:$Q$600,MATCH(B73,CADASTRO!$B$2:$B$600,0),MATCH($L$2,CADASTRO!$A$2:$Q$2,0)),0)</f>
        <v>0</v>
      </c>
      <c r="M73" s="16" t="str">
        <f t="shared" si="20"/>
        <v/>
      </c>
      <c r="N73" s="15">
        <f>IFERROR(INDEX(CADASTRO!$A$2:$Q$600,MATCH(B73,CADASTRO!$B$2:$B$600,0),MATCH($N$2,CADASTRO!$A$2:$Q$2,0)),0)</f>
        <v>0</v>
      </c>
      <c r="O73" s="16" t="str">
        <f t="shared" si="21"/>
        <v/>
      </c>
      <c r="P73" s="15">
        <f>IFERROR(INDEX(CADASTRO!$A$2:$Q$600,MATCH(B73,CADASTRO!$B$2:$B$600,0),MATCH($P$2,CADASTRO!$A$2:$Q$2,0)),0)</f>
        <v>0</v>
      </c>
      <c r="Q73" s="16" t="str">
        <f t="shared" si="22"/>
        <v/>
      </c>
      <c r="R73" s="15">
        <f>IFERROR(INDEX(CADASTRO!$A$2:$Q$600,MATCH(B73,CADASTRO!$B$2:$B$600,0),MATCH($R$2,CADASTRO!$A$2:$Q$2,0)),0)</f>
        <v>0</v>
      </c>
      <c r="S73" s="16" t="str">
        <f t="shared" si="23"/>
        <v/>
      </c>
      <c r="T73" s="15">
        <f>IFERROR(INDEX(CADASTRO!$A$2:$Q$600,MATCH(B73,CADASTRO!$B$2:$B$600,0),MATCH($T$2,CADASTRO!$A$2:$Q$2,0)),0)</f>
        <v>0</v>
      </c>
      <c r="U73" s="16" t="str">
        <f t="shared" si="24"/>
        <v/>
      </c>
      <c r="V73" s="15">
        <f>IFERROR(INDEX(CADASTRO!$A$2:$Q$600,MATCH(B73,CADASTRO!$B$2:$B$600,0),MATCH($V$2,CADASTRO!$A$2:$Q$2,0)),0)</f>
        <v>0</v>
      </c>
      <c r="W73" s="16" t="str">
        <f t="shared" si="25"/>
        <v/>
      </c>
      <c r="X73" s="15">
        <f>IFERROR(INDEX(CADASTRO!$A$2:$Q$600,MATCH(B73,CADASTRO!$B$2:$B$600,0),MATCH($X$2,CADASTRO!$A$2:$Q$2,0)),0)</f>
        <v>0</v>
      </c>
      <c r="Y73" s="16" t="str">
        <f t="shared" si="26"/>
        <v/>
      </c>
    </row>
    <row r="74" spans="1:25" ht="15.75" customHeight="1" x14ac:dyDescent="0.25">
      <c r="A74" s="7">
        <f>CADASTRO!A74</f>
        <v>0</v>
      </c>
      <c r="B74" s="7">
        <f>CADASTRO!B74</f>
        <v>0</v>
      </c>
      <c r="C74" s="15">
        <f>IFERROR(INDEX(CADASTRO!$A$2:$Q$600,MATCH(B74,CADASTRO!$B$2:$B$600,0),MATCH($C$2,CADASTRO!$A$2:$Q$2,0)),0)</f>
        <v>0</v>
      </c>
      <c r="D74" s="15">
        <f>IFERROR(INDEX(CADASTRO!$A$2:$Q$600,MATCH(B74,CADASTRO!$B$2:$B$600,0),MATCH($D$2,CADASTRO!$A$2:$Q$2,0)),0)</f>
        <v>0</v>
      </c>
      <c r="E74" s="16" t="str">
        <f t="shared" si="16"/>
        <v/>
      </c>
      <c r="F74" s="15">
        <f>IFERROR(INDEX(CADASTRO!$A$2:$Q$600,MATCH(B74,CADASTRO!$B$2:$B$600,0),MATCH($F$2,CADASTRO!$A$2:$Q$2,0)),0)</f>
        <v>0</v>
      </c>
      <c r="G74" s="16" t="str">
        <f t="shared" si="17"/>
        <v/>
      </c>
      <c r="H74" s="15">
        <f>IFERROR(INDEX(CADASTRO!$A$2:$Q$600,MATCH(B74,CADASTRO!$B$2:$B$600,0),MATCH($H$2,CADASTRO!$A$2:$Q$2,0)),0)</f>
        <v>0</v>
      </c>
      <c r="I74" s="16" t="str">
        <f t="shared" si="18"/>
        <v/>
      </c>
      <c r="J74" s="15">
        <f>IFERROR(INDEX(CADASTRO!$A$2:$Q$600,MATCH(B74,CADASTRO!$B$2:$B$600,0),MATCH($J$2,CADASTRO!$A$2:$Q$2,0)),0)</f>
        <v>0</v>
      </c>
      <c r="K74" s="16" t="str">
        <f t="shared" si="19"/>
        <v/>
      </c>
      <c r="L74" s="15">
        <f>IFERROR(INDEX(CADASTRO!$A$2:$Q$600,MATCH(B74,CADASTRO!$B$2:$B$600,0),MATCH($L$2,CADASTRO!$A$2:$Q$2,0)),0)</f>
        <v>0</v>
      </c>
      <c r="M74" s="16" t="str">
        <f t="shared" si="20"/>
        <v/>
      </c>
      <c r="N74" s="15">
        <f>IFERROR(INDEX(CADASTRO!$A$2:$Q$600,MATCH(B74,CADASTRO!$B$2:$B$600,0),MATCH($N$2,CADASTRO!$A$2:$Q$2,0)),0)</f>
        <v>0</v>
      </c>
      <c r="O74" s="16" t="str">
        <f t="shared" si="21"/>
        <v/>
      </c>
      <c r="P74" s="15">
        <f>IFERROR(INDEX(CADASTRO!$A$2:$Q$600,MATCH(B74,CADASTRO!$B$2:$B$600,0),MATCH($P$2,CADASTRO!$A$2:$Q$2,0)),0)</f>
        <v>0</v>
      </c>
      <c r="Q74" s="16" t="str">
        <f t="shared" si="22"/>
        <v/>
      </c>
      <c r="R74" s="15">
        <f>IFERROR(INDEX(CADASTRO!$A$2:$Q$600,MATCH(B74,CADASTRO!$B$2:$B$600,0),MATCH($R$2,CADASTRO!$A$2:$Q$2,0)),0)</f>
        <v>0</v>
      </c>
      <c r="S74" s="16" t="str">
        <f t="shared" si="23"/>
        <v/>
      </c>
      <c r="T74" s="15">
        <f>IFERROR(INDEX(CADASTRO!$A$2:$Q$600,MATCH(B74,CADASTRO!$B$2:$B$600,0),MATCH($T$2,CADASTRO!$A$2:$Q$2,0)),0)</f>
        <v>0</v>
      </c>
      <c r="U74" s="16" t="str">
        <f t="shared" si="24"/>
        <v/>
      </c>
      <c r="V74" s="15">
        <f>IFERROR(INDEX(CADASTRO!$A$2:$Q$600,MATCH(B74,CADASTRO!$B$2:$B$600,0),MATCH($V$2,CADASTRO!$A$2:$Q$2,0)),0)</f>
        <v>0</v>
      </c>
      <c r="W74" s="16" t="str">
        <f t="shared" si="25"/>
        <v/>
      </c>
      <c r="X74" s="15">
        <f>IFERROR(INDEX(CADASTRO!$A$2:$Q$600,MATCH(B74,CADASTRO!$B$2:$B$600,0),MATCH($X$2,CADASTRO!$A$2:$Q$2,0)),0)</f>
        <v>0</v>
      </c>
      <c r="Y74" s="16" t="str">
        <f t="shared" si="26"/>
        <v/>
      </c>
    </row>
    <row r="75" spans="1:25" ht="15.75" customHeight="1" x14ac:dyDescent="0.25">
      <c r="A75" s="7">
        <f>CADASTRO!A75</f>
        <v>0</v>
      </c>
      <c r="B75" s="7">
        <f>CADASTRO!B75</f>
        <v>0</v>
      </c>
      <c r="C75" s="15">
        <f>IFERROR(INDEX(CADASTRO!$A$2:$Q$600,MATCH(B75,CADASTRO!$B$2:$B$600,0),MATCH($C$2,CADASTRO!$A$2:$Q$2,0)),0)</f>
        <v>0</v>
      </c>
      <c r="D75" s="15">
        <f>IFERROR(INDEX(CADASTRO!$A$2:$Q$600,MATCH(B75,CADASTRO!$B$2:$B$600,0),MATCH($D$2,CADASTRO!$A$2:$Q$2,0)),0)</f>
        <v>0</v>
      </c>
      <c r="E75" s="16" t="str">
        <f t="shared" si="16"/>
        <v/>
      </c>
      <c r="F75" s="15">
        <f>IFERROR(INDEX(CADASTRO!$A$2:$Q$600,MATCH(B75,CADASTRO!$B$2:$B$600,0),MATCH($F$2,CADASTRO!$A$2:$Q$2,0)),0)</f>
        <v>0</v>
      </c>
      <c r="G75" s="16" t="str">
        <f t="shared" si="17"/>
        <v/>
      </c>
      <c r="H75" s="15">
        <f>IFERROR(INDEX(CADASTRO!$A$2:$Q$600,MATCH(B75,CADASTRO!$B$2:$B$600,0),MATCH($H$2,CADASTRO!$A$2:$Q$2,0)),0)</f>
        <v>0</v>
      </c>
      <c r="I75" s="16" t="str">
        <f t="shared" si="18"/>
        <v/>
      </c>
      <c r="J75" s="15">
        <f>IFERROR(INDEX(CADASTRO!$A$2:$Q$600,MATCH(B75,CADASTRO!$B$2:$B$600,0),MATCH($J$2,CADASTRO!$A$2:$Q$2,0)),0)</f>
        <v>0</v>
      </c>
      <c r="K75" s="16" t="str">
        <f t="shared" si="19"/>
        <v/>
      </c>
      <c r="L75" s="15">
        <f>IFERROR(INDEX(CADASTRO!$A$2:$Q$600,MATCH(B75,CADASTRO!$B$2:$B$600,0),MATCH($L$2,CADASTRO!$A$2:$Q$2,0)),0)</f>
        <v>0</v>
      </c>
      <c r="M75" s="16" t="str">
        <f t="shared" si="20"/>
        <v/>
      </c>
      <c r="N75" s="15">
        <f>IFERROR(INDEX(CADASTRO!$A$2:$Q$600,MATCH(B75,CADASTRO!$B$2:$B$600,0),MATCH($N$2,CADASTRO!$A$2:$Q$2,0)),0)</f>
        <v>0</v>
      </c>
      <c r="O75" s="16" t="str">
        <f t="shared" si="21"/>
        <v/>
      </c>
      <c r="P75" s="15">
        <f>IFERROR(INDEX(CADASTRO!$A$2:$Q$600,MATCH(B75,CADASTRO!$B$2:$B$600,0),MATCH($P$2,CADASTRO!$A$2:$Q$2,0)),0)</f>
        <v>0</v>
      </c>
      <c r="Q75" s="16" t="str">
        <f t="shared" si="22"/>
        <v/>
      </c>
      <c r="R75" s="15">
        <f>IFERROR(INDEX(CADASTRO!$A$2:$Q$600,MATCH(B75,CADASTRO!$B$2:$B$600,0),MATCH($R$2,CADASTRO!$A$2:$Q$2,0)),0)</f>
        <v>0</v>
      </c>
      <c r="S75" s="16" t="str">
        <f t="shared" si="23"/>
        <v/>
      </c>
      <c r="T75" s="15">
        <f>IFERROR(INDEX(CADASTRO!$A$2:$Q$600,MATCH(B75,CADASTRO!$B$2:$B$600,0),MATCH($T$2,CADASTRO!$A$2:$Q$2,0)),0)</f>
        <v>0</v>
      </c>
      <c r="U75" s="16" t="str">
        <f t="shared" si="24"/>
        <v/>
      </c>
      <c r="V75" s="15">
        <f>IFERROR(INDEX(CADASTRO!$A$2:$Q$600,MATCH(B75,CADASTRO!$B$2:$B$600,0),MATCH($V$2,CADASTRO!$A$2:$Q$2,0)),0)</f>
        <v>0</v>
      </c>
      <c r="W75" s="16" t="str">
        <f t="shared" si="25"/>
        <v/>
      </c>
      <c r="X75" s="15">
        <f>IFERROR(INDEX(CADASTRO!$A$2:$Q$600,MATCH(B75,CADASTRO!$B$2:$B$600,0),MATCH($X$2,CADASTRO!$A$2:$Q$2,0)),0)</f>
        <v>0</v>
      </c>
      <c r="Y75" s="16" t="str">
        <f t="shared" si="26"/>
        <v/>
      </c>
    </row>
    <row r="76" spans="1:25" ht="15.75" customHeight="1" x14ac:dyDescent="0.25">
      <c r="A76" s="7">
        <f>CADASTRO!A76</f>
        <v>0</v>
      </c>
      <c r="B76" s="7">
        <f>CADASTRO!B76</f>
        <v>0</v>
      </c>
      <c r="C76" s="15">
        <f>IFERROR(INDEX(CADASTRO!$A$2:$Q$600,MATCH(B76,CADASTRO!$B$2:$B$600,0),MATCH($C$2,CADASTRO!$A$2:$Q$2,0)),0)</f>
        <v>0</v>
      </c>
      <c r="D76" s="15">
        <f>IFERROR(INDEX(CADASTRO!$A$2:$Q$600,MATCH(B76,CADASTRO!$B$2:$B$600,0),MATCH($D$2,CADASTRO!$A$2:$Q$2,0)),0)</f>
        <v>0</v>
      </c>
      <c r="E76" s="16" t="str">
        <f t="shared" si="16"/>
        <v/>
      </c>
      <c r="F76" s="15">
        <f>IFERROR(INDEX(CADASTRO!$A$2:$Q$600,MATCH(B76,CADASTRO!$B$2:$B$600,0),MATCH($F$2,CADASTRO!$A$2:$Q$2,0)),0)</f>
        <v>0</v>
      </c>
      <c r="G76" s="16" t="str">
        <f t="shared" si="17"/>
        <v/>
      </c>
      <c r="H76" s="15">
        <f>IFERROR(INDEX(CADASTRO!$A$2:$Q$600,MATCH(B76,CADASTRO!$B$2:$B$600,0),MATCH($H$2,CADASTRO!$A$2:$Q$2,0)),0)</f>
        <v>0</v>
      </c>
      <c r="I76" s="16" t="str">
        <f t="shared" si="18"/>
        <v/>
      </c>
      <c r="J76" s="15">
        <f>IFERROR(INDEX(CADASTRO!$A$2:$Q$600,MATCH(B76,CADASTRO!$B$2:$B$600,0),MATCH($J$2,CADASTRO!$A$2:$Q$2,0)),0)</f>
        <v>0</v>
      </c>
      <c r="K76" s="16" t="str">
        <f t="shared" si="19"/>
        <v/>
      </c>
      <c r="L76" s="15">
        <f>IFERROR(INDEX(CADASTRO!$A$2:$Q$600,MATCH(B76,CADASTRO!$B$2:$B$600,0),MATCH($L$2,CADASTRO!$A$2:$Q$2,0)),0)</f>
        <v>0</v>
      </c>
      <c r="M76" s="16" t="str">
        <f t="shared" si="20"/>
        <v/>
      </c>
      <c r="N76" s="15">
        <f>IFERROR(INDEX(CADASTRO!$A$2:$Q$600,MATCH(B76,CADASTRO!$B$2:$B$600,0),MATCH($N$2,CADASTRO!$A$2:$Q$2,0)),0)</f>
        <v>0</v>
      </c>
      <c r="O76" s="16" t="str">
        <f t="shared" si="21"/>
        <v/>
      </c>
      <c r="P76" s="15">
        <f>IFERROR(INDEX(CADASTRO!$A$2:$Q$600,MATCH(B76,CADASTRO!$B$2:$B$600,0),MATCH($P$2,CADASTRO!$A$2:$Q$2,0)),0)</f>
        <v>0</v>
      </c>
      <c r="Q76" s="16" t="str">
        <f t="shared" si="22"/>
        <v/>
      </c>
      <c r="R76" s="15">
        <f>IFERROR(INDEX(CADASTRO!$A$2:$Q$600,MATCH(B76,CADASTRO!$B$2:$B$600,0),MATCH($R$2,CADASTRO!$A$2:$Q$2,0)),0)</f>
        <v>0</v>
      </c>
      <c r="S76" s="16" t="str">
        <f t="shared" si="23"/>
        <v/>
      </c>
      <c r="T76" s="15">
        <f>IFERROR(INDEX(CADASTRO!$A$2:$Q$600,MATCH(B76,CADASTRO!$B$2:$B$600,0),MATCH($T$2,CADASTRO!$A$2:$Q$2,0)),0)</f>
        <v>0</v>
      </c>
      <c r="U76" s="16" t="str">
        <f t="shared" si="24"/>
        <v/>
      </c>
      <c r="V76" s="15">
        <f>IFERROR(INDEX(CADASTRO!$A$2:$Q$600,MATCH(B76,CADASTRO!$B$2:$B$600,0),MATCH($V$2,CADASTRO!$A$2:$Q$2,0)),0)</f>
        <v>0</v>
      </c>
      <c r="W76" s="16" t="str">
        <f t="shared" si="25"/>
        <v/>
      </c>
      <c r="X76" s="15">
        <f>IFERROR(INDEX(CADASTRO!$A$2:$Q$600,MATCH(B76,CADASTRO!$B$2:$B$600,0),MATCH($X$2,CADASTRO!$A$2:$Q$2,0)),0)</f>
        <v>0</v>
      </c>
      <c r="Y76" s="16" t="str">
        <f t="shared" si="26"/>
        <v/>
      </c>
    </row>
    <row r="77" spans="1:25" ht="15.75" customHeight="1" x14ac:dyDescent="0.25">
      <c r="A77" s="7">
        <f>CADASTRO!A77</f>
        <v>0</v>
      </c>
      <c r="B77" s="7">
        <f>CADASTRO!B77</f>
        <v>0</v>
      </c>
      <c r="C77" s="15">
        <f>IFERROR(INDEX(CADASTRO!$A$2:$Q$600,MATCH(B77,CADASTRO!$B$2:$B$600,0),MATCH($C$2,CADASTRO!$A$2:$Q$2,0)),0)</f>
        <v>0</v>
      </c>
      <c r="D77" s="15">
        <f>IFERROR(INDEX(CADASTRO!$A$2:$Q$600,MATCH(B77,CADASTRO!$B$2:$B$600,0),MATCH($D$2,CADASTRO!$A$2:$Q$2,0)),0)</f>
        <v>0</v>
      </c>
      <c r="E77" s="16" t="str">
        <f t="shared" si="16"/>
        <v/>
      </c>
      <c r="F77" s="15">
        <f>IFERROR(INDEX(CADASTRO!$A$2:$Q$600,MATCH(B77,CADASTRO!$B$2:$B$600,0),MATCH($F$2,CADASTRO!$A$2:$Q$2,0)),0)</f>
        <v>0</v>
      </c>
      <c r="G77" s="16" t="str">
        <f t="shared" si="17"/>
        <v/>
      </c>
      <c r="H77" s="15">
        <f>IFERROR(INDEX(CADASTRO!$A$2:$Q$600,MATCH(B77,CADASTRO!$B$2:$B$600,0),MATCH($H$2,CADASTRO!$A$2:$Q$2,0)),0)</f>
        <v>0</v>
      </c>
      <c r="I77" s="16" t="str">
        <f t="shared" si="18"/>
        <v/>
      </c>
      <c r="J77" s="15">
        <f>IFERROR(INDEX(CADASTRO!$A$2:$Q$600,MATCH(B77,CADASTRO!$B$2:$B$600,0),MATCH($J$2,CADASTRO!$A$2:$Q$2,0)),0)</f>
        <v>0</v>
      </c>
      <c r="K77" s="16" t="str">
        <f t="shared" si="19"/>
        <v/>
      </c>
      <c r="L77" s="15">
        <f>IFERROR(INDEX(CADASTRO!$A$2:$Q$600,MATCH(B77,CADASTRO!$B$2:$B$600,0),MATCH($L$2,CADASTRO!$A$2:$Q$2,0)),0)</f>
        <v>0</v>
      </c>
      <c r="M77" s="16" t="str">
        <f t="shared" si="20"/>
        <v/>
      </c>
      <c r="N77" s="15">
        <f>IFERROR(INDEX(CADASTRO!$A$2:$Q$600,MATCH(B77,CADASTRO!$B$2:$B$600,0),MATCH($N$2,CADASTRO!$A$2:$Q$2,0)),0)</f>
        <v>0</v>
      </c>
      <c r="O77" s="16" t="str">
        <f t="shared" si="21"/>
        <v/>
      </c>
      <c r="P77" s="15">
        <f>IFERROR(INDEX(CADASTRO!$A$2:$Q$600,MATCH(B77,CADASTRO!$B$2:$B$600,0),MATCH($P$2,CADASTRO!$A$2:$Q$2,0)),0)</f>
        <v>0</v>
      </c>
      <c r="Q77" s="16" t="str">
        <f t="shared" si="22"/>
        <v/>
      </c>
      <c r="R77" s="15">
        <f>IFERROR(INDEX(CADASTRO!$A$2:$Q$600,MATCH(B77,CADASTRO!$B$2:$B$600,0),MATCH($R$2,CADASTRO!$A$2:$Q$2,0)),0)</f>
        <v>0</v>
      </c>
      <c r="S77" s="16" t="str">
        <f t="shared" si="23"/>
        <v/>
      </c>
      <c r="T77" s="15">
        <f>IFERROR(INDEX(CADASTRO!$A$2:$Q$600,MATCH(B77,CADASTRO!$B$2:$B$600,0),MATCH($T$2,CADASTRO!$A$2:$Q$2,0)),0)</f>
        <v>0</v>
      </c>
      <c r="U77" s="16" t="str">
        <f t="shared" si="24"/>
        <v/>
      </c>
      <c r="V77" s="15">
        <f>IFERROR(INDEX(CADASTRO!$A$2:$Q$600,MATCH(B77,CADASTRO!$B$2:$B$600,0),MATCH($V$2,CADASTRO!$A$2:$Q$2,0)),0)</f>
        <v>0</v>
      </c>
      <c r="W77" s="16" t="str">
        <f t="shared" si="25"/>
        <v/>
      </c>
      <c r="X77" s="15">
        <f>IFERROR(INDEX(CADASTRO!$A$2:$Q$600,MATCH(B77,CADASTRO!$B$2:$B$600,0),MATCH($X$2,CADASTRO!$A$2:$Q$2,0)),0)</f>
        <v>0</v>
      </c>
      <c r="Y77" s="16" t="str">
        <f t="shared" si="26"/>
        <v/>
      </c>
    </row>
    <row r="78" spans="1:25" ht="15.75" customHeight="1" x14ac:dyDescent="0.25">
      <c r="A78" s="7">
        <f>CADASTRO!A78</f>
        <v>0</v>
      </c>
      <c r="B78" s="7">
        <f>CADASTRO!B78</f>
        <v>0</v>
      </c>
      <c r="C78" s="15">
        <f>IFERROR(INDEX(CADASTRO!$A$2:$Q$600,MATCH(B78,CADASTRO!$B$2:$B$600,0),MATCH($C$2,CADASTRO!$A$2:$Q$2,0)),0)</f>
        <v>0</v>
      </c>
      <c r="D78" s="15">
        <f>IFERROR(INDEX(CADASTRO!$A$2:$Q$600,MATCH(B78,CADASTRO!$B$2:$B$600,0),MATCH($D$2,CADASTRO!$A$2:$Q$2,0)),0)</f>
        <v>0</v>
      </c>
      <c r="E78" s="16" t="str">
        <f t="shared" si="16"/>
        <v/>
      </c>
      <c r="F78" s="15">
        <f>IFERROR(INDEX(CADASTRO!$A$2:$Q$600,MATCH(B78,CADASTRO!$B$2:$B$600,0),MATCH($F$2,CADASTRO!$A$2:$Q$2,0)),0)</f>
        <v>0</v>
      </c>
      <c r="G78" s="16" t="str">
        <f t="shared" si="17"/>
        <v/>
      </c>
      <c r="H78" s="15">
        <f>IFERROR(INDEX(CADASTRO!$A$2:$Q$600,MATCH(B78,CADASTRO!$B$2:$B$600,0),MATCH($H$2,CADASTRO!$A$2:$Q$2,0)),0)</f>
        <v>0</v>
      </c>
      <c r="I78" s="16" t="str">
        <f t="shared" si="18"/>
        <v/>
      </c>
      <c r="J78" s="15">
        <f>IFERROR(INDEX(CADASTRO!$A$2:$Q$600,MATCH(B78,CADASTRO!$B$2:$B$600,0),MATCH($J$2,CADASTRO!$A$2:$Q$2,0)),0)</f>
        <v>0</v>
      </c>
      <c r="K78" s="16" t="str">
        <f t="shared" si="19"/>
        <v/>
      </c>
      <c r="L78" s="15">
        <f>IFERROR(INDEX(CADASTRO!$A$2:$Q$600,MATCH(B78,CADASTRO!$B$2:$B$600,0),MATCH($L$2,CADASTRO!$A$2:$Q$2,0)),0)</f>
        <v>0</v>
      </c>
      <c r="M78" s="16" t="str">
        <f t="shared" si="20"/>
        <v/>
      </c>
      <c r="N78" s="15">
        <f>IFERROR(INDEX(CADASTRO!$A$2:$Q$600,MATCH(B78,CADASTRO!$B$2:$B$600,0),MATCH($N$2,CADASTRO!$A$2:$Q$2,0)),0)</f>
        <v>0</v>
      </c>
      <c r="O78" s="16" t="str">
        <f t="shared" si="21"/>
        <v/>
      </c>
      <c r="P78" s="15">
        <f>IFERROR(INDEX(CADASTRO!$A$2:$Q$600,MATCH(B78,CADASTRO!$B$2:$B$600,0),MATCH($P$2,CADASTRO!$A$2:$Q$2,0)),0)</f>
        <v>0</v>
      </c>
      <c r="Q78" s="16" t="str">
        <f t="shared" si="22"/>
        <v/>
      </c>
      <c r="R78" s="15">
        <f>IFERROR(INDEX(CADASTRO!$A$2:$Q$600,MATCH(B78,CADASTRO!$B$2:$B$600,0),MATCH($R$2,CADASTRO!$A$2:$Q$2,0)),0)</f>
        <v>0</v>
      </c>
      <c r="S78" s="16" t="str">
        <f t="shared" si="23"/>
        <v/>
      </c>
      <c r="T78" s="15">
        <f>IFERROR(INDEX(CADASTRO!$A$2:$Q$600,MATCH(B78,CADASTRO!$B$2:$B$600,0),MATCH($T$2,CADASTRO!$A$2:$Q$2,0)),0)</f>
        <v>0</v>
      </c>
      <c r="U78" s="16" t="str">
        <f t="shared" si="24"/>
        <v/>
      </c>
      <c r="V78" s="15">
        <f>IFERROR(INDEX(CADASTRO!$A$2:$Q$600,MATCH(B78,CADASTRO!$B$2:$B$600,0),MATCH($V$2,CADASTRO!$A$2:$Q$2,0)),0)</f>
        <v>0</v>
      </c>
      <c r="W78" s="16" t="str">
        <f t="shared" si="25"/>
        <v/>
      </c>
      <c r="X78" s="15">
        <f>IFERROR(INDEX(CADASTRO!$A$2:$Q$600,MATCH(B78,CADASTRO!$B$2:$B$600,0),MATCH($X$2,CADASTRO!$A$2:$Q$2,0)),0)</f>
        <v>0</v>
      </c>
      <c r="Y78" s="16" t="str">
        <f t="shared" si="26"/>
        <v/>
      </c>
    </row>
    <row r="79" spans="1:25" ht="15.75" customHeight="1" x14ac:dyDescent="0.25">
      <c r="A79" s="7">
        <f>CADASTRO!A79</f>
        <v>0</v>
      </c>
      <c r="B79" s="7">
        <f>CADASTRO!B79</f>
        <v>0</v>
      </c>
      <c r="C79" s="15">
        <f>IFERROR(INDEX(CADASTRO!$A$2:$Q$600,MATCH(B79,CADASTRO!$B$2:$B$600,0),MATCH($C$2,CADASTRO!$A$2:$Q$2,0)),0)</f>
        <v>0</v>
      </c>
      <c r="D79" s="15">
        <f>IFERROR(INDEX(CADASTRO!$A$2:$Q$600,MATCH(B79,CADASTRO!$B$2:$B$600,0),MATCH($D$2,CADASTRO!$A$2:$Q$2,0)),0)</f>
        <v>0</v>
      </c>
      <c r="E79" s="16" t="str">
        <f t="shared" si="16"/>
        <v/>
      </c>
      <c r="F79" s="15">
        <f>IFERROR(INDEX(CADASTRO!$A$2:$Q$600,MATCH(B79,CADASTRO!$B$2:$B$600,0),MATCH($F$2,CADASTRO!$A$2:$Q$2,0)),0)</f>
        <v>0</v>
      </c>
      <c r="G79" s="16" t="str">
        <f t="shared" si="17"/>
        <v/>
      </c>
      <c r="H79" s="15">
        <f>IFERROR(INDEX(CADASTRO!$A$2:$Q$600,MATCH(B79,CADASTRO!$B$2:$B$600,0),MATCH($H$2,CADASTRO!$A$2:$Q$2,0)),0)</f>
        <v>0</v>
      </c>
      <c r="I79" s="16" t="str">
        <f t="shared" si="18"/>
        <v/>
      </c>
      <c r="J79" s="15">
        <f>IFERROR(INDEX(CADASTRO!$A$2:$Q$600,MATCH(B79,CADASTRO!$B$2:$B$600,0),MATCH($J$2,CADASTRO!$A$2:$Q$2,0)),0)</f>
        <v>0</v>
      </c>
      <c r="K79" s="16" t="str">
        <f t="shared" si="19"/>
        <v/>
      </c>
      <c r="L79" s="15">
        <f>IFERROR(INDEX(CADASTRO!$A$2:$Q$600,MATCH(B79,CADASTRO!$B$2:$B$600,0),MATCH($L$2,CADASTRO!$A$2:$Q$2,0)),0)</f>
        <v>0</v>
      </c>
      <c r="M79" s="16" t="str">
        <f t="shared" si="20"/>
        <v/>
      </c>
      <c r="N79" s="15">
        <f>IFERROR(INDEX(CADASTRO!$A$2:$Q$600,MATCH(B79,CADASTRO!$B$2:$B$600,0),MATCH($N$2,CADASTRO!$A$2:$Q$2,0)),0)</f>
        <v>0</v>
      </c>
      <c r="O79" s="16" t="str">
        <f t="shared" si="21"/>
        <v/>
      </c>
      <c r="P79" s="15">
        <f>IFERROR(INDEX(CADASTRO!$A$2:$Q$600,MATCH(B79,CADASTRO!$B$2:$B$600,0),MATCH($P$2,CADASTRO!$A$2:$Q$2,0)),0)</f>
        <v>0</v>
      </c>
      <c r="Q79" s="16" t="str">
        <f t="shared" si="22"/>
        <v/>
      </c>
      <c r="R79" s="15">
        <f>IFERROR(INDEX(CADASTRO!$A$2:$Q$600,MATCH(B79,CADASTRO!$B$2:$B$600,0),MATCH($R$2,CADASTRO!$A$2:$Q$2,0)),0)</f>
        <v>0</v>
      </c>
      <c r="S79" s="16" t="str">
        <f t="shared" si="23"/>
        <v/>
      </c>
      <c r="T79" s="15">
        <f>IFERROR(INDEX(CADASTRO!$A$2:$Q$600,MATCH(B79,CADASTRO!$B$2:$B$600,0),MATCH($T$2,CADASTRO!$A$2:$Q$2,0)),0)</f>
        <v>0</v>
      </c>
      <c r="U79" s="16" t="str">
        <f t="shared" si="24"/>
        <v/>
      </c>
      <c r="V79" s="15">
        <f>IFERROR(INDEX(CADASTRO!$A$2:$Q$600,MATCH(B79,CADASTRO!$B$2:$B$600,0),MATCH($V$2,CADASTRO!$A$2:$Q$2,0)),0)</f>
        <v>0</v>
      </c>
      <c r="W79" s="16" t="str">
        <f t="shared" si="25"/>
        <v/>
      </c>
      <c r="X79" s="15">
        <f>IFERROR(INDEX(CADASTRO!$A$2:$Q$600,MATCH(B79,CADASTRO!$B$2:$B$600,0),MATCH($X$2,CADASTRO!$A$2:$Q$2,0)),0)</f>
        <v>0</v>
      </c>
      <c r="Y79" s="16" t="str">
        <f t="shared" si="26"/>
        <v/>
      </c>
    </row>
    <row r="80" spans="1:25" ht="15.75" customHeight="1" x14ac:dyDescent="0.25">
      <c r="A80" s="7">
        <f>CADASTRO!A80</f>
        <v>0</v>
      </c>
      <c r="B80" s="7">
        <f>CADASTRO!B80</f>
        <v>0</v>
      </c>
      <c r="C80" s="15">
        <f>IFERROR(INDEX(CADASTRO!$A$2:$Q$600,MATCH(B80,CADASTRO!$B$2:$B$600,0),MATCH($C$2,CADASTRO!$A$2:$Q$2,0)),0)</f>
        <v>0</v>
      </c>
      <c r="D80" s="15">
        <f>IFERROR(INDEX(CADASTRO!$A$2:$Q$600,MATCH(B80,CADASTRO!$B$2:$B$600,0),MATCH($D$2,CADASTRO!$A$2:$Q$2,0)),0)</f>
        <v>0</v>
      </c>
      <c r="E80" s="16" t="str">
        <f t="shared" si="16"/>
        <v/>
      </c>
      <c r="F80" s="15">
        <f>IFERROR(INDEX(CADASTRO!$A$2:$Q$600,MATCH(B80,CADASTRO!$B$2:$B$600,0),MATCH($F$2,CADASTRO!$A$2:$Q$2,0)),0)</f>
        <v>0</v>
      </c>
      <c r="G80" s="16" t="str">
        <f t="shared" si="17"/>
        <v/>
      </c>
      <c r="H80" s="15">
        <f>IFERROR(INDEX(CADASTRO!$A$2:$Q$600,MATCH(B80,CADASTRO!$B$2:$B$600,0),MATCH($H$2,CADASTRO!$A$2:$Q$2,0)),0)</f>
        <v>0</v>
      </c>
      <c r="I80" s="16" t="str">
        <f t="shared" si="18"/>
        <v/>
      </c>
      <c r="J80" s="15">
        <f>IFERROR(INDEX(CADASTRO!$A$2:$Q$600,MATCH(B80,CADASTRO!$B$2:$B$600,0),MATCH($J$2,CADASTRO!$A$2:$Q$2,0)),0)</f>
        <v>0</v>
      </c>
      <c r="K80" s="16" t="str">
        <f t="shared" si="19"/>
        <v/>
      </c>
      <c r="L80" s="15">
        <f>IFERROR(INDEX(CADASTRO!$A$2:$Q$600,MATCH(B80,CADASTRO!$B$2:$B$600,0),MATCH($L$2,CADASTRO!$A$2:$Q$2,0)),0)</f>
        <v>0</v>
      </c>
      <c r="M80" s="16" t="str">
        <f t="shared" si="20"/>
        <v/>
      </c>
      <c r="N80" s="15">
        <f>IFERROR(INDEX(CADASTRO!$A$2:$Q$600,MATCH(B80,CADASTRO!$B$2:$B$600,0),MATCH($N$2,CADASTRO!$A$2:$Q$2,0)),0)</f>
        <v>0</v>
      </c>
      <c r="O80" s="16" t="str">
        <f t="shared" si="21"/>
        <v/>
      </c>
      <c r="P80" s="15">
        <f>IFERROR(INDEX(CADASTRO!$A$2:$Q$600,MATCH(B80,CADASTRO!$B$2:$B$600,0),MATCH($P$2,CADASTRO!$A$2:$Q$2,0)),0)</f>
        <v>0</v>
      </c>
      <c r="Q80" s="16" t="str">
        <f t="shared" si="22"/>
        <v/>
      </c>
      <c r="R80" s="15">
        <f>IFERROR(INDEX(CADASTRO!$A$2:$Q$600,MATCH(B80,CADASTRO!$B$2:$B$600,0),MATCH($R$2,CADASTRO!$A$2:$Q$2,0)),0)</f>
        <v>0</v>
      </c>
      <c r="S80" s="16" t="str">
        <f t="shared" si="23"/>
        <v/>
      </c>
      <c r="T80" s="15">
        <f>IFERROR(INDEX(CADASTRO!$A$2:$Q$600,MATCH(B80,CADASTRO!$B$2:$B$600,0),MATCH($T$2,CADASTRO!$A$2:$Q$2,0)),0)</f>
        <v>0</v>
      </c>
      <c r="U80" s="16" t="str">
        <f t="shared" si="24"/>
        <v/>
      </c>
      <c r="V80" s="15">
        <f>IFERROR(INDEX(CADASTRO!$A$2:$Q$600,MATCH(B80,CADASTRO!$B$2:$B$600,0),MATCH($V$2,CADASTRO!$A$2:$Q$2,0)),0)</f>
        <v>0</v>
      </c>
      <c r="W80" s="16" t="str">
        <f t="shared" si="25"/>
        <v/>
      </c>
      <c r="X80" s="15">
        <f>IFERROR(INDEX(CADASTRO!$A$2:$Q$600,MATCH(B80,CADASTRO!$B$2:$B$600,0),MATCH($X$2,CADASTRO!$A$2:$Q$2,0)),0)</f>
        <v>0</v>
      </c>
      <c r="Y80" s="16" t="str">
        <f t="shared" si="26"/>
        <v/>
      </c>
    </row>
    <row r="81" spans="1:25" ht="15.75" customHeight="1" x14ac:dyDescent="0.25">
      <c r="A81" s="7">
        <f>CADASTRO!A81</f>
        <v>0</v>
      </c>
      <c r="B81" s="7">
        <f>CADASTRO!B81</f>
        <v>0</v>
      </c>
      <c r="C81" s="15">
        <f>IFERROR(INDEX(CADASTRO!$A$2:$Q$600,MATCH(B81,CADASTRO!$B$2:$B$600,0),MATCH($C$2,CADASTRO!$A$2:$Q$2,0)),0)</f>
        <v>0</v>
      </c>
      <c r="D81" s="15">
        <f>IFERROR(INDEX(CADASTRO!$A$2:$Q$600,MATCH(B81,CADASTRO!$B$2:$B$600,0),MATCH($D$2,CADASTRO!$A$2:$Q$2,0)),0)</f>
        <v>0</v>
      </c>
      <c r="E81" s="16" t="str">
        <f t="shared" si="16"/>
        <v/>
      </c>
      <c r="F81" s="15">
        <f>IFERROR(INDEX(CADASTRO!$A$2:$Q$600,MATCH(B81,CADASTRO!$B$2:$B$600,0),MATCH($F$2,CADASTRO!$A$2:$Q$2,0)),0)</f>
        <v>0</v>
      </c>
      <c r="G81" s="16" t="str">
        <f t="shared" si="17"/>
        <v/>
      </c>
      <c r="H81" s="15">
        <f>IFERROR(INDEX(CADASTRO!$A$2:$Q$600,MATCH(B81,CADASTRO!$B$2:$B$600,0),MATCH($H$2,CADASTRO!$A$2:$Q$2,0)),0)</f>
        <v>0</v>
      </c>
      <c r="I81" s="16" t="str">
        <f t="shared" si="18"/>
        <v/>
      </c>
      <c r="J81" s="15">
        <f>IFERROR(INDEX(CADASTRO!$A$2:$Q$600,MATCH(B81,CADASTRO!$B$2:$B$600,0),MATCH($J$2,CADASTRO!$A$2:$Q$2,0)),0)</f>
        <v>0</v>
      </c>
      <c r="K81" s="16" t="str">
        <f t="shared" si="19"/>
        <v/>
      </c>
      <c r="L81" s="15">
        <f>IFERROR(INDEX(CADASTRO!$A$2:$Q$600,MATCH(B81,CADASTRO!$B$2:$B$600,0),MATCH($L$2,CADASTRO!$A$2:$Q$2,0)),0)</f>
        <v>0</v>
      </c>
      <c r="M81" s="16" t="str">
        <f t="shared" si="20"/>
        <v/>
      </c>
      <c r="N81" s="15">
        <f>IFERROR(INDEX(CADASTRO!$A$2:$Q$600,MATCH(B81,CADASTRO!$B$2:$B$600,0),MATCH($N$2,CADASTRO!$A$2:$Q$2,0)),0)</f>
        <v>0</v>
      </c>
      <c r="O81" s="16" t="str">
        <f t="shared" si="21"/>
        <v/>
      </c>
      <c r="P81" s="15">
        <f>IFERROR(INDEX(CADASTRO!$A$2:$Q$600,MATCH(B81,CADASTRO!$B$2:$B$600,0),MATCH($P$2,CADASTRO!$A$2:$Q$2,0)),0)</f>
        <v>0</v>
      </c>
      <c r="Q81" s="16" t="str">
        <f t="shared" si="22"/>
        <v/>
      </c>
      <c r="R81" s="15">
        <f>IFERROR(INDEX(CADASTRO!$A$2:$Q$600,MATCH(B81,CADASTRO!$B$2:$B$600,0),MATCH($R$2,CADASTRO!$A$2:$Q$2,0)),0)</f>
        <v>0</v>
      </c>
      <c r="S81" s="16" t="str">
        <f t="shared" si="23"/>
        <v/>
      </c>
      <c r="T81" s="15">
        <f>IFERROR(INDEX(CADASTRO!$A$2:$Q$600,MATCH(B81,CADASTRO!$B$2:$B$600,0),MATCH($T$2,CADASTRO!$A$2:$Q$2,0)),0)</f>
        <v>0</v>
      </c>
      <c r="U81" s="16" t="str">
        <f t="shared" si="24"/>
        <v/>
      </c>
      <c r="V81" s="15">
        <f>IFERROR(INDEX(CADASTRO!$A$2:$Q$600,MATCH(B81,CADASTRO!$B$2:$B$600,0),MATCH($V$2,CADASTRO!$A$2:$Q$2,0)),0)</f>
        <v>0</v>
      </c>
      <c r="W81" s="16" t="str">
        <f t="shared" si="25"/>
        <v/>
      </c>
      <c r="X81" s="15">
        <f>IFERROR(INDEX(CADASTRO!$A$2:$Q$600,MATCH(B81,CADASTRO!$B$2:$B$600,0),MATCH($X$2,CADASTRO!$A$2:$Q$2,0)),0)</f>
        <v>0</v>
      </c>
      <c r="Y81" s="16" t="str">
        <f t="shared" si="26"/>
        <v/>
      </c>
    </row>
    <row r="82" spans="1:25" ht="15.75" customHeight="1" x14ac:dyDescent="0.25">
      <c r="A82" s="7">
        <f>CADASTRO!A82</f>
        <v>0</v>
      </c>
      <c r="B82" s="7">
        <f>CADASTRO!B82</f>
        <v>0</v>
      </c>
      <c r="C82" s="15">
        <f>IFERROR(INDEX(CADASTRO!$A$2:$Q$600,MATCH(B82,CADASTRO!$B$2:$B$600,0),MATCH($C$2,CADASTRO!$A$2:$Q$2,0)),0)</f>
        <v>0</v>
      </c>
      <c r="D82" s="15">
        <f>IFERROR(INDEX(CADASTRO!$A$2:$Q$600,MATCH(B82,CADASTRO!$B$2:$B$600,0),MATCH($D$2,CADASTRO!$A$2:$Q$2,0)),0)</f>
        <v>0</v>
      </c>
      <c r="E82" s="16" t="str">
        <f t="shared" si="16"/>
        <v/>
      </c>
      <c r="F82" s="15">
        <f>IFERROR(INDEX(CADASTRO!$A$2:$Q$600,MATCH(B82,CADASTRO!$B$2:$B$600,0),MATCH($F$2,CADASTRO!$A$2:$Q$2,0)),0)</f>
        <v>0</v>
      </c>
      <c r="G82" s="16" t="str">
        <f t="shared" si="17"/>
        <v/>
      </c>
      <c r="H82" s="15">
        <f>IFERROR(INDEX(CADASTRO!$A$2:$Q$600,MATCH(B82,CADASTRO!$B$2:$B$600,0),MATCH($H$2,CADASTRO!$A$2:$Q$2,0)),0)</f>
        <v>0</v>
      </c>
      <c r="I82" s="16" t="str">
        <f t="shared" si="18"/>
        <v/>
      </c>
      <c r="J82" s="15">
        <f>IFERROR(INDEX(CADASTRO!$A$2:$Q$600,MATCH(B82,CADASTRO!$B$2:$B$600,0),MATCH($J$2,CADASTRO!$A$2:$Q$2,0)),0)</f>
        <v>0</v>
      </c>
      <c r="K82" s="16" t="str">
        <f t="shared" si="19"/>
        <v/>
      </c>
      <c r="L82" s="15">
        <f>IFERROR(INDEX(CADASTRO!$A$2:$Q$600,MATCH(B82,CADASTRO!$B$2:$B$600,0),MATCH($L$2,CADASTRO!$A$2:$Q$2,0)),0)</f>
        <v>0</v>
      </c>
      <c r="M82" s="16" t="str">
        <f t="shared" si="20"/>
        <v/>
      </c>
      <c r="N82" s="15">
        <f>IFERROR(INDEX(CADASTRO!$A$2:$Q$600,MATCH(B82,CADASTRO!$B$2:$B$600,0),MATCH($N$2,CADASTRO!$A$2:$Q$2,0)),0)</f>
        <v>0</v>
      </c>
      <c r="O82" s="16" t="str">
        <f t="shared" si="21"/>
        <v/>
      </c>
      <c r="P82" s="15">
        <f>IFERROR(INDEX(CADASTRO!$A$2:$Q$600,MATCH(B82,CADASTRO!$B$2:$B$600,0),MATCH($P$2,CADASTRO!$A$2:$Q$2,0)),0)</f>
        <v>0</v>
      </c>
      <c r="Q82" s="16" t="str">
        <f t="shared" si="22"/>
        <v/>
      </c>
      <c r="R82" s="15">
        <f>IFERROR(INDEX(CADASTRO!$A$2:$Q$600,MATCH(B82,CADASTRO!$B$2:$B$600,0),MATCH($R$2,CADASTRO!$A$2:$Q$2,0)),0)</f>
        <v>0</v>
      </c>
      <c r="S82" s="16" t="str">
        <f t="shared" si="23"/>
        <v/>
      </c>
      <c r="T82" s="15">
        <f>IFERROR(INDEX(CADASTRO!$A$2:$Q$600,MATCH(B82,CADASTRO!$B$2:$B$600,0),MATCH($T$2,CADASTRO!$A$2:$Q$2,0)),0)</f>
        <v>0</v>
      </c>
      <c r="U82" s="16" t="str">
        <f t="shared" si="24"/>
        <v/>
      </c>
      <c r="V82" s="15">
        <f>IFERROR(INDEX(CADASTRO!$A$2:$Q$600,MATCH(B82,CADASTRO!$B$2:$B$600,0),MATCH($V$2,CADASTRO!$A$2:$Q$2,0)),0)</f>
        <v>0</v>
      </c>
      <c r="W82" s="16" t="str">
        <f t="shared" si="25"/>
        <v/>
      </c>
      <c r="X82" s="15">
        <f>IFERROR(INDEX(CADASTRO!$A$2:$Q$600,MATCH(B82,CADASTRO!$B$2:$B$600,0),MATCH($X$2,CADASTRO!$A$2:$Q$2,0)),0)</f>
        <v>0</v>
      </c>
      <c r="Y82" s="16" t="str">
        <f t="shared" si="26"/>
        <v/>
      </c>
    </row>
    <row r="83" spans="1:25" ht="15.75" customHeight="1" x14ac:dyDescent="0.25">
      <c r="A83" s="7">
        <f>CADASTRO!A83</f>
        <v>0</v>
      </c>
      <c r="B83" s="7">
        <f>CADASTRO!B83</f>
        <v>0</v>
      </c>
      <c r="C83" s="15">
        <f>IFERROR(INDEX(CADASTRO!$A$2:$Q$600,MATCH(B83,CADASTRO!$B$2:$B$600,0),MATCH($C$2,CADASTRO!$A$2:$Q$2,0)),0)</f>
        <v>0</v>
      </c>
      <c r="D83" s="15">
        <f>IFERROR(INDEX(CADASTRO!$A$2:$Q$600,MATCH(B83,CADASTRO!$B$2:$B$600,0),MATCH($D$2,CADASTRO!$A$2:$Q$2,0)),0)</f>
        <v>0</v>
      </c>
      <c r="E83" s="16" t="str">
        <f t="shared" si="16"/>
        <v/>
      </c>
      <c r="F83" s="15">
        <f>IFERROR(INDEX(CADASTRO!$A$2:$Q$600,MATCH(B83,CADASTRO!$B$2:$B$600,0),MATCH($F$2,CADASTRO!$A$2:$Q$2,0)),0)</f>
        <v>0</v>
      </c>
      <c r="G83" s="16" t="str">
        <f t="shared" si="17"/>
        <v/>
      </c>
      <c r="H83" s="15">
        <f>IFERROR(INDEX(CADASTRO!$A$2:$Q$600,MATCH(B83,CADASTRO!$B$2:$B$600,0),MATCH($H$2,CADASTRO!$A$2:$Q$2,0)),0)</f>
        <v>0</v>
      </c>
      <c r="I83" s="16" t="str">
        <f t="shared" si="18"/>
        <v/>
      </c>
      <c r="J83" s="15">
        <f>IFERROR(INDEX(CADASTRO!$A$2:$Q$600,MATCH(B83,CADASTRO!$B$2:$B$600,0),MATCH($J$2,CADASTRO!$A$2:$Q$2,0)),0)</f>
        <v>0</v>
      </c>
      <c r="K83" s="16" t="str">
        <f t="shared" si="19"/>
        <v/>
      </c>
      <c r="L83" s="15">
        <f>IFERROR(INDEX(CADASTRO!$A$2:$Q$600,MATCH(B83,CADASTRO!$B$2:$B$600,0),MATCH($L$2,CADASTRO!$A$2:$Q$2,0)),0)</f>
        <v>0</v>
      </c>
      <c r="M83" s="16" t="str">
        <f t="shared" si="20"/>
        <v/>
      </c>
      <c r="N83" s="15">
        <f>IFERROR(INDEX(CADASTRO!$A$2:$Q$600,MATCH(B83,CADASTRO!$B$2:$B$600,0),MATCH($N$2,CADASTRO!$A$2:$Q$2,0)),0)</f>
        <v>0</v>
      </c>
      <c r="O83" s="16" t="str">
        <f t="shared" si="21"/>
        <v/>
      </c>
      <c r="P83" s="15">
        <f>IFERROR(INDEX(CADASTRO!$A$2:$Q$600,MATCH(B83,CADASTRO!$B$2:$B$600,0),MATCH($P$2,CADASTRO!$A$2:$Q$2,0)),0)</f>
        <v>0</v>
      </c>
      <c r="Q83" s="16" t="str">
        <f t="shared" si="22"/>
        <v/>
      </c>
      <c r="R83" s="15">
        <f>IFERROR(INDEX(CADASTRO!$A$2:$Q$600,MATCH(B83,CADASTRO!$B$2:$B$600,0),MATCH($R$2,CADASTRO!$A$2:$Q$2,0)),0)</f>
        <v>0</v>
      </c>
      <c r="S83" s="16" t="str">
        <f t="shared" si="23"/>
        <v/>
      </c>
      <c r="T83" s="15">
        <f>IFERROR(INDEX(CADASTRO!$A$2:$Q$600,MATCH(B83,CADASTRO!$B$2:$B$600,0),MATCH($T$2,CADASTRO!$A$2:$Q$2,0)),0)</f>
        <v>0</v>
      </c>
      <c r="U83" s="16" t="str">
        <f t="shared" si="24"/>
        <v/>
      </c>
      <c r="V83" s="15">
        <f>IFERROR(INDEX(CADASTRO!$A$2:$Q$600,MATCH(B83,CADASTRO!$B$2:$B$600,0),MATCH($V$2,CADASTRO!$A$2:$Q$2,0)),0)</f>
        <v>0</v>
      </c>
      <c r="W83" s="16" t="str">
        <f t="shared" si="25"/>
        <v/>
      </c>
      <c r="X83" s="15">
        <f>IFERROR(INDEX(CADASTRO!$A$2:$Q$600,MATCH(B83,CADASTRO!$B$2:$B$600,0),MATCH($X$2,CADASTRO!$A$2:$Q$2,0)),0)</f>
        <v>0</v>
      </c>
      <c r="Y83" s="16" t="str">
        <f t="shared" si="26"/>
        <v/>
      </c>
    </row>
    <row r="84" spans="1:25" ht="15.75" customHeight="1" x14ac:dyDescent="0.25">
      <c r="A84" s="7">
        <f>CADASTRO!A84</f>
        <v>0</v>
      </c>
      <c r="B84" s="7">
        <f>CADASTRO!B84</f>
        <v>0</v>
      </c>
      <c r="C84" s="15">
        <f>IFERROR(INDEX(CADASTRO!$A$2:$Q$600,MATCH(B84,CADASTRO!$B$2:$B$600,0),MATCH($C$2,CADASTRO!$A$2:$Q$2,0)),0)</f>
        <v>0</v>
      </c>
      <c r="D84" s="15">
        <f>IFERROR(INDEX(CADASTRO!$A$2:$Q$600,MATCH(B84,CADASTRO!$B$2:$B$600,0),MATCH($D$2,CADASTRO!$A$2:$Q$2,0)),0)</f>
        <v>0</v>
      </c>
      <c r="E84" s="16" t="str">
        <f t="shared" si="16"/>
        <v/>
      </c>
      <c r="F84" s="15">
        <f>IFERROR(INDEX(CADASTRO!$A$2:$Q$600,MATCH(B84,CADASTRO!$B$2:$B$600,0),MATCH($F$2,CADASTRO!$A$2:$Q$2,0)),0)</f>
        <v>0</v>
      </c>
      <c r="G84" s="16" t="str">
        <f t="shared" si="17"/>
        <v/>
      </c>
      <c r="H84" s="15">
        <f>IFERROR(INDEX(CADASTRO!$A$2:$Q$600,MATCH(B84,CADASTRO!$B$2:$B$600,0),MATCH($H$2,CADASTRO!$A$2:$Q$2,0)),0)</f>
        <v>0</v>
      </c>
      <c r="I84" s="16" t="str">
        <f t="shared" si="18"/>
        <v/>
      </c>
      <c r="J84" s="15">
        <f>IFERROR(INDEX(CADASTRO!$A$2:$Q$600,MATCH(B84,CADASTRO!$B$2:$B$600,0),MATCH($J$2,CADASTRO!$A$2:$Q$2,0)),0)</f>
        <v>0</v>
      </c>
      <c r="K84" s="16" t="str">
        <f t="shared" si="19"/>
        <v/>
      </c>
      <c r="L84" s="15">
        <f>IFERROR(INDEX(CADASTRO!$A$2:$Q$600,MATCH(B84,CADASTRO!$B$2:$B$600,0),MATCH($L$2,CADASTRO!$A$2:$Q$2,0)),0)</f>
        <v>0</v>
      </c>
      <c r="M84" s="16" t="str">
        <f t="shared" si="20"/>
        <v/>
      </c>
      <c r="N84" s="15">
        <f>IFERROR(INDEX(CADASTRO!$A$2:$Q$600,MATCH(B84,CADASTRO!$B$2:$B$600,0),MATCH($N$2,CADASTRO!$A$2:$Q$2,0)),0)</f>
        <v>0</v>
      </c>
      <c r="O84" s="16" t="str">
        <f t="shared" si="21"/>
        <v/>
      </c>
      <c r="P84" s="15">
        <f>IFERROR(INDEX(CADASTRO!$A$2:$Q$600,MATCH(B84,CADASTRO!$B$2:$B$600,0),MATCH($P$2,CADASTRO!$A$2:$Q$2,0)),0)</f>
        <v>0</v>
      </c>
      <c r="Q84" s="16" t="str">
        <f t="shared" si="22"/>
        <v/>
      </c>
      <c r="R84" s="15">
        <f>IFERROR(INDEX(CADASTRO!$A$2:$Q$600,MATCH(B84,CADASTRO!$B$2:$B$600,0),MATCH($R$2,CADASTRO!$A$2:$Q$2,0)),0)</f>
        <v>0</v>
      </c>
      <c r="S84" s="16" t="str">
        <f t="shared" si="23"/>
        <v/>
      </c>
      <c r="T84" s="15">
        <f>IFERROR(INDEX(CADASTRO!$A$2:$Q$600,MATCH(B84,CADASTRO!$B$2:$B$600,0),MATCH($T$2,CADASTRO!$A$2:$Q$2,0)),0)</f>
        <v>0</v>
      </c>
      <c r="U84" s="16" t="str">
        <f t="shared" si="24"/>
        <v/>
      </c>
      <c r="V84" s="15">
        <f>IFERROR(INDEX(CADASTRO!$A$2:$Q$600,MATCH(B84,CADASTRO!$B$2:$B$600,0),MATCH($V$2,CADASTRO!$A$2:$Q$2,0)),0)</f>
        <v>0</v>
      </c>
      <c r="W84" s="16" t="str">
        <f t="shared" si="25"/>
        <v/>
      </c>
      <c r="X84" s="15">
        <f>IFERROR(INDEX(CADASTRO!$A$2:$Q$600,MATCH(B84,CADASTRO!$B$2:$B$600,0),MATCH($X$2,CADASTRO!$A$2:$Q$2,0)),0)</f>
        <v>0</v>
      </c>
      <c r="Y84" s="16" t="str">
        <f t="shared" si="26"/>
        <v/>
      </c>
    </row>
    <row r="85" spans="1:25" ht="15.75" customHeight="1" x14ac:dyDescent="0.25">
      <c r="A85" s="7">
        <f>CADASTRO!A85</f>
        <v>0</v>
      </c>
      <c r="B85" s="7">
        <f>CADASTRO!B85</f>
        <v>0</v>
      </c>
      <c r="C85" s="15">
        <f>IFERROR(INDEX(CADASTRO!$A$2:$Q$600,MATCH(B85,CADASTRO!$B$2:$B$600,0),MATCH($C$2,CADASTRO!$A$2:$Q$2,0)),0)</f>
        <v>0</v>
      </c>
      <c r="D85" s="15">
        <f>IFERROR(INDEX(CADASTRO!$A$2:$Q$600,MATCH(B85,CADASTRO!$B$2:$B$600,0),MATCH($D$2,CADASTRO!$A$2:$Q$2,0)),0)</f>
        <v>0</v>
      </c>
      <c r="E85" s="16" t="str">
        <f t="shared" si="16"/>
        <v/>
      </c>
      <c r="F85" s="15">
        <f>IFERROR(INDEX(CADASTRO!$A$2:$Q$600,MATCH(B85,CADASTRO!$B$2:$B$600,0),MATCH($F$2,CADASTRO!$A$2:$Q$2,0)),0)</f>
        <v>0</v>
      </c>
      <c r="G85" s="16" t="str">
        <f t="shared" si="17"/>
        <v/>
      </c>
      <c r="H85" s="15">
        <f>IFERROR(INDEX(CADASTRO!$A$2:$Q$600,MATCH(B85,CADASTRO!$B$2:$B$600,0),MATCH($H$2,CADASTRO!$A$2:$Q$2,0)),0)</f>
        <v>0</v>
      </c>
      <c r="I85" s="16" t="str">
        <f t="shared" si="18"/>
        <v/>
      </c>
      <c r="J85" s="15">
        <f>IFERROR(INDEX(CADASTRO!$A$2:$Q$600,MATCH(B85,CADASTRO!$B$2:$B$600,0),MATCH($J$2,CADASTRO!$A$2:$Q$2,0)),0)</f>
        <v>0</v>
      </c>
      <c r="K85" s="16" t="str">
        <f t="shared" si="19"/>
        <v/>
      </c>
      <c r="L85" s="15">
        <f>IFERROR(INDEX(CADASTRO!$A$2:$Q$600,MATCH(B85,CADASTRO!$B$2:$B$600,0),MATCH($L$2,CADASTRO!$A$2:$Q$2,0)),0)</f>
        <v>0</v>
      </c>
      <c r="M85" s="16" t="str">
        <f t="shared" si="20"/>
        <v/>
      </c>
      <c r="N85" s="15">
        <f>IFERROR(INDEX(CADASTRO!$A$2:$Q$600,MATCH(B85,CADASTRO!$B$2:$B$600,0),MATCH($N$2,CADASTRO!$A$2:$Q$2,0)),0)</f>
        <v>0</v>
      </c>
      <c r="O85" s="16" t="str">
        <f t="shared" si="21"/>
        <v/>
      </c>
      <c r="P85" s="15">
        <f>IFERROR(INDEX(CADASTRO!$A$2:$Q$600,MATCH(B85,CADASTRO!$B$2:$B$600,0),MATCH($P$2,CADASTRO!$A$2:$Q$2,0)),0)</f>
        <v>0</v>
      </c>
      <c r="Q85" s="16" t="str">
        <f t="shared" si="22"/>
        <v/>
      </c>
      <c r="R85" s="15">
        <f>IFERROR(INDEX(CADASTRO!$A$2:$Q$600,MATCH(B85,CADASTRO!$B$2:$B$600,0),MATCH($R$2,CADASTRO!$A$2:$Q$2,0)),0)</f>
        <v>0</v>
      </c>
      <c r="S85" s="16" t="str">
        <f t="shared" si="23"/>
        <v/>
      </c>
      <c r="T85" s="15">
        <f>IFERROR(INDEX(CADASTRO!$A$2:$Q$600,MATCH(B85,CADASTRO!$B$2:$B$600,0),MATCH($T$2,CADASTRO!$A$2:$Q$2,0)),0)</f>
        <v>0</v>
      </c>
      <c r="U85" s="16" t="str">
        <f t="shared" si="24"/>
        <v/>
      </c>
      <c r="V85" s="15">
        <f>IFERROR(INDEX(CADASTRO!$A$2:$Q$600,MATCH(B85,CADASTRO!$B$2:$B$600,0),MATCH($V$2,CADASTRO!$A$2:$Q$2,0)),0)</f>
        <v>0</v>
      </c>
      <c r="W85" s="16" t="str">
        <f t="shared" si="25"/>
        <v/>
      </c>
      <c r="X85" s="15">
        <f>IFERROR(INDEX(CADASTRO!$A$2:$Q$600,MATCH(B85,CADASTRO!$B$2:$B$600,0),MATCH($X$2,CADASTRO!$A$2:$Q$2,0)),0)</f>
        <v>0</v>
      </c>
      <c r="Y85" s="16" t="str">
        <f t="shared" si="26"/>
        <v/>
      </c>
    </row>
    <row r="86" spans="1:25" ht="15.75" customHeight="1" x14ac:dyDescent="0.25">
      <c r="A86" s="7">
        <f>CADASTRO!A86</f>
        <v>0</v>
      </c>
      <c r="B86" s="7">
        <f>CADASTRO!B86</f>
        <v>0</v>
      </c>
      <c r="C86" s="15">
        <f>IFERROR(INDEX(CADASTRO!$A$2:$Q$600,MATCH(B86,CADASTRO!$B$2:$B$600,0),MATCH($C$2,CADASTRO!$A$2:$Q$2,0)),0)</f>
        <v>0</v>
      </c>
      <c r="D86" s="15">
        <f>IFERROR(INDEX(CADASTRO!$A$2:$Q$600,MATCH(B86,CADASTRO!$B$2:$B$600,0),MATCH($D$2,CADASTRO!$A$2:$Q$2,0)),0)</f>
        <v>0</v>
      </c>
      <c r="E86" s="16" t="str">
        <f t="shared" si="16"/>
        <v/>
      </c>
      <c r="F86" s="15">
        <f>IFERROR(INDEX(CADASTRO!$A$2:$Q$600,MATCH(B86,CADASTRO!$B$2:$B$600,0),MATCH($F$2,CADASTRO!$A$2:$Q$2,0)),0)</f>
        <v>0</v>
      </c>
      <c r="G86" s="16" t="str">
        <f t="shared" si="17"/>
        <v/>
      </c>
      <c r="H86" s="15">
        <f>IFERROR(INDEX(CADASTRO!$A$2:$Q$600,MATCH(B86,CADASTRO!$B$2:$B$600,0),MATCH($H$2,CADASTRO!$A$2:$Q$2,0)),0)</f>
        <v>0</v>
      </c>
      <c r="I86" s="16" t="str">
        <f t="shared" si="18"/>
        <v/>
      </c>
      <c r="J86" s="15">
        <f>IFERROR(INDEX(CADASTRO!$A$2:$Q$600,MATCH(B86,CADASTRO!$B$2:$B$600,0),MATCH($J$2,CADASTRO!$A$2:$Q$2,0)),0)</f>
        <v>0</v>
      </c>
      <c r="K86" s="16" t="str">
        <f t="shared" si="19"/>
        <v/>
      </c>
      <c r="L86" s="15">
        <f>IFERROR(INDEX(CADASTRO!$A$2:$Q$600,MATCH(B86,CADASTRO!$B$2:$B$600,0),MATCH($L$2,CADASTRO!$A$2:$Q$2,0)),0)</f>
        <v>0</v>
      </c>
      <c r="M86" s="16" t="str">
        <f t="shared" si="20"/>
        <v/>
      </c>
      <c r="N86" s="15">
        <f>IFERROR(INDEX(CADASTRO!$A$2:$Q$600,MATCH(B86,CADASTRO!$B$2:$B$600,0),MATCH($N$2,CADASTRO!$A$2:$Q$2,0)),0)</f>
        <v>0</v>
      </c>
      <c r="O86" s="16" t="str">
        <f t="shared" si="21"/>
        <v/>
      </c>
      <c r="P86" s="15">
        <f>IFERROR(INDEX(CADASTRO!$A$2:$Q$600,MATCH(B86,CADASTRO!$B$2:$B$600,0),MATCH($P$2,CADASTRO!$A$2:$Q$2,0)),0)</f>
        <v>0</v>
      </c>
      <c r="Q86" s="16" t="str">
        <f t="shared" si="22"/>
        <v/>
      </c>
      <c r="R86" s="15">
        <f>IFERROR(INDEX(CADASTRO!$A$2:$Q$600,MATCH(B86,CADASTRO!$B$2:$B$600,0),MATCH($R$2,CADASTRO!$A$2:$Q$2,0)),0)</f>
        <v>0</v>
      </c>
      <c r="S86" s="16" t="str">
        <f t="shared" si="23"/>
        <v/>
      </c>
      <c r="T86" s="15">
        <f>IFERROR(INDEX(CADASTRO!$A$2:$Q$600,MATCH(B86,CADASTRO!$B$2:$B$600,0),MATCH($T$2,CADASTRO!$A$2:$Q$2,0)),0)</f>
        <v>0</v>
      </c>
      <c r="U86" s="16" t="str">
        <f t="shared" si="24"/>
        <v/>
      </c>
      <c r="V86" s="15">
        <f>IFERROR(INDEX(CADASTRO!$A$2:$Q$600,MATCH(B86,CADASTRO!$B$2:$B$600,0),MATCH($V$2,CADASTRO!$A$2:$Q$2,0)),0)</f>
        <v>0</v>
      </c>
      <c r="W86" s="16" t="str">
        <f t="shared" si="25"/>
        <v/>
      </c>
      <c r="X86" s="15">
        <f>IFERROR(INDEX(CADASTRO!$A$2:$Q$600,MATCH(B86,CADASTRO!$B$2:$B$600,0),MATCH($X$2,CADASTRO!$A$2:$Q$2,0)),0)</f>
        <v>0</v>
      </c>
      <c r="Y86" s="16" t="str">
        <f t="shared" si="26"/>
        <v/>
      </c>
    </row>
    <row r="87" spans="1:25" ht="15.75" customHeight="1" x14ac:dyDescent="0.25">
      <c r="A87" s="7">
        <f>CADASTRO!A87</f>
        <v>0</v>
      </c>
      <c r="B87" s="7">
        <f>CADASTRO!B87</f>
        <v>0</v>
      </c>
      <c r="C87" s="15">
        <f>IFERROR(INDEX(CADASTRO!$A$2:$Q$600,MATCH(B87,CADASTRO!$B$2:$B$600,0),MATCH($C$2,CADASTRO!$A$2:$Q$2,0)),0)</f>
        <v>0</v>
      </c>
      <c r="D87" s="15">
        <f>IFERROR(INDEX(CADASTRO!$A$2:$Q$600,MATCH(B87,CADASTRO!$B$2:$B$600,0),MATCH($D$2,CADASTRO!$A$2:$Q$2,0)),0)</f>
        <v>0</v>
      </c>
      <c r="E87" s="16" t="str">
        <f t="shared" si="16"/>
        <v/>
      </c>
      <c r="F87" s="15">
        <f>IFERROR(INDEX(CADASTRO!$A$2:$Q$600,MATCH(B87,CADASTRO!$B$2:$B$600,0),MATCH($F$2,CADASTRO!$A$2:$Q$2,0)),0)</f>
        <v>0</v>
      </c>
      <c r="G87" s="16" t="str">
        <f t="shared" si="17"/>
        <v/>
      </c>
      <c r="H87" s="15">
        <f>IFERROR(INDEX(CADASTRO!$A$2:$Q$600,MATCH(B87,CADASTRO!$B$2:$B$600,0),MATCH($H$2,CADASTRO!$A$2:$Q$2,0)),0)</f>
        <v>0</v>
      </c>
      <c r="I87" s="16" t="str">
        <f t="shared" si="18"/>
        <v/>
      </c>
      <c r="J87" s="15">
        <f>IFERROR(INDEX(CADASTRO!$A$2:$Q$600,MATCH(B87,CADASTRO!$B$2:$B$600,0),MATCH($J$2,CADASTRO!$A$2:$Q$2,0)),0)</f>
        <v>0</v>
      </c>
      <c r="K87" s="16" t="str">
        <f t="shared" si="19"/>
        <v/>
      </c>
      <c r="L87" s="15">
        <f>IFERROR(INDEX(CADASTRO!$A$2:$Q$600,MATCH(B87,CADASTRO!$B$2:$B$600,0),MATCH($L$2,CADASTRO!$A$2:$Q$2,0)),0)</f>
        <v>0</v>
      </c>
      <c r="M87" s="16" t="str">
        <f t="shared" si="20"/>
        <v/>
      </c>
      <c r="N87" s="15">
        <f>IFERROR(INDEX(CADASTRO!$A$2:$Q$600,MATCH(B87,CADASTRO!$B$2:$B$600,0),MATCH($N$2,CADASTRO!$A$2:$Q$2,0)),0)</f>
        <v>0</v>
      </c>
      <c r="O87" s="16" t="str">
        <f t="shared" si="21"/>
        <v/>
      </c>
      <c r="P87" s="15">
        <f>IFERROR(INDEX(CADASTRO!$A$2:$Q$600,MATCH(B87,CADASTRO!$B$2:$B$600,0),MATCH($P$2,CADASTRO!$A$2:$Q$2,0)),0)</f>
        <v>0</v>
      </c>
      <c r="Q87" s="16" t="str">
        <f t="shared" si="22"/>
        <v/>
      </c>
      <c r="R87" s="15">
        <f>IFERROR(INDEX(CADASTRO!$A$2:$Q$600,MATCH(B87,CADASTRO!$B$2:$B$600,0),MATCH($R$2,CADASTRO!$A$2:$Q$2,0)),0)</f>
        <v>0</v>
      </c>
      <c r="S87" s="16" t="str">
        <f t="shared" si="23"/>
        <v/>
      </c>
      <c r="T87" s="15">
        <f>IFERROR(INDEX(CADASTRO!$A$2:$Q$600,MATCH(B87,CADASTRO!$B$2:$B$600,0),MATCH($T$2,CADASTRO!$A$2:$Q$2,0)),0)</f>
        <v>0</v>
      </c>
      <c r="U87" s="16" t="str">
        <f t="shared" si="24"/>
        <v/>
      </c>
      <c r="V87" s="15">
        <f>IFERROR(INDEX(CADASTRO!$A$2:$Q$600,MATCH(B87,CADASTRO!$B$2:$B$600,0),MATCH($V$2,CADASTRO!$A$2:$Q$2,0)),0)</f>
        <v>0</v>
      </c>
      <c r="W87" s="16" t="str">
        <f t="shared" si="25"/>
        <v/>
      </c>
      <c r="X87" s="15">
        <f>IFERROR(INDEX(CADASTRO!$A$2:$Q$600,MATCH(B87,CADASTRO!$B$2:$B$600,0),MATCH($X$2,CADASTRO!$A$2:$Q$2,0)),0)</f>
        <v>0</v>
      </c>
      <c r="Y87" s="16" t="str">
        <f t="shared" si="26"/>
        <v/>
      </c>
    </row>
    <row r="88" spans="1:25" ht="15.75" customHeight="1" x14ac:dyDescent="0.25">
      <c r="A88" s="7">
        <f>CADASTRO!A88</f>
        <v>0</v>
      </c>
      <c r="B88" s="7">
        <f>CADASTRO!B88</f>
        <v>0</v>
      </c>
      <c r="C88" s="15">
        <f>IFERROR(INDEX(CADASTRO!$A$2:$Q$600,MATCH(B88,CADASTRO!$B$2:$B$600,0),MATCH($C$2,CADASTRO!$A$2:$Q$2,0)),0)</f>
        <v>0</v>
      </c>
      <c r="D88" s="15">
        <f>IFERROR(INDEX(CADASTRO!$A$2:$Q$600,MATCH(B88,CADASTRO!$B$2:$B$600,0),MATCH($D$2,CADASTRO!$A$2:$Q$2,0)),0)</f>
        <v>0</v>
      </c>
      <c r="E88" s="16" t="str">
        <f t="shared" si="16"/>
        <v/>
      </c>
      <c r="F88" s="15">
        <f>IFERROR(INDEX(CADASTRO!$A$2:$Q$600,MATCH(B88,CADASTRO!$B$2:$B$600,0),MATCH($F$2,CADASTRO!$A$2:$Q$2,0)),0)</f>
        <v>0</v>
      </c>
      <c r="G88" s="16" t="str">
        <f t="shared" si="17"/>
        <v/>
      </c>
      <c r="H88" s="15">
        <f>IFERROR(INDEX(CADASTRO!$A$2:$Q$600,MATCH(B88,CADASTRO!$B$2:$B$600,0),MATCH($H$2,CADASTRO!$A$2:$Q$2,0)),0)</f>
        <v>0</v>
      </c>
      <c r="I88" s="16" t="str">
        <f t="shared" si="18"/>
        <v/>
      </c>
      <c r="J88" s="15">
        <f>IFERROR(INDEX(CADASTRO!$A$2:$Q$600,MATCH(B88,CADASTRO!$B$2:$B$600,0),MATCH($J$2,CADASTRO!$A$2:$Q$2,0)),0)</f>
        <v>0</v>
      </c>
      <c r="K88" s="16" t="str">
        <f t="shared" si="19"/>
        <v/>
      </c>
      <c r="L88" s="15">
        <f>IFERROR(INDEX(CADASTRO!$A$2:$Q$600,MATCH(B88,CADASTRO!$B$2:$B$600,0),MATCH($L$2,CADASTRO!$A$2:$Q$2,0)),0)</f>
        <v>0</v>
      </c>
      <c r="M88" s="16" t="str">
        <f t="shared" si="20"/>
        <v/>
      </c>
      <c r="N88" s="15">
        <f>IFERROR(INDEX(CADASTRO!$A$2:$Q$600,MATCH(B88,CADASTRO!$B$2:$B$600,0),MATCH($N$2,CADASTRO!$A$2:$Q$2,0)),0)</f>
        <v>0</v>
      </c>
      <c r="O88" s="16" t="str">
        <f t="shared" si="21"/>
        <v/>
      </c>
      <c r="P88" s="15">
        <f>IFERROR(INDEX(CADASTRO!$A$2:$Q$600,MATCH(B88,CADASTRO!$B$2:$B$600,0),MATCH($P$2,CADASTRO!$A$2:$Q$2,0)),0)</f>
        <v>0</v>
      </c>
      <c r="Q88" s="16" t="str">
        <f t="shared" si="22"/>
        <v/>
      </c>
      <c r="R88" s="15">
        <f>IFERROR(INDEX(CADASTRO!$A$2:$Q$600,MATCH(B88,CADASTRO!$B$2:$B$600,0),MATCH($R$2,CADASTRO!$A$2:$Q$2,0)),0)</f>
        <v>0</v>
      </c>
      <c r="S88" s="16" t="str">
        <f t="shared" si="23"/>
        <v/>
      </c>
      <c r="T88" s="15">
        <f>IFERROR(INDEX(CADASTRO!$A$2:$Q$600,MATCH(B88,CADASTRO!$B$2:$B$600,0),MATCH($T$2,CADASTRO!$A$2:$Q$2,0)),0)</f>
        <v>0</v>
      </c>
      <c r="U88" s="16" t="str">
        <f t="shared" si="24"/>
        <v/>
      </c>
      <c r="V88" s="15">
        <f>IFERROR(INDEX(CADASTRO!$A$2:$Q$600,MATCH(B88,CADASTRO!$B$2:$B$600,0),MATCH($V$2,CADASTRO!$A$2:$Q$2,0)),0)</f>
        <v>0</v>
      </c>
      <c r="W88" s="16" t="str">
        <f t="shared" si="25"/>
        <v/>
      </c>
      <c r="X88" s="15">
        <f>IFERROR(INDEX(CADASTRO!$A$2:$Q$600,MATCH(B88,CADASTRO!$B$2:$B$600,0),MATCH($X$2,CADASTRO!$A$2:$Q$2,0)),0)</f>
        <v>0</v>
      </c>
      <c r="Y88" s="16" t="str">
        <f t="shared" si="26"/>
        <v/>
      </c>
    </row>
    <row r="89" spans="1:25" ht="15.75" customHeight="1" x14ac:dyDescent="0.25">
      <c r="A89" s="7">
        <f>CADASTRO!A89</f>
        <v>0</v>
      </c>
      <c r="B89" s="7">
        <f>CADASTRO!B89</f>
        <v>0</v>
      </c>
      <c r="C89" s="15">
        <f>IFERROR(INDEX(CADASTRO!$A$2:$Q$600,MATCH(B89,CADASTRO!$B$2:$B$600,0),MATCH($C$2,CADASTRO!$A$2:$Q$2,0)),0)</f>
        <v>0</v>
      </c>
      <c r="D89" s="15">
        <f>IFERROR(INDEX(CADASTRO!$A$2:$Q$600,MATCH(B89,CADASTRO!$B$2:$B$600,0),MATCH($D$2,CADASTRO!$A$2:$Q$2,0)),0)</f>
        <v>0</v>
      </c>
      <c r="E89" s="16" t="str">
        <f t="shared" si="16"/>
        <v/>
      </c>
      <c r="F89" s="15">
        <f>IFERROR(INDEX(CADASTRO!$A$2:$Q$600,MATCH(B89,CADASTRO!$B$2:$B$600,0),MATCH($F$2,CADASTRO!$A$2:$Q$2,0)),0)</f>
        <v>0</v>
      </c>
      <c r="G89" s="16" t="str">
        <f t="shared" si="17"/>
        <v/>
      </c>
      <c r="H89" s="15">
        <f>IFERROR(INDEX(CADASTRO!$A$2:$Q$600,MATCH(B89,CADASTRO!$B$2:$B$600,0),MATCH($H$2,CADASTRO!$A$2:$Q$2,0)),0)</f>
        <v>0</v>
      </c>
      <c r="I89" s="16" t="str">
        <f t="shared" si="18"/>
        <v/>
      </c>
      <c r="J89" s="15">
        <f>IFERROR(INDEX(CADASTRO!$A$2:$Q$600,MATCH(B89,CADASTRO!$B$2:$B$600,0),MATCH($J$2,CADASTRO!$A$2:$Q$2,0)),0)</f>
        <v>0</v>
      </c>
      <c r="K89" s="16" t="str">
        <f t="shared" si="19"/>
        <v/>
      </c>
      <c r="L89" s="15">
        <f>IFERROR(INDEX(CADASTRO!$A$2:$Q$600,MATCH(B89,CADASTRO!$B$2:$B$600,0),MATCH($L$2,CADASTRO!$A$2:$Q$2,0)),0)</f>
        <v>0</v>
      </c>
      <c r="M89" s="16" t="str">
        <f t="shared" si="20"/>
        <v/>
      </c>
      <c r="N89" s="15">
        <f>IFERROR(INDEX(CADASTRO!$A$2:$Q$600,MATCH(B89,CADASTRO!$B$2:$B$600,0),MATCH($N$2,CADASTRO!$A$2:$Q$2,0)),0)</f>
        <v>0</v>
      </c>
      <c r="O89" s="16" t="str">
        <f t="shared" si="21"/>
        <v/>
      </c>
      <c r="P89" s="15">
        <f>IFERROR(INDEX(CADASTRO!$A$2:$Q$600,MATCH(B89,CADASTRO!$B$2:$B$600,0),MATCH($P$2,CADASTRO!$A$2:$Q$2,0)),0)</f>
        <v>0</v>
      </c>
      <c r="Q89" s="16" t="str">
        <f t="shared" si="22"/>
        <v/>
      </c>
      <c r="R89" s="15">
        <f>IFERROR(INDEX(CADASTRO!$A$2:$Q$600,MATCH(B89,CADASTRO!$B$2:$B$600,0),MATCH($R$2,CADASTRO!$A$2:$Q$2,0)),0)</f>
        <v>0</v>
      </c>
      <c r="S89" s="16" t="str">
        <f t="shared" si="23"/>
        <v/>
      </c>
      <c r="T89" s="15">
        <f>IFERROR(INDEX(CADASTRO!$A$2:$Q$600,MATCH(B89,CADASTRO!$B$2:$B$600,0),MATCH($T$2,CADASTRO!$A$2:$Q$2,0)),0)</f>
        <v>0</v>
      </c>
      <c r="U89" s="16" t="str">
        <f t="shared" si="24"/>
        <v/>
      </c>
      <c r="V89" s="15">
        <f>IFERROR(INDEX(CADASTRO!$A$2:$Q$600,MATCH(B89,CADASTRO!$B$2:$B$600,0),MATCH($V$2,CADASTRO!$A$2:$Q$2,0)),0)</f>
        <v>0</v>
      </c>
      <c r="W89" s="16" t="str">
        <f t="shared" si="25"/>
        <v/>
      </c>
      <c r="X89" s="15">
        <f>IFERROR(INDEX(CADASTRO!$A$2:$Q$600,MATCH(B89,CADASTRO!$B$2:$B$600,0),MATCH($X$2,CADASTRO!$A$2:$Q$2,0)),0)</f>
        <v>0</v>
      </c>
      <c r="Y89" s="16" t="str">
        <f t="shared" si="26"/>
        <v/>
      </c>
    </row>
    <row r="90" spans="1:25" ht="15.75" customHeight="1" x14ac:dyDescent="0.25">
      <c r="A90" s="7">
        <f>CADASTRO!A90</f>
        <v>0</v>
      </c>
      <c r="B90" s="7">
        <f>CADASTRO!B90</f>
        <v>0</v>
      </c>
      <c r="C90" s="15">
        <f>IFERROR(INDEX(CADASTRO!$A$2:$Q$600,MATCH(B90,CADASTRO!$B$2:$B$600,0),MATCH($C$2,CADASTRO!$A$2:$Q$2,0)),0)</f>
        <v>0</v>
      </c>
      <c r="D90" s="15">
        <f>IFERROR(INDEX(CADASTRO!$A$2:$Q$600,MATCH(B90,CADASTRO!$B$2:$B$600,0),MATCH($D$2,CADASTRO!$A$2:$Q$2,0)),0)</f>
        <v>0</v>
      </c>
      <c r="E90" s="16" t="str">
        <f t="shared" si="16"/>
        <v/>
      </c>
      <c r="F90" s="15">
        <f>IFERROR(INDEX(CADASTRO!$A$2:$Q$600,MATCH(B90,CADASTRO!$B$2:$B$600,0),MATCH($F$2,CADASTRO!$A$2:$Q$2,0)),0)</f>
        <v>0</v>
      </c>
      <c r="G90" s="16" t="str">
        <f t="shared" si="17"/>
        <v/>
      </c>
      <c r="H90" s="15">
        <f>IFERROR(INDEX(CADASTRO!$A$2:$Q$600,MATCH(B90,CADASTRO!$B$2:$B$600,0),MATCH($H$2,CADASTRO!$A$2:$Q$2,0)),0)</f>
        <v>0</v>
      </c>
      <c r="I90" s="16" t="str">
        <f t="shared" si="18"/>
        <v/>
      </c>
      <c r="J90" s="15">
        <f>IFERROR(INDEX(CADASTRO!$A$2:$Q$600,MATCH(B90,CADASTRO!$B$2:$B$600,0),MATCH($J$2,CADASTRO!$A$2:$Q$2,0)),0)</f>
        <v>0</v>
      </c>
      <c r="K90" s="16" t="str">
        <f t="shared" si="19"/>
        <v/>
      </c>
      <c r="L90" s="15">
        <f>IFERROR(INDEX(CADASTRO!$A$2:$Q$600,MATCH(B90,CADASTRO!$B$2:$B$600,0),MATCH($L$2,CADASTRO!$A$2:$Q$2,0)),0)</f>
        <v>0</v>
      </c>
      <c r="M90" s="16" t="str">
        <f t="shared" si="20"/>
        <v/>
      </c>
      <c r="N90" s="15">
        <f>IFERROR(INDEX(CADASTRO!$A$2:$Q$600,MATCH(B90,CADASTRO!$B$2:$B$600,0),MATCH($N$2,CADASTRO!$A$2:$Q$2,0)),0)</f>
        <v>0</v>
      </c>
      <c r="O90" s="16" t="str">
        <f t="shared" si="21"/>
        <v/>
      </c>
      <c r="P90" s="15">
        <f>IFERROR(INDEX(CADASTRO!$A$2:$Q$600,MATCH(B90,CADASTRO!$B$2:$B$600,0),MATCH($P$2,CADASTRO!$A$2:$Q$2,0)),0)</f>
        <v>0</v>
      </c>
      <c r="Q90" s="16" t="str">
        <f t="shared" si="22"/>
        <v/>
      </c>
      <c r="R90" s="15">
        <f>IFERROR(INDEX(CADASTRO!$A$2:$Q$600,MATCH(B90,CADASTRO!$B$2:$B$600,0),MATCH($R$2,CADASTRO!$A$2:$Q$2,0)),0)</f>
        <v>0</v>
      </c>
      <c r="S90" s="16" t="str">
        <f t="shared" si="23"/>
        <v/>
      </c>
      <c r="T90" s="15">
        <f>IFERROR(INDEX(CADASTRO!$A$2:$Q$600,MATCH(B90,CADASTRO!$B$2:$B$600,0),MATCH($T$2,CADASTRO!$A$2:$Q$2,0)),0)</f>
        <v>0</v>
      </c>
      <c r="U90" s="16" t="str">
        <f t="shared" si="24"/>
        <v/>
      </c>
      <c r="V90" s="15">
        <f>IFERROR(INDEX(CADASTRO!$A$2:$Q$600,MATCH(B90,CADASTRO!$B$2:$B$600,0),MATCH($V$2,CADASTRO!$A$2:$Q$2,0)),0)</f>
        <v>0</v>
      </c>
      <c r="W90" s="16" t="str">
        <f t="shared" si="25"/>
        <v/>
      </c>
      <c r="X90" s="15">
        <f>IFERROR(INDEX(CADASTRO!$A$2:$Q$600,MATCH(B90,CADASTRO!$B$2:$B$600,0),MATCH($X$2,CADASTRO!$A$2:$Q$2,0)),0)</f>
        <v>0</v>
      </c>
      <c r="Y90" s="16" t="str">
        <f t="shared" si="26"/>
        <v/>
      </c>
    </row>
    <row r="91" spans="1:25" ht="15.75" customHeight="1" x14ac:dyDescent="0.25">
      <c r="A91" s="7">
        <f>CADASTRO!A91</f>
        <v>0</v>
      </c>
      <c r="B91" s="7">
        <f>CADASTRO!B91</f>
        <v>0</v>
      </c>
      <c r="C91" s="15">
        <f>IFERROR(INDEX(CADASTRO!$A$2:$Q$600,MATCH(B91,CADASTRO!$B$2:$B$600,0),MATCH($C$2,CADASTRO!$A$2:$Q$2,0)),0)</f>
        <v>0</v>
      </c>
      <c r="D91" s="15">
        <f>IFERROR(INDEX(CADASTRO!$A$2:$Q$600,MATCH(B91,CADASTRO!$B$2:$B$600,0),MATCH($D$2,CADASTRO!$A$2:$Q$2,0)),0)</f>
        <v>0</v>
      </c>
      <c r="E91" s="16" t="str">
        <f t="shared" si="16"/>
        <v/>
      </c>
      <c r="F91" s="15">
        <f>IFERROR(INDEX(CADASTRO!$A$2:$Q$600,MATCH(B91,CADASTRO!$B$2:$B$600,0),MATCH($F$2,CADASTRO!$A$2:$Q$2,0)),0)</f>
        <v>0</v>
      </c>
      <c r="G91" s="16" t="str">
        <f t="shared" si="17"/>
        <v/>
      </c>
      <c r="H91" s="15">
        <f>IFERROR(INDEX(CADASTRO!$A$2:$Q$600,MATCH(B91,CADASTRO!$B$2:$B$600,0),MATCH($H$2,CADASTRO!$A$2:$Q$2,0)),0)</f>
        <v>0</v>
      </c>
      <c r="I91" s="16" t="str">
        <f t="shared" si="18"/>
        <v/>
      </c>
      <c r="J91" s="15">
        <f>IFERROR(INDEX(CADASTRO!$A$2:$Q$600,MATCH(B91,CADASTRO!$B$2:$B$600,0),MATCH($J$2,CADASTRO!$A$2:$Q$2,0)),0)</f>
        <v>0</v>
      </c>
      <c r="K91" s="16" t="str">
        <f t="shared" si="19"/>
        <v/>
      </c>
      <c r="L91" s="15">
        <f>IFERROR(INDEX(CADASTRO!$A$2:$Q$600,MATCH(B91,CADASTRO!$B$2:$B$600,0),MATCH($L$2,CADASTRO!$A$2:$Q$2,0)),0)</f>
        <v>0</v>
      </c>
      <c r="M91" s="16" t="str">
        <f t="shared" si="20"/>
        <v/>
      </c>
      <c r="N91" s="15">
        <f>IFERROR(INDEX(CADASTRO!$A$2:$Q$600,MATCH(B91,CADASTRO!$B$2:$B$600,0),MATCH($N$2,CADASTRO!$A$2:$Q$2,0)),0)</f>
        <v>0</v>
      </c>
      <c r="O91" s="16" t="str">
        <f t="shared" si="21"/>
        <v/>
      </c>
      <c r="P91" s="15">
        <f>IFERROR(INDEX(CADASTRO!$A$2:$Q$600,MATCH(B91,CADASTRO!$B$2:$B$600,0),MATCH($P$2,CADASTRO!$A$2:$Q$2,0)),0)</f>
        <v>0</v>
      </c>
      <c r="Q91" s="16" t="str">
        <f t="shared" si="22"/>
        <v/>
      </c>
      <c r="R91" s="15">
        <f>IFERROR(INDEX(CADASTRO!$A$2:$Q$600,MATCH(B91,CADASTRO!$B$2:$B$600,0),MATCH($R$2,CADASTRO!$A$2:$Q$2,0)),0)</f>
        <v>0</v>
      </c>
      <c r="S91" s="16" t="str">
        <f t="shared" si="23"/>
        <v/>
      </c>
      <c r="T91" s="15">
        <f>IFERROR(INDEX(CADASTRO!$A$2:$Q$600,MATCH(B91,CADASTRO!$B$2:$B$600,0),MATCH($T$2,CADASTRO!$A$2:$Q$2,0)),0)</f>
        <v>0</v>
      </c>
      <c r="U91" s="16" t="str">
        <f t="shared" si="24"/>
        <v/>
      </c>
      <c r="V91" s="15">
        <f>IFERROR(INDEX(CADASTRO!$A$2:$Q$600,MATCH(B91,CADASTRO!$B$2:$B$600,0),MATCH($V$2,CADASTRO!$A$2:$Q$2,0)),0)</f>
        <v>0</v>
      </c>
      <c r="W91" s="16" t="str">
        <f t="shared" si="25"/>
        <v/>
      </c>
      <c r="X91" s="15">
        <f>IFERROR(INDEX(CADASTRO!$A$2:$Q$600,MATCH(B91,CADASTRO!$B$2:$B$600,0),MATCH($X$2,CADASTRO!$A$2:$Q$2,0)),0)</f>
        <v>0</v>
      </c>
      <c r="Y91" s="16" t="str">
        <f t="shared" si="26"/>
        <v/>
      </c>
    </row>
    <row r="92" spans="1:25" ht="15.75" customHeight="1" x14ac:dyDescent="0.25">
      <c r="A92" s="7">
        <f>CADASTRO!A92</f>
        <v>0</v>
      </c>
      <c r="B92" s="7">
        <f>CADASTRO!B92</f>
        <v>0</v>
      </c>
      <c r="C92" s="15">
        <f>IFERROR(INDEX(CADASTRO!$A$2:$Q$600,MATCH(B92,CADASTRO!$B$2:$B$600,0),MATCH($C$2,CADASTRO!$A$2:$Q$2,0)),0)</f>
        <v>0</v>
      </c>
      <c r="D92" s="15">
        <f>IFERROR(INDEX(CADASTRO!$A$2:$Q$600,MATCH(B92,CADASTRO!$B$2:$B$600,0),MATCH($D$2,CADASTRO!$A$2:$Q$2,0)),0)</f>
        <v>0</v>
      </c>
      <c r="E92" s="16" t="str">
        <f t="shared" si="16"/>
        <v/>
      </c>
      <c r="F92" s="15">
        <f>IFERROR(INDEX(CADASTRO!$A$2:$Q$600,MATCH(B92,CADASTRO!$B$2:$B$600,0),MATCH($F$2,CADASTRO!$A$2:$Q$2,0)),0)</f>
        <v>0</v>
      </c>
      <c r="G92" s="16" t="str">
        <f t="shared" si="17"/>
        <v/>
      </c>
      <c r="H92" s="15">
        <f>IFERROR(INDEX(CADASTRO!$A$2:$Q$600,MATCH(B92,CADASTRO!$B$2:$B$600,0),MATCH($H$2,CADASTRO!$A$2:$Q$2,0)),0)</f>
        <v>0</v>
      </c>
      <c r="I92" s="16" t="str">
        <f t="shared" si="18"/>
        <v/>
      </c>
      <c r="J92" s="15">
        <f>IFERROR(INDEX(CADASTRO!$A$2:$Q$600,MATCH(B92,CADASTRO!$B$2:$B$600,0),MATCH($J$2,CADASTRO!$A$2:$Q$2,0)),0)</f>
        <v>0</v>
      </c>
      <c r="K92" s="16" t="str">
        <f t="shared" si="19"/>
        <v/>
      </c>
      <c r="L92" s="15">
        <f>IFERROR(INDEX(CADASTRO!$A$2:$Q$600,MATCH(B92,CADASTRO!$B$2:$B$600,0),MATCH($L$2,CADASTRO!$A$2:$Q$2,0)),0)</f>
        <v>0</v>
      </c>
      <c r="M92" s="16" t="str">
        <f t="shared" si="20"/>
        <v/>
      </c>
      <c r="N92" s="15">
        <f>IFERROR(INDEX(CADASTRO!$A$2:$Q$600,MATCH(B92,CADASTRO!$B$2:$B$600,0),MATCH($N$2,CADASTRO!$A$2:$Q$2,0)),0)</f>
        <v>0</v>
      </c>
      <c r="O92" s="16" t="str">
        <f t="shared" si="21"/>
        <v/>
      </c>
      <c r="P92" s="15">
        <f>IFERROR(INDEX(CADASTRO!$A$2:$Q$600,MATCH(B92,CADASTRO!$B$2:$B$600,0),MATCH($P$2,CADASTRO!$A$2:$Q$2,0)),0)</f>
        <v>0</v>
      </c>
      <c r="Q92" s="16" t="str">
        <f t="shared" si="22"/>
        <v/>
      </c>
      <c r="R92" s="15">
        <f>IFERROR(INDEX(CADASTRO!$A$2:$Q$600,MATCH(B92,CADASTRO!$B$2:$B$600,0),MATCH($R$2,CADASTRO!$A$2:$Q$2,0)),0)</f>
        <v>0</v>
      </c>
      <c r="S92" s="16" t="str">
        <f t="shared" si="23"/>
        <v/>
      </c>
      <c r="T92" s="15">
        <f>IFERROR(INDEX(CADASTRO!$A$2:$Q$600,MATCH(B92,CADASTRO!$B$2:$B$600,0),MATCH($T$2,CADASTRO!$A$2:$Q$2,0)),0)</f>
        <v>0</v>
      </c>
      <c r="U92" s="16" t="str">
        <f t="shared" si="24"/>
        <v/>
      </c>
      <c r="V92" s="15">
        <f>IFERROR(INDEX(CADASTRO!$A$2:$Q$600,MATCH(B92,CADASTRO!$B$2:$B$600,0),MATCH($V$2,CADASTRO!$A$2:$Q$2,0)),0)</f>
        <v>0</v>
      </c>
      <c r="W92" s="16" t="str">
        <f t="shared" si="25"/>
        <v/>
      </c>
      <c r="X92" s="15">
        <f>IFERROR(INDEX(CADASTRO!$A$2:$Q$600,MATCH(B92,CADASTRO!$B$2:$B$600,0),MATCH($X$2,CADASTRO!$A$2:$Q$2,0)),0)</f>
        <v>0</v>
      </c>
      <c r="Y92" s="16" t="str">
        <f t="shared" si="26"/>
        <v/>
      </c>
    </row>
    <row r="93" spans="1:25" ht="15.75" customHeight="1" x14ac:dyDescent="0.25">
      <c r="A93" s="7">
        <f>CADASTRO!A93</f>
        <v>0</v>
      </c>
      <c r="B93" s="7">
        <f>CADASTRO!B93</f>
        <v>0</v>
      </c>
      <c r="C93" s="15">
        <f>IFERROR(INDEX(CADASTRO!$A$2:$Q$600,MATCH(B93,CADASTRO!$B$2:$B$600,0),MATCH($C$2,CADASTRO!$A$2:$Q$2,0)),0)</f>
        <v>0</v>
      </c>
      <c r="D93" s="15">
        <f>IFERROR(INDEX(CADASTRO!$A$2:$Q$600,MATCH(B93,CADASTRO!$B$2:$B$600,0),MATCH($D$2,CADASTRO!$A$2:$Q$2,0)),0)</f>
        <v>0</v>
      </c>
      <c r="E93" s="16" t="str">
        <f t="shared" si="16"/>
        <v/>
      </c>
      <c r="F93" s="15">
        <f>IFERROR(INDEX(CADASTRO!$A$2:$Q$600,MATCH(B93,CADASTRO!$B$2:$B$600,0),MATCH($F$2,CADASTRO!$A$2:$Q$2,0)),0)</f>
        <v>0</v>
      </c>
      <c r="G93" s="16" t="str">
        <f t="shared" si="17"/>
        <v/>
      </c>
      <c r="H93" s="15">
        <f>IFERROR(INDEX(CADASTRO!$A$2:$Q$600,MATCH(B93,CADASTRO!$B$2:$B$600,0),MATCH($H$2,CADASTRO!$A$2:$Q$2,0)),0)</f>
        <v>0</v>
      </c>
      <c r="I93" s="16" t="str">
        <f t="shared" si="18"/>
        <v/>
      </c>
      <c r="J93" s="15">
        <f>IFERROR(INDEX(CADASTRO!$A$2:$Q$600,MATCH(B93,CADASTRO!$B$2:$B$600,0),MATCH($J$2,CADASTRO!$A$2:$Q$2,0)),0)</f>
        <v>0</v>
      </c>
      <c r="K93" s="16" t="str">
        <f t="shared" si="19"/>
        <v/>
      </c>
      <c r="L93" s="15">
        <f>IFERROR(INDEX(CADASTRO!$A$2:$Q$600,MATCH(B93,CADASTRO!$B$2:$B$600,0),MATCH($L$2,CADASTRO!$A$2:$Q$2,0)),0)</f>
        <v>0</v>
      </c>
      <c r="M93" s="16" t="str">
        <f t="shared" si="20"/>
        <v/>
      </c>
      <c r="N93" s="15">
        <f>IFERROR(INDEX(CADASTRO!$A$2:$Q$600,MATCH(B93,CADASTRO!$B$2:$B$600,0),MATCH($N$2,CADASTRO!$A$2:$Q$2,0)),0)</f>
        <v>0</v>
      </c>
      <c r="O93" s="16" t="str">
        <f t="shared" si="21"/>
        <v/>
      </c>
      <c r="P93" s="15">
        <f>IFERROR(INDEX(CADASTRO!$A$2:$Q$600,MATCH(B93,CADASTRO!$B$2:$B$600,0),MATCH($P$2,CADASTRO!$A$2:$Q$2,0)),0)</f>
        <v>0</v>
      </c>
      <c r="Q93" s="16" t="str">
        <f t="shared" si="22"/>
        <v/>
      </c>
      <c r="R93" s="15">
        <f>IFERROR(INDEX(CADASTRO!$A$2:$Q$600,MATCH(B93,CADASTRO!$B$2:$B$600,0),MATCH($R$2,CADASTRO!$A$2:$Q$2,0)),0)</f>
        <v>0</v>
      </c>
      <c r="S93" s="16" t="str">
        <f t="shared" si="23"/>
        <v/>
      </c>
      <c r="T93" s="15">
        <f>IFERROR(INDEX(CADASTRO!$A$2:$Q$600,MATCH(B93,CADASTRO!$B$2:$B$600,0),MATCH($T$2,CADASTRO!$A$2:$Q$2,0)),0)</f>
        <v>0</v>
      </c>
      <c r="U93" s="16" t="str">
        <f t="shared" si="24"/>
        <v/>
      </c>
      <c r="V93" s="15">
        <f>IFERROR(INDEX(CADASTRO!$A$2:$Q$600,MATCH(B93,CADASTRO!$B$2:$B$600,0),MATCH($V$2,CADASTRO!$A$2:$Q$2,0)),0)</f>
        <v>0</v>
      </c>
      <c r="W93" s="16" t="str">
        <f t="shared" si="25"/>
        <v/>
      </c>
      <c r="X93" s="15">
        <f>IFERROR(INDEX(CADASTRO!$A$2:$Q$600,MATCH(B93,CADASTRO!$B$2:$B$600,0),MATCH($X$2,CADASTRO!$A$2:$Q$2,0)),0)</f>
        <v>0</v>
      </c>
      <c r="Y93" s="16" t="str">
        <f t="shared" si="26"/>
        <v/>
      </c>
    </row>
    <row r="94" spans="1:25" ht="15.75" customHeight="1" x14ac:dyDescent="0.25">
      <c r="A94" s="7">
        <f>CADASTRO!A94</f>
        <v>0</v>
      </c>
      <c r="B94" s="7">
        <f>CADASTRO!B94</f>
        <v>0</v>
      </c>
      <c r="C94" s="15">
        <f>IFERROR(INDEX(CADASTRO!$A$2:$Q$600,MATCH(B94,CADASTRO!$B$2:$B$600,0),MATCH($C$2,CADASTRO!$A$2:$Q$2,0)),0)</f>
        <v>0</v>
      </c>
      <c r="D94" s="15">
        <f>IFERROR(INDEX(CADASTRO!$A$2:$Q$600,MATCH(B94,CADASTRO!$B$2:$B$600,0),MATCH($D$2,CADASTRO!$A$2:$Q$2,0)),0)</f>
        <v>0</v>
      </c>
      <c r="E94" s="16" t="str">
        <f t="shared" si="16"/>
        <v/>
      </c>
      <c r="F94" s="15">
        <f>IFERROR(INDEX(CADASTRO!$A$2:$Q$600,MATCH(B94,CADASTRO!$B$2:$B$600,0),MATCH($F$2,CADASTRO!$A$2:$Q$2,0)),0)</f>
        <v>0</v>
      </c>
      <c r="G94" s="16" t="str">
        <f t="shared" si="17"/>
        <v/>
      </c>
      <c r="H94" s="15">
        <f>IFERROR(INDEX(CADASTRO!$A$2:$Q$600,MATCH(B94,CADASTRO!$B$2:$B$600,0),MATCH($H$2,CADASTRO!$A$2:$Q$2,0)),0)</f>
        <v>0</v>
      </c>
      <c r="I94" s="16" t="str">
        <f t="shared" si="18"/>
        <v/>
      </c>
      <c r="J94" s="15">
        <f>IFERROR(INDEX(CADASTRO!$A$2:$Q$600,MATCH(B94,CADASTRO!$B$2:$B$600,0),MATCH($J$2,CADASTRO!$A$2:$Q$2,0)),0)</f>
        <v>0</v>
      </c>
      <c r="K94" s="16" t="str">
        <f t="shared" si="19"/>
        <v/>
      </c>
      <c r="L94" s="15">
        <f>IFERROR(INDEX(CADASTRO!$A$2:$Q$600,MATCH(B94,CADASTRO!$B$2:$B$600,0),MATCH($L$2,CADASTRO!$A$2:$Q$2,0)),0)</f>
        <v>0</v>
      </c>
      <c r="M94" s="16" t="str">
        <f t="shared" si="20"/>
        <v/>
      </c>
      <c r="N94" s="15">
        <f>IFERROR(INDEX(CADASTRO!$A$2:$Q$600,MATCH(B94,CADASTRO!$B$2:$B$600,0),MATCH($N$2,CADASTRO!$A$2:$Q$2,0)),0)</f>
        <v>0</v>
      </c>
      <c r="O94" s="16" t="str">
        <f t="shared" si="21"/>
        <v/>
      </c>
      <c r="P94" s="15">
        <f>IFERROR(INDEX(CADASTRO!$A$2:$Q$600,MATCH(B94,CADASTRO!$B$2:$B$600,0),MATCH($P$2,CADASTRO!$A$2:$Q$2,0)),0)</f>
        <v>0</v>
      </c>
      <c r="Q94" s="16" t="str">
        <f t="shared" si="22"/>
        <v/>
      </c>
      <c r="R94" s="15">
        <f>IFERROR(INDEX(CADASTRO!$A$2:$Q$600,MATCH(B94,CADASTRO!$B$2:$B$600,0),MATCH($R$2,CADASTRO!$A$2:$Q$2,0)),0)</f>
        <v>0</v>
      </c>
      <c r="S94" s="16" t="str">
        <f t="shared" si="23"/>
        <v/>
      </c>
      <c r="T94" s="15">
        <f>IFERROR(INDEX(CADASTRO!$A$2:$Q$600,MATCH(B94,CADASTRO!$B$2:$B$600,0),MATCH($T$2,CADASTRO!$A$2:$Q$2,0)),0)</f>
        <v>0</v>
      </c>
      <c r="U94" s="16" t="str">
        <f t="shared" si="24"/>
        <v/>
      </c>
      <c r="V94" s="15">
        <f>IFERROR(INDEX(CADASTRO!$A$2:$Q$600,MATCH(B94,CADASTRO!$B$2:$B$600,0),MATCH($V$2,CADASTRO!$A$2:$Q$2,0)),0)</f>
        <v>0</v>
      </c>
      <c r="W94" s="16" t="str">
        <f t="shared" si="25"/>
        <v/>
      </c>
      <c r="X94" s="15">
        <f>IFERROR(INDEX(CADASTRO!$A$2:$Q$600,MATCH(B94,CADASTRO!$B$2:$B$600,0),MATCH($X$2,CADASTRO!$A$2:$Q$2,0)),0)</f>
        <v>0</v>
      </c>
      <c r="Y94" s="16" t="str">
        <f t="shared" si="26"/>
        <v/>
      </c>
    </row>
    <row r="95" spans="1:25" ht="15.75" customHeight="1" x14ac:dyDescent="0.25">
      <c r="A95" s="7">
        <f>CADASTRO!A95</f>
        <v>0</v>
      </c>
      <c r="B95" s="7">
        <f>CADASTRO!B95</f>
        <v>0</v>
      </c>
      <c r="C95" s="15">
        <f>IFERROR(INDEX(CADASTRO!$A$2:$Q$600,MATCH(B95,CADASTRO!$B$2:$B$600,0),MATCH($C$2,CADASTRO!$A$2:$Q$2,0)),0)</f>
        <v>0</v>
      </c>
      <c r="D95" s="15">
        <f>IFERROR(INDEX(CADASTRO!$A$2:$Q$600,MATCH(B95,CADASTRO!$B$2:$B$600,0),MATCH($D$2,CADASTRO!$A$2:$Q$2,0)),0)</f>
        <v>0</v>
      </c>
      <c r="E95" s="16" t="str">
        <f t="shared" si="16"/>
        <v/>
      </c>
      <c r="F95" s="15">
        <f>IFERROR(INDEX(CADASTRO!$A$2:$Q$600,MATCH(B95,CADASTRO!$B$2:$B$600,0),MATCH($F$2,CADASTRO!$A$2:$Q$2,0)),0)</f>
        <v>0</v>
      </c>
      <c r="G95" s="16" t="str">
        <f t="shared" si="17"/>
        <v/>
      </c>
      <c r="H95" s="15">
        <f>IFERROR(INDEX(CADASTRO!$A$2:$Q$600,MATCH(B95,CADASTRO!$B$2:$B$600,0),MATCH($H$2,CADASTRO!$A$2:$Q$2,0)),0)</f>
        <v>0</v>
      </c>
      <c r="I95" s="16" t="str">
        <f t="shared" si="18"/>
        <v/>
      </c>
      <c r="J95" s="15">
        <f>IFERROR(INDEX(CADASTRO!$A$2:$Q$600,MATCH(B95,CADASTRO!$B$2:$B$600,0),MATCH($J$2,CADASTRO!$A$2:$Q$2,0)),0)</f>
        <v>0</v>
      </c>
      <c r="K95" s="16" t="str">
        <f t="shared" si="19"/>
        <v/>
      </c>
      <c r="L95" s="15">
        <f>IFERROR(INDEX(CADASTRO!$A$2:$Q$600,MATCH(B95,CADASTRO!$B$2:$B$600,0),MATCH($L$2,CADASTRO!$A$2:$Q$2,0)),0)</f>
        <v>0</v>
      </c>
      <c r="M95" s="16" t="str">
        <f t="shared" si="20"/>
        <v/>
      </c>
      <c r="N95" s="15">
        <f>IFERROR(INDEX(CADASTRO!$A$2:$Q$600,MATCH(B95,CADASTRO!$B$2:$B$600,0),MATCH($N$2,CADASTRO!$A$2:$Q$2,0)),0)</f>
        <v>0</v>
      </c>
      <c r="O95" s="16" t="str">
        <f t="shared" si="21"/>
        <v/>
      </c>
      <c r="P95" s="15">
        <f>IFERROR(INDEX(CADASTRO!$A$2:$Q$600,MATCH(B95,CADASTRO!$B$2:$B$600,0),MATCH($P$2,CADASTRO!$A$2:$Q$2,0)),0)</f>
        <v>0</v>
      </c>
      <c r="Q95" s="16" t="str">
        <f t="shared" si="22"/>
        <v/>
      </c>
      <c r="R95" s="15">
        <f>IFERROR(INDEX(CADASTRO!$A$2:$Q$600,MATCH(B95,CADASTRO!$B$2:$B$600,0),MATCH($R$2,CADASTRO!$A$2:$Q$2,0)),0)</f>
        <v>0</v>
      </c>
      <c r="S95" s="16" t="str">
        <f t="shared" si="23"/>
        <v/>
      </c>
      <c r="T95" s="15">
        <f>IFERROR(INDEX(CADASTRO!$A$2:$Q$600,MATCH(B95,CADASTRO!$B$2:$B$600,0),MATCH($T$2,CADASTRO!$A$2:$Q$2,0)),0)</f>
        <v>0</v>
      </c>
      <c r="U95" s="16" t="str">
        <f t="shared" si="24"/>
        <v/>
      </c>
      <c r="V95" s="15">
        <f>IFERROR(INDEX(CADASTRO!$A$2:$Q$600,MATCH(B95,CADASTRO!$B$2:$B$600,0),MATCH($V$2,CADASTRO!$A$2:$Q$2,0)),0)</f>
        <v>0</v>
      </c>
      <c r="W95" s="16" t="str">
        <f t="shared" si="25"/>
        <v/>
      </c>
      <c r="X95" s="15">
        <f>IFERROR(INDEX(CADASTRO!$A$2:$Q$600,MATCH(B95,CADASTRO!$B$2:$B$600,0),MATCH($X$2,CADASTRO!$A$2:$Q$2,0)),0)</f>
        <v>0</v>
      </c>
      <c r="Y95" s="16" t="str">
        <f t="shared" si="26"/>
        <v/>
      </c>
    </row>
    <row r="96" spans="1:25" ht="15.75" customHeight="1" x14ac:dyDescent="0.25">
      <c r="A96" s="7">
        <f>CADASTRO!A96</f>
        <v>0</v>
      </c>
      <c r="B96" s="7">
        <f>CADASTRO!B96</f>
        <v>0</v>
      </c>
      <c r="C96" s="15">
        <f>IFERROR(INDEX(CADASTRO!$A$2:$Q$600,MATCH(B96,CADASTRO!$B$2:$B$600,0),MATCH($C$2,CADASTRO!$A$2:$Q$2,0)),0)</f>
        <v>0</v>
      </c>
      <c r="D96" s="15">
        <f>IFERROR(INDEX(CADASTRO!$A$2:$Q$600,MATCH(B96,CADASTRO!$B$2:$B$600,0),MATCH($D$2,CADASTRO!$A$2:$Q$2,0)),0)</f>
        <v>0</v>
      </c>
      <c r="E96" s="16" t="str">
        <f t="shared" si="16"/>
        <v/>
      </c>
      <c r="F96" s="15">
        <f>IFERROR(INDEX(CADASTRO!$A$2:$Q$600,MATCH(B96,CADASTRO!$B$2:$B$600,0),MATCH($F$2,CADASTRO!$A$2:$Q$2,0)),0)</f>
        <v>0</v>
      </c>
      <c r="G96" s="16" t="str">
        <f t="shared" si="17"/>
        <v/>
      </c>
      <c r="H96" s="15">
        <f>IFERROR(INDEX(CADASTRO!$A$2:$Q$600,MATCH(B96,CADASTRO!$B$2:$B$600,0),MATCH($H$2,CADASTRO!$A$2:$Q$2,0)),0)</f>
        <v>0</v>
      </c>
      <c r="I96" s="16" t="str">
        <f t="shared" si="18"/>
        <v/>
      </c>
      <c r="J96" s="15">
        <f>IFERROR(INDEX(CADASTRO!$A$2:$Q$600,MATCH(B96,CADASTRO!$B$2:$B$600,0),MATCH($J$2,CADASTRO!$A$2:$Q$2,0)),0)</f>
        <v>0</v>
      </c>
      <c r="K96" s="16" t="str">
        <f t="shared" si="19"/>
        <v/>
      </c>
      <c r="L96" s="15">
        <f>IFERROR(INDEX(CADASTRO!$A$2:$Q$600,MATCH(B96,CADASTRO!$B$2:$B$600,0),MATCH($L$2,CADASTRO!$A$2:$Q$2,0)),0)</f>
        <v>0</v>
      </c>
      <c r="M96" s="16" t="str">
        <f t="shared" si="20"/>
        <v/>
      </c>
      <c r="N96" s="15">
        <f>IFERROR(INDEX(CADASTRO!$A$2:$Q$600,MATCH(B96,CADASTRO!$B$2:$B$600,0),MATCH($N$2,CADASTRO!$A$2:$Q$2,0)),0)</f>
        <v>0</v>
      </c>
      <c r="O96" s="16" t="str">
        <f t="shared" si="21"/>
        <v/>
      </c>
      <c r="P96" s="15">
        <f>IFERROR(INDEX(CADASTRO!$A$2:$Q$600,MATCH(B96,CADASTRO!$B$2:$B$600,0),MATCH($P$2,CADASTRO!$A$2:$Q$2,0)),0)</f>
        <v>0</v>
      </c>
      <c r="Q96" s="16" t="str">
        <f t="shared" si="22"/>
        <v/>
      </c>
      <c r="R96" s="15">
        <f>IFERROR(INDEX(CADASTRO!$A$2:$Q$600,MATCH(B96,CADASTRO!$B$2:$B$600,0),MATCH($R$2,CADASTRO!$A$2:$Q$2,0)),0)</f>
        <v>0</v>
      </c>
      <c r="S96" s="16" t="str">
        <f t="shared" si="23"/>
        <v/>
      </c>
      <c r="T96" s="15">
        <f>IFERROR(INDEX(CADASTRO!$A$2:$Q$600,MATCH(B96,CADASTRO!$B$2:$B$600,0),MATCH($T$2,CADASTRO!$A$2:$Q$2,0)),0)</f>
        <v>0</v>
      </c>
      <c r="U96" s="16" t="str">
        <f t="shared" si="24"/>
        <v/>
      </c>
      <c r="V96" s="15">
        <f>IFERROR(INDEX(CADASTRO!$A$2:$Q$600,MATCH(B96,CADASTRO!$B$2:$B$600,0),MATCH($V$2,CADASTRO!$A$2:$Q$2,0)),0)</f>
        <v>0</v>
      </c>
      <c r="W96" s="16" t="str">
        <f t="shared" si="25"/>
        <v/>
      </c>
      <c r="X96" s="15">
        <f>IFERROR(INDEX(CADASTRO!$A$2:$Q$600,MATCH(B96,CADASTRO!$B$2:$B$600,0),MATCH($X$2,CADASTRO!$A$2:$Q$2,0)),0)</f>
        <v>0</v>
      </c>
      <c r="Y96" s="16" t="str">
        <f t="shared" si="26"/>
        <v/>
      </c>
    </row>
    <row r="97" spans="1:25" ht="15.75" customHeight="1" x14ac:dyDescent="0.25">
      <c r="A97" s="7">
        <f>CADASTRO!A97</f>
        <v>0</v>
      </c>
      <c r="B97" s="7">
        <f>CADASTRO!B97</f>
        <v>0</v>
      </c>
      <c r="C97" s="15">
        <f>IFERROR(INDEX(CADASTRO!$A$2:$Q$600,MATCH(B97,CADASTRO!$B$2:$B$600,0),MATCH($C$2,CADASTRO!$A$2:$Q$2,0)),0)</f>
        <v>0</v>
      </c>
      <c r="D97" s="15">
        <f>IFERROR(INDEX(CADASTRO!$A$2:$Q$600,MATCH(B97,CADASTRO!$B$2:$B$600,0),MATCH($D$2,CADASTRO!$A$2:$Q$2,0)),0)</f>
        <v>0</v>
      </c>
      <c r="E97" s="16" t="str">
        <f t="shared" si="16"/>
        <v/>
      </c>
      <c r="F97" s="15">
        <f>IFERROR(INDEX(CADASTRO!$A$2:$Q$600,MATCH(B97,CADASTRO!$B$2:$B$600,0),MATCH($F$2,CADASTRO!$A$2:$Q$2,0)),0)</f>
        <v>0</v>
      </c>
      <c r="G97" s="16" t="str">
        <f t="shared" si="17"/>
        <v/>
      </c>
      <c r="H97" s="15">
        <f>IFERROR(INDEX(CADASTRO!$A$2:$Q$600,MATCH(B97,CADASTRO!$B$2:$B$600,0),MATCH($H$2,CADASTRO!$A$2:$Q$2,0)),0)</f>
        <v>0</v>
      </c>
      <c r="I97" s="16" t="str">
        <f t="shared" si="18"/>
        <v/>
      </c>
      <c r="J97" s="15">
        <f>IFERROR(INDEX(CADASTRO!$A$2:$Q$600,MATCH(B97,CADASTRO!$B$2:$B$600,0),MATCH($J$2,CADASTRO!$A$2:$Q$2,0)),0)</f>
        <v>0</v>
      </c>
      <c r="K97" s="16" t="str">
        <f t="shared" si="19"/>
        <v/>
      </c>
      <c r="L97" s="15">
        <f>IFERROR(INDEX(CADASTRO!$A$2:$Q$600,MATCH(B97,CADASTRO!$B$2:$B$600,0),MATCH($L$2,CADASTRO!$A$2:$Q$2,0)),0)</f>
        <v>0</v>
      </c>
      <c r="M97" s="16" t="str">
        <f t="shared" si="20"/>
        <v/>
      </c>
      <c r="N97" s="15">
        <f>IFERROR(INDEX(CADASTRO!$A$2:$Q$600,MATCH(B97,CADASTRO!$B$2:$B$600,0),MATCH($N$2,CADASTRO!$A$2:$Q$2,0)),0)</f>
        <v>0</v>
      </c>
      <c r="O97" s="16" t="str">
        <f t="shared" si="21"/>
        <v/>
      </c>
      <c r="P97" s="15">
        <f>IFERROR(INDEX(CADASTRO!$A$2:$Q$600,MATCH(B97,CADASTRO!$B$2:$B$600,0),MATCH($P$2,CADASTRO!$A$2:$Q$2,0)),0)</f>
        <v>0</v>
      </c>
      <c r="Q97" s="16" t="str">
        <f t="shared" si="22"/>
        <v/>
      </c>
      <c r="R97" s="15">
        <f>IFERROR(INDEX(CADASTRO!$A$2:$Q$600,MATCH(B97,CADASTRO!$B$2:$B$600,0),MATCH($R$2,CADASTRO!$A$2:$Q$2,0)),0)</f>
        <v>0</v>
      </c>
      <c r="S97" s="16" t="str">
        <f t="shared" si="23"/>
        <v/>
      </c>
      <c r="T97" s="15">
        <f>IFERROR(INDEX(CADASTRO!$A$2:$Q$600,MATCH(B97,CADASTRO!$B$2:$B$600,0),MATCH($T$2,CADASTRO!$A$2:$Q$2,0)),0)</f>
        <v>0</v>
      </c>
      <c r="U97" s="16" t="str">
        <f t="shared" si="24"/>
        <v/>
      </c>
      <c r="V97" s="15">
        <f>IFERROR(INDEX(CADASTRO!$A$2:$Q$600,MATCH(B97,CADASTRO!$B$2:$B$600,0),MATCH($V$2,CADASTRO!$A$2:$Q$2,0)),0)</f>
        <v>0</v>
      </c>
      <c r="W97" s="16" t="str">
        <f t="shared" si="25"/>
        <v/>
      </c>
      <c r="X97" s="15">
        <f>IFERROR(INDEX(CADASTRO!$A$2:$Q$600,MATCH(B97,CADASTRO!$B$2:$B$600,0),MATCH($X$2,CADASTRO!$A$2:$Q$2,0)),0)</f>
        <v>0</v>
      </c>
      <c r="Y97" s="16" t="str">
        <f t="shared" si="26"/>
        <v/>
      </c>
    </row>
    <row r="98" spans="1:25" ht="15.75" customHeight="1" x14ac:dyDescent="0.25">
      <c r="A98" s="7">
        <f>CADASTRO!A98</f>
        <v>0</v>
      </c>
      <c r="B98" s="7">
        <f>CADASTRO!B98</f>
        <v>0</v>
      </c>
      <c r="C98" s="15">
        <f>IFERROR(INDEX(CADASTRO!$A$2:$Q$600,MATCH(B98,CADASTRO!$B$2:$B$600,0),MATCH($C$2,CADASTRO!$A$2:$Q$2,0)),0)</f>
        <v>0</v>
      </c>
      <c r="D98" s="15">
        <f>IFERROR(INDEX(CADASTRO!$A$2:$Q$600,MATCH(B98,CADASTRO!$B$2:$B$600,0),MATCH($D$2,CADASTRO!$A$2:$Q$2,0)),0)</f>
        <v>0</v>
      </c>
      <c r="E98" s="16" t="str">
        <f t="shared" si="16"/>
        <v/>
      </c>
      <c r="F98" s="15">
        <f>IFERROR(INDEX(CADASTRO!$A$2:$Q$600,MATCH(B98,CADASTRO!$B$2:$B$600,0),MATCH($F$2,CADASTRO!$A$2:$Q$2,0)),0)</f>
        <v>0</v>
      </c>
      <c r="G98" s="16" t="str">
        <f t="shared" si="17"/>
        <v/>
      </c>
      <c r="H98" s="15">
        <f>IFERROR(INDEX(CADASTRO!$A$2:$Q$600,MATCH(B98,CADASTRO!$B$2:$B$600,0),MATCH($H$2,CADASTRO!$A$2:$Q$2,0)),0)</f>
        <v>0</v>
      </c>
      <c r="I98" s="16" t="str">
        <f t="shared" si="18"/>
        <v/>
      </c>
      <c r="J98" s="15">
        <f>IFERROR(INDEX(CADASTRO!$A$2:$Q$600,MATCH(B98,CADASTRO!$B$2:$B$600,0),MATCH($J$2,CADASTRO!$A$2:$Q$2,0)),0)</f>
        <v>0</v>
      </c>
      <c r="K98" s="16" t="str">
        <f t="shared" si="19"/>
        <v/>
      </c>
      <c r="L98" s="15">
        <f>IFERROR(INDEX(CADASTRO!$A$2:$Q$600,MATCH(B98,CADASTRO!$B$2:$B$600,0),MATCH($L$2,CADASTRO!$A$2:$Q$2,0)),0)</f>
        <v>0</v>
      </c>
      <c r="M98" s="16" t="str">
        <f t="shared" si="20"/>
        <v/>
      </c>
      <c r="N98" s="15">
        <f>IFERROR(INDEX(CADASTRO!$A$2:$Q$600,MATCH(B98,CADASTRO!$B$2:$B$600,0),MATCH($N$2,CADASTRO!$A$2:$Q$2,0)),0)</f>
        <v>0</v>
      </c>
      <c r="O98" s="16" t="str">
        <f t="shared" si="21"/>
        <v/>
      </c>
      <c r="P98" s="15">
        <f>IFERROR(INDEX(CADASTRO!$A$2:$Q$600,MATCH(B98,CADASTRO!$B$2:$B$600,0),MATCH($P$2,CADASTRO!$A$2:$Q$2,0)),0)</f>
        <v>0</v>
      </c>
      <c r="Q98" s="16" t="str">
        <f t="shared" si="22"/>
        <v/>
      </c>
      <c r="R98" s="15">
        <f>IFERROR(INDEX(CADASTRO!$A$2:$Q$600,MATCH(B98,CADASTRO!$B$2:$B$600,0),MATCH($R$2,CADASTRO!$A$2:$Q$2,0)),0)</f>
        <v>0</v>
      </c>
      <c r="S98" s="16" t="str">
        <f t="shared" si="23"/>
        <v/>
      </c>
      <c r="T98" s="15">
        <f>IFERROR(INDEX(CADASTRO!$A$2:$Q$600,MATCH(B98,CADASTRO!$B$2:$B$600,0),MATCH($T$2,CADASTRO!$A$2:$Q$2,0)),0)</f>
        <v>0</v>
      </c>
      <c r="U98" s="16" t="str">
        <f t="shared" si="24"/>
        <v/>
      </c>
      <c r="V98" s="15">
        <f>IFERROR(INDEX(CADASTRO!$A$2:$Q$600,MATCH(B98,CADASTRO!$B$2:$B$600,0),MATCH($V$2,CADASTRO!$A$2:$Q$2,0)),0)</f>
        <v>0</v>
      </c>
      <c r="W98" s="16" t="str">
        <f t="shared" si="25"/>
        <v/>
      </c>
      <c r="X98" s="15">
        <f>IFERROR(INDEX(CADASTRO!$A$2:$Q$600,MATCH(B98,CADASTRO!$B$2:$B$600,0),MATCH($X$2,CADASTRO!$A$2:$Q$2,0)),0)</f>
        <v>0</v>
      </c>
      <c r="Y98" s="16" t="str">
        <f t="shared" si="26"/>
        <v/>
      </c>
    </row>
    <row r="99" spans="1:25" ht="15.75" customHeight="1" x14ac:dyDescent="0.25">
      <c r="A99" s="7">
        <f>CADASTRO!A99</f>
        <v>0</v>
      </c>
      <c r="B99" s="7">
        <f>CADASTRO!B99</f>
        <v>0</v>
      </c>
      <c r="C99" s="15">
        <f>IFERROR(INDEX(CADASTRO!$A$2:$Q$600,MATCH(B99,CADASTRO!$B$2:$B$600,0),MATCH($C$2,CADASTRO!$A$2:$Q$2,0)),0)</f>
        <v>0</v>
      </c>
      <c r="D99" s="15">
        <f>IFERROR(INDEX(CADASTRO!$A$2:$Q$600,MATCH(B99,CADASTRO!$B$2:$B$600,0),MATCH($D$2,CADASTRO!$A$2:$Q$2,0)),0)</f>
        <v>0</v>
      </c>
      <c r="E99" s="16" t="str">
        <f t="shared" si="16"/>
        <v/>
      </c>
      <c r="F99" s="15">
        <f>IFERROR(INDEX(CADASTRO!$A$2:$Q$600,MATCH(B99,CADASTRO!$B$2:$B$600,0),MATCH($F$2,CADASTRO!$A$2:$Q$2,0)),0)</f>
        <v>0</v>
      </c>
      <c r="G99" s="16" t="str">
        <f t="shared" si="17"/>
        <v/>
      </c>
      <c r="H99" s="15">
        <f>IFERROR(INDEX(CADASTRO!$A$2:$Q$600,MATCH(B99,CADASTRO!$B$2:$B$600,0),MATCH($H$2,CADASTRO!$A$2:$Q$2,0)),0)</f>
        <v>0</v>
      </c>
      <c r="I99" s="16" t="str">
        <f t="shared" si="18"/>
        <v/>
      </c>
      <c r="J99" s="15">
        <f>IFERROR(INDEX(CADASTRO!$A$2:$Q$600,MATCH(B99,CADASTRO!$B$2:$B$600,0),MATCH($J$2,CADASTRO!$A$2:$Q$2,0)),0)</f>
        <v>0</v>
      </c>
      <c r="K99" s="16" t="str">
        <f t="shared" si="19"/>
        <v/>
      </c>
      <c r="L99" s="15">
        <f>IFERROR(INDEX(CADASTRO!$A$2:$Q$600,MATCH(B99,CADASTRO!$B$2:$B$600,0),MATCH($L$2,CADASTRO!$A$2:$Q$2,0)),0)</f>
        <v>0</v>
      </c>
      <c r="M99" s="16" t="str">
        <f t="shared" si="20"/>
        <v/>
      </c>
      <c r="N99" s="15">
        <f>IFERROR(INDEX(CADASTRO!$A$2:$Q$600,MATCH(B99,CADASTRO!$B$2:$B$600,0),MATCH($N$2,CADASTRO!$A$2:$Q$2,0)),0)</f>
        <v>0</v>
      </c>
      <c r="O99" s="16" t="str">
        <f t="shared" si="21"/>
        <v/>
      </c>
      <c r="P99" s="15">
        <f>IFERROR(INDEX(CADASTRO!$A$2:$Q$600,MATCH(B99,CADASTRO!$B$2:$B$600,0),MATCH($P$2,CADASTRO!$A$2:$Q$2,0)),0)</f>
        <v>0</v>
      </c>
      <c r="Q99" s="16" t="str">
        <f t="shared" si="22"/>
        <v/>
      </c>
      <c r="R99" s="15">
        <f>IFERROR(INDEX(CADASTRO!$A$2:$Q$600,MATCH(B99,CADASTRO!$B$2:$B$600,0),MATCH($R$2,CADASTRO!$A$2:$Q$2,0)),0)</f>
        <v>0</v>
      </c>
      <c r="S99" s="16" t="str">
        <f t="shared" si="23"/>
        <v/>
      </c>
      <c r="T99" s="15">
        <f>IFERROR(INDEX(CADASTRO!$A$2:$Q$600,MATCH(B99,CADASTRO!$B$2:$B$600,0),MATCH($T$2,CADASTRO!$A$2:$Q$2,0)),0)</f>
        <v>0</v>
      </c>
      <c r="U99" s="16" t="str">
        <f t="shared" si="24"/>
        <v/>
      </c>
      <c r="V99" s="15">
        <f>IFERROR(INDEX(CADASTRO!$A$2:$Q$600,MATCH(B99,CADASTRO!$B$2:$B$600,0),MATCH($V$2,CADASTRO!$A$2:$Q$2,0)),0)</f>
        <v>0</v>
      </c>
      <c r="W99" s="16" t="str">
        <f t="shared" si="25"/>
        <v/>
      </c>
      <c r="X99" s="15">
        <f>IFERROR(INDEX(CADASTRO!$A$2:$Q$600,MATCH(B99,CADASTRO!$B$2:$B$600,0),MATCH($X$2,CADASTRO!$A$2:$Q$2,0)),0)</f>
        <v>0</v>
      </c>
      <c r="Y99" s="16" t="str">
        <f t="shared" si="26"/>
        <v/>
      </c>
    </row>
    <row r="100" spans="1:25" ht="15.75" customHeight="1" x14ac:dyDescent="0.25">
      <c r="A100" s="7">
        <f>CADASTRO!A100</f>
        <v>0</v>
      </c>
      <c r="B100" s="7">
        <f>CADASTRO!B100</f>
        <v>0</v>
      </c>
      <c r="C100" s="15">
        <f>IFERROR(INDEX(CADASTRO!$A$2:$Q$600,MATCH(B100,CADASTRO!$B$2:$B$600,0),MATCH($C$2,CADASTRO!$A$2:$Q$2,0)),0)</f>
        <v>0</v>
      </c>
      <c r="D100" s="15">
        <f>IFERROR(INDEX(CADASTRO!$A$2:$Q$600,MATCH(B100,CADASTRO!$B$2:$B$600,0),MATCH($D$2,CADASTRO!$A$2:$Q$2,0)),0)</f>
        <v>0</v>
      </c>
      <c r="E100" s="16" t="str">
        <f t="shared" si="16"/>
        <v/>
      </c>
      <c r="F100" s="15">
        <f>IFERROR(INDEX(CADASTRO!$A$2:$Q$600,MATCH(B100,CADASTRO!$B$2:$B$600,0),MATCH($F$2,CADASTRO!$A$2:$Q$2,0)),0)</f>
        <v>0</v>
      </c>
      <c r="G100" s="16" t="str">
        <f t="shared" si="17"/>
        <v/>
      </c>
      <c r="H100" s="15">
        <f>IFERROR(INDEX(CADASTRO!$A$2:$Q$600,MATCH(B100,CADASTRO!$B$2:$B$600,0),MATCH($H$2,CADASTRO!$A$2:$Q$2,0)),0)</f>
        <v>0</v>
      </c>
      <c r="I100" s="16" t="str">
        <f t="shared" si="18"/>
        <v/>
      </c>
      <c r="J100" s="15">
        <f>IFERROR(INDEX(CADASTRO!$A$2:$Q$600,MATCH(B100,CADASTRO!$B$2:$B$600,0),MATCH($J$2,CADASTRO!$A$2:$Q$2,0)),0)</f>
        <v>0</v>
      </c>
      <c r="K100" s="16" t="str">
        <f t="shared" si="19"/>
        <v/>
      </c>
      <c r="L100" s="15">
        <f>IFERROR(INDEX(CADASTRO!$A$2:$Q$600,MATCH(B100,CADASTRO!$B$2:$B$600,0),MATCH($L$2,CADASTRO!$A$2:$Q$2,0)),0)</f>
        <v>0</v>
      </c>
      <c r="M100" s="16" t="str">
        <f t="shared" si="20"/>
        <v/>
      </c>
      <c r="N100" s="15">
        <f>IFERROR(INDEX(CADASTRO!$A$2:$Q$600,MATCH(B100,CADASTRO!$B$2:$B$600,0),MATCH($N$2,CADASTRO!$A$2:$Q$2,0)),0)</f>
        <v>0</v>
      </c>
      <c r="O100" s="16" t="str">
        <f t="shared" si="21"/>
        <v/>
      </c>
      <c r="P100" s="15">
        <f>IFERROR(INDEX(CADASTRO!$A$2:$Q$600,MATCH(B100,CADASTRO!$B$2:$B$600,0),MATCH($P$2,CADASTRO!$A$2:$Q$2,0)),0)</f>
        <v>0</v>
      </c>
      <c r="Q100" s="16" t="str">
        <f t="shared" si="22"/>
        <v/>
      </c>
      <c r="R100" s="15">
        <f>IFERROR(INDEX(CADASTRO!$A$2:$Q$600,MATCH(B100,CADASTRO!$B$2:$B$600,0),MATCH($R$2,CADASTRO!$A$2:$Q$2,0)),0)</f>
        <v>0</v>
      </c>
      <c r="S100" s="16" t="str">
        <f t="shared" si="23"/>
        <v/>
      </c>
      <c r="T100" s="15">
        <f>IFERROR(INDEX(CADASTRO!$A$2:$Q$600,MATCH(B100,CADASTRO!$B$2:$B$600,0),MATCH($T$2,CADASTRO!$A$2:$Q$2,0)),0)</f>
        <v>0</v>
      </c>
      <c r="U100" s="16" t="str">
        <f t="shared" si="24"/>
        <v/>
      </c>
      <c r="V100" s="15">
        <f>IFERROR(INDEX(CADASTRO!$A$2:$Q$600,MATCH(B100,CADASTRO!$B$2:$B$600,0),MATCH($V$2,CADASTRO!$A$2:$Q$2,0)),0)</f>
        <v>0</v>
      </c>
      <c r="W100" s="16" t="str">
        <f t="shared" si="25"/>
        <v/>
      </c>
      <c r="X100" s="15">
        <f>IFERROR(INDEX(CADASTRO!$A$2:$Q$600,MATCH(B100,CADASTRO!$B$2:$B$600,0),MATCH($X$2,CADASTRO!$A$2:$Q$2,0)),0)</f>
        <v>0</v>
      </c>
      <c r="Y100" s="16" t="str">
        <f t="shared" si="26"/>
        <v/>
      </c>
    </row>
    <row r="101" spans="1:25" ht="15.75" customHeight="1" x14ac:dyDescent="0.25">
      <c r="A101" s="7">
        <f>CADASTRO!A101</f>
        <v>0</v>
      </c>
      <c r="B101" s="7">
        <f>CADASTRO!B101</f>
        <v>0</v>
      </c>
      <c r="C101" s="15">
        <f>IFERROR(INDEX(CADASTRO!$A$2:$Q$600,MATCH(B101,CADASTRO!$B$2:$B$600,0),MATCH($C$2,CADASTRO!$A$2:$Q$2,0)),0)</f>
        <v>0</v>
      </c>
      <c r="D101" s="15">
        <f>IFERROR(INDEX(CADASTRO!$A$2:$Q$600,MATCH(B101,CADASTRO!$B$2:$B$600,0),MATCH($D$2,CADASTRO!$A$2:$Q$2,0)),0)</f>
        <v>0</v>
      </c>
      <c r="E101" s="16" t="str">
        <f t="shared" si="16"/>
        <v/>
      </c>
      <c r="F101" s="15">
        <f>IFERROR(INDEX(CADASTRO!$A$2:$Q$600,MATCH(B101,CADASTRO!$B$2:$B$600,0),MATCH($F$2,CADASTRO!$A$2:$Q$2,0)),0)</f>
        <v>0</v>
      </c>
      <c r="G101" s="16" t="str">
        <f t="shared" si="17"/>
        <v/>
      </c>
      <c r="H101" s="15">
        <f>IFERROR(INDEX(CADASTRO!$A$2:$Q$600,MATCH(B101,CADASTRO!$B$2:$B$600,0),MATCH($H$2,CADASTRO!$A$2:$Q$2,0)),0)</f>
        <v>0</v>
      </c>
      <c r="I101" s="16" t="str">
        <f t="shared" si="18"/>
        <v/>
      </c>
      <c r="J101" s="15">
        <f>IFERROR(INDEX(CADASTRO!$A$2:$Q$600,MATCH(B101,CADASTRO!$B$2:$B$600,0),MATCH($J$2,CADASTRO!$A$2:$Q$2,0)),0)</f>
        <v>0</v>
      </c>
      <c r="K101" s="16" t="str">
        <f t="shared" si="19"/>
        <v/>
      </c>
      <c r="L101" s="15">
        <f>IFERROR(INDEX(CADASTRO!$A$2:$Q$600,MATCH(B101,CADASTRO!$B$2:$B$600,0),MATCH($L$2,CADASTRO!$A$2:$Q$2,0)),0)</f>
        <v>0</v>
      </c>
      <c r="M101" s="16" t="str">
        <f t="shared" si="20"/>
        <v/>
      </c>
      <c r="N101" s="15">
        <f>IFERROR(INDEX(CADASTRO!$A$2:$Q$600,MATCH(B101,CADASTRO!$B$2:$B$600,0),MATCH($N$2,CADASTRO!$A$2:$Q$2,0)),0)</f>
        <v>0</v>
      </c>
      <c r="O101" s="16" t="str">
        <f t="shared" si="21"/>
        <v/>
      </c>
      <c r="P101" s="15">
        <f>IFERROR(INDEX(CADASTRO!$A$2:$Q$600,MATCH(B101,CADASTRO!$B$2:$B$600,0),MATCH($P$2,CADASTRO!$A$2:$Q$2,0)),0)</f>
        <v>0</v>
      </c>
      <c r="Q101" s="16" t="str">
        <f t="shared" si="22"/>
        <v/>
      </c>
      <c r="R101" s="15">
        <f>IFERROR(INDEX(CADASTRO!$A$2:$Q$600,MATCH(B101,CADASTRO!$B$2:$B$600,0),MATCH($R$2,CADASTRO!$A$2:$Q$2,0)),0)</f>
        <v>0</v>
      </c>
      <c r="S101" s="16" t="str">
        <f t="shared" si="23"/>
        <v/>
      </c>
      <c r="T101" s="15">
        <f>IFERROR(INDEX(CADASTRO!$A$2:$Q$600,MATCH(B101,CADASTRO!$B$2:$B$600,0),MATCH($T$2,CADASTRO!$A$2:$Q$2,0)),0)</f>
        <v>0</v>
      </c>
      <c r="U101" s="16" t="str">
        <f t="shared" si="24"/>
        <v/>
      </c>
      <c r="V101" s="15">
        <f>IFERROR(INDEX(CADASTRO!$A$2:$Q$600,MATCH(B101,CADASTRO!$B$2:$B$600,0),MATCH($V$2,CADASTRO!$A$2:$Q$2,0)),0)</f>
        <v>0</v>
      </c>
      <c r="W101" s="16" t="str">
        <f t="shared" si="25"/>
        <v/>
      </c>
      <c r="X101" s="15">
        <f>IFERROR(INDEX(CADASTRO!$A$2:$Q$600,MATCH(B101,CADASTRO!$B$2:$B$600,0),MATCH($X$2,CADASTRO!$A$2:$Q$2,0)),0)</f>
        <v>0</v>
      </c>
      <c r="Y101" s="16" t="str">
        <f t="shared" si="26"/>
        <v/>
      </c>
    </row>
    <row r="102" spans="1:25" ht="15.75" customHeight="1" x14ac:dyDescent="0.25">
      <c r="A102" s="7">
        <f>CADASTRO!A102</f>
        <v>0</v>
      </c>
      <c r="B102" s="7">
        <f>CADASTRO!B102</f>
        <v>0</v>
      </c>
      <c r="C102" s="15">
        <f>IFERROR(INDEX(CADASTRO!$A$2:$Q$600,MATCH(B102,CADASTRO!$B$2:$B$600,0),MATCH($C$2,CADASTRO!$A$2:$Q$2,0)),0)</f>
        <v>0</v>
      </c>
      <c r="D102" s="15">
        <f>IFERROR(INDEX(CADASTRO!$A$2:$Q$600,MATCH(B102,CADASTRO!$B$2:$B$600,0),MATCH($D$2,CADASTRO!$A$2:$Q$2,0)),0)</f>
        <v>0</v>
      </c>
      <c r="E102" s="16" t="str">
        <f t="shared" si="16"/>
        <v/>
      </c>
      <c r="F102" s="15">
        <f>IFERROR(INDEX(CADASTRO!$A$2:$Q$600,MATCH(B102,CADASTRO!$B$2:$B$600,0),MATCH($F$2,CADASTRO!$A$2:$Q$2,0)),0)</f>
        <v>0</v>
      </c>
      <c r="G102" s="16" t="str">
        <f t="shared" si="17"/>
        <v/>
      </c>
      <c r="H102" s="15">
        <f>IFERROR(INDEX(CADASTRO!$A$2:$Q$600,MATCH(B102,CADASTRO!$B$2:$B$600,0),MATCH($H$2,CADASTRO!$A$2:$Q$2,0)),0)</f>
        <v>0</v>
      </c>
      <c r="I102" s="16" t="str">
        <f t="shared" si="18"/>
        <v/>
      </c>
      <c r="J102" s="15">
        <f>IFERROR(INDEX(CADASTRO!$A$2:$Q$600,MATCH(B102,CADASTRO!$B$2:$B$600,0),MATCH($J$2,CADASTRO!$A$2:$Q$2,0)),0)</f>
        <v>0</v>
      </c>
      <c r="K102" s="16" t="str">
        <f t="shared" si="19"/>
        <v/>
      </c>
      <c r="L102" s="15">
        <f>IFERROR(INDEX(CADASTRO!$A$2:$Q$600,MATCH(B102,CADASTRO!$B$2:$B$600,0),MATCH($L$2,CADASTRO!$A$2:$Q$2,0)),0)</f>
        <v>0</v>
      </c>
      <c r="M102" s="16" t="str">
        <f t="shared" si="20"/>
        <v/>
      </c>
      <c r="N102" s="15">
        <f>IFERROR(INDEX(CADASTRO!$A$2:$Q$600,MATCH(B102,CADASTRO!$B$2:$B$600,0),MATCH($N$2,CADASTRO!$A$2:$Q$2,0)),0)</f>
        <v>0</v>
      </c>
      <c r="O102" s="16" t="str">
        <f t="shared" si="21"/>
        <v/>
      </c>
      <c r="P102" s="15">
        <f>IFERROR(INDEX(CADASTRO!$A$2:$Q$600,MATCH(B102,CADASTRO!$B$2:$B$600,0),MATCH($P$2,CADASTRO!$A$2:$Q$2,0)),0)</f>
        <v>0</v>
      </c>
      <c r="Q102" s="16" t="str">
        <f t="shared" si="22"/>
        <v/>
      </c>
      <c r="R102" s="15">
        <f>IFERROR(INDEX(CADASTRO!$A$2:$Q$600,MATCH(B102,CADASTRO!$B$2:$B$600,0),MATCH($R$2,CADASTRO!$A$2:$Q$2,0)),0)</f>
        <v>0</v>
      </c>
      <c r="S102" s="16" t="str">
        <f t="shared" si="23"/>
        <v/>
      </c>
      <c r="T102" s="15">
        <f>IFERROR(INDEX(CADASTRO!$A$2:$Q$600,MATCH(B102,CADASTRO!$B$2:$B$600,0),MATCH($T$2,CADASTRO!$A$2:$Q$2,0)),0)</f>
        <v>0</v>
      </c>
      <c r="U102" s="16" t="str">
        <f t="shared" si="24"/>
        <v/>
      </c>
      <c r="V102" s="15">
        <f>IFERROR(INDEX(CADASTRO!$A$2:$Q$600,MATCH(B102,CADASTRO!$B$2:$B$600,0),MATCH($V$2,CADASTRO!$A$2:$Q$2,0)),0)</f>
        <v>0</v>
      </c>
      <c r="W102" s="16" t="str">
        <f t="shared" si="25"/>
        <v/>
      </c>
      <c r="X102" s="15">
        <f>IFERROR(INDEX(CADASTRO!$A$2:$Q$600,MATCH(B102,CADASTRO!$B$2:$B$600,0),MATCH($X$2,CADASTRO!$A$2:$Q$2,0)),0)</f>
        <v>0</v>
      </c>
      <c r="Y102" s="16" t="str">
        <f t="shared" si="26"/>
        <v/>
      </c>
    </row>
    <row r="103" spans="1:25" ht="15.75" customHeight="1" x14ac:dyDescent="0.25">
      <c r="A103" s="7">
        <f>CADASTRO!A103</f>
        <v>0</v>
      </c>
      <c r="B103" s="7">
        <f>CADASTRO!B103</f>
        <v>0</v>
      </c>
      <c r="C103" s="15">
        <f>IFERROR(INDEX(CADASTRO!$A$2:$Q$600,MATCH(B103,CADASTRO!$B$2:$B$600,0),MATCH($C$2,CADASTRO!$A$2:$Q$2,0)),0)</f>
        <v>0</v>
      </c>
      <c r="D103" s="15">
        <f>IFERROR(INDEX(CADASTRO!$A$2:$Q$600,MATCH(B103,CADASTRO!$B$2:$B$600,0),MATCH($D$2,CADASTRO!$A$2:$Q$2,0)),0)</f>
        <v>0</v>
      </c>
      <c r="E103" s="16" t="str">
        <f t="shared" si="16"/>
        <v/>
      </c>
      <c r="F103" s="15">
        <f>IFERROR(INDEX(CADASTRO!$A$2:$Q$600,MATCH(B103,CADASTRO!$B$2:$B$600,0),MATCH($F$2,CADASTRO!$A$2:$Q$2,0)),0)</f>
        <v>0</v>
      </c>
      <c r="G103" s="16" t="str">
        <f t="shared" si="17"/>
        <v/>
      </c>
      <c r="H103" s="15">
        <f>IFERROR(INDEX(CADASTRO!$A$2:$Q$600,MATCH(B103,CADASTRO!$B$2:$B$600,0),MATCH($H$2,CADASTRO!$A$2:$Q$2,0)),0)</f>
        <v>0</v>
      </c>
      <c r="I103" s="16" t="str">
        <f t="shared" si="18"/>
        <v/>
      </c>
      <c r="J103" s="15">
        <f>IFERROR(INDEX(CADASTRO!$A$2:$Q$600,MATCH(B103,CADASTRO!$B$2:$B$600,0),MATCH($J$2,CADASTRO!$A$2:$Q$2,0)),0)</f>
        <v>0</v>
      </c>
      <c r="K103" s="16" t="str">
        <f t="shared" si="19"/>
        <v/>
      </c>
      <c r="L103" s="15">
        <f>IFERROR(INDEX(CADASTRO!$A$2:$Q$600,MATCH(B103,CADASTRO!$B$2:$B$600,0),MATCH($L$2,CADASTRO!$A$2:$Q$2,0)),0)</f>
        <v>0</v>
      </c>
      <c r="M103" s="16" t="str">
        <f t="shared" si="20"/>
        <v/>
      </c>
      <c r="N103" s="15">
        <f>IFERROR(INDEX(CADASTRO!$A$2:$Q$600,MATCH(B103,CADASTRO!$B$2:$B$600,0),MATCH($N$2,CADASTRO!$A$2:$Q$2,0)),0)</f>
        <v>0</v>
      </c>
      <c r="O103" s="16" t="str">
        <f t="shared" si="21"/>
        <v/>
      </c>
      <c r="P103" s="15">
        <f>IFERROR(INDEX(CADASTRO!$A$2:$Q$600,MATCH(B103,CADASTRO!$B$2:$B$600,0),MATCH($P$2,CADASTRO!$A$2:$Q$2,0)),0)</f>
        <v>0</v>
      </c>
      <c r="Q103" s="16" t="str">
        <f t="shared" si="22"/>
        <v/>
      </c>
      <c r="R103" s="15">
        <f>IFERROR(INDEX(CADASTRO!$A$2:$Q$600,MATCH(B103,CADASTRO!$B$2:$B$600,0),MATCH($R$2,CADASTRO!$A$2:$Q$2,0)),0)</f>
        <v>0</v>
      </c>
      <c r="S103" s="16" t="str">
        <f t="shared" si="23"/>
        <v/>
      </c>
      <c r="T103" s="15">
        <f>IFERROR(INDEX(CADASTRO!$A$2:$Q$600,MATCH(B103,CADASTRO!$B$2:$B$600,0),MATCH($T$2,CADASTRO!$A$2:$Q$2,0)),0)</f>
        <v>0</v>
      </c>
      <c r="U103" s="16" t="str">
        <f t="shared" si="24"/>
        <v/>
      </c>
      <c r="V103" s="15">
        <f>IFERROR(INDEX(CADASTRO!$A$2:$Q$600,MATCH(B103,CADASTRO!$B$2:$B$600,0),MATCH($V$2,CADASTRO!$A$2:$Q$2,0)),0)</f>
        <v>0</v>
      </c>
      <c r="W103" s="16" t="str">
        <f t="shared" si="25"/>
        <v/>
      </c>
      <c r="X103" s="15">
        <f>IFERROR(INDEX(CADASTRO!$A$2:$Q$600,MATCH(B103,CADASTRO!$B$2:$B$600,0),MATCH($X$2,CADASTRO!$A$2:$Q$2,0)),0)</f>
        <v>0</v>
      </c>
      <c r="Y103" s="16" t="str">
        <f t="shared" si="26"/>
        <v/>
      </c>
    </row>
    <row r="104" spans="1:25" ht="15.75" customHeight="1" x14ac:dyDescent="0.25">
      <c r="A104" s="7">
        <f>CADASTRO!A104</f>
        <v>0</v>
      </c>
      <c r="B104" s="7">
        <f>CADASTRO!B104</f>
        <v>0</v>
      </c>
      <c r="C104" s="15">
        <f>IFERROR(INDEX(CADASTRO!$A$2:$Q$600,MATCH(B104,CADASTRO!$B$2:$B$600,0),MATCH($C$2,CADASTRO!$A$2:$Q$2,0)),0)</f>
        <v>0</v>
      </c>
      <c r="D104" s="15">
        <f>IFERROR(INDEX(CADASTRO!$A$2:$Q$600,MATCH(B104,CADASTRO!$B$2:$B$600,0),MATCH($D$2,CADASTRO!$A$2:$Q$2,0)),0)</f>
        <v>0</v>
      </c>
      <c r="E104" s="16" t="str">
        <f t="shared" si="16"/>
        <v/>
      </c>
      <c r="F104" s="15">
        <f>IFERROR(INDEX(CADASTRO!$A$2:$Q$600,MATCH(B104,CADASTRO!$B$2:$B$600,0),MATCH($F$2,CADASTRO!$A$2:$Q$2,0)),0)</f>
        <v>0</v>
      </c>
      <c r="G104" s="16" t="str">
        <f t="shared" si="17"/>
        <v/>
      </c>
      <c r="H104" s="15">
        <f>IFERROR(INDEX(CADASTRO!$A$2:$Q$600,MATCH(B104,CADASTRO!$B$2:$B$600,0),MATCH($H$2,CADASTRO!$A$2:$Q$2,0)),0)</f>
        <v>0</v>
      </c>
      <c r="I104" s="16" t="str">
        <f t="shared" si="18"/>
        <v/>
      </c>
      <c r="J104" s="15">
        <f>IFERROR(INDEX(CADASTRO!$A$2:$Q$600,MATCH(B104,CADASTRO!$B$2:$B$600,0),MATCH($J$2,CADASTRO!$A$2:$Q$2,0)),0)</f>
        <v>0</v>
      </c>
      <c r="K104" s="16" t="str">
        <f t="shared" si="19"/>
        <v/>
      </c>
      <c r="L104" s="15">
        <f>IFERROR(INDEX(CADASTRO!$A$2:$Q$600,MATCH(B104,CADASTRO!$B$2:$B$600,0),MATCH($L$2,CADASTRO!$A$2:$Q$2,0)),0)</f>
        <v>0</v>
      </c>
      <c r="M104" s="16" t="str">
        <f t="shared" si="20"/>
        <v/>
      </c>
      <c r="N104" s="15">
        <f>IFERROR(INDEX(CADASTRO!$A$2:$Q$600,MATCH(B104,CADASTRO!$B$2:$B$600,0),MATCH($N$2,CADASTRO!$A$2:$Q$2,0)),0)</f>
        <v>0</v>
      </c>
      <c r="O104" s="16" t="str">
        <f t="shared" si="21"/>
        <v/>
      </c>
      <c r="P104" s="15">
        <f>IFERROR(INDEX(CADASTRO!$A$2:$Q$600,MATCH(B104,CADASTRO!$B$2:$B$600,0),MATCH($P$2,CADASTRO!$A$2:$Q$2,0)),0)</f>
        <v>0</v>
      </c>
      <c r="Q104" s="16" t="str">
        <f t="shared" si="22"/>
        <v/>
      </c>
      <c r="R104" s="15">
        <f>IFERROR(INDEX(CADASTRO!$A$2:$Q$600,MATCH(B104,CADASTRO!$B$2:$B$600,0),MATCH($R$2,CADASTRO!$A$2:$Q$2,0)),0)</f>
        <v>0</v>
      </c>
      <c r="S104" s="16" t="str">
        <f t="shared" si="23"/>
        <v/>
      </c>
      <c r="T104" s="15">
        <f>IFERROR(INDEX(CADASTRO!$A$2:$Q$600,MATCH(B104,CADASTRO!$B$2:$B$600,0),MATCH($T$2,CADASTRO!$A$2:$Q$2,0)),0)</f>
        <v>0</v>
      </c>
      <c r="U104" s="16" t="str">
        <f t="shared" si="24"/>
        <v/>
      </c>
      <c r="V104" s="15">
        <f>IFERROR(INDEX(CADASTRO!$A$2:$Q$600,MATCH(B104,CADASTRO!$B$2:$B$600,0),MATCH($V$2,CADASTRO!$A$2:$Q$2,0)),0)</f>
        <v>0</v>
      </c>
      <c r="W104" s="16" t="str">
        <f t="shared" si="25"/>
        <v/>
      </c>
      <c r="X104" s="15">
        <f>IFERROR(INDEX(CADASTRO!$A$2:$Q$600,MATCH(B104,CADASTRO!$B$2:$B$600,0),MATCH($X$2,CADASTRO!$A$2:$Q$2,0)),0)</f>
        <v>0</v>
      </c>
      <c r="Y104" s="16" t="str">
        <f t="shared" si="26"/>
        <v/>
      </c>
    </row>
    <row r="105" spans="1:25" ht="15.75" customHeight="1" x14ac:dyDescent="0.25">
      <c r="A105" s="7">
        <f>CADASTRO!A105</f>
        <v>0</v>
      </c>
      <c r="B105" s="7">
        <f>CADASTRO!B105</f>
        <v>0</v>
      </c>
      <c r="C105" s="15">
        <f>IFERROR(INDEX(CADASTRO!$A$2:$Q$600,MATCH(B105,CADASTRO!$B$2:$B$600,0),MATCH($C$2,CADASTRO!$A$2:$Q$2,0)),0)</f>
        <v>0</v>
      </c>
      <c r="D105" s="15">
        <f>IFERROR(INDEX(CADASTRO!$A$2:$Q$600,MATCH(B105,CADASTRO!$B$2:$B$600,0),MATCH($D$2,CADASTRO!$A$2:$Q$2,0)),0)</f>
        <v>0</v>
      </c>
      <c r="E105" s="16" t="str">
        <f t="shared" si="16"/>
        <v/>
      </c>
      <c r="F105" s="15">
        <f>IFERROR(INDEX(CADASTRO!$A$2:$Q$600,MATCH(B105,CADASTRO!$B$2:$B$600,0),MATCH($F$2,CADASTRO!$A$2:$Q$2,0)),0)</f>
        <v>0</v>
      </c>
      <c r="G105" s="16" t="str">
        <f t="shared" si="17"/>
        <v/>
      </c>
      <c r="H105" s="15">
        <f>IFERROR(INDEX(CADASTRO!$A$2:$Q$600,MATCH(B105,CADASTRO!$B$2:$B$600,0),MATCH($H$2,CADASTRO!$A$2:$Q$2,0)),0)</f>
        <v>0</v>
      </c>
      <c r="I105" s="16" t="str">
        <f t="shared" si="18"/>
        <v/>
      </c>
      <c r="J105" s="15">
        <f>IFERROR(INDEX(CADASTRO!$A$2:$Q$600,MATCH(B105,CADASTRO!$B$2:$B$600,0),MATCH($J$2,CADASTRO!$A$2:$Q$2,0)),0)</f>
        <v>0</v>
      </c>
      <c r="K105" s="16" t="str">
        <f t="shared" si="19"/>
        <v/>
      </c>
      <c r="L105" s="15">
        <f>IFERROR(INDEX(CADASTRO!$A$2:$Q$600,MATCH(B105,CADASTRO!$B$2:$B$600,0),MATCH($L$2,CADASTRO!$A$2:$Q$2,0)),0)</f>
        <v>0</v>
      </c>
      <c r="M105" s="16" t="str">
        <f t="shared" si="20"/>
        <v/>
      </c>
      <c r="N105" s="15">
        <f>IFERROR(INDEX(CADASTRO!$A$2:$Q$600,MATCH(B105,CADASTRO!$B$2:$B$600,0),MATCH($N$2,CADASTRO!$A$2:$Q$2,0)),0)</f>
        <v>0</v>
      </c>
      <c r="O105" s="16" t="str">
        <f t="shared" si="21"/>
        <v/>
      </c>
      <c r="P105" s="15">
        <f>IFERROR(INDEX(CADASTRO!$A$2:$Q$600,MATCH(B105,CADASTRO!$B$2:$B$600,0),MATCH($P$2,CADASTRO!$A$2:$Q$2,0)),0)</f>
        <v>0</v>
      </c>
      <c r="Q105" s="16" t="str">
        <f t="shared" si="22"/>
        <v/>
      </c>
      <c r="R105" s="15">
        <f>IFERROR(INDEX(CADASTRO!$A$2:$Q$600,MATCH(B105,CADASTRO!$B$2:$B$600,0),MATCH($R$2,CADASTRO!$A$2:$Q$2,0)),0)</f>
        <v>0</v>
      </c>
      <c r="S105" s="16" t="str">
        <f t="shared" si="23"/>
        <v/>
      </c>
      <c r="T105" s="15">
        <f>IFERROR(INDEX(CADASTRO!$A$2:$Q$600,MATCH(B105,CADASTRO!$B$2:$B$600,0),MATCH($T$2,CADASTRO!$A$2:$Q$2,0)),0)</f>
        <v>0</v>
      </c>
      <c r="U105" s="16" t="str">
        <f t="shared" si="24"/>
        <v/>
      </c>
      <c r="V105" s="15">
        <f>IFERROR(INDEX(CADASTRO!$A$2:$Q$600,MATCH(B105,CADASTRO!$B$2:$B$600,0),MATCH($V$2,CADASTRO!$A$2:$Q$2,0)),0)</f>
        <v>0</v>
      </c>
      <c r="W105" s="16" t="str">
        <f t="shared" si="25"/>
        <v/>
      </c>
      <c r="X105" s="15">
        <f>IFERROR(INDEX(CADASTRO!$A$2:$Q$600,MATCH(B105,CADASTRO!$B$2:$B$600,0),MATCH($X$2,CADASTRO!$A$2:$Q$2,0)),0)</f>
        <v>0</v>
      </c>
      <c r="Y105" s="16" t="str">
        <f t="shared" si="26"/>
        <v/>
      </c>
    </row>
    <row r="106" spans="1:25" ht="15.75" customHeight="1" x14ac:dyDescent="0.25">
      <c r="A106" s="7">
        <f>CADASTRO!A106</f>
        <v>0</v>
      </c>
      <c r="B106" s="7">
        <f>CADASTRO!B106</f>
        <v>0</v>
      </c>
      <c r="C106" s="15">
        <f>IFERROR(INDEX(CADASTRO!$A$2:$Q$600,MATCH(B106,CADASTRO!$B$2:$B$600,0),MATCH($C$2,CADASTRO!$A$2:$Q$2,0)),0)</f>
        <v>0</v>
      </c>
      <c r="D106" s="15">
        <f>IFERROR(INDEX(CADASTRO!$A$2:$Q$600,MATCH(B106,CADASTRO!$B$2:$B$600,0),MATCH($D$2,CADASTRO!$A$2:$Q$2,0)),0)</f>
        <v>0</v>
      </c>
      <c r="E106" s="16" t="str">
        <f t="shared" si="16"/>
        <v/>
      </c>
      <c r="F106" s="15">
        <f>IFERROR(INDEX(CADASTRO!$A$2:$Q$600,MATCH(B106,CADASTRO!$B$2:$B$600,0),MATCH($F$2,CADASTRO!$A$2:$Q$2,0)),0)</f>
        <v>0</v>
      </c>
      <c r="G106" s="16" t="str">
        <f t="shared" si="17"/>
        <v/>
      </c>
      <c r="H106" s="15">
        <f>IFERROR(INDEX(CADASTRO!$A$2:$Q$600,MATCH(B106,CADASTRO!$B$2:$B$600,0),MATCH($H$2,CADASTRO!$A$2:$Q$2,0)),0)</f>
        <v>0</v>
      </c>
      <c r="I106" s="16" t="str">
        <f t="shared" si="18"/>
        <v/>
      </c>
      <c r="J106" s="15">
        <f>IFERROR(INDEX(CADASTRO!$A$2:$Q$600,MATCH(B106,CADASTRO!$B$2:$B$600,0),MATCH($J$2,CADASTRO!$A$2:$Q$2,0)),0)</f>
        <v>0</v>
      </c>
      <c r="K106" s="16" t="str">
        <f t="shared" si="19"/>
        <v/>
      </c>
      <c r="L106" s="15">
        <f>IFERROR(INDEX(CADASTRO!$A$2:$Q$600,MATCH(B106,CADASTRO!$B$2:$B$600,0),MATCH($L$2,CADASTRO!$A$2:$Q$2,0)),0)</f>
        <v>0</v>
      </c>
      <c r="M106" s="16" t="str">
        <f t="shared" si="20"/>
        <v/>
      </c>
      <c r="N106" s="15">
        <f>IFERROR(INDEX(CADASTRO!$A$2:$Q$600,MATCH(B106,CADASTRO!$B$2:$B$600,0),MATCH($N$2,CADASTRO!$A$2:$Q$2,0)),0)</f>
        <v>0</v>
      </c>
      <c r="O106" s="16" t="str">
        <f t="shared" si="21"/>
        <v/>
      </c>
      <c r="P106" s="15">
        <f>IFERROR(INDEX(CADASTRO!$A$2:$Q$600,MATCH(B106,CADASTRO!$B$2:$B$600,0),MATCH($P$2,CADASTRO!$A$2:$Q$2,0)),0)</f>
        <v>0</v>
      </c>
      <c r="Q106" s="16" t="str">
        <f t="shared" si="22"/>
        <v/>
      </c>
      <c r="R106" s="15">
        <f>IFERROR(INDEX(CADASTRO!$A$2:$Q$600,MATCH(B106,CADASTRO!$B$2:$B$600,0),MATCH($R$2,CADASTRO!$A$2:$Q$2,0)),0)</f>
        <v>0</v>
      </c>
      <c r="S106" s="16" t="str">
        <f t="shared" si="23"/>
        <v/>
      </c>
      <c r="T106" s="15">
        <f>IFERROR(INDEX(CADASTRO!$A$2:$Q$600,MATCH(B106,CADASTRO!$B$2:$B$600,0),MATCH($T$2,CADASTRO!$A$2:$Q$2,0)),0)</f>
        <v>0</v>
      </c>
      <c r="U106" s="16" t="str">
        <f t="shared" si="24"/>
        <v/>
      </c>
      <c r="V106" s="15">
        <f>IFERROR(INDEX(CADASTRO!$A$2:$Q$600,MATCH(B106,CADASTRO!$B$2:$B$600,0),MATCH($V$2,CADASTRO!$A$2:$Q$2,0)),0)</f>
        <v>0</v>
      </c>
      <c r="W106" s="16" t="str">
        <f t="shared" si="25"/>
        <v/>
      </c>
      <c r="X106" s="15">
        <f>IFERROR(INDEX(CADASTRO!$A$2:$Q$600,MATCH(B106,CADASTRO!$B$2:$B$600,0),MATCH($X$2,CADASTRO!$A$2:$Q$2,0)),0)</f>
        <v>0</v>
      </c>
      <c r="Y106" s="16" t="str">
        <f t="shared" si="26"/>
        <v/>
      </c>
    </row>
    <row r="107" spans="1:25" ht="15.75" customHeight="1" x14ac:dyDescent="0.25">
      <c r="A107" s="7">
        <f>CADASTRO!A107</f>
        <v>0</v>
      </c>
      <c r="B107" s="7">
        <f>CADASTRO!B107</f>
        <v>0</v>
      </c>
      <c r="C107" s="15">
        <f>IFERROR(INDEX(CADASTRO!$A$2:$Q$600,MATCH(B107,CADASTRO!$B$2:$B$600,0),MATCH($C$2,CADASTRO!$A$2:$Q$2,0)),0)</f>
        <v>0</v>
      </c>
      <c r="D107" s="15">
        <f>IFERROR(INDEX(CADASTRO!$A$2:$Q$600,MATCH(B107,CADASTRO!$B$2:$B$600,0),MATCH($D$2,CADASTRO!$A$2:$Q$2,0)),0)</f>
        <v>0</v>
      </c>
      <c r="E107" s="16" t="str">
        <f t="shared" si="16"/>
        <v/>
      </c>
      <c r="F107" s="15">
        <f>IFERROR(INDEX(CADASTRO!$A$2:$Q$600,MATCH(B107,CADASTRO!$B$2:$B$600,0),MATCH($F$2,CADASTRO!$A$2:$Q$2,0)),0)</f>
        <v>0</v>
      </c>
      <c r="G107" s="16" t="str">
        <f t="shared" si="17"/>
        <v/>
      </c>
      <c r="H107" s="15">
        <f>IFERROR(INDEX(CADASTRO!$A$2:$Q$600,MATCH(B107,CADASTRO!$B$2:$B$600,0),MATCH($H$2,CADASTRO!$A$2:$Q$2,0)),0)</f>
        <v>0</v>
      </c>
      <c r="I107" s="16" t="str">
        <f t="shared" si="18"/>
        <v/>
      </c>
      <c r="J107" s="15">
        <f>IFERROR(INDEX(CADASTRO!$A$2:$Q$600,MATCH(B107,CADASTRO!$B$2:$B$600,0),MATCH($J$2,CADASTRO!$A$2:$Q$2,0)),0)</f>
        <v>0</v>
      </c>
      <c r="K107" s="16" t="str">
        <f t="shared" si="19"/>
        <v/>
      </c>
      <c r="L107" s="15">
        <f>IFERROR(INDEX(CADASTRO!$A$2:$Q$600,MATCH(B107,CADASTRO!$B$2:$B$600,0),MATCH($L$2,CADASTRO!$A$2:$Q$2,0)),0)</f>
        <v>0</v>
      </c>
      <c r="M107" s="16" t="str">
        <f t="shared" si="20"/>
        <v/>
      </c>
      <c r="N107" s="15">
        <f>IFERROR(INDEX(CADASTRO!$A$2:$Q$600,MATCH(B107,CADASTRO!$B$2:$B$600,0),MATCH($N$2,CADASTRO!$A$2:$Q$2,0)),0)</f>
        <v>0</v>
      </c>
      <c r="O107" s="16" t="str">
        <f t="shared" si="21"/>
        <v/>
      </c>
      <c r="P107" s="15">
        <f>IFERROR(INDEX(CADASTRO!$A$2:$Q$600,MATCH(B107,CADASTRO!$B$2:$B$600,0),MATCH($P$2,CADASTRO!$A$2:$Q$2,0)),0)</f>
        <v>0</v>
      </c>
      <c r="Q107" s="16" t="str">
        <f t="shared" si="22"/>
        <v/>
      </c>
      <c r="R107" s="15">
        <f>IFERROR(INDEX(CADASTRO!$A$2:$Q$600,MATCH(B107,CADASTRO!$B$2:$B$600,0),MATCH($R$2,CADASTRO!$A$2:$Q$2,0)),0)</f>
        <v>0</v>
      </c>
      <c r="S107" s="16" t="str">
        <f t="shared" si="23"/>
        <v/>
      </c>
      <c r="T107" s="15">
        <f>IFERROR(INDEX(CADASTRO!$A$2:$Q$600,MATCH(B107,CADASTRO!$B$2:$B$600,0),MATCH($T$2,CADASTRO!$A$2:$Q$2,0)),0)</f>
        <v>0</v>
      </c>
      <c r="U107" s="16" t="str">
        <f t="shared" si="24"/>
        <v/>
      </c>
      <c r="V107" s="15">
        <f>IFERROR(INDEX(CADASTRO!$A$2:$Q$600,MATCH(B107,CADASTRO!$B$2:$B$600,0),MATCH($V$2,CADASTRO!$A$2:$Q$2,0)),0)</f>
        <v>0</v>
      </c>
      <c r="W107" s="16" t="str">
        <f t="shared" si="25"/>
        <v/>
      </c>
      <c r="X107" s="15">
        <f>IFERROR(INDEX(CADASTRO!$A$2:$Q$600,MATCH(B107,CADASTRO!$B$2:$B$600,0),MATCH($X$2,CADASTRO!$A$2:$Q$2,0)),0)</f>
        <v>0</v>
      </c>
      <c r="Y107" s="16" t="str">
        <f t="shared" si="26"/>
        <v/>
      </c>
    </row>
    <row r="108" spans="1:25" ht="15.75" customHeight="1" x14ac:dyDescent="0.25">
      <c r="A108" s="7">
        <f>CADASTRO!A108</f>
        <v>0</v>
      </c>
      <c r="B108" s="7">
        <f>CADASTRO!B108</f>
        <v>0</v>
      </c>
      <c r="C108" s="15">
        <f>IFERROR(INDEX(CADASTRO!$A$2:$Q$600,MATCH(B108,CADASTRO!$B$2:$B$600,0),MATCH($C$2,CADASTRO!$A$2:$Q$2,0)),0)</f>
        <v>0</v>
      </c>
      <c r="D108" s="15">
        <f>IFERROR(INDEX(CADASTRO!$A$2:$Q$600,MATCH(B108,CADASTRO!$B$2:$B$600,0),MATCH($D$2,CADASTRO!$A$2:$Q$2,0)),0)</f>
        <v>0</v>
      </c>
      <c r="E108" s="16" t="str">
        <f t="shared" si="16"/>
        <v/>
      </c>
      <c r="F108" s="15">
        <f>IFERROR(INDEX(CADASTRO!$A$2:$Q$600,MATCH(B108,CADASTRO!$B$2:$B$600,0),MATCH($F$2,CADASTRO!$A$2:$Q$2,0)),0)</f>
        <v>0</v>
      </c>
      <c r="G108" s="16" t="str">
        <f t="shared" si="17"/>
        <v/>
      </c>
      <c r="H108" s="15">
        <f>IFERROR(INDEX(CADASTRO!$A$2:$Q$600,MATCH(B108,CADASTRO!$B$2:$B$600,0),MATCH($H$2,CADASTRO!$A$2:$Q$2,0)),0)</f>
        <v>0</v>
      </c>
      <c r="I108" s="16" t="str">
        <f t="shared" si="18"/>
        <v/>
      </c>
      <c r="J108" s="15">
        <f>IFERROR(INDEX(CADASTRO!$A$2:$Q$600,MATCH(B108,CADASTRO!$B$2:$B$600,0),MATCH($J$2,CADASTRO!$A$2:$Q$2,0)),0)</f>
        <v>0</v>
      </c>
      <c r="K108" s="16" t="str">
        <f t="shared" si="19"/>
        <v/>
      </c>
      <c r="L108" s="15">
        <f>IFERROR(INDEX(CADASTRO!$A$2:$Q$600,MATCH(B108,CADASTRO!$B$2:$B$600,0),MATCH($L$2,CADASTRO!$A$2:$Q$2,0)),0)</f>
        <v>0</v>
      </c>
      <c r="M108" s="16" t="str">
        <f t="shared" si="20"/>
        <v/>
      </c>
      <c r="N108" s="15">
        <f>IFERROR(INDEX(CADASTRO!$A$2:$Q$600,MATCH(B108,CADASTRO!$B$2:$B$600,0),MATCH($N$2,CADASTRO!$A$2:$Q$2,0)),0)</f>
        <v>0</v>
      </c>
      <c r="O108" s="16" t="str">
        <f t="shared" si="21"/>
        <v/>
      </c>
      <c r="P108" s="15">
        <f>IFERROR(INDEX(CADASTRO!$A$2:$Q$600,MATCH(B108,CADASTRO!$B$2:$B$600,0),MATCH($P$2,CADASTRO!$A$2:$Q$2,0)),0)</f>
        <v>0</v>
      </c>
      <c r="Q108" s="16" t="str">
        <f t="shared" si="22"/>
        <v/>
      </c>
      <c r="R108" s="15">
        <f>IFERROR(INDEX(CADASTRO!$A$2:$Q$600,MATCH(B108,CADASTRO!$B$2:$B$600,0),MATCH($R$2,CADASTRO!$A$2:$Q$2,0)),0)</f>
        <v>0</v>
      </c>
      <c r="S108" s="16" t="str">
        <f t="shared" si="23"/>
        <v/>
      </c>
      <c r="T108" s="15">
        <f>IFERROR(INDEX(CADASTRO!$A$2:$Q$600,MATCH(B108,CADASTRO!$B$2:$B$600,0),MATCH($T$2,CADASTRO!$A$2:$Q$2,0)),0)</f>
        <v>0</v>
      </c>
      <c r="U108" s="16" t="str">
        <f t="shared" si="24"/>
        <v/>
      </c>
      <c r="V108" s="15">
        <f>IFERROR(INDEX(CADASTRO!$A$2:$Q$600,MATCH(B108,CADASTRO!$B$2:$B$600,0),MATCH($V$2,CADASTRO!$A$2:$Q$2,0)),0)</f>
        <v>0</v>
      </c>
      <c r="W108" s="16" t="str">
        <f t="shared" si="25"/>
        <v/>
      </c>
      <c r="X108" s="15">
        <f>IFERROR(INDEX(CADASTRO!$A$2:$Q$600,MATCH(B108,CADASTRO!$B$2:$B$600,0),MATCH($X$2,CADASTRO!$A$2:$Q$2,0)),0)</f>
        <v>0</v>
      </c>
      <c r="Y108" s="16" t="str">
        <f t="shared" si="26"/>
        <v/>
      </c>
    </row>
    <row r="109" spans="1:25" ht="15.75" customHeight="1" x14ac:dyDescent="0.25">
      <c r="A109" s="7">
        <f>CADASTRO!A109</f>
        <v>0</v>
      </c>
      <c r="B109" s="7">
        <f>CADASTRO!B109</f>
        <v>0</v>
      </c>
      <c r="C109" s="15">
        <f>IFERROR(INDEX(CADASTRO!$A$2:$Q$600,MATCH(B109,CADASTRO!$B$2:$B$600,0),MATCH($C$2,CADASTRO!$A$2:$Q$2,0)),0)</f>
        <v>0</v>
      </c>
      <c r="D109" s="15">
        <f>IFERROR(INDEX(CADASTRO!$A$2:$Q$600,MATCH(B109,CADASTRO!$B$2:$B$600,0),MATCH($D$2,CADASTRO!$A$2:$Q$2,0)),0)</f>
        <v>0</v>
      </c>
      <c r="E109" s="16" t="str">
        <f t="shared" si="16"/>
        <v/>
      </c>
      <c r="F109" s="15">
        <f>IFERROR(INDEX(CADASTRO!$A$2:$Q$600,MATCH(B109,CADASTRO!$B$2:$B$600,0),MATCH($F$2,CADASTRO!$A$2:$Q$2,0)),0)</f>
        <v>0</v>
      </c>
      <c r="G109" s="16" t="str">
        <f t="shared" si="17"/>
        <v/>
      </c>
      <c r="H109" s="15">
        <f>IFERROR(INDEX(CADASTRO!$A$2:$Q$600,MATCH(B109,CADASTRO!$B$2:$B$600,0),MATCH($H$2,CADASTRO!$A$2:$Q$2,0)),0)</f>
        <v>0</v>
      </c>
      <c r="I109" s="16" t="str">
        <f t="shared" si="18"/>
        <v/>
      </c>
      <c r="J109" s="15">
        <f>IFERROR(INDEX(CADASTRO!$A$2:$Q$600,MATCH(B109,CADASTRO!$B$2:$B$600,0),MATCH($J$2,CADASTRO!$A$2:$Q$2,0)),0)</f>
        <v>0</v>
      </c>
      <c r="K109" s="16" t="str">
        <f t="shared" si="19"/>
        <v/>
      </c>
      <c r="L109" s="15">
        <f>IFERROR(INDEX(CADASTRO!$A$2:$Q$600,MATCH(B109,CADASTRO!$B$2:$B$600,0),MATCH($L$2,CADASTRO!$A$2:$Q$2,0)),0)</f>
        <v>0</v>
      </c>
      <c r="M109" s="16" t="str">
        <f t="shared" si="20"/>
        <v/>
      </c>
      <c r="N109" s="15">
        <f>IFERROR(INDEX(CADASTRO!$A$2:$Q$600,MATCH(B109,CADASTRO!$B$2:$B$600,0),MATCH($N$2,CADASTRO!$A$2:$Q$2,0)),0)</f>
        <v>0</v>
      </c>
      <c r="O109" s="16" t="str">
        <f t="shared" si="21"/>
        <v/>
      </c>
      <c r="P109" s="15">
        <f>IFERROR(INDEX(CADASTRO!$A$2:$Q$600,MATCH(B109,CADASTRO!$B$2:$B$600,0),MATCH($P$2,CADASTRO!$A$2:$Q$2,0)),0)</f>
        <v>0</v>
      </c>
      <c r="Q109" s="16" t="str">
        <f t="shared" si="22"/>
        <v/>
      </c>
      <c r="R109" s="15">
        <f>IFERROR(INDEX(CADASTRO!$A$2:$Q$600,MATCH(B109,CADASTRO!$B$2:$B$600,0),MATCH($R$2,CADASTRO!$A$2:$Q$2,0)),0)</f>
        <v>0</v>
      </c>
      <c r="S109" s="16" t="str">
        <f t="shared" si="23"/>
        <v/>
      </c>
      <c r="T109" s="15">
        <f>IFERROR(INDEX(CADASTRO!$A$2:$Q$600,MATCH(B109,CADASTRO!$B$2:$B$600,0),MATCH($T$2,CADASTRO!$A$2:$Q$2,0)),0)</f>
        <v>0</v>
      </c>
      <c r="U109" s="16" t="str">
        <f t="shared" si="24"/>
        <v/>
      </c>
      <c r="V109" s="15">
        <f>IFERROR(INDEX(CADASTRO!$A$2:$Q$600,MATCH(B109,CADASTRO!$B$2:$B$600,0),MATCH($V$2,CADASTRO!$A$2:$Q$2,0)),0)</f>
        <v>0</v>
      </c>
      <c r="W109" s="16" t="str">
        <f t="shared" si="25"/>
        <v/>
      </c>
      <c r="X109" s="15">
        <f>IFERROR(INDEX(CADASTRO!$A$2:$Q$600,MATCH(B109,CADASTRO!$B$2:$B$600,0),MATCH($X$2,CADASTRO!$A$2:$Q$2,0)),0)</f>
        <v>0</v>
      </c>
      <c r="Y109" s="16" t="str">
        <f t="shared" si="26"/>
        <v/>
      </c>
    </row>
    <row r="110" spans="1:25" ht="15.75" customHeight="1" x14ac:dyDescent="0.25">
      <c r="A110" s="7">
        <f>CADASTRO!A110</f>
        <v>0</v>
      </c>
      <c r="B110" s="7">
        <f>CADASTRO!B110</f>
        <v>0</v>
      </c>
      <c r="C110" s="15">
        <f>IFERROR(INDEX(CADASTRO!$A$2:$Q$600,MATCH(B110,CADASTRO!$B$2:$B$600,0),MATCH($C$2,CADASTRO!$A$2:$Q$2,0)),0)</f>
        <v>0</v>
      </c>
      <c r="D110" s="15">
        <f>IFERROR(INDEX(CADASTRO!$A$2:$Q$600,MATCH(B110,CADASTRO!$B$2:$B$600,0),MATCH($D$2,CADASTRO!$A$2:$Q$2,0)),0)</f>
        <v>0</v>
      </c>
      <c r="E110" s="16" t="str">
        <f t="shared" si="16"/>
        <v/>
      </c>
      <c r="F110" s="15">
        <f>IFERROR(INDEX(CADASTRO!$A$2:$Q$600,MATCH(B110,CADASTRO!$B$2:$B$600,0),MATCH($F$2,CADASTRO!$A$2:$Q$2,0)),0)</f>
        <v>0</v>
      </c>
      <c r="G110" s="16" t="str">
        <f t="shared" si="17"/>
        <v/>
      </c>
      <c r="H110" s="15">
        <f>IFERROR(INDEX(CADASTRO!$A$2:$Q$600,MATCH(B110,CADASTRO!$B$2:$B$600,0),MATCH($H$2,CADASTRO!$A$2:$Q$2,0)),0)</f>
        <v>0</v>
      </c>
      <c r="I110" s="16" t="str">
        <f t="shared" si="18"/>
        <v/>
      </c>
      <c r="J110" s="15">
        <f>IFERROR(INDEX(CADASTRO!$A$2:$Q$600,MATCH(B110,CADASTRO!$B$2:$B$600,0),MATCH($J$2,CADASTRO!$A$2:$Q$2,0)),0)</f>
        <v>0</v>
      </c>
      <c r="K110" s="16" t="str">
        <f t="shared" si="19"/>
        <v/>
      </c>
      <c r="L110" s="15">
        <f>IFERROR(INDEX(CADASTRO!$A$2:$Q$600,MATCH(B110,CADASTRO!$B$2:$B$600,0),MATCH($L$2,CADASTRO!$A$2:$Q$2,0)),0)</f>
        <v>0</v>
      </c>
      <c r="M110" s="16" t="str">
        <f t="shared" si="20"/>
        <v/>
      </c>
      <c r="N110" s="15">
        <f>IFERROR(INDEX(CADASTRO!$A$2:$Q$600,MATCH(B110,CADASTRO!$B$2:$B$600,0),MATCH($N$2,CADASTRO!$A$2:$Q$2,0)),0)</f>
        <v>0</v>
      </c>
      <c r="O110" s="16" t="str">
        <f t="shared" si="21"/>
        <v/>
      </c>
      <c r="P110" s="15">
        <f>IFERROR(INDEX(CADASTRO!$A$2:$Q$600,MATCH(B110,CADASTRO!$B$2:$B$600,0),MATCH($P$2,CADASTRO!$A$2:$Q$2,0)),0)</f>
        <v>0</v>
      </c>
      <c r="Q110" s="16" t="str">
        <f t="shared" si="22"/>
        <v/>
      </c>
      <c r="R110" s="15">
        <f>IFERROR(INDEX(CADASTRO!$A$2:$Q$600,MATCH(B110,CADASTRO!$B$2:$B$600,0),MATCH($R$2,CADASTRO!$A$2:$Q$2,0)),0)</f>
        <v>0</v>
      </c>
      <c r="S110" s="16" t="str">
        <f t="shared" si="23"/>
        <v/>
      </c>
      <c r="T110" s="15">
        <f>IFERROR(INDEX(CADASTRO!$A$2:$Q$600,MATCH(B110,CADASTRO!$B$2:$B$600,0),MATCH($T$2,CADASTRO!$A$2:$Q$2,0)),0)</f>
        <v>0</v>
      </c>
      <c r="U110" s="16" t="str">
        <f t="shared" si="24"/>
        <v/>
      </c>
      <c r="V110" s="15">
        <f>IFERROR(INDEX(CADASTRO!$A$2:$Q$600,MATCH(B110,CADASTRO!$B$2:$B$600,0),MATCH($V$2,CADASTRO!$A$2:$Q$2,0)),0)</f>
        <v>0</v>
      </c>
      <c r="W110" s="16" t="str">
        <f t="shared" si="25"/>
        <v/>
      </c>
      <c r="X110" s="15">
        <f>IFERROR(INDEX(CADASTRO!$A$2:$Q$600,MATCH(B110,CADASTRO!$B$2:$B$600,0),MATCH($X$2,CADASTRO!$A$2:$Q$2,0)),0)</f>
        <v>0</v>
      </c>
      <c r="Y110" s="16" t="str">
        <f t="shared" si="26"/>
        <v/>
      </c>
    </row>
    <row r="111" spans="1:25" ht="15.75" customHeight="1" x14ac:dyDescent="0.25">
      <c r="A111" s="7">
        <f>CADASTRO!A111</f>
        <v>0</v>
      </c>
      <c r="B111" s="7">
        <f>CADASTRO!B111</f>
        <v>0</v>
      </c>
      <c r="C111" s="15">
        <f>IFERROR(INDEX(CADASTRO!$A$2:$Q$600,MATCH(B111,CADASTRO!$B$2:$B$600,0),MATCH($C$2,CADASTRO!$A$2:$Q$2,0)),0)</f>
        <v>0</v>
      </c>
      <c r="D111" s="15">
        <f>IFERROR(INDEX(CADASTRO!$A$2:$Q$600,MATCH(B111,CADASTRO!$B$2:$B$600,0),MATCH($D$2,CADASTRO!$A$2:$Q$2,0)),0)</f>
        <v>0</v>
      </c>
      <c r="E111" s="16" t="str">
        <f t="shared" si="16"/>
        <v/>
      </c>
      <c r="F111" s="15">
        <f>IFERROR(INDEX(CADASTRO!$A$2:$Q$600,MATCH(B111,CADASTRO!$B$2:$B$600,0),MATCH($F$2,CADASTRO!$A$2:$Q$2,0)),0)</f>
        <v>0</v>
      </c>
      <c r="G111" s="16" t="str">
        <f t="shared" si="17"/>
        <v/>
      </c>
      <c r="H111" s="15">
        <f>IFERROR(INDEX(CADASTRO!$A$2:$Q$600,MATCH(B111,CADASTRO!$B$2:$B$600,0),MATCH($H$2,CADASTRO!$A$2:$Q$2,0)),0)</f>
        <v>0</v>
      </c>
      <c r="I111" s="16" t="str">
        <f t="shared" si="18"/>
        <v/>
      </c>
      <c r="J111" s="15">
        <f>IFERROR(INDEX(CADASTRO!$A$2:$Q$600,MATCH(B111,CADASTRO!$B$2:$B$600,0),MATCH($J$2,CADASTRO!$A$2:$Q$2,0)),0)</f>
        <v>0</v>
      </c>
      <c r="K111" s="16" t="str">
        <f t="shared" si="19"/>
        <v/>
      </c>
      <c r="L111" s="15">
        <f>IFERROR(INDEX(CADASTRO!$A$2:$Q$600,MATCH(B111,CADASTRO!$B$2:$B$600,0),MATCH($L$2,CADASTRO!$A$2:$Q$2,0)),0)</f>
        <v>0</v>
      </c>
      <c r="M111" s="16" t="str">
        <f t="shared" si="20"/>
        <v/>
      </c>
      <c r="N111" s="15">
        <f>IFERROR(INDEX(CADASTRO!$A$2:$Q$600,MATCH(B111,CADASTRO!$B$2:$B$600,0),MATCH($N$2,CADASTRO!$A$2:$Q$2,0)),0)</f>
        <v>0</v>
      </c>
      <c r="O111" s="16" t="str">
        <f t="shared" si="21"/>
        <v/>
      </c>
      <c r="P111" s="15">
        <f>IFERROR(INDEX(CADASTRO!$A$2:$Q$600,MATCH(B111,CADASTRO!$B$2:$B$600,0),MATCH($P$2,CADASTRO!$A$2:$Q$2,0)),0)</f>
        <v>0</v>
      </c>
      <c r="Q111" s="16" t="str">
        <f t="shared" si="22"/>
        <v/>
      </c>
      <c r="R111" s="15">
        <f>IFERROR(INDEX(CADASTRO!$A$2:$Q$600,MATCH(B111,CADASTRO!$B$2:$B$600,0),MATCH($R$2,CADASTRO!$A$2:$Q$2,0)),0)</f>
        <v>0</v>
      </c>
      <c r="S111" s="16" t="str">
        <f t="shared" si="23"/>
        <v/>
      </c>
      <c r="T111" s="15">
        <f>IFERROR(INDEX(CADASTRO!$A$2:$Q$600,MATCH(B111,CADASTRO!$B$2:$B$600,0),MATCH($T$2,CADASTRO!$A$2:$Q$2,0)),0)</f>
        <v>0</v>
      </c>
      <c r="U111" s="16" t="str">
        <f t="shared" si="24"/>
        <v/>
      </c>
      <c r="V111" s="15">
        <f>IFERROR(INDEX(CADASTRO!$A$2:$Q$600,MATCH(B111,CADASTRO!$B$2:$B$600,0),MATCH($V$2,CADASTRO!$A$2:$Q$2,0)),0)</f>
        <v>0</v>
      </c>
      <c r="W111" s="16" t="str">
        <f t="shared" si="25"/>
        <v/>
      </c>
      <c r="X111" s="15">
        <f>IFERROR(INDEX(CADASTRO!$A$2:$Q$600,MATCH(B111,CADASTRO!$B$2:$B$600,0),MATCH($X$2,CADASTRO!$A$2:$Q$2,0)),0)</f>
        <v>0</v>
      </c>
      <c r="Y111" s="16" t="str">
        <f t="shared" si="26"/>
        <v/>
      </c>
    </row>
    <row r="112" spans="1:25" ht="15.75" customHeight="1" x14ac:dyDescent="0.25">
      <c r="A112" s="7">
        <f>CADASTRO!A112</f>
        <v>0</v>
      </c>
      <c r="B112" s="7">
        <f>CADASTRO!B112</f>
        <v>0</v>
      </c>
      <c r="C112" s="15">
        <f>IFERROR(INDEX(CADASTRO!$A$2:$Q$600,MATCH(B112,CADASTRO!$B$2:$B$600,0),MATCH($C$2,CADASTRO!$A$2:$Q$2,0)),0)</f>
        <v>0</v>
      </c>
      <c r="D112" s="15">
        <f>IFERROR(INDEX(CADASTRO!$A$2:$Q$600,MATCH(B112,CADASTRO!$B$2:$B$600,0),MATCH($D$2,CADASTRO!$A$2:$Q$2,0)),0)</f>
        <v>0</v>
      </c>
      <c r="E112" s="16" t="str">
        <f t="shared" si="16"/>
        <v/>
      </c>
      <c r="F112" s="15">
        <f>IFERROR(INDEX(CADASTRO!$A$2:$Q$600,MATCH(B112,CADASTRO!$B$2:$B$600,0),MATCH($F$2,CADASTRO!$A$2:$Q$2,0)),0)</f>
        <v>0</v>
      </c>
      <c r="G112" s="16" t="str">
        <f t="shared" si="17"/>
        <v/>
      </c>
      <c r="H112" s="15">
        <f>IFERROR(INDEX(CADASTRO!$A$2:$Q$600,MATCH(B112,CADASTRO!$B$2:$B$600,0),MATCH($H$2,CADASTRO!$A$2:$Q$2,0)),0)</f>
        <v>0</v>
      </c>
      <c r="I112" s="16" t="str">
        <f t="shared" si="18"/>
        <v/>
      </c>
      <c r="J112" s="15">
        <f>IFERROR(INDEX(CADASTRO!$A$2:$Q$600,MATCH(B112,CADASTRO!$B$2:$B$600,0),MATCH($J$2,CADASTRO!$A$2:$Q$2,0)),0)</f>
        <v>0</v>
      </c>
      <c r="K112" s="16" t="str">
        <f t="shared" si="19"/>
        <v/>
      </c>
      <c r="L112" s="15">
        <f>IFERROR(INDEX(CADASTRO!$A$2:$Q$600,MATCH(B112,CADASTRO!$B$2:$B$600,0),MATCH($L$2,CADASTRO!$A$2:$Q$2,0)),0)</f>
        <v>0</v>
      </c>
      <c r="M112" s="16" t="str">
        <f t="shared" si="20"/>
        <v/>
      </c>
      <c r="N112" s="15">
        <f>IFERROR(INDEX(CADASTRO!$A$2:$Q$600,MATCH(B112,CADASTRO!$B$2:$B$600,0),MATCH($N$2,CADASTRO!$A$2:$Q$2,0)),0)</f>
        <v>0</v>
      </c>
      <c r="O112" s="16" t="str">
        <f t="shared" si="21"/>
        <v/>
      </c>
      <c r="P112" s="15">
        <f>IFERROR(INDEX(CADASTRO!$A$2:$Q$600,MATCH(B112,CADASTRO!$B$2:$B$600,0),MATCH($P$2,CADASTRO!$A$2:$Q$2,0)),0)</f>
        <v>0</v>
      </c>
      <c r="Q112" s="16" t="str">
        <f t="shared" si="22"/>
        <v/>
      </c>
      <c r="R112" s="15">
        <f>IFERROR(INDEX(CADASTRO!$A$2:$Q$600,MATCH(B112,CADASTRO!$B$2:$B$600,0),MATCH($R$2,CADASTRO!$A$2:$Q$2,0)),0)</f>
        <v>0</v>
      </c>
      <c r="S112" s="16" t="str">
        <f t="shared" si="23"/>
        <v/>
      </c>
      <c r="T112" s="15">
        <f>IFERROR(INDEX(CADASTRO!$A$2:$Q$600,MATCH(B112,CADASTRO!$B$2:$B$600,0),MATCH($T$2,CADASTRO!$A$2:$Q$2,0)),0)</f>
        <v>0</v>
      </c>
      <c r="U112" s="16" t="str">
        <f t="shared" si="24"/>
        <v/>
      </c>
      <c r="V112" s="15">
        <f>IFERROR(INDEX(CADASTRO!$A$2:$Q$600,MATCH(B112,CADASTRO!$B$2:$B$600,0),MATCH($V$2,CADASTRO!$A$2:$Q$2,0)),0)</f>
        <v>0</v>
      </c>
      <c r="W112" s="16" t="str">
        <f t="shared" si="25"/>
        <v/>
      </c>
      <c r="X112" s="15">
        <f>IFERROR(INDEX(CADASTRO!$A$2:$Q$600,MATCH(B112,CADASTRO!$B$2:$B$600,0),MATCH($X$2,CADASTRO!$A$2:$Q$2,0)),0)</f>
        <v>0</v>
      </c>
      <c r="Y112" s="16" t="str">
        <f t="shared" si="26"/>
        <v/>
      </c>
    </row>
    <row r="113" spans="1:25" ht="15.75" customHeight="1" x14ac:dyDescent="0.25">
      <c r="A113" s="7">
        <f>CADASTRO!A113</f>
        <v>0</v>
      </c>
      <c r="B113" s="7">
        <f>CADASTRO!B113</f>
        <v>0</v>
      </c>
      <c r="C113" s="15">
        <f>IFERROR(INDEX(CADASTRO!$A$2:$Q$600,MATCH(B113,CADASTRO!$B$2:$B$600,0),MATCH($C$2,CADASTRO!$A$2:$Q$2,0)),0)</f>
        <v>0</v>
      </c>
      <c r="D113" s="15">
        <f>IFERROR(INDEX(CADASTRO!$A$2:$Q$600,MATCH(B113,CADASTRO!$B$2:$B$600,0),MATCH($D$2,CADASTRO!$A$2:$Q$2,0)),0)</f>
        <v>0</v>
      </c>
      <c r="E113" s="16" t="str">
        <f t="shared" si="16"/>
        <v/>
      </c>
      <c r="F113" s="15">
        <f>IFERROR(INDEX(CADASTRO!$A$2:$Q$600,MATCH(B113,CADASTRO!$B$2:$B$600,0),MATCH($F$2,CADASTRO!$A$2:$Q$2,0)),0)</f>
        <v>0</v>
      </c>
      <c r="G113" s="16" t="str">
        <f t="shared" si="17"/>
        <v/>
      </c>
      <c r="H113" s="15">
        <f>IFERROR(INDEX(CADASTRO!$A$2:$Q$600,MATCH(B113,CADASTRO!$B$2:$B$600,0),MATCH($H$2,CADASTRO!$A$2:$Q$2,0)),0)</f>
        <v>0</v>
      </c>
      <c r="I113" s="16" t="str">
        <f t="shared" si="18"/>
        <v/>
      </c>
      <c r="J113" s="15">
        <f>IFERROR(INDEX(CADASTRO!$A$2:$Q$600,MATCH(B113,CADASTRO!$B$2:$B$600,0),MATCH($J$2,CADASTRO!$A$2:$Q$2,0)),0)</f>
        <v>0</v>
      </c>
      <c r="K113" s="16" t="str">
        <f t="shared" si="19"/>
        <v/>
      </c>
      <c r="L113" s="15">
        <f>IFERROR(INDEX(CADASTRO!$A$2:$Q$600,MATCH(B113,CADASTRO!$B$2:$B$600,0),MATCH($L$2,CADASTRO!$A$2:$Q$2,0)),0)</f>
        <v>0</v>
      </c>
      <c r="M113" s="16" t="str">
        <f t="shared" si="20"/>
        <v/>
      </c>
      <c r="N113" s="15">
        <f>IFERROR(INDEX(CADASTRO!$A$2:$Q$600,MATCH(B113,CADASTRO!$B$2:$B$600,0),MATCH($N$2,CADASTRO!$A$2:$Q$2,0)),0)</f>
        <v>0</v>
      </c>
      <c r="O113" s="16" t="str">
        <f t="shared" si="21"/>
        <v/>
      </c>
      <c r="P113" s="15">
        <f>IFERROR(INDEX(CADASTRO!$A$2:$Q$600,MATCH(B113,CADASTRO!$B$2:$B$600,0),MATCH($P$2,CADASTRO!$A$2:$Q$2,0)),0)</f>
        <v>0</v>
      </c>
      <c r="Q113" s="16" t="str">
        <f t="shared" si="22"/>
        <v/>
      </c>
      <c r="R113" s="15">
        <f>IFERROR(INDEX(CADASTRO!$A$2:$Q$600,MATCH(B113,CADASTRO!$B$2:$B$600,0),MATCH($R$2,CADASTRO!$A$2:$Q$2,0)),0)</f>
        <v>0</v>
      </c>
      <c r="S113" s="16" t="str">
        <f t="shared" si="23"/>
        <v/>
      </c>
      <c r="T113" s="15">
        <f>IFERROR(INDEX(CADASTRO!$A$2:$Q$600,MATCH(B113,CADASTRO!$B$2:$B$600,0),MATCH($T$2,CADASTRO!$A$2:$Q$2,0)),0)</f>
        <v>0</v>
      </c>
      <c r="U113" s="16" t="str">
        <f t="shared" si="24"/>
        <v/>
      </c>
      <c r="V113" s="15">
        <f>IFERROR(INDEX(CADASTRO!$A$2:$Q$600,MATCH(B113,CADASTRO!$B$2:$B$600,0),MATCH($V$2,CADASTRO!$A$2:$Q$2,0)),0)</f>
        <v>0</v>
      </c>
      <c r="W113" s="16" t="str">
        <f t="shared" si="25"/>
        <v/>
      </c>
      <c r="X113" s="15">
        <f>IFERROR(INDEX(CADASTRO!$A$2:$Q$600,MATCH(B113,CADASTRO!$B$2:$B$600,0),MATCH($X$2,CADASTRO!$A$2:$Q$2,0)),0)</f>
        <v>0</v>
      </c>
      <c r="Y113" s="16" t="str">
        <f t="shared" si="26"/>
        <v/>
      </c>
    </row>
    <row r="114" spans="1:25" ht="15.75" customHeight="1" x14ac:dyDescent="0.25">
      <c r="A114" s="7">
        <f>CADASTRO!A114</f>
        <v>0</v>
      </c>
      <c r="B114" s="7">
        <f>CADASTRO!B114</f>
        <v>0</v>
      </c>
      <c r="C114" s="15">
        <f>IFERROR(INDEX(CADASTRO!$A$2:$Q$600,MATCH(B114,CADASTRO!$B$2:$B$600,0),MATCH($C$2,CADASTRO!$A$2:$Q$2,0)),0)</f>
        <v>0</v>
      </c>
      <c r="D114" s="15">
        <f>IFERROR(INDEX(CADASTRO!$A$2:$Q$600,MATCH(B114,CADASTRO!$B$2:$B$600,0),MATCH($D$2,CADASTRO!$A$2:$Q$2,0)),0)</f>
        <v>0</v>
      </c>
      <c r="E114" s="16" t="str">
        <f t="shared" si="16"/>
        <v/>
      </c>
      <c r="F114" s="15">
        <f>IFERROR(INDEX(CADASTRO!$A$2:$Q$600,MATCH(B114,CADASTRO!$B$2:$B$600,0),MATCH($F$2,CADASTRO!$A$2:$Q$2,0)),0)</f>
        <v>0</v>
      </c>
      <c r="G114" s="16" t="str">
        <f t="shared" si="17"/>
        <v/>
      </c>
      <c r="H114" s="15">
        <f>IFERROR(INDEX(CADASTRO!$A$2:$Q$600,MATCH(B114,CADASTRO!$B$2:$B$600,0),MATCH($H$2,CADASTRO!$A$2:$Q$2,0)),0)</f>
        <v>0</v>
      </c>
      <c r="I114" s="16" t="str">
        <f t="shared" si="18"/>
        <v/>
      </c>
      <c r="J114" s="15">
        <f>IFERROR(INDEX(CADASTRO!$A$2:$Q$600,MATCH(B114,CADASTRO!$B$2:$B$600,0),MATCH($J$2,CADASTRO!$A$2:$Q$2,0)),0)</f>
        <v>0</v>
      </c>
      <c r="K114" s="16" t="str">
        <f t="shared" si="19"/>
        <v/>
      </c>
      <c r="L114" s="15">
        <f>IFERROR(INDEX(CADASTRO!$A$2:$Q$600,MATCH(B114,CADASTRO!$B$2:$B$600,0),MATCH($L$2,CADASTRO!$A$2:$Q$2,0)),0)</f>
        <v>0</v>
      </c>
      <c r="M114" s="16" t="str">
        <f t="shared" si="20"/>
        <v/>
      </c>
      <c r="N114" s="15">
        <f>IFERROR(INDEX(CADASTRO!$A$2:$Q$600,MATCH(B114,CADASTRO!$B$2:$B$600,0),MATCH($N$2,CADASTRO!$A$2:$Q$2,0)),0)</f>
        <v>0</v>
      </c>
      <c r="O114" s="16" t="str">
        <f t="shared" si="21"/>
        <v/>
      </c>
      <c r="P114" s="15">
        <f>IFERROR(INDEX(CADASTRO!$A$2:$Q$600,MATCH(B114,CADASTRO!$B$2:$B$600,0),MATCH($P$2,CADASTRO!$A$2:$Q$2,0)),0)</f>
        <v>0</v>
      </c>
      <c r="Q114" s="16" t="str">
        <f t="shared" si="22"/>
        <v/>
      </c>
      <c r="R114" s="15">
        <f>IFERROR(INDEX(CADASTRO!$A$2:$Q$600,MATCH(B114,CADASTRO!$B$2:$B$600,0),MATCH($R$2,CADASTRO!$A$2:$Q$2,0)),0)</f>
        <v>0</v>
      </c>
      <c r="S114" s="16" t="str">
        <f t="shared" si="23"/>
        <v/>
      </c>
      <c r="T114" s="15">
        <f>IFERROR(INDEX(CADASTRO!$A$2:$Q$600,MATCH(B114,CADASTRO!$B$2:$B$600,0),MATCH($T$2,CADASTRO!$A$2:$Q$2,0)),0)</f>
        <v>0</v>
      </c>
      <c r="U114" s="16" t="str">
        <f t="shared" si="24"/>
        <v/>
      </c>
      <c r="V114" s="15">
        <f>IFERROR(INDEX(CADASTRO!$A$2:$Q$600,MATCH(B114,CADASTRO!$B$2:$B$600,0),MATCH($V$2,CADASTRO!$A$2:$Q$2,0)),0)</f>
        <v>0</v>
      </c>
      <c r="W114" s="16" t="str">
        <f t="shared" si="25"/>
        <v/>
      </c>
      <c r="X114" s="15">
        <f>IFERROR(INDEX(CADASTRO!$A$2:$Q$600,MATCH(B114,CADASTRO!$B$2:$B$600,0),MATCH($X$2,CADASTRO!$A$2:$Q$2,0)),0)</f>
        <v>0</v>
      </c>
      <c r="Y114" s="16" t="str">
        <f t="shared" si="26"/>
        <v/>
      </c>
    </row>
    <row r="115" spans="1:25" ht="15.75" customHeight="1" x14ac:dyDescent="0.25">
      <c r="A115" s="7">
        <f>CADASTRO!A115</f>
        <v>0</v>
      </c>
      <c r="B115" s="7">
        <f>CADASTRO!B115</f>
        <v>0</v>
      </c>
      <c r="C115" s="15">
        <f>IFERROR(INDEX(CADASTRO!$A$2:$Q$600,MATCH(B115,CADASTRO!$B$2:$B$600,0),MATCH($C$2,CADASTRO!$A$2:$Q$2,0)),0)</f>
        <v>0</v>
      </c>
      <c r="D115" s="15">
        <f>IFERROR(INDEX(CADASTRO!$A$2:$Q$600,MATCH(B115,CADASTRO!$B$2:$B$600,0),MATCH($D$2,CADASTRO!$A$2:$Q$2,0)),0)</f>
        <v>0</v>
      </c>
      <c r="E115" s="16" t="str">
        <f t="shared" si="16"/>
        <v/>
      </c>
      <c r="F115" s="15">
        <f>IFERROR(INDEX(CADASTRO!$A$2:$Q$600,MATCH(B115,CADASTRO!$B$2:$B$600,0),MATCH($F$2,CADASTRO!$A$2:$Q$2,0)),0)</f>
        <v>0</v>
      </c>
      <c r="G115" s="16" t="str">
        <f t="shared" si="17"/>
        <v/>
      </c>
      <c r="H115" s="15">
        <f>IFERROR(INDEX(CADASTRO!$A$2:$Q$600,MATCH(B115,CADASTRO!$B$2:$B$600,0),MATCH($H$2,CADASTRO!$A$2:$Q$2,0)),0)</f>
        <v>0</v>
      </c>
      <c r="I115" s="16" t="str">
        <f t="shared" si="18"/>
        <v/>
      </c>
      <c r="J115" s="15">
        <f>IFERROR(INDEX(CADASTRO!$A$2:$Q$600,MATCH(B115,CADASTRO!$B$2:$B$600,0),MATCH($J$2,CADASTRO!$A$2:$Q$2,0)),0)</f>
        <v>0</v>
      </c>
      <c r="K115" s="16" t="str">
        <f t="shared" si="19"/>
        <v/>
      </c>
      <c r="L115" s="15">
        <f>IFERROR(INDEX(CADASTRO!$A$2:$Q$600,MATCH(B115,CADASTRO!$B$2:$B$600,0),MATCH($L$2,CADASTRO!$A$2:$Q$2,0)),0)</f>
        <v>0</v>
      </c>
      <c r="M115" s="16" t="str">
        <f t="shared" si="20"/>
        <v/>
      </c>
      <c r="N115" s="15">
        <f>IFERROR(INDEX(CADASTRO!$A$2:$Q$600,MATCH(B115,CADASTRO!$B$2:$B$600,0),MATCH($N$2,CADASTRO!$A$2:$Q$2,0)),0)</f>
        <v>0</v>
      </c>
      <c r="O115" s="16" t="str">
        <f t="shared" si="21"/>
        <v/>
      </c>
      <c r="P115" s="15">
        <f>IFERROR(INDEX(CADASTRO!$A$2:$Q$600,MATCH(B115,CADASTRO!$B$2:$B$600,0),MATCH($P$2,CADASTRO!$A$2:$Q$2,0)),0)</f>
        <v>0</v>
      </c>
      <c r="Q115" s="16" t="str">
        <f t="shared" si="22"/>
        <v/>
      </c>
      <c r="R115" s="15">
        <f>IFERROR(INDEX(CADASTRO!$A$2:$Q$600,MATCH(B115,CADASTRO!$B$2:$B$600,0),MATCH($R$2,CADASTRO!$A$2:$Q$2,0)),0)</f>
        <v>0</v>
      </c>
      <c r="S115" s="16" t="str">
        <f t="shared" si="23"/>
        <v/>
      </c>
      <c r="T115" s="15">
        <f>IFERROR(INDEX(CADASTRO!$A$2:$Q$600,MATCH(B115,CADASTRO!$B$2:$B$600,0),MATCH($T$2,CADASTRO!$A$2:$Q$2,0)),0)</f>
        <v>0</v>
      </c>
      <c r="U115" s="16" t="str">
        <f t="shared" si="24"/>
        <v/>
      </c>
      <c r="V115" s="15">
        <f>IFERROR(INDEX(CADASTRO!$A$2:$Q$600,MATCH(B115,CADASTRO!$B$2:$B$600,0),MATCH($V$2,CADASTRO!$A$2:$Q$2,0)),0)</f>
        <v>0</v>
      </c>
      <c r="W115" s="16" t="str">
        <f t="shared" si="25"/>
        <v/>
      </c>
      <c r="X115" s="15">
        <f>IFERROR(INDEX(CADASTRO!$A$2:$Q$600,MATCH(B115,CADASTRO!$B$2:$B$600,0),MATCH($X$2,CADASTRO!$A$2:$Q$2,0)),0)</f>
        <v>0</v>
      </c>
      <c r="Y115" s="16" t="str">
        <f t="shared" si="26"/>
        <v/>
      </c>
    </row>
    <row r="116" spans="1:25" ht="15.75" customHeight="1" x14ac:dyDescent="0.25">
      <c r="A116" s="7">
        <f>CADASTRO!A116</f>
        <v>0</v>
      </c>
      <c r="B116" s="7">
        <f>CADASTRO!B116</f>
        <v>0</v>
      </c>
      <c r="C116" s="15">
        <f>IFERROR(INDEX(CADASTRO!$A$2:$Q$600,MATCH(B116,CADASTRO!$B$2:$B$600,0),MATCH($C$2,CADASTRO!$A$2:$Q$2,0)),0)</f>
        <v>0</v>
      </c>
      <c r="D116" s="15">
        <f>IFERROR(INDEX(CADASTRO!$A$2:$Q$600,MATCH(B116,CADASTRO!$B$2:$B$600,0),MATCH($D$2,CADASTRO!$A$2:$Q$2,0)),0)</f>
        <v>0</v>
      </c>
      <c r="E116" s="16" t="str">
        <f t="shared" si="16"/>
        <v/>
      </c>
      <c r="F116" s="15">
        <f>IFERROR(INDEX(CADASTRO!$A$2:$Q$600,MATCH(B116,CADASTRO!$B$2:$B$600,0),MATCH($F$2,CADASTRO!$A$2:$Q$2,0)),0)</f>
        <v>0</v>
      </c>
      <c r="G116" s="16" t="str">
        <f t="shared" si="17"/>
        <v/>
      </c>
      <c r="H116" s="15">
        <f>IFERROR(INDEX(CADASTRO!$A$2:$Q$600,MATCH(B116,CADASTRO!$B$2:$B$600,0),MATCH($H$2,CADASTRO!$A$2:$Q$2,0)),0)</f>
        <v>0</v>
      </c>
      <c r="I116" s="16" t="str">
        <f t="shared" si="18"/>
        <v/>
      </c>
      <c r="J116" s="15">
        <f>IFERROR(INDEX(CADASTRO!$A$2:$Q$600,MATCH(B116,CADASTRO!$B$2:$B$600,0),MATCH($J$2,CADASTRO!$A$2:$Q$2,0)),0)</f>
        <v>0</v>
      </c>
      <c r="K116" s="16" t="str">
        <f t="shared" si="19"/>
        <v/>
      </c>
      <c r="L116" s="15">
        <f>IFERROR(INDEX(CADASTRO!$A$2:$Q$600,MATCH(B116,CADASTRO!$B$2:$B$600,0),MATCH($L$2,CADASTRO!$A$2:$Q$2,0)),0)</f>
        <v>0</v>
      </c>
      <c r="M116" s="16" t="str">
        <f t="shared" si="20"/>
        <v/>
      </c>
      <c r="N116" s="15">
        <f>IFERROR(INDEX(CADASTRO!$A$2:$Q$600,MATCH(B116,CADASTRO!$B$2:$B$600,0),MATCH($N$2,CADASTRO!$A$2:$Q$2,0)),0)</f>
        <v>0</v>
      </c>
      <c r="O116" s="16" t="str">
        <f t="shared" si="21"/>
        <v/>
      </c>
      <c r="P116" s="15">
        <f>IFERROR(INDEX(CADASTRO!$A$2:$Q$600,MATCH(B116,CADASTRO!$B$2:$B$600,0),MATCH($P$2,CADASTRO!$A$2:$Q$2,0)),0)</f>
        <v>0</v>
      </c>
      <c r="Q116" s="16" t="str">
        <f t="shared" si="22"/>
        <v/>
      </c>
      <c r="R116" s="15">
        <f>IFERROR(INDEX(CADASTRO!$A$2:$Q$600,MATCH(B116,CADASTRO!$B$2:$B$600,0),MATCH($R$2,CADASTRO!$A$2:$Q$2,0)),0)</f>
        <v>0</v>
      </c>
      <c r="S116" s="16" t="str">
        <f t="shared" si="23"/>
        <v/>
      </c>
      <c r="T116" s="15">
        <f>IFERROR(INDEX(CADASTRO!$A$2:$Q$600,MATCH(B116,CADASTRO!$B$2:$B$600,0),MATCH($T$2,CADASTRO!$A$2:$Q$2,0)),0)</f>
        <v>0</v>
      </c>
      <c r="U116" s="16" t="str">
        <f t="shared" si="24"/>
        <v/>
      </c>
      <c r="V116" s="15">
        <f>IFERROR(INDEX(CADASTRO!$A$2:$Q$600,MATCH(B116,CADASTRO!$B$2:$B$600,0),MATCH($V$2,CADASTRO!$A$2:$Q$2,0)),0)</f>
        <v>0</v>
      </c>
      <c r="W116" s="16" t="str">
        <f t="shared" si="25"/>
        <v/>
      </c>
      <c r="X116" s="15">
        <f>IFERROR(INDEX(CADASTRO!$A$2:$Q$600,MATCH(B116,CADASTRO!$B$2:$B$600,0),MATCH($X$2,CADASTRO!$A$2:$Q$2,0)),0)</f>
        <v>0</v>
      </c>
      <c r="Y116" s="16" t="str">
        <f t="shared" si="26"/>
        <v/>
      </c>
    </row>
    <row r="117" spans="1:25" ht="15.75" customHeight="1" x14ac:dyDescent="0.25">
      <c r="A117" s="7">
        <f>CADASTRO!A117</f>
        <v>0</v>
      </c>
      <c r="B117" s="7">
        <f>CADASTRO!B117</f>
        <v>0</v>
      </c>
      <c r="C117" s="15">
        <f>IFERROR(INDEX(CADASTRO!$A$2:$Q$600,MATCH(B117,CADASTRO!$B$2:$B$600,0),MATCH($C$2,CADASTRO!$A$2:$Q$2,0)),0)</f>
        <v>0</v>
      </c>
      <c r="D117" s="15">
        <f>IFERROR(INDEX(CADASTRO!$A$2:$Q$600,MATCH(B117,CADASTRO!$B$2:$B$600,0),MATCH($D$2,CADASTRO!$A$2:$Q$2,0)),0)</f>
        <v>0</v>
      </c>
      <c r="E117" s="16" t="str">
        <f t="shared" si="16"/>
        <v/>
      </c>
      <c r="F117" s="15">
        <f>IFERROR(INDEX(CADASTRO!$A$2:$Q$600,MATCH(B117,CADASTRO!$B$2:$B$600,0),MATCH($F$2,CADASTRO!$A$2:$Q$2,0)),0)</f>
        <v>0</v>
      </c>
      <c r="G117" s="16" t="str">
        <f t="shared" si="17"/>
        <v/>
      </c>
      <c r="H117" s="15">
        <f>IFERROR(INDEX(CADASTRO!$A$2:$Q$600,MATCH(B117,CADASTRO!$B$2:$B$600,0),MATCH($H$2,CADASTRO!$A$2:$Q$2,0)),0)</f>
        <v>0</v>
      </c>
      <c r="I117" s="16" t="str">
        <f t="shared" si="18"/>
        <v/>
      </c>
      <c r="J117" s="15">
        <f>IFERROR(INDEX(CADASTRO!$A$2:$Q$600,MATCH(B117,CADASTRO!$B$2:$B$600,0),MATCH($J$2,CADASTRO!$A$2:$Q$2,0)),0)</f>
        <v>0</v>
      </c>
      <c r="K117" s="16" t="str">
        <f t="shared" si="19"/>
        <v/>
      </c>
      <c r="L117" s="15">
        <f>IFERROR(INDEX(CADASTRO!$A$2:$Q$600,MATCH(B117,CADASTRO!$B$2:$B$600,0),MATCH($L$2,CADASTRO!$A$2:$Q$2,0)),0)</f>
        <v>0</v>
      </c>
      <c r="M117" s="16" t="str">
        <f t="shared" si="20"/>
        <v/>
      </c>
      <c r="N117" s="15">
        <f>IFERROR(INDEX(CADASTRO!$A$2:$Q$600,MATCH(B117,CADASTRO!$B$2:$B$600,0),MATCH($N$2,CADASTRO!$A$2:$Q$2,0)),0)</f>
        <v>0</v>
      </c>
      <c r="O117" s="16" t="str">
        <f t="shared" si="21"/>
        <v/>
      </c>
      <c r="P117" s="15">
        <f>IFERROR(INDEX(CADASTRO!$A$2:$Q$600,MATCH(B117,CADASTRO!$B$2:$B$600,0),MATCH($P$2,CADASTRO!$A$2:$Q$2,0)),0)</f>
        <v>0</v>
      </c>
      <c r="Q117" s="16" t="str">
        <f t="shared" si="22"/>
        <v/>
      </c>
      <c r="R117" s="15">
        <f>IFERROR(INDEX(CADASTRO!$A$2:$Q$600,MATCH(B117,CADASTRO!$B$2:$B$600,0),MATCH($R$2,CADASTRO!$A$2:$Q$2,0)),0)</f>
        <v>0</v>
      </c>
      <c r="S117" s="16" t="str">
        <f t="shared" si="23"/>
        <v/>
      </c>
      <c r="T117" s="15">
        <f>IFERROR(INDEX(CADASTRO!$A$2:$Q$600,MATCH(B117,CADASTRO!$B$2:$B$600,0),MATCH($T$2,CADASTRO!$A$2:$Q$2,0)),0)</f>
        <v>0</v>
      </c>
      <c r="U117" s="16" t="str">
        <f t="shared" si="24"/>
        <v/>
      </c>
      <c r="V117" s="15">
        <f>IFERROR(INDEX(CADASTRO!$A$2:$Q$600,MATCH(B117,CADASTRO!$B$2:$B$600,0),MATCH($V$2,CADASTRO!$A$2:$Q$2,0)),0)</f>
        <v>0</v>
      </c>
      <c r="W117" s="16" t="str">
        <f t="shared" si="25"/>
        <v/>
      </c>
      <c r="X117" s="15">
        <f>IFERROR(INDEX(CADASTRO!$A$2:$Q$600,MATCH(B117,CADASTRO!$B$2:$B$600,0),MATCH($X$2,CADASTRO!$A$2:$Q$2,0)),0)</f>
        <v>0</v>
      </c>
      <c r="Y117" s="16" t="str">
        <f t="shared" si="26"/>
        <v/>
      </c>
    </row>
    <row r="118" spans="1:25" ht="15.75" customHeight="1" x14ac:dyDescent="0.25">
      <c r="A118" s="7">
        <f>CADASTRO!A118</f>
        <v>0</v>
      </c>
      <c r="B118" s="7">
        <f>CADASTRO!B118</f>
        <v>0</v>
      </c>
      <c r="C118" s="15">
        <f>IFERROR(INDEX(CADASTRO!$A$2:$Q$600,MATCH(B118,CADASTRO!$B$2:$B$600,0),MATCH($C$2,CADASTRO!$A$2:$Q$2,0)),0)</f>
        <v>0</v>
      </c>
      <c r="D118" s="15">
        <f>IFERROR(INDEX(CADASTRO!$A$2:$Q$600,MATCH(B118,CADASTRO!$B$2:$B$600,0),MATCH($D$2,CADASTRO!$A$2:$Q$2,0)),0)</f>
        <v>0</v>
      </c>
      <c r="E118" s="16" t="str">
        <f t="shared" si="16"/>
        <v/>
      </c>
      <c r="F118" s="15">
        <f>IFERROR(INDEX(CADASTRO!$A$2:$Q$600,MATCH(B118,CADASTRO!$B$2:$B$600,0),MATCH($F$2,CADASTRO!$A$2:$Q$2,0)),0)</f>
        <v>0</v>
      </c>
      <c r="G118" s="16" t="str">
        <f t="shared" si="17"/>
        <v/>
      </c>
      <c r="H118" s="15">
        <f>IFERROR(INDEX(CADASTRO!$A$2:$Q$600,MATCH(B118,CADASTRO!$B$2:$B$600,0),MATCH($H$2,CADASTRO!$A$2:$Q$2,0)),0)</f>
        <v>0</v>
      </c>
      <c r="I118" s="16" t="str">
        <f t="shared" si="18"/>
        <v/>
      </c>
      <c r="J118" s="15">
        <f>IFERROR(INDEX(CADASTRO!$A$2:$Q$600,MATCH(B118,CADASTRO!$B$2:$B$600,0),MATCH($J$2,CADASTRO!$A$2:$Q$2,0)),0)</f>
        <v>0</v>
      </c>
      <c r="K118" s="16" t="str">
        <f t="shared" si="19"/>
        <v/>
      </c>
      <c r="L118" s="15">
        <f>IFERROR(INDEX(CADASTRO!$A$2:$Q$600,MATCH(B118,CADASTRO!$B$2:$B$600,0),MATCH($L$2,CADASTRO!$A$2:$Q$2,0)),0)</f>
        <v>0</v>
      </c>
      <c r="M118" s="16" t="str">
        <f t="shared" si="20"/>
        <v/>
      </c>
      <c r="N118" s="15">
        <f>IFERROR(INDEX(CADASTRO!$A$2:$Q$600,MATCH(B118,CADASTRO!$B$2:$B$600,0),MATCH($N$2,CADASTRO!$A$2:$Q$2,0)),0)</f>
        <v>0</v>
      </c>
      <c r="O118" s="16" t="str">
        <f t="shared" si="21"/>
        <v/>
      </c>
      <c r="P118" s="15">
        <f>IFERROR(INDEX(CADASTRO!$A$2:$Q$600,MATCH(B118,CADASTRO!$B$2:$B$600,0),MATCH($P$2,CADASTRO!$A$2:$Q$2,0)),0)</f>
        <v>0</v>
      </c>
      <c r="Q118" s="16" t="str">
        <f t="shared" si="22"/>
        <v/>
      </c>
      <c r="R118" s="15">
        <f>IFERROR(INDEX(CADASTRO!$A$2:$Q$600,MATCH(B118,CADASTRO!$B$2:$B$600,0),MATCH($R$2,CADASTRO!$A$2:$Q$2,0)),0)</f>
        <v>0</v>
      </c>
      <c r="S118" s="16" t="str">
        <f t="shared" si="23"/>
        <v/>
      </c>
      <c r="T118" s="15">
        <f>IFERROR(INDEX(CADASTRO!$A$2:$Q$600,MATCH(B118,CADASTRO!$B$2:$B$600,0),MATCH($T$2,CADASTRO!$A$2:$Q$2,0)),0)</f>
        <v>0</v>
      </c>
      <c r="U118" s="16" t="str">
        <f t="shared" si="24"/>
        <v/>
      </c>
      <c r="V118" s="15">
        <f>IFERROR(INDEX(CADASTRO!$A$2:$Q$600,MATCH(B118,CADASTRO!$B$2:$B$600,0),MATCH($V$2,CADASTRO!$A$2:$Q$2,0)),0)</f>
        <v>0</v>
      </c>
      <c r="W118" s="16" t="str">
        <f t="shared" si="25"/>
        <v/>
      </c>
      <c r="X118" s="15">
        <f>IFERROR(INDEX(CADASTRO!$A$2:$Q$600,MATCH(B118,CADASTRO!$B$2:$B$600,0),MATCH($X$2,CADASTRO!$A$2:$Q$2,0)),0)</f>
        <v>0</v>
      </c>
      <c r="Y118" s="16" t="str">
        <f t="shared" si="26"/>
        <v/>
      </c>
    </row>
    <row r="119" spans="1:25" ht="15.75" customHeight="1" x14ac:dyDescent="0.25">
      <c r="A119" s="7">
        <f>CADASTRO!A119</f>
        <v>0</v>
      </c>
      <c r="B119" s="7">
        <f>CADASTRO!B119</f>
        <v>0</v>
      </c>
      <c r="C119" s="15">
        <f>IFERROR(INDEX(CADASTRO!$A$2:$Q$600,MATCH(B119,CADASTRO!$B$2:$B$600,0),MATCH($C$2,CADASTRO!$A$2:$Q$2,0)),0)</f>
        <v>0</v>
      </c>
      <c r="D119" s="15">
        <f>IFERROR(INDEX(CADASTRO!$A$2:$Q$600,MATCH(B119,CADASTRO!$B$2:$B$600,0),MATCH($D$2,CADASTRO!$A$2:$Q$2,0)),0)</f>
        <v>0</v>
      </c>
      <c r="E119" s="16" t="str">
        <f t="shared" si="16"/>
        <v/>
      </c>
      <c r="F119" s="15">
        <f>IFERROR(INDEX(CADASTRO!$A$2:$Q$600,MATCH(B119,CADASTRO!$B$2:$B$600,0),MATCH($F$2,CADASTRO!$A$2:$Q$2,0)),0)</f>
        <v>0</v>
      </c>
      <c r="G119" s="16" t="str">
        <f t="shared" si="17"/>
        <v/>
      </c>
      <c r="H119" s="15">
        <f>IFERROR(INDEX(CADASTRO!$A$2:$Q$600,MATCH(B119,CADASTRO!$B$2:$B$600,0),MATCH($H$2,CADASTRO!$A$2:$Q$2,0)),0)</f>
        <v>0</v>
      </c>
      <c r="I119" s="16" t="str">
        <f t="shared" si="18"/>
        <v/>
      </c>
      <c r="J119" s="15">
        <f>IFERROR(INDEX(CADASTRO!$A$2:$Q$600,MATCH(B119,CADASTRO!$B$2:$B$600,0),MATCH($J$2,CADASTRO!$A$2:$Q$2,0)),0)</f>
        <v>0</v>
      </c>
      <c r="K119" s="16" t="str">
        <f t="shared" si="19"/>
        <v/>
      </c>
      <c r="L119" s="15">
        <f>IFERROR(INDEX(CADASTRO!$A$2:$Q$600,MATCH(B119,CADASTRO!$B$2:$B$600,0),MATCH($L$2,CADASTRO!$A$2:$Q$2,0)),0)</f>
        <v>0</v>
      </c>
      <c r="M119" s="16" t="str">
        <f t="shared" si="20"/>
        <v/>
      </c>
      <c r="N119" s="15">
        <f>IFERROR(INDEX(CADASTRO!$A$2:$Q$600,MATCH(B119,CADASTRO!$B$2:$B$600,0),MATCH($N$2,CADASTRO!$A$2:$Q$2,0)),0)</f>
        <v>0</v>
      </c>
      <c r="O119" s="16" t="str">
        <f t="shared" si="21"/>
        <v/>
      </c>
      <c r="P119" s="15">
        <f>IFERROR(INDEX(CADASTRO!$A$2:$Q$600,MATCH(B119,CADASTRO!$B$2:$B$600,0),MATCH($P$2,CADASTRO!$A$2:$Q$2,0)),0)</f>
        <v>0</v>
      </c>
      <c r="Q119" s="16" t="str">
        <f t="shared" si="22"/>
        <v/>
      </c>
      <c r="R119" s="15">
        <f>IFERROR(INDEX(CADASTRO!$A$2:$Q$600,MATCH(B119,CADASTRO!$B$2:$B$600,0),MATCH($R$2,CADASTRO!$A$2:$Q$2,0)),0)</f>
        <v>0</v>
      </c>
      <c r="S119" s="16" t="str">
        <f t="shared" si="23"/>
        <v/>
      </c>
      <c r="T119" s="15">
        <f>IFERROR(INDEX(CADASTRO!$A$2:$Q$600,MATCH(B119,CADASTRO!$B$2:$B$600,0),MATCH($T$2,CADASTRO!$A$2:$Q$2,0)),0)</f>
        <v>0</v>
      </c>
      <c r="U119" s="16" t="str">
        <f t="shared" si="24"/>
        <v/>
      </c>
      <c r="V119" s="15">
        <f>IFERROR(INDEX(CADASTRO!$A$2:$Q$600,MATCH(B119,CADASTRO!$B$2:$B$600,0),MATCH($V$2,CADASTRO!$A$2:$Q$2,0)),0)</f>
        <v>0</v>
      </c>
      <c r="W119" s="16" t="str">
        <f t="shared" si="25"/>
        <v/>
      </c>
      <c r="X119" s="15">
        <f>IFERROR(INDEX(CADASTRO!$A$2:$Q$600,MATCH(B119,CADASTRO!$B$2:$B$600,0),MATCH($X$2,CADASTRO!$A$2:$Q$2,0)),0)</f>
        <v>0</v>
      </c>
      <c r="Y119" s="16" t="str">
        <f t="shared" si="26"/>
        <v/>
      </c>
    </row>
    <row r="120" spans="1:25" ht="15.75" customHeight="1" x14ac:dyDescent="0.25">
      <c r="A120" s="7">
        <f>CADASTRO!A120</f>
        <v>0</v>
      </c>
      <c r="B120" s="7">
        <f>CADASTRO!B120</f>
        <v>0</v>
      </c>
      <c r="C120" s="15">
        <f>IFERROR(INDEX(CADASTRO!$A$2:$Q$600,MATCH(B120,CADASTRO!$B$2:$B$600,0),MATCH($C$2,CADASTRO!$A$2:$Q$2,0)),0)</f>
        <v>0</v>
      </c>
      <c r="D120" s="15">
        <f>IFERROR(INDEX(CADASTRO!$A$2:$Q$600,MATCH(B120,CADASTRO!$B$2:$B$600,0),MATCH($D$2,CADASTRO!$A$2:$Q$2,0)),0)</f>
        <v>0</v>
      </c>
      <c r="E120" s="16" t="str">
        <f t="shared" si="16"/>
        <v/>
      </c>
      <c r="F120" s="15">
        <f>IFERROR(INDEX(CADASTRO!$A$2:$Q$600,MATCH(B120,CADASTRO!$B$2:$B$600,0),MATCH($F$2,CADASTRO!$A$2:$Q$2,0)),0)</f>
        <v>0</v>
      </c>
      <c r="G120" s="16" t="str">
        <f t="shared" si="17"/>
        <v/>
      </c>
      <c r="H120" s="15">
        <f>IFERROR(INDEX(CADASTRO!$A$2:$Q$600,MATCH(B120,CADASTRO!$B$2:$B$600,0),MATCH($H$2,CADASTRO!$A$2:$Q$2,0)),0)</f>
        <v>0</v>
      </c>
      <c r="I120" s="16" t="str">
        <f t="shared" si="18"/>
        <v/>
      </c>
      <c r="J120" s="15">
        <f>IFERROR(INDEX(CADASTRO!$A$2:$Q$600,MATCH(B120,CADASTRO!$B$2:$B$600,0),MATCH($J$2,CADASTRO!$A$2:$Q$2,0)),0)</f>
        <v>0</v>
      </c>
      <c r="K120" s="16" t="str">
        <f t="shared" si="19"/>
        <v/>
      </c>
      <c r="L120" s="15">
        <f>IFERROR(INDEX(CADASTRO!$A$2:$Q$600,MATCH(B120,CADASTRO!$B$2:$B$600,0),MATCH($L$2,CADASTRO!$A$2:$Q$2,0)),0)</f>
        <v>0</v>
      </c>
      <c r="M120" s="16" t="str">
        <f t="shared" si="20"/>
        <v/>
      </c>
      <c r="N120" s="15">
        <f>IFERROR(INDEX(CADASTRO!$A$2:$Q$600,MATCH(B120,CADASTRO!$B$2:$B$600,0),MATCH($N$2,CADASTRO!$A$2:$Q$2,0)),0)</f>
        <v>0</v>
      </c>
      <c r="O120" s="16" t="str">
        <f t="shared" si="21"/>
        <v/>
      </c>
      <c r="P120" s="15">
        <f>IFERROR(INDEX(CADASTRO!$A$2:$Q$600,MATCH(B120,CADASTRO!$B$2:$B$600,0),MATCH($P$2,CADASTRO!$A$2:$Q$2,0)),0)</f>
        <v>0</v>
      </c>
      <c r="Q120" s="16" t="str">
        <f t="shared" si="22"/>
        <v/>
      </c>
      <c r="R120" s="15">
        <f>IFERROR(INDEX(CADASTRO!$A$2:$Q$600,MATCH(B120,CADASTRO!$B$2:$B$600,0),MATCH($R$2,CADASTRO!$A$2:$Q$2,0)),0)</f>
        <v>0</v>
      </c>
      <c r="S120" s="16" t="str">
        <f t="shared" si="23"/>
        <v/>
      </c>
      <c r="T120" s="15">
        <f>IFERROR(INDEX(CADASTRO!$A$2:$Q$600,MATCH(B120,CADASTRO!$B$2:$B$600,0),MATCH($T$2,CADASTRO!$A$2:$Q$2,0)),0)</f>
        <v>0</v>
      </c>
      <c r="U120" s="16" t="str">
        <f t="shared" si="24"/>
        <v/>
      </c>
      <c r="V120" s="15">
        <f>IFERROR(INDEX(CADASTRO!$A$2:$Q$600,MATCH(B120,CADASTRO!$B$2:$B$600,0),MATCH($V$2,CADASTRO!$A$2:$Q$2,0)),0)</f>
        <v>0</v>
      </c>
      <c r="W120" s="16" t="str">
        <f t="shared" si="25"/>
        <v/>
      </c>
      <c r="X120" s="15">
        <f>IFERROR(INDEX(CADASTRO!$A$2:$Q$600,MATCH(B120,CADASTRO!$B$2:$B$600,0),MATCH($X$2,CADASTRO!$A$2:$Q$2,0)),0)</f>
        <v>0</v>
      </c>
      <c r="Y120" s="16" t="str">
        <f t="shared" si="26"/>
        <v/>
      </c>
    </row>
    <row r="121" spans="1:25" ht="15.75" customHeight="1" x14ac:dyDescent="0.25">
      <c r="A121" s="7">
        <f>CADASTRO!A121</f>
        <v>0</v>
      </c>
      <c r="B121" s="7">
        <f>CADASTRO!B121</f>
        <v>0</v>
      </c>
      <c r="C121" s="15">
        <f>IFERROR(INDEX(CADASTRO!$A$2:$Q$600,MATCH(B121,CADASTRO!$B$2:$B$600,0),MATCH($C$2,CADASTRO!$A$2:$Q$2,0)),0)</f>
        <v>0</v>
      </c>
      <c r="D121" s="15">
        <f>IFERROR(INDEX(CADASTRO!$A$2:$Q$600,MATCH(B121,CADASTRO!$B$2:$B$600,0),MATCH($D$2,CADASTRO!$A$2:$Q$2,0)),0)</f>
        <v>0</v>
      </c>
      <c r="E121" s="16" t="str">
        <f t="shared" si="16"/>
        <v/>
      </c>
      <c r="F121" s="15">
        <f>IFERROR(INDEX(CADASTRO!$A$2:$Q$600,MATCH(B121,CADASTRO!$B$2:$B$600,0),MATCH($F$2,CADASTRO!$A$2:$Q$2,0)),0)</f>
        <v>0</v>
      </c>
      <c r="G121" s="16" t="str">
        <f t="shared" si="17"/>
        <v/>
      </c>
      <c r="H121" s="15">
        <f>IFERROR(INDEX(CADASTRO!$A$2:$Q$600,MATCH(B121,CADASTRO!$B$2:$B$600,0),MATCH($H$2,CADASTRO!$A$2:$Q$2,0)),0)</f>
        <v>0</v>
      </c>
      <c r="I121" s="16" t="str">
        <f t="shared" si="18"/>
        <v/>
      </c>
      <c r="J121" s="15">
        <f>IFERROR(INDEX(CADASTRO!$A$2:$Q$600,MATCH(B121,CADASTRO!$B$2:$B$600,0),MATCH($J$2,CADASTRO!$A$2:$Q$2,0)),0)</f>
        <v>0</v>
      </c>
      <c r="K121" s="16" t="str">
        <f t="shared" si="19"/>
        <v/>
      </c>
      <c r="L121" s="15">
        <f>IFERROR(INDEX(CADASTRO!$A$2:$Q$600,MATCH(B121,CADASTRO!$B$2:$B$600,0),MATCH($L$2,CADASTRO!$A$2:$Q$2,0)),0)</f>
        <v>0</v>
      </c>
      <c r="M121" s="16" t="str">
        <f t="shared" si="20"/>
        <v/>
      </c>
      <c r="N121" s="15">
        <f>IFERROR(INDEX(CADASTRO!$A$2:$Q$600,MATCH(B121,CADASTRO!$B$2:$B$600,0),MATCH($N$2,CADASTRO!$A$2:$Q$2,0)),0)</f>
        <v>0</v>
      </c>
      <c r="O121" s="16" t="str">
        <f t="shared" si="21"/>
        <v/>
      </c>
      <c r="P121" s="15">
        <f>IFERROR(INDEX(CADASTRO!$A$2:$Q$600,MATCH(B121,CADASTRO!$B$2:$B$600,0),MATCH($P$2,CADASTRO!$A$2:$Q$2,0)),0)</f>
        <v>0</v>
      </c>
      <c r="Q121" s="16" t="str">
        <f t="shared" si="22"/>
        <v/>
      </c>
      <c r="R121" s="15">
        <f>IFERROR(INDEX(CADASTRO!$A$2:$Q$600,MATCH(B121,CADASTRO!$B$2:$B$600,0),MATCH($R$2,CADASTRO!$A$2:$Q$2,0)),0)</f>
        <v>0</v>
      </c>
      <c r="S121" s="16" t="str">
        <f t="shared" si="23"/>
        <v/>
      </c>
      <c r="T121" s="15">
        <f>IFERROR(INDEX(CADASTRO!$A$2:$Q$600,MATCH(B121,CADASTRO!$B$2:$B$600,0),MATCH($T$2,CADASTRO!$A$2:$Q$2,0)),0)</f>
        <v>0</v>
      </c>
      <c r="U121" s="16" t="str">
        <f t="shared" si="24"/>
        <v/>
      </c>
      <c r="V121" s="15">
        <f>IFERROR(INDEX(CADASTRO!$A$2:$Q$600,MATCH(B121,CADASTRO!$B$2:$B$600,0),MATCH($V$2,CADASTRO!$A$2:$Q$2,0)),0)</f>
        <v>0</v>
      </c>
      <c r="W121" s="16" t="str">
        <f t="shared" si="25"/>
        <v/>
      </c>
      <c r="X121" s="15">
        <f>IFERROR(INDEX(CADASTRO!$A$2:$Q$600,MATCH(B121,CADASTRO!$B$2:$B$600,0),MATCH($X$2,CADASTRO!$A$2:$Q$2,0)),0)</f>
        <v>0</v>
      </c>
      <c r="Y121" s="16" t="str">
        <f t="shared" si="26"/>
        <v/>
      </c>
    </row>
    <row r="122" spans="1:25" ht="15.75" customHeight="1" x14ac:dyDescent="0.25">
      <c r="A122" s="7">
        <f>CADASTRO!A122</f>
        <v>0</v>
      </c>
      <c r="B122" s="7">
        <f>CADASTRO!B122</f>
        <v>0</v>
      </c>
      <c r="C122" s="15">
        <f>IFERROR(INDEX(CADASTRO!$A$2:$Q$600,MATCH(B122,CADASTRO!$B$2:$B$600,0),MATCH($C$2,CADASTRO!$A$2:$Q$2,0)),0)</f>
        <v>0</v>
      </c>
      <c r="D122" s="15">
        <f>IFERROR(INDEX(CADASTRO!$A$2:$Q$600,MATCH(B122,CADASTRO!$B$2:$B$600,0),MATCH($D$2,CADASTRO!$A$2:$Q$2,0)),0)</f>
        <v>0</v>
      </c>
      <c r="E122" s="16" t="str">
        <f t="shared" si="16"/>
        <v/>
      </c>
      <c r="F122" s="15">
        <f>IFERROR(INDEX(CADASTRO!$A$2:$Q$600,MATCH(B122,CADASTRO!$B$2:$B$600,0),MATCH($F$2,CADASTRO!$A$2:$Q$2,0)),0)</f>
        <v>0</v>
      </c>
      <c r="G122" s="16" t="str">
        <f t="shared" si="17"/>
        <v/>
      </c>
      <c r="H122" s="15">
        <f>IFERROR(INDEX(CADASTRO!$A$2:$Q$600,MATCH(B122,CADASTRO!$B$2:$B$600,0),MATCH($H$2,CADASTRO!$A$2:$Q$2,0)),0)</f>
        <v>0</v>
      </c>
      <c r="I122" s="16" t="str">
        <f t="shared" si="18"/>
        <v/>
      </c>
      <c r="J122" s="15">
        <f>IFERROR(INDEX(CADASTRO!$A$2:$Q$600,MATCH(B122,CADASTRO!$B$2:$B$600,0),MATCH($J$2,CADASTRO!$A$2:$Q$2,0)),0)</f>
        <v>0</v>
      </c>
      <c r="K122" s="16" t="str">
        <f t="shared" si="19"/>
        <v/>
      </c>
      <c r="L122" s="15">
        <f>IFERROR(INDEX(CADASTRO!$A$2:$Q$600,MATCH(B122,CADASTRO!$B$2:$B$600,0),MATCH($L$2,CADASTRO!$A$2:$Q$2,0)),0)</f>
        <v>0</v>
      </c>
      <c r="M122" s="16" t="str">
        <f t="shared" si="20"/>
        <v/>
      </c>
      <c r="N122" s="15">
        <f>IFERROR(INDEX(CADASTRO!$A$2:$Q$600,MATCH(B122,CADASTRO!$B$2:$B$600,0),MATCH($N$2,CADASTRO!$A$2:$Q$2,0)),0)</f>
        <v>0</v>
      </c>
      <c r="O122" s="16" t="str">
        <f t="shared" si="21"/>
        <v/>
      </c>
      <c r="P122" s="15">
        <f>IFERROR(INDEX(CADASTRO!$A$2:$Q$600,MATCH(B122,CADASTRO!$B$2:$B$600,0),MATCH($P$2,CADASTRO!$A$2:$Q$2,0)),0)</f>
        <v>0</v>
      </c>
      <c r="Q122" s="16" t="str">
        <f t="shared" si="22"/>
        <v/>
      </c>
      <c r="R122" s="15">
        <f>IFERROR(INDEX(CADASTRO!$A$2:$Q$600,MATCH(B122,CADASTRO!$B$2:$B$600,0),MATCH($R$2,CADASTRO!$A$2:$Q$2,0)),0)</f>
        <v>0</v>
      </c>
      <c r="S122" s="16" t="str">
        <f t="shared" si="23"/>
        <v/>
      </c>
      <c r="T122" s="15">
        <f>IFERROR(INDEX(CADASTRO!$A$2:$Q$600,MATCH(B122,CADASTRO!$B$2:$B$600,0),MATCH($T$2,CADASTRO!$A$2:$Q$2,0)),0)</f>
        <v>0</v>
      </c>
      <c r="U122" s="16" t="str">
        <f t="shared" si="24"/>
        <v/>
      </c>
      <c r="V122" s="15">
        <f>IFERROR(INDEX(CADASTRO!$A$2:$Q$600,MATCH(B122,CADASTRO!$B$2:$B$600,0),MATCH($V$2,CADASTRO!$A$2:$Q$2,0)),0)</f>
        <v>0</v>
      </c>
      <c r="W122" s="16" t="str">
        <f t="shared" si="25"/>
        <v/>
      </c>
      <c r="X122" s="15">
        <f>IFERROR(INDEX(CADASTRO!$A$2:$Q$600,MATCH(B122,CADASTRO!$B$2:$B$600,0),MATCH($X$2,CADASTRO!$A$2:$Q$2,0)),0)</f>
        <v>0</v>
      </c>
      <c r="Y122" s="16" t="str">
        <f t="shared" si="26"/>
        <v/>
      </c>
    </row>
    <row r="123" spans="1:25" ht="15.75" customHeight="1" x14ac:dyDescent="0.25">
      <c r="A123" s="7">
        <f>CADASTRO!A123</f>
        <v>0</v>
      </c>
      <c r="B123" s="7">
        <f>CADASTRO!B123</f>
        <v>0</v>
      </c>
      <c r="C123" s="15">
        <f>IFERROR(INDEX(CADASTRO!$A$2:$Q$600,MATCH(B123,CADASTRO!$B$2:$B$600,0),MATCH($C$2,CADASTRO!$A$2:$Q$2,0)),0)</f>
        <v>0</v>
      </c>
      <c r="D123" s="15">
        <f>IFERROR(INDEX(CADASTRO!$A$2:$Q$600,MATCH(B123,CADASTRO!$B$2:$B$600,0),MATCH($D$2,CADASTRO!$A$2:$Q$2,0)),0)</f>
        <v>0</v>
      </c>
      <c r="E123" s="16" t="str">
        <f t="shared" si="16"/>
        <v/>
      </c>
      <c r="F123" s="15">
        <f>IFERROR(INDEX(CADASTRO!$A$2:$Q$600,MATCH(B123,CADASTRO!$B$2:$B$600,0),MATCH($F$2,CADASTRO!$A$2:$Q$2,0)),0)</f>
        <v>0</v>
      </c>
      <c r="G123" s="16" t="str">
        <f t="shared" si="17"/>
        <v/>
      </c>
      <c r="H123" s="15">
        <f>IFERROR(INDEX(CADASTRO!$A$2:$Q$600,MATCH(B123,CADASTRO!$B$2:$B$600,0),MATCH($H$2,CADASTRO!$A$2:$Q$2,0)),0)</f>
        <v>0</v>
      </c>
      <c r="I123" s="16" t="str">
        <f t="shared" si="18"/>
        <v/>
      </c>
      <c r="J123" s="15">
        <f>IFERROR(INDEX(CADASTRO!$A$2:$Q$600,MATCH(B123,CADASTRO!$B$2:$B$600,0),MATCH($J$2,CADASTRO!$A$2:$Q$2,0)),0)</f>
        <v>0</v>
      </c>
      <c r="K123" s="16" t="str">
        <f t="shared" si="19"/>
        <v/>
      </c>
      <c r="L123" s="15">
        <f>IFERROR(INDEX(CADASTRO!$A$2:$Q$600,MATCH(B123,CADASTRO!$B$2:$B$600,0),MATCH($L$2,CADASTRO!$A$2:$Q$2,0)),0)</f>
        <v>0</v>
      </c>
      <c r="M123" s="16" t="str">
        <f t="shared" si="20"/>
        <v/>
      </c>
      <c r="N123" s="15">
        <f>IFERROR(INDEX(CADASTRO!$A$2:$Q$600,MATCH(B123,CADASTRO!$B$2:$B$600,0),MATCH($N$2,CADASTRO!$A$2:$Q$2,0)),0)</f>
        <v>0</v>
      </c>
      <c r="O123" s="16" t="str">
        <f t="shared" si="21"/>
        <v/>
      </c>
      <c r="P123" s="15">
        <f>IFERROR(INDEX(CADASTRO!$A$2:$Q$600,MATCH(B123,CADASTRO!$B$2:$B$600,0),MATCH($P$2,CADASTRO!$A$2:$Q$2,0)),0)</f>
        <v>0</v>
      </c>
      <c r="Q123" s="16" t="str">
        <f t="shared" si="22"/>
        <v/>
      </c>
      <c r="R123" s="15">
        <f>IFERROR(INDEX(CADASTRO!$A$2:$Q$600,MATCH(B123,CADASTRO!$B$2:$B$600,0),MATCH($R$2,CADASTRO!$A$2:$Q$2,0)),0)</f>
        <v>0</v>
      </c>
      <c r="S123" s="16" t="str">
        <f t="shared" si="23"/>
        <v/>
      </c>
      <c r="T123" s="15">
        <f>IFERROR(INDEX(CADASTRO!$A$2:$Q$600,MATCH(B123,CADASTRO!$B$2:$B$600,0),MATCH($T$2,CADASTRO!$A$2:$Q$2,0)),0)</f>
        <v>0</v>
      </c>
      <c r="U123" s="16" t="str">
        <f t="shared" si="24"/>
        <v/>
      </c>
      <c r="V123" s="15">
        <f>IFERROR(INDEX(CADASTRO!$A$2:$Q$600,MATCH(B123,CADASTRO!$B$2:$B$600,0),MATCH($V$2,CADASTRO!$A$2:$Q$2,0)),0)</f>
        <v>0</v>
      </c>
      <c r="W123" s="16" t="str">
        <f t="shared" si="25"/>
        <v/>
      </c>
      <c r="X123" s="15">
        <f>IFERROR(INDEX(CADASTRO!$A$2:$Q$600,MATCH(B123,CADASTRO!$B$2:$B$600,0),MATCH($X$2,CADASTRO!$A$2:$Q$2,0)),0)</f>
        <v>0</v>
      </c>
      <c r="Y123" s="16" t="str">
        <f t="shared" si="26"/>
        <v/>
      </c>
    </row>
    <row r="124" spans="1:25" ht="15.75" customHeight="1" x14ac:dyDescent="0.25">
      <c r="A124" s="7">
        <f>CADASTRO!A124</f>
        <v>0</v>
      </c>
      <c r="B124" s="7">
        <f>CADASTRO!B124</f>
        <v>0</v>
      </c>
      <c r="C124" s="15">
        <f>IFERROR(INDEX(CADASTRO!$A$2:$Q$600,MATCH(B124,CADASTRO!$B$2:$B$600,0),MATCH($C$2,CADASTRO!$A$2:$Q$2,0)),0)</f>
        <v>0</v>
      </c>
      <c r="D124" s="15">
        <f>IFERROR(INDEX(CADASTRO!$A$2:$Q$600,MATCH(B124,CADASTRO!$B$2:$B$600,0),MATCH($D$2,CADASTRO!$A$2:$Q$2,0)),0)</f>
        <v>0</v>
      </c>
      <c r="E124" s="16" t="str">
        <f t="shared" si="16"/>
        <v/>
      </c>
      <c r="F124" s="15">
        <f>IFERROR(INDEX(CADASTRO!$A$2:$Q$600,MATCH(B124,CADASTRO!$B$2:$B$600,0),MATCH($F$2,CADASTRO!$A$2:$Q$2,0)),0)</f>
        <v>0</v>
      </c>
      <c r="G124" s="16" t="str">
        <f t="shared" si="17"/>
        <v/>
      </c>
      <c r="H124" s="15">
        <f>IFERROR(INDEX(CADASTRO!$A$2:$Q$600,MATCH(B124,CADASTRO!$B$2:$B$600,0),MATCH($H$2,CADASTRO!$A$2:$Q$2,0)),0)</f>
        <v>0</v>
      </c>
      <c r="I124" s="16" t="str">
        <f t="shared" si="18"/>
        <v/>
      </c>
      <c r="J124" s="15">
        <f>IFERROR(INDEX(CADASTRO!$A$2:$Q$600,MATCH(B124,CADASTRO!$B$2:$B$600,0),MATCH($J$2,CADASTRO!$A$2:$Q$2,0)),0)</f>
        <v>0</v>
      </c>
      <c r="K124" s="16" t="str">
        <f t="shared" si="19"/>
        <v/>
      </c>
      <c r="L124" s="15">
        <f>IFERROR(INDEX(CADASTRO!$A$2:$Q$600,MATCH(B124,CADASTRO!$B$2:$B$600,0),MATCH($L$2,CADASTRO!$A$2:$Q$2,0)),0)</f>
        <v>0</v>
      </c>
      <c r="M124" s="16" t="str">
        <f t="shared" si="20"/>
        <v/>
      </c>
      <c r="N124" s="15">
        <f>IFERROR(INDEX(CADASTRO!$A$2:$Q$600,MATCH(B124,CADASTRO!$B$2:$B$600,0),MATCH($N$2,CADASTRO!$A$2:$Q$2,0)),0)</f>
        <v>0</v>
      </c>
      <c r="O124" s="16" t="str">
        <f t="shared" si="21"/>
        <v/>
      </c>
      <c r="P124" s="15">
        <f>IFERROR(INDEX(CADASTRO!$A$2:$Q$600,MATCH(B124,CADASTRO!$B$2:$B$600,0),MATCH($P$2,CADASTRO!$A$2:$Q$2,0)),0)</f>
        <v>0</v>
      </c>
      <c r="Q124" s="16" t="str">
        <f t="shared" si="22"/>
        <v/>
      </c>
      <c r="R124" s="15">
        <f>IFERROR(INDEX(CADASTRO!$A$2:$Q$600,MATCH(B124,CADASTRO!$B$2:$B$600,0),MATCH($R$2,CADASTRO!$A$2:$Q$2,0)),0)</f>
        <v>0</v>
      </c>
      <c r="S124" s="16" t="str">
        <f t="shared" si="23"/>
        <v/>
      </c>
      <c r="T124" s="15">
        <f>IFERROR(INDEX(CADASTRO!$A$2:$Q$600,MATCH(B124,CADASTRO!$B$2:$B$600,0),MATCH($T$2,CADASTRO!$A$2:$Q$2,0)),0)</f>
        <v>0</v>
      </c>
      <c r="U124" s="16" t="str">
        <f t="shared" si="24"/>
        <v/>
      </c>
      <c r="V124" s="15">
        <f>IFERROR(INDEX(CADASTRO!$A$2:$Q$600,MATCH(B124,CADASTRO!$B$2:$B$600,0),MATCH($V$2,CADASTRO!$A$2:$Q$2,0)),0)</f>
        <v>0</v>
      </c>
      <c r="W124" s="16" t="str">
        <f t="shared" si="25"/>
        <v/>
      </c>
      <c r="X124" s="15">
        <f>IFERROR(INDEX(CADASTRO!$A$2:$Q$600,MATCH(B124,CADASTRO!$B$2:$B$600,0),MATCH($X$2,CADASTRO!$A$2:$Q$2,0)),0)</f>
        <v>0</v>
      </c>
      <c r="Y124" s="16" t="str">
        <f t="shared" si="26"/>
        <v/>
      </c>
    </row>
    <row r="125" spans="1:25" ht="15.75" customHeight="1" x14ac:dyDescent="0.25">
      <c r="A125" s="7">
        <f>CADASTRO!A125</f>
        <v>0</v>
      </c>
      <c r="B125" s="7">
        <f>CADASTRO!B125</f>
        <v>0</v>
      </c>
      <c r="C125" s="15">
        <f>IFERROR(INDEX(CADASTRO!$A$2:$Q$600,MATCH(B125,CADASTRO!$B$2:$B$600,0),MATCH($C$2,CADASTRO!$A$2:$Q$2,0)),0)</f>
        <v>0</v>
      </c>
      <c r="D125" s="15">
        <f>IFERROR(INDEX(CADASTRO!$A$2:$Q$600,MATCH(B125,CADASTRO!$B$2:$B$600,0),MATCH($D$2,CADASTRO!$A$2:$Q$2,0)),0)</f>
        <v>0</v>
      </c>
      <c r="E125" s="16" t="str">
        <f t="shared" si="16"/>
        <v/>
      </c>
      <c r="F125" s="15">
        <f>IFERROR(INDEX(CADASTRO!$A$2:$Q$600,MATCH(B125,CADASTRO!$B$2:$B$600,0),MATCH($F$2,CADASTRO!$A$2:$Q$2,0)),0)</f>
        <v>0</v>
      </c>
      <c r="G125" s="16" t="str">
        <f t="shared" si="17"/>
        <v/>
      </c>
      <c r="H125" s="15">
        <f>IFERROR(INDEX(CADASTRO!$A$2:$Q$600,MATCH(B125,CADASTRO!$B$2:$B$600,0),MATCH($H$2,CADASTRO!$A$2:$Q$2,0)),0)</f>
        <v>0</v>
      </c>
      <c r="I125" s="16" t="str">
        <f t="shared" si="18"/>
        <v/>
      </c>
      <c r="J125" s="15">
        <f>IFERROR(INDEX(CADASTRO!$A$2:$Q$600,MATCH(B125,CADASTRO!$B$2:$B$600,0),MATCH($J$2,CADASTRO!$A$2:$Q$2,0)),0)</f>
        <v>0</v>
      </c>
      <c r="K125" s="16" t="str">
        <f t="shared" si="19"/>
        <v/>
      </c>
      <c r="L125" s="15">
        <f>IFERROR(INDEX(CADASTRO!$A$2:$Q$600,MATCH(B125,CADASTRO!$B$2:$B$600,0),MATCH($L$2,CADASTRO!$A$2:$Q$2,0)),0)</f>
        <v>0</v>
      </c>
      <c r="M125" s="16" t="str">
        <f t="shared" si="20"/>
        <v/>
      </c>
      <c r="N125" s="15">
        <f>IFERROR(INDEX(CADASTRO!$A$2:$Q$600,MATCH(B125,CADASTRO!$B$2:$B$600,0),MATCH($N$2,CADASTRO!$A$2:$Q$2,0)),0)</f>
        <v>0</v>
      </c>
      <c r="O125" s="16" t="str">
        <f t="shared" si="21"/>
        <v/>
      </c>
      <c r="P125" s="15">
        <f>IFERROR(INDEX(CADASTRO!$A$2:$Q$600,MATCH(B125,CADASTRO!$B$2:$B$600,0),MATCH($P$2,CADASTRO!$A$2:$Q$2,0)),0)</f>
        <v>0</v>
      </c>
      <c r="Q125" s="16" t="str">
        <f t="shared" si="22"/>
        <v/>
      </c>
      <c r="R125" s="15">
        <f>IFERROR(INDEX(CADASTRO!$A$2:$Q$600,MATCH(B125,CADASTRO!$B$2:$B$600,0),MATCH($R$2,CADASTRO!$A$2:$Q$2,0)),0)</f>
        <v>0</v>
      </c>
      <c r="S125" s="16" t="str">
        <f t="shared" si="23"/>
        <v/>
      </c>
      <c r="T125" s="15">
        <f>IFERROR(INDEX(CADASTRO!$A$2:$Q$600,MATCH(B125,CADASTRO!$B$2:$B$600,0),MATCH($T$2,CADASTRO!$A$2:$Q$2,0)),0)</f>
        <v>0</v>
      </c>
      <c r="U125" s="16" t="str">
        <f t="shared" si="24"/>
        <v/>
      </c>
      <c r="V125" s="15">
        <f>IFERROR(INDEX(CADASTRO!$A$2:$Q$600,MATCH(B125,CADASTRO!$B$2:$B$600,0),MATCH($V$2,CADASTRO!$A$2:$Q$2,0)),0)</f>
        <v>0</v>
      </c>
      <c r="W125" s="16" t="str">
        <f t="shared" si="25"/>
        <v/>
      </c>
      <c r="X125" s="15">
        <f>IFERROR(INDEX(CADASTRO!$A$2:$Q$600,MATCH(B125,CADASTRO!$B$2:$B$600,0),MATCH($X$2,CADASTRO!$A$2:$Q$2,0)),0)</f>
        <v>0</v>
      </c>
      <c r="Y125" s="16" t="str">
        <f t="shared" si="26"/>
        <v/>
      </c>
    </row>
    <row r="126" spans="1:25" ht="15.75" customHeight="1" x14ac:dyDescent="0.25">
      <c r="A126" s="7">
        <f>CADASTRO!A126</f>
        <v>0</v>
      </c>
      <c r="B126" s="7">
        <f>CADASTRO!B126</f>
        <v>0</v>
      </c>
      <c r="C126" s="15">
        <f>IFERROR(INDEX(CADASTRO!$A$2:$Q$600,MATCH(B126,CADASTRO!$B$2:$B$600,0),MATCH($C$2,CADASTRO!$A$2:$Q$2,0)),0)</f>
        <v>0</v>
      </c>
      <c r="D126" s="15">
        <f>IFERROR(INDEX(CADASTRO!$A$2:$Q$600,MATCH(B126,CADASTRO!$B$2:$B$600,0),MATCH($D$2,CADASTRO!$A$2:$Q$2,0)),0)</f>
        <v>0</v>
      </c>
      <c r="E126" s="16" t="str">
        <f t="shared" si="16"/>
        <v/>
      </c>
      <c r="F126" s="15">
        <f>IFERROR(INDEX(CADASTRO!$A$2:$Q$600,MATCH(B126,CADASTRO!$B$2:$B$600,0),MATCH($F$2,CADASTRO!$A$2:$Q$2,0)),0)</f>
        <v>0</v>
      </c>
      <c r="G126" s="16" t="str">
        <f t="shared" si="17"/>
        <v/>
      </c>
      <c r="H126" s="15">
        <f>IFERROR(INDEX(CADASTRO!$A$2:$Q$600,MATCH(B126,CADASTRO!$B$2:$B$600,0),MATCH($H$2,CADASTRO!$A$2:$Q$2,0)),0)</f>
        <v>0</v>
      </c>
      <c r="I126" s="16" t="str">
        <f t="shared" si="18"/>
        <v/>
      </c>
      <c r="J126" s="15">
        <f>IFERROR(INDEX(CADASTRO!$A$2:$Q$600,MATCH(B126,CADASTRO!$B$2:$B$600,0),MATCH($J$2,CADASTRO!$A$2:$Q$2,0)),0)</f>
        <v>0</v>
      </c>
      <c r="K126" s="16" t="str">
        <f t="shared" si="19"/>
        <v/>
      </c>
      <c r="L126" s="15">
        <f>IFERROR(INDEX(CADASTRO!$A$2:$Q$600,MATCH(B126,CADASTRO!$B$2:$B$600,0),MATCH($L$2,CADASTRO!$A$2:$Q$2,0)),0)</f>
        <v>0</v>
      </c>
      <c r="M126" s="16" t="str">
        <f t="shared" si="20"/>
        <v/>
      </c>
      <c r="N126" s="15">
        <f>IFERROR(INDEX(CADASTRO!$A$2:$Q$600,MATCH(B126,CADASTRO!$B$2:$B$600,0),MATCH($N$2,CADASTRO!$A$2:$Q$2,0)),0)</f>
        <v>0</v>
      </c>
      <c r="O126" s="16" t="str">
        <f t="shared" si="21"/>
        <v/>
      </c>
      <c r="P126" s="15">
        <f>IFERROR(INDEX(CADASTRO!$A$2:$Q$600,MATCH(B126,CADASTRO!$B$2:$B$600,0),MATCH($P$2,CADASTRO!$A$2:$Q$2,0)),0)</f>
        <v>0</v>
      </c>
      <c r="Q126" s="16" t="str">
        <f t="shared" si="22"/>
        <v/>
      </c>
      <c r="R126" s="15">
        <f>IFERROR(INDEX(CADASTRO!$A$2:$Q$600,MATCH(B126,CADASTRO!$B$2:$B$600,0),MATCH($R$2,CADASTRO!$A$2:$Q$2,0)),0)</f>
        <v>0</v>
      </c>
      <c r="S126" s="16" t="str">
        <f t="shared" si="23"/>
        <v/>
      </c>
      <c r="T126" s="15">
        <f>IFERROR(INDEX(CADASTRO!$A$2:$Q$600,MATCH(B126,CADASTRO!$B$2:$B$600,0),MATCH($T$2,CADASTRO!$A$2:$Q$2,0)),0)</f>
        <v>0</v>
      </c>
      <c r="U126" s="16" t="str">
        <f t="shared" si="24"/>
        <v/>
      </c>
      <c r="V126" s="15">
        <f>IFERROR(INDEX(CADASTRO!$A$2:$Q$600,MATCH(B126,CADASTRO!$B$2:$B$600,0),MATCH($V$2,CADASTRO!$A$2:$Q$2,0)),0)</f>
        <v>0</v>
      </c>
      <c r="W126" s="16" t="str">
        <f t="shared" si="25"/>
        <v/>
      </c>
      <c r="X126" s="15">
        <f>IFERROR(INDEX(CADASTRO!$A$2:$Q$600,MATCH(B126,CADASTRO!$B$2:$B$600,0),MATCH($X$2,CADASTRO!$A$2:$Q$2,0)),0)</f>
        <v>0</v>
      </c>
      <c r="Y126" s="16" t="str">
        <f t="shared" si="26"/>
        <v/>
      </c>
    </row>
    <row r="127" spans="1:25" ht="15.75" customHeight="1" x14ac:dyDescent="0.25">
      <c r="A127" s="7">
        <f>CADASTRO!A127</f>
        <v>0</v>
      </c>
      <c r="B127" s="7">
        <f>CADASTRO!B127</f>
        <v>0</v>
      </c>
      <c r="C127" s="15">
        <f>IFERROR(INDEX(CADASTRO!$A$2:$Q$600,MATCH(B127,CADASTRO!$B$2:$B$600,0),MATCH($C$2,CADASTRO!$A$2:$Q$2,0)),0)</f>
        <v>0</v>
      </c>
      <c r="D127" s="15">
        <f>IFERROR(INDEX(CADASTRO!$A$2:$Q$600,MATCH(B127,CADASTRO!$B$2:$B$600,0),MATCH($D$2,CADASTRO!$A$2:$Q$2,0)),0)</f>
        <v>0</v>
      </c>
      <c r="E127" s="16" t="str">
        <f t="shared" si="16"/>
        <v/>
      </c>
      <c r="F127" s="15">
        <f>IFERROR(INDEX(CADASTRO!$A$2:$Q$600,MATCH(B127,CADASTRO!$B$2:$B$600,0),MATCH($F$2,CADASTRO!$A$2:$Q$2,0)),0)</f>
        <v>0</v>
      </c>
      <c r="G127" s="16" t="str">
        <f t="shared" si="17"/>
        <v/>
      </c>
      <c r="H127" s="15">
        <f>IFERROR(INDEX(CADASTRO!$A$2:$Q$600,MATCH(B127,CADASTRO!$B$2:$B$600,0),MATCH($H$2,CADASTRO!$A$2:$Q$2,0)),0)</f>
        <v>0</v>
      </c>
      <c r="I127" s="16" t="str">
        <f t="shared" si="18"/>
        <v/>
      </c>
      <c r="J127" s="15">
        <f>IFERROR(INDEX(CADASTRO!$A$2:$Q$600,MATCH(B127,CADASTRO!$B$2:$B$600,0),MATCH($J$2,CADASTRO!$A$2:$Q$2,0)),0)</f>
        <v>0</v>
      </c>
      <c r="K127" s="16" t="str">
        <f t="shared" si="19"/>
        <v/>
      </c>
      <c r="L127" s="15">
        <f>IFERROR(INDEX(CADASTRO!$A$2:$Q$600,MATCH(B127,CADASTRO!$B$2:$B$600,0),MATCH($L$2,CADASTRO!$A$2:$Q$2,0)),0)</f>
        <v>0</v>
      </c>
      <c r="M127" s="16" t="str">
        <f t="shared" si="20"/>
        <v/>
      </c>
      <c r="N127" s="15">
        <f>IFERROR(INDEX(CADASTRO!$A$2:$Q$600,MATCH(B127,CADASTRO!$B$2:$B$600,0),MATCH($N$2,CADASTRO!$A$2:$Q$2,0)),0)</f>
        <v>0</v>
      </c>
      <c r="O127" s="16" t="str">
        <f t="shared" si="21"/>
        <v/>
      </c>
      <c r="P127" s="15">
        <f>IFERROR(INDEX(CADASTRO!$A$2:$Q$600,MATCH(B127,CADASTRO!$B$2:$B$600,0),MATCH($P$2,CADASTRO!$A$2:$Q$2,0)),0)</f>
        <v>0</v>
      </c>
      <c r="Q127" s="16" t="str">
        <f t="shared" si="22"/>
        <v/>
      </c>
      <c r="R127" s="15">
        <f>IFERROR(INDEX(CADASTRO!$A$2:$Q$600,MATCH(B127,CADASTRO!$B$2:$B$600,0),MATCH($R$2,CADASTRO!$A$2:$Q$2,0)),0)</f>
        <v>0</v>
      </c>
      <c r="S127" s="16" t="str">
        <f t="shared" si="23"/>
        <v/>
      </c>
      <c r="T127" s="15">
        <f>IFERROR(INDEX(CADASTRO!$A$2:$Q$600,MATCH(B127,CADASTRO!$B$2:$B$600,0),MATCH($T$2,CADASTRO!$A$2:$Q$2,0)),0)</f>
        <v>0</v>
      </c>
      <c r="U127" s="16" t="str">
        <f t="shared" si="24"/>
        <v/>
      </c>
      <c r="V127" s="15">
        <f>IFERROR(INDEX(CADASTRO!$A$2:$Q$600,MATCH(B127,CADASTRO!$B$2:$B$600,0),MATCH($V$2,CADASTRO!$A$2:$Q$2,0)),0)</f>
        <v>0</v>
      </c>
      <c r="W127" s="16" t="str">
        <f t="shared" si="25"/>
        <v/>
      </c>
      <c r="X127" s="15">
        <f>IFERROR(INDEX(CADASTRO!$A$2:$Q$600,MATCH(B127,CADASTRO!$B$2:$B$600,0),MATCH($X$2,CADASTRO!$A$2:$Q$2,0)),0)</f>
        <v>0</v>
      </c>
      <c r="Y127" s="16" t="str">
        <f t="shared" si="26"/>
        <v/>
      </c>
    </row>
    <row r="128" spans="1:25" ht="15.75" customHeight="1" x14ac:dyDescent="0.25">
      <c r="A128" s="7">
        <f>CADASTRO!A128</f>
        <v>0</v>
      </c>
      <c r="B128" s="7">
        <f>CADASTRO!B128</f>
        <v>0</v>
      </c>
      <c r="C128" s="15">
        <f>IFERROR(INDEX(CADASTRO!$A$2:$Q$600,MATCH(B128,CADASTRO!$B$2:$B$600,0),MATCH($C$2,CADASTRO!$A$2:$Q$2,0)),0)</f>
        <v>0</v>
      </c>
      <c r="D128" s="15">
        <f>IFERROR(INDEX(CADASTRO!$A$2:$Q$600,MATCH(B128,CADASTRO!$B$2:$B$600,0),MATCH($D$2,CADASTRO!$A$2:$Q$2,0)),0)</f>
        <v>0</v>
      </c>
      <c r="E128" s="16" t="str">
        <f t="shared" si="16"/>
        <v/>
      </c>
      <c r="F128" s="15">
        <f>IFERROR(INDEX(CADASTRO!$A$2:$Q$600,MATCH(B128,CADASTRO!$B$2:$B$600,0),MATCH($F$2,CADASTRO!$A$2:$Q$2,0)),0)</f>
        <v>0</v>
      </c>
      <c r="G128" s="16" t="str">
        <f t="shared" si="17"/>
        <v/>
      </c>
      <c r="H128" s="15">
        <f>IFERROR(INDEX(CADASTRO!$A$2:$Q$600,MATCH(B128,CADASTRO!$B$2:$B$600,0),MATCH($H$2,CADASTRO!$A$2:$Q$2,0)),0)</f>
        <v>0</v>
      </c>
      <c r="I128" s="16" t="str">
        <f t="shared" si="18"/>
        <v/>
      </c>
      <c r="J128" s="15">
        <f>IFERROR(INDEX(CADASTRO!$A$2:$Q$600,MATCH(B128,CADASTRO!$B$2:$B$600,0),MATCH($J$2,CADASTRO!$A$2:$Q$2,0)),0)</f>
        <v>0</v>
      </c>
      <c r="K128" s="16" t="str">
        <f t="shared" si="19"/>
        <v/>
      </c>
      <c r="L128" s="15">
        <f>IFERROR(INDEX(CADASTRO!$A$2:$Q$600,MATCH(B128,CADASTRO!$B$2:$B$600,0),MATCH($L$2,CADASTRO!$A$2:$Q$2,0)),0)</f>
        <v>0</v>
      </c>
      <c r="M128" s="16" t="str">
        <f t="shared" si="20"/>
        <v/>
      </c>
      <c r="N128" s="15">
        <f>IFERROR(INDEX(CADASTRO!$A$2:$Q$600,MATCH(B128,CADASTRO!$B$2:$B$600,0),MATCH($N$2,CADASTRO!$A$2:$Q$2,0)),0)</f>
        <v>0</v>
      </c>
      <c r="O128" s="16" t="str">
        <f t="shared" si="21"/>
        <v/>
      </c>
      <c r="P128" s="15">
        <f>IFERROR(INDEX(CADASTRO!$A$2:$Q$600,MATCH(B128,CADASTRO!$B$2:$B$600,0),MATCH($P$2,CADASTRO!$A$2:$Q$2,0)),0)</f>
        <v>0</v>
      </c>
      <c r="Q128" s="16" t="str">
        <f t="shared" si="22"/>
        <v/>
      </c>
      <c r="R128" s="15">
        <f>IFERROR(INDEX(CADASTRO!$A$2:$Q$600,MATCH(B128,CADASTRO!$B$2:$B$600,0),MATCH($R$2,CADASTRO!$A$2:$Q$2,0)),0)</f>
        <v>0</v>
      </c>
      <c r="S128" s="16" t="str">
        <f t="shared" si="23"/>
        <v/>
      </c>
      <c r="T128" s="15">
        <f>IFERROR(INDEX(CADASTRO!$A$2:$Q$600,MATCH(B128,CADASTRO!$B$2:$B$600,0),MATCH($T$2,CADASTRO!$A$2:$Q$2,0)),0)</f>
        <v>0</v>
      </c>
      <c r="U128" s="16" t="str">
        <f t="shared" si="24"/>
        <v/>
      </c>
      <c r="V128" s="15">
        <f>IFERROR(INDEX(CADASTRO!$A$2:$Q$600,MATCH(B128,CADASTRO!$B$2:$B$600,0),MATCH($V$2,CADASTRO!$A$2:$Q$2,0)),0)</f>
        <v>0</v>
      </c>
      <c r="W128" s="16" t="str">
        <f t="shared" si="25"/>
        <v/>
      </c>
      <c r="X128" s="15">
        <f>IFERROR(INDEX(CADASTRO!$A$2:$Q$600,MATCH(B128,CADASTRO!$B$2:$B$600,0),MATCH($X$2,CADASTRO!$A$2:$Q$2,0)),0)</f>
        <v>0</v>
      </c>
      <c r="Y128" s="16" t="str">
        <f t="shared" si="26"/>
        <v/>
      </c>
    </row>
    <row r="129" spans="1:25" ht="15.75" customHeight="1" x14ac:dyDescent="0.25">
      <c r="A129" s="7">
        <f>CADASTRO!A129</f>
        <v>0</v>
      </c>
      <c r="B129" s="7">
        <f>CADASTRO!B129</f>
        <v>0</v>
      </c>
      <c r="C129" s="15">
        <f>IFERROR(INDEX(CADASTRO!$A$2:$Q$600,MATCH(B129,CADASTRO!$B$2:$B$600,0),MATCH($C$2,CADASTRO!$A$2:$Q$2,0)),0)</f>
        <v>0</v>
      </c>
      <c r="D129" s="15">
        <f>IFERROR(INDEX(CADASTRO!$A$2:$Q$600,MATCH(B129,CADASTRO!$B$2:$B$600,0),MATCH($D$2,CADASTRO!$A$2:$Q$2,0)),0)</f>
        <v>0</v>
      </c>
      <c r="E129" s="16" t="str">
        <f t="shared" si="16"/>
        <v/>
      </c>
      <c r="F129" s="15">
        <f>IFERROR(INDEX(CADASTRO!$A$2:$Q$600,MATCH(B129,CADASTRO!$B$2:$B$600,0),MATCH($F$2,CADASTRO!$A$2:$Q$2,0)),0)</f>
        <v>0</v>
      </c>
      <c r="G129" s="16" t="str">
        <f t="shared" si="17"/>
        <v/>
      </c>
      <c r="H129" s="15">
        <f>IFERROR(INDEX(CADASTRO!$A$2:$Q$600,MATCH(B129,CADASTRO!$B$2:$B$600,0),MATCH($H$2,CADASTRO!$A$2:$Q$2,0)),0)</f>
        <v>0</v>
      </c>
      <c r="I129" s="16" t="str">
        <f t="shared" si="18"/>
        <v/>
      </c>
      <c r="J129" s="15">
        <f>IFERROR(INDEX(CADASTRO!$A$2:$Q$600,MATCH(B129,CADASTRO!$B$2:$B$600,0),MATCH($J$2,CADASTRO!$A$2:$Q$2,0)),0)</f>
        <v>0</v>
      </c>
      <c r="K129" s="16" t="str">
        <f t="shared" si="19"/>
        <v/>
      </c>
      <c r="L129" s="15">
        <f>IFERROR(INDEX(CADASTRO!$A$2:$Q$600,MATCH(B129,CADASTRO!$B$2:$B$600,0),MATCH($L$2,CADASTRO!$A$2:$Q$2,0)),0)</f>
        <v>0</v>
      </c>
      <c r="M129" s="16" t="str">
        <f t="shared" si="20"/>
        <v/>
      </c>
      <c r="N129" s="15">
        <f>IFERROR(INDEX(CADASTRO!$A$2:$Q$600,MATCH(B129,CADASTRO!$B$2:$B$600,0),MATCH($N$2,CADASTRO!$A$2:$Q$2,0)),0)</f>
        <v>0</v>
      </c>
      <c r="O129" s="16" t="str">
        <f t="shared" si="21"/>
        <v/>
      </c>
      <c r="P129" s="15">
        <f>IFERROR(INDEX(CADASTRO!$A$2:$Q$600,MATCH(B129,CADASTRO!$B$2:$B$600,0),MATCH($P$2,CADASTRO!$A$2:$Q$2,0)),0)</f>
        <v>0</v>
      </c>
      <c r="Q129" s="16" t="str">
        <f t="shared" si="22"/>
        <v/>
      </c>
      <c r="R129" s="15">
        <f>IFERROR(INDEX(CADASTRO!$A$2:$Q$600,MATCH(B129,CADASTRO!$B$2:$B$600,0),MATCH($R$2,CADASTRO!$A$2:$Q$2,0)),0)</f>
        <v>0</v>
      </c>
      <c r="S129" s="16" t="str">
        <f t="shared" si="23"/>
        <v/>
      </c>
      <c r="T129" s="15">
        <f>IFERROR(INDEX(CADASTRO!$A$2:$Q$600,MATCH(B129,CADASTRO!$B$2:$B$600,0),MATCH($T$2,CADASTRO!$A$2:$Q$2,0)),0)</f>
        <v>0</v>
      </c>
      <c r="U129" s="16" t="str">
        <f t="shared" si="24"/>
        <v/>
      </c>
      <c r="V129" s="15">
        <f>IFERROR(INDEX(CADASTRO!$A$2:$Q$600,MATCH(B129,CADASTRO!$B$2:$B$600,0),MATCH($V$2,CADASTRO!$A$2:$Q$2,0)),0)</f>
        <v>0</v>
      </c>
      <c r="W129" s="16" t="str">
        <f t="shared" si="25"/>
        <v/>
      </c>
      <c r="X129" s="15">
        <f>IFERROR(INDEX(CADASTRO!$A$2:$Q$600,MATCH(B129,CADASTRO!$B$2:$B$600,0),MATCH($X$2,CADASTRO!$A$2:$Q$2,0)),0)</f>
        <v>0</v>
      </c>
      <c r="Y129" s="16" t="str">
        <f t="shared" si="26"/>
        <v/>
      </c>
    </row>
    <row r="130" spans="1:25" ht="15.75" customHeight="1" x14ac:dyDescent="0.25">
      <c r="A130" s="7">
        <f>CADASTRO!A130</f>
        <v>0</v>
      </c>
      <c r="B130" s="7">
        <f>CADASTRO!B130</f>
        <v>0</v>
      </c>
      <c r="C130" s="15">
        <f>IFERROR(INDEX(CADASTRO!$A$2:$Q$600,MATCH(B130,CADASTRO!$B$2:$B$600,0),MATCH($C$2,CADASTRO!$A$2:$Q$2,0)),0)</f>
        <v>0</v>
      </c>
      <c r="D130" s="15">
        <f>IFERROR(INDEX(CADASTRO!$A$2:$Q$600,MATCH(B130,CADASTRO!$B$2:$B$600,0),MATCH($D$2,CADASTRO!$A$2:$Q$2,0)),0)</f>
        <v>0</v>
      </c>
      <c r="E130" s="16" t="str">
        <f t="shared" si="16"/>
        <v/>
      </c>
      <c r="F130" s="15">
        <f>IFERROR(INDEX(CADASTRO!$A$2:$Q$600,MATCH(B130,CADASTRO!$B$2:$B$600,0),MATCH($F$2,CADASTRO!$A$2:$Q$2,0)),0)</f>
        <v>0</v>
      </c>
      <c r="G130" s="16" t="str">
        <f t="shared" si="17"/>
        <v/>
      </c>
      <c r="H130" s="15">
        <f>IFERROR(INDEX(CADASTRO!$A$2:$Q$600,MATCH(B130,CADASTRO!$B$2:$B$600,0),MATCH($H$2,CADASTRO!$A$2:$Q$2,0)),0)</f>
        <v>0</v>
      </c>
      <c r="I130" s="16" t="str">
        <f t="shared" si="18"/>
        <v/>
      </c>
      <c r="J130" s="15">
        <f>IFERROR(INDEX(CADASTRO!$A$2:$Q$600,MATCH(B130,CADASTRO!$B$2:$B$600,0),MATCH($J$2,CADASTRO!$A$2:$Q$2,0)),0)</f>
        <v>0</v>
      </c>
      <c r="K130" s="16" t="str">
        <f t="shared" si="19"/>
        <v/>
      </c>
      <c r="L130" s="15">
        <f>IFERROR(INDEX(CADASTRO!$A$2:$Q$600,MATCH(B130,CADASTRO!$B$2:$B$600,0),MATCH($L$2,CADASTRO!$A$2:$Q$2,0)),0)</f>
        <v>0</v>
      </c>
      <c r="M130" s="16" t="str">
        <f t="shared" si="20"/>
        <v/>
      </c>
      <c r="N130" s="15">
        <f>IFERROR(INDEX(CADASTRO!$A$2:$Q$600,MATCH(B130,CADASTRO!$B$2:$B$600,0),MATCH($N$2,CADASTRO!$A$2:$Q$2,0)),0)</f>
        <v>0</v>
      </c>
      <c r="O130" s="16" t="str">
        <f t="shared" si="21"/>
        <v/>
      </c>
      <c r="P130" s="15">
        <f>IFERROR(INDEX(CADASTRO!$A$2:$Q$600,MATCH(B130,CADASTRO!$B$2:$B$600,0),MATCH($P$2,CADASTRO!$A$2:$Q$2,0)),0)</f>
        <v>0</v>
      </c>
      <c r="Q130" s="16" t="str">
        <f t="shared" si="22"/>
        <v/>
      </c>
      <c r="R130" s="15">
        <f>IFERROR(INDEX(CADASTRO!$A$2:$Q$600,MATCH(B130,CADASTRO!$B$2:$B$600,0),MATCH($R$2,CADASTRO!$A$2:$Q$2,0)),0)</f>
        <v>0</v>
      </c>
      <c r="S130" s="16" t="str">
        <f t="shared" si="23"/>
        <v/>
      </c>
      <c r="T130" s="15">
        <f>IFERROR(INDEX(CADASTRO!$A$2:$Q$600,MATCH(B130,CADASTRO!$B$2:$B$600,0),MATCH($T$2,CADASTRO!$A$2:$Q$2,0)),0)</f>
        <v>0</v>
      </c>
      <c r="U130" s="16" t="str">
        <f t="shared" si="24"/>
        <v/>
      </c>
      <c r="V130" s="15">
        <f>IFERROR(INDEX(CADASTRO!$A$2:$Q$600,MATCH(B130,CADASTRO!$B$2:$B$600,0),MATCH($V$2,CADASTRO!$A$2:$Q$2,0)),0)</f>
        <v>0</v>
      </c>
      <c r="W130" s="16" t="str">
        <f t="shared" si="25"/>
        <v/>
      </c>
      <c r="X130" s="15">
        <f>IFERROR(INDEX(CADASTRO!$A$2:$Q$600,MATCH(B130,CADASTRO!$B$2:$B$600,0),MATCH($X$2,CADASTRO!$A$2:$Q$2,0)),0)</f>
        <v>0</v>
      </c>
      <c r="Y130" s="16" t="str">
        <f t="shared" si="26"/>
        <v/>
      </c>
    </row>
    <row r="131" spans="1:25" ht="15.75" customHeight="1" x14ac:dyDescent="0.25">
      <c r="A131" s="7">
        <f>CADASTRO!A131</f>
        <v>0</v>
      </c>
      <c r="B131" s="7">
        <f>CADASTRO!B131</f>
        <v>0</v>
      </c>
      <c r="C131" s="15">
        <f>IFERROR(INDEX(CADASTRO!$A$2:$Q$600,MATCH(B131,CADASTRO!$B$2:$B$600,0),MATCH($C$2,CADASTRO!$A$2:$Q$2,0)),0)</f>
        <v>0</v>
      </c>
      <c r="D131" s="15">
        <f>IFERROR(INDEX(CADASTRO!$A$2:$Q$600,MATCH(B131,CADASTRO!$B$2:$B$600,0),MATCH($D$2,CADASTRO!$A$2:$Q$2,0)),0)</f>
        <v>0</v>
      </c>
      <c r="E131" s="16" t="str">
        <f t="shared" si="16"/>
        <v/>
      </c>
      <c r="F131" s="15">
        <f>IFERROR(INDEX(CADASTRO!$A$2:$Q$600,MATCH(B131,CADASTRO!$B$2:$B$600,0),MATCH($F$2,CADASTRO!$A$2:$Q$2,0)),0)</f>
        <v>0</v>
      </c>
      <c r="G131" s="16" t="str">
        <f t="shared" si="17"/>
        <v/>
      </c>
      <c r="H131" s="15">
        <f>IFERROR(INDEX(CADASTRO!$A$2:$Q$600,MATCH(B131,CADASTRO!$B$2:$B$600,0),MATCH($H$2,CADASTRO!$A$2:$Q$2,0)),0)</f>
        <v>0</v>
      </c>
      <c r="I131" s="16" t="str">
        <f t="shared" si="18"/>
        <v/>
      </c>
      <c r="J131" s="15">
        <f>IFERROR(INDEX(CADASTRO!$A$2:$Q$600,MATCH(B131,CADASTRO!$B$2:$B$600,0),MATCH($J$2,CADASTRO!$A$2:$Q$2,0)),0)</f>
        <v>0</v>
      </c>
      <c r="K131" s="16" t="str">
        <f t="shared" si="19"/>
        <v/>
      </c>
      <c r="L131" s="15">
        <f>IFERROR(INDEX(CADASTRO!$A$2:$Q$600,MATCH(B131,CADASTRO!$B$2:$B$600,0),MATCH($L$2,CADASTRO!$A$2:$Q$2,0)),0)</f>
        <v>0</v>
      </c>
      <c r="M131" s="16" t="str">
        <f t="shared" si="20"/>
        <v/>
      </c>
      <c r="N131" s="15">
        <f>IFERROR(INDEX(CADASTRO!$A$2:$Q$600,MATCH(B131,CADASTRO!$B$2:$B$600,0),MATCH($N$2,CADASTRO!$A$2:$Q$2,0)),0)</f>
        <v>0</v>
      </c>
      <c r="O131" s="16" t="str">
        <f t="shared" si="21"/>
        <v/>
      </c>
      <c r="P131" s="15">
        <f>IFERROR(INDEX(CADASTRO!$A$2:$Q$600,MATCH(B131,CADASTRO!$B$2:$B$600,0),MATCH($P$2,CADASTRO!$A$2:$Q$2,0)),0)</f>
        <v>0</v>
      </c>
      <c r="Q131" s="16" t="str">
        <f t="shared" si="22"/>
        <v/>
      </c>
      <c r="R131" s="15">
        <f>IFERROR(INDEX(CADASTRO!$A$2:$Q$600,MATCH(B131,CADASTRO!$B$2:$B$600,0),MATCH($R$2,CADASTRO!$A$2:$Q$2,0)),0)</f>
        <v>0</v>
      </c>
      <c r="S131" s="16" t="str">
        <f t="shared" si="23"/>
        <v/>
      </c>
      <c r="T131" s="15">
        <f>IFERROR(INDEX(CADASTRO!$A$2:$Q$600,MATCH(B131,CADASTRO!$B$2:$B$600,0),MATCH($T$2,CADASTRO!$A$2:$Q$2,0)),0)</f>
        <v>0</v>
      </c>
      <c r="U131" s="16" t="str">
        <f t="shared" si="24"/>
        <v/>
      </c>
      <c r="V131" s="15">
        <f>IFERROR(INDEX(CADASTRO!$A$2:$Q$600,MATCH(B131,CADASTRO!$B$2:$B$600,0),MATCH($V$2,CADASTRO!$A$2:$Q$2,0)),0)</f>
        <v>0</v>
      </c>
      <c r="W131" s="16" t="str">
        <f t="shared" si="25"/>
        <v/>
      </c>
      <c r="X131" s="15">
        <f>IFERROR(INDEX(CADASTRO!$A$2:$Q$600,MATCH(B131,CADASTRO!$B$2:$B$600,0),MATCH($X$2,CADASTRO!$A$2:$Q$2,0)),0)</f>
        <v>0</v>
      </c>
      <c r="Y131" s="16" t="str">
        <f t="shared" si="26"/>
        <v/>
      </c>
    </row>
    <row r="132" spans="1:25" ht="15.75" customHeight="1" x14ac:dyDescent="0.25">
      <c r="A132" s="7">
        <f>CADASTRO!A132</f>
        <v>0</v>
      </c>
      <c r="B132" s="7">
        <f>CADASTRO!B132</f>
        <v>0</v>
      </c>
      <c r="C132" s="15">
        <f>IFERROR(INDEX(CADASTRO!$A$2:$Q$600,MATCH(B132,CADASTRO!$B$2:$B$600,0),MATCH($C$2,CADASTRO!$A$2:$Q$2,0)),0)</f>
        <v>0</v>
      </c>
      <c r="D132" s="15">
        <f>IFERROR(INDEX(CADASTRO!$A$2:$Q$600,MATCH(B132,CADASTRO!$B$2:$B$600,0),MATCH($D$2,CADASTRO!$A$2:$Q$2,0)),0)</f>
        <v>0</v>
      </c>
      <c r="E132" s="16" t="str">
        <f t="shared" si="16"/>
        <v/>
      </c>
      <c r="F132" s="15">
        <f>IFERROR(INDEX(CADASTRO!$A$2:$Q$600,MATCH(B132,CADASTRO!$B$2:$B$600,0),MATCH($F$2,CADASTRO!$A$2:$Q$2,0)),0)</f>
        <v>0</v>
      </c>
      <c r="G132" s="16" t="str">
        <f t="shared" si="17"/>
        <v/>
      </c>
      <c r="H132" s="15">
        <f>IFERROR(INDEX(CADASTRO!$A$2:$Q$600,MATCH(B132,CADASTRO!$B$2:$B$600,0),MATCH($H$2,CADASTRO!$A$2:$Q$2,0)),0)</f>
        <v>0</v>
      </c>
      <c r="I132" s="16" t="str">
        <f t="shared" si="18"/>
        <v/>
      </c>
      <c r="J132" s="15">
        <f>IFERROR(INDEX(CADASTRO!$A$2:$Q$600,MATCH(B132,CADASTRO!$B$2:$B$600,0),MATCH($J$2,CADASTRO!$A$2:$Q$2,0)),0)</f>
        <v>0</v>
      </c>
      <c r="K132" s="16" t="str">
        <f t="shared" si="19"/>
        <v/>
      </c>
      <c r="L132" s="15">
        <f>IFERROR(INDEX(CADASTRO!$A$2:$Q$600,MATCH(B132,CADASTRO!$B$2:$B$600,0),MATCH($L$2,CADASTRO!$A$2:$Q$2,0)),0)</f>
        <v>0</v>
      </c>
      <c r="M132" s="16" t="str">
        <f t="shared" si="20"/>
        <v/>
      </c>
      <c r="N132" s="15">
        <f>IFERROR(INDEX(CADASTRO!$A$2:$Q$600,MATCH(B132,CADASTRO!$B$2:$B$600,0),MATCH($N$2,CADASTRO!$A$2:$Q$2,0)),0)</f>
        <v>0</v>
      </c>
      <c r="O132" s="16" t="str">
        <f t="shared" si="21"/>
        <v/>
      </c>
      <c r="P132" s="15">
        <f>IFERROR(INDEX(CADASTRO!$A$2:$Q$600,MATCH(B132,CADASTRO!$B$2:$B$600,0),MATCH($P$2,CADASTRO!$A$2:$Q$2,0)),0)</f>
        <v>0</v>
      </c>
      <c r="Q132" s="16" t="str">
        <f t="shared" si="22"/>
        <v/>
      </c>
      <c r="R132" s="15">
        <f>IFERROR(INDEX(CADASTRO!$A$2:$Q$600,MATCH(B132,CADASTRO!$B$2:$B$600,0),MATCH($R$2,CADASTRO!$A$2:$Q$2,0)),0)</f>
        <v>0</v>
      </c>
      <c r="S132" s="16" t="str">
        <f t="shared" si="23"/>
        <v/>
      </c>
      <c r="T132" s="15">
        <f>IFERROR(INDEX(CADASTRO!$A$2:$Q$600,MATCH(B132,CADASTRO!$B$2:$B$600,0),MATCH($T$2,CADASTRO!$A$2:$Q$2,0)),0)</f>
        <v>0</v>
      </c>
      <c r="U132" s="16" t="str">
        <f t="shared" si="24"/>
        <v/>
      </c>
      <c r="V132" s="15">
        <f>IFERROR(INDEX(CADASTRO!$A$2:$Q$600,MATCH(B132,CADASTRO!$B$2:$B$600,0),MATCH($V$2,CADASTRO!$A$2:$Q$2,0)),0)</f>
        <v>0</v>
      </c>
      <c r="W132" s="16" t="str">
        <f t="shared" si="25"/>
        <v/>
      </c>
      <c r="X132" s="15">
        <f>IFERROR(INDEX(CADASTRO!$A$2:$Q$600,MATCH(B132,CADASTRO!$B$2:$B$600,0),MATCH($X$2,CADASTRO!$A$2:$Q$2,0)),0)</f>
        <v>0</v>
      </c>
      <c r="Y132" s="16" t="str">
        <f t="shared" si="26"/>
        <v/>
      </c>
    </row>
    <row r="133" spans="1:25" ht="15.75" customHeight="1" x14ac:dyDescent="0.25">
      <c r="A133" s="7">
        <f>CADASTRO!A133</f>
        <v>0</v>
      </c>
      <c r="B133" s="7">
        <f>CADASTRO!B133</f>
        <v>0</v>
      </c>
      <c r="C133" s="15">
        <f>IFERROR(INDEX(CADASTRO!$A$2:$Q$600,MATCH(B133,CADASTRO!$B$2:$B$600,0),MATCH($C$2,CADASTRO!$A$2:$Q$2,0)),0)</f>
        <v>0</v>
      </c>
      <c r="D133" s="15">
        <f>IFERROR(INDEX(CADASTRO!$A$2:$Q$600,MATCH(B133,CADASTRO!$B$2:$B$600,0),MATCH($D$2,CADASTRO!$A$2:$Q$2,0)),0)</f>
        <v>0</v>
      </c>
      <c r="E133" s="16" t="str">
        <f t="shared" si="16"/>
        <v/>
      </c>
      <c r="F133" s="15">
        <f>IFERROR(INDEX(CADASTRO!$A$2:$Q$600,MATCH(B133,CADASTRO!$B$2:$B$600,0),MATCH($F$2,CADASTRO!$A$2:$Q$2,0)),0)</f>
        <v>0</v>
      </c>
      <c r="G133" s="16" t="str">
        <f t="shared" si="17"/>
        <v/>
      </c>
      <c r="H133" s="15">
        <f>IFERROR(INDEX(CADASTRO!$A$2:$Q$600,MATCH(B133,CADASTRO!$B$2:$B$600,0),MATCH($H$2,CADASTRO!$A$2:$Q$2,0)),0)</f>
        <v>0</v>
      </c>
      <c r="I133" s="16" t="str">
        <f t="shared" si="18"/>
        <v/>
      </c>
      <c r="J133" s="15">
        <f>IFERROR(INDEX(CADASTRO!$A$2:$Q$600,MATCH(B133,CADASTRO!$B$2:$B$600,0),MATCH($J$2,CADASTRO!$A$2:$Q$2,0)),0)</f>
        <v>0</v>
      </c>
      <c r="K133" s="16" t="str">
        <f t="shared" si="19"/>
        <v/>
      </c>
      <c r="L133" s="15">
        <f>IFERROR(INDEX(CADASTRO!$A$2:$Q$600,MATCH(B133,CADASTRO!$B$2:$B$600,0),MATCH($L$2,CADASTRO!$A$2:$Q$2,0)),0)</f>
        <v>0</v>
      </c>
      <c r="M133" s="16" t="str">
        <f t="shared" si="20"/>
        <v/>
      </c>
      <c r="N133" s="15">
        <f>IFERROR(INDEX(CADASTRO!$A$2:$Q$600,MATCH(B133,CADASTRO!$B$2:$B$600,0),MATCH($N$2,CADASTRO!$A$2:$Q$2,0)),0)</f>
        <v>0</v>
      </c>
      <c r="O133" s="16" t="str">
        <f t="shared" si="21"/>
        <v/>
      </c>
      <c r="P133" s="15">
        <f>IFERROR(INDEX(CADASTRO!$A$2:$Q$600,MATCH(B133,CADASTRO!$B$2:$B$600,0),MATCH($P$2,CADASTRO!$A$2:$Q$2,0)),0)</f>
        <v>0</v>
      </c>
      <c r="Q133" s="16" t="str">
        <f t="shared" si="22"/>
        <v/>
      </c>
      <c r="R133" s="15">
        <f>IFERROR(INDEX(CADASTRO!$A$2:$Q$600,MATCH(B133,CADASTRO!$B$2:$B$600,0),MATCH($R$2,CADASTRO!$A$2:$Q$2,0)),0)</f>
        <v>0</v>
      </c>
      <c r="S133" s="16" t="str">
        <f t="shared" si="23"/>
        <v/>
      </c>
      <c r="T133" s="15">
        <f>IFERROR(INDEX(CADASTRO!$A$2:$Q$600,MATCH(B133,CADASTRO!$B$2:$B$600,0),MATCH($T$2,CADASTRO!$A$2:$Q$2,0)),0)</f>
        <v>0</v>
      </c>
      <c r="U133" s="16" t="str">
        <f t="shared" si="24"/>
        <v/>
      </c>
      <c r="V133" s="15">
        <f>IFERROR(INDEX(CADASTRO!$A$2:$Q$600,MATCH(B133,CADASTRO!$B$2:$B$600,0),MATCH($V$2,CADASTRO!$A$2:$Q$2,0)),0)</f>
        <v>0</v>
      </c>
      <c r="W133" s="16" t="str">
        <f t="shared" si="25"/>
        <v/>
      </c>
      <c r="X133" s="15">
        <f>IFERROR(INDEX(CADASTRO!$A$2:$Q$600,MATCH(B133,CADASTRO!$B$2:$B$600,0),MATCH($X$2,CADASTRO!$A$2:$Q$2,0)),0)</f>
        <v>0</v>
      </c>
      <c r="Y133" s="16" t="str">
        <f t="shared" si="26"/>
        <v/>
      </c>
    </row>
    <row r="134" spans="1:25" ht="15.75" customHeight="1" x14ac:dyDescent="0.25">
      <c r="A134" s="7">
        <f>CADASTRO!A134</f>
        <v>0</v>
      </c>
      <c r="B134" s="7">
        <f>CADASTRO!B134</f>
        <v>0</v>
      </c>
      <c r="C134" s="15">
        <f>IFERROR(INDEX(CADASTRO!$A$2:$Q$600,MATCH(B134,CADASTRO!$B$2:$B$600,0),MATCH($C$2,CADASTRO!$A$2:$Q$2,0)),0)</f>
        <v>0</v>
      </c>
      <c r="D134" s="15">
        <f>IFERROR(INDEX(CADASTRO!$A$2:$Q$600,MATCH(B134,CADASTRO!$B$2:$B$600,0),MATCH($D$2,CADASTRO!$A$2:$Q$2,0)),0)</f>
        <v>0</v>
      </c>
      <c r="E134" s="16" t="str">
        <f t="shared" ref="E134:E197" si="27">IF(D134=0,"",IFERROR((D134/C134)-1,""))</f>
        <v/>
      </c>
      <c r="F134" s="15">
        <f>IFERROR(INDEX(CADASTRO!$A$2:$Q$600,MATCH(B134,CADASTRO!$B$2:$B$600,0),MATCH($F$2,CADASTRO!$A$2:$Q$2,0)),0)</f>
        <v>0</v>
      </c>
      <c r="G134" s="16" t="str">
        <f t="shared" ref="G134:G197" si="28">IF(F134=0,"",IFERROR((F134/D134)-1,""))</f>
        <v/>
      </c>
      <c r="H134" s="15">
        <f>IFERROR(INDEX(CADASTRO!$A$2:$Q$600,MATCH(B134,CADASTRO!$B$2:$B$600,0),MATCH($H$2,CADASTRO!$A$2:$Q$2,0)),0)</f>
        <v>0</v>
      </c>
      <c r="I134" s="16" t="str">
        <f t="shared" ref="I134:I197" si="29">IF(H134=0,"",IFERROR((H134/F134)-1,""))</f>
        <v/>
      </c>
      <c r="J134" s="15">
        <f>IFERROR(INDEX(CADASTRO!$A$2:$Q$600,MATCH(B134,CADASTRO!$B$2:$B$600,0),MATCH($J$2,CADASTRO!$A$2:$Q$2,0)),0)</f>
        <v>0</v>
      </c>
      <c r="K134" s="16" t="str">
        <f t="shared" ref="K134:K197" si="30">IF(J134=0,"",IFERROR((J134/H134)-1,""))</f>
        <v/>
      </c>
      <c r="L134" s="15">
        <f>IFERROR(INDEX(CADASTRO!$A$2:$Q$600,MATCH(B134,CADASTRO!$B$2:$B$600,0),MATCH($L$2,CADASTRO!$A$2:$Q$2,0)),0)</f>
        <v>0</v>
      </c>
      <c r="M134" s="16" t="str">
        <f t="shared" ref="M134:M197" si="31">IF(L134=0,"",IFERROR((L134/J134)-1,""))</f>
        <v/>
      </c>
      <c r="N134" s="15">
        <f>IFERROR(INDEX(CADASTRO!$A$2:$Q$600,MATCH(B134,CADASTRO!$B$2:$B$600,0),MATCH($N$2,CADASTRO!$A$2:$Q$2,0)),0)</f>
        <v>0</v>
      </c>
      <c r="O134" s="16" t="str">
        <f t="shared" ref="O134:O197" si="32">IF(N134=0,"",IFERROR((N134/L134)-1,""))</f>
        <v/>
      </c>
      <c r="P134" s="15">
        <f>IFERROR(INDEX(CADASTRO!$A$2:$Q$600,MATCH(B134,CADASTRO!$B$2:$B$600,0),MATCH($P$2,CADASTRO!$A$2:$Q$2,0)),0)</f>
        <v>0</v>
      </c>
      <c r="Q134" s="16" t="str">
        <f t="shared" ref="Q134:Q197" si="33">IF(P134=0,"",IFERROR((P134/N134)-1,""))</f>
        <v/>
      </c>
      <c r="R134" s="15">
        <f>IFERROR(INDEX(CADASTRO!$A$2:$Q$600,MATCH(B134,CADASTRO!$B$2:$B$600,0),MATCH($R$2,CADASTRO!$A$2:$Q$2,0)),0)</f>
        <v>0</v>
      </c>
      <c r="S134" s="16" t="str">
        <f t="shared" ref="S134:S197" si="34">IF(R134=0,"",IFERROR((R134/P134)-1,""))</f>
        <v/>
      </c>
      <c r="T134" s="15">
        <f>IFERROR(INDEX(CADASTRO!$A$2:$Q$600,MATCH(B134,CADASTRO!$B$2:$B$600,0),MATCH($T$2,CADASTRO!$A$2:$Q$2,0)),0)</f>
        <v>0</v>
      </c>
      <c r="U134" s="16" t="str">
        <f t="shared" ref="U134:U197" si="35">IF(T134=0,"",IFERROR((T134/R134)-1,""))</f>
        <v/>
      </c>
      <c r="V134" s="15">
        <f>IFERROR(INDEX(CADASTRO!$A$2:$Q$600,MATCH(B134,CADASTRO!$B$2:$B$600,0),MATCH($V$2,CADASTRO!$A$2:$Q$2,0)),0)</f>
        <v>0</v>
      </c>
      <c r="W134" s="16" t="str">
        <f t="shared" ref="W134:W197" si="36">IF(V134=0,"",IFERROR((V134/T134)-1,""))</f>
        <v/>
      </c>
      <c r="X134" s="15">
        <f>IFERROR(INDEX(CADASTRO!$A$2:$Q$600,MATCH(B134,CADASTRO!$B$2:$B$600,0),MATCH($X$2,CADASTRO!$A$2:$Q$2,0)),0)</f>
        <v>0</v>
      </c>
      <c r="Y134" s="16" t="str">
        <f t="shared" ref="Y134:Y197" si="37">IF(X134=0,"",IFERROR((X134/V134)-1,""))</f>
        <v/>
      </c>
    </row>
    <row r="135" spans="1:25" ht="15.75" customHeight="1" x14ac:dyDescent="0.25">
      <c r="A135" s="7">
        <f>CADASTRO!A135</f>
        <v>0</v>
      </c>
      <c r="B135" s="7">
        <f>CADASTRO!B135</f>
        <v>0</v>
      </c>
      <c r="C135" s="15">
        <f>IFERROR(INDEX(CADASTRO!$A$2:$Q$600,MATCH(B135,CADASTRO!$B$2:$B$600,0),MATCH($C$2,CADASTRO!$A$2:$Q$2,0)),0)</f>
        <v>0</v>
      </c>
      <c r="D135" s="15">
        <f>IFERROR(INDEX(CADASTRO!$A$2:$Q$600,MATCH(B135,CADASTRO!$B$2:$B$600,0),MATCH($D$2,CADASTRO!$A$2:$Q$2,0)),0)</f>
        <v>0</v>
      </c>
      <c r="E135" s="16" t="str">
        <f t="shared" si="27"/>
        <v/>
      </c>
      <c r="F135" s="15">
        <f>IFERROR(INDEX(CADASTRO!$A$2:$Q$600,MATCH(B135,CADASTRO!$B$2:$B$600,0),MATCH($F$2,CADASTRO!$A$2:$Q$2,0)),0)</f>
        <v>0</v>
      </c>
      <c r="G135" s="16" t="str">
        <f t="shared" si="28"/>
        <v/>
      </c>
      <c r="H135" s="15">
        <f>IFERROR(INDEX(CADASTRO!$A$2:$Q$600,MATCH(B135,CADASTRO!$B$2:$B$600,0),MATCH($H$2,CADASTRO!$A$2:$Q$2,0)),0)</f>
        <v>0</v>
      </c>
      <c r="I135" s="16" t="str">
        <f t="shared" si="29"/>
        <v/>
      </c>
      <c r="J135" s="15">
        <f>IFERROR(INDEX(CADASTRO!$A$2:$Q$600,MATCH(B135,CADASTRO!$B$2:$B$600,0),MATCH($J$2,CADASTRO!$A$2:$Q$2,0)),0)</f>
        <v>0</v>
      </c>
      <c r="K135" s="16" t="str">
        <f t="shared" si="30"/>
        <v/>
      </c>
      <c r="L135" s="15">
        <f>IFERROR(INDEX(CADASTRO!$A$2:$Q$600,MATCH(B135,CADASTRO!$B$2:$B$600,0),MATCH($L$2,CADASTRO!$A$2:$Q$2,0)),0)</f>
        <v>0</v>
      </c>
      <c r="M135" s="16" t="str">
        <f t="shared" si="31"/>
        <v/>
      </c>
      <c r="N135" s="15">
        <f>IFERROR(INDEX(CADASTRO!$A$2:$Q$600,MATCH(B135,CADASTRO!$B$2:$B$600,0),MATCH($N$2,CADASTRO!$A$2:$Q$2,0)),0)</f>
        <v>0</v>
      </c>
      <c r="O135" s="16" t="str">
        <f t="shared" si="32"/>
        <v/>
      </c>
      <c r="P135" s="15">
        <f>IFERROR(INDEX(CADASTRO!$A$2:$Q$600,MATCH(B135,CADASTRO!$B$2:$B$600,0),MATCH($P$2,CADASTRO!$A$2:$Q$2,0)),0)</f>
        <v>0</v>
      </c>
      <c r="Q135" s="16" t="str">
        <f t="shared" si="33"/>
        <v/>
      </c>
      <c r="R135" s="15">
        <f>IFERROR(INDEX(CADASTRO!$A$2:$Q$600,MATCH(B135,CADASTRO!$B$2:$B$600,0),MATCH($R$2,CADASTRO!$A$2:$Q$2,0)),0)</f>
        <v>0</v>
      </c>
      <c r="S135" s="16" t="str">
        <f t="shared" si="34"/>
        <v/>
      </c>
      <c r="T135" s="15">
        <f>IFERROR(INDEX(CADASTRO!$A$2:$Q$600,MATCH(B135,CADASTRO!$B$2:$B$600,0),MATCH($T$2,CADASTRO!$A$2:$Q$2,0)),0)</f>
        <v>0</v>
      </c>
      <c r="U135" s="16" t="str">
        <f t="shared" si="35"/>
        <v/>
      </c>
      <c r="V135" s="15">
        <f>IFERROR(INDEX(CADASTRO!$A$2:$Q$600,MATCH(B135,CADASTRO!$B$2:$B$600,0),MATCH($V$2,CADASTRO!$A$2:$Q$2,0)),0)</f>
        <v>0</v>
      </c>
      <c r="W135" s="16" t="str">
        <f t="shared" si="36"/>
        <v/>
      </c>
      <c r="X135" s="15">
        <f>IFERROR(INDEX(CADASTRO!$A$2:$Q$600,MATCH(B135,CADASTRO!$B$2:$B$600,0),MATCH($X$2,CADASTRO!$A$2:$Q$2,0)),0)</f>
        <v>0</v>
      </c>
      <c r="Y135" s="16" t="str">
        <f t="shared" si="37"/>
        <v/>
      </c>
    </row>
    <row r="136" spans="1:25" ht="15.75" customHeight="1" x14ac:dyDescent="0.25">
      <c r="A136" s="7">
        <f>CADASTRO!A136</f>
        <v>0</v>
      </c>
      <c r="B136" s="7">
        <f>CADASTRO!B136</f>
        <v>0</v>
      </c>
      <c r="C136" s="15">
        <f>IFERROR(INDEX(CADASTRO!$A$2:$Q$600,MATCH(B136,CADASTRO!$B$2:$B$600,0),MATCH($C$2,CADASTRO!$A$2:$Q$2,0)),0)</f>
        <v>0</v>
      </c>
      <c r="D136" s="15">
        <f>IFERROR(INDEX(CADASTRO!$A$2:$Q$600,MATCH(B136,CADASTRO!$B$2:$B$600,0),MATCH($D$2,CADASTRO!$A$2:$Q$2,0)),0)</f>
        <v>0</v>
      </c>
      <c r="E136" s="16" t="str">
        <f t="shared" si="27"/>
        <v/>
      </c>
      <c r="F136" s="15">
        <f>IFERROR(INDEX(CADASTRO!$A$2:$Q$600,MATCH(B136,CADASTRO!$B$2:$B$600,0),MATCH($F$2,CADASTRO!$A$2:$Q$2,0)),0)</f>
        <v>0</v>
      </c>
      <c r="G136" s="16" t="str">
        <f t="shared" si="28"/>
        <v/>
      </c>
      <c r="H136" s="15">
        <f>IFERROR(INDEX(CADASTRO!$A$2:$Q$600,MATCH(B136,CADASTRO!$B$2:$B$600,0),MATCH($H$2,CADASTRO!$A$2:$Q$2,0)),0)</f>
        <v>0</v>
      </c>
      <c r="I136" s="16" t="str">
        <f t="shared" si="29"/>
        <v/>
      </c>
      <c r="J136" s="15">
        <f>IFERROR(INDEX(CADASTRO!$A$2:$Q$600,MATCH(B136,CADASTRO!$B$2:$B$600,0),MATCH($J$2,CADASTRO!$A$2:$Q$2,0)),0)</f>
        <v>0</v>
      </c>
      <c r="K136" s="16" t="str">
        <f t="shared" si="30"/>
        <v/>
      </c>
      <c r="L136" s="15">
        <f>IFERROR(INDEX(CADASTRO!$A$2:$Q$600,MATCH(B136,CADASTRO!$B$2:$B$600,0),MATCH($L$2,CADASTRO!$A$2:$Q$2,0)),0)</f>
        <v>0</v>
      </c>
      <c r="M136" s="16" t="str">
        <f t="shared" si="31"/>
        <v/>
      </c>
      <c r="N136" s="15">
        <f>IFERROR(INDEX(CADASTRO!$A$2:$Q$600,MATCH(B136,CADASTRO!$B$2:$B$600,0),MATCH($N$2,CADASTRO!$A$2:$Q$2,0)),0)</f>
        <v>0</v>
      </c>
      <c r="O136" s="16" t="str">
        <f t="shared" si="32"/>
        <v/>
      </c>
      <c r="P136" s="15">
        <f>IFERROR(INDEX(CADASTRO!$A$2:$Q$600,MATCH(B136,CADASTRO!$B$2:$B$600,0),MATCH($P$2,CADASTRO!$A$2:$Q$2,0)),0)</f>
        <v>0</v>
      </c>
      <c r="Q136" s="16" t="str">
        <f t="shared" si="33"/>
        <v/>
      </c>
      <c r="R136" s="15">
        <f>IFERROR(INDEX(CADASTRO!$A$2:$Q$600,MATCH(B136,CADASTRO!$B$2:$B$600,0),MATCH($R$2,CADASTRO!$A$2:$Q$2,0)),0)</f>
        <v>0</v>
      </c>
      <c r="S136" s="16" t="str">
        <f t="shared" si="34"/>
        <v/>
      </c>
      <c r="T136" s="15">
        <f>IFERROR(INDEX(CADASTRO!$A$2:$Q$600,MATCH(B136,CADASTRO!$B$2:$B$600,0),MATCH($T$2,CADASTRO!$A$2:$Q$2,0)),0)</f>
        <v>0</v>
      </c>
      <c r="U136" s="16" t="str">
        <f t="shared" si="35"/>
        <v/>
      </c>
      <c r="V136" s="15">
        <f>IFERROR(INDEX(CADASTRO!$A$2:$Q$600,MATCH(B136,CADASTRO!$B$2:$B$600,0),MATCH($V$2,CADASTRO!$A$2:$Q$2,0)),0)</f>
        <v>0</v>
      </c>
      <c r="W136" s="16" t="str">
        <f t="shared" si="36"/>
        <v/>
      </c>
      <c r="X136" s="15">
        <f>IFERROR(INDEX(CADASTRO!$A$2:$Q$600,MATCH(B136,CADASTRO!$B$2:$B$600,0),MATCH($X$2,CADASTRO!$A$2:$Q$2,0)),0)</f>
        <v>0</v>
      </c>
      <c r="Y136" s="16" t="str">
        <f t="shared" si="37"/>
        <v/>
      </c>
    </row>
    <row r="137" spans="1:25" ht="15.75" customHeight="1" x14ac:dyDescent="0.25">
      <c r="A137" s="7">
        <f>CADASTRO!A137</f>
        <v>0</v>
      </c>
      <c r="B137" s="7">
        <f>CADASTRO!B137</f>
        <v>0</v>
      </c>
      <c r="C137" s="15">
        <f>IFERROR(INDEX(CADASTRO!$A$2:$Q$600,MATCH(B137,CADASTRO!$B$2:$B$600,0),MATCH($C$2,CADASTRO!$A$2:$Q$2,0)),0)</f>
        <v>0</v>
      </c>
      <c r="D137" s="15">
        <f>IFERROR(INDEX(CADASTRO!$A$2:$Q$600,MATCH(B137,CADASTRO!$B$2:$B$600,0),MATCH($D$2,CADASTRO!$A$2:$Q$2,0)),0)</f>
        <v>0</v>
      </c>
      <c r="E137" s="16" t="str">
        <f t="shared" si="27"/>
        <v/>
      </c>
      <c r="F137" s="15">
        <f>IFERROR(INDEX(CADASTRO!$A$2:$Q$600,MATCH(B137,CADASTRO!$B$2:$B$600,0),MATCH($F$2,CADASTRO!$A$2:$Q$2,0)),0)</f>
        <v>0</v>
      </c>
      <c r="G137" s="16" t="str">
        <f t="shared" si="28"/>
        <v/>
      </c>
      <c r="H137" s="15">
        <f>IFERROR(INDEX(CADASTRO!$A$2:$Q$600,MATCH(B137,CADASTRO!$B$2:$B$600,0),MATCH($H$2,CADASTRO!$A$2:$Q$2,0)),0)</f>
        <v>0</v>
      </c>
      <c r="I137" s="16" t="str">
        <f t="shared" si="29"/>
        <v/>
      </c>
      <c r="J137" s="15">
        <f>IFERROR(INDEX(CADASTRO!$A$2:$Q$600,MATCH(B137,CADASTRO!$B$2:$B$600,0),MATCH($J$2,CADASTRO!$A$2:$Q$2,0)),0)</f>
        <v>0</v>
      </c>
      <c r="K137" s="16" t="str">
        <f t="shared" si="30"/>
        <v/>
      </c>
      <c r="L137" s="15">
        <f>IFERROR(INDEX(CADASTRO!$A$2:$Q$600,MATCH(B137,CADASTRO!$B$2:$B$600,0),MATCH($L$2,CADASTRO!$A$2:$Q$2,0)),0)</f>
        <v>0</v>
      </c>
      <c r="M137" s="16" t="str">
        <f t="shared" si="31"/>
        <v/>
      </c>
      <c r="N137" s="15">
        <f>IFERROR(INDEX(CADASTRO!$A$2:$Q$600,MATCH(B137,CADASTRO!$B$2:$B$600,0),MATCH($N$2,CADASTRO!$A$2:$Q$2,0)),0)</f>
        <v>0</v>
      </c>
      <c r="O137" s="16" t="str">
        <f t="shared" si="32"/>
        <v/>
      </c>
      <c r="P137" s="15">
        <f>IFERROR(INDEX(CADASTRO!$A$2:$Q$600,MATCH(B137,CADASTRO!$B$2:$B$600,0),MATCH($P$2,CADASTRO!$A$2:$Q$2,0)),0)</f>
        <v>0</v>
      </c>
      <c r="Q137" s="16" t="str">
        <f t="shared" si="33"/>
        <v/>
      </c>
      <c r="R137" s="15">
        <f>IFERROR(INDEX(CADASTRO!$A$2:$Q$600,MATCH(B137,CADASTRO!$B$2:$B$600,0),MATCH($R$2,CADASTRO!$A$2:$Q$2,0)),0)</f>
        <v>0</v>
      </c>
      <c r="S137" s="16" t="str">
        <f t="shared" si="34"/>
        <v/>
      </c>
      <c r="T137" s="15">
        <f>IFERROR(INDEX(CADASTRO!$A$2:$Q$600,MATCH(B137,CADASTRO!$B$2:$B$600,0),MATCH($T$2,CADASTRO!$A$2:$Q$2,0)),0)</f>
        <v>0</v>
      </c>
      <c r="U137" s="16" t="str">
        <f t="shared" si="35"/>
        <v/>
      </c>
      <c r="V137" s="15">
        <f>IFERROR(INDEX(CADASTRO!$A$2:$Q$600,MATCH(B137,CADASTRO!$B$2:$B$600,0),MATCH($V$2,CADASTRO!$A$2:$Q$2,0)),0)</f>
        <v>0</v>
      </c>
      <c r="W137" s="16" t="str">
        <f t="shared" si="36"/>
        <v/>
      </c>
      <c r="X137" s="15">
        <f>IFERROR(INDEX(CADASTRO!$A$2:$Q$600,MATCH(B137,CADASTRO!$B$2:$B$600,0),MATCH($X$2,CADASTRO!$A$2:$Q$2,0)),0)</f>
        <v>0</v>
      </c>
      <c r="Y137" s="16" t="str">
        <f t="shared" si="37"/>
        <v/>
      </c>
    </row>
    <row r="138" spans="1:25" ht="15.75" customHeight="1" x14ac:dyDescent="0.25">
      <c r="A138" s="7">
        <f>CADASTRO!A138</f>
        <v>0</v>
      </c>
      <c r="B138" s="7">
        <f>CADASTRO!B138</f>
        <v>0</v>
      </c>
      <c r="C138" s="15">
        <f>IFERROR(INDEX(CADASTRO!$A$2:$Q$600,MATCH(B138,CADASTRO!$B$2:$B$600,0),MATCH($C$2,CADASTRO!$A$2:$Q$2,0)),0)</f>
        <v>0</v>
      </c>
      <c r="D138" s="15">
        <f>IFERROR(INDEX(CADASTRO!$A$2:$Q$600,MATCH(B138,CADASTRO!$B$2:$B$600,0),MATCH($D$2,CADASTRO!$A$2:$Q$2,0)),0)</f>
        <v>0</v>
      </c>
      <c r="E138" s="16" t="str">
        <f t="shared" si="27"/>
        <v/>
      </c>
      <c r="F138" s="15">
        <f>IFERROR(INDEX(CADASTRO!$A$2:$Q$600,MATCH(B138,CADASTRO!$B$2:$B$600,0),MATCH($F$2,CADASTRO!$A$2:$Q$2,0)),0)</f>
        <v>0</v>
      </c>
      <c r="G138" s="16" t="str">
        <f t="shared" si="28"/>
        <v/>
      </c>
      <c r="H138" s="15">
        <f>IFERROR(INDEX(CADASTRO!$A$2:$Q$600,MATCH(B138,CADASTRO!$B$2:$B$600,0),MATCH($H$2,CADASTRO!$A$2:$Q$2,0)),0)</f>
        <v>0</v>
      </c>
      <c r="I138" s="16" t="str">
        <f t="shared" si="29"/>
        <v/>
      </c>
      <c r="J138" s="15">
        <f>IFERROR(INDEX(CADASTRO!$A$2:$Q$600,MATCH(B138,CADASTRO!$B$2:$B$600,0),MATCH($J$2,CADASTRO!$A$2:$Q$2,0)),0)</f>
        <v>0</v>
      </c>
      <c r="K138" s="16" t="str">
        <f t="shared" si="30"/>
        <v/>
      </c>
      <c r="L138" s="15">
        <f>IFERROR(INDEX(CADASTRO!$A$2:$Q$600,MATCH(B138,CADASTRO!$B$2:$B$600,0),MATCH($L$2,CADASTRO!$A$2:$Q$2,0)),0)</f>
        <v>0</v>
      </c>
      <c r="M138" s="16" t="str">
        <f t="shared" si="31"/>
        <v/>
      </c>
      <c r="N138" s="15">
        <f>IFERROR(INDEX(CADASTRO!$A$2:$Q$600,MATCH(B138,CADASTRO!$B$2:$B$600,0),MATCH($N$2,CADASTRO!$A$2:$Q$2,0)),0)</f>
        <v>0</v>
      </c>
      <c r="O138" s="16" t="str">
        <f t="shared" si="32"/>
        <v/>
      </c>
      <c r="P138" s="15">
        <f>IFERROR(INDEX(CADASTRO!$A$2:$Q$600,MATCH(B138,CADASTRO!$B$2:$B$600,0),MATCH($P$2,CADASTRO!$A$2:$Q$2,0)),0)</f>
        <v>0</v>
      </c>
      <c r="Q138" s="16" t="str">
        <f t="shared" si="33"/>
        <v/>
      </c>
      <c r="R138" s="15">
        <f>IFERROR(INDEX(CADASTRO!$A$2:$Q$600,MATCH(B138,CADASTRO!$B$2:$B$600,0),MATCH($R$2,CADASTRO!$A$2:$Q$2,0)),0)</f>
        <v>0</v>
      </c>
      <c r="S138" s="16" t="str">
        <f t="shared" si="34"/>
        <v/>
      </c>
      <c r="T138" s="15">
        <f>IFERROR(INDEX(CADASTRO!$A$2:$Q$600,MATCH(B138,CADASTRO!$B$2:$B$600,0),MATCH($T$2,CADASTRO!$A$2:$Q$2,0)),0)</f>
        <v>0</v>
      </c>
      <c r="U138" s="16" t="str">
        <f t="shared" si="35"/>
        <v/>
      </c>
      <c r="V138" s="15">
        <f>IFERROR(INDEX(CADASTRO!$A$2:$Q$600,MATCH(B138,CADASTRO!$B$2:$B$600,0),MATCH($V$2,CADASTRO!$A$2:$Q$2,0)),0)</f>
        <v>0</v>
      </c>
      <c r="W138" s="16" t="str">
        <f t="shared" si="36"/>
        <v/>
      </c>
      <c r="X138" s="15">
        <f>IFERROR(INDEX(CADASTRO!$A$2:$Q$600,MATCH(B138,CADASTRO!$B$2:$B$600,0),MATCH($X$2,CADASTRO!$A$2:$Q$2,0)),0)</f>
        <v>0</v>
      </c>
      <c r="Y138" s="16" t="str">
        <f t="shared" si="37"/>
        <v/>
      </c>
    </row>
    <row r="139" spans="1:25" ht="15.75" customHeight="1" x14ac:dyDescent="0.25">
      <c r="A139" s="7">
        <f>CADASTRO!A139</f>
        <v>0</v>
      </c>
      <c r="B139" s="7">
        <f>CADASTRO!B139</f>
        <v>0</v>
      </c>
      <c r="C139" s="15">
        <f>IFERROR(INDEX(CADASTRO!$A$2:$Q$600,MATCH(B139,CADASTRO!$B$2:$B$600,0),MATCH($C$2,CADASTRO!$A$2:$Q$2,0)),0)</f>
        <v>0</v>
      </c>
      <c r="D139" s="15">
        <f>IFERROR(INDEX(CADASTRO!$A$2:$Q$600,MATCH(B139,CADASTRO!$B$2:$B$600,0),MATCH($D$2,CADASTRO!$A$2:$Q$2,0)),0)</f>
        <v>0</v>
      </c>
      <c r="E139" s="16" t="str">
        <f t="shared" si="27"/>
        <v/>
      </c>
      <c r="F139" s="15">
        <f>IFERROR(INDEX(CADASTRO!$A$2:$Q$600,MATCH(B139,CADASTRO!$B$2:$B$600,0),MATCH($F$2,CADASTRO!$A$2:$Q$2,0)),0)</f>
        <v>0</v>
      </c>
      <c r="G139" s="16" t="str">
        <f t="shared" si="28"/>
        <v/>
      </c>
      <c r="H139" s="15">
        <f>IFERROR(INDEX(CADASTRO!$A$2:$Q$600,MATCH(B139,CADASTRO!$B$2:$B$600,0),MATCH($H$2,CADASTRO!$A$2:$Q$2,0)),0)</f>
        <v>0</v>
      </c>
      <c r="I139" s="16" t="str">
        <f t="shared" si="29"/>
        <v/>
      </c>
      <c r="J139" s="15">
        <f>IFERROR(INDEX(CADASTRO!$A$2:$Q$600,MATCH(B139,CADASTRO!$B$2:$B$600,0),MATCH($J$2,CADASTRO!$A$2:$Q$2,0)),0)</f>
        <v>0</v>
      </c>
      <c r="K139" s="16" t="str">
        <f t="shared" si="30"/>
        <v/>
      </c>
      <c r="L139" s="15">
        <f>IFERROR(INDEX(CADASTRO!$A$2:$Q$600,MATCH(B139,CADASTRO!$B$2:$B$600,0),MATCH($L$2,CADASTRO!$A$2:$Q$2,0)),0)</f>
        <v>0</v>
      </c>
      <c r="M139" s="16" t="str">
        <f t="shared" si="31"/>
        <v/>
      </c>
      <c r="N139" s="15">
        <f>IFERROR(INDEX(CADASTRO!$A$2:$Q$600,MATCH(B139,CADASTRO!$B$2:$B$600,0),MATCH($N$2,CADASTRO!$A$2:$Q$2,0)),0)</f>
        <v>0</v>
      </c>
      <c r="O139" s="16" t="str">
        <f t="shared" si="32"/>
        <v/>
      </c>
      <c r="P139" s="15">
        <f>IFERROR(INDEX(CADASTRO!$A$2:$Q$600,MATCH(B139,CADASTRO!$B$2:$B$600,0),MATCH($P$2,CADASTRO!$A$2:$Q$2,0)),0)</f>
        <v>0</v>
      </c>
      <c r="Q139" s="16" t="str">
        <f t="shared" si="33"/>
        <v/>
      </c>
      <c r="R139" s="15">
        <f>IFERROR(INDEX(CADASTRO!$A$2:$Q$600,MATCH(B139,CADASTRO!$B$2:$B$600,0),MATCH($R$2,CADASTRO!$A$2:$Q$2,0)),0)</f>
        <v>0</v>
      </c>
      <c r="S139" s="16" t="str">
        <f t="shared" si="34"/>
        <v/>
      </c>
      <c r="T139" s="15">
        <f>IFERROR(INDEX(CADASTRO!$A$2:$Q$600,MATCH(B139,CADASTRO!$B$2:$B$600,0),MATCH($T$2,CADASTRO!$A$2:$Q$2,0)),0)</f>
        <v>0</v>
      </c>
      <c r="U139" s="16" t="str">
        <f t="shared" si="35"/>
        <v/>
      </c>
      <c r="V139" s="15">
        <f>IFERROR(INDEX(CADASTRO!$A$2:$Q$600,MATCH(B139,CADASTRO!$B$2:$B$600,0),MATCH($V$2,CADASTRO!$A$2:$Q$2,0)),0)</f>
        <v>0</v>
      </c>
      <c r="W139" s="16" t="str">
        <f t="shared" si="36"/>
        <v/>
      </c>
      <c r="X139" s="15">
        <f>IFERROR(INDEX(CADASTRO!$A$2:$Q$600,MATCH(B139,CADASTRO!$B$2:$B$600,0),MATCH($X$2,CADASTRO!$A$2:$Q$2,0)),0)</f>
        <v>0</v>
      </c>
      <c r="Y139" s="16" t="str">
        <f t="shared" si="37"/>
        <v/>
      </c>
    </row>
    <row r="140" spans="1:25" ht="15.75" customHeight="1" x14ac:dyDescent="0.25">
      <c r="A140" s="7">
        <f>CADASTRO!A140</f>
        <v>0</v>
      </c>
      <c r="B140" s="7">
        <f>CADASTRO!B140</f>
        <v>0</v>
      </c>
      <c r="C140" s="15">
        <f>IFERROR(INDEX(CADASTRO!$A$2:$Q$600,MATCH(B140,CADASTRO!$B$2:$B$600,0),MATCH($C$2,CADASTRO!$A$2:$Q$2,0)),0)</f>
        <v>0</v>
      </c>
      <c r="D140" s="15">
        <f>IFERROR(INDEX(CADASTRO!$A$2:$Q$600,MATCH(B140,CADASTRO!$B$2:$B$600,0),MATCH($D$2,CADASTRO!$A$2:$Q$2,0)),0)</f>
        <v>0</v>
      </c>
      <c r="E140" s="16" t="str">
        <f t="shared" si="27"/>
        <v/>
      </c>
      <c r="F140" s="15">
        <f>IFERROR(INDEX(CADASTRO!$A$2:$Q$600,MATCH(B140,CADASTRO!$B$2:$B$600,0),MATCH($F$2,CADASTRO!$A$2:$Q$2,0)),0)</f>
        <v>0</v>
      </c>
      <c r="G140" s="16" t="str">
        <f t="shared" si="28"/>
        <v/>
      </c>
      <c r="H140" s="15">
        <f>IFERROR(INDEX(CADASTRO!$A$2:$Q$600,MATCH(B140,CADASTRO!$B$2:$B$600,0),MATCH($H$2,CADASTRO!$A$2:$Q$2,0)),0)</f>
        <v>0</v>
      </c>
      <c r="I140" s="16" t="str">
        <f t="shared" si="29"/>
        <v/>
      </c>
      <c r="J140" s="15">
        <f>IFERROR(INDEX(CADASTRO!$A$2:$Q$600,MATCH(B140,CADASTRO!$B$2:$B$600,0),MATCH($J$2,CADASTRO!$A$2:$Q$2,0)),0)</f>
        <v>0</v>
      </c>
      <c r="K140" s="16" t="str">
        <f t="shared" si="30"/>
        <v/>
      </c>
      <c r="L140" s="15">
        <f>IFERROR(INDEX(CADASTRO!$A$2:$Q$600,MATCH(B140,CADASTRO!$B$2:$B$600,0),MATCH($L$2,CADASTRO!$A$2:$Q$2,0)),0)</f>
        <v>0</v>
      </c>
      <c r="M140" s="16" t="str">
        <f t="shared" si="31"/>
        <v/>
      </c>
      <c r="N140" s="15">
        <f>IFERROR(INDEX(CADASTRO!$A$2:$Q$600,MATCH(B140,CADASTRO!$B$2:$B$600,0),MATCH($N$2,CADASTRO!$A$2:$Q$2,0)),0)</f>
        <v>0</v>
      </c>
      <c r="O140" s="16" t="str">
        <f t="shared" si="32"/>
        <v/>
      </c>
      <c r="P140" s="15">
        <f>IFERROR(INDEX(CADASTRO!$A$2:$Q$600,MATCH(B140,CADASTRO!$B$2:$B$600,0),MATCH($P$2,CADASTRO!$A$2:$Q$2,0)),0)</f>
        <v>0</v>
      </c>
      <c r="Q140" s="16" t="str">
        <f t="shared" si="33"/>
        <v/>
      </c>
      <c r="R140" s="15">
        <f>IFERROR(INDEX(CADASTRO!$A$2:$Q$600,MATCH(B140,CADASTRO!$B$2:$B$600,0),MATCH($R$2,CADASTRO!$A$2:$Q$2,0)),0)</f>
        <v>0</v>
      </c>
      <c r="S140" s="16" t="str">
        <f t="shared" si="34"/>
        <v/>
      </c>
      <c r="T140" s="15">
        <f>IFERROR(INDEX(CADASTRO!$A$2:$Q$600,MATCH(B140,CADASTRO!$B$2:$B$600,0),MATCH($T$2,CADASTRO!$A$2:$Q$2,0)),0)</f>
        <v>0</v>
      </c>
      <c r="U140" s="16" t="str">
        <f t="shared" si="35"/>
        <v/>
      </c>
      <c r="V140" s="15">
        <f>IFERROR(INDEX(CADASTRO!$A$2:$Q$600,MATCH(B140,CADASTRO!$B$2:$B$600,0),MATCH($V$2,CADASTRO!$A$2:$Q$2,0)),0)</f>
        <v>0</v>
      </c>
      <c r="W140" s="16" t="str">
        <f t="shared" si="36"/>
        <v/>
      </c>
      <c r="X140" s="15">
        <f>IFERROR(INDEX(CADASTRO!$A$2:$Q$600,MATCH(B140,CADASTRO!$B$2:$B$600,0),MATCH($X$2,CADASTRO!$A$2:$Q$2,0)),0)</f>
        <v>0</v>
      </c>
      <c r="Y140" s="16" t="str">
        <f t="shared" si="37"/>
        <v/>
      </c>
    </row>
    <row r="141" spans="1:25" ht="15.75" customHeight="1" x14ac:dyDescent="0.25">
      <c r="A141" s="7">
        <f>CADASTRO!A141</f>
        <v>0</v>
      </c>
      <c r="B141" s="7">
        <f>CADASTRO!B141</f>
        <v>0</v>
      </c>
      <c r="C141" s="15">
        <f>IFERROR(INDEX(CADASTRO!$A$2:$Q$600,MATCH(B141,CADASTRO!$B$2:$B$600,0),MATCH($C$2,CADASTRO!$A$2:$Q$2,0)),0)</f>
        <v>0</v>
      </c>
      <c r="D141" s="15">
        <f>IFERROR(INDEX(CADASTRO!$A$2:$Q$600,MATCH(B141,CADASTRO!$B$2:$B$600,0),MATCH($D$2,CADASTRO!$A$2:$Q$2,0)),0)</f>
        <v>0</v>
      </c>
      <c r="E141" s="16" t="str">
        <f t="shared" si="27"/>
        <v/>
      </c>
      <c r="F141" s="15">
        <f>IFERROR(INDEX(CADASTRO!$A$2:$Q$600,MATCH(B141,CADASTRO!$B$2:$B$600,0),MATCH($F$2,CADASTRO!$A$2:$Q$2,0)),0)</f>
        <v>0</v>
      </c>
      <c r="G141" s="16" t="str">
        <f t="shared" si="28"/>
        <v/>
      </c>
      <c r="H141" s="15">
        <f>IFERROR(INDEX(CADASTRO!$A$2:$Q$600,MATCH(B141,CADASTRO!$B$2:$B$600,0),MATCH($H$2,CADASTRO!$A$2:$Q$2,0)),0)</f>
        <v>0</v>
      </c>
      <c r="I141" s="16" t="str">
        <f t="shared" si="29"/>
        <v/>
      </c>
      <c r="J141" s="15">
        <f>IFERROR(INDEX(CADASTRO!$A$2:$Q$600,MATCH(B141,CADASTRO!$B$2:$B$600,0),MATCH($J$2,CADASTRO!$A$2:$Q$2,0)),0)</f>
        <v>0</v>
      </c>
      <c r="K141" s="16" t="str">
        <f t="shared" si="30"/>
        <v/>
      </c>
      <c r="L141" s="15">
        <f>IFERROR(INDEX(CADASTRO!$A$2:$Q$600,MATCH(B141,CADASTRO!$B$2:$B$600,0),MATCH($L$2,CADASTRO!$A$2:$Q$2,0)),0)</f>
        <v>0</v>
      </c>
      <c r="M141" s="16" t="str">
        <f t="shared" si="31"/>
        <v/>
      </c>
      <c r="N141" s="15">
        <f>IFERROR(INDEX(CADASTRO!$A$2:$Q$600,MATCH(B141,CADASTRO!$B$2:$B$600,0),MATCH($N$2,CADASTRO!$A$2:$Q$2,0)),0)</f>
        <v>0</v>
      </c>
      <c r="O141" s="16" t="str">
        <f t="shared" si="32"/>
        <v/>
      </c>
      <c r="P141" s="15">
        <f>IFERROR(INDEX(CADASTRO!$A$2:$Q$600,MATCH(B141,CADASTRO!$B$2:$B$600,0),MATCH($P$2,CADASTRO!$A$2:$Q$2,0)),0)</f>
        <v>0</v>
      </c>
      <c r="Q141" s="16" t="str">
        <f t="shared" si="33"/>
        <v/>
      </c>
      <c r="R141" s="15">
        <f>IFERROR(INDEX(CADASTRO!$A$2:$Q$600,MATCH(B141,CADASTRO!$B$2:$B$600,0),MATCH($R$2,CADASTRO!$A$2:$Q$2,0)),0)</f>
        <v>0</v>
      </c>
      <c r="S141" s="16" t="str">
        <f t="shared" si="34"/>
        <v/>
      </c>
      <c r="T141" s="15">
        <f>IFERROR(INDEX(CADASTRO!$A$2:$Q$600,MATCH(B141,CADASTRO!$B$2:$B$600,0),MATCH($T$2,CADASTRO!$A$2:$Q$2,0)),0)</f>
        <v>0</v>
      </c>
      <c r="U141" s="16" t="str">
        <f t="shared" si="35"/>
        <v/>
      </c>
      <c r="V141" s="15">
        <f>IFERROR(INDEX(CADASTRO!$A$2:$Q$600,MATCH(B141,CADASTRO!$B$2:$B$600,0),MATCH($V$2,CADASTRO!$A$2:$Q$2,0)),0)</f>
        <v>0</v>
      </c>
      <c r="W141" s="16" t="str">
        <f t="shared" si="36"/>
        <v/>
      </c>
      <c r="X141" s="15">
        <f>IFERROR(INDEX(CADASTRO!$A$2:$Q$600,MATCH(B141,CADASTRO!$B$2:$B$600,0),MATCH($X$2,CADASTRO!$A$2:$Q$2,0)),0)</f>
        <v>0</v>
      </c>
      <c r="Y141" s="16" t="str">
        <f t="shared" si="37"/>
        <v/>
      </c>
    </row>
    <row r="142" spans="1:25" ht="15.75" customHeight="1" x14ac:dyDescent="0.25">
      <c r="A142" s="7">
        <f>CADASTRO!A142</f>
        <v>0</v>
      </c>
      <c r="B142" s="7">
        <f>CADASTRO!B142</f>
        <v>0</v>
      </c>
      <c r="C142" s="15">
        <f>IFERROR(INDEX(CADASTRO!$A$2:$Q$600,MATCH(B142,CADASTRO!$B$2:$B$600,0),MATCH($C$2,CADASTRO!$A$2:$Q$2,0)),0)</f>
        <v>0</v>
      </c>
      <c r="D142" s="15">
        <f>IFERROR(INDEX(CADASTRO!$A$2:$Q$600,MATCH(B142,CADASTRO!$B$2:$B$600,0),MATCH($D$2,CADASTRO!$A$2:$Q$2,0)),0)</f>
        <v>0</v>
      </c>
      <c r="E142" s="16" t="str">
        <f t="shared" si="27"/>
        <v/>
      </c>
      <c r="F142" s="15">
        <f>IFERROR(INDEX(CADASTRO!$A$2:$Q$600,MATCH(B142,CADASTRO!$B$2:$B$600,0),MATCH($F$2,CADASTRO!$A$2:$Q$2,0)),0)</f>
        <v>0</v>
      </c>
      <c r="G142" s="16" t="str">
        <f t="shared" si="28"/>
        <v/>
      </c>
      <c r="H142" s="15">
        <f>IFERROR(INDEX(CADASTRO!$A$2:$Q$600,MATCH(B142,CADASTRO!$B$2:$B$600,0),MATCH($H$2,CADASTRO!$A$2:$Q$2,0)),0)</f>
        <v>0</v>
      </c>
      <c r="I142" s="16" t="str">
        <f t="shared" si="29"/>
        <v/>
      </c>
      <c r="J142" s="15">
        <f>IFERROR(INDEX(CADASTRO!$A$2:$Q$600,MATCH(B142,CADASTRO!$B$2:$B$600,0),MATCH($J$2,CADASTRO!$A$2:$Q$2,0)),0)</f>
        <v>0</v>
      </c>
      <c r="K142" s="16" t="str">
        <f t="shared" si="30"/>
        <v/>
      </c>
      <c r="L142" s="15">
        <f>IFERROR(INDEX(CADASTRO!$A$2:$Q$600,MATCH(B142,CADASTRO!$B$2:$B$600,0),MATCH($L$2,CADASTRO!$A$2:$Q$2,0)),0)</f>
        <v>0</v>
      </c>
      <c r="M142" s="16" t="str">
        <f t="shared" si="31"/>
        <v/>
      </c>
      <c r="N142" s="15">
        <f>IFERROR(INDEX(CADASTRO!$A$2:$Q$600,MATCH(B142,CADASTRO!$B$2:$B$600,0),MATCH($N$2,CADASTRO!$A$2:$Q$2,0)),0)</f>
        <v>0</v>
      </c>
      <c r="O142" s="16" t="str">
        <f t="shared" si="32"/>
        <v/>
      </c>
      <c r="P142" s="15">
        <f>IFERROR(INDEX(CADASTRO!$A$2:$Q$600,MATCH(B142,CADASTRO!$B$2:$B$600,0),MATCH($P$2,CADASTRO!$A$2:$Q$2,0)),0)</f>
        <v>0</v>
      </c>
      <c r="Q142" s="16" t="str">
        <f t="shared" si="33"/>
        <v/>
      </c>
      <c r="R142" s="15">
        <f>IFERROR(INDEX(CADASTRO!$A$2:$Q$600,MATCH(B142,CADASTRO!$B$2:$B$600,0),MATCH($R$2,CADASTRO!$A$2:$Q$2,0)),0)</f>
        <v>0</v>
      </c>
      <c r="S142" s="16" t="str">
        <f t="shared" si="34"/>
        <v/>
      </c>
      <c r="T142" s="15">
        <f>IFERROR(INDEX(CADASTRO!$A$2:$Q$600,MATCH(B142,CADASTRO!$B$2:$B$600,0),MATCH($T$2,CADASTRO!$A$2:$Q$2,0)),0)</f>
        <v>0</v>
      </c>
      <c r="U142" s="16" t="str">
        <f t="shared" si="35"/>
        <v/>
      </c>
      <c r="V142" s="15">
        <f>IFERROR(INDEX(CADASTRO!$A$2:$Q$600,MATCH(B142,CADASTRO!$B$2:$B$600,0),MATCH($V$2,CADASTRO!$A$2:$Q$2,0)),0)</f>
        <v>0</v>
      </c>
      <c r="W142" s="16" t="str">
        <f t="shared" si="36"/>
        <v/>
      </c>
      <c r="X142" s="15">
        <f>IFERROR(INDEX(CADASTRO!$A$2:$Q$600,MATCH(B142,CADASTRO!$B$2:$B$600,0),MATCH($X$2,CADASTRO!$A$2:$Q$2,0)),0)</f>
        <v>0</v>
      </c>
      <c r="Y142" s="16" t="str">
        <f t="shared" si="37"/>
        <v/>
      </c>
    </row>
    <row r="143" spans="1:25" ht="15.75" customHeight="1" x14ac:dyDescent="0.25">
      <c r="A143" s="7">
        <f>CADASTRO!A143</f>
        <v>0</v>
      </c>
      <c r="B143" s="7">
        <f>CADASTRO!B143</f>
        <v>0</v>
      </c>
      <c r="C143" s="15">
        <f>IFERROR(INDEX(CADASTRO!$A$2:$Q$600,MATCH(B143,CADASTRO!$B$2:$B$600,0),MATCH($C$2,CADASTRO!$A$2:$Q$2,0)),0)</f>
        <v>0</v>
      </c>
      <c r="D143" s="15">
        <f>IFERROR(INDEX(CADASTRO!$A$2:$Q$600,MATCH(B143,CADASTRO!$B$2:$B$600,0),MATCH($D$2,CADASTRO!$A$2:$Q$2,0)),0)</f>
        <v>0</v>
      </c>
      <c r="E143" s="16" t="str">
        <f t="shared" si="27"/>
        <v/>
      </c>
      <c r="F143" s="15">
        <f>IFERROR(INDEX(CADASTRO!$A$2:$Q$600,MATCH(B143,CADASTRO!$B$2:$B$600,0),MATCH($F$2,CADASTRO!$A$2:$Q$2,0)),0)</f>
        <v>0</v>
      </c>
      <c r="G143" s="16" t="str">
        <f t="shared" si="28"/>
        <v/>
      </c>
      <c r="H143" s="15">
        <f>IFERROR(INDEX(CADASTRO!$A$2:$Q$600,MATCH(B143,CADASTRO!$B$2:$B$600,0),MATCH($H$2,CADASTRO!$A$2:$Q$2,0)),0)</f>
        <v>0</v>
      </c>
      <c r="I143" s="16" t="str">
        <f t="shared" si="29"/>
        <v/>
      </c>
      <c r="J143" s="15">
        <f>IFERROR(INDEX(CADASTRO!$A$2:$Q$600,MATCH(B143,CADASTRO!$B$2:$B$600,0),MATCH($J$2,CADASTRO!$A$2:$Q$2,0)),0)</f>
        <v>0</v>
      </c>
      <c r="K143" s="16" t="str">
        <f t="shared" si="30"/>
        <v/>
      </c>
      <c r="L143" s="15">
        <f>IFERROR(INDEX(CADASTRO!$A$2:$Q$600,MATCH(B143,CADASTRO!$B$2:$B$600,0),MATCH($L$2,CADASTRO!$A$2:$Q$2,0)),0)</f>
        <v>0</v>
      </c>
      <c r="M143" s="16" t="str">
        <f t="shared" si="31"/>
        <v/>
      </c>
      <c r="N143" s="15">
        <f>IFERROR(INDEX(CADASTRO!$A$2:$Q$600,MATCH(B143,CADASTRO!$B$2:$B$600,0),MATCH($N$2,CADASTRO!$A$2:$Q$2,0)),0)</f>
        <v>0</v>
      </c>
      <c r="O143" s="16" t="str">
        <f t="shared" si="32"/>
        <v/>
      </c>
      <c r="P143" s="15">
        <f>IFERROR(INDEX(CADASTRO!$A$2:$Q$600,MATCH(B143,CADASTRO!$B$2:$B$600,0),MATCH($P$2,CADASTRO!$A$2:$Q$2,0)),0)</f>
        <v>0</v>
      </c>
      <c r="Q143" s="16" t="str">
        <f t="shared" si="33"/>
        <v/>
      </c>
      <c r="R143" s="15">
        <f>IFERROR(INDEX(CADASTRO!$A$2:$Q$600,MATCH(B143,CADASTRO!$B$2:$B$600,0),MATCH($R$2,CADASTRO!$A$2:$Q$2,0)),0)</f>
        <v>0</v>
      </c>
      <c r="S143" s="16" t="str">
        <f t="shared" si="34"/>
        <v/>
      </c>
      <c r="T143" s="15">
        <f>IFERROR(INDEX(CADASTRO!$A$2:$Q$600,MATCH(B143,CADASTRO!$B$2:$B$600,0),MATCH($T$2,CADASTRO!$A$2:$Q$2,0)),0)</f>
        <v>0</v>
      </c>
      <c r="U143" s="16" t="str">
        <f t="shared" si="35"/>
        <v/>
      </c>
      <c r="V143" s="15">
        <f>IFERROR(INDEX(CADASTRO!$A$2:$Q$600,MATCH(B143,CADASTRO!$B$2:$B$600,0),MATCH($V$2,CADASTRO!$A$2:$Q$2,0)),0)</f>
        <v>0</v>
      </c>
      <c r="W143" s="16" t="str">
        <f t="shared" si="36"/>
        <v/>
      </c>
      <c r="X143" s="15">
        <f>IFERROR(INDEX(CADASTRO!$A$2:$Q$600,MATCH(B143,CADASTRO!$B$2:$B$600,0),MATCH($X$2,CADASTRO!$A$2:$Q$2,0)),0)</f>
        <v>0</v>
      </c>
      <c r="Y143" s="16" t="str">
        <f t="shared" si="37"/>
        <v/>
      </c>
    </row>
    <row r="144" spans="1:25" ht="15.75" customHeight="1" x14ac:dyDescent="0.25">
      <c r="A144" s="7">
        <f>CADASTRO!A144</f>
        <v>0</v>
      </c>
      <c r="B144" s="7">
        <f>CADASTRO!B144</f>
        <v>0</v>
      </c>
      <c r="C144" s="15">
        <f>IFERROR(INDEX(CADASTRO!$A$2:$Q$600,MATCH(B144,CADASTRO!$B$2:$B$600,0),MATCH($C$2,CADASTRO!$A$2:$Q$2,0)),0)</f>
        <v>0</v>
      </c>
      <c r="D144" s="15">
        <f>IFERROR(INDEX(CADASTRO!$A$2:$Q$600,MATCH(B144,CADASTRO!$B$2:$B$600,0),MATCH($D$2,CADASTRO!$A$2:$Q$2,0)),0)</f>
        <v>0</v>
      </c>
      <c r="E144" s="16" t="str">
        <f t="shared" si="27"/>
        <v/>
      </c>
      <c r="F144" s="15">
        <f>IFERROR(INDEX(CADASTRO!$A$2:$Q$600,MATCH(B144,CADASTRO!$B$2:$B$600,0),MATCH($F$2,CADASTRO!$A$2:$Q$2,0)),0)</f>
        <v>0</v>
      </c>
      <c r="G144" s="16" t="str">
        <f t="shared" si="28"/>
        <v/>
      </c>
      <c r="H144" s="15">
        <f>IFERROR(INDEX(CADASTRO!$A$2:$Q$600,MATCH(B144,CADASTRO!$B$2:$B$600,0),MATCH($H$2,CADASTRO!$A$2:$Q$2,0)),0)</f>
        <v>0</v>
      </c>
      <c r="I144" s="16" t="str">
        <f t="shared" si="29"/>
        <v/>
      </c>
      <c r="J144" s="15">
        <f>IFERROR(INDEX(CADASTRO!$A$2:$Q$600,MATCH(B144,CADASTRO!$B$2:$B$600,0),MATCH($J$2,CADASTRO!$A$2:$Q$2,0)),0)</f>
        <v>0</v>
      </c>
      <c r="K144" s="16" t="str">
        <f t="shared" si="30"/>
        <v/>
      </c>
      <c r="L144" s="15">
        <f>IFERROR(INDEX(CADASTRO!$A$2:$Q$600,MATCH(B144,CADASTRO!$B$2:$B$600,0),MATCH($L$2,CADASTRO!$A$2:$Q$2,0)),0)</f>
        <v>0</v>
      </c>
      <c r="M144" s="16" t="str">
        <f t="shared" si="31"/>
        <v/>
      </c>
      <c r="N144" s="15">
        <f>IFERROR(INDEX(CADASTRO!$A$2:$Q$600,MATCH(B144,CADASTRO!$B$2:$B$600,0),MATCH($N$2,CADASTRO!$A$2:$Q$2,0)),0)</f>
        <v>0</v>
      </c>
      <c r="O144" s="16" t="str">
        <f t="shared" si="32"/>
        <v/>
      </c>
      <c r="P144" s="15">
        <f>IFERROR(INDEX(CADASTRO!$A$2:$Q$600,MATCH(B144,CADASTRO!$B$2:$B$600,0),MATCH($P$2,CADASTRO!$A$2:$Q$2,0)),0)</f>
        <v>0</v>
      </c>
      <c r="Q144" s="16" t="str">
        <f t="shared" si="33"/>
        <v/>
      </c>
      <c r="R144" s="15">
        <f>IFERROR(INDEX(CADASTRO!$A$2:$Q$600,MATCH(B144,CADASTRO!$B$2:$B$600,0),MATCH($R$2,CADASTRO!$A$2:$Q$2,0)),0)</f>
        <v>0</v>
      </c>
      <c r="S144" s="16" t="str">
        <f t="shared" si="34"/>
        <v/>
      </c>
      <c r="T144" s="15">
        <f>IFERROR(INDEX(CADASTRO!$A$2:$Q$600,MATCH(B144,CADASTRO!$B$2:$B$600,0),MATCH($T$2,CADASTRO!$A$2:$Q$2,0)),0)</f>
        <v>0</v>
      </c>
      <c r="U144" s="16" t="str">
        <f t="shared" si="35"/>
        <v/>
      </c>
      <c r="V144" s="15">
        <f>IFERROR(INDEX(CADASTRO!$A$2:$Q$600,MATCH(B144,CADASTRO!$B$2:$B$600,0),MATCH($V$2,CADASTRO!$A$2:$Q$2,0)),0)</f>
        <v>0</v>
      </c>
      <c r="W144" s="16" t="str">
        <f t="shared" si="36"/>
        <v/>
      </c>
      <c r="X144" s="15">
        <f>IFERROR(INDEX(CADASTRO!$A$2:$Q$600,MATCH(B144,CADASTRO!$B$2:$B$600,0),MATCH($X$2,CADASTRO!$A$2:$Q$2,0)),0)</f>
        <v>0</v>
      </c>
      <c r="Y144" s="16" t="str">
        <f t="shared" si="37"/>
        <v/>
      </c>
    </row>
    <row r="145" spans="1:25" ht="15.75" customHeight="1" x14ac:dyDescent="0.25">
      <c r="A145" s="7">
        <f>CADASTRO!A145</f>
        <v>0</v>
      </c>
      <c r="B145" s="7">
        <f>CADASTRO!B145</f>
        <v>0</v>
      </c>
      <c r="C145" s="15">
        <f>IFERROR(INDEX(CADASTRO!$A$2:$Q$600,MATCH(B145,CADASTRO!$B$2:$B$600,0),MATCH($C$2,CADASTRO!$A$2:$Q$2,0)),0)</f>
        <v>0</v>
      </c>
      <c r="D145" s="15">
        <f>IFERROR(INDEX(CADASTRO!$A$2:$Q$600,MATCH(B145,CADASTRO!$B$2:$B$600,0),MATCH($D$2,CADASTRO!$A$2:$Q$2,0)),0)</f>
        <v>0</v>
      </c>
      <c r="E145" s="16" t="str">
        <f t="shared" si="27"/>
        <v/>
      </c>
      <c r="F145" s="15">
        <f>IFERROR(INDEX(CADASTRO!$A$2:$Q$600,MATCH(B145,CADASTRO!$B$2:$B$600,0),MATCH($F$2,CADASTRO!$A$2:$Q$2,0)),0)</f>
        <v>0</v>
      </c>
      <c r="G145" s="16" t="str">
        <f t="shared" si="28"/>
        <v/>
      </c>
      <c r="H145" s="15">
        <f>IFERROR(INDEX(CADASTRO!$A$2:$Q$600,MATCH(B145,CADASTRO!$B$2:$B$600,0),MATCH($H$2,CADASTRO!$A$2:$Q$2,0)),0)</f>
        <v>0</v>
      </c>
      <c r="I145" s="16" t="str">
        <f t="shared" si="29"/>
        <v/>
      </c>
      <c r="J145" s="15">
        <f>IFERROR(INDEX(CADASTRO!$A$2:$Q$600,MATCH(B145,CADASTRO!$B$2:$B$600,0),MATCH($J$2,CADASTRO!$A$2:$Q$2,0)),0)</f>
        <v>0</v>
      </c>
      <c r="K145" s="16" t="str">
        <f t="shared" si="30"/>
        <v/>
      </c>
      <c r="L145" s="15">
        <f>IFERROR(INDEX(CADASTRO!$A$2:$Q$600,MATCH(B145,CADASTRO!$B$2:$B$600,0),MATCH($L$2,CADASTRO!$A$2:$Q$2,0)),0)</f>
        <v>0</v>
      </c>
      <c r="M145" s="16" t="str">
        <f t="shared" si="31"/>
        <v/>
      </c>
      <c r="N145" s="15">
        <f>IFERROR(INDEX(CADASTRO!$A$2:$Q$600,MATCH(B145,CADASTRO!$B$2:$B$600,0),MATCH($N$2,CADASTRO!$A$2:$Q$2,0)),0)</f>
        <v>0</v>
      </c>
      <c r="O145" s="16" t="str">
        <f t="shared" si="32"/>
        <v/>
      </c>
      <c r="P145" s="15">
        <f>IFERROR(INDEX(CADASTRO!$A$2:$Q$600,MATCH(B145,CADASTRO!$B$2:$B$600,0),MATCH($P$2,CADASTRO!$A$2:$Q$2,0)),0)</f>
        <v>0</v>
      </c>
      <c r="Q145" s="16" t="str">
        <f t="shared" si="33"/>
        <v/>
      </c>
      <c r="R145" s="15">
        <f>IFERROR(INDEX(CADASTRO!$A$2:$Q$600,MATCH(B145,CADASTRO!$B$2:$B$600,0),MATCH($R$2,CADASTRO!$A$2:$Q$2,0)),0)</f>
        <v>0</v>
      </c>
      <c r="S145" s="16" t="str">
        <f t="shared" si="34"/>
        <v/>
      </c>
      <c r="T145" s="15">
        <f>IFERROR(INDEX(CADASTRO!$A$2:$Q$600,MATCH(B145,CADASTRO!$B$2:$B$600,0),MATCH($T$2,CADASTRO!$A$2:$Q$2,0)),0)</f>
        <v>0</v>
      </c>
      <c r="U145" s="16" t="str">
        <f t="shared" si="35"/>
        <v/>
      </c>
      <c r="V145" s="15">
        <f>IFERROR(INDEX(CADASTRO!$A$2:$Q$600,MATCH(B145,CADASTRO!$B$2:$B$600,0),MATCH($V$2,CADASTRO!$A$2:$Q$2,0)),0)</f>
        <v>0</v>
      </c>
      <c r="W145" s="16" t="str">
        <f t="shared" si="36"/>
        <v/>
      </c>
      <c r="X145" s="15">
        <f>IFERROR(INDEX(CADASTRO!$A$2:$Q$600,MATCH(B145,CADASTRO!$B$2:$B$600,0),MATCH($X$2,CADASTRO!$A$2:$Q$2,0)),0)</f>
        <v>0</v>
      </c>
      <c r="Y145" s="16" t="str">
        <f t="shared" si="37"/>
        <v/>
      </c>
    </row>
    <row r="146" spans="1:25" ht="15.75" customHeight="1" x14ac:dyDescent="0.25">
      <c r="A146" s="7">
        <f>CADASTRO!A146</f>
        <v>0</v>
      </c>
      <c r="B146" s="7">
        <f>CADASTRO!B146</f>
        <v>0</v>
      </c>
      <c r="C146" s="15">
        <f>IFERROR(INDEX(CADASTRO!$A$2:$Q$600,MATCH(B146,CADASTRO!$B$2:$B$600,0),MATCH($C$2,CADASTRO!$A$2:$Q$2,0)),0)</f>
        <v>0</v>
      </c>
      <c r="D146" s="15">
        <f>IFERROR(INDEX(CADASTRO!$A$2:$Q$600,MATCH(B146,CADASTRO!$B$2:$B$600,0),MATCH($D$2,CADASTRO!$A$2:$Q$2,0)),0)</f>
        <v>0</v>
      </c>
      <c r="E146" s="16" t="str">
        <f t="shared" si="27"/>
        <v/>
      </c>
      <c r="F146" s="15">
        <f>IFERROR(INDEX(CADASTRO!$A$2:$Q$600,MATCH(B146,CADASTRO!$B$2:$B$600,0),MATCH($F$2,CADASTRO!$A$2:$Q$2,0)),0)</f>
        <v>0</v>
      </c>
      <c r="G146" s="16" t="str">
        <f t="shared" si="28"/>
        <v/>
      </c>
      <c r="H146" s="15">
        <f>IFERROR(INDEX(CADASTRO!$A$2:$Q$600,MATCH(B146,CADASTRO!$B$2:$B$600,0),MATCH($H$2,CADASTRO!$A$2:$Q$2,0)),0)</f>
        <v>0</v>
      </c>
      <c r="I146" s="16" t="str">
        <f t="shared" si="29"/>
        <v/>
      </c>
      <c r="J146" s="15">
        <f>IFERROR(INDEX(CADASTRO!$A$2:$Q$600,MATCH(B146,CADASTRO!$B$2:$B$600,0),MATCH($J$2,CADASTRO!$A$2:$Q$2,0)),0)</f>
        <v>0</v>
      </c>
      <c r="K146" s="16" t="str">
        <f t="shared" si="30"/>
        <v/>
      </c>
      <c r="L146" s="15">
        <f>IFERROR(INDEX(CADASTRO!$A$2:$Q$600,MATCH(B146,CADASTRO!$B$2:$B$600,0),MATCH($L$2,CADASTRO!$A$2:$Q$2,0)),0)</f>
        <v>0</v>
      </c>
      <c r="M146" s="16" t="str">
        <f t="shared" si="31"/>
        <v/>
      </c>
      <c r="N146" s="15">
        <f>IFERROR(INDEX(CADASTRO!$A$2:$Q$600,MATCH(B146,CADASTRO!$B$2:$B$600,0),MATCH($N$2,CADASTRO!$A$2:$Q$2,0)),0)</f>
        <v>0</v>
      </c>
      <c r="O146" s="16" t="str">
        <f t="shared" si="32"/>
        <v/>
      </c>
      <c r="P146" s="15">
        <f>IFERROR(INDEX(CADASTRO!$A$2:$Q$600,MATCH(B146,CADASTRO!$B$2:$B$600,0),MATCH($P$2,CADASTRO!$A$2:$Q$2,0)),0)</f>
        <v>0</v>
      </c>
      <c r="Q146" s="16" t="str">
        <f t="shared" si="33"/>
        <v/>
      </c>
      <c r="R146" s="15">
        <f>IFERROR(INDEX(CADASTRO!$A$2:$Q$600,MATCH(B146,CADASTRO!$B$2:$B$600,0),MATCH($R$2,CADASTRO!$A$2:$Q$2,0)),0)</f>
        <v>0</v>
      </c>
      <c r="S146" s="16" t="str">
        <f t="shared" si="34"/>
        <v/>
      </c>
      <c r="T146" s="15">
        <f>IFERROR(INDEX(CADASTRO!$A$2:$Q$600,MATCH(B146,CADASTRO!$B$2:$B$600,0),MATCH($T$2,CADASTRO!$A$2:$Q$2,0)),0)</f>
        <v>0</v>
      </c>
      <c r="U146" s="16" t="str">
        <f t="shared" si="35"/>
        <v/>
      </c>
      <c r="V146" s="15">
        <f>IFERROR(INDEX(CADASTRO!$A$2:$Q$600,MATCH(B146,CADASTRO!$B$2:$B$600,0),MATCH($V$2,CADASTRO!$A$2:$Q$2,0)),0)</f>
        <v>0</v>
      </c>
      <c r="W146" s="16" t="str">
        <f t="shared" si="36"/>
        <v/>
      </c>
      <c r="X146" s="15">
        <f>IFERROR(INDEX(CADASTRO!$A$2:$Q$600,MATCH(B146,CADASTRO!$B$2:$B$600,0),MATCH($X$2,CADASTRO!$A$2:$Q$2,0)),0)</f>
        <v>0</v>
      </c>
      <c r="Y146" s="16" t="str">
        <f t="shared" si="37"/>
        <v/>
      </c>
    </row>
    <row r="147" spans="1:25" ht="15.75" customHeight="1" x14ac:dyDescent="0.25">
      <c r="A147" s="7">
        <f>CADASTRO!A147</f>
        <v>0</v>
      </c>
      <c r="B147" s="7">
        <f>CADASTRO!B147</f>
        <v>0</v>
      </c>
      <c r="C147" s="15">
        <f>IFERROR(INDEX(CADASTRO!$A$2:$Q$600,MATCH(B147,CADASTRO!$B$2:$B$600,0),MATCH($C$2,CADASTRO!$A$2:$Q$2,0)),0)</f>
        <v>0</v>
      </c>
      <c r="D147" s="15">
        <f>IFERROR(INDEX(CADASTRO!$A$2:$Q$600,MATCH(B147,CADASTRO!$B$2:$B$600,0),MATCH($D$2,CADASTRO!$A$2:$Q$2,0)),0)</f>
        <v>0</v>
      </c>
      <c r="E147" s="16" t="str">
        <f t="shared" si="27"/>
        <v/>
      </c>
      <c r="F147" s="15">
        <f>IFERROR(INDEX(CADASTRO!$A$2:$Q$600,MATCH(B147,CADASTRO!$B$2:$B$600,0),MATCH($F$2,CADASTRO!$A$2:$Q$2,0)),0)</f>
        <v>0</v>
      </c>
      <c r="G147" s="16" t="str">
        <f t="shared" si="28"/>
        <v/>
      </c>
      <c r="H147" s="15">
        <f>IFERROR(INDEX(CADASTRO!$A$2:$Q$600,MATCH(B147,CADASTRO!$B$2:$B$600,0),MATCH($H$2,CADASTRO!$A$2:$Q$2,0)),0)</f>
        <v>0</v>
      </c>
      <c r="I147" s="16" t="str">
        <f t="shared" si="29"/>
        <v/>
      </c>
      <c r="J147" s="15">
        <f>IFERROR(INDEX(CADASTRO!$A$2:$Q$600,MATCH(B147,CADASTRO!$B$2:$B$600,0),MATCH($J$2,CADASTRO!$A$2:$Q$2,0)),0)</f>
        <v>0</v>
      </c>
      <c r="K147" s="16" t="str">
        <f t="shared" si="30"/>
        <v/>
      </c>
      <c r="L147" s="15">
        <f>IFERROR(INDEX(CADASTRO!$A$2:$Q$600,MATCH(B147,CADASTRO!$B$2:$B$600,0),MATCH($L$2,CADASTRO!$A$2:$Q$2,0)),0)</f>
        <v>0</v>
      </c>
      <c r="M147" s="16" t="str">
        <f t="shared" si="31"/>
        <v/>
      </c>
      <c r="N147" s="15">
        <f>IFERROR(INDEX(CADASTRO!$A$2:$Q$600,MATCH(B147,CADASTRO!$B$2:$B$600,0),MATCH($N$2,CADASTRO!$A$2:$Q$2,0)),0)</f>
        <v>0</v>
      </c>
      <c r="O147" s="16" t="str">
        <f t="shared" si="32"/>
        <v/>
      </c>
      <c r="P147" s="15">
        <f>IFERROR(INDEX(CADASTRO!$A$2:$Q$600,MATCH(B147,CADASTRO!$B$2:$B$600,0),MATCH($P$2,CADASTRO!$A$2:$Q$2,0)),0)</f>
        <v>0</v>
      </c>
      <c r="Q147" s="16" t="str">
        <f t="shared" si="33"/>
        <v/>
      </c>
      <c r="R147" s="15">
        <f>IFERROR(INDEX(CADASTRO!$A$2:$Q$600,MATCH(B147,CADASTRO!$B$2:$B$600,0),MATCH($R$2,CADASTRO!$A$2:$Q$2,0)),0)</f>
        <v>0</v>
      </c>
      <c r="S147" s="16" t="str">
        <f t="shared" si="34"/>
        <v/>
      </c>
      <c r="T147" s="15">
        <f>IFERROR(INDEX(CADASTRO!$A$2:$Q$600,MATCH(B147,CADASTRO!$B$2:$B$600,0),MATCH($T$2,CADASTRO!$A$2:$Q$2,0)),0)</f>
        <v>0</v>
      </c>
      <c r="U147" s="16" t="str">
        <f t="shared" si="35"/>
        <v/>
      </c>
      <c r="V147" s="15">
        <f>IFERROR(INDEX(CADASTRO!$A$2:$Q$600,MATCH(B147,CADASTRO!$B$2:$B$600,0),MATCH($V$2,CADASTRO!$A$2:$Q$2,0)),0)</f>
        <v>0</v>
      </c>
      <c r="W147" s="16" t="str">
        <f t="shared" si="36"/>
        <v/>
      </c>
      <c r="X147" s="15">
        <f>IFERROR(INDEX(CADASTRO!$A$2:$Q$600,MATCH(B147,CADASTRO!$B$2:$B$600,0),MATCH($X$2,CADASTRO!$A$2:$Q$2,0)),0)</f>
        <v>0</v>
      </c>
      <c r="Y147" s="16" t="str">
        <f t="shared" si="37"/>
        <v/>
      </c>
    </row>
    <row r="148" spans="1:25" ht="15.75" customHeight="1" x14ac:dyDescent="0.25">
      <c r="A148" s="7">
        <f>CADASTRO!A148</f>
        <v>0</v>
      </c>
      <c r="B148" s="7">
        <f>CADASTRO!B148</f>
        <v>0</v>
      </c>
      <c r="C148" s="15">
        <f>IFERROR(INDEX(CADASTRO!$A$2:$Q$600,MATCH(B148,CADASTRO!$B$2:$B$600,0),MATCH($C$2,CADASTRO!$A$2:$Q$2,0)),0)</f>
        <v>0</v>
      </c>
      <c r="D148" s="15">
        <f>IFERROR(INDEX(CADASTRO!$A$2:$Q$600,MATCH(B148,CADASTRO!$B$2:$B$600,0),MATCH($D$2,CADASTRO!$A$2:$Q$2,0)),0)</f>
        <v>0</v>
      </c>
      <c r="E148" s="16" t="str">
        <f t="shared" si="27"/>
        <v/>
      </c>
      <c r="F148" s="15">
        <f>IFERROR(INDEX(CADASTRO!$A$2:$Q$600,MATCH(B148,CADASTRO!$B$2:$B$600,0),MATCH($F$2,CADASTRO!$A$2:$Q$2,0)),0)</f>
        <v>0</v>
      </c>
      <c r="G148" s="16" t="str">
        <f t="shared" si="28"/>
        <v/>
      </c>
      <c r="H148" s="15">
        <f>IFERROR(INDEX(CADASTRO!$A$2:$Q$600,MATCH(B148,CADASTRO!$B$2:$B$600,0),MATCH($H$2,CADASTRO!$A$2:$Q$2,0)),0)</f>
        <v>0</v>
      </c>
      <c r="I148" s="16" t="str">
        <f t="shared" si="29"/>
        <v/>
      </c>
      <c r="J148" s="15">
        <f>IFERROR(INDEX(CADASTRO!$A$2:$Q$600,MATCH(B148,CADASTRO!$B$2:$B$600,0),MATCH($J$2,CADASTRO!$A$2:$Q$2,0)),0)</f>
        <v>0</v>
      </c>
      <c r="K148" s="16" t="str">
        <f t="shared" si="30"/>
        <v/>
      </c>
      <c r="L148" s="15">
        <f>IFERROR(INDEX(CADASTRO!$A$2:$Q$600,MATCH(B148,CADASTRO!$B$2:$B$600,0),MATCH($L$2,CADASTRO!$A$2:$Q$2,0)),0)</f>
        <v>0</v>
      </c>
      <c r="M148" s="16" t="str">
        <f t="shared" si="31"/>
        <v/>
      </c>
      <c r="N148" s="15">
        <f>IFERROR(INDEX(CADASTRO!$A$2:$Q$600,MATCH(B148,CADASTRO!$B$2:$B$600,0),MATCH($N$2,CADASTRO!$A$2:$Q$2,0)),0)</f>
        <v>0</v>
      </c>
      <c r="O148" s="16" t="str">
        <f t="shared" si="32"/>
        <v/>
      </c>
      <c r="P148" s="15">
        <f>IFERROR(INDEX(CADASTRO!$A$2:$Q$600,MATCH(B148,CADASTRO!$B$2:$B$600,0),MATCH($P$2,CADASTRO!$A$2:$Q$2,0)),0)</f>
        <v>0</v>
      </c>
      <c r="Q148" s="16" t="str">
        <f t="shared" si="33"/>
        <v/>
      </c>
      <c r="R148" s="15">
        <f>IFERROR(INDEX(CADASTRO!$A$2:$Q$600,MATCH(B148,CADASTRO!$B$2:$B$600,0),MATCH($R$2,CADASTRO!$A$2:$Q$2,0)),0)</f>
        <v>0</v>
      </c>
      <c r="S148" s="16" t="str">
        <f t="shared" si="34"/>
        <v/>
      </c>
      <c r="T148" s="15">
        <f>IFERROR(INDEX(CADASTRO!$A$2:$Q$600,MATCH(B148,CADASTRO!$B$2:$B$600,0),MATCH($T$2,CADASTRO!$A$2:$Q$2,0)),0)</f>
        <v>0</v>
      </c>
      <c r="U148" s="16" t="str">
        <f t="shared" si="35"/>
        <v/>
      </c>
      <c r="V148" s="15">
        <f>IFERROR(INDEX(CADASTRO!$A$2:$Q$600,MATCH(B148,CADASTRO!$B$2:$B$600,0),MATCH($V$2,CADASTRO!$A$2:$Q$2,0)),0)</f>
        <v>0</v>
      </c>
      <c r="W148" s="16" t="str">
        <f t="shared" si="36"/>
        <v/>
      </c>
      <c r="X148" s="15">
        <f>IFERROR(INDEX(CADASTRO!$A$2:$Q$600,MATCH(B148,CADASTRO!$B$2:$B$600,0),MATCH($X$2,CADASTRO!$A$2:$Q$2,0)),0)</f>
        <v>0</v>
      </c>
      <c r="Y148" s="16" t="str">
        <f t="shared" si="37"/>
        <v/>
      </c>
    </row>
    <row r="149" spans="1:25" ht="15.75" customHeight="1" x14ac:dyDescent="0.25">
      <c r="A149" s="7">
        <f>CADASTRO!A149</f>
        <v>0</v>
      </c>
      <c r="B149" s="7">
        <f>CADASTRO!B149</f>
        <v>0</v>
      </c>
      <c r="C149" s="15">
        <f>IFERROR(INDEX(CADASTRO!$A$2:$Q$600,MATCH(B149,CADASTRO!$B$2:$B$600,0),MATCH($C$2,CADASTRO!$A$2:$Q$2,0)),0)</f>
        <v>0</v>
      </c>
      <c r="D149" s="15">
        <f>IFERROR(INDEX(CADASTRO!$A$2:$Q$600,MATCH(B149,CADASTRO!$B$2:$B$600,0),MATCH($D$2,CADASTRO!$A$2:$Q$2,0)),0)</f>
        <v>0</v>
      </c>
      <c r="E149" s="16" t="str">
        <f t="shared" si="27"/>
        <v/>
      </c>
      <c r="F149" s="15">
        <f>IFERROR(INDEX(CADASTRO!$A$2:$Q$600,MATCH(B149,CADASTRO!$B$2:$B$600,0),MATCH($F$2,CADASTRO!$A$2:$Q$2,0)),0)</f>
        <v>0</v>
      </c>
      <c r="G149" s="16" t="str">
        <f t="shared" si="28"/>
        <v/>
      </c>
      <c r="H149" s="15">
        <f>IFERROR(INDEX(CADASTRO!$A$2:$Q$600,MATCH(B149,CADASTRO!$B$2:$B$600,0),MATCH($H$2,CADASTRO!$A$2:$Q$2,0)),0)</f>
        <v>0</v>
      </c>
      <c r="I149" s="16" t="str">
        <f t="shared" si="29"/>
        <v/>
      </c>
      <c r="J149" s="15">
        <f>IFERROR(INDEX(CADASTRO!$A$2:$Q$600,MATCH(B149,CADASTRO!$B$2:$B$600,0),MATCH($J$2,CADASTRO!$A$2:$Q$2,0)),0)</f>
        <v>0</v>
      </c>
      <c r="K149" s="16" t="str">
        <f t="shared" si="30"/>
        <v/>
      </c>
      <c r="L149" s="15">
        <f>IFERROR(INDEX(CADASTRO!$A$2:$Q$600,MATCH(B149,CADASTRO!$B$2:$B$600,0),MATCH($L$2,CADASTRO!$A$2:$Q$2,0)),0)</f>
        <v>0</v>
      </c>
      <c r="M149" s="16" t="str">
        <f t="shared" si="31"/>
        <v/>
      </c>
      <c r="N149" s="15">
        <f>IFERROR(INDEX(CADASTRO!$A$2:$Q$600,MATCH(B149,CADASTRO!$B$2:$B$600,0),MATCH($N$2,CADASTRO!$A$2:$Q$2,0)),0)</f>
        <v>0</v>
      </c>
      <c r="O149" s="16" t="str">
        <f t="shared" si="32"/>
        <v/>
      </c>
      <c r="P149" s="15">
        <f>IFERROR(INDEX(CADASTRO!$A$2:$Q$600,MATCH(B149,CADASTRO!$B$2:$B$600,0),MATCH($P$2,CADASTRO!$A$2:$Q$2,0)),0)</f>
        <v>0</v>
      </c>
      <c r="Q149" s="16" t="str">
        <f t="shared" si="33"/>
        <v/>
      </c>
      <c r="R149" s="15">
        <f>IFERROR(INDEX(CADASTRO!$A$2:$Q$600,MATCH(B149,CADASTRO!$B$2:$B$600,0),MATCH($R$2,CADASTRO!$A$2:$Q$2,0)),0)</f>
        <v>0</v>
      </c>
      <c r="S149" s="16" t="str">
        <f t="shared" si="34"/>
        <v/>
      </c>
      <c r="T149" s="15">
        <f>IFERROR(INDEX(CADASTRO!$A$2:$Q$600,MATCH(B149,CADASTRO!$B$2:$B$600,0),MATCH($T$2,CADASTRO!$A$2:$Q$2,0)),0)</f>
        <v>0</v>
      </c>
      <c r="U149" s="16" t="str">
        <f t="shared" si="35"/>
        <v/>
      </c>
      <c r="V149" s="15">
        <f>IFERROR(INDEX(CADASTRO!$A$2:$Q$600,MATCH(B149,CADASTRO!$B$2:$B$600,0),MATCH($V$2,CADASTRO!$A$2:$Q$2,0)),0)</f>
        <v>0</v>
      </c>
      <c r="W149" s="16" t="str">
        <f t="shared" si="36"/>
        <v/>
      </c>
      <c r="X149" s="15">
        <f>IFERROR(INDEX(CADASTRO!$A$2:$Q$600,MATCH(B149,CADASTRO!$B$2:$B$600,0),MATCH($X$2,CADASTRO!$A$2:$Q$2,0)),0)</f>
        <v>0</v>
      </c>
      <c r="Y149" s="16" t="str">
        <f t="shared" si="37"/>
        <v/>
      </c>
    </row>
    <row r="150" spans="1:25" ht="15.75" customHeight="1" x14ac:dyDescent="0.25">
      <c r="A150" s="7">
        <f>CADASTRO!A150</f>
        <v>0</v>
      </c>
      <c r="B150" s="7">
        <f>CADASTRO!B150</f>
        <v>0</v>
      </c>
      <c r="C150" s="15">
        <f>IFERROR(INDEX(CADASTRO!$A$2:$Q$600,MATCH(B150,CADASTRO!$B$2:$B$600,0),MATCH($C$2,CADASTRO!$A$2:$Q$2,0)),0)</f>
        <v>0</v>
      </c>
      <c r="D150" s="15">
        <f>IFERROR(INDEX(CADASTRO!$A$2:$Q$600,MATCH(B150,CADASTRO!$B$2:$B$600,0),MATCH($D$2,CADASTRO!$A$2:$Q$2,0)),0)</f>
        <v>0</v>
      </c>
      <c r="E150" s="16" t="str">
        <f t="shared" si="27"/>
        <v/>
      </c>
      <c r="F150" s="15">
        <f>IFERROR(INDEX(CADASTRO!$A$2:$Q$600,MATCH(B150,CADASTRO!$B$2:$B$600,0),MATCH($F$2,CADASTRO!$A$2:$Q$2,0)),0)</f>
        <v>0</v>
      </c>
      <c r="G150" s="16" t="str">
        <f t="shared" si="28"/>
        <v/>
      </c>
      <c r="H150" s="15">
        <f>IFERROR(INDEX(CADASTRO!$A$2:$Q$600,MATCH(B150,CADASTRO!$B$2:$B$600,0),MATCH($H$2,CADASTRO!$A$2:$Q$2,0)),0)</f>
        <v>0</v>
      </c>
      <c r="I150" s="16" t="str">
        <f t="shared" si="29"/>
        <v/>
      </c>
      <c r="J150" s="15">
        <f>IFERROR(INDEX(CADASTRO!$A$2:$Q$600,MATCH(B150,CADASTRO!$B$2:$B$600,0),MATCH($J$2,CADASTRO!$A$2:$Q$2,0)),0)</f>
        <v>0</v>
      </c>
      <c r="K150" s="16" t="str">
        <f t="shared" si="30"/>
        <v/>
      </c>
      <c r="L150" s="15">
        <f>IFERROR(INDEX(CADASTRO!$A$2:$Q$600,MATCH(B150,CADASTRO!$B$2:$B$600,0),MATCH($L$2,CADASTRO!$A$2:$Q$2,0)),0)</f>
        <v>0</v>
      </c>
      <c r="M150" s="16" t="str">
        <f t="shared" si="31"/>
        <v/>
      </c>
      <c r="N150" s="15">
        <f>IFERROR(INDEX(CADASTRO!$A$2:$Q$600,MATCH(B150,CADASTRO!$B$2:$B$600,0),MATCH($N$2,CADASTRO!$A$2:$Q$2,0)),0)</f>
        <v>0</v>
      </c>
      <c r="O150" s="16" t="str">
        <f t="shared" si="32"/>
        <v/>
      </c>
      <c r="P150" s="15">
        <f>IFERROR(INDEX(CADASTRO!$A$2:$Q$600,MATCH(B150,CADASTRO!$B$2:$B$600,0),MATCH($P$2,CADASTRO!$A$2:$Q$2,0)),0)</f>
        <v>0</v>
      </c>
      <c r="Q150" s="16" t="str">
        <f t="shared" si="33"/>
        <v/>
      </c>
      <c r="R150" s="15">
        <f>IFERROR(INDEX(CADASTRO!$A$2:$Q$600,MATCH(B150,CADASTRO!$B$2:$B$600,0),MATCH($R$2,CADASTRO!$A$2:$Q$2,0)),0)</f>
        <v>0</v>
      </c>
      <c r="S150" s="16" t="str">
        <f t="shared" si="34"/>
        <v/>
      </c>
      <c r="T150" s="15">
        <f>IFERROR(INDEX(CADASTRO!$A$2:$Q$600,MATCH(B150,CADASTRO!$B$2:$B$600,0),MATCH($T$2,CADASTRO!$A$2:$Q$2,0)),0)</f>
        <v>0</v>
      </c>
      <c r="U150" s="16" t="str">
        <f t="shared" si="35"/>
        <v/>
      </c>
      <c r="V150" s="15">
        <f>IFERROR(INDEX(CADASTRO!$A$2:$Q$600,MATCH(B150,CADASTRO!$B$2:$B$600,0),MATCH($V$2,CADASTRO!$A$2:$Q$2,0)),0)</f>
        <v>0</v>
      </c>
      <c r="W150" s="16" t="str">
        <f t="shared" si="36"/>
        <v/>
      </c>
      <c r="X150" s="15">
        <f>IFERROR(INDEX(CADASTRO!$A$2:$Q$600,MATCH(B150,CADASTRO!$B$2:$B$600,0),MATCH($X$2,CADASTRO!$A$2:$Q$2,0)),0)</f>
        <v>0</v>
      </c>
      <c r="Y150" s="16" t="str">
        <f t="shared" si="37"/>
        <v/>
      </c>
    </row>
    <row r="151" spans="1:25" ht="15.75" customHeight="1" x14ac:dyDescent="0.25">
      <c r="A151" s="7">
        <f>CADASTRO!A151</f>
        <v>0</v>
      </c>
      <c r="B151" s="7">
        <f>CADASTRO!B151</f>
        <v>0</v>
      </c>
      <c r="C151" s="15">
        <f>IFERROR(INDEX(CADASTRO!$A$2:$Q$600,MATCH(B151,CADASTRO!$B$2:$B$600,0),MATCH($C$2,CADASTRO!$A$2:$Q$2,0)),0)</f>
        <v>0</v>
      </c>
      <c r="D151" s="15">
        <f>IFERROR(INDEX(CADASTRO!$A$2:$Q$600,MATCH(B151,CADASTRO!$B$2:$B$600,0),MATCH($D$2,CADASTRO!$A$2:$Q$2,0)),0)</f>
        <v>0</v>
      </c>
      <c r="E151" s="16" t="str">
        <f t="shared" si="27"/>
        <v/>
      </c>
      <c r="F151" s="15">
        <f>IFERROR(INDEX(CADASTRO!$A$2:$Q$600,MATCH(B151,CADASTRO!$B$2:$B$600,0),MATCH($F$2,CADASTRO!$A$2:$Q$2,0)),0)</f>
        <v>0</v>
      </c>
      <c r="G151" s="16" t="str">
        <f t="shared" si="28"/>
        <v/>
      </c>
      <c r="H151" s="15">
        <f>IFERROR(INDEX(CADASTRO!$A$2:$Q$600,MATCH(B151,CADASTRO!$B$2:$B$600,0),MATCH($H$2,CADASTRO!$A$2:$Q$2,0)),0)</f>
        <v>0</v>
      </c>
      <c r="I151" s="16" t="str">
        <f t="shared" si="29"/>
        <v/>
      </c>
      <c r="J151" s="15">
        <f>IFERROR(INDEX(CADASTRO!$A$2:$Q$600,MATCH(B151,CADASTRO!$B$2:$B$600,0),MATCH($J$2,CADASTRO!$A$2:$Q$2,0)),0)</f>
        <v>0</v>
      </c>
      <c r="K151" s="16" t="str">
        <f t="shared" si="30"/>
        <v/>
      </c>
      <c r="L151" s="15">
        <f>IFERROR(INDEX(CADASTRO!$A$2:$Q$600,MATCH(B151,CADASTRO!$B$2:$B$600,0),MATCH($L$2,CADASTRO!$A$2:$Q$2,0)),0)</f>
        <v>0</v>
      </c>
      <c r="M151" s="16" t="str">
        <f t="shared" si="31"/>
        <v/>
      </c>
      <c r="N151" s="15">
        <f>IFERROR(INDEX(CADASTRO!$A$2:$Q$600,MATCH(B151,CADASTRO!$B$2:$B$600,0),MATCH($N$2,CADASTRO!$A$2:$Q$2,0)),0)</f>
        <v>0</v>
      </c>
      <c r="O151" s="16" t="str">
        <f t="shared" si="32"/>
        <v/>
      </c>
      <c r="P151" s="15">
        <f>IFERROR(INDEX(CADASTRO!$A$2:$Q$600,MATCH(B151,CADASTRO!$B$2:$B$600,0),MATCH($P$2,CADASTRO!$A$2:$Q$2,0)),0)</f>
        <v>0</v>
      </c>
      <c r="Q151" s="16" t="str">
        <f t="shared" si="33"/>
        <v/>
      </c>
      <c r="R151" s="15">
        <f>IFERROR(INDEX(CADASTRO!$A$2:$Q$600,MATCH(B151,CADASTRO!$B$2:$B$600,0),MATCH($R$2,CADASTRO!$A$2:$Q$2,0)),0)</f>
        <v>0</v>
      </c>
      <c r="S151" s="16" t="str">
        <f t="shared" si="34"/>
        <v/>
      </c>
      <c r="T151" s="15">
        <f>IFERROR(INDEX(CADASTRO!$A$2:$Q$600,MATCH(B151,CADASTRO!$B$2:$B$600,0),MATCH($T$2,CADASTRO!$A$2:$Q$2,0)),0)</f>
        <v>0</v>
      </c>
      <c r="U151" s="16" t="str">
        <f t="shared" si="35"/>
        <v/>
      </c>
      <c r="V151" s="15">
        <f>IFERROR(INDEX(CADASTRO!$A$2:$Q$600,MATCH(B151,CADASTRO!$B$2:$B$600,0),MATCH($V$2,CADASTRO!$A$2:$Q$2,0)),0)</f>
        <v>0</v>
      </c>
      <c r="W151" s="16" t="str">
        <f t="shared" si="36"/>
        <v/>
      </c>
      <c r="X151" s="15">
        <f>IFERROR(INDEX(CADASTRO!$A$2:$Q$600,MATCH(B151,CADASTRO!$B$2:$B$600,0),MATCH($X$2,CADASTRO!$A$2:$Q$2,0)),0)</f>
        <v>0</v>
      </c>
      <c r="Y151" s="16" t="str">
        <f t="shared" si="37"/>
        <v/>
      </c>
    </row>
    <row r="152" spans="1:25" ht="15.75" customHeight="1" x14ac:dyDescent="0.25">
      <c r="A152" s="7">
        <f>CADASTRO!A152</f>
        <v>0</v>
      </c>
      <c r="B152" s="7">
        <f>CADASTRO!B152</f>
        <v>0</v>
      </c>
      <c r="C152" s="15">
        <f>IFERROR(INDEX(CADASTRO!$A$2:$Q$600,MATCH(B152,CADASTRO!$B$2:$B$600,0),MATCH($C$2,CADASTRO!$A$2:$Q$2,0)),0)</f>
        <v>0</v>
      </c>
      <c r="D152" s="15">
        <f>IFERROR(INDEX(CADASTRO!$A$2:$Q$600,MATCH(B152,CADASTRO!$B$2:$B$600,0),MATCH($D$2,CADASTRO!$A$2:$Q$2,0)),0)</f>
        <v>0</v>
      </c>
      <c r="E152" s="16" t="str">
        <f t="shared" si="27"/>
        <v/>
      </c>
      <c r="F152" s="15">
        <f>IFERROR(INDEX(CADASTRO!$A$2:$Q$600,MATCH(B152,CADASTRO!$B$2:$B$600,0),MATCH($F$2,CADASTRO!$A$2:$Q$2,0)),0)</f>
        <v>0</v>
      </c>
      <c r="G152" s="16" t="str">
        <f t="shared" si="28"/>
        <v/>
      </c>
      <c r="H152" s="15">
        <f>IFERROR(INDEX(CADASTRO!$A$2:$Q$600,MATCH(B152,CADASTRO!$B$2:$B$600,0),MATCH($H$2,CADASTRO!$A$2:$Q$2,0)),0)</f>
        <v>0</v>
      </c>
      <c r="I152" s="16" t="str">
        <f t="shared" si="29"/>
        <v/>
      </c>
      <c r="J152" s="15">
        <f>IFERROR(INDEX(CADASTRO!$A$2:$Q$600,MATCH(B152,CADASTRO!$B$2:$B$600,0),MATCH($J$2,CADASTRO!$A$2:$Q$2,0)),0)</f>
        <v>0</v>
      </c>
      <c r="K152" s="16" t="str">
        <f t="shared" si="30"/>
        <v/>
      </c>
      <c r="L152" s="15">
        <f>IFERROR(INDEX(CADASTRO!$A$2:$Q$600,MATCH(B152,CADASTRO!$B$2:$B$600,0),MATCH($L$2,CADASTRO!$A$2:$Q$2,0)),0)</f>
        <v>0</v>
      </c>
      <c r="M152" s="16" t="str">
        <f t="shared" si="31"/>
        <v/>
      </c>
      <c r="N152" s="15">
        <f>IFERROR(INDEX(CADASTRO!$A$2:$Q$600,MATCH(B152,CADASTRO!$B$2:$B$600,0),MATCH($N$2,CADASTRO!$A$2:$Q$2,0)),0)</f>
        <v>0</v>
      </c>
      <c r="O152" s="16" t="str">
        <f t="shared" si="32"/>
        <v/>
      </c>
      <c r="P152" s="15">
        <f>IFERROR(INDEX(CADASTRO!$A$2:$Q$600,MATCH(B152,CADASTRO!$B$2:$B$600,0),MATCH($P$2,CADASTRO!$A$2:$Q$2,0)),0)</f>
        <v>0</v>
      </c>
      <c r="Q152" s="16" t="str">
        <f t="shared" si="33"/>
        <v/>
      </c>
      <c r="R152" s="15">
        <f>IFERROR(INDEX(CADASTRO!$A$2:$Q$600,MATCH(B152,CADASTRO!$B$2:$B$600,0),MATCH($R$2,CADASTRO!$A$2:$Q$2,0)),0)</f>
        <v>0</v>
      </c>
      <c r="S152" s="16" t="str">
        <f t="shared" si="34"/>
        <v/>
      </c>
      <c r="T152" s="15">
        <f>IFERROR(INDEX(CADASTRO!$A$2:$Q$600,MATCH(B152,CADASTRO!$B$2:$B$600,0),MATCH($T$2,CADASTRO!$A$2:$Q$2,0)),0)</f>
        <v>0</v>
      </c>
      <c r="U152" s="16" t="str">
        <f t="shared" si="35"/>
        <v/>
      </c>
      <c r="V152" s="15">
        <f>IFERROR(INDEX(CADASTRO!$A$2:$Q$600,MATCH(B152,CADASTRO!$B$2:$B$600,0),MATCH($V$2,CADASTRO!$A$2:$Q$2,0)),0)</f>
        <v>0</v>
      </c>
      <c r="W152" s="16" t="str">
        <f t="shared" si="36"/>
        <v/>
      </c>
      <c r="X152" s="15">
        <f>IFERROR(INDEX(CADASTRO!$A$2:$Q$600,MATCH(B152,CADASTRO!$B$2:$B$600,0),MATCH($X$2,CADASTRO!$A$2:$Q$2,0)),0)</f>
        <v>0</v>
      </c>
      <c r="Y152" s="16" t="str">
        <f t="shared" si="37"/>
        <v/>
      </c>
    </row>
    <row r="153" spans="1:25" ht="15.75" customHeight="1" x14ac:dyDescent="0.25">
      <c r="A153" s="7">
        <f>CADASTRO!A153</f>
        <v>0</v>
      </c>
      <c r="B153" s="7">
        <f>CADASTRO!B153</f>
        <v>0</v>
      </c>
      <c r="C153" s="15">
        <f>IFERROR(INDEX(CADASTRO!$A$2:$Q$600,MATCH(B153,CADASTRO!$B$2:$B$600,0),MATCH($C$2,CADASTRO!$A$2:$Q$2,0)),0)</f>
        <v>0</v>
      </c>
      <c r="D153" s="15">
        <f>IFERROR(INDEX(CADASTRO!$A$2:$Q$600,MATCH(B153,CADASTRO!$B$2:$B$600,0),MATCH($D$2,CADASTRO!$A$2:$Q$2,0)),0)</f>
        <v>0</v>
      </c>
      <c r="E153" s="16" t="str">
        <f t="shared" si="27"/>
        <v/>
      </c>
      <c r="F153" s="15">
        <f>IFERROR(INDEX(CADASTRO!$A$2:$Q$600,MATCH(B153,CADASTRO!$B$2:$B$600,0),MATCH($F$2,CADASTRO!$A$2:$Q$2,0)),0)</f>
        <v>0</v>
      </c>
      <c r="G153" s="16" t="str">
        <f t="shared" si="28"/>
        <v/>
      </c>
      <c r="H153" s="15">
        <f>IFERROR(INDEX(CADASTRO!$A$2:$Q$600,MATCH(B153,CADASTRO!$B$2:$B$600,0),MATCH($H$2,CADASTRO!$A$2:$Q$2,0)),0)</f>
        <v>0</v>
      </c>
      <c r="I153" s="16" t="str">
        <f t="shared" si="29"/>
        <v/>
      </c>
      <c r="J153" s="15">
        <f>IFERROR(INDEX(CADASTRO!$A$2:$Q$600,MATCH(B153,CADASTRO!$B$2:$B$600,0),MATCH($J$2,CADASTRO!$A$2:$Q$2,0)),0)</f>
        <v>0</v>
      </c>
      <c r="K153" s="16" t="str">
        <f t="shared" si="30"/>
        <v/>
      </c>
      <c r="L153" s="15">
        <f>IFERROR(INDEX(CADASTRO!$A$2:$Q$600,MATCH(B153,CADASTRO!$B$2:$B$600,0),MATCH($L$2,CADASTRO!$A$2:$Q$2,0)),0)</f>
        <v>0</v>
      </c>
      <c r="M153" s="16" t="str">
        <f t="shared" si="31"/>
        <v/>
      </c>
      <c r="N153" s="15">
        <f>IFERROR(INDEX(CADASTRO!$A$2:$Q$600,MATCH(B153,CADASTRO!$B$2:$B$600,0),MATCH($N$2,CADASTRO!$A$2:$Q$2,0)),0)</f>
        <v>0</v>
      </c>
      <c r="O153" s="16" t="str">
        <f t="shared" si="32"/>
        <v/>
      </c>
      <c r="P153" s="15">
        <f>IFERROR(INDEX(CADASTRO!$A$2:$Q$600,MATCH(B153,CADASTRO!$B$2:$B$600,0),MATCH($P$2,CADASTRO!$A$2:$Q$2,0)),0)</f>
        <v>0</v>
      </c>
      <c r="Q153" s="16" t="str">
        <f t="shared" si="33"/>
        <v/>
      </c>
      <c r="R153" s="15">
        <f>IFERROR(INDEX(CADASTRO!$A$2:$Q$600,MATCH(B153,CADASTRO!$B$2:$B$600,0),MATCH($R$2,CADASTRO!$A$2:$Q$2,0)),0)</f>
        <v>0</v>
      </c>
      <c r="S153" s="16" t="str">
        <f t="shared" si="34"/>
        <v/>
      </c>
      <c r="T153" s="15">
        <f>IFERROR(INDEX(CADASTRO!$A$2:$Q$600,MATCH(B153,CADASTRO!$B$2:$B$600,0),MATCH($T$2,CADASTRO!$A$2:$Q$2,0)),0)</f>
        <v>0</v>
      </c>
      <c r="U153" s="16" t="str">
        <f t="shared" si="35"/>
        <v/>
      </c>
      <c r="V153" s="15">
        <f>IFERROR(INDEX(CADASTRO!$A$2:$Q$600,MATCH(B153,CADASTRO!$B$2:$B$600,0),MATCH($V$2,CADASTRO!$A$2:$Q$2,0)),0)</f>
        <v>0</v>
      </c>
      <c r="W153" s="16" t="str">
        <f t="shared" si="36"/>
        <v/>
      </c>
      <c r="X153" s="15">
        <f>IFERROR(INDEX(CADASTRO!$A$2:$Q$600,MATCH(B153,CADASTRO!$B$2:$B$600,0),MATCH($X$2,CADASTRO!$A$2:$Q$2,0)),0)</f>
        <v>0</v>
      </c>
      <c r="Y153" s="16" t="str">
        <f t="shared" si="37"/>
        <v/>
      </c>
    </row>
    <row r="154" spans="1:25" ht="15.75" customHeight="1" x14ac:dyDescent="0.25">
      <c r="A154" s="7">
        <f>CADASTRO!A154</f>
        <v>0</v>
      </c>
      <c r="B154" s="7">
        <f>CADASTRO!B154</f>
        <v>0</v>
      </c>
      <c r="C154" s="15">
        <f>IFERROR(INDEX(CADASTRO!$A$2:$Q$600,MATCH(B154,CADASTRO!$B$2:$B$600,0),MATCH($C$2,CADASTRO!$A$2:$Q$2,0)),0)</f>
        <v>0</v>
      </c>
      <c r="D154" s="15">
        <f>IFERROR(INDEX(CADASTRO!$A$2:$Q$600,MATCH(B154,CADASTRO!$B$2:$B$600,0),MATCH($D$2,CADASTRO!$A$2:$Q$2,0)),0)</f>
        <v>0</v>
      </c>
      <c r="E154" s="16" t="str">
        <f t="shared" si="27"/>
        <v/>
      </c>
      <c r="F154" s="15">
        <f>IFERROR(INDEX(CADASTRO!$A$2:$Q$600,MATCH(B154,CADASTRO!$B$2:$B$600,0),MATCH($F$2,CADASTRO!$A$2:$Q$2,0)),0)</f>
        <v>0</v>
      </c>
      <c r="G154" s="16" t="str">
        <f t="shared" si="28"/>
        <v/>
      </c>
      <c r="H154" s="15">
        <f>IFERROR(INDEX(CADASTRO!$A$2:$Q$600,MATCH(B154,CADASTRO!$B$2:$B$600,0),MATCH($H$2,CADASTRO!$A$2:$Q$2,0)),0)</f>
        <v>0</v>
      </c>
      <c r="I154" s="16" t="str">
        <f t="shared" si="29"/>
        <v/>
      </c>
      <c r="J154" s="15">
        <f>IFERROR(INDEX(CADASTRO!$A$2:$Q$600,MATCH(B154,CADASTRO!$B$2:$B$600,0),MATCH($J$2,CADASTRO!$A$2:$Q$2,0)),0)</f>
        <v>0</v>
      </c>
      <c r="K154" s="16" t="str">
        <f t="shared" si="30"/>
        <v/>
      </c>
      <c r="L154" s="15">
        <f>IFERROR(INDEX(CADASTRO!$A$2:$Q$600,MATCH(B154,CADASTRO!$B$2:$B$600,0),MATCH($L$2,CADASTRO!$A$2:$Q$2,0)),0)</f>
        <v>0</v>
      </c>
      <c r="M154" s="16" t="str">
        <f t="shared" si="31"/>
        <v/>
      </c>
      <c r="N154" s="15">
        <f>IFERROR(INDEX(CADASTRO!$A$2:$Q$600,MATCH(B154,CADASTRO!$B$2:$B$600,0),MATCH($N$2,CADASTRO!$A$2:$Q$2,0)),0)</f>
        <v>0</v>
      </c>
      <c r="O154" s="16" t="str">
        <f t="shared" si="32"/>
        <v/>
      </c>
      <c r="P154" s="15">
        <f>IFERROR(INDEX(CADASTRO!$A$2:$Q$600,MATCH(B154,CADASTRO!$B$2:$B$600,0),MATCH($P$2,CADASTRO!$A$2:$Q$2,0)),0)</f>
        <v>0</v>
      </c>
      <c r="Q154" s="16" t="str">
        <f t="shared" si="33"/>
        <v/>
      </c>
      <c r="R154" s="15">
        <f>IFERROR(INDEX(CADASTRO!$A$2:$Q$600,MATCH(B154,CADASTRO!$B$2:$B$600,0),MATCH($R$2,CADASTRO!$A$2:$Q$2,0)),0)</f>
        <v>0</v>
      </c>
      <c r="S154" s="16" t="str">
        <f t="shared" si="34"/>
        <v/>
      </c>
      <c r="T154" s="15">
        <f>IFERROR(INDEX(CADASTRO!$A$2:$Q$600,MATCH(B154,CADASTRO!$B$2:$B$600,0),MATCH($T$2,CADASTRO!$A$2:$Q$2,0)),0)</f>
        <v>0</v>
      </c>
      <c r="U154" s="16" t="str">
        <f t="shared" si="35"/>
        <v/>
      </c>
      <c r="V154" s="15">
        <f>IFERROR(INDEX(CADASTRO!$A$2:$Q$600,MATCH(B154,CADASTRO!$B$2:$B$600,0),MATCH($V$2,CADASTRO!$A$2:$Q$2,0)),0)</f>
        <v>0</v>
      </c>
      <c r="W154" s="16" t="str">
        <f t="shared" si="36"/>
        <v/>
      </c>
      <c r="X154" s="15">
        <f>IFERROR(INDEX(CADASTRO!$A$2:$Q$600,MATCH(B154,CADASTRO!$B$2:$B$600,0),MATCH($X$2,CADASTRO!$A$2:$Q$2,0)),0)</f>
        <v>0</v>
      </c>
      <c r="Y154" s="16" t="str">
        <f t="shared" si="37"/>
        <v/>
      </c>
    </row>
    <row r="155" spans="1:25" ht="15.75" customHeight="1" x14ac:dyDescent="0.25">
      <c r="A155" s="7">
        <f>CADASTRO!A155</f>
        <v>0</v>
      </c>
      <c r="B155" s="7">
        <f>CADASTRO!B155</f>
        <v>0</v>
      </c>
      <c r="C155" s="15">
        <f>IFERROR(INDEX(CADASTRO!$A$2:$Q$600,MATCH(B155,CADASTRO!$B$2:$B$600,0),MATCH($C$2,CADASTRO!$A$2:$Q$2,0)),0)</f>
        <v>0</v>
      </c>
      <c r="D155" s="15">
        <f>IFERROR(INDEX(CADASTRO!$A$2:$Q$600,MATCH(B155,CADASTRO!$B$2:$B$600,0),MATCH($D$2,CADASTRO!$A$2:$Q$2,0)),0)</f>
        <v>0</v>
      </c>
      <c r="E155" s="16" t="str">
        <f t="shared" si="27"/>
        <v/>
      </c>
      <c r="F155" s="15">
        <f>IFERROR(INDEX(CADASTRO!$A$2:$Q$600,MATCH(B155,CADASTRO!$B$2:$B$600,0),MATCH($F$2,CADASTRO!$A$2:$Q$2,0)),0)</f>
        <v>0</v>
      </c>
      <c r="G155" s="16" t="str">
        <f t="shared" si="28"/>
        <v/>
      </c>
      <c r="H155" s="15">
        <f>IFERROR(INDEX(CADASTRO!$A$2:$Q$600,MATCH(B155,CADASTRO!$B$2:$B$600,0),MATCH($H$2,CADASTRO!$A$2:$Q$2,0)),0)</f>
        <v>0</v>
      </c>
      <c r="I155" s="16" t="str">
        <f t="shared" si="29"/>
        <v/>
      </c>
      <c r="J155" s="15">
        <f>IFERROR(INDEX(CADASTRO!$A$2:$Q$600,MATCH(B155,CADASTRO!$B$2:$B$600,0),MATCH($J$2,CADASTRO!$A$2:$Q$2,0)),0)</f>
        <v>0</v>
      </c>
      <c r="K155" s="16" t="str">
        <f t="shared" si="30"/>
        <v/>
      </c>
      <c r="L155" s="15">
        <f>IFERROR(INDEX(CADASTRO!$A$2:$Q$600,MATCH(B155,CADASTRO!$B$2:$B$600,0),MATCH($L$2,CADASTRO!$A$2:$Q$2,0)),0)</f>
        <v>0</v>
      </c>
      <c r="M155" s="16" t="str">
        <f t="shared" si="31"/>
        <v/>
      </c>
      <c r="N155" s="15">
        <f>IFERROR(INDEX(CADASTRO!$A$2:$Q$600,MATCH(B155,CADASTRO!$B$2:$B$600,0),MATCH($N$2,CADASTRO!$A$2:$Q$2,0)),0)</f>
        <v>0</v>
      </c>
      <c r="O155" s="16" t="str">
        <f t="shared" si="32"/>
        <v/>
      </c>
      <c r="P155" s="15">
        <f>IFERROR(INDEX(CADASTRO!$A$2:$Q$600,MATCH(B155,CADASTRO!$B$2:$B$600,0),MATCH($P$2,CADASTRO!$A$2:$Q$2,0)),0)</f>
        <v>0</v>
      </c>
      <c r="Q155" s="16" t="str">
        <f t="shared" si="33"/>
        <v/>
      </c>
      <c r="R155" s="15">
        <f>IFERROR(INDEX(CADASTRO!$A$2:$Q$600,MATCH(B155,CADASTRO!$B$2:$B$600,0),MATCH($R$2,CADASTRO!$A$2:$Q$2,0)),0)</f>
        <v>0</v>
      </c>
      <c r="S155" s="16" t="str">
        <f t="shared" si="34"/>
        <v/>
      </c>
      <c r="T155" s="15">
        <f>IFERROR(INDEX(CADASTRO!$A$2:$Q$600,MATCH(B155,CADASTRO!$B$2:$B$600,0),MATCH($T$2,CADASTRO!$A$2:$Q$2,0)),0)</f>
        <v>0</v>
      </c>
      <c r="U155" s="16" t="str">
        <f t="shared" si="35"/>
        <v/>
      </c>
      <c r="V155" s="15">
        <f>IFERROR(INDEX(CADASTRO!$A$2:$Q$600,MATCH(B155,CADASTRO!$B$2:$B$600,0),MATCH($V$2,CADASTRO!$A$2:$Q$2,0)),0)</f>
        <v>0</v>
      </c>
      <c r="W155" s="16" t="str">
        <f t="shared" si="36"/>
        <v/>
      </c>
      <c r="X155" s="15">
        <f>IFERROR(INDEX(CADASTRO!$A$2:$Q$600,MATCH(B155,CADASTRO!$B$2:$B$600,0),MATCH($X$2,CADASTRO!$A$2:$Q$2,0)),0)</f>
        <v>0</v>
      </c>
      <c r="Y155" s="16" t="str">
        <f t="shared" si="37"/>
        <v/>
      </c>
    </row>
    <row r="156" spans="1:25" ht="15.75" customHeight="1" x14ac:dyDescent="0.25">
      <c r="A156" s="7">
        <f>CADASTRO!A156</f>
        <v>0</v>
      </c>
      <c r="B156" s="7">
        <f>CADASTRO!B156</f>
        <v>0</v>
      </c>
      <c r="C156" s="15">
        <f>IFERROR(INDEX(CADASTRO!$A$2:$Q$600,MATCH(B156,CADASTRO!$B$2:$B$600,0),MATCH($C$2,CADASTRO!$A$2:$Q$2,0)),0)</f>
        <v>0</v>
      </c>
      <c r="D156" s="15">
        <f>IFERROR(INDEX(CADASTRO!$A$2:$Q$600,MATCH(B156,CADASTRO!$B$2:$B$600,0),MATCH($D$2,CADASTRO!$A$2:$Q$2,0)),0)</f>
        <v>0</v>
      </c>
      <c r="E156" s="16" t="str">
        <f t="shared" si="27"/>
        <v/>
      </c>
      <c r="F156" s="15">
        <f>IFERROR(INDEX(CADASTRO!$A$2:$Q$600,MATCH(B156,CADASTRO!$B$2:$B$600,0),MATCH($F$2,CADASTRO!$A$2:$Q$2,0)),0)</f>
        <v>0</v>
      </c>
      <c r="G156" s="16" t="str">
        <f t="shared" si="28"/>
        <v/>
      </c>
      <c r="H156" s="15">
        <f>IFERROR(INDEX(CADASTRO!$A$2:$Q$600,MATCH(B156,CADASTRO!$B$2:$B$600,0),MATCH($H$2,CADASTRO!$A$2:$Q$2,0)),0)</f>
        <v>0</v>
      </c>
      <c r="I156" s="16" t="str">
        <f t="shared" si="29"/>
        <v/>
      </c>
      <c r="J156" s="15">
        <f>IFERROR(INDEX(CADASTRO!$A$2:$Q$600,MATCH(B156,CADASTRO!$B$2:$B$600,0),MATCH($J$2,CADASTRO!$A$2:$Q$2,0)),0)</f>
        <v>0</v>
      </c>
      <c r="K156" s="16" t="str">
        <f t="shared" si="30"/>
        <v/>
      </c>
      <c r="L156" s="15">
        <f>IFERROR(INDEX(CADASTRO!$A$2:$Q$600,MATCH(B156,CADASTRO!$B$2:$B$600,0),MATCH($L$2,CADASTRO!$A$2:$Q$2,0)),0)</f>
        <v>0</v>
      </c>
      <c r="M156" s="16" t="str">
        <f t="shared" si="31"/>
        <v/>
      </c>
      <c r="N156" s="15">
        <f>IFERROR(INDEX(CADASTRO!$A$2:$Q$600,MATCH(B156,CADASTRO!$B$2:$B$600,0),MATCH($N$2,CADASTRO!$A$2:$Q$2,0)),0)</f>
        <v>0</v>
      </c>
      <c r="O156" s="16" t="str">
        <f t="shared" si="32"/>
        <v/>
      </c>
      <c r="P156" s="15">
        <f>IFERROR(INDEX(CADASTRO!$A$2:$Q$600,MATCH(B156,CADASTRO!$B$2:$B$600,0),MATCH($P$2,CADASTRO!$A$2:$Q$2,0)),0)</f>
        <v>0</v>
      </c>
      <c r="Q156" s="16" t="str">
        <f t="shared" si="33"/>
        <v/>
      </c>
      <c r="R156" s="15">
        <f>IFERROR(INDEX(CADASTRO!$A$2:$Q$600,MATCH(B156,CADASTRO!$B$2:$B$600,0),MATCH($R$2,CADASTRO!$A$2:$Q$2,0)),0)</f>
        <v>0</v>
      </c>
      <c r="S156" s="16" t="str">
        <f t="shared" si="34"/>
        <v/>
      </c>
      <c r="T156" s="15">
        <f>IFERROR(INDEX(CADASTRO!$A$2:$Q$600,MATCH(B156,CADASTRO!$B$2:$B$600,0),MATCH($T$2,CADASTRO!$A$2:$Q$2,0)),0)</f>
        <v>0</v>
      </c>
      <c r="U156" s="16" t="str">
        <f t="shared" si="35"/>
        <v/>
      </c>
      <c r="V156" s="15">
        <f>IFERROR(INDEX(CADASTRO!$A$2:$Q$600,MATCH(B156,CADASTRO!$B$2:$B$600,0),MATCH($V$2,CADASTRO!$A$2:$Q$2,0)),0)</f>
        <v>0</v>
      </c>
      <c r="W156" s="16" t="str">
        <f t="shared" si="36"/>
        <v/>
      </c>
      <c r="X156" s="15">
        <f>IFERROR(INDEX(CADASTRO!$A$2:$Q$600,MATCH(B156,CADASTRO!$B$2:$B$600,0),MATCH($X$2,CADASTRO!$A$2:$Q$2,0)),0)</f>
        <v>0</v>
      </c>
      <c r="Y156" s="16" t="str">
        <f t="shared" si="37"/>
        <v/>
      </c>
    </row>
    <row r="157" spans="1:25" ht="15.75" customHeight="1" x14ac:dyDescent="0.25">
      <c r="A157" s="7">
        <f>CADASTRO!A157</f>
        <v>0</v>
      </c>
      <c r="B157" s="7">
        <f>CADASTRO!B157</f>
        <v>0</v>
      </c>
      <c r="C157" s="15">
        <f>IFERROR(INDEX(CADASTRO!$A$2:$Q$600,MATCH(B157,CADASTRO!$B$2:$B$600,0),MATCH($C$2,CADASTRO!$A$2:$Q$2,0)),0)</f>
        <v>0</v>
      </c>
      <c r="D157" s="15">
        <f>IFERROR(INDEX(CADASTRO!$A$2:$Q$600,MATCH(B157,CADASTRO!$B$2:$B$600,0),MATCH($D$2,CADASTRO!$A$2:$Q$2,0)),0)</f>
        <v>0</v>
      </c>
      <c r="E157" s="16" t="str">
        <f t="shared" si="27"/>
        <v/>
      </c>
      <c r="F157" s="15">
        <f>IFERROR(INDEX(CADASTRO!$A$2:$Q$600,MATCH(B157,CADASTRO!$B$2:$B$600,0),MATCH($F$2,CADASTRO!$A$2:$Q$2,0)),0)</f>
        <v>0</v>
      </c>
      <c r="G157" s="16" t="str">
        <f t="shared" si="28"/>
        <v/>
      </c>
      <c r="H157" s="15">
        <f>IFERROR(INDEX(CADASTRO!$A$2:$Q$600,MATCH(B157,CADASTRO!$B$2:$B$600,0),MATCH($H$2,CADASTRO!$A$2:$Q$2,0)),0)</f>
        <v>0</v>
      </c>
      <c r="I157" s="16" t="str">
        <f t="shared" si="29"/>
        <v/>
      </c>
      <c r="J157" s="15">
        <f>IFERROR(INDEX(CADASTRO!$A$2:$Q$600,MATCH(B157,CADASTRO!$B$2:$B$600,0),MATCH($J$2,CADASTRO!$A$2:$Q$2,0)),0)</f>
        <v>0</v>
      </c>
      <c r="K157" s="16" t="str">
        <f t="shared" si="30"/>
        <v/>
      </c>
      <c r="L157" s="15">
        <f>IFERROR(INDEX(CADASTRO!$A$2:$Q$600,MATCH(B157,CADASTRO!$B$2:$B$600,0),MATCH($L$2,CADASTRO!$A$2:$Q$2,0)),0)</f>
        <v>0</v>
      </c>
      <c r="M157" s="16" t="str">
        <f t="shared" si="31"/>
        <v/>
      </c>
      <c r="N157" s="15">
        <f>IFERROR(INDEX(CADASTRO!$A$2:$Q$600,MATCH(B157,CADASTRO!$B$2:$B$600,0),MATCH($N$2,CADASTRO!$A$2:$Q$2,0)),0)</f>
        <v>0</v>
      </c>
      <c r="O157" s="16" t="str">
        <f t="shared" si="32"/>
        <v/>
      </c>
      <c r="P157" s="15">
        <f>IFERROR(INDEX(CADASTRO!$A$2:$Q$600,MATCH(B157,CADASTRO!$B$2:$B$600,0),MATCH($P$2,CADASTRO!$A$2:$Q$2,0)),0)</f>
        <v>0</v>
      </c>
      <c r="Q157" s="16" t="str">
        <f t="shared" si="33"/>
        <v/>
      </c>
      <c r="R157" s="15">
        <f>IFERROR(INDEX(CADASTRO!$A$2:$Q$600,MATCH(B157,CADASTRO!$B$2:$B$600,0),MATCH($R$2,CADASTRO!$A$2:$Q$2,0)),0)</f>
        <v>0</v>
      </c>
      <c r="S157" s="16" t="str">
        <f t="shared" si="34"/>
        <v/>
      </c>
      <c r="T157" s="15">
        <f>IFERROR(INDEX(CADASTRO!$A$2:$Q$600,MATCH(B157,CADASTRO!$B$2:$B$600,0),MATCH($T$2,CADASTRO!$A$2:$Q$2,0)),0)</f>
        <v>0</v>
      </c>
      <c r="U157" s="16" t="str">
        <f t="shared" si="35"/>
        <v/>
      </c>
      <c r="V157" s="15">
        <f>IFERROR(INDEX(CADASTRO!$A$2:$Q$600,MATCH(B157,CADASTRO!$B$2:$B$600,0),MATCH($V$2,CADASTRO!$A$2:$Q$2,0)),0)</f>
        <v>0</v>
      </c>
      <c r="W157" s="16" t="str">
        <f t="shared" si="36"/>
        <v/>
      </c>
      <c r="X157" s="15">
        <f>IFERROR(INDEX(CADASTRO!$A$2:$Q$600,MATCH(B157,CADASTRO!$B$2:$B$600,0),MATCH($X$2,CADASTRO!$A$2:$Q$2,0)),0)</f>
        <v>0</v>
      </c>
      <c r="Y157" s="16" t="str">
        <f t="shared" si="37"/>
        <v/>
      </c>
    </row>
    <row r="158" spans="1:25" ht="15.75" customHeight="1" x14ac:dyDescent="0.25">
      <c r="A158" s="7">
        <f>CADASTRO!A158</f>
        <v>0</v>
      </c>
      <c r="B158" s="7">
        <f>CADASTRO!B158</f>
        <v>0</v>
      </c>
      <c r="C158" s="15">
        <f>IFERROR(INDEX(CADASTRO!$A$2:$Q$600,MATCH(B158,CADASTRO!$B$2:$B$600,0),MATCH($C$2,CADASTRO!$A$2:$Q$2,0)),0)</f>
        <v>0</v>
      </c>
      <c r="D158" s="15">
        <f>IFERROR(INDEX(CADASTRO!$A$2:$Q$600,MATCH(B158,CADASTRO!$B$2:$B$600,0),MATCH($D$2,CADASTRO!$A$2:$Q$2,0)),0)</f>
        <v>0</v>
      </c>
      <c r="E158" s="16" t="str">
        <f t="shared" si="27"/>
        <v/>
      </c>
      <c r="F158" s="15">
        <f>IFERROR(INDEX(CADASTRO!$A$2:$Q$600,MATCH(B158,CADASTRO!$B$2:$B$600,0),MATCH($F$2,CADASTRO!$A$2:$Q$2,0)),0)</f>
        <v>0</v>
      </c>
      <c r="G158" s="16" t="str">
        <f t="shared" si="28"/>
        <v/>
      </c>
      <c r="H158" s="15">
        <f>IFERROR(INDEX(CADASTRO!$A$2:$Q$600,MATCH(B158,CADASTRO!$B$2:$B$600,0),MATCH($H$2,CADASTRO!$A$2:$Q$2,0)),0)</f>
        <v>0</v>
      </c>
      <c r="I158" s="16" t="str">
        <f t="shared" si="29"/>
        <v/>
      </c>
      <c r="J158" s="15">
        <f>IFERROR(INDEX(CADASTRO!$A$2:$Q$600,MATCH(B158,CADASTRO!$B$2:$B$600,0),MATCH($J$2,CADASTRO!$A$2:$Q$2,0)),0)</f>
        <v>0</v>
      </c>
      <c r="K158" s="16" t="str">
        <f t="shared" si="30"/>
        <v/>
      </c>
      <c r="L158" s="15">
        <f>IFERROR(INDEX(CADASTRO!$A$2:$Q$600,MATCH(B158,CADASTRO!$B$2:$B$600,0),MATCH($L$2,CADASTRO!$A$2:$Q$2,0)),0)</f>
        <v>0</v>
      </c>
      <c r="M158" s="16" t="str">
        <f t="shared" si="31"/>
        <v/>
      </c>
      <c r="N158" s="15">
        <f>IFERROR(INDEX(CADASTRO!$A$2:$Q$600,MATCH(B158,CADASTRO!$B$2:$B$600,0),MATCH($N$2,CADASTRO!$A$2:$Q$2,0)),0)</f>
        <v>0</v>
      </c>
      <c r="O158" s="16" t="str">
        <f t="shared" si="32"/>
        <v/>
      </c>
      <c r="P158" s="15">
        <f>IFERROR(INDEX(CADASTRO!$A$2:$Q$600,MATCH(B158,CADASTRO!$B$2:$B$600,0),MATCH($P$2,CADASTRO!$A$2:$Q$2,0)),0)</f>
        <v>0</v>
      </c>
      <c r="Q158" s="16" t="str">
        <f t="shared" si="33"/>
        <v/>
      </c>
      <c r="R158" s="15">
        <f>IFERROR(INDEX(CADASTRO!$A$2:$Q$600,MATCH(B158,CADASTRO!$B$2:$B$600,0),MATCH($R$2,CADASTRO!$A$2:$Q$2,0)),0)</f>
        <v>0</v>
      </c>
      <c r="S158" s="16" t="str">
        <f t="shared" si="34"/>
        <v/>
      </c>
      <c r="T158" s="15">
        <f>IFERROR(INDEX(CADASTRO!$A$2:$Q$600,MATCH(B158,CADASTRO!$B$2:$B$600,0),MATCH($T$2,CADASTRO!$A$2:$Q$2,0)),0)</f>
        <v>0</v>
      </c>
      <c r="U158" s="16" t="str">
        <f t="shared" si="35"/>
        <v/>
      </c>
      <c r="V158" s="15">
        <f>IFERROR(INDEX(CADASTRO!$A$2:$Q$600,MATCH(B158,CADASTRO!$B$2:$B$600,0),MATCH($V$2,CADASTRO!$A$2:$Q$2,0)),0)</f>
        <v>0</v>
      </c>
      <c r="W158" s="16" t="str">
        <f t="shared" si="36"/>
        <v/>
      </c>
      <c r="X158" s="15">
        <f>IFERROR(INDEX(CADASTRO!$A$2:$Q$600,MATCH(B158,CADASTRO!$B$2:$B$600,0),MATCH($X$2,CADASTRO!$A$2:$Q$2,0)),0)</f>
        <v>0</v>
      </c>
      <c r="Y158" s="16" t="str">
        <f t="shared" si="37"/>
        <v/>
      </c>
    </row>
    <row r="159" spans="1:25" ht="15.75" customHeight="1" x14ac:dyDescent="0.25">
      <c r="A159" s="7">
        <f>CADASTRO!A159</f>
        <v>0</v>
      </c>
      <c r="B159" s="7">
        <f>CADASTRO!B159</f>
        <v>0</v>
      </c>
      <c r="C159" s="15">
        <f>IFERROR(INDEX(CADASTRO!$A$2:$Q$600,MATCH(B159,CADASTRO!$B$2:$B$600,0),MATCH($C$2,CADASTRO!$A$2:$Q$2,0)),0)</f>
        <v>0</v>
      </c>
      <c r="D159" s="15">
        <f>IFERROR(INDEX(CADASTRO!$A$2:$Q$600,MATCH(B159,CADASTRO!$B$2:$B$600,0),MATCH($D$2,CADASTRO!$A$2:$Q$2,0)),0)</f>
        <v>0</v>
      </c>
      <c r="E159" s="16" t="str">
        <f t="shared" si="27"/>
        <v/>
      </c>
      <c r="F159" s="15">
        <f>IFERROR(INDEX(CADASTRO!$A$2:$Q$600,MATCH(B159,CADASTRO!$B$2:$B$600,0),MATCH($F$2,CADASTRO!$A$2:$Q$2,0)),0)</f>
        <v>0</v>
      </c>
      <c r="G159" s="16" t="str">
        <f t="shared" si="28"/>
        <v/>
      </c>
      <c r="H159" s="15">
        <f>IFERROR(INDEX(CADASTRO!$A$2:$Q$600,MATCH(B159,CADASTRO!$B$2:$B$600,0),MATCH($H$2,CADASTRO!$A$2:$Q$2,0)),0)</f>
        <v>0</v>
      </c>
      <c r="I159" s="16" t="str">
        <f t="shared" si="29"/>
        <v/>
      </c>
      <c r="J159" s="15">
        <f>IFERROR(INDEX(CADASTRO!$A$2:$Q$600,MATCH(B159,CADASTRO!$B$2:$B$600,0),MATCH($J$2,CADASTRO!$A$2:$Q$2,0)),0)</f>
        <v>0</v>
      </c>
      <c r="K159" s="16" t="str">
        <f t="shared" si="30"/>
        <v/>
      </c>
      <c r="L159" s="15">
        <f>IFERROR(INDEX(CADASTRO!$A$2:$Q$600,MATCH(B159,CADASTRO!$B$2:$B$600,0),MATCH($L$2,CADASTRO!$A$2:$Q$2,0)),0)</f>
        <v>0</v>
      </c>
      <c r="M159" s="16" t="str">
        <f t="shared" si="31"/>
        <v/>
      </c>
      <c r="N159" s="15">
        <f>IFERROR(INDEX(CADASTRO!$A$2:$Q$600,MATCH(B159,CADASTRO!$B$2:$B$600,0),MATCH($N$2,CADASTRO!$A$2:$Q$2,0)),0)</f>
        <v>0</v>
      </c>
      <c r="O159" s="16" t="str">
        <f t="shared" si="32"/>
        <v/>
      </c>
      <c r="P159" s="15">
        <f>IFERROR(INDEX(CADASTRO!$A$2:$Q$600,MATCH(B159,CADASTRO!$B$2:$B$600,0),MATCH($P$2,CADASTRO!$A$2:$Q$2,0)),0)</f>
        <v>0</v>
      </c>
      <c r="Q159" s="16" t="str">
        <f t="shared" si="33"/>
        <v/>
      </c>
      <c r="R159" s="15">
        <f>IFERROR(INDEX(CADASTRO!$A$2:$Q$600,MATCH(B159,CADASTRO!$B$2:$B$600,0),MATCH($R$2,CADASTRO!$A$2:$Q$2,0)),0)</f>
        <v>0</v>
      </c>
      <c r="S159" s="16" t="str">
        <f t="shared" si="34"/>
        <v/>
      </c>
      <c r="T159" s="15">
        <f>IFERROR(INDEX(CADASTRO!$A$2:$Q$600,MATCH(B159,CADASTRO!$B$2:$B$600,0),MATCH($T$2,CADASTRO!$A$2:$Q$2,0)),0)</f>
        <v>0</v>
      </c>
      <c r="U159" s="16" t="str">
        <f t="shared" si="35"/>
        <v/>
      </c>
      <c r="V159" s="15">
        <f>IFERROR(INDEX(CADASTRO!$A$2:$Q$600,MATCH(B159,CADASTRO!$B$2:$B$600,0),MATCH($V$2,CADASTRO!$A$2:$Q$2,0)),0)</f>
        <v>0</v>
      </c>
      <c r="W159" s="16" t="str">
        <f t="shared" si="36"/>
        <v/>
      </c>
      <c r="X159" s="15">
        <f>IFERROR(INDEX(CADASTRO!$A$2:$Q$600,MATCH(B159,CADASTRO!$B$2:$B$600,0),MATCH($X$2,CADASTRO!$A$2:$Q$2,0)),0)</f>
        <v>0</v>
      </c>
      <c r="Y159" s="16" t="str">
        <f t="shared" si="37"/>
        <v/>
      </c>
    </row>
    <row r="160" spans="1:25" ht="15.75" customHeight="1" x14ac:dyDescent="0.25">
      <c r="A160" s="7">
        <f>CADASTRO!A160</f>
        <v>0</v>
      </c>
      <c r="B160" s="7">
        <f>CADASTRO!B160</f>
        <v>0</v>
      </c>
      <c r="C160" s="15">
        <f>IFERROR(INDEX(CADASTRO!$A$2:$Q$600,MATCH(B160,CADASTRO!$B$2:$B$600,0),MATCH($C$2,CADASTRO!$A$2:$Q$2,0)),0)</f>
        <v>0</v>
      </c>
      <c r="D160" s="15">
        <f>IFERROR(INDEX(CADASTRO!$A$2:$Q$600,MATCH(B160,CADASTRO!$B$2:$B$600,0),MATCH($D$2,CADASTRO!$A$2:$Q$2,0)),0)</f>
        <v>0</v>
      </c>
      <c r="E160" s="16" t="str">
        <f t="shared" si="27"/>
        <v/>
      </c>
      <c r="F160" s="15">
        <f>IFERROR(INDEX(CADASTRO!$A$2:$Q$600,MATCH(B160,CADASTRO!$B$2:$B$600,0),MATCH($F$2,CADASTRO!$A$2:$Q$2,0)),0)</f>
        <v>0</v>
      </c>
      <c r="G160" s="16" t="str">
        <f t="shared" si="28"/>
        <v/>
      </c>
      <c r="H160" s="15">
        <f>IFERROR(INDEX(CADASTRO!$A$2:$Q$600,MATCH(B160,CADASTRO!$B$2:$B$600,0),MATCH($H$2,CADASTRO!$A$2:$Q$2,0)),0)</f>
        <v>0</v>
      </c>
      <c r="I160" s="16" t="str">
        <f t="shared" si="29"/>
        <v/>
      </c>
      <c r="J160" s="15">
        <f>IFERROR(INDEX(CADASTRO!$A$2:$Q$600,MATCH(B160,CADASTRO!$B$2:$B$600,0),MATCH($J$2,CADASTRO!$A$2:$Q$2,0)),0)</f>
        <v>0</v>
      </c>
      <c r="K160" s="16" t="str">
        <f t="shared" si="30"/>
        <v/>
      </c>
      <c r="L160" s="15">
        <f>IFERROR(INDEX(CADASTRO!$A$2:$Q$600,MATCH(B160,CADASTRO!$B$2:$B$600,0),MATCH($L$2,CADASTRO!$A$2:$Q$2,0)),0)</f>
        <v>0</v>
      </c>
      <c r="M160" s="16" t="str">
        <f t="shared" si="31"/>
        <v/>
      </c>
      <c r="N160" s="15">
        <f>IFERROR(INDEX(CADASTRO!$A$2:$Q$600,MATCH(B160,CADASTRO!$B$2:$B$600,0),MATCH($N$2,CADASTRO!$A$2:$Q$2,0)),0)</f>
        <v>0</v>
      </c>
      <c r="O160" s="16" t="str">
        <f t="shared" si="32"/>
        <v/>
      </c>
      <c r="P160" s="15">
        <f>IFERROR(INDEX(CADASTRO!$A$2:$Q$600,MATCH(B160,CADASTRO!$B$2:$B$600,0),MATCH($P$2,CADASTRO!$A$2:$Q$2,0)),0)</f>
        <v>0</v>
      </c>
      <c r="Q160" s="16" t="str">
        <f t="shared" si="33"/>
        <v/>
      </c>
      <c r="R160" s="15">
        <f>IFERROR(INDEX(CADASTRO!$A$2:$Q$600,MATCH(B160,CADASTRO!$B$2:$B$600,0),MATCH($R$2,CADASTRO!$A$2:$Q$2,0)),0)</f>
        <v>0</v>
      </c>
      <c r="S160" s="16" t="str">
        <f t="shared" si="34"/>
        <v/>
      </c>
      <c r="T160" s="15">
        <f>IFERROR(INDEX(CADASTRO!$A$2:$Q$600,MATCH(B160,CADASTRO!$B$2:$B$600,0),MATCH($T$2,CADASTRO!$A$2:$Q$2,0)),0)</f>
        <v>0</v>
      </c>
      <c r="U160" s="16" t="str">
        <f t="shared" si="35"/>
        <v/>
      </c>
      <c r="V160" s="15">
        <f>IFERROR(INDEX(CADASTRO!$A$2:$Q$600,MATCH(B160,CADASTRO!$B$2:$B$600,0),MATCH($V$2,CADASTRO!$A$2:$Q$2,0)),0)</f>
        <v>0</v>
      </c>
      <c r="W160" s="16" t="str">
        <f t="shared" si="36"/>
        <v/>
      </c>
      <c r="X160" s="15">
        <f>IFERROR(INDEX(CADASTRO!$A$2:$Q$600,MATCH(B160,CADASTRO!$B$2:$B$600,0),MATCH($X$2,CADASTRO!$A$2:$Q$2,0)),0)</f>
        <v>0</v>
      </c>
      <c r="Y160" s="16" t="str">
        <f t="shared" si="37"/>
        <v/>
      </c>
    </row>
    <row r="161" spans="1:25" ht="15.75" customHeight="1" x14ac:dyDescent="0.25">
      <c r="A161" s="7">
        <f>CADASTRO!A161</f>
        <v>0</v>
      </c>
      <c r="B161" s="7">
        <f>CADASTRO!B161</f>
        <v>0</v>
      </c>
      <c r="C161" s="15">
        <f>IFERROR(INDEX(CADASTRO!$A$2:$Q$600,MATCH(B161,CADASTRO!$B$2:$B$600,0),MATCH($C$2,CADASTRO!$A$2:$Q$2,0)),0)</f>
        <v>0</v>
      </c>
      <c r="D161" s="15">
        <f>IFERROR(INDEX(CADASTRO!$A$2:$Q$600,MATCH(B161,CADASTRO!$B$2:$B$600,0),MATCH($D$2,CADASTRO!$A$2:$Q$2,0)),0)</f>
        <v>0</v>
      </c>
      <c r="E161" s="16" t="str">
        <f t="shared" si="27"/>
        <v/>
      </c>
      <c r="F161" s="15">
        <f>IFERROR(INDEX(CADASTRO!$A$2:$Q$600,MATCH(B161,CADASTRO!$B$2:$B$600,0),MATCH($F$2,CADASTRO!$A$2:$Q$2,0)),0)</f>
        <v>0</v>
      </c>
      <c r="G161" s="16" t="str">
        <f t="shared" si="28"/>
        <v/>
      </c>
      <c r="H161" s="15">
        <f>IFERROR(INDEX(CADASTRO!$A$2:$Q$600,MATCH(B161,CADASTRO!$B$2:$B$600,0),MATCH($H$2,CADASTRO!$A$2:$Q$2,0)),0)</f>
        <v>0</v>
      </c>
      <c r="I161" s="16" t="str">
        <f t="shared" si="29"/>
        <v/>
      </c>
      <c r="J161" s="15">
        <f>IFERROR(INDEX(CADASTRO!$A$2:$Q$600,MATCH(B161,CADASTRO!$B$2:$B$600,0),MATCH($J$2,CADASTRO!$A$2:$Q$2,0)),0)</f>
        <v>0</v>
      </c>
      <c r="K161" s="16" t="str">
        <f t="shared" si="30"/>
        <v/>
      </c>
      <c r="L161" s="15">
        <f>IFERROR(INDEX(CADASTRO!$A$2:$Q$600,MATCH(B161,CADASTRO!$B$2:$B$600,0),MATCH($L$2,CADASTRO!$A$2:$Q$2,0)),0)</f>
        <v>0</v>
      </c>
      <c r="M161" s="16" t="str">
        <f t="shared" si="31"/>
        <v/>
      </c>
      <c r="N161" s="15">
        <f>IFERROR(INDEX(CADASTRO!$A$2:$Q$600,MATCH(B161,CADASTRO!$B$2:$B$600,0),MATCH($N$2,CADASTRO!$A$2:$Q$2,0)),0)</f>
        <v>0</v>
      </c>
      <c r="O161" s="16" t="str">
        <f t="shared" si="32"/>
        <v/>
      </c>
      <c r="P161" s="15">
        <f>IFERROR(INDEX(CADASTRO!$A$2:$Q$600,MATCH(B161,CADASTRO!$B$2:$B$600,0),MATCH($P$2,CADASTRO!$A$2:$Q$2,0)),0)</f>
        <v>0</v>
      </c>
      <c r="Q161" s="16" t="str">
        <f t="shared" si="33"/>
        <v/>
      </c>
      <c r="R161" s="15">
        <f>IFERROR(INDEX(CADASTRO!$A$2:$Q$600,MATCH(B161,CADASTRO!$B$2:$B$600,0),MATCH($R$2,CADASTRO!$A$2:$Q$2,0)),0)</f>
        <v>0</v>
      </c>
      <c r="S161" s="16" t="str">
        <f t="shared" si="34"/>
        <v/>
      </c>
      <c r="T161" s="15">
        <f>IFERROR(INDEX(CADASTRO!$A$2:$Q$600,MATCH(B161,CADASTRO!$B$2:$B$600,0),MATCH($T$2,CADASTRO!$A$2:$Q$2,0)),0)</f>
        <v>0</v>
      </c>
      <c r="U161" s="16" t="str">
        <f t="shared" si="35"/>
        <v/>
      </c>
      <c r="V161" s="15">
        <f>IFERROR(INDEX(CADASTRO!$A$2:$Q$600,MATCH(B161,CADASTRO!$B$2:$B$600,0),MATCH($V$2,CADASTRO!$A$2:$Q$2,0)),0)</f>
        <v>0</v>
      </c>
      <c r="W161" s="16" t="str">
        <f t="shared" si="36"/>
        <v/>
      </c>
      <c r="X161" s="15">
        <f>IFERROR(INDEX(CADASTRO!$A$2:$Q$600,MATCH(B161,CADASTRO!$B$2:$B$600,0),MATCH($X$2,CADASTRO!$A$2:$Q$2,0)),0)</f>
        <v>0</v>
      </c>
      <c r="Y161" s="16" t="str">
        <f t="shared" si="37"/>
        <v/>
      </c>
    </row>
    <row r="162" spans="1:25" ht="15.75" customHeight="1" x14ac:dyDescent="0.25">
      <c r="A162" s="7">
        <f>CADASTRO!A162</f>
        <v>0</v>
      </c>
      <c r="B162" s="7">
        <f>CADASTRO!B162</f>
        <v>0</v>
      </c>
      <c r="C162" s="15">
        <f>IFERROR(INDEX(CADASTRO!$A$2:$Q$600,MATCH(B162,CADASTRO!$B$2:$B$600,0),MATCH($C$2,CADASTRO!$A$2:$Q$2,0)),0)</f>
        <v>0</v>
      </c>
      <c r="D162" s="15">
        <f>IFERROR(INDEX(CADASTRO!$A$2:$Q$600,MATCH(B162,CADASTRO!$B$2:$B$600,0),MATCH($D$2,CADASTRO!$A$2:$Q$2,0)),0)</f>
        <v>0</v>
      </c>
      <c r="E162" s="16" t="str">
        <f t="shared" si="27"/>
        <v/>
      </c>
      <c r="F162" s="15">
        <f>IFERROR(INDEX(CADASTRO!$A$2:$Q$600,MATCH(B162,CADASTRO!$B$2:$B$600,0),MATCH($F$2,CADASTRO!$A$2:$Q$2,0)),0)</f>
        <v>0</v>
      </c>
      <c r="G162" s="16" t="str">
        <f t="shared" si="28"/>
        <v/>
      </c>
      <c r="H162" s="15">
        <f>IFERROR(INDEX(CADASTRO!$A$2:$Q$600,MATCH(B162,CADASTRO!$B$2:$B$600,0),MATCH($H$2,CADASTRO!$A$2:$Q$2,0)),0)</f>
        <v>0</v>
      </c>
      <c r="I162" s="16" t="str">
        <f t="shared" si="29"/>
        <v/>
      </c>
      <c r="J162" s="15">
        <f>IFERROR(INDEX(CADASTRO!$A$2:$Q$600,MATCH(B162,CADASTRO!$B$2:$B$600,0),MATCH($J$2,CADASTRO!$A$2:$Q$2,0)),0)</f>
        <v>0</v>
      </c>
      <c r="K162" s="16" t="str">
        <f t="shared" si="30"/>
        <v/>
      </c>
      <c r="L162" s="15">
        <f>IFERROR(INDEX(CADASTRO!$A$2:$Q$600,MATCH(B162,CADASTRO!$B$2:$B$600,0),MATCH($L$2,CADASTRO!$A$2:$Q$2,0)),0)</f>
        <v>0</v>
      </c>
      <c r="M162" s="16" t="str">
        <f t="shared" si="31"/>
        <v/>
      </c>
      <c r="N162" s="15">
        <f>IFERROR(INDEX(CADASTRO!$A$2:$Q$600,MATCH(B162,CADASTRO!$B$2:$B$600,0),MATCH($N$2,CADASTRO!$A$2:$Q$2,0)),0)</f>
        <v>0</v>
      </c>
      <c r="O162" s="16" t="str">
        <f t="shared" si="32"/>
        <v/>
      </c>
      <c r="P162" s="15">
        <f>IFERROR(INDEX(CADASTRO!$A$2:$Q$600,MATCH(B162,CADASTRO!$B$2:$B$600,0),MATCH($P$2,CADASTRO!$A$2:$Q$2,0)),0)</f>
        <v>0</v>
      </c>
      <c r="Q162" s="16" t="str">
        <f t="shared" si="33"/>
        <v/>
      </c>
      <c r="R162" s="15">
        <f>IFERROR(INDEX(CADASTRO!$A$2:$Q$600,MATCH(B162,CADASTRO!$B$2:$B$600,0),MATCH($R$2,CADASTRO!$A$2:$Q$2,0)),0)</f>
        <v>0</v>
      </c>
      <c r="S162" s="16" t="str">
        <f t="shared" si="34"/>
        <v/>
      </c>
      <c r="T162" s="15">
        <f>IFERROR(INDEX(CADASTRO!$A$2:$Q$600,MATCH(B162,CADASTRO!$B$2:$B$600,0),MATCH($T$2,CADASTRO!$A$2:$Q$2,0)),0)</f>
        <v>0</v>
      </c>
      <c r="U162" s="16" t="str">
        <f t="shared" si="35"/>
        <v/>
      </c>
      <c r="V162" s="15">
        <f>IFERROR(INDEX(CADASTRO!$A$2:$Q$600,MATCH(B162,CADASTRO!$B$2:$B$600,0),MATCH($V$2,CADASTRO!$A$2:$Q$2,0)),0)</f>
        <v>0</v>
      </c>
      <c r="W162" s="16" t="str">
        <f t="shared" si="36"/>
        <v/>
      </c>
      <c r="X162" s="15">
        <f>IFERROR(INDEX(CADASTRO!$A$2:$Q$600,MATCH(B162,CADASTRO!$B$2:$B$600,0),MATCH($X$2,CADASTRO!$A$2:$Q$2,0)),0)</f>
        <v>0</v>
      </c>
      <c r="Y162" s="16" t="str">
        <f t="shared" si="37"/>
        <v/>
      </c>
    </row>
    <row r="163" spans="1:25" ht="15.75" customHeight="1" x14ac:dyDescent="0.25">
      <c r="A163" s="7">
        <f>CADASTRO!A163</f>
        <v>0</v>
      </c>
      <c r="B163" s="7">
        <f>CADASTRO!B163</f>
        <v>0</v>
      </c>
      <c r="C163" s="15">
        <f>IFERROR(INDEX(CADASTRO!$A$2:$Q$600,MATCH(B163,CADASTRO!$B$2:$B$600,0),MATCH($C$2,CADASTRO!$A$2:$Q$2,0)),0)</f>
        <v>0</v>
      </c>
      <c r="D163" s="15">
        <f>IFERROR(INDEX(CADASTRO!$A$2:$Q$600,MATCH(B163,CADASTRO!$B$2:$B$600,0),MATCH($D$2,CADASTRO!$A$2:$Q$2,0)),0)</f>
        <v>0</v>
      </c>
      <c r="E163" s="16" t="str">
        <f t="shared" si="27"/>
        <v/>
      </c>
      <c r="F163" s="15">
        <f>IFERROR(INDEX(CADASTRO!$A$2:$Q$600,MATCH(B163,CADASTRO!$B$2:$B$600,0),MATCH($F$2,CADASTRO!$A$2:$Q$2,0)),0)</f>
        <v>0</v>
      </c>
      <c r="G163" s="16" t="str">
        <f t="shared" si="28"/>
        <v/>
      </c>
      <c r="H163" s="15">
        <f>IFERROR(INDEX(CADASTRO!$A$2:$Q$600,MATCH(B163,CADASTRO!$B$2:$B$600,0),MATCH($H$2,CADASTRO!$A$2:$Q$2,0)),0)</f>
        <v>0</v>
      </c>
      <c r="I163" s="16" t="str">
        <f t="shared" si="29"/>
        <v/>
      </c>
      <c r="J163" s="15">
        <f>IFERROR(INDEX(CADASTRO!$A$2:$Q$600,MATCH(B163,CADASTRO!$B$2:$B$600,0),MATCH($J$2,CADASTRO!$A$2:$Q$2,0)),0)</f>
        <v>0</v>
      </c>
      <c r="K163" s="16" t="str">
        <f t="shared" si="30"/>
        <v/>
      </c>
      <c r="L163" s="15">
        <f>IFERROR(INDEX(CADASTRO!$A$2:$Q$600,MATCH(B163,CADASTRO!$B$2:$B$600,0),MATCH($L$2,CADASTRO!$A$2:$Q$2,0)),0)</f>
        <v>0</v>
      </c>
      <c r="M163" s="16" t="str">
        <f t="shared" si="31"/>
        <v/>
      </c>
      <c r="N163" s="15">
        <f>IFERROR(INDEX(CADASTRO!$A$2:$Q$600,MATCH(B163,CADASTRO!$B$2:$B$600,0),MATCH($N$2,CADASTRO!$A$2:$Q$2,0)),0)</f>
        <v>0</v>
      </c>
      <c r="O163" s="16" t="str">
        <f t="shared" si="32"/>
        <v/>
      </c>
      <c r="P163" s="15">
        <f>IFERROR(INDEX(CADASTRO!$A$2:$Q$600,MATCH(B163,CADASTRO!$B$2:$B$600,0),MATCH($P$2,CADASTRO!$A$2:$Q$2,0)),0)</f>
        <v>0</v>
      </c>
      <c r="Q163" s="16" t="str">
        <f t="shared" si="33"/>
        <v/>
      </c>
      <c r="R163" s="15">
        <f>IFERROR(INDEX(CADASTRO!$A$2:$Q$600,MATCH(B163,CADASTRO!$B$2:$B$600,0),MATCH($R$2,CADASTRO!$A$2:$Q$2,0)),0)</f>
        <v>0</v>
      </c>
      <c r="S163" s="16" t="str">
        <f t="shared" si="34"/>
        <v/>
      </c>
      <c r="T163" s="15">
        <f>IFERROR(INDEX(CADASTRO!$A$2:$Q$600,MATCH(B163,CADASTRO!$B$2:$B$600,0),MATCH($T$2,CADASTRO!$A$2:$Q$2,0)),0)</f>
        <v>0</v>
      </c>
      <c r="U163" s="16" t="str">
        <f t="shared" si="35"/>
        <v/>
      </c>
      <c r="V163" s="15">
        <f>IFERROR(INDEX(CADASTRO!$A$2:$Q$600,MATCH(B163,CADASTRO!$B$2:$B$600,0),MATCH($V$2,CADASTRO!$A$2:$Q$2,0)),0)</f>
        <v>0</v>
      </c>
      <c r="W163" s="16" t="str">
        <f t="shared" si="36"/>
        <v/>
      </c>
      <c r="X163" s="15">
        <f>IFERROR(INDEX(CADASTRO!$A$2:$Q$600,MATCH(B163,CADASTRO!$B$2:$B$600,0),MATCH($X$2,CADASTRO!$A$2:$Q$2,0)),0)</f>
        <v>0</v>
      </c>
      <c r="Y163" s="16" t="str">
        <f t="shared" si="37"/>
        <v/>
      </c>
    </row>
    <row r="164" spans="1:25" ht="15.75" customHeight="1" x14ac:dyDescent="0.25">
      <c r="A164" s="7">
        <f>CADASTRO!A164</f>
        <v>0</v>
      </c>
      <c r="B164" s="7">
        <f>CADASTRO!B164</f>
        <v>0</v>
      </c>
      <c r="C164" s="15">
        <f>IFERROR(INDEX(CADASTRO!$A$2:$Q$600,MATCH(B164,CADASTRO!$B$2:$B$600,0),MATCH($C$2,CADASTRO!$A$2:$Q$2,0)),0)</f>
        <v>0</v>
      </c>
      <c r="D164" s="15">
        <f>IFERROR(INDEX(CADASTRO!$A$2:$Q$600,MATCH(B164,CADASTRO!$B$2:$B$600,0),MATCH($D$2,CADASTRO!$A$2:$Q$2,0)),0)</f>
        <v>0</v>
      </c>
      <c r="E164" s="16" t="str">
        <f t="shared" si="27"/>
        <v/>
      </c>
      <c r="F164" s="15">
        <f>IFERROR(INDEX(CADASTRO!$A$2:$Q$600,MATCH(B164,CADASTRO!$B$2:$B$600,0),MATCH($F$2,CADASTRO!$A$2:$Q$2,0)),0)</f>
        <v>0</v>
      </c>
      <c r="G164" s="16" t="str">
        <f t="shared" si="28"/>
        <v/>
      </c>
      <c r="H164" s="15">
        <f>IFERROR(INDEX(CADASTRO!$A$2:$Q$600,MATCH(B164,CADASTRO!$B$2:$B$600,0),MATCH($H$2,CADASTRO!$A$2:$Q$2,0)),0)</f>
        <v>0</v>
      </c>
      <c r="I164" s="16" t="str">
        <f t="shared" si="29"/>
        <v/>
      </c>
      <c r="J164" s="15">
        <f>IFERROR(INDEX(CADASTRO!$A$2:$Q$600,MATCH(B164,CADASTRO!$B$2:$B$600,0),MATCH($J$2,CADASTRO!$A$2:$Q$2,0)),0)</f>
        <v>0</v>
      </c>
      <c r="K164" s="16" t="str">
        <f t="shared" si="30"/>
        <v/>
      </c>
      <c r="L164" s="15">
        <f>IFERROR(INDEX(CADASTRO!$A$2:$Q$600,MATCH(B164,CADASTRO!$B$2:$B$600,0),MATCH($L$2,CADASTRO!$A$2:$Q$2,0)),0)</f>
        <v>0</v>
      </c>
      <c r="M164" s="16" t="str">
        <f t="shared" si="31"/>
        <v/>
      </c>
      <c r="N164" s="15">
        <f>IFERROR(INDEX(CADASTRO!$A$2:$Q$600,MATCH(B164,CADASTRO!$B$2:$B$600,0),MATCH($N$2,CADASTRO!$A$2:$Q$2,0)),0)</f>
        <v>0</v>
      </c>
      <c r="O164" s="16" t="str">
        <f t="shared" si="32"/>
        <v/>
      </c>
      <c r="P164" s="15">
        <f>IFERROR(INDEX(CADASTRO!$A$2:$Q$600,MATCH(B164,CADASTRO!$B$2:$B$600,0),MATCH($P$2,CADASTRO!$A$2:$Q$2,0)),0)</f>
        <v>0</v>
      </c>
      <c r="Q164" s="16" t="str">
        <f t="shared" si="33"/>
        <v/>
      </c>
      <c r="R164" s="15">
        <f>IFERROR(INDEX(CADASTRO!$A$2:$Q$600,MATCH(B164,CADASTRO!$B$2:$B$600,0),MATCH($R$2,CADASTRO!$A$2:$Q$2,0)),0)</f>
        <v>0</v>
      </c>
      <c r="S164" s="16" t="str">
        <f t="shared" si="34"/>
        <v/>
      </c>
      <c r="T164" s="15">
        <f>IFERROR(INDEX(CADASTRO!$A$2:$Q$600,MATCH(B164,CADASTRO!$B$2:$B$600,0),MATCH($T$2,CADASTRO!$A$2:$Q$2,0)),0)</f>
        <v>0</v>
      </c>
      <c r="U164" s="16" t="str">
        <f t="shared" si="35"/>
        <v/>
      </c>
      <c r="V164" s="15">
        <f>IFERROR(INDEX(CADASTRO!$A$2:$Q$600,MATCH(B164,CADASTRO!$B$2:$B$600,0),MATCH($V$2,CADASTRO!$A$2:$Q$2,0)),0)</f>
        <v>0</v>
      </c>
      <c r="W164" s="16" t="str">
        <f t="shared" si="36"/>
        <v/>
      </c>
      <c r="X164" s="15">
        <f>IFERROR(INDEX(CADASTRO!$A$2:$Q$600,MATCH(B164,CADASTRO!$B$2:$B$600,0),MATCH($X$2,CADASTRO!$A$2:$Q$2,0)),0)</f>
        <v>0</v>
      </c>
      <c r="Y164" s="16" t="str">
        <f t="shared" si="37"/>
        <v/>
      </c>
    </row>
    <row r="165" spans="1:25" ht="15.75" customHeight="1" x14ac:dyDescent="0.25">
      <c r="A165" s="7">
        <f>CADASTRO!A165</f>
        <v>0</v>
      </c>
      <c r="B165" s="7">
        <f>CADASTRO!B165</f>
        <v>0</v>
      </c>
      <c r="C165" s="15">
        <f>IFERROR(INDEX(CADASTRO!$A$2:$Q$600,MATCH(B165,CADASTRO!$B$2:$B$600,0),MATCH($C$2,CADASTRO!$A$2:$Q$2,0)),0)</f>
        <v>0</v>
      </c>
      <c r="D165" s="15">
        <f>IFERROR(INDEX(CADASTRO!$A$2:$Q$600,MATCH(B165,CADASTRO!$B$2:$B$600,0),MATCH($D$2,CADASTRO!$A$2:$Q$2,0)),0)</f>
        <v>0</v>
      </c>
      <c r="E165" s="16" t="str">
        <f t="shared" si="27"/>
        <v/>
      </c>
      <c r="F165" s="15">
        <f>IFERROR(INDEX(CADASTRO!$A$2:$Q$600,MATCH(B165,CADASTRO!$B$2:$B$600,0),MATCH($F$2,CADASTRO!$A$2:$Q$2,0)),0)</f>
        <v>0</v>
      </c>
      <c r="G165" s="16" t="str">
        <f t="shared" si="28"/>
        <v/>
      </c>
      <c r="H165" s="15">
        <f>IFERROR(INDEX(CADASTRO!$A$2:$Q$600,MATCH(B165,CADASTRO!$B$2:$B$600,0),MATCH($H$2,CADASTRO!$A$2:$Q$2,0)),0)</f>
        <v>0</v>
      </c>
      <c r="I165" s="16" t="str">
        <f t="shared" si="29"/>
        <v/>
      </c>
      <c r="J165" s="15">
        <f>IFERROR(INDEX(CADASTRO!$A$2:$Q$600,MATCH(B165,CADASTRO!$B$2:$B$600,0),MATCH($J$2,CADASTRO!$A$2:$Q$2,0)),0)</f>
        <v>0</v>
      </c>
      <c r="K165" s="16" t="str">
        <f t="shared" si="30"/>
        <v/>
      </c>
      <c r="L165" s="15">
        <f>IFERROR(INDEX(CADASTRO!$A$2:$Q$600,MATCH(B165,CADASTRO!$B$2:$B$600,0),MATCH($L$2,CADASTRO!$A$2:$Q$2,0)),0)</f>
        <v>0</v>
      </c>
      <c r="M165" s="16" t="str">
        <f t="shared" si="31"/>
        <v/>
      </c>
      <c r="N165" s="15">
        <f>IFERROR(INDEX(CADASTRO!$A$2:$Q$600,MATCH(B165,CADASTRO!$B$2:$B$600,0),MATCH($N$2,CADASTRO!$A$2:$Q$2,0)),0)</f>
        <v>0</v>
      </c>
      <c r="O165" s="16" t="str">
        <f t="shared" si="32"/>
        <v/>
      </c>
      <c r="P165" s="15">
        <f>IFERROR(INDEX(CADASTRO!$A$2:$Q$600,MATCH(B165,CADASTRO!$B$2:$B$600,0),MATCH($P$2,CADASTRO!$A$2:$Q$2,0)),0)</f>
        <v>0</v>
      </c>
      <c r="Q165" s="16" t="str">
        <f t="shared" si="33"/>
        <v/>
      </c>
      <c r="R165" s="15">
        <f>IFERROR(INDEX(CADASTRO!$A$2:$Q$600,MATCH(B165,CADASTRO!$B$2:$B$600,0),MATCH($R$2,CADASTRO!$A$2:$Q$2,0)),0)</f>
        <v>0</v>
      </c>
      <c r="S165" s="16" t="str">
        <f t="shared" si="34"/>
        <v/>
      </c>
      <c r="T165" s="15">
        <f>IFERROR(INDEX(CADASTRO!$A$2:$Q$600,MATCH(B165,CADASTRO!$B$2:$B$600,0),MATCH($T$2,CADASTRO!$A$2:$Q$2,0)),0)</f>
        <v>0</v>
      </c>
      <c r="U165" s="16" t="str">
        <f t="shared" si="35"/>
        <v/>
      </c>
      <c r="V165" s="15">
        <f>IFERROR(INDEX(CADASTRO!$A$2:$Q$600,MATCH(B165,CADASTRO!$B$2:$B$600,0),MATCH($V$2,CADASTRO!$A$2:$Q$2,0)),0)</f>
        <v>0</v>
      </c>
      <c r="W165" s="16" t="str">
        <f t="shared" si="36"/>
        <v/>
      </c>
      <c r="X165" s="15">
        <f>IFERROR(INDEX(CADASTRO!$A$2:$Q$600,MATCH(B165,CADASTRO!$B$2:$B$600,0),MATCH($X$2,CADASTRO!$A$2:$Q$2,0)),0)</f>
        <v>0</v>
      </c>
      <c r="Y165" s="16" t="str">
        <f t="shared" si="37"/>
        <v/>
      </c>
    </row>
    <row r="166" spans="1:25" ht="15.75" customHeight="1" x14ac:dyDescent="0.25">
      <c r="A166" s="7">
        <f>CADASTRO!A166</f>
        <v>0</v>
      </c>
      <c r="B166" s="7">
        <f>CADASTRO!B166</f>
        <v>0</v>
      </c>
      <c r="C166" s="15">
        <f>IFERROR(INDEX(CADASTRO!$A$2:$Q$600,MATCH(B166,CADASTRO!$B$2:$B$600,0),MATCH($C$2,CADASTRO!$A$2:$Q$2,0)),0)</f>
        <v>0</v>
      </c>
      <c r="D166" s="15">
        <f>IFERROR(INDEX(CADASTRO!$A$2:$Q$600,MATCH(B166,CADASTRO!$B$2:$B$600,0),MATCH($D$2,CADASTRO!$A$2:$Q$2,0)),0)</f>
        <v>0</v>
      </c>
      <c r="E166" s="16" t="str">
        <f t="shared" si="27"/>
        <v/>
      </c>
      <c r="F166" s="15">
        <f>IFERROR(INDEX(CADASTRO!$A$2:$Q$600,MATCH(B166,CADASTRO!$B$2:$B$600,0),MATCH($F$2,CADASTRO!$A$2:$Q$2,0)),0)</f>
        <v>0</v>
      </c>
      <c r="G166" s="16" t="str">
        <f t="shared" si="28"/>
        <v/>
      </c>
      <c r="H166" s="15">
        <f>IFERROR(INDEX(CADASTRO!$A$2:$Q$600,MATCH(B166,CADASTRO!$B$2:$B$600,0),MATCH($H$2,CADASTRO!$A$2:$Q$2,0)),0)</f>
        <v>0</v>
      </c>
      <c r="I166" s="16" t="str">
        <f t="shared" si="29"/>
        <v/>
      </c>
      <c r="J166" s="15">
        <f>IFERROR(INDEX(CADASTRO!$A$2:$Q$600,MATCH(B166,CADASTRO!$B$2:$B$600,0),MATCH($J$2,CADASTRO!$A$2:$Q$2,0)),0)</f>
        <v>0</v>
      </c>
      <c r="K166" s="16" t="str">
        <f t="shared" si="30"/>
        <v/>
      </c>
      <c r="L166" s="15">
        <f>IFERROR(INDEX(CADASTRO!$A$2:$Q$600,MATCH(B166,CADASTRO!$B$2:$B$600,0),MATCH($L$2,CADASTRO!$A$2:$Q$2,0)),0)</f>
        <v>0</v>
      </c>
      <c r="M166" s="16" t="str">
        <f t="shared" si="31"/>
        <v/>
      </c>
      <c r="N166" s="15">
        <f>IFERROR(INDEX(CADASTRO!$A$2:$Q$600,MATCH(B166,CADASTRO!$B$2:$B$600,0),MATCH($N$2,CADASTRO!$A$2:$Q$2,0)),0)</f>
        <v>0</v>
      </c>
      <c r="O166" s="16" t="str">
        <f t="shared" si="32"/>
        <v/>
      </c>
      <c r="P166" s="15">
        <f>IFERROR(INDEX(CADASTRO!$A$2:$Q$600,MATCH(B166,CADASTRO!$B$2:$B$600,0),MATCH($P$2,CADASTRO!$A$2:$Q$2,0)),0)</f>
        <v>0</v>
      </c>
      <c r="Q166" s="16" t="str">
        <f t="shared" si="33"/>
        <v/>
      </c>
      <c r="R166" s="15">
        <f>IFERROR(INDEX(CADASTRO!$A$2:$Q$600,MATCH(B166,CADASTRO!$B$2:$B$600,0),MATCH($R$2,CADASTRO!$A$2:$Q$2,0)),0)</f>
        <v>0</v>
      </c>
      <c r="S166" s="16" t="str">
        <f t="shared" si="34"/>
        <v/>
      </c>
      <c r="T166" s="15">
        <f>IFERROR(INDEX(CADASTRO!$A$2:$Q$600,MATCH(B166,CADASTRO!$B$2:$B$600,0),MATCH($T$2,CADASTRO!$A$2:$Q$2,0)),0)</f>
        <v>0</v>
      </c>
      <c r="U166" s="16" t="str">
        <f t="shared" si="35"/>
        <v/>
      </c>
      <c r="V166" s="15">
        <f>IFERROR(INDEX(CADASTRO!$A$2:$Q$600,MATCH(B166,CADASTRO!$B$2:$B$600,0),MATCH($V$2,CADASTRO!$A$2:$Q$2,0)),0)</f>
        <v>0</v>
      </c>
      <c r="W166" s="16" t="str">
        <f t="shared" si="36"/>
        <v/>
      </c>
      <c r="X166" s="15">
        <f>IFERROR(INDEX(CADASTRO!$A$2:$Q$600,MATCH(B166,CADASTRO!$B$2:$B$600,0),MATCH($X$2,CADASTRO!$A$2:$Q$2,0)),0)</f>
        <v>0</v>
      </c>
      <c r="Y166" s="16" t="str">
        <f t="shared" si="37"/>
        <v/>
      </c>
    </row>
    <row r="167" spans="1:25" ht="15.75" customHeight="1" x14ac:dyDescent="0.25">
      <c r="A167" s="7">
        <f>CADASTRO!A167</f>
        <v>0</v>
      </c>
      <c r="B167" s="7">
        <f>CADASTRO!B167</f>
        <v>0</v>
      </c>
      <c r="C167" s="15">
        <f>IFERROR(INDEX(CADASTRO!$A$2:$Q$600,MATCH(B167,CADASTRO!$B$2:$B$600,0),MATCH($C$2,CADASTRO!$A$2:$Q$2,0)),0)</f>
        <v>0</v>
      </c>
      <c r="D167" s="15">
        <f>IFERROR(INDEX(CADASTRO!$A$2:$Q$600,MATCH(B167,CADASTRO!$B$2:$B$600,0),MATCH($D$2,CADASTRO!$A$2:$Q$2,0)),0)</f>
        <v>0</v>
      </c>
      <c r="E167" s="16" t="str">
        <f t="shared" si="27"/>
        <v/>
      </c>
      <c r="F167" s="15">
        <f>IFERROR(INDEX(CADASTRO!$A$2:$Q$600,MATCH(B167,CADASTRO!$B$2:$B$600,0),MATCH($F$2,CADASTRO!$A$2:$Q$2,0)),0)</f>
        <v>0</v>
      </c>
      <c r="G167" s="16" t="str">
        <f t="shared" si="28"/>
        <v/>
      </c>
      <c r="H167" s="15">
        <f>IFERROR(INDEX(CADASTRO!$A$2:$Q$600,MATCH(B167,CADASTRO!$B$2:$B$600,0),MATCH($H$2,CADASTRO!$A$2:$Q$2,0)),0)</f>
        <v>0</v>
      </c>
      <c r="I167" s="16" t="str">
        <f t="shared" si="29"/>
        <v/>
      </c>
      <c r="J167" s="15">
        <f>IFERROR(INDEX(CADASTRO!$A$2:$Q$600,MATCH(B167,CADASTRO!$B$2:$B$600,0),MATCH($J$2,CADASTRO!$A$2:$Q$2,0)),0)</f>
        <v>0</v>
      </c>
      <c r="K167" s="16" t="str">
        <f t="shared" si="30"/>
        <v/>
      </c>
      <c r="L167" s="15">
        <f>IFERROR(INDEX(CADASTRO!$A$2:$Q$600,MATCH(B167,CADASTRO!$B$2:$B$600,0),MATCH($L$2,CADASTRO!$A$2:$Q$2,0)),0)</f>
        <v>0</v>
      </c>
      <c r="M167" s="16" t="str">
        <f t="shared" si="31"/>
        <v/>
      </c>
      <c r="N167" s="15">
        <f>IFERROR(INDEX(CADASTRO!$A$2:$Q$600,MATCH(B167,CADASTRO!$B$2:$B$600,0),MATCH($N$2,CADASTRO!$A$2:$Q$2,0)),0)</f>
        <v>0</v>
      </c>
      <c r="O167" s="16" t="str">
        <f t="shared" si="32"/>
        <v/>
      </c>
      <c r="P167" s="15">
        <f>IFERROR(INDEX(CADASTRO!$A$2:$Q$600,MATCH(B167,CADASTRO!$B$2:$B$600,0),MATCH($P$2,CADASTRO!$A$2:$Q$2,0)),0)</f>
        <v>0</v>
      </c>
      <c r="Q167" s="16" t="str">
        <f t="shared" si="33"/>
        <v/>
      </c>
      <c r="R167" s="15">
        <f>IFERROR(INDEX(CADASTRO!$A$2:$Q$600,MATCH(B167,CADASTRO!$B$2:$B$600,0),MATCH($R$2,CADASTRO!$A$2:$Q$2,0)),0)</f>
        <v>0</v>
      </c>
      <c r="S167" s="16" t="str">
        <f t="shared" si="34"/>
        <v/>
      </c>
      <c r="T167" s="15">
        <f>IFERROR(INDEX(CADASTRO!$A$2:$Q$600,MATCH(B167,CADASTRO!$B$2:$B$600,0),MATCH($T$2,CADASTRO!$A$2:$Q$2,0)),0)</f>
        <v>0</v>
      </c>
      <c r="U167" s="16" t="str">
        <f t="shared" si="35"/>
        <v/>
      </c>
      <c r="V167" s="15">
        <f>IFERROR(INDEX(CADASTRO!$A$2:$Q$600,MATCH(B167,CADASTRO!$B$2:$B$600,0),MATCH($V$2,CADASTRO!$A$2:$Q$2,0)),0)</f>
        <v>0</v>
      </c>
      <c r="W167" s="16" t="str">
        <f t="shared" si="36"/>
        <v/>
      </c>
      <c r="X167" s="15">
        <f>IFERROR(INDEX(CADASTRO!$A$2:$Q$600,MATCH(B167,CADASTRO!$B$2:$B$600,0),MATCH($X$2,CADASTRO!$A$2:$Q$2,0)),0)</f>
        <v>0</v>
      </c>
      <c r="Y167" s="16" t="str">
        <f t="shared" si="37"/>
        <v/>
      </c>
    </row>
    <row r="168" spans="1:25" ht="15.75" customHeight="1" x14ac:dyDescent="0.25">
      <c r="A168" s="7">
        <f>CADASTRO!A168</f>
        <v>0</v>
      </c>
      <c r="B168" s="7">
        <f>CADASTRO!B168</f>
        <v>0</v>
      </c>
      <c r="C168" s="15">
        <f>IFERROR(INDEX(CADASTRO!$A$2:$Q$600,MATCH(B168,CADASTRO!$B$2:$B$600,0),MATCH($C$2,CADASTRO!$A$2:$Q$2,0)),0)</f>
        <v>0</v>
      </c>
      <c r="D168" s="15">
        <f>IFERROR(INDEX(CADASTRO!$A$2:$Q$600,MATCH(B168,CADASTRO!$B$2:$B$600,0),MATCH($D$2,CADASTRO!$A$2:$Q$2,0)),0)</f>
        <v>0</v>
      </c>
      <c r="E168" s="16" t="str">
        <f t="shared" si="27"/>
        <v/>
      </c>
      <c r="F168" s="15">
        <f>IFERROR(INDEX(CADASTRO!$A$2:$Q$600,MATCH(B168,CADASTRO!$B$2:$B$600,0),MATCH($F$2,CADASTRO!$A$2:$Q$2,0)),0)</f>
        <v>0</v>
      </c>
      <c r="G168" s="16" t="str">
        <f t="shared" si="28"/>
        <v/>
      </c>
      <c r="H168" s="15">
        <f>IFERROR(INDEX(CADASTRO!$A$2:$Q$600,MATCH(B168,CADASTRO!$B$2:$B$600,0),MATCH($H$2,CADASTRO!$A$2:$Q$2,0)),0)</f>
        <v>0</v>
      </c>
      <c r="I168" s="16" t="str">
        <f t="shared" si="29"/>
        <v/>
      </c>
      <c r="J168" s="15">
        <f>IFERROR(INDEX(CADASTRO!$A$2:$Q$600,MATCH(B168,CADASTRO!$B$2:$B$600,0),MATCH($J$2,CADASTRO!$A$2:$Q$2,0)),0)</f>
        <v>0</v>
      </c>
      <c r="K168" s="16" t="str">
        <f t="shared" si="30"/>
        <v/>
      </c>
      <c r="L168" s="15">
        <f>IFERROR(INDEX(CADASTRO!$A$2:$Q$600,MATCH(B168,CADASTRO!$B$2:$B$600,0),MATCH($L$2,CADASTRO!$A$2:$Q$2,0)),0)</f>
        <v>0</v>
      </c>
      <c r="M168" s="16" t="str">
        <f t="shared" si="31"/>
        <v/>
      </c>
      <c r="N168" s="15">
        <f>IFERROR(INDEX(CADASTRO!$A$2:$Q$600,MATCH(B168,CADASTRO!$B$2:$B$600,0),MATCH($N$2,CADASTRO!$A$2:$Q$2,0)),0)</f>
        <v>0</v>
      </c>
      <c r="O168" s="16" t="str">
        <f t="shared" si="32"/>
        <v/>
      </c>
      <c r="P168" s="15">
        <f>IFERROR(INDEX(CADASTRO!$A$2:$Q$600,MATCH(B168,CADASTRO!$B$2:$B$600,0),MATCH($P$2,CADASTRO!$A$2:$Q$2,0)),0)</f>
        <v>0</v>
      </c>
      <c r="Q168" s="16" t="str">
        <f t="shared" si="33"/>
        <v/>
      </c>
      <c r="R168" s="15">
        <f>IFERROR(INDEX(CADASTRO!$A$2:$Q$600,MATCH(B168,CADASTRO!$B$2:$B$600,0),MATCH($R$2,CADASTRO!$A$2:$Q$2,0)),0)</f>
        <v>0</v>
      </c>
      <c r="S168" s="16" t="str">
        <f t="shared" si="34"/>
        <v/>
      </c>
      <c r="T168" s="15">
        <f>IFERROR(INDEX(CADASTRO!$A$2:$Q$600,MATCH(B168,CADASTRO!$B$2:$B$600,0),MATCH($T$2,CADASTRO!$A$2:$Q$2,0)),0)</f>
        <v>0</v>
      </c>
      <c r="U168" s="16" t="str">
        <f t="shared" si="35"/>
        <v/>
      </c>
      <c r="V168" s="15">
        <f>IFERROR(INDEX(CADASTRO!$A$2:$Q$600,MATCH(B168,CADASTRO!$B$2:$B$600,0),MATCH($V$2,CADASTRO!$A$2:$Q$2,0)),0)</f>
        <v>0</v>
      </c>
      <c r="W168" s="16" t="str">
        <f t="shared" si="36"/>
        <v/>
      </c>
      <c r="X168" s="15">
        <f>IFERROR(INDEX(CADASTRO!$A$2:$Q$600,MATCH(B168,CADASTRO!$B$2:$B$600,0),MATCH($X$2,CADASTRO!$A$2:$Q$2,0)),0)</f>
        <v>0</v>
      </c>
      <c r="Y168" s="16" t="str">
        <f t="shared" si="37"/>
        <v/>
      </c>
    </row>
    <row r="169" spans="1:25" ht="15.75" customHeight="1" x14ac:dyDescent="0.25">
      <c r="A169" s="7">
        <f>CADASTRO!A169</f>
        <v>0</v>
      </c>
      <c r="B169" s="7">
        <f>CADASTRO!B169</f>
        <v>0</v>
      </c>
      <c r="C169" s="15">
        <f>IFERROR(INDEX(CADASTRO!$A$2:$Q$600,MATCH(B169,CADASTRO!$B$2:$B$600,0),MATCH($C$2,CADASTRO!$A$2:$Q$2,0)),0)</f>
        <v>0</v>
      </c>
      <c r="D169" s="15">
        <f>IFERROR(INDEX(CADASTRO!$A$2:$Q$600,MATCH(B169,CADASTRO!$B$2:$B$600,0),MATCH($D$2,CADASTRO!$A$2:$Q$2,0)),0)</f>
        <v>0</v>
      </c>
      <c r="E169" s="16" t="str">
        <f t="shared" si="27"/>
        <v/>
      </c>
      <c r="F169" s="15">
        <f>IFERROR(INDEX(CADASTRO!$A$2:$Q$600,MATCH(B169,CADASTRO!$B$2:$B$600,0),MATCH($F$2,CADASTRO!$A$2:$Q$2,0)),0)</f>
        <v>0</v>
      </c>
      <c r="G169" s="16" t="str">
        <f t="shared" si="28"/>
        <v/>
      </c>
      <c r="H169" s="15">
        <f>IFERROR(INDEX(CADASTRO!$A$2:$Q$600,MATCH(B169,CADASTRO!$B$2:$B$600,0),MATCH($H$2,CADASTRO!$A$2:$Q$2,0)),0)</f>
        <v>0</v>
      </c>
      <c r="I169" s="16" t="str">
        <f t="shared" si="29"/>
        <v/>
      </c>
      <c r="J169" s="15">
        <f>IFERROR(INDEX(CADASTRO!$A$2:$Q$600,MATCH(B169,CADASTRO!$B$2:$B$600,0),MATCH($J$2,CADASTRO!$A$2:$Q$2,0)),0)</f>
        <v>0</v>
      </c>
      <c r="K169" s="16" t="str">
        <f t="shared" si="30"/>
        <v/>
      </c>
      <c r="L169" s="15">
        <f>IFERROR(INDEX(CADASTRO!$A$2:$Q$600,MATCH(B169,CADASTRO!$B$2:$B$600,0),MATCH($L$2,CADASTRO!$A$2:$Q$2,0)),0)</f>
        <v>0</v>
      </c>
      <c r="M169" s="16" t="str">
        <f t="shared" si="31"/>
        <v/>
      </c>
      <c r="N169" s="15">
        <f>IFERROR(INDEX(CADASTRO!$A$2:$Q$600,MATCH(B169,CADASTRO!$B$2:$B$600,0),MATCH($N$2,CADASTRO!$A$2:$Q$2,0)),0)</f>
        <v>0</v>
      </c>
      <c r="O169" s="16" t="str">
        <f t="shared" si="32"/>
        <v/>
      </c>
      <c r="P169" s="15">
        <f>IFERROR(INDEX(CADASTRO!$A$2:$Q$600,MATCH(B169,CADASTRO!$B$2:$B$600,0),MATCH($P$2,CADASTRO!$A$2:$Q$2,0)),0)</f>
        <v>0</v>
      </c>
      <c r="Q169" s="16" t="str">
        <f t="shared" si="33"/>
        <v/>
      </c>
      <c r="R169" s="15">
        <f>IFERROR(INDEX(CADASTRO!$A$2:$Q$600,MATCH(B169,CADASTRO!$B$2:$B$600,0),MATCH($R$2,CADASTRO!$A$2:$Q$2,0)),0)</f>
        <v>0</v>
      </c>
      <c r="S169" s="16" t="str">
        <f t="shared" si="34"/>
        <v/>
      </c>
      <c r="T169" s="15">
        <f>IFERROR(INDEX(CADASTRO!$A$2:$Q$600,MATCH(B169,CADASTRO!$B$2:$B$600,0),MATCH($T$2,CADASTRO!$A$2:$Q$2,0)),0)</f>
        <v>0</v>
      </c>
      <c r="U169" s="16" t="str">
        <f t="shared" si="35"/>
        <v/>
      </c>
      <c r="V169" s="15">
        <f>IFERROR(INDEX(CADASTRO!$A$2:$Q$600,MATCH(B169,CADASTRO!$B$2:$B$600,0),MATCH($V$2,CADASTRO!$A$2:$Q$2,0)),0)</f>
        <v>0</v>
      </c>
      <c r="W169" s="16" t="str">
        <f t="shared" si="36"/>
        <v/>
      </c>
      <c r="X169" s="15">
        <f>IFERROR(INDEX(CADASTRO!$A$2:$Q$600,MATCH(B169,CADASTRO!$B$2:$B$600,0),MATCH($X$2,CADASTRO!$A$2:$Q$2,0)),0)</f>
        <v>0</v>
      </c>
      <c r="Y169" s="16" t="str">
        <f t="shared" si="37"/>
        <v/>
      </c>
    </row>
    <row r="170" spans="1:25" ht="15.75" customHeight="1" x14ac:dyDescent="0.25">
      <c r="A170" s="7">
        <f>CADASTRO!A170</f>
        <v>0</v>
      </c>
      <c r="B170" s="7">
        <f>CADASTRO!B170</f>
        <v>0</v>
      </c>
      <c r="C170" s="15">
        <f>IFERROR(INDEX(CADASTRO!$A$2:$Q$600,MATCH(B170,CADASTRO!$B$2:$B$600,0),MATCH($C$2,CADASTRO!$A$2:$Q$2,0)),0)</f>
        <v>0</v>
      </c>
      <c r="D170" s="15">
        <f>IFERROR(INDEX(CADASTRO!$A$2:$Q$600,MATCH(B170,CADASTRO!$B$2:$B$600,0),MATCH($D$2,CADASTRO!$A$2:$Q$2,0)),0)</f>
        <v>0</v>
      </c>
      <c r="E170" s="16" t="str">
        <f t="shared" si="27"/>
        <v/>
      </c>
      <c r="F170" s="15">
        <f>IFERROR(INDEX(CADASTRO!$A$2:$Q$600,MATCH(B170,CADASTRO!$B$2:$B$600,0),MATCH($F$2,CADASTRO!$A$2:$Q$2,0)),0)</f>
        <v>0</v>
      </c>
      <c r="G170" s="16" t="str">
        <f t="shared" si="28"/>
        <v/>
      </c>
      <c r="H170" s="15">
        <f>IFERROR(INDEX(CADASTRO!$A$2:$Q$600,MATCH(B170,CADASTRO!$B$2:$B$600,0),MATCH($H$2,CADASTRO!$A$2:$Q$2,0)),0)</f>
        <v>0</v>
      </c>
      <c r="I170" s="16" t="str">
        <f t="shared" si="29"/>
        <v/>
      </c>
      <c r="J170" s="15">
        <f>IFERROR(INDEX(CADASTRO!$A$2:$Q$600,MATCH(B170,CADASTRO!$B$2:$B$600,0),MATCH($J$2,CADASTRO!$A$2:$Q$2,0)),0)</f>
        <v>0</v>
      </c>
      <c r="K170" s="16" t="str">
        <f t="shared" si="30"/>
        <v/>
      </c>
      <c r="L170" s="15">
        <f>IFERROR(INDEX(CADASTRO!$A$2:$Q$600,MATCH(B170,CADASTRO!$B$2:$B$600,0),MATCH($L$2,CADASTRO!$A$2:$Q$2,0)),0)</f>
        <v>0</v>
      </c>
      <c r="M170" s="16" t="str">
        <f t="shared" si="31"/>
        <v/>
      </c>
      <c r="N170" s="15">
        <f>IFERROR(INDEX(CADASTRO!$A$2:$Q$600,MATCH(B170,CADASTRO!$B$2:$B$600,0),MATCH($N$2,CADASTRO!$A$2:$Q$2,0)),0)</f>
        <v>0</v>
      </c>
      <c r="O170" s="16" t="str">
        <f t="shared" si="32"/>
        <v/>
      </c>
      <c r="P170" s="15">
        <f>IFERROR(INDEX(CADASTRO!$A$2:$Q$600,MATCH(B170,CADASTRO!$B$2:$B$600,0),MATCH($P$2,CADASTRO!$A$2:$Q$2,0)),0)</f>
        <v>0</v>
      </c>
      <c r="Q170" s="16" t="str">
        <f t="shared" si="33"/>
        <v/>
      </c>
      <c r="R170" s="15">
        <f>IFERROR(INDEX(CADASTRO!$A$2:$Q$600,MATCH(B170,CADASTRO!$B$2:$B$600,0),MATCH($R$2,CADASTRO!$A$2:$Q$2,0)),0)</f>
        <v>0</v>
      </c>
      <c r="S170" s="16" t="str">
        <f t="shared" si="34"/>
        <v/>
      </c>
      <c r="T170" s="15">
        <f>IFERROR(INDEX(CADASTRO!$A$2:$Q$600,MATCH(B170,CADASTRO!$B$2:$B$600,0),MATCH($T$2,CADASTRO!$A$2:$Q$2,0)),0)</f>
        <v>0</v>
      </c>
      <c r="U170" s="16" t="str">
        <f t="shared" si="35"/>
        <v/>
      </c>
      <c r="V170" s="15">
        <f>IFERROR(INDEX(CADASTRO!$A$2:$Q$600,MATCH(B170,CADASTRO!$B$2:$B$600,0),MATCH($V$2,CADASTRO!$A$2:$Q$2,0)),0)</f>
        <v>0</v>
      </c>
      <c r="W170" s="16" t="str">
        <f t="shared" si="36"/>
        <v/>
      </c>
      <c r="X170" s="15">
        <f>IFERROR(INDEX(CADASTRO!$A$2:$Q$600,MATCH(B170,CADASTRO!$B$2:$B$600,0),MATCH($X$2,CADASTRO!$A$2:$Q$2,0)),0)</f>
        <v>0</v>
      </c>
      <c r="Y170" s="16" t="str">
        <f t="shared" si="37"/>
        <v/>
      </c>
    </row>
    <row r="171" spans="1:25" ht="15.75" customHeight="1" x14ac:dyDescent="0.25">
      <c r="A171" s="7">
        <f>CADASTRO!A171</f>
        <v>0</v>
      </c>
      <c r="B171" s="7">
        <f>CADASTRO!B171</f>
        <v>0</v>
      </c>
      <c r="C171" s="15">
        <f>IFERROR(INDEX(CADASTRO!$A$2:$Q$600,MATCH(B171,CADASTRO!$B$2:$B$600,0),MATCH($C$2,CADASTRO!$A$2:$Q$2,0)),0)</f>
        <v>0</v>
      </c>
      <c r="D171" s="15">
        <f>IFERROR(INDEX(CADASTRO!$A$2:$Q$600,MATCH(B171,CADASTRO!$B$2:$B$600,0),MATCH($D$2,CADASTRO!$A$2:$Q$2,0)),0)</f>
        <v>0</v>
      </c>
      <c r="E171" s="16" t="str">
        <f t="shared" si="27"/>
        <v/>
      </c>
      <c r="F171" s="15">
        <f>IFERROR(INDEX(CADASTRO!$A$2:$Q$600,MATCH(B171,CADASTRO!$B$2:$B$600,0),MATCH($F$2,CADASTRO!$A$2:$Q$2,0)),0)</f>
        <v>0</v>
      </c>
      <c r="G171" s="16" t="str">
        <f t="shared" si="28"/>
        <v/>
      </c>
      <c r="H171" s="15">
        <f>IFERROR(INDEX(CADASTRO!$A$2:$Q$600,MATCH(B171,CADASTRO!$B$2:$B$600,0),MATCH($H$2,CADASTRO!$A$2:$Q$2,0)),0)</f>
        <v>0</v>
      </c>
      <c r="I171" s="16" t="str">
        <f t="shared" si="29"/>
        <v/>
      </c>
      <c r="J171" s="15">
        <f>IFERROR(INDEX(CADASTRO!$A$2:$Q$600,MATCH(B171,CADASTRO!$B$2:$B$600,0),MATCH($J$2,CADASTRO!$A$2:$Q$2,0)),0)</f>
        <v>0</v>
      </c>
      <c r="K171" s="16" t="str">
        <f t="shared" si="30"/>
        <v/>
      </c>
      <c r="L171" s="15">
        <f>IFERROR(INDEX(CADASTRO!$A$2:$Q$600,MATCH(B171,CADASTRO!$B$2:$B$600,0),MATCH($L$2,CADASTRO!$A$2:$Q$2,0)),0)</f>
        <v>0</v>
      </c>
      <c r="M171" s="16" t="str">
        <f t="shared" si="31"/>
        <v/>
      </c>
      <c r="N171" s="15">
        <f>IFERROR(INDEX(CADASTRO!$A$2:$Q$600,MATCH(B171,CADASTRO!$B$2:$B$600,0),MATCH($N$2,CADASTRO!$A$2:$Q$2,0)),0)</f>
        <v>0</v>
      </c>
      <c r="O171" s="16" t="str">
        <f t="shared" si="32"/>
        <v/>
      </c>
      <c r="P171" s="15">
        <f>IFERROR(INDEX(CADASTRO!$A$2:$Q$600,MATCH(B171,CADASTRO!$B$2:$B$600,0),MATCH($P$2,CADASTRO!$A$2:$Q$2,0)),0)</f>
        <v>0</v>
      </c>
      <c r="Q171" s="16" t="str">
        <f t="shared" si="33"/>
        <v/>
      </c>
      <c r="R171" s="15">
        <f>IFERROR(INDEX(CADASTRO!$A$2:$Q$600,MATCH(B171,CADASTRO!$B$2:$B$600,0),MATCH($R$2,CADASTRO!$A$2:$Q$2,0)),0)</f>
        <v>0</v>
      </c>
      <c r="S171" s="16" t="str">
        <f t="shared" si="34"/>
        <v/>
      </c>
      <c r="T171" s="15">
        <f>IFERROR(INDEX(CADASTRO!$A$2:$Q$600,MATCH(B171,CADASTRO!$B$2:$B$600,0),MATCH($T$2,CADASTRO!$A$2:$Q$2,0)),0)</f>
        <v>0</v>
      </c>
      <c r="U171" s="16" t="str">
        <f t="shared" si="35"/>
        <v/>
      </c>
      <c r="V171" s="15">
        <f>IFERROR(INDEX(CADASTRO!$A$2:$Q$600,MATCH(B171,CADASTRO!$B$2:$B$600,0),MATCH($V$2,CADASTRO!$A$2:$Q$2,0)),0)</f>
        <v>0</v>
      </c>
      <c r="W171" s="16" t="str">
        <f t="shared" si="36"/>
        <v/>
      </c>
      <c r="X171" s="15">
        <f>IFERROR(INDEX(CADASTRO!$A$2:$Q$600,MATCH(B171,CADASTRO!$B$2:$B$600,0),MATCH($X$2,CADASTRO!$A$2:$Q$2,0)),0)</f>
        <v>0</v>
      </c>
      <c r="Y171" s="16" t="str">
        <f t="shared" si="37"/>
        <v/>
      </c>
    </row>
    <row r="172" spans="1:25" ht="15.75" customHeight="1" x14ac:dyDescent="0.25">
      <c r="A172" s="7">
        <f>CADASTRO!A172</f>
        <v>0</v>
      </c>
      <c r="B172" s="7">
        <f>CADASTRO!B172</f>
        <v>0</v>
      </c>
      <c r="C172" s="15">
        <f>IFERROR(INDEX(CADASTRO!$A$2:$Q$600,MATCH(B172,CADASTRO!$B$2:$B$600,0),MATCH($C$2,CADASTRO!$A$2:$Q$2,0)),0)</f>
        <v>0</v>
      </c>
      <c r="D172" s="15">
        <f>IFERROR(INDEX(CADASTRO!$A$2:$Q$600,MATCH(B172,CADASTRO!$B$2:$B$600,0),MATCH($D$2,CADASTRO!$A$2:$Q$2,0)),0)</f>
        <v>0</v>
      </c>
      <c r="E172" s="16" t="str">
        <f t="shared" si="27"/>
        <v/>
      </c>
      <c r="F172" s="15">
        <f>IFERROR(INDEX(CADASTRO!$A$2:$Q$600,MATCH(B172,CADASTRO!$B$2:$B$600,0),MATCH($F$2,CADASTRO!$A$2:$Q$2,0)),0)</f>
        <v>0</v>
      </c>
      <c r="G172" s="16" t="str">
        <f t="shared" si="28"/>
        <v/>
      </c>
      <c r="H172" s="15">
        <f>IFERROR(INDEX(CADASTRO!$A$2:$Q$600,MATCH(B172,CADASTRO!$B$2:$B$600,0),MATCH($H$2,CADASTRO!$A$2:$Q$2,0)),0)</f>
        <v>0</v>
      </c>
      <c r="I172" s="16" t="str">
        <f t="shared" si="29"/>
        <v/>
      </c>
      <c r="J172" s="15">
        <f>IFERROR(INDEX(CADASTRO!$A$2:$Q$600,MATCH(B172,CADASTRO!$B$2:$B$600,0),MATCH($J$2,CADASTRO!$A$2:$Q$2,0)),0)</f>
        <v>0</v>
      </c>
      <c r="K172" s="16" t="str">
        <f t="shared" si="30"/>
        <v/>
      </c>
      <c r="L172" s="15">
        <f>IFERROR(INDEX(CADASTRO!$A$2:$Q$600,MATCH(B172,CADASTRO!$B$2:$B$600,0),MATCH($L$2,CADASTRO!$A$2:$Q$2,0)),0)</f>
        <v>0</v>
      </c>
      <c r="M172" s="16" t="str">
        <f t="shared" si="31"/>
        <v/>
      </c>
      <c r="N172" s="15">
        <f>IFERROR(INDEX(CADASTRO!$A$2:$Q$600,MATCH(B172,CADASTRO!$B$2:$B$600,0),MATCH($N$2,CADASTRO!$A$2:$Q$2,0)),0)</f>
        <v>0</v>
      </c>
      <c r="O172" s="16" t="str">
        <f t="shared" si="32"/>
        <v/>
      </c>
      <c r="P172" s="15">
        <f>IFERROR(INDEX(CADASTRO!$A$2:$Q$600,MATCH(B172,CADASTRO!$B$2:$B$600,0),MATCH($P$2,CADASTRO!$A$2:$Q$2,0)),0)</f>
        <v>0</v>
      </c>
      <c r="Q172" s="16" t="str">
        <f t="shared" si="33"/>
        <v/>
      </c>
      <c r="R172" s="15">
        <f>IFERROR(INDEX(CADASTRO!$A$2:$Q$600,MATCH(B172,CADASTRO!$B$2:$B$600,0),MATCH($R$2,CADASTRO!$A$2:$Q$2,0)),0)</f>
        <v>0</v>
      </c>
      <c r="S172" s="16" t="str">
        <f t="shared" si="34"/>
        <v/>
      </c>
      <c r="T172" s="15">
        <f>IFERROR(INDEX(CADASTRO!$A$2:$Q$600,MATCH(B172,CADASTRO!$B$2:$B$600,0),MATCH($T$2,CADASTRO!$A$2:$Q$2,0)),0)</f>
        <v>0</v>
      </c>
      <c r="U172" s="16" t="str">
        <f t="shared" si="35"/>
        <v/>
      </c>
      <c r="V172" s="15">
        <f>IFERROR(INDEX(CADASTRO!$A$2:$Q$600,MATCH(B172,CADASTRO!$B$2:$B$600,0),MATCH($V$2,CADASTRO!$A$2:$Q$2,0)),0)</f>
        <v>0</v>
      </c>
      <c r="W172" s="16" t="str">
        <f t="shared" si="36"/>
        <v/>
      </c>
      <c r="X172" s="15">
        <f>IFERROR(INDEX(CADASTRO!$A$2:$Q$600,MATCH(B172,CADASTRO!$B$2:$B$600,0),MATCH($X$2,CADASTRO!$A$2:$Q$2,0)),0)</f>
        <v>0</v>
      </c>
      <c r="Y172" s="16" t="str">
        <f t="shared" si="37"/>
        <v/>
      </c>
    </row>
    <row r="173" spans="1:25" ht="15.75" customHeight="1" x14ac:dyDescent="0.25">
      <c r="A173" s="7">
        <f>CADASTRO!A173</f>
        <v>0</v>
      </c>
      <c r="B173" s="7">
        <f>CADASTRO!B173</f>
        <v>0</v>
      </c>
      <c r="C173" s="15">
        <f>IFERROR(INDEX(CADASTRO!$A$2:$Q$600,MATCH(B173,CADASTRO!$B$2:$B$600,0),MATCH($C$2,CADASTRO!$A$2:$Q$2,0)),0)</f>
        <v>0</v>
      </c>
      <c r="D173" s="15">
        <f>IFERROR(INDEX(CADASTRO!$A$2:$Q$600,MATCH(B173,CADASTRO!$B$2:$B$600,0),MATCH($D$2,CADASTRO!$A$2:$Q$2,0)),0)</f>
        <v>0</v>
      </c>
      <c r="E173" s="16" t="str">
        <f t="shared" si="27"/>
        <v/>
      </c>
      <c r="F173" s="15">
        <f>IFERROR(INDEX(CADASTRO!$A$2:$Q$600,MATCH(B173,CADASTRO!$B$2:$B$600,0),MATCH($F$2,CADASTRO!$A$2:$Q$2,0)),0)</f>
        <v>0</v>
      </c>
      <c r="G173" s="16" t="str">
        <f t="shared" si="28"/>
        <v/>
      </c>
      <c r="H173" s="15">
        <f>IFERROR(INDEX(CADASTRO!$A$2:$Q$600,MATCH(B173,CADASTRO!$B$2:$B$600,0),MATCH($H$2,CADASTRO!$A$2:$Q$2,0)),0)</f>
        <v>0</v>
      </c>
      <c r="I173" s="16" t="str">
        <f t="shared" si="29"/>
        <v/>
      </c>
      <c r="J173" s="15">
        <f>IFERROR(INDEX(CADASTRO!$A$2:$Q$600,MATCH(B173,CADASTRO!$B$2:$B$600,0),MATCH($J$2,CADASTRO!$A$2:$Q$2,0)),0)</f>
        <v>0</v>
      </c>
      <c r="K173" s="16" t="str">
        <f t="shared" si="30"/>
        <v/>
      </c>
      <c r="L173" s="15">
        <f>IFERROR(INDEX(CADASTRO!$A$2:$Q$600,MATCH(B173,CADASTRO!$B$2:$B$600,0),MATCH($L$2,CADASTRO!$A$2:$Q$2,0)),0)</f>
        <v>0</v>
      </c>
      <c r="M173" s="16" t="str">
        <f t="shared" si="31"/>
        <v/>
      </c>
      <c r="N173" s="15">
        <f>IFERROR(INDEX(CADASTRO!$A$2:$Q$600,MATCH(B173,CADASTRO!$B$2:$B$600,0),MATCH($N$2,CADASTRO!$A$2:$Q$2,0)),0)</f>
        <v>0</v>
      </c>
      <c r="O173" s="16" t="str">
        <f t="shared" si="32"/>
        <v/>
      </c>
      <c r="P173" s="15">
        <f>IFERROR(INDEX(CADASTRO!$A$2:$Q$600,MATCH(B173,CADASTRO!$B$2:$B$600,0),MATCH($P$2,CADASTRO!$A$2:$Q$2,0)),0)</f>
        <v>0</v>
      </c>
      <c r="Q173" s="16" t="str">
        <f t="shared" si="33"/>
        <v/>
      </c>
      <c r="R173" s="15">
        <f>IFERROR(INDEX(CADASTRO!$A$2:$Q$600,MATCH(B173,CADASTRO!$B$2:$B$600,0),MATCH($R$2,CADASTRO!$A$2:$Q$2,0)),0)</f>
        <v>0</v>
      </c>
      <c r="S173" s="16" t="str">
        <f t="shared" si="34"/>
        <v/>
      </c>
      <c r="T173" s="15">
        <f>IFERROR(INDEX(CADASTRO!$A$2:$Q$600,MATCH(B173,CADASTRO!$B$2:$B$600,0),MATCH($T$2,CADASTRO!$A$2:$Q$2,0)),0)</f>
        <v>0</v>
      </c>
      <c r="U173" s="16" t="str">
        <f t="shared" si="35"/>
        <v/>
      </c>
      <c r="V173" s="15">
        <f>IFERROR(INDEX(CADASTRO!$A$2:$Q$600,MATCH(B173,CADASTRO!$B$2:$B$600,0),MATCH($V$2,CADASTRO!$A$2:$Q$2,0)),0)</f>
        <v>0</v>
      </c>
      <c r="W173" s="16" t="str">
        <f t="shared" si="36"/>
        <v/>
      </c>
      <c r="X173" s="15">
        <f>IFERROR(INDEX(CADASTRO!$A$2:$Q$600,MATCH(B173,CADASTRO!$B$2:$B$600,0),MATCH($X$2,CADASTRO!$A$2:$Q$2,0)),0)</f>
        <v>0</v>
      </c>
      <c r="Y173" s="16" t="str">
        <f t="shared" si="37"/>
        <v/>
      </c>
    </row>
    <row r="174" spans="1:25" ht="15.75" customHeight="1" x14ac:dyDescent="0.25">
      <c r="A174" s="7">
        <f>CADASTRO!A174</f>
        <v>0</v>
      </c>
      <c r="B174" s="7">
        <f>CADASTRO!B174</f>
        <v>0</v>
      </c>
      <c r="C174" s="15">
        <f>IFERROR(INDEX(CADASTRO!$A$2:$Q$600,MATCH(B174,CADASTRO!$B$2:$B$600,0),MATCH($C$2,CADASTRO!$A$2:$Q$2,0)),0)</f>
        <v>0</v>
      </c>
      <c r="D174" s="15">
        <f>IFERROR(INDEX(CADASTRO!$A$2:$Q$600,MATCH(B174,CADASTRO!$B$2:$B$600,0),MATCH($D$2,CADASTRO!$A$2:$Q$2,0)),0)</f>
        <v>0</v>
      </c>
      <c r="E174" s="16" t="str">
        <f t="shared" si="27"/>
        <v/>
      </c>
      <c r="F174" s="15">
        <f>IFERROR(INDEX(CADASTRO!$A$2:$Q$600,MATCH(B174,CADASTRO!$B$2:$B$600,0),MATCH($F$2,CADASTRO!$A$2:$Q$2,0)),0)</f>
        <v>0</v>
      </c>
      <c r="G174" s="16" t="str">
        <f t="shared" si="28"/>
        <v/>
      </c>
      <c r="H174" s="15">
        <f>IFERROR(INDEX(CADASTRO!$A$2:$Q$600,MATCH(B174,CADASTRO!$B$2:$B$600,0),MATCH($H$2,CADASTRO!$A$2:$Q$2,0)),0)</f>
        <v>0</v>
      </c>
      <c r="I174" s="16" t="str">
        <f t="shared" si="29"/>
        <v/>
      </c>
      <c r="J174" s="15">
        <f>IFERROR(INDEX(CADASTRO!$A$2:$Q$600,MATCH(B174,CADASTRO!$B$2:$B$600,0),MATCH($J$2,CADASTRO!$A$2:$Q$2,0)),0)</f>
        <v>0</v>
      </c>
      <c r="K174" s="16" t="str">
        <f t="shared" si="30"/>
        <v/>
      </c>
      <c r="L174" s="15">
        <f>IFERROR(INDEX(CADASTRO!$A$2:$Q$600,MATCH(B174,CADASTRO!$B$2:$B$600,0),MATCH($L$2,CADASTRO!$A$2:$Q$2,0)),0)</f>
        <v>0</v>
      </c>
      <c r="M174" s="16" t="str">
        <f t="shared" si="31"/>
        <v/>
      </c>
      <c r="N174" s="15">
        <f>IFERROR(INDEX(CADASTRO!$A$2:$Q$600,MATCH(B174,CADASTRO!$B$2:$B$600,0),MATCH($N$2,CADASTRO!$A$2:$Q$2,0)),0)</f>
        <v>0</v>
      </c>
      <c r="O174" s="16" t="str">
        <f t="shared" si="32"/>
        <v/>
      </c>
      <c r="P174" s="15">
        <f>IFERROR(INDEX(CADASTRO!$A$2:$Q$600,MATCH(B174,CADASTRO!$B$2:$B$600,0),MATCH($P$2,CADASTRO!$A$2:$Q$2,0)),0)</f>
        <v>0</v>
      </c>
      <c r="Q174" s="16" t="str">
        <f t="shared" si="33"/>
        <v/>
      </c>
      <c r="R174" s="15">
        <f>IFERROR(INDEX(CADASTRO!$A$2:$Q$600,MATCH(B174,CADASTRO!$B$2:$B$600,0),MATCH($R$2,CADASTRO!$A$2:$Q$2,0)),0)</f>
        <v>0</v>
      </c>
      <c r="S174" s="16" t="str">
        <f t="shared" si="34"/>
        <v/>
      </c>
      <c r="T174" s="15">
        <f>IFERROR(INDEX(CADASTRO!$A$2:$Q$600,MATCH(B174,CADASTRO!$B$2:$B$600,0),MATCH($T$2,CADASTRO!$A$2:$Q$2,0)),0)</f>
        <v>0</v>
      </c>
      <c r="U174" s="16" t="str">
        <f t="shared" si="35"/>
        <v/>
      </c>
      <c r="V174" s="15">
        <f>IFERROR(INDEX(CADASTRO!$A$2:$Q$600,MATCH(B174,CADASTRO!$B$2:$B$600,0),MATCH($V$2,CADASTRO!$A$2:$Q$2,0)),0)</f>
        <v>0</v>
      </c>
      <c r="W174" s="16" t="str">
        <f t="shared" si="36"/>
        <v/>
      </c>
      <c r="X174" s="15">
        <f>IFERROR(INDEX(CADASTRO!$A$2:$Q$600,MATCH(B174,CADASTRO!$B$2:$B$600,0),MATCH($X$2,CADASTRO!$A$2:$Q$2,0)),0)</f>
        <v>0</v>
      </c>
      <c r="Y174" s="16" t="str">
        <f t="shared" si="37"/>
        <v/>
      </c>
    </row>
    <row r="175" spans="1:25" ht="15.75" customHeight="1" x14ac:dyDescent="0.25">
      <c r="A175" s="7">
        <f>CADASTRO!A175</f>
        <v>0</v>
      </c>
      <c r="B175" s="7">
        <f>CADASTRO!B175</f>
        <v>0</v>
      </c>
      <c r="C175" s="15">
        <f>IFERROR(INDEX(CADASTRO!$A$2:$Q$600,MATCH(B175,CADASTRO!$B$2:$B$600,0),MATCH($C$2,CADASTRO!$A$2:$Q$2,0)),0)</f>
        <v>0</v>
      </c>
      <c r="D175" s="15">
        <f>IFERROR(INDEX(CADASTRO!$A$2:$Q$600,MATCH(B175,CADASTRO!$B$2:$B$600,0),MATCH($D$2,CADASTRO!$A$2:$Q$2,0)),0)</f>
        <v>0</v>
      </c>
      <c r="E175" s="16" t="str">
        <f t="shared" si="27"/>
        <v/>
      </c>
      <c r="F175" s="15">
        <f>IFERROR(INDEX(CADASTRO!$A$2:$Q$600,MATCH(B175,CADASTRO!$B$2:$B$600,0),MATCH($F$2,CADASTRO!$A$2:$Q$2,0)),0)</f>
        <v>0</v>
      </c>
      <c r="G175" s="16" t="str">
        <f t="shared" si="28"/>
        <v/>
      </c>
      <c r="H175" s="15">
        <f>IFERROR(INDEX(CADASTRO!$A$2:$Q$600,MATCH(B175,CADASTRO!$B$2:$B$600,0),MATCH($H$2,CADASTRO!$A$2:$Q$2,0)),0)</f>
        <v>0</v>
      </c>
      <c r="I175" s="16" t="str">
        <f t="shared" si="29"/>
        <v/>
      </c>
      <c r="J175" s="15">
        <f>IFERROR(INDEX(CADASTRO!$A$2:$Q$600,MATCH(B175,CADASTRO!$B$2:$B$600,0),MATCH($J$2,CADASTRO!$A$2:$Q$2,0)),0)</f>
        <v>0</v>
      </c>
      <c r="K175" s="16" t="str">
        <f t="shared" si="30"/>
        <v/>
      </c>
      <c r="L175" s="15">
        <f>IFERROR(INDEX(CADASTRO!$A$2:$Q$600,MATCH(B175,CADASTRO!$B$2:$B$600,0),MATCH($L$2,CADASTRO!$A$2:$Q$2,0)),0)</f>
        <v>0</v>
      </c>
      <c r="M175" s="16" t="str">
        <f t="shared" si="31"/>
        <v/>
      </c>
      <c r="N175" s="15">
        <f>IFERROR(INDEX(CADASTRO!$A$2:$Q$600,MATCH(B175,CADASTRO!$B$2:$B$600,0),MATCH($N$2,CADASTRO!$A$2:$Q$2,0)),0)</f>
        <v>0</v>
      </c>
      <c r="O175" s="16" t="str">
        <f t="shared" si="32"/>
        <v/>
      </c>
      <c r="P175" s="15">
        <f>IFERROR(INDEX(CADASTRO!$A$2:$Q$600,MATCH(B175,CADASTRO!$B$2:$B$600,0),MATCH($P$2,CADASTRO!$A$2:$Q$2,0)),0)</f>
        <v>0</v>
      </c>
      <c r="Q175" s="16" t="str">
        <f t="shared" si="33"/>
        <v/>
      </c>
      <c r="R175" s="15">
        <f>IFERROR(INDEX(CADASTRO!$A$2:$Q$600,MATCH(B175,CADASTRO!$B$2:$B$600,0),MATCH($R$2,CADASTRO!$A$2:$Q$2,0)),0)</f>
        <v>0</v>
      </c>
      <c r="S175" s="16" t="str">
        <f t="shared" si="34"/>
        <v/>
      </c>
      <c r="T175" s="15">
        <f>IFERROR(INDEX(CADASTRO!$A$2:$Q$600,MATCH(B175,CADASTRO!$B$2:$B$600,0),MATCH($T$2,CADASTRO!$A$2:$Q$2,0)),0)</f>
        <v>0</v>
      </c>
      <c r="U175" s="16" t="str">
        <f t="shared" si="35"/>
        <v/>
      </c>
      <c r="V175" s="15">
        <f>IFERROR(INDEX(CADASTRO!$A$2:$Q$600,MATCH(B175,CADASTRO!$B$2:$B$600,0),MATCH($V$2,CADASTRO!$A$2:$Q$2,0)),0)</f>
        <v>0</v>
      </c>
      <c r="W175" s="16" t="str">
        <f t="shared" si="36"/>
        <v/>
      </c>
      <c r="X175" s="15">
        <f>IFERROR(INDEX(CADASTRO!$A$2:$Q$600,MATCH(B175,CADASTRO!$B$2:$B$600,0),MATCH($X$2,CADASTRO!$A$2:$Q$2,0)),0)</f>
        <v>0</v>
      </c>
      <c r="Y175" s="16" t="str">
        <f t="shared" si="37"/>
        <v/>
      </c>
    </row>
    <row r="176" spans="1:25" ht="15.75" customHeight="1" x14ac:dyDescent="0.25">
      <c r="A176" s="7">
        <f>CADASTRO!A176</f>
        <v>0</v>
      </c>
      <c r="B176" s="7">
        <f>CADASTRO!B176</f>
        <v>0</v>
      </c>
      <c r="C176" s="15">
        <f>IFERROR(INDEX(CADASTRO!$A$2:$Q$600,MATCH(B176,CADASTRO!$B$2:$B$600,0),MATCH($C$2,CADASTRO!$A$2:$Q$2,0)),0)</f>
        <v>0</v>
      </c>
      <c r="D176" s="15">
        <f>IFERROR(INDEX(CADASTRO!$A$2:$Q$600,MATCH(B176,CADASTRO!$B$2:$B$600,0),MATCH($D$2,CADASTRO!$A$2:$Q$2,0)),0)</f>
        <v>0</v>
      </c>
      <c r="E176" s="16" t="str">
        <f t="shared" si="27"/>
        <v/>
      </c>
      <c r="F176" s="15">
        <f>IFERROR(INDEX(CADASTRO!$A$2:$Q$600,MATCH(B176,CADASTRO!$B$2:$B$600,0),MATCH($F$2,CADASTRO!$A$2:$Q$2,0)),0)</f>
        <v>0</v>
      </c>
      <c r="G176" s="16" t="str">
        <f t="shared" si="28"/>
        <v/>
      </c>
      <c r="H176" s="15">
        <f>IFERROR(INDEX(CADASTRO!$A$2:$Q$600,MATCH(B176,CADASTRO!$B$2:$B$600,0),MATCH($H$2,CADASTRO!$A$2:$Q$2,0)),0)</f>
        <v>0</v>
      </c>
      <c r="I176" s="16" t="str">
        <f t="shared" si="29"/>
        <v/>
      </c>
      <c r="J176" s="15">
        <f>IFERROR(INDEX(CADASTRO!$A$2:$Q$600,MATCH(B176,CADASTRO!$B$2:$B$600,0),MATCH($J$2,CADASTRO!$A$2:$Q$2,0)),0)</f>
        <v>0</v>
      </c>
      <c r="K176" s="16" t="str">
        <f t="shared" si="30"/>
        <v/>
      </c>
      <c r="L176" s="15">
        <f>IFERROR(INDEX(CADASTRO!$A$2:$Q$600,MATCH(B176,CADASTRO!$B$2:$B$600,0),MATCH($L$2,CADASTRO!$A$2:$Q$2,0)),0)</f>
        <v>0</v>
      </c>
      <c r="M176" s="16" t="str">
        <f t="shared" si="31"/>
        <v/>
      </c>
      <c r="N176" s="15">
        <f>IFERROR(INDEX(CADASTRO!$A$2:$Q$600,MATCH(B176,CADASTRO!$B$2:$B$600,0),MATCH($N$2,CADASTRO!$A$2:$Q$2,0)),0)</f>
        <v>0</v>
      </c>
      <c r="O176" s="16" t="str">
        <f t="shared" si="32"/>
        <v/>
      </c>
      <c r="P176" s="15">
        <f>IFERROR(INDEX(CADASTRO!$A$2:$Q$600,MATCH(B176,CADASTRO!$B$2:$B$600,0),MATCH($P$2,CADASTRO!$A$2:$Q$2,0)),0)</f>
        <v>0</v>
      </c>
      <c r="Q176" s="16" t="str">
        <f t="shared" si="33"/>
        <v/>
      </c>
      <c r="R176" s="15">
        <f>IFERROR(INDEX(CADASTRO!$A$2:$Q$600,MATCH(B176,CADASTRO!$B$2:$B$600,0),MATCH($R$2,CADASTRO!$A$2:$Q$2,0)),0)</f>
        <v>0</v>
      </c>
      <c r="S176" s="16" t="str">
        <f t="shared" si="34"/>
        <v/>
      </c>
      <c r="T176" s="15">
        <f>IFERROR(INDEX(CADASTRO!$A$2:$Q$600,MATCH(B176,CADASTRO!$B$2:$B$600,0),MATCH($T$2,CADASTRO!$A$2:$Q$2,0)),0)</f>
        <v>0</v>
      </c>
      <c r="U176" s="16" t="str">
        <f t="shared" si="35"/>
        <v/>
      </c>
      <c r="V176" s="15">
        <f>IFERROR(INDEX(CADASTRO!$A$2:$Q$600,MATCH(B176,CADASTRO!$B$2:$B$600,0),MATCH($V$2,CADASTRO!$A$2:$Q$2,0)),0)</f>
        <v>0</v>
      </c>
      <c r="W176" s="16" t="str">
        <f t="shared" si="36"/>
        <v/>
      </c>
      <c r="X176" s="15">
        <f>IFERROR(INDEX(CADASTRO!$A$2:$Q$600,MATCH(B176,CADASTRO!$B$2:$B$600,0),MATCH($X$2,CADASTRO!$A$2:$Q$2,0)),0)</f>
        <v>0</v>
      </c>
      <c r="Y176" s="16" t="str">
        <f t="shared" si="37"/>
        <v/>
      </c>
    </row>
    <row r="177" spans="1:25" ht="15.75" customHeight="1" x14ac:dyDescent="0.25">
      <c r="A177" s="7">
        <f>CADASTRO!A177</f>
        <v>0</v>
      </c>
      <c r="B177" s="7">
        <f>CADASTRO!B177</f>
        <v>0</v>
      </c>
      <c r="C177" s="15">
        <f>IFERROR(INDEX(CADASTRO!$A$2:$Q$600,MATCH(B177,CADASTRO!$B$2:$B$600,0),MATCH($C$2,CADASTRO!$A$2:$Q$2,0)),0)</f>
        <v>0</v>
      </c>
      <c r="D177" s="15">
        <f>IFERROR(INDEX(CADASTRO!$A$2:$Q$600,MATCH(B177,CADASTRO!$B$2:$B$600,0),MATCH($D$2,CADASTRO!$A$2:$Q$2,0)),0)</f>
        <v>0</v>
      </c>
      <c r="E177" s="16" t="str">
        <f t="shared" si="27"/>
        <v/>
      </c>
      <c r="F177" s="15">
        <f>IFERROR(INDEX(CADASTRO!$A$2:$Q$600,MATCH(B177,CADASTRO!$B$2:$B$600,0),MATCH($F$2,CADASTRO!$A$2:$Q$2,0)),0)</f>
        <v>0</v>
      </c>
      <c r="G177" s="16" t="str">
        <f t="shared" si="28"/>
        <v/>
      </c>
      <c r="H177" s="15">
        <f>IFERROR(INDEX(CADASTRO!$A$2:$Q$600,MATCH(B177,CADASTRO!$B$2:$B$600,0),MATCH($H$2,CADASTRO!$A$2:$Q$2,0)),0)</f>
        <v>0</v>
      </c>
      <c r="I177" s="16" t="str">
        <f t="shared" si="29"/>
        <v/>
      </c>
      <c r="J177" s="15">
        <f>IFERROR(INDEX(CADASTRO!$A$2:$Q$600,MATCH(B177,CADASTRO!$B$2:$B$600,0),MATCH($J$2,CADASTRO!$A$2:$Q$2,0)),0)</f>
        <v>0</v>
      </c>
      <c r="K177" s="16" t="str">
        <f t="shared" si="30"/>
        <v/>
      </c>
      <c r="L177" s="15">
        <f>IFERROR(INDEX(CADASTRO!$A$2:$Q$600,MATCH(B177,CADASTRO!$B$2:$B$600,0),MATCH($L$2,CADASTRO!$A$2:$Q$2,0)),0)</f>
        <v>0</v>
      </c>
      <c r="M177" s="16" t="str">
        <f t="shared" si="31"/>
        <v/>
      </c>
      <c r="N177" s="15">
        <f>IFERROR(INDEX(CADASTRO!$A$2:$Q$600,MATCH(B177,CADASTRO!$B$2:$B$600,0),MATCH($N$2,CADASTRO!$A$2:$Q$2,0)),0)</f>
        <v>0</v>
      </c>
      <c r="O177" s="16" t="str">
        <f t="shared" si="32"/>
        <v/>
      </c>
      <c r="P177" s="15">
        <f>IFERROR(INDEX(CADASTRO!$A$2:$Q$600,MATCH(B177,CADASTRO!$B$2:$B$600,0),MATCH($P$2,CADASTRO!$A$2:$Q$2,0)),0)</f>
        <v>0</v>
      </c>
      <c r="Q177" s="16" t="str">
        <f t="shared" si="33"/>
        <v/>
      </c>
      <c r="R177" s="15">
        <f>IFERROR(INDEX(CADASTRO!$A$2:$Q$600,MATCH(B177,CADASTRO!$B$2:$B$600,0),MATCH($R$2,CADASTRO!$A$2:$Q$2,0)),0)</f>
        <v>0</v>
      </c>
      <c r="S177" s="16" t="str">
        <f t="shared" si="34"/>
        <v/>
      </c>
      <c r="T177" s="15">
        <f>IFERROR(INDEX(CADASTRO!$A$2:$Q$600,MATCH(B177,CADASTRO!$B$2:$B$600,0),MATCH($T$2,CADASTRO!$A$2:$Q$2,0)),0)</f>
        <v>0</v>
      </c>
      <c r="U177" s="16" t="str">
        <f t="shared" si="35"/>
        <v/>
      </c>
      <c r="V177" s="15">
        <f>IFERROR(INDEX(CADASTRO!$A$2:$Q$600,MATCH(B177,CADASTRO!$B$2:$B$600,0),MATCH($V$2,CADASTRO!$A$2:$Q$2,0)),0)</f>
        <v>0</v>
      </c>
      <c r="W177" s="16" t="str">
        <f t="shared" si="36"/>
        <v/>
      </c>
      <c r="X177" s="15">
        <f>IFERROR(INDEX(CADASTRO!$A$2:$Q$600,MATCH(B177,CADASTRO!$B$2:$B$600,0),MATCH($X$2,CADASTRO!$A$2:$Q$2,0)),0)</f>
        <v>0</v>
      </c>
      <c r="Y177" s="16" t="str">
        <f t="shared" si="37"/>
        <v/>
      </c>
    </row>
    <row r="178" spans="1:25" ht="15.75" customHeight="1" x14ac:dyDescent="0.25">
      <c r="A178" s="7">
        <f>CADASTRO!A178</f>
        <v>0</v>
      </c>
      <c r="B178" s="7">
        <f>CADASTRO!B178</f>
        <v>0</v>
      </c>
      <c r="C178" s="15">
        <f>IFERROR(INDEX(CADASTRO!$A$2:$Q$600,MATCH(B178,CADASTRO!$B$2:$B$600,0),MATCH($C$2,CADASTRO!$A$2:$Q$2,0)),0)</f>
        <v>0</v>
      </c>
      <c r="D178" s="15">
        <f>IFERROR(INDEX(CADASTRO!$A$2:$Q$600,MATCH(B178,CADASTRO!$B$2:$B$600,0),MATCH($D$2,CADASTRO!$A$2:$Q$2,0)),0)</f>
        <v>0</v>
      </c>
      <c r="E178" s="16" t="str">
        <f t="shared" si="27"/>
        <v/>
      </c>
      <c r="F178" s="15">
        <f>IFERROR(INDEX(CADASTRO!$A$2:$Q$600,MATCH(B178,CADASTRO!$B$2:$B$600,0),MATCH($F$2,CADASTRO!$A$2:$Q$2,0)),0)</f>
        <v>0</v>
      </c>
      <c r="G178" s="16" t="str">
        <f t="shared" si="28"/>
        <v/>
      </c>
      <c r="H178" s="15">
        <f>IFERROR(INDEX(CADASTRO!$A$2:$Q$600,MATCH(B178,CADASTRO!$B$2:$B$600,0),MATCH($H$2,CADASTRO!$A$2:$Q$2,0)),0)</f>
        <v>0</v>
      </c>
      <c r="I178" s="16" t="str">
        <f t="shared" si="29"/>
        <v/>
      </c>
      <c r="J178" s="15">
        <f>IFERROR(INDEX(CADASTRO!$A$2:$Q$600,MATCH(B178,CADASTRO!$B$2:$B$600,0),MATCH($J$2,CADASTRO!$A$2:$Q$2,0)),0)</f>
        <v>0</v>
      </c>
      <c r="K178" s="16" t="str">
        <f t="shared" si="30"/>
        <v/>
      </c>
      <c r="L178" s="15">
        <f>IFERROR(INDEX(CADASTRO!$A$2:$Q$600,MATCH(B178,CADASTRO!$B$2:$B$600,0),MATCH($L$2,CADASTRO!$A$2:$Q$2,0)),0)</f>
        <v>0</v>
      </c>
      <c r="M178" s="16" t="str">
        <f t="shared" si="31"/>
        <v/>
      </c>
      <c r="N178" s="15">
        <f>IFERROR(INDEX(CADASTRO!$A$2:$Q$600,MATCH(B178,CADASTRO!$B$2:$B$600,0),MATCH($N$2,CADASTRO!$A$2:$Q$2,0)),0)</f>
        <v>0</v>
      </c>
      <c r="O178" s="16" t="str">
        <f t="shared" si="32"/>
        <v/>
      </c>
      <c r="P178" s="15">
        <f>IFERROR(INDEX(CADASTRO!$A$2:$Q$600,MATCH(B178,CADASTRO!$B$2:$B$600,0),MATCH($P$2,CADASTRO!$A$2:$Q$2,0)),0)</f>
        <v>0</v>
      </c>
      <c r="Q178" s="16" t="str">
        <f t="shared" si="33"/>
        <v/>
      </c>
      <c r="R178" s="15">
        <f>IFERROR(INDEX(CADASTRO!$A$2:$Q$600,MATCH(B178,CADASTRO!$B$2:$B$600,0),MATCH($R$2,CADASTRO!$A$2:$Q$2,0)),0)</f>
        <v>0</v>
      </c>
      <c r="S178" s="16" t="str">
        <f t="shared" si="34"/>
        <v/>
      </c>
      <c r="T178" s="15">
        <f>IFERROR(INDEX(CADASTRO!$A$2:$Q$600,MATCH(B178,CADASTRO!$B$2:$B$600,0),MATCH($T$2,CADASTRO!$A$2:$Q$2,0)),0)</f>
        <v>0</v>
      </c>
      <c r="U178" s="16" t="str">
        <f t="shared" si="35"/>
        <v/>
      </c>
      <c r="V178" s="15">
        <f>IFERROR(INDEX(CADASTRO!$A$2:$Q$600,MATCH(B178,CADASTRO!$B$2:$B$600,0),MATCH($V$2,CADASTRO!$A$2:$Q$2,0)),0)</f>
        <v>0</v>
      </c>
      <c r="W178" s="16" t="str">
        <f t="shared" si="36"/>
        <v/>
      </c>
      <c r="X178" s="15">
        <f>IFERROR(INDEX(CADASTRO!$A$2:$Q$600,MATCH(B178,CADASTRO!$B$2:$B$600,0),MATCH($X$2,CADASTRO!$A$2:$Q$2,0)),0)</f>
        <v>0</v>
      </c>
      <c r="Y178" s="16" t="str">
        <f t="shared" si="37"/>
        <v/>
      </c>
    </row>
    <row r="179" spans="1:25" ht="15.75" customHeight="1" x14ac:dyDescent="0.25">
      <c r="A179" s="7">
        <f>CADASTRO!A179</f>
        <v>0</v>
      </c>
      <c r="B179" s="7">
        <f>CADASTRO!B179</f>
        <v>0</v>
      </c>
      <c r="C179" s="15">
        <f>IFERROR(INDEX(CADASTRO!$A$2:$Q$600,MATCH(B179,CADASTRO!$B$2:$B$600,0),MATCH($C$2,CADASTRO!$A$2:$Q$2,0)),0)</f>
        <v>0</v>
      </c>
      <c r="D179" s="15">
        <f>IFERROR(INDEX(CADASTRO!$A$2:$Q$600,MATCH(B179,CADASTRO!$B$2:$B$600,0),MATCH($D$2,CADASTRO!$A$2:$Q$2,0)),0)</f>
        <v>0</v>
      </c>
      <c r="E179" s="16" t="str">
        <f t="shared" si="27"/>
        <v/>
      </c>
      <c r="F179" s="15">
        <f>IFERROR(INDEX(CADASTRO!$A$2:$Q$600,MATCH(B179,CADASTRO!$B$2:$B$600,0),MATCH($F$2,CADASTRO!$A$2:$Q$2,0)),0)</f>
        <v>0</v>
      </c>
      <c r="G179" s="16" t="str">
        <f t="shared" si="28"/>
        <v/>
      </c>
      <c r="H179" s="15">
        <f>IFERROR(INDEX(CADASTRO!$A$2:$Q$600,MATCH(B179,CADASTRO!$B$2:$B$600,0),MATCH($H$2,CADASTRO!$A$2:$Q$2,0)),0)</f>
        <v>0</v>
      </c>
      <c r="I179" s="16" t="str">
        <f t="shared" si="29"/>
        <v/>
      </c>
      <c r="J179" s="15">
        <f>IFERROR(INDEX(CADASTRO!$A$2:$Q$600,MATCH(B179,CADASTRO!$B$2:$B$600,0),MATCH($J$2,CADASTRO!$A$2:$Q$2,0)),0)</f>
        <v>0</v>
      </c>
      <c r="K179" s="16" t="str">
        <f t="shared" si="30"/>
        <v/>
      </c>
      <c r="L179" s="15">
        <f>IFERROR(INDEX(CADASTRO!$A$2:$Q$600,MATCH(B179,CADASTRO!$B$2:$B$600,0),MATCH($L$2,CADASTRO!$A$2:$Q$2,0)),0)</f>
        <v>0</v>
      </c>
      <c r="M179" s="16" t="str">
        <f t="shared" si="31"/>
        <v/>
      </c>
      <c r="N179" s="15">
        <f>IFERROR(INDEX(CADASTRO!$A$2:$Q$600,MATCH(B179,CADASTRO!$B$2:$B$600,0),MATCH($N$2,CADASTRO!$A$2:$Q$2,0)),0)</f>
        <v>0</v>
      </c>
      <c r="O179" s="16" t="str">
        <f t="shared" si="32"/>
        <v/>
      </c>
      <c r="P179" s="15">
        <f>IFERROR(INDEX(CADASTRO!$A$2:$Q$600,MATCH(B179,CADASTRO!$B$2:$B$600,0),MATCH($P$2,CADASTRO!$A$2:$Q$2,0)),0)</f>
        <v>0</v>
      </c>
      <c r="Q179" s="16" t="str">
        <f t="shared" si="33"/>
        <v/>
      </c>
      <c r="R179" s="15">
        <f>IFERROR(INDEX(CADASTRO!$A$2:$Q$600,MATCH(B179,CADASTRO!$B$2:$B$600,0),MATCH($R$2,CADASTRO!$A$2:$Q$2,0)),0)</f>
        <v>0</v>
      </c>
      <c r="S179" s="16" t="str">
        <f t="shared" si="34"/>
        <v/>
      </c>
      <c r="T179" s="15">
        <f>IFERROR(INDEX(CADASTRO!$A$2:$Q$600,MATCH(B179,CADASTRO!$B$2:$B$600,0),MATCH($T$2,CADASTRO!$A$2:$Q$2,0)),0)</f>
        <v>0</v>
      </c>
      <c r="U179" s="16" t="str">
        <f t="shared" si="35"/>
        <v/>
      </c>
      <c r="V179" s="15">
        <f>IFERROR(INDEX(CADASTRO!$A$2:$Q$600,MATCH(B179,CADASTRO!$B$2:$B$600,0),MATCH($V$2,CADASTRO!$A$2:$Q$2,0)),0)</f>
        <v>0</v>
      </c>
      <c r="W179" s="16" t="str">
        <f t="shared" si="36"/>
        <v/>
      </c>
      <c r="X179" s="15">
        <f>IFERROR(INDEX(CADASTRO!$A$2:$Q$600,MATCH(B179,CADASTRO!$B$2:$B$600,0),MATCH($X$2,CADASTRO!$A$2:$Q$2,0)),0)</f>
        <v>0</v>
      </c>
      <c r="Y179" s="16" t="str">
        <f t="shared" si="37"/>
        <v/>
      </c>
    </row>
    <row r="180" spans="1:25" ht="15.75" customHeight="1" x14ac:dyDescent="0.25">
      <c r="A180" s="7">
        <f>CADASTRO!A180</f>
        <v>0</v>
      </c>
      <c r="B180" s="7">
        <f>CADASTRO!B180</f>
        <v>0</v>
      </c>
      <c r="C180" s="15">
        <f>IFERROR(INDEX(CADASTRO!$A$2:$Q$600,MATCH(B180,CADASTRO!$B$2:$B$600,0),MATCH($C$2,CADASTRO!$A$2:$Q$2,0)),0)</f>
        <v>0</v>
      </c>
      <c r="D180" s="15">
        <f>IFERROR(INDEX(CADASTRO!$A$2:$Q$600,MATCH(B180,CADASTRO!$B$2:$B$600,0),MATCH($D$2,CADASTRO!$A$2:$Q$2,0)),0)</f>
        <v>0</v>
      </c>
      <c r="E180" s="16" t="str">
        <f t="shared" si="27"/>
        <v/>
      </c>
      <c r="F180" s="15">
        <f>IFERROR(INDEX(CADASTRO!$A$2:$Q$600,MATCH(B180,CADASTRO!$B$2:$B$600,0),MATCH($F$2,CADASTRO!$A$2:$Q$2,0)),0)</f>
        <v>0</v>
      </c>
      <c r="G180" s="16" t="str">
        <f t="shared" si="28"/>
        <v/>
      </c>
      <c r="H180" s="15">
        <f>IFERROR(INDEX(CADASTRO!$A$2:$Q$600,MATCH(B180,CADASTRO!$B$2:$B$600,0),MATCH($H$2,CADASTRO!$A$2:$Q$2,0)),0)</f>
        <v>0</v>
      </c>
      <c r="I180" s="16" t="str">
        <f t="shared" si="29"/>
        <v/>
      </c>
      <c r="J180" s="15">
        <f>IFERROR(INDEX(CADASTRO!$A$2:$Q$600,MATCH(B180,CADASTRO!$B$2:$B$600,0),MATCH($J$2,CADASTRO!$A$2:$Q$2,0)),0)</f>
        <v>0</v>
      </c>
      <c r="K180" s="16" t="str">
        <f t="shared" si="30"/>
        <v/>
      </c>
      <c r="L180" s="15">
        <f>IFERROR(INDEX(CADASTRO!$A$2:$Q$600,MATCH(B180,CADASTRO!$B$2:$B$600,0),MATCH($L$2,CADASTRO!$A$2:$Q$2,0)),0)</f>
        <v>0</v>
      </c>
      <c r="M180" s="16" t="str">
        <f t="shared" si="31"/>
        <v/>
      </c>
      <c r="N180" s="15">
        <f>IFERROR(INDEX(CADASTRO!$A$2:$Q$600,MATCH(B180,CADASTRO!$B$2:$B$600,0),MATCH($N$2,CADASTRO!$A$2:$Q$2,0)),0)</f>
        <v>0</v>
      </c>
      <c r="O180" s="16" t="str">
        <f t="shared" si="32"/>
        <v/>
      </c>
      <c r="P180" s="15">
        <f>IFERROR(INDEX(CADASTRO!$A$2:$Q$600,MATCH(B180,CADASTRO!$B$2:$B$600,0),MATCH($P$2,CADASTRO!$A$2:$Q$2,0)),0)</f>
        <v>0</v>
      </c>
      <c r="Q180" s="16" t="str">
        <f t="shared" si="33"/>
        <v/>
      </c>
      <c r="R180" s="15">
        <f>IFERROR(INDEX(CADASTRO!$A$2:$Q$600,MATCH(B180,CADASTRO!$B$2:$B$600,0),MATCH($R$2,CADASTRO!$A$2:$Q$2,0)),0)</f>
        <v>0</v>
      </c>
      <c r="S180" s="16" t="str">
        <f t="shared" si="34"/>
        <v/>
      </c>
      <c r="T180" s="15">
        <f>IFERROR(INDEX(CADASTRO!$A$2:$Q$600,MATCH(B180,CADASTRO!$B$2:$B$600,0),MATCH($T$2,CADASTRO!$A$2:$Q$2,0)),0)</f>
        <v>0</v>
      </c>
      <c r="U180" s="16" t="str">
        <f t="shared" si="35"/>
        <v/>
      </c>
      <c r="V180" s="15">
        <f>IFERROR(INDEX(CADASTRO!$A$2:$Q$600,MATCH(B180,CADASTRO!$B$2:$B$600,0),MATCH($V$2,CADASTRO!$A$2:$Q$2,0)),0)</f>
        <v>0</v>
      </c>
      <c r="W180" s="16" t="str">
        <f t="shared" si="36"/>
        <v/>
      </c>
      <c r="X180" s="15">
        <f>IFERROR(INDEX(CADASTRO!$A$2:$Q$600,MATCH(B180,CADASTRO!$B$2:$B$600,0),MATCH($X$2,CADASTRO!$A$2:$Q$2,0)),0)</f>
        <v>0</v>
      </c>
      <c r="Y180" s="16" t="str">
        <f t="shared" si="37"/>
        <v/>
      </c>
    </row>
    <row r="181" spans="1:25" ht="15.75" customHeight="1" x14ac:dyDescent="0.25">
      <c r="A181" s="7">
        <f>CADASTRO!A181</f>
        <v>0</v>
      </c>
      <c r="B181" s="7">
        <f>CADASTRO!B181</f>
        <v>0</v>
      </c>
      <c r="C181" s="15">
        <f>IFERROR(INDEX(CADASTRO!$A$2:$Q$600,MATCH(B181,CADASTRO!$B$2:$B$600,0),MATCH($C$2,CADASTRO!$A$2:$Q$2,0)),0)</f>
        <v>0</v>
      </c>
      <c r="D181" s="15">
        <f>IFERROR(INDEX(CADASTRO!$A$2:$Q$600,MATCH(B181,CADASTRO!$B$2:$B$600,0),MATCH($D$2,CADASTRO!$A$2:$Q$2,0)),0)</f>
        <v>0</v>
      </c>
      <c r="E181" s="16" t="str">
        <f t="shared" si="27"/>
        <v/>
      </c>
      <c r="F181" s="15">
        <f>IFERROR(INDEX(CADASTRO!$A$2:$Q$600,MATCH(B181,CADASTRO!$B$2:$B$600,0),MATCH($F$2,CADASTRO!$A$2:$Q$2,0)),0)</f>
        <v>0</v>
      </c>
      <c r="G181" s="16" t="str">
        <f t="shared" si="28"/>
        <v/>
      </c>
      <c r="H181" s="15">
        <f>IFERROR(INDEX(CADASTRO!$A$2:$Q$600,MATCH(B181,CADASTRO!$B$2:$B$600,0),MATCH($H$2,CADASTRO!$A$2:$Q$2,0)),0)</f>
        <v>0</v>
      </c>
      <c r="I181" s="16" t="str">
        <f t="shared" si="29"/>
        <v/>
      </c>
      <c r="J181" s="15">
        <f>IFERROR(INDEX(CADASTRO!$A$2:$Q$600,MATCH(B181,CADASTRO!$B$2:$B$600,0),MATCH($J$2,CADASTRO!$A$2:$Q$2,0)),0)</f>
        <v>0</v>
      </c>
      <c r="K181" s="16" t="str">
        <f t="shared" si="30"/>
        <v/>
      </c>
      <c r="L181" s="15">
        <f>IFERROR(INDEX(CADASTRO!$A$2:$Q$600,MATCH(B181,CADASTRO!$B$2:$B$600,0),MATCH($L$2,CADASTRO!$A$2:$Q$2,0)),0)</f>
        <v>0</v>
      </c>
      <c r="M181" s="16" t="str">
        <f t="shared" si="31"/>
        <v/>
      </c>
      <c r="N181" s="15">
        <f>IFERROR(INDEX(CADASTRO!$A$2:$Q$600,MATCH(B181,CADASTRO!$B$2:$B$600,0),MATCH($N$2,CADASTRO!$A$2:$Q$2,0)),0)</f>
        <v>0</v>
      </c>
      <c r="O181" s="16" t="str">
        <f t="shared" si="32"/>
        <v/>
      </c>
      <c r="P181" s="15">
        <f>IFERROR(INDEX(CADASTRO!$A$2:$Q$600,MATCH(B181,CADASTRO!$B$2:$B$600,0),MATCH($P$2,CADASTRO!$A$2:$Q$2,0)),0)</f>
        <v>0</v>
      </c>
      <c r="Q181" s="16" t="str">
        <f t="shared" si="33"/>
        <v/>
      </c>
      <c r="R181" s="15">
        <f>IFERROR(INDEX(CADASTRO!$A$2:$Q$600,MATCH(B181,CADASTRO!$B$2:$B$600,0),MATCH($R$2,CADASTRO!$A$2:$Q$2,0)),0)</f>
        <v>0</v>
      </c>
      <c r="S181" s="16" t="str">
        <f t="shared" si="34"/>
        <v/>
      </c>
      <c r="T181" s="15">
        <f>IFERROR(INDEX(CADASTRO!$A$2:$Q$600,MATCH(B181,CADASTRO!$B$2:$B$600,0),MATCH($T$2,CADASTRO!$A$2:$Q$2,0)),0)</f>
        <v>0</v>
      </c>
      <c r="U181" s="16" t="str">
        <f t="shared" si="35"/>
        <v/>
      </c>
      <c r="V181" s="15">
        <f>IFERROR(INDEX(CADASTRO!$A$2:$Q$600,MATCH(B181,CADASTRO!$B$2:$B$600,0),MATCH($V$2,CADASTRO!$A$2:$Q$2,0)),0)</f>
        <v>0</v>
      </c>
      <c r="W181" s="16" t="str">
        <f t="shared" si="36"/>
        <v/>
      </c>
      <c r="X181" s="15">
        <f>IFERROR(INDEX(CADASTRO!$A$2:$Q$600,MATCH(B181,CADASTRO!$B$2:$B$600,0),MATCH($X$2,CADASTRO!$A$2:$Q$2,0)),0)</f>
        <v>0</v>
      </c>
      <c r="Y181" s="16" t="str">
        <f t="shared" si="37"/>
        <v/>
      </c>
    </row>
    <row r="182" spans="1:25" ht="15.75" customHeight="1" x14ac:dyDescent="0.25">
      <c r="A182" s="7">
        <f>CADASTRO!A182</f>
        <v>0</v>
      </c>
      <c r="B182" s="7">
        <f>CADASTRO!B182</f>
        <v>0</v>
      </c>
      <c r="C182" s="15">
        <f>IFERROR(INDEX(CADASTRO!$A$2:$Q$600,MATCH(B182,CADASTRO!$B$2:$B$600,0),MATCH($C$2,CADASTRO!$A$2:$Q$2,0)),0)</f>
        <v>0</v>
      </c>
      <c r="D182" s="15">
        <f>IFERROR(INDEX(CADASTRO!$A$2:$Q$600,MATCH(B182,CADASTRO!$B$2:$B$600,0),MATCH($D$2,CADASTRO!$A$2:$Q$2,0)),0)</f>
        <v>0</v>
      </c>
      <c r="E182" s="16" t="str">
        <f t="shared" si="27"/>
        <v/>
      </c>
      <c r="F182" s="15">
        <f>IFERROR(INDEX(CADASTRO!$A$2:$Q$600,MATCH(B182,CADASTRO!$B$2:$B$600,0),MATCH($F$2,CADASTRO!$A$2:$Q$2,0)),0)</f>
        <v>0</v>
      </c>
      <c r="G182" s="16" t="str">
        <f t="shared" si="28"/>
        <v/>
      </c>
      <c r="H182" s="15">
        <f>IFERROR(INDEX(CADASTRO!$A$2:$Q$600,MATCH(B182,CADASTRO!$B$2:$B$600,0),MATCH($H$2,CADASTRO!$A$2:$Q$2,0)),0)</f>
        <v>0</v>
      </c>
      <c r="I182" s="16" t="str">
        <f t="shared" si="29"/>
        <v/>
      </c>
      <c r="J182" s="15">
        <f>IFERROR(INDEX(CADASTRO!$A$2:$Q$600,MATCH(B182,CADASTRO!$B$2:$B$600,0),MATCH($J$2,CADASTRO!$A$2:$Q$2,0)),0)</f>
        <v>0</v>
      </c>
      <c r="K182" s="16" t="str">
        <f t="shared" si="30"/>
        <v/>
      </c>
      <c r="L182" s="15">
        <f>IFERROR(INDEX(CADASTRO!$A$2:$Q$600,MATCH(B182,CADASTRO!$B$2:$B$600,0),MATCH($L$2,CADASTRO!$A$2:$Q$2,0)),0)</f>
        <v>0</v>
      </c>
      <c r="M182" s="16" t="str">
        <f t="shared" si="31"/>
        <v/>
      </c>
      <c r="N182" s="15">
        <f>IFERROR(INDEX(CADASTRO!$A$2:$Q$600,MATCH(B182,CADASTRO!$B$2:$B$600,0),MATCH($N$2,CADASTRO!$A$2:$Q$2,0)),0)</f>
        <v>0</v>
      </c>
      <c r="O182" s="16" t="str">
        <f t="shared" si="32"/>
        <v/>
      </c>
      <c r="P182" s="15">
        <f>IFERROR(INDEX(CADASTRO!$A$2:$Q$600,MATCH(B182,CADASTRO!$B$2:$B$600,0),MATCH($P$2,CADASTRO!$A$2:$Q$2,0)),0)</f>
        <v>0</v>
      </c>
      <c r="Q182" s="16" t="str">
        <f t="shared" si="33"/>
        <v/>
      </c>
      <c r="R182" s="15">
        <f>IFERROR(INDEX(CADASTRO!$A$2:$Q$600,MATCH(B182,CADASTRO!$B$2:$B$600,0),MATCH($R$2,CADASTRO!$A$2:$Q$2,0)),0)</f>
        <v>0</v>
      </c>
      <c r="S182" s="16" t="str">
        <f t="shared" si="34"/>
        <v/>
      </c>
      <c r="T182" s="15">
        <f>IFERROR(INDEX(CADASTRO!$A$2:$Q$600,MATCH(B182,CADASTRO!$B$2:$B$600,0),MATCH($T$2,CADASTRO!$A$2:$Q$2,0)),0)</f>
        <v>0</v>
      </c>
      <c r="U182" s="16" t="str">
        <f t="shared" si="35"/>
        <v/>
      </c>
      <c r="V182" s="15">
        <f>IFERROR(INDEX(CADASTRO!$A$2:$Q$600,MATCH(B182,CADASTRO!$B$2:$B$600,0),MATCH($V$2,CADASTRO!$A$2:$Q$2,0)),0)</f>
        <v>0</v>
      </c>
      <c r="W182" s="16" t="str">
        <f t="shared" si="36"/>
        <v/>
      </c>
      <c r="X182" s="15">
        <f>IFERROR(INDEX(CADASTRO!$A$2:$Q$600,MATCH(B182,CADASTRO!$B$2:$B$600,0),MATCH($X$2,CADASTRO!$A$2:$Q$2,0)),0)</f>
        <v>0</v>
      </c>
      <c r="Y182" s="16" t="str">
        <f t="shared" si="37"/>
        <v/>
      </c>
    </row>
    <row r="183" spans="1:25" ht="15.75" customHeight="1" x14ac:dyDescent="0.25">
      <c r="A183" s="7">
        <f>CADASTRO!A183</f>
        <v>0</v>
      </c>
      <c r="B183" s="7">
        <f>CADASTRO!B183</f>
        <v>0</v>
      </c>
      <c r="C183" s="15">
        <f>IFERROR(INDEX(CADASTRO!$A$2:$Q$600,MATCH(B183,CADASTRO!$B$2:$B$600,0),MATCH($C$2,CADASTRO!$A$2:$Q$2,0)),0)</f>
        <v>0</v>
      </c>
      <c r="D183" s="15">
        <f>IFERROR(INDEX(CADASTRO!$A$2:$Q$600,MATCH(B183,CADASTRO!$B$2:$B$600,0),MATCH($D$2,CADASTRO!$A$2:$Q$2,0)),0)</f>
        <v>0</v>
      </c>
      <c r="E183" s="16" t="str">
        <f t="shared" si="27"/>
        <v/>
      </c>
      <c r="F183" s="15">
        <f>IFERROR(INDEX(CADASTRO!$A$2:$Q$600,MATCH(B183,CADASTRO!$B$2:$B$600,0),MATCH($F$2,CADASTRO!$A$2:$Q$2,0)),0)</f>
        <v>0</v>
      </c>
      <c r="G183" s="16" t="str">
        <f t="shared" si="28"/>
        <v/>
      </c>
      <c r="H183" s="15">
        <f>IFERROR(INDEX(CADASTRO!$A$2:$Q$600,MATCH(B183,CADASTRO!$B$2:$B$600,0),MATCH($H$2,CADASTRO!$A$2:$Q$2,0)),0)</f>
        <v>0</v>
      </c>
      <c r="I183" s="16" t="str">
        <f t="shared" si="29"/>
        <v/>
      </c>
      <c r="J183" s="15">
        <f>IFERROR(INDEX(CADASTRO!$A$2:$Q$600,MATCH(B183,CADASTRO!$B$2:$B$600,0),MATCH($J$2,CADASTRO!$A$2:$Q$2,0)),0)</f>
        <v>0</v>
      </c>
      <c r="K183" s="16" t="str">
        <f t="shared" si="30"/>
        <v/>
      </c>
      <c r="L183" s="15">
        <f>IFERROR(INDEX(CADASTRO!$A$2:$Q$600,MATCH(B183,CADASTRO!$B$2:$B$600,0),MATCH($L$2,CADASTRO!$A$2:$Q$2,0)),0)</f>
        <v>0</v>
      </c>
      <c r="M183" s="16" t="str">
        <f t="shared" si="31"/>
        <v/>
      </c>
      <c r="N183" s="15">
        <f>IFERROR(INDEX(CADASTRO!$A$2:$Q$600,MATCH(B183,CADASTRO!$B$2:$B$600,0),MATCH($N$2,CADASTRO!$A$2:$Q$2,0)),0)</f>
        <v>0</v>
      </c>
      <c r="O183" s="16" t="str">
        <f t="shared" si="32"/>
        <v/>
      </c>
      <c r="P183" s="15">
        <f>IFERROR(INDEX(CADASTRO!$A$2:$Q$600,MATCH(B183,CADASTRO!$B$2:$B$600,0),MATCH($P$2,CADASTRO!$A$2:$Q$2,0)),0)</f>
        <v>0</v>
      </c>
      <c r="Q183" s="16" t="str">
        <f t="shared" si="33"/>
        <v/>
      </c>
      <c r="R183" s="15">
        <f>IFERROR(INDEX(CADASTRO!$A$2:$Q$600,MATCH(B183,CADASTRO!$B$2:$B$600,0),MATCH($R$2,CADASTRO!$A$2:$Q$2,0)),0)</f>
        <v>0</v>
      </c>
      <c r="S183" s="16" t="str">
        <f t="shared" si="34"/>
        <v/>
      </c>
      <c r="T183" s="15">
        <f>IFERROR(INDEX(CADASTRO!$A$2:$Q$600,MATCH(B183,CADASTRO!$B$2:$B$600,0),MATCH($T$2,CADASTRO!$A$2:$Q$2,0)),0)</f>
        <v>0</v>
      </c>
      <c r="U183" s="16" t="str">
        <f t="shared" si="35"/>
        <v/>
      </c>
      <c r="V183" s="15">
        <f>IFERROR(INDEX(CADASTRO!$A$2:$Q$600,MATCH(B183,CADASTRO!$B$2:$B$600,0),MATCH($V$2,CADASTRO!$A$2:$Q$2,0)),0)</f>
        <v>0</v>
      </c>
      <c r="W183" s="16" t="str">
        <f t="shared" si="36"/>
        <v/>
      </c>
      <c r="X183" s="15">
        <f>IFERROR(INDEX(CADASTRO!$A$2:$Q$600,MATCH(B183,CADASTRO!$B$2:$B$600,0),MATCH($X$2,CADASTRO!$A$2:$Q$2,0)),0)</f>
        <v>0</v>
      </c>
      <c r="Y183" s="16" t="str">
        <f t="shared" si="37"/>
        <v/>
      </c>
    </row>
    <row r="184" spans="1:25" ht="15.75" customHeight="1" x14ac:dyDescent="0.25">
      <c r="A184" s="7">
        <f>CADASTRO!A184</f>
        <v>0</v>
      </c>
      <c r="B184" s="7">
        <f>CADASTRO!B184</f>
        <v>0</v>
      </c>
      <c r="C184" s="15">
        <f>IFERROR(INDEX(CADASTRO!$A$2:$Q$600,MATCH(B184,CADASTRO!$B$2:$B$600,0),MATCH($C$2,CADASTRO!$A$2:$Q$2,0)),0)</f>
        <v>0</v>
      </c>
      <c r="D184" s="15">
        <f>IFERROR(INDEX(CADASTRO!$A$2:$Q$600,MATCH(B184,CADASTRO!$B$2:$B$600,0),MATCH($D$2,CADASTRO!$A$2:$Q$2,0)),0)</f>
        <v>0</v>
      </c>
      <c r="E184" s="16" t="str">
        <f t="shared" si="27"/>
        <v/>
      </c>
      <c r="F184" s="15">
        <f>IFERROR(INDEX(CADASTRO!$A$2:$Q$600,MATCH(B184,CADASTRO!$B$2:$B$600,0),MATCH($F$2,CADASTRO!$A$2:$Q$2,0)),0)</f>
        <v>0</v>
      </c>
      <c r="G184" s="16" t="str">
        <f t="shared" si="28"/>
        <v/>
      </c>
      <c r="H184" s="15">
        <f>IFERROR(INDEX(CADASTRO!$A$2:$Q$600,MATCH(B184,CADASTRO!$B$2:$B$600,0),MATCH($H$2,CADASTRO!$A$2:$Q$2,0)),0)</f>
        <v>0</v>
      </c>
      <c r="I184" s="16" t="str">
        <f t="shared" si="29"/>
        <v/>
      </c>
      <c r="J184" s="15">
        <f>IFERROR(INDEX(CADASTRO!$A$2:$Q$600,MATCH(B184,CADASTRO!$B$2:$B$600,0),MATCH($J$2,CADASTRO!$A$2:$Q$2,0)),0)</f>
        <v>0</v>
      </c>
      <c r="K184" s="16" t="str">
        <f t="shared" si="30"/>
        <v/>
      </c>
      <c r="L184" s="15">
        <f>IFERROR(INDEX(CADASTRO!$A$2:$Q$600,MATCH(B184,CADASTRO!$B$2:$B$600,0),MATCH($L$2,CADASTRO!$A$2:$Q$2,0)),0)</f>
        <v>0</v>
      </c>
      <c r="M184" s="16" t="str">
        <f t="shared" si="31"/>
        <v/>
      </c>
      <c r="N184" s="15">
        <f>IFERROR(INDEX(CADASTRO!$A$2:$Q$600,MATCH(B184,CADASTRO!$B$2:$B$600,0),MATCH($N$2,CADASTRO!$A$2:$Q$2,0)),0)</f>
        <v>0</v>
      </c>
      <c r="O184" s="16" t="str">
        <f t="shared" si="32"/>
        <v/>
      </c>
      <c r="P184" s="15">
        <f>IFERROR(INDEX(CADASTRO!$A$2:$Q$600,MATCH(B184,CADASTRO!$B$2:$B$600,0),MATCH($P$2,CADASTRO!$A$2:$Q$2,0)),0)</f>
        <v>0</v>
      </c>
      <c r="Q184" s="16" t="str">
        <f t="shared" si="33"/>
        <v/>
      </c>
      <c r="R184" s="15">
        <f>IFERROR(INDEX(CADASTRO!$A$2:$Q$600,MATCH(B184,CADASTRO!$B$2:$B$600,0),MATCH($R$2,CADASTRO!$A$2:$Q$2,0)),0)</f>
        <v>0</v>
      </c>
      <c r="S184" s="16" t="str">
        <f t="shared" si="34"/>
        <v/>
      </c>
      <c r="T184" s="15">
        <f>IFERROR(INDEX(CADASTRO!$A$2:$Q$600,MATCH(B184,CADASTRO!$B$2:$B$600,0),MATCH($T$2,CADASTRO!$A$2:$Q$2,0)),0)</f>
        <v>0</v>
      </c>
      <c r="U184" s="16" t="str">
        <f t="shared" si="35"/>
        <v/>
      </c>
      <c r="V184" s="15">
        <f>IFERROR(INDEX(CADASTRO!$A$2:$Q$600,MATCH(B184,CADASTRO!$B$2:$B$600,0),MATCH($V$2,CADASTRO!$A$2:$Q$2,0)),0)</f>
        <v>0</v>
      </c>
      <c r="W184" s="16" t="str">
        <f t="shared" si="36"/>
        <v/>
      </c>
      <c r="X184" s="15">
        <f>IFERROR(INDEX(CADASTRO!$A$2:$Q$600,MATCH(B184,CADASTRO!$B$2:$B$600,0),MATCH($X$2,CADASTRO!$A$2:$Q$2,0)),0)</f>
        <v>0</v>
      </c>
      <c r="Y184" s="16" t="str">
        <f t="shared" si="37"/>
        <v/>
      </c>
    </row>
    <row r="185" spans="1:25" ht="15.75" customHeight="1" x14ac:dyDescent="0.25">
      <c r="A185" s="7">
        <f>CADASTRO!A185</f>
        <v>0</v>
      </c>
      <c r="B185" s="7">
        <f>CADASTRO!B185</f>
        <v>0</v>
      </c>
      <c r="C185" s="15">
        <f>IFERROR(INDEX(CADASTRO!$A$2:$Q$600,MATCH(B185,CADASTRO!$B$2:$B$600,0),MATCH($C$2,CADASTRO!$A$2:$Q$2,0)),0)</f>
        <v>0</v>
      </c>
      <c r="D185" s="15">
        <f>IFERROR(INDEX(CADASTRO!$A$2:$Q$600,MATCH(B185,CADASTRO!$B$2:$B$600,0),MATCH($D$2,CADASTRO!$A$2:$Q$2,0)),0)</f>
        <v>0</v>
      </c>
      <c r="E185" s="16" t="str">
        <f t="shared" si="27"/>
        <v/>
      </c>
      <c r="F185" s="15">
        <f>IFERROR(INDEX(CADASTRO!$A$2:$Q$600,MATCH(B185,CADASTRO!$B$2:$B$600,0),MATCH($F$2,CADASTRO!$A$2:$Q$2,0)),0)</f>
        <v>0</v>
      </c>
      <c r="G185" s="16" t="str">
        <f t="shared" si="28"/>
        <v/>
      </c>
      <c r="H185" s="15">
        <f>IFERROR(INDEX(CADASTRO!$A$2:$Q$600,MATCH(B185,CADASTRO!$B$2:$B$600,0),MATCH($H$2,CADASTRO!$A$2:$Q$2,0)),0)</f>
        <v>0</v>
      </c>
      <c r="I185" s="16" t="str">
        <f t="shared" si="29"/>
        <v/>
      </c>
      <c r="J185" s="15">
        <f>IFERROR(INDEX(CADASTRO!$A$2:$Q$600,MATCH(B185,CADASTRO!$B$2:$B$600,0),MATCH($J$2,CADASTRO!$A$2:$Q$2,0)),0)</f>
        <v>0</v>
      </c>
      <c r="K185" s="16" t="str">
        <f t="shared" si="30"/>
        <v/>
      </c>
      <c r="L185" s="15">
        <f>IFERROR(INDEX(CADASTRO!$A$2:$Q$600,MATCH(B185,CADASTRO!$B$2:$B$600,0),MATCH($L$2,CADASTRO!$A$2:$Q$2,0)),0)</f>
        <v>0</v>
      </c>
      <c r="M185" s="16" t="str">
        <f t="shared" si="31"/>
        <v/>
      </c>
      <c r="N185" s="15">
        <f>IFERROR(INDEX(CADASTRO!$A$2:$Q$600,MATCH(B185,CADASTRO!$B$2:$B$600,0),MATCH($N$2,CADASTRO!$A$2:$Q$2,0)),0)</f>
        <v>0</v>
      </c>
      <c r="O185" s="16" t="str">
        <f t="shared" si="32"/>
        <v/>
      </c>
      <c r="P185" s="15">
        <f>IFERROR(INDEX(CADASTRO!$A$2:$Q$600,MATCH(B185,CADASTRO!$B$2:$B$600,0),MATCH($P$2,CADASTRO!$A$2:$Q$2,0)),0)</f>
        <v>0</v>
      </c>
      <c r="Q185" s="16" t="str">
        <f t="shared" si="33"/>
        <v/>
      </c>
      <c r="R185" s="15">
        <f>IFERROR(INDEX(CADASTRO!$A$2:$Q$600,MATCH(B185,CADASTRO!$B$2:$B$600,0),MATCH($R$2,CADASTRO!$A$2:$Q$2,0)),0)</f>
        <v>0</v>
      </c>
      <c r="S185" s="16" t="str">
        <f t="shared" si="34"/>
        <v/>
      </c>
      <c r="T185" s="15">
        <f>IFERROR(INDEX(CADASTRO!$A$2:$Q$600,MATCH(B185,CADASTRO!$B$2:$B$600,0),MATCH($T$2,CADASTRO!$A$2:$Q$2,0)),0)</f>
        <v>0</v>
      </c>
      <c r="U185" s="16" t="str">
        <f t="shared" si="35"/>
        <v/>
      </c>
      <c r="V185" s="15">
        <f>IFERROR(INDEX(CADASTRO!$A$2:$Q$600,MATCH(B185,CADASTRO!$B$2:$B$600,0),MATCH($V$2,CADASTRO!$A$2:$Q$2,0)),0)</f>
        <v>0</v>
      </c>
      <c r="W185" s="16" t="str">
        <f t="shared" si="36"/>
        <v/>
      </c>
      <c r="X185" s="15">
        <f>IFERROR(INDEX(CADASTRO!$A$2:$Q$600,MATCH(B185,CADASTRO!$B$2:$B$600,0),MATCH($X$2,CADASTRO!$A$2:$Q$2,0)),0)</f>
        <v>0</v>
      </c>
      <c r="Y185" s="16" t="str">
        <f t="shared" si="37"/>
        <v/>
      </c>
    </row>
    <row r="186" spans="1:25" ht="15.75" customHeight="1" x14ac:dyDescent="0.25">
      <c r="A186" s="7">
        <f>CADASTRO!A186</f>
        <v>0</v>
      </c>
      <c r="B186" s="7">
        <f>CADASTRO!B186</f>
        <v>0</v>
      </c>
      <c r="C186" s="15">
        <f>IFERROR(INDEX(CADASTRO!$A$2:$Q$600,MATCH(B186,CADASTRO!$B$2:$B$600,0),MATCH($C$2,CADASTRO!$A$2:$Q$2,0)),0)</f>
        <v>0</v>
      </c>
      <c r="D186" s="15">
        <f>IFERROR(INDEX(CADASTRO!$A$2:$Q$600,MATCH(B186,CADASTRO!$B$2:$B$600,0),MATCH($D$2,CADASTRO!$A$2:$Q$2,0)),0)</f>
        <v>0</v>
      </c>
      <c r="E186" s="16" t="str">
        <f t="shared" si="27"/>
        <v/>
      </c>
      <c r="F186" s="15">
        <f>IFERROR(INDEX(CADASTRO!$A$2:$Q$600,MATCH(B186,CADASTRO!$B$2:$B$600,0),MATCH($F$2,CADASTRO!$A$2:$Q$2,0)),0)</f>
        <v>0</v>
      </c>
      <c r="G186" s="16" t="str">
        <f t="shared" si="28"/>
        <v/>
      </c>
      <c r="H186" s="15">
        <f>IFERROR(INDEX(CADASTRO!$A$2:$Q$600,MATCH(B186,CADASTRO!$B$2:$B$600,0),MATCH($H$2,CADASTRO!$A$2:$Q$2,0)),0)</f>
        <v>0</v>
      </c>
      <c r="I186" s="16" t="str">
        <f t="shared" si="29"/>
        <v/>
      </c>
      <c r="J186" s="15">
        <f>IFERROR(INDEX(CADASTRO!$A$2:$Q$600,MATCH(B186,CADASTRO!$B$2:$B$600,0),MATCH($J$2,CADASTRO!$A$2:$Q$2,0)),0)</f>
        <v>0</v>
      </c>
      <c r="K186" s="16" t="str">
        <f t="shared" si="30"/>
        <v/>
      </c>
      <c r="L186" s="15">
        <f>IFERROR(INDEX(CADASTRO!$A$2:$Q$600,MATCH(B186,CADASTRO!$B$2:$B$600,0),MATCH($L$2,CADASTRO!$A$2:$Q$2,0)),0)</f>
        <v>0</v>
      </c>
      <c r="M186" s="16" t="str">
        <f t="shared" si="31"/>
        <v/>
      </c>
      <c r="N186" s="15">
        <f>IFERROR(INDEX(CADASTRO!$A$2:$Q$600,MATCH(B186,CADASTRO!$B$2:$B$600,0),MATCH($N$2,CADASTRO!$A$2:$Q$2,0)),0)</f>
        <v>0</v>
      </c>
      <c r="O186" s="16" t="str">
        <f t="shared" si="32"/>
        <v/>
      </c>
      <c r="P186" s="15">
        <f>IFERROR(INDEX(CADASTRO!$A$2:$Q$600,MATCH(B186,CADASTRO!$B$2:$B$600,0),MATCH($P$2,CADASTRO!$A$2:$Q$2,0)),0)</f>
        <v>0</v>
      </c>
      <c r="Q186" s="16" t="str">
        <f t="shared" si="33"/>
        <v/>
      </c>
      <c r="R186" s="15">
        <f>IFERROR(INDEX(CADASTRO!$A$2:$Q$600,MATCH(B186,CADASTRO!$B$2:$B$600,0),MATCH($R$2,CADASTRO!$A$2:$Q$2,0)),0)</f>
        <v>0</v>
      </c>
      <c r="S186" s="16" t="str">
        <f t="shared" si="34"/>
        <v/>
      </c>
      <c r="T186" s="15">
        <f>IFERROR(INDEX(CADASTRO!$A$2:$Q$600,MATCH(B186,CADASTRO!$B$2:$B$600,0),MATCH($T$2,CADASTRO!$A$2:$Q$2,0)),0)</f>
        <v>0</v>
      </c>
      <c r="U186" s="16" t="str">
        <f t="shared" si="35"/>
        <v/>
      </c>
      <c r="V186" s="15">
        <f>IFERROR(INDEX(CADASTRO!$A$2:$Q$600,MATCH(B186,CADASTRO!$B$2:$B$600,0),MATCH($V$2,CADASTRO!$A$2:$Q$2,0)),0)</f>
        <v>0</v>
      </c>
      <c r="W186" s="16" t="str">
        <f t="shared" si="36"/>
        <v/>
      </c>
      <c r="X186" s="15">
        <f>IFERROR(INDEX(CADASTRO!$A$2:$Q$600,MATCH(B186,CADASTRO!$B$2:$B$600,0),MATCH($X$2,CADASTRO!$A$2:$Q$2,0)),0)</f>
        <v>0</v>
      </c>
      <c r="Y186" s="16" t="str">
        <f t="shared" si="37"/>
        <v/>
      </c>
    </row>
    <row r="187" spans="1:25" ht="15.75" customHeight="1" x14ac:dyDescent="0.25">
      <c r="A187" s="7">
        <f>CADASTRO!A187</f>
        <v>0</v>
      </c>
      <c r="B187" s="7">
        <f>CADASTRO!B187</f>
        <v>0</v>
      </c>
      <c r="C187" s="15">
        <f>IFERROR(INDEX(CADASTRO!$A$2:$Q$600,MATCH(B187,CADASTRO!$B$2:$B$600,0),MATCH($C$2,CADASTRO!$A$2:$Q$2,0)),0)</f>
        <v>0</v>
      </c>
      <c r="D187" s="15">
        <f>IFERROR(INDEX(CADASTRO!$A$2:$Q$600,MATCH(B187,CADASTRO!$B$2:$B$600,0),MATCH($D$2,CADASTRO!$A$2:$Q$2,0)),0)</f>
        <v>0</v>
      </c>
      <c r="E187" s="16" t="str">
        <f t="shared" si="27"/>
        <v/>
      </c>
      <c r="F187" s="15">
        <f>IFERROR(INDEX(CADASTRO!$A$2:$Q$600,MATCH(B187,CADASTRO!$B$2:$B$600,0),MATCH($F$2,CADASTRO!$A$2:$Q$2,0)),0)</f>
        <v>0</v>
      </c>
      <c r="G187" s="16" t="str">
        <f t="shared" si="28"/>
        <v/>
      </c>
      <c r="H187" s="15">
        <f>IFERROR(INDEX(CADASTRO!$A$2:$Q$600,MATCH(B187,CADASTRO!$B$2:$B$600,0),MATCH($H$2,CADASTRO!$A$2:$Q$2,0)),0)</f>
        <v>0</v>
      </c>
      <c r="I187" s="16" t="str">
        <f t="shared" si="29"/>
        <v/>
      </c>
      <c r="J187" s="15">
        <f>IFERROR(INDEX(CADASTRO!$A$2:$Q$600,MATCH(B187,CADASTRO!$B$2:$B$600,0),MATCH($J$2,CADASTRO!$A$2:$Q$2,0)),0)</f>
        <v>0</v>
      </c>
      <c r="K187" s="16" t="str">
        <f t="shared" si="30"/>
        <v/>
      </c>
      <c r="L187" s="15">
        <f>IFERROR(INDEX(CADASTRO!$A$2:$Q$600,MATCH(B187,CADASTRO!$B$2:$B$600,0),MATCH($L$2,CADASTRO!$A$2:$Q$2,0)),0)</f>
        <v>0</v>
      </c>
      <c r="M187" s="16" t="str">
        <f t="shared" si="31"/>
        <v/>
      </c>
      <c r="N187" s="15">
        <f>IFERROR(INDEX(CADASTRO!$A$2:$Q$600,MATCH(B187,CADASTRO!$B$2:$B$600,0),MATCH($N$2,CADASTRO!$A$2:$Q$2,0)),0)</f>
        <v>0</v>
      </c>
      <c r="O187" s="16" t="str">
        <f t="shared" si="32"/>
        <v/>
      </c>
      <c r="P187" s="15">
        <f>IFERROR(INDEX(CADASTRO!$A$2:$Q$600,MATCH(B187,CADASTRO!$B$2:$B$600,0),MATCH($P$2,CADASTRO!$A$2:$Q$2,0)),0)</f>
        <v>0</v>
      </c>
      <c r="Q187" s="16" t="str">
        <f t="shared" si="33"/>
        <v/>
      </c>
      <c r="R187" s="15">
        <f>IFERROR(INDEX(CADASTRO!$A$2:$Q$600,MATCH(B187,CADASTRO!$B$2:$B$600,0),MATCH($R$2,CADASTRO!$A$2:$Q$2,0)),0)</f>
        <v>0</v>
      </c>
      <c r="S187" s="16" t="str">
        <f t="shared" si="34"/>
        <v/>
      </c>
      <c r="T187" s="15">
        <f>IFERROR(INDEX(CADASTRO!$A$2:$Q$600,MATCH(B187,CADASTRO!$B$2:$B$600,0),MATCH($T$2,CADASTRO!$A$2:$Q$2,0)),0)</f>
        <v>0</v>
      </c>
      <c r="U187" s="16" t="str">
        <f t="shared" si="35"/>
        <v/>
      </c>
      <c r="V187" s="15">
        <f>IFERROR(INDEX(CADASTRO!$A$2:$Q$600,MATCH(B187,CADASTRO!$B$2:$B$600,0),MATCH($V$2,CADASTRO!$A$2:$Q$2,0)),0)</f>
        <v>0</v>
      </c>
      <c r="W187" s="16" t="str">
        <f t="shared" si="36"/>
        <v/>
      </c>
      <c r="X187" s="15">
        <f>IFERROR(INDEX(CADASTRO!$A$2:$Q$600,MATCH(B187,CADASTRO!$B$2:$B$600,0),MATCH($X$2,CADASTRO!$A$2:$Q$2,0)),0)</f>
        <v>0</v>
      </c>
      <c r="Y187" s="16" t="str">
        <f t="shared" si="37"/>
        <v/>
      </c>
    </row>
    <row r="188" spans="1:25" ht="15.75" customHeight="1" x14ac:dyDescent="0.25">
      <c r="A188" s="7">
        <f>CADASTRO!A188</f>
        <v>0</v>
      </c>
      <c r="B188" s="7">
        <f>CADASTRO!B188</f>
        <v>0</v>
      </c>
      <c r="C188" s="15">
        <f>IFERROR(INDEX(CADASTRO!$A$2:$Q$600,MATCH(B188,CADASTRO!$B$2:$B$600,0),MATCH($C$2,CADASTRO!$A$2:$Q$2,0)),0)</f>
        <v>0</v>
      </c>
      <c r="D188" s="15">
        <f>IFERROR(INDEX(CADASTRO!$A$2:$Q$600,MATCH(B188,CADASTRO!$B$2:$B$600,0),MATCH($D$2,CADASTRO!$A$2:$Q$2,0)),0)</f>
        <v>0</v>
      </c>
      <c r="E188" s="16" t="str">
        <f t="shared" si="27"/>
        <v/>
      </c>
      <c r="F188" s="15">
        <f>IFERROR(INDEX(CADASTRO!$A$2:$Q$600,MATCH(B188,CADASTRO!$B$2:$B$600,0),MATCH($F$2,CADASTRO!$A$2:$Q$2,0)),0)</f>
        <v>0</v>
      </c>
      <c r="G188" s="16" t="str">
        <f t="shared" si="28"/>
        <v/>
      </c>
      <c r="H188" s="15">
        <f>IFERROR(INDEX(CADASTRO!$A$2:$Q$600,MATCH(B188,CADASTRO!$B$2:$B$600,0),MATCH($H$2,CADASTRO!$A$2:$Q$2,0)),0)</f>
        <v>0</v>
      </c>
      <c r="I188" s="16" t="str">
        <f t="shared" si="29"/>
        <v/>
      </c>
      <c r="J188" s="15">
        <f>IFERROR(INDEX(CADASTRO!$A$2:$Q$600,MATCH(B188,CADASTRO!$B$2:$B$600,0),MATCH($J$2,CADASTRO!$A$2:$Q$2,0)),0)</f>
        <v>0</v>
      </c>
      <c r="K188" s="16" t="str">
        <f t="shared" si="30"/>
        <v/>
      </c>
      <c r="L188" s="15">
        <f>IFERROR(INDEX(CADASTRO!$A$2:$Q$600,MATCH(B188,CADASTRO!$B$2:$B$600,0),MATCH($L$2,CADASTRO!$A$2:$Q$2,0)),0)</f>
        <v>0</v>
      </c>
      <c r="M188" s="16" t="str">
        <f t="shared" si="31"/>
        <v/>
      </c>
      <c r="N188" s="15">
        <f>IFERROR(INDEX(CADASTRO!$A$2:$Q$600,MATCH(B188,CADASTRO!$B$2:$B$600,0),MATCH($N$2,CADASTRO!$A$2:$Q$2,0)),0)</f>
        <v>0</v>
      </c>
      <c r="O188" s="16" t="str">
        <f t="shared" si="32"/>
        <v/>
      </c>
      <c r="P188" s="15">
        <f>IFERROR(INDEX(CADASTRO!$A$2:$Q$600,MATCH(B188,CADASTRO!$B$2:$B$600,0),MATCH($P$2,CADASTRO!$A$2:$Q$2,0)),0)</f>
        <v>0</v>
      </c>
      <c r="Q188" s="16" t="str">
        <f t="shared" si="33"/>
        <v/>
      </c>
      <c r="R188" s="15">
        <f>IFERROR(INDEX(CADASTRO!$A$2:$Q$600,MATCH(B188,CADASTRO!$B$2:$B$600,0),MATCH($R$2,CADASTRO!$A$2:$Q$2,0)),0)</f>
        <v>0</v>
      </c>
      <c r="S188" s="16" t="str">
        <f t="shared" si="34"/>
        <v/>
      </c>
      <c r="T188" s="15">
        <f>IFERROR(INDEX(CADASTRO!$A$2:$Q$600,MATCH(B188,CADASTRO!$B$2:$B$600,0),MATCH($T$2,CADASTRO!$A$2:$Q$2,0)),0)</f>
        <v>0</v>
      </c>
      <c r="U188" s="16" t="str">
        <f t="shared" si="35"/>
        <v/>
      </c>
      <c r="V188" s="15">
        <f>IFERROR(INDEX(CADASTRO!$A$2:$Q$600,MATCH(B188,CADASTRO!$B$2:$B$600,0),MATCH($V$2,CADASTRO!$A$2:$Q$2,0)),0)</f>
        <v>0</v>
      </c>
      <c r="W188" s="16" t="str">
        <f t="shared" si="36"/>
        <v/>
      </c>
      <c r="X188" s="15">
        <f>IFERROR(INDEX(CADASTRO!$A$2:$Q$600,MATCH(B188,CADASTRO!$B$2:$B$600,0),MATCH($X$2,CADASTRO!$A$2:$Q$2,0)),0)</f>
        <v>0</v>
      </c>
      <c r="Y188" s="16" t="str">
        <f t="shared" si="37"/>
        <v/>
      </c>
    </row>
    <row r="189" spans="1:25" ht="15.75" customHeight="1" x14ac:dyDescent="0.25">
      <c r="A189" s="7">
        <f>CADASTRO!A189</f>
        <v>0</v>
      </c>
      <c r="B189" s="7">
        <f>CADASTRO!B189</f>
        <v>0</v>
      </c>
      <c r="C189" s="15">
        <f>IFERROR(INDEX(CADASTRO!$A$2:$Q$600,MATCH(B189,CADASTRO!$B$2:$B$600,0),MATCH($C$2,CADASTRO!$A$2:$Q$2,0)),0)</f>
        <v>0</v>
      </c>
      <c r="D189" s="15">
        <f>IFERROR(INDEX(CADASTRO!$A$2:$Q$600,MATCH(B189,CADASTRO!$B$2:$B$600,0),MATCH($D$2,CADASTRO!$A$2:$Q$2,0)),0)</f>
        <v>0</v>
      </c>
      <c r="E189" s="16" t="str">
        <f t="shared" si="27"/>
        <v/>
      </c>
      <c r="F189" s="15">
        <f>IFERROR(INDEX(CADASTRO!$A$2:$Q$600,MATCH(B189,CADASTRO!$B$2:$B$600,0),MATCH($F$2,CADASTRO!$A$2:$Q$2,0)),0)</f>
        <v>0</v>
      </c>
      <c r="G189" s="16" t="str">
        <f t="shared" si="28"/>
        <v/>
      </c>
      <c r="H189" s="15">
        <f>IFERROR(INDEX(CADASTRO!$A$2:$Q$600,MATCH(B189,CADASTRO!$B$2:$B$600,0),MATCH($H$2,CADASTRO!$A$2:$Q$2,0)),0)</f>
        <v>0</v>
      </c>
      <c r="I189" s="16" t="str">
        <f t="shared" si="29"/>
        <v/>
      </c>
      <c r="J189" s="15">
        <f>IFERROR(INDEX(CADASTRO!$A$2:$Q$600,MATCH(B189,CADASTRO!$B$2:$B$600,0),MATCH($J$2,CADASTRO!$A$2:$Q$2,0)),0)</f>
        <v>0</v>
      </c>
      <c r="K189" s="16" t="str">
        <f t="shared" si="30"/>
        <v/>
      </c>
      <c r="L189" s="15">
        <f>IFERROR(INDEX(CADASTRO!$A$2:$Q$600,MATCH(B189,CADASTRO!$B$2:$B$600,0),MATCH($L$2,CADASTRO!$A$2:$Q$2,0)),0)</f>
        <v>0</v>
      </c>
      <c r="M189" s="16" t="str">
        <f t="shared" si="31"/>
        <v/>
      </c>
      <c r="N189" s="15">
        <f>IFERROR(INDEX(CADASTRO!$A$2:$Q$600,MATCH(B189,CADASTRO!$B$2:$B$600,0),MATCH($N$2,CADASTRO!$A$2:$Q$2,0)),0)</f>
        <v>0</v>
      </c>
      <c r="O189" s="16" t="str">
        <f t="shared" si="32"/>
        <v/>
      </c>
      <c r="P189" s="15">
        <f>IFERROR(INDEX(CADASTRO!$A$2:$Q$600,MATCH(B189,CADASTRO!$B$2:$B$600,0),MATCH($P$2,CADASTRO!$A$2:$Q$2,0)),0)</f>
        <v>0</v>
      </c>
      <c r="Q189" s="16" t="str">
        <f t="shared" si="33"/>
        <v/>
      </c>
      <c r="R189" s="15">
        <f>IFERROR(INDEX(CADASTRO!$A$2:$Q$600,MATCH(B189,CADASTRO!$B$2:$B$600,0),MATCH($R$2,CADASTRO!$A$2:$Q$2,0)),0)</f>
        <v>0</v>
      </c>
      <c r="S189" s="16" t="str">
        <f t="shared" si="34"/>
        <v/>
      </c>
      <c r="T189" s="15">
        <f>IFERROR(INDEX(CADASTRO!$A$2:$Q$600,MATCH(B189,CADASTRO!$B$2:$B$600,0),MATCH($T$2,CADASTRO!$A$2:$Q$2,0)),0)</f>
        <v>0</v>
      </c>
      <c r="U189" s="16" t="str">
        <f t="shared" si="35"/>
        <v/>
      </c>
      <c r="V189" s="15">
        <f>IFERROR(INDEX(CADASTRO!$A$2:$Q$600,MATCH(B189,CADASTRO!$B$2:$B$600,0),MATCH($V$2,CADASTRO!$A$2:$Q$2,0)),0)</f>
        <v>0</v>
      </c>
      <c r="W189" s="16" t="str">
        <f t="shared" si="36"/>
        <v/>
      </c>
      <c r="X189" s="15">
        <f>IFERROR(INDEX(CADASTRO!$A$2:$Q$600,MATCH(B189,CADASTRO!$B$2:$B$600,0),MATCH($X$2,CADASTRO!$A$2:$Q$2,0)),0)</f>
        <v>0</v>
      </c>
      <c r="Y189" s="16" t="str">
        <f t="shared" si="37"/>
        <v/>
      </c>
    </row>
    <row r="190" spans="1:25" ht="15.75" customHeight="1" x14ac:dyDescent="0.25">
      <c r="A190" s="7">
        <f>CADASTRO!A190</f>
        <v>0</v>
      </c>
      <c r="B190" s="7">
        <f>CADASTRO!B190</f>
        <v>0</v>
      </c>
      <c r="C190" s="15">
        <f>IFERROR(INDEX(CADASTRO!$A$2:$Q$600,MATCH(B190,CADASTRO!$B$2:$B$600,0),MATCH($C$2,CADASTRO!$A$2:$Q$2,0)),0)</f>
        <v>0</v>
      </c>
      <c r="D190" s="15">
        <f>IFERROR(INDEX(CADASTRO!$A$2:$Q$600,MATCH(B190,CADASTRO!$B$2:$B$600,0),MATCH($D$2,CADASTRO!$A$2:$Q$2,0)),0)</f>
        <v>0</v>
      </c>
      <c r="E190" s="16" t="str">
        <f t="shared" si="27"/>
        <v/>
      </c>
      <c r="F190" s="15">
        <f>IFERROR(INDEX(CADASTRO!$A$2:$Q$600,MATCH(B190,CADASTRO!$B$2:$B$600,0),MATCH($F$2,CADASTRO!$A$2:$Q$2,0)),0)</f>
        <v>0</v>
      </c>
      <c r="G190" s="16" t="str">
        <f t="shared" si="28"/>
        <v/>
      </c>
      <c r="H190" s="15">
        <f>IFERROR(INDEX(CADASTRO!$A$2:$Q$600,MATCH(B190,CADASTRO!$B$2:$B$600,0),MATCH($H$2,CADASTRO!$A$2:$Q$2,0)),0)</f>
        <v>0</v>
      </c>
      <c r="I190" s="16" t="str">
        <f t="shared" si="29"/>
        <v/>
      </c>
      <c r="J190" s="15">
        <f>IFERROR(INDEX(CADASTRO!$A$2:$Q$600,MATCH(B190,CADASTRO!$B$2:$B$600,0),MATCH($J$2,CADASTRO!$A$2:$Q$2,0)),0)</f>
        <v>0</v>
      </c>
      <c r="K190" s="16" t="str">
        <f t="shared" si="30"/>
        <v/>
      </c>
      <c r="L190" s="15">
        <f>IFERROR(INDEX(CADASTRO!$A$2:$Q$600,MATCH(B190,CADASTRO!$B$2:$B$600,0),MATCH($L$2,CADASTRO!$A$2:$Q$2,0)),0)</f>
        <v>0</v>
      </c>
      <c r="M190" s="16" t="str">
        <f t="shared" si="31"/>
        <v/>
      </c>
      <c r="N190" s="15">
        <f>IFERROR(INDEX(CADASTRO!$A$2:$Q$600,MATCH(B190,CADASTRO!$B$2:$B$600,0),MATCH($N$2,CADASTRO!$A$2:$Q$2,0)),0)</f>
        <v>0</v>
      </c>
      <c r="O190" s="16" t="str">
        <f t="shared" si="32"/>
        <v/>
      </c>
      <c r="P190" s="15">
        <f>IFERROR(INDEX(CADASTRO!$A$2:$Q$600,MATCH(B190,CADASTRO!$B$2:$B$600,0),MATCH($P$2,CADASTRO!$A$2:$Q$2,0)),0)</f>
        <v>0</v>
      </c>
      <c r="Q190" s="16" t="str">
        <f t="shared" si="33"/>
        <v/>
      </c>
      <c r="R190" s="15">
        <f>IFERROR(INDEX(CADASTRO!$A$2:$Q$600,MATCH(B190,CADASTRO!$B$2:$B$600,0),MATCH($R$2,CADASTRO!$A$2:$Q$2,0)),0)</f>
        <v>0</v>
      </c>
      <c r="S190" s="16" t="str">
        <f t="shared" si="34"/>
        <v/>
      </c>
      <c r="T190" s="15">
        <f>IFERROR(INDEX(CADASTRO!$A$2:$Q$600,MATCH(B190,CADASTRO!$B$2:$B$600,0),MATCH($T$2,CADASTRO!$A$2:$Q$2,0)),0)</f>
        <v>0</v>
      </c>
      <c r="U190" s="16" t="str">
        <f t="shared" si="35"/>
        <v/>
      </c>
      <c r="V190" s="15">
        <f>IFERROR(INDEX(CADASTRO!$A$2:$Q$600,MATCH(B190,CADASTRO!$B$2:$B$600,0),MATCH($V$2,CADASTRO!$A$2:$Q$2,0)),0)</f>
        <v>0</v>
      </c>
      <c r="W190" s="16" t="str">
        <f t="shared" si="36"/>
        <v/>
      </c>
      <c r="X190" s="15">
        <f>IFERROR(INDEX(CADASTRO!$A$2:$Q$600,MATCH(B190,CADASTRO!$B$2:$B$600,0),MATCH($X$2,CADASTRO!$A$2:$Q$2,0)),0)</f>
        <v>0</v>
      </c>
      <c r="Y190" s="16" t="str">
        <f t="shared" si="37"/>
        <v/>
      </c>
    </row>
    <row r="191" spans="1:25" ht="15.75" customHeight="1" x14ac:dyDescent="0.25">
      <c r="A191" s="7">
        <f>CADASTRO!A191</f>
        <v>0</v>
      </c>
      <c r="B191" s="7">
        <f>CADASTRO!B191</f>
        <v>0</v>
      </c>
      <c r="C191" s="15">
        <f>IFERROR(INDEX(CADASTRO!$A$2:$Q$600,MATCH(B191,CADASTRO!$B$2:$B$600,0),MATCH($C$2,CADASTRO!$A$2:$Q$2,0)),0)</f>
        <v>0</v>
      </c>
      <c r="D191" s="15">
        <f>IFERROR(INDEX(CADASTRO!$A$2:$Q$600,MATCH(B191,CADASTRO!$B$2:$B$600,0),MATCH($D$2,CADASTRO!$A$2:$Q$2,0)),0)</f>
        <v>0</v>
      </c>
      <c r="E191" s="16" t="str">
        <f t="shared" si="27"/>
        <v/>
      </c>
      <c r="F191" s="15">
        <f>IFERROR(INDEX(CADASTRO!$A$2:$Q$600,MATCH(B191,CADASTRO!$B$2:$B$600,0),MATCH($F$2,CADASTRO!$A$2:$Q$2,0)),0)</f>
        <v>0</v>
      </c>
      <c r="G191" s="16" t="str">
        <f t="shared" si="28"/>
        <v/>
      </c>
      <c r="H191" s="15">
        <f>IFERROR(INDEX(CADASTRO!$A$2:$Q$600,MATCH(B191,CADASTRO!$B$2:$B$600,0),MATCH($H$2,CADASTRO!$A$2:$Q$2,0)),0)</f>
        <v>0</v>
      </c>
      <c r="I191" s="16" t="str">
        <f t="shared" si="29"/>
        <v/>
      </c>
      <c r="J191" s="15">
        <f>IFERROR(INDEX(CADASTRO!$A$2:$Q$600,MATCH(B191,CADASTRO!$B$2:$B$600,0),MATCH($J$2,CADASTRO!$A$2:$Q$2,0)),0)</f>
        <v>0</v>
      </c>
      <c r="K191" s="16" t="str">
        <f t="shared" si="30"/>
        <v/>
      </c>
      <c r="L191" s="15">
        <f>IFERROR(INDEX(CADASTRO!$A$2:$Q$600,MATCH(B191,CADASTRO!$B$2:$B$600,0),MATCH($L$2,CADASTRO!$A$2:$Q$2,0)),0)</f>
        <v>0</v>
      </c>
      <c r="M191" s="16" t="str">
        <f t="shared" si="31"/>
        <v/>
      </c>
      <c r="N191" s="15">
        <f>IFERROR(INDEX(CADASTRO!$A$2:$Q$600,MATCH(B191,CADASTRO!$B$2:$B$600,0),MATCH($N$2,CADASTRO!$A$2:$Q$2,0)),0)</f>
        <v>0</v>
      </c>
      <c r="O191" s="16" t="str">
        <f t="shared" si="32"/>
        <v/>
      </c>
      <c r="P191" s="15">
        <f>IFERROR(INDEX(CADASTRO!$A$2:$Q$600,MATCH(B191,CADASTRO!$B$2:$B$600,0),MATCH($P$2,CADASTRO!$A$2:$Q$2,0)),0)</f>
        <v>0</v>
      </c>
      <c r="Q191" s="16" t="str">
        <f t="shared" si="33"/>
        <v/>
      </c>
      <c r="R191" s="15">
        <f>IFERROR(INDEX(CADASTRO!$A$2:$Q$600,MATCH(B191,CADASTRO!$B$2:$B$600,0),MATCH($R$2,CADASTRO!$A$2:$Q$2,0)),0)</f>
        <v>0</v>
      </c>
      <c r="S191" s="16" t="str">
        <f t="shared" si="34"/>
        <v/>
      </c>
      <c r="T191" s="15">
        <f>IFERROR(INDEX(CADASTRO!$A$2:$Q$600,MATCH(B191,CADASTRO!$B$2:$B$600,0),MATCH($T$2,CADASTRO!$A$2:$Q$2,0)),0)</f>
        <v>0</v>
      </c>
      <c r="U191" s="16" t="str">
        <f t="shared" si="35"/>
        <v/>
      </c>
      <c r="V191" s="15">
        <f>IFERROR(INDEX(CADASTRO!$A$2:$Q$600,MATCH(B191,CADASTRO!$B$2:$B$600,0),MATCH($V$2,CADASTRO!$A$2:$Q$2,0)),0)</f>
        <v>0</v>
      </c>
      <c r="W191" s="16" t="str">
        <f t="shared" si="36"/>
        <v/>
      </c>
      <c r="X191" s="15">
        <f>IFERROR(INDEX(CADASTRO!$A$2:$Q$600,MATCH(B191,CADASTRO!$B$2:$B$600,0),MATCH($X$2,CADASTRO!$A$2:$Q$2,0)),0)</f>
        <v>0</v>
      </c>
      <c r="Y191" s="16" t="str">
        <f t="shared" si="37"/>
        <v/>
      </c>
    </row>
    <row r="192" spans="1:25" ht="15.75" customHeight="1" x14ac:dyDescent="0.25">
      <c r="A192" s="7">
        <f>CADASTRO!A192</f>
        <v>0</v>
      </c>
      <c r="B192" s="7">
        <f>CADASTRO!B192</f>
        <v>0</v>
      </c>
      <c r="C192" s="15">
        <f>IFERROR(INDEX(CADASTRO!$A$2:$Q$600,MATCH(B192,CADASTRO!$B$2:$B$600,0),MATCH($C$2,CADASTRO!$A$2:$Q$2,0)),0)</f>
        <v>0</v>
      </c>
      <c r="D192" s="15">
        <f>IFERROR(INDEX(CADASTRO!$A$2:$Q$600,MATCH(B192,CADASTRO!$B$2:$B$600,0),MATCH($D$2,CADASTRO!$A$2:$Q$2,0)),0)</f>
        <v>0</v>
      </c>
      <c r="E192" s="16" t="str">
        <f t="shared" si="27"/>
        <v/>
      </c>
      <c r="F192" s="15">
        <f>IFERROR(INDEX(CADASTRO!$A$2:$Q$600,MATCH(B192,CADASTRO!$B$2:$B$600,0),MATCH($F$2,CADASTRO!$A$2:$Q$2,0)),0)</f>
        <v>0</v>
      </c>
      <c r="G192" s="16" t="str">
        <f t="shared" si="28"/>
        <v/>
      </c>
      <c r="H192" s="15">
        <f>IFERROR(INDEX(CADASTRO!$A$2:$Q$600,MATCH(B192,CADASTRO!$B$2:$B$600,0),MATCH($H$2,CADASTRO!$A$2:$Q$2,0)),0)</f>
        <v>0</v>
      </c>
      <c r="I192" s="16" t="str">
        <f t="shared" si="29"/>
        <v/>
      </c>
      <c r="J192" s="15">
        <f>IFERROR(INDEX(CADASTRO!$A$2:$Q$600,MATCH(B192,CADASTRO!$B$2:$B$600,0),MATCH($J$2,CADASTRO!$A$2:$Q$2,0)),0)</f>
        <v>0</v>
      </c>
      <c r="K192" s="16" t="str">
        <f t="shared" si="30"/>
        <v/>
      </c>
      <c r="L192" s="15">
        <f>IFERROR(INDEX(CADASTRO!$A$2:$Q$600,MATCH(B192,CADASTRO!$B$2:$B$600,0),MATCH($L$2,CADASTRO!$A$2:$Q$2,0)),0)</f>
        <v>0</v>
      </c>
      <c r="M192" s="16" t="str">
        <f t="shared" si="31"/>
        <v/>
      </c>
      <c r="N192" s="15">
        <f>IFERROR(INDEX(CADASTRO!$A$2:$Q$600,MATCH(B192,CADASTRO!$B$2:$B$600,0),MATCH($N$2,CADASTRO!$A$2:$Q$2,0)),0)</f>
        <v>0</v>
      </c>
      <c r="O192" s="16" t="str">
        <f t="shared" si="32"/>
        <v/>
      </c>
      <c r="P192" s="15">
        <f>IFERROR(INDEX(CADASTRO!$A$2:$Q$600,MATCH(B192,CADASTRO!$B$2:$B$600,0),MATCH($P$2,CADASTRO!$A$2:$Q$2,0)),0)</f>
        <v>0</v>
      </c>
      <c r="Q192" s="16" t="str">
        <f t="shared" si="33"/>
        <v/>
      </c>
      <c r="R192" s="15">
        <f>IFERROR(INDEX(CADASTRO!$A$2:$Q$600,MATCH(B192,CADASTRO!$B$2:$B$600,0),MATCH($R$2,CADASTRO!$A$2:$Q$2,0)),0)</f>
        <v>0</v>
      </c>
      <c r="S192" s="16" t="str">
        <f t="shared" si="34"/>
        <v/>
      </c>
      <c r="T192" s="15">
        <f>IFERROR(INDEX(CADASTRO!$A$2:$Q$600,MATCH(B192,CADASTRO!$B$2:$B$600,0),MATCH($T$2,CADASTRO!$A$2:$Q$2,0)),0)</f>
        <v>0</v>
      </c>
      <c r="U192" s="16" t="str">
        <f t="shared" si="35"/>
        <v/>
      </c>
      <c r="V192" s="15">
        <f>IFERROR(INDEX(CADASTRO!$A$2:$Q$600,MATCH(B192,CADASTRO!$B$2:$B$600,0),MATCH($V$2,CADASTRO!$A$2:$Q$2,0)),0)</f>
        <v>0</v>
      </c>
      <c r="W192" s="16" t="str">
        <f t="shared" si="36"/>
        <v/>
      </c>
      <c r="X192" s="15">
        <f>IFERROR(INDEX(CADASTRO!$A$2:$Q$600,MATCH(B192,CADASTRO!$B$2:$B$600,0),MATCH($X$2,CADASTRO!$A$2:$Q$2,0)),0)</f>
        <v>0</v>
      </c>
      <c r="Y192" s="16" t="str">
        <f t="shared" si="37"/>
        <v/>
      </c>
    </row>
    <row r="193" spans="1:25" ht="15.75" customHeight="1" x14ac:dyDescent="0.25">
      <c r="A193" s="7">
        <f>CADASTRO!A193</f>
        <v>0</v>
      </c>
      <c r="B193" s="7">
        <f>CADASTRO!B193</f>
        <v>0</v>
      </c>
      <c r="C193" s="15">
        <f>IFERROR(INDEX(CADASTRO!$A$2:$Q$600,MATCH(B193,CADASTRO!$B$2:$B$600,0),MATCH($C$2,CADASTRO!$A$2:$Q$2,0)),0)</f>
        <v>0</v>
      </c>
      <c r="D193" s="15">
        <f>IFERROR(INDEX(CADASTRO!$A$2:$Q$600,MATCH(B193,CADASTRO!$B$2:$B$600,0),MATCH($D$2,CADASTRO!$A$2:$Q$2,0)),0)</f>
        <v>0</v>
      </c>
      <c r="E193" s="16" t="str">
        <f t="shared" si="27"/>
        <v/>
      </c>
      <c r="F193" s="15">
        <f>IFERROR(INDEX(CADASTRO!$A$2:$Q$600,MATCH(B193,CADASTRO!$B$2:$B$600,0),MATCH($F$2,CADASTRO!$A$2:$Q$2,0)),0)</f>
        <v>0</v>
      </c>
      <c r="G193" s="16" t="str">
        <f t="shared" si="28"/>
        <v/>
      </c>
      <c r="H193" s="15">
        <f>IFERROR(INDEX(CADASTRO!$A$2:$Q$600,MATCH(B193,CADASTRO!$B$2:$B$600,0),MATCH($H$2,CADASTRO!$A$2:$Q$2,0)),0)</f>
        <v>0</v>
      </c>
      <c r="I193" s="16" t="str">
        <f t="shared" si="29"/>
        <v/>
      </c>
      <c r="J193" s="15">
        <f>IFERROR(INDEX(CADASTRO!$A$2:$Q$600,MATCH(B193,CADASTRO!$B$2:$B$600,0),MATCH($J$2,CADASTRO!$A$2:$Q$2,0)),0)</f>
        <v>0</v>
      </c>
      <c r="K193" s="16" t="str">
        <f t="shared" si="30"/>
        <v/>
      </c>
      <c r="L193" s="15">
        <f>IFERROR(INDEX(CADASTRO!$A$2:$Q$600,MATCH(B193,CADASTRO!$B$2:$B$600,0),MATCH($L$2,CADASTRO!$A$2:$Q$2,0)),0)</f>
        <v>0</v>
      </c>
      <c r="M193" s="16" t="str">
        <f t="shared" si="31"/>
        <v/>
      </c>
      <c r="N193" s="15">
        <f>IFERROR(INDEX(CADASTRO!$A$2:$Q$600,MATCH(B193,CADASTRO!$B$2:$B$600,0),MATCH($N$2,CADASTRO!$A$2:$Q$2,0)),0)</f>
        <v>0</v>
      </c>
      <c r="O193" s="16" t="str">
        <f t="shared" si="32"/>
        <v/>
      </c>
      <c r="P193" s="15">
        <f>IFERROR(INDEX(CADASTRO!$A$2:$Q$600,MATCH(B193,CADASTRO!$B$2:$B$600,0),MATCH($P$2,CADASTRO!$A$2:$Q$2,0)),0)</f>
        <v>0</v>
      </c>
      <c r="Q193" s="16" t="str">
        <f t="shared" si="33"/>
        <v/>
      </c>
      <c r="R193" s="15">
        <f>IFERROR(INDEX(CADASTRO!$A$2:$Q$600,MATCH(B193,CADASTRO!$B$2:$B$600,0),MATCH($R$2,CADASTRO!$A$2:$Q$2,0)),0)</f>
        <v>0</v>
      </c>
      <c r="S193" s="16" t="str">
        <f t="shared" si="34"/>
        <v/>
      </c>
      <c r="T193" s="15">
        <f>IFERROR(INDEX(CADASTRO!$A$2:$Q$600,MATCH(B193,CADASTRO!$B$2:$B$600,0),MATCH($T$2,CADASTRO!$A$2:$Q$2,0)),0)</f>
        <v>0</v>
      </c>
      <c r="U193" s="16" t="str">
        <f t="shared" si="35"/>
        <v/>
      </c>
      <c r="V193" s="15">
        <f>IFERROR(INDEX(CADASTRO!$A$2:$Q$600,MATCH(B193,CADASTRO!$B$2:$B$600,0),MATCH($V$2,CADASTRO!$A$2:$Q$2,0)),0)</f>
        <v>0</v>
      </c>
      <c r="W193" s="16" t="str">
        <f t="shared" si="36"/>
        <v/>
      </c>
      <c r="X193" s="15">
        <f>IFERROR(INDEX(CADASTRO!$A$2:$Q$600,MATCH(B193,CADASTRO!$B$2:$B$600,0),MATCH($X$2,CADASTRO!$A$2:$Q$2,0)),0)</f>
        <v>0</v>
      </c>
      <c r="Y193" s="16" t="str">
        <f t="shared" si="37"/>
        <v/>
      </c>
    </row>
    <row r="194" spans="1:25" ht="15.75" customHeight="1" x14ac:dyDescent="0.25">
      <c r="A194" s="7">
        <f>CADASTRO!A194</f>
        <v>0</v>
      </c>
      <c r="B194" s="7">
        <f>CADASTRO!B194</f>
        <v>0</v>
      </c>
      <c r="C194" s="15">
        <f>IFERROR(INDEX(CADASTRO!$A$2:$Q$600,MATCH(B194,CADASTRO!$B$2:$B$600,0),MATCH($C$2,CADASTRO!$A$2:$Q$2,0)),0)</f>
        <v>0</v>
      </c>
      <c r="D194" s="15">
        <f>IFERROR(INDEX(CADASTRO!$A$2:$Q$600,MATCH(B194,CADASTRO!$B$2:$B$600,0),MATCH($D$2,CADASTRO!$A$2:$Q$2,0)),0)</f>
        <v>0</v>
      </c>
      <c r="E194" s="16" t="str">
        <f t="shared" si="27"/>
        <v/>
      </c>
      <c r="F194" s="15">
        <f>IFERROR(INDEX(CADASTRO!$A$2:$Q$600,MATCH(B194,CADASTRO!$B$2:$B$600,0),MATCH($F$2,CADASTRO!$A$2:$Q$2,0)),0)</f>
        <v>0</v>
      </c>
      <c r="G194" s="16" t="str">
        <f t="shared" si="28"/>
        <v/>
      </c>
      <c r="H194" s="15">
        <f>IFERROR(INDEX(CADASTRO!$A$2:$Q$600,MATCH(B194,CADASTRO!$B$2:$B$600,0),MATCH($H$2,CADASTRO!$A$2:$Q$2,0)),0)</f>
        <v>0</v>
      </c>
      <c r="I194" s="16" t="str">
        <f t="shared" si="29"/>
        <v/>
      </c>
      <c r="J194" s="15">
        <f>IFERROR(INDEX(CADASTRO!$A$2:$Q$600,MATCH(B194,CADASTRO!$B$2:$B$600,0),MATCH($J$2,CADASTRO!$A$2:$Q$2,0)),0)</f>
        <v>0</v>
      </c>
      <c r="K194" s="16" t="str">
        <f t="shared" si="30"/>
        <v/>
      </c>
      <c r="L194" s="15">
        <f>IFERROR(INDEX(CADASTRO!$A$2:$Q$600,MATCH(B194,CADASTRO!$B$2:$B$600,0),MATCH($L$2,CADASTRO!$A$2:$Q$2,0)),0)</f>
        <v>0</v>
      </c>
      <c r="M194" s="16" t="str">
        <f t="shared" si="31"/>
        <v/>
      </c>
      <c r="N194" s="15">
        <f>IFERROR(INDEX(CADASTRO!$A$2:$Q$600,MATCH(B194,CADASTRO!$B$2:$B$600,0),MATCH($N$2,CADASTRO!$A$2:$Q$2,0)),0)</f>
        <v>0</v>
      </c>
      <c r="O194" s="16" t="str">
        <f t="shared" si="32"/>
        <v/>
      </c>
      <c r="P194" s="15">
        <f>IFERROR(INDEX(CADASTRO!$A$2:$Q$600,MATCH(B194,CADASTRO!$B$2:$B$600,0),MATCH($P$2,CADASTRO!$A$2:$Q$2,0)),0)</f>
        <v>0</v>
      </c>
      <c r="Q194" s="16" t="str">
        <f t="shared" si="33"/>
        <v/>
      </c>
      <c r="R194" s="15">
        <f>IFERROR(INDEX(CADASTRO!$A$2:$Q$600,MATCH(B194,CADASTRO!$B$2:$B$600,0),MATCH($R$2,CADASTRO!$A$2:$Q$2,0)),0)</f>
        <v>0</v>
      </c>
      <c r="S194" s="16" t="str">
        <f t="shared" si="34"/>
        <v/>
      </c>
      <c r="T194" s="15">
        <f>IFERROR(INDEX(CADASTRO!$A$2:$Q$600,MATCH(B194,CADASTRO!$B$2:$B$600,0),MATCH($T$2,CADASTRO!$A$2:$Q$2,0)),0)</f>
        <v>0</v>
      </c>
      <c r="U194" s="16" t="str">
        <f t="shared" si="35"/>
        <v/>
      </c>
      <c r="V194" s="15">
        <f>IFERROR(INDEX(CADASTRO!$A$2:$Q$600,MATCH(B194,CADASTRO!$B$2:$B$600,0),MATCH($V$2,CADASTRO!$A$2:$Q$2,0)),0)</f>
        <v>0</v>
      </c>
      <c r="W194" s="16" t="str">
        <f t="shared" si="36"/>
        <v/>
      </c>
      <c r="X194" s="15">
        <f>IFERROR(INDEX(CADASTRO!$A$2:$Q$600,MATCH(B194,CADASTRO!$B$2:$B$600,0),MATCH($X$2,CADASTRO!$A$2:$Q$2,0)),0)</f>
        <v>0</v>
      </c>
      <c r="Y194" s="16" t="str">
        <f t="shared" si="37"/>
        <v/>
      </c>
    </row>
    <row r="195" spans="1:25" ht="15.75" customHeight="1" x14ac:dyDescent="0.25">
      <c r="A195" s="7">
        <f>CADASTRO!A195</f>
        <v>0</v>
      </c>
      <c r="B195" s="7">
        <f>CADASTRO!B195</f>
        <v>0</v>
      </c>
      <c r="C195" s="15">
        <f>IFERROR(INDEX(CADASTRO!$A$2:$Q$600,MATCH(B195,CADASTRO!$B$2:$B$600,0),MATCH($C$2,CADASTRO!$A$2:$Q$2,0)),0)</f>
        <v>0</v>
      </c>
      <c r="D195" s="15">
        <f>IFERROR(INDEX(CADASTRO!$A$2:$Q$600,MATCH(B195,CADASTRO!$B$2:$B$600,0),MATCH($D$2,CADASTRO!$A$2:$Q$2,0)),0)</f>
        <v>0</v>
      </c>
      <c r="E195" s="16" t="str">
        <f t="shared" si="27"/>
        <v/>
      </c>
      <c r="F195" s="15">
        <f>IFERROR(INDEX(CADASTRO!$A$2:$Q$600,MATCH(B195,CADASTRO!$B$2:$B$600,0),MATCH($F$2,CADASTRO!$A$2:$Q$2,0)),0)</f>
        <v>0</v>
      </c>
      <c r="G195" s="16" t="str">
        <f t="shared" si="28"/>
        <v/>
      </c>
      <c r="H195" s="15">
        <f>IFERROR(INDEX(CADASTRO!$A$2:$Q$600,MATCH(B195,CADASTRO!$B$2:$B$600,0),MATCH($H$2,CADASTRO!$A$2:$Q$2,0)),0)</f>
        <v>0</v>
      </c>
      <c r="I195" s="16" t="str">
        <f t="shared" si="29"/>
        <v/>
      </c>
      <c r="J195" s="15">
        <f>IFERROR(INDEX(CADASTRO!$A$2:$Q$600,MATCH(B195,CADASTRO!$B$2:$B$600,0),MATCH($J$2,CADASTRO!$A$2:$Q$2,0)),0)</f>
        <v>0</v>
      </c>
      <c r="K195" s="16" t="str">
        <f t="shared" si="30"/>
        <v/>
      </c>
      <c r="L195" s="15">
        <f>IFERROR(INDEX(CADASTRO!$A$2:$Q$600,MATCH(B195,CADASTRO!$B$2:$B$600,0),MATCH($L$2,CADASTRO!$A$2:$Q$2,0)),0)</f>
        <v>0</v>
      </c>
      <c r="M195" s="16" t="str">
        <f t="shared" si="31"/>
        <v/>
      </c>
      <c r="N195" s="15">
        <f>IFERROR(INDEX(CADASTRO!$A$2:$Q$600,MATCH(B195,CADASTRO!$B$2:$B$600,0),MATCH($N$2,CADASTRO!$A$2:$Q$2,0)),0)</f>
        <v>0</v>
      </c>
      <c r="O195" s="16" t="str">
        <f t="shared" si="32"/>
        <v/>
      </c>
      <c r="P195" s="15">
        <f>IFERROR(INDEX(CADASTRO!$A$2:$Q$600,MATCH(B195,CADASTRO!$B$2:$B$600,0),MATCH($P$2,CADASTRO!$A$2:$Q$2,0)),0)</f>
        <v>0</v>
      </c>
      <c r="Q195" s="16" t="str">
        <f t="shared" si="33"/>
        <v/>
      </c>
      <c r="R195" s="15">
        <f>IFERROR(INDEX(CADASTRO!$A$2:$Q$600,MATCH(B195,CADASTRO!$B$2:$B$600,0),MATCH($R$2,CADASTRO!$A$2:$Q$2,0)),0)</f>
        <v>0</v>
      </c>
      <c r="S195" s="16" t="str">
        <f t="shared" si="34"/>
        <v/>
      </c>
      <c r="T195" s="15">
        <f>IFERROR(INDEX(CADASTRO!$A$2:$Q$600,MATCH(B195,CADASTRO!$B$2:$B$600,0),MATCH($T$2,CADASTRO!$A$2:$Q$2,0)),0)</f>
        <v>0</v>
      </c>
      <c r="U195" s="16" t="str">
        <f t="shared" si="35"/>
        <v/>
      </c>
      <c r="V195" s="15">
        <f>IFERROR(INDEX(CADASTRO!$A$2:$Q$600,MATCH(B195,CADASTRO!$B$2:$B$600,0),MATCH($V$2,CADASTRO!$A$2:$Q$2,0)),0)</f>
        <v>0</v>
      </c>
      <c r="W195" s="16" t="str">
        <f t="shared" si="36"/>
        <v/>
      </c>
      <c r="X195" s="15">
        <f>IFERROR(INDEX(CADASTRO!$A$2:$Q$600,MATCH(B195,CADASTRO!$B$2:$B$600,0),MATCH($X$2,CADASTRO!$A$2:$Q$2,0)),0)</f>
        <v>0</v>
      </c>
      <c r="Y195" s="16" t="str">
        <f t="shared" si="37"/>
        <v/>
      </c>
    </row>
    <row r="196" spans="1:25" ht="15.75" customHeight="1" x14ac:dyDescent="0.25">
      <c r="A196" s="7">
        <f>CADASTRO!A196</f>
        <v>0</v>
      </c>
      <c r="B196" s="7">
        <f>CADASTRO!B196</f>
        <v>0</v>
      </c>
      <c r="C196" s="15">
        <f>IFERROR(INDEX(CADASTRO!$A$2:$Q$600,MATCH(B196,CADASTRO!$B$2:$B$600,0),MATCH($C$2,CADASTRO!$A$2:$Q$2,0)),0)</f>
        <v>0</v>
      </c>
      <c r="D196" s="15">
        <f>IFERROR(INDEX(CADASTRO!$A$2:$Q$600,MATCH(B196,CADASTRO!$B$2:$B$600,0),MATCH($D$2,CADASTRO!$A$2:$Q$2,0)),0)</f>
        <v>0</v>
      </c>
      <c r="E196" s="16" t="str">
        <f t="shared" si="27"/>
        <v/>
      </c>
      <c r="F196" s="15">
        <f>IFERROR(INDEX(CADASTRO!$A$2:$Q$600,MATCH(B196,CADASTRO!$B$2:$B$600,0),MATCH($F$2,CADASTRO!$A$2:$Q$2,0)),0)</f>
        <v>0</v>
      </c>
      <c r="G196" s="16" t="str">
        <f t="shared" si="28"/>
        <v/>
      </c>
      <c r="H196" s="15">
        <f>IFERROR(INDEX(CADASTRO!$A$2:$Q$600,MATCH(B196,CADASTRO!$B$2:$B$600,0),MATCH($H$2,CADASTRO!$A$2:$Q$2,0)),0)</f>
        <v>0</v>
      </c>
      <c r="I196" s="16" t="str">
        <f t="shared" si="29"/>
        <v/>
      </c>
      <c r="J196" s="15">
        <f>IFERROR(INDEX(CADASTRO!$A$2:$Q$600,MATCH(B196,CADASTRO!$B$2:$B$600,0),MATCH($J$2,CADASTRO!$A$2:$Q$2,0)),0)</f>
        <v>0</v>
      </c>
      <c r="K196" s="16" t="str">
        <f t="shared" si="30"/>
        <v/>
      </c>
      <c r="L196" s="15">
        <f>IFERROR(INDEX(CADASTRO!$A$2:$Q$600,MATCH(B196,CADASTRO!$B$2:$B$600,0),MATCH($L$2,CADASTRO!$A$2:$Q$2,0)),0)</f>
        <v>0</v>
      </c>
      <c r="M196" s="16" t="str">
        <f t="shared" si="31"/>
        <v/>
      </c>
      <c r="N196" s="15">
        <f>IFERROR(INDEX(CADASTRO!$A$2:$Q$600,MATCH(B196,CADASTRO!$B$2:$B$600,0),MATCH($N$2,CADASTRO!$A$2:$Q$2,0)),0)</f>
        <v>0</v>
      </c>
      <c r="O196" s="16" t="str">
        <f t="shared" si="32"/>
        <v/>
      </c>
      <c r="P196" s="15">
        <f>IFERROR(INDEX(CADASTRO!$A$2:$Q$600,MATCH(B196,CADASTRO!$B$2:$B$600,0),MATCH($P$2,CADASTRO!$A$2:$Q$2,0)),0)</f>
        <v>0</v>
      </c>
      <c r="Q196" s="16" t="str">
        <f t="shared" si="33"/>
        <v/>
      </c>
      <c r="R196" s="15">
        <f>IFERROR(INDEX(CADASTRO!$A$2:$Q$600,MATCH(B196,CADASTRO!$B$2:$B$600,0),MATCH($R$2,CADASTRO!$A$2:$Q$2,0)),0)</f>
        <v>0</v>
      </c>
      <c r="S196" s="16" t="str">
        <f t="shared" si="34"/>
        <v/>
      </c>
      <c r="T196" s="15">
        <f>IFERROR(INDEX(CADASTRO!$A$2:$Q$600,MATCH(B196,CADASTRO!$B$2:$B$600,0),MATCH($T$2,CADASTRO!$A$2:$Q$2,0)),0)</f>
        <v>0</v>
      </c>
      <c r="U196" s="16" t="str">
        <f t="shared" si="35"/>
        <v/>
      </c>
      <c r="V196" s="15">
        <f>IFERROR(INDEX(CADASTRO!$A$2:$Q$600,MATCH(B196,CADASTRO!$B$2:$B$600,0),MATCH($V$2,CADASTRO!$A$2:$Q$2,0)),0)</f>
        <v>0</v>
      </c>
      <c r="W196" s="16" t="str">
        <f t="shared" si="36"/>
        <v/>
      </c>
      <c r="X196" s="15">
        <f>IFERROR(INDEX(CADASTRO!$A$2:$Q$600,MATCH(B196,CADASTRO!$B$2:$B$600,0),MATCH($X$2,CADASTRO!$A$2:$Q$2,0)),0)</f>
        <v>0</v>
      </c>
      <c r="Y196" s="16" t="str">
        <f t="shared" si="37"/>
        <v/>
      </c>
    </row>
    <row r="197" spans="1:25" ht="15.75" customHeight="1" x14ac:dyDescent="0.25">
      <c r="A197" s="7">
        <f>CADASTRO!A197</f>
        <v>0</v>
      </c>
      <c r="B197" s="7">
        <f>CADASTRO!B197</f>
        <v>0</v>
      </c>
      <c r="C197" s="15">
        <f>IFERROR(INDEX(CADASTRO!$A$2:$Q$600,MATCH(B197,CADASTRO!$B$2:$B$600,0),MATCH($C$2,CADASTRO!$A$2:$Q$2,0)),0)</f>
        <v>0</v>
      </c>
      <c r="D197" s="15">
        <f>IFERROR(INDEX(CADASTRO!$A$2:$Q$600,MATCH(B197,CADASTRO!$B$2:$B$600,0),MATCH($D$2,CADASTRO!$A$2:$Q$2,0)),0)</f>
        <v>0</v>
      </c>
      <c r="E197" s="16" t="str">
        <f t="shared" si="27"/>
        <v/>
      </c>
      <c r="F197" s="15">
        <f>IFERROR(INDEX(CADASTRO!$A$2:$Q$600,MATCH(B197,CADASTRO!$B$2:$B$600,0),MATCH($F$2,CADASTRO!$A$2:$Q$2,0)),0)</f>
        <v>0</v>
      </c>
      <c r="G197" s="16" t="str">
        <f t="shared" si="28"/>
        <v/>
      </c>
      <c r="H197" s="15">
        <f>IFERROR(INDEX(CADASTRO!$A$2:$Q$600,MATCH(B197,CADASTRO!$B$2:$B$600,0),MATCH($H$2,CADASTRO!$A$2:$Q$2,0)),0)</f>
        <v>0</v>
      </c>
      <c r="I197" s="16" t="str">
        <f t="shared" si="29"/>
        <v/>
      </c>
      <c r="J197" s="15">
        <f>IFERROR(INDEX(CADASTRO!$A$2:$Q$600,MATCH(B197,CADASTRO!$B$2:$B$600,0),MATCH($J$2,CADASTRO!$A$2:$Q$2,0)),0)</f>
        <v>0</v>
      </c>
      <c r="K197" s="16" t="str">
        <f t="shared" si="30"/>
        <v/>
      </c>
      <c r="L197" s="15">
        <f>IFERROR(INDEX(CADASTRO!$A$2:$Q$600,MATCH(B197,CADASTRO!$B$2:$B$600,0),MATCH($L$2,CADASTRO!$A$2:$Q$2,0)),0)</f>
        <v>0</v>
      </c>
      <c r="M197" s="16" t="str">
        <f t="shared" si="31"/>
        <v/>
      </c>
      <c r="N197" s="15">
        <f>IFERROR(INDEX(CADASTRO!$A$2:$Q$600,MATCH(B197,CADASTRO!$B$2:$B$600,0),MATCH($N$2,CADASTRO!$A$2:$Q$2,0)),0)</f>
        <v>0</v>
      </c>
      <c r="O197" s="16" t="str">
        <f t="shared" si="32"/>
        <v/>
      </c>
      <c r="P197" s="15">
        <f>IFERROR(INDEX(CADASTRO!$A$2:$Q$600,MATCH(B197,CADASTRO!$B$2:$B$600,0),MATCH($P$2,CADASTRO!$A$2:$Q$2,0)),0)</f>
        <v>0</v>
      </c>
      <c r="Q197" s="16" t="str">
        <f t="shared" si="33"/>
        <v/>
      </c>
      <c r="R197" s="15">
        <f>IFERROR(INDEX(CADASTRO!$A$2:$Q$600,MATCH(B197,CADASTRO!$B$2:$B$600,0),MATCH($R$2,CADASTRO!$A$2:$Q$2,0)),0)</f>
        <v>0</v>
      </c>
      <c r="S197" s="16" t="str">
        <f t="shared" si="34"/>
        <v/>
      </c>
      <c r="T197" s="15">
        <f>IFERROR(INDEX(CADASTRO!$A$2:$Q$600,MATCH(B197,CADASTRO!$B$2:$B$600,0),MATCH($T$2,CADASTRO!$A$2:$Q$2,0)),0)</f>
        <v>0</v>
      </c>
      <c r="U197" s="16" t="str">
        <f t="shared" si="35"/>
        <v/>
      </c>
      <c r="V197" s="15">
        <f>IFERROR(INDEX(CADASTRO!$A$2:$Q$600,MATCH(B197,CADASTRO!$B$2:$B$600,0),MATCH($V$2,CADASTRO!$A$2:$Q$2,0)),0)</f>
        <v>0</v>
      </c>
      <c r="W197" s="16" t="str">
        <f t="shared" si="36"/>
        <v/>
      </c>
      <c r="X197" s="15">
        <f>IFERROR(INDEX(CADASTRO!$A$2:$Q$600,MATCH(B197,CADASTRO!$B$2:$B$600,0),MATCH($X$2,CADASTRO!$A$2:$Q$2,0)),0)</f>
        <v>0</v>
      </c>
      <c r="Y197" s="16" t="str">
        <f t="shared" si="37"/>
        <v/>
      </c>
    </row>
    <row r="198" spans="1:25" ht="15.75" customHeight="1" x14ac:dyDescent="0.25">
      <c r="A198" s="7">
        <f>CADASTRO!A198</f>
        <v>0</v>
      </c>
      <c r="B198" s="7">
        <f>CADASTRO!B198</f>
        <v>0</v>
      </c>
      <c r="C198" s="15">
        <f>IFERROR(INDEX(CADASTRO!$A$2:$Q$600,MATCH(B198,CADASTRO!$B$2:$B$600,0),MATCH($C$2,CADASTRO!$A$2:$Q$2,0)),0)</f>
        <v>0</v>
      </c>
      <c r="D198" s="15">
        <f>IFERROR(INDEX(CADASTRO!$A$2:$Q$600,MATCH(B198,CADASTRO!$B$2:$B$600,0),MATCH($D$2,CADASTRO!$A$2:$Q$2,0)),0)</f>
        <v>0</v>
      </c>
      <c r="E198" s="16" t="str">
        <f t="shared" ref="E198:E261" si="38">IF(D198=0,"",IFERROR((D198/C198)-1,""))</f>
        <v/>
      </c>
      <c r="F198" s="15">
        <f>IFERROR(INDEX(CADASTRO!$A$2:$Q$600,MATCH(B198,CADASTRO!$B$2:$B$600,0),MATCH($F$2,CADASTRO!$A$2:$Q$2,0)),0)</f>
        <v>0</v>
      </c>
      <c r="G198" s="16" t="str">
        <f t="shared" ref="G198:G261" si="39">IF(F198=0,"",IFERROR((F198/D198)-1,""))</f>
        <v/>
      </c>
      <c r="H198" s="15">
        <f>IFERROR(INDEX(CADASTRO!$A$2:$Q$600,MATCH(B198,CADASTRO!$B$2:$B$600,0),MATCH($H$2,CADASTRO!$A$2:$Q$2,0)),0)</f>
        <v>0</v>
      </c>
      <c r="I198" s="16" t="str">
        <f t="shared" ref="I198:I261" si="40">IF(H198=0,"",IFERROR((H198/F198)-1,""))</f>
        <v/>
      </c>
      <c r="J198" s="15">
        <f>IFERROR(INDEX(CADASTRO!$A$2:$Q$600,MATCH(B198,CADASTRO!$B$2:$B$600,0),MATCH($J$2,CADASTRO!$A$2:$Q$2,0)),0)</f>
        <v>0</v>
      </c>
      <c r="K198" s="16" t="str">
        <f t="shared" ref="K198:K261" si="41">IF(J198=0,"",IFERROR((J198/H198)-1,""))</f>
        <v/>
      </c>
      <c r="L198" s="15">
        <f>IFERROR(INDEX(CADASTRO!$A$2:$Q$600,MATCH(B198,CADASTRO!$B$2:$B$600,0),MATCH($L$2,CADASTRO!$A$2:$Q$2,0)),0)</f>
        <v>0</v>
      </c>
      <c r="M198" s="16" t="str">
        <f t="shared" ref="M198:M261" si="42">IF(L198=0,"",IFERROR((L198/J198)-1,""))</f>
        <v/>
      </c>
      <c r="N198" s="15">
        <f>IFERROR(INDEX(CADASTRO!$A$2:$Q$600,MATCH(B198,CADASTRO!$B$2:$B$600,0),MATCH($N$2,CADASTRO!$A$2:$Q$2,0)),0)</f>
        <v>0</v>
      </c>
      <c r="O198" s="16" t="str">
        <f t="shared" ref="O198:O261" si="43">IF(N198=0,"",IFERROR((N198/L198)-1,""))</f>
        <v/>
      </c>
      <c r="P198" s="15">
        <f>IFERROR(INDEX(CADASTRO!$A$2:$Q$600,MATCH(B198,CADASTRO!$B$2:$B$600,0),MATCH($P$2,CADASTRO!$A$2:$Q$2,0)),0)</f>
        <v>0</v>
      </c>
      <c r="Q198" s="16" t="str">
        <f t="shared" ref="Q198:Q261" si="44">IF(P198=0,"",IFERROR((P198/N198)-1,""))</f>
        <v/>
      </c>
      <c r="R198" s="15">
        <f>IFERROR(INDEX(CADASTRO!$A$2:$Q$600,MATCH(B198,CADASTRO!$B$2:$B$600,0),MATCH($R$2,CADASTRO!$A$2:$Q$2,0)),0)</f>
        <v>0</v>
      </c>
      <c r="S198" s="16" t="str">
        <f t="shared" ref="S198:S261" si="45">IF(R198=0,"",IFERROR((R198/P198)-1,""))</f>
        <v/>
      </c>
      <c r="T198" s="15">
        <f>IFERROR(INDEX(CADASTRO!$A$2:$Q$600,MATCH(B198,CADASTRO!$B$2:$B$600,0),MATCH($T$2,CADASTRO!$A$2:$Q$2,0)),0)</f>
        <v>0</v>
      </c>
      <c r="U198" s="16" t="str">
        <f t="shared" ref="U198:U261" si="46">IF(T198=0,"",IFERROR((T198/R198)-1,""))</f>
        <v/>
      </c>
      <c r="V198" s="15">
        <f>IFERROR(INDEX(CADASTRO!$A$2:$Q$600,MATCH(B198,CADASTRO!$B$2:$B$600,0),MATCH($V$2,CADASTRO!$A$2:$Q$2,0)),0)</f>
        <v>0</v>
      </c>
      <c r="W198" s="16" t="str">
        <f t="shared" ref="W198:W261" si="47">IF(V198=0,"",IFERROR((V198/T198)-1,""))</f>
        <v/>
      </c>
      <c r="X198" s="15">
        <f>IFERROR(INDEX(CADASTRO!$A$2:$Q$600,MATCH(B198,CADASTRO!$B$2:$B$600,0),MATCH($X$2,CADASTRO!$A$2:$Q$2,0)),0)</f>
        <v>0</v>
      </c>
      <c r="Y198" s="16" t="str">
        <f t="shared" ref="Y198:Y261" si="48">IF(X198=0,"",IFERROR((X198/V198)-1,""))</f>
        <v/>
      </c>
    </row>
    <row r="199" spans="1:25" ht="15.75" customHeight="1" x14ac:dyDescent="0.25">
      <c r="A199" s="7">
        <f>CADASTRO!A199</f>
        <v>0</v>
      </c>
      <c r="B199" s="7">
        <f>CADASTRO!B199</f>
        <v>0</v>
      </c>
      <c r="C199" s="15">
        <f>IFERROR(INDEX(CADASTRO!$A$2:$Q$600,MATCH(B199,CADASTRO!$B$2:$B$600,0),MATCH($C$2,CADASTRO!$A$2:$Q$2,0)),0)</f>
        <v>0</v>
      </c>
      <c r="D199" s="15">
        <f>IFERROR(INDEX(CADASTRO!$A$2:$Q$600,MATCH(B199,CADASTRO!$B$2:$B$600,0),MATCH($D$2,CADASTRO!$A$2:$Q$2,0)),0)</f>
        <v>0</v>
      </c>
      <c r="E199" s="16" t="str">
        <f t="shared" si="38"/>
        <v/>
      </c>
      <c r="F199" s="15">
        <f>IFERROR(INDEX(CADASTRO!$A$2:$Q$600,MATCH(B199,CADASTRO!$B$2:$B$600,0),MATCH($F$2,CADASTRO!$A$2:$Q$2,0)),0)</f>
        <v>0</v>
      </c>
      <c r="G199" s="16" t="str">
        <f t="shared" si="39"/>
        <v/>
      </c>
      <c r="H199" s="15">
        <f>IFERROR(INDEX(CADASTRO!$A$2:$Q$600,MATCH(B199,CADASTRO!$B$2:$B$600,0),MATCH($H$2,CADASTRO!$A$2:$Q$2,0)),0)</f>
        <v>0</v>
      </c>
      <c r="I199" s="16" t="str">
        <f t="shared" si="40"/>
        <v/>
      </c>
      <c r="J199" s="15">
        <f>IFERROR(INDEX(CADASTRO!$A$2:$Q$600,MATCH(B199,CADASTRO!$B$2:$B$600,0),MATCH($J$2,CADASTRO!$A$2:$Q$2,0)),0)</f>
        <v>0</v>
      </c>
      <c r="K199" s="16" t="str">
        <f t="shared" si="41"/>
        <v/>
      </c>
      <c r="L199" s="15">
        <f>IFERROR(INDEX(CADASTRO!$A$2:$Q$600,MATCH(B199,CADASTRO!$B$2:$B$600,0),MATCH($L$2,CADASTRO!$A$2:$Q$2,0)),0)</f>
        <v>0</v>
      </c>
      <c r="M199" s="16" t="str">
        <f t="shared" si="42"/>
        <v/>
      </c>
      <c r="N199" s="15">
        <f>IFERROR(INDEX(CADASTRO!$A$2:$Q$600,MATCH(B199,CADASTRO!$B$2:$B$600,0),MATCH($N$2,CADASTRO!$A$2:$Q$2,0)),0)</f>
        <v>0</v>
      </c>
      <c r="O199" s="16" t="str">
        <f t="shared" si="43"/>
        <v/>
      </c>
      <c r="P199" s="15">
        <f>IFERROR(INDEX(CADASTRO!$A$2:$Q$600,MATCH(B199,CADASTRO!$B$2:$B$600,0),MATCH($P$2,CADASTRO!$A$2:$Q$2,0)),0)</f>
        <v>0</v>
      </c>
      <c r="Q199" s="16" t="str">
        <f t="shared" si="44"/>
        <v/>
      </c>
      <c r="R199" s="15">
        <f>IFERROR(INDEX(CADASTRO!$A$2:$Q$600,MATCH(B199,CADASTRO!$B$2:$B$600,0),MATCH($R$2,CADASTRO!$A$2:$Q$2,0)),0)</f>
        <v>0</v>
      </c>
      <c r="S199" s="16" t="str">
        <f t="shared" si="45"/>
        <v/>
      </c>
      <c r="T199" s="15">
        <f>IFERROR(INDEX(CADASTRO!$A$2:$Q$600,MATCH(B199,CADASTRO!$B$2:$B$600,0),MATCH($T$2,CADASTRO!$A$2:$Q$2,0)),0)</f>
        <v>0</v>
      </c>
      <c r="U199" s="16" t="str">
        <f t="shared" si="46"/>
        <v/>
      </c>
      <c r="V199" s="15">
        <f>IFERROR(INDEX(CADASTRO!$A$2:$Q$600,MATCH(B199,CADASTRO!$B$2:$B$600,0),MATCH($V$2,CADASTRO!$A$2:$Q$2,0)),0)</f>
        <v>0</v>
      </c>
      <c r="W199" s="16" t="str">
        <f t="shared" si="47"/>
        <v/>
      </c>
      <c r="X199" s="15">
        <f>IFERROR(INDEX(CADASTRO!$A$2:$Q$600,MATCH(B199,CADASTRO!$B$2:$B$600,0),MATCH($X$2,CADASTRO!$A$2:$Q$2,0)),0)</f>
        <v>0</v>
      </c>
      <c r="Y199" s="16" t="str">
        <f t="shared" si="48"/>
        <v/>
      </c>
    </row>
    <row r="200" spans="1:25" ht="15.75" customHeight="1" x14ac:dyDescent="0.25">
      <c r="A200" s="7">
        <f>CADASTRO!A200</f>
        <v>0</v>
      </c>
      <c r="B200" s="7">
        <f>CADASTRO!B200</f>
        <v>0</v>
      </c>
      <c r="C200" s="15">
        <f>IFERROR(INDEX(CADASTRO!$A$2:$Q$600,MATCH(B200,CADASTRO!$B$2:$B$600,0),MATCH($C$2,CADASTRO!$A$2:$Q$2,0)),0)</f>
        <v>0</v>
      </c>
      <c r="D200" s="15">
        <f>IFERROR(INDEX(CADASTRO!$A$2:$Q$600,MATCH(B200,CADASTRO!$B$2:$B$600,0),MATCH($D$2,CADASTRO!$A$2:$Q$2,0)),0)</f>
        <v>0</v>
      </c>
      <c r="E200" s="16" t="str">
        <f t="shared" si="38"/>
        <v/>
      </c>
      <c r="F200" s="15">
        <f>IFERROR(INDEX(CADASTRO!$A$2:$Q$600,MATCH(B200,CADASTRO!$B$2:$B$600,0),MATCH($F$2,CADASTRO!$A$2:$Q$2,0)),0)</f>
        <v>0</v>
      </c>
      <c r="G200" s="16" t="str">
        <f t="shared" si="39"/>
        <v/>
      </c>
      <c r="H200" s="15">
        <f>IFERROR(INDEX(CADASTRO!$A$2:$Q$600,MATCH(B200,CADASTRO!$B$2:$B$600,0),MATCH($H$2,CADASTRO!$A$2:$Q$2,0)),0)</f>
        <v>0</v>
      </c>
      <c r="I200" s="16" t="str">
        <f t="shared" si="40"/>
        <v/>
      </c>
      <c r="J200" s="15">
        <f>IFERROR(INDEX(CADASTRO!$A$2:$Q$600,MATCH(B200,CADASTRO!$B$2:$B$600,0),MATCH($J$2,CADASTRO!$A$2:$Q$2,0)),0)</f>
        <v>0</v>
      </c>
      <c r="K200" s="16" t="str">
        <f t="shared" si="41"/>
        <v/>
      </c>
      <c r="L200" s="15">
        <f>IFERROR(INDEX(CADASTRO!$A$2:$Q$600,MATCH(B200,CADASTRO!$B$2:$B$600,0),MATCH($L$2,CADASTRO!$A$2:$Q$2,0)),0)</f>
        <v>0</v>
      </c>
      <c r="M200" s="16" t="str">
        <f t="shared" si="42"/>
        <v/>
      </c>
      <c r="N200" s="15">
        <f>IFERROR(INDEX(CADASTRO!$A$2:$Q$600,MATCH(B200,CADASTRO!$B$2:$B$600,0),MATCH($N$2,CADASTRO!$A$2:$Q$2,0)),0)</f>
        <v>0</v>
      </c>
      <c r="O200" s="16" t="str">
        <f t="shared" si="43"/>
        <v/>
      </c>
      <c r="P200" s="15">
        <f>IFERROR(INDEX(CADASTRO!$A$2:$Q$600,MATCH(B200,CADASTRO!$B$2:$B$600,0),MATCH($P$2,CADASTRO!$A$2:$Q$2,0)),0)</f>
        <v>0</v>
      </c>
      <c r="Q200" s="16" t="str">
        <f t="shared" si="44"/>
        <v/>
      </c>
      <c r="R200" s="15">
        <f>IFERROR(INDEX(CADASTRO!$A$2:$Q$600,MATCH(B200,CADASTRO!$B$2:$B$600,0),MATCH($R$2,CADASTRO!$A$2:$Q$2,0)),0)</f>
        <v>0</v>
      </c>
      <c r="S200" s="16" t="str">
        <f t="shared" si="45"/>
        <v/>
      </c>
      <c r="T200" s="15">
        <f>IFERROR(INDEX(CADASTRO!$A$2:$Q$600,MATCH(B200,CADASTRO!$B$2:$B$600,0),MATCH($T$2,CADASTRO!$A$2:$Q$2,0)),0)</f>
        <v>0</v>
      </c>
      <c r="U200" s="16" t="str">
        <f t="shared" si="46"/>
        <v/>
      </c>
      <c r="V200" s="15">
        <f>IFERROR(INDEX(CADASTRO!$A$2:$Q$600,MATCH(B200,CADASTRO!$B$2:$B$600,0),MATCH($V$2,CADASTRO!$A$2:$Q$2,0)),0)</f>
        <v>0</v>
      </c>
      <c r="W200" s="16" t="str">
        <f t="shared" si="47"/>
        <v/>
      </c>
      <c r="X200" s="15">
        <f>IFERROR(INDEX(CADASTRO!$A$2:$Q$600,MATCH(B200,CADASTRO!$B$2:$B$600,0),MATCH($X$2,CADASTRO!$A$2:$Q$2,0)),0)</f>
        <v>0</v>
      </c>
      <c r="Y200" s="16" t="str">
        <f t="shared" si="48"/>
        <v/>
      </c>
    </row>
    <row r="201" spans="1:25" ht="15.75" customHeight="1" x14ac:dyDescent="0.25">
      <c r="A201" s="7">
        <f>CADASTRO!A201</f>
        <v>0</v>
      </c>
      <c r="B201" s="7">
        <f>CADASTRO!B201</f>
        <v>0</v>
      </c>
      <c r="C201" s="15">
        <f>IFERROR(INDEX(CADASTRO!$A$2:$Q$600,MATCH(B201,CADASTRO!$B$2:$B$600,0),MATCH($C$2,CADASTRO!$A$2:$Q$2,0)),0)</f>
        <v>0</v>
      </c>
      <c r="D201" s="15">
        <f>IFERROR(INDEX(CADASTRO!$A$2:$Q$600,MATCH(B201,CADASTRO!$B$2:$B$600,0),MATCH($D$2,CADASTRO!$A$2:$Q$2,0)),0)</f>
        <v>0</v>
      </c>
      <c r="E201" s="16" t="str">
        <f t="shared" si="38"/>
        <v/>
      </c>
      <c r="F201" s="15">
        <f>IFERROR(INDEX(CADASTRO!$A$2:$Q$600,MATCH(B201,CADASTRO!$B$2:$B$600,0),MATCH($F$2,CADASTRO!$A$2:$Q$2,0)),0)</f>
        <v>0</v>
      </c>
      <c r="G201" s="16" t="str">
        <f t="shared" si="39"/>
        <v/>
      </c>
      <c r="H201" s="15">
        <f>IFERROR(INDEX(CADASTRO!$A$2:$Q$600,MATCH(B201,CADASTRO!$B$2:$B$600,0),MATCH($H$2,CADASTRO!$A$2:$Q$2,0)),0)</f>
        <v>0</v>
      </c>
      <c r="I201" s="16" t="str">
        <f t="shared" si="40"/>
        <v/>
      </c>
      <c r="J201" s="15">
        <f>IFERROR(INDEX(CADASTRO!$A$2:$Q$600,MATCH(B201,CADASTRO!$B$2:$B$600,0),MATCH($J$2,CADASTRO!$A$2:$Q$2,0)),0)</f>
        <v>0</v>
      </c>
      <c r="K201" s="16" t="str">
        <f t="shared" si="41"/>
        <v/>
      </c>
      <c r="L201" s="15">
        <f>IFERROR(INDEX(CADASTRO!$A$2:$Q$600,MATCH(B201,CADASTRO!$B$2:$B$600,0),MATCH($L$2,CADASTRO!$A$2:$Q$2,0)),0)</f>
        <v>0</v>
      </c>
      <c r="M201" s="16" t="str">
        <f t="shared" si="42"/>
        <v/>
      </c>
      <c r="N201" s="15">
        <f>IFERROR(INDEX(CADASTRO!$A$2:$Q$600,MATCH(B201,CADASTRO!$B$2:$B$600,0),MATCH($N$2,CADASTRO!$A$2:$Q$2,0)),0)</f>
        <v>0</v>
      </c>
      <c r="O201" s="16" t="str">
        <f t="shared" si="43"/>
        <v/>
      </c>
      <c r="P201" s="15">
        <f>IFERROR(INDEX(CADASTRO!$A$2:$Q$600,MATCH(B201,CADASTRO!$B$2:$B$600,0),MATCH($P$2,CADASTRO!$A$2:$Q$2,0)),0)</f>
        <v>0</v>
      </c>
      <c r="Q201" s="16" t="str">
        <f t="shared" si="44"/>
        <v/>
      </c>
      <c r="R201" s="15">
        <f>IFERROR(INDEX(CADASTRO!$A$2:$Q$600,MATCH(B201,CADASTRO!$B$2:$B$600,0),MATCH($R$2,CADASTRO!$A$2:$Q$2,0)),0)</f>
        <v>0</v>
      </c>
      <c r="S201" s="16" t="str">
        <f t="shared" si="45"/>
        <v/>
      </c>
      <c r="T201" s="15">
        <f>IFERROR(INDEX(CADASTRO!$A$2:$Q$600,MATCH(B201,CADASTRO!$B$2:$B$600,0),MATCH($T$2,CADASTRO!$A$2:$Q$2,0)),0)</f>
        <v>0</v>
      </c>
      <c r="U201" s="16" t="str">
        <f t="shared" si="46"/>
        <v/>
      </c>
      <c r="V201" s="15">
        <f>IFERROR(INDEX(CADASTRO!$A$2:$Q$600,MATCH(B201,CADASTRO!$B$2:$B$600,0),MATCH($V$2,CADASTRO!$A$2:$Q$2,0)),0)</f>
        <v>0</v>
      </c>
      <c r="W201" s="16" t="str">
        <f t="shared" si="47"/>
        <v/>
      </c>
      <c r="X201" s="15">
        <f>IFERROR(INDEX(CADASTRO!$A$2:$Q$600,MATCH(B201,CADASTRO!$B$2:$B$600,0),MATCH($X$2,CADASTRO!$A$2:$Q$2,0)),0)</f>
        <v>0</v>
      </c>
      <c r="Y201" s="16" t="str">
        <f t="shared" si="48"/>
        <v/>
      </c>
    </row>
    <row r="202" spans="1:25" ht="15.75" customHeight="1" x14ac:dyDescent="0.25">
      <c r="A202" s="7">
        <f>CADASTRO!A202</f>
        <v>0</v>
      </c>
      <c r="B202" s="7">
        <f>CADASTRO!B202</f>
        <v>0</v>
      </c>
      <c r="C202" s="15">
        <f>IFERROR(INDEX(CADASTRO!$A$2:$Q$600,MATCH(B202,CADASTRO!$B$2:$B$600,0),MATCH($C$2,CADASTRO!$A$2:$Q$2,0)),0)</f>
        <v>0</v>
      </c>
      <c r="D202" s="15">
        <f>IFERROR(INDEX(CADASTRO!$A$2:$Q$600,MATCH(B202,CADASTRO!$B$2:$B$600,0),MATCH($D$2,CADASTRO!$A$2:$Q$2,0)),0)</f>
        <v>0</v>
      </c>
      <c r="E202" s="16" t="str">
        <f t="shared" si="38"/>
        <v/>
      </c>
      <c r="F202" s="15">
        <f>IFERROR(INDEX(CADASTRO!$A$2:$Q$600,MATCH(B202,CADASTRO!$B$2:$B$600,0),MATCH($F$2,CADASTRO!$A$2:$Q$2,0)),0)</f>
        <v>0</v>
      </c>
      <c r="G202" s="16" t="str">
        <f t="shared" si="39"/>
        <v/>
      </c>
      <c r="H202" s="15">
        <f>IFERROR(INDEX(CADASTRO!$A$2:$Q$600,MATCH(B202,CADASTRO!$B$2:$B$600,0),MATCH($H$2,CADASTRO!$A$2:$Q$2,0)),0)</f>
        <v>0</v>
      </c>
      <c r="I202" s="16" t="str">
        <f t="shared" si="40"/>
        <v/>
      </c>
      <c r="J202" s="15">
        <f>IFERROR(INDEX(CADASTRO!$A$2:$Q$600,MATCH(B202,CADASTRO!$B$2:$B$600,0),MATCH($J$2,CADASTRO!$A$2:$Q$2,0)),0)</f>
        <v>0</v>
      </c>
      <c r="K202" s="16" t="str">
        <f t="shared" si="41"/>
        <v/>
      </c>
      <c r="L202" s="15">
        <f>IFERROR(INDEX(CADASTRO!$A$2:$Q$600,MATCH(B202,CADASTRO!$B$2:$B$600,0),MATCH($L$2,CADASTRO!$A$2:$Q$2,0)),0)</f>
        <v>0</v>
      </c>
      <c r="M202" s="16" t="str">
        <f t="shared" si="42"/>
        <v/>
      </c>
      <c r="N202" s="15">
        <f>IFERROR(INDEX(CADASTRO!$A$2:$Q$600,MATCH(B202,CADASTRO!$B$2:$B$600,0),MATCH($N$2,CADASTRO!$A$2:$Q$2,0)),0)</f>
        <v>0</v>
      </c>
      <c r="O202" s="16" t="str">
        <f t="shared" si="43"/>
        <v/>
      </c>
      <c r="P202" s="15">
        <f>IFERROR(INDEX(CADASTRO!$A$2:$Q$600,MATCH(B202,CADASTRO!$B$2:$B$600,0),MATCH($P$2,CADASTRO!$A$2:$Q$2,0)),0)</f>
        <v>0</v>
      </c>
      <c r="Q202" s="16" t="str">
        <f t="shared" si="44"/>
        <v/>
      </c>
      <c r="R202" s="15">
        <f>IFERROR(INDEX(CADASTRO!$A$2:$Q$600,MATCH(B202,CADASTRO!$B$2:$B$600,0),MATCH($R$2,CADASTRO!$A$2:$Q$2,0)),0)</f>
        <v>0</v>
      </c>
      <c r="S202" s="16" t="str">
        <f t="shared" si="45"/>
        <v/>
      </c>
      <c r="T202" s="15">
        <f>IFERROR(INDEX(CADASTRO!$A$2:$Q$600,MATCH(B202,CADASTRO!$B$2:$B$600,0),MATCH($T$2,CADASTRO!$A$2:$Q$2,0)),0)</f>
        <v>0</v>
      </c>
      <c r="U202" s="16" t="str">
        <f t="shared" si="46"/>
        <v/>
      </c>
      <c r="V202" s="15">
        <f>IFERROR(INDEX(CADASTRO!$A$2:$Q$600,MATCH(B202,CADASTRO!$B$2:$B$600,0),MATCH($V$2,CADASTRO!$A$2:$Q$2,0)),0)</f>
        <v>0</v>
      </c>
      <c r="W202" s="16" t="str">
        <f t="shared" si="47"/>
        <v/>
      </c>
      <c r="X202" s="15">
        <f>IFERROR(INDEX(CADASTRO!$A$2:$Q$600,MATCH(B202,CADASTRO!$B$2:$B$600,0),MATCH($X$2,CADASTRO!$A$2:$Q$2,0)),0)</f>
        <v>0</v>
      </c>
      <c r="Y202" s="16" t="str">
        <f t="shared" si="48"/>
        <v/>
      </c>
    </row>
    <row r="203" spans="1:25" ht="15.75" customHeight="1" x14ac:dyDescent="0.25">
      <c r="A203" s="7">
        <f>CADASTRO!A203</f>
        <v>0</v>
      </c>
      <c r="B203" s="7">
        <f>CADASTRO!B203</f>
        <v>0</v>
      </c>
      <c r="C203" s="15">
        <f>IFERROR(INDEX(CADASTRO!$A$2:$Q$600,MATCH(B203,CADASTRO!$B$2:$B$600,0),MATCH($C$2,CADASTRO!$A$2:$Q$2,0)),0)</f>
        <v>0</v>
      </c>
      <c r="D203" s="15">
        <f>IFERROR(INDEX(CADASTRO!$A$2:$Q$600,MATCH(B203,CADASTRO!$B$2:$B$600,0),MATCH($D$2,CADASTRO!$A$2:$Q$2,0)),0)</f>
        <v>0</v>
      </c>
      <c r="E203" s="16" t="str">
        <f t="shared" si="38"/>
        <v/>
      </c>
      <c r="F203" s="15">
        <f>IFERROR(INDEX(CADASTRO!$A$2:$Q$600,MATCH(B203,CADASTRO!$B$2:$B$600,0),MATCH($F$2,CADASTRO!$A$2:$Q$2,0)),0)</f>
        <v>0</v>
      </c>
      <c r="G203" s="16" t="str">
        <f t="shared" si="39"/>
        <v/>
      </c>
      <c r="H203" s="15">
        <f>IFERROR(INDEX(CADASTRO!$A$2:$Q$600,MATCH(B203,CADASTRO!$B$2:$B$600,0),MATCH($H$2,CADASTRO!$A$2:$Q$2,0)),0)</f>
        <v>0</v>
      </c>
      <c r="I203" s="16" t="str">
        <f t="shared" si="40"/>
        <v/>
      </c>
      <c r="J203" s="15">
        <f>IFERROR(INDEX(CADASTRO!$A$2:$Q$600,MATCH(B203,CADASTRO!$B$2:$B$600,0),MATCH($J$2,CADASTRO!$A$2:$Q$2,0)),0)</f>
        <v>0</v>
      </c>
      <c r="K203" s="16" t="str">
        <f t="shared" si="41"/>
        <v/>
      </c>
      <c r="L203" s="15">
        <f>IFERROR(INDEX(CADASTRO!$A$2:$Q$600,MATCH(B203,CADASTRO!$B$2:$B$600,0),MATCH($L$2,CADASTRO!$A$2:$Q$2,0)),0)</f>
        <v>0</v>
      </c>
      <c r="M203" s="16" t="str">
        <f t="shared" si="42"/>
        <v/>
      </c>
      <c r="N203" s="15">
        <f>IFERROR(INDEX(CADASTRO!$A$2:$Q$600,MATCH(B203,CADASTRO!$B$2:$B$600,0),MATCH($N$2,CADASTRO!$A$2:$Q$2,0)),0)</f>
        <v>0</v>
      </c>
      <c r="O203" s="16" t="str">
        <f t="shared" si="43"/>
        <v/>
      </c>
      <c r="P203" s="15">
        <f>IFERROR(INDEX(CADASTRO!$A$2:$Q$600,MATCH(B203,CADASTRO!$B$2:$B$600,0),MATCH($P$2,CADASTRO!$A$2:$Q$2,0)),0)</f>
        <v>0</v>
      </c>
      <c r="Q203" s="16" t="str">
        <f t="shared" si="44"/>
        <v/>
      </c>
      <c r="R203" s="15">
        <f>IFERROR(INDEX(CADASTRO!$A$2:$Q$600,MATCH(B203,CADASTRO!$B$2:$B$600,0),MATCH($R$2,CADASTRO!$A$2:$Q$2,0)),0)</f>
        <v>0</v>
      </c>
      <c r="S203" s="16" t="str">
        <f t="shared" si="45"/>
        <v/>
      </c>
      <c r="T203" s="15">
        <f>IFERROR(INDEX(CADASTRO!$A$2:$Q$600,MATCH(B203,CADASTRO!$B$2:$B$600,0),MATCH($T$2,CADASTRO!$A$2:$Q$2,0)),0)</f>
        <v>0</v>
      </c>
      <c r="U203" s="16" t="str">
        <f t="shared" si="46"/>
        <v/>
      </c>
      <c r="V203" s="15">
        <f>IFERROR(INDEX(CADASTRO!$A$2:$Q$600,MATCH(B203,CADASTRO!$B$2:$B$600,0),MATCH($V$2,CADASTRO!$A$2:$Q$2,0)),0)</f>
        <v>0</v>
      </c>
      <c r="W203" s="16" t="str">
        <f t="shared" si="47"/>
        <v/>
      </c>
      <c r="X203" s="15">
        <f>IFERROR(INDEX(CADASTRO!$A$2:$Q$600,MATCH(B203,CADASTRO!$B$2:$B$600,0),MATCH($X$2,CADASTRO!$A$2:$Q$2,0)),0)</f>
        <v>0</v>
      </c>
      <c r="Y203" s="16" t="str">
        <f t="shared" si="48"/>
        <v/>
      </c>
    </row>
    <row r="204" spans="1:25" ht="15.75" customHeight="1" x14ac:dyDescent="0.25">
      <c r="A204" s="7">
        <f>CADASTRO!A204</f>
        <v>0</v>
      </c>
      <c r="B204" s="7">
        <f>CADASTRO!B204</f>
        <v>0</v>
      </c>
      <c r="C204" s="15">
        <f>IFERROR(INDEX(CADASTRO!$A$2:$Q$600,MATCH(B204,CADASTRO!$B$2:$B$600,0),MATCH($C$2,CADASTRO!$A$2:$Q$2,0)),0)</f>
        <v>0</v>
      </c>
      <c r="D204" s="15">
        <f>IFERROR(INDEX(CADASTRO!$A$2:$Q$600,MATCH(B204,CADASTRO!$B$2:$B$600,0),MATCH($D$2,CADASTRO!$A$2:$Q$2,0)),0)</f>
        <v>0</v>
      </c>
      <c r="E204" s="16" t="str">
        <f t="shared" si="38"/>
        <v/>
      </c>
      <c r="F204" s="15">
        <f>IFERROR(INDEX(CADASTRO!$A$2:$Q$600,MATCH(B204,CADASTRO!$B$2:$B$600,0),MATCH($F$2,CADASTRO!$A$2:$Q$2,0)),0)</f>
        <v>0</v>
      </c>
      <c r="G204" s="16" t="str">
        <f t="shared" si="39"/>
        <v/>
      </c>
      <c r="H204" s="15">
        <f>IFERROR(INDEX(CADASTRO!$A$2:$Q$600,MATCH(B204,CADASTRO!$B$2:$B$600,0),MATCH($H$2,CADASTRO!$A$2:$Q$2,0)),0)</f>
        <v>0</v>
      </c>
      <c r="I204" s="16" t="str">
        <f t="shared" si="40"/>
        <v/>
      </c>
      <c r="J204" s="15">
        <f>IFERROR(INDEX(CADASTRO!$A$2:$Q$600,MATCH(B204,CADASTRO!$B$2:$B$600,0),MATCH($J$2,CADASTRO!$A$2:$Q$2,0)),0)</f>
        <v>0</v>
      </c>
      <c r="K204" s="16" t="str">
        <f t="shared" si="41"/>
        <v/>
      </c>
      <c r="L204" s="15">
        <f>IFERROR(INDEX(CADASTRO!$A$2:$Q$600,MATCH(B204,CADASTRO!$B$2:$B$600,0),MATCH($L$2,CADASTRO!$A$2:$Q$2,0)),0)</f>
        <v>0</v>
      </c>
      <c r="M204" s="16" t="str">
        <f t="shared" si="42"/>
        <v/>
      </c>
      <c r="N204" s="15">
        <f>IFERROR(INDEX(CADASTRO!$A$2:$Q$600,MATCH(B204,CADASTRO!$B$2:$B$600,0),MATCH($N$2,CADASTRO!$A$2:$Q$2,0)),0)</f>
        <v>0</v>
      </c>
      <c r="O204" s="16" t="str">
        <f t="shared" si="43"/>
        <v/>
      </c>
      <c r="P204" s="15">
        <f>IFERROR(INDEX(CADASTRO!$A$2:$Q$600,MATCH(B204,CADASTRO!$B$2:$B$600,0),MATCH($P$2,CADASTRO!$A$2:$Q$2,0)),0)</f>
        <v>0</v>
      </c>
      <c r="Q204" s="16" t="str">
        <f t="shared" si="44"/>
        <v/>
      </c>
      <c r="R204" s="15">
        <f>IFERROR(INDEX(CADASTRO!$A$2:$Q$600,MATCH(B204,CADASTRO!$B$2:$B$600,0),MATCH($R$2,CADASTRO!$A$2:$Q$2,0)),0)</f>
        <v>0</v>
      </c>
      <c r="S204" s="16" t="str">
        <f t="shared" si="45"/>
        <v/>
      </c>
      <c r="T204" s="15">
        <f>IFERROR(INDEX(CADASTRO!$A$2:$Q$600,MATCH(B204,CADASTRO!$B$2:$B$600,0),MATCH($T$2,CADASTRO!$A$2:$Q$2,0)),0)</f>
        <v>0</v>
      </c>
      <c r="U204" s="16" t="str">
        <f t="shared" si="46"/>
        <v/>
      </c>
      <c r="V204" s="15">
        <f>IFERROR(INDEX(CADASTRO!$A$2:$Q$600,MATCH(B204,CADASTRO!$B$2:$B$600,0),MATCH($V$2,CADASTRO!$A$2:$Q$2,0)),0)</f>
        <v>0</v>
      </c>
      <c r="W204" s="16" t="str">
        <f t="shared" si="47"/>
        <v/>
      </c>
      <c r="X204" s="15">
        <f>IFERROR(INDEX(CADASTRO!$A$2:$Q$600,MATCH(B204,CADASTRO!$B$2:$B$600,0),MATCH($X$2,CADASTRO!$A$2:$Q$2,0)),0)</f>
        <v>0</v>
      </c>
      <c r="Y204" s="16" t="str">
        <f t="shared" si="48"/>
        <v/>
      </c>
    </row>
    <row r="205" spans="1:25" ht="15.75" customHeight="1" x14ac:dyDescent="0.25">
      <c r="A205" s="7">
        <f>CADASTRO!A205</f>
        <v>0</v>
      </c>
      <c r="B205" s="7">
        <f>CADASTRO!B205</f>
        <v>0</v>
      </c>
      <c r="C205" s="15">
        <f>IFERROR(INDEX(CADASTRO!$A$2:$Q$600,MATCH(B205,CADASTRO!$B$2:$B$600,0),MATCH($C$2,CADASTRO!$A$2:$Q$2,0)),0)</f>
        <v>0</v>
      </c>
      <c r="D205" s="15">
        <f>IFERROR(INDEX(CADASTRO!$A$2:$Q$600,MATCH(B205,CADASTRO!$B$2:$B$600,0),MATCH($D$2,CADASTRO!$A$2:$Q$2,0)),0)</f>
        <v>0</v>
      </c>
      <c r="E205" s="16" t="str">
        <f t="shared" si="38"/>
        <v/>
      </c>
      <c r="F205" s="15">
        <f>IFERROR(INDEX(CADASTRO!$A$2:$Q$600,MATCH(B205,CADASTRO!$B$2:$B$600,0),MATCH($F$2,CADASTRO!$A$2:$Q$2,0)),0)</f>
        <v>0</v>
      </c>
      <c r="G205" s="16" t="str">
        <f t="shared" si="39"/>
        <v/>
      </c>
      <c r="H205" s="15">
        <f>IFERROR(INDEX(CADASTRO!$A$2:$Q$600,MATCH(B205,CADASTRO!$B$2:$B$600,0),MATCH($H$2,CADASTRO!$A$2:$Q$2,0)),0)</f>
        <v>0</v>
      </c>
      <c r="I205" s="16" t="str">
        <f t="shared" si="40"/>
        <v/>
      </c>
      <c r="J205" s="15">
        <f>IFERROR(INDEX(CADASTRO!$A$2:$Q$600,MATCH(B205,CADASTRO!$B$2:$B$600,0),MATCH($J$2,CADASTRO!$A$2:$Q$2,0)),0)</f>
        <v>0</v>
      </c>
      <c r="K205" s="16" t="str">
        <f t="shared" si="41"/>
        <v/>
      </c>
      <c r="L205" s="15">
        <f>IFERROR(INDEX(CADASTRO!$A$2:$Q$600,MATCH(B205,CADASTRO!$B$2:$B$600,0),MATCH($L$2,CADASTRO!$A$2:$Q$2,0)),0)</f>
        <v>0</v>
      </c>
      <c r="M205" s="16" t="str">
        <f t="shared" si="42"/>
        <v/>
      </c>
      <c r="N205" s="15">
        <f>IFERROR(INDEX(CADASTRO!$A$2:$Q$600,MATCH(B205,CADASTRO!$B$2:$B$600,0),MATCH($N$2,CADASTRO!$A$2:$Q$2,0)),0)</f>
        <v>0</v>
      </c>
      <c r="O205" s="16" t="str">
        <f t="shared" si="43"/>
        <v/>
      </c>
      <c r="P205" s="15">
        <f>IFERROR(INDEX(CADASTRO!$A$2:$Q$600,MATCH(B205,CADASTRO!$B$2:$B$600,0),MATCH($P$2,CADASTRO!$A$2:$Q$2,0)),0)</f>
        <v>0</v>
      </c>
      <c r="Q205" s="16" t="str">
        <f t="shared" si="44"/>
        <v/>
      </c>
      <c r="R205" s="15">
        <f>IFERROR(INDEX(CADASTRO!$A$2:$Q$600,MATCH(B205,CADASTRO!$B$2:$B$600,0),MATCH($R$2,CADASTRO!$A$2:$Q$2,0)),0)</f>
        <v>0</v>
      </c>
      <c r="S205" s="16" t="str">
        <f t="shared" si="45"/>
        <v/>
      </c>
      <c r="T205" s="15">
        <f>IFERROR(INDEX(CADASTRO!$A$2:$Q$600,MATCH(B205,CADASTRO!$B$2:$B$600,0),MATCH($T$2,CADASTRO!$A$2:$Q$2,0)),0)</f>
        <v>0</v>
      </c>
      <c r="U205" s="16" t="str">
        <f t="shared" si="46"/>
        <v/>
      </c>
      <c r="V205" s="15">
        <f>IFERROR(INDEX(CADASTRO!$A$2:$Q$600,MATCH(B205,CADASTRO!$B$2:$B$600,0),MATCH($V$2,CADASTRO!$A$2:$Q$2,0)),0)</f>
        <v>0</v>
      </c>
      <c r="W205" s="16" t="str">
        <f t="shared" si="47"/>
        <v/>
      </c>
      <c r="X205" s="15">
        <f>IFERROR(INDEX(CADASTRO!$A$2:$Q$600,MATCH(B205,CADASTRO!$B$2:$B$600,0),MATCH($X$2,CADASTRO!$A$2:$Q$2,0)),0)</f>
        <v>0</v>
      </c>
      <c r="Y205" s="16" t="str">
        <f t="shared" si="48"/>
        <v/>
      </c>
    </row>
    <row r="206" spans="1:25" ht="15.75" customHeight="1" x14ac:dyDescent="0.25">
      <c r="A206" s="7">
        <f>CADASTRO!A206</f>
        <v>0</v>
      </c>
      <c r="B206" s="7">
        <f>CADASTRO!B206</f>
        <v>0</v>
      </c>
      <c r="C206" s="15">
        <f>IFERROR(INDEX(CADASTRO!$A$2:$Q$600,MATCH(B206,CADASTRO!$B$2:$B$600,0),MATCH($C$2,CADASTRO!$A$2:$Q$2,0)),0)</f>
        <v>0</v>
      </c>
      <c r="D206" s="15">
        <f>IFERROR(INDEX(CADASTRO!$A$2:$Q$600,MATCH(B206,CADASTRO!$B$2:$B$600,0),MATCH($D$2,CADASTRO!$A$2:$Q$2,0)),0)</f>
        <v>0</v>
      </c>
      <c r="E206" s="16" t="str">
        <f t="shared" si="38"/>
        <v/>
      </c>
      <c r="F206" s="15">
        <f>IFERROR(INDEX(CADASTRO!$A$2:$Q$600,MATCH(B206,CADASTRO!$B$2:$B$600,0),MATCH($F$2,CADASTRO!$A$2:$Q$2,0)),0)</f>
        <v>0</v>
      </c>
      <c r="G206" s="16" t="str">
        <f t="shared" si="39"/>
        <v/>
      </c>
      <c r="H206" s="15">
        <f>IFERROR(INDEX(CADASTRO!$A$2:$Q$600,MATCH(B206,CADASTRO!$B$2:$B$600,0),MATCH($H$2,CADASTRO!$A$2:$Q$2,0)),0)</f>
        <v>0</v>
      </c>
      <c r="I206" s="16" t="str">
        <f t="shared" si="40"/>
        <v/>
      </c>
      <c r="J206" s="15">
        <f>IFERROR(INDEX(CADASTRO!$A$2:$Q$600,MATCH(B206,CADASTRO!$B$2:$B$600,0),MATCH($J$2,CADASTRO!$A$2:$Q$2,0)),0)</f>
        <v>0</v>
      </c>
      <c r="K206" s="16" t="str">
        <f t="shared" si="41"/>
        <v/>
      </c>
      <c r="L206" s="15">
        <f>IFERROR(INDEX(CADASTRO!$A$2:$Q$600,MATCH(B206,CADASTRO!$B$2:$B$600,0),MATCH($L$2,CADASTRO!$A$2:$Q$2,0)),0)</f>
        <v>0</v>
      </c>
      <c r="M206" s="16" t="str">
        <f t="shared" si="42"/>
        <v/>
      </c>
      <c r="N206" s="15">
        <f>IFERROR(INDEX(CADASTRO!$A$2:$Q$600,MATCH(B206,CADASTRO!$B$2:$B$600,0),MATCH($N$2,CADASTRO!$A$2:$Q$2,0)),0)</f>
        <v>0</v>
      </c>
      <c r="O206" s="16" t="str">
        <f t="shared" si="43"/>
        <v/>
      </c>
      <c r="P206" s="15">
        <f>IFERROR(INDEX(CADASTRO!$A$2:$Q$600,MATCH(B206,CADASTRO!$B$2:$B$600,0),MATCH($P$2,CADASTRO!$A$2:$Q$2,0)),0)</f>
        <v>0</v>
      </c>
      <c r="Q206" s="16" t="str">
        <f t="shared" si="44"/>
        <v/>
      </c>
      <c r="R206" s="15">
        <f>IFERROR(INDEX(CADASTRO!$A$2:$Q$600,MATCH(B206,CADASTRO!$B$2:$B$600,0),MATCH($R$2,CADASTRO!$A$2:$Q$2,0)),0)</f>
        <v>0</v>
      </c>
      <c r="S206" s="16" t="str">
        <f t="shared" si="45"/>
        <v/>
      </c>
      <c r="T206" s="15">
        <f>IFERROR(INDEX(CADASTRO!$A$2:$Q$600,MATCH(B206,CADASTRO!$B$2:$B$600,0),MATCH($T$2,CADASTRO!$A$2:$Q$2,0)),0)</f>
        <v>0</v>
      </c>
      <c r="U206" s="16" t="str">
        <f t="shared" si="46"/>
        <v/>
      </c>
      <c r="V206" s="15">
        <f>IFERROR(INDEX(CADASTRO!$A$2:$Q$600,MATCH(B206,CADASTRO!$B$2:$B$600,0),MATCH($V$2,CADASTRO!$A$2:$Q$2,0)),0)</f>
        <v>0</v>
      </c>
      <c r="W206" s="16" t="str">
        <f t="shared" si="47"/>
        <v/>
      </c>
      <c r="X206" s="15">
        <f>IFERROR(INDEX(CADASTRO!$A$2:$Q$600,MATCH(B206,CADASTRO!$B$2:$B$600,0),MATCH($X$2,CADASTRO!$A$2:$Q$2,0)),0)</f>
        <v>0</v>
      </c>
      <c r="Y206" s="16" t="str">
        <f t="shared" si="48"/>
        <v/>
      </c>
    </row>
    <row r="207" spans="1:25" ht="15.75" customHeight="1" x14ac:dyDescent="0.25">
      <c r="A207" s="7">
        <f>CADASTRO!A207</f>
        <v>0</v>
      </c>
      <c r="B207" s="7">
        <f>CADASTRO!B207</f>
        <v>0</v>
      </c>
      <c r="C207" s="15">
        <f>IFERROR(INDEX(CADASTRO!$A$2:$Q$600,MATCH(B207,CADASTRO!$B$2:$B$600,0),MATCH($C$2,CADASTRO!$A$2:$Q$2,0)),0)</f>
        <v>0</v>
      </c>
      <c r="D207" s="15">
        <f>IFERROR(INDEX(CADASTRO!$A$2:$Q$600,MATCH(B207,CADASTRO!$B$2:$B$600,0),MATCH($D$2,CADASTRO!$A$2:$Q$2,0)),0)</f>
        <v>0</v>
      </c>
      <c r="E207" s="16" t="str">
        <f t="shared" si="38"/>
        <v/>
      </c>
      <c r="F207" s="15">
        <f>IFERROR(INDEX(CADASTRO!$A$2:$Q$600,MATCH(B207,CADASTRO!$B$2:$B$600,0),MATCH($F$2,CADASTRO!$A$2:$Q$2,0)),0)</f>
        <v>0</v>
      </c>
      <c r="G207" s="16" t="str">
        <f t="shared" si="39"/>
        <v/>
      </c>
      <c r="H207" s="15">
        <f>IFERROR(INDEX(CADASTRO!$A$2:$Q$600,MATCH(B207,CADASTRO!$B$2:$B$600,0),MATCH($H$2,CADASTRO!$A$2:$Q$2,0)),0)</f>
        <v>0</v>
      </c>
      <c r="I207" s="16" t="str">
        <f t="shared" si="40"/>
        <v/>
      </c>
      <c r="J207" s="15">
        <f>IFERROR(INDEX(CADASTRO!$A$2:$Q$600,MATCH(B207,CADASTRO!$B$2:$B$600,0),MATCH($J$2,CADASTRO!$A$2:$Q$2,0)),0)</f>
        <v>0</v>
      </c>
      <c r="K207" s="16" t="str">
        <f t="shared" si="41"/>
        <v/>
      </c>
      <c r="L207" s="15">
        <f>IFERROR(INDEX(CADASTRO!$A$2:$Q$600,MATCH(B207,CADASTRO!$B$2:$B$600,0),MATCH($L$2,CADASTRO!$A$2:$Q$2,0)),0)</f>
        <v>0</v>
      </c>
      <c r="M207" s="16" t="str">
        <f t="shared" si="42"/>
        <v/>
      </c>
      <c r="N207" s="15">
        <f>IFERROR(INDEX(CADASTRO!$A$2:$Q$600,MATCH(B207,CADASTRO!$B$2:$B$600,0),MATCH($N$2,CADASTRO!$A$2:$Q$2,0)),0)</f>
        <v>0</v>
      </c>
      <c r="O207" s="16" t="str">
        <f t="shared" si="43"/>
        <v/>
      </c>
      <c r="P207" s="15">
        <f>IFERROR(INDEX(CADASTRO!$A$2:$Q$600,MATCH(B207,CADASTRO!$B$2:$B$600,0),MATCH($P$2,CADASTRO!$A$2:$Q$2,0)),0)</f>
        <v>0</v>
      </c>
      <c r="Q207" s="16" t="str">
        <f t="shared" si="44"/>
        <v/>
      </c>
      <c r="R207" s="15">
        <f>IFERROR(INDEX(CADASTRO!$A$2:$Q$600,MATCH(B207,CADASTRO!$B$2:$B$600,0),MATCH($R$2,CADASTRO!$A$2:$Q$2,0)),0)</f>
        <v>0</v>
      </c>
      <c r="S207" s="16" t="str">
        <f t="shared" si="45"/>
        <v/>
      </c>
      <c r="T207" s="15">
        <f>IFERROR(INDEX(CADASTRO!$A$2:$Q$600,MATCH(B207,CADASTRO!$B$2:$B$600,0),MATCH($T$2,CADASTRO!$A$2:$Q$2,0)),0)</f>
        <v>0</v>
      </c>
      <c r="U207" s="16" t="str">
        <f t="shared" si="46"/>
        <v/>
      </c>
      <c r="V207" s="15">
        <f>IFERROR(INDEX(CADASTRO!$A$2:$Q$600,MATCH(B207,CADASTRO!$B$2:$B$600,0),MATCH($V$2,CADASTRO!$A$2:$Q$2,0)),0)</f>
        <v>0</v>
      </c>
      <c r="W207" s="16" t="str">
        <f t="shared" si="47"/>
        <v/>
      </c>
      <c r="X207" s="15">
        <f>IFERROR(INDEX(CADASTRO!$A$2:$Q$600,MATCH(B207,CADASTRO!$B$2:$B$600,0),MATCH($X$2,CADASTRO!$A$2:$Q$2,0)),0)</f>
        <v>0</v>
      </c>
      <c r="Y207" s="16" t="str">
        <f t="shared" si="48"/>
        <v/>
      </c>
    </row>
    <row r="208" spans="1:25" ht="15.75" customHeight="1" x14ac:dyDescent="0.25">
      <c r="A208" s="7">
        <f>CADASTRO!A208</f>
        <v>0</v>
      </c>
      <c r="B208" s="7">
        <f>CADASTRO!B208</f>
        <v>0</v>
      </c>
      <c r="C208" s="15">
        <f>IFERROR(INDEX(CADASTRO!$A$2:$Q$600,MATCH(B208,CADASTRO!$B$2:$B$600,0),MATCH($C$2,CADASTRO!$A$2:$Q$2,0)),0)</f>
        <v>0</v>
      </c>
      <c r="D208" s="15">
        <f>IFERROR(INDEX(CADASTRO!$A$2:$Q$600,MATCH(B208,CADASTRO!$B$2:$B$600,0),MATCH($D$2,CADASTRO!$A$2:$Q$2,0)),0)</f>
        <v>0</v>
      </c>
      <c r="E208" s="16" t="str">
        <f t="shared" si="38"/>
        <v/>
      </c>
      <c r="F208" s="15">
        <f>IFERROR(INDEX(CADASTRO!$A$2:$Q$600,MATCH(B208,CADASTRO!$B$2:$B$600,0),MATCH($F$2,CADASTRO!$A$2:$Q$2,0)),0)</f>
        <v>0</v>
      </c>
      <c r="G208" s="16" t="str">
        <f t="shared" si="39"/>
        <v/>
      </c>
      <c r="H208" s="15">
        <f>IFERROR(INDEX(CADASTRO!$A$2:$Q$600,MATCH(B208,CADASTRO!$B$2:$B$600,0),MATCH($H$2,CADASTRO!$A$2:$Q$2,0)),0)</f>
        <v>0</v>
      </c>
      <c r="I208" s="16" t="str">
        <f t="shared" si="40"/>
        <v/>
      </c>
      <c r="J208" s="15">
        <f>IFERROR(INDEX(CADASTRO!$A$2:$Q$600,MATCH(B208,CADASTRO!$B$2:$B$600,0),MATCH($J$2,CADASTRO!$A$2:$Q$2,0)),0)</f>
        <v>0</v>
      </c>
      <c r="K208" s="16" t="str">
        <f t="shared" si="41"/>
        <v/>
      </c>
      <c r="L208" s="15">
        <f>IFERROR(INDEX(CADASTRO!$A$2:$Q$600,MATCH(B208,CADASTRO!$B$2:$B$600,0),MATCH($L$2,CADASTRO!$A$2:$Q$2,0)),0)</f>
        <v>0</v>
      </c>
      <c r="M208" s="16" t="str">
        <f t="shared" si="42"/>
        <v/>
      </c>
      <c r="N208" s="15">
        <f>IFERROR(INDEX(CADASTRO!$A$2:$Q$600,MATCH(B208,CADASTRO!$B$2:$B$600,0),MATCH($N$2,CADASTRO!$A$2:$Q$2,0)),0)</f>
        <v>0</v>
      </c>
      <c r="O208" s="16" t="str">
        <f t="shared" si="43"/>
        <v/>
      </c>
      <c r="P208" s="15">
        <f>IFERROR(INDEX(CADASTRO!$A$2:$Q$600,MATCH(B208,CADASTRO!$B$2:$B$600,0),MATCH($P$2,CADASTRO!$A$2:$Q$2,0)),0)</f>
        <v>0</v>
      </c>
      <c r="Q208" s="16" t="str">
        <f t="shared" si="44"/>
        <v/>
      </c>
      <c r="R208" s="15">
        <f>IFERROR(INDEX(CADASTRO!$A$2:$Q$600,MATCH(B208,CADASTRO!$B$2:$B$600,0),MATCH($R$2,CADASTRO!$A$2:$Q$2,0)),0)</f>
        <v>0</v>
      </c>
      <c r="S208" s="16" t="str">
        <f t="shared" si="45"/>
        <v/>
      </c>
      <c r="T208" s="15">
        <f>IFERROR(INDEX(CADASTRO!$A$2:$Q$600,MATCH(B208,CADASTRO!$B$2:$B$600,0),MATCH($T$2,CADASTRO!$A$2:$Q$2,0)),0)</f>
        <v>0</v>
      </c>
      <c r="U208" s="16" t="str">
        <f t="shared" si="46"/>
        <v/>
      </c>
      <c r="V208" s="15">
        <f>IFERROR(INDEX(CADASTRO!$A$2:$Q$600,MATCH(B208,CADASTRO!$B$2:$B$600,0),MATCH($V$2,CADASTRO!$A$2:$Q$2,0)),0)</f>
        <v>0</v>
      </c>
      <c r="W208" s="16" t="str">
        <f t="shared" si="47"/>
        <v/>
      </c>
      <c r="X208" s="15">
        <f>IFERROR(INDEX(CADASTRO!$A$2:$Q$600,MATCH(B208,CADASTRO!$B$2:$B$600,0),MATCH($X$2,CADASTRO!$A$2:$Q$2,0)),0)</f>
        <v>0</v>
      </c>
      <c r="Y208" s="16" t="str">
        <f t="shared" si="48"/>
        <v/>
      </c>
    </row>
    <row r="209" spans="1:25" ht="15.75" customHeight="1" x14ac:dyDescent="0.25">
      <c r="A209" s="7">
        <f>CADASTRO!A209</f>
        <v>0</v>
      </c>
      <c r="B209" s="7">
        <f>CADASTRO!B209</f>
        <v>0</v>
      </c>
      <c r="C209" s="15">
        <f>IFERROR(INDEX(CADASTRO!$A$2:$Q$600,MATCH(B209,CADASTRO!$B$2:$B$600,0),MATCH($C$2,CADASTRO!$A$2:$Q$2,0)),0)</f>
        <v>0</v>
      </c>
      <c r="D209" s="15">
        <f>IFERROR(INDEX(CADASTRO!$A$2:$Q$600,MATCH(B209,CADASTRO!$B$2:$B$600,0),MATCH($D$2,CADASTRO!$A$2:$Q$2,0)),0)</f>
        <v>0</v>
      </c>
      <c r="E209" s="16" t="str">
        <f t="shared" si="38"/>
        <v/>
      </c>
      <c r="F209" s="15">
        <f>IFERROR(INDEX(CADASTRO!$A$2:$Q$600,MATCH(B209,CADASTRO!$B$2:$B$600,0),MATCH($F$2,CADASTRO!$A$2:$Q$2,0)),0)</f>
        <v>0</v>
      </c>
      <c r="G209" s="16" t="str">
        <f t="shared" si="39"/>
        <v/>
      </c>
      <c r="H209" s="15">
        <f>IFERROR(INDEX(CADASTRO!$A$2:$Q$600,MATCH(B209,CADASTRO!$B$2:$B$600,0),MATCH($H$2,CADASTRO!$A$2:$Q$2,0)),0)</f>
        <v>0</v>
      </c>
      <c r="I209" s="16" t="str">
        <f t="shared" si="40"/>
        <v/>
      </c>
      <c r="J209" s="15">
        <f>IFERROR(INDEX(CADASTRO!$A$2:$Q$600,MATCH(B209,CADASTRO!$B$2:$B$600,0),MATCH($J$2,CADASTRO!$A$2:$Q$2,0)),0)</f>
        <v>0</v>
      </c>
      <c r="K209" s="16" t="str">
        <f t="shared" si="41"/>
        <v/>
      </c>
      <c r="L209" s="15">
        <f>IFERROR(INDEX(CADASTRO!$A$2:$Q$600,MATCH(B209,CADASTRO!$B$2:$B$600,0),MATCH($L$2,CADASTRO!$A$2:$Q$2,0)),0)</f>
        <v>0</v>
      </c>
      <c r="M209" s="16" t="str">
        <f t="shared" si="42"/>
        <v/>
      </c>
      <c r="N209" s="15">
        <f>IFERROR(INDEX(CADASTRO!$A$2:$Q$600,MATCH(B209,CADASTRO!$B$2:$B$600,0),MATCH($N$2,CADASTRO!$A$2:$Q$2,0)),0)</f>
        <v>0</v>
      </c>
      <c r="O209" s="16" t="str">
        <f t="shared" si="43"/>
        <v/>
      </c>
      <c r="P209" s="15">
        <f>IFERROR(INDEX(CADASTRO!$A$2:$Q$600,MATCH(B209,CADASTRO!$B$2:$B$600,0),MATCH($P$2,CADASTRO!$A$2:$Q$2,0)),0)</f>
        <v>0</v>
      </c>
      <c r="Q209" s="16" t="str">
        <f t="shared" si="44"/>
        <v/>
      </c>
      <c r="R209" s="15">
        <f>IFERROR(INDEX(CADASTRO!$A$2:$Q$600,MATCH(B209,CADASTRO!$B$2:$B$600,0),MATCH($R$2,CADASTRO!$A$2:$Q$2,0)),0)</f>
        <v>0</v>
      </c>
      <c r="S209" s="16" t="str">
        <f t="shared" si="45"/>
        <v/>
      </c>
      <c r="T209" s="15">
        <f>IFERROR(INDEX(CADASTRO!$A$2:$Q$600,MATCH(B209,CADASTRO!$B$2:$B$600,0),MATCH($T$2,CADASTRO!$A$2:$Q$2,0)),0)</f>
        <v>0</v>
      </c>
      <c r="U209" s="16" t="str">
        <f t="shared" si="46"/>
        <v/>
      </c>
      <c r="V209" s="15">
        <f>IFERROR(INDEX(CADASTRO!$A$2:$Q$600,MATCH(B209,CADASTRO!$B$2:$B$600,0),MATCH($V$2,CADASTRO!$A$2:$Q$2,0)),0)</f>
        <v>0</v>
      </c>
      <c r="W209" s="16" t="str">
        <f t="shared" si="47"/>
        <v/>
      </c>
      <c r="X209" s="15">
        <f>IFERROR(INDEX(CADASTRO!$A$2:$Q$600,MATCH(B209,CADASTRO!$B$2:$B$600,0),MATCH($X$2,CADASTRO!$A$2:$Q$2,0)),0)</f>
        <v>0</v>
      </c>
      <c r="Y209" s="16" t="str">
        <f t="shared" si="48"/>
        <v/>
      </c>
    </row>
    <row r="210" spans="1:25" ht="15.75" customHeight="1" x14ac:dyDescent="0.25">
      <c r="A210" s="7">
        <f>CADASTRO!A210</f>
        <v>0</v>
      </c>
      <c r="B210" s="7">
        <f>CADASTRO!B210</f>
        <v>0</v>
      </c>
      <c r="C210" s="15">
        <f>IFERROR(INDEX(CADASTRO!$A$2:$Q$600,MATCH(B210,CADASTRO!$B$2:$B$600,0),MATCH($C$2,CADASTRO!$A$2:$Q$2,0)),0)</f>
        <v>0</v>
      </c>
      <c r="D210" s="15">
        <f>IFERROR(INDEX(CADASTRO!$A$2:$Q$600,MATCH(B210,CADASTRO!$B$2:$B$600,0),MATCH($D$2,CADASTRO!$A$2:$Q$2,0)),0)</f>
        <v>0</v>
      </c>
      <c r="E210" s="16" t="str">
        <f t="shared" si="38"/>
        <v/>
      </c>
      <c r="F210" s="15">
        <f>IFERROR(INDEX(CADASTRO!$A$2:$Q$600,MATCH(B210,CADASTRO!$B$2:$B$600,0),MATCH($F$2,CADASTRO!$A$2:$Q$2,0)),0)</f>
        <v>0</v>
      </c>
      <c r="G210" s="16" t="str">
        <f t="shared" si="39"/>
        <v/>
      </c>
      <c r="H210" s="15">
        <f>IFERROR(INDEX(CADASTRO!$A$2:$Q$600,MATCH(B210,CADASTRO!$B$2:$B$600,0),MATCH($H$2,CADASTRO!$A$2:$Q$2,0)),0)</f>
        <v>0</v>
      </c>
      <c r="I210" s="16" t="str">
        <f t="shared" si="40"/>
        <v/>
      </c>
      <c r="J210" s="15">
        <f>IFERROR(INDEX(CADASTRO!$A$2:$Q$600,MATCH(B210,CADASTRO!$B$2:$B$600,0),MATCH($J$2,CADASTRO!$A$2:$Q$2,0)),0)</f>
        <v>0</v>
      </c>
      <c r="K210" s="16" t="str">
        <f t="shared" si="41"/>
        <v/>
      </c>
      <c r="L210" s="15">
        <f>IFERROR(INDEX(CADASTRO!$A$2:$Q$600,MATCH(B210,CADASTRO!$B$2:$B$600,0),MATCH($L$2,CADASTRO!$A$2:$Q$2,0)),0)</f>
        <v>0</v>
      </c>
      <c r="M210" s="16" t="str">
        <f t="shared" si="42"/>
        <v/>
      </c>
      <c r="N210" s="15">
        <f>IFERROR(INDEX(CADASTRO!$A$2:$Q$600,MATCH(B210,CADASTRO!$B$2:$B$600,0),MATCH($N$2,CADASTRO!$A$2:$Q$2,0)),0)</f>
        <v>0</v>
      </c>
      <c r="O210" s="16" t="str">
        <f t="shared" si="43"/>
        <v/>
      </c>
      <c r="P210" s="15">
        <f>IFERROR(INDEX(CADASTRO!$A$2:$Q$600,MATCH(B210,CADASTRO!$B$2:$B$600,0),MATCH($P$2,CADASTRO!$A$2:$Q$2,0)),0)</f>
        <v>0</v>
      </c>
      <c r="Q210" s="16" t="str">
        <f t="shared" si="44"/>
        <v/>
      </c>
      <c r="R210" s="15">
        <f>IFERROR(INDEX(CADASTRO!$A$2:$Q$600,MATCH(B210,CADASTRO!$B$2:$B$600,0),MATCH($R$2,CADASTRO!$A$2:$Q$2,0)),0)</f>
        <v>0</v>
      </c>
      <c r="S210" s="16" t="str">
        <f t="shared" si="45"/>
        <v/>
      </c>
      <c r="T210" s="15">
        <f>IFERROR(INDEX(CADASTRO!$A$2:$Q$600,MATCH(B210,CADASTRO!$B$2:$B$600,0),MATCH($T$2,CADASTRO!$A$2:$Q$2,0)),0)</f>
        <v>0</v>
      </c>
      <c r="U210" s="16" t="str">
        <f t="shared" si="46"/>
        <v/>
      </c>
      <c r="V210" s="15">
        <f>IFERROR(INDEX(CADASTRO!$A$2:$Q$600,MATCH(B210,CADASTRO!$B$2:$B$600,0),MATCH($V$2,CADASTRO!$A$2:$Q$2,0)),0)</f>
        <v>0</v>
      </c>
      <c r="W210" s="16" t="str">
        <f t="shared" si="47"/>
        <v/>
      </c>
      <c r="X210" s="15">
        <f>IFERROR(INDEX(CADASTRO!$A$2:$Q$600,MATCH(B210,CADASTRO!$B$2:$B$600,0),MATCH($X$2,CADASTRO!$A$2:$Q$2,0)),0)</f>
        <v>0</v>
      </c>
      <c r="Y210" s="16" t="str">
        <f t="shared" si="48"/>
        <v/>
      </c>
    </row>
    <row r="211" spans="1:25" ht="15.75" customHeight="1" x14ac:dyDescent="0.25">
      <c r="A211" s="7">
        <f>CADASTRO!A211</f>
        <v>0</v>
      </c>
      <c r="B211" s="7">
        <f>CADASTRO!B211</f>
        <v>0</v>
      </c>
      <c r="C211" s="15">
        <f>IFERROR(INDEX(CADASTRO!$A$2:$Q$600,MATCH(B211,CADASTRO!$B$2:$B$600,0),MATCH($C$2,CADASTRO!$A$2:$Q$2,0)),0)</f>
        <v>0</v>
      </c>
      <c r="D211" s="15">
        <f>IFERROR(INDEX(CADASTRO!$A$2:$Q$600,MATCH(B211,CADASTRO!$B$2:$B$600,0),MATCH($D$2,CADASTRO!$A$2:$Q$2,0)),0)</f>
        <v>0</v>
      </c>
      <c r="E211" s="16" t="str">
        <f t="shared" si="38"/>
        <v/>
      </c>
      <c r="F211" s="15">
        <f>IFERROR(INDEX(CADASTRO!$A$2:$Q$600,MATCH(B211,CADASTRO!$B$2:$B$600,0),MATCH($F$2,CADASTRO!$A$2:$Q$2,0)),0)</f>
        <v>0</v>
      </c>
      <c r="G211" s="16" t="str">
        <f t="shared" si="39"/>
        <v/>
      </c>
      <c r="H211" s="15">
        <f>IFERROR(INDEX(CADASTRO!$A$2:$Q$600,MATCH(B211,CADASTRO!$B$2:$B$600,0),MATCH($H$2,CADASTRO!$A$2:$Q$2,0)),0)</f>
        <v>0</v>
      </c>
      <c r="I211" s="16" t="str">
        <f t="shared" si="40"/>
        <v/>
      </c>
      <c r="J211" s="15">
        <f>IFERROR(INDEX(CADASTRO!$A$2:$Q$600,MATCH(B211,CADASTRO!$B$2:$B$600,0),MATCH($J$2,CADASTRO!$A$2:$Q$2,0)),0)</f>
        <v>0</v>
      </c>
      <c r="K211" s="16" t="str">
        <f t="shared" si="41"/>
        <v/>
      </c>
      <c r="L211" s="15">
        <f>IFERROR(INDEX(CADASTRO!$A$2:$Q$600,MATCH(B211,CADASTRO!$B$2:$B$600,0),MATCH($L$2,CADASTRO!$A$2:$Q$2,0)),0)</f>
        <v>0</v>
      </c>
      <c r="M211" s="16" t="str">
        <f t="shared" si="42"/>
        <v/>
      </c>
      <c r="N211" s="15">
        <f>IFERROR(INDEX(CADASTRO!$A$2:$Q$600,MATCH(B211,CADASTRO!$B$2:$B$600,0),MATCH($N$2,CADASTRO!$A$2:$Q$2,0)),0)</f>
        <v>0</v>
      </c>
      <c r="O211" s="16" t="str">
        <f t="shared" si="43"/>
        <v/>
      </c>
      <c r="P211" s="15">
        <f>IFERROR(INDEX(CADASTRO!$A$2:$Q$600,MATCH(B211,CADASTRO!$B$2:$B$600,0),MATCH($P$2,CADASTRO!$A$2:$Q$2,0)),0)</f>
        <v>0</v>
      </c>
      <c r="Q211" s="16" t="str">
        <f t="shared" si="44"/>
        <v/>
      </c>
      <c r="R211" s="15">
        <f>IFERROR(INDEX(CADASTRO!$A$2:$Q$600,MATCH(B211,CADASTRO!$B$2:$B$600,0),MATCH($R$2,CADASTRO!$A$2:$Q$2,0)),0)</f>
        <v>0</v>
      </c>
      <c r="S211" s="16" t="str">
        <f t="shared" si="45"/>
        <v/>
      </c>
      <c r="T211" s="15">
        <f>IFERROR(INDEX(CADASTRO!$A$2:$Q$600,MATCH(B211,CADASTRO!$B$2:$B$600,0),MATCH($T$2,CADASTRO!$A$2:$Q$2,0)),0)</f>
        <v>0</v>
      </c>
      <c r="U211" s="16" t="str">
        <f t="shared" si="46"/>
        <v/>
      </c>
      <c r="V211" s="15">
        <f>IFERROR(INDEX(CADASTRO!$A$2:$Q$600,MATCH(B211,CADASTRO!$B$2:$B$600,0),MATCH($V$2,CADASTRO!$A$2:$Q$2,0)),0)</f>
        <v>0</v>
      </c>
      <c r="W211" s="16" t="str">
        <f t="shared" si="47"/>
        <v/>
      </c>
      <c r="X211" s="15">
        <f>IFERROR(INDEX(CADASTRO!$A$2:$Q$600,MATCH(B211,CADASTRO!$B$2:$B$600,0),MATCH($X$2,CADASTRO!$A$2:$Q$2,0)),0)</f>
        <v>0</v>
      </c>
      <c r="Y211" s="16" t="str">
        <f t="shared" si="48"/>
        <v/>
      </c>
    </row>
    <row r="212" spans="1:25" ht="15.75" customHeight="1" x14ac:dyDescent="0.25">
      <c r="A212" s="7">
        <f>CADASTRO!A212</f>
        <v>0</v>
      </c>
      <c r="B212" s="7">
        <f>CADASTRO!B212</f>
        <v>0</v>
      </c>
      <c r="C212" s="15">
        <f>IFERROR(INDEX(CADASTRO!$A$2:$Q$600,MATCH(B212,CADASTRO!$B$2:$B$600,0),MATCH($C$2,CADASTRO!$A$2:$Q$2,0)),0)</f>
        <v>0</v>
      </c>
      <c r="D212" s="15">
        <f>IFERROR(INDEX(CADASTRO!$A$2:$Q$600,MATCH(B212,CADASTRO!$B$2:$B$600,0),MATCH($D$2,CADASTRO!$A$2:$Q$2,0)),0)</f>
        <v>0</v>
      </c>
      <c r="E212" s="16" t="str">
        <f t="shared" si="38"/>
        <v/>
      </c>
      <c r="F212" s="15">
        <f>IFERROR(INDEX(CADASTRO!$A$2:$Q$600,MATCH(B212,CADASTRO!$B$2:$B$600,0),MATCH($F$2,CADASTRO!$A$2:$Q$2,0)),0)</f>
        <v>0</v>
      </c>
      <c r="G212" s="16" t="str">
        <f t="shared" si="39"/>
        <v/>
      </c>
      <c r="H212" s="15">
        <f>IFERROR(INDEX(CADASTRO!$A$2:$Q$600,MATCH(B212,CADASTRO!$B$2:$B$600,0),MATCH($H$2,CADASTRO!$A$2:$Q$2,0)),0)</f>
        <v>0</v>
      </c>
      <c r="I212" s="16" t="str">
        <f t="shared" si="40"/>
        <v/>
      </c>
      <c r="J212" s="15">
        <f>IFERROR(INDEX(CADASTRO!$A$2:$Q$600,MATCH(B212,CADASTRO!$B$2:$B$600,0),MATCH($J$2,CADASTRO!$A$2:$Q$2,0)),0)</f>
        <v>0</v>
      </c>
      <c r="K212" s="16" t="str">
        <f t="shared" si="41"/>
        <v/>
      </c>
      <c r="L212" s="15">
        <f>IFERROR(INDEX(CADASTRO!$A$2:$Q$600,MATCH(B212,CADASTRO!$B$2:$B$600,0),MATCH($L$2,CADASTRO!$A$2:$Q$2,0)),0)</f>
        <v>0</v>
      </c>
      <c r="M212" s="16" t="str">
        <f t="shared" si="42"/>
        <v/>
      </c>
      <c r="N212" s="15">
        <f>IFERROR(INDEX(CADASTRO!$A$2:$Q$600,MATCH(B212,CADASTRO!$B$2:$B$600,0),MATCH($N$2,CADASTRO!$A$2:$Q$2,0)),0)</f>
        <v>0</v>
      </c>
      <c r="O212" s="16" t="str">
        <f t="shared" si="43"/>
        <v/>
      </c>
      <c r="P212" s="15">
        <f>IFERROR(INDEX(CADASTRO!$A$2:$Q$600,MATCH(B212,CADASTRO!$B$2:$B$600,0),MATCH($P$2,CADASTRO!$A$2:$Q$2,0)),0)</f>
        <v>0</v>
      </c>
      <c r="Q212" s="16" t="str">
        <f t="shared" si="44"/>
        <v/>
      </c>
      <c r="R212" s="15">
        <f>IFERROR(INDEX(CADASTRO!$A$2:$Q$600,MATCH(B212,CADASTRO!$B$2:$B$600,0),MATCH($R$2,CADASTRO!$A$2:$Q$2,0)),0)</f>
        <v>0</v>
      </c>
      <c r="S212" s="16" t="str">
        <f t="shared" si="45"/>
        <v/>
      </c>
      <c r="T212" s="15">
        <f>IFERROR(INDEX(CADASTRO!$A$2:$Q$600,MATCH(B212,CADASTRO!$B$2:$B$600,0),MATCH($T$2,CADASTRO!$A$2:$Q$2,0)),0)</f>
        <v>0</v>
      </c>
      <c r="U212" s="16" t="str">
        <f t="shared" si="46"/>
        <v/>
      </c>
      <c r="V212" s="15">
        <f>IFERROR(INDEX(CADASTRO!$A$2:$Q$600,MATCH(B212,CADASTRO!$B$2:$B$600,0),MATCH($V$2,CADASTRO!$A$2:$Q$2,0)),0)</f>
        <v>0</v>
      </c>
      <c r="W212" s="16" t="str">
        <f t="shared" si="47"/>
        <v/>
      </c>
      <c r="X212" s="15">
        <f>IFERROR(INDEX(CADASTRO!$A$2:$Q$600,MATCH(B212,CADASTRO!$B$2:$B$600,0),MATCH($X$2,CADASTRO!$A$2:$Q$2,0)),0)</f>
        <v>0</v>
      </c>
      <c r="Y212" s="16" t="str">
        <f t="shared" si="48"/>
        <v/>
      </c>
    </row>
    <row r="213" spans="1:25" ht="15.75" customHeight="1" x14ac:dyDescent="0.25">
      <c r="A213" s="7">
        <f>CADASTRO!A213</f>
        <v>0</v>
      </c>
      <c r="B213" s="7">
        <f>CADASTRO!B213</f>
        <v>0</v>
      </c>
      <c r="C213" s="15">
        <f>IFERROR(INDEX(CADASTRO!$A$2:$Q$600,MATCH(B213,CADASTRO!$B$2:$B$600,0),MATCH($C$2,CADASTRO!$A$2:$Q$2,0)),0)</f>
        <v>0</v>
      </c>
      <c r="D213" s="15">
        <f>IFERROR(INDEX(CADASTRO!$A$2:$Q$600,MATCH(B213,CADASTRO!$B$2:$B$600,0),MATCH($D$2,CADASTRO!$A$2:$Q$2,0)),0)</f>
        <v>0</v>
      </c>
      <c r="E213" s="16" t="str">
        <f t="shared" si="38"/>
        <v/>
      </c>
      <c r="F213" s="15">
        <f>IFERROR(INDEX(CADASTRO!$A$2:$Q$600,MATCH(B213,CADASTRO!$B$2:$B$600,0),MATCH($F$2,CADASTRO!$A$2:$Q$2,0)),0)</f>
        <v>0</v>
      </c>
      <c r="G213" s="16" t="str">
        <f t="shared" si="39"/>
        <v/>
      </c>
      <c r="H213" s="15">
        <f>IFERROR(INDEX(CADASTRO!$A$2:$Q$600,MATCH(B213,CADASTRO!$B$2:$B$600,0),MATCH($H$2,CADASTRO!$A$2:$Q$2,0)),0)</f>
        <v>0</v>
      </c>
      <c r="I213" s="16" t="str">
        <f t="shared" si="40"/>
        <v/>
      </c>
      <c r="J213" s="15">
        <f>IFERROR(INDEX(CADASTRO!$A$2:$Q$600,MATCH(B213,CADASTRO!$B$2:$B$600,0),MATCH($J$2,CADASTRO!$A$2:$Q$2,0)),0)</f>
        <v>0</v>
      </c>
      <c r="K213" s="16" t="str">
        <f t="shared" si="41"/>
        <v/>
      </c>
      <c r="L213" s="15">
        <f>IFERROR(INDEX(CADASTRO!$A$2:$Q$600,MATCH(B213,CADASTRO!$B$2:$B$600,0),MATCH($L$2,CADASTRO!$A$2:$Q$2,0)),0)</f>
        <v>0</v>
      </c>
      <c r="M213" s="16" t="str">
        <f t="shared" si="42"/>
        <v/>
      </c>
      <c r="N213" s="15">
        <f>IFERROR(INDEX(CADASTRO!$A$2:$Q$600,MATCH(B213,CADASTRO!$B$2:$B$600,0),MATCH($N$2,CADASTRO!$A$2:$Q$2,0)),0)</f>
        <v>0</v>
      </c>
      <c r="O213" s="16" t="str">
        <f t="shared" si="43"/>
        <v/>
      </c>
      <c r="P213" s="15">
        <f>IFERROR(INDEX(CADASTRO!$A$2:$Q$600,MATCH(B213,CADASTRO!$B$2:$B$600,0),MATCH($P$2,CADASTRO!$A$2:$Q$2,0)),0)</f>
        <v>0</v>
      </c>
      <c r="Q213" s="16" t="str">
        <f t="shared" si="44"/>
        <v/>
      </c>
      <c r="R213" s="15">
        <f>IFERROR(INDEX(CADASTRO!$A$2:$Q$600,MATCH(B213,CADASTRO!$B$2:$B$600,0),MATCH($R$2,CADASTRO!$A$2:$Q$2,0)),0)</f>
        <v>0</v>
      </c>
      <c r="S213" s="16" t="str">
        <f t="shared" si="45"/>
        <v/>
      </c>
      <c r="T213" s="15">
        <f>IFERROR(INDEX(CADASTRO!$A$2:$Q$600,MATCH(B213,CADASTRO!$B$2:$B$600,0),MATCH($T$2,CADASTRO!$A$2:$Q$2,0)),0)</f>
        <v>0</v>
      </c>
      <c r="U213" s="16" t="str">
        <f t="shared" si="46"/>
        <v/>
      </c>
      <c r="V213" s="15">
        <f>IFERROR(INDEX(CADASTRO!$A$2:$Q$600,MATCH(B213,CADASTRO!$B$2:$B$600,0),MATCH($V$2,CADASTRO!$A$2:$Q$2,0)),0)</f>
        <v>0</v>
      </c>
      <c r="W213" s="16" t="str">
        <f t="shared" si="47"/>
        <v/>
      </c>
      <c r="X213" s="15">
        <f>IFERROR(INDEX(CADASTRO!$A$2:$Q$600,MATCH(B213,CADASTRO!$B$2:$B$600,0),MATCH($X$2,CADASTRO!$A$2:$Q$2,0)),0)</f>
        <v>0</v>
      </c>
      <c r="Y213" s="16" t="str">
        <f t="shared" si="48"/>
        <v/>
      </c>
    </row>
    <row r="214" spans="1:25" ht="15.75" customHeight="1" x14ac:dyDescent="0.25">
      <c r="A214" s="7">
        <f>CADASTRO!A214</f>
        <v>0</v>
      </c>
      <c r="B214" s="7">
        <f>CADASTRO!B214</f>
        <v>0</v>
      </c>
      <c r="C214" s="15">
        <f>IFERROR(INDEX(CADASTRO!$A$2:$Q$600,MATCH(B214,CADASTRO!$B$2:$B$600,0),MATCH($C$2,CADASTRO!$A$2:$Q$2,0)),0)</f>
        <v>0</v>
      </c>
      <c r="D214" s="15">
        <f>IFERROR(INDEX(CADASTRO!$A$2:$Q$600,MATCH(B214,CADASTRO!$B$2:$B$600,0),MATCH($D$2,CADASTRO!$A$2:$Q$2,0)),0)</f>
        <v>0</v>
      </c>
      <c r="E214" s="16" t="str">
        <f t="shared" si="38"/>
        <v/>
      </c>
      <c r="F214" s="15">
        <f>IFERROR(INDEX(CADASTRO!$A$2:$Q$600,MATCH(B214,CADASTRO!$B$2:$B$600,0),MATCH($F$2,CADASTRO!$A$2:$Q$2,0)),0)</f>
        <v>0</v>
      </c>
      <c r="G214" s="16" t="str">
        <f t="shared" si="39"/>
        <v/>
      </c>
      <c r="H214" s="15">
        <f>IFERROR(INDEX(CADASTRO!$A$2:$Q$600,MATCH(B214,CADASTRO!$B$2:$B$600,0),MATCH($H$2,CADASTRO!$A$2:$Q$2,0)),0)</f>
        <v>0</v>
      </c>
      <c r="I214" s="16" t="str">
        <f t="shared" si="40"/>
        <v/>
      </c>
      <c r="J214" s="15">
        <f>IFERROR(INDEX(CADASTRO!$A$2:$Q$600,MATCH(B214,CADASTRO!$B$2:$B$600,0),MATCH($J$2,CADASTRO!$A$2:$Q$2,0)),0)</f>
        <v>0</v>
      </c>
      <c r="K214" s="16" t="str">
        <f t="shared" si="41"/>
        <v/>
      </c>
      <c r="L214" s="15">
        <f>IFERROR(INDEX(CADASTRO!$A$2:$Q$600,MATCH(B214,CADASTRO!$B$2:$B$600,0),MATCH($L$2,CADASTRO!$A$2:$Q$2,0)),0)</f>
        <v>0</v>
      </c>
      <c r="M214" s="16" t="str">
        <f t="shared" si="42"/>
        <v/>
      </c>
      <c r="N214" s="15">
        <f>IFERROR(INDEX(CADASTRO!$A$2:$Q$600,MATCH(B214,CADASTRO!$B$2:$B$600,0),MATCH($N$2,CADASTRO!$A$2:$Q$2,0)),0)</f>
        <v>0</v>
      </c>
      <c r="O214" s="16" t="str">
        <f t="shared" si="43"/>
        <v/>
      </c>
      <c r="P214" s="15">
        <f>IFERROR(INDEX(CADASTRO!$A$2:$Q$600,MATCH(B214,CADASTRO!$B$2:$B$600,0),MATCH($P$2,CADASTRO!$A$2:$Q$2,0)),0)</f>
        <v>0</v>
      </c>
      <c r="Q214" s="16" t="str">
        <f t="shared" si="44"/>
        <v/>
      </c>
      <c r="R214" s="15">
        <f>IFERROR(INDEX(CADASTRO!$A$2:$Q$600,MATCH(B214,CADASTRO!$B$2:$B$600,0),MATCH($R$2,CADASTRO!$A$2:$Q$2,0)),0)</f>
        <v>0</v>
      </c>
      <c r="S214" s="16" t="str">
        <f t="shared" si="45"/>
        <v/>
      </c>
      <c r="T214" s="15">
        <f>IFERROR(INDEX(CADASTRO!$A$2:$Q$600,MATCH(B214,CADASTRO!$B$2:$B$600,0),MATCH($T$2,CADASTRO!$A$2:$Q$2,0)),0)</f>
        <v>0</v>
      </c>
      <c r="U214" s="16" t="str">
        <f t="shared" si="46"/>
        <v/>
      </c>
      <c r="V214" s="15">
        <f>IFERROR(INDEX(CADASTRO!$A$2:$Q$600,MATCH(B214,CADASTRO!$B$2:$B$600,0),MATCH($V$2,CADASTRO!$A$2:$Q$2,0)),0)</f>
        <v>0</v>
      </c>
      <c r="W214" s="16" t="str">
        <f t="shared" si="47"/>
        <v/>
      </c>
      <c r="X214" s="15">
        <f>IFERROR(INDEX(CADASTRO!$A$2:$Q$600,MATCH(B214,CADASTRO!$B$2:$B$600,0),MATCH($X$2,CADASTRO!$A$2:$Q$2,0)),0)</f>
        <v>0</v>
      </c>
      <c r="Y214" s="16" t="str">
        <f t="shared" si="48"/>
        <v/>
      </c>
    </row>
    <row r="215" spans="1:25" ht="15.75" customHeight="1" x14ac:dyDescent="0.25">
      <c r="A215" s="7">
        <f>CADASTRO!A215</f>
        <v>0</v>
      </c>
      <c r="B215" s="7">
        <f>CADASTRO!B215</f>
        <v>0</v>
      </c>
      <c r="C215" s="15">
        <f>IFERROR(INDEX(CADASTRO!$A$2:$Q$600,MATCH(B215,CADASTRO!$B$2:$B$600,0),MATCH($C$2,CADASTRO!$A$2:$Q$2,0)),0)</f>
        <v>0</v>
      </c>
      <c r="D215" s="15">
        <f>IFERROR(INDEX(CADASTRO!$A$2:$Q$600,MATCH(B215,CADASTRO!$B$2:$B$600,0),MATCH($D$2,CADASTRO!$A$2:$Q$2,0)),0)</f>
        <v>0</v>
      </c>
      <c r="E215" s="16" t="str">
        <f t="shared" si="38"/>
        <v/>
      </c>
      <c r="F215" s="15">
        <f>IFERROR(INDEX(CADASTRO!$A$2:$Q$600,MATCH(B215,CADASTRO!$B$2:$B$600,0),MATCH($F$2,CADASTRO!$A$2:$Q$2,0)),0)</f>
        <v>0</v>
      </c>
      <c r="G215" s="16" t="str">
        <f t="shared" si="39"/>
        <v/>
      </c>
      <c r="H215" s="15">
        <f>IFERROR(INDEX(CADASTRO!$A$2:$Q$600,MATCH(B215,CADASTRO!$B$2:$B$600,0),MATCH($H$2,CADASTRO!$A$2:$Q$2,0)),0)</f>
        <v>0</v>
      </c>
      <c r="I215" s="16" t="str">
        <f t="shared" si="40"/>
        <v/>
      </c>
      <c r="J215" s="15">
        <f>IFERROR(INDEX(CADASTRO!$A$2:$Q$600,MATCH(B215,CADASTRO!$B$2:$B$600,0),MATCH($J$2,CADASTRO!$A$2:$Q$2,0)),0)</f>
        <v>0</v>
      </c>
      <c r="K215" s="16" t="str">
        <f t="shared" si="41"/>
        <v/>
      </c>
      <c r="L215" s="15">
        <f>IFERROR(INDEX(CADASTRO!$A$2:$Q$600,MATCH(B215,CADASTRO!$B$2:$B$600,0),MATCH($L$2,CADASTRO!$A$2:$Q$2,0)),0)</f>
        <v>0</v>
      </c>
      <c r="M215" s="16" t="str">
        <f t="shared" si="42"/>
        <v/>
      </c>
      <c r="N215" s="15">
        <f>IFERROR(INDEX(CADASTRO!$A$2:$Q$600,MATCH(B215,CADASTRO!$B$2:$B$600,0),MATCH($N$2,CADASTRO!$A$2:$Q$2,0)),0)</f>
        <v>0</v>
      </c>
      <c r="O215" s="16" t="str">
        <f t="shared" si="43"/>
        <v/>
      </c>
      <c r="P215" s="15">
        <f>IFERROR(INDEX(CADASTRO!$A$2:$Q$600,MATCH(B215,CADASTRO!$B$2:$B$600,0),MATCH($P$2,CADASTRO!$A$2:$Q$2,0)),0)</f>
        <v>0</v>
      </c>
      <c r="Q215" s="16" t="str">
        <f t="shared" si="44"/>
        <v/>
      </c>
      <c r="R215" s="15">
        <f>IFERROR(INDEX(CADASTRO!$A$2:$Q$600,MATCH(B215,CADASTRO!$B$2:$B$600,0),MATCH($R$2,CADASTRO!$A$2:$Q$2,0)),0)</f>
        <v>0</v>
      </c>
      <c r="S215" s="16" t="str">
        <f t="shared" si="45"/>
        <v/>
      </c>
      <c r="T215" s="15">
        <f>IFERROR(INDEX(CADASTRO!$A$2:$Q$600,MATCH(B215,CADASTRO!$B$2:$B$600,0),MATCH($T$2,CADASTRO!$A$2:$Q$2,0)),0)</f>
        <v>0</v>
      </c>
      <c r="U215" s="16" t="str">
        <f t="shared" si="46"/>
        <v/>
      </c>
      <c r="V215" s="15">
        <f>IFERROR(INDEX(CADASTRO!$A$2:$Q$600,MATCH(B215,CADASTRO!$B$2:$B$600,0),MATCH($V$2,CADASTRO!$A$2:$Q$2,0)),0)</f>
        <v>0</v>
      </c>
      <c r="W215" s="16" t="str">
        <f t="shared" si="47"/>
        <v/>
      </c>
      <c r="X215" s="15">
        <f>IFERROR(INDEX(CADASTRO!$A$2:$Q$600,MATCH(B215,CADASTRO!$B$2:$B$600,0),MATCH($X$2,CADASTRO!$A$2:$Q$2,0)),0)</f>
        <v>0</v>
      </c>
      <c r="Y215" s="16" t="str">
        <f t="shared" si="48"/>
        <v/>
      </c>
    </row>
    <row r="216" spans="1:25" ht="15.75" customHeight="1" x14ac:dyDescent="0.25">
      <c r="A216" s="7">
        <f>CADASTRO!A216</f>
        <v>0</v>
      </c>
      <c r="B216" s="7">
        <f>CADASTRO!B216</f>
        <v>0</v>
      </c>
      <c r="C216" s="15">
        <f>IFERROR(INDEX(CADASTRO!$A$2:$Q$600,MATCH(B216,CADASTRO!$B$2:$B$600,0),MATCH($C$2,CADASTRO!$A$2:$Q$2,0)),0)</f>
        <v>0</v>
      </c>
      <c r="D216" s="15">
        <f>IFERROR(INDEX(CADASTRO!$A$2:$Q$600,MATCH(B216,CADASTRO!$B$2:$B$600,0),MATCH($D$2,CADASTRO!$A$2:$Q$2,0)),0)</f>
        <v>0</v>
      </c>
      <c r="E216" s="16" t="str">
        <f t="shared" si="38"/>
        <v/>
      </c>
      <c r="F216" s="15">
        <f>IFERROR(INDEX(CADASTRO!$A$2:$Q$600,MATCH(B216,CADASTRO!$B$2:$B$600,0),MATCH($F$2,CADASTRO!$A$2:$Q$2,0)),0)</f>
        <v>0</v>
      </c>
      <c r="G216" s="16" t="str">
        <f t="shared" si="39"/>
        <v/>
      </c>
      <c r="H216" s="15">
        <f>IFERROR(INDEX(CADASTRO!$A$2:$Q$600,MATCH(B216,CADASTRO!$B$2:$B$600,0),MATCH($H$2,CADASTRO!$A$2:$Q$2,0)),0)</f>
        <v>0</v>
      </c>
      <c r="I216" s="16" t="str">
        <f t="shared" si="40"/>
        <v/>
      </c>
      <c r="J216" s="15">
        <f>IFERROR(INDEX(CADASTRO!$A$2:$Q$600,MATCH(B216,CADASTRO!$B$2:$B$600,0),MATCH($J$2,CADASTRO!$A$2:$Q$2,0)),0)</f>
        <v>0</v>
      </c>
      <c r="K216" s="16" t="str">
        <f t="shared" si="41"/>
        <v/>
      </c>
      <c r="L216" s="15">
        <f>IFERROR(INDEX(CADASTRO!$A$2:$Q$600,MATCH(B216,CADASTRO!$B$2:$B$600,0),MATCH($L$2,CADASTRO!$A$2:$Q$2,0)),0)</f>
        <v>0</v>
      </c>
      <c r="M216" s="16" t="str">
        <f t="shared" si="42"/>
        <v/>
      </c>
      <c r="N216" s="15">
        <f>IFERROR(INDEX(CADASTRO!$A$2:$Q$600,MATCH(B216,CADASTRO!$B$2:$B$600,0),MATCH($N$2,CADASTRO!$A$2:$Q$2,0)),0)</f>
        <v>0</v>
      </c>
      <c r="O216" s="16" t="str">
        <f t="shared" si="43"/>
        <v/>
      </c>
      <c r="P216" s="15">
        <f>IFERROR(INDEX(CADASTRO!$A$2:$Q$600,MATCH(B216,CADASTRO!$B$2:$B$600,0),MATCH($P$2,CADASTRO!$A$2:$Q$2,0)),0)</f>
        <v>0</v>
      </c>
      <c r="Q216" s="16" t="str">
        <f t="shared" si="44"/>
        <v/>
      </c>
      <c r="R216" s="15">
        <f>IFERROR(INDEX(CADASTRO!$A$2:$Q$600,MATCH(B216,CADASTRO!$B$2:$B$600,0),MATCH($R$2,CADASTRO!$A$2:$Q$2,0)),0)</f>
        <v>0</v>
      </c>
      <c r="S216" s="16" t="str">
        <f t="shared" si="45"/>
        <v/>
      </c>
      <c r="T216" s="15">
        <f>IFERROR(INDEX(CADASTRO!$A$2:$Q$600,MATCH(B216,CADASTRO!$B$2:$B$600,0),MATCH($T$2,CADASTRO!$A$2:$Q$2,0)),0)</f>
        <v>0</v>
      </c>
      <c r="U216" s="16" t="str">
        <f t="shared" si="46"/>
        <v/>
      </c>
      <c r="V216" s="15">
        <f>IFERROR(INDEX(CADASTRO!$A$2:$Q$600,MATCH(B216,CADASTRO!$B$2:$B$600,0),MATCH($V$2,CADASTRO!$A$2:$Q$2,0)),0)</f>
        <v>0</v>
      </c>
      <c r="W216" s="16" t="str">
        <f t="shared" si="47"/>
        <v/>
      </c>
      <c r="X216" s="15">
        <f>IFERROR(INDEX(CADASTRO!$A$2:$Q$600,MATCH(B216,CADASTRO!$B$2:$B$600,0),MATCH($X$2,CADASTRO!$A$2:$Q$2,0)),0)</f>
        <v>0</v>
      </c>
      <c r="Y216" s="16" t="str">
        <f t="shared" si="48"/>
        <v/>
      </c>
    </row>
    <row r="217" spans="1:25" ht="15.75" customHeight="1" x14ac:dyDescent="0.25">
      <c r="A217" s="7">
        <f>CADASTRO!A217</f>
        <v>0</v>
      </c>
      <c r="B217" s="7">
        <f>CADASTRO!B217</f>
        <v>0</v>
      </c>
      <c r="C217" s="15">
        <f>IFERROR(INDEX(CADASTRO!$A$2:$Q$600,MATCH(B217,CADASTRO!$B$2:$B$600,0),MATCH($C$2,CADASTRO!$A$2:$Q$2,0)),0)</f>
        <v>0</v>
      </c>
      <c r="D217" s="15">
        <f>IFERROR(INDEX(CADASTRO!$A$2:$Q$600,MATCH(B217,CADASTRO!$B$2:$B$600,0),MATCH($D$2,CADASTRO!$A$2:$Q$2,0)),0)</f>
        <v>0</v>
      </c>
      <c r="E217" s="16" t="str">
        <f t="shared" si="38"/>
        <v/>
      </c>
      <c r="F217" s="15">
        <f>IFERROR(INDEX(CADASTRO!$A$2:$Q$600,MATCH(B217,CADASTRO!$B$2:$B$600,0),MATCH($F$2,CADASTRO!$A$2:$Q$2,0)),0)</f>
        <v>0</v>
      </c>
      <c r="G217" s="16" t="str">
        <f t="shared" si="39"/>
        <v/>
      </c>
      <c r="H217" s="15">
        <f>IFERROR(INDEX(CADASTRO!$A$2:$Q$600,MATCH(B217,CADASTRO!$B$2:$B$600,0),MATCH($H$2,CADASTRO!$A$2:$Q$2,0)),0)</f>
        <v>0</v>
      </c>
      <c r="I217" s="16" t="str">
        <f t="shared" si="40"/>
        <v/>
      </c>
      <c r="J217" s="15">
        <f>IFERROR(INDEX(CADASTRO!$A$2:$Q$600,MATCH(B217,CADASTRO!$B$2:$B$600,0),MATCH($J$2,CADASTRO!$A$2:$Q$2,0)),0)</f>
        <v>0</v>
      </c>
      <c r="K217" s="16" t="str">
        <f t="shared" si="41"/>
        <v/>
      </c>
      <c r="L217" s="15">
        <f>IFERROR(INDEX(CADASTRO!$A$2:$Q$600,MATCH(B217,CADASTRO!$B$2:$B$600,0),MATCH($L$2,CADASTRO!$A$2:$Q$2,0)),0)</f>
        <v>0</v>
      </c>
      <c r="M217" s="16" t="str">
        <f t="shared" si="42"/>
        <v/>
      </c>
      <c r="N217" s="15">
        <f>IFERROR(INDEX(CADASTRO!$A$2:$Q$600,MATCH(B217,CADASTRO!$B$2:$B$600,0),MATCH($N$2,CADASTRO!$A$2:$Q$2,0)),0)</f>
        <v>0</v>
      </c>
      <c r="O217" s="16" t="str">
        <f t="shared" si="43"/>
        <v/>
      </c>
      <c r="P217" s="15">
        <f>IFERROR(INDEX(CADASTRO!$A$2:$Q$600,MATCH(B217,CADASTRO!$B$2:$B$600,0),MATCH($P$2,CADASTRO!$A$2:$Q$2,0)),0)</f>
        <v>0</v>
      </c>
      <c r="Q217" s="16" t="str">
        <f t="shared" si="44"/>
        <v/>
      </c>
      <c r="R217" s="15">
        <f>IFERROR(INDEX(CADASTRO!$A$2:$Q$600,MATCH(B217,CADASTRO!$B$2:$B$600,0),MATCH($R$2,CADASTRO!$A$2:$Q$2,0)),0)</f>
        <v>0</v>
      </c>
      <c r="S217" s="16" t="str">
        <f t="shared" si="45"/>
        <v/>
      </c>
      <c r="T217" s="15">
        <f>IFERROR(INDEX(CADASTRO!$A$2:$Q$600,MATCH(B217,CADASTRO!$B$2:$B$600,0),MATCH($T$2,CADASTRO!$A$2:$Q$2,0)),0)</f>
        <v>0</v>
      </c>
      <c r="U217" s="16" t="str">
        <f t="shared" si="46"/>
        <v/>
      </c>
      <c r="V217" s="15">
        <f>IFERROR(INDEX(CADASTRO!$A$2:$Q$600,MATCH(B217,CADASTRO!$B$2:$B$600,0),MATCH($V$2,CADASTRO!$A$2:$Q$2,0)),0)</f>
        <v>0</v>
      </c>
      <c r="W217" s="16" t="str">
        <f t="shared" si="47"/>
        <v/>
      </c>
      <c r="X217" s="15">
        <f>IFERROR(INDEX(CADASTRO!$A$2:$Q$600,MATCH(B217,CADASTRO!$B$2:$B$600,0),MATCH($X$2,CADASTRO!$A$2:$Q$2,0)),0)</f>
        <v>0</v>
      </c>
      <c r="Y217" s="16" t="str">
        <f t="shared" si="48"/>
        <v/>
      </c>
    </row>
    <row r="218" spans="1:25" ht="15.75" customHeight="1" x14ac:dyDescent="0.25">
      <c r="A218" s="7">
        <f>CADASTRO!A218</f>
        <v>0</v>
      </c>
      <c r="B218" s="7">
        <f>CADASTRO!B218</f>
        <v>0</v>
      </c>
      <c r="C218" s="15">
        <f>IFERROR(INDEX(CADASTRO!$A$2:$Q$600,MATCH(B218,CADASTRO!$B$2:$B$600,0),MATCH($C$2,CADASTRO!$A$2:$Q$2,0)),0)</f>
        <v>0</v>
      </c>
      <c r="D218" s="15">
        <f>IFERROR(INDEX(CADASTRO!$A$2:$Q$600,MATCH(B218,CADASTRO!$B$2:$B$600,0),MATCH($D$2,CADASTRO!$A$2:$Q$2,0)),0)</f>
        <v>0</v>
      </c>
      <c r="E218" s="16" t="str">
        <f t="shared" si="38"/>
        <v/>
      </c>
      <c r="F218" s="15">
        <f>IFERROR(INDEX(CADASTRO!$A$2:$Q$600,MATCH(B218,CADASTRO!$B$2:$B$600,0),MATCH($F$2,CADASTRO!$A$2:$Q$2,0)),0)</f>
        <v>0</v>
      </c>
      <c r="G218" s="16" t="str">
        <f t="shared" si="39"/>
        <v/>
      </c>
      <c r="H218" s="15">
        <f>IFERROR(INDEX(CADASTRO!$A$2:$Q$600,MATCH(B218,CADASTRO!$B$2:$B$600,0),MATCH($H$2,CADASTRO!$A$2:$Q$2,0)),0)</f>
        <v>0</v>
      </c>
      <c r="I218" s="16" t="str">
        <f t="shared" si="40"/>
        <v/>
      </c>
      <c r="J218" s="15">
        <f>IFERROR(INDEX(CADASTRO!$A$2:$Q$600,MATCH(B218,CADASTRO!$B$2:$B$600,0),MATCH($J$2,CADASTRO!$A$2:$Q$2,0)),0)</f>
        <v>0</v>
      </c>
      <c r="K218" s="16" t="str">
        <f t="shared" si="41"/>
        <v/>
      </c>
      <c r="L218" s="15">
        <f>IFERROR(INDEX(CADASTRO!$A$2:$Q$600,MATCH(B218,CADASTRO!$B$2:$B$600,0),MATCH($L$2,CADASTRO!$A$2:$Q$2,0)),0)</f>
        <v>0</v>
      </c>
      <c r="M218" s="16" t="str">
        <f t="shared" si="42"/>
        <v/>
      </c>
      <c r="N218" s="15">
        <f>IFERROR(INDEX(CADASTRO!$A$2:$Q$600,MATCH(B218,CADASTRO!$B$2:$B$600,0),MATCH($N$2,CADASTRO!$A$2:$Q$2,0)),0)</f>
        <v>0</v>
      </c>
      <c r="O218" s="16" t="str">
        <f t="shared" si="43"/>
        <v/>
      </c>
      <c r="P218" s="15">
        <f>IFERROR(INDEX(CADASTRO!$A$2:$Q$600,MATCH(B218,CADASTRO!$B$2:$B$600,0),MATCH($P$2,CADASTRO!$A$2:$Q$2,0)),0)</f>
        <v>0</v>
      </c>
      <c r="Q218" s="16" t="str">
        <f t="shared" si="44"/>
        <v/>
      </c>
      <c r="R218" s="15">
        <f>IFERROR(INDEX(CADASTRO!$A$2:$Q$600,MATCH(B218,CADASTRO!$B$2:$B$600,0),MATCH($R$2,CADASTRO!$A$2:$Q$2,0)),0)</f>
        <v>0</v>
      </c>
      <c r="S218" s="16" t="str">
        <f t="shared" si="45"/>
        <v/>
      </c>
      <c r="T218" s="15">
        <f>IFERROR(INDEX(CADASTRO!$A$2:$Q$600,MATCH(B218,CADASTRO!$B$2:$B$600,0),MATCH($T$2,CADASTRO!$A$2:$Q$2,0)),0)</f>
        <v>0</v>
      </c>
      <c r="U218" s="16" t="str">
        <f t="shared" si="46"/>
        <v/>
      </c>
      <c r="V218" s="15">
        <f>IFERROR(INDEX(CADASTRO!$A$2:$Q$600,MATCH(B218,CADASTRO!$B$2:$B$600,0),MATCH($V$2,CADASTRO!$A$2:$Q$2,0)),0)</f>
        <v>0</v>
      </c>
      <c r="W218" s="16" t="str">
        <f t="shared" si="47"/>
        <v/>
      </c>
      <c r="X218" s="15">
        <f>IFERROR(INDEX(CADASTRO!$A$2:$Q$600,MATCH(B218,CADASTRO!$B$2:$B$600,0),MATCH($X$2,CADASTRO!$A$2:$Q$2,0)),0)</f>
        <v>0</v>
      </c>
      <c r="Y218" s="16" t="str">
        <f t="shared" si="48"/>
        <v/>
      </c>
    </row>
    <row r="219" spans="1:25" ht="15.75" customHeight="1" x14ac:dyDescent="0.25">
      <c r="A219" s="7">
        <f>CADASTRO!A219</f>
        <v>0</v>
      </c>
      <c r="B219" s="7">
        <f>CADASTRO!B219</f>
        <v>0</v>
      </c>
      <c r="C219" s="15">
        <f>IFERROR(INDEX(CADASTRO!$A$2:$Q$600,MATCH(B219,CADASTRO!$B$2:$B$600,0),MATCH($C$2,CADASTRO!$A$2:$Q$2,0)),0)</f>
        <v>0</v>
      </c>
      <c r="D219" s="15">
        <f>IFERROR(INDEX(CADASTRO!$A$2:$Q$600,MATCH(B219,CADASTRO!$B$2:$B$600,0),MATCH($D$2,CADASTRO!$A$2:$Q$2,0)),0)</f>
        <v>0</v>
      </c>
      <c r="E219" s="16" t="str">
        <f t="shared" si="38"/>
        <v/>
      </c>
      <c r="F219" s="15">
        <f>IFERROR(INDEX(CADASTRO!$A$2:$Q$600,MATCH(B219,CADASTRO!$B$2:$B$600,0),MATCH($F$2,CADASTRO!$A$2:$Q$2,0)),0)</f>
        <v>0</v>
      </c>
      <c r="G219" s="16" t="str">
        <f t="shared" si="39"/>
        <v/>
      </c>
      <c r="H219" s="15">
        <f>IFERROR(INDEX(CADASTRO!$A$2:$Q$600,MATCH(B219,CADASTRO!$B$2:$B$600,0),MATCH($H$2,CADASTRO!$A$2:$Q$2,0)),0)</f>
        <v>0</v>
      </c>
      <c r="I219" s="16" t="str">
        <f t="shared" si="40"/>
        <v/>
      </c>
      <c r="J219" s="15">
        <f>IFERROR(INDEX(CADASTRO!$A$2:$Q$600,MATCH(B219,CADASTRO!$B$2:$B$600,0),MATCH($J$2,CADASTRO!$A$2:$Q$2,0)),0)</f>
        <v>0</v>
      </c>
      <c r="K219" s="16" t="str">
        <f t="shared" si="41"/>
        <v/>
      </c>
      <c r="L219" s="15">
        <f>IFERROR(INDEX(CADASTRO!$A$2:$Q$600,MATCH(B219,CADASTRO!$B$2:$B$600,0),MATCH($L$2,CADASTRO!$A$2:$Q$2,0)),0)</f>
        <v>0</v>
      </c>
      <c r="M219" s="16" t="str">
        <f t="shared" si="42"/>
        <v/>
      </c>
      <c r="N219" s="15">
        <f>IFERROR(INDEX(CADASTRO!$A$2:$Q$600,MATCH(B219,CADASTRO!$B$2:$B$600,0),MATCH($N$2,CADASTRO!$A$2:$Q$2,0)),0)</f>
        <v>0</v>
      </c>
      <c r="O219" s="16" t="str">
        <f t="shared" si="43"/>
        <v/>
      </c>
      <c r="P219" s="15">
        <f>IFERROR(INDEX(CADASTRO!$A$2:$Q$600,MATCH(B219,CADASTRO!$B$2:$B$600,0),MATCH($P$2,CADASTRO!$A$2:$Q$2,0)),0)</f>
        <v>0</v>
      </c>
      <c r="Q219" s="16" t="str">
        <f t="shared" si="44"/>
        <v/>
      </c>
      <c r="R219" s="15">
        <f>IFERROR(INDEX(CADASTRO!$A$2:$Q$600,MATCH(B219,CADASTRO!$B$2:$B$600,0),MATCH($R$2,CADASTRO!$A$2:$Q$2,0)),0)</f>
        <v>0</v>
      </c>
      <c r="S219" s="16" t="str">
        <f t="shared" si="45"/>
        <v/>
      </c>
      <c r="T219" s="15">
        <f>IFERROR(INDEX(CADASTRO!$A$2:$Q$600,MATCH(B219,CADASTRO!$B$2:$B$600,0),MATCH($T$2,CADASTRO!$A$2:$Q$2,0)),0)</f>
        <v>0</v>
      </c>
      <c r="U219" s="16" t="str">
        <f t="shared" si="46"/>
        <v/>
      </c>
      <c r="V219" s="15">
        <f>IFERROR(INDEX(CADASTRO!$A$2:$Q$600,MATCH(B219,CADASTRO!$B$2:$B$600,0),MATCH($V$2,CADASTRO!$A$2:$Q$2,0)),0)</f>
        <v>0</v>
      </c>
      <c r="W219" s="16" t="str">
        <f t="shared" si="47"/>
        <v/>
      </c>
      <c r="X219" s="15">
        <f>IFERROR(INDEX(CADASTRO!$A$2:$Q$600,MATCH(B219,CADASTRO!$B$2:$B$600,0),MATCH($X$2,CADASTRO!$A$2:$Q$2,0)),0)</f>
        <v>0</v>
      </c>
      <c r="Y219" s="16" t="str">
        <f t="shared" si="48"/>
        <v/>
      </c>
    </row>
    <row r="220" spans="1:25" ht="15.75" customHeight="1" x14ac:dyDescent="0.25">
      <c r="A220" s="7">
        <f>CADASTRO!A220</f>
        <v>0</v>
      </c>
      <c r="B220" s="7">
        <f>CADASTRO!B220</f>
        <v>0</v>
      </c>
      <c r="C220" s="15">
        <f>IFERROR(INDEX(CADASTRO!$A$2:$Q$600,MATCH(B220,CADASTRO!$B$2:$B$600,0),MATCH($C$2,CADASTRO!$A$2:$Q$2,0)),0)</f>
        <v>0</v>
      </c>
      <c r="D220" s="15">
        <f>IFERROR(INDEX(CADASTRO!$A$2:$Q$600,MATCH(B220,CADASTRO!$B$2:$B$600,0),MATCH($D$2,CADASTRO!$A$2:$Q$2,0)),0)</f>
        <v>0</v>
      </c>
      <c r="E220" s="16" t="str">
        <f t="shared" si="38"/>
        <v/>
      </c>
      <c r="F220" s="15">
        <f>IFERROR(INDEX(CADASTRO!$A$2:$Q$600,MATCH(B220,CADASTRO!$B$2:$B$600,0),MATCH($F$2,CADASTRO!$A$2:$Q$2,0)),0)</f>
        <v>0</v>
      </c>
      <c r="G220" s="16" t="str">
        <f t="shared" si="39"/>
        <v/>
      </c>
      <c r="H220" s="15">
        <f>IFERROR(INDEX(CADASTRO!$A$2:$Q$600,MATCH(B220,CADASTRO!$B$2:$B$600,0),MATCH($H$2,CADASTRO!$A$2:$Q$2,0)),0)</f>
        <v>0</v>
      </c>
      <c r="I220" s="16" t="str">
        <f t="shared" si="40"/>
        <v/>
      </c>
      <c r="J220" s="15">
        <f>IFERROR(INDEX(CADASTRO!$A$2:$Q$600,MATCH(B220,CADASTRO!$B$2:$B$600,0),MATCH($J$2,CADASTRO!$A$2:$Q$2,0)),0)</f>
        <v>0</v>
      </c>
      <c r="K220" s="16" t="str">
        <f t="shared" si="41"/>
        <v/>
      </c>
      <c r="L220" s="15">
        <f>IFERROR(INDEX(CADASTRO!$A$2:$Q$600,MATCH(B220,CADASTRO!$B$2:$B$600,0),MATCH($L$2,CADASTRO!$A$2:$Q$2,0)),0)</f>
        <v>0</v>
      </c>
      <c r="M220" s="16" t="str">
        <f t="shared" si="42"/>
        <v/>
      </c>
      <c r="N220" s="15">
        <f>IFERROR(INDEX(CADASTRO!$A$2:$Q$600,MATCH(B220,CADASTRO!$B$2:$B$600,0),MATCH($N$2,CADASTRO!$A$2:$Q$2,0)),0)</f>
        <v>0</v>
      </c>
      <c r="O220" s="16" t="str">
        <f t="shared" si="43"/>
        <v/>
      </c>
      <c r="P220" s="15">
        <f>IFERROR(INDEX(CADASTRO!$A$2:$Q$600,MATCH(B220,CADASTRO!$B$2:$B$600,0),MATCH($P$2,CADASTRO!$A$2:$Q$2,0)),0)</f>
        <v>0</v>
      </c>
      <c r="Q220" s="16" t="str">
        <f t="shared" si="44"/>
        <v/>
      </c>
      <c r="R220" s="15">
        <f>IFERROR(INDEX(CADASTRO!$A$2:$Q$600,MATCH(B220,CADASTRO!$B$2:$B$600,0),MATCH($R$2,CADASTRO!$A$2:$Q$2,0)),0)</f>
        <v>0</v>
      </c>
      <c r="S220" s="16" t="str">
        <f t="shared" si="45"/>
        <v/>
      </c>
      <c r="T220" s="15">
        <f>IFERROR(INDEX(CADASTRO!$A$2:$Q$600,MATCH(B220,CADASTRO!$B$2:$B$600,0),MATCH($T$2,CADASTRO!$A$2:$Q$2,0)),0)</f>
        <v>0</v>
      </c>
      <c r="U220" s="16" t="str">
        <f t="shared" si="46"/>
        <v/>
      </c>
      <c r="V220" s="15">
        <f>IFERROR(INDEX(CADASTRO!$A$2:$Q$600,MATCH(B220,CADASTRO!$B$2:$B$600,0),MATCH($V$2,CADASTRO!$A$2:$Q$2,0)),0)</f>
        <v>0</v>
      </c>
      <c r="W220" s="16" t="str">
        <f t="shared" si="47"/>
        <v/>
      </c>
      <c r="X220" s="15">
        <f>IFERROR(INDEX(CADASTRO!$A$2:$Q$600,MATCH(B220,CADASTRO!$B$2:$B$600,0),MATCH($X$2,CADASTRO!$A$2:$Q$2,0)),0)</f>
        <v>0</v>
      </c>
      <c r="Y220" s="16" t="str">
        <f t="shared" si="48"/>
        <v/>
      </c>
    </row>
    <row r="221" spans="1:25" ht="15.75" customHeight="1" x14ac:dyDescent="0.25">
      <c r="A221" s="7">
        <f>CADASTRO!A221</f>
        <v>0</v>
      </c>
      <c r="B221" s="7">
        <f>CADASTRO!B221</f>
        <v>0</v>
      </c>
      <c r="C221" s="15">
        <f>IFERROR(INDEX(CADASTRO!$A$2:$Q$600,MATCH(B221,CADASTRO!$B$2:$B$600,0),MATCH($C$2,CADASTRO!$A$2:$Q$2,0)),0)</f>
        <v>0</v>
      </c>
      <c r="D221" s="15">
        <f>IFERROR(INDEX(CADASTRO!$A$2:$Q$600,MATCH(B221,CADASTRO!$B$2:$B$600,0),MATCH($D$2,CADASTRO!$A$2:$Q$2,0)),0)</f>
        <v>0</v>
      </c>
      <c r="E221" s="16" t="str">
        <f t="shared" si="38"/>
        <v/>
      </c>
      <c r="F221" s="15">
        <f>IFERROR(INDEX(CADASTRO!$A$2:$Q$600,MATCH(B221,CADASTRO!$B$2:$B$600,0),MATCH($F$2,CADASTRO!$A$2:$Q$2,0)),0)</f>
        <v>0</v>
      </c>
      <c r="G221" s="16" t="str">
        <f t="shared" si="39"/>
        <v/>
      </c>
      <c r="H221" s="15">
        <f>IFERROR(INDEX(CADASTRO!$A$2:$Q$600,MATCH(B221,CADASTRO!$B$2:$B$600,0),MATCH($H$2,CADASTRO!$A$2:$Q$2,0)),0)</f>
        <v>0</v>
      </c>
      <c r="I221" s="16" t="str">
        <f t="shared" si="40"/>
        <v/>
      </c>
      <c r="J221" s="15">
        <f>IFERROR(INDEX(CADASTRO!$A$2:$Q$600,MATCH(B221,CADASTRO!$B$2:$B$600,0),MATCH($J$2,CADASTRO!$A$2:$Q$2,0)),0)</f>
        <v>0</v>
      </c>
      <c r="K221" s="16" t="str">
        <f t="shared" si="41"/>
        <v/>
      </c>
      <c r="L221" s="15">
        <f>IFERROR(INDEX(CADASTRO!$A$2:$Q$600,MATCH(B221,CADASTRO!$B$2:$B$600,0),MATCH($L$2,CADASTRO!$A$2:$Q$2,0)),0)</f>
        <v>0</v>
      </c>
      <c r="M221" s="16" t="str">
        <f t="shared" si="42"/>
        <v/>
      </c>
      <c r="N221" s="15">
        <f>IFERROR(INDEX(CADASTRO!$A$2:$Q$600,MATCH(B221,CADASTRO!$B$2:$B$600,0),MATCH($N$2,CADASTRO!$A$2:$Q$2,0)),0)</f>
        <v>0</v>
      </c>
      <c r="O221" s="16" t="str">
        <f t="shared" si="43"/>
        <v/>
      </c>
      <c r="P221" s="15">
        <f>IFERROR(INDEX(CADASTRO!$A$2:$Q$600,MATCH(B221,CADASTRO!$B$2:$B$600,0),MATCH($P$2,CADASTRO!$A$2:$Q$2,0)),0)</f>
        <v>0</v>
      </c>
      <c r="Q221" s="16" t="str">
        <f t="shared" si="44"/>
        <v/>
      </c>
      <c r="R221" s="15">
        <f>IFERROR(INDEX(CADASTRO!$A$2:$Q$600,MATCH(B221,CADASTRO!$B$2:$B$600,0),MATCH($R$2,CADASTRO!$A$2:$Q$2,0)),0)</f>
        <v>0</v>
      </c>
      <c r="S221" s="16" t="str">
        <f t="shared" si="45"/>
        <v/>
      </c>
      <c r="T221" s="15">
        <f>IFERROR(INDEX(CADASTRO!$A$2:$Q$600,MATCH(B221,CADASTRO!$B$2:$B$600,0),MATCH($T$2,CADASTRO!$A$2:$Q$2,0)),0)</f>
        <v>0</v>
      </c>
      <c r="U221" s="16" t="str">
        <f t="shared" si="46"/>
        <v/>
      </c>
      <c r="V221" s="15">
        <f>IFERROR(INDEX(CADASTRO!$A$2:$Q$600,MATCH(B221,CADASTRO!$B$2:$B$600,0),MATCH($V$2,CADASTRO!$A$2:$Q$2,0)),0)</f>
        <v>0</v>
      </c>
      <c r="W221" s="16" t="str">
        <f t="shared" si="47"/>
        <v/>
      </c>
      <c r="X221" s="15">
        <f>IFERROR(INDEX(CADASTRO!$A$2:$Q$600,MATCH(B221,CADASTRO!$B$2:$B$600,0),MATCH($X$2,CADASTRO!$A$2:$Q$2,0)),0)</f>
        <v>0</v>
      </c>
      <c r="Y221" s="16" t="str">
        <f t="shared" si="48"/>
        <v/>
      </c>
    </row>
    <row r="222" spans="1:25" ht="15.75" customHeight="1" x14ac:dyDescent="0.25">
      <c r="A222" s="7">
        <f>CADASTRO!A222</f>
        <v>0</v>
      </c>
      <c r="B222" s="7">
        <f>CADASTRO!B222</f>
        <v>0</v>
      </c>
      <c r="C222" s="15">
        <f>IFERROR(INDEX(CADASTRO!$A$2:$Q$600,MATCH(B222,CADASTRO!$B$2:$B$600,0),MATCH($C$2,CADASTRO!$A$2:$Q$2,0)),0)</f>
        <v>0</v>
      </c>
      <c r="D222" s="15">
        <f>IFERROR(INDEX(CADASTRO!$A$2:$Q$600,MATCH(B222,CADASTRO!$B$2:$B$600,0),MATCH($D$2,CADASTRO!$A$2:$Q$2,0)),0)</f>
        <v>0</v>
      </c>
      <c r="E222" s="16" t="str">
        <f t="shared" si="38"/>
        <v/>
      </c>
      <c r="F222" s="15">
        <f>IFERROR(INDEX(CADASTRO!$A$2:$Q$600,MATCH(B222,CADASTRO!$B$2:$B$600,0),MATCH($F$2,CADASTRO!$A$2:$Q$2,0)),0)</f>
        <v>0</v>
      </c>
      <c r="G222" s="16" t="str">
        <f t="shared" si="39"/>
        <v/>
      </c>
      <c r="H222" s="15">
        <f>IFERROR(INDEX(CADASTRO!$A$2:$Q$600,MATCH(B222,CADASTRO!$B$2:$B$600,0),MATCH($H$2,CADASTRO!$A$2:$Q$2,0)),0)</f>
        <v>0</v>
      </c>
      <c r="I222" s="16" t="str">
        <f t="shared" si="40"/>
        <v/>
      </c>
      <c r="J222" s="15">
        <f>IFERROR(INDEX(CADASTRO!$A$2:$Q$600,MATCH(B222,CADASTRO!$B$2:$B$600,0),MATCH($J$2,CADASTRO!$A$2:$Q$2,0)),0)</f>
        <v>0</v>
      </c>
      <c r="K222" s="16" t="str">
        <f t="shared" si="41"/>
        <v/>
      </c>
      <c r="L222" s="15">
        <f>IFERROR(INDEX(CADASTRO!$A$2:$Q$600,MATCH(B222,CADASTRO!$B$2:$B$600,0),MATCH($L$2,CADASTRO!$A$2:$Q$2,0)),0)</f>
        <v>0</v>
      </c>
      <c r="M222" s="16" t="str">
        <f t="shared" si="42"/>
        <v/>
      </c>
      <c r="N222" s="15">
        <f>IFERROR(INDEX(CADASTRO!$A$2:$Q$600,MATCH(B222,CADASTRO!$B$2:$B$600,0),MATCH($N$2,CADASTRO!$A$2:$Q$2,0)),0)</f>
        <v>0</v>
      </c>
      <c r="O222" s="16" t="str">
        <f t="shared" si="43"/>
        <v/>
      </c>
      <c r="P222" s="15">
        <f>IFERROR(INDEX(CADASTRO!$A$2:$Q$600,MATCH(B222,CADASTRO!$B$2:$B$600,0),MATCH($P$2,CADASTRO!$A$2:$Q$2,0)),0)</f>
        <v>0</v>
      </c>
      <c r="Q222" s="16" t="str">
        <f t="shared" si="44"/>
        <v/>
      </c>
      <c r="R222" s="15">
        <f>IFERROR(INDEX(CADASTRO!$A$2:$Q$600,MATCH(B222,CADASTRO!$B$2:$B$600,0),MATCH($R$2,CADASTRO!$A$2:$Q$2,0)),0)</f>
        <v>0</v>
      </c>
      <c r="S222" s="16" t="str">
        <f t="shared" si="45"/>
        <v/>
      </c>
      <c r="T222" s="15">
        <f>IFERROR(INDEX(CADASTRO!$A$2:$Q$600,MATCH(B222,CADASTRO!$B$2:$B$600,0),MATCH($T$2,CADASTRO!$A$2:$Q$2,0)),0)</f>
        <v>0</v>
      </c>
      <c r="U222" s="16" t="str">
        <f t="shared" si="46"/>
        <v/>
      </c>
      <c r="V222" s="15">
        <f>IFERROR(INDEX(CADASTRO!$A$2:$Q$600,MATCH(B222,CADASTRO!$B$2:$B$600,0),MATCH($V$2,CADASTRO!$A$2:$Q$2,0)),0)</f>
        <v>0</v>
      </c>
      <c r="W222" s="16" t="str">
        <f t="shared" si="47"/>
        <v/>
      </c>
      <c r="X222" s="15">
        <f>IFERROR(INDEX(CADASTRO!$A$2:$Q$600,MATCH(B222,CADASTRO!$B$2:$B$600,0),MATCH($X$2,CADASTRO!$A$2:$Q$2,0)),0)</f>
        <v>0</v>
      </c>
      <c r="Y222" s="16" t="str">
        <f t="shared" si="48"/>
        <v/>
      </c>
    </row>
    <row r="223" spans="1:25" ht="15.75" customHeight="1" x14ac:dyDescent="0.25">
      <c r="A223" s="7">
        <f>CADASTRO!A223</f>
        <v>0</v>
      </c>
      <c r="B223" s="7">
        <f>CADASTRO!B223</f>
        <v>0</v>
      </c>
      <c r="C223" s="15">
        <f>IFERROR(INDEX(CADASTRO!$A$2:$Q$600,MATCH(B223,CADASTRO!$B$2:$B$600,0),MATCH($C$2,CADASTRO!$A$2:$Q$2,0)),0)</f>
        <v>0</v>
      </c>
      <c r="D223" s="15">
        <f>IFERROR(INDEX(CADASTRO!$A$2:$Q$600,MATCH(B223,CADASTRO!$B$2:$B$600,0),MATCH($D$2,CADASTRO!$A$2:$Q$2,0)),0)</f>
        <v>0</v>
      </c>
      <c r="E223" s="16" t="str">
        <f t="shared" si="38"/>
        <v/>
      </c>
      <c r="F223" s="15">
        <f>IFERROR(INDEX(CADASTRO!$A$2:$Q$600,MATCH(B223,CADASTRO!$B$2:$B$600,0),MATCH($F$2,CADASTRO!$A$2:$Q$2,0)),0)</f>
        <v>0</v>
      </c>
      <c r="G223" s="16" t="str">
        <f t="shared" si="39"/>
        <v/>
      </c>
      <c r="H223" s="15">
        <f>IFERROR(INDEX(CADASTRO!$A$2:$Q$600,MATCH(B223,CADASTRO!$B$2:$B$600,0),MATCH($H$2,CADASTRO!$A$2:$Q$2,0)),0)</f>
        <v>0</v>
      </c>
      <c r="I223" s="16" t="str">
        <f t="shared" si="40"/>
        <v/>
      </c>
      <c r="J223" s="15">
        <f>IFERROR(INDEX(CADASTRO!$A$2:$Q$600,MATCH(B223,CADASTRO!$B$2:$B$600,0),MATCH($J$2,CADASTRO!$A$2:$Q$2,0)),0)</f>
        <v>0</v>
      </c>
      <c r="K223" s="16" t="str">
        <f t="shared" si="41"/>
        <v/>
      </c>
      <c r="L223" s="15">
        <f>IFERROR(INDEX(CADASTRO!$A$2:$Q$600,MATCH(B223,CADASTRO!$B$2:$B$600,0),MATCH($L$2,CADASTRO!$A$2:$Q$2,0)),0)</f>
        <v>0</v>
      </c>
      <c r="M223" s="16" t="str">
        <f t="shared" si="42"/>
        <v/>
      </c>
      <c r="N223" s="15">
        <f>IFERROR(INDEX(CADASTRO!$A$2:$Q$600,MATCH(B223,CADASTRO!$B$2:$B$600,0),MATCH($N$2,CADASTRO!$A$2:$Q$2,0)),0)</f>
        <v>0</v>
      </c>
      <c r="O223" s="16" t="str">
        <f t="shared" si="43"/>
        <v/>
      </c>
      <c r="P223" s="15">
        <f>IFERROR(INDEX(CADASTRO!$A$2:$Q$600,MATCH(B223,CADASTRO!$B$2:$B$600,0),MATCH($P$2,CADASTRO!$A$2:$Q$2,0)),0)</f>
        <v>0</v>
      </c>
      <c r="Q223" s="16" t="str">
        <f t="shared" si="44"/>
        <v/>
      </c>
      <c r="R223" s="15">
        <f>IFERROR(INDEX(CADASTRO!$A$2:$Q$600,MATCH(B223,CADASTRO!$B$2:$B$600,0),MATCH($R$2,CADASTRO!$A$2:$Q$2,0)),0)</f>
        <v>0</v>
      </c>
      <c r="S223" s="16" t="str">
        <f t="shared" si="45"/>
        <v/>
      </c>
      <c r="T223" s="15">
        <f>IFERROR(INDEX(CADASTRO!$A$2:$Q$600,MATCH(B223,CADASTRO!$B$2:$B$600,0),MATCH($T$2,CADASTRO!$A$2:$Q$2,0)),0)</f>
        <v>0</v>
      </c>
      <c r="U223" s="16" t="str">
        <f t="shared" si="46"/>
        <v/>
      </c>
      <c r="V223" s="15">
        <f>IFERROR(INDEX(CADASTRO!$A$2:$Q$600,MATCH(B223,CADASTRO!$B$2:$B$600,0),MATCH($V$2,CADASTRO!$A$2:$Q$2,0)),0)</f>
        <v>0</v>
      </c>
      <c r="W223" s="16" t="str">
        <f t="shared" si="47"/>
        <v/>
      </c>
      <c r="X223" s="15">
        <f>IFERROR(INDEX(CADASTRO!$A$2:$Q$600,MATCH(B223,CADASTRO!$B$2:$B$600,0),MATCH($X$2,CADASTRO!$A$2:$Q$2,0)),0)</f>
        <v>0</v>
      </c>
      <c r="Y223" s="16" t="str">
        <f t="shared" si="48"/>
        <v/>
      </c>
    </row>
    <row r="224" spans="1:25" ht="15.75" customHeight="1" x14ac:dyDescent="0.25">
      <c r="A224" s="7">
        <f>CADASTRO!A224</f>
        <v>0</v>
      </c>
      <c r="B224" s="7">
        <f>CADASTRO!B224</f>
        <v>0</v>
      </c>
      <c r="C224" s="15">
        <f>IFERROR(INDEX(CADASTRO!$A$2:$Q$600,MATCH(B224,CADASTRO!$B$2:$B$600,0),MATCH($C$2,CADASTRO!$A$2:$Q$2,0)),0)</f>
        <v>0</v>
      </c>
      <c r="D224" s="15">
        <f>IFERROR(INDEX(CADASTRO!$A$2:$Q$600,MATCH(B224,CADASTRO!$B$2:$B$600,0),MATCH($D$2,CADASTRO!$A$2:$Q$2,0)),0)</f>
        <v>0</v>
      </c>
      <c r="E224" s="16" t="str">
        <f t="shared" si="38"/>
        <v/>
      </c>
      <c r="F224" s="15">
        <f>IFERROR(INDEX(CADASTRO!$A$2:$Q$600,MATCH(B224,CADASTRO!$B$2:$B$600,0),MATCH($F$2,CADASTRO!$A$2:$Q$2,0)),0)</f>
        <v>0</v>
      </c>
      <c r="G224" s="16" t="str">
        <f t="shared" si="39"/>
        <v/>
      </c>
      <c r="H224" s="15">
        <f>IFERROR(INDEX(CADASTRO!$A$2:$Q$600,MATCH(B224,CADASTRO!$B$2:$B$600,0),MATCH($H$2,CADASTRO!$A$2:$Q$2,0)),0)</f>
        <v>0</v>
      </c>
      <c r="I224" s="16" t="str">
        <f t="shared" si="40"/>
        <v/>
      </c>
      <c r="J224" s="15">
        <f>IFERROR(INDEX(CADASTRO!$A$2:$Q$600,MATCH(B224,CADASTRO!$B$2:$B$600,0),MATCH($J$2,CADASTRO!$A$2:$Q$2,0)),0)</f>
        <v>0</v>
      </c>
      <c r="K224" s="16" t="str">
        <f t="shared" si="41"/>
        <v/>
      </c>
      <c r="L224" s="15">
        <f>IFERROR(INDEX(CADASTRO!$A$2:$Q$600,MATCH(B224,CADASTRO!$B$2:$B$600,0),MATCH($L$2,CADASTRO!$A$2:$Q$2,0)),0)</f>
        <v>0</v>
      </c>
      <c r="M224" s="16" t="str">
        <f t="shared" si="42"/>
        <v/>
      </c>
      <c r="N224" s="15">
        <f>IFERROR(INDEX(CADASTRO!$A$2:$Q$600,MATCH(B224,CADASTRO!$B$2:$B$600,0),MATCH($N$2,CADASTRO!$A$2:$Q$2,0)),0)</f>
        <v>0</v>
      </c>
      <c r="O224" s="16" t="str">
        <f t="shared" si="43"/>
        <v/>
      </c>
      <c r="P224" s="15">
        <f>IFERROR(INDEX(CADASTRO!$A$2:$Q$600,MATCH(B224,CADASTRO!$B$2:$B$600,0),MATCH($P$2,CADASTRO!$A$2:$Q$2,0)),0)</f>
        <v>0</v>
      </c>
      <c r="Q224" s="16" t="str">
        <f t="shared" si="44"/>
        <v/>
      </c>
      <c r="R224" s="15">
        <f>IFERROR(INDEX(CADASTRO!$A$2:$Q$600,MATCH(B224,CADASTRO!$B$2:$B$600,0),MATCH($R$2,CADASTRO!$A$2:$Q$2,0)),0)</f>
        <v>0</v>
      </c>
      <c r="S224" s="16" t="str">
        <f t="shared" si="45"/>
        <v/>
      </c>
      <c r="T224" s="15">
        <f>IFERROR(INDEX(CADASTRO!$A$2:$Q$600,MATCH(B224,CADASTRO!$B$2:$B$600,0),MATCH($T$2,CADASTRO!$A$2:$Q$2,0)),0)</f>
        <v>0</v>
      </c>
      <c r="U224" s="16" t="str">
        <f t="shared" si="46"/>
        <v/>
      </c>
      <c r="V224" s="15">
        <f>IFERROR(INDEX(CADASTRO!$A$2:$Q$600,MATCH(B224,CADASTRO!$B$2:$B$600,0),MATCH($V$2,CADASTRO!$A$2:$Q$2,0)),0)</f>
        <v>0</v>
      </c>
      <c r="W224" s="16" t="str">
        <f t="shared" si="47"/>
        <v/>
      </c>
      <c r="X224" s="15">
        <f>IFERROR(INDEX(CADASTRO!$A$2:$Q$600,MATCH(B224,CADASTRO!$B$2:$B$600,0),MATCH($X$2,CADASTRO!$A$2:$Q$2,0)),0)</f>
        <v>0</v>
      </c>
      <c r="Y224" s="16" t="str">
        <f t="shared" si="48"/>
        <v/>
      </c>
    </row>
    <row r="225" spans="1:25" ht="15.75" customHeight="1" x14ac:dyDescent="0.25">
      <c r="A225" s="7">
        <f>CADASTRO!A225</f>
        <v>0</v>
      </c>
      <c r="B225" s="7">
        <f>CADASTRO!B225</f>
        <v>0</v>
      </c>
      <c r="C225" s="15">
        <f>IFERROR(INDEX(CADASTRO!$A$2:$Q$600,MATCH(B225,CADASTRO!$B$2:$B$600,0),MATCH($C$2,CADASTRO!$A$2:$Q$2,0)),0)</f>
        <v>0</v>
      </c>
      <c r="D225" s="15">
        <f>IFERROR(INDEX(CADASTRO!$A$2:$Q$600,MATCH(B225,CADASTRO!$B$2:$B$600,0),MATCH($D$2,CADASTRO!$A$2:$Q$2,0)),0)</f>
        <v>0</v>
      </c>
      <c r="E225" s="16" t="str">
        <f t="shared" si="38"/>
        <v/>
      </c>
      <c r="F225" s="15">
        <f>IFERROR(INDEX(CADASTRO!$A$2:$Q$600,MATCH(B225,CADASTRO!$B$2:$B$600,0),MATCH($F$2,CADASTRO!$A$2:$Q$2,0)),0)</f>
        <v>0</v>
      </c>
      <c r="G225" s="16" t="str">
        <f t="shared" si="39"/>
        <v/>
      </c>
      <c r="H225" s="15">
        <f>IFERROR(INDEX(CADASTRO!$A$2:$Q$600,MATCH(B225,CADASTRO!$B$2:$B$600,0),MATCH($H$2,CADASTRO!$A$2:$Q$2,0)),0)</f>
        <v>0</v>
      </c>
      <c r="I225" s="16" t="str">
        <f t="shared" si="40"/>
        <v/>
      </c>
      <c r="J225" s="15">
        <f>IFERROR(INDEX(CADASTRO!$A$2:$Q$600,MATCH(B225,CADASTRO!$B$2:$B$600,0),MATCH($J$2,CADASTRO!$A$2:$Q$2,0)),0)</f>
        <v>0</v>
      </c>
      <c r="K225" s="16" t="str">
        <f t="shared" si="41"/>
        <v/>
      </c>
      <c r="L225" s="15">
        <f>IFERROR(INDEX(CADASTRO!$A$2:$Q$600,MATCH(B225,CADASTRO!$B$2:$B$600,0),MATCH($L$2,CADASTRO!$A$2:$Q$2,0)),0)</f>
        <v>0</v>
      </c>
      <c r="M225" s="16" t="str">
        <f t="shared" si="42"/>
        <v/>
      </c>
      <c r="N225" s="15">
        <f>IFERROR(INDEX(CADASTRO!$A$2:$Q$600,MATCH(B225,CADASTRO!$B$2:$B$600,0),MATCH($N$2,CADASTRO!$A$2:$Q$2,0)),0)</f>
        <v>0</v>
      </c>
      <c r="O225" s="16" t="str">
        <f t="shared" si="43"/>
        <v/>
      </c>
      <c r="P225" s="15">
        <f>IFERROR(INDEX(CADASTRO!$A$2:$Q$600,MATCH(B225,CADASTRO!$B$2:$B$600,0),MATCH($P$2,CADASTRO!$A$2:$Q$2,0)),0)</f>
        <v>0</v>
      </c>
      <c r="Q225" s="16" t="str">
        <f t="shared" si="44"/>
        <v/>
      </c>
      <c r="R225" s="15">
        <f>IFERROR(INDEX(CADASTRO!$A$2:$Q$600,MATCH(B225,CADASTRO!$B$2:$B$600,0),MATCH($R$2,CADASTRO!$A$2:$Q$2,0)),0)</f>
        <v>0</v>
      </c>
      <c r="S225" s="16" t="str">
        <f t="shared" si="45"/>
        <v/>
      </c>
      <c r="T225" s="15">
        <f>IFERROR(INDEX(CADASTRO!$A$2:$Q$600,MATCH(B225,CADASTRO!$B$2:$B$600,0),MATCH($T$2,CADASTRO!$A$2:$Q$2,0)),0)</f>
        <v>0</v>
      </c>
      <c r="U225" s="16" t="str">
        <f t="shared" si="46"/>
        <v/>
      </c>
      <c r="V225" s="15">
        <f>IFERROR(INDEX(CADASTRO!$A$2:$Q$600,MATCH(B225,CADASTRO!$B$2:$B$600,0),MATCH($V$2,CADASTRO!$A$2:$Q$2,0)),0)</f>
        <v>0</v>
      </c>
      <c r="W225" s="16" t="str">
        <f t="shared" si="47"/>
        <v/>
      </c>
      <c r="X225" s="15">
        <f>IFERROR(INDEX(CADASTRO!$A$2:$Q$600,MATCH(B225,CADASTRO!$B$2:$B$600,0),MATCH($X$2,CADASTRO!$A$2:$Q$2,0)),0)</f>
        <v>0</v>
      </c>
      <c r="Y225" s="16" t="str">
        <f t="shared" si="48"/>
        <v/>
      </c>
    </row>
    <row r="226" spans="1:25" ht="15.75" customHeight="1" x14ac:dyDescent="0.25">
      <c r="A226" s="7">
        <f>CADASTRO!A226</f>
        <v>0</v>
      </c>
      <c r="B226" s="7">
        <f>CADASTRO!B226</f>
        <v>0</v>
      </c>
      <c r="C226" s="15">
        <f>IFERROR(INDEX(CADASTRO!$A$2:$Q$600,MATCH(B226,CADASTRO!$B$2:$B$600,0),MATCH($C$2,CADASTRO!$A$2:$Q$2,0)),0)</f>
        <v>0</v>
      </c>
      <c r="D226" s="15">
        <f>IFERROR(INDEX(CADASTRO!$A$2:$Q$600,MATCH(B226,CADASTRO!$B$2:$B$600,0),MATCH($D$2,CADASTRO!$A$2:$Q$2,0)),0)</f>
        <v>0</v>
      </c>
      <c r="E226" s="16" t="str">
        <f t="shared" si="38"/>
        <v/>
      </c>
      <c r="F226" s="15">
        <f>IFERROR(INDEX(CADASTRO!$A$2:$Q$600,MATCH(B226,CADASTRO!$B$2:$B$600,0),MATCH($F$2,CADASTRO!$A$2:$Q$2,0)),0)</f>
        <v>0</v>
      </c>
      <c r="G226" s="16" t="str">
        <f t="shared" si="39"/>
        <v/>
      </c>
      <c r="H226" s="15">
        <f>IFERROR(INDEX(CADASTRO!$A$2:$Q$600,MATCH(B226,CADASTRO!$B$2:$B$600,0),MATCH($H$2,CADASTRO!$A$2:$Q$2,0)),0)</f>
        <v>0</v>
      </c>
      <c r="I226" s="16" t="str">
        <f t="shared" si="40"/>
        <v/>
      </c>
      <c r="J226" s="15">
        <f>IFERROR(INDEX(CADASTRO!$A$2:$Q$600,MATCH(B226,CADASTRO!$B$2:$B$600,0),MATCH($J$2,CADASTRO!$A$2:$Q$2,0)),0)</f>
        <v>0</v>
      </c>
      <c r="K226" s="16" t="str">
        <f t="shared" si="41"/>
        <v/>
      </c>
      <c r="L226" s="15">
        <f>IFERROR(INDEX(CADASTRO!$A$2:$Q$600,MATCH(B226,CADASTRO!$B$2:$B$600,0),MATCH($L$2,CADASTRO!$A$2:$Q$2,0)),0)</f>
        <v>0</v>
      </c>
      <c r="M226" s="16" t="str">
        <f t="shared" si="42"/>
        <v/>
      </c>
      <c r="N226" s="15">
        <f>IFERROR(INDEX(CADASTRO!$A$2:$Q$600,MATCH(B226,CADASTRO!$B$2:$B$600,0),MATCH($N$2,CADASTRO!$A$2:$Q$2,0)),0)</f>
        <v>0</v>
      </c>
      <c r="O226" s="16" t="str">
        <f t="shared" si="43"/>
        <v/>
      </c>
      <c r="P226" s="15">
        <f>IFERROR(INDEX(CADASTRO!$A$2:$Q$600,MATCH(B226,CADASTRO!$B$2:$B$600,0),MATCH($P$2,CADASTRO!$A$2:$Q$2,0)),0)</f>
        <v>0</v>
      </c>
      <c r="Q226" s="16" t="str">
        <f t="shared" si="44"/>
        <v/>
      </c>
      <c r="R226" s="15">
        <f>IFERROR(INDEX(CADASTRO!$A$2:$Q$600,MATCH(B226,CADASTRO!$B$2:$B$600,0),MATCH($R$2,CADASTRO!$A$2:$Q$2,0)),0)</f>
        <v>0</v>
      </c>
      <c r="S226" s="16" t="str">
        <f t="shared" si="45"/>
        <v/>
      </c>
      <c r="T226" s="15">
        <f>IFERROR(INDEX(CADASTRO!$A$2:$Q$600,MATCH(B226,CADASTRO!$B$2:$B$600,0),MATCH($T$2,CADASTRO!$A$2:$Q$2,0)),0)</f>
        <v>0</v>
      </c>
      <c r="U226" s="16" t="str">
        <f t="shared" si="46"/>
        <v/>
      </c>
      <c r="V226" s="15">
        <f>IFERROR(INDEX(CADASTRO!$A$2:$Q$600,MATCH(B226,CADASTRO!$B$2:$B$600,0),MATCH($V$2,CADASTRO!$A$2:$Q$2,0)),0)</f>
        <v>0</v>
      </c>
      <c r="W226" s="16" t="str">
        <f t="shared" si="47"/>
        <v/>
      </c>
      <c r="X226" s="15">
        <f>IFERROR(INDEX(CADASTRO!$A$2:$Q$600,MATCH(B226,CADASTRO!$B$2:$B$600,0),MATCH($X$2,CADASTRO!$A$2:$Q$2,0)),0)</f>
        <v>0</v>
      </c>
      <c r="Y226" s="16" t="str">
        <f t="shared" si="48"/>
        <v/>
      </c>
    </row>
    <row r="227" spans="1:25" ht="15.75" customHeight="1" x14ac:dyDescent="0.25">
      <c r="A227" s="7">
        <f>CADASTRO!A227</f>
        <v>0</v>
      </c>
      <c r="B227" s="7">
        <f>CADASTRO!B227</f>
        <v>0</v>
      </c>
      <c r="C227" s="15">
        <f>IFERROR(INDEX(CADASTRO!$A$2:$Q$600,MATCH(B227,CADASTRO!$B$2:$B$600,0),MATCH($C$2,CADASTRO!$A$2:$Q$2,0)),0)</f>
        <v>0</v>
      </c>
      <c r="D227" s="15">
        <f>IFERROR(INDEX(CADASTRO!$A$2:$Q$600,MATCH(B227,CADASTRO!$B$2:$B$600,0),MATCH($D$2,CADASTRO!$A$2:$Q$2,0)),0)</f>
        <v>0</v>
      </c>
      <c r="E227" s="16" t="str">
        <f t="shared" si="38"/>
        <v/>
      </c>
      <c r="F227" s="15">
        <f>IFERROR(INDEX(CADASTRO!$A$2:$Q$600,MATCH(B227,CADASTRO!$B$2:$B$600,0),MATCH($F$2,CADASTRO!$A$2:$Q$2,0)),0)</f>
        <v>0</v>
      </c>
      <c r="G227" s="16" t="str">
        <f t="shared" si="39"/>
        <v/>
      </c>
      <c r="H227" s="15">
        <f>IFERROR(INDEX(CADASTRO!$A$2:$Q$600,MATCH(B227,CADASTRO!$B$2:$B$600,0),MATCH($H$2,CADASTRO!$A$2:$Q$2,0)),0)</f>
        <v>0</v>
      </c>
      <c r="I227" s="16" t="str">
        <f t="shared" si="40"/>
        <v/>
      </c>
      <c r="J227" s="15">
        <f>IFERROR(INDEX(CADASTRO!$A$2:$Q$600,MATCH(B227,CADASTRO!$B$2:$B$600,0),MATCH($J$2,CADASTRO!$A$2:$Q$2,0)),0)</f>
        <v>0</v>
      </c>
      <c r="K227" s="16" t="str">
        <f t="shared" si="41"/>
        <v/>
      </c>
      <c r="L227" s="15">
        <f>IFERROR(INDEX(CADASTRO!$A$2:$Q$600,MATCH(B227,CADASTRO!$B$2:$B$600,0),MATCH($L$2,CADASTRO!$A$2:$Q$2,0)),0)</f>
        <v>0</v>
      </c>
      <c r="M227" s="16" t="str">
        <f t="shared" si="42"/>
        <v/>
      </c>
      <c r="N227" s="15">
        <f>IFERROR(INDEX(CADASTRO!$A$2:$Q$600,MATCH(B227,CADASTRO!$B$2:$B$600,0),MATCH($N$2,CADASTRO!$A$2:$Q$2,0)),0)</f>
        <v>0</v>
      </c>
      <c r="O227" s="16" t="str">
        <f t="shared" si="43"/>
        <v/>
      </c>
      <c r="P227" s="15">
        <f>IFERROR(INDEX(CADASTRO!$A$2:$Q$600,MATCH(B227,CADASTRO!$B$2:$B$600,0),MATCH($P$2,CADASTRO!$A$2:$Q$2,0)),0)</f>
        <v>0</v>
      </c>
      <c r="Q227" s="16" t="str">
        <f t="shared" si="44"/>
        <v/>
      </c>
      <c r="R227" s="15">
        <f>IFERROR(INDEX(CADASTRO!$A$2:$Q$600,MATCH(B227,CADASTRO!$B$2:$B$600,0),MATCH($R$2,CADASTRO!$A$2:$Q$2,0)),0)</f>
        <v>0</v>
      </c>
      <c r="S227" s="16" t="str">
        <f t="shared" si="45"/>
        <v/>
      </c>
      <c r="T227" s="15">
        <f>IFERROR(INDEX(CADASTRO!$A$2:$Q$600,MATCH(B227,CADASTRO!$B$2:$B$600,0),MATCH($T$2,CADASTRO!$A$2:$Q$2,0)),0)</f>
        <v>0</v>
      </c>
      <c r="U227" s="16" t="str">
        <f t="shared" si="46"/>
        <v/>
      </c>
      <c r="V227" s="15">
        <f>IFERROR(INDEX(CADASTRO!$A$2:$Q$600,MATCH(B227,CADASTRO!$B$2:$B$600,0),MATCH($V$2,CADASTRO!$A$2:$Q$2,0)),0)</f>
        <v>0</v>
      </c>
      <c r="W227" s="16" t="str">
        <f t="shared" si="47"/>
        <v/>
      </c>
      <c r="X227" s="15">
        <f>IFERROR(INDEX(CADASTRO!$A$2:$Q$600,MATCH(B227,CADASTRO!$B$2:$B$600,0),MATCH($X$2,CADASTRO!$A$2:$Q$2,0)),0)</f>
        <v>0</v>
      </c>
      <c r="Y227" s="16" t="str">
        <f t="shared" si="48"/>
        <v/>
      </c>
    </row>
    <row r="228" spans="1:25" ht="15.75" customHeight="1" x14ac:dyDescent="0.25">
      <c r="A228" s="7">
        <f>CADASTRO!A228</f>
        <v>0</v>
      </c>
      <c r="B228" s="7">
        <f>CADASTRO!B228</f>
        <v>0</v>
      </c>
      <c r="C228" s="15">
        <f>IFERROR(INDEX(CADASTRO!$A$2:$Q$600,MATCH(B228,CADASTRO!$B$2:$B$600,0),MATCH($C$2,CADASTRO!$A$2:$Q$2,0)),0)</f>
        <v>0</v>
      </c>
      <c r="D228" s="15">
        <f>IFERROR(INDEX(CADASTRO!$A$2:$Q$600,MATCH(B228,CADASTRO!$B$2:$B$600,0),MATCH($D$2,CADASTRO!$A$2:$Q$2,0)),0)</f>
        <v>0</v>
      </c>
      <c r="E228" s="16" t="str">
        <f t="shared" si="38"/>
        <v/>
      </c>
      <c r="F228" s="15">
        <f>IFERROR(INDEX(CADASTRO!$A$2:$Q$600,MATCH(B228,CADASTRO!$B$2:$B$600,0),MATCH($F$2,CADASTRO!$A$2:$Q$2,0)),0)</f>
        <v>0</v>
      </c>
      <c r="G228" s="16" t="str">
        <f t="shared" si="39"/>
        <v/>
      </c>
      <c r="H228" s="15">
        <f>IFERROR(INDEX(CADASTRO!$A$2:$Q$600,MATCH(B228,CADASTRO!$B$2:$B$600,0),MATCH($H$2,CADASTRO!$A$2:$Q$2,0)),0)</f>
        <v>0</v>
      </c>
      <c r="I228" s="16" t="str">
        <f t="shared" si="40"/>
        <v/>
      </c>
      <c r="J228" s="15">
        <f>IFERROR(INDEX(CADASTRO!$A$2:$Q$600,MATCH(B228,CADASTRO!$B$2:$B$600,0),MATCH($J$2,CADASTRO!$A$2:$Q$2,0)),0)</f>
        <v>0</v>
      </c>
      <c r="K228" s="16" t="str">
        <f t="shared" si="41"/>
        <v/>
      </c>
      <c r="L228" s="15">
        <f>IFERROR(INDEX(CADASTRO!$A$2:$Q$600,MATCH(B228,CADASTRO!$B$2:$B$600,0),MATCH($L$2,CADASTRO!$A$2:$Q$2,0)),0)</f>
        <v>0</v>
      </c>
      <c r="M228" s="16" t="str">
        <f t="shared" si="42"/>
        <v/>
      </c>
      <c r="N228" s="15">
        <f>IFERROR(INDEX(CADASTRO!$A$2:$Q$600,MATCH(B228,CADASTRO!$B$2:$B$600,0),MATCH($N$2,CADASTRO!$A$2:$Q$2,0)),0)</f>
        <v>0</v>
      </c>
      <c r="O228" s="16" t="str">
        <f t="shared" si="43"/>
        <v/>
      </c>
      <c r="P228" s="15">
        <f>IFERROR(INDEX(CADASTRO!$A$2:$Q$600,MATCH(B228,CADASTRO!$B$2:$B$600,0),MATCH($P$2,CADASTRO!$A$2:$Q$2,0)),0)</f>
        <v>0</v>
      </c>
      <c r="Q228" s="16" t="str">
        <f t="shared" si="44"/>
        <v/>
      </c>
      <c r="R228" s="15">
        <f>IFERROR(INDEX(CADASTRO!$A$2:$Q$600,MATCH(B228,CADASTRO!$B$2:$B$600,0),MATCH($R$2,CADASTRO!$A$2:$Q$2,0)),0)</f>
        <v>0</v>
      </c>
      <c r="S228" s="16" t="str">
        <f t="shared" si="45"/>
        <v/>
      </c>
      <c r="T228" s="15">
        <f>IFERROR(INDEX(CADASTRO!$A$2:$Q$600,MATCH(B228,CADASTRO!$B$2:$B$600,0),MATCH($T$2,CADASTRO!$A$2:$Q$2,0)),0)</f>
        <v>0</v>
      </c>
      <c r="U228" s="16" t="str">
        <f t="shared" si="46"/>
        <v/>
      </c>
      <c r="V228" s="15">
        <f>IFERROR(INDEX(CADASTRO!$A$2:$Q$600,MATCH(B228,CADASTRO!$B$2:$B$600,0),MATCH($V$2,CADASTRO!$A$2:$Q$2,0)),0)</f>
        <v>0</v>
      </c>
      <c r="W228" s="16" t="str">
        <f t="shared" si="47"/>
        <v/>
      </c>
      <c r="X228" s="15">
        <f>IFERROR(INDEX(CADASTRO!$A$2:$Q$600,MATCH(B228,CADASTRO!$B$2:$B$600,0),MATCH($X$2,CADASTRO!$A$2:$Q$2,0)),0)</f>
        <v>0</v>
      </c>
      <c r="Y228" s="16" t="str">
        <f t="shared" si="48"/>
        <v/>
      </c>
    </row>
    <row r="229" spans="1:25" ht="15.75" customHeight="1" x14ac:dyDescent="0.25">
      <c r="A229" s="7">
        <f>CADASTRO!A229</f>
        <v>0</v>
      </c>
      <c r="B229" s="7">
        <f>CADASTRO!B229</f>
        <v>0</v>
      </c>
      <c r="C229" s="15">
        <f>IFERROR(INDEX(CADASTRO!$A$2:$Q$600,MATCH(B229,CADASTRO!$B$2:$B$600,0),MATCH($C$2,CADASTRO!$A$2:$Q$2,0)),0)</f>
        <v>0</v>
      </c>
      <c r="D229" s="15">
        <f>IFERROR(INDEX(CADASTRO!$A$2:$Q$600,MATCH(B229,CADASTRO!$B$2:$B$600,0),MATCH($D$2,CADASTRO!$A$2:$Q$2,0)),0)</f>
        <v>0</v>
      </c>
      <c r="E229" s="16" t="str">
        <f t="shared" si="38"/>
        <v/>
      </c>
      <c r="F229" s="15">
        <f>IFERROR(INDEX(CADASTRO!$A$2:$Q$600,MATCH(B229,CADASTRO!$B$2:$B$600,0),MATCH($F$2,CADASTRO!$A$2:$Q$2,0)),0)</f>
        <v>0</v>
      </c>
      <c r="G229" s="16" t="str">
        <f t="shared" si="39"/>
        <v/>
      </c>
      <c r="H229" s="15">
        <f>IFERROR(INDEX(CADASTRO!$A$2:$Q$600,MATCH(B229,CADASTRO!$B$2:$B$600,0),MATCH($H$2,CADASTRO!$A$2:$Q$2,0)),0)</f>
        <v>0</v>
      </c>
      <c r="I229" s="16" t="str">
        <f t="shared" si="40"/>
        <v/>
      </c>
      <c r="J229" s="15">
        <f>IFERROR(INDEX(CADASTRO!$A$2:$Q$600,MATCH(B229,CADASTRO!$B$2:$B$600,0),MATCH($J$2,CADASTRO!$A$2:$Q$2,0)),0)</f>
        <v>0</v>
      </c>
      <c r="K229" s="16" t="str">
        <f t="shared" si="41"/>
        <v/>
      </c>
      <c r="L229" s="15">
        <f>IFERROR(INDEX(CADASTRO!$A$2:$Q$600,MATCH(B229,CADASTRO!$B$2:$B$600,0),MATCH($L$2,CADASTRO!$A$2:$Q$2,0)),0)</f>
        <v>0</v>
      </c>
      <c r="M229" s="16" t="str">
        <f t="shared" si="42"/>
        <v/>
      </c>
      <c r="N229" s="15">
        <f>IFERROR(INDEX(CADASTRO!$A$2:$Q$600,MATCH(B229,CADASTRO!$B$2:$B$600,0),MATCH($N$2,CADASTRO!$A$2:$Q$2,0)),0)</f>
        <v>0</v>
      </c>
      <c r="O229" s="16" t="str">
        <f t="shared" si="43"/>
        <v/>
      </c>
      <c r="P229" s="15">
        <f>IFERROR(INDEX(CADASTRO!$A$2:$Q$600,MATCH(B229,CADASTRO!$B$2:$B$600,0),MATCH($P$2,CADASTRO!$A$2:$Q$2,0)),0)</f>
        <v>0</v>
      </c>
      <c r="Q229" s="16" t="str">
        <f t="shared" si="44"/>
        <v/>
      </c>
      <c r="R229" s="15">
        <f>IFERROR(INDEX(CADASTRO!$A$2:$Q$600,MATCH(B229,CADASTRO!$B$2:$B$600,0),MATCH($R$2,CADASTRO!$A$2:$Q$2,0)),0)</f>
        <v>0</v>
      </c>
      <c r="S229" s="16" t="str">
        <f t="shared" si="45"/>
        <v/>
      </c>
      <c r="T229" s="15">
        <f>IFERROR(INDEX(CADASTRO!$A$2:$Q$600,MATCH(B229,CADASTRO!$B$2:$B$600,0),MATCH($T$2,CADASTRO!$A$2:$Q$2,0)),0)</f>
        <v>0</v>
      </c>
      <c r="U229" s="16" t="str">
        <f t="shared" si="46"/>
        <v/>
      </c>
      <c r="V229" s="15">
        <f>IFERROR(INDEX(CADASTRO!$A$2:$Q$600,MATCH(B229,CADASTRO!$B$2:$B$600,0),MATCH($V$2,CADASTRO!$A$2:$Q$2,0)),0)</f>
        <v>0</v>
      </c>
      <c r="W229" s="16" t="str">
        <f t="shared" si="47"/>
        <v/>
      </c>
      <c r="X229" s="15">
        <f>IFERROR(INDEX(CADASTRO!$A$2:$Q$600,MATCH(B229,CADASTRO!$B$2:$B$600,0),MATCH($X$2,CADASTRO!$A$2:$Q$2,0)),0)</f>
        <v>0</v>
      </c>
      <c r="Y229" s="16" t="str">
        <f t="shared" si="48"/>
        <v/>
      </c>
    </row>
    <row r="230" spans="1:25" ht="15.75" customHeight="1" x14ac:dyDescent="0.25">
      <c r="A230" s="7">
        <f>CADASTRO!A230</f>
        <v>0</v>
      </c>
      <c r="B230" s="7">
        <f>CADASTRO!B230</f>
        <v>0</v>
      </c>
      <c r="C230" s="15">
        <f>IFERROR(INDEX(CADASTRO!$A$2:$Q$600,MATCH(B230,CADASTRO!$B$2:$B$600,0),MATCH($C$2,CADASTRO!$A$2:$Q$2,0)),0)</f>
        <v>0</v>
      </c>
      <c r="D230" s="15">
        <f>IFERROR(INDEX(CADASTRO!$A$2:$Q$600,MATCH(B230,CADASTRO!$B$2:$B$600,0),MATCH($D$2,CADASTRO!$A$2:$Q$2,0)),0)</f>
        <v>0</v>
      </c>
      <c r="E230" s="16" t="str">
        <f t="shared" si="38"/>
        <v/>
      </c>
      <c r="F230" s="15">
        <f>IFERROR(INDEX(CADASTRO!$A$2:$Q$600,MATCH(B230,CADASTRO!$B$2:$B$600,0),MATCH($F$2,CADASTRO!$A$2:$Q$2,0)),0)</f>
        <v>0</v>
      </c>
      <c r="G230" s="16" t="str">
        <f t="shared" si="39"/>
        <v/>
      </c>
      <c r="H230" s="15">
        <f>IFERROR(INDEX(CADASTRO!$A$2:$Q$600,MATCH(B230,CADASTRO!$B$2:$B$600,0),MATCH($H$2,CADASTRO!$A$2:$Q$2,0)),0)</f>
        <v>0</v>
      </c>
      <c r="I230" s="16" t="str">
        <f t="shared" si="40"/>
        <v/>
      </c>
      <c r="J230" s="15">
        <f>IFERROR(INDEX(CADASTRO!$A$2:$Q$600,MATCH(B230,CADASTRO!$B$2:$B$600,0),MATCH($J$2,CADASTRO!$A$2:$Q$2,0)),0)</f>
        <v>0</v>
      </c>
      <c r="K230" s="16" t="str">
        <f t="shared" si="41"/>
        <v/>
      </c>
      <c r="L230" s="15">
        <f>IFERROR(INDEX(CADASTRO!$A$2:$Q$600,MATCH(B230,CADASTRO!$B$2:$B$600,0),MATCH($L$2,CADASTRO!$A$2:$Q$2,0)),0)</f>
        <v>0</v>
      </c>
      <c r="M230" s="16" t="str">
        <f t="shared" si="42"/>
        <v/>
      </c>
      <c r="N230" s="15">
        <f>IFERROR(INDEX(CADASTRO!$A$2:$Q$600,MATCH(B230,CADASTRO!$B$2:$B$600,0),MATCH($N$2,CADASTRO!$A$2:$Q$2,0)),0)</f>
        <v>0</v>
      </c>
      <c r="O230" s="16" t="str">
        <f t="shared" si="43"/>
        <v/>
      </c>
      <c r="P230" s="15">
        <f>IFERROR(INDEX(CADASTRO!$A$2:$Q$600,MATCH(B230,CADASTRO!$B$2:$B$600,0),MATCH($P$2,CADASTRO!$A$2:$Q$2,0)),0)</f>
        <v>0</v>
      </c>
      <c r="Q230" s="16" t="str">
        <f t="shared" si="44"/>
        <v/>
      </c>
      <c r="R230" s="15">
        <f>IFERROR(INDEX(CADASTRO!$A$2:$Q$600,MATCH(B230,CADASTRO!$B$2:$B$600,0),MATCH($R$2,CADASTRO!$A$2:$Q$2,0)),0)</f>
        <v>0</v>
      </c>
      <c r="S230" s="16" t="str">
        <f t="shared" si="45"/>
        <v/>
      </c>
      <c r="T230" s="15">
        <f>IFERROR(INDEX(CADASTRO!$A$2:$Q$600,MATCH(B230,CADASTRO!$B$2:$B$600,0),MATCH($T$2,CADASTRO!$A$2:$Q$2,0)),0)</f>
        <v>0</v>
      </c>
      <c r="U230" s="16" t="str">
        <f t="shared" si="46"/>
        <v/>
      </c>
      <c r="V230" s="15">
        <f>IFERROR(INDEX(CADASTRO!$A$2:$Q$600,MATCH(B230,CADASTRO!$B$2:$B$600,0),MATCH($V$2,CADASTRO!$A$2:$Q$2,0)),0)</f>
        <v>0</v>
      </c>
      <c r="W230" s="16" t="str">
        <f t="shared" si="47"/>
        <v/>
      </c>
      <c r="X230" s="15">
        <f>IFERROR(INDEX(CADASTRO!$A$2:$Q$600,MATCH(B230,CADASTRO!$B$2:$B$600,0),MATCH($X$2,CADASTRO!$A$2:$Q$2,0)),0)</f>
        <v>0</v>
      </c>
      <c r="Y230" s="16" t="str">
        <f t="shared" si="48"/>
        <v/>
      </c>
    </row>
    <row r="231" spans="1:25" ht="15.75" customHeight="1" x14ac:dyDescent="0.25">
      <c r="A231" s="7">
        <f>CADASTRO!A231</f>
        <v>0</v>
      </c>
      <c r="B231" s="7">
        <f>CADASTRO!B231</f>
        <v>0</v>
      </c>
      <c r="C231" s="15">
        <f>IFERROR(INDEX(CADASTRO!$A$2:$Q$600,MATCH(B231,CADASTRO!$B$2:$B$600,0),MATCH($C$2,CADASTRO!$A$2:$Q$2,0)),0)</f>
        <v>0</v>
      </c>
      <c r="D231" s="15">
        <f>IFERROR(INDEX(CADASTRO!$A$2:$Q$600,MATCH(B231,CADASTRO!$B$2:$B$600,0),MATCH($D$2,CADASTRO!$A$2:$Q$2,0)),0)</f>
        <v>0</v>
      </c>
      <c r="E231" s="16" t="str">
        <f t="shared" si="38"/>
        <v/>
      </c>
      <c r="F231" s="15">
        <f>IFERROR(INDEX(CADASTRO!$A$2:$Q$600,MATCH(B231,CADASTRO!$B$2:$B$600,0),MATCH($F$2,CADASTRO!$A$2:$Q$2,0)),0)</f>
        <v>0</v>
      </c>
      <c r="G231" s="16" t="str">
        <f t="shared" si="39"/>
        <v/>
      </c>
      <c r="H231" s="15">
        <f>IFERROR(INDEX(CADASTRO!$A$2:$Q$600,MATCH(B231,CADASTRO!$B$2:$B$600,0),MATCH($H$2,CADASTRO!$A$2:$Q$2,0)),0)</f>
        <v>0</v>
      </c>
      <c r="I231" s="16" t="str">
        <f t="shared" si="40"/>
        <v/>
      </c>
      <c r="J231" s="15">
        <f>IFERROR(INDEX(CADASTRO!$A$2:$Q$600,MATCH(B231,CADASTRO!$B$2:$B$600,0),MATCH($J$2,CADASTRO!$A$2:$Q$2,0)),0)</f>
        <v>0</v>
      </c>
      <c r="K231" s="16" t="str">
        <f t="shared" si="41"/>
        <v/>
      </c>
      <c r="L231" s="15">
        <f>IFERROR(INDEX(CADASTRO!$A$2:$Q$600,MATCH(B231,CADASTRO!$B$2:$B$600,0),MATCH($L$2,CADASTRO!$A$2:$Q$2,0)),0)</f>
        <v>0</v>
      </c>
      <c r="M231" s="16" t="str">
        <f t="shared" si="42"/>
        <v/>
      </c>
      <c r="N231" s="15">
        <f>IFERROR(INDEX(CADASTRO!$A$2:$Q$600,MATCH(B231,CADASTRO!$B$2:$B$600,0),MATCH($N$2,CADASTRO!$A$2:$Q$2,0)),0)</f>
        <v>0</v>
      </c>
      <c r="O231" s="16" t="str">
        <f t="shared" si="43"/>
        <v/>
      </c>
      <c r="P231" s="15">
        <f>IFERROR(INDEX(CADASTRO!$A$2:$Q$600,MATCH(B231,CADASTRO!$B$2:$B$600,0),MATCH($P$2,CADASTRO!$A$2:$Q$2,0)),0)</f>
        <v>0</v>
      </c>
      <c r="Q231" s="16" t="str">
        <f t="shared" si="44"/>
        <v/>
      </c>
      <c r="R231" s="15">
        <f>IFERROR(INDEX(CADASTRO!$A$2:$Q$600,MATCH(B231,CADASTRO!$B$2:$B$600,0),MATCH($R$2,CADASTRO!$A$2:$Q$2,0)),0)</f>
        <v>0</v>
      </c>
      <c r="S231" s="16" t="str">
        <f t="shared" si="45"/>
        <v/>
      </c>
      <c r="T231" s="15">
        <f>IFERROR(INDEX(CADASTRO!$A$2:$Q$600,MATCH(B231,CADASTRO!$B$2:$B$600,0),MATCH($T$2,CADASTRO!$A$2:$Q$2,0)),0)</f>
        <v>0</v>
      </c>
      <c r="U231" s="16" t="str">
        <f t="shared" si="46"/>
        <v/>
      </c>
      <c r="V231" s="15">
        <f>IFERROR(INDEX(CADASTRO!$A$2:$Q$600,MATCH(B231,CADASTRO!$B$2:$B$600,0),MATCH($V$2,CADASTRO!$A$2:$Q$2,0)),0)</f>
        <v>0</v>
      </c>
      <c r="W231" s="16" t="str">
        <f t="shared" si="47"/>
        <v/>
      </c>
      <c r="X231" s="15">
        <f>IFERROR(INDEX(CADASTRO!$A$2:$Q$600,MATCH(B231,CADASTRO!$B$2:$B$600,0),MATCH($X$2,CADASTRO!$A$2:$Q$2,0)),0)</f>
        <v>0</v>
      </c>
      <c r="Y231" s="16" t="str">
        <f t="shared" si="48"/>
        <v/>
      </c>
    </row>
    <row r="232" spans="1:25" ht="15.75" customHeight="1" x14ac:dyDescent="0.25">
      <c r="A232" s="7">
        <f>CADASTRO!A232</f>
        <v>0</v>
      </c>
      <c r="B232" s="7">
        <f>CADASTRO!B232</f>
        <v>0</v>
      </c>
      <c r="C232" s="15">
        <f>IFERROR(INDEX(CADASTRO!$A$2:$Q$600,MATCH(B232,CADASTRO!$B$2:$B$600,0),MATCH($C$2,CADASTRO!$A$2:$Q$2,0)),0)</f>
        <v>0</v>
      </c>
      <c r="D232" s="15">
        <f>IFERROR(INDEX(CADASTRO!$A$2:$Q$600,MATCH(B232,CADASTRO!$B$2:$B$600,0),MATCH($D$2,CADASTRO!$A$2:$Q$2,0)),0)</f>
        <v>0</v>
      </c>
      <c r="E232" s="16" t="str">
        <f t="shared" si="38"/>
        <v/>
      </c>
      <c r="F232" s="15">
        <f>IFERROR(INDEX(CADASTRO!$A$2:$Q$600,MATCH(B232,CADASTRO!$B$2:$B$600,0),MATCH($F$2,CADASTRO!$A$2:$Q$2,0)),0)</f>
        <v>0</v>
      </c>
      <c r="G232" s="16" t="str">
        <f t="shared" si="39"/>
        <v/>
      </c>
      <c r="H232" s="15">
        <f>IFERROR(INDEX(CADASTRO!$A$2:$Q$600,MATCH(B232,CADASTRO!$B$2:$B$600,0),MATCH($H$2,CADASTRO!$A$2:$Q$2,0)),0)</f>
        <v>0</v>
      </c>
      <c r="I232" s="16" t="str">
        <f t="shared" si="40"/>
        <v/>
      </c>
      <c r="J232" s="15">
        <f>IFERROR(INDEX(CADASTRO!$A$2:$Q$600,MATCH(B232,CADASTRO!$B$2:$B$600,0),MATCH($J$2,CADASTRO!$A$2:$Q$2,0)),0)</f>
        <v>0</v>
      </c>
      <c r="K232" s="16" t="str">
        <f t="shared" si="41"/>
        <v/>
      </c>
      <c r="L232" s="15">
        <f>IFERROR(INDEX(CADASTRO!$A$2:$Q$600,MATCH(B232,CADASTRO!$B$2:$B$600,0),MATCH($L$2,CADASTRO!$A$2:$Q$2,0)),0)</f>
        <v>0</v>
      </c>
      <c r="M232" s="16" t="str">
        <f t="shared" si="42"/>
        <v/>
      </c>
      <c r="N232" s="15">
        <f>IFERROR(INDEX(CADASTRO!$A$2:$Q$600,MATCH(B232,CADASTRO!$B$2:$B$600,0),MATCH($N$2,CADASTRO!$A$2:$Q$2,0)),0)</f>
        <v>0</v>
      </c>
      <c r="O232" s="16" t="str">
        <f t="shared" si="43"/>
        <v/>
      </c>
      <c r="P232" s="15">
        <f>IFERROR(INDEX(CADASTRO!$A$2:$Q$600,MATCH(B232,CADASTRO!$B$2:$B$600,0),MATCH($P$2,CADASTRO!$A$2:$Q$2,0)),0)</f>
        <v>0</v>
      </c>
      <c r="Q232" s="16" t="str">
        <f t="shared" si="44"/>
        <v/>
      </c>
      <c r="R232" s="15">
        <f>IFERROR(INDEX(CADASTRO!$A$2:$Q$600,MATCH(B232,CADASTRO!$B$2:$B$600,0),MATCH($R$2,CADASTRO!$A$2:$Q$2,0)),0)</f>
        <v>0</v>
      </c>
      <c r="S232" s="16" t="str">
        <f t="shared" si="45"/>
        <v/>
      </c>
      <c r="T232" s="15">
        <f>IFERROR(INDEX(CADASTRO!$A$2:$Q$600,MATCH(B232,CADASTRO!$B$2:$B$600,0),MATCH($T$2,CADASTRO!$A$2:$Q$2,0)),0)</f>
        <v>0</v>
      </c>
      <c r="U232" s="16" t="str">
        <f t="shared" si="46"/>
        <v/>
      </c>
      <c r="V232" s="15">
        <f>IFERROR(INDEX(CADASTRO!$A$2:$Q$600,MATCH(B232,CADASTRO!$B$2:$B$600,0),MATCH($V$2,CADASTRO!$A$2:$Q$2,0)),0)</f>
        <v>0</v>
      </c>
      <c r="W232" s="16" t="str">
        <f t="shared" si="47"/>
        <v/>
      </c>
      <c r="X232" s="15">
        <f>IFERROR(INDEX(CADASTRO!$A$2:$Q$600,MATCH(B232,CADASTRO!$B$2:$B$600,0),MATCH($X$2,CADASTRO!$A$2:$Q$2,0)),0)</f>
        <v>0</v>
      </c>
      <c r="Y232" s="16" t="str">
        <f t="shared" si="48"/>
        <v/>
      </c>
    </row>
    <row r="233" spans="1:25" ht="15.75" customHeight="1" x14ac:dyDescent="0.25">
      <c r="A233" s="7">
        <f>CADASTRO!A233</f>
        <v>0</v>
      </c>
      <c r="B233" s="7">
        <f>CADASTRO!B233</f>
        <v>0</v>
      </c>
      <c r="C233" s="15">
        <f>IFERROR(INDEX(CADASTRO!$A$2:$Q$600,MATCH(B233,CADASTRO!$B$2:$B$600,0),MATCH($C$2,CADASTRO!$A$2:$Q$2,0)),0)</f>
        <v>0</v>
      </c>
      <c r="D233" s="15">
        <f>IFERROR(INDEX(CADASTRO!$A$2:$Q$600,MATCH(B233,CADASTRO!$B$2:$B$600,0),MATCH($D$2,CADASTRO!$A$2:$Q$2,0)),0)</f>
        <v>0</v>
      </c>
      <c r="E233" s="16" t="str">
        <f t="shared" si="38"/>
        <v/>
      </c>
      <c r="F233" s="15">
        <f>IFERROR(INDEX(CADASTRO!$A$2:$Q$600,MATCH(B233,CADASTRO!$B$2:$B$600,0),MATCH($F$2,CADASTRO!$A$2:$Q$2,0)),0)</f>
        <v>0</v>
      </c>
      <c r="G233" s="16" t="str">
        <f t="shared" si="39"/>
        <v/>
      </c>
      <c r="H233" s="15">
        <f>IFERROR(INDEX(CADASTRO!$A$2:$Q$600,MATCH(B233,CADASTRO!$B$2:$B$600,0),MATCH($H$2,CADASTRO!$A$2:$Q$2,0)),0)</f>
        <v>0</v>
      </c>
      <c r="I233" s="16" t="str">
        <f t="shared" si="40"/>
        <v/>
      </c>
      <c r="J233" s="15">
        <f>IFERROR(INDEX(CADASTRO!$A$2:$Q$600,MATCH(B233,CADASTRO!$B$2:$B$600,0),MATCH($J$2,CADASTRO!$A$2:$Q$2,0)),0)</f>
        <v>0</v>
      </c>
      <c r="K233" s="16" t="str">
        <f t="shared" si="41"/>
        <v/>
      </c>
      <c r="L233" s="15">
        <f>IFERROR(INDEX(CADASTRO!$A$2:$Q$600,MATCH(B233,CADASTRO!$B$2:$B$600,0),MATCH($L$2,CADASTRO!$A$2:$Q$2,0)),0)</f>
        <v>0</v>
      </c>
      <c r="M233" s="16" t="str">
        <f t="shared" si="42"/>
        <v/>
      </c>
      <c r="N233" s="15">
        <f>IFERROR(INDEX(CADASTRO!$A$2:$Q$600,MATCH(B233,CADASTRO!$B$2:$B$600,0),MATCH($N$2,CADASTRO!$A$2:$Q$2,0)),0)</f>
        <v>0</v>
      </c>
      <c r="O233" s="16" t="str">
        <f t="shared" si="43"/>
        <v/>
      </c>
      <c r="P233" s="15">
        <f>IFERROR(INDEX(CADASTRO!$A$2:$Q$600,MATCH(B233,CADASTRO!$B$2:$B$600,0),MATCH($P$2,CADASTRO!$A$2:$Q$2,0)),0)</f>
        <v>0</v>
      </c>
      <c r="Q233" s="16" t="str">
        <f t="shared" si="44"/>
        <v/>
      </c>
      <c r="R233" s="15">
        <f>IFERROR(INDEX(CADASTRO!$A$2:$Q$600,MATCH(B233,CADASTRO!$B$2:$B$600,0),MATCH($R$2,CADASTRO!$A$2:$Q$2,0)),0)</f>
        <v>0</v>
      </c>
      <c r="S233" s="16" t="str">
        <f t="shared" si="45"/>
        <v/>
      </c>
      <c r="T233" s="15">
        <f>IFERROR(INDEX(CADASTRO!$A$2:$Q$600,MATCH(B233,CADASTRO!$B$2:$B$600,0),MATCH($T$2,CADASTRO!$A$2:$Q$2,0)),0)</f>
        <v>0</v>
      </c>
      <c r="U233" s="16" t="str">
        <f t="shared" si="46"/>
        <v/>
      </c>
      <c r="V233" s="15">
        <f>IFERROR(INDEX(CADASTRO!$A$2:$Q$600,MATCH(B233,CADASTRO!$B$2:$B$600,0),MATCH($V$2,CADASTRO!$A$2:$Q$2,0)),0)</f>
        <v>0</v>
      </c>
      <c r="W233" s="16" t="str">
        <f t="shared" si="47"/>
        <v/>
      </c>
      <c r="X233" s="15">
        <f>IFERROR(INDEX(CADASTRO!$A$2:$Q$600,MATCH(B233,CADASTRO!$B$2:$B$600,0),MATCH($X$2,CADASTRO!$A$2:$Q$2,0)),0)</f>
        <v>0</v>
      </c>
      <c r="Y233" s="16" t="str">
        <f t="shared" si="48"/>
        <v/>
      </c>
    </row>
    <row r="234" spans="1:25" ht="15.75" customHeight="1" x14ac:dyDescent="0.25">
      <c r="A234" s="7">
        <f>CADASTRO!A234</f>
        <v>0</v>
      </c>
      <c r="B234" s="7">
        <f>CADASTRO!B234</f>
        <v>0</v>
      </c>
      <c r="C234" s="15">
        <f>IFERROR(INDEX(CADASTRO!$A$2:$Q$600,MATCH(B234,CADASTRO!$B$2:$B$600,0),MATCH($C$2,CADASTRO!$A$2:$Q$2,0)),0)</f>
        <v>0</v>
      </c>
      <c r="D234" s="15">
        <f>IFERROR(INDEX(CADASTRO!$A$2:$Q$600,MATCH(B234,CADASTRO!$B$2:$B$600,0),MATCH($D$2,CADASTRO!$A$2:$Q$2,0)),0)</f>
        <v>0</v>
      </c>
      <c r="E234" s="16" t="str">
        <f t="shared" si="38"/>
        <v/>
      </c>
      <c r="F234" s="15">
        <f>IFERROR(INDEX(CADASTRO!$A$2:$Q$600,MATCH(B234,CADASTRO!$B$2:$B$600,0),MATCH($F$2,CADASTRO!$A$2:$Q$2,0)),0)</f>
        <v>0</v>
      </c>
      <c r="G234" s="16" t="str">
        <f t="shared" si="39"/>
        <v/>
      </c>
      <c r="H234" s="15">
        <f>IFERROR(INDEX(CADASTRO!$A$2:$Q$600,MATCH(B234,CADASTRO!$B$2:$B$600,0),MATCH($H$2,CADASTRO!$A$2:$Q$2,0)),0)</f>
        <v>0</v>
      </c>
      <c r="I234" s="16" t="str">
        <f t="shared" si="40"/>
        <v/>
      </c>
      <c r="J234" s="15">
        <f>IFERROR(INDEX(CADASTRO!$A$2:$Q$600,MATCH(B234,CADASTRO!$B$2:$B$600,0),MATCH($J$2,CADASTRO!$A$2:$Q$2,0)),0)</f>
        <v>0</v>
      </c>
      <c r="K234" s="16" t="str">
        <f t="shared" si="41"/>
        <v/>
      </c>
      <c r="L234" s="15">
        <f>IFERROR(INDEX(CADASTRO!$A$2:$Q$600,MATCH(B234,CADASTRO!$B$2:$B$600,0),MATCH($L$2,CADASTRO!$A$2:$Q$2,0)),0)</f>
        <v>0</v>
      </c>
      <c r="M234" s="16" t="str">
        <f t="shared" si="42"/>
        <v/>
      </c>
      <c r="N234" s="15">
        <f>IFERROR(INDEX(CADASTRO!$A$2:$Q$600,MATCH(B234,CADASTRO!$B$2:$B$600,0),MATCH($N$2,CADASTRO!$A$2:$Q$2,0)),0)</f>
        <v>0</v>
      </c>
      <c r="O234" s="16" t="str">
        <f t="shared" si="43"/>
        <v/>
      </c>
      <c r="P234" s="15">
        <f>IFERROR(INDEX(CADASTRO!$A$2:$Q$600,MATCH(B234,CADASTRO!$B$2:$B$600,0),MATCH($P$2,CADASTRO!$A$2:$Q$2,0)),0)</f>
        <v>0</v>
      </c>
      <c r="Q234" s="16" t="str">
        <f t="shared" si="44"/>
        <v/>
      </c>
      <c r="R234" s="15">
        <f>IFERROR(INDEX(CADASTRO!$A$2:$Q$600,MATCH(B234,CADASTRO!$B$2:$B$600,0),MATCH($R$2,CADASTRO!$A$2:$Q$2,0)),0)</f>
        <v>0</v>
      </c>
      <c r="S234" s="16" t="str">
        <f t="shared" si="45"/>
        <v/>
      </c>
      <c r="T234" s="15">
        <f>IFERROR(INDEX(CADASTRO!$A$2:$Q$600,MATCH(B234,CADASTRO!$B$2:$B$600,0),MATCH($T$2,CADASTRO!$A$2:$Q$2,0)),0)</f>
        <v>0</v>
      </c>
      <c r="U234" s="16" t="str">
        <f t="shared" si="46"/>
        <v/>
      </c>
      <c r="V234" s="15">
        <f>IFERROR(INDEX(CADASTRO!$A$2:$Q$600,MATCH(B234,CADASTRO!$B$2:$B$600,0),MATCH($V$2,CADASTRO!$A$2:$Q$2,0)),0)</f>
        <v>0</v>
      </c>
      <c r="W234" s="16" t="str">
        <f t="shared" si="47"/>
        <v/>
      </c>
      <c r="X234" s="15">
        <f>IFERROR(INDEX(CADASTRO!$A$2:$Q$600,MATCH(B234,CADASTRO!$B$2:$B$600,0),MATCH($X$2,CADASTRO!$A$2:$Q$2,0)),0)</f>
        <v>0</v>
      </c>
      <c r="Y234" s="16" t="str">
        <f t="shared" si="48"/>
        <v/>
      </c>
    </row>
    <row r="235" spans="1:25" ht="15.75" customHeight="1" x14ac:dyDescent="0.25">
      <c r="A235" s="7">
        <f>CADASTRO!A235</f>
        <v>0</v>
      </c>
      <c r="B235" s="7">
        <f>CADASTRO!B235</f>
        <v>0</v>
      </c>
      <c r="C235" s="15">
        <f>IFERROR(INDEX(CADASTRO!$A$2:$Q$600,MATCH(B235,CADASTRO!$B$2:$B$600,0),MATCH($C$2,CADASTRO!$A$2:$Q$2,0)),0)</f>
        <v>0</v>
      </c>
      <c r="D235" s="15">
        <f>IFERROR(INDEX(CADASTRO!$A$2:$Q$600,MATCH(B235,CADASTRO!$B$2:$B$600,0),MATCH($D$2,CADASTRO!$A$2:$Q$2,0)),0)</f>
        <v>0</v>
      </c>
      <c r="E235" s="16" t="str">
        <f t="shared" si="38"/>
        <v/>
      </c>
      <c r="F235" s="15">
        <f>IFERROR(INDEX(CADASTRO!$A$2:$Q$600,MATCH(B235,CADASTRO!$B$2:$B$600,0),MATCH($F$2,CADASTRO!$A$2:$Q$2,0)),0)</f>
        <v>0</v>
      </c>
      <c r="G235" s="16" t="str">
        <f t="shared" si="39"/>
        <v/>
      </c>
      <c r="H235" s="15">
        <f>IFERROR(INDEX(CADASTRO!$A$2:$Q$600,MATCH(B235,CADASTRO!$B$2:$B$600,0),MATCH($H$2,CADASTRO!$A$2:$Q$2,0)),0)</f>
        <v>0</v>
      </c>
      <c r="I235" s="16" t="str">
        <f t="shared" si="40"/>
        <v/>
      </c>
      <c r="J235" s="15">
        <f>IFERROR(INDEX(CADASTRO!$A$2:$Q$600,MATCH(B235,CADASTRO!$B$2:$B$600,0),MATCH($J$2,CADASTRO!$A$2:$Q$2,0)),0)</f>
        <v>0</v>
      </c>
      <c r="K235" s="16" t="str">
        <f t="shared" si="41"/>
        <v/>
      </c>
      <c r="L235" s="15">
        <f>IFERROR(INDEX(CADASTRO!$A$2:$Q$600,MATCH(B235,CADASTRO!$B$2:$B$600,0),MATCH($L$2,CADASTRO!$A$2:$Q$2,0)),0)</f>
        <v>0</v>
      </c>
      <c r="M235" s="16" t="str">
        <f t="shared" si="42"/>
        <v/>
      </c>
      <c r="N235" s="15">
        <f>IFERROR(INDEX(CADASTRO!$A$2:$Q$600,MATCH(B235,CADASTRO!$B$2:$B$600,0),MATCH($N$2,CADASTRO!$A$2:$Q$2,0)),0)</f>
        <v>0</v>
      </c>
      <c r="O235" s="16" t="str">
        <f t="shared" si="43"/>
        <v/>
      </c>
      <c r="P235" s="15">
        <f>IFERROR(INDEX(CADASTRO!$A$2:$Q$600,MATCH(B235,CADASTRO!$B$2:$B$600,0),MATCH($P$2,CADASTRO!$A$2:$Q$2,0)),0)</f>
        <v>0</v>
      </c>
      <c r="Q235" s="16" t="str">
        <f t="shared" si="44"/>
        <v/>
      </c>
      <c r="R235" s="15">
        <f>IFERROR(INDEX(CADASTRO!$A$2:$Q$600,MATCH(B235,CADASTRO!$B$2:$B$600,0),MATCH($R$2,CADASTRO!$A$2:$Q$2,0)),0)</f>
        <v>0</v>
      </c>
      <c r="S235" s="16" t="str">
        <f t="shared" si="45"/>
        <v/>
      </c>
      <c r="T235" s="15">
        <f>IFERROR(INDEX(CADASTRO!$A$2:$Q$600,MATCH(B235,CADASTRO!$B$2:$B$600,0),MATCH($T$2,CADASTRO!$A$2:$Q$2,0)),0)</f>
        <v>0</v>
      </c>
      <c r="U235" s="16" t="str">
        <f t="shared" si="46"/>
        <v/>
      </c>
      <c r="V235" s="15">
        <f>IFERROR(INDEX(CADASTRO!$A$2:$Q$600,MATCH(B235,CADASTRO!$B$2:$B$600,0),MATCH($V$2,CADASTRO!$A$2:$Q$2,0)),0)</f>
        <v>0</v>
      </c>
      <c r="W235" s="16" t="str">
        <f t="shared" si="47"/>
        <v/>
      </c>
      <c r="X235" s="15">
        <f>IFERROR(INDEX(CADASTRO!$A$2:$Q$600,MATCH(B235,CADASTRO!$B$2:$B$600,0),MATCH($X$2,CADASTRO!$A$2:$Q$2,0)),0)</f>
        <v>0</v>
      </c>
      <c r="Y235" s="16" t="str">
        <f t="shared" si="48"/>
        <v/>
      </c>
    </row>
    <row r="236" spans="1:25" ht="15.75" customHeight="1" x14ac:dyDescent="0.25">
      <c r="A236" s="7">
        <f>CADASTRO!A236</f>
        <v>0</v>
      </c>
      <c r="B236" s="7">
        <f>CADASTRO!B236</f>
        <v>0</v>
      </c>
      <c r="C236" s="15">
        <f>IFERROR(INDEX(CADASTRO!$A$2:$Q$600,MATCH(B236,CADASTRO!$B$2:$B$600,0),MATCH($C$2,CADASTRO!$A$2:$Q$2,0)),0)</f>
        <v>0</v>
      </c>
      <c r="D236" s="15">
        <f>IFERROR(INDEX(CADASTRO!$A$2:$Q$600,MATCH(B236,CADASTRO!$B$2:$B$600,0),MATCH($D$2,CADASTRO!$A$2:$Q$2,0)),0)</f>
        <v>0</v>
      </c>
      <c r="E236" s="16" t="str">
        <f t="shared" si="38"/>
        <v/>
      </c>
      <c r="F236" s="15">
        <f>IFERROR(INDEX(CADASTRO!$A$2:$Q$600,MATCH(B236,CADASTRO!$B$2:$B$600,0),MATCH($F$2,CADASTRO!$A$2:$Q$2,0)),0)</f>
        <v>0</v>
      </c>
      <c r="G236" s="16" t="str">
        <f t="shared" si="39"/>
        <v/>
      </c>
      <c r="H236" s="15">
        <f>IFERROR(INDEX(CADASTRO!$A$2:$Q$600,MATCH(B236,CADASTRO!$B$2:$B$600,0),MATCH($H$2,CADASTRO!$A$2:$Q$2,0)),0)</f>
        <v>0</v>
      </c>
      <c r="I236" s="16" t="str">
        <f t="shared" si="40"/>
        <v/>
      </c>
      <c r="J236" s="15">
        <f>IFERROR(INDEX(CADASTRO!$A$2:$Q$600,MATCH(B236,CADASTRO!$B$2:$B$600,0),MATCH($J$2,CADASTRO!$A$2:$Q$2,0)),0)</f>
        <v>0</v>
      </c>
      <c r="K236" s="16" t="str">
        <f t="shared" si="41"/>
        <v/>
      </c>
      <c r="L236" s="15">
        <f>IFERROR(INDEX(CADASTRO!$A$2:$Q$600,MATCH(B236,CADASTRO!$B$2:$B$600,0),MATCH($L$2,CADASTRO!$A$2:$Q$2,0)),0)</f>
        <v>0</v>
      </c>
      <c r="M236" s="16" t="str">
        <f t="shared" si="42"/>
        <v/>
      </c>
      <c r="N236" s="15">
        <f>IFERROR(INDEX(CADASTRO!$A$2:$Q$600,MATCH(B236,CADASTRO!$B$2:$B$600,0),MATCH($N$2,CADASTRO!$A$2:$Q$2,0)),0)</f>
        <v>0</v>
      </c>
      <c r="O236" s="16" t="str">
        <f t="shared" si="43"/>
        <v/>
      </c>
      <c r="P236" s="15">
        <f>IFERROR(INDEX(CADASTRO!$A$2:$Q$600,MATCH(B236,CADASTRO!$B$2:$B$600,0),MATCH($P$2,CADASTRO!$A$2:$Q$2,0)),0)</f>
        <v>0</v>
      </c>
      <c r="Q236" s="16" t="str">
        <f t="shared" si="44"/>
        <v/>
      </c>
      <c r="R236" s="15">
        <f>IFERROR(INDEX(CADASTRO!$A$2:$Q$600,MATCH(B236,CADASTRO!$B$2:$B$600,0),MATCH($R$2,CADASTRO!$A$2:$Q$2,0)),0)</f>
        <v>0</v>
      </c>
      <c r="S236" s="16" t="str">
        <f t="shared" si="45"/>
        <v/>
      </c>
      <c r="T236" s="15">
        <f>IFERROR(INDEX(CADASTRO!$A$2:$Q$600,MATCH(B236,CADASTRO!$B$2:$B$600,0),MATCH($T$2,CADASTRO!$A$2:$Q$2,0)),0)</f>
        <v>0</v>
      </c>
      <c r="U236" s="16" t="str">
        <f t="shared" si="46"/>
        <v/>
      </c>
      <c r="V236" s="15">
        <f>IFERROR(INDEX(CADASTRO!$A$2:$Q$600,MATCH(B236,CADASTRO!$B$2:$B$600,0),MATCH($V$2,CADASTRO!$A$2:$Q$2,0)),0)</f>
        <v>0</v>
      </c>
      <c r="W236" s="16" t="str">
        <f t="shared" si="47"/>
        <v/>
      </c>
      <c r="X236" s="15">
        <f>IFERROR(INDEX(CADASTRO!$A$2:$Q$600,MATCH(B236,CADASTRO!$B$2:$B$600,0),MATCH($X$2,CADASTRO!$A$2:$Q$2,0)),0)</f>
        <v>0</v>
      </c>
      <c r="Y236" s="16" t="str">
        <f t="shared" si="48"/>
        <v/>
      </c>
    </row>
    <row r="237" spans="1:25" ht="15.75" customHeight="1" x14ac:dyDescent="0.25">
      <c r="A237" s="7">
        <f>CADASTRO!A237</f>
        <v>0</v>
      </c>
      <c r="B237" s="7">
        <f>CADASTRO!B237</f>
        <v>0</v>
      </c>
      <c r="C237" s="15">
        <f>IFERROR(INDEX(CADASTRO!$A$2:$Q$600,MATCH(B237,CADASTRO!$B$2:$B$600,0),MATCH($C$2,CADASTRO!$A$2:$Q$2,0)),0)</f>
        <v>0</v>
      </c>
      <c r="D237" s="15">
        <f>IFERROR(INDEX(CADASTRO!$A$2:$Q$600,MATCH(B237,CADASTRO!$B$2:$B$600,0),MATCH($D$2,CADASTRO!$A$2:$Q$2,0)),0)</f>
        <v>0</v>
      </c>
      <c r="E237" s="16" t="str">
        <f t="shared" si="38"/>
        <v/>
      </c>
      <c r="F237" s="15">
        <f>IFERROR(INDEX(CADASTRO!$A$2:$Q$600,MATCH(B237,CADASTRO!$B$2:$B$600,0),MATCH($F$2,CADASTRO!$A$2:$Q$2,0)),0)</f>
        <v>0</v>
      </c>
      <c r="G237" s="16" t="str">
        <f t="shared" si="39"/>
        <v/>
      </c>
      <c r="H237" s="15">
        <f>IFERROR(INDEX(CADASTRO!$A$2:$Q$600,MATCH(B237,CADASTRO!$B$2:$B$600,0),MATCH($H$2,CADASTRO!$A$2:$Q$2,0)),0)</f>
        <v>0</v>
      </c>
      <c r="I237" s="16" t="str">
        <f t="shared" si="40"/>
        <v/>
      </c>
      <c r="J237" s="15">
        <f>IFERROR(INDEX(CADASTRO!$A$2:$Q$600,MATCH(B237,CADASTRO!$B$2:$B$600,0),MATCH($J$2,CADASTRO!$A$2:$Q$2,0)),0)</f>
        <v>0</v>
      </c>
      <c r="K237" s="16" t="str">
        <f t="shared" si="41"/>
        <v/>
      </c>
      <c r="L237" s="15">
        <f>IFERROR(INDEX(CADASTRO!$A$2:$Q$600,MATCH(B237,CADASTRO!$B$2:$B$600,0),MATCH($L$2,CADASTRO!$A$2:$Q$2,0)),0)</f>
        <v>0</v>
      </c>
      <c r="M237" s="16" t="str">
        <f t="shared" si="42"/>
        <v/>
      </c>
      <c r="N237" s="15">
        <f>IFERROR(INDEX(CADASTRO!$A$2:$Q$600,MATCH(B237,CADASTRO!$B$2:$B$600,0),MATCH($N$2,CADASTRO!$A$2:$Q$2,0)),0)</f>
        <v>0</v>
      </c>
      <c r="O237" s="16" t="str">
        <f t="shared" si="43"/>
        <v/>
      </c>
      <c r="P237" s="15">
        <f>IFERROR(INDEX(CADASTRO!$A$2:$Q$600,MATCH(B237,CADASTRO!$B$2:$B$600,0),MATCH($P$2,CADASTRO!$A$2:$Q$2,0)),0)</f>
        <v>0</v>
      </c>
      <c r="Q237" s="16" t="str">
        <f t="shared" si="44"/>
        <v/>
      </c>
      <c r="R237" s="15">
        <f>IFERROR(INDEX(CADASTRO!$A$2:$Q$600,MATCH(B237,CADASTRO!$B$2:$B$600,0),MATCH($R$2,CADASTRO!$A$2:$Q$2,0)),0)</f>
        <v>0</v>
      </c>
      <c r="S237" s="16" t="str">
        <f t="shared" si="45"/>
        <v/>
      </c>
      <c r="T237" s="15">
        <f>IFERROR(INDEX(CADASTRO!$A$2:$Q$600,MATCH(B237,CADASTRO!$B$2:$B$600,0),MATCH($T$2,CADASTRO!$A$2:$Q$2,0)),0)</f>
        <v>0</v>
      </c>
      <c r="U237" s="16" t="str">
        <f t="shared" si="46"/>
        <v/>
      </c>
      <c r="V237" s="15">
        <f>IFERROR(INDEX(CADASTRO!$A$2:$Q$600,MATCH(B237,CADASTRO!$B$2:$B$600,0),MATCH($V$2,CADASTRO!$A$2:$Q$2,0)),0)</f>
        <v>0</v>
      </c>
      <c r="W237" s="16" t="str">
        <f t="shared" si="47"/>
        <v/>
      </c>
      <c r="X237" s="15">
        <f>IFERROR(INDEX(CADASTRO!$A$2:$Q$600,MATCH(B237,CADASTRO!$B$2:$B$600,0),MATCH($X$2,CADASTRO!$A$2:$Q$2,0)),0)</f>
        <v>0</v>
      </c>
      <c r="Y237" s="16" t="str">
        <f t="shared" si="48"/>
        <v/>
      </c>
    </row>
    <row r="238" spans="1:25" ht="15.75" customHeight="1" x14ac:dyDescent="0.25">
      <c r="A238" s="7">
        <f>CADASTRO!A238</f>
        <v>0</v>
      </c>
      <c r="B238" s="7">
        <f>CADASTRO!B238</f>
        <v>0</v>
      </c>
      <c r="C238" s="15">
        <f>IFERROR(INDEX(CADASTRO!$A$2:$Q$600,MATCH(B238,CADASTRO!$B$2:$B$600,0),MATCH($C$2,CADASTRO!$A$2:$Q$2,0)),0)</f>
        <v>0</v>
      </c>
      <c r="D238" s="15">
        <f>IFERROR(INDEX(CADASTRO!$A$2:$Q$600,MATCH(B238,CADASTRO!$B$2:$B$600,0),MATCH($D$2,CADASTRO!$A$2:$Q$2,0)),0)</f>
        <v>0</v>
      </c>
      <c r="E238" s="16" t="str">
        <f t="shared" si="38"/>
        <v/>
      </c>
      <c r="F238" s="15">
        <f>IFERROR(INDEX(CADASTRO!$A$2:$Q$600,MATCH(B238,CADASTRO!$B$2:$B$600,0),MATCH($F$2,CADASTRO!$A$2:$Q$2,0)),0)</f>
        <v>0</v>
      </c>
      <c r="G238" s="16" t="str">
        <f t="shared" si="39"/>
        <v/>
      </c>
      <c r="H238" s="15">
        <f>IFERROR(INDEX(CADASTRO!$A$2:$Q$600,MATCH(B238,CADASTRO!$B$2:$B$600,0),MATCH($H$2,CADASTRO!$A$2:$Q$2,0)),0)</f>
        <v>0</v>
      </c>
      <c r="I238" s="16" t="str">
        <f t="shared" si="40"/>
        <v/>
      </c>
      <c r="J238" s="15">
        <f>IFERROR(INDEX(CADASTRO!$A$2:$Q$600,MATCH(B238,CADASTRO!$B$2:$B$600,0),MATCH($J$2,CADASTRO!$A$2:$Q$2,0)),0)</f>
        <v>0</v>
      </c>
      <c r="K238" s="16" t="str">
        <f t="shared" si="41"/>
        <v/>
      </c>
      <c r="L238" s="15">
        <f>IFERROR(INDEX(CADASTRO!$A$2:$Q$600,MATCH(B238,CADASTRO!$B$2:$B$600,0),MATCH($L$2,CADASTRO!$A$2:$Q$2,0)),0)</f>
        <v>0</v>
      </c>
      <c r="M238" s="16" t="str">
        <f t="shared" si="42"/>
        <v/>
      </c>
      <c r="N238" s="15">
        <f>IFERROR(INDEX(CADASTRO!$A$2:$Q$600,MATCH(B238,CADASTRO!$B$2:$B$600,0),MATCH($N$2,CADASTRO!$A$2:$Q$2,0)),0)</f>
        <v>0</v>
      </c>
      <c r="O238" s="16" t="str">
        <f t="shared" si="43"/>
        <v/>
      </c>
      <c r="P238" s="15">
        <f>IFERROR(INDEX(CADASTRO!$A$2:$Q$600,MATCH(B238,CADASTRO!$B$2:$B$600,0),MATCH($P$2,CADASTRO!$A$2:$Q$2,0)),0)</f>
        <v>0</v>
      </c>
      <c r="Q238" s="16" t="str">
        <f t="shared" si="44"/>
        <v/>
      </c>
      <c r="R238" s="15">
        <f>IFERROR(INDEX(CADASTRO!$A$2:$Q$600,MATCH(B238,CADASTRO!$B$2:$B$600,0),MATCH($R$2,CADASTRO!$A$2:$Q$2,0)),0)</f>
        <v>0</v>
      </c>
      <c r="S238" s="16" t="str">
        <f t="shared" si="45"/>
        <v/>
      </c>
      <c r="T238" s="15">
        <f>IFERROR(INDEX(CADASTRO!$A$2:$Q$600,MATCH(B238,CADASTRO!$B$2:$B$600,0),MATCH($T$2,CADASTRO!$A$2:$Q$2,0)),0)</f>
        <v>0</v>
      </c>
      <c r="U238" s="16" t="str">
        <f t="shared" si="46"/>
        <v/>
      </c>
      <c r="V238" s="15">
        <f>IFERROR(INDEX(CADASTRO!$A$2:$Q$600,MATCH(B238,CADASTRO!$B$2:$B$600,0),MATCH($V$2,CADASTRO!$A$2:$Q$2,0)),0)</f>
        <v>0</v>
      </c>
      <c r="W238" s="16" t="str">
        <f t="shared" si="47"/>
        <v/>
      </c>
      <c r="X238" s="15">
        <f>IFERROR(INDEX(CADASTRO!$A$2:$Q$600,MATCH(B238,CADASTRO!$B$2:$B$600,0),MATCH($X$2,CADASTRO!$A$2:$Q$2,0)),0)</f>
        <v>0</v>
      </c>
      <c r="Y238" s="16" t="str">
        <f t="shared" si="48"/>
        <v/>
      </c>
    </row>
    <row r="239" spans="1:25" ht="15.75" customHeight="1" x14ac:dyDescent="0.25">
      <c r="A239" s="7">
        <f>CADASTRO!A239</f>
        <v>0</v>
      </c>
      <c r="B239" s="7">
        <f>CADASTRO!B239</f>
        <v>0</v>
      </c>
      <c r="C239" s="15">
        <f>IFERROR(INDEX(CADASTRO!$A$2:$Q$600,MATCH(B239,CADASTRO!$B$2:$B$600,0),MATCH($C$2,CADASTRO!$A$2:$Q$2,0)),0)</f>
        <v>0</v>
      </c>
      <c r="D239" s="15">
        <f>IFERROR(INDEX(CADASTRO!$A$2:$Q$600,MATCH(B239,CADASTRO!$B$2:$B$600,0),MATCH($D$2,CADASTRO!$A$2:$Q$2,0)),0)</f>
        <v>0</v>
      </c>
      <c r="E239" s="16" t="str">
        <f t="shared" si="38"/>
        <v/>
      </c>
      <c r="F239" s="15">
        <f>IFERROR(INDEX(CADASTRO!$A$2:$Q$600,MATCH(B239,CADASTRO!$B$2:$B$600,0),MATCH($F$2,CADASTRO!$A$2:$Q$2,0)),0)</f>
        <v>0</v>
      </c>
      <c r="G239" s="16" t="str">
        <f t="shared" si="39"/>
        <v/>
      </c>
      <c r="H239" s="15">
        <f>IFERROR(INDEX(CADASTRO!$A$2:$Q$600,MATCH(B239,CADASTRO!$B$2:$B$600,0),MATCH($H$2,CADASTRO!$A$2:$Q$2,0)),0)</f>
        <v>0</v>
      </c>
      <c r="I239" s="16" t="str">
        <f t="shared" si="40"/>
        <v/>
      </c>
      <c r="J239" s="15">
        <f>IFERROR(INDEX(CADASTRO!$A$2:$Q$600,MATCH(B239,CADASTRO!$B$2:$B$600,0),MATCH($J$2,CADASTRO!$A$2:$Q$2,0)),0)</f>
        <v>0</v>
      </c>
      <c r="K239" s="16" t="str">
        <f t="shared" si="41"/>
        <v/>
      </c>
      <c r="L239" s="15">
        <f>IFERROR(INDEX(CADASTRO!$A$2:$Q$600,MATCH(B239,CADASTRO!$B$2:$B$600,0),MATCH($L$2,CADASTRO!$A$2:$Q$2,0)),0)</f>
        <v>0</v>
      </c>
      <c r="M239" s="16" t="str">
        <f t="shared" si="42"/>
        <v/>
      </c>
      <c r="N239" s="15">
        <f>IFERROR(INDEX(CADASTRO!$A$2:$Q$600,MATCH(B239,CADASTRO!$B$2:$B$600,0),MATCH($N$2,CADASTRO!$A$2:$Q$2,0)),0)</f>
        <v>0</v>
      </c>
      <c r="O239" s="16" t="str">
        <f t="shared" si="43"/>
        <v/>
      </c>
      <c r="P239" s="15">
        <f>IFERROR(INDEX(CADASTRO!$A$2:$Q$600,MATCH(B239,CADASTRO!$B$2:$B$600,0),MATCH($P$2,CADASTRO!$A$2:$Q$2,0)),0)</f>
        <v>0</v>
      </c>
      <c r="Q239" s="16" t="str">
        <f t="shared" si="44"/>
        <v/>
      </c>
      <c r="R239" s="15">
        <f>IFERROR(INDEX(CADASTRO!$A$2:$Q$600,MATCH(B239,CADASTRO!$B$2:$B$600,0),MATCH($R$2,CADASTRO!$A$2:$Q$2,0)),0)</f>
        <v>0</v>
      </c>
      <c r="S239" s="16" t="str">
        <f t="shared" si="45"/>
        <v/>
      </c>
      <c r="T239" s="15">
        <f>IFERROR(INDEX(CADASTRO!$A$2:$Q$600,MATCH(B239,CADASTRO!$B$2:$B$600,0),MATCH($T$2,CADASTRO!$A$2:$Q$2,0)),0)</f>
        <v>0</v>
      </c>
      <c r="U239" s="16" t="str">
        <f t="shared" si="46"/>
        <v/>
      </c>
      <c r="V239" s="15">
        <f>IFERROR(INDEX(CADASTRO!$A$2:$Q$600,MATCH(B239,CADASTRO!$B$2:$B$600,0),MATCH($V$2,CADASTRO!$A$2:$Q$2,0)),0)</f>
        <v>0</v>
      </c>
      <c r="W239" s="16" t="str">
        <f t="shared" si="47"/>
        <v/>
      </c>
      <c r="X239" s="15">
        <f>IFERROR(INDEX(CADASTRO!$A$2:$Q$600,MATCH(B239,CADASTRO!$B$2:$B$600,0),MATCH($X$2,CADASTRO!$A$2:$Q$2,0)),0)</f>
        <v>0</v>
      </c>
      <c r="Y239" s="16" t="str">
        <f t="shared" si="48"/>
        <v/>
      </c>
    </row>
    <row r="240" spans="1:25" ht="15.75" customHeight="1" x14ac:dyDescent="0.25">
      <c r="A240" s="7">
        <f>CADASTRO!A240</f>
        <v>0</v>
      </c>
      <c r="B240" s="7">
        <f>CADASTRO!B240</f>
        <v>0</v>
      </c>
      <c r="C240" s="15">
        <f>IFERROR(INDEX(CADASTRO!$A$2:$Q$600,MATCH(B240,CADASTRO!$B$2:$B$600,0),MATCH($C$2,CADASTRO!$A$2:$Q$2,0)),0)</f>
        <v>0</v>
      </c>
      <c r="D240" s="15">
        <f>IFERROR(INDEX(CADASTRO!$A$2:$Q$600,MATCH(B240,CADASTRO!$B$2:$B$600,0),MATCH($D$2,CADASTRO!$A$2:$Q$2,0)),0)</f>
        <v>0</v>
      </c>
      <c r="E240" s="16" t="str">
        <f t="shared" si="38"/>
        <v/>
      </c>
      <c r="F240" s="15">
        <f>IFERROR(INDEX(CADASTRO!$A$2:$Q$600,MATCH(B240,CADASTRO!$B$2:$B$600,0),MATCH($F$2,CADASTRO!$A$2:$Q$2,0)),0)</f>
        <v>0</v>
      </c>
      <c r="G240" s="16" t="str">
        <f t="shared" si="39"/>
        <v/>
      </c>
      <c r="H240" s="15">
        <f>IFERROR(INDEX(CADASTRO!$A$2:$Q$600,MATCH(B240,CADASTRO!$B$2:$B$600,0),MATCH($H$2,CADASTRO!$A$2:$Q$2,0)),0)</f>
        <v>0</v>
      </c>
      <c r="I240" s="16" t="str">
        <f t="shared" si="40"/>
        <v/>
      </c>
      <c r="J240" s="15">
        <f>IFERROR(INDEX(CADASTRO!$A$2:$Q$600,MATCH(B240,CADASTRO!$B$2:$B$600,0),MATCH($J$2,CADASTRO!$A$2:$Q$2,0)),0)</f>
        <v>0</v>
      </c>
      <c r="K240" s="16" t="str">
        <f t="shared" si="41"/>
        <v/>
      </c>
      <c r="L240" s="15">
        <f>IFERROR(INDEX(CADASTRO!$A$2:$Q$600,MATCH(B240,CADASTRO!$B$2:$B$600,0),MATCH($L$2,CADASTRO!$A$2:$Q$2,0)),0)</f>
        <v>0</v>
      </c>
      <c r="M240" s="16" t="str">
        <f t="shared" si="42"/>
        <v/>
      </c>
      <c r="N240" s="15">
        <f>IFERROR(INDEX(CADASTRO!$A$2:$Q$600,MATCH(B240,CADASTRO!$B$2:$B$600,0),MATCH($N$2,CADASTRO!$A$2:$Q$2,0)),0)</f>
        <v>0</v>
      </c>
      <c r="O240" s="16" t="str">
        <f t="shared" si="43"/>
        <v/>
      </c>
      <c r="P240" s="15">
        <f>IFERROR(INDEX(CADASTRO!$A$2:$Q$600,MATCH(B240,CADASTRO!$B$2:$B$600,0),MATCH($P$2,CADASTRO!$A$2:$Q$2,0)),0)</f>
        <v>0</v>
      </c>
      <c r="Q240" s="16" t="str">
        <f t="shared" si="44"/>
        <v/>
      </c>
      <c r="R240" s="15">
        <f>IFERROR(INDEX(CADASTRO!$A$2:$Q$600,MATCH(B240,CADASTRO!$B$2:$B$600,0),MATCH($R$2,CADASTRO!$A$2:$Q$2,0)),0)</f>
        <v>0</v>
      </c>
      <c r="S240" s="16" t="str">
        <f t="shared" si="45"/>
        <v/>
      </c>
      <c r="T240" s="15">
        <f>IFERROR(INDEX(CADASTRO!$A$2:$Q$600,MATCH(B240,CADASTRO!$B$2:$B$600,0),MATCH($T$2,CADASTRO!$A$2:$Q$2,0)),0)</f>
        <v>0</v>
      </c>
      <c r="U240" s="16" t="str">
        <f t="shared" si="46"/>
        <v/>
      </c>
      <c r="V240" s="15">
        <f>IFERROR(INDEX(CADASTRO!$A$2:$Q$600,MATCH(B240,CADASTRO!$B$2:$B$600,0),MATCH($V$2,CADASTRO!$A$2:$Q$2,0)),0)</f>
        <v>0</v>
      </c>
      <c r="W240" s="16" t="str">
        <f t="shared" si="47"/>
        <v/>
      </c>
      <c r="X240" s="15">
        <f>IFERROR(INDEX(CADASTRO!$A$2:$Q$600,MATCH(B240,CADASTRO!$B$2:$B$600,0),MATCH($X$2,CADASTRO!$A$2:$Q$2,0)),0)</f>
        <v>0</v>
      </c>
      <c r="Y240" s="16" t="str">
        <f t="shared" si="48"/>
        <v/>
      </c>
    </row>
    <row r="241" spans="1:25" ht="15.75" customHeight="1" x14ac:dyDescent="0.25">
      <c r="A241" s="7">
        <f>CADASTRO!A241</f>
        <v>0</v>
      </c>
      <c r="B241" s="7">
        <f>CADASTRO!B241</f>
        <v>0</v>
      </c>
      <c r="C241" s="15">
        <f>IFERROR(INDEX(CADASTRO!$A$2:$Q$600,MATCH(B241,CADASTRO!$B$2:$B$600,0),MATCH($C$2,CADASTRO!$A$2:$Q$2,0)),0)</f>
        <v>0</v>
      </c>
      <c r="D241" s="15">
        <f>IFERROR(INDEX(CADASTRO!$A$2:$Q$600,MATCH(B241,CADASTRO!$B$2:$B$600,0),MATCH($D$2,CADASTRO!$A$2:$Q$2,0)),0)</f>
        <v>0</v>
      </c>
      <c r="E241" s="16" t="str">
        <f t="shared" si="38"/>
        <v/>
      </c>
      <c r="F241" s="15">
        <f>IFERROR(INDEX(CADASTRO!$A$2:$Q$600,MATCH(B241,CADASTRO!$B$2:$B$600,0),MATCH($F$2,CADASTRO!$A$2:$Q$2,0)),0)</f>
        <v>0</v>
      </c>
      <c r="G241" s="16" t="str">
        <f t="shared" si="39"/>
        <v/>
      </c>
      <c r="H241" s="15">
        <f>IFERROR(INDEX(CADASTRO!$A$2:$Q$600,MATCH(B241,CADASTRO!$B$2:$B$600,0),MATCH($H$2,CADASTRO!$A$2:$Q$2,0)),0)</f>
        <v>0</v>
      </c>
      <c r="I241" s="16" t="str">
        <f t="shared" si="40"/>
        <v/>
      </c>
      <c r="J241" s="15">
        <f>IFERROR(INDEX(CADASTRO!$A$2:$Q$600,MATCH(B241,CADASTRO!$B$2:$B$600,0),MATCH($J$2,CADASTRO!$A$2:$Q$2,0)),0)</f>
        <v>0</v>
      </c>
      <c r="K241" s="16" t="str">
        <f t="shared" si="41"/>
        <v/>
      </c>
      <c r="L241" s="15">
        <f>IFERROR(INDEX(CADASTRO!$A$2:$Q$600,MATCH(B241,CADASTRO!$B$2:$B$600,0),MATCH($L$2,CADASTRO!$A$2:$Q$2,0)),0)</f>
        <v>0</v>
      </c>
      <c r="M241" s="16" t="str">
        <f t="shared" si="42"/>
        <v/>
      </c>
      <c r="N241" s="15">
        <f>IFERROR(INDEX(CADASTRO!$A$2:$Q$600,MATCH(B241,CADASTRO!$B$2:$B$600,0),MATCH($N$2,CADASTRO!$A$2:$Q$2,0)),0)</f>
        <v>0</v>
      </c>
      <c r="O241" s="16" t="str">
        <f t="shared" si="43"/>
        <v/>
      </c>
      <c r="P241" s="15">
        <f>IFERROR(INDEX(CADASTRO!$A$2:$Q$600,MATCH(B241,CADASTRO!$B$2:$B$600,0),MATCH($P$2,CADASTRO!$A$2:$Q$2,0)),0)</f>
        <v>0</v>
      </c>
      <c r="Q241" s="16" t="str">
        <f t="shared" si="44"/>
        <v/>
      </c>
      <c r="R241" s="15">
        <f>IFERROR(INDEX(CADASTRO!$A$2:$Q$600,MATCH(B241,CADASTRO!$B$2:$B$600,0),MATCH($R$2,CADASTRO!$A$2:$Q$2,0)),0)</f>
        <v>0</v>
      </c>
      <c r="S241" s="16" t="str">
        <f t="shared" si="45"/>
        <v/>
      </c>
      <c r="T241" s="15">
        <f>IFERROR(INDEX(CADASTRO!$A$2:$Q$600,MATCH(B241,CADASTRO!$B$2:$B$600,0),MATCH($T$2,CADASTRO!$A$2:$Q$2,0)),0)</f>
        <v>0</v>
      </c>
      <c r="U241" s="16" t="str">
        <f t="shared" si="46"/>
        <v/>
      </c>
      <c r="V241" s="15">
        <f>IFERROR(INDEX(CADASTRO!$A$2:$Q$600,MATCH(B241,CADASTRO!$B$2:$B$600,0),MATCH($V$2,CADASTRO!$A$2:$Q$2,0)),0)</f>
        <v>0</v>
      </c>
      <c r="W241" s="16" t="str">
        <f t="shared" si="47"/>
        <v/>
      </c>
      <c r="X241" s="15">
        <f>IFERROR(INDEX(CADASTRO!$A$2:$Q$600,MATCH(B241,CADASTRO!$B$2:$B$600,0),MATCH($X$2,CADASTRO!$A$2:$Q$2,0)),0)</f>
        <v>0</v>
      </c>
      <c r="Y241" s="16" t="str">
        <f t="shared" si="48"/>
        <v/>
      </c>
    </row>
    <row r="242" spans="1:25" ht="15.75" customHeight="1" x14ac:dyDescent="0.25">
      <c r="A242" s="7">
        <f>CADASTRO!A242</f>
        <v>0</v>
      </c>
      <c r="B242" s="7">
        <f>CADASTRO!B242</f>
        <v>0</v>
      </c>
      <c r="C242" s="15">
        <f>IFERROR(INDEX(CADASTRO!$A$2:$Q$600,MATCH(B242,CADASTRO!$B$2:$B$600,0),MATCH($C$2,CADASTRO!$A$2:$Q$2,0)),0)</f>
        <v>0</v>
      </c>
      <c r="D242" s="15">
        <f>IFERROR(INDEX(CADASTRO!$A$2:$Q$600,MATCH(B242,CADASTRO!$B$2:$B$600,0),MATCH($D$2,CADASTRO!$A$2:$Q$2,0)),0)</f>
        <v>0</v>
      </c>
      <c r="E242" s="16" t="str">
        <f t="shared" si="38"/>
        <v/>
      </c>
      <c r="F242" s="15">
        <f>IFERROR(INDEX(CADASTRO!$A$2:$Q$600,MATCH(B242,CADASTRO!$B$2:$B$600,0),MATCH($F$2,CADASTRO!$A$2:$Q$2,0)),0)</f>
        <v>0</v>
      </c>
      <c r="G242" s="16" t="str">
        <f t="shared" si="39"/>
        <v/>
      </c>
      <c r="H242" s="15">
        <f>IFERROR(INDEX(CADASTRO!$A$2:$Q$600,MATCH(B242,CADASTRO!$B$2:$B$600,0),MATCH($H$2,CADASTRO!$A$2:$Q$2,0)),0)</f>
        <v>0</v>
      </c>
      <c r="I242" s="16" t="str">
        <f t="shared" si="40"/>
        <v/>
      </c>
      <c r="J242" s="15">
        <f>IFERROR(INDEX(CADASTRO!$A$2:$Q$600,MATCH(B242,CADASTRO!$B$2:$B$600,0),MATCH($J$2,CADASTRO!$A$2:$Q$2,0)),0)</f>
        <v>0</v>
      </c>
      <c r="K242" s="16" t="str">
        <f t="shared" si="41"/>
        <v/>
      </c>
      <c r="L242" s="15">
        <f>IFERROR(INDEX(CADASTRO!$A$2:$Q$600,MATCH(B242,CADASTRO!$B$2:$B$600,0),MATCH($L$2,CADASTRO!$A$2:$Q$2,0)),0)</f>
        <v>0</v>
      </c>
      <c r="M242" s="16" t="str">
        <f t="shared" si="42"/>
        <v/>
      </c>
      <c r="N242" s="15">
        <f>IFERROR(INDEX(CADASTRO!$A$2:$Q$600,MATCH(B242,CADASTRO!$B$2:$B$600,0),MATCH($N$2,CADASTRO!$A$2:$Q$2,0)),0)</f>
        <v>0</v>
      </c>
      <c r="O242" s="16" t="str">
        <f t="shared" si="43"/>
        <v/>
      </c>
      <c r="P242" s="15">
        <f>IFERROR(INDEX(CADASTRO!$A$2:$Q$600,MATCH(B242,CADASTRO!$B$2:$B$600,0),MATCH($P$2,CADASTRO!$A$2:$Q$2,0)),0)</f>
        <v>0</v>
      </c>
      <c r="Q242" s="16" t="str">
        <f t="shared" si="44"/>
        <v/>
      </c>
      <c r="R242" s="15">
        <f>IFERROR(INDEX(CADASTRO!$A$2:$Q$600,MATCH(B242,CADASTRO!$B$2:$B$600,0),MATCH($R$2,CADASTRO!$A$2:$Q$2,0)),0)</f>
        <v>0</v>
      </c>
      <c r="S242" s="16" t="str">
        <f t="shared" si="45"/>
        <v/>
      </c>
      <c r="T242" s="15">
        <f>IFERROR(INDEX(CADASTRO!$A$2:$Q$600,MATCH(B242,CADASTRO!$B$2:$B$600,0),MATCH($T$2,CADASTRO!$A$2:$Q$2,0)),0)</f>
        <v>0</v>
      </c>
      <c r="U242" s="16" t="str">
        <f t="shared" si="46"/>
        <v/>
      </c>
      <c r="V242" s="15">
        <f>IFERROR(INDEX(CADASTRO!$A$2:$Q$600,MATCH(B242,CADASTRO!$B$2:$B$600,0),MATCH($V$2,CADASTRO!$A$2:$Q$2,0)),0)</f>
        <v>0</v>
      </c>
      <c r="W242" s="16" t="str">
        <f t="shared" si="47"/>
        <v/>
      </c>
      <c r="X242" s="15">
        <f>IFERROR(INDEX(CADASTRO!$A$2:$Q$600,MATCH(B242,CADASTRO!$B$2:$B$600,0),MATCH($X$2,CADASTRO!$A$2:$Q$2,0)),0)</f>
        <v>0</v>
      </c>
      <c r="Y242" s="16" t="str">
        <f t="shared" si="48"/>
        <v/>
      </c>
    </row>
    <row r="243" spans="1:25" ht="15.75" customHeight="1" x14ac:dyDescent="0.25">
      <c r="A243" s="7">
        <f>CADASTRO!A243</f>
        <v>0</v>
      </c>
      <c r="B243" s="7">
        <f>CADASTRO!B243</f>
        <v>0</v>
      </c>
      <c r="C243" s="15">
        <f>IFERROR(INDEX(CADASTRO!$A$2:$Q$600,MATCH(B243,CADASTRO!$B$2:$B$600,0),MATCH($C$2,CADASTRO!$A$2:$Q$2,0)),0)</f>
        <v>0</v>
      </c>
      <c r="D243" s="15">
        <f>IFERROR(INDEX(CADASTRO!$A$2:$Q$600,MATCH(B243,CADASTRO!$B$2:$B$600,0),MATCH($D$2,CADASTRO!$A$2:$Q$2,0)),0)</f>
        <v>0</v>
      </c>
      <c r="E243" s="16" t="str">
        <f t="shared" si="38"/>
        <v/>
      </c>
      <c r="F243" s="15">
        <f>IFERROR(INDEX(CADASTRO!$A$2:$Q$600,MATCH(B243,CADASTRO!$B$2:$B$600,0),MATCH($F$2,CADASTRO!$A$2:$Q$2,0)),0)</f>
        <v>0</v>
      </c>
      <c r="G243" s="16" t="str">
        <f t="shared" si="39"/>
        <v/>
      </c>
      <c r="H243" s="15">
        <f>IFERROR(INDEX(CADASTRO!$A$2:$Q$600,MATCH(B243,CADASTRO!$B$2:$B$600,0),MATCH($H$2,CADASTRO!$A$2:$Q$2,0)),0)</f>
        <v>0</v>
      </c>
      <c r="I243" s="16" t="str">
        <f t="shared" si="40"/>
        <v/>
      </c>
      <c r="J243" s="15">
        <f>IFERROR(INDEX(CADASTRO!$A$2:$Q$600,MATCH(B243,CADASTRO!$B$2:$B$600,0),MATCH($J$2,CADASTRO!$A$2:$Q$2,0)),0)</f>
        <v>0</v>
      </c>
      <c r="K243" s="16" t="str">
        <f t="shared" si="41"/>
        <v/>
      </c>
      <c r="L243" s="15">
        <f>IFERROR(INDEX(CADASTRO!$A$2:$Q$600,MATCH(B243,CADASTRO!$B$2:$B$600,0),MATCH($L$2,CADASTRO!$A$2:$Q$2,0)),0)</f>
        <v>0</v>
      </c>
      <c r="M243" s="16" t="str">
        <f t="shared" si="42"/>
        <v/>
      </c>
      <c r="N243" s="15">
        <f>IFERROR(INDEX(CADASTRO!$A$2:$Q$600,MATCH(B243,CADASTRO!$B$2:$B$600,0),MATCH($N$2,CADASTRO!$A$2:$Q$2,0)),0)</f>
        <v>0</v>
      </c>
      <c r="O243" s="16" t="str">
        <f t="shared" si="43"/>
        <v/>
      </c>
      <c r="P243" s="15">
        <f>IFERROR(INDEX(CADASTRO!$A$2:$Q$600,MATCH(B243,CADASTRO!$B$2:$B$600,0),MATCH($P$2,CADASTRO!$A$2:$Q$2,0)),0)</f>
        <v>0</v>
      </c>
      <c r="Q243" s="16" t="str">
        <f t="shared" si="44"/>
        <v/>
      </c>
      <c r="R243" s="15">
        <f>IFERROR(INDEX(CADASTRO!$A$2:$Q$600,MATCH(B243,CADASTRO!$B$2:$B$600,0),MATCH($R$2,CADASTRO!$A$2:$Q$2,0)),0)</f>
        <v>0</v>
      </c>
      <c r="S243" s="16" t="str">
        <f t="shared" si="45"/>
        <v/>
      </c>
      <c r="T243" s="15">
        <f>IFERROR(INDEX(CADASTRO!$A$2:$Q$600,MATCH(B243,CADASTRO!$B$2:$B$600,0),MATCH($T$2,CADASTRO!$A$2:$Q$2,0)),0)</f>
        <v>0</v>
      </c>
      <c r="U243" s="16" t="str">
        <f t="shared" si="46"/>
        <v/>
      </c>
      <c r="V243" s="15">
        <f>IFERROR(INDEX(CADASTRO!$A$2:$Q$600,MATCH(B243,CADASTRO!$B$2:$B$600,0),MATCH($V$2,CADASTRO!$A$2:$Q$2,0)),0)</f>
        <v>0</v>
      </c>
      <c r="W243" s="16" t="str">
        <f t="shared" si="47"/>
        <v/>
      </c>
      <c r="X243" s="15">
        <f>IFERROR(INDEX(CADASTRO!$A$2:$Q$600,MATCH(B243,CADASTRO!$B$2:$B$600,0),MATCH($X$2,CADASTRO!$A$2:$Q$2,0)),0)</f>
        <v>0</v>
      </c>
      <c r="Y243" s="16" t="str">
        <f t="shared" si="48"/>
        <v/>
      </c>
    </row>
    <row r="244" spans="1:25" ht="15.75" customHeight="1" x14ac:dyDescent="0.25">
      <c r="A244" s="7">
        <f>CADASTRO!A244</f>
        <v>0</v>
      </c>
      <c r="B244" s="7">
        <f>CADASTRO!B244</f>
        <v>0</v>
      </c>
      <c r="C244" s="15">
        <f>IFERROR(INDEX(CADASTRO!$A$2:$Q$600,MATCH(B244,CADASTRO!$B$2:$B$600,0),MATCH($C$2,CADASTRO!$A$2:$Q$2,0)),0)</f>
        <v>0</v>
      </c>
      <c r="D244" s="15">
        <f>IFERROR(INDEX(CADASTRO!$A$2:$Q$600,MATCH(B244,CADASTRO!$B$2:$B$600,0),MATCH($D$2,CADASTRO!$A$2:$Q$2,0)),0)</f>
        <v>0</v>
      </c>
      <c r="E244" s="16" t="str">
        <f t="shared" si="38"/>
        <v/>
      </c>
      <c r="F244" s="15">
        <f>IFERROR(INDEX(CADASTRO!$A$2:$Q$600,MATCH(B244,CADASTRO!$B$2:$B$600,0),MATCH($F$2,CADASTRO!$A$2:$Q$2,0)),0)</f>
        <v>0</v>
      </c>
      <c r="G244" s="16" t="str">
        <f t="shared" si="39"/>
        <v/>
      </c>
      <c r="H244" s="15">
        <f>IFERROR(INDEX(CADASTRO!$A$2:$Q$600,MATCH(B244,CADASTRO!$B$2:$B$600,0),MATCH($H$2,CADASTRO!$A$2:$Q$2,0)),0)</f>
        <v>0</v>
      </c>
      <c r="I244" s="16" t="str">
        <f t="shared" si="40"/>
        <v/>
      </c>
      <c r="J244" s="15">
        <f>IFERROR(INDEX(CADASTRO!$A$2:$Q$600,MATCH(B244,CADASTRO!$B$2:$B$600,0),MATCH($J$2,CADASTRO!$A$2:$Q$2,0)),0)</f>
        <v>0</v>
      </c>
      <c r="K244" s="16" t="str">
        <f t="shared" si="41"/>
        <v/>
      </c>
      <c r="L244" s="15">
        <f>IFERROR(INDEX(CADASTRO!$A$2:$Q$600,MATCH(B244,CADASTRO!$B$2:$B$600,0),MATCH($L$2,CADASTRO!$A$2:$Q$2,0)),0)</f>
        <v>0</v>
      </c>
      <c r="M244" s="16" t="str">
        <f t="shared" si="42"/>
        <v/>
      </c>
      <c r="N244" s="15">
        <f>IFERROR(INDEX(CADASTRO!$A$2:$Q$600,MATCH(B244,CADASTRO!$B$2:$B$600,0),MATCH($N$2,CADASTRO!$A$2:$Q$2,0)),0)</f>
        <v>0</v>
      </c>
      <c r="O244" s="16" t="str">
        <f t="shared" si="43"/>
        <v/>
      </c>
      <c r="P244" s="15">
        <f>IFERROR(INDEX(CADASTRO!$A$2:$Q$600,MATCH(B244,CADASTRO!$B$2:$B$600,0),MATCH($P$2,CADASTRO!$A$2:$Q$2,0)),0)</f>
        <v>0</v>
      </c>
      <c r="Q244" s="16" t="str">
        <f t="shared" si="44"/>
        <v/>
      </c>
      <c r="R244" s="15">
        <f>IFERROR(INDEX(CADASTRO!$A$2:$Q$600,MATCH(B244,CADASTRO!$B$2:$B$600,0),MATCH($R$2,CADASTRO!$A$2:$Q$2,0)),0)</f>
        <v>0</v>
      </c>
      <c r="S244" s="16" t="str">
        <f t="shared" si="45"/>
        <v/>
      </c>
      <c r="T244" s="15">
        <f>IFERROR(INDEX(CADASTRO!$A$2:$Q$600,MATCH(B244,CADASTRO!$B$2:$B$600,0),MATCH($T$2,CADASTRO!$A$2:$Q$2,0)),0)</f>
        <v>0</v>
      </c>
      <c r="U244" s="16" t="str">
        <f t="shared" si="46"/>
        <v/>
      </c>
      <c r="V244" s="15">
        <f>IFERROR(INDEX(CADASTRO!$A$2:$Q$600,MATCH(B244,CADASTRO!$B$2:$B$600,0),MATCH($V$2,CADASTRO!$A$2:$Q$2,0)),0)</f>
        <v>0</v>
      </c>
      <c r="W244" s="16" t="str">
        <f t="shared" si="47"/>
        <v/>
      </c>
      <c r="X244" s="15">
        <f>IFERROR(INDEX(CADASTRO!$A$2:$Q$600,MATCH(B244,CADASTRO!$B$2:$B$600,0),MATCH($X$2,CADASTRO!$A$2:$Q$2,0)),0)</f>
        <v>0</v>
      </c>
      <c r="Y244" s="16" t="str">
        <f t="shared" si="48"/>
        <v/>
      </c>
    </row>
    <row r="245" spans="1:25" ht="15.75" customHeight="1" x14ac:dyDescent="0.25">
      <c r="A245" s="7">
        <f>CADASTRO!A245</f>
        <v>0</v>
      </c>
      <c r="B245" s="7">
        <f>CADASTRO!B245</f>
        <v>0</v>
      </c>
      <c r="C245" s="15">
        <f>IFERROR(INDEX(CADASTRO!$A$2:$Q$600,MATCH(B245,CADASTRO!$B$2:$B$600,0),MATCH($C$2,CADASTRO!$A$2:$Q$2,0)),0)</f>
        <v>0</v>
      </c>
      <c r="D245" s="15">
        <f>IFERROR(INDEX(CADASTRO!$A$2:$Q$600,MATCH(B245,CADASTRO!$B$2:$B$600,0),MATCH($D$2,CADASTRO!$A$2:$Q$2,0)),0)</f>
        <v>0</v>
      </c>
      <c r="E245" s="16" t="str">
        <f t="shared" si="38"/>
        <v/>
      </c>
      <c r="F245" s="15">
        <f>IFERROR(INDEX(CADASTRO!$A$2:$Q$600,MATCH(B245,CADASTRO!$B$2:$B$600,0),MATCH($F$2,CADASTRO!$A$2:$Q$2,0)),0)</f>
        <v>0</v>
      </c>
      <c r="G245" s="16" t="str">
        <f t="shared" si="39"/>
        <v/>
      </c>
      <c r="H245" s="15">
        <f>IFERROR(INDEX(CADASTRO!$A$2:$Q$600,MATCH(B245,CADASTRO!$B$2:$B$600,0),MATCH($H$2,CADASTRO!$A$2:$Q$2,0)),0)</f>
        <v>0</v>
      </c>
      <c r="I245" s="16" t="str">
        <f t="shared" si="40"/>
        <v/>
      </c>
      <c r="J245" s="15">
        <f>IFERROR(INDEX(CADASTRO!$A$2:$Q$600,MATCH(B245,CADASTRO!$B$2:$B$600,0),MATCH($J$2,CADASTRO!$A$2:$Q$2,0)),0)</f>
        <v>0</v>
      </c>
      <c r="K245" s="16" t="str">
        <f t="shared" si="41"/>
        <v/>
      </c>
      <c r="L245" s="15">
        <f>IFERROR(INDEX(CADASTRO!$A$2:$Q$600,MATCH(B245,CADASTRO!$B$2:$B$600,0),MATCH($L$2,CADASTRO!$A$2:$Q$2,0)),0)</f>
        <v>0</v>
      </c>
      <c r="M245" s="16" t="str">
        <f t="shared" si="42"/>
        <v/>
      </c>
      <c r="N245" s="15">
        <f>IFERROR(INDEX(CADASTRO!$A$2:$Q$600,MATCH(B245,CADASTRO!$B$2:$B$600,0),MATCH($N$2,CADASTRO!$A$2:$Q$2,0)),0)</f>
        <v>0</v>
      </c>
      <c r="O245" s="16" t="str">
        <f t="shared" si="43"/>
        <v/>
      </c>
      <c r="P245" s="15">
        <f>IFERROR(INDEX(CADASTRO!$A$2:$Q$600,MATCH(B245,CADASTRO!$B$2:$B$600,0),MATCH($P$2,CADASTRO!$A$2:$Q$2,0)),0)</f>
        <v>0</v>
      </c>
      <c r="Q245" s="16" t="str">
        <f t="shared" si="44"/>
        <v/>
      </c>
      <c r="R245" s="15">
        <f>IFERROR(INDEX(CADASTRO!$A$2:$Q$600,MATCH(B245,CADASTRO!$B$2:$B$600,0),MATCH($R$2,CADASTRO!$A$2:$Q$2,0)),0)</f>
        <v>0</v>
      </c>
      <c r="S245" s="16" t="str">
        <f t="shared" si="45"/>
        <v/>
      </c>
      <c r="T245" s="15">
        <f>IFERROR(INDEX(CADASTRO!$A$2:$Q$600,MATCH(B245,CADASTRO!$B$2:$B$600,0),MATCH($T$2,CADASTRO!$A$2:$Q$2,0)),0)</f>
        <v>0</v>
      </c>
      <c r="U245" s="16" t="str">
        <f t="shared" si="46"/>
        <v/>
      </c>
      <c r="V245" s="15">
        <f>IFERROR(INDEX(CADASTRO!$A$2:$Q$600,MATCH(B245,CADASTRO!$B$2:$B$600,0),MATCH($V$2,CADASTRO!$A$2:$Q$2,0)),0)</f>
        <v>0</v>
      </c>
      <c r="W245" s="16" t="str">
        <f t="shared" si="47"/>
        <v/>
      </c>
      <c r="X245" s="15">
        <f>IFERROR(INDEX(CADASTRO!$A$2:$Q$600,MATCH(B245,CADASTRO!$B$2:$B$600,0),MATCH($X$2,CADASTRO!$A$2:$Q$2,0)),0)</f>
        <v>0</v>
      </c>
      <c r="Y245" s="16" t="str">
        <f t="shared" si="48"/>
        <v/>
      </c>
    </row>
    <row r="246" spans="1:25" ht="15.75" customHeight="1" x14ac:dyDescent="0.25">
      <c r="A246" s="7">
        <f>CADASTRO!A246</f>
        <v>0</v>
      </c>
      <c r="B246" s="7">
        <f>CADASTRO!B246</f>
        <v>0</v>
      </c>
      <c r="C246" s="15">
        <f>IFERROR(INDEX(CADASTRO!$A$2:$Q$600,MATCH(B246,CADASTRO!$B$2:$B$600,0),MATCH($C$2,CADASTRO!$A$2:$Q$2,0)),0)</f>
        <v>0</v>
      </c>
      <c r="D246" s="15">
        <f>IFERROR(INDEX(CADASTRO!$A$2:$Q$600,MATCH(B246,CADASTRO!$B$2:$B$600,0),MATCH($D$2,CADASTRO!$A$2:$Q$2,0)),0)</f>
        <v>0</v>
      </c>
      <c r="E246" s="16" t="str">
        <f t="shared" si="38"/>
        <v/>
      </c>
      <c r="F246" s="15">
        <f>IFERROR(INDEX(CADASTRO!$A$2:$Q$600,MATCH(B246,CADASTRO!$B$2:$B$600,0),MATCH($F$2,CADASTRO!$A$2:$Q$2,0)),0)</f>
        <v>0</v>
      </c>
      <c r="G246" s="16" t="str">
        <f t="shared" si="39"/>
        <v/>
      </c>
      <c r="H246" s="15">
        <f>IFERROR(INDEX(CADASTRO!$A$2:$Q$600,MATCH(B246,CADASTRO!$B$2:$B$600,0),MATCH($H$2,CADASTRO!$A$2:$Q$2,0)),0)</f>
        <v>0</v>
      </c>
      <c r="I246" s="16" t="str">
        <f t="shared" si="40"/>
        <v/>
      </c>
      <c r="J246" s="15">
        <f>IFERROR(INDEX(CADASTRO!$A$2:$Q$600,MATCH(B246,CADASTRO!$B$2:$B$600,0),MATCH($J$2,CADASTRO!$A$2:$Q$2,0)),0)</f>
        <v>0</v>
      </c>
      <c r="K246" s="16" t="str">
        <f t="shared" si="41"/>
        <v/>
      </c>
      <c r="L246" s="15">
        <f>IFERROR(INDEX(CADASTRO!$A$2:$Q$600,MATCH(B246,CADASTRO!$B$2:$B$600,0),MATCH($L$2,CADASTRO!$A$2:$Q$2,0)),0)</f>
        <v>0</v>
      </c>
      <c r="M246" s="16" t="str">
        <f t="shared" si="42"/>
        <v/>
      </c>
      <c r="N246" s="15">
        <f>IFERROR(INDEX(CADASTRO!$A$2:$Q$600,MATCH(B246,CADASTRO!$B$2:$B$600,0),MATCH($N$2,CADASTRO!$A$2:$Q$2,0)),0)</f>
        <v>0</v>
      </c>
      <c r="O246" s="16" t="str">
        <f t="shared" si="43"/>
        <v/>
      </c>
      <c r="P246" s="15">
        <f>IFERROR(INDEX(CADASTRO!$A$2:$Q$600,MATCH(B246,CADASTRO!$B$2:$B$600,0),MATCH($P$2,CADASTRO!$A$2:$Q$2,0)),0)</f>
        <v>0</v>
      </c>
      <c r="Q246" s="16" t="str">
        <f t="shared" si="44"/>
        <v/>
      </c>
      <c r="R246" s="15">
        <f>IFERROR(INDEX(CADASTRO!$A$2:$Q$600,MATCH(B246,CADASTRO!$B$2:$B$600,0),MATCH($R$2,CADASTRO!$A$2:$Q$2,0)),0)</f>
        <v>0</v>
      </c>
      <c r="S246" s="16" t="str">
        <f t="shared" si="45"/>
        <v/>
      </c>
      <c r="T246" s="15">
        <f>IFERROR(INDEX(CADASTRO!$A$2:$Q$600,MATCH(B246,CADASTRO!$B$2:$B$600,0),MATCH($T$2,CADASTRO!$A$2:$Q$2,0)),0)</f>
        <v>0</v>
      </c>
      <c r="U246" s="16" t="str">
        <f t="shared" si="46"/>
        <v/>
      </c>
      <c r="V246" s="15">
        <f>IFERROR(INDEX(CADASTRO!$A$2:$Q$600,MATCH(B246,CADASTRO!$B$2:$B$600,0),MATCH($V$2,CADASTRO!$A$2:$Q$2,0)),0)</f>
        <v>0</v>
      </c>
      <c r="W246" s="16" t="str">
        <f t="shared" si="47"/>
        <v/>
      </c>
      <c r="X246" s="15">
        <f>IFERROR(INDEX(CADASTRO!$A$2:$Q$600,MATCH(B246,CADASTRO!$B$2:$B$600,0),MATCH($X$2,CADASTRO!$A$2:$Q$2,0)),0)</f>
        <v>0</v>
      </c>
      <c r="Y246" s="16" t="str">
        <f t="shared" si="48"/>
        <v/>
      </c>
    </row>
    <row r="247" spans="1:25" ht="15.75" customHeight="1" x14ac:dyDescent="0.25">
      <c r="A247" s="7">
        <f>CADASTRO!A247</f>
        <v>0</v>
      </c>
      <c r="B247" s="7">
        <f>CADASTRO!B247</f>
        <v>0</v>
      </c>
      <c r="C247" s="15">
        <f>IFERROR(INDEX(CADASTRO!$A$2:$Q$600,MATCH(B247,CADASTRO!$B$2:$B$600,0),MATCH($C$2,CADASTRO!$A$2:$Q$2,0)),0)</f>
        <v>0</v>
      </c>
      <c r="D247" s="15">
        <f>IFERROR(INDEX(CADASTRO!$A$2:$Q$600,MATCH(B247,CADASTRO!$B$2:$B$600,0),MATCH($D$2,CADASTRO!$A$2:$Q$2,0)),0)</f>
        <v>0</v>
      </c>
      <c r="E247" s="16" t="str">
        <f t="shared" si="38"/>
        <v/>
      </c>
      <c r="F247" s="15">
        <f>IFERROR(INDEX(CADASTRO!$A$2:$Q$600,MATCH(B247,CADASTRO!$B$2:$B$600,0),MATCH($F$2,CADASTRO!$A$2:$Q$2,0)),0)</f>
        <v>0</v>
      </c>
      <c r="G247" s="16" t="str">
        <f t="shared" si="39"/>
        <v/>
      </c>
      <c r="H247" s="15">
        <f>IFERROR(INDEX(CADASTRO!$A$2:$Q$600,MATCH(B247,CADASTRO!$B$2:$B$600,0),MATCH($H$2,CADASTRO!$A$2:$Q$2,0)),0)</f>
        <v>0</v>
      </c>
      <c r="I247" s="16" t="str">
        <f t="shared" si="40"/>
        <v/>
      </c>
      <c r="J247" s="15">
        <f>IFERROR(INDEX(CADASTRO!$A$2:$Q$600,MATCH(B247,CADASTRO!$B$2:$B$600,0),MATCH($J$2,CADASTRO!$A$2:$Q$2,0)),0)</f>
        <v>0</v>
      </c>
      <c r="K247" s="16" t="str">
        <f t="shared" si="41"/>
        <v/>
      </c>
      <c r="L247" s="15">
        <f>IFERROR(INDEX(CADASTRO!$A$2:$Q$600,MATCH(B247,CADASTRO!$B$2:$B$600,0),MATCH($L$2,CADASTRO!$A$2:$Q$2,0)),0)</f>
        <v>0</v>
      </c>
      <c r="M247" s="16" t="str">
        <f t="shared" si="42"/>
        <v/>
      </c>
      <c r="N247" s="15">
        <f>IFERROR(INDEX(CADASTRO!$A$2:$Q$600,MATCH(B247,CADASTRO!$B$2:$B$600,0),MATCH($N$2,CADASTRO!$A$2:$Q$2,0)),0)</f>
        <v>0</v>
      </c>
      <c r="O247" s="16" t="str">
        <f t="shared" si="43"/>
        <v/>
      </c>
      <c r="P247" s="15">
        <f>IFERROR(INDEX(CADASTRO!$A$2:$Q$600,MATCH(B247,CADASTRO!$B$2:$B$600,0),MATCH($P$2,CADASTRO!$A$2:$Q$2,0)),0)</f>
        <v>0</v>
      </c>
      <c r="Q247" s="16" t="str">
        <f t="shared" si="44"/>
        <v/>
      </c>
      <c r="R247" s="15">
        <f>IFERROR(INDEX(CADASTRO!$A$2:$Q$600,MATCH(B247,CADASTRO!$B$2:$B$600,0),MATCH($R$2,CADASTRO!$A$2:$Q$2,0)),0)</f>
        <v>0</v>
      </c>
      <c r="S247" s="16" t="str">
        <f t="shared" si="45"/>
        <v/>
      </c>
      <c r="T247" s="15">
        <f>IFERROR(INDEX(CADASTRO!$A$2:$Q$600,MATCH(B247,CADASTRO!$B$2:$B$600,0),MATCH($T$2,CADASTRO!$A$2:$Q$2,0)),0)</f>
        <v>0</v>
      </c>
      <c r="U247" s="16" t="str">
        <f t="shared" si="46"/>
        <v/>
      </c>
      <c r="V247" s="15">
        <f>IFERROR(INDEX(CADASTRO!$A$2:$Q$600,MATCH(B247,CADASTRO!$B$2:$B$600,0),MATCH($V$2,CADASTRO!$A$2:$Q$2,0)),0)</f>
        <v>0</v>
      </c>
      <c r="W247" s="16" t="str">
        <f t="shared" si="47"/>
        <v/>
      </c>
      <c r="X247" s="15">
        <f>IFERROR(INDEX(CADASTRO!$A$2:$Q$600,MATCH(B247,CADASTRO!$B$2:$B$600,0),MATCH($X$2,CADASTRO!$A$2:$Q$2,0)),0)</f>
        <v>0</v>
      </c>
      <c r="Y247" s="16" t="str">
        <f t="shared" si="48"/>
        <v/>
      </c>
    </row>
    <row r="248" spans="1:25" ht="15.75" customHeight="1" x14ac:dyDescent="0.25">
      <c r="A248" s="7">
        <f>CADASTRO!A248</f>
        <v>0</v>
      </c>
      <c r="B248" s="7">
        <f>CADASTRO!B248</f>
        <v>0</v>
      </c>
      <c r="C248" s="15">
        <f>IFERROR(INDEX(CADASTRO!$A$2:$Q$600,MATCH(B248,CADASTRO!$B$2:$B$600,0),MATCH($C$2,CADASTRO!$A$2:$Q$2,0)),0)</f>
        <v>0</v>
      </c>
      <c r="D248" s="15">
        <f>IFERROR(INDEX(CADASTRO!$A$2:$Q$600,MATCH(B248,CADASTRO!$B$2:$B$600,0),MATCH($D$2,CADASTRO!$A$2:$Q$2,0)),0)</f>
        <v>0</v>
      </c>
      <c r="E248" s="16" t="str">
        <f t="shared" si="38"/>
        <v/>
      </c>
      <c r="F248" s="15">
        <f>IFERROR(INDEX(CADASTRO!$A$2:$Q$600,MATCH(B248,CADASTRO!$B$2:$B$600,0),MATCH($F$2,CADASTRO!$A$2:$Q$2,0)),0)</f>
        <v>0</v>
      </c>
      <c r="G248" s="16" t="str">
        <f t="shared" si="39"/>
        <v/>
      </c>
      <c r="H248" s="15">
        <f>IFERROR(INDEX(CADASTRO!$A$2:$Q$600,MATCH(B248,CADASTRO!$B$2:$B$600,0),MATCH($H$2,CADASTRO!$A$2:$Q$2,0)),0)</f>
        <v>0</v>
      </c>
      <c r="I248" s="16" t="str">
        <f t="shared" si="40"/>
        <v/>
      </c>
      <c r="J248" s="15">
        <f>IFERROR(INDEX(CADASTRO!$A$2:$Q$600,MATCH(B248,CADASTRO!$B$2:$B$600,0),MATCH($J$2,CADASTRO!$A$2:$Q$2,0)),0)</f>
        <v>0</v>
      </c>
      <c r="K248" s="16" t="str">
        <f t="shared" si="41"/>
        <v/>
      </c>
      <c r="L248" s="15">
        <f>IFERROR(INDEX(CADASTRO!$A$2:$Q$600,MATCH(B248,CADASTRO!$B$2:$B$600,0),MATCH($L$2,CADASTRO!$A$2:$Q$2,0)),0)</f>
        <v>0</v>
      </c>
      <c r="M248" s="16" t="str">
        <f t="shared" si="42"/>
        <v/>
      </c>
      <c r="N248" s="15">
        <f>IFERROR(INDEX(CADASTRO!$A$2:$Q$600,MATCH(B248,CADASTRO!$B$2:$B$600,0),MATCH($N$2,CADASTRO!$A$2:$Q$2,0)),0)</f>
        <v>0</v>
      </c>
      <c r="O248" s="16" t="str">
        <f t="shared" si="43"/>
        <v/>
      </c>
      <c r="P248" s="15">
        <f>IFERROR(INDEX(CADASTRO!$A$2:$Q$600,MATCH(B248,CADASTRO!$B$2:$B$600,0),MATCH($P$2,CADASTRO!$A$2:$Q$2,0)),0)</f>
        <v>0</v>
      </c>
      <c r="Q248" s="16" t="str">
        <f t="shared" si="44"/>
        <v/>
      </c>
      <c r="R248" s="15">
        <f>IFERROR(INDEX(CADASTRO!$A$2:$Q$600,MATCH(B248,CADASTRO!$B$2:$B$600,0),MATCH($R$2,CADASTRO!$A$2:$Q$2,0)),0)</f>
        <v>0</v>
      </c>
      <c r="S248" s="16" t="str">
        <f t="shared" si="45"/>
        <v/>
      </c>
      <c r="T248" s="15">
        <f>IFERROR(INDEX(CADASTRO!$A$2:$Q$600,MATCH(B248,CADASTRO!$B$2:$B$600,0),MATCH($T$2,CADASTRO!$A$2:$Q$2,0)),0)</f>
        <v>0</v>
      </c>
      <c r="U248" s="16" t="str">
        <f t="shared" si="46"/>
        <v/>
      </c>
      <c r="V248" s="15">
        <f>IFERROR(INDEX(CADASTRO!$A$2:$Q$600,MATCH(B248,CADASTRO!$B$2:$B$600,0),MATCH($V$2,CADASTRO!$A$2:$Q$2,0)),0)</f>
        <v>0</v>
      </c>
      <c r="W248" s="16" t="str">
        <f t="shared" si="47"/>
        <v/>
      </c>
      <c r="X248" s="15">
        <f>IFERROR(INDEX(CADASTRO!$A$2:$Q$600,MATCH(B248,CADASTRO!$B$2:$B$600,0),MATCH($X$2,CADASTRO!$A$2:$Q$2,0)),0)</f>
        <v>0</v>
      </c>
      <c r="Y248" s="16" t="str">
        <f t="shared" si="48"/>
        <v/>
      </c>
    </row>
    <row r="249" spans="1:25" ht="15.75" customHeight="1" x14ac:dyDescent="0.25">
      <c r="A249" s="7">
        <f>CADASTRO!A249</f>
        <v>0</v>
      </c>
      <c r="B249" s="7">
        <f>CADASTRO!B249</f>
        <v>0</v>
      </c>
      <c r="C249" s="15">
        <f>IFERROR(INDEX(CADASTRO!$A$2:$Q$600,MATCH(B249,CADASTRO!$B$2:$B$600,0),MATCH($C$2,CADASTRO!$A$2:$Q$2,0)),0)</f>
        <v>0</v>
      </c>
      <c r="D249" s="15">
        <f>IFERROR(INDEX(CADASTRO!$A$2:$Q$600,MATCH(B249,CADASTRO!$B$2:$B$600,0),MATCH($D$2,CADASTRO!$A$2:$Q$2,0)),0)</f>
        <v>0</v>
      </c>
      <c r="E249" s="16" t="str">
        <f t="shared" si="38"/>
        <v/>
      </c>
      <c r="F249" s="15">
        <f>IFERROR(INDEX(CADASTRO!$A$2:$Q$600,MATCH(B249,CADASTRO!$B$2:$B$600,0),MATCH($F$2,CADASTRO!$A$2:$Q$2,0)),0)</f>
        <v>0</v>
      </c>
      <c r="G249" s="16" t="str">
        <f t="shared" si="39"/>
        <v/>
      </c>
      <c r="H249" s="15">
        <f>IFERROR(INDEX(CADASTRO!$A$2:$Q$600,MATCH(B249,CADASTRO!$B$2:$B$600,0),MATCH($H$2,CADASTRO!$A$2:$Q$2,0)),0)</f>
        <v>0</v>
      </c>
      <c r="I249" s="16" t="str">
        <f t="shared" si="40"/>
        <v/>
      </c>
      <c r="J249" s="15">
        <f>IFERROR(INDEX(CADASTRO!$A$2:$Q$600,MATCH(B249,CADASTRO!$B$2:$B$600,0),MATCH($J$2,CADASTRO!$A$2:$Q$2,0)),0)</f>
        <v>0</v>
      </c>
      <c r="K249" s="16" t="str">
        <f t="shared" si="41"/>
        <v/>
      </c>
      <c r="L249" s="15">
        <f>IFERROR(INDEX(CADASTRO!$A$2:$Q$600,MATCH(B249,CADASTRO!$B$2:$B$600,0),MATCH($L$2,CADASTRO!$A$2:$Q$2,0)),0)</f>
        <v>0</v>
      </c>
      <c r="M249" s="16" t="str">
        <f t="shared" si="42"/>
        <v/>
      </c>
      <c r="N249" s="15">
        <f>IFERROR(INDEX(CADASTRO!$A$2:$Q$600,MATCH(B249,CADASTRO!$B$2:$B$600,0),MATCH($N$2,CADASTRO!$A$2:$Q$2,0)),0)</f>
        <v>0</v>
      </c>
      <c r="O249" s="16" t="str">
        <f t="shared" si="43"/>
        <v/>
      </c>
      <c r="P249" s="15">
        <f>IFERROR(INDEX(CADASTRO!$A$2:$Q$600,MATCH(B249,CADASTRO!$B$2:$B$600,0),MATCH($P$2,CADASTRO!$A$2:$Q$2,0)),0)</f>
        <v>0</v>
      </c>
      <c r="Q249" s="16" t="str">
        <f t="shared" si="44"/>
        <v/>
      </c>
      <c r="R249" s="15">
        <f>IFERROR(INDEX(CADASTRO!$A$2:$Q$600,MATCH(B249,CADASTRO!$B$2:$B$600,0),MATCH($R$2,CADASTRO!$A$2:$Q$2,0)),0)</f>
        <v>0</v>
      </c>
      <c r="S249" s="16" t="str">
        <f t="shared" si="45"/>
        <v/>
      </c>
      <c r="T249" s="15">
        <f>IFERROR(INDEX(CADASTRO!$A$2:$Q$600,MATCH(B249,CADASTRO!$B$2:$B$600,0),MATCH($T$2,CADASTRO!$A$2:$Q$2,0)),0)</f>
        <v>0</v>
      </c>
      <c r="U249" s="16" t="str">
        <f t="shared" si="46"/>
        <v/>
      </c>
      <c r="V249" s="15">
        <f>IFERROR(INDEX(CADASTRO!$A$2:$Q$600,MATCH(B249,CADASTRO!$B$2:$B$600,0),MATCH($V$2,CADASTRO!$A$2:$Q$2,0)),0)</f>
        <v>0</v>
      </c>
      <c r="W249" s="16" t="str">
        <f t="shared" si="47"/>
        <v/>
      </c>
      <c r="X249" s="15">
        <f>IFERROR(INDEX(CADASTRO!$A$2:$Q$600,MATCH(B249,CADASTRO!$B$2:$B$600,0),MATCH($X$2,CADASTRO!$A$2:$Q$2,0)),0)</f>
        <v>0</v>
      </c>
      <c r="Y249" s="16" t="str">
        <f t="shared" si="48"/>
        <v/>
      </c>
    </row>
    <row r="250" spans="1:25" ht="15.75" customHeight="1" x14ac:dyDescent="0.25">
      <c r="A250" s="7">
        <f>CADASTRO!A250</f>
        <v>0</v>
      </c>
      <c r="B250" s="7">
        <f>CADASTRO!B250</f>
        <v>0</v>
      </c>
      <c r="C250" s="15">
        <f>IFERROR(INDEX(CADASTRO!$A$2:$Q$600,MATCH(B250,CADASTRO!$B$2:$B$600,0),MATCH($C$2,CADASTRO!$A$2:$Q$2,0)),0)</f>
        <v>0</v>
      </c>
      <c r="D250" s="15">
        <f>IFERROR(INDEX(CADASTRO!$A$2:$Q$600,MATCH(B250,CADASTRO!$B$2:$B$600,0),MATCH($D$2,CADASTRO!$A$2:$Q$2,0)),0)</f>
        <v>0</v>
      </c>
      <c r="E250" s="16" t="str">
        <f t="shared" si="38"/>
        <v/>
      </c>
      <c r="F250" s="15">
        <f>IFERROR(INDEX(CADASTRO!$A$2:$Q$600,MATCH(B250,CADASTRO!$B$2:$B$600,0),MATCH($F$2,CADASTRO!$A$2:$Q$2,0)),0)</f>
        <v>0</v>
      </c>
      <c r="G250" s="16" t="str">
        <f t="shared" si="39"/>
        <v/>
      </c>
      <c r="H250" s="15">
        <f>IFERROR(INDEX(CADASTRO!$A$2:$Q$600,MATCH(B250,CADASTRO!$B$2:$B$600,0),MATCH($H$2,CADASTRO!$A$2:$Q$2,0)),0)</f>
        <v>0</v>
      </c>
      <c r="I250" s="16" t="str">
        <f t="shared" si="40"/>
        <v/>
      </c>
      <c r="J250" s="15">
        <f>IFERROR(INDEX(CADASTRO!$A$2:$Q$600,MATCH(B250,CADASTRO!$B$2:$B$600,0),MATCH($J$2,CADASTRO!$A$2:$Q$2,0)),0)</f>
        <v>0</v>
      </c>
      <c r="K250" s="16" t="str">
        <f t="shared" si="41"/>
        <v/>
      </c>
      <c r="L250" s="15">
        <f>IFERROR(INDEX(CADASTRO!$A$2:$Q$600,MATCH(B250,CADASTRO!$B$2:$B$600,0),MATCH($L$2,CADASTRO!$A$2:$Q$2,0)),0)</f>
        <v>0</v>
      </c>
      <c r="M250" s="16" t="str">
        <f t="shared" si="42"/>
        <v/>
      </c>
      <c r="N250" s="15">
        <f>IFERROR(INDEX(CADASTRO!$A$2:$Q$600,MATCH(B250,CADASTRO!$B$2:$B$600,0),MATCH($N$2,CADASTRO!$A$2:$Q$2,0)),0)</f>
        <v>0</v>
      </c>
      <c r="O250" s="16" t="str">
        <f t="shared" si="43"/>
        <v/>
      </c>
      <c r="P250" s="15">
        <f>IFERROR(INDEX(CADASTRO!$A$2:$Q$600,MATCH(B250,CADASTRO!$B$2:$B$600,0),MATCH($P$2,CADASTRO!$A$2:$Q$2,0)),0)</f>
        <v>0</v>
      </c>
      <c r="Q250" s="16" t="str">
        <f t="shared" si="44"/>
        <v/>
      </c>
      <c r="R250" s="15">
        <f>IFERROR(INDEX(CADASTRO!$A$2:$Q$600,MATCH(B250,CADASTRO!$B$2:$B$600,0),MATCH($R$2,CADASTRO!$A$2:$Q$2,0)),0)</f>
        <v>0</v>
      </c>
      <c r="S250" s="16" t="str">
        <f t="shared" si="45"/>
        <v/>
      </c>
      <c r="T250" s="15">
        <f>IFERROR(INDEX(CADASTRO!$A$2:$Q$600,MATCH(B250,CADASTRO!$B$2:$B$600,0),MATCH($T$2,CADASTRO!$A$2:$Q$2,0)),0)</f>
        <v>0</v>
      </c>
      <c r="U250" s="16" t="str">
        <f t="shared" si="46"/>
        <v/>
      </c>
      <c r="V250" s="15">
        <f>IFERROR(INDEX(CADASTRO!$A$2:$Q$600,MATCH(B250,CADASTRO!$B$2:$B$600,0),MATCH($V$2,CADASTRO!$A$2:$Q$2,0)),0)</f>
        <v>0</v>
      </c>
      <c r="W250" s="16" t="str">
        <f t="shared" si="47"/>
        <v/>
      </c>
      <c r="X250" s="15">
        <f>IFERROR(INDEX(CADASTRO!$A$2:$Q$600,MATCH(B250,CADASTRO!$B$2:$B$600,0),MATCH($X$2,CADASTRO!$A$2:$Q$2,0)),0)</f>
        <v>0</v>
      </c>
      <c r="Y250" s="16" t="str">
        <f t="shared" si="48"/>
        <v/>
      </c>
    </row>
    <row r="251" spans="1:25" ht="15.75" customHeight="1" x14ac:dyDescent="0.25">
      <c r="A251" s="7">
        <f>CADASTRO!A251</f>
        <v>0</v>
      </c>
      <c r="B251" s="7">
        <f>CADASTRO!B251</f>
        <v>0</v>
      </c>
      <c r="C251" s="15">
        <f>IFERROR(INDEX(CADASTRO!$A$2:$Q$600,MATCH(B251,CADASTRO!$B$2:$B$600,0),MATCH($C$2,CADASTRO!$A$2:$Q$2,0)),0)</f>
        <v>0</v>
      </c>
      <c r="D251" s="15">
        <f>IFERROR(INDEX(CADASTRO!$A$2:$Q$600,MATCH(B251,CADASTRO!$B$2:$B$600,0),MATCH($D$2,CADASTRO!$A$2:$Q$2,0)),0)</f>
        <v>0</v>
      </c>
      <c r="E251" s="16" t="str">
        <f t="shared" si="38"/>
        <v/>
      </c>
      <c r="F251" s="15">
        <f>IFERROR(INDEX(CADASTRO!$A$2:$Q$600,MATCH(B251,CADASTRO!$B$2:$B$600,0),MATCH($F$2,CADASTRO!$A$2:$Q$2,0)),0)</f>
        <v>0</v>
      </c>
      <c r="G251" s="16" t="str">
        <f t="shared" si="39"/>
        <v/>
      </c>
      <c r="H251" s="15">
        <f>IFERROR(INDEX(CADASTRO!$A$2:$Q$600,MATCH(B251,CADASTRO!$B$2:$B$600,0),MATCH($H$2,CADASTRO!$A$2:$Q$2,0)),0)</f>
        <v>0</v>
      </c>
      <c r="I251" s="16" t="str">
        <f t="shared" si="40"/>
        <v/>
      </c>
      <c r="J251" s="15">
        <f>IFERROR(INDEX(CADASTRO!$A$2:$Q$600,MATCH(B251,CADASTRO!$B$2:$B$600,0),MATCH($J$2,CADASTRO!$A$2:$Q$2,0)),0)</f>
        <v>0</v>
      </c>
      <c r="K251" s="16" t="str">
        <f t="shared" si="41"/>
        <v/>
      </c>
      <c r="L251" s="15">
        <f>IFERROR(INDEX(CADASTRO!$A$2:$Q$600,MATCH(B251,CADASTRO!$B$2:$B$600,0),MATCH($L$2,CADASTRO!$A$2:$Q$2,0)),0)</f>
        <v>0</v>
      </c>
      <c r="M251" s="16" t="str">
        <f t="shared" si="42"/>
        <v/>
      </c>
      <c r="N251" s="15">
        <f>IFERROR(INDEX(CADASTRO!$A$2:$Q$600,MATCH(B251,CADASTRO!$B$2:$B$600,0),MATCH($N$2,CADASTRO!$A$2:$Q$2,0)),0)</f>
        <v>0</v>
      </c>
      <c r="O251" s="16" t="str">
        <f t="shared" si="43"/>
        <v/>
      </c>
      <c r="P251" s="15">
        <f>IFERROR(INDEX(CADASTRO!$A$2:$Q$600,MATCH(B251,CADASTRO!$B$2:$B$600,0),MATCH($P$2,CADASTRO!$A$2:$Q$2,0)),0)</f>
        <v>0</v>
      </c>
      <c r="Q251" s="16" t="str">
        <f t="shared" si="44"/>
        <v/>
      </c>
      <c r="R251" s="15">
        <f>IFERROR(INDEX(CADASTRO!$A$2:$Q$600,MATCH(B251,CADASTRO!$B$2:$B$600,0),MATCH($R$2,CADASTRO!$A$2:$Q$2,0)),0)</f>
        <v>0</v>
      </c>
      <c r="S251" s="16" t="str">
        <f t="shared" si="45"/>
        <v/>
      </c>
      <c r="T251" s="15">
        <f>IFERROR(INDEX(CADASTRO!$A$2:$Q$600,MATCH(B251,CADASTRO!$B$2:$B$600,0),MATCH($T$2,CADASTRO!$A$2:$Q$2,0)),0)</f>
        <v>0</v>
      </c>
      <c r="U251" s="16" t="str">
        <f t="shared" si="46"/>
        <v/>
      </c>
      <c r="V251" s="15">
        <f>IFERROR(INDEX(CADASTRO!$A$2:$Q$600,MATCH(B251,CADASTRO!$B$2:$B$600,0),MATCH($V$2,CADASTRO!$A$2:$Q$2,0)),0)</f>
        <v>0</v>
      </c>
      <c r="W251" s="16" t="str">
        <f t="shared" si="47"/>
        <v/>
      </c>
      <c r="X251" s="15">
        <f>IFERROR(INDEX(CADASTRO!$A$2:$Q$600,MATCH(B251,CADASTRO!$B$2:$B$600,0),MATCH($X$2,CADASTRO!$A$2:$Q$2,0)),0)</f>
        <v>0</v>
      </c>
      <c r="Y251" s="16" t="str">
        <f t="shared" si="48"/>
        <v/>
      </c>
    </row>
    <row r="252" spans="1:25" ht="15.75" customHeight="1" x14ac:dyDescent="0.25">
      <c r="A252" s="7">
        <f>CADASTRO!A252</f>
        <v>0</v>
      </c>
      <c r="B252" s="7">
        <f>CADASTRO!B252</f>
        <v>0</v>
      </c>
      <c r="C252" s="15">
        <f>IFERROR(INDEX(CADASTRO!$A$2:$Q$600,MATCH(B252,CADASTRO!$B$2:$B$600,0),MATCH($C$2,CADASTRO!$A$2:$Q$2,0)),0)</f>
        <v>0</v>
      </c>
      <c r="D252" s="15">
        <f>IFERROR(INDEX(CADASTRO!$A$2:$Q$600,MATCH(B252,CADASTRO!$B$2:$B$600,0),MATCH($D$2,CADASTRO!$A$2:$Q$2,0)),0)</f>
        <v>0</v>
      </c>
      <c r="E252" s="16" t="str">
        <f t="shared" si="38"/>
        <v/>
      </c>
      <c r="F252" s="15">
        <f>IFERROR(INDEX(CADASTRO!$A$2:$Q$600,MATCH(B252,CADASTRO!$B$2:$B$600,0),MATCH($F$2,CADASTRO!$A$2:$Q$2,0)),0)</f>
        <v>0</v>
      </c>
      <c r="G252" s="16" t="str">
        <f t="shared" si="39"/>
        <v/>
      </c>
      <c r="H252" s="15">
        <f>IFERROR(INDEX(CADASTRO!$A$2:$Q$600,MATCH(B252,CADASTRO!$B$2:$B$600,0),MATCH($H$2,CADASTRO!$A$2:$Q$2,0)),0)</f>
        <v>0</v>
      </c>
      <c r="I252" s="16" t="str">
        <f t="shared" si="40"/>
        <v/>
      </c>
      <c r="J252" s="15">
        <f>IFERROR(INDEX(CADASTRO!$A$2:$Q$600,MATCH(B252,CADASTRO!$B$2:$B$600,0),MATCH($J$2,CADASTRO!$A$2:$Q$2,0)),0)</f>
        <v>0</v>
      </c>
      <c r="K252" s="16" t="str">
        <f t="shared" si="41"/>
        <v/>
      </c>
      <c r="L252" s="15">
        <f>IFERROR(INDEX(CADASTRO!$A$2:$Q$600,MATCH(B252,CADASTRO!$B$2:$B$600,0),MATCH($L$2,CADASTRO!$A$2:$Q$2,0)),0)</f>
        <v>0</v>
      </c>
      <c r="M252" s="16" t="str">
        <f t="shared" si="42"/>
        <v/>
      </c>
      <c r="N252" s="15">
        <f>IFERROR(INDEX(CADASTRO!$A$2:$Q$600,MATCH(B252,CADASTRO!$B$2:$B$600,0),MATCH($N$2,CADASTRO!$A$2:$Q$2,0)),0)</f>
        <v>0</v>
      </c>
      <c r="O252" s="16" t="str">
        <f t="shared" si="43"/>
        <v/>
      </c>
      <c r="P252" s="15">
        <f>IFERROR(INDEX(CADASTRO!$A$2:$Q$600,MATCH(B252,CADASTRO!$B$2:$B$600,0),MATCH($P$2,CADASTRO!$A$2:$Q$2,0)),0)</f>
        <v>0</v>
      </c>
      <c r="Q252" s="16" t="str">
        <f t="shared" si="44"/>
        <v/>
      </c>
      <c r="R252" s="15">
        <f>IFERROR(INDEX(CADASTRO!$A$2:$Q$600,MATCH(B252,CADASTRO!$B$2:$B$600,0),MATCH($R$2,CADASTRO!$A$2:$Q$2,0)),0)</f>
        <v>0</v>
      </c>
      <c r="S252" s="16" t="str">
        <f t="shared" si="45"/>
        <v/>
      </c>
      <c r="T252" s="15">
        <f>IFERROR(INDEX(CADASTRO!$A$2:$Q$600,MATCH(B252,CADASTRO!$B$2:$B$600,0),MATCH($T$2,CADASTRO!$A$2:$Q$2,0)),0)</f>
        <v>0</v>
      </c>
      <c r="U252" s="16" t="str">
        <f t="shared" si="46"/>
        <v/>
      </c>
      <c r="V252" s="15">
        <f>IFERROR(INDEX(CADASTRO!$A$2:$Q$600,MATCH(B252,CADASTRO!$B$2:$B$600,0),MATCH($V$2,CADASTRO!$A$2:$Q$2,0)),0)</f>
        <v>0</v>
      </c>
      <c r="W252" s="16" t="str">
        <f t="shared" si="47"/>
        <v/>
      </c>
      <c r="X252" s="15">
        <f>IFERROR(INDEX(CADASTRO!$A$2:$Q$600,MATCH(B252,CADASTRO!$B$2:$B$600,0),MATCH($X$2,CADASTRO!$A$2:$Q$2,0)),0)</f>
        <v>0</v>
      </c>
      <c r="Y252" s="16" t="str">
        <f t="shared" si="48"/>
        <v/>
      </c>
    </row>
    <row r="253" spans="1:25" ht="15.75" customHeight="1" x14ac:dyDescent="0.25">
      <c r="A253" s="7">
        <f>CADASTRO!A253</f>
        <v>0</v>
      </c>
      <c r="B253" s="7">
        <f>CADASTRO!B253</f>
        <v>0</v>
      </c>
      <c r="C253" s="15">
        <f>IFERROR(INDEX(CADASTRO!$A$2:$Q$600,MATCH(B253,CADASTRO!$B$2:$B$600,0),MATCH($C$2,CADASTRO!$A$2:$Q$2,0)),0)</f>
        <v>0</v>
      </c>
      <c r="D253" s="15">
        <f>IFERROR(INDEX(CADASTRO!$A$2:$Q$600,MATCH(B253,CADASTRO!$B$2:$B$600,0),MATCH($D$2,CADASTRO!$A$2:$Q$2,0)),0)</f>
        <v>0</v>
      </c>
      <c r="E253" s="16" t="str">
        <f t="shared" si="38"/>
        <v/>
      </c>
      <c r="F253" s="15">
        <f>IFERROR(INDEX(CADASTRO!$A$2:$Q$600,MATCH(B253,CADASTRO!$B$2:$B$600,0),MATCH($F$2,CADASTRO!$A$2:$Q$2,0)),0)</f>
        <v>0</v>
      </c>
      <c r="G253" s="16" t="str">
        <f t="shared" si="39"/>
        <v/>
      </c>
      <c r="H253" s="15">
        <f>IFERROR(INDEX(CADASTRO!$A$2:$Q$600,MATCH(B253,CADASTRO!$B$2:$B$600,0),MATCH($H$2,CADASTRO!$A$2:$Q$2,0)),0)</f>
        <v>0</v>
      </c>
      <c r="I253" s="16" t="str">
        <f t="shared" si="40"/>
        <v/>
      </c>
      <c r="J253" s="15">
        <f>IFERROR(INDEX(CADASTRO!$A$2:$Q$600,MATCH(B253,CADASTRO!$B$2:$B$600,0),MATCH($J$2,CADASTRO!$A$2:$Q$2,0)),0)</f>
        <v>0</v>
      </c>
      <c r="K253" s="16" t="str">
        <f t="shared" si="41"/>
        <v/>
      </c>
      <c r="L253" s="15">
        <f>IFERROR(INDEX(CADASTRO!$A$2:$Q$600,MATCH(B253,CADASTRO!$B$2:$B$600,0),MATCH($L$2,CADASTRO!$A$2:$Q$2,0)),0)</f>
        <v>0</v>
      </c>
      <c r="M253" s="16" t="str">
        <f t="shared" si="42"/>
        <v/>
      </c>
      <c r="N253" s="15">
        <f>IFERROR(INDEX(CADASTRO!$A$2:$Q$600,MATCH(B253,CADASTRO!$B$2:$B$600,0),MATCH($N$2,CADASTRO!$A$2:$Q$2,0)),0)</f>
        <v>0</v>
      </c>
      <c r="O253" s="16" t="str">
        <f t="shared" si="43"/>
        <v/>
      </c>
      <c r="P253" s="15">
        <f>IFERROR(INDEX(CADASTRO!$A$2:$Q$600,MATCH(B253,CADASTRO!$B$2:$B$600,0),MATCH($P$2,CADASTRO!$A$2:$Q$2,0)),0)</f>
        <v>0</v>
      </c>
      <c r="Q253" s="16" t="str">
        <f t="shared" si="44"/>
        <v/>
      </c>
      <c r="R253" s="15">
        <f>IFERROR(INDEX(CADASTRO!$A$2:$Q$600,MATCH(B253,CADASTRO!$B$2:$B$600,0),MATCH($R$2,CADASTRO!$A$2:$Q$2,0)),0)</f>
        <v>0</v>
      </c>
      <c r="S253" s="16" t="str">
        <f t="shared" si="45"/>
        <v/>
      </c>
      <c r="T253" s="15">
        <f>IFERROR(INDEX(CADASTRO!$A$2:$Q$600,MATCH(B253,CADASTRO!$B$2:$B$600,0),MATCH($T$2,CADASTRO!$A$2:$Q$2,0)),0)</f>
        <v>0</v>
      </c>
      <c r="U253" s="16" t="str">
        <f t="shared" si="46"/>
        <v/>
      </c>
      <c r="V253" s="15">
        <f>IFERROR(INDEX(CADASTRO!$A$2:$Q$600,MATCH(B253,CADASTRO!$B$2:$B$600,0),MATCH($V$2,CADASTRO!$A$2:$Q$2,0)),0)</f>
        <v>0</v>
      </c>
      <c r="W253" s="16" t="str">
        <f t="shared" si="47"/>
        <v/>
      </c>
      <c r="X253" s="15">
        <f>IFERROR(INDEX(CADASTRO!$A$2:$Q$600,MATCH(B253,CADASTRO!$B$2:$B$600,0),MATCH($X$2,CADASTRO!$A$2:$Q$2,0)),0)</f>
        <v>0</v>
      </c>
      <c r="Y253" s="16" t="str">
        <f t="shared" si="48"/>
        <v/>
      </c>
    </row>
    <row r="254" spans="1:25" ht="15.75" customHeight="1" x14ac:dyDescent="0.25">
      <c r="A254" s="7">
        <f>CADASTRO!A254</f>
        <v>0</v>
      </c>
      <c r="B254" s="7">
        <f>CADASTRO!B254</f>
        <v>0</v>
      </c>
      <c r="C254" s="15">
        <f>IFERROR(INDEX(CADASTRO!$A$2:$Q$600,MATCH(B254,CADASTRO!$B$2:$B$600,0),MATCH($C$2,CADASTRO!$A$2:$Q$2,0)),0)</f>
        <v>0</v>
      </c>
      <c r="D254" s="15">
        <f>IFERROR(INDEX(CADASTRO!$A$2:$Q$600,MATCH(B254,CADASTRO!$B$2:$B$600,0),MATCH($D$2,CADASTRO!$A$2:$Q$2,0)),0)</f>
        <v>0</v>
      </c>
      <c r="E254" s="16" t="str">
        <f t="shared" si="38"/>
        <v/>
      </c>
      <c r="F254" s="15">
        <f>IFERROR(INDEX(CADASTRO!$A$2:$Q$600,MATCH(B254,CADASTRO!$B$2:$B$600,0),MATCH($F$2,CADASTRO!$A$2:$Q$2,0)),0)</f>
        <v>0</v>
      </c>
      <c r="G254" s="16" t="str">
        <f t="shared" si="39"/>
        <v/>
      </c>
      <c r="H254" s="15">
        <f>IFERROR(INDEX(CADASTRO!$A$2:$Q$600,MATCH(B254,CADASTRO!$B$2:$B$600,0),MATCH($H$2,CADASTRO!$A$2:$Q$2,0)),0)</f>
        <v>0</v>
      </c>
      <c r="I254" s="16" t="str">
        <f t="shared" si="40"/>
        <v/>
      </c>
      <c r="J254" s="15">
        <f>IFERROR(INDEX(CADASTRO!$A$2:$Q$600,MATCH(B254,CADASTRO!$B$2:$B$600,0),MATCH($J$2,CADASTRO!$A$2:$Q$2,0)),0)</f>
        <v>0</v>
      </c>
      <c r="K254" s="16" t="str">
        <f t="shared" si="41"/>
        <v/>
      </c>
      <c r="L254" s="15">
        <f>IFERROR(INDEX(CADASTRO!$A$2:$Q$600,MATCH(B254,CADASTRO!$B$2:$B$600,0),MATCH($L$2,CADASTRO!$A$2:$Q$2,0)),0)</f>
        <v>0</v>
      </c>
      <c r="M254" s="16" t="str">
        <f t="shared" si="42"/>
        <v/>
      </c>
      <c r="N254" s="15">
        <f>IFERROR(INDEX(CADASTRO!$A$2:$Q$600,MATCH(B254,CADASTRO!$B$2:$B$600,0),MATCH($N$2,CADASTRO!$A$2:$Q$2,0)),0)</f>
        <v>0</v>
      </c>
      <c r="O254" s="16" t="str">
        <f t="shared" si="43"/>
        <v/>
      </c>
      <c r="P254" s="15">
        <f>IFERROR(INDEX(CADASTRO!$A$2:$Q$600,MATCH(B254,CADASTRO!$B$2:$B$600,0),MATCH($P$2,CADASTRO!$A$2:$Q$2,0)),0)</f>
        <v>0</v>
      </c>
      <c r="Q254" s="16" t="str">
        <f t="shared" si="44"/>
        <v/>
      </c>
      <c r="R254" s="15">
        <f>IFERROR(INDEX(CADASTRO!$A$2:$Q$600,MATCH(B254,CADASTRO!$B$2:$B$600,0),MATCH($R$2,CADASTRO!$A$2:$Q$2,0)),0)</f>
        <v>0</v>
      </c>
      <c r="S254" s="16" t="str">
        <f t="shared" si="45"/>
        <v/>
      </c>
      <c r="T254" s="15">
        <f>IFERROR(INDEX(CADASTRO!$A$2:$Q$600,MATCH(B254,CADASTRO!$B$2:$B$600,0),MATCH($T$2,CADASTRO!$A$2:$Q$2,0)),0)</f>
        <v>0</v>
      </c>
      <c r="U254" s="16" t="str">
        <f t="shared" si="46"/>
        <v/>
      </c>
      <c r="V254" s="15">
        <f>IFERROR(INDEX(CADASTRO!$A$2:$Q$600,MATCH(B254,CADASTRO!$B$2:$B$600,0),MATCH($V$2,CADASTRO!$A$2:$Q$2,0)),0)</f>
        <v>0</v>
      </c>
      <c r="W254" s="16" t="str">
        <f t="shared" si="47"/>
        <v/>
      </c>
      <c r="X254" s="15">
        <f>IFERROR(INDEX(CADASTRO!$A$2:$Q$600,MATCH(B254,CADASTRO!$B$2:$B$600,0),MATCH($X$2,CADASTRO!$A$2:$Q$2,0)),0)</f>
        <v>0</v>
      </c>
      <c r="Y254" s="16" t="str">
        <f t="shared" si="48"/>
        <v/>
      </c>
    </row>
    <row r="255" spans="1:25" ht="15.75" customHeight="1" x14ac:dyDescent="0.25">
      <c r="A255" s="7">
        <f>CADASTRO!A255</f>
        <v>0</v>
      </c>
      <c r="B255" s="7">
        <f>CADASTRO!B255</f>
        <v>0</v>
      </c>
      <c r="C255" s="15">
        <f>IFERROR(INDEX(CADASTRO!$A$2:$Q$600,MATCH(B255,CADASTRO!$B$2:$B$600,0),MATCH($C$2,CADASTRO!$A$2:$Q$2,0)),0)</f>
        <v>0</v>
      </c>
      <c r="D255" s="15">
        <f>IFERROR(INDEX(CADASTRO!$A$2:$Q$600,MATCH(B255,CADASTRO!$B$2:$B$600,0),MATCH($D$2,CADASTRO!$A$2:$Q$2,0)),0)</f>
        <v>0</v>
      </c>
      <c r="E255" s="16" t="str">
        <f t="shared" si="38"/>
        <v/>
      </c>
      <c r="F255" s="15">
        <f>IFERROR(INDEX(CADASTRO!$A$2:$Q$600,MATCH(B255,CADASTRO!$B$2:$B$600,0),MATCH($F$2,CADASTRO!$A$2:$Q$2,0)),0)</f>
        <v>0</v>
      </c>
      <c r="G255" s="16" t="str">
        <f t="shared" si="39"/>
        <v/>
      </c>
      <c r="H255" s="15">
        <f>IFERROR(INDEX(CADASTRO!$A$2:$Q$600,MATCH(B255,CADASTRO!$B$2:$B$600,0),MATCH($H$2,CADASTRO!$A$2:$Q$2,0)),0)</f>
        <v>0</v>
      </c>
      <c r="I255" s="16" t="str">
        <f t="shared" si="40"/>
        <v/>
      </c>
      <c r="J255" s="15">
        <f>IFERROR(INDEX(CADASTRO!$A$2:$Q$600,MATCH(B255,CADASTRO!$B$2:$B$600,0),MATCH($J$2,CADASTRO!$A$2:$Q$2,0)),0)</f>
        <v>0</v>
      </c>
      <c r="K255" s="16" t="str">
        <f t="shared" si="41"/>
        <v/>
      </c>
      <c r="L255" s="15">
        <f>IFERROR(INDEX(CADASTRO!$A$2:$Q$600,MATCH(B255,CADASTRO!$B$2:$B$600,0),MATCH($L$2,CADASTRO!$A$2:$Q$2,0)),0)</f>
        <v>0</v>
      </c>
      <c r="M255" s="16" t="str">
        <f t="shared" si="42"/>
        <v/>
      </c>
      <c r="N255" s="15">
        <f>IFERROR(INDEX(CADASTRO!$A$2:$Q$600,MATCH(B255,CADASTRO!$B$2:$B$600,0),MATCH($N$2,CADASTRO!$A$2:$Q$2,0)),0)</f>
        <v>0</v>
      </c>
      <c r="O255" s="16" t="str">
        <f t="shared" si="43"/>
        <v/>
      </c>
      <c r="P255" s="15">
        <f>IFERROR(INDEX(CADASTRO!$A$2:$Q$600,MATCH(B255,CADASTRO!$B$2:$B$600,0),MATCH($P$2,CADASTRO!$A$2:$Q$2,0)),0)</f>
        <v>0</v>
      </c>
      <c r="Q255" s="16" t="str">
        <f t="shared" si="44"/>
        <v/>
      </c>
      <c r="R255" s="15">
        <f>IFERROR(INDEX(CADASTRO!$A$2:$Q$600,MATCH(B255,CADASTRO!$B$2:$B$600,0),MATCH($R$2,CADASTRO!$A$2:$Q$2,0)),0)</f>
        <v>0</v>
      </c>
      <c r="S255" s="16" t="str">
        <f t="shared" si="45"/>
        <v/>
      </c>
      <c r="T255" s="15">
        <f>IFERROR(INDEX(CADASTRO!$A$2:$Q$600,MATCH(B255,CADASTRO!$B$2:$B$600,0),MATCH($T$2,CADASTRO!$A$2:$Q$2,0)),0)</f>
        <v>0</v>
      </c>
      <c r="U255" s="16" t="str">
        <f t="shared" si="46"/>
        <v/>
      </c>
      <c r="V255" s="15">
        <f>IFERROR(INDEX(CADASTRO!$A$2:$Q$600,MATCH(B255,CADASTRO!$B$2:$B$600,0),MATCH($V$2,CADASTRO!$A$2:$Q$2,0)),0)</f>
        <v>0</v>
      </c>
      <c r="W255" s="16" t="str">
        <f t="shared" si="47"/>
        <v/>
      </c>
      <c r="X255" s="15">
        <f>IFERROR(INDEX(CADASTRO!$A$2:$Q$600,MATCH(B255,CADASTRO!$B$2:$B$600,0),MATCH($X$2,CADASTRO!$A$2:$Q$2,0)),0)</f>
        <v>0</v>
      </c>
      <c r="Y255" s="16" t="str">
        <f t="shared" si="48"/>
        <v/>
      </c>
    </row>
    <row r="256" spans="1:25" ht="15.75" customHeight="1" x14ac:dyDescent="0.25">
      <c r="A256" s="7">
        <f>CADASTRO!A256</f>
        <v>0</v>
      </c>
      <c r="B256" s="7">
        <f>CADASTRO!B256</f>
        <v>0</v>
      </c>
      <c r="C256" s="15">
        <f>IFERROR(INDEX(CADASTRO!$A$2:$Q$600,MATCH(B256,CADASTRO!$B$2:$B$600,0),MATCH($C$2,CADASTRO!$A$2:$Q$2,0)),0)</f>
        <v>0</v>
      </c>
      <c r="D256" s="15">
        <f>IFERROR(INDEX(CADASTRO!$A$2:$Q$600,MATCH(B256,CADASTRO!$B$2:$B$600,0),MATCH($D$2,CADASTRO!$A$2:$Q$2,0)),0)</f>
        <v>0</v>
      </c>
      <c r="E256" s="16" t="str">
        <f t="shared" si="38"/>
        <v/>
      </c>
      <c r="F256" s="15">
        <f>IFERROR(INDEX(CADASTRO!$A$2:$Q$600,MATCH(B256,CADASTRO!$B$2:$B$600,0),MATCH($F$2,CADASTRO!$A$2:$Q$2,0)),0)</f>
        <v>0</v>
      </c>
      <c r="G256" s="16" t="str">
        <f t="shared" si="39"/>
        <v/>
      </c>
      <c r="H256" s="15">
        <f>IFERROR(INDEX(CADASTRO!$A$2:$Q$600,MATCH(B256,CADASTRO!$B$2:$B$600,0),MATCH($H$2,CADASTRO!$A$2:$Q$2,0)),0)</f>
        <v>0</v>
      </c>
      <c r="I256" s="16" t="str">
        <f t="shared" si="40"/>
        <v/>
      </c>
      <c r="J256" s="15">
        <f>IFERROR(INDEX(CADASTRO!$A$2:$Q$600,MATCH(B256,CADASTRO!$B$2:$B$600,0),MATCH($J$2,CADASTRO!$A$2:$Q$2,0)),0)</f>
        <v>0</v>
      </c>
      <c r="K256" s="16" t="str">
        <f t="shared" si="41"/>
        <v/>
      </c>
      <c r="L256" s="15">
        <f>IFERROR(INDEX(CADASTRO!$A$2:$Q$600,MATCH(B256,CADASTRO!$B$2:$B$600,0),MATCH($L$2,CADASTRO!$A$2:$Q$2,0)),0)</f>
        <v>0</v>
      </c>
      <c r="M256" s="16" t="str">
        <f t="shared" si="42"/>
        <v/>
      </c>
      <c r="N256" s="15">
        <f>IFERROR(INDEX(CADASTRO!$A$2:$Q$600,MATCH(B256,CADASTRO!$B$2:$B$600,0),MATCH($N$2,CADASTRO!$A$2:$Q$2,0)),0)</f>
        <v>0</v>
      </c>
      <c r="O256" s="16" t="str">
        <f t="shared" si="43"/>
        <v/>
      </c>
      <c r="P256" s="15">
        <f>IFERROR(INDEX(CADASTRO!$A$2:$Q$600,MATCH(B256,CADASTRO!$B$2:$B$600,0),MATCH($P$2,CADASTRO!$A$2:$Q$2,0)),0)</f>
        <v>0</v>
      </c>
      <c r="Q256" s="16" t="str">
        <f t="shared" si="44"/>
        <v/>
      </c>
      <c r="R256" s="15">
        <f>IFERROR(INDEX(CADASTRO!$A$2:$Q$600,MATCH(B256,CADASTRO!$B$2:$B$600,0),MATCH($R$2,CADASTRO!$A$2:$Q$2,0)),0)</f>
        <v>0</v>
      </c>
      <c r="S256" s="16" t="str">
        <f t="shared" si="45"/>
        <v/>
      </c>
      <c r="T256" s="15">
        <f>IFERROR(INDEX(CADASTRO!$A$2:$Q$600,MATCH(B256,CADASTRO!$B$2:$B$600,0),MATCH($T$2,CADASTRO!$A$2:$Q$2,0)),0)</f>
        <v>0</v>
      </c>
      <c r="U256" s="16" t="str">
        <f t="shared" si="46"/>
        <v/>
      </c>
      <c r="V256" s="15">
        <f>IFERROR(INDEX(CADASTRO!$A$2:$Q$600,MATCH(B256,CADASTRO!$B$2:$B$600,0),MATCH($V$2,CADASTRO!$A$2:$Q$2,0)),0)</f>
        <v>0</v>
      </c>
      <c r="W256" s="16" t="str">
        <f t="shared" si="47"/>
        <v/>
      </c>
      <c r="X256" s="15">
        <f>IFERROR(INDEX(CADASTRO!$A$2:$Q$600,MATCH(B256,CADASTRO!$B$2:$B$600,0),MATCH($X$2,CADASTRO!$A$2:$Q$2,0)),0)</f>
        <v>0</v>
      </c>
      <c r="Y256" s="16" t="str">
        <f t="shared" si="48"/>
        <v/>
      </c>
    </row>
    <row r="257" spans="1:25" ht="15.75" customHeight="1" x14ac:dyDescent="0.25">
      <c r="A257" s="7">
        <f>CADASTRO!A257</f>
        <v>0</v>
      </c>
      <c r="B257" s="7">
        <f>CADASTRO!B257</f>
        <v>0</v>
      </c>
      <c r="C257" s="15">
        <f>IFERROR(INDEX(CADASTRO!$A$2:$Q$600,MATCH(B257,CADASTRO!$B$2:$B$600,0),MATCH($C$2,CADASTRO!$A$2:$Q$2,0)),0)</f>
        <v>0</v>
      </c>
      <c r="D257" s="15">
        <f>IFERROR(INDEX(CADASTRO!$A$2:$Q$600,MATCH(B257,CADASTRO!$B$2:$B$600,0),MATCH($D$2,CADASTRO!$A$2:$Q$2,0)),0)</f>
        <v>0</v>
      </c>
      <c r="E257" s="16" t="str">
        <f t="shared" si="38"/>
        <v/>
      </c>
      <c r="F257" s="15">
        <f>IFERROR(INDEX(CADASTRO!$A$2:$Q$600,MATCH(B257,CADASTRO!$B$2:$B$600,0),MATCH($F$2,CADASTRO!$A$2:$Q$2,0)),0)</f>
        <v>0</v>
      </c>
      <c r="G257" s="16" t="str">
        <f t="shared" si="39"/>
        <v/>
      </c>
      <c r="H257" s="15">
        <f>IFERROR(INDEX(CADASTRO!$A$2:$Q$600,MATCH(B257,CADASTRO!$B$2:$B$600,0),MATCH($H$2,CADASTRO!$A$2:$Q$2,0)),0)</f>
        <v>0</v>
      </c>
      <c r="I257" s="16" t="str">
        <f t="shared" si="40"/>
        <v/>
      </c>
      <c r="J257" s="15">
        <f>IFERROR(INDEX(CADASTRO!$A$2:$Q$600,MATCH(B257,CADASTRO!$B$2:$B$600,0),MATCH($J$2,CADASTRO!$A$2:$Q$2,0)),0)</f>
        <v>0</v>
      </c>
      <c r="K257" s="16" t="str">
        <f t="shared" si="41"/>
        <v/>
      </c>
      <c r="L257" s="15">
        <f>IFERROR(INDEX(CADASTRO!$A$2:$Q$600,MATCH(B257,CADASTRO!$B$2:$B$600,0),MATCH($L$2,CADASTRO!$A$2:$Q$2,0)),0)</f>
        <v>0</v>
      </c>
      <c r="M257" s="16" t="str">
        <f t="shared" si="42"/>
        <v/>
      </c>
      <c r="N257" s="15">
        <f>IFERROR(INDEX(CADASTRO!$A$2:$Q$600,MATCH(B257,CADASTRO!$B$2:$B$600,0),MATCH($N$2,CADASTRO!$A$2:$Q$2,0)),0)</f>
        <v>0</v>
      </c>
      <c r="O257" s="16" t="str">
        <f t="shared" si="43"/>
        <v/>
      </c>
      <c r="P257" s="15">
        <f>IFERROR(INDEX(CADASTRO!$A$2:$Q$600,MATCH(B257,CADASTRO!$B$2:$B$600,0),MATCH($P$2,CADASTRO!$A$2:$Q$2,0)),0)</f>
        <v>0</v>
      </c>
      <c r="Q257" s="16" t="str">
        <f t="shared" si="44"/>
        <v/>
      </c>
      <c r="R257" s="15">
        <f>IFERROR(INDEX(CADASTRO!$A$2:$Q$600,MATCH(B257,CADASTRO!$B$2:$B$600,0),MATCH($R$2,CADASTRO!$A$2:$Q$2,0)),0)</f>
        <v>0</v>
      </c>
      <c r="S257" s="16" t="str">
        <f t="shared" si="45"/>
        <v/>
      </c>
      <c r="T257" s="15">
        <f>IFERROR(INDEX(CADASTRO!$A$2:$Q$600,MATCH(B257,CADASTRO!$B$2:$B$600,0),MATCH($T$2,CADASTRO!$A$2:$Q$2,0)),0)</f>
        <v>0</v>
      </c>
      <c r="U257" s="16" t="str">
        <f t="shared" si="46"/>
        <v/>
      </c>
      <c r="V257" s="15">
        <f>IFERROR(INDEX(CADASTRO!$A$2:$Q$600,MATCH(B257,CADASTRO!$B$2:$B$600,0),MATCH($V$2,CADASTRO!$A$2:$Q$2,0)),0)</f>
        <v>0</v>
      </c>
      <c r="W257" s="16" t="str">
        <f t="shared" si="47"/>
        <v/>
      </c>
      <c r="X257" s="15">
        <f>IFERROR(INDEX(CADASTRO!$A$2:$Q$600,MATCH(B257,CADASTRO!$B$2:$B$600,0),MATCH($X$2,CADASTRO!$A$2:$Q$2,0)),0)</f>
        <v>0</v>
      </c>
      <c r="Y257" s="16" t="str">
        <f t="shared" si="48"/>
        <v/>
      </c>
    </row>
    <row r="258" spans="1:25" ht="15.75" customHeight="1" x14ac:dyDescent="0.25">
      <c r="A258" s="7">
        <f>CADASTRO!A258</f>
        <v>0</v>
      </c>
      <c r="B258" s="7">
        <f>CADASTRO!B258</f>
        <v>0</v>
      </c>
      <c r="C258" s="15">
        <f>IFERROR(INDEX(CADASTRO!$A$2:$Q$600,MATCH(B258,CADASTRO!$B$2:$B$600,0),MATCH($C$2,CADASTRO!$A$2:$Q$2,0)),0)</f>
        <v>0</v>
      </c>
      <c r="D258" s="15">
        <f>IFERROR(INDEX(CADASTRO!$A$2:$Q$600,MATCH(B258,CADASTRO!$B$2:$B$600,0),MATCH($D$2,CADASTRO!$A$2:$Q$2,0)),0)</f>
        <v>0</v>
      </c>
      <c r="E258" s="16" t="str">
        <f t="shared" si="38"/>
        <v/>
      </c>
      <c r="F258" s="15">
        <f>IFERROR(INDEX(CADASTRO!$A$2:$Q$600,MATCH(B258,CADASTRO!$B$2:$B$600,0),MATCH($F$2,CADASTRO!$A$2:$Q$2,0)),0)</f>
        <v>0</v>
      </c>
      <c r="G258" s="16" t="str">
        <f t="shared" si="39"/>
        <v/>
      </c>
      <c r="H258" s="15">
        <f>IFERROR(INDEX(CADASTRO!$A$2:$Q$600,MATCH(B258,CADASTRO!$B$2:$B$600,0),MATCH($H$2,CADASTRO!$A$2:$Q$2,0)),0)</f>
        <v>0</v>
      </c>
      <c r="I258" s="16" t="str">
        <f t="shared" si="40"/>
        <v/>
      </c>
      <c r="J258" s="15">
        <f>IFERROR(INDEX(CADASTRO!$A$2:$Q$600,MATCH(B258,CADASTRO!$B$2:$B$600,0),MATCH($J$2,CADASTRO!$A$2:$Q$2,0)),0)</f>
        <v>0</v>
      </c>
      <c r="K258" s="16" t="str">
        <f t="shared" si="41"/>
        <v/>
      </c>
      <c r="L258" s="15">
        <f>IFERROR(INDEX(CADASTRO!$A$2:$Q$600,MATCH(B258,CADASTRO!$B$2:$B$600,0),MATCH($L$2,CADASTRO!$A$2:$Q$2,0)),0)</f>
        <v>0</v>
      </c>
      <c r="M258" s="16" t="str">
        <f t="shared" si="42"/>
        <v/>
      </c>
      <c r="N258" s="15">
        <f>IFERROR(INDEX(CADASTRO!$A$2:$Q$600,MATCH(B258,CADASTRO!$B$2:$B$600,0),MATCH($N$2,CADASTRO!$A$2:$Q$2,0)),0)</f>
        <v>0</v>
      </c>
      <c r="O258" s="16" t="str">
        <f t="shared" si="43"/>
        <v/>
      </c>
      <c r="P258" s="15">
        <f>IFERROR(INDEX(CADASTRO!$A$2:$Q$600,MATCH(B258,CADASTRO!$B$2:$B$600,0),MATCH($P$2,CADASTRO!$A$2:$Q$2,0)),0)</f>
        <v>0</v>
      </c>
      <c r="Q258" s="16" t="str">
        <f t="shared" si="44"/>
        <v/>
      </c>
      <c r="R258" s="15">
        <f>IFERROR(INDEX(CADASTRO!$A$2:$Q$600,MATCH(B258,CADASTRO!$B$2:$B$600,0),MATCH($R$2,CADASTRO!$A$2:$Q$2,0)),0)</f>
        <v>0</v>
      </c>
      <c r="S258" s="16" t="str">
        <f t="shared" si="45"/>
        <v/>
      </c>
      <c r="T258" s="15">
        <f>IFERROR(INDEX(CADASTRO!$A$2:$Q$600,MATCH(B258,CADASTRO!$B$2:$B$600,0),MATCH($T$2,CADASTRO!$A$2:$Q$2,0)),0)</f>
        <v>0</v>
      </c>
      <c r="U258" s="16" t="str">
        <f t="shared" si="46"/>
        <v/>
      </c>
      <c r="V258" s="15">
        <f>IFERROR(INDEX(CADASTRO!$A$2:$Q$600,MATCH(B258,CADASTRO!$B$2:$B$600,0),MATCH($V$2,CADASTRO!$A$2:$Q$2,0)),0)</f>
        <v>0</v>
      </c>
      <c r="W258" s="16" t="str">
        <f t="shared" si="47"/>
        <v/>
      </c>
      <c r="X258" s="15">
        <f>IFERROR(INDEX(CADASTRO!$A$2:$Q$600,MATCH(B258,CADASTRO!$B$2:$B$600,0),MATCH($X$2,CADASTRO!$A$2:$Q$2,0)),0)</f>
        <v>0</v>
      </c>
      <c r="Y258" s="16" t="str">
        <f t="shared" si="48"/>
        <v/>
      </c>
    </row>
    <row r="259" spans="1:25" ht="15.75" customHeight="1" x14ac:dyDescent="0.25">
      <c r="A259" s="7">
        <f>CADASTRO!A259</f>
        <v>0</v>
      </c>
      <c r="B259" s="7">
        <f>CADASTRO!B259</f>
        <v>0</v>
      </c>
      <c r="C259" s="15">
        <f>IFERROR(INDEX(CADASTRO!$A$2:$Q$600,MATCH(B259,CADASTRO!$B$2:$B$600,0),MATCH($C$2,CADASTRO!$A$2:$Q$2,0)),0)</f>
        <v>0</v>
      </c>
      <c r="D259" s="15">
        <f>IFERROR(INDEX(CADASTRO!$A$2:$Q$600,MATCH(B259,CADASTRO!$B$2:$B$600,0),MATCH($D$2,CADASTRO!$A$2:$Q$2,0)),0)</f>
        <v>0</v>
      </c>
      <c r="E259" s="16" t="str">
        <f t="shared" si="38"/>
        <v/>
      </c>
      <c r="F259" s="15">
        <f>IFERROR(INDEX(CADASTRO!$A$2:$Q$600,MATCH(B259,CADASTRO!$B$2:$B$600,0),MATCH($F$2,CADASTRO!$A$2:$Q$2,0)),0)</f>
        <v>0</v>
      </c>
      <c r="G259" s="16" t="str">
        <f t="shared" si="39"/>
        <v/>
      </c>
      <c r="H259" s="15">
        <f>IFERROR(INDEX(CADASTRO!$A$2:$Q$600,MATCH(B259,CADASTRO!$B$2:$B$600,0),MATCH($H$2,CADASTRO!$A$2:$Q$2,0)),0)</f>
        <v>0</v>
      </c>
      <c r="I259" s="16" t="str">
        <f t="shared" si="40"/>
        <v/>
      </c>
      <c r="J259" s="15">
        <f>IFERROR(INDEX(CADASTRO!$A$2:$Q$600,MATCH(B259,CADASTRO!$B$2:$B$600,0),MATCH($J$2,CADASTRO!$A$2:$Q$2,0)),0)</f>
        <v>0</v>
      </c>
      <c r="K259" s="16" t="str">
        <f t="shared" si="41"/>
        <v/>
      </c>
      <c r="L259" s="15">
        <f>IFERROR(INDEX(CADASTRO!$A$2:$Q$600,MATCH(B259,CADASTRO!$B$2:$B$600,0),MATCH($L$2,CADASTRO!$A$2:$Q$2,0)),0)</f>
        <v>0</v>
      </c>
      <c r="M259" s="16" t="str">
        <f t="shared" si="42"/>
        <v/>
      </c>
      <c r="N259" s="15">
        <f>IFERROR(INDEX(CADASTRO!$A$2:$Q$600,MATCH(B259,CADASTRO!$B$2:$B$600,0),MATCH($N$2,CADASTRO!$A$2:$Q$2,0)),0)</f>
        <v>0</v>
      </c>
      <c r="O259" s="16" t="str">
        <f t="shared" si="43"/>
        <v/>
      </c>
      <c r="P259" s="15">
        <f>IFERROR(INDEX(CADASTRO!$A$2:$Q$600,MATCH(B259,CADASTRO!$B$2:$B$600,0),MATCH($P$2,CADASTRO!$A$2:$Q$2,0)),0)</f>
        <v>0</v>
      </c>
      <c r="Q259" s="16" t="str">
        <f t="shared" si="44"/>
        <v/>
      </c>
      <c r="R259" s="15">
        <f>IFERROR(INDEX(CADASTRO!$A$2:$Q$600,MATCH(B259,CADASTRO!$B$2:$B$600,0),MATCH($R$2,CADASTRO!$A$2:$Q$2,0)),0)</f>
        <v>0</v>
      </c>
      <c r="S259" s="16" t="str">
        <f t="shared" si="45"/>
        <v/>
      </c>
      <c r="T259" s="15">
        <f>IFERROR(INDEX(CADASTRO!$A$2:$Q$600,MATCH(B259,CADASTRO!$B$2:$B$600,0),MATCH($T$2,CADASTRO!$A$2:$Q$2,0)),0)</f>
        <v>0</v>
      </c>
      <c r="U259" s="16" t="str">
        <f t="shared" si="46"/>
        <v/>
      </c>
      <c r="V259" s="15">
        <f>IFERROR(INDEX(CADASTRO!$A$2:$Q$600,MATCH(B259,CADASTRO!$B$2:$B$600,0),MATCH($V$2,CADASTRO!$A$2:$Q$2,0)),0)</f>
        <v>0</v>
      </c>
      <c r="W259" s="16" t="str">
        <f t="shared" si="47"/>
        <v/>
      </c>
      <c r="X259" s="15">
        <f>IFERROR(INDEX(CADASTRO!$A$2:$Q$600,MATCH(B259,CADASTRO!$B$2:$B$600,0),MATCH($X$2,CADASTRO!$A$2:$Q$2,0)),0)</f>
        <v>0</v>
      </c>
      <c r="Y259" s="16" t="str">
        <f t="shared" si="48"/>
        <v/>
      </c>
    </row>
    <row r="260" spans="1:25" ht="15.75" customHeight="1" x14ac:dyDescent="0.25">
      <c r="A260" s="7">
        <f>CADASTRO!A260</f>
        <v>0</v>
      </c>
      <c r="B260" s="7">
        <f>CADASTRO!B260</f>
        <v>0</v>
      </c>
      <c r="C260" s="15">
        <f>IFERROR(INDEX(CADASTRO!$A$2:$Q$600,MATCH(B260,CADASTRO!$B$2:$B$600,0),MATCH($C$2,CADASTRO!$A$2:$Q$2,0)),0)</f>
        <v>0</v>
      </c>
      <c r="D260" s="15">
        <f>IFERROR(INDEX(CADASTRO!$A$2:$Q$600,MATCH(B260,CADASTRO!$B$2:$B$600,0),MATCH($D$2,CADASTRO!$A$2:$Q$2,0)),0)</f>
        <v>0</v>
      </c>
      <c r="E260" s="16" t="str">
        <f t="shared" si="38"/>
        <v/>
      </c>
      <c r="F260" s="15">
        <f>IFERROR(INDEX(CADASTRO!$A$2:$Q$600,MATCH(B260,CADASTRO!$B$2:$B$600,0),MATCH($F$2,CADASTRO!$A$2:$Q$2,0)),0)</f>
        <v>0</v>
      </c>
      <c r="G260" s="16" t="str">
        <f t="shared" si="39"/>
        <v/>
      </c>
      <c r="H260" s="15">
        <f>IFERROR(INDEX(CADASTRO!$A$2:$Q$600,MATCH(B260,CADASTRO!$B$2:$B$600,0),MATCH($H$2,CADASTRO!$A$2:$Q$2,0)),0)</f>
        <v>0</v>
      </c>
      <c r="I260" s="16" t="str">
        <f t="shared" si="40"/>
        <v/>
      </c>
      <c r="J260" s="15">
        <f>IFERROR(INDEX(CADASTRO!$A$2:$Q$600,MATCH(B260,CADASTRO!$B$2:$B$600,0),MATCH($J$2,CADASTRO!$A$2:$Q$2,0)),0)</f>
        <v>0</v>
      </c>
      <c r="K260" s="16" t="str">
        <f t="shared" si="41"/>
        <v/>
      </c>
      <c r="L260" s="15">
        <f>IFERROR(INDEX(CADASTRO!$A$2:$Q$600,MATCH(B260,CADASTRO!$B$2:$B$600,0),MATCH($L$2,CADASTRO!$A$2:$Q$2,0)),0)</f>
        <v>0</v>
      </c>
      <c r="M260" s="16" t="str">
        <f t="shared" si="42"/>
        <v/>
      </c>
      <c r="N260" s="15">
        <f>IFERROR(INDEX(CADASTRO!$A$2:$Q$600,MATCH(B260,CADASTRO!$B$2:$B$600,0),MATCH($N$2,CADASTRO!$A$2:$Q$2,0)),0)</f>
        <v>0</v>
      </c>
      <c r="O260" s="16" t="str">
        <f t="shared" si="43"/>
        <v/>
      </c>
      <c r="P260" s="15">
        <f>IFERROR(INDEX(CADASTRO!$A$2:$Q$600,MATCH(B260,CADASTRO!$B$2:$B$600,0),MATCH($P$2,CADASTRO!$A$2:$Q$2,0)),0)</f>
        <v>0</v>
      </c>
      <c r="Q260" s="16" t="str">
        <f t="shared" si="44"/>
        <v/>
      </c>
      <c r="R260" s="15">
        <f>IFERROR(INDEX(CADASTRO!$A$2:$Q$600,MATCH(B260,CADASTRO!$B$2:$B$600,0),MATCH($R$2,CADASTRO!$A$2:$Q$2,0)),0)</f>
        <v>0</v>
      </c>
      <c r="S260" s="16" t="str">
        <f t="shared" si="45"/>
        <v/>
      </c>
      <c r="T260" s="15">
        <f>IFERROR(INDEX(CADASTRO!$A$2:$Q$600,MATCH(B260,CADASTRO!$B$2:$B$600,0),MATCH($T$2,CADASTRO!$A$2:$Q$2,0)),0)</f>
        <v>0</v>
      </c>
      <c r="U260" s="16" t="str">
        <f t="shared" si="46"/>
        <v/>
      </c>
      <c r="V260" s="15">
        <f>IFERROR(INDEX(CADASTRO!$A$2:$Q$600,MATCH(B260,CADASTRO!$B$2:$B$600,0),MATCH($V$2,CADASTRO!$A$2:$Q$2,0)),0)</f>
        <v>0</v>
      </c>
      <c r="W260" s="16" t="str">
        <f t="shared" si="47"/>
        <v/>
      </c>
      <c r="X260" s="15">
        <f>IFERROR(INDEX(CADASTRO!$A$2:$Q$600,MATCH(B260,CADASTRO!$B$2:$B$600,0),MATCH($X$2,CADASTRO!$A$2:$Q$2,0)),0)</f>
        <v>0</v>
      </c>
      <c r="Y260" s="16" t="str">
        <f t="shared" si="48"/>
        <v/>
      </c>
    </row>
    <row r="261" spans="1:25" ht="15.75" customHeight="1" x14ac:dyDescent="0.25">
      <c r="A261" s="7">
        <f>CADASTRO!A261</f>
        <v>0</v>
      </c>
      <c r="B261" s="7">
        <f>CADASTRO!B261</f>
        <v>0</v>
      </c>
      <c r="C261" s="15">
        <f>IFERROR(INDEX(CADASTRO!$A$2:$Q$600,MATCH(B261,CADASTRO!$B$2:$B$600,0),MATCH($C$2,CADASTRO!$A$2:$Q$2,0)),0)</f>
        <v>0</v>
      </c>
      <c r="D261" s="15">
        <f>IFERROR(INDEX(CADASTRO!$A$2:$Q$600,MATCH(B261,CADASTRO!$B$2:$B$600,0),MATCH($D$2,CADASTRO!$A$2:$Q$2,0)),0)</f>
        <v>0</v>
      </c>
      <c r="E261" s="16" t="str">
        <f t="shared" si="38"/>
        <v/>
      </c>
      <c r="F261" s="15">
        <f>IFERROR(INDEX(CADASTRO!$A$2:$Q$600,MATCH(B261,CADASTRO!$B$2:$B$600,0),MATCH($F$2,CADASTRO!$A$2:$Q$2,0)),0)</f>
        <v>0</v>
      </c>
      <c r="G261" s="16" t="str">
        <f t="shared" si="39"/>
        <v/>
      </c>
      <c r="H261" s="15">
        <f>IFERROR(INDEX(CADASTRO!$A$2:$Q$600,MATCH(B261,CADASTRO!$B$2:$B$600,0),MATCH($H$2,CADASTRO!$A$2:$Q$2,0)),0)</f>
        <v>0</v>
      </c>
      <c r="I261" s="16" t="str">
        <f t="shared" si="40"/>
        <v/>
      </c>
      <c r="J261" s="15">
        <f>IFERROR(INDEX(CADASTRO!$A$2:$Q$600,MATCH(B261,CADASTRO!$B$2:$B$600,0),MATCH($J$2,CADASTRO!$A$2:$Q$2,0)),0)</f>
        <v>0</v>
      </c>
      <c r="K261" s="16" t="str">
        <f t="shared" si="41"/>
        <v/>
      </c>
      <c r="L261" s="15">
        <f>IFERROR(INDEX(CADASTRO!$A$2:$Q$600,MATCH(B261,CADASTRO!$B$2:$B$600,0),MATCH($L$2,CADASTRO!$A$2:$Q$2,0)),0)</f>
        <v>0</v>
      </c>
      <c r="M261" s="16" t="str">
        <f t="shared" si="42"/>
        <v/>
      </c>
      <c r="N261" s="15">
        <f>IFERROR(INDEX(CADASTRO!$A$2:$Q$600,MATCH(B261,CADASTRO!$B$2:$B$600,0),MATCH($N$2,CADASTRO!$A$2:$Q$2,0)),0)</f>
        <v>0</v>
      </c>
      <c r="O261" s="16" t="str">
        <f t="shared" si="43"/>
        <v/>
      </c>
      <c r="P261" s="15">
        <f>IFERROR(INDEX(CADASTRO!$A$2:$Q$600,MATCH(B261,CADASTRO!$B$2:$B$600,0),MATCH($P$2,CADASTRO!$A$2:$Q$2,0)),0)</f>
        <v>0</v>
      </c>
      <c r="Q261" s="16" t="str">
        <f t="shared" si="44"/>
        <v/>
      </c>
      <c r="R261" s="15">
        <f>IFERROR(INDEX(CADASTRO!$A$2:$Q$600,MATCH(B261,CADASTRO!$B$2:$B$600,0),MATCH($R$2,CADASTRO!$A$2:$Q$2,0)),0)</f>
        <v>0</v>
      </c>
      <c r="S261" s="16" t="str">
        <f t="shared" si="45"/>
        <v/>
      </c>
      <c r="T261" s="15">
        <f>IFERROR(INDEX(CADASTRO!$A$2:$Q$600,MATCH(B261,CADASTRO!$B$2:$B$600,0),MATCH($T$2,CADASTRO!$A$2:$Q$2,0)),0)</f>
        <v>0</v>
      </c>
      <c r="U261" s="16" t="str">
        <f t="shared" si="46"/>
        <v/>
      </c>
      <c r="V261" s="15">
        <f>IFERROR(INDEX(CADASTRO!$A$2:$Q$600,MATCH(B261,CADASTRO!$B$2:$B$600,0),MATCH($V$2,CADASTRO!$A$2:$Q$2,0)),0)</f>
        <v>0</v>
      </c>
      <c r="W261" s="16" t="str">
        <f t="shared" si="47"/>
        <v/>
      </c>
      <c r="X261" s="15">
        <f>IFERROR(INDEX(CADASTRO!$A$2:$Q$600,MATCH(B261,CADASTRO!$B$2:$B$600,0),MATCH($X$2,CADASTRO!$A$2:$Q$2,0)),0)</f>
        <v>0</v>
      </c>
      <c r="Y261" s="16" t="str">
        <f t="shared" si="48"/>
        <v/>
      </c>
    </row>
    <row r="262" spans="1:25" ht="15.75" customHeight="1" x14ac:dyDescent="0.25">
      <c r="A262" s="7">
        <f>CADASTRO!A262</f>
        <v>0</v>
      </c>
      <c r="B262" s="7">
        <f>CADASTRO!B262</f>
        <v>0</v>
      </c>
      <c r="C262" s="15">
        <f>IFERROR(INDEX(CADASTRO!$A$2:$Q$600,MATCH(B262,CADASTRO!$B$2:$B$600,0),MATCH($C$2,CADASTRO!$A$2:$Q$2,0)),0)</f>
        <v>0</v>
      </c>
      <c r="D262" s="15">
        <f>IFERROR(INDEX(CADASTRO!$A$2:$Q$600,MATCH(B262,CADASTRO!$B$2:$B$600,0),MATCH($D$2,CADASTRO!$A$2:$Q$2,0)),0)</f>
        <v>0</v>
      </c>
      <c r="E262" s="16" t="str">
        <f t="shared" ref="E262:E325" si="49">IF(D262=0,"",IFERROR((D262/C262)-1,""))</f>
        <v/>
      </c>
      <c r="F262" s="15">
        <f>IFERROR(INDEX(CADASTRO!$A$2:$Q$600,MATCH(B262,CADASTRO!$B$2:$B$600,0),MATCH($F$2,CADASTRO!$A$2:$Q$2,0)),0)</f>
        <v>0</v>
      </c>
      <c r="G262" s="16" t="str">
        <f t="shared" ref="G262:G325" si="50">IF(F262=0,"",IFERROR((F262/D262)-1,""))</f>
        <v/>
      </c>
      <c r="H262" s="15">
        <f>IFERROR(INDEX(CADASTRO!$A$2:$Q$600,MATCH(B262,CADASTRO!$B$2:$B$600,0),MATCH($H$2,CADASTRO!$A$2:$Q$2,0)),0)</f>
        <v>0</v>
      </c>
      <c r="I262" s="16" t="str">
        <f t="shared" ref="I262:I325" si="51">IF(H262=0,"",IFERROR((H262/F262)-1,""))</f>
        <v/>
      </c>
      <c r="J262" s="15">
        <f>IFERROR(INDEX(CADASTRO!$A$2:$Q$600,MATCH(B262,CADASTRO!$B$2:$B$600,0),MATCH($J$2,CADASTRO!$A$2:$Q$2,0)),0)</f>
        <v>0</v>
      </c>
      <c r="K262" s="16" t="str">
        <f t="shared" ref="K262:K325" si="52">IF(J262=0,"",IFERROR((J262/H262)-1,""))</f>
        <v/>
      </c>
      <c r="L262" s="15">
        <f>IFERROR(INDEX(CADASTRO!$A$2:$Q$600,MATCH(B262,CADASTRO!$B$2:$B$600,0),MATCH($L$2,CADASTRO!$A$2:$Q$2,0)),0)</f>
        <v>0</v>
      </c>
      <c r="M262" s="16" t="str">
        <f t="shared" ref="M262:M325" si="53">IF(L262=0,"",IFERROR((L262/J262)-1,""))</f>
        <v/>
      </c>
      <c r="N262" s="15">
        <f>IFERROR(INDEX(CADASTRO!$A$2:$Q$600,MATCH(B262,CADASTRO!$B$2:$B$600,0),MATCH($N$2,CADASTRO!$A$2:$Q$2,0)),0)</f>
        <v>0</v>
      </c>
      <c r="O262" s="16" t="str">
        <f t="shared" ref="O262:O325" si="54">IF(N262=0,"",IFERROR((N262/L262)-1,""))</f>
        <v/>
      </c>
      <c r="P262" s="15">
        <f>IFERROR(INDEX(CADASTRO!$A$2:$Q$600,MATCH(B262,CADASTRO!$B$2:$B$600,0),MATCH($P$2,CADASTRO!$A$2:$Q$2,0)),0)</f>
        <v>0</v>
      </c>
      <c r="Q262" s="16" t="str">
        <f t="shared" ref="Q262:Q325" si="55">IF(P262=0,"",IFERROR((P262/N262)-1,""))</f>
        <v/>
      </c>
      <c r="R262" s="15">
        <f>IFERROR(INDEX(CADASTRO!$A$2:$Q$600,MATCH(B262,CADASTRO!$B$2:$B$600,0),MATCH($R$2,CADASTRO!$A$2:$Q$2,0)),0)</f>
        <v>0</v>
      </c>
      <c r="S262" s="16" t="str">
        <f t="shared" ref="S262:S325" si="56">IF(R262=0,"",IFERROR((R262/P262)-1,""))</f>
        <v/>
      </c>
      <c r="T262" s="15">
        <f>IFERROR(INDEX(CADASTRO!$A$2:$Q$600,MATCH(B262,CADASTRO!$B$2:$B$600,0),MATCH($T$2,CADASTRO!$A$2:$Q$2,0)),0)</f>
        <v>0</v>
      </c>
      <c r="U262" s="16" t="str">
        <f t="shared" ref="U262:U325" si="57">IF(T262=0,"",IFERROR((T262/R262)-1,""))</f>
        <v/>
      </c>
      <c r="V262" s="15">
        <f>IFERROR(INDEX(CADASTRO!$A$2:$Q$600,MATCH(B262,CADASTRO!$B$2:$B$600,0),MATCH($V$2,CADASTRO!$A$2:$Q$2,0)),0)</f>
        <v>0</v>
      </c>
      <c r="W262" s="16" t="str">
        <f t="shared" ref="W262:W325" si="58">IF(V262=0,"",IFERROR((V262/T262)-1,""))</f>
        <v/>
      </c>
      <c r="X262" s="15">
        <f>IFERROR(INDEX(CADASTRO!$A$2:$Q$600,MATCH(B262,CADASTRO!$B$2:$B$600,0),MATCH($X$2,CADASTRO!$A$2:$Q$2,0)),0)</f>
        <v>0</v>
      </c>
      <c r="Y262" s="16" t="str">
        <f t="shared" ref="Y262:Y325" si="59">IF(X262=0,"",IFERROR((X262/V262)-1,""))</f>
        <v/>
      </c>
    </row>
    <row r="263" spans="1:25" ht="15.75" customHeight="1" x14ac:dyDescent="0.25">
      <c r="A263" s="7">
        <f>CADASTRO!A263</f>
        <v>0</v>
      </c>
      <c r="B263" s="7">
        <f>CADASTRO!B263</f>
        <v>0</v>
      </c>
      <c r="C263" s="15">
        <f>IFERROR(INDEX(CADASTRO!$A$2:$Q$600,MATCH(B263,CADASTRO!$B$2:$B$600,0),MATCH($C$2,CADASTRO!$A$2:$Q$2,0)),0)</f>
        <v>0</v>
      </c>
      <c r="D263" s="15">
        <f>IFERROR(INDEX(CADASTRO!$A$2:$Q$600,MATCH(B263,CADASTRO!$B$2:$B$600,0),MATCH($D$2,CADASTRO!$A$2:$Q$2,0)),0)</f>
        <v>0</v>
      </c>
      <c r="E263" s="16" t="str">
        <f t="shared" si="49"/>
        <v/>
      </c>
      <c r="F263" s="15">
        <f>IFERROR(INDEX(CADASTRO!$A$2:$Q$600,MATCH(B263,CADASTRO!$B$2:$B$600,0),MATCH($F$2,CADASTRO!$A$2:$Q$2,0)),0)</f>
        <v>0</v>
      </c>
      <c r="G263" s="16" t="str">
        <f t="shared" si="50"/>
        <v/>
      </c>
      <c r="H263" s="15">
        <f>IFERROR(INDEX(CADASTRO!$A$2:$Q$600,MATCH(B263,CADASTRO!$B$2:$B$600,0),MATCH($H$2,CADASTRO!$A$2:$Q$2,0)),0)</f>
        <v>0</v>
      </c>
      <c r="I263" s="16" t="str">
        <f t="shared" si="51"/>
        <v/>
      </c>
      <c r="J263" s="15">
        <f>IFERROR(INDEX(CADASTRO!$A$2:$Q$600,MATCH(B263,CADASTRO!$B$2:$B$600,0),MATCH($J$2,CADASTRO!$A$2:$Q$2,0)),0)</f>
        <v>0</v>
      </c>
      <c r="K263" s="16" t="str">
        <f t="shared" si="52"/>
        <v/>
      </c>
      <c r="L263" s="15">
        <f>IFERROR(INDEX(CADASTRO!$A$2:$Q$600,MATCH(B263,CADASTRO!$B$2:$B$600,0),MATCH($L$2,CADASTRO!$A$2:$Q$2,0)),0)</f>
        <v>0</v>
      </c>
      <c r="M263" s="16" t="str">
        <f t="shared" si="53"/>
        <v/>
      </c>
      <c r="N263" s="15">
        <f>IFERROR(INDEX(CADASTRO!$A$2:$Q$600,MATCH(B263,CADASTRO!$B$2:$B$600,0),MATCH($N$2,CADASTRO!$A$2:$Q$2,0)),0)</f>
        <v>0</v>
      </c>
      <c r="O263" s="16" t="str">
        <f t="shared" si="54"/>
        <v/>
      </c>
      <c r="P263" s="15">
        <f>IFERROR(INDEX(CADASTRO!$A$2:$Q$600,MATCH(B263,CADASTRO!$B$2:$B$600,0),MATCH($P$2,CADASTRO!$A$2:$Q$2,0)),0)</f>
        <v>0</v>
      </c>
      <c r="Q263" s="16" t="str">
        <f t="shared" si="55"/>
        <v/>
      </c>
      <c r="R263" s="15">
        <f>IFERROR(INDEX(CADASTRO!$A$2:$Q$600,MATCH(B263,CADASTRO!$B$2:$B$600,0),MATCH($R$2,CADASTRO!$A$2:$Q$2,0)),0)</f>
        <v>0</v>
      </c>
      <c r="S263" s="16" t="str">
        <f t="shared" si="56"/>
        <v/>
      </c>
      <c r="T263" s="15">
        <f>IFERROR(INDEX(CADASTRO!$A$2:$Q$600,MATCH(B263,CADASTRO!$B$2:$B$600,0),MATCH($T$2,CADASTRO!$A$2:$Q$2,0)),0)</f>
        <v>0</v>
      </c>
      <c r="U263" s="16" t="str">
        <f t="shared" si="57"/>
        <v/>
      </c>
      <c r="V263" s="15">
        <f>IFERROR(INDEX(CADASTRO!$A$2:$Q$600,MATCH(B263,CADASTRO!$B$2:$B$600,0),MATCH($V$2,CADASTRO!$A$2:$Q$2,0)),0)</f>
        <v>0</v>
      </c>
      <c r="W263" s="16" t="str">
        <f t="shared" si="58"/>
        <v/>
      </c>
      <c r="X263" s="15">
        <f>IFERROR(INDEX(CADASTRO!$A$2:$Q$600,MATCH(B263,CADASTRO!$B$2:$B$600,0),MATCH($X$2,CADASTRO!$A$2:$Q$2,0)),0)</f>
        <v>0</v>
      </c>
      <c r="Y263" s="16" t="str">
        <f t="shared" si="59"/>
        <v/>
      </c>
    </row>
    <row r="264" spans="1:25" ht="15.75" customHeight="1" x14ac:dyDescent="0.25">
      <c r="A264" s="7">
        <f>CADASTRO!A264</f>
        <v>0</v>
      </c>
      <c r="B264" s="7">
        <f>CADASTRO!B264</f>
        <v>0</v>
      </c>
      <c r="C264" s="15">
        <f>IFERROR(INDEX(CADASTRO!$A$2:$Q$600,MATCH(B264,CADASTRO!$B$2:$B$600,0),MATCH($C$2,CADASTRO!$A$2:$Q$2,0)),0)</f>
        <v>0</v>
      </c>
      <c r="D264" s="15">
        <f>IFERROR(INDEX(CADASTRO!$A$2:$Q$600,MATCH(B264,CADASTRO!$B$2:$B$600,0),MATCH($D$2,CADASTRO!$A$2:$Q$2,0)),0)</f>
        <v>0</v>
      </c>
      <c r="E264" s="16" t="str">
        <f t="shared" si="49"/>
        <v/>
      </c>
      <c r="F264" s="15">
        <f>IFERROR(INDEX(CADASTRO!$A$2:$Q$600,MATCH(B264,CADASTRO!$B$2:$B$600,0),MATCH($F$2,CADASTRO!$A$2:$Q$2,0)),0)</f>
        <v>0</v>
      </c>
      <c r="G264" s="16" t="str">
        <f t="shared" si="50"/>
        <v/>
      </c>
      <c r="H264" s="15">
        <f>IFERROR(INDEX(CADASTRO!$A$2:$Q$600,MATCH(B264,CADASTRO!$B$2:$B$600,0),MATCH($H$2,CADASTRO!$A$2:$Q$2,0)),0)</f>
        <v>0</v>
      </c>
      <c r="I264" s="16" t="str">
        <f t="shared" si="51"/>
        <v/>
      </c>
      <c r="J264" s="15">
        <f>IFERROR(INDEX(CADASTRO!$A$2:$Q$600,MATCH(B264,CADASTRO!$B$2:$B$600,0),MATCH($J$2,CADASTRO!$A$2:$Q$2,0)),0)</f>
        <v>0</v>
      </c>
      <c r="K264" s="16" t="str">
        <f t="shared" si="52"/>
        <v/>
      </c>
      <c r="L264" s="15">
        <f>IFERROR(INDEX(CADASTRO!$A$2:$Q$600,MATCH(B264,CADASTRO!$B$2:$B$600,0),MATCH($L$2,CADASTRO!$A$2:$Q$2,0)),0)</f>
        <v>0</v>
      </c>
      <c r="M264" s="16" t="str">
        <f t="shared" si="53"/>
        <v/>
      </c>
      <c r="N264" s="15">
        <f>IFERROR(INDEX(CADASTRO!$A$2:$Q$600,MATCH(B264,CADASTRO!$B$2:$B$600,0),MATCH($N$2,CADASTRO!$A$2:$Q$2,0)),0)</f>
        <v>0</v>
      </c>
      <c r="O264" s="16" t="str">
        <f t="shared" si="54"/>
        <v/>
      </c>
      <c r="P264" s="15">
        <f>IFERROR(INDEX(CADASTRO!$A$2:$Q$600,MATCH(B264,CADASTRO!$B$2:$B$600,0),MATCH($P$2,CADASTRO!$A$2:$Q$2,0)),0)</f>
        <v>0</v>
      </c>
      <c r="Q264" s="16" t="str">
        <f t="shared" si="55"/>
        <v/>
      </c>
      <c r="R264" s="15">
        <f>IFERROR(INDEX(CADASTRO!$A$2:$Q$600,MATCH(B264,CADASTRO!$B$2:$B$600,0),MATCH($R$2,CADASTRO!$A$2:$Q$2,0)),0)</f>
        <v>0</v>
      </c>
      <c r="S264" s="16" t="str">
        <f t="shared" si="56"/>
        <v/>
      </c>
      <c r="T264" s="15">
        <f>IFERROR(INDEX(CADASTRO!$A$2:$Q$600,MATCH(B264,CADASTRO!$B$2:$B$600,0),MATCH($T$2,CADASTRO!$A$2:$Q$2,0)),0)</f>
        <v>0</v>
      </c>
      <c r="U264" s="16" t="str">
        <f t="shared" si="57"/>
        <v/>
      </c>
      <c r="V264" s="15">
        <f>IFERROR(INDEX(CADASTRO!$A$2:$Q$600,MATCH(B264,CADASTRO!$B$2:$B$600,0),MATCH($V$2,CADASTRO!$A$2:$Q$2,0)),0)</f>
        <v>0</v>
      </c>
      <c r="W264" s="16" t="str">
        <f t="shared" si="58"/>
        <v/>
      </c>
      <c r="X264" s="15">
        <f>IFERROR(INDEX(CADASTRO!$A$2:$Q$600,MATCH(B264,CADASTRO!$B$2:$B$600,0),MATCH($X$2,CADASTRO!$A$2:$Q$2,0)),0)</f>
        <v>0</v>
      </c>
      <c r="Y264" s="16" t="str">
        <f t="shared" si="59"/>
        <v/>
      </c>
    </row>
    <row r="265" spans="1:25" ht="15.75" customHeight="1" x14ac:dyDescent="0.25">
      <c r="A265" s="7">
        <f>CADASTRO!A265</f>
        <v>0</v>
      </c>
      <c r="B265" s="7">
        <f>CADASTRO!B265</f>
        <v>0</v>
      </c>
      <c r="C265" s="15">
        <f>IFERROR(INDEX(CADASTRO!$A$2:$Q$600,MATCH(B265,CADASTRO!$B$2:$B$600,0),MATCH($C$2,CADASTRO!$A$2:$Q$2,0)),0)</f>
        <v>0</v>
      </c>
      <c r="D265" s="15">
        <f>IFERROR(INDEX(CADASTRO!$A$2:$Q$600,MATCH(B265,CADASTRO!$B$2:$B$600,0),MATCH($D$2,CADASTRO!$A$2:$Q$2,0)),0)</f>
        <v>0</v>
      </c>
      <c r="E265" s="16" t="str">
        <f t="shared" si="49"/>
        <v/>
      </c>
      <c r="F265" s="15">
        <f>IFERROR(INDEX(CADASTRO!$A$2:$Q$600,MATCH(B265,CADASTRO!$B$2:$B$600,0),MATCH($F$2,CADASTRO!$A$2:$Q$2,0)),0)</f>
        <v>0</v>
      </c>
      <c r="G265" s="16" t="str">
        <f t="shared" si="50"/>
        <v/>
      </c>
      <c r="H265" s="15">
        <f>IFERROR(INDEX(CADASTRO!$A$2:$Q$600,MATCH(B265,CADASTRO!$B$2:$B$600,0),MATCH($H$2,CADASTRO!$A$2:$Q$2,0)),0)</f>
        <v>0</v>
      </c>
      <c r="I265" s="16" t="str">
        <f t="shared" si="51"/>
        <v/>
      </c>
      <c r="J265" s="15">
        <f>IFERROR(INDEX(CADASTRO!$A$2:$Q$600,MATCH(B265,CADASTRO!$B$2:$B$600,0),MATCH($J$2,CADASTRO!$A$2:$Q$2,0)),0)</f>
        <v>0</v>
      </c>
      <c r="K265" s="16" t="str">
        <f t="shared" si="52"/>
        <v/>
      </c>
      <c r="L265" s="15">
        <f>IFERROR(INDEX(CADASTRO!$A$2:$Q$600,MATCH(B265,CADASTRO!$B$2:$B$600,0),MATCH($L$2,CADASTRO!$A$2:$Q$2,0)),0)</f>
        <v>0</v>
      </c>
      <c r="M265" s="16" t="str">
        <f t="shared" si="53"/>
        <v/>
      </c>
      <c r="N265" s="15">
        <f>IFERROR(INDEX(CADASTRO!$A$2:$Q$600,MATCH(B265,CADASTRO!$B$2:$B$600,0),MATCH($N$2,CADASTRO!$A$2:$Q$2,0)),0)</f>
        <v>0</v>
      </c>
      <c r="O265" s="16" t="str">
        <f t="shared" si="54"/>
        <v/>
      </c>
      <c r="P265" s="15">
        <f>IFERROR(INDEX(CADASTRO!$A$2:$Q$600,MATCH(B265,CADASTRO!$B$2:$B$600,0),MATCH($P$2,CADASTRO!$A$2:$Q$2,0)),0)</f>
        <v>0</v>
      </c>
      <c r="Q265" s="16" t="str">
        <f t="shared" si="55"/>
        <v/>
      </c>
      <c r="R265" s="15">
        <f>IFERROR(INDEX(CADASTRO!$A$2:$Q$600,MATCH(B265,CADASTRO!$B$2:$B$600,0),MATCH($R$2,CADASTRO!$A$2:$Q$2,0)),0)</f>
        <v>0</v>
      </c>
      <c r="S265" s="16" t="str">
        <f t="shared" si="56"/>
        <v/>
      </c>
      <c r="T265" s="15">
        <f>IFERROR(INDEX(CADASTRO!$A$2:$Q$600,MATCH(B265,CADASTRO!$B$2:$B$600,0),MATCH($T$2,CADASTRO!$A$2:$Q$2,0)),0)</f>
        <v>0</v>
      </c>
      <c r="U265" s="16" t="str">
        <f t="shared" si="57"/>
        <v/>
      </c>
      <c r="V265" s="15">
        <f>IFERROR(INDEX(CADASTRO!$A$2:$Q$600,MATCH(B265,CADASTRO!$B$2:$B$600,0),MATCH($V$2,CADASTRO!$A$2:$Q$2,0)),0)</f>
        <v>0</v>
      </c>
      <c r="W265" s="16" t="str">
        <f t="shared" si="58"/>
        <v/>
      </c>
      <c r="X265" s="15">
        <f>IFERROR(INDEX(CADASTRO!$A$2:$Q$600,MATCH(B265,CADASTRO!$B$2:$B$600,0),MATCH($X$2,CADASTRO!$A$2:$Q$2,0)),0)</f>
        <v>0</v>
      </c>
      <c r="Y265" s="16" t="str">
        <f t="shared" si="59"/>
        <v/>
      </c>
    </row>
    <row r="266" spans="1:25" ht="15.75" customHeight="1" x14ac:dyDescent="0.25">
      <c r="A266" s="7">
        <f>CADASTRO!A266</f>
        <v>0</v>
      </c>
      <c r="B266" s="7">
        <f>CADASTRO!B266</f>
        <v>0</v>
      </c>
      <c r="C266" s="15">
        <f>IFERROR(INDEX(CADASTRO!$A$2:$Q$600,MATCH(B266,CADASTRO!$B$2:$B$600,0),MATCH($C$2,CADASTRO!$A$2:$Q$2,0)),0)</f>
        <v>0</v>
      </c>
      <c r="D266" s="15">
        <f>IFERROR(INDEX(CADASTRO!$A$2:$Q$600,MATCH(B266,CADASTRO!$B$2:$B$600,0),MATCH($D$2,CADASTRO!$A$2:$Q$2,0)),0)</f>
        <v>0</v>
      </c>
      <c r="E266" s="16" t="str">
        <f t="shared" si="49"/>
        <v/>
      </c>
      <c r="F266" s="15">
        <f>IFERROR(INDEX(CADASTRO!$A$2:$Q$600,MATCH(B266,CADASTRO!$B$2:$B$600,0),MATCH($F$2,CADASTRO!$A$2:$Q$2,0)),0)</f>
        <v>0</v>
      </c>
      <c r="G266" s="16" t="str">
        <f t="shared" si="50"/>
        <v/>
      </c>
      <c r="H266" s="15">
        <f>IFERROR(INDEX(CADASTRO!$A$2:$Q$600,MATCH(B266,CADASTRO!$B$2:$B$600,0),MATCH($H$2,CADASTRO!$A$2:$Q$2,0)),0)</f>
        <v>0</v>
      </c>
      <c r="I266" s="16" t="str">
        <f t="shared" si="51"/>
        <v/>
      </c>
      <c r="J266" s="15">
        <f>IFERROR(INDEX(CADASTRO!$A$2:$Q$600,MATCH(B266,CADASTRO!$B$2:$B$600,0),MATCH($J$2,CADASTRO!$A$2:$Q$2,0)),0)</f>
        <v>0</v>
      </c>
      <c r="K266" s="16" t="str">
        <f t="shared" si="52"/>
        <v/>
      </c>
      <c r="L266" s="15">
        <f>IFERROR(INDEX(CADASTRO!$A$2:$Q$600,MATCH(B266,CADASTRO!$B$2:$B$600,0),MATCH($L$2,CADASTRO!$A$2:$Q$2,0)),0)</f>
        <v>0</v>
      </c>
      <c r="M266" s="16" t="str">
        <f t="shared" si="53"/>
        <v/>
      </c>
      <c r="N266" s="15">
        <f>IFERROR(INDEX(CADASTRO!$A$2:$Q$600,MATCH(B266,CADASTRO!$B$2:$B$600,0),MATCH($N$2,CADASTRO!$A$2:$Q$2,0)),0)</f>
        <v>0</v>
      </c>
      <c r="O266" s="16" t="str">
        <f t="shared" si="54"/>
        <v/>
      </c>
      <c r="P266" s="15">
        <f>IFERROR(INDEX(CADASTRO!$A$2:$Q$600,MATCH(B266,CADASTRO!$B$2:$B$600,0),MATCH($P$2,CADASTRO!$A$2:$Q$2,0)),0)</f>
        <v>0</v>
      </c>
      <c r="Q266" s="16" t="str">
        <f t="shared" si="55"/>
        <v/>
      </c>
      <c r="R266" s="15">
        <f>IFERROR(INDEX(CADASTRO!$A$2:$Q$600,MATCH(B266,CADASTRO!$B$2:$B$600,0),MATCH($R$2,CADASTRO!$A$2:$Q$2,0)),0)</f>
        <v>0</v>
      </c>
      <c r="S266" s="16" t="str">
        <f t="shared" si="56"/>
        <v/>
      </c>
      <c r="T266" s="15">
        <f>IFERROR(INDEX(CADASTRO!$A$2:$Q$600,MATCH(B266,CADASTRO!$B$2:$B$600,0),MATCH($T$2,CADASTRO!$A$2:$Q$2,0)),0)</f>
        <v>0</v>
      </c>
      <c r="U266" s="16" t="str">
        <f t="shared" si="57"/>
        <v/>
      </c>
      <c r="V266" s="15">
        <f>IFERROR(INDEX(CADASTRO!$A$2:$Q$600,MATCH(B266,CADASTRO!$B$2:$B$600,0),MATCH($V$2,CADASTRO!$A$2:$Q$2,0)),0)</f>
        <v>0</v>
      </c>
      <c r="W266" s="16" t="str">
        <f t="shared" si="58"/>
        <v/>
      </c>
      <c r="X266" s="15">
        <f>IFERROR(INDEX(CADASTRO!$A$2:$Q$600,MATCH(B266,CADASTRO!$B$2:$B$600,0),MATCH($X$2,CADASTRO!$A$2:$Q$2,0)),0)</f>
        <v>0</v>
      </c>
      <c r="Y266" s="16" t="str">
        <f t="shared" si="59"/>
        <v/>
      </c>
    </row>
    <row r="267" spans="1:25" ht="15.75" customHeight="1" x14ac:dyDescent="0.25">
      <c r="A267" s="7">
        <f>CADASTRO!A267</f>
        <v>0</v>
      </c>
      <c r="B267" s="7">
        <f>CADASTRO!B267</f>
        <v>0</v>
      </c>
      <c r="C267" s="15">
        <f>IFERROR(INDEX(CADASTRO!$A$2:$Q$600,MATCH(B267,CADASTRO!$B$2:$B$600,0),MATCH($C$2,CADASTRO!$A$2:$Q$2,0)),0)</f>
        <v>0</v>
      </c>
      <c r="D267" s="15">
        <f>IFERROR(INDEX(CADASTRO!$A$2:$Q$600,MATCH(B267,CADASTRO!$B$2:$B$600,0),MATCH($D$2,CADASTRO!$A$2:$Q$2,0)),0)</f>
        <v>0</v>
      </c>
      <c r="E267" s="16" t="str">
        <f t="shared" si="49"/>
        <v/>
      </c>
      <c r="F267" s="15">
        <f>IFERROR(INDEX(CADASTRO!$A$2:$Q$600,MATCH(B267,CADASTRO!$B$2:$B$600,0),MATCH($F$2,CADASTRO!$A$2:$Q$2,0)),0)</f>
        <v>0</v>
      </c>
      <c r="G267" s="16" t="str">
        <f t="shared" si="50"/>
        <v/>
      </c>
      <c r="H267" s="15">
        <f>IFERROR(INDEX(CADASTRO!$A$2:$Q$600,MATCH(B267,CADASTRO!$B$2:$B$600,0),MATCH($H$2,CADASTRO!$A$2:$Q$2,0)),0)</f>
        <v>0</v>
      </c>
      <c r="I267" s="16" t="str">
        <f t="shared" si="51"/>
        <v/>
      </c>
      <c r="J267" s="15">
        <f>IFERROR(INDEX(CADASTRO!$A$2:$Q$600,MATCH(B267,CADASTRO!$B$2:$B$600,0),MATCH($J$2,CADASTRO!$A$2:$Q$2,0)),0)</f>
        <v>0</v>
      </c>
      <c r="K267" s="16" t="str">
        <f t="shared" si="52"/>
        <v/>
      </c>
      <c r="L267" s="15">
        <f>IFERROR(INDEX(CADASTRO!$A$2:$Q$600,MATCH(B267,CADASTRO!$B$2:$B$600,0),MATCH($L$2,CADASTRO!$A$2:$Q$2,0)),0)</f>
        <v>0</v>
      </c>
      <c r="M267" s="16" t="str">
        <f t="shared" si="53"/>
        <v/>
      </c>
      <c r="N267" s="15">
        <f>IFERROR(INDEX(CADASTRO!$A$2:$Q$600,MATCH(B267,CADASTRO!$B$2:$B$600,0),MATCH($N$2,CADASTRO!$A$2:$Q$2,0)),0)</f>
        <v>0</v>
      </c>
      <c r="O267" s="16" t="str">
        <f t="shared" si="54"/>
        <v/>
      </c>
      <c r="P267" s="15">
        <f>IFERROR(INDEX(CADASTRO!$A$2:$Q$600,MATCH(B267,CADASTRO!$B$2:$B$600,0),MATCH($P$2,CADASTRO!$A$2:$Q$2,0)),0)</f>
        <v>0</v>
      </c>
      <c r="Q267" s="16" t="str">
        <f t="shared" si="55"/>
        <v/>
      </c>
      <c r="R267" s="15">
        <f>IFERROR(INDEX(CADASTRO!$A$2:$Q$600,MATCH(B267,CADASTRO!$B$2:$B$600,0),MATCH($R$2,CADASTRO!$A$2:$Q$2,0)),0)</f>
        <v>0</v>
      </c>
      <c r="S267" s="16" t="str">
        <f t="shared" si="56"/>
        <v/>
      </c>
      <c r="T267" s="15">
        <f>IFERROR(INDEX(CADASTRO!$A$2:$Q$600,MATCH(B267,CADASTRO!$B$2:$B$600,0),MATCH($T$2,CADASTRO!$A$2:$Q$2,0)),0)</f>
        <v>0</v>
      </c>
      <c r="U267" s="16" t="str">
        <f t="shared" si="57"/>
        <v/>
      </c>
      <c r="V267" s="15">
        <f>IFERROR(INDEX(CADASTRO!$A$2:$Q$600,MATCH(B267,CADASTRO!$B$2:$B$600,0),MATCH($V$2,CADASTRO!$A$2:$Q$2,0)),0)</f>
        <v>0</v>
      </c>
      <c r="W267" s="16" t="str">
        <f t="shared" si="58"/>
        <v/>
      </c>
      <c r="X267" s="15">
        <f>IFERROR(INDEX(CADASTRO!$A$2:$Q$600,MATCH(B267,CADASTRO!$B$2:$B$600,0),MATCH($X$2,CADASTRO!$A$2:$Q$2,0)),0)</f>
        <v>0</v>
      </c>
      <c r="Y267" s="16" t="str">
        <f t="shared" si="59"/>
        <v/>
      </c>
    </row>
    <row r="268" spans="1:25" ht="15.75" customHeight="1" x14ac:dyDescent="0.25">
      <c r="A268" s="7">
        <f>CADASTRO!A268</f>
        <v>0</v>
      </c>
      <c r="B268" s="7">
        <f>CADASTRO!B268</f>
        <v>0</v>
      </c>
      <c r="C268" s="15">
        <f>IFERROR(INDEX(CADASTRO!$A$2:$Q$600,MATCH(B268,CADASTRO!$B$2:$B$600,0),MATCH($C$2,CADASTRO!$A$2:$Q$2,0)),0)</f>
        <v>0</v>
      </c>
      <c r="D268" s="15">
        <f>IFERROR(INDEX(CADASTRO!$A$2:$Q$600,MATCH(B268,CADASTRO!$B$2:$B$600,0),MATCH($D$2,CADASTRO!$A$2:$Q$2,0)),0)</f>
        <v>0</v>
      </c>
      <c r="E268" s="16" t="str">
        <f t="shared" si="49"/>
        <v/>
      </c>
      <c r="F268" s="15">
        <f>IFERROR(INDEX(CADASTRO!$A$2:$Q$600,MATCH(B268,CADASTRO!$B$2:$B$600,0),MATCH($F$2,CADASTRO!$A$2:$Q$2,0)),0)</f>
        <v>0</v>
      </c>
      <c r="G268" s="16" t="str">
        <f t="shared" si="50"/>
        <v/>
      </c>
      <c r="H268" s="15">
        <f>IFERROR(INDEX(CADASTRO!$A$2:$Q$600,MATCH(B268,CADASTRO!$B$2:$B$600,0),MATCH($H$2,CADASTRO!$A$2:$Q$2,0)),0)</f>
        <v>0</v>
      </c>
      <c r="I268" s="16" t="str">
        <f t="shared" si="51"/>
        <v/>
      </c>
      <c r="J268" s="15">
        <f>IFERROR(INDEX(CADASTRO!$A$2:$Q$600,MATCH(B268,CADASTRO!$B$2:$B$600,0),MATCH($J$2,CADASTRO!$A$2:$Q$2,0)),0)</f>
        <v>0</v>
      </c>
      <c r="K268" s="16" t="str">
        <f t="shared" si="52"/>
        <v/>
      </c>
      <c r="L268" s="15">
        <f>IFERROR(INDEX(CADASTRO!$A$2:$Q$600,MATCH(B268,CADASTRO!$B$2:$B$600,0),MATCH($L$2,CADASTRO!$A$2:$Q$2,0)),0)</f>
        <v>0</v>
      </c>
      <c r="M268" s="16" t="str">
        <f t="shared" si="53"/>
        <v/>
      </c>
      <c r="N268" s="15">
        <f>IFERROR(INDEX(CADASTRO!$A$2:$Q$600,MATCH(B268,CADASTRO!$B$2:$B$600,0),MATCH($N$2,CADASTRO!$A$2:$Q$2,0)),0)</f>
        <v>0</v>
      </c>
      <c r="O268" s="16" t="str">
        <f t="shared" si="54"/>
        <v/>
      </c>
      <c r="P268" s="15">
        <f>IFERROR(INDEX(CADASTRO!$A$2:$Q$600,MATCH(B268,CADASTRO!$B$2:$B$600,0),MATCH($P$2,CADASTRO!$A$2:$Q$2,0)),0)</f>
        <v>0</v>
      </c>
      <c r="Q268" s="16" t="str">
        <f t="shared" si="55"/>
        <v/>
      </c>
      <c r="R268" s="15">
        <f>IFERROR(INDEX(CADASTRO!$A$2:$Q$600,MATCH(B268,CADASTRO!$B$2:$B$600,0),MATCH($R$2,CADASTRO!$A$2:$Q$2,0)),0)</f>
        <v>0</v>
      </c>
      <c r="S268" s="16" t="str">
        <f t="shared" si="56"/>
        <v/>
      </c>
      <c r="T268" s="15">
        <f>IFERROR(INDEX(CADASTRO!$A$2:$Q$600,MATCH(B268,CADASTRO!$B$2:$B$600,0),MATCH($T$2,CADASTRO!$A$2:$Q$2,0)),0)</f>
        <v>0</v>
      </c>
      <c r="U268" s="16" t="str">
        <f t="shared" si="57"/>
        <v/>
      </c>
      <c r="V268" s="15">
        <f>IFERROR(INDEX(CADASTRO!$A$2:$Q$600,MATCH(B268,CADASTRO!$B$2:$B$600,0),MATCH($V$2,CADASTRO!$A$2:$Q$2,0)),0)</f>
        <v>0</v>
      </c>
      <c r="W268" s="16" t="str">
        <f t="shared" si="58"/>
        <v/>
      </c>
      <c r="X268" s="15">
        <f>IFERROR(INDEX(CADASTRO!$A$2:$Q$600,MATCH(B268,CADASTRO!$B$2:$B$600,0),MATCH($X$2,CADASTRO!$A$2:$Q$2,0)),0)</f>
        <v>0</v>
      </c>
      <c r="Y268" s="16" t="str">
        <f t="shared" si="59"/>
        <v/>
      </c>
    </row>
    <row r="269" spans="1:25" ht="15.75" customHeight="1" x14ac:dyDescent="0.25">
      <c r="A269" s="7">
        <f>CADASTRO!A269</f>
        <v>0</v>
      </c>
      <c r="B269" s="7">
        <f>CADASTRO!B269</f>
        <v>0</v>
      </c>
      <c r="C269" s="15">
        <f>IFERROR(INDEX(CADASTRO!$A$2:$Q$600,MATCH(B269,CADASTRO!$B$2:$B$600,0),MATCH($C$2,CADASTRO!$A$2:$Q$2,0)),0)</f>
        <v>0</v>
      </c>
      <c r="D269" s="15">
        <f>IFERROR(INDEX(CADASTRO!$A$2:$Q$600,MATCH(B269,CADASTRO!$B$2:$B$600,0),MATCH($D$2,CADASTRO!$A$2:$Q$2,0)),0)</f>
        <v>0</v>
      </c>
      <c r="E269" s="16" t="str">
        <f t="shared" si="49"/>
        <v/>
      </c>
      <c r="F269" s="15">
        <f>IFERROR(INDEX(CADASTRO!$A$2:$Q$600,MATCH(B269,CADASTRO!$B$2:$B$600,0),MATCH($F$2,CADASTRO!$A$2:$Q$2,0)),0)</f>
        <v>0</v>
      </c>
      <c r="G269" s="16" t="str">
        <f t="shared" si="50"/>
        <v/>
      </c>
      <c r="H269" s="15">
        <f>IFERROR(INDEX(CADASTRO!$A$2:$Q$600,MATCH(B269,CADASTRO!$B$2:$B$600,0),MATCH($H$2,CADASTRO!$A$2:$Q$2,0)),0)</f>
        <v>0</v>
      </c>
      <c r="I269" s="16" t="str">
        <f t="shared" si="51"/>
        <v/>
      </c>
      <c r="J269" s="15">
        <f>IFERROR(INDEX(CADASTRO!$A$2:$Q$600,MATCH(B269,CADASTRO!$B$2:$B$600,0),MATCH($J$2,CADASTRO!$A$2:$Q$2,0)),0)</f>
        <v>0</v>
      </c>
      <c r="K269" s="16" t="str">
        <f t="shared" si="52"/>
        <v/>
      </c>
      <c r="L269" s="15">
        <f>IFERROR(INDEX(CADASTRO!$A$2:$Q$600,MATCH(B269,CADASTRO!$B$2:$B$600,0),MATCH($L$2,CADASTRO!$A$2:$Q$2,0)),0)</f>
        <v>0</v>
      </c>
      <c r="M269" s="16" t="str">
        <f t="shared" si="53"/>
        <v/>
      </c>
      <c r="N269" s="15">
        <f>IFERROR(INDEX(CADASTRO!$A$2:$Q$600,MATCH(B269,CADASTRO!$B$2:$B$600,0),MATCH($N$2,CADASTRO!$A$2:$Q$2,0)),0)</f>
        <v>0</v>
      </c>
      <c r="O269" s="16" t="str">
        <f t="shared" si="54"/>
        <v/>
      </c>
      <c r="P269" s="15">
        <f>IFERROR(INDEX(CADASTRO!$A$2:$Q$600,MATCH(B269,CADASTRO!$B$2:$B$600,0),MATCH($P$2,CADASTRO!$A$2:$Q$2,0)),0)</f>
        <v>0</v>
      </c>
      <c r="Q269" s="16" t="str">
        <f t="shared" si="55"/>
        <v/>
      </c>
      <c r="R269" s="15">
        <f>IFERROR(INDEX(CADASTRO!$A$2:$Q$600,MATCH(B269,CADASTRO!$B$2:$B$600,0),MATCH($R$2,CADASTRO!$A$2:$Q$2,0)),0)</f>
        <v>0</v>
      </c>
      <c r="S269" s="16" t="str">
        <f t="shared" si="56"/>
        <v/>
      </c>
      <c r="T269" s="15">
        <f>IFERROR(INDEX(CADASTRO!$A$2:$Q$600,MATCH(B269,CADASTRO!$B$2:$B$600,0),MATCH($T$2,CADASTRO!$A$2:$Q$2,0)),0)</f>
        <v>0</v>
      </c>
      <c r="U269" s="16" t="str">
        <f t="shared" si="57"/>
        <v/>
      </c>
      <c r="V269" s="15">
        <f>IFERROR(INDEX(CADASTRO!$A$2:$Q$600,MATCH(B269,CADASTRO!$B$2:$B$600,0),MATCH($V$2,CADASTRO!$A$2:$Q$2,0)),0)</f>
        <v>0</v>
      </c>
      <c r="W269" s="16" t="str">
        <f t="shared" si="58"/>
        <v/>
      </c>
      <c r="X269" s="15">
        <f>IFERROR(INDEX(CADASTRO!$A$2:$Q$600,MATCH(B269,CADASTRO!$B$2:$B$600,0),MATCH($X$2,CADASTRO!$A$2:$Q$2,0)),0)</f>
        <v>0</v>
      </c>
      <c r="Y269" s="16" t="str">
        <f t="shared" si="59"/>
        <v/>
      </c>
    </row>
    <row r="270" spans="1:25" ht="15.75" customHeight="1" x14ac:dyDescent="0.25">
      <c r="A270" s="7">
        <f>CADASTRO!A270</f>
        <v>0</v>
      </c>
      <c r="B270" s="7">
        <f>CADASTRO!B270</f>
        <v>0</v>
      </c>
      <c r="C270" s="15">
        <f>IFERROR(INDEX(CADASTRO!$A$2:$Q$600,MATCH(B270,CADASTRO!$B$2:$B$600,0),MATCH($C$2,CADASTRO!$A$2:$Q$2,0)),0)</f>
        <v>0</v>
      </c>
      <c r="D270" s="15">
        <f>IFERROR(INDEX(CADASTRO!$A$2:$Q$600,MATCH(B270,CADASTRO!$B$2:$B$600,0),MATCH($D$2,CADASTRO!$A$2:$Q$2,0)),0)</f>
        <v>0</v>
      </c>
      <c r="E270" s="16" t="str">
        <f t="shared" si="49"/>
        <v/>
      </c>
      <c r="F270" s="15">
        <f>IFERROR(INDEX(CADASTRO!$A$2:$Q$600,MATCH(B270,CADASTRO!$B$2:$B$600,0),MATCH($F$2,CADASTRO!$A$2:$Q$2,0)),0)</f>
        <v>0</v>
      </c>
      <c r="G270" s="16" t="str">
        <f t="shared" si="50"/>
        <v/>
      </c>
      <c r="H270" s="15">
        <f>IFERROR(INDEX(CADASTRO!$A$2:$Q$600,MATCH(B270,CADASTRO!$B$2:$B$600,0),MATCH($H$2,CADASTRO!$A$2:$Q$2,0)),0)</f>
        <v>0</v>
      </c>
      <c r="I270" s="16" t="str">
        <f t="shared" si="51"/>
        <v/>
      </c>
      <c r="J270" s="15">
        <f>IFERROR(INDEX(CADASTRO!$A$2:$Q$600,MATCH(B270,CADASTRO!$B$2:$B$600,0),MATCH($J$2,CADASTRO!$A$2:$Q$2,0)),0)</f>
        <v>0</v>
      </c>
      <c r="K270" s="16" t="str">
        <f t="shared" si="52"/>
        <v/>
      </c>
      <c r="L270" s="15">
        <f>IFERROR(INDEX(CADASTRO!$A$2:$Q$600,MATCH(B270,CADASTRO!$B$2:$B$600,0),MATCH($L$2,CADASTRO!$A$2:$Q$2,0)),0)</f>
        <v>0</v>
      </c>
      <c r="M270" s="16" t="str">
        <f t="shared" si="53"/>
        <v/>
      </c>
      <c r="N270" s="15">
        <f>IFERROR(INDEX(CADASTRO!$A$2:$Q$600,MATCH(B270,CADASTRO!$B$2:$B$600,0),MATCH($N$2,CADASTRO!$A$2:$Q$2,0)),0)</f>
        <v>0</v>
      </c>
      <c r="O270" s="16" t="str">
        <f t="shared" si="54"/>
        <v/>
      </c>
      <c r="P270" s="15">
        <f>IFERROR(INDEX(CADASTRO!$A$2:$Q$600,MATCH(B270,CADASTRO!$B$2:$B$600,0),MATCH($P$2,CADASTRO!$A$2:$Q$2,0)),0)</f>
        <v>0</v>
      </c>
      <c r="Q270" s="16" t="str">
        <f t="shared" si="55"/>
        <v/>
      </c>
      <c r="R270" s="15">
        <f>IFERROR(INDEX(CADASTRO!$A$2:$Q$600,MATCH(B270,CADASTRO!$B$2:$B$600,0),MATCH($R$2,CADASTRO!$A$2:$Q$2,0)),0)</f>
        <v>0</v>
      </c>
      <c r="S270" s="16" t="str">
        <f t="shared" si="56"/>
        <v/>
      </c>
      <c r="T270" s="15">
        <f>IFERROR(INDEX(CADASTRO!$A$2:$Q$600,MATCH(B270,CADASTRO!$B$2:$B$600,0),MATCH($T$2,CADASTRO!$A$2:$Q$2,0)),0)</f>
        <v>0</v>
      </c>
      <c r="U270" s="16" t="str">
        <f t="shared" si="57"/>
        <v/>
      </c>
      <c r="V270" s="15">
        <f>IFERROR(INDEX(CADASTRO!$A$2:$Q$600,MATCH(B270,CADASTRO!$B$2:$B$600,0),MATCH($V$2,CADASTRO!$A$2:$Q$2,0)),0)</f>
        <v>0</v>
      </c>
      <c r="W270" s="16" t="str">
        <f t="shared" si="58"/>
        <v/>
      </c>
      <c r="X270" s="15">
        <f>IFERROR(INDEX(CADASTRO!$A$2:$Q$600,MATCH(B270,CADASTRO!$B$2:$B$600,0),MATCH($X$2,CADASTRO!$A$2:$Q$2,0)),0)</f>
        <v>0</v>
      </c>
      <c r="Y270" s="16" t="str">
        <f t="shared" si="59"/>
        <v/>
      </c>
    </row>
    <row r="271" spans="1:25" ht="15.75" customHeight="1" x14ac:dyDescent="0.25">
      <c r="A271" s="7">
        <f>CADASTRO!A271</f>
        <v>0</v>
      </c>
      <c r="B271" s="7">
        <f>CADASTRO!B271</f>
        <v>0</v>
      </c>
      <c r="C271" s="15">
        <f>IFERROR(INDEX(CADASTRO!$A$2:$Q$600,MATCH(B271,CADASTRO!$B$2:$B$600,0),MATCH($C$2,CADASTRO!$A$2:$Q$2,0)),0)</f>
        <v>0</v>
      </c>
      <c r="D271" s="15">
        <f>IFERROR(INDEX(CADASTRO!$A$2:$Q$600,MATCH(B271,CADASTRO!$B$2:$B$600,0),MATCH($D$2,CADASTRO!$A$2:$Q$2,0)),0)</f>
        <v>0</v>
      </c>
      <c r="E271" s="16" t="str">
        <f t="shared" si="49"/>
        <v/>
      </c>
      <c r="F271" s="15">
        <f>IFERROR(INDEX(CADASTRO!$A$2:$Q$600,MATCH(B271,CADASTRO!$B$2:$B$600,0),MATCH($F$2,CADASTRO!$A$2:$Q$2,0)),0)</f>
        <v>0</v>
      </c>
      <c r="G271" s="16" t="str">
        <f t="shared" si="50"/>
        <v/>
      </c>
      <c r="H271" s="15">
        <f>IFERROR(INDEX(CADASTRO!$A$2:$Q$600,MATCH(B271,CADASTRO!$B$2:$B$600,0),MATCH($H$2,CADASTRO!$A$2:$Q$2,0)),0)</f>
        <v>0</v>
      </c>
      <c r="I271" s="16" t="str">
        <f t="shared" si="51"/>
        <v/>
      </c>
      <c r="J271" s="15">
        <f>IFERROR(INDEX(CADASTRO!$A$2:$Q$600,MATCH(B271,CADASTRO!$B$2:$B$600,0),MATCH($J$2,CADASTRO!$A$2:$Q$2,0)),0)</f>
        <v>0</v>
      </c>
      <c r="K271" s="16" t="str">
        <f t="shared" si="52"/>
        <v/>
      </c>
      <c r="L271" s="15">
        <f>IFERROR(INDEX(CADASTRO!$A$2:$Q$600,MATCH(B271,CADASTRO!$B$2:$B$600,0),MATCH($L$2,CADASTRO!$A$2:$Q$2,0)),0)</f>
        <v>0</v>
      </c>
      <c r="M271" s="16" t="str">
        <f t="shared" si="53"/>
        <v/>
      </c>
      <c r="N271" s="15">
        <f>IFERROR(INDEX(CADASTRO!$A$2:$Q$600,MATCH(B271,CADASTRO!$B$2:$B$600,0),MATCH($N$2,CADASTRO!$A$2:$Q$2,0)),0)</f>
        <v>0</v>
      </c>
      <c r="O271" s="16" t="str">
        <f t="shared" si="54"/>
        <v/>
      </c>
      <c r="P271" s="15">
        <f>IFERROR(INDEX(CADASTRO!$A$2:$Q$600,MATCH(B271,CADASTRO!$B$2:$B$600,0),MATCH($P$2,CADASTRO!$A$2:$Q$2,0)),0)</f>
        <v>0</v>
      </c>
      <c r="Q271" s="16" t="str">
        <f t="shared" si="55"/>
        <v/>
      </c>
      <c r="R271" s="15">
        <f>IFERROR(INDEX(CADASTRO!$A$2:$Q$600,MATCH(B271,CADASTRO!$B$2:$B$600,0),MATCH($R$2,CADASTRO!$A$2:$Q$2,0)),0)</f>
        <v>0</v>
      </c>
      <c r="S271" s="16" t="str">
        <f t="shared" si="56"/>
        <v/>
      </c>
      <c r="T271" s="15">
        <f>IFERROR(INDEX(CADASTRO!$A$2:$Q$600,MATCH(B271,CADASTRO!$B$2:$B$600,0),MATCH($T$2,CADASTRO!$A$2:$Q$2,0)),0)</f>
        <v>0</v>
      </c>
      <c r="U271" s="16" t="str">
        <f t="shared" si="57"/>
        <v/>
      </c>
      <c r="V271" s="15">
        <f>IFERROR(INDEX(CADASTRO!$A$2:$Q$600,MATCH(B271,CADASTRO!$B$2:$B$600,0),MATCH($V$2,CADASTRO!$A$2:$Q$2,0)),0)</f>
        <v>0</v>
      </c>
      <c r="W271" s="16" t="str">
        <f t="shared" si="58"/>
        <v/>
      </c>
      <c r="X271" s="15">
        <f>IFERROR(INDEX(CADASTRO!$A$2:$Q$600,MATCH(B271,CADASTRO!$B$2:$B$600,0),MATCH($X$2,CADASTRO!$A$2:$Q$2,0)),0)</f>
        <v>0</v>
      </c>
      <c r="Y271" s="16" t="str">
        <f t="shared" si="59"/>
        <v/>
      </c>
    </row>
    <row r="272" spans="1:25" ht="15.75" customHeight="1" x14ac:dyDescent="0.25">
      <c r="A272" s="7">
        <f>CADASTRO!A272</f>
        <v>0</v>
      </c>
      <c r="B272" s="7">
        <f>CADASTRO!B272</f>
        <v>0</v>
      </c>
      <c r="C272" s="15">
        <f>IFERROR(INDEX(CADASTRO!$A$2:$Q$600,MATCH(B272,CADASTRO!$B$2:$B$600,0),MATCH($C$2,CADASTRO!$A$2:$Q$2,0)),0)</f>
        <v>0</v>
      </c>
      <c r="D272" s="15">
        <f>IFERROR(INDEX(CADASTRO!$A$2:$Q$600,MATCH(B272,CADASTRO!$B$2:$B$600,0),MATCH($D$2,CADASTRO!$A$2:$Q$2,0)),0)</f>
        <v>0</v>
      </c>
      <c r="E272" s="16" t="str">
        <f t="shared" si="49"/>
        <v/>
      </c>
      <c r="F272" s="15">
        <f>IFERROR(INDEX(CADASTRO!$A$2:$Q$600,MATCH(B272,CADASTRO!$B$2:$B$600,0),MATCH($F$2,CADASTRO!$A$2:$Q$2,0)),0)</f>
        <v>0</v>
      </c>
      <c r="G272" s="16" t="str">
        <f t="shared" si="50"/>
        <v/>
      </c>
      <c r="H272" s="15">
        <f>IFERROR(INDEX(CADASTRO!$A$2:$Q$600,MATCH(B272,CADASTRO!$B$2:$B$600,0),MATCH($H$2,CADASTRO!$A$2:$Q$2,0)),0)</f>
        <v>0</v>
      </c>
      <c r="I272" s="16" t="str">
        <f t="shared" si="51"/>
        <v/>
      </c>
      <c r="J272" s="15">
        <f>IFERROR(INDEX(CADASTRO!$A$2:$Q$600,MATCH(B272,CADASTRO!$B$2:$B$600,0),MATCH($J$2,CADASTRO!$A$2:$Q$2,0)),0)</f>
        <v>0</v>
      </c>
      <c r="K272" s="16" t="str">
        <f t="shared" si="52"/>
        <v/>
      </c>
      <c r="L272" s="15">
        <f>IFERROR(INDEX(CADASTRO!$A$2:$Q$600,MATCH(B272,CADASTRO!$B$2:$B$600,0),MATCH($L$2,CADASTRO!$A$2:$Q$2,0)),0)</f>
        <v>0</v>
      </c>
      <c r="M272" s="16" t="str">
        <f t="shared" si="53"/>
        <v/>
      </c>
      <c r="N272" s="15">
        <f>IFERROR(INDEX(CADASTRO!$A$2:$Q$600,MATCH(B272,CADASTRO!$B$2:$B$600,0),MATCH($N$2,CADASTRO!$A$2:$Q$2,0)),0)</f>
        <v>0</v>
      </c>
      <c r="O272" s="16" t="str">
        <f t="shared" si="54"/>
        <v/>
      </c>
      <c r="P272" s="15">
        <f>IFERROR(INDEX(CADASTRO!$A$2:$Q$600,MATCH(B272,CADASTRO!$B$2:$B$600,0),MATCH($P$2,CADASTRO!$A$2:$Q$2,0)),0)</f>
        <v>0</v>
      </c>
      <c r="Q272" s="16" t="str">
        <f t="shared" si="55"/>
        <v/>
      </c>
      <c r="R272" s="15">
        <f>IFERROR(INDEX(CADASTRO!$A$2:$Q$600,MATCH(B272,CADASTRO!$B$2:$B$600,0),MATCH($R$2,CADASTRO!$A$2:$Q$2,0)),0)</f>
        <v>0</v>
      </c>
      <c r="S272" s="16" t="str">
        <f t="shared" si="56"/>
        <v/>
      </c>
      <c r="T272" s="15">
        <f>IFERROR(INDEX(CADASTRO!$A$2:$Q$600,MATCH(B272,CADASTRO!$B$2:$B$600,0),MATCH($T$2,CADASTRO!$A$2:$Q$2,0)),0)</f>
        <v>0</v>
      </c>
      <c r="U272" s="16" t="str">
        <f t="shared" si="57"/>
        <v/>
      </c>
      <c r="V272" s="15">
        <f>IFERROR(INDEX(CADASTRO!$A$2:$Q$600,MATCH(B272,CADASTRO!$B$2:$B$600,0),MATCH($V$2,CADASTRO!$A$2:$Q$2,0)),0)</f>
        <v>0</v>
      </c>
      <c r="W272" s="16" t="str">
        <f t="shared" si="58"/>
        <v/>
      </c>
      <c r="X272" s="15">
        <f>IFERROR(INDEX(CADASTRO!$A$2:$Q$600,MATCH(B272,CADASTRO!$B$2:$B$600,0),MATCH($X$2,CADASTRO!$A$2:$Q$2,0)),0)</f>
        <v>0</v>
      </c>
      <c r="Y272" s="16" t="str">
        <f t="shared" si="59"/>
        <v/>
      </c>
    </row>
    <row r="273" spans="1:25" ht="15.75" customHeight="1" x14ac:dyDescent="0.25">
      <c r="A273" s="7">
        <f>CADASTRO!A273</f>
        <v>0</v>
      </c>
      <c r="B273" s="7">
        <f>CADASTRO!B273</f>
        <v>0</v>
      </c>
      <c r="C273" s="15">
        <f>IFERROR(INDEX(CADASTRO!$A$2:$Q$600,MATCH(B273,CADASTRO!$B$2:$B$600,0),MATCH($C$2,CADASTRO!$A$2:$Q$2,0)),0)</f>
        <v>0</v>
      </c>
      <c r="D273" s="15">
        <f>IFERROR(INDEX(CADASTRO!$A$2:$Q$600,MATCH(B273,CADASTRO!$B$2:$B$600,0),MATCH($D$2,CADASTRO!$A$2:$Q$2,0)),0)</f>
        <v>0</v>
      </c>
      <c r="E273" s="16" t="str">
        <f t="shared" si="49"/>
        <v/>
      </c>
      <c r="F273" s="15">
        <f>IFERROR(INDEX(CADASTRO!$A$2:$Q$600,MATCH(B273,CADASTRO!$B$2:$B$600,0),MATCH($F$2,CADASTRO!$A$2:$Q$2,0)),0)</f>
        <v>0</v>
      </c>
      <c r="G273" s="16" t="str">
        <f t="shared" si="50"/>
        <v/>
      </c>
      <c r="H273" s="15">
        <f>IFERROR(INDEX(CADASTRO!$A$2:$Q$600,MATCH(B273,CADASTRO!$B$2:$B$600,0),MATCH($H$2,CADASTRO!$A$2:$Q$2,0)),0)</f>
        <v>0</v>
      </c>
      <c r="I273" s="16" t="str">
        <f t="shared" si="51"/>
        <v/>
      </c>
      <c r="J273" s="15">
        <f>IFERROR(INDEX(CADASTRO!$A$2:$Q$600,MATCH(B273,CADASTRO!$B$2:$B$600,0),MATCH($J$2,CADASTRO!$A$2:$Q$2,0)),0)</f>
        <v>0</v>
      </c>
      <c r="K273" s="16" t="str">
        <f t="shared" si="52"/>
        <v/>
      </c>
      <c r="L273" s="15">
        <f>IFERROR(INDEX(CADASTRO!$A$2:$Q$600,MATCH(B273,CADASTRO!$B$2:$B$600,0),MATCH($L$2,CADASTRO!$A$2:$Q$2,0)),0)</f>
        <v>0</v>
      </c>
      <c r="M273" s="16" t="str">
        <f t="shared" si="53"/>
        <v/>
      </c>
      <c r="N273" s="15">
        <f>IFERROR(INDEX(CADASTRO!$A$2:$Q$600,MATCH(B273,CADASTRO!$B$2:$B$600,0),MATCH($N$2,CADASTRO!$A$2:$Q$2,0)),0)</f>
        <v>0</v>
      </c>
      <c r="O273" s="16" t="str">
        <f t="shared" si="54"/>
        <v/>
      </c>
      <c r="P273" s="15">
        <f>IFERROR(INDEX(CADASTRO!$A$2:$Q$600,MATCH(B273,CADASTRO!$B$2:$B$600,0),MATCH($P$2,CADASTRO!$A$2:$Q$2,0)),0)</f>
        <v>0</v>
      </c>
      <c r="Q273" s="16" t="str">
        <f t="shared" si="55"/>
        <v/>
      </c>
      <c r="R273" s="15">
        <f>IFERROR(INDEX(CADASTRO!$A$2:$Q$600,MATCH(B273,CADASTRO!$B$2:$B$600,0),MATCH($R$2,CADASTRO!$A$2:$Q$2,0)),0)</f>
        <v>0</v>
      </c>
      <c r="S273" s="16" t="str">
        <f t="shared" si="56"/>
        <v/>
      </c>
      <c r="T273" s="15">
        <f>IFERROR(INDEX(CADASTRO!$A$2:$Q$600,MATCH(B273,CADASTRO!$B$2:$B$600,0),MATCH($T$2,CADASTRO!$A$2:$Q$2,0)),0)</f>
        <v>0</v>
      </c>
      <c r="U273" s="16" t="str">
        <f t="shared" si="57"/>
        <v/>
      </c>
      <c r="V273" s="15">
        <f>IFERROR(INDEX(CADASTRO!$A$2:$Q$600,MATCH(B273,CADASTRO!$B$2:$B$600,0),MATCH($V$2,CADASTRO!$A$2:$Q$2,0)),0)</f>
        <v>0</v>
      </c>
      <c r="W273" s="16" t="str">
        <f t="shared" si="58"/>
        <v/>
      </c>
      <c r="X273" s="15">
        <f>IFERROR(INDEX(CADASTRO!$A$2:$Q$600,MATCH(B273,CADASTRO!$B$2:$B$600,0),MATCH($X$2,CADASTRO!$A$2:$Q$2,0)),0)</f>
        <v>0</v>
      </c>
      <c r="Y273" s="16" t="str">
        <f t="shared" si="59"/>
        <v/>
      </c>
    </row>
    <row r="274" spans="1:25" ht="15.75" customHeight="1" x14ac:dyDescent="0.25">
      <c r="A274" s="7">
        <f>CADASTRO!A274</f>
        <v>0</v>
      </c>
      <c r="B274" s="7">
        <f>CADASTRO!B274</f>
        <v>0</v>
      </c>
      <c r="C274" s="15">
        <f>IFERROR(INDEX(CADASTRO!$A$2:$Q$600,MATCH(B274,CADASTRO!$B$2:$B$600,0),MATCH($C$2,CADASTRO!$A$2:$Q$2,0)),0)</f>
        <v>0</v>
      </c>
      <c r="D274" s="15">
        <f>IFERROR(INDEX(CADASTRO!$A$2:$Q$600,MATCH(B274,CADASTRO!$B$2:$B$600,0),MATCH($D$2,CADASTRO!$A$2:$Q$2,0)),0)</f>
        <v>0</v>
      </c>
      <c r="E274" s="16" t="str">
        <f t="shared" si="49"/>
        <v/>
      </c>
      <c r="F274" s="15">
        <f>IFERROR(INDEX(CADASTRO!$A$2:$Q$600,MATCH(B274,CADASTRO!$B$2:$B$600,0),MATCH($F$2,CADASTRO!$A$2:$Q$2,0)),0)</f>
        <v>0</v>
      </c>
      <c r="G274" s="16" t="str">
        <f t="shared" si="50"/>
        <v/>
      </c>
      <c r="H274" s="15">
        <f>IFERROR(INDEX(CADASTRO!$A$2:$Q$600,MATCH(B274,CADASTRO!$B$2:$B$600,0),MATCH($H$2,CADASTRO!$A$2:$Q$2,0)),0)</f>
        <v>0</v>
      </c>
      <c r="I274" s="16" t="str">
        <f t="shared" si="51"/>
        <v/>
      </c>
      <c r="J274" s="15">
        <f>IFERROR(INDEX(CADASTRO!$A$2:$Q$600,MATCH(B274,CADASTRO!$B$2:$B$600,0),MATCH($J$2,CADASTRO!$A$2:$Q$2,0)),0)</f>
        <v>0</v>
      </c>
      <c r="K274" s="16" t="str">
        <f t="shared" si="52"/>
        <v/>
      </c>
      <c r="L274" s="15">
        <f>IFERROR(INDEX(CADASTRO!$A$2:$Q$600,MATCH(B274,CADASTRO!$B$2:$B$600,0),MATCH($L$2,CADASTRO!$A$2:$Q$2,0)),0)</f>
        <v>0</v>
      </c>
      <c r="M274" s="16" t="str">
        <f t="shared" si="53"/>
        <v/>
      </c>
      <c r="N274" s="15">
        <f>IFERROR(INDEX(CADASTRO!$A$2:$Q$600,MATCH(B274,CADASTRO!$B$2:$B$600,0),MATCH($N$2,CADASTRO!$A$2:$Q$2,0)),0)</f>
        <v>0</v>
      </c>
      <c r="O274" s="16" t="str">
        <f t="shared" si="54"/>
        <v/>
      </c>
      <c r="P274" s="15">
        <f>IFERROR(INDEX(CADASTRO!$A$2:$Q$600,MATCH(B274,CADASTRO!$B$2:$B$600,0),MATCH($P$2,CADASTRO!$A$2:$Q$2,0)),0)</f>
        <v>0</v>
      </c>
      <c r="Q274" s="16" t="str">
        <f t="shared" si="55"/>
        <v/>
      </c>
      <c r="R274" s="15">
        <f>IFERROR(INDEX(CADASTRO!$A$2:$Q$600,MATCH(B274,CADASTRO!$B$2:$B$600,0),MATCH($R$2,CADASTRO!$A$2:$Q$2,0)),0)</f>
        <v>0</v>
      </c>
      <c r="S274" s="16" t="str">
        <f t="shared" si="56"/>
        <v/>
      </c>
      <c r="T274" s="15">
        <f>IFERROR(INDEX(CADASTRO!$A$2:$Q$600,MATCH(B274,CADASTRO!$B$2:$B$600,0),MATCH($T$2,CADASTRO!$A$2:$Q$2,0)),0)</f>
        <v>0</v>
      </c>
      <c r="U274" s="16" t="str">
        <f t="shared" si="57"/>
        <v/>
      </c>
      <c r="V274" s="15">
        <f>IFERROR(INDEX(CADASTRO!$A$2:$Q$600,MATCH(B274,CADASTRO!$B$2:$B$600,0),MATCH($V$2,CADASTRO!$A$2:$Q$2,0)),0)</f>
        <v>0</v>
      </c>
      <c r="W274" s="16" t="str">
        <f t="shared" si="58"/>
        <v/>
      </c>
      <c r="X274" s="15">
        <f>IFERROR(INDEX(CADASTRO!$A$2:$Q$600,MATCH(B274,CADASTRO!$B$2:$B$600,0),MATCH($X$2,CADASTRO!$A$2:$Q$2,0)),0)</f>
        <v>0</v>
      </c>
      <c r="Y274" s="16" t="str">
        <f t="shared" si="59"/>
        <v/>
      </c>
    </row>
    <row r="275" spans="1:25" ht="15.75" customHeight="1" x14ac:dyDescent="0.25">
      <c r="A275" s="7">
        <f>CADASTRO!A275</f>
        <v>0</v>
      </c>
      <c r="B275" s="7">
        <f>CADASTRO!B275</f>
        <v>0</v>
      </c>
      <c r="C275" s="15">
        <f>IFERROR(INDEX(CADASTRO!$A$2:$Q$600,MATCH(B275,CADASTRO!$B$2:$B$600,0),MATCH($C$2,CADASTRO!$A$2:$Q$2,0)),0)</f>
        <v>0</v>
      </c>
      <c r="D275" s="15">
        <f>IFERROR(INDEX(CADASTRO!$A$2:$Q$600,MATCH(B275,CADASTRO!$B$2:$B$600,0),MATCH($D$2,CADASTRO!$A$2:$Q$2,0)),0)</f>
        <v>0</v>
      </c>
      <c r="E275" s="16" t="str">
        <f t="shared" si="49"/>
        <v/>
      </c>
      <c r="F275" s="15">
        <f>IFERROR(INDEX(CADASTRO!$A$2:$Q$600,MATCH(B275,CADASTRO!$B$2:$B$600,0),MATCH($F$2,CADASTRO!$A$2:$Q$2,0)),0)</f>
        <v>0</v>
      </c>
      <c r="G275" s="16" t="str">
        <f t="shared" si="50"/>
        <v/>
      </c>
      <c r="H275" s="15">
        <f>IFERROR(INDEX(CADASTRO!$A$2:$Q$600,MATCH(B275,CADASTRO!$B$2:$B$600,0),MATCH($H$2,CADASTRO!$A$2:$Q$2,0)),0)</f>
        <v>0</v>
      </c>
      <c r="I275" s="16" t="str">
        <f t="shared" si="51"/>
        <v/>
      </c>
      <c r="J275" s="15">
        <f>IFERROR(INDEX(CADASTRO!$A$2:$Q$600,MATCH(B275,CADASTRO!$B$2:$B$600,0),MATCH($J$2,CADASTRO!$A$2:$Q$2,0)),0)</f>
        <v>0</v>
      </c>
      <c r="K275" s="16" t="str">
        <f t="shared" si="52"/>
        <v/>
      </c>
      <c r="L275" s="15">
        <f>IFERROR(INDEX(CADASTRO!$A$2:$Q$600,MATCH(B275,CADASTRO!$B$2:$B$600,0),MATCH($L$2,CADASTRO!$A$2:$Q$2,0)),0)</f>
        <v>0</v>
      </c>
      <c r="M275" s="16" t="str">
        <f t="shared" si="53"/>
        <v/>
      </c>
      <c r="N275" s="15">
        <f>IFERROR(INDEX(CADASTRO!$A$2:$Q$600,MATCH(B275,CADASTRO!$B$2:$B$600,0),MATCH($N$2,CADASTRO!$A$2:$Q$2,0)),0)</f>
        <v>0</v>
      </c>
      <c r="O275" s="16" t="str">
        <f t="shared" si="54"/>
        <v/>
      </c>
      <c r="P275" s="15">
        <f>IFERROR(INDEX(CADASTRO!$A$2:$Q$600,MATCH(B275,CADASTRO!$B$2:$B$600,0),MATCH($P$2,CADASTRO!$A$2:$Q$2,0)),0)</f>
        <v>0</v>
      </c>
      <c r="Q275" s="16" t="str">
        <f t="shared" si="55"/>
        <v/>
      </c>
      <c r="R275" s="15">
        <f>IFERROR(INDEX(CADASTRO!$A$2:$Q$600,MATCH(B275,CADASTRO!$B$2:$B$600,0),MATCH($R$2,CADASTRO!$A$2:$Q$2,0)),0)</f>
        <v>0</v>
      </c>
      <c r="S275" s="16" t="str">
        <f t="shared" si="56"/>
        <v/>
      </c>
      <c r="T275" s="15">
        <f>IFERROR(INDEX(CADASTRO!$A$2:$Q$600,MATCH(B275,CADASTRO!$B$2:$B$600,0),MATCH($T$2,CADASTRO!$A$2:$Q$2,0)),0)</f>
        <v>0</v>
      </c>
      <c r="U275" s="16" t="str">
        <f t="shared" si="57"/>
        <v/>
      </c>
      <c r="V275" s="15">
        <f>IFERROR(INDEX(CADASTRO!$A$2:$Q$600,MATCH(B275,CADASTRO!$B$2:$B$600,0),MATCH($V$2,CADASTRO!$A$2:$Q$2,0)),0)</f>
        <v>0</v>
      </c>
      <c r="W275" s="16" t="str">
        <f t="shared" si="58"/>
        <v/>
      </c>
      <c r="X275" s="15">
        <f>IFERROR(INDEX(CADASTRO!$A$2:$Q$600,MATCH(B275,CADASTRO!$B$2:$B$600,0),MATCH($X$2,CADASTRO!$A$2:$Q$2,0)),0)</f>
        <v>0</v>
      </c>
      <c r="Y275" s="16" t="str">
        <f t="shared" si="59"/>
        <v/>
      </c>
    </row>
    <row r="276" spans="1:25" ht="15.75" customHeight="1" x14ac:dyDescent="0.25">
      <c r="A276" s="7">
        <f>CADASTRO!A276</f>
        <v>0</v>
      </c>
      <c r="B276" s="7">
        <f>CADASTRO!B276</f>
        <v>0</v>
      </c>
      <c r="C276" s="15">
        <f>IFERROR(INDEX(CADASTRO!$A$2:$Q$600,MATCH(B276,CADASTRO!$B$2:$B$600,0),MATCH($C$2,CADASTRO!$A$2:$Q$2,0)),0)</f>
        <v>0</v>
      </c>
      <c r="D276" s="15">
        <f>IFERROR(INDEX(CADASTRO!$A$2:$Q$600,MATCH(B276,CADASTRO!$B$2:$B$600,0),MATCH($D$2,CADASTRO!$A$2:$Q$2,0)),0)</f>
        <v>0</v>
      </c>
      <c r="E276" s="16" t="str">
        <f t="shared" si="49"/>
        <v/>
      </c>
      <c r="F276" s="15">
        <f>IFERROR(INDEX(CADASTRO!$A$2:$Q$600,MATCH(B276,CADASTRO!$B$2:$B$600,0),MATCH($F$2,CADASTRO!$A$2:$Q$2,0)),0)</f>
        <v>0</v>
      </c>
      <c r="G276" s="16" t="str">
        <f t="shared" si="50"/>
        <v/>
      </c>
      <c r="H276" s="15">
        <f>IFERROR(INDEX(CADASTRO!$A$2:$Q$600,MATCH(B276,CADASTRO!$B$2:$B$600,0),MATCH($H$2,CADASTRO!$A$2:$Q$2,0)),0)</f>
        <v>0</v>
      </c>
      <c r="I276" s="16" t="str">
        <f t="shared" si="51"/>
        <v/>
      </c>
      <c r="J276" s="15">
        <f>IFERROR(INDEX(CADASTRO!$A$2:$Q$600,MATCH(B276,CADASTRO!$B$2:$B$600,0),MATCH($J$2,CADASTRO!$A$2:$Q$2,0)),0)</f>
        <v>0</v>
      </c>
      <c r="K276" s="16" t="str">
        <f t="shared" si="52"/>
        <v/>
      </c>
      <c r="L276" s="15">
        <f>IFERROR(INDEX(CADASTRO!$A$2:$Q$600,MATCH(B276,CADASTRO!$B$2:$B$600,0),MATCH($L$2,CADASTRO!$A$2:$Q$2,0)),0)</f>
        <v>0</v>
      </c>
      <c r="M276" s="16" t="str">
        <f t="shared" si="53"/>
        <v/>
      </c>
      <c r="N276" s="15">
        <f>IFERROR(INDEX(CADASTRO!$A$2:$Q$600,MATCH(B276,CADASTRO!$B$2:$B$600,0),MATCH($N$2,CADASTRO!$A$2:$Q$2,0)),0)</f>
        <v>0</v>
      </c>
      <c r="O276" s="16" t="str">
        <f t="shared" si="54"/>
        <v/>
      </c>
      <c r="P276" s="15">
        <f>IFERROR(INDEX(CADASTRO!$A$2:$Q$600,MATCH(B276,CADASTRO!$B$2:$B$600,0),MATCH($P$2,CADASTRO!$A$2:$Q$2,0)),0)</f>
        <v>0</v>
      </c>
      <c r="Q276" s="16" t="str">
        <f t="shared" si="55"/>
        <v/>
      </c>
      <c r="R276" s="15">
        <f>IFERROR(INDEX(CADASTRO!$A$2:$Q$600,MATCH(B276,CADASTRO!$B$2:$B$600,0),MATCH($R$2,CADASTRO!$A$2:$Q$2,0)),0)</f>
        <v>0</v>
      </c>
      <c r="S276" s="16" t="str">
        <f t="shared" si="56"/>
        <v/>
      </c>
      <c r="T276" s="15">
        <f>IFERROR(INDEX(CADASTRO!$A$2:$Q$600,MATCH(B276,CADASTRO!$B$2:$B$600,0),MATCH($T$2,CADASTRO!$A$2:$Q$2,0)),0)</f>
        <v>0</v>
      </c>
      <c r="U276" s="16" t="str">
        <f t="shared" si="57"/>
        <v/>
      </c>
      <c r="V276" s="15">
        <f>IFERROR(INDEX(CADASTRO!$A$2:$Q$600,MATCH(B276,CADASTRO!$B$2:$B$600,0),MATCH($V$2,CADASTRO!$A$2:$Q$2,0)),0)</f>
        <v>0</v>
      </c>
      <c r="W276" s="16" t="str">
        <f t="shared" si="58"/>
        <v/>
      </c>
      <c r="X276" s="15">
        <f>IFERROR(INDEX(CADASTRO!$A$2:$Q$600,MATCH(B276,CADASTRO!$B$2:$B$600,0),MATCH($X$2,CADASTRO!$A$2:$Q$2,0)),0)</f>
        <v>0</v>
      </c>
      <c r="Y276" s="16" t="str">
        <f t="shared" si="59"/>
        <v/>
      </c>
    </row>
    <row r="277" spans="1:25" ht="15.75" customHeight="1" x14ac:dyDescent="0.25">
      <c r="A277" s="7">
        <f>CADASTRO!A277</f>
        <v>0</v>
      </c>
      <c r="B277" s="7">
        <f>CADASTRO!B277</f>
        <v>0</v>
      </c>
      <c r="C277" s="15">
        <f>IFERROR(INDEX(CADASTRO!$A$2:$Q$600,MATCH(B277,CADASTRO!$B$2:$B$600,0),MATCH($C$2,CADASTRO!$A$2:$Q$2,0)),0)</f>
        <v>0</v>
      </c>
      <c r="D277" s="15">
        <f>IFERROR(INDEX(CADASTRO!$A$2:$Q$600,MATCH(B277,CADASTRO!$B$2:$B$600,0),MATCH($D$2,CADASTRO!$A$2:$Q$2,0)),0)</f>
        <v>0</v>
      </c>
      <c r="E277" s="16" t="str">
        <f t="shared" si="49"/>
        <v/>
      </c>
      <c r="F277" s="15">
        <f>IFERROR(INDEX(CADASTRO!$A$2:$Q$600,MATCH(B277,CADASTRO!$B$2:$B$600,0),MATCH($F$2,CADASTRO!$A$2:$Q$2,0)),0)</f>
        <v>0</v>
      </c>
      <c r="G277" s="16" t="str">
        <f t="shared" si="50"/>
        <v/>
      </c>
      <c r="H277" s="15">
        <f>IFERROR(INDEX(CADASTRO!$A$2:$Q$600,MATCH(B277,CADASTRO!$B$2:$B$600,0),MATCH($H$2,CADASTRO!$A$2:$Q$2,0)),0)</f>
        <v>0</v>
      </c>
      <c r="I277" s="16" t="str">
        <f t="shared" si="51"/>
        <v/>
      </c>
      <c r="J277" s="15">
        <f>IFERROR(INDEX(CADASTRO!$A$2:$Q$600,MATCH(B277,CADASTRO!$B$2:$B$600,0),MATCH($J$2,CADASTRO!$A$2:$Q$2,0)),0)</f>
        <v>0</v>
      </c>
      <c r="K277" s="16" t="str">
        <f t="shared" si="52"/>
        <v/>
      </c>
      <c r="L277" s="15">
        <f>IFERROR(INDEX(CADASTRO!$A$2:$Q$600,MATCH(B277,CADASTRO!$B$2:$B$600,0),MATCH($L$2,CADASTRO!$A$2:$Q$2,0)),0)</f>
        <v>0</v>
      </c>
      <c r="M277" s="16" t="str">
        <f t="shared" si="53"/>
        <v/>
      </c>
      <c r="N277" s="15">
        <f>IFERROR(INDEX(CADASTRO!$A$2:$Q$600,MATCH(B277,CADASTRO!$B$2:$B$600,0),MATCH($N$2,CADASTRO!$A$2:$Q$2,0)),0)</f>
        <v>0</v>
      </c>
      <c r="O277" s="16" t="str">
        <f t="shared" si="54"/>
        <v/>
      </c>
      <c r="P277" s="15">
        <f>IFERROR(INDEX(CADASTRO!$A$2:$Q$600,MATCH(B277,CADASTRO!$B$2:$B$600,0),MATCH($P$2,CADASTRO!$A$2:$Q$2,0)),0)</f>
        <v>0</v>
      </c>
      <c r="Q277" s="16" t="str">
        <f t="shared" si="55"/>
        <v/>
      </c>
      <c r="R277" s="15">
        <f>IFERROR(INDEX(CADASTRO!$A$2:$Q$600,MATCH(B277,CADASTRO!$B$2:$B$600,0),MATCH($R$2,CADASTRO!$A$2:$Q$2,0)),0)</f>
        <v>0</v>
      </c>
      <c r="S277" s="16" t="str">
        <f t="shared" si="56"/>
        <v/>
      </c>
      <c r="T277" s="15">
        <f>IFERROR(INDEX(CADASTRO!$A$2:$Q$600,MATCH(B277,CADASTRO!$B$2:$B$600,0),MATCH($T$2,CADASTRO!$A$2:$Q$2,0)),0)</f>
        <v>0</v>
      </c>
      <c r="U277" s="16" t="str">
        <f t="shared" si="57"/>
        <v/>
      </c>
      <c r="V277" s="15">
        <f>IFERROR(INDEX(CADASTRO!$A$2:$Q$600,MATCH(B277,CADASTRO!$B$2:$B$600,0),MATCH($V$2,CADASTRO!$A$2:$Q$2,0)),0)</f>
        <v>0</v>
      </c>
      <c r="W277" s="16" t="str">
        <f t="shared" si="58"/>
        <v/>
      </c>
      <c r="X277" s="15">
        <f>IFERROR(INDEX(CADASTRO!$A$2:$Q$600,MATCH(B277,CADASTRO!$B$2:$B$600,0),MATCH($X$2,CADASTRO!$A$2:$Q$2,0)),0)</f>
        <v>0</v>
      </c>
      <c r="Y277" s="16" t="str">
        <f t="shared" si="59"/>
        <v/>
      </c>
    </row>
    <row r="278" spans="1:25" ht="15.75" customHeight="1" x14ac:dyDescent="0.25">
      <c r="A278" s="7">
        <f>CADASTRO!A278</f>
        <v>0</v>
      </c>
      <c r="B278" s="7">
        <f>CADASTRO!B278</f>
        <v>0</v>
      </c>
      <c r="C278" s="15">
        <f>IFERROR(INDEX(CADASTRO!$A$2:$Q$600,MATCH(B278,CADASTRO!$B$2:$B$600,0),MATCH($C$2,CADASTRO!$A$2:$Q$2,0)),0)</f>
        <v>0</v>
      </c>
      <c r="D278" s="15">
        <f>IFERROR(INDEX(CADASTRO!$A$2:$Q$600,MATCH(B278,CADASTRO!$B$2:$B$600,0),MATCH($D$2,CADASTRO!$A$2:$Q$2,0)),0)</f>
        <v>0</v>
      </c>
      <c r="E278" s="16" t="str">
        <f t="shared" si="49"/>
        <v/>
      </c>
      <c r="F278" s="15">
        <f>IFERROR(INDEX(CADASTRO!$A$2:$Q$600,MATCH(B278,CADASTRO!$B$2:$B$600,0),MATCH($F$2,CADASTRO!$A$2:$Q$2,0)),0)</f>
        <v>0</v>
      </c>
      <c r="G278" s="16" t="str">
        <f t="shared" si="50"/>
        <v/>
      </c>
      <c r="H278" s="15">
        <f>IFERROR(INDEX(CADASTRO!$A$2:$Q$600,MATCH(B278,CADASTRO!$B$2:$B$600,0),MATCH($H$2,CADASTRO!$A$2:$Q$2,0)),0)</f>
        <v>0</v>
      </c>
      <c r="I278" s="16" t="str">
        <f t="shared" si="51"/>
        <v/>
      </c>
      <c r="J278" s="15">
        <f>IFERROR(INDEX(CADASTRO!$A$2:$Q$600,MATCH(B278,CADASTRO!$B$2:$B$600,0),MATCH($J$2,CADASTRO!$A$2:$Q$2,0)),0)</f>
        <v>0</v>
      </c>
      <c r="K278" s="16" t="str">
        <f t="shared" si="52"/>
        <v/>
      </c>
      <c r="L278" s="15">
        <f>IFERROR(INDEX(CADASTRO!$A$2:$Q$600,MATCH(B278,CADASTRO!$B$2:$B$600,0),MATCH($L$2,CADASTRO!$A$2:$Q$2,0)),0)</f>
        <v>0</v>
      </c>
      <c r="M278" s="16" t="str">
        <f t="shared" si="53"/>
        <v/>
      </c>
      <c r="N278" s="15">
        <f>IFERROR(INDEX(CADASTRO!$A$2:$Q$600,MATCH(B278,CADASTRO!$B$2:$B$600,0),MATCH($N$2,CADASTRO!$A$2:$Q$2,0)),0)</f>
        <v>0</v>
      </c>
      <c r="O278" s="16" t="str">
        <f t="shared" si="54"/>
        <v/>
      </c>
      <c r="P278" s="15">
        <f>IFERROR(INDEX(CADASTRO!$A$2:$Q$600,MATCH(B278,CADASTRO!$B$2:$B$600,0),MATCH($P$2,CADASTRO!$A$2:$Q$2,0)),0)</f>
        <v>0</v>
      </c>
      <c r="Q278" s="16" t="str">
        <f t="shared" si="55"/>
        <v/>
      </c>
      <c r="R278" s="15">
        <f>IFERROR(INDEX(CADASTRO!$A$2:$Q$600,MATCH(B278,CADASTRO!$B$2:$B$600,0),MATCH($R$2,CADASTRO!$A$2:$Q$2,0)),0)</f>
        <v>0</v>
      </c>
      <c r="S278" s="16" t="str">
        <f t="shared" si="56"/>
        <v/>
      </c>
      <c r="T278" s="15">
        <f>IFERROR(INDEX(CADASTRO!$A$2:$Q$600,MATCH(B278,CADASTRO!$B$2:$B$600,0),MATCH($T$2,CADASTRO!$A$2:$Q$2,0)),0)</f>
        <v>0</v>
      </c>
      <c r="U278" s="16" t="str">
        <f t="shared" si="57"/>
        <v/>
      </c>
      <c r="V278" s="15">
        <f>IFERROR(INDEX(CADASTRO!$A$2:$Q$600,MATCH(B278,CADASTRO!$B$2:$B$600,0),MATCH($V$2,CADASTRO!$A$2:$Q$2,0)),0)</f>
        <v>0</v>
      </c>
      <c r="W278" s="16" t="str">
        <f t="shared" si="58"/>
        <v/>
      </c>
      <c r="X278" s="15">
        <f>IFERROR(INDEX(CADASTRO!$A$2:$Q$600,MATCH(B278,CADASTRO!$B$2:$B$600,0),MATCH($X$2,CADASTRO!$A$2:$Q$2,0)),0)</f>
        <v>0</v>
      </c>
      <c r="Y278" s="16" t="str">
        <f t="shared" si="59"/>
        <v/>
      </c>
    </row>
    <row r="279" spans="1:25" ht="15.75" customHeight="1" x14ac:dyDescent="0.25">
      <c r="A279" s="7">
        <f>CADASTRO!A279</f>
        <v>0</v>
      </c>
      <c r="B279" s="7">
        <f>CADASTRO!B279</f>
        <v>0</v>
      </c>
      <c r="C279" s="15">
        <f>IFERROR(INDEX(CADASTRO!$A$2:$Q$600,MATCH(B279,CADASTRO!$B$2:$B$600,0),MATCH($C$2,CADASTRO!$A$2:$Q$2,0)),0)</f>
        <v>0</v>
      </c>
      <c r="D279" s="15">
        <f>IFERROR(INDEX(CADASTRO!$A$2:$Q$600,MATCH(B279,CADASTRO!$B$2:$B$600,0),MATCH($D$2,CADASTRO!$A$2:$Q$2,0)),0)</f>
        <v>0</v>
      </c>
      <c r="E279" s="16" t="str">
        <f t="shared" si="49"/>
        <v/>
      </c>
      <c r="F279" s="15">
        <f>IFERROR(INDEX(CADASTRO!$A$2:$Q$600,MATCH(B279,CADASTRO!$B$2:$B$600,0),MATCH($F$2,CADASTRO!$A$2:$Q$2,0)),0)</f>
        <v>0</v>
      </c>
      <c r="G279" s="16" t="str">
        <f t="shared" si="50"/>
        <v/>
      </c>
      <c r="H279" s="15">
        <f>IFERROR(INDEX(CADASTRO!$A$2:$Q$600,MATCH(B279,CADASTRO!$B$2:$B$600,0),MATCH($H$2,CADASTRO!$A$2:$Q$2,0)),0)</f>
        <v>0</v>
      </c>
      <c r="I279" s="16" t="str">
        <f t="shared" si="51"/>
        <v/>
      </c>
      <c r="J279" s="15">
        <f>IFERROR(INDEX(CADASTRO!$A$2:$Q$600,MATCH(B279,CADASTRO!$B$2:$B$600,0),MATCH($J$2,CADASTRO!$A$2:$Q$2,0)),0)</f>
        <v>0</v>
      </c>
      <c r="K279" s="16" t="str">
        <f t="shared" si="52"/>
        <v/>
      </c>
      <c r="L279" s="15">
        <f>IFERROR(INDEX(CADASTRO!$A$2:$Q$600,MATCH(B279,CADASTRO!$B$2:$B$600,0),MATCH($L$2,CADASTRO!$A$2:$Q$2,0)),0)</f>
        <v>0</v>
      </c>
      <c r="M279" s="16" t="str">
        <f t="shared" si="53"/>
        <v/>
      </c>
      <c r="N279" s="15">
        <f>IFERROR(INDEX(CADASTRO!$A$2:$Q$600,MATCH(B279,CADASTRO!$B$2:$B$600,0),MATCH($N$2,CADASTRO!$A$2:$Q$2,0)),0)</f>
        <v>0</v>
      </c>
      <c r="O279" s="16" t="str">
        <f t="shared" si="54"/>
        <v/>
      </c>
      <c r="P279" s="15">
        <f>IFERROR(INDEX(CADASTRO!$A$2:$Q$600,MATCH(B279,CADASTRO!$B$2:$B$600,0),MATCH($P$2,CADASTRO!$A$2:$Q$2,0)),0)</f>
        <v>0</v>
      </c>
      <c r="Q279" s="16" t="str">
        <f t="shared" si="55"/>
        <v/>
      </c>
      <c r="R279" s="15">
        <f>IFERROR(INDEX(CADASTRO!$A$2:$Q$600,MATCH(B279,CADASTRO!$B$2:$B$600,0),MATCH($R$2,CADASTRO!$A$2:$Q$2,0)),0)</f>
        <v>0</v>
      </c>
      <c r="S279" s="16" t="str">
        <f t="shared" si="56"/>
        <v/>
      </c>
      <c r="T279" s="15">
        <f>IFERROR(INDEX(CADASTRO!$A$2:$Q$600,MATCH(B279,CADASTRO!$B$2:$B$600,0),MATCH($T$2,CADASTRO!$A$2:$Q$2,0)),0)</f>
        <v>0</v>
      </c>
      <c r="U279" s="16" t="str">
        <f t="shared" si="57"/>
        <v/>
      </c>
      <c r="V279" s="15">
        <f>IFERROR(INDEX(CADASTRO!$A$2:$Q$600,MATCH(B279,CADASTRO!$B$2:$B$600,0),MATCH($V$2,CADASTRO!$A$2:$Q$2,0)),0)</f>
        <v>0</v>
      </c>
      <c r="W279" s="16" t="str">
        <f t="shared" si="58"/>
        <v/>
      </c>
      <c r="X279" s="15">
        <f>IFERROR(INDEX(CADASTRO!$A$2:$Q$600,MATCH(B279,CADASTRO!$B$2:$B$600,0),MATCH($X$2,CADASTRO!$A$2:$Q$2,0)),0)</f>
        <v>0</v>
      </c>
      <c r="Y279" s="16" t="str">
        <f t="shared" si="59"/>
        <v/>
      </c>
    </row>
    <row r="280" spans="1:25" ht="15.75" customHeight="1" x14ac:dyDescent="0.25">
      <c r="A280" s="7">
        <f>CADASTRO!A280</f>
        <v>0</v>
      </c>
      <c r="B280" s="7">
        <f>CADASTRO!B280</f>
        <v>0</v>
      </c>
      <c r="C280" s="15">
        <f>IFERROR(INDEX(CADASTRO!$A$2:$Q$600,MATCH(B280,CADASTRO!$B$2:$B$600,0),MATCH($C$2,CADASTRO!$A$2:$Q$2,0)),0)</f>
        <v>0</v>
      </c>
      <c r="D280" s="15">
        <f>IFERROR(INDEX(CADASTRO!$A$2:$Q$600,MATCH(B280,CADASTRO!$B$2:$B$600,0),MATCH($D$2,CADASTRO!$A$2:$Q$2,0)),0)</f>
        <v>0</v>
      </c>
      <c r="E280" s="16" t="str">
        <f t="shared" si="49"/>
        <v/>
      </c>
      <c r="F280" s="15">
        <f>IFERROR(INDEX(CADASTRO!$A$2:$Q$600,MATCH(B280,CADASTRO!$B$2:$B$600,0),MATCH($F$2,CADASTRO!$A$2:$Q$2,0)),0)</f>
        <v>0</v>
      </c>
      <c r="G280" s="16" t="str">
        <f t="shared" si="50"/>
        <v/>
      </c>
      <c r="H280" s="15">
        <f>IFERROR(INDEX(CADASTRO!$A$2:$Q$600,MATCH(B280,CADASTRO!$B$2:$B$600,0),MATCH($H$2,CADASTRO!$A$2:$Q$2,0)),0)</f>
        <v>0</v>
      </c>
      <c r="I280" s="16" t="str">
        <f t="shared" si="51"/>
        <v/>
      </c>
      <c r="J280" s="15">
        <f>IFERROR(INDEX(CADASTRO!$A$2:$Q$600,MATCH(B280,CADASTRO!$B$2:$B$600,0),MATCH($J$2,CADASTRO!$A$2:$Q$2,0)),0)</f>
        <v>0</v>
      </c>
      <c r="K280" s="16" t="str">
        <f t="shared" si="52"/>
        <v/>
      </c>
      <c r="L280" s="15">
        <f>IFERROR(INDEX(CADASTRO!$A$2:$Q$600,MATCH(B280,CADASTRO!$B$2:$B$600,0),MATCH($L$2,CADASTRO!$A$2:$Q$2,0)),0)</f>
        <v>0</v>
      </c>
      <c r="M280" s="16" t="str">
        <f t="shared" si="53"/>
        <v/>
      </c>
      <c r="N280" s="15">
        <f>IFERROR(INDEX(CADASTRO!$A$2:$Q$600,MATCH(B280,CADASTRO!$B$2:$B$600,0),MATCH($N$2,CADASTRO!$A$2:$Q$2,0)),0)</f>
        <v>0</v>
      </c>
      <c r="O280" s="16" t="str">
        <f t="shared" si="54"/>
        <v/>
      </c>
      <c r="P280" s="15">
        <f>IFERROR(INDEX(CADASTRO!$A$2:$Q$600,MATCH(B280,CADASTRO!$B$2:$B$600,0),MATCH($P$2,CADASTRO!$A$2:$Q$2,0)),0)</f>
        <v>0</v>
      </c>
      <c r="Q280" s="16" t="str">
        <f t="shared" si="55"/>
        <v/>
      </c>
      <c r="R280" s="15">
        <f>IFERROR(INDEX(CADASTRO!$A$2:$Q$600,MATCH(B280,CADASTRO!$B$2:$B$600,0),MATCH($R$2,CADASTRO!$A$2:$Q$2,0)),0)</f>
        <v>0</v>
      </c>
      <c r="S280" s="16" t="str">
        <f t="shared" si="56"/>
        <v/>
      </c>
      <c r="T280" s="15">
        <f>IFERROR(INDEX(CADASTRO!$A$2:$Q$600,MATCH(B280,CADASTRO!$B$2:$B$600,0),MATCH($T$2,CADASTRO!$A$2:$Q$2,0)),0)</f>
        <v>0</v>
      </c>
      <c r="U280" s="16" t="str">
        <f t="shared" si="57"/>
        <v/>
      </c>
      <c r="V280" s="15">
        <f>IFERROR(INDEX(CADASTRO!$A$2:$Q$600,MATCH(B280,CADASTRO!$B$2:$B$600,0),MATCH($V$2,CADASTRO!$A$2:$Q$2,0)),0)</f>
        <v>0</v>
      </c>
      <c r="W280" s="16" t="str">
        <f t="shared" si="58"/>
        <v/>
      </c>
      <c r="X280" s="15">
        <f>IFERROR(INDEX(CADASTRO!$A$2:$Q$600,MATCH(B280,CADASTRO!$B$2:$B$600,0),MATCH($X$2,CADASTRO!$A$2:$Q$2,0)),0)</f>
        <v>0</v>
      </c>
      <c r="Y280" s="16" t="str">
        <f t="shared" si="59"/>
        <v/>
      </c>
    </row>
    <row r="281" spans="1:25" ht="15.75" customHeight="1" x14ac:dyDescent="0.25">
      <c r="A281" s="7">
        <f>CADASTRO!A281</f>
        <v>0</v>
      </c>
      <c r="B281" s="7">
        <f>CADASTRO!B281</f>
        <v>0</v>
      </c>
      <c r="C281" s="15">
        <f>IFERROR(INDEX(CADASTRO!$A$2:$Q$600,MATCH(B281,CADASTRO!$B$2:$B$600,0),MATCH($C$2,CADASTRO!$A$2:$Q$2,0)),0)</f>
        <v>0</v>
      </c>
      <c r="D281" s="15">
        <f>IFERROR(INDEX(CADASTRO!$A$2:$Q$600,MATCH(B281,CADASTRO!$B$2:$B$600,0),MATCH($D$2,CADASTRO!$A$2:$Q$2,0)),0)</f>
        <v>0</v>
      </c>
      <c r="E281" s="16" t="str">
        <f t="shared" si="49"/>
        <v/>
      </c>
      <c r="F281" s="15">
        <f>IFERROR(INDEX(CADASTRO!$A$2:$Q$600,MATCH(B281,CADASTRO!$B$2:$B$600,0),MATCH($F$2,CADASTRO!$A$2:$Q$2,0)),0)</f>
        <v>0</v>
      </c>
      <c r="G281" s="16" t="str">
        <f t="shared" si="50"/>
        <v/>
      </c>
      <c r="H281" s="15">
        <f>IFERROR(INDEX(CADASTRO!$A$2:$Q$600,MATCH(B281,CADASTRO!$B$2:$B$600,0),MATCH($H$2,CADASTRO!$A$2:$Q$2,0)),0)</f>
        <v>0</v>
      </c>
      <c r="I281" s="16" t="str">
        <f t="shared" si="51"/>
        <v/>
      </c>
      <c r="J281" s="15">
        <f>IFERROR(INDEX(CADASTRO!$A$2:$Q$600,MATCH(B281,CADASTRO!$B$2:$B$600,0),MATCH($J$2,CADASTRO!$A$2:$Q$2,0)),0)</f>
        <v>0</v>
      </c>
      <c r="K281" s="16" t="str">
        <f t="shared" si="52"/>
        <v/>
      </c>
      <c r="L281" s="15">
        <f>IFERROR(INDEX(CADASTRO!$A$2:$Q$600,MATCH(B281,CADASTRO!$B$2:$B$600,0),MATCH($L$2,CADASTRO!$A$2:$Q$2,0)),0)</f>
        <v>0</v>
      </c>
      <c r="M281" s="16" t="str">
        <f t="shared" si="53"/>
        <v/>
      </c>
      <c r="N281" s="15">
        <f>IFERROR(INDEX(CADASTRO!$A$2:$Q$600,MATCH(B281,CADASTRO!$B$2:$B$600,0),MATCH($N$2,CADASTRO!$A$2:$Q$2,0)),0)</f>
        <v>0</v>
      </c>
      <c r="O281" s="16" t="str">
        <f t="shared" si="54"/>
        <v/>
      </c>
      <c r="P281" s="15">
        <f>IFERROR(INDEX(CADASTRO!$A$2:$Q$600,MATCH(B281,CADASTRO!$B$2:$B$600,0),MATCH($P$2,CADASTRO!$A$2:$Q$2,0)),0)</f>
        <v>0</v>
      </c>
      <c r="Q281" s="16" t="str">
        <f t="shared" si="55"/>
        <v/>
      </c>
      <c r="R281" s="15">
        <f>IFERROR(INDEX(CADASTRO!$A$2:$Q$600,MATCH(B281,CADASTRO!$B$2:$B$600,0),MATCH($R$2,CADASTRO!$A$2:$Q$2,0)),0)</f>
        <v>0</v>
      </c>
      <c r="S281" s="16" t="str">
        <f t="shared" si="56"/>
        <v/>
      </c>
      <c r="T281" s="15">
        <f>IFERROR(INDEX(CADASTRO!$A$2:$Q$600,MATCH(B281,CADASTRO!$B$2:$B$600,0),MATCH($T$2,CADASTRO!$A$2:$Q$2,0)),0)</f>
        <v>0</v>
      </c>
      <c r="U281" s="16" t="str">
        <f t="shared" si="57"/>
        <v/>
      </c>
      <c r="V281" s="15">
        <f>IFERROR(INDEX(CADASTRO!$A$2:$Q$600,MATCH(B281,CADASTRO!$B$2:$B$600,0),MATCH($V$2,CADASTRO!$A$2:$Q$2,0)),0)</f>
        <v>0</v>
      </c>
      <c r="W281" s="16" t="str">
        <f t="shared" si="58"/>
        <v/>
      </c>
      <c r="X281" s="15">
        <f>IFERROR(INDEX(CADASTRO!$A$2:$Q$600,MATCH(B281,CADASTRO!$B$2:$B$600,0),MATCH($X$2,CADASTRO!$A$2:$Q$2,0)),0)</f>
        <v>0</v>
      </c>
      <c r="Y281" s="16" t="str">
        <f t="shared" si="59"/>
        <v/>
      </c>
    </row>
    <row r="282" spans="1:25" ht="15.75" customHeight="1" x14ac:dyDescent="0.25">
      <c r="A282" s="7">
        <f>CADASTRO!A282</f>
        <v>0</v>
      </c>
      <c r="B282" s="7">
        <f>CADASTRO!B282</f>
        <v>0</v>
      </c>
      <c r="C282" s="15">
        <f>IFERROR(INDEX(CADASTRO!$A$2:$Q$600,MATCH(B282,CADASTRO!$B$2:$B$600,0),MATCH($C$2,CADASTRO!$A$2:$Q$2,0)),0)</f>
        <v>0</v>
      </c>
      <c r="D282" s="15">
        <f>IFERROR(INDEX(CADASTRO!$A$2:$Q$600,MATCH(B282,CADASTRO!$B$2:$B$600,0),MATCH($D$2,CADASTRO!$A$2:$Q$2,0)),0)</f>
        <v>0</v>
      </c>
      <c r="E282" s="16" t="str">
        <f t="shared" si="49"/>
        <v/>
      </c>
      <c r="F282" s="15">
        <f>IFERROR(INDEX(CADASTRO!$A$2:$Q$600,MATCH(B282,CADASTRO!$B$2:$B$600,0),MATCH($F$2,CADASTRO!$A$2:$Q$2,0)),0)</f>
        <v>0</v>
      </c>
      <c r="G282" s="16" t="str">
        <f t="shared" si="50"/>
        <v/>
      </c>
      <c r="H282" s="15">
        <f>IFERROR(INDEX(CADASTRO!$A$2:$Q$600,MATCH(B282,CADASTRO!$B$2:$B$600,0),MATCH($H$2,CADASTRO!$A$2:$Q$2,0)),0)</f>
        <v>0</v>
      </c>
      <c r="I282" s="16" t="str">
        <f t="shared" si="51"/>
        <v/>
      </c>
      <c r="J282" s="15">
        <f>IFERROR(INDEX(CADASTRO!$A$2:$Q$600,MATCH(B282,CADASTRO!$B$2:$B$600,0),MATCH($J$2,CADASTRO!$A$2:$Q$2,0)),0)</f>
        <v>0</v>
      </c>
      <c r="K282" s="16" t="str">
        <f t="shared" si="52"/>
        <v/>
      </c>
      <c r="L282" s="15">
        <f>IFERROR(INDEX(CADASTRO!$A$2:$Q$600,MATCH(B282,CADASTRO!$B$2:$B$600,0),MATCH($L$2,CADASTRO!$A$2:$Q$2,0)),0)</f>
        <v>0</v>
      </c>
      <c r="M282" s="16" t="str">
        <f t="shared" si="53"/>
        <v/>
      </c>
      <c r="N282" s="15">
        <f>IFERROR(INDEX(CADASTRO!$A$2:$Q$600,MATCH(B282,CADASTRO!$B$2:$B$600,0),MATCH($N$2,CADASTRO!$A$2:$Q$2,0)),0)</f>
        <v>0</v>
      </c>
      <c r="O282" s="16" t="str">
        <f t="shared" si="54"/>
        <v/>
      </c>
      <c r="P282" s="15">
        <f>IFERROR(INDEX(CADASTRO!$A$2:$Q$600,MATCH(B282,CADASTRO!$B$2:$B$600,0),MATCH($P$2,CADASTRO!$A$2:$Q$2,0)),0)</f>
        <v>0</v>
      </c>
      <c r="Q282" s="16" t="str">
        <f t="shared" si="55"/>
        <v/>
      </c>
      <c r="R282" s="15">
        <f>IFERROR(INDEX(CADASTRO!$A$2:$Q$600,MATCH(B282,CADASTRO!$B$2:$B$600,0),MATCH($R$2,CADASTRO!$A$2:$Q$2,0)),0)</f>
        <v>0</v>
      </c>
      <c r="S282" s="16" t="str">
        <f t="shared" si="56"/>
        <v/>
      </c>
      <c r="T282" s="15">
        <f>IFERROR(INDEX(CADASTRO!$A$2:$Q$600,MATCH(B282,CADASTRO!$B$2:$B$600,0),MATCH($T$2,CADASTRO!$A$2:$Q$2,0)),0)</f>
        <v>0</v>
      </c>
      <c r="U282" s="16" t="str">
        <f t="shared" si="57"/>
        <v/>
      </c>
      <c r="V282" s="15">
        <f>IFERROR(INDEX(CADASTRO!$A$2:$Q$600,MATCH(B282,CADASTRO!$B$2:$B$600,0),MATCH($V$2,CADASTRO!$A$2:$Q$2,0)),0)</f>
        <v>0</v>
      </c>
      <c r="W282" s="16" t="str">
        <f t="shared" si="58"/>
        <v/>
      </c>
      <c r="X282" s="15">
        <f>IFERROR(INDEX(CADASTRO!$A$2:$Q$600,MATCH(B282,CADASTRO!$B$2:$B$600,0),MATCH($X$2,CADASTRO!$A$2:$Q$2,0)),0)</f>
        <v>0</v>
      </c>
      <c r="Y282" s="16" t="str">
        <f t="shared" si="59"/>
        <v/>
      </c>
    </row>
    <row r="283" spans="1:25" ht="15.75" customHeight="1" x14ac:dyDescent="0.25">
      <c r="A283" s="7">
        <f>CADASTRO!A283</f>
        <v>0</v>
      </c>
      <c r="B283" s="7">
        <f>CADASTRO!B283</f>
        <v>0</v>
      </c>
      <c r="C283" s="15">
        <f>IFERROR(INDEX(CADASTRO!$A$2:$Q$600,MATCH(B283,CADASTRO!$B$2:$B$600,0),MATCH($C$2,CADASTRO!$A$2:$Q$2,0)),0)</f>
        <v>0</v>
      </c>
      <c r="D283" s="15">
        <f>IFERROR(INDEX(CADASTRO!$A$2:$Q$600,MATCH(B283,CADASTRO!$B$2:$B$600,0),MATCH($D$2,CADASTRO!$A$2:$Q$2,0)),0)</f>
        <v>0</v>
      </c>
      <c r="E283" s="16" t="str">
        <f t="shared" si="49"/>
        <v/>
      </c>
      <c r="F283" s="15">
        <f>IFERROR(INDEX(CADASTRO!$A$2:$Q$600,MATCH(B283,CADASTRO!$B$2:$B$600,0),MATCH($F$2,CADASTRO!$A$2:$Q$2,0)),0)</f>
        <v>0</v>
      </c>
      <c r="G283" s="16" t="str">
        <f t="shared" si="50"/>
        <v/>
      </c>
      <c r="H283" s="15">
        <f>IFERROR(INDEX(CADASTRO!$A$2:$Q$600,MATCH(B283,CADASTRO!$B$2:$B$600,0),MATCH($H$2,CADASTRO!$A$2:$Q$2,0)),0)</f>
        <v>0</v>
      </c>
      <c r="I283" s="16" t="str">
        <f t="shared" si="51"/>
        <v/>
      </c>
      <c r="J283" s="15">
        <f>IFERROR(INDEX(CADASTRO!$A$2:$Q$600,MATCH(B283,CADASTRO!$B$2:$B$600,0),MATCH($J$2,CADASTRO!$A$2:$Q$2,0)),0)</f>
        <v>0</v>
      </c>
      <c r="K283" s="16" t="str">
        <f t="shared" si="52"/>
        <v/>
      </c>
      <c r="L283" s="15">
        <f>IFERROR(INDEX(CADASTRO!$A$2:$Q$600,MATCH(B283,CADASTRO!$B$2:$B$600,0),MATCH($L$2,CADASTRO!$A$2:$Q$2,0)),0)</f>
        <v>0</v>
      </c>
      <c r="M283" s="16" t="str">
        <f t="shared" si="53"/>
        <v/>
      </c>
      <c r="N283" s="15">
        <f>IFERROR(INDEX(CADASTRO!$A$2:$Q$600,MATCH(B283,CADASTRO!$B$2:$B$600,0),MATCH($N$2,CADASTRO!$A$2:$Q$2,0)),0)</f>
        <v>0</v>
      </c>
      <c r="O283" s="16" t="str">
        <f t="shared" si="54"/>
        <v/>
      </c>
      <c r="P283" s="15">
        <f>IFERROR(INDEX(CADASTRO!$A$2:$Q$600,MATCH(B283,CADASTRO!$B$2:$B$600,0),MATCH($P$2,CADASTRO!$A$2:$Q$2,0)),0)</f>
        <v>0</v>
      </c>
      <c r="Q283" s="16" t="str">
        <f t="shared" si="55"/>
        <v/>
      </c>
      <c r="R283" s="15">
        <f>IFERROR(INDEX(CADASTRO!$A$2:$Q$600,MATCH(B283,CADASTRO!$B$2:$B$600,0),MATCH($R$2,CADASTRO!$A$2:$Q$2,0)),0)</f>
        <v>0</v>
      </c>
      <c r="S283" s="16" t="str">
        <f t="shared" si="56"/>
        <v/>
      </c>
      <c r="T283" s="15">
        <f>IFERROR(INDEX(CADASTRO!$A$2:$Q$600,MATCH(B283,CADASTRO!$B$2:$B$600,0),MATCH($T$2,CADASTRO!$A$2:$Q$2,0)),0)</f>
        <v>0</v>
      </c>
      <c r="U283" s="16" t="str">
        <f t="shared" si="57"/>
        <v/>
      </c>
      <c r="V283" s="15">
        <f>IFERROR(INDEX(CADASTRO!$A$2:$Q$600,MATCH(B283,CADASTRO!$B$2:$B$600,0),MATCH($V$2,CADASTRO!$A$2:$Q$2,0)),0)</f>
        <v>0</v>
      </c>
      <c r="W283" s="16" t="str">
        <f t="shared" si="58"/>
        <v/>
      </c>
      <c r="X283" s="15">
        <f>IFERROR(INDEX(CADASTRO!$A$2:$Q$600,MATCH(B283,CADASTRO!$B$2:$B$600,0),MATCH($X$2,CADASTRO!$A$2:$Q$2,0)),0)</f>
        <v>0</v>
      </c>
      <c r="Y283" s="16" t="str">
        <f t="shared" si="59"/>
        <v/>
      </c>
    </row>
    <row r="284" spans="1:25" ht="15.75" customHeight="1" x14ac:dyDescent="0.25">
      <c r="A284" s="7">
        <f>CADASTRO!A284</f>
        <v>0</v>
      </c>
      <c r="B284" s="7">
        <f>CADASTRO!B284</f>
        <v>0</v>
      </c>
      <c r="C284" s="15">
        <f>IFERROR(INDEX(CADASTRO!$A$2:$Q$600,MATCH(B284,CADASTRO!$B$2:$B$600,0),MATCH($C$2,CADASTRO!$A$2:$Q$2,0)),0)</f>
        <v>0</v>
      </c>
      <c r="D284" s="15">
        <f>IFERROR(INDEX(CADASTRO!$A$2:$Q$600,MATCH(B284,CADASTRO!$B$2:$B$600,0),MATCH($D$2,CADASTRO!$A$2:$Q$2,0)),0)</f>
        <v>0</v>
      </c>
      <c r="E284" s="16" t="str">
        <f t="shared" si="49"/>
        <v/>
      </c>
      <c r="F284" s="15">
        <f>IFERROR(INDEX(CADASTRO!$A$2:$Q$600,MATCH(B284,CADASTRO!$B$2:$B$600,0),MATCH($F$2,CADASTRO!$A$2:$Q$2,0)),0)</f>
        <v>0</v>
      </c>
      <c r="G284" s="16" t="str">
        <f t="shared" si="50"/>
        <v/>
      </c>
      <c r="H284" s="15">
        <f>IFERROR(INDEX(CADASTRO!$A$2:$Q$600,MATCH(B284,CADASTRO!$B$2:$B$600,0),MATCH($H$2,CADASTRO!$A$2:$Q$2,0)),0)</f>
        <v>0</v>
      </c>
      <c r="I284" s="16" t="str">
        <f t="shared" si="51"/>
        <v/>
      </c>
      <c r="J284" s="15">
        <f>IFERROR(INDEX(CADASTRO!$A$2:$Q$600,MATCH(B284,CADASTRO!$B$2:$B$600,0),MATCH($J$2,CADASTRO!$A$2:$Q$2,0)),0)</f>
        <v>0</v>
      </c>
      <c r="K284" s="16" t="str">
        <f t="shared" si="52"/>
        <v/>
      </c>
      <c r="L284" s="15">
        <f>IFERROR(INDEX(CADASTRO!$A$2:$Q$600,MATCH(B284,CADASTRO!$B$2:$B$600,0),MATCH($L$2,CADASTRO!$A$2:$Q$2,0)),0)</f>
        <v>0</v>
      </c>
      <c r="M284" s="16" t="str">
        <f t="shared" si="53"/>
        <v/>
      </c>
      <c r="N284" s="15">
        <f>IFERROR(INDEX(CADASTRO!$A$2:$Q$600,MATCH(B284,CADASTRO!$B$2:$B$600,0),MATCH($N$2,CADASTRO!$A$2:$Q$2,0)),0)</f>
        <v>0</v>
      </c>
      <c r="O284" s="16" t="str">
        <f t="shared" si="54"/>
        <v/>
      </c>
      <c r="P284" s="15">
        <f>IFERROR(INDEX(CADASTRO!$A$2:$Q$600,MATCH(B284,CADASTRO!$B$2:$B$600,0),MATCH($P$2,CADASTRO!$A$2:$Q$2,0)),0)</f>
        <v>0</v>
      </c>
      <c r="Q284" s="16" t="str">
        <f t="shared" si="55"/>
        <v/>
      </c>
      <c r="R284" s="15">
        <f>IFERROR(INDEX(CADASTRO!$A$2:$Q$600,MATCH(B284,CADASTRO!$B$2:$B$600,0),MATCH($R$2,CADASTRO!$A$2:$Q$2,0)),0)</f>
        <v>0</v>
      </c>
      <c r="S284" s="16" t="str">
        <f t="shared" si="56"/>
        <v/>
      </c>
      <c r="T284" s="15">
        <f>IFERROR(INDEX(CADASTRO!$A$2:$Q$600,MATCH(B284,CADASTRO!$B$2:$B$600,0),MATCH($T$2,CADASTRO!$A$2:$Q$2,0)),0)</f>
        <v>0</v>
      </c>
      <c r="U284" s="16" t="str">
        <f t="shared" si="57"/>
        <v/>
      </c>
      <c r="V284" s="15">
        <f>IFERROR(INDEX(CADASTRO!$A$2:$Q$600,MATCH(B284,CADASTRO!$B$2:$B$600,0),MATCH($V$2,CADASTRO!$A$2:$Q$2,0)),0)</f>
        <v>0</v>
      </c>
      <c r="W284" s="16" t="str">
        <f t="shared" si="58"/>
        <v/>
      </c>
      <c r="X284" s="15">
        <f>IFERROR(INDEX(CADASTRO!$A$2:$Q$600,MATCH(B284,CADASTRO!$B$2:$B$600,0),MATCH($X$2,CADASTRO!$A$2:$Q$2,0)),0)</f>
        <v>0</v>
      </c>
      <c r="Y284" s="16" t="str">
        <f t="shared" si="59"/>
        <v/>
      </c>
    </row>
    <row r="285" spans="1:25" ht="15.75" customHeight="1" x14ac:dyDescent="0.25">
      <c r="A285" s="7">
        <f>CADASTRO!A285</f>
        <v>0</v>
      </c>
      <c r="B285" s="7">
        <f>CADASTRO!B285</f>
        <v>0</v>
      </c>
      <c r="C285" s="15">
        <f>IFERROR(INDEX(CADASTRO!$A$2:$Q$600,MATCH(B285,CADASTRO!$B$2:$B$600,0),MATCH($C$2,CADASTRO!$A$2:$Q$2,0)),0)</f>
        <v>0</v>
      </c>
      <c r="D285" s="15">
        <f>IFERROR(INDEX(CADASTRO!$A$2:$Q$600,MATCH(B285,CADASTRO!$B$2:$B$600,0),MATCH($D$2,CADASTRO!$A$2:$Q$2,0)),0)</f>
        <v>0</v>
      </c>
      <c r="E285" s="16" t="str">
        <f t="shared" si="49"/>
        <v/>
      </c>
      <c r="F285" s="15">
        <f>IFERROR(INDEX(CADASTRO!$A$2:$Q$600,MATCH(B285,CADASTRO!$B$2:$B$600,0),MATCH($F$2,CADASTRO!$A$2:$Q$2,0)),0)</f>
        <v>0</v>
      </c>
      <c r="G285" s="16" t="str">
        <f t="shared" si="50"/>
        <v/>
      </c>
      <c r="H285" s="15">
        <f>IFERROR(INDEX(CADASTRO!$A$2:$Q$600,MATCH(B285,CADASTRO!$B$2:$B$600,0),MATCH($H$2,CADASTRO!$A$2:$Q$2,0)),0)</f>
        <v>0</v>
      </c>
      <c r="I285" s="16" t="str">
        <f t="shared" si="51"/>
        <v/>
      </c>
      <c r="J285" s="15">
        <f>IFERROR(INDEX(CADASTRO!$A$2:$Q$600,MATCH(B285,CADASTRO!$B$2:$B$600,0),MATCH($J$2,CADASTRO!$A$2:$Q$2,0)),0)</f>
        <v>0</v>
      </c>
      <c r="K285" s="16" t="str">
        <f t="shared" si="52"/>
        <v/>
      </c>
      <c r="L285" s="15">
        <f>IFERROR(INDEX(CADASTRO!$A$2:$Q$600,MATCH(B285,CADASTRO!$B$2:$B$600,0),MATCH($L$2,CADASTRO!$A$2:$Q$2,0)),0)</f>
        <v>0</v>
      </c>
      <c r="M285" s="16" t="str">
        <f t="shared" si="53"/>
        <v/>
      </c>
      <c r="N285" s="15">
        <f>IFERROR(INDEX(CADASTRO!$A$2:$Q$600,MATCH(B285,CADASTRO!$B$2:$B$600,0),MATCH($N$2,CADASTRO!$A$2:$Q$2,0)),0)</f>
        <v>0</v>
      </c>
      <c r="O285" s="16" t="str">
        <f t="shared" si="54"/>
        <v/>
      </c>
      <c r="P285" s="15">
        <f>IFERROR(INDEX(CADASTRO!$A$2:$Q$600,MATCH(B285,CADASTRO!$B$2:$B$600,0),MATCH($P$2,CADASTRO!$A$2:$Q$2,0)),0)</f>
        <v>0</v>
      </c>
      <c r="Q285" s="16" t="str">
        <f t="shared" si="55"/>
        <v/>
      </c>
      <c r="R285" s="15">
        <f>IFERROR(INDEX(CADASTRO!$A$2:$Q$600,MATCH(B285,CADASTRO!$B$2:$B$600,0),MATCH($R$2,CADASTRO!$A$2:$Q$2,0)),0)</f>
        <v>0</v>
      </c>
      <c r="S285" s="16" t="str">
        <f t="shared" si="56"/>
        <v/>
      </c>
      <c r="T285" s="15">
        <f>IFERROR(INDEX(CADASTRO!$A$2:$Q$600,MATCH(B285,CADASTRO!$B$2:$B$600,0),MATCH($T$2,CADASTRO!$A$2:$Q$2,0)),0)</f>
        <v>0</v>
      </c>
      <c r="U285" s="16" t="str">
        <f t="shared" si="57"/>
        <v/>
      </c>
      <c r="V285" s="15">
        <f>IFERROR(INDEX(CADASTRO!$A$2:$Q$600,MATCH(B285,CADASTRO!$B$2:$B$600,0),MATCH($V$2,CADASTRO!$A$2:$Q$2,0)),0)</f>
        <v>0</v>
      </c>
      <c r="W285" s="16" t="str">
        <f t="shared" si="58"/>
        <v/>
      </c>
      <c r="X285" s="15">
        <f>IFERROR(INDEX(CADASTRO!$A$2:$Q$600,MATCH(B285,CADASTRO!$B$2:$B$600,0),MATCH($X$2,CADASTRO!$A$2:$Q$2,0)),0)</f>
        <v>0</v>
      </c>
      <c r="Y285" s="16" t="str">
        <f t="shared" si="59"/>
        <v/>
      </c>
    </row>
    <row r="286" spans="1:25" ht="15.75" customHeight="1" x14ac:dyDescent="0.25">
      <c r="A286" s="7">
        <f>CADASTRO!A286</f>
        <v>0</v>
      </c>
      <c r="B286" s="7">
        <f>CADASTRO!B286</f>
        <v>0</v>
      </c>
      <c r="C286" s="15">
        <f>IFERROR(INDEX(CADASTRO!$A$2:$Q$600,MATCH(B286,CADASTRO!$B$2:$B$600,0),MATCH($C$2,CADASTRO!$A$2:$Q$2,0)),0)</f>
        <v>0</v>
      </c>
      <c r="D286" s="15">
        <f>IFERROR(INDEX(CADASTRO!$A$2:$Q$600,MATCH(B286,CADASTRO!$B$2:$B$600,0),MATCH($D$2,CADASTRO!$A$2:$Q$2,0)),0)</f>
        <v>0</v>
      </c>
      <c r="E286" s="16" t="str">
        <f t="shared" si="49"/>
        <v/>
      </c>
      <c r="F286" s="15">
        <f>IFERROR(INDEX(CADASTRO!$A$2:$Q$600,MATCH(B286,CADASTRO!$B$2:$B$600,0),MATCH($F$2,CADASTRO!$A$2:$Q$2,0)),0)</f>
        <v>0</v>
      </c>
      <c r="G286" s="16" t="str">
        <f t="shared" si="50"/>
        <v/>
      </c>
      <c r="H286" s="15">
        <f>IFERROR(INDEX(CADASTRO!$A$2:$Q$600,MATCH(B286,CADASTRO!$B$2:$B$600,0),MATCH($H$2,CADASTRO!$A$2:$Q$2,0)),0)</f>
        <v>0</v>
      </c>
      <c r="I286" s="16" t="str">
        <f t="shared" si="51"/>
        <v/>
      </c>
      <c r="J286" s="15">
        <f>IFERROR(INDEX(CADASTRO!$A$2:$Q$600,MATCH(B286,CADASTRO!$B$2:$B$600,0),MATCH($J$2,CADASTRO!$A$2:$Q$2,0)),0)</f>
        <v>0</v>
      </c>
      <c r="K286" s="16" t="str">
        <f t="shared" si="52"/>
        <v/>
      </c>
      <c r="L286" s="15">
        <f>IFERROR(INDEX(CADASTRO!$A$2:$Q$600,MATCH(B286,CADASTRO!$B$2:$B$600,0),MATCH($L$2,CADASTRO!$A$2:$Q$2,0)),0)</f>
        <v>0</v>
      </c>
      <c r="M286" s="16" t="str">
        <f t="shared" si="53"/>
        <v/>
      </c>
      <c r="N286" s="15">
        <f>IFERROR(INDEX(CADASTRO!$A$2:$Q$600,MATCH(B286,CADASTRO!$B$2:$B$600,0),MATCH($N$2,CADASTRO!$A$2:$Q$2,0)),0)</f>
        <v>0</v>
      </c>
      <c r="O286" s="16" t="str">
        <f t="shared" si="54"/>
        <v/>
      </c>
      <c r="P286" s="15">
        <f>IFERROR(INDEX(CADASTRO!$A$2:$Q$600,MATCH(B286,CADASTRO!$B$2:$B$600,0),MATCH($P$2,CADASTRO!$A$2:$Q$2,0)),0)</f>
        <v>0</v>
      </c>
      <c r="Q286" s="16" t="str">
        <f t="shared" si="55"/>
        <v/>
      </c>
      <c r="R286" s="15">
        <f>IFERROR(INDEX(CADASTRO!$A$2:$Q$600,MATCH(B286,CADASTRO!$B$2:$B$600,0),MATCH($R$2,CADASTRO!$A$2:$Q$2,0)),0)</f>
        <v>0</v>
      </c>
      <c r="S286" s="16" t="str">
        <f t="shared" si="56"/>
        <v/>
      </c>
      <c r="T286" s="15">
        <f>IFERROR(INDEX(CADASTRO!$A$2:$Q$600,MATCH(B286,CADASTRO!$B$2:$B$600,0),MATCH($T$2,CADASTRO!$A$2:$Q$2,0)),0)</f>
        <v>0</v>
      </c>
      <c r="U286" s="16" t="str">
        <f t="shared" si="57"/>
        <v/>
      </c>
      <c r="V286" s="15">
        <f>IFERROR(INDEX(CADASTRO!$A$2:$Q$600,MATCH(B286,CADASTRO!$B$2:$B$600,0),MATCH($V$2,CADASTRO!$A$2:$Q$2,0)),0)</f>
        <v>0</v>
      </c>
      <c r="W286" s="16" t="str">
        <f t="shared" si="58"/>
        <v/>
      </c>
      <c r="X286" s="15">
        <f>IFERROR(INDEX(CADASTRO!$A$2:$Q$600,MATCH(B286,CADASTRO!$B$2:$B$600,0),MATCH($X$2,CADASTRO!$A$2:$Q$2,0)),0)</f>
        <v>0</v>
      </c>
      <c r="Y286" s="16" t="str">
        <f t="shared" si="59"/>
        <v/>
      </c>
    </row>
    <row r="287" spans="1:25" ht="15.75" customHeight="1" x14ac:dyDescent="0.25">
      <c r="A287" s="7">
        <f>CADASTRO!A287</f>
        <v>0</v>
      </c>
      <c r="B287" s="7">
        <f>CADASTRO!B287</f>
        <v>0</v>
      </c>
      <c r="C287" s="15">
        <f>IFERROR(INDEX(CADASTRO!$A$2:$Q$600,MATCH(B287,CADASTRO!$B$2:$B$600,0),MATCH($C$2,CADASTRO!$A$2:$Q$2,0)),0)</f>
        <v>0</v>
      </c>
      <c r="D287" s="15">
        <f>IFERROR(INDEX(CADASTRO!$A$2:$Q$600,MATCH(B287,CADASTRO!$B$2:$B$600,0),MATCH($D$2,CADASTRO!$A$2:$Q$2,0)),0)</f>
        <v>0</v>
      </c>
      <c r="E287" s="16" t="str">
        <f t="shared" si="49"/>
        <v/>
      </c>
      <c r="F287" s="15">
        <f>IFERROR(INDEX(CADASTRO!$A$2:$Q$600,MATCH(B287,CADASTRO!$B$2:$B$600,0),MATCH($F$2,CADASTRO!$A$2:$Q$2,0)),0)</f>
        <v>0</v>
      </c>
      <c r="G287" s="16" t="str">
        <f t="shared" si="50"/>
        <v/>
      </c>
      <c r="H287" s="15">
        <f>IFERROR(INDEX(CADASTRO!$A$2:$Q$600,MATCH(B287,CADASTRO!$B$2:$B$600,0),MATCH($H$2,CADASTRO!$A$2:$Q$2,0)),0)</f>
        <v>0</v>
      </c>
      <c r="I287" s="16" t="str">
        <f t="shared" si="51"/>
        <v/>
      </c>
      <c r="J287" s="15">
        <f>IFERROR(INDEX(CADASTRO!$A$2:$Q$600,MATCH(B287,CADASTRO!$B$2:$B$600,0),MATCH($J$2,CADASTRO!$A$2:$Q$2,0)),0)</f>
        <v>0</v>
      </c>
      <c r="K287" s="16" t="str">
        <f t="shared" si="52"/>
        <v/>
      </c>
      <c r="L287" s="15">
        <f>IFERROR(INDEX(CADASTRO!$A$2:$Q$600,MATCH(B287,CADASTRO!$B$2:$B$600,0),MATCH($L$2,CADASTRO!$A$2:$Q$2,0)),0)</f>
        <v>0</v>
      </c>
      <c r="M287" s="16" t="str">
        <f t="shared" si="53"/>
        <v/>
      </c>
      <c r="N287" s="15">
        <f>IFERROR(INDEX(CADASTRO!$A$2:$Q$600,MATCH(B287,CADASTRO!$B$2:$B$600,0),MATCH($N$2,CADASTRO!$A$2:$Q$2,0)),0)</f>
        <v>0</v>
      </c>
      <c r="O287" s="16" t="str">
        <f t="shared" si="54"/>
        <v/>
      </c>
      <c r="P287" s="15">
        <f>IFERROR(INDEX(CADASTRO!$A$2:$Q$600,MATCH(B287,CADASTRO!$B$2:$B$600,0),MATCH($P$2,CADASTRO!$A$2:$Q$2,0)),0)</f>
        <v>0</v>
      </c>
      <c r="Q287" s="16" t="str">
        <f t="shared" si="55"/>
        <v/>
      </c>
      <c r="R287" s="15">
        <f>IFERROR(INDEX(CADASTRO!$A$2:$Q$600,MATCH(B287,CADASTRO!$B$2:$B$600,0),MATCH($R$2,CADASTRO!$A$2:$Q$2,0)),0)</f>
        <v>0</v>
      </c>
      <c r="S287" s="16" t="str">
        <f t="shared" si="56"/>
        <v/>
      </c>
      <c r="T287" s="15">
        <f>IFERROR(INDEX(CADASTRO!$A$2:$Q$600,MATCH(B287,CADASTRO!$B$2:$B$600,0),MATCH($T$2,CADASTRO!$A$2:$Q$2,0)),0)</f>
        <v>0</v>
      </c>
      <c r="U287" s="16" t="str">
        <f t="shared" si="57"/>
        <v/>
      </c>
      <c r="V287" s="15">
        <f>IFERROR(INDEX(CADASTRO!$A$2:$Q$600,MATCH(B287,CADASTRO!$B$2:$B$600,0),MATCH($V$2,CADASTRO!$A$2:$Q$2,0)),0)</f>
        <v>0</v>
      </c>
      <c r="W287" s="16" t="str">
        <f t="shared" si="58"/>
        <v/>
      </c>
      <c r="X287" s="15">
        <f>IFERROR(INDEX(CADASTRO!$A$2:$Q$600,MATCH(B287,CADASTRO!$B$2:$B$600,0),MATCH($X$2,CADASTRO!$A$2:$Q$2,0)),0)</f>
        <v>0</v>
      </c>
      <c r="Y287" s="16" t="str">
        <f t="shared" si="59"/>
        <v/>
      </c>
    </row>
    <row r="288" spans="1:25" ht="15.75" customHeight="1" x14ac:dyDescent="0.25">
      <c r="A288" s="7">
        <f>CADASTRO!A288</f>
        <v>0</v>
      </c>
      <c r="B288" s="7">
        <f>CADASTRO!B288</f>
        <v>0</v>
      </c>
      <c r="C288" s="15">
        <f>IFERROR(INDEX(CADASTRO!$A$2:$Q$600,MATCH(B288,CADASTRO!$B$2:$B$600,0),MATCH($C$2,CADASTRO!$A$2:$Q$2,0)),0)</f>
        <v>0</v>
      </c>
      <c r="D288" s="15">
        <f>IFERROR(INDEX(CADASTRO!$A$2:$Q$600,MATCH(B288,CADASTRO!$B$2:$B$600,0),MATCH($D$2,CADASTRO!$A$2:$Q$2,0)),0)</f>
        <v>0</v>
      </c>
      <c r="E288" s="16" t="str">
        <f t="shared" si="49"/>
        <v/>
      </c>
      <c r="F288" s="15">
        <f>IFERROR(INDEX(CADASTRO!$A$2:$Q$600,MATCH(B288,CADASTRO!$B$2:$B$600,0),MATCH($F$2,CADASTRO!$A$2:$Q$2,0)),0)</f>
        <v>0</v>
      </c>
      <c r="G288" s="16" t="str">
        <f t="shared" si="50"/>
        <v/>
      </c>
      <c r="H288" s="15">
        <f>IFERROR(INDEX(CADASTRO!$A$2:$Q$600,MATCH(B288,CADASTRO!$B$2:$B$600,0),MATCH($H$2,CADASTRO!$A$2:$Q$2,0)),0)</f>
        <v>0</v>
      </c>
      <c r="I288" s="16" t="str">
        <f t="shared" si="51"/>
        <v/>
      </c>
      <c r="J288" s="15">
        <f>IFERROR(INDEX(CADASTRO!$A$2:$Q$600,MATCH(B288,CADASTRO!$B$2:$B$600,0),MATCH($J$2,CADASTRO!$A$2:$Q$2,0)),0)</f>
        <v>0</v>
      </c>
      <c r="K288" s="16" t="str">
        <f t="shared" si="52"/>
        <v/>
      </c>
      <c r="L288" s="15">
        <f>IFERROR(INDEX(CADASTRO!$A$2:$Q$600,MATCH(B288,CADASTRO!$B$2:$B$600,0),MATCH($L$2,CADASTRO!$A$2:$Q$2,0)),0)</f>
        <v>0</v>
      </c>
      <c r="M288" s="16" t="str">
        <f t="shared" si="53"/>
        <v/>
      </c>
      <c r="N288" s="15">
        <f>IFERROR(INDEX(CADASTRO!$A$2:$Q$600,MATCH(B288,CADASTRO!$B$2:$B$600,0),MATCH($N$2,CADASTRO!$A$2:$Q$2,0)),0)</f>
        <v>0</v>
      </c>
      <c r="O288" s="16" t="str">
        <f t="shared" si="54"/>
        <v/>
      </c>
      <c r="P288" s="15">
        <f>IFERROR(INDEX(CADASTRO!$A$2:$Q$600,MATCH(B288,CADASTRO!$B$2:$B$600,0),MATCH($P$2,CADASTRO!$A$2:$Q$2,0)),0)</f>
        <v>0</v>
      </c>
      <c r="Q288" s="16" t="str">
        <f t="shared" si="55"/>
        <v/>
      </c>
      <c r="R288" s="15">
        <f>IFERROR(INDEX(CADASTRO!$A$2:$Q$600,MATCH(B288,CADASTRO!$B$2:$B$600,0),MATCH($R$2,CADASTRO!$A$2:$Q$2,0)),0)</f>
        <v>0</v>
      </c>
      <c r="S288" s="16" t="str">
        <f t="shared" si="56"/>
        <v/>
      </c>
      <c r="T288" s="15">
        <f>IFERROR(INDEX(CADASTRO!$A$2:$Q$600,MATCH(B288,CADASTRO!$B$2:$B$600,0),MATCH($T$2,CADASTRO!$A$2:$Q$2,0)),0)</f>
        <v>0</v>
      </c>
      <c r="U288" s="16" t="str">
        <f t="shared" si="57"/>
        <v/>
      </c>
      <c r="V288" s="15">
        <f>IFERROR(INDEX(CADASTRO!$A$2:$Q$600,MATCH(B288,CADASTRO!$B$2:$B$600,0),MATCH($V$2,CADASTRO!$A$2:$Q$2,0)),0)</f>
        <v>0</v>
      </c>
      <c r="W288" s="16" t="str">
        <f t="shared" si="58"/>
        <v/>
      </c>
      <c r="X288" s="15">
        <f>IFERROR(INDEX(CADASTRO!$A$2:$Q$600,MATCH(B288,CADASTRO!$B$2:$B$600,0),MATCH($X$2,CADASTRO!$A$2:$Q$2,0)),0)</f>
        <v>0</v>
      </c>
      <c r="Y288" s="16" t="str">
        <f t="shared" si="59"/>
        <v/>
      </c>
    </row>
    <row r="289" spans="1:25" ht="15.75" customHeight="1" x14ac:dyDescent="0.25">
      <c r="A289" s="7">
        <f>CADASTRO!A289</f>
        <v>0</v>
      </c>
      <c r="B289" s="7">
        <f>CADASTRO!B289</f>
        <v>0</v>
      </c>
      <c r="C289" s="15">
        <f>IFERROR(INDEX(CADASTRO!$A$2:$Q$600,MATCH(B289,CADASTRO!$B$2:$B$600,0),MATCH($C$2,CADASTRO!$A$2:$Q$2,0)),0)</f>
        <v>0</v>
      </c>
      <c r="D289" s="15">
        <f>IFERROR(INDEX(CADASTRO!$A$2:$Q$600,MATCH(B289,CADASTRO!$B$2:$B$600,0),MATCH($D$2,CADASTRO!$A$2:$Q$2,0)),0)</f>
        <v>0</v>
      </c>
      <c r="E289" s="16" t="str">
        <f t="shared" si="49"/>
        <v/>
      </c>
      <c r="F289" s="15">
        <f>IFERROR(INDEX(CADASTRO!$A$2:$Q$600,MATCH(B289,CADASTRO!$B$2:$B$600,0),MATCH($F$2,CADASTRO!$A$2:$Q$2,0)),0)</f>
        <v>0</v>
      </c>
      <c r="G289" s="16" t="str">
        <f t="shared" si="50"/>
        <v/>
      </c>
      <c r="H289" s="15">
        <f>IFERROR(INDEX(CADASTRO!$A$2:$Q$600,MATCH(B289,CADASTRO!$B$2:$B$600,0),MATCH($H$2,CADASTRO!$A$2:$Q$2,0)),0)</f>
        <v>0</v>
      </c>
      <c r="I289" s="16" t="str">
        <f t="shared" si="51"/>
        <v/>
      </c>
      <c r="J289" s="15">
        <f>IFERROR(INDEX(CADASTRO!$A$2:$Q$600,MATCH(B289,CADASTRO!$B$2:$B$600,0),MATCH($J$2,CADASTRO!$A$2:$Q$2,0)),0)</f>
        <v>0</v>
      </c>
      <c r="K289" s="16" t="str">
        <f t="shared" si="52"/>
        <v/>
      </c>
      <c r="L289" s="15">
        <f>IFERROR(INDEX(CADASTRO!$A$2:$Q$600,MATCH(B289,CADASTRO!$B$2:$B$600,0),MATCH($L$2,CADASTRO!$A$2:$Q$2,0)),0)</f>
        <v>0</v>
      </c>
      <c r="M289" s="16" t="str">
        <f t="shared" si="53"/>
        <v/>
      </c>
      <c r="N289" s="15">
        <f>IFERROR(INDEX(CADASTRO!$A$2:$Q$600,MATCH(B289,CADASTRO!$B$2:$B$600,0),MATCH($N$2,CADASTRO!$A$2:$Q$2,0)),0)</f>
        <v>0</v>
      </c>
      <c r="O289" s="16" t="str">
        <f t="shared" si="54"/>
        <v/>
      </c>
      <c r="P289" s="15">
        <f>IFERROR(INDEX(CADASTRO!$A$2:$Q$600,MATCH(B289,CADASTRO!$B$2:$B$600,0),MATCH($P$2,CADASTRO!$A$2:$Q$2,0)),0)</f>
        <v>0</v>
      </c>
      <c r="Q289" s="16" t="str">
        <f t="shared" si="55"/>
        <v/>
      </c>
      <c r="R289" s="15">
        <f>IFERROR(INDEX(CADASTRO!$A$2:$Q$600,MATCH(B289,CADASTRO!$B$2:$B$600,0),MATCH($R$2,CADASTRO!$A$2:$Q$2,0)),0)</f>
        <v>0</v>
      </c>
      <c r="S289" s="16" t="str">
        <f t="shared" si="56"/>
        <v/>
      </c>
      <c r="T289" s="15">
        <f>IFERROR(INDEX(CADASTRO!$A$2:$Q$600,MATCH(B289,CADASTRO!$B$2:$B$600,0),MATCH($T$2,CADASTRO!$A$2:$Q$2,0)),0)</f>
        <v>0</v>
      </c>
      <c r="U289" s="16" t="str">
        <f t="shared" si="57"/>
        <v/>
      </c>
      <c r="V289" s="15">
        <f>IFERROR(INDEX(CADASTRO!$A$2:$Q$600,MATCH(B289,CADASTRO!$B$2:$B$600,0),MATCH($V$2,CADASTRO!$A$2:$Q$2,0)),0)</f>
        <v>0</v>
      </c>
      <c r="W289" s="16" t="str">
        <f t="shared" si="58"/>
        <v/>
      </c>
      <c r="X289" s="15">
        <f>IFERROR(INDEX(CADASTRO!$A$2:$Q$600,MATCH(B289,CADASTRO!$B$2:$B$600,0),MATCH($X$2,CADASTRO!$A$2:$Q$2,0)),0)</f>
        <v>0</v>
      </c>
      <c r="Y289" s="16" t="str">
        <f t="shared" si="59"/>
        <v/>
      </c>
    </row>
    <row r="290" spans="1:25" ht="15.75" customHeight="1" x14ac:dyDescent="0.25">
      <c r="A290" s="7">
        <f>CADASTRO!A290</f>
        <v>0</v>
      </c>
      <c r="B290" s="7">
        <f>CADASTRO!B290</f>
        <v>0</v>
      </c>
      <c r="C290" s="15">
        <f>IFERROR(INDEX(CADASTRO!$A$2:$Q$600,MATCH(B290,CADASTRO!$B$2:$B$600,0),MATCH($C$2,CADASTRO!$A$2:$Q$2,0)),0)</f>
        <v>0</v>
      </c>
      <c r="D290" s="15">
        <f>IFERROR(INDEX(CADASTRO!$A$2:$Q$600,MATCH(B290,CADASTRO!$B$2:$B$600,0),MATCH($D$2,CADASTRO!$A$2:$Q$2,0)),0)</f>
        <v>0</v>
      </c>
      <c r="E290" s="16" t="str">
        <f t="shared" si="49"/>
        <v/>
      </c>
      <c r="F290" s="15">
        <f>IFERROR(INDEX(CADASTRO!$A$2:$Q$600,MATCH(B290,CADASTRO!$B$2:$B$600,0),MATCH($F$2,CADASTRO!$A$2:$Q$2,0)),0)</f>
        <v>0</v>
      </c>
      <c r="G290" s="16" t="str">
        <f t="shared" si="50"/>
        <v/>
      </c>
      <c r="H290" s="15">
        <f>IFERROR(INDEX(CADASTRO!$A$2:$Q$600,MATCH(B290,CADASTRO!$B$2:$B$600,0),MATCH($H$2,CADASTRO!$A$2:$Q$2,0)),0)</f>
        <v>0</v>
      </c>
      <c r="I290" s="16" t="str">
        <f t="shared" si="51"/>
        <v/>
      </c>
      <c r="J290" s="15">
        <f>IFERROR(INDEX(CADASTRO!$A$2:$Q$600,MATCH(B290,CADASTRO!$B$2:$B$600,0),MATCH($J$2,CADASTRO!$A$2:$Q$2,0)),0)</f>
        <v>0</v>
      </c>
      <c r="K290" s="16" t="str">
        <f t="shared" si="52"/>
        <v/>
      </c>
      <c r="L290" s="15">
        <f>IFERROR(INDEX(CADASTRO!$A$2:$Q$600,MATCH(B290,CADASTRO!$B$2:$B$600,0),MATCH($L$2,CADASTRO!$A$2:$Q$2,0)),0)</f>
        <v>0</v>
      </c>
      <c r="M290" s="16" t="str">
        <f t="shared" si="53"/>
        <v/>
      </c>
      <c r="N290" s="15">
        <f>IFERROR(INDEX(CADASTRO!$A$2:$Q$600,MATCH(B290,CADASTRO!$B$2:$B$600,0),MATCH($N$2,CADASTRO!$A$2:$Q$2,0)),0)</f>
        <v>0</v>
      </c>
      <c r="O290" s="16" t="str">
        <f t="shared" si="54"/>
        <v/>
      </c>
      <c r="P290" s="15">
        <f>IFERROR(INDEX(CADASTRO!$A$2:$Q$600,MATCH(B290,CADASTRO!$B$2:$B$600,0),MATCH($P$2,CADASTRO!$A$2:$Q$2,0)),0)</f>
        <v>0</v>
      </c>
      <c r="Q290" s="16" t="str">
        <f t="shared" si="55"/>
        <v/>
      </c>
      <c r="R290" s="15">
        <f>IFERROR(INDEX(CADASTRO!$A$2:$Q$600,MATCH(B290,CADASTRO!$B$2:$B$600,0),MATCH($R$2,CADASTRO!$A$2:$Q$2,0)),0)</f>
        <v>0</v>
      </c>
      <c r="S290" s="16" t="str">
        <f t="shared" si="56"/>
        <v/>
      </c>
      <c r="T290" s="15">
        <f>IFERROR(INDEX(CADASTRO!$A$2:$Q$600,MATCH(B290,CADASTRO!$B$2:$B$600,0),MATCH($T$2,CADASTRO!$A$2:$Q$2,0)),0)</f>
        <v>0</v>
      </c>
      <c r="U290" s="16" t="str">
        <f t="shared" si="57"/>
        <v/>
      </c>
      <c r="V290" s="15">
        <f>IFERROR(INDEX(CADASTRO!$A$2:$Q$600,MATCH(B290,CADASTRO!$B$2:$B$600,0),MATCH($V$2,CADASTRO!$A$2:$Q$2,0)),0)</f>
        <v>0</v>
      </c>
      <c r="W290" s="16" t="str">
        <f t="shared" si="58"/>
        <v/>
      </c>
      <c r="X290" s="15">
        <f>IFERROR(INDEX(CADASTRO!$A$2:$Q$600,MATCH(B290,CADASTRO!$B$2:$B$600,0),MATCH($X$2,CADASTRO!$A$2:$Q$2,0)),0)</f>
        <v>0</v>
      </c>
      <c r="Y290" s="16" t="str">
        <f t="shared" si="59"/>
        <v/>
      </c>
    </row>
    <row r="291" spans="1:25" ht="15.75" customHeight="1" x14ac:dyDescent="0.25">
      <c r="A291" s="7">
        <f>CADASTRO!A291</f>
        <v>0</v>
      </c>
      <c r="B291" s="7">
        <f>CADASTRO!B291</f>
        <v>0</v>
      </c>
      <c r="C291" s="15">
        <f>IFERROR(INDEX(CADASTRO!$A$2:$Q$600,MATCH(B291,CADASTRO!$B$2:$B$600,0),MATCH($C$2,CADASTRO!$A$2:$Q$2,0)),0)</f>
        <v>0</v>
      </c>
      <c r="D291" s="15">
        <f>IFERROR(INDEX(CADASTRO!$A$2:$Q$600,MATCH(B291,CADASTRO!$B$2:$B$600,0),MATCH($D$2,CADASTRO!$A$2:$Q$2,0)),0)</f>
        <v>0</v>
      </c>
      <c r="E291" s="16" t="str">
        <f t="shared" si="49"/>
        <v/>
      </c>
      <c r="F291" s="15">
        <f>IFERROR(INDEX(CADASTRO!$A$2:$Q$600,MATCH(B291,CADASTRO!$B$2:$B$600,0),MATCH($F$2,CADASTRO!$A$2:$Q$2,0)),0)</f>
        <v>0</v>
      </c>
      <c r="G291" s="16" t="str">
        <f t="shared" si="50"/>
        <v/>
      </c>
      <c r="H291" s="15">
        <f>IFERROR(INDEX(CADASTRO!$A$2:$Q$600,MATCH(B291,CADASTRO!$B$2:$B$600,0),MATCH($H$2,CADASTRO!$A$2:$Q$2,0)),0)</f>
        <v>0</v>
      </c>
      <c r="I291" s="16" t="str">
        <f t="shared" si="51"/>
        <v/>
      </c>
      <c r="J291" s="15">
        <f>IFERROR(INDEX(CADASTRO!$A$2:$Q$600,MATCH(B291,CADASTRO!$B$2:$B$600,0),MATCH($J$2,CADASTRO!$A$2:$Q$2,0)),0)</f>
        <v>0</v>
      </c>
      <c r="K291" s="16" t="str">
        <f t="shared" si="52"/>
        <v/>
      </c>
      <c r="L291" s="15">
        <f>IFERROR(INDEX(CADASTRO!$A$2:$Q$600,MATCH(B291,CADASTRO!$B$2:$B$600,0),MATCH($L$2,CADASTRO!$A$2:$Q$2,0)),0)</f>
        <v>0</v>
      </c>
      <c r="M291" s="16" t="str">
        <f t="shared" si="53"/>
        <v/>
      </c>
      <c r="N291" s="15">
        <f>IFERROR(INDEX(CADASTRO!$A$2:$Q$600,MATCH(B291,CADASTRO!$B$2:$B$600,0),MATCH($N$2,CADASTRO!$A$2:$Q$2,0)),0)</f>
        <v>0</v>
      </c>
      <c r="O291" s="16" t="str">
        <f t="shared" si="54"/>
        <v/>
      </c>
      <c r="P291" s="15">
        <f>IFERROR(INDEX(CADASTRO!$A$2:$Q$600,MATCH(B291,CADASTRO!$B$2:$B$600,0),MATCH($P$2,CADASTRO!$A$2:$Q$2,0)),0)</f>
        <v>0</v>
      </c>
      <c r="Q291" s="16" t="str">
        <f t="shared" si="55"/>
        <v/>
      </c>
      <c r="R291" s="15">
        <f>IFERROR(INDEX(CADASTRO!$A$2:$Q$600,MATCH(B291,CADASTRO!$B$2:$B$600,0),MATCH($R$2,CADASTRO!$A$2:$Q$2,0)),0)</f>
        <v>0</v>
      </c>
      <c r="S291" s="16" t="str">
        <f t="shared" si="56"/>
        <v/>
      </c>
      <c r="T291" s="15">
        <f>IFERROR(INDEX(CADASTRO!$A$2:$Q$600,MATCH(B291,CADASTRO!$B$2:$B$600,0),MATCH($T$2,CADASTRO!$A$2:$Q$2,0)),0)</f>
        <v>0</v>
      </c>
      <c r="U291" s="16" t="str">
        <f t="shared" si="57"/>
        <v/>
      </c>
      <c r="V291" s="15">
        <f>IFERROR(INDEX(CADASTRO!$A$2:$Q$600,MATCH(B291,CADASTRO!$B$2:$B$600,0),MATCH($V$2,CADASTRO!$A$2:$Q$2,0)),0)</f>
        <v>0</v>
      </c>
      <c r="W291" s="16" t="str">
        <f t="shared" si="58"/>
        <v/>
      </c>
      <c r="X291" s="15">
        <f>IFERROR(INDEX(CADASTRO!$A$2:$Q$600,MATCH(B291,CADASTRO!$B$2:$B$600,0),MATCH($X$2,CADASTRO!$A$2:$Q$2,0)),0)</f>
        <v>0</v>
      </c>
      <c r="Y291" s="16" t="str">
        <f t="shared" si="59"/>
        <v/>
      </c>
    </row>
    <row r="292" spans="1:25" ht="15.75" customHeight="1" x14ac:dyDescent="0.25">
      <c r="A292" s="7">
        <f>CADASTRO!A292</f>
        <v>0</v>
      </c>
      <c r="B292" s="7">
        <f>CADASTRO!B292</f>
        <v>0</v>
      </c>
      <c r="C292" s="15">
        <f>IFERROR(INDEX(CADASTRO!$A$2:$Q$600,MATCH(B292,CADASTRO!$B$2:$B$600,0),MATCH($C$2,CADASTRO!$A$2:$Q$2,0)),0)</f>
        <v>0</v>
      </c>
      <c r="D292" s="15">
        <f>IFERROR(INDEX(CADASTRO!$A$2:$Q$600,MATCH(B292,CADASTRO!$B$2:$B$600,0),MATCH($D$2,CADASTRO!$A$2:$Q$2,0)),0)</f>
        <v>0</v>
      </c>
      <c r="E292" s="16" t="str">
        <f t="shared" si="49"/>
        <v/>
      </c>
      <c r="F292" s="15">
        <f>IFERROR(INDEX(CADASTRO!$A$2:$Q$600,MATCH(B292,CADASTRO!$B$2:$B$600,0),MATCH($F$2,CADASTRO!$A$2:$Q$2,0)),0)</f>
        <v>0</v>
      </c>
      <c r="G292" s="16" t="str">
        <f t="shared" si="50"/>
        <v/>
      </c>
      <c r="H292" s="15">
        <f>IFERROR(INDEX(CADASTRO!$A$2:$Q$600,MATCH(B292,CADASTRO!$B$2:$B$600,0),MATCH($H$2,CADASTRO!$A$2:$Q$2,0)),0)</f>
        <v>0</v>
      </c>
      <c r="I292" s="16" t="str">
        <f t="shared" si="51"/>
        <v/>
      </c>
      <c r="J292" s="15">
        <f>IFERROR(INDEX(CADASTRO!$A$2:$Q$600,MATCH(B292,CADASTRO!$B$2:$B$600,0),MATCH($J$2,CADASTRO!$A$2:$Q$2,0)),0)</f>
        <v>0</v>
      </c>
      <c r="K292" s="16" t="str">
        <f t="shared" si="52"/>
        <v/>
      </c>
      <c r="L292" s="15">
        <f>IFERROR(INDEX(CADASTRO!$A$2:$Q$600,MATCH(B292,CADASTRO!$B$2:$B$600,0),MATCH($L$2,CADASTRO!$A$2:$Q$2,0)),0)</f>
        <v>0</v>
      </c>
      <c r="M292" s="16" t="str">
        <f t="shared" si="53"/>
        <v/>
      </c>
      <c r="N292" s="15">
        <f>IFERROR(INDEX(CADASTRO!$A$2:$Q$600,MATCH(B292,CADASTRO!$B$2:$B$600,0),MATCH($N$2,CADASTRO!$A$2:$Q$2,0)),0)</f>
        <v>0</v>
      </c>
      <c r="O292" s="16" t="str">
        <f t="shared" si="54"/>
        <v/>
      </c>
      <c r="P292" s="15">
        <f>IFERROR(INDEX(CADASTRO!$A$2:$Q$600,MATCH(B292,CADASTRO!$B$2:$B$600,0),MATCH($P$2,CADASTRO!$A$2:$Q$2,0)),0)</f>
        <v>0</v>
      </c>
      <c r="Q292" s="16" t="str">
        <f t="shared" si="55"/>
        <v/>
      </c>
      <c r="R292" s="15">
        <f>IFERROR(INDEX(CADASTRO!$A$2:$Q$600,MATCH(B292,CADASTRO!$B$2:$B$600,0),MATCH($R$2,CADASTRO!$A$2:$Q$2,0)),0)</f>
        <v>0</v>
      </c>
      <c r="S292" s="16" t="str">
        <f t="shared" si="56"/>
        <v/>
      </c>
      <c r="T292" s="15">
        <f>IFERROR(INDEX(CADASTRO!$A$2:$Q$600,MATCH(B292,CADASTRO!$B$2:$B$600,0),MATCH($T$2,CADASTRO!$A$2:$Q$2,0)),0)</f>
        <v>0</v>
      </c>
      <c r="U292" s="16" t="str">
        <f t="shared" si="57"/>
        <v/>
      </c>
      <c r="V292" s="15">
        <f>IFERROR(INDEX(CADASTRO!$A$2:$Q$600,MATCH(B292,CADASTRO!$B$2:$B$600,0),MATCH($V$2,CADASTRO!$A$2:$Q$2,0)),0)</f>
        <v>0</v>
      </c>
      <c r="W292" s="16" t="str">
        <f t="shared" si="58"/>
        <v/>
      </c>
      <c r="X292" s="15">
        <f>IFERROR(INDEX(CADASTRO!$A$2:$Q$600,MATCH(B292,CADASTRO!$B$2:$B$600,0),MATCH($X$2,CADASTRO!$A$2:$Q$2,0)),0)</f>
        <v>0</v>
      </c>
      <c r="Y292" s="16" t="str">
        <f t="shared" si="59"/>
        <v/>
      </c>
    </row>
    <row r="293" spans="1:25" ht="15.75" customHeight="1" x14ac:dyDescent="0.25">
      <c r="A293" s="7">
        <f>CADASTRO!A293</f>
        <v>0</v>
      </c>
      <c r="B293" s="7">
        <f>CADASTRO!B293</f>
        <v>0</v>
      </c>
      <c r="C293" s="15">
        <f>IFERROR(INDEX(CADASTRO!$A$2:$Q$600,MATCH(B293,CADASTRO!$B$2:$B$600,0),MATCH($C$2,CADASTRO!$A$2:$Q$2,0)),0)</f>
        <v>0</v>
      </c>
      <c r="D293" s="15">
        <f>IFERROR(INDEX(CADASTRO!$A$2:$Q$600,MATCH(B293,CADASTRO!$B$2:$B$600,0),MATCH($D$2,CADASTRO!$A$2:$Q$2,0)),0)</f>
        <v>0</v>
      </c>
      <c r="E293" s="16" t="str">
        <f t="shared" si="49"/>
        <v/>
      </c>
      <c r="F293" s="15">
        <f>IFERROR(INDEX(CADASTRO!$A$2:$Q$600,MATCH(B293,CADASTRO!$B$2:$B$600,0),MATCH($F$2,CADASTRO!$A$2:$Q$2,0)),0)</f>
        <v>0</v>
      </c>
      <c r="G293" s="16" t="str">
        <f t="shared" si="50"/>
        <v/>
      </c>
      <c r="H293" s="15">
        <f>IFERROR(INDEX(CADASTRO!$A$2:$Q$600,MATCH(B293,CADASTRO!$B$2:$B$600,0),MATCH($H$2,CADASTRO!$A$2:$Q$2,0)),0)</f>
        <v>0</v>
      </c>
      <c r="I293" s="16" t="str">
        <f t="shared" si="51"/>
        <v/>
      </c>
      <c r="J293" s="15">
        <f>IFERROR(INDEX(CADASTRO!$A$2:$Q$600,MATCH(B293,CADASTRO!$B$2:$B$600,0),MATCH($J$2,CADASTRO!$A$2:$Q$2,0)),0)</f>
        <v>0</v>
      </c>
      <c r="K293" s="16" t="str">
        <f t="shared" si="52"/>
        <v/>
      </c>
      <c r="L293" s="15">
        <f>IFERROR(INDEX(CADASTRO!$A$2:$Q$600,MATCH(B293,CADASTRO!$B$2:$B$600,0),MATCH($L$2,CADASTRO!$A$2:$Q$2,0)),0)</f>
        <v>0</v>
      </c>
      <c r="M293" s="16" t="str">
        <f t="shared" si="53"/>
        <v/>
      </c>
      <c r="N293" s="15">
        <f>IFERROR(INDEX(CADASTRO!$A$2:$Q$600,MATCH(B293,CADASTRO!$B$2:$B$600,0),MATCH($N$2,CADASTRO!$A$2:$Q$2,0)),0)</f>
        <v>0</v>
      </c>
      <c r="O293" s="16" t="str">
        <f t="shared" si="54"/>
        <v/>
      </c>
      <c r="P293" s="15">
        <f>IFERROR(INDEX(CADASTRO!$A$2:$Q$600,MATCH(B293,CADASTRO!$B$2:$B$600,0),MATCH($P$2,CADASTRO!$A$2:$Q$2,0)),0)</f>
        <v>0</v>
      </c>
      <c r="Q293" s="16" t="str">
        <f t="shared" si="55"/>
        <v/>
      </c>
      <c r="R293" s="15">
        <f>IFERROR(INDEX(CADASTRO!$A$2:$Q$600,MATCH(B293,CADASTRO!$B$2:$B$600,0),MATCH($R$2,CADASTRO!$A$2:$Q$2,0)),0)</f>
        <v>0</v>
      </c>
      <c r="S293" s="16" t="str">
        <f t="shared" si="56"/>
        <v/>
      </c>
      <c r="T293" s="15">
        <f>IFERROR(INDEX(CADASTRO!$A$2:$Q$600,MATCH(B293,CADASTRO!$B$2:$B$600,0),MATCH($T$2,CADASTRO!$A$2:$Q$2,0)),0)</f>
        <v>0</v>
      </c>
      <c r="U293" s="16" t="str">
        <f t="shared" si="57"/>
        <v/>
      </c>
      <c r="V293" s="15">
        <f>IFERROR(INDEX(CADASTRO!$A$2:$Q$600,MATCH(B293,CADASTRO!$B$2:$B$600,0),MATCH($V$2,CADASTRO!$A$2:$Q$2,0)),0)</f>
        <v>0</v>
      </c>
      <c r="W293" s="16" t="str">
        <f t="shared" si="58"/>
        <v/>
      </c>
      <c r="X293" s="15">
        <f>IFERROR(INDEX(CADASTRO!$A$2:$Q$600,MATCH(B293,CADASTRO!$B$2:$B$600,0),MATCH($X$2,CADASTRO!$A$2:$Q$2,0)),0)</f>
        <v>0</v>
      </c>
      <c r="Y293" s="16" t="str">
        <f t="shared" si="59"/>
        <v/>
      </c>
    </row>
    <row r="294" spans="1:25" ht="15.75" customHeight="1" x14ac:dyDescent="0.25">
      <c r="A294" s="7">
        <f>CADASTRO!A294</f>
        <v>0</v>
      </c>
      <c r="B294" s="7">
        <f>CADASTRO!B294</f>
        <v>0</v>
      </c>
      <c r="C294" s="15">
        <f>IFERROR(INDEX(CADASTRO!$A$2:$Q$600,MATCH(B294,CADASTRO!$B$2:$B$600,0),MATCH($C$2,CADASTRO!$A$2:$Q$2,0)),0)</f>
        <v>0</v>
      </c>
      <c r="D294" s="15">
        <f>IFERROR(INDEX(CADASTRO!$A$2:$Q$600,MATCH(B294,CADASTRO!$B$2:$B$600,0),MATCH($D$2,CADASTRO!$A$2:$Q$2,0)),0)</f>
        <v>0</v>
      </c>
      <c r="E294" s="16" t="str">
        <f t="shared" si="49"/>
        <v/>
      </c>
      <c r="F294" s="15">
        <f>IFERROR(INDEX(CADASTRO!$A$2:$Q$600,MATCH(B294,CADASTRO!$B$2:$B$600,0),MATCH($F$2,CADASTRO!$A$2:$Q$2,0)),0)</f>
        <v>0</v>
      </c>
      <c r="G294" s="16" t="str">
        <f t="shared" si="50"/>
        <v/>
      </c>
      <c r="H294" s="15">
        <f>IFERROR(INDEX(CADASTRO!$A$2:$Q$600,MATCH(B294,CADASTRO!$B$2:$B$600,0),MATCH($H$2,CADASTRO!$A$2:$Q$2,0)),0)</f>
        <v>0</v>
      </c>
      <c r="I294" s="16" t="str">
        <f t="shared" si="51"/>
        <v/>
      </c>
      <c r="J294" s="15">
        <f>IFERROR(INDEX(CADASTRO!$A$2:$Q$600,MATCH(B294,CADASTRO!$B$2:$B$600,0),MATCH($J$2,CADASTRO!$A$2:$Q$2,0)),0)</f>
        <v>0</v>
      </c>
      <c r="K294" s="16" t="str">
        <f t="shared" si="52"/>
        <v/>
      </c>
      <c r="L294" s="15">
        <f>IFERROR(INDEX(CADASTRO!$A$2:$Q$600,MATCH(B294,CADASTRO!$B$2:$B$600,0),MATCH($L$2,CADASTRO!$A$2:$Q$2,0)),0)</f>
        <v>0</v>
      </c>
      <c r="M294" s="16" t="str">
        <f t="shared" si="53"/>
        <v/>
      </c>
      <c r="N294" s="15">
        <f>IFERROR(INDEX(CADASTRO!$A$2:$Q$600,MATCH(B294,CADASTRO!$B$2:$B$600,0),MATCH($N$2,CADASTRO!$A$2:$Q$2,0)),0)</f>
        <v>0</v>
      </c>
      <c r="O294" s="16" t="str">
        <f t="shared" si="54"/>
        <v/>
      </c>
      <c r="P294" s="15">
        <f>IFERROR(INDEX(CADASTRO!$A$2:$Q$600,MATCH(B294,CADASTRO!$B$2:$B$600,0),MATCH($P$2,CADASTRO!$A$2:$Q$2,0)),0)</f>
        <v>0</v>
      </c>
      <c r="Q294" s="16" t="str">
        <f t="shared" si="55"/>
        <v/>
      </c>
      <c r="R294" s="15">
        <f>IFERROR(INDEX(CADASTRO!$A$2:$Q$600,MATCH(B294,CADASTRO!$B$2:$B$600,0),MATCH($R$2,CADASTRO!$A$2:$Q$2,0)),0)</f>
        <v>0</v>
      </c>
      <c r="S294" s="16" t="str">
        <f t="shared" si="56"/>
        <v/>
      </c>
      <c r="T294" s="15">
        <f>IFERROR(INDEX(CADASTRO!$A$2:$Q$600,MATCH(B294,CADASTRO!$B$2:$B$600,0),MATCH($T$2,CADASTRO!$A$2:$Q$2,0)),0)</f>
        <v>0</v>
      </c>
      <c r="U294" s="16" t="str">
        <f t="shared" si="57"/>
        <v/>
      </c>
      <c r="V294" s="15">
        <f>IFERROR(INDEX(CADASTRO!$A$2:$Q$600,MATCH(B294,CADASTRO!$B$2:$B$600,0),MATCH($V$2,CADASTRO!$A$2:$Q$2,0)),0)</f>
        <v>0</v>
      </c>
      <c r="W294" s="16" t="str">
        <f t="shared" si="58"/>
        <v/>
      </c>
      <c r="X294" s="15">
        <f>IFERROR(INDEX(CADASTRO!$A$2:$Q$600,MATCH(B294,CADASTRO!$B$2:$B$600,0),MATCH($X$2,CADASTRO!$A$2:$Q$2,0)),0)</f>
        <v>0</v>
      </c>
      <c r="Y294" s="16" t="str">
        <f t="shared" si="59"/>
        <v/>
      </c>
    </row>
    <row r="295" spans="1:25" ht="15.75" customHeight="1" x14ac:dyDescent="0.25">
      <c r="A295" s="7">
        <f>CADASTRO!A295</f>
        <v>0</v>
      </c>
      <c r="B295" s="7">
        <f>CADASTRO!B295</f>
        <v>0</v>
      </c>
      <c r="C295" s="15">
        <f>IFERROR(INDEX(CADASTRO!$A$2:$Q$600,MATCH(B295,CADASTRO!$B$2:$B$600,0),MATCH($C$2,CADASTRO!$A$2:$Q$2,0)),0)</f>
        <v>0</v>
      </c>
      <c r="D295" s="15">
        <f>IFERROR(INDEX(CADASTRO!$A$2:$Q$600,MATCH(B295,CADASTRO!$B$2:$B$600,0),MATCH($D$2,CADASTRO!$A$2:$Q$2,0)),0)</f>
        <v>0</v>
      </c>
      <c r="E295" s="16" t="str">
        <f t="shared" si="49"/>
        <v/>
      </c>
      <c r="F295" s="15">
        <f>IFERROR(INDEX(CADASTRO!$A$2:$Q$600,MATCH(B295,CADASTRO!$B$2:$B$600,0),MATCH($F$2,CADASTRO!$A$2:$Q$2,0)),0)</f>
        <v>0</v>
      </c>
      <c r="G295" s="16" t="str">
        <f t="shared" si="50"/>
        <v/>
      </c>
      <c r="H295" s="15">
        <f>IFERROR(INDEX(CADASTRO!$A$2:$Q$600,MATCH(B295,CADASTRO!$B$2:$B$600,0),MATCH($H$2,CADASTRO!$A$2:$Q$2,0)),0)</f>
        <v>0</v>
      </c>
      <c r="I295" s="16" t="str">
        <f t="shared" si="51"/>
        <v/>
      </c>
      <c r="J295" s="15">
        <f>IFERROR(INDEX(CADASTRO!$A$2:$Q$600,MATCH(B295,CADASTRO!$B$2:$B$600,0),MATCH($J$2,CADASTRO!$A$2:$Q$2,0)),0)</f>
        <v>0</v>
      </c>
      <c r="K295" s="16" t="str">
        <f t="shared" si="52"/>
        <v/>
      </c>
      <c r="L295" s="15">
        <f>IFERROR(INDEX(CADASTRO!$A$2:$Q$600,MATCH(B295,CADASTRO!$B$2:$B$600,0),MATCH($L$2,CADASTRO!$A$2:$Q$2,0)),0)</f>
        <v>0</v>
      </c>
      <c r="M295" s="16" t="str">
        <f t="shared" si="53"/>
        <v/>
      </c>
      <c r="N295" s="15">
        <f>IFERROR(INDEX(CADASTRO!$A$2:$Q$600,MATCH(B295,CADASTRO!$B$2:$B$600,0),MATCH($N$2,CADASTRO!$A$2:$Q$2,0)),0)</f>
        <v>0</v>
      </c>
      <c r="O295" s="16" t="str">
        <f t="shared" si="54"/>
        <v/>
      </c>
      <c r="P295" s="15">
        <f>IFERROR(INDEX(CADASTRO!$A$2:$Q$600,MATCH(B295,CADASTRO!$B$2:$B$600,0),MATCH($P$2,CADASTRO!$A$2:$Q$2,0)),0)</f>
        <v>0</v>
      </c>
      <c r="Q295" s="16" t="str">
        <f t="shared" si="55"/>
        <v/>
      </c>
      <c r="R295" s="15">
        <f>IFERROR(INDEX(CADASTRO!$A$2:$Q$600,MATCH(B295,CADASTRO!$B$2:$B$600,0),MATCH($R$2,CADASTRO!$A$2:$Q$2,0)),0)</f>
        <v>0</v>
      </c>
      <c r="S295" s="16" t="str">
        <f t="shared" si="56"/>
        <v/>
      </c>
      <c r="T295" s="15">
        <f>IFERROR(INDEX(CADASTRO!$A$2:$Q$600,MATCH(B295,CADASTRO!$B$2:$B$600,0),MATCH($T$2,CADASTRO!$A$2:$Q$2,0)),0)</f>
        <v>0</v>
      </c>
      <c r="U295" s="16" t="str">
        <f t="shared" si="57"/>
        <v/>
      </c>
      <c r="V295" s="15">
        <f>IFERROR(INDEX(CADASTRO!$A$2:$Q$600,MATCH(B295,CADASTRO!$B$2:$B$600,0),MATCH($V$2,CADASTRO!$A$2:$Q$2,0)),0)</f>
        <v>0</v>
      </c>
      <c r="W295" s="16" t="str">
        <f t="shared" si="58"/>
        <v/>
      </c>
      <c r="X295" s="15">
        <f>IFERROR(INDEX(CADASTRO!$A$2:$Q$600,MATCH(B295,CADASTRO!$B$2:$B$600,0),MATCH($X$2,CADASTRO!$A$2:$Q$2,0)),0)</f>
        <v>0</v>
      </c>
      <c r="Y295" s="16" t="str">
        <f t="shared" si="59"/>
        <v/>
      </c>
    </row>
    <row r="296" spans="1:25" ht="15.75" customHeight="1" x14ac:dyDescent="0.25">
      <c r="A296" s="7">
        <f>CADASTRO!A296</f>
        <v>0</v>
      </c>
      <c r="B296" s="7">
        <f>CADASTRO!B296</f>
        <v>0</v>
      </c>
      <c r="C296" s="15">
        <f>IFERROR(INDEX(CADASTRO!$A$2:$Q$600,MATCH(B296,CADASTRO!$B$2:$B$600,0),MATCH($C$2,CADASTRO!$A$2:$Q$2,0)),0)</f>
        <v>0</v>
      </c>
      <c r="D296" s="15">
        <f>IFERROR(INDEX(CADASTRO!$A$2:$Q$600,MATCH(B296,CADASTRO!$B$2:$B$600,0),MATCH($D$2,CADASTRO!$A$2:$Q$2,0)),0)</f>
        <v>0</v>
      </c>
      <c r="E296" s="16" t="str">
        <f t="shared" si="49"/>
        <v/>
      </c>
      <c r="F296" s="15">
        <f>IFERROR(INDEX(CADASTRO!$A$2:$Q$600,MATCH(B296,CADASTRO!$B$2:$B$600,0),MATCH($F$2,CADASTRO!$A$2:$Q$2,0)),0)</f>
        <v>0</v>
      </c>
      <c r="G296" s="16" t="str">
        <f t="shared" si="50"/>
        <v/>
      </c>
      <c r="H296" s="15">
        <f>IFERROR(INDEX(CADASTRO!$A$2:$Q$600,MATCH(B296,CADASTRO!$B$2:$B$600,0),MATCH($H$2,CADASTRO!$A$2:$Q$2,0)),0)</f>
        <v>0</v>
      </c>
      <c r="I296" s="16" t="str">
        <f t="shared" si="51"/>
        <v/>
      </c>
      <c r="J296" s="15">
        <f>IFERROR(INDEX(CADASTRO!$A$2:$Q$600,MATCH(B296,CADASTRO!$B$2:$B$600,0),MATCH($J$2,CADASTRO!$A$2:$Q$2,0)),0)</f>
        <v>0</v>
      </c>
      <c r="K296" s="16" t="str">
        <f t="shared" si="52"/>
        <v/>
      </c>
      <c r="L296" s="15">
        <f>IFERROR(INDEX(CADASTRO!$A$2:$Q$600,MATCH(B296,CADASTRO!$B$2:$B$600,0),MATCH($L$2,CADASTRO!$A$2:$Q$2,0)),0)</f>
        <v>0</v>
      </c>
      <c r="M296" s="16" t="str">
        <f t="shared" si="53"/>
        <v/>
      </c>
      <c r="N296" s="15">
        <f>IFERROR(INDEX(CADASTRO!$A$2:$Q$600,MATCH(B296,CADASTRO!$B$2:$B$600,0),MATCH($N$2,CADASTRO!$A$2:$Q$2,0)),0)</f>
        <v>0</v>
      </c>
      <c r="O296" s="16" t="str">
        <f t="shared" si="54"/>
        <v/>
      </c>
      <c r="P296" s="15">
        <f>IFERROR(INDEX(CADASTRO!$A$2:$Q$600,MATCH(B296,CADASTRO!$B$2:$B$600,0),MATCH($P$2,CADASTRO!$A$2:$Q$2,0)),0)</f>
        <v>0</v>
      </c>
      <c r="Q296" s="16" t="str">
        <f t="shared" si="55"/>
        <v/>
      </c>
      <c r="R296" s="15">
        <f>IFERROR(INDEX(CADASTRO!$A$2:$Q$600,MATCH(B296,CADASTRO!$B$2:$B$600,0),MATCH($R$2,CADASTRO!$A$2:$Q$2,0)),0)</f>
        <v>0</v>
      </c>
      <c r="S296" s="16" t="str">
        <f t="shared" si="56"/>
        <v/>
      </c>
      <c r="T296" s="15">
        <f>IFERROR(INDEX(CADASTRO!$A$2:$Q$600,MATCH(B296,CADASTRO!$B$2:$B$600,0),MATCH($T$2,CADASTRO!$A$2:$Q$2,0)),0)</f>
        <v>0</v>
      </c>
      <c r="U296" s="16" t="str">
        <f t="shared" si="57"/>
        <v/>
      </c>
      <c r="V296" s="15">
        <f>IFERROR(INDEX(CADASTRO!$A$2:$Q$600,MATCH(B296,CADASTRO!$B$2:$B$600,0),MATCH($V$2,CADASTRO!$A$2:$Q$2,0)),0)</f>
        <v>0</v>
      </c>
      <c r="W296" s="16" t="str">
        <f t="shared" si="58"/>
        <v/>
      </c>
      <c r="X296" s="15">
        <f>IFERROR(INDEX(CADASTRO!$A$2:$Q$600,MATCH(B296,CADASTRO!$B$2:$B$600,0),MATCH($X$2,CADASTRO!$A$2:$Q$2,0)),0)</f>
        <v>0</v>
      </c>
      <c r="Y296" s="16" t="str">
        <f t="shared" si="59"/>
        <v/>
      </c>
    </row>
    <row r="297" spans="1:25" ht="15.75" customHeight="1" x14ac:dyDescent="0.25">
      <c r="A297" s="7">
        <f>CADASTRO!A297</f>
        <v>0</v>
      </c>
      <c r="B297" s="7">
        <f>CADASTRO!B297</f>
        <v>0</v>
      </c>
      <c r="C297" s="15">
        <f>IFERROR(INDEX(CADASTRO!$A$2:$Q$600,MATCH(B297,CADASTRO!$B$2:$B$600,0),MATCH($C$2,CADASTRO!$A$2:$Q$2,0)),0)</f>
        <v>0</v>
      </c>
      <c r="D297" s="15">
        <f>IFERROR(INDEX(CADASTRO!$A$2:$Q$600,MATCH(B297,CADASTRO!$B$2:$B$600,0),MATCH($D$2,CADASTRO!$A$2:$Q$2,0)),0)</f>
        <v>0</v>
      </c>
      <c r="E297" s="16" t="str">
        <f t="shared" si="49"/>
        <v/>
      </c>
      <c r="F297" s="15">
        <f>IFERROR(INDEX(CADASTRO!$A$2:$Q$600,MATCH(B297,CADASTRO!$B$2:$B$600,0),MATCH($F$2,CADASTRO!$A$2:$Q$2,0)),0)</f>
        <v>0</v>
      </c>
      <c r="G297" s="16" t="str">
        <f t="shared" si="50"/>
        <v/>
      </c>
      <c r="H297" s="15">
        <f>IFERROR(INDEX(CADASTRO!$A$2:$Q$600,MATCH(B297,CADASTRO!$B$2:$B$600,0),MATCH($H$2,CADASTRO!$A$2:$Q$2,0)),0)</f>
        <v>0</v>
      </c>
      <c r="I297" s="16" t="str">
        <f t="shared" si="51"/>
        <v/>
      </c>
      <c r="J297" s="15">
        <f>IFERROR(INDEX(CADASTRO!$A$2:$Q$600,MATCH(B297,CADASTRO!$B$2:$B$600,0),MATCH($J$2,CADASTRO!$A$2:$Q$2,0)),0)</f>
        <v>0</v>
      </c>
      <c r="K297" s="16" t="str">
        <f t="shared" si="52"/>
        <v/>
      </c>
      <c r="L297" s="15">
        <f>IFERROR(INDEX(CADASTRO!$A$2:$Q$600,MATCH(B297,CADASTRO!$B$2:$B$600,0),MATCH($L$2,CADASTRO!$A$2:$Q$2,0)),0)</f>
        <v>0</v>
      </c>
      <c r="M297" s="16" t="str">
        <f t="shared" si="53"/>
        <v/>
      </c>
      <c r="N297" s="15">
        <f>IFERROR(INDEX(CADASTRO!$A$2:$Q$600,MATCH(B297,CADASTRO!$B$2:$B$600,0),MATCH($N$2,CADASTRO!$A$2:$Q$2,0)),0)</f>
        <v>0</v>
      </c>
      <c r="O297" s="16" t="str">
        <f t="shared" si="54"/>
        <v/>
      </c>
      <c r="P297" s="15">
        <f>IFERROR(INDEX(CADASTRO!$A$2:$Q$600,MATCH(B297,CADASTRO!$B$2:$B$600,0),MATCH($P$2,CADASTRO!$A$2:$Q$2,0)),0)</f>
        <v>0</v>
      </c>
      <c r="Q297" s="16" t="str">
        <f t="shared" si="55"/>
        <v/>
      </c>
      <c r="R297" s="15">
        <f>IFERROR(INDEX(CADASTRO!$A$2:$Q$600,MATCH(B297,CADASTRO!$B$2:$B$600,0),MATCH($R$2,CADASTRO!$A$2:$Q$2,0)),0)</f>
        <v>0</v>
      </c>
      <c r="S297" s="16" t="str">
        <f t="shared" si="56"/>
        <v/>
      </c>
      <c r="T297" s="15">
        <f>IFERROR(INDEX(CADASTRO!$A$2:$Q$600,MATCH(B297,CADASTRO!$B$2:$B$600,0),MATCH($T$2,CADASTRO!$A$2:$Q$2,0)),0)</f>
        <v>0</v>
      </c>
      <c r="U297" s="16" t="str">
        <f t="shared" si="57"/>
        <v/>
      </c>
      <c r="V297" s="15">
        <f>IFERROR(INDEX(CADASTRO!$A$2:$Q$600,MATCH(B297,CADASTRO!$B$2:$B$600,0),MATCH($V$2,CADASTRO!$A$2:$Q$2,0)),0)</f>
        <v>0</v>
      </c>
      <c r="W297" s="16" t="str">
        <f t="shared" si="58"/>
        <v/>
      </c>
      <c r="X297" s="15">
        <f>IFERROR(INDEX(CADASTRO!$A$2:$Q$600,MATCH(B297,CADASTRO!$B$2:$B$600,0),MATCH($X$2,CADASTRO!$A$2:$Q$2,0)),0)</f>
        <v>0</v>
      </c>
      <c r="Y297" s="16" t="str">
        <f t="shared" si="59"/>
        <v/>
      </c>
    </row>
    <row r="298" spans="1:25" ht="15.75" customHeight="1" x14ac:dyDescent="0.25">
      <c r="A298" s="7">
        <f>CADASTRO!A298</f>
        <v>0</v>
      </c>
      <c r="B298" s="7">
        <f>CADASTRO!B298</f>
        <v>0</v>
      </c>
      <c r="C298" s="15">
        <f>IFERROR(INDEX(CADASTRO!$A$2:$Q$600,MATCH(B298,CADASTRO!$B$2:$B$600,0),MATCH($C$2,CADASTRO!$A$2:$Q$2,0)),0)</f>
        <v>0</v>
      </c>
      <c r="D298" s="15">
        <f>IFERROR(INDEX(CADASTRO!$A$2:$Q$600,MATCH(B298,CADASTRO!$B$2:$B$600,0),MATCH($D$2,CADASTRO!$A$2:$Q$2,0)),0)</f>
        <v>0</v>
      </c>
      <c r="E298" s="16" t="str">
        <f t="shared" si="49"/>
        <v/>
      </c>
      <c r="F298" s="15">
        <f>IFERROR(INDEX(CADASTRO!$A$2:$Q$600,MATCH(B298,CADASTRO!$B$2:$B$600,0),MATCH($F$2,CADASTRO!$A$2:$Q$2,0)),0)</f>
        <v>0</v>
      </c>
      <c r="G298" s="16" t="str">
        <f t="shared" si="50"/>
        <v/>
      </c>
      <c r="H298" s="15">
        <f>IFERROR(INDEX(CADASTRO!$A$2:$Q$600,MATCH(B298,CADASTRO!$B$2:$B$600,0),MATCH($H$2,CADASTRO!$A$2:$Q$2,0)),0)</f>
        <v>0</v>
      </c>
      <c r="I298" s="16" t="str">
        <f t="shared" si="51"/>
        <v/>
      </c>
      <c r="J298" s="15">
        <f>IFERROR(INDEX(CADASTRO!$A$2:$Q$600,MATCH(B298,CADASTRO!$B$2:$B$600,0),MATCH($J$2,CADASTRO!$A$2:$Q$2,0)),0)</f>
        <v>0</v>
      </c>
      <c r="K298" s="16" t="str">
        <f t="shared" si="52"/>
        <v/>
      </c>
      <c r="L298" s="15">
        <f>IFERROR(INDEX(CADASTRO!$A$2:$Q$600,MATCH(B298,CADASTRO!$B$2:$B$600,0),MATCH($L$2,CADASTRO!$A$2:$Q$2,0)),0)</f>
        <v>0</v>
      </c>
      <c r="M298" s="16" t="str">
        <f t="shared" si="53"/>
        <v/>
      </c>
      <c r="N298" s="15">
        <f>IFERROR(INDEX(CADASTRO!$A$2:$Q$600,MATCH(B298,CADASTRO!$B$2:$B$600,0),MATCH($N$2,CADASTRO!$A$2:$Q$2,0)),0)</f>
        <v>0</v>
      </c>
      <c r="O298" s="16" t="str">
        <f t="shared" si="54"/>
        <v/>
      </c>
      <c r="P298" s="15">
        <f>IFERROR(INDEX(CADASTRO!$A$2:$Q$600,MATCH(B298,CADASTRO!$B$2:$B$600,0),MATCH($P$2,CADASTRO!$A$2:$Q$2,0)),0)</f>
        <v>0</v>
      </c>
      <c r="Q298" s="16" t="str">
        <f t="shared" si="55"/>
        <v/>
      </c>
      <c r="R298" s="15">
        <f>IFERROR(INDEX(CADASTRO!$A$2:$Q$600,MATCH(B298,CADASTRO!$B$2:$B$600,0),MATCH($R$2,CADASTRO!$A$2:$Q$2,0)),0)</f>
        <v>0</v>
      </c>
      <c r="S298" s="16" t="str">
        <f t="shared" si="56"/>
        <v/>
      </c>
      <c r="T298" s="15">
        <f>IFERROR(INDEX(CADASTRO!$A$2:$Q$600,MATCH(B298,CADASTRO!$B$2:$B$600,0),MATCH($T$2,CADASTRO!$A$2:$Q$2,0)),0)</f>
        <v>0</v>
      </c>
      <c r="U298" s="16" t="str">
        <f t="shared" si="57"/>
        <v/>
      </c>
      <c r="V298" s="15">
        <f>IFERROR(INDEX(CADASTRO!$A$2:$Q$600,MATCH(B298,CADASTRO!$B$2:$B$600,0),MATCH($V$2,CADASTRO!$A$2:$Q$2,0)),0)</f>
        <v>0</v>
      </c>
      <c r="W298" s="16" t="str">
        <f t="shared" si="58"/>
        <v/>
      </c>
      <c r="X298" s="15">
        <f>IFERROR(INDEX(CADASTRO!$A$2:$Q$600,MATCH(B298,CADASTRO!$B$2:$B$600,0),MATCH($X$2,CADASTRO!$A$2:$Q$2,0)),0)</f>
        <v>0</v>
      </c>
      <c r="Y298" s="16" t="str">
        <f t="shared" si="59"/>
        <v/>
      </c>
    </row>
    <row r="299" spans="1:25" ht="15.75" customHeight="1" x14ac:dyDescent="0.25">
      <c r="A299" s="7">
        <f>CADASTRO!A299</f>
        <v>0</v>
      </c>
      <c r="B299" s="7">
        <f>CADASTRO!B299</f>
        <v>0</v>
      </c>
      <c r="C299" s="15">
        <f>IFERROR(INDEX(CADASTRO!$A$2:$Q$600,MATCH(B299,CADASTRO!$B$2:$B$600,0),MATCH($C$2,CADASTRO!$A$2:$Q$2,0)),0)</f>
        <v>0</v>
      </c>
      <c r="D299" s="15">
        <f>IFERROR(INDEX(CADASTRO!$A$2:$Q$600,MATCH(B299,CADASTRO!$B$2:$B$600,0),MATCH($D$2,CADASTRO!$A$2:$Q$2,0)),0)</f>
        <v>0</v>
      </c>
      <c r="E299" s="16" t="str">
        <f t="shared" si="49"/>
        <v/>
      </c>
      <c r="F299" s="15">
        <f>IFERROR(INDEX(CADASTRO!$A$2:$Q$600,MATCH(B299,CADASTRO!$B$2:$B$600,0),MATCH($F$2,CADASTRO!$A$2:$Q$2,0)),0)</f>
        <v>0</v>
      </c>
      <c r="G299" s="16" t="str">
        <f t="shared" si="50"/>
        <v/>
      </c>
      <c r="H299" s="15">
        <f>IFERROR(INDEX(CADASTRO!$A$2:$Q$600,MATCH(B299,CADASTRO!$B$2:$B$600,0),MATCH($H$2,CADASTRO!$A$2:$Q$2,0)),0)</f>
        <v>0</v>
      </c>
      <c r="I299" s="16" t="str">
        <f t="shared" si="51"/>
        <v/>
      </c>
      <c r="J299" s="15">
        <f>IFERROR(INDEX(CADASTRO!$A$2:$Q$600,MATCH(B299,CADASTRO!$B$2:$B$600,0),MATCH($J$2,CADASTRO!$A$2:$Q$2,0)),0)</f>
        <v>0</v>
      </c>
      <c r="K299" s="16" t="str">
        <f t="shared" si="52"/>
        <v/>
      </c>
      <c r="L299" s="15">
        <f>IFERROR(INDEX(CADASTRO!$A$2:$Q$600,MATCH(B299,CADASTRO!$B$2:$B$600,0),MATCH($L$2,CADASTRO!$A$2:$Q$2,0)),0)</f>
        <v>0</v>
      </c>
      <c r="M299" s="16" t="str">
        <f t="shared" si="53"/>
        <v/>
      </c>
      <c r="N299" s="15">
        <f>IFERROR(INDEX(CADASTRO!$A$2:$Q$600,MATCH(B299,CADASTRO!$B$2:$B$600,0),MATCH($N$2,CADASTRO!$A$2:$Q$2,0)),0)</f>
        <v>0</v>
      </c>
      <c r="O299" s="16" t="str">
        <f t="shared" si="54"/>
        <v/>
      </c>
      <c r="P299" s="15">
        <f>IFERROR(INDEX(CADASTRO!$A$2:$Q$600,MATCH(B299,CADASTRO!$B$2:$B$600,0),MATCH($P$2,CADASTRO!$A$2:$Q$2,0)),0)</f>
        <v>0</v>
      </c>
      <c r="Q299" s="16" t="str">
        <f t="shared" si="55"/>
        <v/>
      </c>
      <c r="R299" s="15">
        <f>IFERROR(INDEX(CADASTRO!$A$2:$Q$600,MATCH(B299,CADASTRO!$B$2:$B$600,0),MATCH($R$2,CADASTRO!$A$2:$Q$2,0)),0)</f>
        <v>0</v>
      </c>
      <c r="S299" s="16" t="str">
        <f t="shared" si="56"/>
        <v/>
      </c>
      <c r="T299" s="15">
        <f>IFERROR(INDEX(CADASTRO!$A$2:$Q$600,MATCH(B299,CADASTRO!$B$2:$B$600,0),MATCH($T$2,CADASTRO!$A$2:$Q$2,0)),0)</f>
        <v>0</v>
      </c>
      <c r="U299" s="16" t="str">
        <f t="shared" si="57"/>
        <v/>
      </c>
      <c r="V299" s="15">
        <f>IFERROR(INDEX(CADASTRO!$A$2:$Q$600,MATCH(B299,CADASTRO!$B$2:$B$600,0),MATCH($V$2,CADASTRO!$A$2:$Q$2,0)),0)</f>
        <v>0</v>
      </c>
      <c r="W299" s="16" t="str">
        <f t="shared" si="58"/>
        <v/>
      </c>
      <c r="X299" s="15">
        <f>IFERROR(INDEX(CADASTRO!$A$2:$Q$600,MATCH(B299,CADASTRO!$B$2:$B$600,0),MATCH($X$2,CADASTRO!$A$2:$Q$2,0)),0)</f>
        <v>0</v>
      </c>
      <c r="Y299" s="16" t="str">
        <f t="shared" si="59"/>
        <v/>
      </c>
    </row>
    <row r="300" spans="1:25" ht="15.75" customHeight="1" x14ac:dyDescent="0.25">
      <c r="A300" s="7">
        <f>CADASTRO!A300</f>
        <v>0</v>
      </c>
      <c r="B300" s="7">
        <f>CADASTRO!B300</f>
        <v>0</v>
      </c>
      <c r="C300" s="15">
        <f>IFERROR(INDEX(CADASTRO!$A$2:$Q$600,MATCH(B300,CADASTRO!$B$2:$B$600,0),MATCH($C$2,CADASTRO!$A$2:$Q$2,0)),0)</f>
        <v>0</v>
      </c>
      <c r="D300" s="15">
        <f>IFERROR(INDEX(CADASTRO!$A$2:$Q$600,MATCH(B300,CADASTRO!$B$2:$B$600,0),MATCH($D$2,CADASTRO!$A$2:$Q$2,0)),0)</f>
        <v>0</v>
      </c>
      <c r="E300" s="16" t="str">
        <f t="shared" si="49"/>
        <v/>
      </c>
      <c r="F300" s="15">
        <f>IFERROR(INDEX(CADASTRO!$A$2:$Q$600,MATCH(B300,CADASTRO!$B$2:$B$600,0),MATCH($F$2,CADASTRO!$A$2:$Q$2,0)),0)</f>
        <v>0</v>
      </c>
      <c r="G300" s="16" t="str">
        <f t="shared" si="50"/>
        <v/>
      </c>
      <c r="H300" s="15">
        <f>IFERROR(INDEX(CADASTRO!$A$2:$Q$600,MATCH(B300,CADASTRO!$B$2:$B$600,0),MATCH($H$2,CADASTRO!$A$2:$Q$2,0)),0)</f>
        <v>0</v>
      </c>
      <c r="I300" s="16" t="str">
        <f t="shared" si="51"/>
        <v/>
      </c>
      <c r="J300" s="15">
        <f>IFERROR(INDEX(CADASTRO!$A$2:$Q$600,MATCH(B300,CADASTRO!$B$2:$B$600,0),MATCH($J$2,CADASTRO!$A$2:$Q$2,0)),0)</f>
        <v>0</v>
      </c>
      <c r="K300" s="16" t="str">
        <f t="shared" si="52"/>
        <v/>
      </c>
      <c r="L300" s="15">
        <f>IFERROR(INDEX(CADASTRO!$A$2:$Q$600,MATCH(B300,CADASTRO!$B$2:$B$600,0),MATCH($L$2,CADASTRO!$A$2:$Q$2,0)),0)</f>
        <v>0</v>
      </c>
      <c r="M300" s="16" t="str">
        <f t="shared" si="53"/>
        <v/>
      </c>
      <c r="N300" s="15">
        <f>IFERROR(INDEX(CADASTRO!$A$2:$Q$600,MATCH(B300,CADASTRO!$B$2:$B$600,0),MATCH($N$2,CADASTRO!$A$2:$Q$2,0)),0)</f>
        <v>0</v>
      </c>
      <c r="O300" s="16" t="str">
        <f t="shared" si="54"/>
        <v/>
      </c>
      <c r="P300" s="15">
        <f>IFERROR(INDEX(CADASTRO!$A$2:$Q$600,MATCH(B300,CADASTRO!$B$2:$B$600,0),MATCH($P$2,CADASTRO!$A$2:$Q$2,0)),0)</f>
        <v>0</v>
      </c>
      <c r="Q300" s="16" t="str">
        <f t="shared" si="55"/>
        <v/>
      </c>
      <c r="R300" s="15">
        <f>IFERROR(INDEX(CADASTRO!$A$2:$Q$600,MATCH(B300,CADASTRO!$B$2:$B$600,0),MATCH($R$2,CADASTRO!$A$2:$Q$2,0)),0)</f>
        <v>0</v>
      </c>
      <c r="S300" s="16" t="str">
        <f t="shared" si="56"/>
        <v/>
      </c>
      <c r="T300" s="15">
        <f>IFERROR(INDEX(CADASTRO!$A$2:$Q$600,MATCH(B300,CADASTRO!$B$2:$B$600,0),MATCH($T$2,CADASTRO!$A$2:$Q$2,0)),0)</f>
        <v>0</v>
      </c>
      <c r="U300" s="16" t="str">
        <f t="shared" si="57"/>
        <v/>
      </c>
      <c r="V300" s="15">
        <f>IFERROR(INDEX(CADASTRO!$A$2:$Q$600,MATCH(B300,CADASTRO!$B$2:$B$600,0),MATCH($V$2,CADASTRO!$A$2:$Q$2,0)),0)</f>
        <v>0</v>
      </c>
      <c r="W300" s="16" t="str">
        <f t="shared" si="58"/>
        <v/>
      </c>
      <c r="X300" s="15">
        <f>IFERROR(INDEX(CADASTRO!$A$2:$Q$600,MATCH(B300,CADASTRO!$B$2:$B$600,0),MATCH($X$2,CADASTRO!$A$2:$Q$2,0)),0)</f>
        <v>0</v>
      </c>
      <c r="Y300" s="16" t="str">
        <f t="shared" si="59"/>
        <v/>
      </c>
    </row>
    <row r="301" spans="1:25" ht="15.75" customHeight="1" x14ac:dyDescent="0.25">
      <c r="A301" s="7">
        <f>CADASTRO!A301</f>
        <v>0</v>
      </c>
      <c r="B301" s="7">
        <f>CADASTRO!B301</f>
        <v>0</v>
      </c>
      <c r="C301" s="15">
        <f>IFERROR(INDEX(CADASTRO!$A$2:$Q$600,MATCH(B301,CADASTRO!$B$2:$B$600,0),MATCH($C$2,CADASTRO!$A$2:$Q$2,0)),0)</f>
        <v>0</v>
      </c>
      <c r="D301" s="15">
        <f>IFERROR(INDEX(CADASTRO!$A$2:$Q$600,MATCH(B301,CADASTRO!$B$2:$B$600,0),MATCH($D$2,CADASTRO!$A$2:$Q$2,0)),0)</f>
        <v>0</v>
      </c>
      <c r="E301" s="16" t="str">
        <f t="shared" si="49"/>
        <v/>
      </c>
      <c r="F301" s="15">
        <f>IFERROR(INDEX(CADASTRO!$A$2:$Q$600,MATCH(B301,CADASTRO!$B$2:$B$600,0),MATCH($F$2,CADASTRO!$A$2:$Q$2,0)),0)</f>
        <v>0</v>
      </c>
      <c r="G301" s="16" t="str">
        <f t="shared" si="50"/>
        <v/>
      </c>
      <c r="H301" s="15">
        <f>IFERROR(INDEX(CADASTRO!$A$2:$Q$600,MATCH(B301,CADASTRO!$B$2:$B$600,0),MATCH($H$2,CADASTRO!$A$2:$Q$2,0)),0)</f>
        <v>0</v>
      </c>
      <c r="I301" s="16" t="str">
        <f t="shared" si="51"/>
        <v/>
      </c>
      <c r="J301" s="15">
        <f>IFERROR(INDEX(CADASTRO!$A$2:$Q$600,MATCH(B301,CADASTRO!$B$2:$B$600,0),MATCH($J$2,CADASTRO!$A$2:$Q$2,0)),0)</f>
        <v>0</v>
      </c>
      <c r="K301" s="16" t="str">
        <f t="shared" si="52"/>
        <v/>
      </c>
      <c r="L301" s="15">
        <f>IFERROR(INDEX(CADASTRO!$A$2:$Q$600,MATCH(B301,CADASTRO!$B$2:$B$600,0),MATCH($L$2,CADASTRO!$A$2:$Q$2,0)),0)</f>
        <v>0</v>
      </c>
      <c r="M301" s="16" t="str">
        <f t="shared" si="53"/>
        <v/>
      </c>
      <c r="N301" s="15">
        <f>IFERROR(INDEX(CADASTRO!$A$2:$Q$600,MATCH(B301,CADASTRO!$B$2:$B$600,0),MATCH($N$2,CADASTRO!$A$2:$Q$2,0)),0)</f>
        <v>0</v>
      </c>
      <c r="O301" s="16" t="str">
        <f t="shared" si="54"/>
        <v/>
      </c>
      <c r="P301" s="15">
        <f>IFERROR(INDEX(CADASTRO!$A$2:$Q$600,MATCH(B301,CADASTRO!$B$2:$B$600,0),MATCH($P$2,CADASTRO!$A$2:$Q$2,0)),0)</f>
        <v>0</v>
      </c>
      <c r="Q301" s="16" t="str">
        <f t="shared" si="55"/>
        <v/>
      </c>
      <c r="R301" s="15">
        <f>IFERROR(INDEX(CADASTRO!$A$2:$Q$600,MATCH(B301,CADASTRO!$B$2:$B$600,0),MATCH($R$2,CADASTRO!$A$2:$Q$2,0)),0)</f>
        <v>0</v>
      </c>
      <c r="S301" s="16" t="str">
        <f t="shared" si="56"/>
        <v/>
      </c>
      <c r="T301" s="15">
        <f>IFERROR(INDEX(CADASTRO!$A$2:$Q$600,MATCH(B301,CADASTRO!$B$2:$B$600,0),MATCH($T$2,CADASTRO!$A$2:$Q$2,0)),0)</f>
        <v>0</v>
      </c>
      <c r="U301" s="16" t="str">
        <f t="shared" si="57"/>
        <v/>
      </c>
      <c r="V301" s="15">
        <f>IFERROR(INDEX(CADASTRO!$A$2:$Q$600,MATCH(B301,CADASTRO!$B$2:$B$600,0),MATCH($V$2,CADASTRO!$A$2:$Q$2,0)),0)</f>
        <v>0</v>
      </c>
      <c r="W301" s="16" t="str">
        <f t="shared" si="58"/>
        <v/>
      </c>
      <c r="X301" s="15">
        <f>IFERROR(INDEX(CADASTRO!$A$2:$Q$600,MATCH(B301,CADASTRO!$B$2:$B$600,0),MATCH($X$2,CADASTRO!$A$2:$Q$2,0)),0)</f>
        <v>0</v>
      </c>
      <c r="Y301" s="16" t="str">
        <f t="shared" si="59"/>
        <v/>
      </c>
    </row>
    <row r="302" spans="1:25" ht="15.75" customHeight="1" x14ac:dyDescent="0.25">
      <c r="A302" s="7">
        <f>CADASTRO!A302</f>
        <v>0</v>
      </c>
      <c r="B302" s="7">
        <f>CADASTRO!B302</f>
        <v>0</v>
      </c>
      <c r="C302" s="15">
        <f>IFERROR(INDEX(CADASTRO!$A$2:$Q$600,MATCH(B302,CADASTRO!$B$2:$B$600,0),MATCH($C$2,CADASTRO!$A$2:$Q$2,0)),0)</f>
        <v>0</v>
      </c>
      <c r="D302" s="15">
        <f>IFERROR(INDEX(CADASTRO!$A$2:$Q$600,MATCH(B302,CADASTRO!$B$2:$B$600,0),MATCH($D$2,CADASTRO!$A$2:$Q$2,0)),0)</f>
        <v>0</v>
      </c>
      <c r="E302" s="16" t="str">
        <f t="shared" si="49"/>
        <v/>
      </c>
      <c r="F302" s="15">
        <f>IFERROR(INDEX(CADASTRO!$A$2:$Q$600,MATCH(B302,CADASTRO!$B$2:$B$600,0),MATCH($F$2,CADASTRO!$A$2:$Q$2,0)),0)</f>
        <v>0</v>
      </c>
      <c r="G302" s="16" t="str">
        <f t="shared" si="50"/>
        <v/>
      </c>
      <c r="H302" s="15">
        <f>IFERROR(INDEX(CADASTRO!$A$2:$Q$600,MATCH(B302,CADASTRO!$B$2:$B$600,0),MATCH($H$2,CADASTRO!$A$2:$Q$2,0)),0)</f>
        <v>0</v>
      </c>
      <c r="I302" s="16" t="str">
        <f t="shared" si="51"/>
        <v/>
      </c>
      <c r="J302" s="15">
        <f>IFERROR(INDEX(CADASTRO!$A$2:$Q$600,MATCH(B302,CADASTRO!$B$2:$B$600,0),MATCH($J$2,CADASTRO!$A$2:$Q$2,0)),0)</f>
        <v>0</v>
      </c>
      <c r="K302" s="16" t="str">
        <f t="shared" si="52"/>
        <v/>
      </c>
      <c r="L302" s="15">
        <f>IFERROR(INDEX(CADASTRO!$A$2:$Q$600,MATCH(B302,CADASTRO!$B$2:$B$600,0),MATCH($L$2,CADASTRO!$A$2:$Q$2,0)),0)</f>
        <v>0</v>
      </c>
      <c r="M302" s="16" t="str">
        <f t="shared" si="53"/>
        <v/>
      </c>
      <c r="N302" s="15">
        <f>IFERROR(INDEX(CADASTRO!$A$2:$Q$600,MATCH(B302,CADASTRO!$B$2:$B$600,0),MATCH($N$2,CADASTRO!$A$2:$Q$2,0)),0)</f>
        <v>0</v>
      </c>
      <c r="O302" s="16" t="str">
        <f t="shared" si="54"/>
        <v/>
      </c>
      <c r="P302" s="15">
        <f>IFERROR(INDEX(CADASTRO!$A$2:$Q$600,MATCH(B302,CADASTRO!$B$2:$B$600,0),MATCH($P$2,CADASTRO!$A$2:$Q$2,0)),0)</f>
        <v>0</v>
      </c>
      <c r="Q302" s="16" t="str">
        <f t="shared" si="55"/>
        <v/>
      </c>
      <c r="R302" s="15">
        <f>IFERROR(INDEX(CADASTRO!$A$2:$Q$600,MATCH(B302,CADASTRO!$B$2:$B$600,0),MATCH($R$2,CADASTRO!$A$2:$Q$2,0)),0)</f>
        <v>0</v>
      </c>
      <c r="S302" s="16" t="str">
        <f t="shared" si="56"/>
        <v/>
      </c>
      <c r="T302" s="15">
        <f>IFERROR(INDEX(CADASTRO!$A$2:$Q$600,MATCH(B302,CADASTRO!$B$2:$B$600,0),MATCH($T$2,CADASTRO!$A$2:$Q$2,0)),0)</f>
        <v>0</v>
      </c>
      <c r="U302" s="16" t="str">
        <f t="shared" si="57"/>
        <v/>
      </c>
      <c r="V302" s="15">
        <f>IFERROR(INDEX(CADASTRO!$A$2:$Q$600,MATCH(B302,CADASTRO!$B$2:$B$600,0),MATCH($V$2,CADASTRO!$A$2:$Q$2,0)),0)</f>
        <v>0</v>
      </c>
      <c r="W302" s="16" t="str">
        <f t="shared" si="58"/>
        <v/>
      </c>
      <c r="X302" s="15">
        <f>IFERROR(INDEX(CADASTRO!$A$2:$Q$600,MATCH(B302,CADASTRO!$B$2:$B$600,0),MATCH($X$2,CADASTRO!$A$2:$Q$2,0)),0)</f>
        <v>0</v>
      </c>
      <c r="Y302" s="16" t="str">
        <f t="shared" si="59"/>
        <v/>
      </c>
    </row>
    <row r="303" spans="1:25" ht="15.75" customHeight="1" x14ac:dyDescent="0.25">
      <c r="A303" s="7">
        <f>CADASTRO!A303</f>
        <v>0</v>
      </c>
      <c r="B303" s="7">
        <f>CADASTRO!B303</f>
        <v>0</v>
      </c>
      <c r="C303" s="15">
        <f>IFERROR(INDEX(CADASTRO!$A$2:$Q$600,MATCH(B303,CADASTRO!$B$2:$B$600,0),MATCH($C$2,CADASTRO!$A$2:$Q$2,0)),0)</f>
        <v>0</v>
      </c>
      <c r="D303" s="15">
        <f>IFERROR(INDEX(CADASTRO!$A$2:$Q$600,MATCH(B303,CADASTRO!$B$2:$B$600,0),MATCH($D$2,CADASTRO!$A$2:$Q$2,0)),0)</f>
        <v>0</v>
      </c>
      <c r="E303" s="16" t="str">
        <f t="shared" si="49"/>
        <v/>
      </c>
      <c r="F303" s="15">
        <f>IFERROR(INDEX(CADASTRO!$A$2:$Q$600,MATCH(B303,CADASTRO!$B$2:$B$600,0),MATCH($F$2,CADASTRO!$A$2:$Q$2,0)),0)</f>
        <v>0</v>
      </c>
      <c r="G303" s="16" t="str">
        <f t="shared" si="50"/>
        <v/>
      </c>
      <c r="H303" s="15">
        <f>IFERROR(INDEX(CADASTRO!$A$2:$Q$600,MATCH(B303,CADASTRO!$B$2:$B$600,0),MATCH($H$2,CADASTRO!$A$2:$Q$2,0)),0)</f>
        <v>0</v>
      </c>
      <c r="I303" s="16" t="str">
        <f t="shared" si="51"/>
        <v/>
      </c>
      <c r="J303" s="15">
        <f>IFERROR(INDEX(CADASTRO!$A$2:$Q$600,MATCH(B303,CADASTRO!$B$2:$B$600,0),MATCH($J$2,CADASTRO!$A$2:$Q$2,0)),0)</f>
        <v>0</v>
      </c>
      <c r="K303" s="16" t="str">
        <f t="shared" si="52"/>
        <v/>
      </c>
      <c r="L303" s="15">
        <f>IFERROR(INDEX(CADASTRO!$A$2:$Q$600,MATCH(B303,CADASTRO!$B$2:$B$600,0),MATCH($L$2,CADASTRO!$A$2:$Q$2,0)),0)</f>
        <v>0</v>
      </c>
      <c r="M303" s="16" t="str">
        <f t="shared" si="53"/>
        <v/>
      </c>
      <c r="N303" s="15">
        <f>IFERROR(INDEX(CADASTRO!$A$2:$Q$600,MATCH(B303,CADASTRO!$B$2:$B$600,0),MATCH($N$2,CADASTRO!$A$2:$Q$2,0)),0)</f>
        <v>0</v>
      </c>
      <c r="O303" s="16" t="str">
        <f t="shared" si="54"/>
        <v/>
      </c>
      <c r="P303" s="15">
        <f>IFERROR(INDEX(CADASTRO!$A$2:$Q$600,MATCH(B303,CADASTRO!$B$2:$B$600,0),MATCH($P$2,CADASTRO!$A$2:$Q$2,0)),0)</f>
        <v>0</v>
      </c>
      <c r="Q303" s="16" t="str">
        <f t="shared" si="55"/>
        <v/>
      </c>
      <c r="R303" s="15">
        <f>IFERROR(INDEX(CADASTRO!$A$2:$Q$600,MATCH(B303,CADASTRO!$B$2:$B$600,0),MATCH($R$2,CADASTRO!$A$2:$Q$2,0)),0)</f>
        <v>0</v>
      </c>
      <c r="S303" s="16" t="str">
        <f t="shared" si="56"/>
        <v/>
      </c>
      <c r="T303" s="15">
        <f>IFERROR(INDEX(CADASTRO!$A$2:$Q$600,MATCH(B303,CADASTRO!$B$2:$B$600,0),MATCH($T$2,CADASTRO!$A$2:$Q$2,0)),0)</f>
        <v>0</v>
      </c>
      <c r="U303" s="16" t="str">
        <f t="shared" si="57"/>
        <v/>
      </c>
      <c r="V303" s="15">
        <f>IFERROR(INDEX(CADASTRO!$A$2:$Q$600,MATCH(B303,CADASTRO!$B$2:$B$600,0),MATCH($V$2,CADASTRO!$A$2:$Q$2,0)),0)</f>
        <v>0</v>
      </c>
      <c r="W303" s="16" t="str">
        <f t="shared" si="58"/>
        <v/>
      </c>
      <c r="X303" s="15">
        <f>IFERROR(INDEX(CADASTRO!$A$2:$Q$600,MATCH(B303,CADASTRO!$B$2:$B$600,0),MATCH($X$2,CADASTRO!$A$2:$Q$2,0)),0)</f>
        <v>0</v>
      </c>
      <c r="Y303" s="16" t="str">
        <f t="shared" si="59"/>
        <v/>
      </c>
    </row>
    <row r="304" spans="1:25" ht="15.75" customHeight="1" x14ac:dyDescent="0.25">
      <c r="A304" s="7">
        <f>CADASTRO!A304</f>
        <v>0</v>
      </c>
      <c r="B304" s="7">
        <f>CADASTRO!B304</f>
        <v>0</v>
      </c>
      <c r="C304" s="15">
        <f>IFERROR(INDEX(CADASTRO!$A$2:$Q$600,MATCH(B304,CADASTRO!$B$2:$B$600,0),MATCH($C$2,CADASTRO!$A$2:$Q$2,0)),0)</f>
        <v>0</v>
      </c>
      <c r="D304" s="15">
        <f>IFERROR(INDEX(CADASTRO!$A$2:$Q$600,MATCH(B304,CADASTRO!$B$2:$B$600,0),MATCH($D$2,CADASTRO!$A$2:$Q$2,0)),0)</f>
        <v>0</v>
      </c>
      <c r="E304" s="16" t="str">
        <f t="shared" si="49"/>
        <v/>
      </c>
      <c r="F304" s="15">
        <f>IFERROR(INDEX(CADASTRO!$A$2:$Q$600,MATCH(B304,CADASTRO!$B$2:$B$600,0),MATCH($F$2,CADASTRO!$A$2:$Q$2,0)),0)</f>
        <v>0</v>
      </c>
      <c r="G304" s="16" t="str">
        <f t="shared" si="50"/>
        <v/>
      </c>
      <c r="H304" s="15">
        <f>IFERROR(INDEX(CADASTRO!$A$2:$Q$600,MATCH(B304,CADASTRO!$B$2:$B$600,0),MATCH($H$2,CADASTRO!$A$2:$Q$2,0)),0)</f>
        <v>0</v>
      </c>
      <c r="I304" s="16" t="str">
        <f t="shared" si="51"/>
        <v/>
      </c>
      <c r="J304" s="15">
        <f>IFERROR(INDEX(CADASTRO!$A$2:$Q$600,MATCH(B304,CADASTRO!$B$2:$B$600,0),MATCH($J$2,CADASTRO!$A$2:$Q$2,0)),0)</f>
        <v>0</v>
      </c>
      <c r="K304" s="16" t="str">
        <f t="shared" si="52"/>
        <v/>
      </c>
      <c r="L304" s="15">
        <f>IFERROR(INDEX(CADASTRO!$A$2:$Q$600,MATCH(B304,CADASTRO!$B$2:$B$600,0),MATCH($L$2,CADASTRO!$A$2:$Q$2,0)),0)</f>
        <v>0</v>
      </c>
      <c r="M304" s="16" t="str">
        <f t="shared" si="53"/>
        <v/>
      </c>
      <c r="N304" s="15">
        <f>IFERROR(INDEX(CADASTRO!$A$2:$Q$600,MATCH(B304,CADASTRO!$B$2:$B$600,0),MATCH($N$2,CADASTRO!$A$2:$Q$2,0)),0)</f>
        <v>0</v>
      </c>
      <c r="O304" s="16" t="str">
        <f t="shared" si="54"/>
        <v/>
      </c>
      <c r="P304" s="15">
        <f>IFERROR(INDEX(CADASTRO!$A$2:$Q$600,MATCH(B304,CADASTRO!$B$2:$B$600,0),MATCH($P$2,CADASTRO!$A$2:$Q$2,0)),0)</f>
        <v>0</v>
      </c>
      <c r="Q304" s="16" t="str">
        <f t="shared" si="55"/>
        <v/>
      </c>
      <c r="R304" s="15">
        <f>IFERROR(INDEX(CADASTRO!$A$2:$Q$600,MATCH(B304,CADASTRO!$B$2:$B$600,0),MATCH($R$2,CADASTRO!$A$2:$Q$2,0)),0)</f>
        <v>0</v>
      </c>
      <c r="S304" s="16" t="str">
        <f t="shared" si="56"/>
        <v/>
      </c>
      <c r="T304" s="15">
        <f>IFERROR(INDEX(CADASTRO!$A$2:$Q$600,MATCH(B304,CADASTRO!$B$2:$B$600,0),MATCH($T$2,CADASTRO!$A$2:$Q$2,0)),0)</f>
        <v>0</v>
      </c>
      <c r="U304" s="16" t="str">
        <f t="shared" si="57"/>
        <v/>
      </c>
      <c r="V304" s="15">
        <f>IFERROR(INDEX(CADASTRO!$A$2:$Q$600,MATCH(B304,CADASTRO!$B$2:$B$600,0),MATCH($V$2,CADASTRO!$A$2:$Q$2,0)),0)</f>
        <v>0</v>
      </c>
      <c r="W304" s="16" t="str">
        <f t="shared" si="58"/>
        <v/>
      </c>
      <c r="X304" s="15">
        <f>IFERROR(INDEX(CADASTRO!$A$2:$Q$600,MATCH(B304,CADASTRO!$B$2:$B$600,0),MATCH($X$2,CADASTRO!$A$2:$Q$2,0)),0)</f>
        <v>0</v>
      </c>
      <c r="Y304" s="16" t="str">
        <f t="shared" si="59"/>
        <v/>
      </c>
    </row>
    <row r="305" spans="1:25" ht="15.75" customHeight="1" x14ac:dyDescent="0.25">
      <c r="A305" s="7">
        <f>CADASTRO!A305</f>
        <v>0</v>
      </c>
      <c r="B305" s="7">
        <f>CADASTRO!B305</f>
        <v>0</v>
      </c>
      <c r="C305" s="15">
        <f>IFERROR(INDEX(CADASTRO!$A$2:$Q$600,MATCH(B305,CADASTRO!$B$2:$B$600,0),MATCH($C$2,CADASTRO!$A$2:$Q$2,0)),0)</f>
        <v>0</v>
      </c>
      <c r="D305" s="15">
        <f>IFERROR(INDEX(CADASTRO!$A$2:$Q$600,MATCH(B305,CADASTRO!$B$2:$B$600,0),MATCH($D$2,CADASTRO!$A$2:$Q$2,0)),0)</f>
        <v>0</v>
      </c>
      <c r="E305" s="16" t="str">
        <f t="shared" si="49"/>
        <v/>
      </c>
      <c r="F305" s="15">
        <f>IFERROR(INDEX(CADASTRO!$A$2:$Q$600,MATCH(B305,CADASTRO!$B$2:$B$600,0),MATCH($F$2,CADASTRO!$A$2:$Q$2,0)),0)</f>
        <v>0</v>
      </c>
      <c r="G305" s="16" t="str">
        <f t="shared" si="50"/>
        <v/>
      </c>
      <c r="H305" s="15">
        <f>IFERROR(INDEX(CADASTRO!$A$2:$Q$600,MATCH(B305,CADASTRO!$B$2:$B$600,0),MATCH($H$2,CADASTRO!$A$2:$Q$2,0)),0)</f>
        <v>0</v>
      </c>
      <c r="I305" s="16" t="str">
        <f t="shared" si="51"/>
        <v/>
      </c>
      <c r="J305" s="15">
        <f>IFERROR(INDEX(CADASTRO!$A$2:$Q$600,MATCH(B305,CADASTRO!$B$2:$B$600,0),MATCH($J$2,CADASTRO!$A$2:$Q$2,0)),0)</f>
        <v>0</v>
      </c>
      <c r="K305" s="16" t="str">
        <f t="shared" si="52"/>
        <v/>
      </c>
      <c r="L305" s="15">
        <f>IFERROR(INDEX(CADASTRO!$A$2:$Q$600,MATCH(B305,CADASTRO!$B$2:$B$600,0),MATCH($L$2,CADASTRO!$A$2:$Q$2,0)),0)</f>
        <v>0</v>
      </c>
      <c r="M305" s="16" t="str">
        <f t="shared" si="53"/>
        <v/>
      </c>
      <c r="N305" s="15">
        <f>IFERROR(INDEX(CADASTRO!$A$2:$Q$600,MATCH(B305,CADASTRO!$B$2:$B$600,0),MATCH($N$2,CADASTRO!$A$2:$Q$2,0)),0)</f>
        <v>0</v>
      </c>
      <c r="O305" s="16" t="str">
        <f t="shared" si="54"/>
        <v/>
      </c>
      <c r="P305" s="15">
        <f>IFERROR(INDEX(CADASTRO!$A$2:$Q$600,MATCH(B305,CADASTRO!$B$2:$B$600,0),MATCH($P$2,CADASTRO!$A$2:$Q$2,0)),0)</f>
        <v>0</v>
      </c>
      <c r="Q305" s="16" t="str">
        <f t="shared" si="55"/>
        <v/>
      </c>
      <c r="R305" s="15">
        <f>IFERROR(INDEX(CADASTRO!$A$2:$Q$600,MATCH(B305,CADASTRO!$B$2:$B$600,0),MATCH($R$2,CADASTRO!$A$2:$Q$2,0)),0)</f>
        <v>0</v>
      </c>
      <c r="S305" s="16" t="str">
        <f t="shared" si="56"/>
        <v/>
      </c>
      <c r="T305" s="15">
        <f>IFERROR(INDEX(CADASTRO!$A$2:$Q$600,MATCH(B305,CADASTRO!$B$2:$B$600,0),MATCH($T$2,CADASTRO!$A$2:$Q$2,0)),0)</f>
        <v>0</v>
      </c>
      <c r="U305" s="16" t="str">
        <f t="shared" si="57"/>
        <v/>
      </c>
      <c r="V305" s="15">
        <f>IFERROR(INDEX(CADASTRO!$A$2:$Q$600,MATCH(B305,CADASTRO!$B$2:$B$600,0),MATCH($V$2,CADASTRO!$A$2:$Q$2,0)),0)</f>
        <v>0</v>
      </c>
      <c r="W305" s="16" t="str">
        <f t="shared" si="58"/>
        <v/>
      </c>
      <c r="X305" s="15">
        <f>IFERROR(INDEX(CADASTRO!$A$2:$Q$600,MATCH(B305,CADASTRO!$B$2:$B$600,0),MATCH($X$2,CADASTRO!$A$2:$Q$2,0)),0)</f>
        <v>0</v>
      </c>
      <c r="Y305" s="16" t="str">
        <f t="shared" si="59"/>
        <v/>
      </c>
    </row>
    <row r="306" spans="1:25" ht="15.75" customHeight="1" x14ac:dyDescent="0.25">
      <c r="A306" s="7">
        <f>CADASTRO!A306</f>
        <v>0</v>
      </c>
      <c r="B306" s="7">
        <f>CADASTRO!B306</f>
        <v>0</v>
      </c>
      <c r="C306" s="15">
        <f>IFERROR(INDEX(CADASTRO!$A$2:$Q$600,MATCH(B306,CADASTRO!$B$2:$B$600,0),MATCH($C$2,CADASTRO!$A$2:$Q$2,0)),0)</f>
        <v>0</v>
      </c>
      <c r="D306" s="15">
        <f>IFERROR(INDEX(CADASTRO!$A$2:$Q$600,MATCH(B306,CADASTRO!$B$2:$B$600,0),MATCH($D$2,CADASTRO!$A$2:$Q$2,0)),0)</f>
        <v>0</v>
      </c>
      <c r="E306" s="16" t="str">
        <f t="shared" si="49"/>
        <v/>
      </c>
      <c r="F306" s="15">
        <f>IFERROR(INDEX(CADASTRO!$A$2:$Q$600,MATCH(B306,CADASTRO!$B$2:$B$600,0),MATCH($F$2,CADASTRO!$A$2:$Q$2,0)),0)</f>
        <v>0</v>
      </c>
      <c r="G306" s="16" t="str">
        <f t="shared" si="50"/>
        <v/>
      </c>
      <c r="H306" s="15">
        <f>IFERROR(INDEX(CADASTRO!$A$2:$Q$600,MATCH(B306,CADASTRO!$B$2:$B$600,0),MATCH($H$2,CADASTRO!$A$2:$Q$2,0)),0)</f>
        <v>0</v>
      </c>
      <c r="I306" s="16" t="str">
        <f t="shared" si="51"/>
        <v/>
      </c>
      <c r="J306" s="15">
        <f>IFERROR(INDEX(CADASTRO!$A$2:$Q$600,MATCH(B306,CADASTRO!$B$2:$B$600,0),MATCH($J$2,CADASTRO!$A$2:$Q$2,0)),0)</f>
        <v>0</v>
      </c>
      <c r="K306" s="16" t="str">
        <f t="shared" si="52"/>
        <v/>
      </c>
      <c r="L306" s="15">
        <f>IFERROR(INDEX(CADASTRO!$A$2:$Q$600,MATCH(B306,CADASTRO!$B$2:$B$600,0),MATCH($L$2,CADASTRO!$A$2:$Q$2,0)),0)</f>
        <v>0</v>
      </c>
      <c r="M306" s="16" t="str">
        <f t="shared" si="53"/>
        <v/>
      </c>
      <c r="N306" s="15">
        <f>IFERROR(INDEX(CADASTRO!$A$2:$Q$600,MATCH(B306,CADASTRO!$B$2:$B$600,0),MATCH($N$2,CADASTRO!$A$2:$Q$2,0)),0)</f>
        <v>0</v>
      </c>
      <c r="O306" s="16" t="str">
        <f t="shared" si="54"/>
        <v/>
      </c>
      <c r="P306" s="15">
        <f>IFERROR(INDEX(CADASTRO!$A$2:$Q$600,MATCH(B306,CADASTRO!$B$2:$B$600,0),MATCH($P$2,CADASTRO!$A$2:$Q$2,0)),0)</f>
        <v>0</v>
      </c>
      <c r="Q306" s="16" t="str">
        <f t="shared" si="55"/>
        <v/>
      </c>
      <c r="R306" s="15">
        <f>IFERROR(INDEX(CADASTRO!$A$2:$Q$600,MATCH(B306,CADASTRO!$B$2:$B$600,0),MATCH($R$2,CADASTRO!$A$2:$Q$2,0)),0)</f>
        <v>0</v>
      </c>
      <c r="S306" s="16" t="str">
        <f t="shared" si="56"/>
        <v/>
      </c>
      <c r="T306" s="15">
        <f>IFERROR(INDEX(CADASTRO!$A$2:$Q$600,MATCH(B306,CADASTRO!$B$2:$B$600,0),MATCH($T$2,CADASTRO!$A$2:$Q$2,0)),0)</f>
        <v>0</v>
      </c>
      <c r="U306" s="16" t="str">
        <f t="shared" si="57"/>
        <v/>
      </c>
      <c r="V306" s="15">
        <f>IFERROR(INDEX(CADASTRO!$A$2:$Q$600,MATCH(B306,CADASTRO!$B$2:$B$600,0),MATCH($V$2,CADASTRO!$A$2:$Q$2,0)),0)</f>
        <v>0</v>
      </c>
      <c r="W306" s="16" t="str">
        <f t="shared" si="58"/>
        <v/>
      </c>
      <c r="X306" s="15">
        <f>IFERROR(INDEX(CADASTRO!$A$2:$Q$600,MATCH(B306,CADASTRO!$B$2:$B$600,0),MATCH($X$2,CADASTRO!$A$2:$Q$2,0)),0)</f>
        <v>0</v>
      </c>
      <c r="Y306" s="16" t="str">
        <f t="shared" si="59"/>
        <v/>
      </c>
    </row>
    <row r="307" spans="1:25" ht="15.75" customHeight="1" x14ac:dyDescent="0.25">
      <c r="A307" s="7">
        <f>CADASTRO!A307</f>
        <v>0</v>
      </c>
      <c r="B307" s="7">
        <f>CADASTRO!B307</f>
        <v>0</v>
      </c>
      <c r="C307" s="15">
        <f>IFERROR(INDEX(CADASTRO!$A$2:$Q$600,MATCH(B307,CADASTRO!$B$2:$B$600,0),MATCH($C$2,CADASTRO!$A$2:$Q$2,0)),0)</f>
        <v>0</v>
      </c>
      <c r="D307" s="15">
        <f>IFERROR(INDEX(CADASTRO!$A$2:$Q$600,MATCH(B307,CADASTRO!$B$2:$B$600,0),MATCH($D$2,CADASTRO!$A$2:$Q$2,0)),0)</f>
        <v>0</v>
      </c>
      <c r="E307" s="16" t="str">
        <f t="shared" si="49"/>
        <v/>
      </c>
      <c r="F307" s="15">
        <f>IFERROR(INDEX(CADASTRO!$A$2:$Q$600,MATCH(B307,CADASTRO!$B$2:$B$600,0),MATCH($F$2,CADASTRO!$A$2:$Q$2,0)),0)</f>
        <v>0</v>
      </c>
      <c r="G307" s="16" t="str">
        <f t="shared" si="50"/>
        <v/>
      </c>
      <c r="H307" s="15">
        <f>IFERROR(INDEX(CADASTRO!$A$2:$Q$600,MATCH(B307,CADASTRO!$B$2:$B$600,0),MATCH($H$2,CADASTRO!$A$2:$Q$2,0)),0)</f>
        <v>0</v>
      </c>
      <c r="I307" s="16" t="str">
        <f t="shared" si="51"/>
        <v/>
      </c>
      <c r="J307" s="15">
        <f>IFERROR(INDEX(CADASTRO!$A$2:$Q$600,MATCH(B307,CADASTRO!$B$2:$B$600,0),MATCH($J$2,CADASTRO!$A$2:$Q$2,0)),0)</f>
        <v>0</v>
      </c>
      <c r="K307" s="16" t="str">
        <f t="shared" si="52"/>
        <v/>
      </c>
      <c r="L307" s="15">
        <f>IFERROR(INDEX(CADASTRO!$A$2:$Q$600,MATCH(B307,CADASTRO!$B$2:$B$600,0),MATCH($L$2,CADASTRO!$A$2:$Q$2,0)),0)</f>
        <v>0</v>
      </c>
      <c r="M307" s="16" t="str">
        <f t="shared" si="53"/>
        <v/>
      </c>
      <c r="N307" s="15">
        <f>IFERROR(INDEX(CADASTRO!$A$2:$Q$600,MATCH(B307,CADASTRO!$B$2:$B$600,0),MATCH($N$2,CADASTRO!$A$2:$Q$2,0)),0)</f>
        <v>0</v>
      </c>
      <c r="O307" s="16" t="str">
        <f t="shared" si="54"/>
        <v/>
      </c>
      <c r="P307" s="15">
        <f>IFERROR(INDEX(CADASTRO!$A$2:$Q$600,MATCH(B307,CADASTRO!$B$2:$B$600,0),MATCH($P$2,CADASTRO!$A$2:$Q$2,0)),0)</f>
        <v>0</v>
      </c>
      <c r="Q307" s="16" t="str">
        <f t="shared" si="55"/>
        <v/>
      </c>
      <c r="R307" s="15">
        <f>IFERROR(INDEX(CADASTRO!$A$2:$Q$600,MATCH(B307,CADASTRO!$B$2:$B$600,0),MATCH($R$2,CADASTRO!$A$2:$Q$2,0)),0)</f>
        <v>0</v>
      </c>
      <c r="S307" s="16" t="str">
        <f t="shared" si="56"/>
        <v/>
      </c>
      <c r="T307" s="15">
        <f>IFERROR(INDEX(CADASTRO!$A$2:$Q$600,MATCH(B307,CADASTRO!$B$2:$B$600,0),MATCH($T$2,CADASTRO!$A$2:$Q$2,0)),0)</f>
        <v>0</v>
      </c>
      <c r="U307" s="16" t="str">
        <f t="shared" si="57"/>
        <v/>
      </c>
      <c r="V307" s="15">
        <f>IFERROR(INDEX(CADASTRO!$A$2:$Q$600,MATCH(B307,CADASTRO!$B$2:$B$600,0),MATCH($V$2,CADASTRO!$A$2:$Q$2,0)),0)</f>
        <v>0</v>
      </c>
      <c r="W307" s="16" t="str">
        <f t="shared" si="58"/>
        <v/>
      </c>
      <c r="X307" s="15">
        <f>IFERROR(INDEX(CADASTRO!$A$2:$Q$600,MATCH(B307,CADASTRO!$B$2:$B$600,0),MATCH($X$2,CADASTRO!$A$2:$Q$2,0)),0)</f>
        <v>0</v>
      </c>
      <c r="Y307" s="16" t="str">
        <f t="shared" si="59"/>
        <v/>
      </c>
    </row>
    <row r="308" spans="1:25" ht="15.75" customHeight="1" x14ac:dyDescent="0.25">
      <c r="A308" s="7">
        <f>CADASTRO!A308</f>
        <v>0</v>
      </c>
      <c r="B308" s="7">
        <f>CADASTRO!B308</f>
        <v>0</v>
      </c>
      <c r="C308" s="15">
        <f>IFERROR(INDEX(CADASTRO!$A$2:$Q$600,MATCH(B308,CADASTRO!$B$2:$B$600,0),MATCH($C$2,CADASTRO!$A$2:$Q$2,0)),0)</f>
        <v>0</v>
      </c>
      <c r="D308" s="15">
        <f>IFERROR(INDEX(CADASTRO!$A$2:$Q$600,MATCH(B308,CADASTRO!$B$2:$B$600,0),MATCH($D$2,CADASTRO!$A$2:$Q$2,0)),0)</f>
        <v>0</v>
      </c>
      <c r="E308" s="16" t="str">
        <f t="shared" si="49"/>
        <v/>
      </c>
      <c r="F308" s="15">
        <f>IFERROR(INDEX(CADASTRO!$A$2:$Q$600,MATCH(B308,CADASTRO!$B$2:$B$600,0),MATCH($F$2,CADASTRO!$A$2:$Q$2,0)),0)</f>
        <v>0</v>
      </c>
      <c r="G308" s="16" t="str">
        <f t="shared" si="50"/>
        <v/>
      </c>
      <c r="H308" s="15">
        <f>IFERROR(INDEX(CADASTRO!$A$2:$Q$600,MATCH(B308,CADASTRO!$B$2:$B$600,0),MATCH($H$2,CADASTRO!$A$2:$Q$2,0)),0)</f>
        <v>0</v>
      </c>
      <c r="I308" s="16" t="str">
        <f t="shared" si="51"/>
        <v/>
      </c>
      <c r="J308" s="15">
        <f>IFERROR(INDEX(CADASTRO!$A$2:$Q$600,MATCH(B308,CADASTRO!$B$2:$B$600,0),MATCH($J$2,CADASTRO!$A$2:$Q$2,0)),0)</f>
        <v>0</v>
      </c>
      <c r="K308" s="16" t="str">
        <f t="shared" si="52"/>
        <v/>
      </c>
      <c r="L308" s="15">
        <f>IFERROR(INDEX(CADASTRO!$A$2:$Q$600,MATCH(B308,CADASTRO!$B$2:$B$600,0),MATCH($L$2,CADASTRO!$A$2:$Q$2,0)),0)</f>
        <v>0</v>
      </c>
      <c r="M308" s="16" t="str">
        <f t="shared" si="53"/>
        <v/>
      </c>
      <c r="N308" s="15">
        <f>IFERROR(INDEX(CADASTRO!$A$2:$Q$600,MATCH(B308,CADASTRO!$B$2:$B$600,0),MATCH($N$2,CADASTRO!$A$2:$Q$2,0)),0)</f>
        <v>0</v>
      </c>
      <c r="O308" s="16" t="str">
        <f t="shared" si="54"/>
        <v/>
      </c>
      <c r="P308" s="15">
        <f>IFERROR(INDEX(CADASTRO!$A$2:$Q$600,MATCH(B308,CADASTRO!$B$2:$B$600,0),MATCH($P$2,CADASTRO!$A$2:$Q$2,0)),0)</f>
        <v>0</v>
      </c>
      <c r="Q308" s="16" t="str">
        <f t="shared" si="55"/>
        <v/>
      </c>
      <c r="R308" s="15">
        <f>IFERROR(INDEX(CADASTRO!$A$2:$Q$600,MATCH(B308,CADASTRO!$B$2:$B$600,0),MATCH($R$2,CADASTRO!$A$2:$Q$2,0)),0)</f>
        <v>0</v>
      </c>
      <c r="S308" s="16" t="str">
        <f t="shared" si="56"/>
        <v/>
      </c>
      <c r="T308" s="15">
        <f>IFERROR(INDEX(CADASTRO!$A$2:$Q$600,MATCH(B308,CADASTRO!$B$2:$B$600,0),MATCH($T$2,CADASTRO!$A$2:$Q$2,0)),0)</f>
        <v>0</v>
      </c>
      <c r="U308" s="16" t="str">
        <f t="shared" si="57"/>
        <v/>
      </c>
      <c r="V308" s="15">
        <f>IFERROR(INDEX(CADASTRO!$A$2:$Q$600,MATCH(B308,CADASTRO!$B$2:$B$600,0),MATCH($V$2,CADASTRO!$A$2:$Q$2,0)),0)</f>
        <v>0</v>
      </c>
      <c r="W308" s="16" t="str">
        <f t="shared" si="58"/>
        <v/>
      </c>
      <c r="X308" s="15">
        <f>IFERROR(INDEX(CADASTRO!$A$2:$Q$600,MATCH(B308,CADASTRO!$B$2:$B$600,0),MATCH($X$2,CADASTRO!$A$2:$Q$2,0)),0)</f>
        <v>0</v>
      </c>
      <c r="Y308" s="16" t="str">
        <f t="shared" si="59"/>
        <v/>
      </c>
    </row>
    <row r="309" spans="1:25" ht="15.75" customHeight="1" x14ac:dyDescent="0.25">
      <c r="A309" s="7">
        <f>CADASTRO!A309</f>
        <v>0</v>
      </c>
      <c r="B309" s="7">
        <f>CADASTRO!B309</f>
        <v>0</v>
      </c>
      <c r="C309" s="15">
        <f>IFERROR(INDEX(CADASTRO!$A$2:$Q$600,MATCH(B309,CADASTRO!$B$2:$B$600,0),MATCH($C$2,CADASTRO!$A$2:$Q$2,0)),0)</f>
        <v>0</v>
      </c>
      <c r="D309" s="15">
        <f>IFERROR(INDEX(CADASTRO!$A$2:$Q$600,MATCH(B309,CADASTRO!$B$2:$B$600,0),MATCH($D$2,CADASTRO!$A$2:$Q$2,0)),0)</f>
        <v>0</v>
      </c>
      <c r="E309" s="16" t="str">
        <f t="shared" si="49"/>
        <v/>
      </c>
      <c r="F309" s="15">
        <f>IFERROR(INDEX(CADASTRO!$A$2:$Q$600,MATCH(B309,CADASTRO!$B$2:$B$600,0),MATCH($F$2,CADASTRO!$A$2:$Q$2,0)),0)</f>
        <v>0</v>
      </c>
      <c r="G309" s="16" t="str">
        <f t="shared" si="50"/>
        <v/>
      </c>
      <c r="H309" s="15">
        <f>IFERROR(INDEX(CADASTRO!$A$2:$Q$600,MATCH(B309,CADASTRO!$B$2:$B$600,0),MATCH($H$2,CADASTRO!$A$2:$Q$2,0)),0)</f>
        <v>0</v>
      </c>
      <c r="I309" s="16" t="str">
        <f t="shared" si="51"/>
        <v/>
      </c>
      <c r="J309" s="15">
        <f>IFERROR(INDEX(CADASTRO!$A$2:$Q$600,MATCH(B309,CADASTRO!$B$2:$B$600,0),MATCH($J$2,CADASTRO!$A$2:$Q$2,0)),0)</f>
        <v>0</v>
      </c>
      <c r="K309" s="16" t="str">
        <f t="shared" si="52"/>
        <v/>
      </c>
      <c r="L309" s="15">
        <f>IFERROR(INDEX(CADASTRO!$A$2:$Q$600,MATCH(B309,CADASTRO!$B$2:$B$600,0),MATCH($L$2,CADASTRO!$A$2:$Q$2,0)),0)</f>
        <v>0</v>
      </c>
      <c r="M309" s="16" t="str">
        <f t="shared" si="53"/>
        <v/>
      </c>
      <c r="N309" s="15">
        <f>IFERROR(INDEX(CADASTRO!$A$2:$Q$600,MATCH(B309,CADASTRO!$B$2:$B$600,0),MATCH($N$2,CADASTRO!$A$2:$Q$2,0)),0)</f>
        <v>0</v>
      </c>
      <c r="O309" s="16" t="str">
        <f t="shared" si="54"/>
        <v/>
      </c>
      <c r="P309" s="15">
        <f>IFERROR(INDEX(CADASTRO!$A$2:$Q$600,MATCH(B309,CADASTRO!$B$2:$B$600,0),MATCH($P$2,CADASTRO!$A$2:$Q$2,0)),0)</f>
        <v>0</v>
      </c>
      <c r="Q309" s="16" t="str">
        <f t="shared" si="55"/>
        <v/>
      </c>
      <c r="R309" s="15">
        <f>IFERROR(INDEX(CADASTRO!$A$2:$Q$600,MATCH(B309,CADASTRO!$B$2:$B$600,0),MATCH($R$2,CADASTRO!$A$2:$Q$2,0)),0)</f>
        <v>0</v>
      </c>
      <c r="S309" s="16" t="str">
        <f t="shared" si="56"/>
        <v/>
      </c>
      <c r="T309" s="15">
        <f>IFERROR(INDEX(CADASTRO!$A$2:$Q$600,MATCH(B309,CADASTRO!$B$2:$B$600,0),MATCH($T$2,CADASTRO!$A$2:$Q$2,0)),0)</f>
        <v>0</v>
      </c>
      <c r="U309" s="16" t="str">
        <f t="shared" si="57"/>
        <v/>
      </c>
      <c r="V309" s="15">
        <f>IFERROR(INDEX(CADASTRO!$A$2:$Q$600,MATCH(B309,CADASTRO!$B$2:$B$600,0),MATCH($V$2,CADASTRO!$A$2:$Q$2,0)),0)</f>
        <v>0</v>
      </c>
      <c r="W309" s="16" t="str">
        <f t="shared" si="58"/>
        <v/>
      </c>
      <c r="X309" s="15">
        <f>IFERROR(INDEX(CADASTRO!$A$2:$Q$600,MATCH(B309,CADASTRO!$B$2:$B$600,0),MATCH($X$2,CADASTRO!$A$2:$Q$2,0)),0)</f>
        <v>0</v>
      </c>
      <c r="Y309" s="16" t="str">
        <f t="shared" si="59"/>
        <v/>
      </c>
    </row>
    <row r="310" spans="1:25" ht="15.75" customHeight="1" x14ac:dyDescent="0.25">
      <c r="A310" s="7">
        <f>CADASTRO!A310</f>
        <v>0</v>
      </c>
      <c r="B310" s="7">
        <f>CADASTRO!B310</f>
        <v>0</v>
      </c>
      <c r="C310" s="15">
        <f>IFERROR(INDEX(CADASTRO!$A$2:$Q$600,MATCH(B310,CADASTRO!$B$2:$B$600,0),MATCH($C$2,CADASTRO!$A$2:$Q$2,0)),0)</f>
        <v>0</v>
      </c>
      <c r="D310" s="15">
        <f>IFERROR(INDEX(CADASTRO!$A$2:$Q$600,MATCH(B310,CADASTRO!$B$2:$B$600,0),MATCH($D$2,CADASTRO!$A$2:$Q$2,0)),0)</f>
        <v>0</v>
      </c>
      <c r="E310" s="16" t="str">
        <f t="shared" si="49"/>
        <v/>
      </c>
      <c r="F310" s="15">
        <f>IFERROR(INDEX(CADASTRO!$A$2:$Q$600,MATCH(B310,CADASTRO!$B$2:$B$600,0),MATCH($F$2,CADASTRO!$A$2:$Q$2,0)),0)</f>
        <v>0</v>
      </c>
      <c r="G310" s="16" t="str">
        <f t="shared" si="50"/>
        <v/>
      </c>
      <c r="H310" s="15">
        <f>IFERROR(INDEX(CADASTRO!$A$2:$Q$600,MATCH(B310,CADASTRO!$B$2:$B$600,0),MATCH($H$2,CADASTRO!$A$2:$Q$2,0)),0)</f>
        <v>0</v>
      </c>
      <c r="I310" s="16" t="str">
        <f t="shared" si="51"/>
        <v/>
      </c>
      <c r="J310" s="15">
        <f>IFERROR(INDEX(CADASTRO!$A$2:$Q$600,MATCH(B310,CADASTRO!$B$2:$B$600,0),MATCH($J$2,CADASTRO!$A$2:$Q$2,0)),0)</f>
        <v>0</v>
      </c>
      <c r="K310" s="16" t="str">
        <f t="shared" si="52"/>
        <v/>
      </c>
      <c r="L310" s="15">
        <f>IFERROR(INDEX(CADASTRO!$A$2:$Q$600,MATCH(B310,CADASTRO!$B$2:$B$600,0),MATCH($L$2,CADASTRO!$A$2:$Q$2,0)),0)</f>
        <v>0</v>
      </c>
      <c r="M310" s="16" t="str">
        <f t="shared" si="53"/>
        <v/>
      </c>
      <c r="N310" s="15">
        <f>IFERROR(INDEX(CADASTRO!$A$2:$Q$600,MATCH(B310,CADASTRO!$B$2:$B$600,0),MATCH($N$2,CADASTRO!$A$2:$Q$2,0)),0)</f>
        <v>0</v>
      </c>
      <c r="O310" s="16" t="str">
        <f t="shared" si="54"/>
        <v/>
      </c>
      <c r="P310" s="15">
        <f>IFERROR(INDEX(CADASTRO!$A$2:$Q$600,MATCH(B310,CADASTRO!$B$2:$B$600,0),MATCH($P$2,CADASTRO!$A$2:$Q$2,0)),0)</f>
        <v>0</v>
      </c>
      <c r="Q310" s="16" t="str">
        <f t="shared" si="55"/>
        <v/>
      </c>
      <c r="R310" s="15">
        <f>IFERROR(INDEX(CADASTRO!$A$2:$Q$600,MATCH(B310,CADASTRO!$B$2:$B$600,0),MATCH($R$2,CADASTRO!$A$2:$Q$2,0)),0)</f>
        <v>0</v>
      </c>
      <c r="S310" s="16" t="str">
        <f t="shared" si="56"/>
        <v/>
      </c>
      <c r="T310" s="15">
        <f>IFERROR(INDEX(CADASTRO!$A$2:$Q$600,MATCH(B310,CADASTRO!$B$2:$B$600,0),MATCH($T$2,CADASTRO!$A$2:$Q$2,0)),0)</f>
        <v>0</v>
      </c>
      <c r="U310" s="16" t="str">
        <f t="shared" si="57"/>
        <v/>
      </c>
      <c r="V310" s="15">
        <f>IFERROR(INDEX(CADASTRO!$A$2:$Q$600,MATCH(B310,CADASTRO!$B$2:$B$600,0),MATCH($V$2,CADASTRO!$A$2:$Q$2,0)),0)</f>
        <v>0</v>
      </c>
      <c r="W310" s="16" t="str">
        <f t="shared" si="58"/>
        <v/>
      </c>
      <c r="X310" s="15">
        <f>IFERROR(INDEX(CADASTRO!$A$2:$Q$600,MATCH(B310,CADASTRO!$B$2:$B$600,0),MATCH($X$2,CADASTRO!$A$2:$Q$2,0)),0)</f>
        <v>0</v>
      </c>
      <c r="Y310" s="16" t="str">
        <f t="shared" si="59"/>
        <v/>
      </c>
    </row>
    <row r="311" spans="1:25" ht="15.75" customHeight="1" x14ac:dyDescent="0.25">
      <c r="A311" s="7">
        <f>CADASTRO!A311</f>
        <v>0</v>
      </c>
      <c r="B311" s="7">
        <f>CADASTRO!B311</f>
        <v>0</v>
      </c>
      <c r="C311" s="15">
        <f>IFERROR(INDEX(CADASTRO!$A$2:$Q$600,MATCH(B311,CADASTRO!$B$2:$B$600,0),MATCH($C$2,CADASTRO!$A$2:$Q$2,0)),0)</f>
        <v>0</v>
      </c>
      <c r="D311" s="15">
        <f>IFERROR(INDEX(CADASTRO!$A$2:$Q$600,MATCH(B311,CADASTRO!$B$2:$B$600,0),MATCH($D$2,CADASTRO!$A$2:$Q$2,0)),0)</f>
        <v>0</v>
      </c>
      <c r="E311" s="16" t="str">
        <f t="shared" si="49"/>
        <v/>
      </c>
      <c r="F311" s="15">
        <f>IFERROR(INDEX(CADASTRO!$A$2:$Q$600,MATCH(B311,CADASTRO!$B$2:$B$600,0),MATCH($F$2,CADASTRO!$A$2:$Q$2,0)),0)</f>
        <v>0</v>
      </c>
      <c r="G311" s="16" t="str">
        <f t="shared" si="50"/>
        <v/>
      </c>
      <c r="H311" s="15">
        <f>IFERROR(INDEX(CADASTRO!$A$2:$Q$600,MATCH(B311,CADASTRO!$B$2:$B$600,0),MATCH($H$2,CADASTRO!$A$2:$Q$2,0)),0)</f>
        <v>0</v>
      </c>
      <c r="I311" s="16" t="str">
        <f t="shared" si="51"/>
        <v/>
      </c>
      <c r="J311" s="15">
        <f>IFERROR(INDEX(CADASTRO!$A$2:$Q$600,MATCH(B311,CADASTRO!$B$2:$B$600,0),MATCH($J$2,CADASTRO!$A$2:$Q$2,0)),0)</f>
        <v>0</v>
      </c>
      <c r="K311" s="16" t="str">
        <f t="shared" si="52"/>
        <v/>
      </c>
      <c r="L311" s="15">
        <f>IFERROR(INDEX(CADASTRO!$A$2:$Q$600,MATCH(B311,CADASTRO!$B$2:$B$600,0),MATCH($L$2,CADASTRO!$A$2:$Q$2,0)),0)</f>
        <v>0</v>
      </c>
      <c r="M311" s="16" t="str">
        <f t="shared" si="53"/>
        <v/>
      </c>
      <c r="N311" s="15">
        <f>IFERROR(INDEX(CADASTRO!$A$2:$Q$600,MATCH(B311,CADASTRO!$B$2:$B$600,0),MATCH($N$2,CADASTRO!$A$2:$Q$2,0)),0)</f>
        <v>0</v>
      </c>
      <c r="O311" s="16" t="str">
        <f t="shared" si="54"/>
        <v/>
      </c>
      <c r="P311" s="15">
        <f>IFERROR(INDEX(CADASTRO!$A$2:$Q$600,MATCH(B311,CADASTRO!$B$2:$B$600,0),MATCH($P$2,CADASTRO!$A$2:$Q$2,0)),0)</f>
        <v>0</v>
      </c>
      <c r="Q311" s="16" t="str">
        <f t="shared" si="55"/>
        <v/>
      </c>
      <c r="R311" s="15">
        <f>IFERROR(INDEX(CADASTRO!$A$2:$Q$600,MATCH(B311,CADASTRO!$B$2:$B$600,0),MATCH($R$2,CADASTRO!$A$2:$Q$2,0)),0)</f>
        <v>0</v>
      </c>
      <c r="S311" s="16" t="str">
        <f t="shared" si="56"/>
        <v/>
      </c>
      <c r="T311" s="15">
        <f>IFERROR(INDEX(CADASTRO!$A$2:$Q$600,MATCH(B311,CADASTRO!$B$2:$B$600,0),MATCH($T$2,CADASTRO!$A$2:$Q$2,0)),0)</f>
        <v>0</v>
      </c>
      <c r="U311" s="16" t="str">
        <f t="shared" si="57"/>
        <v/>
      </c>
      <c r="V311" s="15">
        <f>IFERROR(INDEX(CADASTRO!$A$2:$Q$600,MATCH(B311,CADASTRO!$B$2:$B$600,0),MATCH($V$2,CADASTRO!$A$2:$Q$2,0)),0)</f>
        <v>0</v>
      </c>
      <c r="W311" s="16" t="str">
        <f t="shared" si="58"/>
        <v/>
      </c>
      <c r="X311" s="15">
        <f>IFERROR(INDEX(CADASTRO!$A$2:$Q$600,MATCH(B311,CADASTRO!$B$2:$B$600,0),MATCH($X$2,CADASTRO!$A$2:$Q$2,0)),0)</f>
        <v>0</v>
      </c>
      <c r="Y311" s="16" t="str">
        <f t="shared" si="59"/>
        <v/>
      </c>
    </row>
    <row r="312" spans="1:25" ht="15.75" customHeight="1" x14ac:dyDescent="0.25">
      <c r="A312" s="7">
        <f>CADASTRO!A312</f>
        <v>0</v>
      </c>
      <c r="B312" s="7">
        <f>CADASTRO!B312</f>
        <v>0</v>
      </c>
      <c r="C312" s="15">
        <f>IFERROR(INDEX(CADASTRO!$A$2:$Q$600,MATCH(B312,CADASTRO!$B$2:$B$600,0),MATCH($C$2,CADASTRO!$A$2:$Q$2,0)),0)</f>
        <v>0</v>
      </c>
      <c r="D312" s="15">
        <f>IFERROR(INDEX(CADASTRO!$A$2:$Q$600,MATCH(B312,CADASTRO!$B$2:$B$600,0),MATCH($D$2,CADASTRO!$A$2:$Q$2,0)),0)</f>
        <v>0</v>
      </c>
      <c r="E312" s="16" t="str">
        <f t="shared" si="49"/>
        <v/>
      </c>
      <c r="F312" s="15">
        <f>IFERROR(INDEX(CADASTRO!$A$2:$Q$600,MATCH(B312,CADASTRO!$B$2:$B$600,0),MATCH($F$2,CADASTRO!$A$2:$Q$2,0)),0)</f>
        <v>0</v>
      </c>
      <c r="G312" s="16" t="str">
        <f t="shared" si="50"/>
        <v/>
      </c>
      <c r="H312" s="15">
        <f>IFERROR(INDEX(CADASTRO!$A$2:$Q$600,MATCH(B312,CADASTRO!$B$2:$B$600,0),MATCH($H$2,CADASTRO!$A$2:$Q$2,0)),0)</f>
        <v>0</v>
      </c>
      <c r="I312" s="16" t="str">
        <f t="shared" si="51"/>
        <v/>
      </c>
      <c r="J312" s="15">
        <f>IFERROR(INDEX(CADASTRO!$A$2:$Q$600,MATCH(B312,CADASTRO!$B$2:$B$600,0),MATCH($J$2,CADASTRO!$A$2:$Q$2,0)),0)</f>
        <v>0</v>
      </c>
      <c r="K312" s="16" t="str">
        <f t="shared" si="52"/>
        <v/>
      </c>
      <c r="L312" s="15">
        <f>IFERROR(INDEX(CADASTRO!$A$2:$Q$600,MATCH(B312,CADASTRO!$B$2:$B$600,0),MATCH($L$2,CADASTRO!$A$2:$Q$2,0)),0)</f>
        <v>0</v>
      </c>
      <c r="M312" s="16" t="str">
        <f t="shared" si="53"/>
        <v/>
      </c>
      <c r="N312" s="15">
        <f>IFERROR(INDEX(CADASTRO!$A$2:$Q$600,MATCH(B312,CADASTRO!$B$2:$B$600,0),MATCH($N$2,CADASTRO!$A$2:$Q$2,0)),0)</f>
        <v>0</v>
      </c>
      <c r="O312" s="16" t="str">
        <f t="shared" si="54"/>
        <v/>
      </c>
      <c r="P312" s="15">
        <f>IFERROR(INDEX(CADASTRO!$A$2:$Q$600,MATCH(B312,CADASTRO!$B$2:$B$600,0),MATCH($P$2,CADASTRO!$A$2:$Q$2,0)),0)</f>
        <v>0</v>
      </c>
      <c r="Q312" s="16" t="str">
        <f t="shared" si="55"/>
        <v/>
      </c>
      <c r="R312" s="15">
        <f>IFERROR(INDEX(CADASTRO!$A$2:$Q$600,MATCH(B312,CADASTRO!$B$2:$B$600,0),MATCH($R$2,CADASTRO!$A$2:$Q$2,0)),0)</f>
        <v>0</v>
      </c>
      <c r="S312" s="16" t="str">
        <f t="shared" si="56"/>
        <v/>
      </c>
      <c r="T312" s="15">
        <f>IFERROR(INDEX(CADASTRO!$A$2:$Q$600,MATCH(B312,CADASTRO!$B$2:$B$600,0),MATCH($T$2,CADASTRO!$A$2:$Q$2,0)),0)</f>
        <v>0</v>
      </c>
      <c r="U312" s="16" t="str">
        <f t="shared" si="57"/>
        <v/>
      </c>
      <c r="V312" s="15">
        <f>IFERROR(INDEX(CADASTRO!$A$2:$Q$600,MATCH(B312,CADASTRO!$B$2:$B$600,0),MATCH($V$2,CADASTRO!$A$2:$Q$2,0)),0)</f>
        <v>0</v>
      </c>
      <c r="W312" s="16" t="str">
        <f t="shared" si="58"/>
        <v/>
      </c>
      <c r="X312" s="15">
        <f>IFERROR(INDEX(CADASTRO!$A$2:$Q$600,MATCH(B312,CADASTRO!$B$2:$B$600,0),MATCH($X$2,CADASTRO!$A$2:$Q$2,0)),0)</f>
        <v>0</v>
      </c>
      <c r="Y312" s="16" t="str">
        <f t="shared" si="59"/>
        <v/>
      </c>
    </row>
    <row r="313" spans="1:25" ht="15.75" customHeight="1" x14ac:dyDescent="0.25">
      <c r="A313" s="7">
        <f>CADASTRO!A313</f>
        <v>0</v>
      </c>
      <c r="B313" s="7">
        <f>CADASTRO!B313</f>
        <v>0</v>
      </c>
      <c r="C313" s="15">
        <f>IFERROR(INDEX(CADASTRO!$A$2:$Q$600,MATCH(B313,CADASTRO!$B$2:$B$600,0),MATCH($C$2,CADASTRO!$A$2:$Q$2,0)),0)</f>
        <v>0</v>
      </c>
      <c r="D313" s="15">
        <f>IFERROR(INDEX(CADASTRO!$A$2:$Q$600,MATCH(B313,CADASTRO!$B$2:$B$600,0),MATCH($D$2,CADASTRO!$A$2:$Q$2,0)),0)</f>
        <v>0</v>
      </c>
      <c r="E313" s="16" t="str">
        <f t="shared" si="49"/>
        <v/>
      </c>
      <c r="F313" s="15">
        <f>IFERROR(INDEX(CADASTRO!$A$2:$Q$600,MATCH(B313,CADASTRO!$B$2:$B$600,0),MATCH($F$2,CADASTRO!$A$2:$Q$2,0)),0)</f>
        <v>0</v>
      </c>
      <c r="G313" s="16" t="str">
        <f t="shared" si="50"/>
        <v/>
      </c>
      <c r="H313" s="15">
        <f>IFERROR(INDEX(CADASTRO!$A$2:$Q$600,MATCH(B313,CADASTRO!$B$2:$B$600,0),MATCH($H$2,CADASTRO!$A$2:$Q$2,0)),0)</f>
        <v>0</v>
      </c>
      <c r="I313" s="16" t="str">
        <f t="shared" si="51"/>
        <v/>
      </c>
      <c r="J313" s="15">
        <f>IFERROR(INDEX(CADASTRO!$A$2:$Q$600,MATCH(B313,CADASTRO!$B$2:$B$600,0),MATCH($J$2,CADASTRO!$A$2:$Q$2,0)),0)</f>
        <v>0</v>
      </c>
      <c r="K313" s="16" t="str">
        <f t="shared" si="52"/>
        <v/>
      </c>
      <c r="L313" s="15">
        <f>IFERROR(INDEX(CADASTRO!$A$2:$Q$600,MATCH(B313,CADASTRO!$B$2:$B$600,0),MATCH($L$2,CADASTRO!$A$2:$Q$2,0)),0)</f>
        <v>0</v>
      </c>
      <c r="M313" s="16" t="str">
        <f t="shared" si="53"/>
        <v/>
      </c>
      <c r="N313" s="15">
        <f>IFERROR(INDEX(CADASTRO!$A$2:$Q$600,MATCH(B313,CADASTRO!$B$2:$B$600,0),MATCH($N$2,CADASTRO!$A$2:$Q$2,0)),0)</f>
        <v>0</v>
      </c>
      <c r="O313" s="16" t="str">
        <f t="shared" si="54"/>
        <v/>
      </c>
      <c r="P313" s="15">
        <f>IFERROR(INDEX(CADASTRO!$A$2:$Q$600,MATCH(B313,CADASTRO!$B$2:$B$600,0),MATCH($P$2,CADASTRO!$A$2:$Q$2,0)),0)</f>
        <v>0</v>
      </c>
      <c r="Q313" s="16" t="str">
        <f t="shared" si="55"/>
        <v/>
      </c>
      <c r="R313" s="15">
        <f>IFERROR(INDEX(CADASTRO!$A$2:$Q$600,MATCH(B313,CADASTRO!$B$2:$B$600,0),MATCH($R$2,CADASTRO!$A$2:$Q$2,0)),0)</f>
        <v>0</v>
      </c>
      <c r="S313" s="16" t="str">
        <f t="shared" si="56"/>
        <v/>
      </c>
      <c r="T313" s="15">
        <f>IFERROR(INDEX(CADASTRO!$A$2:$Q$600,MATCH(B313,CADASTRO!$B$2:$B$600,0),MATCH($T$2,CADASTRO!$A$2:$Q$2,0)),0)</f>
        <v>0</v>
      </c>
      <c r="U313" s="16" t="str">
        <f t="shared" si="57"/>
        <v/>
      </c>
      <c r="V313" s="15">
        <f>IFERROR(INDEX(CADASTRO!$A$2:$Q$600,MATCH(B313,CADASTRO!$B$2:$B$600,0),MATCH($V$2,CADASTRO!$A$2:$Q$2,0)),0)</f>
        <v>0</v>
      </c>
      <c r="W313" s="16" t="str">
        <f t="shared" si="58"/>
        <v/>
      </c>
      <c r="X313" s="15">
        <f>IFERROR(INDEX(CADASTRO!$A$2:$Q$600,MATCH(B313,CADASTRO!$B$2:$B$600,0),MATCH($X$2,CADASTRO!$A$2:$Q$2,0)),0)</f>
        <v>0</v>
      </c>
      <c r="Y313" s="16" t="str">
        <f t="shared" si="59"/>
        <v/>
      </c>
    </row>
    <row r="314" spans="1:25" ht="15.75" customHeight="1" x14ac:dyDescent="0.25">
      <c r="A314" s="7">
        <f>CADASTRO!A314</f>
        <v>0</v>
      </c>
      <c r="B314" s="7">
        <f>CADASTRO!B314</f>
        <v>0</v>
      </c>
      <c r="C314" s="15">
        <f>IFERROR(INDEX(CADASTRO!$A$2:$Q$600,MATCH(B314,CADASTRO!$B$2:$B$600,0),MATCH($C$2,CADASTRO!$A$2:$Q$2,0)),0)</f>
        <v>0</v>
      </c>
      <c r="D314" s="15">
        <f>IFERROR(INDEX(CADASTRO!$A$2:$Q$600,MATCH(B314,CADASTRO!$B$2:$B$600,0),MATCH($D$2,CADASTRO!$A$2:$Q$2,0)),0)</f>
        <v>0</v>
      </c>
      <c r="E314" s="16" t="str">
        <f t="shared" si="49"/>
        <v/>
      </c>
      <c r="F314" s="15">
        <f>IFERROR(INDEX(CADASTRO!$A$2:$Q$600,MATCH(B314,CADASTRO!$B$2:$B$600,0),MATCH($F$2,CADASTRO!$A$2:$Q$2,0)),0)</f>
        <v>0</v>
      </c>
      <c r="G314" s="16" t="str">
        <f t="shared" si="50"/>
        <v/>
      </c>
      <c r="H314" s="15">
        <f>IFERROR(INDEX(CADASTRO!$A$2:$Q$600,MATCH(B314,CADASTRO!$B$2:$B$600,0),MATCH($H$2,CADASTRO!$A$2:$Q$2,0)),0)</f>
        <v>0</v>
      </c>
      <c r="I314" s="16" t="str">
        <f t="shared" si="51"/>
        <v/>
      </c>
      <c r="J314" s="15">
        <f>IFERROR(INDEX(CADASTRO!$A$2:$Q$600,MATCH(B314,CADASTRO!$B$2:$B$600,0),MATCH($J$2,CADASTRO!$A$2:$Q$2,0)),0)</f>
        <v>0</v>
      </c>
      <c r="K314" s="16" t="str">
        <f t="shared" si="52"/>
        <v/>
      </c>
      <c r="L314" s="15">
        <f>IFERROR(INDEX(CADASTRO!$A$2:$Q$600,MATCH(B314,CADASTRO!$B$2:$B$600,0),MATCH($L$2,CADASTRO!$A$2:$Q$2,0)),0)</f>
        <v>0</v>
      </c>
      <c r="M314" s="16" t="str">
        <f t="shared" si="53"/>
        <v/>
      </c>
      <c r="N314" s="15">
        <f>IFERROR(INDEX(CADASTRO!$A$2:$Q$600,MATCH(B314,CADASTRO!$B$2:$B$600,0),MATCH($N$2,CADASTRO!$A$2:$Q$2,0)),0)</f>
        <v>0</v>
      </c>
      <c r="O314" s="16" t="str">
        <f t="shared" si="54"/>
        <v/>
      </c>
      <c r="P314" s="15">
        <f>IFERROR(INDEX(CADASTRO!$A$2:$Q$600,MATCH(B314,CADASTRO!$B$2:$B$600,0),MATCH($P$2,CADASTRO!$A$2:$Q$2,0)),0)</f>
        <v>0</v>
      </c>
      <c r="Q314" s="16" t="str">
        <f t="shared" si="55"/>
        <v/>
      </c>
      <c r="R314" s="15">
        <f>IFERROR(INDEX(CADASTRO!$A$2:$Q$600,MATCH(B314,CADASTRO!$B$2:$B$600,0),MATCH($R$2,CADASTRO!$A$2:$Q$2,0)),0)</f>
        <v>0</v>
      </c>
      <c r="S314" s="16" t="str">
        <f t="shared" si="56"/>
        <v/>
      </c>
      <c r="T314" s="15">
        <f>IFERROR(INDEX(CADASTRO!$A$2:$Q$600,MATCH(B314,CADASTRO!$B$2:$B$600,0),MATCH($T$2,CADASTRO!$A$2:$Q$2,0)),0)</f>
        <v>0</v>
      </c>
      <c r="U314" s="16" t="str">
        <f t="shared" si="57"/>
        <v/>
      </c>
      <c r="V314" s="15">
        <f>IFERROR(INDEX(CADASTRO!$A$2:$Q$600,MATCH(B314,CADASTRO!$B$2:$B$600,0),MATCH($V$2,CADASTRO!$A$2:$Q$2,0)),0)</f>
        <v>0</v>
      </c>
      <c r="W314" s="16" t="str">
        <f t="shared" si="58"/>
        <v/>
      </c>
      <c r="X314" s="15">
        <f>IFERROR(INDEX(CADASTRO!$A$2:$Q$600,MATCH(B314,CADASTRO!$B$2:$B$600,0),MATCH($X$2,CADASTRO!$A$2:$Q$2,0)),0)</f>
        <v>0</v>
      </c>
      <c r="Y314" s="16" t="str">
        <f t="shared" si="59"/>
        <v/>
      </c>
    </row>
    <row r="315" spans="1:25" ht="15.75" customHeight="1" x14ac:dyDescent="0.25">
      <c r="A315" s="7">
        <f>CADASTRO!A315</f>
        <v>0</v>
      </c>
      <c r="B315" s="7">
        <f>CADASTRO!B315</f>
        <v>0</v>
      </c>
      <c r="C315" s="15">
        <f>IFERROR(INDEX(CADASTRO!$A$2:$Q$600,MATCH(B315,CADASTRO!$B$2:$B$600,0),MATCH($C$2,CADASTRO!$A$2:$Q$2,0)),0)</f>
        <v>0</v>
      </c>
      <c r="D315" s="15">
        <f>IFERROR(INDEX(CADASTRO!$A$2:$Q$600,MATCH(B315,CADASTRO!$B$2:$B$600,0),MATCH($D$2,CADASTRO!$A$2:$Q$2,0)),0)</f>
        <v>0</v>
      </c>
      <c r="E315" s="16" t="str">
        <f t="shared" si="49"/>
        <v/>
      </c>
      <c r="F315" s="15">
        <f>IFERROR(INDEX(CADASTRO!$A$2:$Q$600,MATCH(B315,CADASTRO!$B$2:$B$600,0),MATCH($F$2,CADASTRO!$A$2:$Q$2,0)),0)</f>
        <v>0</v>
      </c>
      <c r="G315" s="16" t="str">
        <f t="shared" si="50"/>
        <v/>
      </c>
      <c r="H315" s="15">
        <f>IFERROR(INDEX(CADASTRO!$A$2:$Q$600,MATCH(B315,CADASTRO!$B$2:$B$600,0),MATCH($H$2,CADASTRO!$A$2:$Q$2,0)),0)</f>
        <v>0</v>
      </c>
      <c r="I315" s="16" t="str">
        <f t="shared" si="51"/>
        <v/>
      </c>
      <c r="J315" s="15">
        <f>IFERROR(INDEX(CADASTRO!$A$2:$Q$600,MATCH(B315,CADASTRO!$B$2:$B$600,0),MATCH($J$2,CADASTRO!$A$2:$Q$2,0)),0)</f>
        <v>0</v>
      </c>
      <c r="K315" s="16" t="str">
        <f t="shared" si="52"/>
        <v/>
      </c>
      <c r="L315" s="15">
        <f>IFERROR(INDEX(CADASTRO!$A$2:$Q$600,MATCH(B315,CADASTRO!$B$2:$B$600,0),MATCH($L$2,CADASTRO!$A$2:$Q$2,0)),0)</f>
        <v>0</v>
      </c>
      <c r="M315" s="16" t="str">
        <f t="shared" si="53"/>
        <v/>
      </c>
      <c r="N315" s="15">
        <f>IFERROR(INDEX(CADASTRO!$A$2:$Q$600,MATCH(B315,CADASTRO!$B$2:$B$600,0),MATCH($N$2,CADASTRO!$A$2:$Q$2,0)),0)</f>
        <v>0</v>
      </c>
      <c r="O315" s="16" t="str">
        <f t="shared" si="54"/>
        <v/>
      </c>
      <c r="P315" s="15">
        <f>IFERROR(INDEX(CADASTRO!$A$2:$Q$600,MATCH(B315,CADASTRO!$B$2:$B$600,0),MATCH($P$2,CADASTRO!$A$2:$Q$2,0)),0)</f>
        <v>0</v>
      </c>
      <c r="Q315" s="16" t="str">
        <f t="shared" si="55"/>
        <v/>
      </c>
      <c r="R315" s="15">
        <f>IFERROR(INDEX(CADASTRO!$A$2:$Q$600,MATCH(B315,CADASTRO!$B$2:$B$600,0),MATCH($R$2,CADASTRO!$A$2:$Q$2,0)),0)</f>
        <v>0</v>
      </c>
      <c r="S315" s="16" t="str">
        <f t="shared" si="56"/>
        <v/>
      </c>
      <c r="T315" s="15">
        <f>IFERROR(INDEX(CADASTRO!$A$2:$Q$600,MATCH(B315,CADASTRO!$B$2:$B$600,0),MATCH($T$2,CADASTRO!$A$2:$Q$2,0)),0)</f>
        <v>0</v>
      </c>
      <c r="U315" s="16" t="str">
        <f t="shared" si="57"/>
        <v/>
      </c>
      <c r="V315" s="15">
        <f>IFERROR(INDEX(CADASTRO!$A$2:$Q$600,MATCH(B315,CADASTRO!$B$2:$B$600,0),MATCH($V$2,CADASTRO!$A$2:$Q$2,0)),0)</f>
        <v>0</v>
      </c>
      <c r="W315" s="16" t="str">
        <f t="shared" si="58"/>
        <v/>
      </c>
      <c r="X315" s="15">
        <f>IFERROR(INDEX(CADASTRO!$A$2:$Q$600,MATCH(B315,CADASTRO!$B$2:$B$600,0),MATCH($X$2,CADASTRO!$A$2:$Q$2,0)),0)</f>
        <v>0</v>
      </c>
      <c r="Y315" s="16" t="str">
        <f t="shared" si="59"/>
        <v/>
      </c>
    </row>
    <row r="316" spans="1:25" ht="15.75" customHeight="1" x14ac:dyDescent="0.25">
      <c r="A316" s="7">
        <f>CADASTRO!A316</f>
        <v>0</v>
      </c>
      <c r="B316" s="7">
        <f>CADASTRO!B316</f>
        <v>0</v>
      </c>
      <c r="C316" s="15">
        <f>IFERROR(INDEX(CADASTRO!$A$2:$Q$600,MATCH(B316,CADASTRO!$B$2:$B$600,0),MATCH($C$2,CADASTRO!$A$2:$Q$2,0)),0)</f>
        <v>0</v>
      </c>
      <c r="D316" s="15">
        <f>IFERROR(INDEX(CADASTRO!$A$2:$Q$600,MATCH(B316,CADASTRO!$B$2:$B$600,0),MATCH($D$2,CADASTRO!$A$2:$Q$2,0)),0)</f>
        <v>0</v>
      </c>
      <c r="E316" s="16" t="str">
        <f t="shared" si="49"/>
        <v/>
      </c>
      <c r="F316" s="15">
        <f>IFERROR(INDEX(CADASTRO!$A$2:$Q$600,MATCH(B316,CADASTRO!$B$2:$B$600,0),MATCH($F$2,CADASTRO!$A$2:$Q$2,0)),0)</f>
        <v>0</v>
      </c>
      <c r="G316" s="16" t="str">
        <f t="shared" si="50"/>
        <v/>
      </c>
      <c r="H316" s="15">
        <f>IFERROR(INDEX(CADASTRO!$A$2:$Q$600,MATCH(B316,CADASTRO!$B$2:$B$600,0),MATCH($H$2,CADASTRO!$A$2:$Q$2,0)),0)</f>
        <v>0</v>
      </c>
      <c r="I316" s="16" t="str">
        <f t="shared" si="51"/>
        <v/>
      </c>
      <c r="J316" s="15">
        <f>IFERROR(INDEX(CADASTRO!$A$2:$Q$600,MATCH(B316,CADASTRO!$B$2:$B$600,0),MATCH($J$2,CADASTRO!$A$2:$Q$2,0)),0)</f>
        <v>0</v>
      </c>
      <c r="K316" s="16" t="str">
        <f t="shared" si="52"/>
        <v/>
      </c>
      <c r="L316" s="15">
        <f>IFERROR(INDEX(CADASTRO!$A$2:$Q$600,MATCH(B316,CADASTRO!$B$2:$B$600,0),MATCH($L$2,CADASTRO!$A$2:$Q$2,0)),0)</f>
        <v>0</v>
      </c>
      <c r="M316" s="16" t="str">
        <f t="shared" si="53"/>
        <v/>
      </c>
      <c r="N316" s="15">
        <f>IFERROR(INDEX(CADASTRO!$A$2:$Q$600,MATCH(B316,CADASTRO!$B$2:$B$600,0),MATCH($N$2,CADASTRO!$A$2:$Q$2,0)),0)</f>
        <v>0</v>
      </c>
      <c r="O316" s="16" t="str">
        <f t="shared" si="54"/>
        <v/>
      </c>
      <c r="P316" s="15">
        <f>IFERROR(INDEX(CADASTRO!$A$2:$Q$600,MATCH(B316,CADASTRO!$B$2:$B$600,0),MATCH($P$2,CADASTRO!$A$2:$Q$2,0)),0)</f>
        <v>0</v>
      </c>
      <c r="Q316" s="16" t="str">
        <f t="shared" si="55"/>
        <v/>
      </c>
      <c r="R316" s="15">
        <f>IFERROR(INDEX(CADASTRO!$A$2:$Q$600,MATCH(B316,CADASTRO!$B$2:$B$600,0),MATCH($R$2,CADASTRO!$A$2:$Q$2,0)),0)</f>
        <v>0</v>
      </c>
      <c r="S316" s="16" t="str">
        <f t="shared" si="56"/>
        <v/>
      </c>
      <c r="T316" s="15">
        <f>IFERROR(INDEX(CADASTRO!$A$2:$Q$600,MATCH(B316,CADASTRO!$B$2:$B$600,0),MATCH($T$2,CADASTRO!$A$2:$Q$2,0)),0)</f>
        <v>0</v>
      </c>
      <c r="U316" s="16" t="str">
        <f t="shared" si="57"/>
        <v/>
      </c>
      <c r="V316" s="15">
        <f>IFERROR(INDEX(CADASTRO!$A$2:$Q$600,MATCH(B316,CADASTRO!$B$2:$B$600,0),MATCH($V$2,CADASTRO!$A$2:$Q$2,0)),0)</f>
        <v>0</v>
      </c>
      <c r="W316" s="16" t="str">
        <f t="shared" si="58"/>
        <v/>
      </c>
      <c r="X316" s="15">
        <f>IFERROR(INDEX(CADASTRO!$A$2:$Q$600,MATCH(B316,CADASTRO!$B$2:$B$600,0),MATCH($X$2,CADASTRO!$A$2:$Q$2,0)),0)</f>
        <v>0</v>
      </c>
      <c r="Y316" s="16" t="str">
        <f t="shared" si="59"/>
        <v/>
      </c>
    </row>
    <row r="317" spans="1:25" ht="15.75" customHeight="1" x14ac:dyDescent="0.25">
      <c r="A317" s="7">
        <f>CADASTRO!A317</f>
        <v>0</v>
      </c>
      <c r="B317" s="7">
        <f>CADASTRO!B317</f>
        <v>0</v>
      </c>
      <c r="C317" s="15">
        <f>IFERROR(INDEX(CADASTRO!$A$2:$Q$600,MATCH(B317,CADASTRO!$B$2:$B$600,0),MATCH($C$2,CADASTRO!$A$2:$Q$2,0)),0)</f>
        <v>0</v>
      </c>
      <c r="D317" s="15">
        <f>IFERROR(INDEX(CADASTRO!$A$2:$Q$600,MATCH(B317,CADASTRO!$B$2:$B$600,0),MATCH($D$2,CADASTRO!$A$2:$Q$2,0)),0)</f>
        <v>0</v>
      </c>
      <c r="E317" s="16" t="str">
        <f t="shared" si="49"/>
        <v/>
      </c>
      <c r="F317" s="15">
        <f>IFERROR(INDEX(CADASTRO!$A$2:$Q$600,MATCH(B317,CADASTRO!$B$2:$B$600,0),MATCH($F$2,CADASTRO!$A$2:$Q$2,0)),0)</f>
        <v>0</v>
      </c>
      <c r="G317" s="16" t="str">
        <f t="shared" si="50"/>
        <v/>
      </c>
      <c r="H317" s="15">
        <f>IFERROR(INDEX(CADASTRO!$A$2:$Q$600,MATCH(B317,CADASTRO!$B$2:$B$600,0),MATCH($H$2,CADASTRO!$A$2:$Q$2,0)),0)</f>
        <v>0</v>
      </c>
      <c r="I317" s="16" t="str">
        <f t="shared" si="51"/>
        <v/>
      </c>
      <c r="J317" s="15">
        <f>IFERROR(INDEX(CADASTRO!$A$2:$Q$600,MATCH(B317,CADASTRO!$B$2:$B$600,0),MATCH($J$2,CADASTRO!$A$2:$Q$2,0)),0)</f>
        <v>0</v>
      </c>
      <c r="K317" s="16" t="str">
        <f t="shared" si="52"/>
        <v/>
      </c>
      <c r="L317" s="15">
        <f>IFERROR(INDEX(CADASTRO!$A$2:$Q$600,MATCH(B317,CADASTRO!$B$2:$B$600,0),MATCH($L$2,CADASTRO!$A$2:$Q$2,0)),0)</f>
        <v>0</v>
      </c>
      <c r="M317" s="16" t="str">
        <f t="shared" si="53"/>
        <v/>
      </c>
      <c r="N317" s="15">
        <f>IFERROR(INDEX(CADASTRO!$A$2:$Q$600,MATCH(B317,CADASTRO!$B$2:$B$600,0),MATCH($N$2,CADASTRO!$A$2:$Q$2,0)),0)</f>
        <v>0</v>
      </c>
      <c r="O317" s="16" t="str">
        <f t="shared" si="54"/>
        <v/>
      </c>
      <c r="P317" s="15">
        <f>IFERROR(INDEX(CADASTRO!$A$2:$Q$600,MATCH(B317,CADASTRO!$B$2:$B$600,0),MATCH($P$2,CADASTRO!$A$2:$Q$2,0)),0)</f>
        <v>0</v>
      </c>
      <c r="Q317" s="16" t="str">
        <f t="shared" si="55"/>
        <v/>
      </c>
      <c r="R317" s="15">
        <f>IFERROR(INDEX(CADASTRO!$A$2:$Q$600,MATCH(B317,CADASTRO!$B$2:$B$600,0),MATCH($R$2,CADASTRO!$A$2:$Q$2,0)),0)</f>
        <v>0</v>
      </c>
      <c r="S317" s="16" t="str">
        <f t="shared" si="56"/>
        <v/>
      </c>
      <c r="T317" s="15">
        <f>IFERROR(INDEX(CADASTRO!$A$2:$Q$600,MATCH(B317,CADASTRO!$B$2:$B$600,0),MATCH($T$2,CADASTRO!$A$2:$Q$2,0)),0)</f>
        <v>0</v>
      </c>
      <c r="U317" s="16" t="str">
        <f t="shared" si="57"/>
        <v/>
      </c>
      <c r="V317" s="15">
        <f>IFERROR(INDEX(CADASTRO!$A$2:$Q$600,MATCH(B317,CADASTRO!$B$2:$B$600,0),MATCH($V$2,CADASTRO!$A$2:$Q$2,0)),0)</f>
        <v>0</v>
      </c>
      <c r="W317" s="16" t="str">
        <f t="shared" si="58"/>
        <v/>
      </c>
      <c r="X317" s="15">
        <f>IFERROR(INDEX(CADASTRO!$A$2:$Q$600,MATCH(B317,CADASTRO!$B$2:$B$600,0),MATCH($X$2,CADASTRO!$A$2:$Q$2,0)),0)</f>
        <v>0</v>
      </c>
      <c r="Y317" s="16" t="str">
        <f t="shared" si="59"/>
        <v/>
      </c>
    </row>
    <row r="318" spans="1:25" ht="15.75" customHeight="1" x14ac:dyDescent="0.25">
      <c r="A318" s="7">
        <f>CADASTRO!A318</f>
        <v>0</v>
      </c>
      <c r="B318" s="7">
        <f>CADASTRO!B318</f>
        <v>0</v>
      </c>
      <c r="C318" s="15">
        <f>IFERROR(INDEX(CADASTRO!$A$2:$Q$600,MATCH(B318,CADASTRO!$B$2:$B$600,0),MATCH($C$2,CADASTRO!$A$2:$Q$2,0)),0)</f>
        <v>0</v>
      </c>
      <c r="D318" s="15">
        <f>IFERROR(INDEX(CADASTRO!$A$2:$Q$600,MATCH(B318,CADASTRO!$B$2:$B$600,0),MATCH($D$2,CADASTRO!$A$2:$Q$2,0)),0)</f>
        <v>0</v>
      </c>
      <c r="E318" s="16" t="str">
        <f t="shared" si="49"/>
        <v/>
      </c>
      <c r="F318" s="15">
        <f>IFERROR(INDEX(CADASTRO!$A$2:$Q$600,MATCH(B318,CADASTRO!$B$2:$B$600,0),MATCH($F$2,CADASTRO!$A$2:$Q$2,0)),0)</f>
        <v>0</v>
      </c>
      <c r="G318" s="16" t="str">
        <f t="shared" si="50"/>
        <v/>
      </c>
      <c r="H318" s="15">
        <f>IFERROR(INDEX(CADASTRO!$A$2:$Q$600,MATCH(B318,CADASTRO!$B$2:$B$600,0),MATCH($H$2,CADASTRO!$A$2:$Q$2,0)),0)</f>
        <v>0</v>
      </c>
      <c r="I318" s="16" t="str">
        <f t="shared" si="51"/>
        <v/>
      </c>
      <c r="J318" s="15">
        <f>IFERROR(INDEX(CADASTRO!$A$2:$Q$600,MATCH(B318,CADASTRO!$B$2:$B$600,0),MATCH($J$2,CADASTRO!$A$2:$Q$2,0)),0)</f>
        <v>0</v>
      </c>
      <c r="K318" s="16" t="str">
        <f t="shared" si="52"/>
        <v/>
      </c>
      <c r="L318" s="15">
        <f>IFERROR(INDEX(CADASTRO!$A$2:$Q$600,MATCH(B318,CADASTRO!$B$2:$B$600,0),MATCH($L$2,CADASTRO!$A$2:$Q$2,0)),0)</f>
        <v>0</v>
      </c>
      <c r="M318" s="16" t="str">
        <f t="shared" si="53"/>
        <v/>
      </c>
      <c r="N318" s="15">
        <f>IFERROR(INDEX(CADASTRO!$A$2:$Q$600,MATCH(B318,CADASTRO!$B$2:$B$600,0),MATCH($N$2,CADASTRO!$A$2:$Q$2,0)),0)</f>
        <v>0</v>
      </c>
      <c r="O318" s="16" t="str">
        <f t="shared" si="54"/>
        <v/>
      </c>
      <c r="P318" s="15">
        <f>IFERROR(INDEX(CADASTRO!$A$2:$Q$600,MATCH(B318,CADASTRO!$B$2:$B$600,0),MATCH($P$2,CADASTRO!$A$2:$Q$2,0)),0)</f>
        <v>0</v>
      </c>
      <c r="Q318" s="16" t="str">
        <f t="shared" si="55"/>
        <v/>
      </c>
      <c r="R318" s="15">
        <f>IFERROR(INDEX(CADASTRO!$A$2:$Q$600,MATCH(B318,CADASTRO!$B$2:$B$600,0),MATCH($R$2,CADASTRO!$A$2:$Q$2,0)),0)</f>
        <v>0</v>
      </c>
      <c r="S318" s="16" t="str">
        <f t="shared" si="56"/>
        <v/>
      </c>
      <c r="T318" s="15">
        <f>IFERROR(INDEX(CADASTRO!$A$2:$Q$600,MATCH(B318,CADASTRO!$B$2:$B$600,0),MATCH($T$2,CADASTRO!$A$2:$Q$2,0)),0)</f>
        <v>0</v>
      </c>
      <c r="U318" s="16" t="str">
        <f t="shared" si="57"/>
        <v/>
      </c>
      <c r="V318" s="15">
        <f>IFERROR(INDEX(CADASTRO!$A$2:$Q$600,MATCH(B318,CADASTRO!$B$2:$B$600,0),MATCH($V$2,CADASTRO!$A$2:$Q$2,0)),0)</f>
        <v>0</v>
      </c>
      <c r="W318" s="16" t="str">
        <f t="shared" si="58"/>
        <v/>
      </c>
      <c r="X318" s="15">
        <f>IFERROR(INDEX(CADASTRO!$A$2:$Q$600,MATCH(B318,CADASTRO!$B$2:$B$600,0),MATCH($X$2,CADASTRO!$A$2:$Q$2,0)),0)</f>
        <v>0</v>
      </c>
      <c r="Y318" s="16" t="str">
        <f t="shared" si="59"/>
        <v/>
      </c>
    </row>
    <row r="319" spans="1:25" ht="15.75" customHeight="1" x14ac:dyDescent="0.25">
      <c r="A319" s="7">
        <f>CADASTRO!A319</f>
        <v>0</v>
      </c>
      <c r="B319" s="7">
        <f>CADASTRO!B319</f>
        <v>0</v>
      </c>
      <c r="C319" s="15">
        <f>IFERROR(INDEX(CADASTRO!$A$2:$Q$600,MATCH(B319,CADASTRO!$B$2:$B$600,0),MATCH($C$2,CADASTRO!$A$2:$Q$2,0)),0)</f>
        <v>0</v>
      </c>
      <c r="D319" s="15">
        <f>IFERROR(INDEX(CADASTRO!$A$2:$Q$600,MATCH(B319,CADASTRO!$B$2:$B$600,0),MATCH($D$2,CADASTRO!$A$2:$Q$2,0)),0)</f>
        <v>0</v>
      </c>
      <c r="E319" s="16" t="str">
        <f t="shared" si="49"/>
        <v/>
      </c>
      <c r="F319" s="15">
        <f>IFERROR(INDEX(CADASTRO!$A$2:$Q$600,MATCH(B319,CADASTRO!$B$2:$B$600,0),MATCH($F$2,CADASTRO!$A$2:$Q$2,0)),0)</f>
        <v>0</v>
      </c>
      <c r="G319" s="16" t="str">
        <f t="shared" si="50"/>
        <v/>
      </c>
      <c r="H319" s="15">
        <f>IFERROR(INDEX(CADASTRO!$A$2:$Q$600,MATCH(B319,CADASTRO!$B$2:$B$600,0),MATCH($H$2,CADASTRO!$A$2:$Q$2,0)),0)</f>
        <v>0</v>
      </c>
      <c r="I319" s="16" t="str">
        <f t="shared" si="51"/>
        <v/>
      </c>
      <c r="J319" s="15">
        <f>IFERROR(INDEX(CADASTRO!$A$2:$Q$600,MATCH(B319,CADASTRO!$B$2:$B$600,0),MATCH($J$2,CADASTRO!$A$2:$Q$2,0)),0)</f>
        <v>0</v>
      </c>
      <c r="K319" s="16" t="str">
        <f t="shared" si="52"/>
        <v/>
      </c>
      <c r="L319" s="15">
        <f>IFERROR(INDEX(CADASTRO!$A$2:$Q$600,MATCH(B319,CADASTRO!$B$2:$B$600,0),MATCH($L$2,CADASTRO!$A$2:$Q$2,0)),0)</f>
        <v>0</v>
      </c>
      <c r="M319" s="16" t="str">
        <f t="shared" si="53"/>
        <v/>
      </c>
      <c r="N319" s="15">
        <f>IFERROR(INDEX(CADASTRO!$A$2:$Q$600,MATCH(B319,CADASTRO!$B$2:$B$600,0),MATCH($N$2,CADASTRO!$A$2:$Q$2,0)),0)</f>
        <v>0</v>
      </c>
      <c r="O319" s="16" t="str">
        <f t="shared" si="54"/>
        <v/>
      </c>
      <c r="P319" s="15">
        <f>IFERROR(INDEX(CADASTRO!$A$2:$Q$600,MATCH(B319,CADASTRO!$B$2:$B$600,0),MATCH($P$2,CADASTRO!$A$2:$Q$2,0)),0)</f>
        <v>0</v>
      </c>
      <c r="Q319" s="16" t="str">
        <f t="shared" si="55"/>
        <v/>
      </c>
      <c r="R319" s="15">
        <f>IFERROR(INDEX(CADASTRO!$A$2:$Q$600,MATCH(B319,CADASTRO!$B$2:$B$600,0),MATCH($R$2,CADASTRO!$A$2:$Q$2,0)),0)</f>
        <v>0</v>
      </c>
      <c r="S319" s="16" t="str">
        <f t="shared" si="56"/>
        <v/>
      </c>
      <c r="T319" s="15">
        <f>IFERROR(INDEX(CADASTRO!$A$2:$Q$600,MATCH(B319,CADASTRO!$B$2:$B$600,0),MATCH($T$2,CADASTRO!$A$2:$Q$2,0)),0)</f>
        <v>0</v>
      </c>
      <c r="U319" s="16" t="str">
        <f t="shared" si="57"/>
        <v/>
      </c>
      <c r="V319" s="15">
        <f>IFERROR(INDEX(CADASTRO!$A$2:$Q$600,MATCH(B319,CADASTRO!$B$2:$B$600,0),MATCH($V$2,CADASTRO!$A$2:$Q$2,0)),0)</f>
        <v>0</v>
      </c>
      <c r="W319" s="16" t="str">
        <f t="shared" si="58"/>
        <v/>
      </c>
      <c r="X319" s="15">
        <f>IFERROR(INDEX(CADASTRO!$A$2:$Q$600,MATCH(B319,CADASTRO!$B$2:$B$600,0),MATCH($X$2,CADASTRO!$A$2:$Q$2,0)),0)</f>
        <v>0</v>
      </c>
      <c r="Y319" s="16" t="str">
        <f t="shared" si="59"/>
        <v/>
      </c>
    </row>
    <row r="320" spans="1:25" ht="15.75" customHeight="1" x14ac:dyDescent="0.25">
      <c r="A320" s="7">
        <f>CADASTRO!A320</f>
        <v>0</v>
      </c>
      <c r="B320" s="7">
        <f>CADASTRO!B320</f>
        <v>0</v>
      </c>
      <c r="C320" s="15">
        <f>IFERROR(INDEX(CADASTRO!$A$2:$Q$600,MATCH(B320,CADASTRO!$B$2:$B$600,0),MATCH($C$2,CADASTRO!$A$2:$Q$2,0)),0)</f>
        <v>0</v>
      </c>
      <c r="D320" s="15">
        <f>IFERROR(INDEX(CADASTRO!$A$2:$Q$600,MATCH(B320,CADASTRO!$B$2:$B$600,0),MATCH($D$2,CADASTRO!$A$2:$Q$2,0)),0)</f>
        <v>0</v>
      </c>
      <c r="E320" s="16" t="str">
        <f t="shared" si="49"/>
        <v/>
      </c>
      <c r="F320" s="15">
        <f>IFERROR(INDEX(CADASTRO!$A$2:$Q$600,MATCH(B320,CADASTRO!$B$2:$B$600,0),MATCH($F$2,CADASTRO!$A$2:$Q$2,0)),0)</f>
        <v>0</v>
      </c>
      <c r="G320" s="16" t="str">
        <f t="shared" si="50"/>
        <v/>
      </c>
      <c r="H320" s="15">
        <f>IFERROR(INDEX(CADASTRO!$A$2:$Q$600,MATCH(B320,CADASTRO!$B$2:$B$600,0),MATCH($H$2,CADASTRO!$A$2:$Q$2,0)),0)</f>
        <v>0</v>
      </c>
      <c r="I320" s="16" t="str">
        <f t="shared" si="51"/>
        <v/>
      </c>
      <c r="J320" s="15">
        <f>IFERROR(INDEX(CADASTRO!$A$2:$Q$600,MATCH(B320,CADASTRO!$B$2:$B$600,0),MATCH($J$2,CADASTRO!$A$2:$Q$2,0)),0)</f>
        <v>0</v>
      </c>
      <c r="K320" s="16" t="str">
        <f t="shared" si="52"/>
        <v/>
      </c>
      <c r="L320" s="15">
        <f>IFERROR(INDEX(CADASTRO!$A$2:$Q$600,MATCH(B320,CADASTRO!$B$2:$B$600,0),MATCH($L$2,CADASTRO!$A$2:$Q$2,0)),0)</f>
        <v>0</v>
      </c>
      <c r="M320" s="16" t="str">
        <f t="shared" si="53"/>
        <v/>
      </c>
      <c r="N320" s="15">
        <f>IFERROR(INDEX(CADASTRO!$A$2:$Q$600,MATCH(B320,CADASTRO!$B$2:$B$600,0),MATCH($N$2,CADASTRO!$A$2:$Q$2,0)),0)</f>
        <v>0</v>
      </c>
      <c r="O320" s="16" t="str">
        <f t="shared" si="54"/>
        <v/>
      </c>
      <c r="P320" s="15">
        <f>IFERROR(INDEX(CADASTRO!$A$2:$Q$600,MATCH(B320,CADASTRO!$B$2:$B$600,0),MATCH($P$2,CADASTRO!$A$2:$Q$2,0)),0)</f>
        <v>0</v>
      </c>
      <c r="Q320" s="16" t="str">
        <f t="shared" si="55"/>
        <v/>
      </c>
      <c r="R320" s="15">
        <f>IFERROR(INDEX(CADASTRO!$A$2:$Q$600,MATCH(B320,CADASTRO!$B$2:$B$600,0),MATCH($R$2,CADASTRO!$A$2:$Q$2,0)),0)</f>
        <v>0</v>
      </c>
      <c r="S320" s="16" t="str">
        <f t="shared" si="56"/>
        <v/>
      </c>
      <c r="T320" s="15">
        <f>IFERROR(INDEX(CADASTRO!$A$2:$Q$600,MATCH(B320,CADASTRO!$B$2:$B$600,0),MATCH($T$2,CADASTRO!$A$2:$Q$2,0)),0)</f>
        <v>0</v>
      </c>
      <c r="U320" s="16" t="str">
        <f t="shared" si="57"/>
        <v/>
      </c>
      <c r="V320" s="15">
        <f>IFERROR(INDEX(CADASTRO!$A$2:$Q$600,MATCH(B320,CADASTRO!$B$2:$B$600,0),MATCH($V$2,CADASTRO!$A$2:$Q$2,0)),0)</f>
        <v>0</v>
      </c>
      <c r="W320" s="16" t="str">
        <f t="shared" si="58"/>
        <v/>
      </c>
      <c r="X320" s="15">
        <f>IFERROR(INDEX(CADASTRO!$A$2:$Q$600,MATCH(B320,CADASTRO!$B$2:$B$600,0),MATCH($X$2,CADASTRO!$A$2:$Q$2,0)),0)</f>
        <v>0</v>
      </c>
      <c r="Y320" s="16" t="str">
        <f t="shared" si="59"/>
        <v/>
      </c>
    </row>
    <row r="321" spans="1:25" ht="15.75" customHeight="1" x14ac:dyDescent="0.25">
      <c r="A321" s="7">
        <f>CADASTRO!A321</f>
        <v>0</v>
      </c>
      <c r="B321" s="7">
        <f>CADASTRO!B321</f>
        <v>0</v>
      </c>
      <c r="C321" s="15">
        <f>IFERROR(INDEX(CADASTRO!$A$2:$Q$600,MATCH(B321,CADASTRO!$B$2:$B$600,0),MATCH($C$2,CADASTRO!$A$2:$Q$2,0)),0)</f>
        <v>0</v>
      </c>
      <c r="D321" s="15">
        <f>IFERROR(INDEX(CADASTRO!$A$2:$Q$600,MATCH(B321,CADASTRO!$B$2:$B$600,0),MATCH($D$2,CADASTRO!$A$2:$Q$2,0)),0)</f>
        <v>0</v>
      </c>
      <c r="E321" s="16" t="str">
        <f t="shared" si="49"/>
        <v/>
      </c>
      <c r="F321" s="15">
        <f>IFERROR(INDEX(CADASTRO!$A$2:$Q$600,MATCH(B321,CADASTRO!$B$2:$B$600,0),MATCH($F$2,CADASTRO!$A$2:$Q$2,0)),0)</f>
        <v>0</v>
      </c>
      <c r="G321" s="16" t="str">
        <f t="shared" si="50"/>
        <v/>
      </c>
      <c r="H321" s="15">
        <f>IFERROR(INDEX(CADASTRO!$A$2:$Q$600,MATCH(B321,CADASTRO!$B$2:$B$600,0),MATCH($H$2,CADASTRO!$A$2:$Q$2,0)),0)</f>
        <v>0</v>
      </c>
      <c r="I321" s="16" t="str">
        <f t="shared" si="51"/>
        <v/>
      </c>
      <c r="J321" s="15">
        <f>IFERROR(INDEX(CADASTRO!$A$2:$Q$600,MATCH(B321,CADASTRO!$B$2:$B$600,0),MATCH($J$2,CADASTRO!$A$2:$Q$2,0)),0)</f>
        <v>0</v>
      </c>
      <c r="K321" s="16" t="str">
        <f t="shared" si="52"/>
        <v/>
      </c>
      <c r="L321" s="15">
        <f>IFERROR(INDEX(CADASTRO!$A$2:$Q$600,MATCH(B321,CADASTRO!$B$2:$B$600,0),MATCH($L$2,CADASTRO!$A$2:$Q$2,0)),0)</f>
        <v>0</v>
      </c>
      <c r="M321" s="16" t="str">
        <f t="shared" si="53"/>
        <v/>
      </c>
      <c r="N321" s="15">
        <f>IFERROR(INDEX(CADASTRO!$A$2:$Q$600,MATCH(B321,CADASTRO!$B$2:$B$600,0),MATCH($N$2,CADASTRO!$A$2:$Q$2,0)),0)</f>
        <v>0</v>
      </c>
      <c r="O321" s="16" t="str">
        <f t="shared" si="54"/>
        <v/>
      </c>
      <c r="P321" s="15">
        <f>IFERROR(INDEX(CADASTRO!$A$2:$Q$600,MATCH(B321,CADASTRO!$B$2:$B$600,0),MATCH($P$2,CADASTRO!$A$2:$Q$2,0)),0)</f>
        <v>0</v>
      </c>
      <c r="Q321" s="16" t="str">
        <f t="shared" si="55"/>
        <v/>
      </c>
      <c r="R321" s="15">
        <f>IFERROR(INDEX(CADASTRO!$A$2:$Q$600,MATCH(B321,CADASTRO!$B$2:$B$600,0),MATCH($R$2,CADASTRO!$A$2:$Q$2,0)),0)</f>
        <v>0</v>
      </c>
      <c r="S321" s="16" t="str">
        <f t="shared" si="56"/>
        <v/>
      </c>
      <c r="T321" s="15">
        <f>IFERROR(INDEX(CADASTRO!$A$2:$Q$600,MATCH(B321,CADASTRO!$B$2:$B$600,0),MATCH($T$2,CADASTRO!$A$2:$Q$2,0)),0)</f>
        <v>0</v>
      </c>
      <c r="U321" s="16" t="str">
        <f t="shared" si="57"/>
        <v/>
      </c>
      <c r="V321" s="15">
        <f>IFERROR(INDEX(CADASTRO!$A$2:$Q$600,MATCH(B321,CADASTRO!$B$2:$B$600,0),MATCH($V$2,CADASTRO!$A$2:$Q$2,0)),0)</f>
        <v>0</v>
      </c>
      <c r="W321" s="16" t="str">
        <f t="shared" si="58"/>
        <v/>
      </c>
      <c r="X321" s="15">
        <f>IFERROR(INDEX(CADASTRO!$A$2:$Q$600,MATCH(B321,CADASTRO!$B$2:$B$600,0),MATCH($X$2,CADASTRO!$A$2:$Q$2,0)),0)</f>
        <v>0</v>
      </c>
      <c r="Y321" s="16" t="str">
        <f t="shared" si="59"/>
        <v/>
      </c>
    </row>
    <row r="322" spans="1:25" ht="15.75" customHeight="1" x14ac:dyDescent="0.25">
      <c r="A322" s="7">
        <f>CADASTRO!A322</f>
        <v>0</v>
      </c>
      <c r="B322" s="7">
        <f>CADASTRO!B322</f>
        <v>0</v>
      </c>
      <c r="C322" s="15">
        <f>IFERROR(INDEX(CADASTRO!$A$2:$Q$600,MATCH(B322,CADASTRO!$B$2:$B$600,0),MATCH($C$2,CADASTRO!$A$2:$Q$2,0)),0)</f>
        <v>0</v>
      </c>
      <c r="D322" s="15">
        <f>IFERROR(INDEX(CADASTRO!$A$2:$Q$600,MATCH(B322,CADASTRO!$B$2:$B$600,0),MATCH($D$2,CADASTRO!$A$2:$Q$2,0)),0)</f>
        <v>0</v>
      </c>
      <c r="E322" s="16" t="str">
        <f t="shared" si="49"/>
        <v/>
      </c>
      <c r="F322" s="15">
        <f>IFERROR(INDEX(CADASTRO!$A$2:$Q$600,MATCH(B322,CADASTRO!$B$2:$B$600,0),MATCH($F$2,CADASTRO!$A$2:$Q$2,0)),0)</f>
        <v>0</v>
      </c>
      <c r="G322" s="16" t="str">
        <f t="shared" si="50"/>
        <v/>
      </c>
      <c r="H322" s="15">
        <f>IFERROR(INDEX(CADASTRO!$A$2:$Q$600,MATCH(B322,CADASTRO!$B$2:$B$600,0),MATCH($H$2,CADASTRO!$A$2:$Q$2,0)),0)</f>
        <v>0</v>
      </c>
      <c r="I322" s="16" t="str">
        <f t="shared" si="51"/>
        <v/>
      </c>
      <c r="J322" s="15">
        <f>IFERROR(INDEX(CADASTRO!$A$2:$Q$600,MATCH(B322,CADASTRO!$B$2:$B$600,0),MATCH($J$2,CADASTRO!$A$2:$Q$2,0)),0)</f>
        <v>0</v>
      </c>
      <c r="K322" s="16" t="str">
        <f t="shared" si="52"/>
        <v/>
      </c>
      <c r="L322" s="15">
        <f>IFERROR(INDEX(CADASTRO!$A$2:$Q$600,MATCH(B322,CADASTRO!$B$2:$B$600,0),MATCH($L$2,CADASTRO!$A$2:$Q$2,0)),0)</f>
        <v>0</v>
      </c>
      <c r="M322" s="16" t="str">
        <f t="shared" si="53"/>
        <v/>
      </c>
      <c r="N322" s="15">
        <f>IFERROR(INDEX(CADASTRO!$A$2:$Q$600,MATCH(B322,CADASTRO!$B$2:$B$600,0),MATCH($N$2,CADASTRO!$A$2:$Q$2,0)),0)</f>
        <v>0</v>
      </c>
      <c r="O322" s="16" t="str">
        <f t="shared" si="54"/>
        <v/>
      </c>
      <c r="P322" s="15">
        <f>IFERROR(INDEX(CADASTRO!$A$2:$Q$600,MATCH(B322,CADASTRO!$B$2:$B$600,0),MATCH($P$2,CADASTRO!$A$2:$Q$2,0)),0)</f>
        <v>0</v>
      </c>
      <c r="Q322" s="16" t="str">
        <f t="shared" si="55"/>
        <v/>
      </c>
      <c r="R322" s="15">
        <f>IFERROR(INDEX(CADASTRO!$A$2:$Q$600,MATCH(B322,CADASTRO!$B$2:$B$600,0),MATCH($R$2,CADASTRO!$A$2:$Q$2,0)),0)</f>
        <v>0</v>
      </c>
      <c r="S322" s="16" t="str">
        <f t="shared" si="56"/>
        <v/>
      </c>
      <c r="T322" s="15">
        <f>IFERROR(INDEX(CADASTRO!$A$2:$Q$600,MATCH(B322,CADASTRO!$B$2:$B$600,0),MATCH($T$2,CADASTRO!$A$2:$Q$2,0)),0)</f>
        <v>0</v>
      </c>
      <c r="U322" s="16" t="str">
        <f t="shared" si="57"/>
        <v/>
      </c>
      <c r="V322" s="15">
        <f>IFERROR(INDEX(CADASTRO!$A$2:$Q$600,MATCH(B322,CADASTRO!$B$2:$B$600,0),MATCH($V$2,CADASTRO!$A$2:$Q$2,0)),0)</f>
        <v>0</v>
      </c>
      <c r="W322" s="16" t="str">
        <f t="shared" si="58"/>
        <v/>
      </c>
      <c r="X322" s="15">
        <f>IFERROR(INDEX(CADASTRO!$A$2:$Q$600,MATCH(B322,CADASTRO!$B$2:$B$600,0),MATCH($X$2,CADASTRO!$A$2:$Q$2,0)),0)</f>
        <v>0</v>
      </c>
      <c r="Y322" s="16" t="str">
        <f t="shared" si="59"/>
        <v/>
      </c>
    </row>
    <row r="323" spans="1:25" ht="15.75" customHeight="1" x14ac:dyDescent="0.25">
      <c r="A323" s="7">
        <f>CADASTRO!A323</f>
        <v>0</v>
      </c>
      <c r="B323" s="7">
        <f>CADASTRO!B323</f>
        <v>0</v>
      </c>
      <c r="C323" s="15">
        <f>IFERROR(INDEX(CADASTRO!$A$2:$Q$600,MATCH(B323,CADASTRO!$B$2:$B$600,0),MATCH($C$2,CADASTRO!$A$2:$Q$2,0)),0)</f>
        <v>0</v>
      </c>
      <c r="D323" s="15">
        <f>IFERROR(INDEX(CADASTRO!$A$2:$Q$600,MATCH(B323,CADASTRO!$B$2:$B$600,0),MATCH($D$2,CADASTRO!$A$2:$Q$2,0)),0)</f>
        <v>0</v>
      </c>
      <c r="E323" s="16" t="str">
        <f t="shared" si="49"/>
        <v/>
      </c>
      <c r="F323" s="15">
        <f>IFERROR(INDEX(CADASTRO!$A$2:$Q$600,MATCH(B323,CADASTRO!$B$2:$B$600,0),MATCH($F$2,CADASTRO!$A$2:$Q$2,0)),0)</f>
        <v>0</v>
      </c>
      <c r="G323" s="16" t="str">
        <f t="shared" si="50"/>
        <v/>
      </c>
      <c r="H323" s="15">
        <f>IFERROR(INDEX(CADASTRO!$A$2:$Q$600,MATCH(B323,CADASTRO!$B$2:$B$600,0),MATCH($H$2,CADASTRO!$A$2:$Q$2,0)),0)</f>
        <v>0</v>
      </c>
      <c r="I323" s="16" t="str">
        <f t="shared" si="51"/>
        <v/>
      </c>
      <c r="J323" s="15">
        <f>IFERROR(INDEX(CADASTRO!$A$2:$Q$600,MATCH(B323,CADASTRO!$B$2:$B$600,0),MATCH($J$2,CADASTRO!$A$2:$Q$2,0)),0)</f>
        <v>0</v>
      </c>
      <c r="K323" s="16" t="str">
        <f t="shared" si="52"/>
        <v/>
      </c>
      <c r="L323" s="15">
        <f>IFERROR(INDEX(CADASTRO!$A$2:$Q$600,MATCH(B323,CADASTRO!$B$2:$B$600,0),MATCH($L$2,CADASTRO!$A$2:$Q$2,0)),0)</f>
        <v>0</v>
      </c>
      <c r="M323" s="16" t="str">
        <f t="shared" si="53"/>
        <v/>
      </c>
      <c r="N323" s="15">
        <f>IFERROR(INDEX(CADASTRO!$A$2:$Q$600,MATCH(B323,CADASTRO!$B$2:$B$600,0),MATCH($N$2,CADASTRO!$A$2:$Q$2,0)),0)</f>
        <v>0</v>
      </c>
      <c r="O323" s="16" t="str">
        <f t="shared" si="54"/>
        <v/>
      </c>
      <c r="P323" s="15">
        <f>IFERROR(INDEX(CADASTRO!$A$2:$Q$600,MATCH(B323,CADASTRO!$B$2:$B$600,0),MATCH($P$2,CADASTRO!$A$2:$Q$2,0)),0)</f>
        <v>0</v>
      </c>
      <c r="Q323" s="16" t="str">
        <f t="shared" si="55"/>
        <v/>
      </c>
      <c r="R323" s="15">
        <f>IFERROR(INDEX(CADASTRO!$A$2:$Q$600,MATCH(B323,CADASTRO!$B$2:$B$600,0),MATCH($R$2,CADASTRO!$A$2:$Q$2,0)),0)</f>
        <v>0</v>
      </c>
      <c r="S323" s="16" t="str">
        <f t="shared" si="56"/>
        <v/>
      </c>
      <c r="T323" s="15">
        <f>IFERROR(INDEX(CADASTRO!$A$2:$Q$600,MATCH(B323,CADASTRO!$B$2:$B$600,0),MATCH($T$2,CADASTRO!$A$2:$Q$2,0)),0)</f>
        <v>0</v>
      </c>
      <c r="U323" s="16" t="str">
        <f t="shared" si="57"/>
        <v/>
      </c>
      <c r="V323" s="15">
        <f>IFERROR(INDEX(CADASTRO!$A$2:$Q$600,MATCH(B323,CADASTRO!$B$2:$B$600,0),MATCH($V$2,CADASTRO!$A$2:$Q$2,0)),0)</f>
        <v>0</v>
      </c>
      <c r="W323" s="16" t="str">
        <f t="shared" si="58"/>
        <v/>
      </c>
      <c r="X323" s="15">
        <f>IFERROR(INDEX(CADASTRO!$A$2:$Q$600,MATCH(B323,CADASTRO!$B$2:$B$600,0),MATCH($X$2,CADASTRO!$A$2:$Q$2,0)),0)</f>
        <v>0</v>
      </c>
      <c r="Y323" s="16" t="str">
        <f t="shared" si="59"/>
        <v/>
      </c>
    </row>
    <row r="324" spans="1:25" ht="15.75" customHeight="1" x14ac:dyDescent="0.25">
      <c r="A324" s="7">
        <f>CADASTRO!A324</f>
        <v>0</v>
      </c>
      <c r="B324" s="7">
        <f>CADASTRO!B324</f>
        <v>0</v>
      </c>
      <c r="C324" s="15">
        <f>IFERROR(INDEX(CADASTRO!$A$2:$Q$600,MATCH(B324,CADASTRO!$B$2:$B$600,0),MATCH($C$2,CADASTRO!$A$2:$Q$2,0)),0)</f>
        <v>0</v>
      </c>
      <c r="D324" s="15">
        <f>IFERROR(INDEX(CADASTRO!$A$2:$Q$600,MATCH(B324,CADASTRO!$B$2:$B$600,0),MATCH($D$2,CADASTRO!$A$2:$Q$2,0)),0)</f>
        <v>0</v>
      </c>
      <c r="E324" s="16" t="str">
        <f t="shared" si="49"/>
        <v/>
      </c>
      <c r="F324" s="15">
        <f>IFERROR(INDEX(CADASTRO!$A$2:$Q$600,MATCH(B324,CADASTRO!$B$2:$B$600,0),MATCH($F$2,CADASTRO!$A$2:$Q$2,0)),0)</f>
        <v>0</v>
      </c>
      <c r="G324" s="16" t="str">
        <f t="shared" si="50"/>
        <v/>
      </c>
      <c r="H324" s="15">
        <f>IFERROR(INDEX(CADASTRO!$A$2:$Q$600,MATCH(B324,CADASTRO!$B$2:$B$600,0),MATCH($H$2,CADASTRO!$A$2:$Q$2,0)),0)</f>
        <v>0</v>
      </c>
      <c r="I324" s="16" t="str">
        <f t="shared" si="51"/>
        <v/>
      </c>
      <c r="J324" s="15">
        <f>IFERROR(INDEX(CADASTRO!$A$2:$Q$600,MATCH(B324,CADASTRO!$B$2:$B$600,0),MATCH($J$2,CADASTRO!$A$2:$Q$2,0)),0)</f>
        <v>0</v>
      </c>
      <c r="K324" s="16" t="str">
        <f t="shared" si="52"/>
        <v/>
      </c>
      <c r="L324" s="15">
        <f>IFERROR(INDEX(CADASTRO!$A$2:$Q$600,MATCH(B324,CADASTRO!$B$2:$B$600,0),MATCH($L$2,CADASTRO!$A$2:$Q$2,0)),0)</f>
        <v>0</v>
      </c>
      <c r="M324" s="16" t="str">
        <f t="shared" si="53"/>
        <v/>
      </c>
      <c r="N324" s="15">
        <f>IFERROR(INDEX(CADASTRO!$A$2:$Q$600,MATCH(B324,CADASTRO!$B$2:$B$600,0),MATCH($N$2,CADASTRO!$A$2:$Q$2,0)),0)</f>
        <v>0</v>
      </c>
      <c r="O324" s="16" t="str">
        <f t="shared" si="54"/>
        <v/>
      </c>
      <c r="P324" s="15">
        <f>IFERROR(INDEX(CADASTRO!$A$2:$Q$600,MATCH(B324,CADASTRO!$B$2:$B$600,0),MATCH($P$2,CADASTRO!$A$2:$Q$2,0)),0)</f>
        <v>0</v>
      </c>
      <c r="Q324" s="16" t="str">
        <f t="shared" si="55"/>
        <v/>
      </c>
      <c r="R324" s="15">
        <f>IFERROR(INDEX(CADASTRO!$A$2:$Q$600,MATCH(B324,CADASTRO!$B$2:$B$600,0),MATCH($R$2,CADASTRO!$A$2:$Q$2,0)),0)</f>
        <v>0</v>
      </c>
      <c r="S324" s="16" t="str">
        <f t="shared" si="56"/>
        <v/>
      </c>
      <c r="T324" s="15">
        <f>IFERROR(INDEX(CADASTRO!$A$2:$Q$600,MATCH(B324,CADASTRO!$B$2:$B$600,0),MATCH($T$2,CADASTRO!$A$2:$Q$2,0)),0)</f>
        <v>0</v>
      </c>
      <c r="U324" s="16" t="str">
        <f t="shared" si="57"/>
        <v/>
      </c>
      <c r="V324" s="15">
        <f>IFERROR(INDEX(CADASTRO!$A$2:$Q$600,MATCH(B324,CADASTRO!$B$2:$B$600,0),MATCH($V$2,CADASTRO!$A$2:$Q$2,0)),0)</f>
        <v>0</v>
      </c>
      <c r="W324" s="16" t="str">
        <f t="shared" si="58"/>
        <v/>
      </c>
      <c r="X324" s="15">
        <f>IFERROR(INDEX(CADASTRO!$A$2:$Q$600,MATCH(B324,CADASTRO!$B$2:$B$600,0),MATCH($X$2,CADASTRO!$A$2:$Q$2,0)),0)</f>
        <v>0</v>
      </c>
      <c r="Y324" s="16" t="str">
        <f t="shared" si="59"/>
        <v/>
      </c>
    </row>
    <row r="325" spans="1:25" ht="15.75" customHeight="1" x14ac:dyDescent="0.25">
      <c r="A325" s="7">
        <f>CADASTRO!A325</f>
        <v>0</v>
      </c>
      <c r="B325" s="7">
        <f>CADASTRO!B325</f>
        <v>0</v>
      </c>
      <c r="C325" s="15">
        <f>IFERROR(INDEX(CADASTRO!$A$2:$Q$600,MATCH(B325,CADASTRO!$B$2:$B$600,0),MATCH($C$2,CADASTRO!$A$2:$Q$2,0)),0)</f>
        <v>0</v>
      </c>
      <c r="D325" s="15">
        <f>IFERROR(INDEX(CADASTRO!$A$2:$Q$600,MATCH(B325,CADASTRO!$B$2:$B$600,0),MATCH($D$2,CADASTRO!$A$2:$Q$2,0)),0)</f>
        <v>0</v>
      </c>
      <c r="E325" s="16" t="str">
        <f t="shared" si="49"/>
        <v/>
      </c>
      <c r="F325" s="15">
        <f>IFERROR(INDEX(CADASTRO!$A$2:$Q$600,MATCH(B325,CADASTRO!$B$2:$B$600,0),MATCH($F$2,CADASTRO!$A$2:$Q$2,0)),0)</f>
        <v>0</v>
      </c>
      <c r="G325" s="16" t="str">
        <f t="shared" si="50"/>
        <v/>
      </c>
      <c r="H325" s="15">
        <f>IFERROR(INDEX(CADASTRO!$A$2:$Q$600,MATCH(B325,CADASTRO!$B$2:$B$600,0),MATCH($H$2,CADASTRO!$A$2:$Q$2,0)),0)</f>
        <v>0</v>
      </c>
      <c r="I325" s="16" t="str">
        <f t="shared" si="51"/>
        <v/>
      </c>
      <c r="J325" s="15">
        <f>IFERROR(INDEX(CADASTRO!$A$2:$Q$600,MATCH(B325,CADASTRO!$B$2:$B$600,0),MATCH($J$2,CADASTRO!$A$2:$Q$2,0)),0)</f>
        <v>0</v>
      </c>
      <c r="K325" s="16" t="str">
        <f t="shared" si="52"/>
        <v/>
      </c>
      <c r="L325" s="15">
        <f>IFERROR(INDEX(CADASTRO!$A$2:$Q$600,MATCH(B325,CADASTRO!$B$2:$B$600,0),MATCH($L$2,CADASTRO!$A$2:$Q$2,0)),0)</f>
        <v>0</v>
      </c>
      <c r="M325" s="16" t="str">
        <f t="shared" si="53"/>
        <v/>
      </c>
      <c r="N325" s="15">
        <f>IFERROR(INDEX(CADASTRO!$A$2:$Q$600,MATCH(B325,CADASTRO!$B$2:$B$600,0),MATCH($N$2,CADASTRO!$A$2:$Q$2,0)),0)</f>
        <v>0</v>
      </c>
      <c r="O325" s="16" t="str">
        <f t="shared" si="54"/>
        <v/>
      </c>
      <c r="P325" s="15">
        <f>IFERROR(INDEX(CADASTRO!$A$2:$Q$600,MATCH(B325,CADASTRO!$B$2:$B$600,0),MATCH($P$2,CADASTRO!$A$2:$Q$2,0)),0)</f>
        <v>0</v>
      </c>
      <c r="Q325" s="16" t="str">
        <f t="shared" si="55"/>
        <v/>
      </c>
      <c r="R325" s="15">
        <f>IFERROR(INDEX(CADASTRO!$A$2:$Q$600,MATCH(B325,CADASTRO!$B$2:$B$600,0),MATCH($R$2,CADASTRO!$A$2:$Q$2,0)),0)</f>
        <v>0</v>
      </c>
      <c r="S325" s="16" t="str">
        <f t="shared" si="56"/>
        <v/>
      </c>
      <c r="T325" s="15">
        <f>IFERROR(INDEX(CADASTRO!$A$2:$Q$600,MATCH(B325,CADASTRO!$B$2:$B$600,0),MATCH($T$2,CADASTRO!$A$2:$Q$2,0)),0)</f>
        <v>0</v>
      </c>
      <c r="U325" s="16" t="str">
        <f t="shared" si="57"/>
        <v/>
      </c>
      <c r="V325" s="15">
        <f>IFERROR(INDEX(CADASTRO!$A$2:$Q$600,MATCH(B325,CADASTRO!$B$2:$B$600,0),MATCH($V$2,CADASTRO!$A$2:$Q$2,0)),0)</f>
        <v>0</v>
      </c>
      <c r="W325" s="16" t="str">
        <f t="shared" si="58"/>
        <v/>
      </c>
      <c r="X325" s="15">
        <f>IFERROR(INDEX(CADASTRO!$A$2:$Q$600,MATCH(B325,CADASTRO!$B$2:$B$600,0),MATCH($X$2,CADASTRO!$A$2:$Q$2,0)),0)</f>
        <v>0</v>
      </c>
      <c r="Y325" s="16" t="str">
        <f t="shared" si="59"/>
        <v/>
      </c>
    </row>
    <row r="326" spans="1:25" ht="15.75" customHeight="1" x14ac:dyDescent="0.25">
      <c r="A326" s="7">
        <f>CADASTRO!A326</f>
        <v>0</v>
      </c>
      <c r="B326" s="7">
        <f>CADASTRO!B326</f>
        <v>0</v>
      </c>
      <c r="C326" s="15">
        <f>IFERROR(INDEX(CADASTRO!$A$2:$Q$600,MATCH(B326,CADASTRO!$B$2:$B$600,0),MATCH($C$2,CADASTRO!$A$2:$Q$2,0)),0)</f>
        <v>0</v>
      </c>
      <c r="D326" s="15">
        <f>IFERROR(INDEX(CADASTRO!$A$2:$Q$600,MATCH(B326,CADASTRO!$B$2:$B$600,0),MATCH($D$2,CADASTRO!$A$2:$Q$2,0)),0)</f>
        <v>0</v>
      </c>
      <c r="E326" s="16" t="str">
        <f t="shared" ref="E326:E389" si="60">IF(D326=0,"",IFERROR((D326/C326)-1,""))</f>
        <v/>
      </c>
      <c r="F326" s="15">
        <f>IFERROR(INDEX(CADASTRO!$A$2:$Q$600,MATCH(B326,CADASTRO!$B$2:$B$600,0),MATCH($F$2,CADASTRO!$A$2:$Q$2,0)),0)</f>
        <v>0</v>
      </c>
      <c r="G326" s="16" t="str">
        <f t="shared" ref="G326:G389" si="61">IF(F326=0,"",IFERROR((F326/D326)-1,""))</f>
        <v/>
      </c>
      <c r="H326" s="15">
        <f>IFERROR(INDEX(CADASTRO!$A$2:$Q$600,MATCH(B326,CADASTRO!$B$2:$B$600,0),MATCH($H$2,CADASTRO!$A$2:$Q$2,0)),0)</f>
        <v>0</v>
      </c>
      <c r="I326" s="16" t="str">
        <f t="shared" ref="I326:I389" si="62">IF(H326=0,"",IFERROR((H326/F326)-1,""))</f>
        <v/>
      </c>
      <c r="J326" s="15">
        <f>IFERROR(INDEX(CADASTRO!$A$2:$Q$600,MATCH(B326,CADASTRO!$B$2:$B$600,0),MATCH($J$2,CADASTRO!$A$2:$Q$2,0)),0)</f>
        <v>0</v>
      </c>
      <c r="K326" s="16" t="str">
        <f t="shared" ref="K326:K389" si="63">IF(J326=0,"",IFERROR((J326/H326)-1,""))</f>
        <v/>
      </c>
      <c r="L326" s="15">
        <f>IFERROR(INDEX(CADASTRO!$A$2:$Q$600,MATCH(B326,CADASTRO!$B$2:$B$600,0),MATCH($L$2,CADASTRO!$A$2:$Q$2,0)),0)</f>
        <v>0</v>
      </c>
      <c r="M326" s="16" t="str">
        <f t="shared" ref="M326:M389" si="64">IF(L326=0,"",IFERROR((L326/J326)-1,""))</f>
        <v/>
      </c>
      <c r="N326" s="15">
        <f>IFERROR(INDEX(CADASTRO!$A$2:$Q$600,MATCH(B326,CADASTRO!$B$2:$B$600,0),MATCH($N$2,CADASTRO!$A$2:$Q$2,0)),0)</f>
        <v>0</v>
      </c>
      <c r="O326" s="16" t="str">
        <f t="shared" ref="O326:O389" si="65">IF(N326=0,"",IFERROR((N326/L326)-1,""))</f>
        <v/>
      </c>
      <c r="P326" s="15">
        <f>IFERROR(INDEX(CADASTRO!$A$2:$Q$600,MATCH(B326,CADASTRO!$B$2:$B$600,0),MATCH($P$2,CADASTRO!$A$2:$Q$2,0)),0)</f>
        <v>0</v>
      </c>
      <c r="Q326" s="16" t="str">
        <f t="shared" ref="Q326:Q389" si="66">IF(P326=0,"",IFERROR((P326/N326)-1,""))</f>
        <v/>
      </c>
      <c r="R326" s="15">
        <f>IFERROR(INDEX(CADASTRO!$A$2:$Q$600,MATCH(B326,CADASTRO!$B$2:$B$600,0),MATCH($R$2,CADASTRO!$A$2:$Q$2,0)),0)</f>
        <v>0</v>
      </c>
      <c r="S326" s="16" t="str">
        <f t="shared" ref="S326:S389" si="67">IF(R326=0,"",IFERROR((R326/P326)-1,""))</f>
        <v/>
      </c>
      <c r="T326" s="15">
        <f>IFERROR(INDEX(CADASTRO!$A$2:$Q$600,MATCH(B326,CADASTRO!$B$2:$B$600,0),MATCH($T$2,CADASTRO!$A$2:$Q$2,0)),0)</f>
        <v>0</v>
      </c>
      <c r="U326" s="16" t="str">
        <f t="shared" ref="U326:U389" si="68">IF(T326=0,"",IFERROR((T326/R326)-1,""))</f>
        <v/>
      </c>
      <c r="V326" s="15">
        <f>IFERROR(INDEX(CADASTRO!$A$2:$Q$600,MATCH(B326,CADASTRO!$B$2:$B$600,0),MATCH($V$2,CADASTRO!$A$2:$Q$2,0)),0)</f>
        <v>0</v>
      </c>
      <c r="W326" s="16" t="str">
        <f t="shared" ref="W326:W389" si="69">IF(V326=0,"",IFERROR((V326/T326)-1,""))</f>
        <v/>
      </c>
      <c r="X326" s="15">
        <f>IFERROR(INDEX(CADASTRO!$A$2:$Q$600,MATCH(B326,CADASTRO!$B$2:$B$600,0),MATCH($X$2,CADASTRO!$A$2:$Q$2,0)),0)</f>
        <v>0</v>
      </c>
      <c r="Y326" s="16" t="str">
        <f t="shared" ref="Y326:Y389" si="70">IF(X326=0,"",IFERROR((X326/V326)-1,""))</f>
        <v/>
      </c>
    </row>
    <row r="327" spans="1:25" ht="15.75" customHeight="1" x14ac:dyDescent="0.25">
      <c r="A327" s="7">
        <f>CADASTRO!A327</f>
        <v>0</v>
      </c>
      <c r="B327" s="7">
        <f>CADASTRO!B327</f>
        <v>0</v>
      </c>
      <c r="C327" s="15">
        <f>IFERROR(INDEX(CADASTRO!$A$2:$Q$600,MATCH(B327,CADASTRO!$B$2:$B$600,0),MATCH($C$2,CADASTRO!$A$2:$Q$2,0)),0)</f>
        <v>0</v>
      </c>
      <c r="D327" s="15">
        <f>IFERROR(INDEX(CADASTRO!$A$2:$Q$600,MATCH(B327,CADASTRO!$B$2:$B$600,0),MATCH($D$2,CADASTRO!$A$2:$Q$2,0)),0)</f>
        <v>0</v>
      </c>
      <c r="E327" s="16" t="str">
        <f t="shared" si="60"/>
        <v/>
      </c>
      <c r="F327" s="15">
        <f>IFERROR(INDEX(CADASTRO!$A$2:$Q$600,MATCH(B327,CADASTRO!$B$2:$B$600,0),MATCH($F$2,CADASTRO!$A$2:$Q$2,0)),0)</f>
        <v>0</v>
      </c>
      <c r="G327" s="16" t="str">
        <f t="shared" si="61"/>
        <v/>
      </c>
      <c r="H327" s="15">
        <f>IFERROR(INDEX(CADASTRO!$A$2:$Q$600,MATCH(B327,CADASTRO!$B$2:$B$600,0),MATCH($H$2,CADASTRO!$A$2:$Q$2,0)),0)</f>
        <v>0</v>
      </c>
      <c r="I327" s="16" t="str">
        <f t="shared" si="62"/>
        <v/>
      </c>
      <c r="J327" s="15">
        <f>IFERROR(INDEX(CADASTRO!$A$2:$Q$600,MATCH(B327,CADASTRO!$B$2:$B$600,0),MATCH($J$2,CADASTRO!$A$2:$Q$2,0)),0)</f>
        <v>0</v>
      </c>
      <c r="K327" s="16" t="str">
        <f t="shared" si="63"/>
        <v/>
      </c>
      <c r="L327" s="15">
        <f>IFERROR(INDEX(CADASTRO!$A$2:$Q$600,MATCH(B327,CADASTRO!$B$2:$B$600,0),MATCH($L$2,CADASTRO!$A$2:$Q$2,0)),0)</f>
        <v>0</v>
      </c>
      <c r="M327" s="16" t="str">
        <f t="shared" si="64"/>
        <v/>
      </c>
      <c r="N327" s="15">
        <f>IFERROR(INDEX(CADASTRO!$A$2:$Q$600,MATCH(B327,CADASTRO!$B$2:$B$600,0),MATCH($N$2,CADASTRO!$A$2:$Q$2,0)),0)</f>
        <v>0</v>
      </c>
      <c r="O327" s="16" t="str">
        <f t="shared" si="65"/>
        <v/>
      </c>
      <c r="P327" s="15">
        <f>IFERROR(INDEX(CADASTRO!$A$2:$Q$600,MATCH(B327,CADASTRO!$B$2:$B$600,0),MATCH($P$2,CADASTRO!$A$2:$Q$2,0)),0)</f>
        <v>0</v>
      </c>
      <c r="Q327" s="16" t="str">
        <f t="shared" si="66"/>
        <v/>
      </c>
      <c r="R327" s="15">
        <f>IFERROR(INDEX(CADASTRO!$A$2:$Q$600,MATCH(B327,CADASTRO!$B$2:$B$600,0),MATCH($R$2,CADASTRO!$A$2:$Q$2,0)),0)</f>
        <v>0</v>
      </c>
      <c r="S327" s="16" t="str">
        <f t="shared" si="67"/>
        <v/>
      </c>
      <c r="T327" s="15">
        <f>IFERROR(INDEX(CADASTRO!$A$2:$Q$600,MATCH(B327,CADASTRO!$B$2:$B$600,0),MATCH($T$2,CADASTRO!$A$2:$Q$2,0)),0)</f>
        <v>0</v>
      </c>
      <c r="U327" s="16" t="str">
        <f t="shared" si="68"/>
        <v/>
      </c>
      <c r="V327" s="15">
        <f>IFERROR(INDEX(CADASTRO!$A$2:$Q$600,MATCH(B327,CADASTRO!$B$2:$B$600,0),MATCH($V$2,CADASTRO!$A$2:$Q$2,0)),0)</f>
        <v>0</v>
      </c>
      <c r="W327" s="16" t="str">
        <f t="shared" si="69"/>
        <v/>
      </c>
      <c r="X327" s="15">
        <f>IFERROR(INDEX(CADASTRO!$A$2:$Q$600,MATCH(B327,CADASTRO!$B$2:$B$600,0),MATCH($X$2,CADASTRO!$A$2:$Q$2,0)),0)</f>
        <v>0</v>
      </c>
      <c r="Y327" s="16" t="str">
        <f t="shared" si="70"/>
        <v/>
      </c>
    </row>
    <row r="328" spans="1:25" ht="15.75" customHeight="1" x14ac:dyDescent="0.25">
      <c r="A328" s="7">
        <f>CADASTRO!A328</f>
        <v>0</v>
      </c>
      <c r="B328" s="7">
        <f>CADASTRO!B328</f>
        <v>0</v>
      </c>
      <c r="C328" s="15">
        <f>IFERROR(INDEX(CADASTRO!$A$2:$Q$600,MATCH(B328,CADASTRO!$B$2:$B$600,0),MATCH($C$2,CADASTRO!$A$2:$Q$2,0)),0)</f>
        <v>0</v>
      </c>
      <c r="D328" s="15">
        <f>IFERROR(INDEX(CADASTRO!$A$2:$Q$600,MATCH(B328,CADASTRO!$B$2:$B$600,0),MATCH($D$2,CADASTRO!$A$2:$Q$2,0)),0)</f>
        <v>0</v>
      </c>
      <c r="E328" s="16" t="str">
        <f t="shared" si="60"/>
        <v/>
      </c>
      <c r="F328" s="15">
        <f>IFERROR(INDEX(CADASTRO!$A$2:$Q$600,MATCH(B328,CADASTRO!$B$2:$B$600,0),MATCH($F$2,CADASTRO!$A$2:$Q$2,0)),0)</f>
        <v>0</v>
      </c>
      <c r="G328" s="16" t="str">
        <f t="shared" si="61"/>
        <v/>
      </c>
      <c r="H328" s="15">
        <f>IFERROR(INDEX(CADASTRO!$A$2:$Q$600,MATCH(B328,CADASTRO!$B$2:$B$600,0),MATCH($H$2,CADASTRO!$A$2:$Q$2,0)),0)</f>
        <v>0</v>
      </c>
      <c r="I328" s="16" t="str">
        <f t="shared" si="62"/>
        <v/>
      </c>
      <c r="J328" s="15">
        <f>IFERROR(INDEX(CADASTRO!$A$2:$Q$600,MATCH(B328,CADASTRO!$B$2:$B$600,0),MATCH($J$2,CADASTRO!$A$2:$Q$2,0)),0)</f>
        <v>0</v>
      </c>
      <c r="K328" s="16" t="str">
        <f t="shared" si="63"/>
        <v/>
      </c>
      <c r="L328" s="15">
        <f>IFERROR(INDEX(CADASTRO!$A$2:$Q$600,MATCH(B328,CADASTRO!$B$2:$B$600,0),MATCH($L$2,CADASTRO!$A$2:$Q$2,0)),0)</f>
        <v>0</v>
      </c>
      <c r="M328" s="16" t="str">
        <f t="shared" si="64"/>
        <v/>
      </c>
      <c r="N328" s="15">
        <f>IFERROR(INDEX(CADASTRO!$A$2:$Q$600,MATCH(B328,CADASTRO!$B$2:$B$600,0),MATCH($N$2,CADASTRO!$A$2:$Q$2,0)),0)</f>
        <v>0</v>
      </c>
      <c r="O328" s="16" t="str">
        <f t="shared" si="65"/>
        <v/>
      </c>
      <c r="P328" s="15">
        <f>IFERROR(INDEX(CADASTRO!$A$2:$Q$600,MATCH(B328,CADASTRO!$B$2:$B$600,0),MATCH($P$2,CADASTRO!$A$2:$Q$2,0)),0)</f>
        <v>0</v>
      </c>
      <c r="Q328" s="16" t="str">
        <f t="shared" si="66"/>
        <v/>
      </c>
      <c r="R328" s="15">
        <f>IFERROR(INDEX(CADASTRO!$A$2:$Q$600,MATCH(B328,CADASTRO!$B$2:$B$600,0),MATCH($R$2,CADASTRO!$A$2:$Q$2,0)),0)</f>
        <v>0</v>
      </c>
      <c r="S328" s="16" t="str">
        <f t="shared" si="67"/>
        <v/>
      </c>
      <c r="T328" s="15">
        <f>IFERROR(INDEX(CADASTRO!$A$2:$Q$600,MATCH(B328,CADASTRO!$B$2:$B$600,0),MATCH($T$2,CADASTRO!$A$2:$Q$2,0)),0)</f>
        <v>0</v>
      </c>
      <c r="U328" s="16" t="str">
        <f t="shared" si="68"/>
        <v/>
      </c>
      <c r="V328" s="15">
        <f>IFERROR(INDEX(CADASTRO!$A$2:$Q$600,MATCH(B328,CADASTRO!$B$2:$B$600,0),MATCH($V$2,CADASTRO!$A$2:$Q$2,0)),0)</f>
        <v>0</v>
      </c>
      <c r="W328" s="16" t="str">
        <f t="shared" si="69"/>
        <v/>
      </c>
      <c r="X328" s="15">
        <f>IFERROR(INDEX(CADASTRO!$A$2:$Q$600,MATCH(B328,CADASTRO!$B$2:$B$600,0),MATCH($X$2,CADASTRO!$A$2:$Q$2,0)),0)</f>
        <v>0</v>
      </c>
      <c r="Y328" s="16" t="str">
        <f t="shared" si="70"/>
        <v/>
      </c>
    </row>
    <row r="329" spans="1:25" ht="15.75" customHeight="1" x14ac:dyDescent="0.25">
      <c r="A329" s="7">
        <f>CADASTRO!A329</f>
        <v>0</v>
      </c>
      <c r="B329" s="7">
        <f>CADASTRO!B329</f>
        <v>0</v>
      </c>
      <c r="C329" s="15">
        <f>IFERROR(INDEX(CADASTRO!$A$2:$Q$600,MATCH(B329,CADASTRO!$B$2:$B$600,0),MATCH($C$2,CADASTRO!$A$2:$Q$2,0)),0)</f>
        <v>0</v>
      </c>
      <c r="D329" s="15">
        <f>IFERROR(INDEX(CADASTRO!$A$2:$Q$600,MATCH(B329,CADASTRO!$B$2:$B$600,0),MATCH($D$2,CADASTRO!$A$2:$Q$2,0)),0)</f>
        <v>0</v>
      </c>
      <c r="E329" s="16" t="str">
        <f t="shared" si="60"/>
        <v/>
      </c>
      <c r="F329" s="15">
        <f>IFERROR(INDEX(CADASTRO!$A$2:$Q$600,MATCH(B329,CADASTRO!$B$2:$B$600,0),MATCH($F$2,CADASTRO!$A$2:$Q$2,0)),0)</f>
        <v>0</v>
      </c>
      <c r="G329" s="16" t="str">
        <f t="shared" si="61"/>
        <v/>
      </c>
      <c r="H329" s="15">
        <f>IFERROR(INDEX(CADASTRO!$A$2:$Q$600,MATCH(B329,CADASTRO!$B$2:$B$600,0),MATCH($H$2,CADASTRO!$A$2:$Q$2,0)),0)</f>
        <v>0</v>
      </c>
      <c r="I329" s="16" t="str">
        <f t="shared" si="62"/>
        <v/>
      </c>
      <c r="J329" s="15">
        <f>IFERROR(INDEX(CADASTRO!$A$2:$Q$600,MATCH(B329,CADASTRO!$B$2:$B$600,0),MATCH($J$2,CADASTRO!$A$2:$Q$2,0)),0)</f>
        <v>0</v>
      </c>
      <c r="K329" s="16" t="str">
        <f t="shared" si="63"/>
        <v/>
      </c>
      <c r="L329" s="15">
        <f>IFERROR(INDEX(CADASTRO!$A$2:$Q$600,MATCH(B329,CADASTRO!$B$2:$B$600,0),MATCH($L$2,CADASTRO!$A$2:$Q$2,0)),0)</f>
        <v>0</v>
      </c>
      <c r="M329" s="16" t="str">
        <f t="shared" si="64"/>
        <v/>
      </c>
      <c r="N329" s="15">
        <f>IFERROR(INDEX(CADASTRO!$A$2:$Q$600,MATCH(B329,CADASTRO!$B$2:$B$600,0),MATCH($N$2,CADASTRO!$A$2:$Q$2,0)),0)</f>
        <v>0</v>
      </c>
      <c r="O329" s="16" t="str">
        <f t="shared" si="65"/>
        <v/>
      </c>
      <c r="P329" s="15">
        <f>IFERROR(INDEX(CADASTRO!$A$2:$Q$600,MATCH(B329,CADASTRO!$B$2:$B$600,0),MATCH($P$2,CADASTRO!$A$2:$Q$2,0)),0)</f>
        <v>0</v>
      </c>
      <c r="Q329" s="16" t="str">
        <f t="shared" si="66"/>
        <v/>
      </c>
      <c r="R329" s="15">
        <f>IFERROR(INDEX(CADASTRO!$A$2:$Q$600,MATCH(B329,CADASTRO!$B$2:$B$600,0),MATCH($R$2,CADASTRO!$A$2:$Q$2,0)),0)</f>
        <v>0</v>
      </c>
      <c r="S329" s="16" t="str">
        <f t="shared" si="67"/>
        <v/>
      </c>
      <c r="T329" s="15">
        <f>IFERROR(INDEX(CADASTRO!$A$2:$Q$600,MATCH(B329,CADASTRO!$B$2:$B$600,0),MATCH($T$2,CADASTRO!$A$2:$Q$2,0)),0)</f>
        <v>0</v>
      </c>
      <c r="U329" s="16" t="str">
        <f t="shared" si="68"/>
        <v/>
      </c>
      <c r="V329" s="15">
        <f>IFERROR(INDEX(CADASTRO!$A$2:$Q$600,MATCH(B329,CADASTRO!$B$2:$B$600,0),MATCH($V$2,CADASTRO!$A$2:$Q$2,0)),0)</f>
        <v>0</v>
      </c>
      <c r="W329" s="16" t="str">
        <f t="shared" si="69"/>
        <v/>
      </c>
      <c r="X329" s="15">
        <f>IFERROR(INDEX(CADASTRO!$A$2:$Q$600,MATCH(B329,CADASTRO!$B$2:$B$600,0),MATCH($X$2,CADASTRO!$A$2:$Q$2,0)),0)</f>
        <v>0</v>
      </c>
      <c r="Y329" s="16" t="str">
        <f t="shared" si="70"/>
        <v/>
      </c>
    </row>
    <row r="330" spans="1:25" ht="15.75" customHeight="1" x14ac:dyDescent="0.25">
      <c r="A330" s="7">
        <f>CADASTRO!A330</f>
        <v>0</v>
      </c>
      <c r="B330" s="7">
        <f>CADASTRO!B330</f>
        <v>0</v>
      </c>
      <c r="C330" s="15">
        <f>IFERROR(INDEX(CADASTRO!$A$2:$Q$600,MATCH(B330,CADASTRO!$B$2:$B$600,0),MATCH($C$2,CADASTRO!$A$2:$Q$2,0)),0)</f>
        <v>0</v>
      </c>
      <c r="D330" s="15">
        <f>IFERROR(INDEX(CADASTRO!$A$2:$Q$600,MATCH(B330,CADASTRO!$B$2:$B$600,0),MATCH($D$2,CADASTRO!$A$2:$Q$2,0)),0)</f>
        <v>0</v>
      </c>
      <c r="E330" s="16" t="str">
        <f t="shared" si="60"/>
        <v/>
      </c>
      <c r="F330" s="15">
        <f>IFERROR(INDEX(CADASTRO!$A$2:$Q$600,MATCH(B330,CADASTRO!$B$2:$B$600,0),MATCH($F$2,CADASTRO!$A$2:$Q$2,0)),0)</f>
        <v>0</v>
      </c>
      <c r="G330" s="16" t="str">
        <f t="shared" si="61"/>
        <v/>
      </c>
      <c r="H330" s="15">
        <f>IFERROR(INDEX(CADASTRO!$A$2:$Q$600,MATCH(B330,CADASTRO!$B$2:$B$600,0),MATCH($H$2,CADASTRO!$A$2:$Q$2,0)),0)</f>
        <v>0</v>
      </c>
      <c r="I330" s="16" t="str">
        <f t="shared" si="62"/>
        <v/>
      </c>
      <c r="J330" s="15">
        <f>IFERROR(INDEX(CADASTRO!$A$2:$Q$600,MATCH(B330,CADASTRO!$B$2:$B$600,0),MATCH($J$2,CADASTRO!$A$2:$Q$2,0)),0)</f>
        <v>0</v>
      </c>
      <c r="K330" s="16" t="str">
        <f t="shared" si="63"/>
        <v/>
      </c>
      <c r="L330" s="15">
        <f>IFERROR(INDEX(CADASTRO!$A$2:$Q$600,MATCH(B330,CADASTRO!$B$2:$B$600,0),MATCH($L$2,CADASTRO!$A$2:$Q$2,0)),0)</f>
        <v>0</v>
      </c>
      <c r="M330" s="16" t="str">
        <f t="shared" si="64"/>
        <v/>
      </c>
      <c r="N330" s="15">
        <f>IFERROR(INDEX(CADASTRO!$A$2:$Q$600,MATCH(B330,CADASTRO!$B$2:$B$600,0),MATCH($N$2,CADASTRO!$A$2:$Q$2,0)),0)</f>
        <v>0</v>
      </c>
      <c r="O330" s="16" t="str">
        <f t="shared" si="65"/>
        <v/>
      </c>
      <c r="P330" s="15">
        <f>IFERROR(INDEX(CADASTRO!$A$2:$Q$600,MATCH(B330,CADASTRO!$B$2:$B$600,0),MATCH($P$2,CADASTRO!$A$2:$Q$2,0)),0)</f>
        <v>0</v>
      </c>
      <c r="Q330" s="16" t="str">
        <f t="shared" si="66"/>
        <v/>
      </c>
      <c r="R330" s="15">
        <f>IFERROR(INDEX(CADASTRO!$A$2:$Q$600,MATCH(B330,CADASTRO!$B$2:$B$600,0),MATCH($R$2,CADASTRO!$A$2:$Q$2,0)),0)</f>
        <v>0</v>
      </c>
      <c r="S330" s="16" t="str">
        <f t="shared" si="67"/>
        <v/>
      </c>
      <c r="T330" s="15">
        <f>IFERROR(INDEX(CADASTRO!$A$2:$Q$600,MATCH(B330,CADASTRO!$B$2:$B$600,0),MATCH($T$2,CADASTRO!$A$2:$Q$2,0)),0)</f>
        <v>0</v>
      </c>
      <c r="U330" s="16" t="str">
        <f t="shared" si="68"/>
        <v/>
      </c>
      <c r="V330" s="15">
        <f>IFERROR(INDEX(CADASTRO!$A$2:$Q$600,MATCH(B330,CADASTRO!$B$2:$B$600,0),MATCH($V$2,CADASTRO!$A$2:$Q$2,0)),0)</f>
        <v>0</v>
      </c>
      <c r="W330" s="16" t="str">
        <f t="shared" si="69"/>
        <v/>
      </c>
      <c r="X330" s="15">
        <f>IFERROR(INDEX(CADASTRO!$A$2:$Q$600,MATCH(B330,CADASTRO!$B$2:$B$600,0),MATCH($X$2,CADASTRO!$A$2:$Q$2,0)),0)</f>
        <v>0</v>
      </c>
      <c r="Y330" s="16" t="str">
        <f t="shared" si="70"/>
        <v/>
      </c>
    </row>
    <row r="331" spans="1:25" ht="15.75" customHeight="1" x14ac:dyDescent="0.25">
      <c r="A331" s="7">
        <f>CADASTRO!A331</f>
        <v>0</v>
      </c>
      <c r="B331" s="7">
        <f>CADASTRO!B331</f>
        <v>0</v>
      </c>
      <c r="C331" s="15">
        <f>IFERROR(INDEX(CADASTRO!$A$2:$Q$600,MATCH(B331,CADASTRO!$B$2:$B$600,0),MATCH($C$2,CADASTRO!$A$2:$Q$2,0)),0)</f>
        <v>0</v>
      </c>
      <c r="D331" s="15">
        <f>IFERROR(INDEX(CADASTRO!$A$2:$Q$600,MATCH(B331,CADASTRO!$B$2:$B$600,0),MATCH($D$2,CADASTRO!$A$2:$Q$2,0)),0)</f>
        <v>0</v>
      </c>
      <c r="E331" s="16" t="str">
        <f t="shared" si="60"/>
        <v/>
      </c>
      <c r="F331" s="15">
        <f>IFERROR(INDEX(CADASTRO!$A$2:$Q$600,MATCH(B331,CADASTRO!$B$2:$B$600,0),MATCH($F$2,CADASTRO!$A$2:$Q$2,0)),0)</f>
        <v>0</v>
      </c>
      <c r="G331" s="16" t="str">
        <f t="shared" si="61"/>
        <v/>
      </c>
      <c r="H331" s="15">
        <f>IFERROR(INDEX(CADASTRO!$A$2:$Q$600,MATCH(B331,CADASTRO!$B$2:$B$600,0),MATCH($H$2,CADASTRO!$A$2:$Q$2,0)),0)</f>
        <v>0</v>
      </c>
      <c r="I331" s="16" t="str">
        <f t="shared" si="62"/>
        <v/>
      </c>
      <c r="J331" s="15">
        <f>IFERROR(INDEX(CADASTRO!$A$2:$Q$600,MATCH(B331,CADASTRO!$B$2:$B$600,0),MATCH($J$2,CADASTRO!$A$2:$Q$2,0)),0)</f>
        <v>0</v>
      </c>
      <c r="K331" s="16" t="str">
        <f t="shared" si="63"/>
        <v/>
      </c>
      <c r="L331" s="15">
        <f>IFERROR(INDEX(CADASTRO!$A$2:$Q$600,MATCH(B331,CADASTRO!$B$2:$B$600,0),MATCH($L$2,CADASTRO!$A$2:$Q$2,0)),0)</f>
        <v>0</v>
      </c>
      <c r="M331" s="16" t="str">
        <f t="shared" si="64"/>
        <v/>
      </c>
      <c r="N331" s="15">
        <f>IFERROR(INDEX(CADASTRO!$A$2:$Q$600,MATCH(B331,CADASTRO!$B$2:$B$600,0),MATCH($N$2,CADASTRO!$A$2:$Q$2,0)),0)</f>
        <v>0</v>
      </c>
      <c r="O331" s="16" t="str">
        <f t="shared" si="65"/>
        <v/>
      </c>
      <c r="P331" s="15">
        <f>IFERROR(INDEX(CADASTRO!$A$2:$Q$600,MATCH(B331,CADASTRO!$B$2:$B$600,0),MATCH($P$2,CADASTRO!$A$2:$Q$2,0)),0)</f>
        <v>0</v>
      </c>
      <c r="Q331" s="16" t="str">
        <f t="shared" si="66"/>
        <v/>
      </c>
      <c r="R331" s="15">
        <f>IFERROR(INDEX(CADASTRO!$A$2:$Q$600,MATCH(B331,CADASTRO!$B$2:$B$600,0),MATCH($R$2,CADASTRO!$A$2:$Q$2,0)),0)</f>
        <v>0</v>
      </c>
      <c r="S331" s="16" t="str">
        <f t="shared" si="67"/>
        <v/>
      </c>
      <c r="T331" s="15">
        <f>IFERROR(INDEX(CADASTRO!$A$2:$Q$600,MATCH(B331,CADASTRO!$B$2:$B$600,0),MATCH($T$2,CADASTRO!$A$2:$Q$2,0)),0)</f>
        <v>0</v>
      </c>
      <c r="U331" s="16" t="str">
        <f t="shared" si="68"/>
        <v/>
      </c>
      <c r="V331" s="15">
        <f>IFERROR(INDEX(CADASTRO!$A$2:$Q$600,MATCH(B331,CADASTRO!$B$2:$B$600,0),MATCH($V$2,CADASTRO!$A$2:$Q$2,0)),0)</f>
        <v>0</v>
      </c>
      <c r="W331" s="16" t="str">
        <f t="shared" si="69"/>
        <v/>
      </c>
      <c r="X331" s="15">
        <f>IFERROR(INDEX(CADASTRO!$A$2:$Q$600,MATCH(B331,CADASTRO!$B$2:$B$600,0),MATCH($X$2,CADASTRO!$A$2:$Q$2,0)),0)</f>
        <v>0</v>
      </c>
      <c r="Y331" s="16" t="str">
        <f t="shared" si="70"/>
        <v/>
      </c>
    </row>
    <row r="332" spans="1:25" ht="15.75" customHeight="1" x14ac:dyDescent="0.25">
      <c r="A332" s="7">
        <f>CADASTRO!A332</f>
        <v>0</v>
      </c>
      <c r="B332" s="7">
        <f>CADASTRO!B332</f>
        <v>0</v>
      </c>
      <c r="C332" s="15">
        <f>IFERROR(INDEX(CADASTRO!$A$2:$Q$600,MATCH(B332,CADASTRO!$B$2:$B$600,0),MATCH($C$2,CADASTRO!$A$2:$Q$2,0)),0)</f>
        <v>0</v>
      </c>
      <c r="D332" s="15">
        <f>IFERROR(INDEX(CADASTRO!$A$2:$Q$600,MATCH(B332,CADASTRO!$B$2:$B$600,0),MATCH($D$2,CADASTRO!$A$2:$Q$2,0)),0)</f>
        <v>0</v>
      </c>
      <c r="E332" s="16" t="str">
        <f t="shared" si="60"/>
        <v/>
      </c>
      <c r="F332" s="15">
        <f>IFERROR(INDEX(CADASTRO!$A$2:$Q$600,MATCH(B332,CADASTRO!$B$2:$B$600,0),MATCH($F$2,CADASTRO!$A$2:$Q$2,0)),0)</f>
        <v>0</v>
      </c>
      <c r="G332" s="16" t="str">
        <f t="shared" si="61"/>
        <v/>
      </c>
      <c r="H332" s="15">
        <f>IFERROR(INDEX(CADASTRO!$A$2:$Q$600,MATCH(B332,CADASTRO!$B$2:$B$600,0),MATCH($H$2,CADASTRO!$A$2:$Q$2,0)),0)</f>
        <v>0</v>
      </c>
      <c r="I332" s="16" t="str">
        <f t="shared" si="62"/>
        <v/>
      </c>
      <c r="J332" s="15">
        <f>IFERROR(INDEX(CADASTRO!$A$2:$Q$600,MATCH(B332,CADASTRO!$B$2:$B$600,0),MATCH($J$2,CADASTRO!$A$2:$Q$2,0)),0)</f>
        <v>0</v>
      </c>
      <c r="K332" s="16" t="str">
        <f t="shared" si="63"/>
        <v/>
      </c>
      <c r="L332" s="15">
        <f>IFERROR(INDEX(CADASTRO!$A$2:$Q$600,MATCH(B332,CADASTRO!$B$2:$B$600,0),MATCH($L$2,CADASTRO!$A$2:$Q$2,0)),0)</f>
        <v>0</v>
      </c>
      <c r="M332" s="16" t="str">
        <f t="shared" si="64"/>
        <v/>
      </c>
      <c r="N332" s="15">
        <f>IFERROR(INDEX(CADASTRO!$A$2:$Q$600,MATCH(B332,CADASTRO!$B$2:$B$600,0),MATCH($N$2,CADASTRO!$A$2:$Q$2,0)),0)</f>
        <v>0</v>
      </c>
      <c r="O332" s="16" t="str">
        <f t="shared" si="65"/>
        <v/>
      </c>
      <c r="P332" s="15">
        <f>IFERROR(INDEX(CADASTRO!$A$2:$Q$600,MATCH(B332,CADASTRO!$B$2:$B$600,0),MATCH($P$2,CADASTRO!$A$2:$Q$2,0)),0)</f>
        <v>0</v>
      </c>
      <c r="Q332" s="16" t="str">
        <f t="shared" si="66"/>
        <v/>
      </c>
      <c r="R332" s="15">
        <f>IFERROR(INDEX(CADASTRO!$A$2:$Q$600,MATCH(B332,CADASTRO!$B$2:$B$600,0),MATCH($R$2,CADASTRO!$A$2:$Q$2,0)),0)</f>
        <v>0</v>
      </c>
      <c r="S332" s="16" t="str">
        <f t="shared" si="67"/>
        <v/>
      </c>
      <c r="T332" s="15">
        <f>IFERROR(INDEX(CADASTRO!$A$2:$Q$600,MATCH(B332,CADASTRO!$B$2:$B$600,0),MATCH($T$2,CADASTRO!$A$2:$Q$2,0)),0)</f>
        <v>0</v>
      </c>
      <c r="U332" s="16" t="str">
        <f t="shared" si="68"/>
        <v/>
      </c>
      <c r="V332" s="15">
        <f>IFERROR(INDEX(CADASTRO!$A$2:$Q$600,MATCH(B332,CADASTRO!$B$2:$B$600,0),MATCH($V$2,CADASTRO!$A$2:$Q$2,0)),0)</f>
        <v>0</v>
      </c>
      <c r="W332" s="16" t="str">
        <f t="shared" si="69"/>
        <v/>
      </c>
      <c r="X332" s="15">
        <f>IFERROR(INDEX(CADASTRO!$A$2:$Q$600,MATCH(B332,CADASTRO!$B$2:$B$600,0),MATCH($X$2,CADASTRO!$A$2:$Q$2,0)),0)</f>
        <v>0</v>
      </c>
      <c r="Y332" s="16" t="str">
        <f t="shared" si="70"/>
        <v/>
      </c>
    </row>
    <row r="333" spans="1:25" ht="15.75" customHeight="1" x14ac:dyDescent="0.25">
      <c r="A333" s="7">
        <f>CADASTRO!A333</f>
        <v>0</v>
      </c>
      <c r="B333" s="7">
        <f>CADASTRO!B333</f>
        <v>0</v>
      </c>
      <c r="C333" s="15">
        <f>IFERROR(INDEX(CADASTRO!$A$2:$Q$600,MATCH(B333,CADASTRO!$B$2:$B$600,0),MATCH($C$2,CADASTRO!$A$2:$Q$2,0)),0)</f>
        <v>0</v>
      </c>
      <c r="D333" s="15">
        <f>IFERROR(INDEX(CADASTRO!$A$2:$Q$600,MATCH(B333,CADASTRO!$B$2:$B$600,0),MATCH($D$2,CADASTRO!$A$2:$Q$2,0)),0)</f>
        <v>0</v>
      </c>
      <c r="E333" s="16" t="str">
        <f t="shared" si="60"/>
        <v/>
      </c>
      <c r="F333" s="15">
        <f>IFERROR(INDEX(CADASTRO!$A$2:$Q$600,MATCH(B333,CADASTRO!$B$2:$B$600,0),MATCH($F$2,CADASTRO!$A$2:$Q$2,0)),0)</f>
        <v>0</v>
      </c>
      <c r="G333" s="16" t="str">
        <f t="shared" si="61"/>
        <v/>
      </c>
      <c r="H333" s="15">
        <f>IFERROR(INDEX(CADASTRO!$A$2:$Q$600,MATCH(B333,CADASTRO!$B$2:$B$600,0),MATCH($H$2,CADASTRO!$A$2:$Q$2,0)),0)</f>
        <v>0</v>
      </c>
      <c r="I333" s="16" t="str">
        <f t="shared" si="62"/>
        <v/>
      </c>
      <c r="J333" s="15">
        <f>IFERROR(INDEX(CADASTRO!$A$2:$Q$600,MATCH(B333,CADASTRO!$B$2:$B$600,0),MATCH($J$2,CADASTRO!$A$2:$Q$2,0)),0)</f>
        <v>0</v>
      </c>
      <c r="K333" s="16" t="str">
        <f t="shared" si="63"/>
        <v/>
      </c>
      <c r="L333" s="15">
        <f>IFERROR(INDEX(CADASTRO!$A$2:$Q$600,MATCH(B333,CADASTRO!$B$2:$B$600,0),MATCH($L$2,CADASTRO!$A$2:$Q$2,0)),0)</f>
        <v>0</v>
      </c>
      <c r="M333" s="16" t="str">
        <f t="shared" si="64"/>
        <v/>
      </c>
      <c r="N333" s="15">
        <f>IFERROR(INDEX(CADASTRO!$A$2:$Q$600,MATCH(B333,CADASTRO!$B$2:$B$600,0),MATCH($N$2,CADASTRO!$A$2:$Q$2,0)),0)</f>
        <v>0</v>
      </c>
      <c r="O333" s="16" t="str">
        <f t="shared" si="65"/>
        <v/>
      </c>
      <c r="P333" s="15">
        <f>IFERROR(INDEX(CADASTRO!$A$2:$Q$600,MATCH(B333,CADASTRO!$B$2:$B$600,0),MATCH($P$2,CADASTRO!$A$2:$Q$2,0)),0)</f>
        <v>0</v>
      </c>
      <c r="Q333" s="16" t="str">
        <f t="shared" si="66"/>
        <v/>
      </c>
      <c r="R333" s="15">
        <f>IFERROR(INDEX(CADASTRO!$A$2:$Q$600,MATCH(B333,CADASTRO!$B$2:$B$600,0),MATCH($R$2,CADASTRO!$A$2:$Q$2,0)),0)</f>
        <v>0</v>
      </c>
      <c r="S333" s="16" t="str">
        <f t="shared" si="67"/>
        <v/>
      </c>
      <c r="T333" s="15">
        <f>IFERROR(INDEX(CADASTRO!$A$2:$Q$600,MATCH(B333,CADASTRO!$B$2:$B$600,0),MATCH($T$2,CADASTRO!$A$2:$Q$2,0)),0)</f>
        <v>0</v>
      </c>
      <c r="U333" s="16" t="str">
        <f t="shared" si="68"/>
        <v/>
      </c>
      <c r="V333" s="15">
        <f>IFERROR(INDEX(CADASTRO!$A$2:$Q$600,MATCH(B333,CADASTRO!$B$2:$B$600,0),MATCH($V$2,CADASTRO!$A$2:$Q$2,0)),0)</f>
        <v>0</v>
      </c>
      <c r="W333" s="16" t="str">
        <f t="shared" si="69"/>
        <v/>
      </c>
      <c r="X333" s="15">
        <f>IFERROR(INDEX(CADASTRO!$A$2:$Q$600,MATCH(B333,CADASTRO!$B$2:$B$600,0),MATCH($X$2,CADASTRO!$A$2:$Q$2,0)),0)</f>
        <v>0</v>
      </c>
      <c r="Y333" s="16" t="str">
        <f t="shared" si="70"/>
        <v/>
      </c>
    </row>
    <row r="334" spans="1:25" ht="15.75" customHeight="1" x14ac:dyDescent="0.25">
      <c r="A334" s="7">
        <f>CADASTRO!A334</f>
        <v>0</v>
      </c>
      <c r="B334" s="7">
        <f>CADASTRO!B334</f>
        <v>0</v>
      </c>
      <c r="C334" s="15">
        <f>IFERROR(INDEX(CADASTRO!$A$2:$Q$600,MATCH(B334,CADASTRO!$B$2:$B$600,0),MATCH($C$2,CADASTRO!$A$2:$Q$2,0)),0)</f>
        <v>0</v>
      </c>
      <c r="D334" s="15">
        <f>IFERROR(INDEX(CADASTRO!$A$2:$Q$600,MATCH(B334,CADASTRO!$B$2:$B$600,0),MATCH($D$2,CADASTRO!$A$2:$Q$2,0)),0)</f>
        <v>0</v>
      </c>
      <c r="E334" s="16" t="str">
        <f t="shared" si="60"/>
        <v/>
      </c>
      <c r="F334" s="15">
        <f>IFERROR(INDEX(CADASTRO!$A$2:$Q$600,MATCH(B334,CADASTRO!$B$2:$B$600,0),MATCH($F$2,CADASTRO!$A$2:$Q$2,0)),0)</f>
        <v>0</v>
      </c>
      <c r="G334" s="16" t="str">
        <f t="shared" si="61"/>
        <v/>
      </c>
      <c r="H334" s="15">
        <f>IFERROR(INDEX(CADASTRO!$A$2:$Q$600,MATCH(B334,CADASTRO!$B$2:$B$600,0),MATCH($H$2,CADASTRO!$A$2:$Q$2,0)),0)</f>
        <v>0</v>
      </c>
      <c r="I334" s="16" t="str">
        <f t="shared" si="62"/>
        <v/>
      </c>
      <c r="J334" s="15">
        <f>IFERROR(INDEX(CADASTRO!$A$2:$Q$600,MATCH(B334,CADASTRO!$B$2:$B$600,0),MATCH($J$2,CADASTRO!$A$2:$Q$2,0)),0)</f>
        <v>0</v>
      </c>
      <c r="K334" s="16" t="str">
        <f t="shared" si="63"/>
        <v/>
      </c>
      <c r="L334" s="15">
        <f>IFERROR(INDEX(CADASTRO!$A$2:$Q$600,MATCH(B334,CADASTRO!$B$2:$B$600,0),MATCH($L$2,CADASTRO!$A$2:$Q$2,0)),0)</f>
        <v>0</v>
      </c>
      <c r="M334" s="16" t="str">
        <f t="shared" si="64"/>
        <v/>
      </c>
      <c r="N334" s="15">
        <f>IFERROR(INDEX(CADASTRO!$A$2:$Q$600,MATCH(B334,CADASTRO!$B$2:$B$600,0),MATCH($N$2,CADASTRO!$A$2:$Q$2,0)),0)</f>
        <v>0</v>
      </c>
      <c r="O334" s="16" t="str">
        <f t="shared" si="65"/>
        <v/>
      </c>
      <c r="P334" s="15">
        <f>IFERROR(INDEX(CADASTRO!$A$2:$Q$600,MATCH(B334,CADASTRO!$B$2:$B$600,0),MATCH($P$2,CADASTRO!$A$2:$Q$2,0)),0)</f>
        <v>0</v>
      </c>
      <c r="Q334" s="16" t="str">
        <f t="shared" si="66"/>
        <v/>
      </c>
      <c r="R334" s="15">
        <f>IFERROR(INDEX(CADASTRO!$A$2:$Q$600,MATCH(B334,CADASTRO!$B$2:$B$600,0),MATCH($R$2,CADASTRO!$A$2:$Q$2,0)),0)</f>
        <v>0</v>
      </c>
      <c r="S334" s="16" t="str">
        <f t="shared" si="67"/>
        <v/>
      </c>
      <c r="T334" s="15">
        <f>IFERROR(INDEX(CADASTRO!$A$2:$Q$600,MATCH(B334,CADASTRO!$B$2:$B$600,0),MATCH($T$2,CADASTRO!$A$2:$Q$2,0)),0)</f>
        <v>0</v>
      </c>
      <c r="U334" s="16" t="str">
        <f t="shared" si="68"/>
        <v/>
      </c>
      <c r="V334" s="15">
        <f>IFERROR(INDEX(CADASTRO!$A$2:$Q$600,MATCH(B334,CADASTRO!$B$2:$B$600,0),MATCH($V$2,CADASTRO!$A$2:$Q$2,0)),0)</f>
        <v>0</v>
      </c>
      <c r="W334" s="16" t="str">
        <f t="shared" si="69"/>
        <v/>
      </c>
      <c r="X334" s="15">
        <f>IFERROR(INDEX(CADASTRO!$A$2:$Q$600,MATCH(B334,CADASTRO!$B$2:$B$600,0),MATCH($X$2,CADASTRO!$A$2:$Q$2,0)),0)</f>
        <v>0</v>
      </c>
      <c r="Y334" s="16" t="str">
        <f t="shared" si="70"/>
        <v/>
      </c>
    </row>
    <row r="335" spans="1:25" ht="15.75" customHeight="1" x14ac:dyDescent="0.25">
      <c r="A335" s="7">
        <f>CADASTRO!A335</f>
        <v>0</v>
      </c>
      <c r="B335" s="7">
        <f>CADASTRO!B335</f>
        <v>0</v>
      </c>
      <c r="C335" s="15">
        <f>IFERROR(INDEX(CADASTRO!$A$2:$Q$600,MATCH(B335,CADASTRO!$B$2:$B$600,0),MATCH($C$2,CADASTRO!$A$2:$Q$2,0)),0)</f>
        <v>0</v>
      </c>
      <c r="D335" s="15">
        <f>IFERROR(INDEX(CADASTRO!$A$2:$Q$600,MATCH(B335,CADASTRO!$B$2:$B$600,0),MATCH($D$2,CADASTRO!$A$2:$Q$2,0)),0)</f>
        <v>0</v>
      </c>
      <c r="E335" s="16" t="str">
        <f t="shared" si="60"/>
        <v/>
      </c>
      <c r="F335" s="15">
        <f>IFERROR(INDEX(CADASTRO!$A$2:$Q$600,MATCH(B335,CADASTRO!$B$2:$B$600,0),MATCH($F$2,CADASTRO!$A$2:$Q$2,0)),0)</f>
        <v>0</v>
      </c>
      <c r="G335" s="16" t="str">
        <f t="shared" si="61"/>
        <v/>
      </c>
      <c r="H335" s="15">
        <f>IFERROR(INDEX(CADASTRO!$A$2:$Q$600,MATCH(B335,CADASTRO!$B$2:$B$600,0),MATCH($H$2,CADASTRO!$A$2:$Q$2,0)),0)</f>
        <v>0</v>
      </c>
      <c r="I335" s="16" t="str">
        <f t="shared" si="62"/>
        <v/>
      </c>
      <c r="J335" s="15">
        <f>IFERROR(INDEX(CADASTRO!$A$2:$Q$600,MATCH(B335,CADASTRO!$B$2:$B$600,0),MATCH($J$2,CADASTRO!$A$2:$Q$2,0)),0)</f>
        <v>0</v>
      </c>
      <c r="K335" s="16" t="str">
        <f t="shared" si="63"/>
        <v/>
      </c>
      <c r="L335" s="15">
        <f>IFERROR(INDEX(CADASTRO!$A$2:$Q$600,MATCH(B335,CADASTRO!$B$2:$B$600,0),MATCH($L$2,CADASTRO!$A$2:$Q$2,0)),0)</f>
        <v>0</v>
      </c>
      <c r="M335" s="16" t="str">
        <f t="shared" si="64"/>
        <v/>
      </c>
      <c r="N335" s="15">
        <f>IFERROR(INDEX(CADASTRO!$A$2:$Q$600,MATCH(B335,CADASTRO!$B$2:$B$600,0),MATCH($N$2,CADASTRO!$A$2:$Q$2,0)),0)</f>
        <v>0</v>
      </c>
      <c r="O335" s="16" t="str">
        <f t="shared" si="65"/>
        <v/>
      </c>
      <c r="P335" s="15">
        <f>IFERROR(INDEX(CADASTRO!$A$2:$Q$600,MATCH(B335,CADASTRO!$B$2:$B$600,0),MATCH($P$2,CADASTRO!$A$2:$Q$2,0)),0)</f>
        <v>0</v>
      </c>
      <c r="Q335" s="16" t="str">
        <f t="shared" si="66"/>
        <v/>
      </c>
      <c r="R335" s="15">
        <f>IFERROR(INDEX(CADASTRO!$A$2:$Q$600,MATCH(B335,CADASTRO!$B$2:$B$600,0),MATCH($R$2,CADASTRO!$A$2:$Q$2,0)),0)</f>
        <v>0</v>
      </c>
      <c r="S335" s="16" t="str">
        <f t="shared" si="67"/>
        <v/>
      </c>
      <c r="T335" s="15">
        <f>IFERROR(INDEX(CADASTRO!$A$2:$Q$600,MATCH(B335,CADASTRO!$B$2:$B$600,0),MATCH($T$2,CADASTRO!$A$2:$Q$2,0)),0)</f>
        <v>0</v>
      </c>
      <c r="U335" s="16" t="str">
        <f t="shared" si="68"/>
        <v/>
      </c>
      <c r="V335" s="15">
        <f>IFERROR(INDEX(CADASTRO!$A$2:$Q$600,MATCH(B335,CADASTRO!$B$2:$B$600,0),MATCH($V$2,CADASTRO!$A$2:$Q$2,0)),0)</f>
        <v>0</v>
      </c>
      <c r="W335" s="16" t="str">
        <f t="shared" si="69"/>
        <v/>
      </c>
      <c r="X335" s="15">
        <f>IFERROR(INDEX(CADASTRO!$A$2:$Q$600,MATCH(B335,CADASTRO!$B$2:$B$600,0),MATCH($X$2,CADASTRO!$A$2:$Q$2,0)),0)</f>
        <v>0</v>
      </c>
      <c r="Y335" s="16" t="str">
        <f t="shared" si="70"/>
        <v/>
      </c>
    </row>
    <row r="336" spans="1:25" ht="15.75" customHeight="1" x14ac:dyDescent="0.25">
      <c r="A336" s="7">
        <f>CADASTRO!A336</f>
        <v>0</v>
      </c>
      <c r="B336" s="7">
        <f>CADASTRO!B336</f>
        <v>0</v>
      </c>
      <c r="C336" s="15">
        <f>IFERROR(INDEX(CADASTRO!$A$2:$Q$600,MATCH(B336,CADASTRO!$B$2:$B$600,0),MATCH($C$2,CADASTRO!$A$2:$Q$2,0)),0)</f>
        <v>0</v>
      </c>
      <c r="D336" s="15">
        <f>IFERROR(INDEX(CADASTRO!$A$2:$Q$600,MATCH(B336,CADASTRO!$B$2:$B$600,0),MATCH($D$2,CADASTRO!$A$2:$Q$2,0)),0)</f>
        <v>0</v>
      </c>
      <c r="E336" s="16" t="str">
        <f t="shared" si="60"/>
        <v/>
      </c>
      <c r="F336" s="15">
        <f>IFERROR(INDEX(CADASTRO!$A$2:$Q$600,MATCH(B336,CADASTRO!$B$2:$B$600,0),MATCH($F$2,CADASTRO!$A$2:$Q$2,0)),0)</f>
        <v>0</v>
      </c>
      <c r="G336" s="16" t="str">
        <f t="shared" si="61"/>
        <v/>
      </c>
      <c r="H336" s="15">
        <f>IFERROR(INDEX(CADASTRO!$A$2:$Q$600,MATCH(B336,CADASTRO!$B$2:$B$600,0),MATCH($H$2,CADASTRO!$A$2:$Q$2,0)),0)</f>
        <v>0</v>
      </c>
      <c r="I336" s="16" t="str">
        <f t="shared" si="62"/>
        <v/>
      </c>
      <c r="J336" s="15">
        <f>IFERROR(INDEX(CADASTRO!$A$2:$Q$600,MATCH(B336,CADASTRO!$B$2:$B$600,0),MATCH($J$2,CADASTRO!$A$2:$Q$2,0)),0)</f>
        <v>0</v>
      </c>
      <c r="K336" s="16" t="str">
        <f t="shared" si="63"/>
        <v/>
      </c>
      <c r="L336" s="15">
        <f>IFERROR(INDEX(CADASTRO!$A$2:$Q$600,MATCH(B336,CADASTRO!$B$2:$B$600,0),MATCH($L$2,CADASTRO!$A$2:$Q$2,0)),0)</f>
        <v>0</v>
      </c>
      <c r="M336" s="16" t="str">
        <f t="shared" si="64"/>
        <v/>
      </c>
      <c r="N336" s="15">
        <f>IFERROR(INDEX(CADASTRO!$A$2:$Q$600,MATCH(B336,CADASTRO!$B$2:$B$600,0),MATCH($N$2,CADASTRO!$A$2:$Q$2,0)),0)</f>
        <v>0</v>
      </c>
      <c r="O336" s="16" t="str">
        <f t="shared" si="65"/>
        <v/>
      </c>
      <c r="P336" s="15">
        <f>IFERROR(INDEX(CADASTRO!$A$2:$Q$600,MATCH(B336,CADASTRO!$B$2:$B$600,0),MATCH($P$2,CADASTRO!$A$2:$Q$2,0)),0)</f>
        <v>0</v>
      </c>
      <c r="Q336" s="16" t="str">
        <f t="shared" si="66"/>
        <v/>
      </c>
      <c r="R336" s="15">
        <f>IFERROR(INDEX(CADASTRO!$A$2:$Q$600,MATCH(B336,CADASTRO!$B$2:$B$600,0),MATCH($R$2,CADASTRO!$A$2:$Q$2,0)),0)</f>
        <v>0</v>
      </c>
      <c r="S336" s="16" t="str">
        <f t="shared" si="67"/>
        <v/>
      </c>
      <c r="T336" s="15">
        <f>IFERROR(INDEX(CADASTRO!$A$2:$Q$600,MATCH(B336,CADASTRO!$B$2:$B$600,0),MATCH($T$2,CADASTRO!$A$2:$Q$2,0)),0)</f>
        <v>0</v>
      </c>
      <c r="U336" s="16" t="str">
        <f t="shared" si="68"/>
        <v/>
      </c>
      <c r="V336" s="15">
        <f>IFERROR(INDEX(CADASTRO!$A$2:$Q$600,MATCH(B336,CADASTRO!$B$2:$B$600,0),MATCH($V$2,CADASTRO!$A$2:$Q$2,0)),0)</f>
        <v>0</v>
      </c>
      <c r="W336" s="16" t="str">
        <f t="shared" si="69"/>
        <v/>
      </c>
      <c r="X336" s="15">
        <f>IFERROR(INDEX(CADASTRO!$A$2:$Q$600,MATCH(B336,CADASTRO!$B$2:$B$600,0),MATCH($X$2,CADASTRO!$A$2:$Q$2,0)),0)</f>
        <v>0</v>
      </c>
      <c r="Y336" s="16" t="str">
        <f t="shared" si="70"/>
        <v/>
      </c>
    </row>
    <row r="337" spans="1:25" ht="15.75" customHeight="1" x14ac:dyDescent="0.25">
      <c r="A337" s="7">
        <f>CADASTRO!A337</f>
        <v>0</v>
      </c>
      <c r="B337" s="7">
        <f>CADASTRO!B337</f>
        <v>0</v>
      </c>
      <c r="C337" s="15">
        <f>IFERROR(INDEX(CADASTRO!$A$2:$Q$600,MATCH(B337,CADASTRO!$B$2:$B$600,0),MATCH($C$2,CADASTRO!$A$2:$Q$2,0)),0)</f>
        <v>0</v>
      </c>
      <c r="D337" s="15">
        <f>IFERROR(INDEX(CADASTRO!$A$2:$Q$600,MATCH(B337,CADASTRO!$B$2:$B$600,0),MATCH($D$2,CADASTRO!$A$2:$Q$2,0)),0)</f>
        <v>0</v>
      </c>
      <c r="E337" s="16" t="str">
        <f t="shared" si="60"/>
        <v/>
      </c>
      <c r="F337" s="15">
        <f>IFERROR(INDEX(CADASTRO!$A$2:$Q$600,MATCH(B337,CADASTRO!$B$2:$B$600,0),MATCH($F$2,CADASTRO!$A$2:$Q$2,0)),0)</f>
        <v>0</v>
      </c>
      <c r="G337" s="16" t="str">
        <f t="shared" si="61"/>
        <v/>
      </c>
      <c r="H337" s="15">
        <f>IFERROR(INDEX(CADASTRO!$A$2:$Q$600,MATCH(B337,CADASTRO!$B$2:$B$600,0),MATCH($H$2,CADASTRO!$A$2:$Q$2,0)),0)</f>
        <v>0</v>
      </c>
      <c r="I337" s="16" t="str">
        <f t="shared" si="62"/>
        <v/>
      </c>
      <c r="J337" s="15">
        <f>IFERROR(INDEX(CADASTRO!$A$2:$Q$600,MATCH(B337,CADASTRO!$B$2:$B$600,0),MATCH($J$2,CADASTRO!$A$2:$Q$2,0)),0)</f>
        <v>0</v>
      </c>
      <c r="K337" s="16" t="str">
        <f t="shared" si="63"/>
        <v/>
      </c>
      <c r="L337" s="15">
        <f>IFERROR(INDEX(CADASTRO!$A$2:$Q$600,MATCH(B337,CADASTRO!$B$2:$B$600,0),MATCH($L$2,CADASTRO!$A$2:$Q$2,0)),0)</f>
        <v>0</v>
      </c>
      <c r="M337" s="16" t="str">
        <f t="shared" si="64"/>
        <v/>
      </c>
      <c r="N337" s="15">
        <f>IFERROR(INDEX(CADASTRO!$A$2:$Q$600,MATCH(B337,CADASTRO!$B$2:$B$600,0),MATCH($N$2,CADASTRO!$A$2:$Q$2,0)),0)</f>
        <v>0</v>
      </c>
      <c r="O337" s="16" t="str">
        <f t="shared" si="65"/>
        <v/>
      </c>
      <c r="P337" s="15">
        <f>IFERROR(INDEX(CADASTRO!$A$2:$Q$600,MATCH(B337,CADASTRO!$B$2:$B$600,0),MATCH($P$2,CADASTRO!$A$2:$Q$2,0)),0)</f>
        <v>0</v>
      </c>
      <c r="Q337" s="16" t="str">
        <f t="shared" si="66"/>
        <v/>
      </c>
      <c r="R337" s="15">
        <f>IFERROR(INDEX(CADASTRO!$A$2:$Q$600,MATCH(B337,CADASTRO!$B$2:$B$600,0),MATCH($R$2,CADASTRO!$A$2:$Q$2,0)),0)</f>
        <v>0</v>
      </c>
      <c r="S337" s="16" t="str">
        <f t="shared" si="67"/>
        <v/>
      </c>
      <c r="T337" s="15">
        <f>IFERROR(INDEX(CADASTRO!$A$2:$Q$600,MATCH(B337,CADASTRO!$B$2:$B$600,0),MATCH($T$2,CADASTRO!$A$2:$Q$2,0)),0)</f>
        <v>0</v>
      </c>
      <c r="U337" s="16" t="str">
        <f t="shared" si="68"/>
        <v/>
      </c>
      <c r="V337" s="15">
        <f>IFERROR(INDEX(CADASTRO!$A$2:$Q$600,MATCH(B337,CADASTRO!$B$2:$B$600,0),MATCH($V$2,CADASTRO!$A$2:$Q$2,0)),0)</f>
        <v>0</v>
      </c>
      <c r="W337" s="16" t="str">
        <f t="shared" si="69"/>
        <v/>
      </c>
      <c r="X337" s="15">
        <f>IFERROR(INDEX(CADASTRO!$A$2:$Q$600,MATCH(B337,CADASTRO!$B$2:$B$600,0),MATCH($X$2,CADASTRO!$A$2:$Q$2,0)),0)</f>
        <v>0</v>
      </c>
      <c r="Y337" s="16" t="str">
        <f t="shared" si="70"/>
        <v/>
      </c>
    </row>
    <row r="338" spans="1:25" ht="15.75" customHeight="1" x14ac:dyDescent="0.25">
      <c r="A338" s="7">
        <f>CADASTRO!A338</f>
        <v>0</v>
      </c>
      <c r="B338" s="7">
        <f>CADASTRO!B338</f>
        <v>0</v>
      </c>
      <c r="C338" s="15">
        <f>IFERROR(INDEX(CADASTRO!$A$2:$Q$600,MATCH(B338,CADASTRO!$B$2:$B$600,0),MATCH($C$2,CADASTRO!$A$2:$Q$2,0)),0)</f>
        <v>0</v>
      </c>
      <c r="D338" s="15">
        <f>IFERROR(INDEX(CADASTRO!$A$2:$Q$600,MATCH(B338,CADASTRO!$B$2:$B$600,0),MATCH($D$2,CADASTRO!$A$2:$Q$2,0)),0)</f>
        <v>0</v>
      </c>
      <c r="E338" s="16" t="str">
        <f t="shared" si="60"/>
        <v/>
      </c>
      <c r="F338" s="15">
        <f>IFERROR(INDEX(CADASTRO!$A$2:$Q$600,MATCH(B338,CADASTRO!$B$2:$B$600,0),MATCH($F$2,CADASTRO!$A$2:$Q$2,0)),0)</f>
        <v>0</v>
      </c>
      <c r="G338" s="16" t="str">
        <f t="shared" si="61"/>
        <v/>
      </c>
      <c r="H338" s="15">
        <f>IFERROR(INDEX(CADASTRO!$A$2:$Q$600,MATCH(B338,CADASTRO!$B$2:$B$600,0),MATCH($H$2,CADASTRO!$A$2:$Q$2,0)),0)</f>
        <v>0</v>
      </c>
      <c r="I338" s="16" t="str">
        <f t="shared" si="62"/>
        <v/>
      </c>
      <c r="J338" s="15">
        <f>IFERROR(INDEX(CADASTRO!$A$2:$Q$600,MATCH(B338,CADASTRO!$B$2:$B$600,0),MATCH($J$2,CADASTRO!$A$2:$Q$2,0)),0)</f>
        <v>0</v>
      </c>
      <c r="K338" s="16" t="str">
        <f t="shared" si="63"/>
        <v/>
      </c>
      <c r="L338" s="15">
        <f>IFERROR(INDEX(CADASTRO!$A$2:$Q$600,MATCH(B338,CADASTRO!$B$2:$B$600,0),MATCH($L$2,CADASTRO!$A$2:$Q$2,0)),0)</f>
        <v>0</v>
      </c>
      <c r="M338" s="16" t="str">
        <f t="shared" si="64"/>
        <v/>
      </c>
      <c r="N338" s="15">
        <f>IFERROR(INDEX(CADASTRO!$A$2:$Q$600,MATCH(B338,CADASTRO!$B$2:$B$600,0),MATCH($N$2,CADASTRO!$A$2:$Q$2,0)),0)</f>
        <v>0</v>
      </c>
      <c r="O338" s="16" t="str">
        <f t="shared" si="65"/>
        <v/>
      </c>
      <c r="P338" s="15">
        <f>IFERROR(INDEX(CADASTRO!$A$2:$Q$600,MATCH(B338,CADASTRO!$B$2:$B$600,0),MATCH($P$2,CADASTRO!$A$2:$Q$2,0)),0)</f>
        <v>0</v>
      </c>
      <c r="Q338" s="16" t="str">
        <f t="shared" si="66"/>
        <v/>
      </c>
      <c r="R338" s="15">
        <f>IFERROR(INDEX(CADASTRO!$A$2:$Q$600,MATCH(B338,CADASTRO!$B$2:$B$600,0),MATCH($R$2,CADASTRO!$A$2:$Q$2,0)),0)</f>
        <v>0</v>
      </c>
      <c r="S338" s="16" t="str">
        <f t="shared" si="67"/>
        <v/>
      </c>
      <c r="T338" s="15">
        <f>IFERROR(INDEX(CADASTRO!$A$2:$Q$600,MATCH(B338,CADASTRO!$B$2:$B$600,0),MATCH($T$2,CADASTRO!$A$2:$Q$2,0)),0)</f>
        <v>0</v>
      </c>
      <c r="U338" s="16" t="str">
        <f t="shared" si="68"/>
        <v/>
      </c>
      <c r="V338" s="15">
        <f>IFERROR(INDEX(CADASTRO!$A$2:$Q$600,MATCH(B338,CADASTRO!$B$2:$B$600,0),MATCH($V$2,CADASTRO!$A$2:$Q$2,0)),0)</f>
        <v>0</v>
      </c>
      <c r="W338" s="16" t="str">
        <f t="shared" si="69"/>
        <v/>
      </c>
      <c r="X338" s="15">
        <f>IFERROR(INDEX(CADASTRO!$A$2:$Q$600,MATCH(B338,CADASTRO!$B$2:$B$600,0),MATCH($X$2,CADASTRO!$A$2:$Q$2,0)),0)</f>
        <v>0</v>
      </c>
      <c r="Y338" s="16" t="str">
        <f t="shared" si="70"/>
        <v/>
      </c>
    </row>
    <row r="339" spans="1:25" ht="15.75" customHeight="1" x14ac:dyDescent="0.25">
      <c r="A339" s="7">
        <f>CADASTRO!A339</f>
        <v>0</v>
      </c>
      <c r="B339" s="7">
        <f>CADASTRO!B339</f>
        <v>0</v>
      </c>
      <c r="C339" s="15">
        <f>IFERROR(INDEX(CADASTRO!$A$2:$Q$600,MATCH(B339,CADASTRO!$B$2:$B$600,0),MATCH($C$2,CADASTRO!$A$2:$Q$2,0)),0)</f>
        <v>0</v>
      </c>
      <c r="D339" s="15">
        <f>IFERROR(INDEX(CADASTRO!$A$2:$Q$600,MATCH(B339,CADASTRO!$B$2:$B$600,0),MATCH($D$2,CADASTRO!$A$2:$Q$2,0)),0)</f>
        <v>0</v>
      </c>
      <c r="E339" s="16" t="str">
        <f t="shared" si="60"/>
        <v/>
      </c>
      <c r="F339" s="15">
        <f>IFERROR(INDEX(CADASTRO!$A$2:$Q$600,MATCH(B339,CADASTRO!$B$2:$B$600,0),MATCH($F$2,CADASTRO!$A$2:$Q$2,0)),0)</f>
        <v>0</v>
      </c>
      <c r="G339" s="16" t="str">
        <f t="shared" si="61"/>
        <v/>
      </c>
      <c r="H339" s="15">
        <f>IFERROR(INDEX(CADASTRO!$A$2:$Q$600,MATCH(B339,CADASTRO!$B$2:$B$600,0),MATCH($H$2,CADASTRO!$A$2:$Q$2,0)),0)</f>
        <v>0</v>
      </c>
      <c r="I339" s="16" t="str">
        <f t="shared" si="62"/>
        <v/>
      </c>
      <c r="J339" s="15">
        <f>IFERROR(INDEX(CADASTRO!$A$2:$Q$600,MATCH(B339,CADASTRO!$B$2:$B$600,0),MATCH($J$2,CADASTRO!$A$2:$Q$2,0)),0)</f>
        <v>0</v>
      </c>
      <c r="K339" s="16" t="str">
        <f t="shared" si="63"/>
        <v/>
      </c>
      <c r="L339" s="15">
        <f>IFERROR(INDEX(CADASTRO!$A$2:$Q$600,MATCH(B339,CADASTRO!$B$2:$B$600,0),MATCH($L$2,CADASTRO!$A$2:$Q$2,0)),0)</f>
        <v>0</v>
      </c>
      <c r="M339" s="16" t="str">
        <f t="shared" si="64"/>
        <v/>
      </c>
      <c r="N339" s="15">
        <f>IFERROR(INDEX(CADASTRO!$A$2:$Q$600,MATCH(B339,CADASTRO!$B$2:$B$600,0),MATCH($N$2,CADASTRO!$A$2:$Q$2,0)),0)</f>
        <v>0</v>
      </c>
      <c r="O339" s="16" t="str">
        <f t="shared" si="65"/>
        <v/>
      </c>
      <c r="P339" s="15">
        <f>IFERROR(INDEX(CADASTRO!$A$2:$Q$600,MATCH(B339,CADASTRO!$B$2:$B$600,0),MATCH($P$2,CADASTRO!$A$2:$Q$2,0)),0)</f>
        <v>0</v>
      </c>
      <c r="Q339" s="16" t="str">
        <f t="shared" si="66"/>
        <v/>
      </c>
      <c r="R339" s="15">
        <f>IFERROR(INDEX(CADASTRO!$A$2:$Q$600,MATCH(B339,CADASTRO!$B$2:$B$600,0),MATCH($R$2,CADASTRO!$A$2:$Q$2,0)),0)</f>
        <v>0</v>
      </c>
      <c r="S339" s="16" t="str">
        <f t="shared" si="67"/>
        <v/>
      </c>
      <c r="T339" s="15">
        <f>IFERROR(INDEX(CADASTRO!$A$2:$Q$600,MATCH(B339,CADASTRO!$B$2:$B$600,0),MATCH($T$2,CADASTRO!$A$2:$Q$2,0)),0)</f>
        <v>0</v>
      </c>
      <c r="U339" s="16" t="str">
        <f t="shared" si="68"/>
        <v/>
      </c>
      <c r="V339" s="15">
        <f>IFERROR(INDEX(CADASTRO!$A$2:$Q$600,MATCH(B339,CADASTRO!$B$2:$B$600,0),MATCH($V$2,CADASTRO!$A$2:$Q$2,0)),0)</f>
        <v>0</v>
      </c>
      <c r="W339" s="16" t="str">
        <f t="shared" si="69"/>
        <v/>
      </c>
      <c r="X339" s="15">
        <f>IFERROR(INDEX(CADASTRO!$A$2:$Q$600,MATCH(B339,CADASTRO!$B$2:$B$600,0),MATCH($X$2,CADASTRO!$A$2:$Q$2,0)),0)</f>
        <v>0</v>
      </c>
      <c r="Y339" s="16" t="str">
        <f t="shared" si="70"/>
        <v/>
      </c>
    </row>
    <row r="340" spans="1:25" ht="15.75" customHeight="1" x14ac:dyDescent="0.25">
      <c r="A340" s="7">
        <f>CADASTRO!A340</f>
        <v>0</v>
      </c>
      <c r="B340" s="7">
        <f>CADASTRO!B340</f>
        <v>0</v>
      </c>
      <c r="C340" s="15">
        <f>IFERROR(INDEX(CADASTRO!$A$2:$Q$600,MATCH(B340,CADASTRO!$B$2:$B$600,0),MATCH($C$2,CADASTRO!$A$2:$Q$2,0)),0)</f>
        <v>0</v>
      </c>
      <c r="D340" s="15">
        <f>IFERROR(INDEX(CADASTRO!$A$2:$Q$600,MATCH(B340,CADASTRO!$B$2:$B$600,0),MATCH($D$2,CADASTRO!$A$2:$Q$2,0)),0)</f>
        <v>0</v>
      </c>
      <c r="E340" s="16" t="str">
        <f t="shared" si="60"/>
        <v/>
      </c>
      <c r="F340" s="15">
        <f>IFERROR(INDEX(CADASTRO!$A$2:$Q$600,MATCH(B340,CADASTRO!$B$2:$B$600,0),MATCH($F$2,CADASTRO!$A$2:$Q$2,0)),0)</f>
        <v>0</v>
      </c>
      <c r="G340" s="16" t="str">
        <f t="shared" si="61"/>
        <v/>
      </c>
      <c r="H340" s="15">
        <f>IFERROR(INDEX(CADASTRO!$A$2:$Q$600,MATCH(B340,CADASTRO!$B$2:$B$600,0),MATCH($H$2,CADASTRO!$A$2:$Q$2,0)),0)</f>
        <v>0</v>
      </c>
      <c r="I340" s="16" t="str">
        <f t="shared" si="62"/>
        <v/>
      </c>
      <c r="J340" s="15">
        <f>IFERROR(INDEX(CADASTRO!$A$2:$Q$600,MATCH(B340,CADASTRO!$B$2:$B$600,0),MATCH($J$2,CADASTRO!$A$2:$Q$2,0)),0)</f>
        <v>0</v>
      </c>
      <c r="K340" s="16" t="str">
        <f t="shared" si="63"/>
        <v/>
      </c>
      <c r="L340" s="15">
        <f>IFERROR(INDEX(CADASTRO!$A$2:$Q$600,MATCH(B340,CADASTRO!$B$2:$B$600,0),MATCH($L$2,CADASTRO!$A$2:$Q$2,0)),0)</f>
        <v>0</v>
      </c>
      <c r="M340" s="16" t="str">
        <f t="shared" si="64"/>
        <v/>
      </c>
      <c r="N340" s="15">
        <f>IFERROR(INDEX(CADASTRO!$A$2:$Q$600,MATCH(B340,CADASTRO!$B$2:$B$600,0),MATCH($N$2,CADASTRO!$A$2:$Q$2,0)),0)</f>
        <v>0</v>
      </c>
      <c r="O340" s="16" t="str">
        <f t="shared" si="65"/>
        <v/>
      </c>
      <c r="P340" s="15">
        <f>IFERROR(INDEX(CADASTRO!$A$2:$Q$600,MATCH(B340,CADASTRO!$B$2:$B$600,0),MATCH($P$2,CADASTRO!$A$2:$Q$2,0)),0)</f>
        <v>0</v>
      </c>
      <c r="Q340" s="16" t="str">
        <f t="shared" si="66"/>
        <v/>
      </c>
      <c r="R340" s="15">
        <f>IFERROR(INDEX(CADASTRO!$A$2:$Q$600,MATCH(B340,CADASTRO!$B$2:$B$600,0),MATCH($R$2,CADASTRO!$A$2:$Q$2,0)),0)</f>
        <v>0</v>
      </c>
      <c r="S340" s="16" t="str">
        <f t="shared" si="67"/>
        <v/>
      </c>
      <c r="T340" s="15">
        <f>IFERROR(INDEX(CADASTRO!$A$2:$Q$600,MATCH(B340,CADASTRO!$B$2:$B$600,0),MATCH($T$2,CADASTRO!$A$2:$Q$2,0)),0)</f>
        <v>0</v>
      </c>
      <c r="U340" s="16" t="str">
        <f t="shared" si="68"/>
        <v/>
      </c>
      <c r="V340" s="15">
        <f>IFERROR(INDEX(CADASTRO!$A$2:$Q$600,MATCH(B340,CADASTRO!$B$2:$B$600,0),MATCH($V$2,CADASTRO!$A$2:$Q$2,0)),0)</f>
        <v>0</v>
      </c>
      <c r="W340" s="16" t="str">
        <f t="shared" si="69"/>
        <v/>
      </c>
      <c r="X340" s="15">
        <f>IFERROR(INDEX(CADASTRO!$A$2:$Q$600,MATCH(B340,CADASTRO!$B$2:$B$600,0),MATCH($X$2,CADASTRO!$A$2:$Q$2,0)),0)</f>
        <v>0</v>
      </c>
      <c r="Y340" s="16" t="str">
        <f t="shared" si="70"/>
        <v/>
      </c>
    </row>
    <row r="341" spans="1:25" ht="15.75" customHeight="1" x14ac:dyDescent="0.25">
      <c r="A341" s="7">
        <f>CADASTRO!A341</f>
        <v>0</v>
      </c>
      <c r="B341" s="7">
        <f>CADASTRO!B341</f>
        <v>0</v>
      </c>
      <c r="C341" s="15">
        <f>IFERROR(INDEX(CADASTRO!$A$2:$Q$600,MATCH(B341,CADASTRO!$B$2:$B$600,0),MATCH($C$2,CADASTRO!$A$2:$Q$2,0)),0)</f>
        <v>0</v>
      </c>
      <c r="D341" s="15">
        <f>IFERROR(INDEX(CADASTRO!$A$2:$Q$600,MATCH(B341,CADASTRO!$B$2:$B$600,0),MATCH($D$2,CADASTRO!$A$2:$Q$2,0)),0)</f>
        <v>0</v>
      </c>
      <c r="E341" s="16" t="str">
        <f t="shared" si="60"/>
        <v/>
      </c>
      <c r="F341" s="15">
        <f>IFERROR(INDEX(CADASTRO!$A$2:$Q$600,MATCH(B341,CADASTRO!$B$2:$B$600,0),MATCH($F$2,CADASTRO!$A$2:$Q$2,0)),0)</f>
        <v>0</v>
      </c>
      <c r="G341" s="16" t="str">
        <f t="shared" si="61"/>
        <v/>
      </c>
      <c r="H341" s="15">
        <f>IFERROR(INDEX(CADASTRO!$A$2:$Q$600,MATCH(B341,CADASTRO!$B$2:$B$600,0),MATCH($H$2,CADASTRO!$A$2:$Q$2,0)),0)</f>
        <v>0</v>
      </c>
      <c r="I341" s="16" t="str">
        <f t="shared" si="62"/>
        <v/>
      </c>
      <c r="J341" s="15">
        <f>IFERROR(INDEX(CADASTRO!$A$2:$Q$600,MATCH(B341,CADASTRO!$B$2:$B$600,0),MATCH($J$2,CADASTRO!$A$2:$Q$2,0)),0)</f>
        <v>0</v>
      </c>
      <c r="K341" s="16" t="str">
        <f t="shared" si="63"/>
        <v/>
      </c>
      <c r="L341" s="15">
        <f>IFERROR(INDEX(CADASTRO!$A$2:$Q$600,MATCH(B341,CADASTRO!$B$2:$B$600,0),MATCH($L$2,CADASTRO!$A$2:$Q$2,0)),0)</f>
        <v>0</v>
      </c>
      <c r="M341" s="16" t="str">
        <f t="shared" si="64"/>
        <v/>
      </c>
      <c r="N341" s="15">
        <f>IFERROR(INDEX(CADASTRO!$A$2:$Q$600,MATCH(B341,CADASTRO!$B$2:$B$600,0),MATCH($N$2,CADASTRO!$A$2:$Q$2,0)),0)</f>
        <v>0</v>
      </c>
      <c r="O341" s="16" t="str">
        <f t="shared" si="65"/>
        <v/>
      </c>
      <c r="P341" s="15">
        <f>IFERROR(INDEX(CADASTRO!$A$2:$Q$600,MATCH(B341,CADASTRO!$B$2:$B$600,0),MATCH($P$2,CADASTRO!$A$2:$Q$2,0)),0)</f>
        <v>0</v>
      </c>
      <c r="Q341" s="16" t="str">
        <f t="shared" si="66"/>
        <v/>
      </c>
      <c r="R341" s="15">
        <f>IFERROR(INDEX(CADASTRO!$A$2:$Q$600,MATCH(B341,CADASTRO!$B$2:$B$600,0),MATCH($R$2,CADASTRO!$A$2:$Q$2,0)),0)</f>
        <v>0</v>
      </c>
      <c r="S341" s="16" t="str">
        <f t="shared" si="67"/>
        <v/>
      </c>
      <c r="T341" s="15">
        <f>IFERROR(INDEX(CADASTRO!$A$2:$Q$600,MATCH(B341,CADASTRO!$B$2:$B$600,0),MATCH($T$2,CADASTRO!$A$2:$Q$2,0)),0)</f>
        <v>0</v>
      </c>
      <c r="U341" s="16" t="str">
        <f t="shared" si="68"/>
        <v/>
      </c>
      <c r="V341" s="15">
        <f>IFERROR(INDEX(CADASTRO!$A$2:$Q$600,MATCH(B341,CADASTRO!$B$2:$B$600,0),MATCH($V$2,CADASTRO!$A$2:$Q$2,0)),0)</f>
        <v>0</v>
      </c>
      <c r="W341" s="16" t="str">
        <f t="shared" si="69"/>
        <v/>
      </c>
      <c r="X341" s="15">
        <f>IFERROR(INDEX(CADASTRO!$A$2:$Q$600,MATCH(B341,CADASTRO!$B$2:$B$600,0),MATCH($X$2,CADASTRO!$A$2:$Q$2,0)),0)</f>
        <v>0</v>
      </c>
      <c r="Y341" s="16" t="str">
        <f t="shared" si="70"/>
        <v/>
      </c>
    </row>
    <row r="342" spans="1:25" ht="15.75" customHeight="1" x14ac:dyDescent="0.25">
      <c r="A342" s="7">
        <f>CADASTRO!A342</f>
        <v>0</v>
      </c>
      <c r="B342" s="7">
        <f>CADASTRO!B342</f>
        <v>0</v>
      </c>
      <c r="C342" s="15">
        <f>IFERROR(INDEX(CADASTRO!$A$2:$Q$600,MATCH(B342,CADASTRO!$B$2:$B$600,0),MATCH($C$2,CADASTRO!$A$2:$Q$2,0)),0)</f>
        <v>0</v>
      </c>
      <c r="D342" s="15">
        <f>IFERROR(INDEX(CADASTRO!$A$2:$Q$600,MATCH(B342,CADASTRO!$B$2:$B$600,0),MATCH($D$2,CADASTRO!$A$2:$Q$2,0)),0)</f>
        <v>0</v>
      </c>
      <c r="E342" s="16" t="str">
        <f t="shared" si="60"/>
        <v/>
      </c>
      <c r="F342" s="15">
        <f>IFERROR(INDEX(CADASTRO!$A$2:$Q$600,MATCH(B342,CADASTRO!$B$2:$B$600,0),MATCH($F$2,CADASTRO!$A$2:$Q$2,0)),0)</f>
        <v>0</v>
      </c>
      <c r="G342" s="16" t="str">
        <f t="shared" si="61"/>
        <v/>
      </c>
      <c r="H342" s="15">
        <f>IFERROR(INDEX(CADASTRO!$A$2:$Q$600,MATCH(B342,CADASTRO!$B$2:$B$600,0),MATCH($H$2,CADASTRO!$A$2:$Q$2,0)),0)</f>
        <v>0</v>
      </c>
      <c r="I342" s="16" t="str">
        <f t="shared" si="62"/>
        <v/>
      </c>
      <c r="J342" s="15">
        <f>IFERROR(INDEX(CADASTRO!$A$2:$Q$600,MATCH(B342,CADASTRO!$B$2:$B$600,0),MATCH($J$2,CADASTRO!$A$2:$Q$2,0)),0)</f>
        <v>0</v>
      </c>
      <c r="K342" s="16" t="str">
        <f t="shared" si="63"/>
        <v/>
      </c>
      <c r="L342" s="15">
        <f>IFERROR(INDEX(CADASTRO!$A$2:$Q$600,MATCH(B342,CADASTRO!$B$2:$B$600,0),MATCH($L$2,CADASTRO!$A$2:$Q$2,0)),0)</f>
        <v>0</v>
      </c>
      <c r="M342" s="16" t="str">
        <f t="shared" si="64"/>
        <v/>
      </c>
      <c r="N342" s="15">
        <f>IFERROR(INDEX(CADASTRO!$A$2:$Q$600,MATCH(B342,CADASTRO!$B$2:$B$600,0),MATCH($N$2,CADASTRO!$A$2:$Q$2,0)),0)</f>
        <v>0</v>
      </c>
      <c r="O342" s="16" t="str">
        <f t="shared" si="65"/>
        <v/>
      </c>
      <c r="P342" s="15">
        <f>IFERROR(INDEX(CADASTRO!$A$2:$Q$600,MATCH(B342,CADASTRO!$B$2:$B$600,0),MATCH($P$2,CADASTRO!$A$2:$Q$2,0)),0)</f>
        <v>0</v>
      </c>
      <c r="Q342" s="16" t="str">
        <f t="shared" si="66"/>
        <v/>
      </c>
      <c r="R342" s="15">
        <f>IFERROR(INDEX(CADASTRO!$A$2:$Q$600,MATCH(B342,CADASTRO!$B$2:$B$600,0),MATCH($R$2,CADASTRO!$A$2:$Q$2,0)),0)</f>
        <v>0</v>
      </c>
      <c r="S342" s="16" t="str">
        <f t="shared" si="67"/>
        <v/>
      </c>
      <c r="T342" s="15">
        <f>IFERROR(INDEX(CADASTRO!$A$2:$Q$600,MATCH(B342,CADASTRO!$B$2:$B$600,0),MATCH($T$2,CADASTRO!$A$2:$Q$2,0)),0)</f>
        <v>0</v>
      </c>
      <c r="U342" s="16" t="str">
        <f t="shared" si="68"/>
        <v/>
      </c>
      <c r="V342" s="15">
        <f>IFERROR(INDEX(CADASTRO!$A$2:$Q$600,MATCH(B342,CADASTRO!$B$2:$B$600,0),MATCH($V$2,CADASTRO!$A$2:$Q$2,0)),0)</f>
        <v>0</v>
      </c>
      <c r="W342" s="16" t="str">
        <f t="shared" si="69"/>
        <v/>
      </c>
      <c r="X342" s="15">
        <f>IFERROR(INDEX(CADASTRO!$A$2:$Q$600,MATCH(B342,CADASTRO!$B$2:$B$600,0),MATCH($X$2,CADASTRO!$A$2:$Q$2,0)),0)</f>
        <v>0</v>
      </c>
      <c r="Y342" s="16" t="str">
        <f t="shared" si="70"/>
        <v/>
      </c>
    </row>
    <row r="343" spans="1:25" ht="15.75" customHeight="1" x14ac:dyDescent="0.25">
      <c r="A343" s="7">
        <f>CADASTRO!A343</f>
        <v>0</v>
      </c>
      <c r="B343" s="7">
        <f>CADASTRO!B343</f>
        <v>0</v>
      </c>
      <c r="C343" s="15">
        <f>IFERROR(INDEX(CADASTRO!$A$2:$Q$600,MATCH(B343,CADASTRO!$B$2:$B$600,0),MATCH($C$2,CADASTRO!$A$2:$Q$2,0)),0)</f>
        <v>0</v>
      </c>
      <c r="D343" s="15">
        <f>IFERROR(INDEX(CADASTRO!$A$2:$Q$600,MATCH(B343,CADASTRO!$B$2:$B$600,0),MATCH($D$2,CADASTRO!$A$2:$Q$2,0)),0)</f>
        <v>0</v>
      </c>
      <c r="E343" s="16" t="str">
        <f t="shared" si="60"/>
        <v/>
      </c>
      <c r="F343" s="15">
        <f>IFERROR(INDEX(CADASTRO!$A$2:$Q$600,MATCH(B343,CADASTRO!$B$2:$B$600,0),MATCH($F$2,CADASTRO!$A$2:$Q$2,0)),0)</f>
        <v>0</v>
      </c>
      <c r="G343" s="16" t="str">
        <f t="shared" si="61"/>
        <v/>
      </c>
      <c r="H343" s="15">
        <f>IFERROR(INDEX(CADASTRO!$A$2:$Q$600,MATCH(B343,CADASTRO!$B$2:$B$600,0),MATCH($H$2,CADASTRO!$A$2:$Q$2,0)),0)</f>
        <v>0</v>
      </c>
      <c r="I343" s="16" t="str">
        <f t="shared" si="62"/>
        <v/>
      </c>
      <c r="J343" s="15">
        <f>IFERROR(INDEX(CADASTRO!$A$2:$Q$600,MATCH(B343,CADASTRO!$B$2:$B$600,0),MATCH($J$2,CADASTRO!$A$2:$Q$2,0)),0)</f>
        <v>0</v>
      </c>
      <c r="K343" s="16" t="str">
        <f t="shared" si="63"/>
        <v/>
      </c>
      <c r="L343" s="15">
        <f>IFERROR(INDEX(CADASTRO!$A$2:$Q$600,MATCH(B343,CADASTRO!$B$2:$B$600,0),MATCH($L$2,CADASTRO!$A$2:$Q$2,0)),0)</f>
        <v>0</v>
      </c>
      <c r="M343" s="16" t="str">
        <f t="shared" si="64"/>
        <v/>
      </c>
      <c r="N343" s="15">
        <f>IFERROR(INDEX(CADASTRO!$A$2:$Q$600,MATCH(B343,CADASTRO!$B$2:$B$600,0),MATCH($N$2,CADASTRO!$A$2:$Q$2,0)),0)</f>
        <v>0</v>
      </c>
      <c r="O343" s="16" t="str">
        <f t="shared" si="65"/>
        <v/>
      </c>
      <c r="P343" s="15">
        <f>IFERROR(INDEX(CADASTRO!$A$2:$Q$600,MATCH(B343,CADASTRO!$B$2:$B$600,0),MATCH($P$2,CADASTRO!$A$2:$Q$2,0)),0)</f>
        <v>0</v>
      </c>
      <c r="Q343" s="16" t="str">
        <f t="shared" si="66"/>
        <v/>
      </c>
      <c r="R343" s="15">
        <f>IFERROR(INDEX(CADASTRO!$A$2:$Q$600,MATCH(B343,CADASTRO!$B$2:$B$600,0),MATCH($R$2,CADASTRO!$A$2:$Q$2,0)),0)</f>
        <v>0</v>
      </c>
      <c r="S343" s="16" t="str">
        <f t="shared" si="67"/>
        <v/>
      </c>
      <c r="T343" s="15">
        <f>IFERROR(INDEX(CADASTRO!$A$2:$Q$600,MATCH(B343,CADASTRO!$B$2:$B$600,0),MATCH($T$2,CADASTRO!$A$2:$Q$2,0)),0)</f>
        <v>0</v>
      </c>
      <c r="U343" s="16" t="str">
        <f t="shared" si="68"/>
        <v/>
      </c>
      <c r="V343" s="15">
        <f>IFERROR(INDEX(CADASTRO!$A$2:$Q$600,MATCH(B343,CADASTRO!$B$2:$B$600,0),MATCH($V$2,CADASTRO!$A$2:$Q$2,0)),0)</f>
        <v>0</v>
      </c>
      <c r="W343" s="16" t="str">
        <f t="shared" si="69"/>
        <v/>
      </c>
      <c r="X343" s="15">
        <f>IFERROR(INDEX(CADASTRO!$A$2:$Q$600,MATCH(B343,CADASTRO!$B$2:$B$600,0),MATCH($X$2,CADASTRO!$A$2:$Q$2,0)),0)</f>
        <v>0</v>
      </c>
      <c r="Y343" s="16" t="str">
        <f t="shared" si="70"/>
        <v/>
      </c>
    </row>
    <row r="344" spans="1:25" ht="15.75" customHeight="1" x14ac:dyDescent="0.25">
      <c r="A344" s="7">
        <f>CADASTRO!A344</f>
        <v>0</v>
      </c>
      <c r="B344" s="7">
        <f>CADASTRO!B344</f>
        <v>0</v>
      </c>
      <c r="C344" s="15">
        <f>IFERROR(INDEX(CADASTRO!$A$2:$Q$600,MATCH(B344,CADASTRO!$B$2:$B$600,0),MATCH($C$2,CADASTRO!$A$2:$Q$2,0)),0)</f>
        <v>0</v>
      </c>
      <c r="D344" s="15">
        <f>IFERROR(INDEX(CADASTRO!$A$2:$Q$600,MATCH(B344,CADASTRO!$B$2:$B$600,0),MATCH($D$2,CADASTRO!$A$2:$Q$2,0)),0)</f>
        <v>0</v>
      </c>
      <c r="E344" s="16" t="str">
        <f t="shared" si="60"/>
        <v/>
      </c>
      <c r="F344" s="15">
        <f>IFERROR(INDEX(CADASTRO!$A$2:$Q$600,MATCH(B344,CADASTRO!$B$2:$B$600,0),MATCH($F$2,CADASTRO!$A$2:$Q$2,0)),0)</f>
        <v>0</v>
      </c>
      <c r="G344" s="16" t="str">
        <f t="shared" si="61"/>
        <v/>
      </c>
      <c r="H344" s="15">
        <f>IFERROR(INDEX(CADASTRO!$A$2:$Q$600,MATCH(B344,CADASTRO!$B$2:$B$600,0),MATCH($H$2,CADASTRO!$A$2:$Q$2,0)),0)</f>
        <v>0</v>
      </c>
      <c r="I344" s="16" t="str">
        <f t="shared" si="62"/>
        <v/>
      </c>
      <c r="J344" s="15">
        <f>IFERROR(INDEX(CADASTRO!$A$2:$Q$600,MATCH(B344,CADASTRO!$B$2:$B$600,0),MATCH($J$2,CADASTRO!$A$2:$Q$2,0)),0)</f>
        <v>0</v>
      </c>
      <c r="K344" s="16" t="str">
        <f t="shared" si="63"/>
        <v/>
      </c>
      <c r="L344" s="15">
        <f>IFERROR(INDEX(CADASTRO!$A$2:$Q$600,MATCH(B344,CADASTRO!$B$2:$B$600,0),MATCH($L$2,CADASTRO!$A$2:$Q$2,0)),0)</f>
        <v>0</v>
      </c>
      <c r="M344" s="16" t="str">
        <f t="shared" si="64"/>
        <v/>
      </c>
      <c r="N344" s="15">
        <f>IFERROR(INDEX(CADASTRO!$A$2:$Q$600,MATCH(B344,CADASTRO!$B$2:$B$600,0),MATCH($N$2,CADASTRO!$A$2:$Q$2,0)),0)</f>
        <v>0</v>
      </c>
      <c r="O344" s="16" t="str">
        <f t="shared" si="65"/>
        <v/>
      </c>
      <c r="P344" s="15">
        <f>IFERROR(INDEX(CADASTRO!$A$2:$Q$600,MATCH(B344,CADASTRO!$B$2:$B$600,0),MATCH($P$2,CADASTRO!$A$2:$Q$2,0)),0)</f>
        <v>0</v>
      </c>
      <c r="Q344" s="16" t="str">
        <f t="shared" si="66"/>
        <v/>
      </c>
      <c r="R344" s="15">
        <f>IFERROR(INDEX(CADASTRO!$A$2:$Q$600,MATCH(B344,CADASTRO!$B$2:$B$600,0),MATCH($R$2,CADASTRO!$A$2:$Q$2,0)),0)</f>
        <v>0</v>
      </c>
      <c r="S344" s="16" t="str">
        <f t="shared" si="67"/>
        <v/>
      </c>
      <c r="T344" s="15">
        <f>IFERROR(INDEX(CADASTRO!$A$2:$Q$600,MATCH(B344,CADASTRO!$B$2:$B$600,0),MATCH($T$2,CADASTRO!$A$2:$Q$2,0)),0)</f>
        <v>0</v>
      </c>
      <c r="U344" s="16" t="str">
        <f t="shared" si="68"/>
        <v/>
      </c>
      <c r="V344" s="15">
        <f>IFERROR(INDEX(CADASTRO!$A$2:$Q$600,MATCH(B344,CADASTRO!$B$2:$B$600,0),MATCH($V$2,CADASTRO!$A$2:$Q$2,0)),0)</f>
        <v>0</v>
      </c>
      <c r="W344" s="16" t="str">
        <f t="shared" si="69"/>
        <v/>
      </c>
      <c r="X344" s="15">
        <f>IFERROR(INDEX(CADASTRO!$A$2:$Q$600,MATCH(B344,CADASTRO!$B$2:$B$600,0),MATCH($X$2,CADASTRO!$A$2:$Q$2,0)),0)</f>
        <v>0</v>
      </c>
      <c r="Y344" s="16" t="str">
        <f t="shared" si="70"/>
        <v/>
      </c>
    </row>
    <row r="345" spans="1:25" ht="15.75" customHeight="1" x14ac:dyDescent="0.25">
      <c r="A345" s="7">
        <f>CADASTRO!A345</f>
        <v>0</v>
      </c>
      <c r="B345" s="7">
        <f>CADASTRO!B345</f>
        <v>0</v>
      </c>
      <c r="C345" s="15">
        <f>IFERROR(INDEX(CADASTRO!$A$2:$Q$600,MATCH(B345,CADASTRO!$B$2:$B$600,0),MATCH($C$2,CADASTRO!$A$2:$Q$2,0)),0)</f>
        <v>0</v>
      </c>
      <c r="D345" s="15">
        <f>IFERROR(INDEX(CADASTRO!$A$2:$Q$600,MATCH(B345,CADASTRO!$B$2:$B$600,0),MATCH($D$2,CADASTRO!$A$2:$Q$2,0)),0)</f>
        <v>0</v>
      </c>
      <c r="E345" s="16" t="str">
        <f t="shared" si="60"/>
        <v/>
      </c>
      <c r="F345" s="15">
        <f>IFERROR(INDEX(CADASTRO!$A$2:$Q$600,MATCH(B345,CADASTRO!$B$2:$B$600,0),MATCH($F$2,CADASTRO!$A$2:$Q$2,0)),0)</f>
        <v>0</v>
      </c>
      <c r="G345" s="16" t="str">
        <f t="shared" si="61"/>
        <v/>
      </c>
      <c r="H345" s="15">
        <f>IFERROR(INDEX(CADASTRO!$A$2:$Q$600,MATCH(B345,CADASTRO!$B$2:$B$600,0),MATCH($H$2,CADASTRO!$A$2:$Q$2,0)),0)</f>
        <v>0</v>
      </c>
      <c r="I345" s="16" t="str">
        <f t="shared" si="62"/>
        <v/>
      </c>
      <c r="J345" s="15">
        <f>IFERROR(INDEX(CADASTRO!$A$2:$Q$600,MATCH(B345,CADASTRO!$B$2:$B$600,0),MATCH($J$2,CADASTRO!$A$2:$Q$2,0)),0)</f>
        <v>0</v>
      </c>
      <c r="K345" s="16" t="str">
        <f t="shared" si="63"/>
        <v/>
      </c>
      <c r="L345" s="15">
        <f>IFERROR(INDEX(CADASTRO!$A$2:$Q$600,MATCH(B345,CADASTRO!$B$2:$B$600,0),MATCH($L$2,CADASTRO!$A$2:$Q$2,0)),0)</f>
        <v>0</v>
      </c>
      <c r="M345" s="16" t="str">
        <f t="shared" si="64"/>
        <v/>
      </c>
      <c r="N345" s="15">
        <f>IFERROR(INDEX(CADASTRO!$A$2:$Q$600,MATCH(B345,CADASTRO!$B$2:$B$600,0),MATCH($N$2,CADASTRO!$A$2:$Q$2,0)),0)</f>
        <v>0</v>
      </c>
      <c r="O345" s="16" t="str">
        <f t="shared" si="65"/>
        <v/>
      </c>
      <c r="P345" s="15">
        <f>IFERROR(INDEX(CADASTRO!$A$2:$Q$600,MATCH(B345,CADASTRO!$B$2:$B$600,0),MATCH($P$2,CADASTRO!$A$2:$Q$2,0)),0)</f>
        <v>0</v>
      </c>
      <c r="Q345" s="16" t="str">
        <f t="shared" si="66"/>
        <v/>
      </c>
      <c r="R345" s="15">
        <f>IFERROR(INDEX(CADASTRO!$A$2:$Q$600,MATCH(B345,CADASTRO!$B$2:$B$600,0),MATCH($R$2,CADASTRO!$A$2:$Q$2,0)),0)</f>
        <v>0</v>
      </c>
      <c r="S345" s="16" t="str">
        <f t="shared" si="67"/>
        <v/>
      </c>
      <c r="T345" s="15">
        <f>IFERROR(INDEX(CADASTRO!$A$2:$Q$600,MATCH(B345,CADASTRO!$B$2:$B$600,0),MATCH($T$2,CADASTRO!$A$2:$Q$2,0)),0)</f>
        <v>0</v>
      </c>
      <c r="U345" s="16" t="str">
        <f t="shared" si="68"/>
        <v/>
      </c>
      <c r="V345" s="15">
        <f>IFERROR(INDEX(CADASTRO!$A$2:$Q$600,MATCH(B345,CADASTRO!$B$2:$B$600,0),MATCH($V$2,CADASTRO!$A$2:$Q$2,0)),0)</f>
        <v>0</v>
      </c>
      <c r="W345" s="16" t="str">
        <f t="shared" si="69"/>
        <v/>
      </c>
      <c r="X345" s="15">
        <f>IFERROR(INDEX(CADASTRO!$A$2:$Q$600,MATCH(B345,CADASTRO!$B$2:$B$600,0),MATCH($X$2,CADASTRO!$A$2:$Q$2,0)),0)</f>
        <v>0</v>
      </c>
      <c r="Y345" s="16" t="str">
        <f t="shared" si="70"/>
        <v/>
      </c>
    </row>
    <row r="346" spans="1:25" ht="15.75" customHeight="1" x14ac:dyDescent="0.25">
      <c r="A346" s="7">
        <f>CADASTRO!A346</f>
        <v>0</v>
      </c>
      <c r="B346" s="7">
        <f>CADASTRO!B346</f>
        <v>0</v>
      </c>
      <c r="C346" s="15">
        <f>IFERROR(INDEX(CADASTRO!$A$2:$Q$600,MATCH(B346,CADASTRO!$B$2:$B$600,0),MATCH($C$2,CADASTRO!$A$2:$Q$2,0)),0)</f>
        <v>0</v>
      </c>
      <c r="D346" s="15">
        <f>IFERROR(INDEX(CADASTRO!$A$2:$Q$600,MATCH(B346,CADASTRO!$B$2:$B$600,0),MATCH($D$2,CADASTRO!$A$2:$Q$2,0)),0)</f>
        <v>0</v>
      </c>
      <c r="E346" s="16" t="str">
        <f t="shared" si="60"/>
        <v/>
      </c>
      <c r="F346" s="15">
        <f>IFERROR(INDEX(CADASTRO!$A$2:$Q$600,MATCH(B346,CADASTRO!$B$2:$B$600,0),MATCH($F$2,CADASTRO!$A$2:$Q$2,0)),0)</f>
        <v>0</v>
      </c>
      <c r="G346" s="16" t="str">
        <f t="shared" si="61"/>
        <v/>
      </c>
      <c r="H346" s="15">
        <f>IFERROR(INDEX(CADASTRO!$A$2:$Q$600,MATCH(B346,CADASTRO!$B$2:$B$600,0),MATCH($H$2,CADASTRO!$A$2:$Q$2,0)),0)</f>
        <v>0</v>
      </c>
      <c r="I346" s="16" t="str">
        <f t="shared" si="62"/>
        <v/>
      </c>
      <c r="J346" s="15">
        <f>IFERROR(INDEX(CADASTRO!$A$2:$Q$600,MATCH(B346,CADASTRO!$B$2:$B$600,0),MATCH($J$2,CADASTRO!$A$2:$Q$2,0)),0)</f>
        <v>0</v>
      </c>
      <c r="K346" s="16" t="str">
        <f t="shared" si="63"/>
        <v/>
      </c>
      <c r="L346" s="15">
        <f>IFERROR(INDEX(CADASTRO!$A$2:$Q$600,MATCH(B346,CADASTRO!$B$2:$B$600,0),MATCH($L$2,CADASTRO!$A$2:$Q$2,0)),0)</f>
        <v>0</v>
      </c>
      <c r="M346" s="16" t="str">
        <f t="shared" si="64"/>
        <v/>
      </c>
      <c r="N346" s="15">
        <f>IFERROR(INDEX(CADASTRO!$A$2:$Q$600,MATCH(B346,CADASTRO!$B$2:$B$600,0),MATCH($N$2,CADASTRO!$A$2:$Q$2,0)),0)</f>
        <v>0</v>
      </c>
      <c r="O346" s="16" t="str">
        <f t="shared" si="65"/>
        <v/>
      </c>
      <c r="P346" s="15">
        <f>IFERROR(INDEX(CADASTRO!$A$2:$Q$600,MATCH(B346,CADASTRO!$B$2:$B$600,0),MATCH($P$2,CADASTRO!$A$2:$Q$2,0)),0)</f>
        <v>0</v>
      </c>
      <c r="Q346" s="16" t="str">
        <f t="shared" si="66"/>
        <v/>
      </c>
      <c r="R346" s="15">
        <f>IFERROR(INDEX(CADASTRO!$A$2:$Q$600,MATCH(B346,CADASTRO!$B$2:$B$600,0),MATCH($R$2,CADASTRO!$A$2:$Q$2,0)),0)</f>
        <v>0</v>
      </c>
      <c r="S346" s="16" t="str">
        <f t="shared" si="67"/>
        <v/>
      </c>
      <c r="T346" s="15">
        <f>IFERROR(INDEX(CADASTRO!$A$2:$Q$600,MATCH(B346,CADASTRO!$B$2:$B$600,0),MATCH($T$2,CADASTRO!$A$2:$Q$2,0)),0)</f>
        <v>0</v>
      </c>
      <c r="U346" s="16" t="str">
        <f t="shared" si="68"/>
        <v/>
      </c>
      <c r="V346" s="15">
        <f>IFERROR(INDEX(CADASTRO!$A$2:$Q$600,MATCH(B346,CADASTRO!$B$2:$B$600,0),MATCH($V$2,CADASTRO!$A$2:$Q$2,0)),0)</f>
        <v>0</v>
      </c>
      <c r="W346" s="16" t="str">
        <f t="shared" si="69"/>
        <v/>
      </c>
      <c r="X346" s="15">
        <f>IFERROR(INDEX(CADASTRO!$A$2:$Q$600,MATCH(B346,CADASTRO!$B$2:$B$600,0),MATCH($X$2,CADASTRO!$A$2:$Q$2,0)),0)</f>
        <v>0</v>
      </c>
      <c r="Y346" s="16" t="str">
        <f t="shared" si="70"/>
        <v/>
      </c>
    </row>
    <row r="347" spans="1:25" ht="15.75" customHeight="1" x14ac:dyDescent="0.25">
      <c r="A347" s="7">
        <f>CADASTRO!A347</f>
        <v>0</v>
      </c>
      <c r="B347" s="7">
        <f>CADASTRO!B347</f>
        <v>0</v>
      </c>
      <c r="C347" s="15">
        <f>IFERROR(INDEX(CADASTRO!$A$2:$Q$600,MATCH(B347,CADASTRO!$B$2:$B$600,0),MATCH($C$2,CADASTRO!$A$2:$Q$2,0)),0)</f>
        <v>0</v>
      </c>
      <c r="D347" s="15">
        <f>IFERROR(INDEX(CADASTRO!$A$2:$Q$600,MATCH(B347,CADASTRO!$B$2:$B$600,0),MATCH($D$2,CADASTRO!$A$2:$Q$2,0)),0)</f>
        <v>0</v>
      </c>
      <c r="E347" s="16" t="str">
        <f t="shared" si="60"/>
        <v/>
      </c>
      <c r="F347" s="15">
        <f>IFERROR(INDEX(CADASTRO!$A$2:$Q$600,MATCH(B347,CADASTRO!$B$2:$B$600,0),MATCH($F$2,CADASTRO!$A$2:$Q$2,0)),0)</f>
        <v>0</v>
      </c>
      <c r="G347" s="16" t="str">
        <f t="shared" si="61"/>
        <v/>
      </c>
      <c r="H347" s="15">
        <f>IFERROR(INDEX(CADASTRO!$A$2:$Q$600,MATCH(B347,CADASTRO!$B$2:$B$600,0),MATCH($H$2,CADASTRO!$A$2:$Q$2,0)),0)</f>
        <v>0</v>
      </c>
      <c r="I347" s="16" t="str">
        <f t="shared" si="62"/>
        <v/>
      </c>
      <c r="J347" s="15">
        <f>IFERROR(INDEX(CADASTRO!$A$2:$Q$600,MATCH(B347,CADASTRO!$B$2:$B$600,0),MATCH($J$2,CADASTRO!$A$2:$Q$2,0)),0)</f>
        <v>0</v>
      </c>
      <c r="K347" s="16" t="str">
        <f t="shared" si="63"/>
        <v/>
      </c>
      <c r="L347" s="15">
        <f>IFERROR(INDEX(CADASTRO!$A$2:$Q$600,MATCH(B347,CADASTRO!$B$2:$B$600,0),MATCH($L$2,CADASTRO!$A$2:$Q$2,0)),0)</f>
        <v>0</v>
      </c>
      <c r="M347" s="16" t="str">
        <f t="shared" si="64"/>
        <v/>
      </c>
      <c r="N347" s="15">
        <f>IFERROR(INDEX(CADASTRO!$A$2:$Q$600,MATCH(B347,CADASTRO!$B$2:$B$600,0),MATCH($N$2,CADASTRO!$A$2:$Q$2,0)),0)</f>
        <v>0</v>
      </c>
      <c r="O347" s="16" t="str">
        <f t="shared" si="65"/>
        <v/>
      </c>
      <c r="P347" s="15">
        <f>IFERROR(INDEX(CADASTRO!$A$2:$Q$600,MATCH(B347,CADASTRO!$B$2:$B$600,0),MATCH($P$2,CADASTRO!$A$2:$Q$2,0)),0)</f>
        <v>0</v>
      </c>
      <c r="Q347" s="16" t="str">
        <f t="shared" si="66"/>
        <v/>
      </c>
      <c r="R347" s="15">
        <f>IFERROR(INDEX(CADASTRO!$A$2:$Q$600,MATCH(B347,CADASTRO!$B$2:$B$600,0),MATCH($R$2,CADASTRO!$A$2:$Q$2,0)),0)</f>
        <v>0</v>
      </c>
      <c r="S347" s="16" t="str">
        <f t="shared" si="67"/>
        <v/>
      </c>
      <c r="T347" s="15">
        <f>IFERROR(INDEX(CADASTRO!$A$2:$Q$600,MATCH(B347,CADASTRO!$B$2:$B$600,0),MATCH($T$2,CADASTRO!$A$2:$Q$2,0)),0)</f>
        <v>0</v>
      </c>
      <c r="U347" s="16" t="str">
        <f t="shared" si="68"/>
        <v/>
      </c>
      <c r="V347" s="15">
        <f>IFERROR(INDEX(CADASTRO!$A$2:$Q$600,MATCH(B347,CADASTRO!$B$2:$B$600,0),MATCH($V$2,CADASTRO!$A$2:$Q$2,0)),0)</f>
        <v>0</v>
      </c>
      <c r="W347" s="16" t="str">
        <f t="shared" si="69"/>
        <v/>
      </c>
      <c r="X347" s="15">
        <f>IFERROR(INDEX(CADASTRO!$A$2:$Q$600,MATCH(B347,CADASTRO!$B$2:$B$600,0),MATCH($X$2,CADASTRO!$A$2:$Q$2,0)),0)</f>
        <v>0</v>
      </c>
      <c r="Y347" s="16" t="str">
        <f t="shared" si="70"/>
        <v/>
      </c>
    </row>
    <row r="348" spans="1:25" ht="15.75" customHeight="1" x14ac:dyDescent="0.25">
      <c r="A348" s="7">
        <f>CADASTRO!A348</f>
        <v>0</v>
      </c>
      <c r="B348" s="7">
        <f>CADASTRO!B348</f>
        <v>0</v>
      </c>
      <c r="C348" s="15">
        <f>IFERROR(INDEX(CADASTRO!$A$2:$Q$600,MATCH(B348,CADASTRO!$B$2:$B$600,0),MATCH($C$2,CADASTRO!$A$2:$Q$2,0)),0)</f>
        <v>0</v>
      </c>
      <c r="D348" s="15">
        <f>IFERROR(INDEX(CADASTRO!$A$2:$Q$600,MATCH(B348,CADASTRO!$B$2:$B$600,0),MATCH($D$2,CADASTRO!$A$2:$Q$2,0)),0)</f>
        <v>0</v>
      </c>
      <c r="E348" s="16" t="str">
        <f t="shared" si="60"/>
        <v/>
      </c>
      <c r="F348" s="15">
        <f>IFERROR(INDEX(CADASTRO!$A$2:$Q$600,MATCH(B348,CADASTRO!$B$2:$B$600,0),MATCH($F$2,CADASTRO!$A$2:$Q$2,0)),0)</f>
        <v>0</v>
      </c>
      <c r="G348" s="16" t="str">
        <f t="shared" si="61"/>
        <v/>
      </c>
      <c r="H348" s="15">
        <f>IFERROR(INDEX(CADASTRO!$A$2:$Q$600,MATCH(B348,CADASTRO!$B$2:$B$600,0),MATCH($H$2,CADASTRO!$A$2:$Q$2,0)),0)</f>
        <v>0</v>
      </c>
      <c r="I348" s="16" t="str">
        <f t="shared" si="62"/>
        <v/>
      </c>
      <c r="J348" s="15">
        <f>IFERROR(INDEX(CADASTRO!$A$2:$Q$600,MATCH(B348,CADASTRO!$B$2:$B$600,0),MATCH($J$2,CADASTRO!$A$2:$Q$2,0)),0)</f>
        <v>0</v>
      </c>
      <c r="K348" s="16" t="str">
        <f t="shared" si="63"/>
        <v/>
      </c>
      <c r="L348" s="15">
        <f>IFERROR(INDEX(CADASTRO!$A$2:$Q$600,MATCH(B348,CADASTRO!$B$2:$B$600,0),MATCH($L$2,CADASTRO!$A$2:$Q$2,0)),0)</f>
        <v>0</v>
      </c>
      <c r="M348" s="16" t="str">
        <f t="shared" si="64"/>
        <v/>
      </c>
      <c r="N348" s="15">
        <f>IFERROR(INDEX(CADASTRO!$A$2:$Q$600,MATCH(B348,CADASTRO!$B$2:$B$600,0),MATCH($N$2,CADASTRO!$A$2:$Q$2,0)),0)</f>
        <v>0</v>
      </c>
      <c r="O348" s="16" t="str">
        <f t="shared" si="65"/>
        <v/>
      </c>
      <c r="P348" s="15">
        <f>IFERROR(INDEX(CADASTRO!$A$2:$Q$600,MATCH(B348,CADASTRO!$B$2:$B$600,0),MATCH($P$2,CADASTRO!$A$2:$Q$2,0)),0)</f>
        <v>0</v>
      </c>
      <c r="Q348" s="16" t="str">
        <f t="shared" si="66"/>
        <v/>
      </c>
      <c r="R348" s="15">
        <f>IFERROR(INDEX(CADASTRO!$A$2:$Q$600,MATCH(B348,CADASTRO!$B$2:$B$600,0),MATCH($R$2,CADASTRO!$A$2:$Q$2,0)),0)</f>
        <v>0</v>
      </c>
      <c r="S348" s="16" t="str">
        <f t="shared" si="67"/>
        <v/>
      </c>
      <c r="T348" s="15">
        <f>IFERROR(INDEX(CADASTRO!$A$2:$Q$600,MATCH(B348,CADASTRO!$B$2:$B$600,0),MATCH($T$2,CADASTRO!$A$2:$Q$2,0)),0)</f>
        <v>0</v>
      </c>
      <c r="U348" s="16" t="str">
        <f t="shared" si="68"/>
        <v/>
      </c>
      <c r="V348" s="15">
        <f>IFERROR(INDEX(CADASTRO!$A$2:$Q$600,MATCH(B348,CADASTRO!$B$2:$B$600,0),MATCH($V$2,CADASTRO!$A$2:$Q$2,0)),0)</f>
        <v>0</v>
      </c>
      <c r="W348" s="16" t="str">
        <f t="shared" si="69"/>
        <v/>
      </c>
      <c r="X348" s="15">
        <f>IFERROR(INDEX(CADASTRO!$A$2:$Q$600,MATCH(B348,CADASTRO!$B$2:$B$600,0),MATCH($X$2,CADASTRO!$A$2:$Q$2,0)),0)</f>
        <v>0</v>
      </c>
      <c r="Y348" s="16" t="str">
        <f t="shared" si="70"/>
        <v/>
      </c>
    </row>
    <row r="349" spans="1:25" ht="15.75" customHeight="1" x14ac:dyDescent="0.25">
      <c r="A349" s="7">
        <f>CADASTRO!A349</f>
        <v>0</v>
      </c>
      <c r="B349" s="7">
        <f>CADASTRO!B349</f>
        <v>0</v>
      </c>
      <c r="C349" s="15">
        <f>IFERROR(INDEX(CADASTRO!$A$2:$Q$600,MATCH(B349,CADASTRO!$B$2:$B$600,0),MATCH($C$2,CADASTRO!$A$2:$Q$2,0)),0)</f>
        <v>0</v>
      </c>
      <c r="D349" s="15">
        <f>IFERROR(INDEX(CADASTRO!$A$2:$Q$600,MATCH(B349,CADASTRO!$B$2:$B$600,0),MATCH($D$2,CADASTRO!$A$2:$Q$2,0)),0)</f>
        <v>0</v>
      </c>
      <c r="E349" s="16" t="str">
        <f t="shared" si="60"/>
        <v/>
      </c>
      <c r="F349" s="15">
        <f>IFERROR(INDEX(CADASTRO!$A$2:$Q$600,MATCH(B349,CADASTRO!$B$2:$B$600,0),MATCH($F$2,CADASTRO!$A$2:$Q$2,0)),0)</f>
        <v>0</v>
      </c>
      <c r="G349" s="16" t="str">
        <f t="shared" si="61"/>
        <v/>
      </c>
      <c r="H349" s="15">
        <f>IFERROR(INDEX(CADASTRO!$A$2:$Q$600,MATCH(B349,CADASTRO!$B$2:$B$600,0),MATCH($H$2,CADASTRO!$A$2:$Q$2,0)),0)</f>
        <v>0</v>
      </c>
      <c r="I349" s="16" t="str">
        <f t="shared" si="62"/>
        <v/>
      </c>
      <c r="J349" s="15">
        <f>IFERROR(INDEX(CADASTRO!$A$2:$Q$600,MATCH(B349,CADASTRO!$B$2:$B$600,0),MATCH($J$2,CADASTRO!$A$2:$Q$2,0)),0)</f>
        <v>0</v>
      </c>
      <c r="K349" s="16" t="str">
        <f t="shared" si="63"/>
        <v/>
      </c>
      <c r="L349" s="15">
        <f>IFERROR(INDEX(CADASTRO!$A$2:$Q$600,MATCH(B349,CADASTRO!$B$2:$B$600,0),MATCH($L$2,CADASTRO!$A$2:$Q$2,0)),0)</f>
        <v>0</v>
      </c>
      <c r="M349" s="16" t="str">
        <f t="shared" si="64"/>
        <v/>
      </c>
      <c r="N349" s="15">
        <f>IFERROR(INDEX(CADASTRO!$A$2:$Q$600,MATCH(B349,CADASTRO!$B$2:$B$600,0),MATCH($N$2,CADASTRO!$A$2:$Q$2,0)),0)</f>
        <v>0</v>
      </c>
      <c r="O349" s="16" t="str">
        <f t="shared" si="65"/>
        <v/>
      </c>
      <c r="P349" s="15">
        <f>IFERROR(INDEX(CADASTRO!$A$2:$Q$600,MATCH(B349,CADASTRO!$B$2:$B$600,0),MATCH($P$2,CADASTRO!$A$2:$Q$2,0)),0)</f>
        <v>0</v>
      </c>
      <c r="Q349" s="16" t="str">
        <f t="shared" si="66"/>
        <v/>
      </c>
      <c r="R349" s="15">
        <f>IFERROR(INDEX(CADASTRO!$A$2:$Q$600,MATCH(B349,CADASTRO!$B$2:$B$600,0),MATCH($R$2,CADASTRO!$A$2:$Q$2,0)),0)</f>
        <v>0</v>
      </c>
      <c r="S349" s="16" t="str">
        <f t="shared" si="67"/>
        <v/>
      </c>
      <c r="T349" s="15">
        <f>IFERROR(INDEX(CADASTRO!$A$2:$Q$600,MATCH(B349,CADASTRO!$B$2:$B$600,0),MATCH($T$2,CADASTRO!$A$2:$Q$2,0)),0)</f>
        <v>0</v>
      </c>
      <c r="U349" s="16" t="str">
        <f t="shared" si="68"/>
        <v/>
      </c>
      <c r="V349" s="15">
        <f>IFERROR(INDEX(CADASTRO!$A$2:$Q$600,MATCH(B349,CADASTRO!$B$2:$B$600,0),MATCH($V$2,CADASTRO!$A$2:$Q$2,0)),0)</f>
        <v>0</v>
      </c>
      <c r="W349" s="16" t="str">
        <f t="shared" si="69"/>
        <v/>
      </c>
      <c r="X349" s="15">
        <f>IFERROR(INDEX(CADASTRO!$A$2:$Q$600,MATCH(B349,CADASTRO!$B$2:$B$600,0),MATCH($X$2,CADASTRO!$A$2:$Q$2,0)),0)</f>
        <v>0</v>
      </c>
      <c r="Y349" s="16" t="str">
        <f t="shared" si="70"/>
        <v/>
      </c>
    </row>
    <row r="350" spans="1:25" ht="15.75" customHeight="1" x14ac:dyDescent="0.25">
      <c r="A350" s="7">
        <f>CADASTRO!A350</f>
        <v>0</v>
      </c>
      <c r="B350" s="7">
        <f>CADASTRO!B350</f>
        <v>0</v>
      </c>
      <c r="C350" s="15">
        <f>IFERROR(INDEX(CADASTRO!$A$2:$Q$600,MATCH(B350,CADASTRO!$B$2:$B$600,0),MATCH($C$2,CADASTRO!$A$2:$Q$2,0)),0)</f>
        <v>0</v>
      </c>
      <c r="D350" s="15">
        <f>IFERROR(INDEX(CADASTRO!$A$2:$Q$600,MATCH(B350,CADASTRO!$B$2:$B$600,0),MATCH($D$2,CADASTRO!$A$2:$Q$2,0)),0)</f>
        <v>0</v>
      </c>
      <c r="E350" s="16" t="str">
        <f t="shared" si="60"/>
        <v/>
      </c>
      <c r="F350" s="15">
        <f>IFERROR(INDEX(CADASTRO!$A$2:$Q$600,MATCH(B350,CADASTRO!$B$2:$B$600,0),MATCH($F$2,CADASTRO!$A$2:$Q$2,0)),0)</f>
        <v>0</v>
      </c>
      <c r="G350" s="16" t="str">
        <f t="shared" si="61"/>
        <v/>
      </c>
      <c r="H350" s="15">
        <f>IFERROR(INDEX(CADASTRO!$A$2:$Q$600,MATCH(B350,CADASTRO!$B$2:$B$600,0),MATCH($H$2,CADASTRO!$A$2:$Q$2,0)),0)</f>
        <v>0</v>
      </c>
      <c r="I350" s="16" t="str">
        <f t="shared" si="62"/>
        <v/>
      </c>
      <c r="J350" s="15">
        <f>IFERROR(INDEX(CADASTRO!$A$2:$Q$600,MATCH(B350,CADASTRO!$B$2:$B$600,0),MATCH($J$2,CADASTRO!$A$2:$Q$2,0)),0)</f>
        <v>0</v>
      </c>
      <c r="K350" s="16" t="str">
        <f t="shared" si="63"/>
        <v/>
      </c>
      <c r="L350" s="15">
        <f>IFERROR(INDEX(CADASTRO!$A$2:$Q$600,MATCH(B350,CADASTRO!$B$2:$B$600,0),MATCH($L$2,CADASTRO!$A$2:$Q$2,0)),0)</f>
        <v>0</v>
      </c>
      <c r="M350" s="16" t="str">
        <f t="shared" si="64"/>
        <v/>
      </c>
      <c r="N350" s="15">
        <f>IFERROR(INDEX(CADASTRO!$A$2:$Q$600,MATCH(B350,CADASTRO!$B$2:$B$600,0),MATCH($N$2,CADASTRO!$A$2:$Q$2,0)),0)</f>
        <v>0</v>
      </c>
      <c r="O350" s="16" t="str">
        <f t="shared" si="65"/>
        <v/>
      </c>
      <c r="P350" s="15">
        <f>IFERROR(INDEX(CADASTRO!$A$2:$Q$600,MATCH(B350,CADASTRO!$B$2:$B$600,0),MATCH($P$2,CADASTRO!$A$2:$Q$2,0)),0)</f>
        <v>0</v>
      </c>
      <c r="Q350" s="16" t="str">
        <f t="shared" si="66"/>
        <v/>
      </c>
      <c r="R350" s="15">
        <f>IFERROR(INDEX(CADASTRO!$A$2:$Q$600,MATCH(B350,CADASTRO!$B$2:$B$600,0),MATCH($R$2,CADASTRO!$A$2:$Q$2,0)),0)</f>
        <v>0</v>
      </c>
      <c r="S350" s="16" t="str">
        <f t="shared" si="67"/>
        <v/>
      </c>
      <c r="T350" s="15">
        <f>IFERROR(INDEX(CADASTRO!$A$2:$Q$600,MATCH(B350,CADASTRO!$B$2:$B$600,0),MATCH($T$2,CADASTRO!$A$2:$Q$2,0)),0)</f>
        <v>0</v>
      </c>
      <c r="U350" s="16" t="str">
        <f t="shared" si="68"/>
        <v/>
      </c>
      <c r="V350" s="15">
        <f>IFERROR(INDEX(CADASTRO!$A$2:$Q$600,MATCH(B350,CADASTRO!$B$2:$B$600,0),MATCH($V$2,CADASTRO!$A$2:$Q$2,0)),0)</f>
        <v>0</v>
      </c>
      <c r="W350" s="16" t="str">
        <f t="shared" si="69"/>
        <v/>
      </c>
      <c r="X350" s="15">
        <f>IFERROR(INDEX(CADASTRO!$A$2:$Q$600,MATCH(B350,CADASTRO!$B$2:$B$600,0),MATCH($X$2,CADASTRO!$A$2:$Q$2,0)),0)</f>
        <v>0</v>
      </c>
      <c r="Y350" s="16" t="str">
        <f t="shared" si="70"/>
        <v/>
      </c>
    </row>
    <row r="351" spans="1:25" ht="15.75" customHeight="1" x14ac:dyDescent="0.25">
      <c r="A351" s="7">
        <f>CADASTRO!A351</f>
        <v>0</v>
      </c>
      <c r="B351" s="7">
        <f>CADASTRO!B351</f>
        <v>0</v>
      </c>
      <c r="C351" s="15">
        <f>IFERROR(INDEX(CADASTRO!$A$2:$Q$600,MATCH(B351,CADASTRO!$B$2:$B$600,0),MATCH($C$2,CADASTRO!$A$2:$Q$2,0)),0)</f>
        <v>0</v>
      </c>
      <c r="D351" s="15">
        <f>IFERROR(INDEX(CADASTRO!$A$2:$Q$600,MATCH(B351,CADASTRO!$B$2:$B$600,0),MATCH($D$2,CADASTRO!$A$2:$Q$2,0)),0)</f>
        <v>0</v>
      </c>
      <c r="E351" s="16" t="str">
        <f t="shared" si="60"/>
        <v/>
      </c>
      <c r="F351" s="15">
        <f>IFERROR(INDEX(CADASTRO!$A$2:$Q$600,MATCH(B351,CADASTRO!$B$2:$B$600,0),MATCH($F$2,CADASTRO!$A$2:$Q$2,0)),0)</f>
        <v>0</v>
      </c>
      <c r="G351" s="16" t="str">
        <f t="shared" si="61"/>
        <v/>
      </c>
      <c r="H351" s="15">
        <f>IFERROR(INDEX(CADASTRO!$A$2:$Q$600,MATCH(B351,CADASTRO!$B$2:$B$600,0),MATCH($H$2,CADASTRO!$A$2:$Q$2,0)),0)</f>
        <v>0</v>
      </c>
      <c r="I351" s="16" t="str">
        <f t="shared" si="62"/>
        <v/>
      </c>
      <c r="J351" s="15">
        <f>IFERROR(INDEX(CADASTRO!$A$2:$Q$600,MATCH(B351,CADASTRO!$B$2:$B$600,0),MATCH($J$2,CADASTRO!$A$2:$Q$2,0)),0)</f>
        <v>0</v>
      </c>
      <c r="K351" s="16" t="str">
        <f t="shared" si="63"/>
        <v/>
      </c>
      <c r="L351" s="15">
        <f>IFERROR(INDEX(CADASTRO!$A$2:$Q$600,MATCH(B351,CADASTRO!$B$2:$B$600,0),MATCH($L$2,CADASTRO!$A$2:$Q$2,0)),0)</f>
        <v>0</v>
      </c>
      <c r="M351" s="16" t="str">
        <f t="shared" si="64"/>
        <v/>
      </c>
      <c r="N351" s="15">
        <f>IFERROR(INDEX(CADASTRO!$A$2:$Q$600,MATCH(B351,CADASTRO!$B$2:$B$600,0),MATCH($N$2,CADASTRO!$A$2:$Q$2,0)),0)</f>
        <v>0</v>
      </c>
      <c r="O351" s="16" t="str">
        <f t="shared" si="65"/>
        <v/>
      </c>
      <c r="P351" s="15">
        <f>IFERROR(INDEX(CADASTRO!$A$2:$Q$600,MATCH(B351,CADASTRO!$B$2:$B$600,0),MATCH($P$2,CADASTRO!$A$2:$Q$2,0)),0)</f>
        <v>0</v>
      </c>
      <c r="Q351" s="16" t="str">
        <f t="shared" si="66"/>
        <v/>
      </c>
      <c r="R351" s="15">
        <f>IFERROR(INDEX(CADASTRO!$A$2:$Q$600,MATCH(B351,CADASTRO!$B$2:$B$600,0),MATCH($R$2,CADASTRO!$A$2:$Q$2,0)),0)</f>
        <v>0</v>
      </c>
      <c r="S351" s="16" t="str">
        <f t="shared" si="67"/>
        <v/>
      </c>
      <c r="T351" s="15">
        <f>IFERROR(INDEX(CADASTRO!$A$2:$Q$600,MATCH(B351,CADASTRO!$B$2:$B$600,0),MATCH($T$2,CADASTRO!$A$2:$Q$2,0)),0)</f>
        <v>0</v>
      </c>
      <c r="U351" s="16" t="str">
        <f t="shared" si="68"/>
        <v/>
      </c>
      <c r="V351" s="15">
        <f>IFERROR(INDEX(CADASTRO!$A$2:$Q$600,MATCH(B351,CADASTRO!$B$2:$B$600,0),MATCH($V$2,CADASTRO!$A$2:$Q$2,0)),0)</f>
        <v>0</v>
      </c>
      <c r="W351" s="16" t="str">
        <f t="shared" si="69"/>
        <v/>
      </c>
      <c r="X351" s="15">
        <f>IFERROR(INDEX(CADASTRO!$A$2:$Q$600,MATCH(B351,CADASTRO!$B$2:$B$600,0),MATCH($X$2,CADASTRO!$A$2:$Q$2,0)),0)</f>
        <v>0</v>
      </c>
      <c r="Y351" s="16" t="str">
        <f t="shared" si="70"/>
        <v/>
      </c>
    </row>
    <row r="352" spans="1:25" ht="15.75" customHeight="1" x14ac:dyDescent="0.25">
      <c r="A352" s="7">
        <f>CADASTRO!A352</f>
        <v>0</v>
      </c>
      <c r="B352" s="7">
        <f>CADASTRO!B352</f>
        <v>0</v>
      </c>
      <c r="C352" s="15">
        <f>IFERROR(INDEX(CADASTRO!$A$2:$Q$600,MATCH(B352,CADASTRO!$B$2:$B$600,0),MATCH($C$2,CADASTRO!$A$2:$Q$2,0)),0)</f>
        <v>0</v>
      </c>
      <c r="D352" s="15">
        <f>IFERROR(INDEX(CADASTRO!$A$2:$Q$600,MATCH(B352,CADASTRO!$B$2:$B$600,0),MATCH($D$2,CADASTRO!$A$2:$Q$2,0)),0)</f>
        <v>0</v>
      </c>
      <c r="E352" s="16" t="str">
        <f t="shared" si="60"/>
        <v/>
      </c>
      <c r="F352" s="15">
        <f>IFERROR(INDEX(CADASTRO!$A$2:$Q$600,MATCH(B352,CADASTRO!$B$2:$B$600,0),MATCH($F$2,CADASTRO!$A$2:$Q$2,0)),0)</f>
        <v>0</v>
      </c>
      <c r="G352" s="16" t="str">
        <f t="shared" si="61"/>
        <v/>
      </c>
      <c r="H352" s="15">
        <f>IFERROR(INDEX(CADASTRO!$A$2:$Q$600,MATCH(B352,CADASTRO!$B$2:$B$600,0),MATCH($H$2,CADASTRO!$A$2:$Q$2,0)),0)</f>
        <v>0</v>
      </c>
      <c r="I352" s="16" t="str">
        <f t="shared" si="62"/>
        <v/>
      </c>
      <c r="J352" s="15">
        <f>IFERROR(INDEX(CADASTRO!$A$2:$Q$600,MATCH(B352,CADASTRO!$B$2:$B$600,0),MATCH($J$2,CADASTRO!$A$2:$Q$2,0)),0)</f>
        <v>0</v>
      </c>
      <c r="K352" s="16" t="str">
        <f t="shared" si="63"/>
        <v/>
      </c>
      <c r="L352" s="15">
        <f>IFERROR(INDEX(CADASTRO!$A$2:$Q$600,MATCH(B352,CADASTRO!$B$2:$B$600,0),MATCH($L$2,CADASTRO!$A$2:$Q$2,0)),0)</f>
        <v>0</v>
      </c>
      <c r="M352" s="16" t="str">
        <f t="shared" si="64"/>
        <v/>
      </c>
      <c r="N352" s="15">
        <f>IFERROR(INDEX(CADASTRO!$A$2:$Q$600,MATCH(B352,CADASTRO!$B$2:$B$600,0),MATCH($N$2,CADASTRO!$A$2:$Q$2,0)),0)</f>
        <v>0</v>
      </c>
      <c r="O352" s="16" t="str">
        <f t="shared" si="65"/>
        <v/>
      </c>
      <c r="P352" s="15">
        <f>IFERROR(INDEX(CADASTRO!$A$2:$Q$600,MATCH(B352,CADASTRO!$B$2:$B$600,0),MATCH($P$2,CADASTRO!$A$2:$Q$2,0)),0)</f>
        <v>0</v>
      </c>
      <c r="Q352" s="16" t="str">
        <f t="shared" si="66"/>
        <v/>
      </c>
      <c r="R352" s="15">
        <f>IFERROR(INDEX(CADASTRO!$A$2:$Q$600,MATCH(B352,CADASTRO!$B$2:$B$600,0),MATCH($R$2,CADASTRO!$A$2:$Q$2,0)),0)</f>
        <v>0</v>
      </c>
      <c r="S352" s="16" t="str">
        <f t="shared" si="67"/>
        <v/>
      </c>
      <c r="T352" s="15">
        <f>IFERROR(INDEX(CADASTRO!$A$2:$Q$600,MATCH(B352,CADASTRO!$B$2:$B$600,0),MATCH($T$2,CADASTRO!$A$2:$Q$2,0)),0)</f>
        <v>0</v>
      </c>
      <c r="U352" s="16" t="str">
        <f t="shared" si="68"/>
        <v/>
      </c>
      <c r="V352" s="15">
        <f>IFERROR(INDEX(CADASTRO!$A$2:$Q$600,MATCH(B352,CADASTRO!$B$2:$B$600,0),MATCH($V$2,CADASTRO!$A$2:$Q$2,0)),0)</f>
        <v>0</v>
      </c>
      <c r="W352" s="16" t="str">
        <f t="shared" si="69"/>
        <v/>
      </c>
      <c r="X352" s="15">
        <f>IFERROR(INDEX(CADASTRO!$A$2:$Q$600,MATCH(B352,CADASTRO!$B$2:$B$600,0),MATCH($X$2,CADASTRO!$A$2:$Q$2,0)),0)</f>
        <v>0</v>
      </c>
      <c r="Y352" s="16" t="str">
        <f t="shared" si="70"/>
        <v/>
      </c>
    </row>
    <row r="353" spans="1:25" ht="15.75" customHeight="1" x14ac:dyDescent="0.25">
      <c r="A353" s="7">
        <f>CADASTRO!A353</f>
        <v>0</v>
      </c>
      <c r="B353" s="7">
        <f>CADASTRO!B353</f>
        <v>0</v>
      </c>
      <c r="C353" s="15">
        <f>IFERROR(INDEX(CADASTRO!$A$2:$Q$600,MATCH(B353,CADASTRO!$B$2:$B$600,0),MATCH($C$2,CADASTRO!$A$2:$Q$2,0)),0)</f>
        <v>0</v>
      </c>
      <c r="D353" s="15">
        <f>IFERROR(INDEX(CADASTRO!$A$2:$Q$600,MATCH(B353,CADASTRO!$B$2:$B$600,0),MATCH($D$2,CADASTRO!$A$2:$Q$2,0)),0)</f>
        <v>0</v>
      </c>
      <c r="E353" s="16" t="str">
        <f t="shared" si="60"/>
        <v/>
      </c>
      <c r="F353" s="15">
        <f>IFERROR(INDEX(CADASTRO!$A$2:$Q$600,MATCH(B353,CADASTRO!$B$2:$B$600,0),MATCH($F$2,CADASTRO!$A$2:$Q$2,0)),0)</f>
        <v>0</v>
      </c>
      <c r="G353" s="16" t="str">
        <f t="shared" si="61"/>
        <v/>
      </c>
      <c r="H353" s="15">
        <f>IFERROR(INDEX(CADASTRO!$A$2:$Q$600,MATCH(B353,CADASTRO!$B$2:$B$600,0),MATCH($H$2,CADASTRO!$A$2:$Q$2,0)),0)</f>
        <v>0</v>
      </c>
      <c r="I353" s="16" t="str">
        <f t="shared" si="62"/>
        <v/>
      </c>
      <c r="J353" s="15">
        <f>IFERROR(INDEX(CADASTRO!$A$2:$Q$600,MATCH(B353,CADASTRO!$B$2:$B$600,0),MATCH($J$2,CADASTRO!$A$2:$Q$2,0)),0)</f>
        <v>0</v>
      </c>
      <c r="K353" s="16" t="str">
        <f t="shared" si="63"/>
        <v/>
      </c>
      <c r="L353" s="15">
        <f>IFERROR(INDEX(CADASTRO!$A$2:$Q$600,MATCH(B353,CADASTRO!$B$2:$B$600,0),MATCH($L$2,CADASTRO!$A$2:$Q$2,0)),0)</f>
        <v>0</v>
      </c>
      <c r="M353" s="16" t="str">
        <f t="shared" si="64"/>
        <v/>
      </c>
      <c r="N353" s="15">
        <f>IFERROR(INDEX(CADASTRO!$A$2:$Q$600,MATCH(B353,CADASTRO!$B$2:$B$600,0),MATCH($N$2,CADASTRO!$A$2:$Q$2,0)),0)</f>
        <v>0</v>
      </c>
      <c r="O353" s="16" t="str">
        <f t="shared" si="65"/>
        <v/>
      </c>
      <c r="P353" s="15">
        <f>IFERROR(INDEX(CADASTRO!$A$2:$Q$600,MATCH(B353,CADASTRO!$B$2:$B$600,0),MATCH($P$2,CADASTRO!$A$2:$Q$2,0)),0)</f>
        <v>0</v>
      </c>
      <c r="Q353" s="16" t="str">
        <f t="shared" si="66"/>
        <v/>
      </c>
      <c r="R353" s="15">
        <f>IFERROR(INDEX(CADASTRO!$A$2:$Q$600,MATCH(B353,CADASTRO!$B$2:$B$600,0),MATCH($R$2,CADASTRO!$A$2:$Q$2,0)),0)</f>
        <v>0</v>
      </c>
      <c r="S353" s="16" t="str">
        <f t="shared" si="67"/>
        <v/>
      </c>
      <c r="T353" s="15">
        <f>IFERROR(INDEX(CADASTRO!$A$2:$Q$600,MATCH(B353,CADASTRO!$B$2:$B$600,0),MATCH($T$2,CADASTRO!$A$2:$Q$2,0)),0)</f>
        <v>0</v>
      </c>
      <c r="U353" s="16" t="str">
        <f t="shared" si="68"/>
        <v/>
      </c>
      <c r="V353" s="15">
        <f>IFERROR(INDEX(CADASTRO!$A$2:$Q$600,MATCH(B353,CADASTRO!$B$2:$B$600,0),MATCH($V$2,CADASTRO!$A$2:$Q$2,0)),0)</f>
        <v>0</v>
      </c>
      <c r="W353" s="16" t="str">
        <f t="shared" si="69"/>
        <v/>
      </c>
      <c r="X353" s="15">
        <f>IFERROR(INDEX(CADASTRO!$A$2:$Q$600,MATCH(B353,CADASTRO!$B$2:$B$600,0),MATCH($X$2,CADASTRO!$A$2:$Q$2,0)),0)</f>
        <v>0</v>
      </c>
      <c r="Y353" s="16" t="str">
        <f t="shared" si="70"/>
        <v/>
      </c>
    </row>
    <row r="354" spans="1:25" ht="15.75" customHeight="1" x14ac:dyDescent="0.25">
      <c r="A354" s="7">
        <f>CADASTRO!A354</f>
        <v>0</v>
      </c>
      <c r="B354" s="7">
        <f>CADASTRO!B354</f>
        <v>0</v>
      </c>
      <c r="C354" s="15">
        <f>IFERROR(INDEX(CADASTRO!$A$2:$Q$600,MATCH(B354,CADASTRO!$B$2:$B$600,0),MATCH($C$2,CADASTRO!$A$2:$Q$2,0)),0)</f>
        <v>0</v>
      </c>
      <c r="D354" s="15">
        <f>IFERROR(INDEX(CADASTRO!$A$2:$Q$600,MATCH(B354,CADASTRO!$B$2:$B$600,0),MATCH($D$2,CADASTRO!$A$2:$Q$2,0)),0)</f>
        <v>0</v>
      </c>
      <c r="E354" s="16" t="str">
        <f t="shared" si="60"/>
        <v/>
      </c>
      <c r="F354" s="15">
        <f>IFERROR(INDEX(CADASTRO!$A$2:$Q$600,MATCH(B354,CADASTRO!$B$2:$B$600,0),MATCH($F$2,CADASTRO!$A$2:$Q$2,0)),0)</f>
        <v>0</v>
      </c>
      <c r="G354" s="16" t="str">
        <f t="shared" si="61"/>
        <v/>
      </c>
      <c r="H354" s="15">
        <f>IFERROR(INDEX(CADASTRO!$A$2:$Q$600,MATCH(B354,CADASTRO!$B$2:$B$600,0),MATCH($H$2,CADASTRO!$A$2:$Q$2,0)),0)</f>
        <v>0</v>
      </c>
      <c r="I354" s="16" t="str">
        <f t="shared" si="62"/>
        <v/>
      </c>
      <c r="J354" s="15">
        <f>IFERROR(INDEX(CADASTRO!$A$2:$Q$600,MATCH(B354,CADASTRO!$B$2:$B$600,0),MATCH($J$2,CADASTRO!$A$2:$Q$2,0)),0)</f>
        <v>0</v>
      </c>
      <c r="K354" s="16" t="str">
        <f t="shared" si="63"/>
        <v/>
      </c>
      <c r="L354" s="15">
        <f>IFERROR(INDEX(CADASTRO!$A$2:$Q$600,MATCH(B354,CADASTRO!$B$2:$B$600,0),MATCH($L$2,CADASTRO!$A$2:$Q$2,0)),0)</f>
        <v>0</v>
      </c>
      <c r="M354" s="16" t="str">
        <f t="shared" si="64"/>
        <v/>
      </c>
      <c r="N354" s="15">
        <f>IFERROR(INDEX(CADASTRO!$A$2:$Q$600,MATCH(B354,CADASTRO!$B$2:$B$600,0),MATCH($N$2,CADASTRO!$A$2:$Q$2,0)),0)</f>
        <v>0</v>
      </c>
      <c r="O354" s="16" t="str">
        <f t="shared" si="65"/>
        <v/>
      </c>
      <c r="P354" s="15">
        <f>IFERROR(INDEX(CADASTRO!$A$2:$Q$600,MATCH(B354,CADASTRO!$B$2:$B$600,0),MATCH($P$2,CADASTRO!$A$2:$Q$2,0)),0)</f>
        <v>0</v>
      </c>
      <c r="Q354" s="16" t="str">
        <f t="shared" si="66"/>
        <v/>
      </c>
      <c r="R354" s="15">
        <f>IFERROR(INDEX(CADASTRO!$A$2:$Q$600,MATCH(B354,CADASTRO!$B$2:$B$600,0),MATCH($R$2,CADASTRO!$A$2:$Q$2,0)),0)</f>
        <v>0</v>
      </c>
      <c r="S354" s="16" t="str">
        <f t="shared" si="67"/>
        <v/>
      </c>
      <c r="T354" s="15">
        <f>IFERROR(INDEX(CADASTRO!$A$2:$Q$600,MATCH(B354,CADASTRO!$B$2:$B$600,0),MATCH($T$2,CADASTRO!$A$2:$Q$2,0)),0)</f>
        <v>0</v>
      </c>
      <c r="U354" s="16" t="str">
        <f t="shared" si="68"/>
        <v/>
      </c>
      <c r="V354" s="15">
        <f>IFERROR(INDEX(CADASTRO!$A$2:$Q$600,MATCH(B354,CADASTRO!$B$2:$B$600,0),MATCH($V$2,CADASTRO!$A$2:$Q$2,0)),0)</f>
        <v>0</v>
      </c>
      <c r="W354" s="16" t="str">
        <f t="shared" si="69"/>
        <v/>
      </c>
      <c r="X354" s="15">
        <f>IFERROR(INDEX(CADASTRO!$A$2:$Q$600,MATCH(B354,CADASTRO!$B$2:$B$600,0),MATCH($X$2,CADASTRO!$A$2:$Q$2,0)),0)</f>
        <v>0</v>
      </c>
      <c r="Y354" s="16" t="str">
        <f t="shared" si="70"/>
        <v/>
      </c>
    </row>
    <row r="355" spans="1:25" ht="15.75" customHeight="1" x14ac:dyDescent="0.25">
      <c r="A355" s="7">
        <f>CADASTRO!A355</f>
        <v>0</v>
      </c>
      <c r="B355" s="7">
        <f>CADASTRO!B355</f>
        <v>0</v>
      </c>
      <c r="C355" s="15">
        <f>IFERROR(INDEX(CADASTRO!$A$2:$Q$600,MATCH(B355,CADASTRO!$B$2:$B$600,0),MATCH($C$2,CADASTRO!$A$2:$Q$2,0)),0)</f>
        <v>0</v>
      </c>
      <c r="D355" s="15">
        <f>IFERROR(INDEX(CADASTRO!$A$2:$Q$600,MATCH(B355,CADASTRO!$B$2:$B$600,0),MATCH($D$2,CADASTRO!$A$2:$Q$2,0)),0)</f>
        <v>0</v>
      </c>
      <c r="E355" s="16" t="str">
        <f t="shared" si="60"/>
        <v/>
      </c>
      <c r="F355" s="15">
        <f>IFERROR(INDEX(CADASTRO!$A$2:$Q$600,MATCH(B355,CADASTRO!$B$2:$B$600,0),MATCH($F$2,CADASTRO!$A$2:$Q$2,0)),0)</f>
        <v>0</v>
      </c>
      <c r="G355" s="16" t="str">
        <f t="shared" si="61"/>
        <v/>
      </c>
      <c r="H355" s="15">
        <f>IFERROR(INDEX(CADASTRO!$A$2:$Q$600,MATCH(B355,CADASTRO!$B$2:$B$600,0),MATCH($H$2,CADASTRO!$A$2:$Q$2,0)),0)</f>
        <v>0</v>
      </c>
      <c r="I355" s="16" t="str">
        <f t="shared" si="62"/>
        <v/>
      </c>
      <c r="J355" s="15">
        <f>IFERROR(INDEX(CADASTRO!$A$2:$Q$600,MATCH(B355,CADASTRO!$B$2:$B$600,0),MATCH($J$2,CADASTRO!$A$2:$Q$2,0)),0)</f>
        <v>0</v>
      </c>
      <c r="K355" s="16" t="str">
        <f t="shared" si="63"/>
        <v/>
      </c>
      <c r="L355" s="15">
        <f>IFERROR(INDEX(CADASTRO!$A$2:$Q$600,MATCH(B355,CADASTRO!$B$2:$B$600,0),MATCH($L$2,CADASTRO!$A$2:$Q$2,0)),0)</f>
        <v>0</v>
      </c>
      <c r="M355" s="16" t="str">
        <f t="shared" si="64"/>
        <v/>
      </c>
      <c r="N355" s="15">
        <f>IFERROR(INDEX(CADASTRO!$A$2:$Q$600,MATCH(B355,CADASTRO!$B$2:$B$600,0),MATCH($N$2,CADASTRO!$A$2:$Q$2,0)),0)</f>
        <v>0</v>
      </c>
      <c r="O355" s="16" t="str">
        <f t="shared" si="65"/>
        <v/>
      </c>
      <c r="P355" s="15">
        <f>IFERROR(INDEX(CADASTRO!$A$2:$Q$600,MATCH(B355,CADASTRO!$B$2:$B$600,0),MATCH($P$2,CADASTRO!$A$2:$Q$2,0)),0)</f>
        <v>0</v>
      </c>
      <c r="Q355" s="16" t="str">
        <f t="shared" si="66"/>
        <v/>
      </c>
      <c r="R355" s="15">
        <f>IFERROR(INDEX(CADASTRO!$A$2:$Q$600,MATCH(B355,CADASTRO!$B$2:$B$600,0),MATCH($R$2,CADASTRO!$A$2:$Q$2,0)),0)</f>
        <v>0</v>
      </c>
      <c r="S355" s="16" t="str">
        <f t="shared" si="67"/>
        <v/>
      </c>
      <c r="T355" s="15">
        <f>IFERROR(INDEX(CADASTRO!$A$2:$Q$600,MATCH(B355,CADASTRO!$B$2:$B$600,0),MATCH($T$2,CADASTRO!$A$2:$Q$2,0)),0)</f>
        <v>0</v>
      </c>
      <c r="U355" s="16" t="str">
        <f t="shared" si="68"/>
        <v/>
      </c>
      <c r="V355" s="15">
        <f>IFERROR(INDEX(CADASTRO!$A$2:$Q$600,MATCH(B355,CADASTRO!$B$2:$B$600,0),MATCH($V$2,CADASTRO!$A$2:$Q$2,0)),0)</f>
        <v>0</v>
      </c>
      <c r="W355" s="16" t="str">
        <f t="shared" si="69"/>
        <v/>
      </c>
      <c r="X355" s="15">
        <f>IFERROR(INDEX(CADASTRO!$A$2:$Q$600,MATCH(B355,CADASTRO!$B$2:$B$600,0),MATCH($X$2,CADASTRO!$A$2:$Q$2,0)),0)</f>
        <v>0</v>
      </c>
      <c r="Y355" s="16" t="str">
        <f t="shared" si="70"/>
        <v/>
      </c>
    </row>
    <row r="356" spans="1:25" ht="15.75" customHeight="1" x14ac:dyDescent="0.25">
      <c r="A356" s="7">
        <f>CADASTRO!A356</f>
        <v>0</v>
      </c>
      <c r="B356" s="7">
        <f>CADASTRO!B356</f>
        <v>0</v>
      </c>
      <c r="C356" s="15">
        <f>IFERROR(INDEX(CADASTRO!$A$2:$Q$600,MATCH(B356,CADASTRO!$B$2:$B$600,0),MATCH($C$2,CADASTRO!$A$2:$Q$2,0)),0)</f>
        <v>0</v>
      </c>
      <c r="D356" s="15">
        <f>IFERROR(INDEX(CADASTRO!$A$2:$Q$600,MATCH(B356,CADASTRO!$B$2:$B$600,0),MATCH($D$2,CADASTRO!$A$2:$Q$2,0)),0)</f>
        <v>0</v>
      </c>
      <c r="E356" s="16" t="str">
        <f t="shared" si="60"/>
        <v/>
      </c>
      <c r="F356" s="15">
        <f>IFERROR(INDEX(CADASTRO!$A$2:$Q$600,MATCH(B356,CADASTRO!$B$2:$B$600,0),MATCH($F$2,CADASTRO!$A$2:$Q$2,0)),0)</f>
        <v>0</v>
      </c>
      <c r="G356" s="16" t="str">
        <f t="shared" si="61"/>
        <v/>
      </c>
      <c r="H356" s="15">
        <f>IFERROR(INDEX(CADASTRO!$A$2:$Q$600,MATCH(B356,CADASTRO!$B$2:$B$600,0),MATCH($H$2,CADASTRO!$A$2:$Q$2,0)),0)</f>
        <v>0</v>
      </c>
      <c r="I356" s="16" t="str">
        <f t="shared" si="62"/>
        <v/>
      </c>
      <c r="J356" s="15">
        <f>IFERROR(INDEX(CADASTRO!$A$2:$Q$600,MATCH(B356,CADASTRO!$B$2:$B$600,0),MATCH($J$2,CADASTRO!$A$2:$Q$2,0)),0)</f>
        <v>0</v>
      </c>
      <c r="K356" s="16" t="str">
        <f t="shared" si="63"/>
        <v/>
      </c>
      <c r="L356" s="15">
        <f>IFERROR(INDEX(CADASTRO!$A$2:$Q$600,MATCH(B356,CADASTRO!$B$2:$B$600,0),MATCH($L$2,CADASTRO!$A$2:$Q$2,0)),0)</f>
        <v>0</v>
      </c>
      <c r="M356" s="16" t="str">
        <f t="shared" si="64"/>
        <v/>
      </c>
      <c r="N356" s="15">
        <f>IFERROR(INDEX(CADASTRO!$A$2:$Q$600,MATCH(B356,CADASTRO!$B$2:$B$600,0),MATCH($N$2,CADASTRO!$A$2:$Q$2,0)),0)</f>
        <v>0</v>
      </c>
      <c r="O356" s="16" t="str">
        <f t="shared" si="65"/>
        <v/>
      </c>
      <c r="P356" s="15">
        <f>IFERROR(INDEX(CADASTRO!$A$2:$Q$600,MATCH(B356,CADASTRO!$B$2:$B$600,0),MATCH($P$2,CADASTRO!$A$2:$Q$2,0)),0)</f>
        <v>0</v>
      </c>
      <c r="Q356" s="16" t="str">
        <f t="shared" si="66"/>
        <v/>
      </c>
      <c r="R356" s="15">
        <f>IFERROR(INDEX(CADASTRO!$A$2:$Q$600,MATCH(B356,CADASTRO!$B$2:$B$600,0),MATCH($R$2,CADASTRO!$A$2:$Q$2,0)),0)</f>
        <v>0</v>
      </c>
      <c r="S356" s="16" t="str">
        <f t="shared" si="67"/>
        <v/>
      </c>
      <c r="T356" s="15">
        <f>IFERROR(INDEX(CADASTRO!$A$2:$Q$600,MATCH(B356,CADASTRO!$B$2:$B$600,0),MATCH($T$2,CADASTRO!$A$2:$Q$2,0)),0)</f>
        <v>0</v>
      </c>
      <c r="U356" s="16" t="str">
        <f t="shared" si="68"/>
        <v/>
      </c>
      <c r="V356" s="15">
        <f>IFERROR(INDEX(CADASTRO!$A$2:$Q$600,MATCH(B356,CADASTRO!$B$2:$B$600,0),MATCH($V$2,CADASTRO!$A$2:$Q$2,0)),0)</f>
        <v>0</v>
      </c>
      <c r="W356" s="16" t="str">
        <f t="shared" si="69"/>
        <v/>
      </c>
      <c r="X356" s="15">
        <f>IFERROR(INDEX(CADASTRO!$A$2:$Q$600,MATCH(B356,CADASTRO!$B$2:$B$600,0),MATCH($X$2,CADASTRO!$A$2:$Q$2,0)),0)</f>
        <v>0</v>
      </c>
      <c r="Y356" s="16" t="str">
        <f t="shared" si="70"/>
        <v/>
      </c>
    </row>
    <row r="357" spans="1:25" ht="15.75" customHeight="1" x14ac:dyDescent="0.25">
      <c r="A357" s="7">
        <f>CADASTRO!A357</f>
        <v>0</v>
      </c>
      <c r="B357" s="7">
        <f>CADASTRO!B357</f>
        <v>0</v>
      </c>
      <c r="C357" s="15">
        <f>IFERROR(INDEX(CADASTRO!$A$2:$Q$600,MATCH(B357,CADASTRO!$B$2:$B$600,0),MATCH($C$2,CADASTRO!$A$2:$Q$2,0)),0)</f>
        <v>0</v>
      </c>
      <c r="D357" s="15">
        <f>IFERROR(INDEX(CADASTRO!$A$2:$Q$600,MATCH(B357,CADASTRO!$B$2:$B$600,0),MATCH($D$2,CADASTRO!$A$2:$Q$2,0)),0)</f>
        <v>0</v>
      </c>
      <c r="E357" s="16" t="str">
        <f t="shared" si="60"/>
        <v/>
      </c>
      <c r="F357" s="15">
        <f>IFERROR(INDEX(CADASTRO!$A$2:$Q$600,MATCH(B357,CADASTRO!$B$2:$B$600,0),MATCH($F$2,CADASTRO!$A$2:$Q$2,0)),0)</f>
        <v>0</v>
      </c>
      <c r="G357" s="16" t="str">
        <f t="shared" si="61"/>
        <v/>
      </c>
      <c r="H357" s="15">
        <f>IFERROR(INDEX(CADASTRO!$A$2:$Q$600,MATCH(B357,CADASTRO!$B$2:$B$600,0),MATCH($H$2,CADASTRO!$A$2:$Q$2,0)),0)</f>
        <v>0</v>
      </c>
      <c r="I357" s="16" t="str">
        <f t="shared" si="62"/>
        <v/>
      </c>
      <c r="J357" s="15">
        <f>IFERROR(INDEX(CADASTRO!$A$2:$Q$600,MATCH(B357,CADASTRO!$B$2:$B$600,0),MATCH($J$2,CADASTRO!$A$2:$Q$2,0)),0)</f>
        <v>0</v>
      </c>
      <c r="K357" s="16" t="str">
        <f t="shared" si="63"/>
        <v/>
      </c>
      <c r="L357" s="15">
        <f>IFERROR(INDEX(CADASTRO!$A$2:$Q$600,MATCH(B357,CADASTRO!$B$2:$B$600,0),MATCH($L$2,CADASTRO!$A$2:$Q$2,0)),0)</f>
        <v>0</v>
      </c>
      <c r="M357" s="16" t="str">
        <f t="shared" si="64"/>
        <v/>
      </c>
      <c r="N357" s="15">
        <f>IFERROR(INDEX(CADASTRO!$A$2:$Q$600,MATCH(B357,CADASTRO!$B$2:$B$600,0),MATCH($N$2,CADASTRO!$A$2:$Q$2,0)),0)</f>
        <v>0</v>
      </c>
      <c r="O357" s="16" t="str">
        <f t="shared" si="65"/>
        <v/>
      </c>
      <c r="P357" s="15">
        <f>IFERROR(INDEX(CADASTRO!$A$2:$Q$600,MATCH(B357,CADASTRO!$B$2:$B$600,0),MATCH($P$2,CADASTRO!$A$2:$Q$2,0)),0)</f>
        <v>0</v>
      </c>
      <c r="Q357" s="16" t="str">
        <f t="shared" si="66"/>
        <v/>
      </c>
      <c r="R357" s="15">
        <f>IFERROR(INDEX(CADASTRO!$A$2:$Q$600,MATCH(B357,CADASTRO!$B$2:$B$600,0),MATCH($R$2,CADASTRO!$A$2:$Q$2,0)),0)</f>
        <v>0</v>
      </c>
      <c r="S357" s="16" t="str">
        <f t="shared" si="67"/>
        <v/>
      </c>
      <c r="T357" s="15">
        <f>IFERROR(INDEX(CADASTRO!$A$2:$Q$600,MATCH(B357,CADASTRO!$B$2:$B$600,0),MATCH($T$2,CADASTRO!$A$2:$Q$2,0)),0)</f>
        <v>0</v>
      </c>
      <c r="U357" s="16" t="str">
        <f t="shared" si="68"/>
        <v/>
      </c>
      <c r="V357" s="15">
        <f>IFERROR(INDEX(CADASTRO!$A$2:$Q$600,MATCH(B357,CADASTRO!$B$2:$B$600,0),MATCH($V$2,CADASTRO!$A$2:$Q$2,0)),0)</f>
        <v>0</v>
      </c>
      <c r="W357" s="16" t="str">
        <f t="shared" si="69"/>
        <v/>
      </c>
      <c r="X357" s="15">
        <f>IFERROR(INDEX(CADASTRO!$A$2:$Q$600,MATCH(B357,CADASTRO!$B$2:$B$600,0),MATCH($X$2,CADASTRO!$A$2:$Q$2,0)),0)</f>
        <v>0</v>
      </c>
      <c r="Y357" s="16" t="str">
        <f t="shared" si="70"/>
        <v/>
      </c>
    </row>
    <row r="358" spans="1:25" ht="15.75" customHeight="1" x14ac:dyDescent="0.25">
      <c r="A358" s="7">
        <f>CADASTRO!A358</f>
        <v>0</v>
      </c>
      <c r="B358" s="7">
        <f>CADASTRO!B358</f>
        <v>0</v>
      </c>
      <c r="C358" s="15">
        <f>IFERROR(INDEX(CADASTRO!$A$2:$Q$600,MATCH(B358,CADASTRO!$B$2:$B$600,0),MATCH($C$2,CADASTRO!$A$2:$Q$2,0)),0)</f>
        <v>0</v>
      </c>
      <c r="D358" s="15">
        <f>IFERROR(INDEX(CADASTRO!$A$2:$Q$600,MATCH(B358,CADASTRO!$B$2:$B$600,0),MATCH($D$2,CADASTRO!$A$2:$Q$2,0)),0)</f>
        <v>0</v>
      </c>
      <c r="E358" s="16" t="str">
        <f t="shared" si="60"/>
        <v/>
      </c>
      <c r="F358" s="15">
        <f>IFERROR(INDEX(CADASTRO!$A$2:$Q$600,MATCH(B358,CADASTRO!$B$2:$B$600,0),MATCH($F$2,CADASTRO!$A$2:$Q$2,0)),0)</f>
        <v>0</v>
      </c>
      <c r="G358" s="16" t="str">
        <f t="shared" si="61"/>
        <v/>
      </c>
      <c r="H358" s="15">
        <f>IFERROR(INDEX(CADASTRO!$A$2:$Q$600,MATCH(B358,CADASTRO!$B$2:$B$600,0),MATCH($H$2,CADASTRO!$A$2:$Q$2,0)),0)</f>
        <v>0</v>
      </c>
      <c r="I358" s="16" t="str">
        <f t="shared" si="62"/>
        <v/>
      </c>
      <c r="J358" s="15">
        <f>IFERROR(INDEX(CADASTRO!$A$2:$Q$600,MATCH(B358,CADASTRO!$B$2:$B$600,0),MATCH($J$2,CADASTRO!$A$2:$Q$2,0)),0)</f>
        <v>0</v>
      </c>
      <c r="K358" s="16" t="str">
        <f t="shared" si="63"/>
        <v/>
      </c>
      <c r="L358" s="15">
        <f>IFERROR(INDEX(CADASTRO!$A$2:$Q$600,MATCH(B358,CADASTRO!$B$2:$B$600,0),MATCH($L$2,CADASTRO!$A$2:$Q$2,0)),0)</f>
        <v>0</v>
      </c>
      <c r="M358" s="16" t="str">
        <f t="shared" si="64"/>
        <v/>
      </c>
      <c r="N358" s="15">
        <f>IFERROR(INDEX(CADASTRO!$A$2:$Q$600,MATCH(B358,CADASTRO!$B$2:$B$600,0),MATCH($N$2,CADASTRO!$A$2:$Q$2,0)),0)</f>
        <v>0</v>
      </c>
      <c r="O358" s="16" t="str">
        <f t="shared" si="65"/>
        <v/>
      </c>
      <c r="P358" s="15">
        <f>IFERROR(INDEX(CADASTRO!$A$2:$Q$600,MATCH(B358,CADASTRO!$B$2:$B$600,0),MATCH($P$2,CADASTRO!$A$2:$Q$2,0)),0)</f>
        <v>0</v>
      </c>
      <c r="Q358" s="16" t="str">
        <f t="shared" si="66"/>
        <v/>
      </c>
      <c r="R358" s="15">
        <f>IFERROR(INDEX(CADASTRO!$A$2:$Q$600,MATCH(B358,CADASTRO!$B$2:$B$600,0),MATCH($R$2,CADASTRO!$A$2:$Q$2,0)),0)</f>
        <v>0</v>
      </c>
      <c r="S358" s="16" t="str">
        <f t="shared" si="67"/>
        <v/>
      </c>
      <c r="T358" s="15">
        <f>IFERROR(INDEX(CADASTRO!$A$2:$Q$600,MATCH(B358,CADASTRO!$B$2:$B$600,0),MATCH($T$2,CADASTRO!$A$2:$Q$2,0)),0)</f>
        <v>0</v>
      </c>
      <c r="U358" s="16" t="str">
        <f t="shared" si="68"/>
        <v/>
      </c>
      <c r="V358" s="15">
        <f>IFERROR(INDEX(CADASTRO!$A$2:$Q$600,MATCH(B358,CADASTRO!$B$2:$B$600,0),MATCH($V$2,CADASTRO!$A$2:$Q$2,0)),0)</f>
        <v>0</v>
      </c>
      <c r="W358" s="16" t="str">
        <f t="shared" si="69"/>
        <v/>
      </c>
      <c r="X358" s="15">
        <f>IFERROR(INDEX(CADASTRO!$A$2:$Q$600,MATCH(B358,CADASTRO!$B$2:$B$600,0),MATCH($X$2,CADASTRO!$A$2:$Q$2,0)),0)</f>
        <v>0</v>
      </c>
      <c r="Y358" s="16" t="str">
        <f t="shared" si="70"/>
        <v/>
      </c>
    </row>
    <row r="359" spans="1:25" ht="15.75" customHeight="1" x14ac:dyDescent="0.25">
      <c r="A359" s="7">
        <f>CADASTRO!A359</f>
        <v>0</v>
      </c>
      <c r="B359" s="7">
        <f>CADASTRO!B359</f>
        <v>0</v>
      </c>
      <c r="C359" s="15">
        <f>IFERROR(INDEX(CADASTRO!$A$2:$Q$600,MATCH(B359,CADASTRO!$B$2:$B$600,0),MATCH($C$2,CADASTRO!$A$2:$Q$2,0)),0)</f>
        <v>0</v>
      </c>
      <c r="D359" s="15">
        <f>IFERROR(INDEX(CADASTRO!$A$2:$Q$600,MATCH(B359,CADASTRO!$B$2:$B$600,0),MATCH($D$2,CADASTRO!$A$2:$Q$2,0)),0)</f>
        <v>0</v>
      </c>
      <c r="E359" s="16" t="str">
        <f t="shared" si="60"/>
        <v/>
      </c>
      <c r="F359" s="15">
        <f>IFERROR(INDEX(CADASTRO!$A$2:$Q$600,MATCH(B359,CADASTRO!$B$2:$B$600,0),MATCH($F$2,CADASTRO!$A$2:$Q$2,0)),0)</f>
        <v>0</v>
      </c>
      <c r="G359" s="16" t="str">
        <f t="shared" si="61"/>
        <v/>
      </c>
      <c r="H359" s="15">
        <f>IFERROR(INDEX(CADASTRO!$A$2:$Q$600,MATCH(B359,CADASTRO!$B$2:$B$600,0),MATCH($H$2,CADASTRO!$A$2:$Q$2,0)),0)</f>
        <v>0</v>
      </c>
      <c r="I359" s="16" t="str">
        <f t="shared" si="62"/>
        <v/>
      </c>
      <c r="J359" s="15">
        <f>IFERROR(INDEX(CADASTRO!$A$2:$Q$600,MATCH(B359,CADASTRO!$B$2:$B$600,0),MATCH($J$2,CADASTRO!$A$2:$Q$2,0)),0)</f>
        <v>0</v>
      </c>
      <c r="K359" s="16" t="str">
        <f t="shared" si="63"/>
        <v/>
      </c>
      <c r="L359" s="15">
        <f>IFERROR(INDEX(CADASTRO!$A$2:$Q$600,MATCH(B359,CADASTRO!$B$2:$B$600,0),MATCH($L$2,CADASTRO!$A$2:$Q$2,0)),0)</f>
        <v>0</v>
      </c>
      <c r="M359" s="16" t="str">
        <f t="shared" si="64"/>
        <v/>
      </c>
      <c r="N359" s="15">
        <f>IFERROR(INDEX(CADASTRO!$A$2:$Q$600,MATCH(B359,CADASTRO!$B$2:$B$600,0),MATCH($N$2,CADASTRO!$A$2:$Q$2,0)),0)</f>
        <v>0</v>
      </c>
      <c r="O359" s="16" t="str">
        <f t="shared" si="65"/>
        <v/>
      </c>
      <c r="P359" s="15">
        <f>IFERROR(INDEX(CADASTRO!$A$2:$Q$600,MATCH(B359,CADASTRO!$B$2:$B$600,0),MATCH($P$2,CADASTRO!$A$2:$Q$2,0)),0)</f>
        <v>0</v>
      </c>
      <c r="Q359" s="16" t="str">
        <f t="shared" si="66"/>
        <v/>
      </c>
      <c r="R359" s="15">
        <f>IFERROR(INDEX(CADASTRO!$A$2:$Q$600,MATCH(B359,CADASTRO!$B$2:$B$600,0),MATCH($R$2,CADASTRO!$A$2:$Q$2,0)),0)</f>
        <v>0</v>
      </c>
      <c r="S359" s="16" t="str">
        <f t="shared" si="67"/>
        <v/>
      </c>
      <c r="T359" s="15">
        <f>IFERROR(INDEX(CADASTRO!$A$2:$Q$600,MATCH(B359,CADASTRO!$B$2:$B$600,0),MATCH($T$2,CADASTRO!$A$2:$Q$2,0)),0)</f>
        <v>0</v>
      </c>
      <c r="U359" s="16" t="str">
        <f t="shared" si="68"/>
        <v/>
      </c>
      <c r="V359" s="15">
        <f>IFERROR(INDEX(CADASTRO!$A$2:$Q$600,MATCH(B359,CADASTRO!$B$2:$B$600,0),MATCH($V$2,CADASTRO!$A$2:$Q$2,0)),0)</f>
        <v>0</v>
      </c>
      <c r="W359" s="16" t="str">
        <f t="shared" si="69"/>
        <v/>
      </c>
      <c r="X359" s="15">
        <f>IFERROR(INDEX(CADASTRO!$A$2:$Q$600,MATCH(B359,CADASTRO!$B$2:$B$600,0),MATCH($X$2,CADASTRO!$A$2:$Q$2,0)),0)</f>
        <v>0</v>
      </c>
      <c r="Y359" s="16" t="str">
        <f t="shared" si="70"/>
        <v/>
      </c>
    </row>
    <row r="360" spans="1:25" ht="15.75" customHeight="1" x14ac:dyDescent="0.25">
      <c r="A360" s="7">
        <f>CADASTRO!A360</f>
        <v>0</v>
      </c>
      <c r="B360" s="7">
        <f>CADASTRO!B360</f>
        <v>0</v>
      </c>
      <c r="C360" s="15">
        <f>IFERROR(INDEX(CADASTRO!$A$2:$Q$600,MATCH(B360,CADASTRO!$B$2:$B$600,0),MATCH($C$2,CADASTRO!$A$2:$Q$2,0)),0)</f>
        <v>0</v>
      </c>
      <c r="D360" s="15">
        <f>IFERROR(INDEX(CADASTRO!$A$2:$Q$600,MATCH(B360,CADASTRO!$B$2:$B$600,0),MATCH($D$2,CADASTRO!$A$2:$Q$2,0)),0)</f>
        <v>0</v>
      </c>
      <c r="E360" s="16" t="str">
        <f t="shared" si="60"/>
        <v/>
      </c>
      <c r="F360" s="15">
        <f>IFERROR(INDEX(CADASTRO!$A$2:$Q$600,MATCH(B360,CADASTRO!$B$2:$B$600,0),MATCH($F$2,CADASTRO!$A$2:$Q$2,0)),0)</f>
        <v>0</v>
      </c>
      <c r="G360" s="16" t="str">
        <f t="shared" si="61"/>
        <v/>
      </c>
      <c r="H360" s="15">
        <f>IFERROR(INDEX(CADASTRO!$A$2:$Q$600,MATCH(B360,CADASTRO!$B$2:$B$600,0),MATCH($H$2,CADASTRO!$A$2:$Q$2,0)),0)</f>
        <v>0</v>
      </c>
      <c r="I360" s="16" t="str">
        <f t="shared" si="62"/>
        <v/>
      </c>
      <c r="J360" s="15">
        <f>IFERROR(INDEX(CADASTRO!$A$2:$Q$600,MATCH(B360,CADASTRO!$B$2:$B$600,0),MATCH($J$2,CADASTRO!$A$2:$Q$2,0)),0)</f>
        <v>0</v>
      </c>
      <c r="K360" s="16" t="str">
        <f t="shared" si="63"/>
        <v/>
      </c>
      <c r="L360" s="15">
        <f>IFERROR(INDEX(CADASTRO!$A$2:$Q$600,MATCH(B360,CADASTRO!$B$2:$B$600,0),MATCH($L$2,CADASTRO!$A$2:$Q$2,0)),0)</f>
        <v>0</v>
      </c>
      <c r="M360" s="16" t="str">
        <f t="shared" si="64"/>
        <v/>
      </c>
      <c r="N360" s="15">
        <f>IFERROR(INDEX(CADASTRO!$A$2:$Q$600,MATCH(B360,CADASTRO!$B$2:$B$600,0),MATCH($N$2,CADASTRO!$A$2:$Q$2,0)),0)</f>
        <v>0</v>
      </c>
      <c r="O360" s="16" t="str">
        <f t="shared" si="65"/>
        <v/>
      </c>
      <c r="P360" s="15">
        <f>IFERROR(INDEX(CADASTRO!$A$2:$Q$600,MATCH(B360,CADASTRO!$B$2:$B$600,0),MATCH($P$2,CADASTRO!$A$2:$Q$2,0)),0)</f>
        <v>0</v>
      </c>
      <c r="Q360" s="16" t="str">
        <f t="shared" si="66"/>
        <v/>
      </c>
      <c r="R360" s="15">
        <f>IFERROR(INDEX(CADASTRO!$A$2:$Q$600,MATCH(B360,CADASTRO!$B$2:$B$600,0),MATCH($R$2,CADASTRO!$A$2:$Q$2,0)),0)</f>
        <v>0</v>
      </c>
      <c r="S360" s="16" t="str">
        <f t="shared" si="67"/>
        <v/>
      </c>
      <c r="T360" s="15">
        <f>IFERROR(INDEX(CADASTRO!$A$2:$Q$600,MATCH(B360,CADASTRO!$B$2:$B$600,0),MATCH($T$2,CADASTRO!$A$2:$Q$2,0)),0)</f>
        <v>0</v>
      </c>
      <c r="U360" s="16" t="str">
        <f t="shared" si="68"/>
        <v/>
      </c>
      <c r="V360" s="15">
        <f>IFERROR(INDEX(CADASTRO!$A$2:$Q$600,MATCH(B360,CADASTRO!$B$2:$B$600,0),MATCH($V$2,CADASTRO!$A$2:$Q$2,0)),0)</f>
        <v>0</v>
      </c>
      <c r="W360" s="16" t="str">
        <f t="shared" si="69"/>
        <v/>
      </c>
      <c r="X360" s="15">
        <f>IFERROR(INDEX(CADASTRO!$A$2:$Q$600,MATCH(B360,CADASTRO!$B$2:$B$600,0),MATCH($X$2,CADASTRO!$A$2:$Q$2,0)),0)</f>
        <v>0</v>
      </c>
      <c r="Y360" s="16" t="str">
        <f t="shared" si="70"/>
        <v/>
      </c>
    </row>
    <row r="361" spans="1:25" ht="15.75" customHeight="1" x14ac:dyDescent="0.25">
      <c r="A361" s="7">
        <f>CADASTRO!A361</f>
        <v>0</v>
      </c>
      <c r="B361" s="7">
        <f>CADASTRO!B361</f>
        <v>0</v>
      </c>
      <c r="C361" s="15">
        <f>IFERROR(INDEX(CADASTRO!$A$2:$Q$600,MATCH(B361,CADASTRO!$B$2:$B$600,0),MATCH($C$2,CADASTRO!$A$2:$Q$2,0)),0)</f>
        <v>0</v>
      </c>
      <c r="D361" s="15">
        <f>IFERROR(INDEX(CADASTRO!$A$2:$Q$600,MATCH(B361,CADASTRO!$B$2:$B$600,0),MATCH($D$2,CADASTRO!$A$2:$Q$2,0)),0)</f>
        <v>0</v>
      </c>
      <c r="E361" s="16" t="str">
        <f t="shared" si="60"/>
        <v/>
      </c>
      <c r="F361" s="15">
        <f>IFERROR(INDEX(CADASTRO!$A$2:$Q$600,MATCH(B361,CADASTRO!$B$2:$B$600,0),MATCH($F$2,CADASTRO!$A$2:$Q$2,0)),0)</f>
        <v>0</v>
      </c>
      <c r="G361" s="16" t="str">
        <f t="shared" si="61"/>
        <v/>
      </c>
      <c r="H361" s="15">
        <f>IFERROR(INDEX(CADASTRO!$A$2:$Q$600,MATCH(B361,CADASTRO!$B$2:$B$600,0),MATCH($H$2,CADASTRO!$A$2:$Q$2,0)),0)</f>
        <v>0</v>
      </c>
      <c r="I361" s="16" t="str">
        <f t="shared" si="62"/>
        <v/>
      </c>
      <c r="J361" s="15">
        <f>IFERROR(INDEX(CADASTRO!$A$2:$Q$600,MATCH(B361,CADASTRO!$B$2:$B$600,0),MATCH($J$2,CADASTRO!$A$2:$Q$2,0)),0)</f>
        <v>0</v>
      </c>
      <c r="K361" s="16" t="str">
        <f t="shared" si="63"/>
        <v/>
      </c>
      <c r="L361" s="15">
        <f>IFERROR(INDEX(CADASTRO!$A$2:$Q$600,MATCH(B361,CADASTRO!$B$2:$B$600,0),MATCH($L$2,CADASTRO!$A$2:$Q$2,0)),0)</f>
        <v>0</v>
      </c>
      <c r="M361" s="16" t="str">
        <f t="shared" si="64"/>
        <v/>
      </c>
      <c r="N361" s="15">
        <f>IFERROR(INDEX(CADASTRO!$A$2:$Q$600,MATCH(B361,CADASTRO!$B$2:$B$600,0),MATCH($N$2,CADASTRO!$A$2:$Q$2,0)),0)</f>
        <v>0</v>
      </c>
      <c r="O361" s="16" t="str">
        <f t="shared" si="65"/>
        <v/>
      </c>
      <c r="P361" s="15">
        <f>IFERROR(INDEX(CADASTRO!$A$2:$Q$600,MATCH(B361,CADASTRO!$B$2:$B$600,0),MATCH($P$2,CADASTRO!$A$2:$Q$2,0)),0)</f>
        <v>0</v>
      </c>
      <c r="Q361" s="16" t="str">
        <f t="shared" si="66"/>
        <v/>
      </c>
      <c r="R361" s="15">
        <f>IFERROR(INDEX(CADASTRO!$A$2:$Q$600,MATCH(B361,CADASTRO!$B$2:$B$600,0),MATCH($R$2,CADASTRO!$A$2:$Q$2,0)),0)</f>
        <v>0</v>
      </c>
      <c r="S361" s="16" t="str">
        <f t="shared" si="67"/>
        <v/>
      </c>
      <c r="T361" s="15">
        <f>IFERROR(INDEX(CADASTRO!$A$2:$Q$600,MATCH(B361,CADASTRO!$B$2:$B$600,0),MATCH($T$2,CADASTRO!$A$2:$Q$2,0)),0)</f>
        <v>0</v>
      </c>
      <c r="U361" s="16" t="str">
        <f t="shared" si="68"/>
        <v/>
      </c>
      <c r="V361" s="15">
        <f>IFERROR(INDEX(CADASTRO!$A$2:$Q$600,MATCH(B361,CADASTRO!$B$2:$B$600,0),MATCH($V$2,CADASTRO!$A$2:$Q$2,0)),0)</f>
        <v>0</v>
      </c>
      <c r="W361" s="16" t="str">
        <f t="shared" si="69"/>
        <v/>
      </c>
      <c r="X361" s="15">
        <f>IFERROR(INDEX(CADASTRO!$A$2:$Q$600,MATCH(B361,CADASTRO!$B$2:$B$600,0),MATCH($X$2,CADASTRO!$A$2:$Q$2,0)),0)</f>
        <v>0</v>
      </c>
      <c r="Y361" s="16" t="str">
        <f t="shared" si="70"/>
        <v/>
      </c>
    </row>
    <row r="362" spans="1:25" ht="15.75" customHeight="1" x14ac:dyDescent="0.25">
      <c r="A362" s="7">
        <f>CADASTRO!A362</f>
        <v>0</v>
      </c>
      <c r="B362" s="7">
        <f>CADASTRO!B362</f>
        <v>0</v>
      </c>
      <c r="C362" s="15">
        <f>IFERROR(INDEX(CADASTRO!$A$2:$Q$600,MATCH(B362,CADASTRO!$B$2:$B$600,0),MATCH($C$2,CADASTRO!$A$2:$Q$2,0)),0)</f>
        <v>0</v>
      </c>
      <c r="D362" s="15">
        <f>IFERROR(INDEX(CADASTRO!$A$2:$Q$600,MATCH(B362,CADASTRO!$B$2:$B$600,0),MATCH($D$2,CADASTRO!$A$2:$Q$2,0)),0)</f>
        <v>0</v>
      </c>
      <c r="E362" s="16" t="str">
        <f t="shared" si="60"/>
        <v/>
      </c>
      <c r="F362" s="15">
        <f>IFERROR(INDEX(CADASTRO!$A$2:$Q$600,MATCH(B362,CADASTRO!$B$2:$B$600,0),MATCH($F$2,CADASTRO!$A$2:$Q$2,0)),0)</f>
        <v>0</v>
      </c>
      <c r="G362" s="16" t="str">
        <f t="shared" si="61"/>
        <v/>
      </c>
      <c r="H362" s="15">
        <f>IFERROR(INDEX(CADASTRO!$A$2:$Q$600,MATCH(B362,CADASTRO!$B$2:$B$600,0),MATCH($H$2,CADASTRO!$A$2:$Q$2,0)),0)</f>
        <v>0</v>
      </c>
      <c r="I362" s="16" t="str">
        <f t="shared" si="62"/>
        <v/>
      </c>
      <c r="J362" s="15">
        <f>IFERROR(INDEX(CADASTRO!$A$2:$Q$600,MATCH(B362,CADASTRO!$B$2:$B$600,0),MATCH($J$2,CADASTRO!$A$2:$Q$2,0)),0)</f>
        <v>0</v>
      </c>
      <c r="K362" s="16" t="str">
        <f t="shared" si="63"/>
        <v/>
      </c>
      <c r="L362" s="15">
        <f>IFERROR(INDEX(CADASTRO!$A$2:$Q$600,MATCH(B362,CADASTRO!$B$2:$B$600,0),MATCH($L$2,CADASTRO!$A$2:$Q$2,0)),0)</f>
        <v>0</v>
      </c>
      <c r="M362" s="16" t="str">
        <f t="shared" si="64"/>
        <v/>
      </c>
      <c r="N362" s="15">
        <f>IFERROR(INDEX(CADASTRO!$A$2:$Q$600,MATCH(B362,CADASTRO!$B$2:$B$600,0),MATCH($N$2,CADASTRO!$A$2:$Q$2,0)),0)</f>
        <v>0</v>
      </c>
      <c r="O362" s="16" t="str">
        <f t="shared" si="65"/>
        <v/>
      </c>
      <c r="P362" s="15">
        <f>IFERROR(INDEX(CADASTRO!$A$2:$Q$600,MATCH(B362,CADASTRO!$B$2:$B$600,0),MATCH($P$2,CADASTRO!$A$2:$Q$2,0)),0)</f>
        <v>0</v>
      </c>
      <c r="Q362" s="16" t="str">
        <f t="shared" si="66"/>
        <v/>
      </c>
      <c r="R362" s="15">
        <f>IFERROR(INDEX(CADASTRO!$A$2:$Q$600,MATCH(B362,CADASTRO!$B$2:$B$600,0),MATCH($R$2,CADASTRO!$A$2:$Q$2,0)),0)</f>
        <v>0</v>
      </c>
      <c r="S362" s="16" t="str">
        <f t="shared" si="67"/>
        <v/>
      </c>
      <c r="T362" s="15">
        <f>IFERROR(INDEX(CADASTRO!$A$2:$Q$600,MATCH(B362,CADASTRO!$B$2:$B$600,0),MATCH($T$2,CADASTRO!$A$2:$Q$2,0)),0)</f>
        <v>0</v>
      </c>
      <c r="U362" s="16" t="str">
        <f t="shared" si="68"/>
        <v/>
      </c>
      <c r="V362" s="15">
        <f>IFERROR(INDEX(CADASTRO!$A$2:$Q$600,MATCH(B362,CADASTRO!$B$2:$B$600,0),MATCH($V$2,CADASTRO!$A$2:$Q$2,0)),0)</f>
        <v>0</v>
      </c>
      <c r="W362" s="16" t="str">
        <f t="shared" si="69"/>
        <v/>
      </c>
      <c r="X362" s="15">
        <f>IFERROR(INDEX(CADASTRO!$A$2:$Q$600,MATCH(B362,CADASTRO!$B$2:$B$600,0),MATCH($X$2,CADASTRO!$A$2:$Q$2,0)),0)</f>
        <v>0</v>
      </c>
      <c r="Y362" s="16" t="str">
        <f t="shared" si="70"/>
        <v/>
      </c>
    </row>
    <row r="363" spans="1:25" ht="15.75" customHeight="1" x14ac:dyDescent="0.25">
      <c r="A363" s="7">
        <f>CADASTRO!A363</f>
        <v>0</v>
      </c>
      <c r="B363" s="7">
        <f>CADASTRO!B363</f>
        <v>0</v>
      </c>
      <c r="C363" s="15">
        <f>IFERROR(INDEX(CADASTRO!$A$2:$Q$600,MATCH(B363,CADASTRO!$B$2:$B$600,0),MATCH($C$2,CADASTRO!$A$2:$Q$2,0)),0)</f>
        <v>0</v>
      </c>
      <c r="D363" s="15">
        <f>IFERROR(INDEX(CADASTRO!$A$2:$Q$600,MATCH(B363,CADASTRO!$B$2:$B$600,0),MATCH($D$2,CADASTRO!$A$2:$Q$2,0)),0)</f>
        <v>0</v>
      </c>
      <c r="E363" s="16" t="str">
        <f t="shared" si="60"/>
        <v/>
      </c>
      <c r="F363" s="15">
        <f>IFERROR(INDEX(CADASTRO!$A$2:$Q$600,MATCH(B363,CADASTRO!$B$2:$B$600,0),MATCH($F$2,CADASTRO!$A$2:$Q$2,0)),0)</f>
        <v>0</v>
      </c>
      <c r="G363" s="16" t="str">
        <f t="shared" si="61"/>
        <v/>
      </c>
      <c r="H363" s="15">
        <f>IFERROR(INDEX(CADASTRO!$A$2:$Q$600,MATCH(B363,CADASTRO!$B$2:$B$600,0),MATCH($H$2,CADASTRO!$A$2:$Q$2,0)),0)</f>
        <v>0</v>
      </c>
      <c r="I363" s="16" t="str">
        <f t="shared" si="62"/>
        <v/>
      </c>
      <c r="J363" s="15">
        <f>IFERROR(INDEX(CADASTRO!$A$2:$Q$600,MATCH(B363,CADASTRO!$B$2:$B$600,0),MATCH($J$2,CADASTRO!$A$2:$Q$2,0)),0)</f>
        <v>0</v>
      </c>
      <c r="K363" s="16" t="str">
        <f t="shared" si="63"/>
        <v/>
      </c>
      <c r="L363" s="15">
        <f>IFERROR(INDEX(CADASTRO!$A$2:$Q$600,MATCH(B363,CADASTRO!$B$2:$B$600,0),MATCH($L$2,CADASTRO!$A$2:$Q$2,0)),0)</f>
        <v>0</v>
      </c>
      <c r="M363" s="16" t="str">
        <f t="shared" si="64"/>
        <v/>
      </c>
      <c r="N363" s="15">
        <f>IFERROR(INDEX(CADASTRO!$A$2:$Q$600,MATCH(B363,CADASTRO!$B$2:$B$600,0),MATCH($N$2,CADASTRO!$A$2:$Q$2,0)),0)</f>
        <v>0</v>
      </c>
      <c r="O363" s="16" t="str">
        <f t="shared" si="65"/>
        <v/>
      </c>
      <c r="P363" s="15">
        <f>IFERROR(INDEX(CADASTRO!$A$2:$Q$600,MATCH(B363,CADASTRO!$B$2:$B$600,0),MATCH($P$2,CADASTRO!$A$2:$Q$2,0)),0)</f>
        <v>0</v>
      </c>
      <c r="Q363" s="16" t="str">
        <f t="shared" si="66"/>
        <v/>
      </c>
      <c r="R363" s="15">
        <f>IFERROR(INDEX(CADASTRO!$A$2:$Q$600,MATCH(B363,CADASTRO!$B$2:$B$600,0),MATCH($R$2,CADASTRO!$A$2:$Q$2,0)),0)</f>
        <v>0</v>
      </c>
      <c r="S363" s="16" t="str">
        <f t="shared" si="67"/>
        <v/>
      </c>
      <c r="T363" s="15">
        <f>IFERROR(INDEX(CADASTRO!$A$2:$Q$600,MATCH(B363,CADASTRO!$B$2:$B$600,0),MATCH($T$2,CADASTRO!$A$2:$Q$2,0)),0)</f>
        <v>0</v>
      </c>
      <c r="U363" s="16" t="str">
        <f t="shared" si="68"/>
        <v/>
      </c>
      <c r="V363" s="15">
        <f>IFERROR(INDEX(CADASTRO!$A$2:$Q$600,MATCH(B363,CADASTRO!$B$2:$B$600,0),MATCH($V$2,CADASTRO!$A$2:$Q$2,0)),0)</f>
        <v>0</v>
      </c>
      <c r="W363" s="16" t="str">
        <f t="shared" si="69"/>
        <v/>
      </c>
      <c r="X363" s="15">
        <f>IFERROR(INDEX(CADASTRO!$A$2:$Q$600,MATCH(B363,CADASTRO!$B$2:$B$600,0),MATCH($X$2,CADASTRO!$A$2:$Q$2,0)),0)</f>
        <v>0</v>
      </c>
      <c r="Y363" s="16" t="str">
        <f t="shared" si="70"/>
        <v/>
      </c>
    </row>
    <row r="364" spans="1:25" ht="15.75" customHeight="1" x14ac:dyDescent="0.25">
      <c r="A364" s="7">
        <f>CADASTRO!A364</f>
        <v>0</v>
      </c>
      <c r="B364" s="7">
        <f>CADASTRO!B364</f>
        <v>0</v>
      </c>
      <c r="C364" s="15">
        <f>IFERROR(INDEX(CADASTRO!$A$2:$Q$600,MATCH(B364,CADASTRO!$B$2:$B$600,0),MATCH($C$2,CADASTRO!$A$2:$Q$2,0)),0)</f>
        <v>0</v>
      </c>
      <c r="D364" s="15">
        <f>IFERROR(INDEX(CADASTRO!$A$2:$Q$600,MATCH(B364,CADASTRO!$B$2:$B$600,0),MATCH($D$2,CADASTRO!$A$2:$Q$2,0)),0)</f>
        <v>0</v>
      </c>
      <c r="E364" s="16" t="str">
        <f t="shared" si="60"/>
        <v/>
      </c>
      <c r="F364" s="15">
        <f>IFERROR(INDEX(CADASTRO!$A$2:$Q$600,MATCH(B364,CADASTRO!$B$2:$B$600,0),MATCH($F$2,CADASTRO!$A$2:$Q$2,0)),0)</f>
        <v>0</v>
      </c>
      <c r="G364" s="16" t="str">
        <f t="shared" si="61"/>
        <v/>
      </c>
      <c r="H364" s="15">
        <f>IFERROR(INDEX(CADASTRO!$A$2:$Q$600,MATCH(B364,CADASTRO!$B$2:$B$600,0),MATCH($H$2,CADASTRO!$A$2:$Q$2,0)),0)</f>
        <v>0</v>
      </c>
      <c r="I364" s="16" t="str">
        <f t="shared" si="62"/>
        <v/>
      </c>
      <c r="J364" s="15">
        <f>IFERROR(INDEX(CADASTRO!$A$2:$Q$600,MATCH(B364,CADASTRO!$B$2:$B$600,0),MATCH($J$2,CADASTRO!$A$2:$Q$2,0)),0)</f>
        <v>0</v>
      </c>
      <c r="K364" s="16" t="str">
        <f t="shared" si="63"/>
        <v/>
      </c>
      <c r="L364" s="15">
        <f>IFERROR(INDEX(CADASTRO!$A$2:$Q$600,MATCH(B364,CADASTRO!$B$2:$B$600,0),MATCH($L$2,CADASTRO!$A$2:$Q$2,0)),0)</f>
        <v>0</v>
      </c>
      <c r="M364" s="16" t="str">
        <f t="shared" si="64"/>
        <v/>
      </c>
      <c r="N364" s="15">
        <f>IFERROR(INDEX(CADASTRO!$A$2:$Q$600,MATCH(B364,CADASTRO!$B$2:$B$600,0),MATCH($N$2,CADASTRO!$A$2:$Q$2,0)),0)</f>
        <v>0</v>
      </c>
      <c r="O364" s="16" t="str">
        <f t="shared" si="65"/>
        <v/>
      </c>
      <c r="P364" s="15">
        <f>IFERROR(INDEX(CADASTRO!$A$2:$Q$600,MATCH(B364,CADASTRO!$B$2:$B$600,0),MATCH($P$2,CADASTRO!$A$2:$Q$2,0)),0)</f>
        <v>0</v>
      </c>
      <c r="Q364" s="16" t="str">
        <f t="shared" si="66"/>
        <v/>
      </c>
      <c r="R364" s="15">
        <f>IFERROR(INDEX(CADASTRO!$A$2:$Q$600,MATCH(B364,CADASTRO!$B$2:$B$600,0),MATCH($R$2,CADASTRO!$A$2:$Q$2,0)),0)</f>
        <v>0</v>
      </c>
      <c r="S364" s="16" t="str">
        <f t="shared" si="67"/>
        <v/>
      </c>
      <c r="T364" s="15">
        <f>IFERROR(INDEX(CADASTRO!$A$2:$Q$600,MATCH(B364,CADASTRO!$B$2:$B$600,0),MATCH($T$2,CADASTRO!$A$2:$Q$2,0)),0)</f>
        <v>0</v>
      </c>
      <c r="U364" s="16" t="str">
        <f t="shared" si="68"/>
        <v/>
      </c>
      <c r="V364" s="15">
        <f>IFERROR(INDEX(CADASTRO!$A$2:$Q$600,MATCH(B364,CADASTRO!$B$2:$B$600,0),MATCH($V$2,CADASTRO!$A$2:$Q$2,0)),0)</f>
        <v>0</v>
      </c>
      <c r="W364" s="16" t="str">
        <f t="shared" si="69"/>
        <v/>
      </c>
      <c r="X364" s="15">
        <f>IFERROR(INDEX(CADASTRO!$A$2:$Q$600,MATCH(B364,CADASTRO!$B$2:$B$600,0),MATCH($X$2,CADASTRO!$A$2:$Q$2,0)),0)</f>
        <v>0</v>
      </c>
      <c r="Y364" s="16" t="str">
        <f t="shared" si="70"/>
        <v/>
      </c>
    </row>
    <row r="365" spans="1:25" ht="15.75" customHeight="1" x14ac:dyDescent="0.25">
      <c r="A365" s="7">
        <f>CADASTRO!A365</f>
        <v>0</v>
      </c>
      <c r="B365" s="7">
        <f>CADASTRO!B365</f>
        <v>0</v>
      </c>
      <c r="C365" s="15">
        <f>IFERROR(INDEX(CADASTRO!$A$2:$Q$600,MATCH(B365,CADASTRO!$B$2:$B$600,0),MATCH($C$2,CADASTRO!$A$2:$Q$2,0)),0)</f>
        <v>0</v>
      </c>
      <c r="D365" s="15">
        <f>IFERROR(INDEX(CADASTRO!$A$2:$Q$600,MATCH(B365,CADASTRO!$B$2:$B$600,0),MATCH($D$2,CADASTRO!$A$2:$Q$2,0)),0)</f>
        <v>0</v>
      </c>
      <c r="E365" s="16" t="str">
        <f t="shared" si="60"/>
        <v/>
      </c>
      <c r="F365" s="15">
        <f>IFERROR(INDEX(CADASTRO!$A$2:$Q$600,MATCH(B365,CADASTRO!$B$2:$B$600,0),MATCH($F$2,CADASTRO!$A$2:$Q$2,0)),0)</f>
        <v>0</v>
      </c>
      <c r="G365" s="16" t="str">
        <f t="shared" si="61"/>
        <v/>
      </c>
      <c r="H365" s="15">
        <f>IFERROR(INDEX(CADASTRO!$A$2:$Q$600,MATCH(B365,CADASTRO!$B$2:$B$600,0),MATCH($H$2,CADASTRO!$A$2:$Q$2,0)),0)</f>
        <v>0</v>
      </c>
      <c r="I365" s="16" t="str">
        <f t="shared" si="62"/>
        <v/>
      </c>
      <c r="J365" s="15">
        <f>IFERROR(INDEX(CADASTRO!$A$2:$Q$600,MATCH(B365,CADASTRO!$B$2:$B$600,0),MATCH($J$2,CADASTRO!$A$2:$Q$2,0)),0)</f>
        <v>0</v>
      </c>
      <c r="K365" s="16" t="str">
        <f t="shared" si="63"/>
        <v/>
      </c>
      <c r="L365" s="15">
        <f>IFERROR(INDEX(CADASTRO!$A$2:$Q$600,MATCH(B365,CADASTRO!$B$2:$B$600,0),MATCH($L$2,CADASTRO!$A$2:$Q$2,0)),0)</f>
        <v>0</v>
      </c>
      <c r="M365" s="16" t="str">
        <f t="shared" si="64"/>
        <v/>
      </c>
      <c r="N365" s="15">
        <f>IFERROR(INDEX(CADASTRO!$A$2:$Q$600,MATCH(B365,CADASTRO!$B$2:$B$600,0),MATCH($N$2,CADASTRO!$A$2:$Q$2,0)),0)</f>
        <v>0</v>
      </c>
      <c r="O365" s="16" t="str">
        <f t="shared" si="65"/>
        <v/>
      </c>
      <c r="P365" s="15">
        <f>IFERROR(INDEX(CADASTRO!$A$2:$Q$600,MATCH(B365,CADASTRO!$B$2:$B$600,0),MATCH($P$2,CADASTRO!$A$2:$Q$2,0)),0)</f>
        <v>0</v>
      </c>
      <c r="Q365" s="16" t="str">
        <f t="shared" si="66"/>
        <v/>
      </c>
      <c r="R365" s="15">
        <f>IFERROR(INDEX(CADASTRO!$A$2:$Q$600,MATCH(B365,CADASTRO!$B$2:$B$600,0),MATCH($R$2,CADASTRO!$A$2:$Q$2,0)),0)</f>
        <v>0</v>
      </c>
      <c r="S365" s="16" t="str">
        <f t="shared" si="67"/>
        <v/>
      </c>
      <c r="T365" s="15">
        <f>IFERROR(INDEX(CADASTRO!$A$2:$Q$600,MATCH(B365,CADASTRO!$B$2:$B$600,0),MATCH($T$2,CADASTRO!$A$2:$Q$2,0)),0)</f>
        <v>0</v>
      </c>
      <c r="U365" s="16" t="str">
        <f t="shared" si="68"/>
        <v/>
      </c>
      <c r="V365" s="15">
        <f>IFERROR(INDEX(CADASTRO!$A$2:$Q$600,MATCH(B365,CADASTRO!$B$2:$B$600,0),MATCH($V$2,CADASTRO!$A$2:$Q$2,0)),0)</f>
        <v>0</v>
      </c>
      <c r="W365" s="16" t="str">
        <f t="shared" si="69"/>
        <v/>
      </c>
      <c r="X365" s="15">
        <f>IFERROR(INDEX(CADASTRO!$A$2:$Q$600,MATCH(B365,CADASTRO!$B$2:$B$600,0),MATCH($X$2,CADASTRO!$A$2:$Q$2,0)),0)</f>
        <v>0</v>
      </c>
      <c r="Y365" s="16" t="str">
        <f t="shared" si="70"/>
        <v/>
      </c>
    </row>
    <row r="366" spans="1:25" ht="15.75" customHeight="1" x14ac:dyDescent="0.25">
      <c r="A366" s="7">
        <f>CADASTRO!A366</f>
        <v>0</v>
      </c>
      <c r="B366" s="7">
        <f>CADASTRO!B366</f>
        <v>0</v>
      </c>
      <c r="C366" s="15">
        <f>IFERROR(INDEX(CADASTRO!$A$2:$Q$600,MATCH(B366,CADASTRO!$B$2:$B$600,0),MATCH($C$2,CADASTRO!$A$2:$Q$2,0)),0)</f>
        <v>0</v>
      </c>
      <c r="D366" s="15">
        <f>IFERROR(INDEX(CADASTRO!$A$2:$Q$600,MATCH(B366,CADASTRO!$B$2:$B$600,0),MATCH($D$2,CADASTRO!$A$2:$Q$2,0)),0)</f>
        <v>0</v>
      </c>
      <c r="E366" s="16" t="str">
        <f t="shared" si="60"/>
        <v/>
      </c>
      <c r="F366" s="15">
        <f>IFERROR(INDEX(CADASTRO!$A$2:$Q$600,MATCH(B366,CADASTRO!$B$2:$B$600,0),MATCH($F$2,CADASTRO!$A$2:$Q$2,0)),0)</f>
        <v>0</v>
      </c>
      <c r="G366" s="16" t="str">
        <f t="shared" si="61"/>
        <v/>
      </c>
      <c r="H366" s="15">
        <f>IFERROR(INDEX(CADASTRO!$A$2:$Q$600,MATCH(B366,CADASTRO!$B$2:$B$600,0),MATCH($H$2,CADASTRO!$A$2:$Q$2,0)),0)</f>
        <v>0</v>
      </c>
      <c r="I366" s="16" t="str">
        <f t="shared" si="62"/>
        <v/>
      </c>
      <c r="J366" s="15">
        <f>IFERROR(INDEX(CADASTRO!$A$2:$Q$600,MATCH(B366,CADASTRO!$B$2:$B$600,0),MATCH($J$2,CADASTRO!$A$2:$Q$2,0)),0)</f>
        <v>0</v>
      </c>
      <c r="K366" s="16" t="str">
        <f t="shared" si="63"/>
        <v/>
      </c>
      <c r="L366" s="15">
        <f>IFERROR(INDEX(CADASTRO!$A$2:$Q$600,MATCH(B366,CADASTRO!$B$2:$B$600,0),MATCH($L$2,CADASTRO!$A$2:$Q$2,0)),0)</f>
        <v>0</v>
      </c>
      <c r="M366" s="16" t="str">
        <f t="shared" si="64"/>
        <v/>
      </c>
      <c r="N366" s="15">
        <f>IFERROR(INDEX(CADASTRO!$A$2:$Q$600,MATCH(B366,CADASTRO!$B$2:$B$600,0),MATCH($N$2,CADASTRO!$A$2:$Q$2,0)),0)</f>
        <v>0</v>
      </c>
      <c r="O366" s="16" t="str">
        <f t="shared" si="65"/>
        <v/>
      </c>
      <c r="P366" s="15">
        <f>IFERROR(INDEX(CADASTRO!$A$2:$Q$600,MATCH(B366,CADASTRO!$B$2:$B$600,0),MATCH($P$2,CADASTRO!$A$2:$Q$2,0)),0)</f>
        <v>0</v>
      </c>
      <c r="Q366" s="16" t="str">
        <f t="shared" si="66"/>
        <v/>
      </c>
      <c r="R366" s="15">
        <f>IFERROR(INDEX(CADASTRO!$A$2:$Q$600,MATCH(B366,CADASTRO!$B$2:$B$600,0),MATCH($R$2,CADASTRO!$A$2:$Q$2,0)),0)</f>
        <v>0</v>
      </c>
      <c r="S366" s="16" t="str">
        <f t="shared" si="67"/>
        <v/>
      </c>
      <c r="T366" s="15">
        <f>IFERROR(INDEX(CADASTRO!$A$2:$Q$600,MATCH(B366,CADASTRO!$B$2:$B$600,0),MATCH($T$2,CADASTRO!$A$2:$Q$2,0)),0)</f>
        <v>0</v>
      </c>
      <c r="U366" s="16" t="str">
        <f t="shared" si="68"/>
        <v/>
      </c>
      <c r="V366" s="15">
        <f>IFERROR(INDEX(CADASTRO!$A$2:$Q$600,MATCH(B366,CADASTRO!$B$2:$B$600,0),MATCH($V$2,CADASTRO!$A$2:$Q$2,0)),0)</f>
        <v>0</v>
      </c>
      <c r="W366" s="16" t="str">
        <f t="shared" si="69"/>
        <v/>
      </c>
      <c r="X366" s="15">
        <f>IFERROR(INDEX(CADASTRO!$A$2:$Q$600,MATCH(B366,CADASTRO!$B$2:$B$600,0),MATCH($X$2,CADASTRO!$A$2:$Q$2,0)),0)</f>
        <v>0</v>
      </c>
      <c r="Y366" s="16" t="str">
        <f t="shared" si="70"/>
        <v/>
      </c>
    </row>
    <row r="367" spans="1:25" ht="15.75" customHeight="1" x14ac:dyDescent="0.25">
      <c r="A367" s="7">
        <f>CADASTRO!A367</f>
        <v>0</v>
      </c>
      <c r="B367" s="7">
        <f>CADASTRO!B367</f>
        <v>0</v>
      </c>
      <c r="C367" s="15">
        <f>IFERROR(INDEX(CADASTRO!$A$2:$Q$600,MATCH(B367,CADASTRO!$B$2:$B$600,0),MATCH($C$2,CADASTRO!$A$2:$Q$2,0)),0)</f>
        <v>0</v>
      </c>
      <c r="D367" s="15">
        <f>IFERROR(INDEX(CADASTRO!$A$2:$Q$600,MATCH(B367,CADASTRO!$B$2:$B$600,0),MATCH($D$2,CADASTRO!$A$2:$Q$2,0)),0)</f>
        <v>0</v>
      </c>
      <c r="E367" s="16" t="str">
        <f t="shared" si="60"/>
        <v/>
      </c>
      <c r="F367" s="15">
        <f>IFERROR(INDEX(CADASTRO!$A$2:$Q$600,MATCH(B367,CADASTRO!$B$2:$B$600,0),MATCH($F$2,CADASTRO!$A$2:$Q$2,0)),0)</f>
        <v>0</v>
      </c>
      <c r="G367" s="16" t="str">
        <f t="shared" si="61"/>
        <v/>
      </c>
      <c r="H367" s="15">
        <f>IFERROR(INDEX(CADASTRO!$A$2:$Q$600,MATCH(B367,CADASTRO!$B$2:$B$600,0),MATCH($H$2,CADASTRO!$A$2:$Q$2,0)),0)</f>
        <v>0</v>
      </c>
      <c r="I367" s="16" t="str">
        <f t="shared" si="62"/>
        <v/>
      </c>
      <c r="J367" s="15">
        <f>IFERROR(INDEX(CADASTRO!$A$2:$Q$600,MATCH(B367,CADASTRO!$B$2:$B$600,0),MATCH($J$2,CADASTRO!$A$2:$Q$2,0)),0)</f>
        <v>0</v>
      </c>
      <c r="K367" s="16" t="str">
        <f t="shared" si="63"/>
        <v/>
      </c>
      <c r="L367" s="15">
        <f>IFERROR(INDEX(CADASTRO!$A$2:$Q$600,MATCH(B367,CADASTRO!$B$2:$B$600,0),MATCH($L$2,CADASTRO!$A$2:$Q$2,0)),0)</f>
        <v>0</v>
      </c>
      <c r="M367" s="16" t="str">
        <f t="shared" si="64"/>
        <v/>
      </c>
      <c r="N367" s="15">
        <f>IFERROR(INDEX(CADASTRO!$A$2:$Q$600,MATCH(B367,CADASTRO!$B$2:$B$600,0),MATCH($N$2,CADASTRO!$A$2:$Q$2,0)),0)</f>
        <v>0</v>
      </c>
      <c r="O367" s="16" t="str">
        <f t="shared" si="65"/>
        <v/>
      </c>
      <c r="P367" s="15">
        <f>IFERROR(INDEX(CADASTRO!$A$2:$Q$600,MATCH(B367,CADASTRO!$B$2:$B$600,0),MATCH($P$2,CADASTRO!$A$2:$Q$2,0)),0)</f>
        <v>0</v>
      </c>
      <c r="Q367" s="16" t="str">
        <f t="shared" si="66"/>
        <v/>
      </c>
      <c r="R367" s="15">
        <f>IFERROR(INDEX(CADASTRO!$A$2:$Q$600,MATCH(B367,CADASTRO!$B$2:$B$600,0),MATCH($R$2,CADASTRO!$A$2:$Q$2,0)),0)</f>
        <v>0</v>
      </c>
      <c r="S367" s="16" t="str">
        <f t="shared" si="67"/>
        <v/>
      </c>
      <c r="T367" s="15">
        <f>IFERROR(INDEX(CADASTRO!$A$2:$Q$600,MATCH(B367,CADASTRO!$B$2:$B$600,0),MATCH($T$2,CADASTRO!$A$2:$Q$2,0)),0)</f>
        <v>0</v>
      </c>
      <c r="U367" s="16" t="str">
        <f t="shared" si="68"/>
        <v/>
      </c>
      <c r="V367" s="15">
        <f>IFERROR(INDEX(CADASTRO!$A$2:$Q$600,MATCH(B367,CADASTRO!$B$2:$B$600,0),MATCH($V$2,CADASTRO!$A$2:$Q$2,0)),0)</f>
        <v>0</v>
      </c>
      <c r="W367" s="16" t="str">
        <f t="shared" si="69"/>
        <v/>
      </c>
      <c r="X367" s="15">
        <f>IFERROR(INDEX(CADASTRO!$A$2:$Q$600,MATCH(B367,CADASTRO!$B$2:$B$600,0),MATCH($X$2,CADASTRO!$A$2:$Q$2,0)),0)</f>
        <v>0</v>
      </c>
      <c r="Y367" s="16" t="str">
        <f t="shared" si="70"/>
        <v/>
      </c>
    </row>
    <row r="368" spans="1:25" ht="15.75" customHeight="1" x14ac:dyDescent="0.25">
      <c r="A368" s="7">
        <f>CADASTRO!A368</f>
        <v>0</v>
      </c>
      <c r="B368" s="7">
        <f>CADASTRO!B368</f>
        <v>0</v>
      </c>
      <c r="C368" s="15">
        <f>IFERROR(INDEX(CADASTRO!$A$2:$Q$600,MATCH(B368,CADASTRO!$B$2:$B$600,0),MATCH($C$2,CADASTRO!$A$2:$Q$2,0)),0)</f>
        <v>0</v>
      </c>
      <c r="D368" s="15">
        <f>IFERROR(INDEX(CADASTRO!$A$2:$Q$600,MATCH(B368,CADASTRO!$B$2:$B$600,0),MATCH($D$2,CADASTRO!$A$2:$Q$2,0)),0)</f>
        <v>0</v>
      </c>
      <c r="E368" s="16" t="str">
        <f t="shared" si="60"/>
        <v/>
      </c>
      <c r="F368" s="15">
        <f>IFERROR(INDEX(CADASTRO!$A$2:$Q$600,MATCH(B368,CADASTRO!$B$2:$B$600,0),MATCH($F$2,CADASTRO!$A$2:$Q$2,0)),0)</f>
        <v>0</v>
      </c>
      <c r="G368" s="16" t="str">
        <f t="shared" si="61"/>
        <v/>
      </c>
      <c r="H368" s="15">
        <f>IFERROR(INDEX(CADASTRO!$A$2:$Q$600,MATCH(B368,CADASTRO!$B$2:$B$600,0),MATCH($H$2,CADASTRO!$A$2:$Q$2,0)),0)</f>
        <v>0</v>
      </c>
      <c r="I368" s="16" t="str">
        <f t="shared" si="62"/>
        <v/>
      </c>
      <c r="J368" s="15">
        <f>IFERROR(INDEX(CADASTRO!$A$2:$Q$600,MATCH(B368,CADASTRO!$B$2:$B$600,0),MATCH($J$2,CADASTRO!$A$2:$Q$2,0)),0)</f>
        <v>0</v>
      </c>
      <c r="K368" s="16" t="str">
        <f t="shared" si="63"/>
        <v/>
      </c>
      <c r="L368" s="15">
        <f>IFERROR(INDEX(CADASTRO!$A$2:$Q$600,MATCH(B368,CADASTRO!$B$2:$B$600,0),MATCH($L$2,CADASTRO!$A$2:$Q$2,0)),0)</f>
        <v>0</v>
      </c>
      <c r="M368" s="16" t="str">
        <f t="shared" si="64"/>
        <v/>
      </c>
      <c r="N368" s="15">
        <f>IFERROR(INDEX(CADASTRO!$A$2:$Q$600,MATCH(B368,CADASTRO!$B$2:$B$600,0),MATCH($N$2,CADASTRO!$A$2:$Q$2,0)),0)</f>
        <v>0</v>
      </c>
      <c r="O368" s="16" t="str">
        <f t="shared" si="65"/>
        <v/>
      </c>
      <c r="P368" s="15">
        <f>IFERROR(INDEX(CADASTRO!$A$2:$Q$600,MATCH(B368,CADASTRO!$B$2:$B$600,0),MATCH($P$2,CADASTRO!$A$2:$Q$2,0)),0)</f>
        <v>0</v>
      </c>
      <c r="Q368" s="16" t="str">
        <f t="shared" si="66"/>
        <v/>
      </c>
      <c r="R368" s="15">
        <f>IFERROR(INDEX(CADASTRO!$A$2:$Q$600,MATCH(B368,CADASTRO!$B$2:$B$600,0),MATCH($R$2,CADASTRO!$A$2:$Q$2,0)),0)</f>
        <v>0</v>
      </c>
      <c r="S368" s="16" t="str">
        <f t="shared" si="67"/>
        <v/>
      </c>
      <c r="T368" s="15">
        <f>IFERROR(INDEX(CADASTRO!$A$2:$Q$600,MATCH(B368,CADASTRO!$B$2:$B$600,0),MATCH($T$2,CADASTRO!$A$2:$Q$2,0)),0)</f>
        <v>0</v>
      </c>
      <c r="U368" s="16" t="str">
        <f t="shared" si="68"/>
        <v/>
      </c>
      <c r="V368" s="15">
        <f>IFERROR(INDEX(CADASTRO!$A$2:$Q$600,MATCH(B368,CADASTRO!$B$2:$B$600,0),MATCH($V$2,CADASTRO!$A$2:$Q$2,0)),0)</f>
        <v>0</v>
      </c>
      <c r="W368" s="16" t="str">
        <f t="shared" si="69"/>
        <v/>
      </c>
      <c r="X368" s="15">
        <f>IFERROR(INDEX(CADASTRO!$A$2:$Q$600,MATCH(B368,CADASTRO!$B$2:$B$600,0),MATCH($X$2,CADASTRO!$A$2:$Q$2,0)),0)</f>
        <v>0</v>
      </c>
      <c r="Y368" s="16" t="str">
        <f t="shared" si="70"/>
        <v/>
      </c>
    </row>
    <row r="369" spans="1:25" ht="15.75" customHeight="1" x14ac:dyDescent="0.25">
      <c r="A369" s="7">
        <f>CADASTRO!A369</f>
        <v>0</v>
      </c>
      <c r="B369" s="7">
        <f>CADASTRO!B369</f>
        <v>0</v>
      </c>
      <c r="C369" s="15">
        <f>IFERROR(INDEX(CADASTRO!$A$2:$Q$600,MATCH(B369,CADASTRO!$B$2:$B$600,0),MATCH($C$2,CADASTRO!$A$2:$Q$2,0)),0)</f>
        <v>0</v>
      </c>
      <c r="D369" s="15">
        <f>IFERROR(INDEX(CADASTRO!$A$2:$Q$600,MATCH(B369,CADASTRO!$B$2:$B$600,0),MATCH($D$2,CADASTRO!$A$2:$Q$2,0)),0)</f>
        <v>0</v>
      </c>
      <c r="E369" s="16" t="str">
        <f t="shared" si="60"/>
        <v/>
      </c>
      <c r="F369" s="15">
        <f>IFERROR(INDEX(CADASTRO!$A$2:$Q$600,MATCH(B369,CADASTRO!$B$2:$B$600,0),MATCH($F$2,CADASTRO!$A$2:$Q$2,0)),0)</f>
        <v>0</v>
      </c>
      <c r="G369" s="16" t="str">
        <f t="shared" si="61"/>
        <v/>
      </c>
      <c r="H369" s="15">
        <f>IFERROR(INDEX(CADASTRO!$A$2:$Q$600,MATCH(B369,CADASTRO!$B$2:$B$600,0),MATCH($H$2,CADASTRO!$A$2:$Q$2,0)),0)</f>
        <v>0</v>
      </c>
      <c r="I369" s="16" t="str">
        <f t="shared" si="62"/>
        <v/>
      </c>
      <c r="J369" s="15">
        <f>IFERROR(INDEX(CADASTRO!$A$2:$Q$600,MATCH(B369,CADASTRO!$B$2:$B$600,0),MATCH($J$2,CADASTRO!$A$2:$Q$2,0)),0)</f>
        <v>0</v>
      </c>
      <c r="K369" s="16" t="str">
        <f t="shared" si="63"/>
        <v/>
      </c>
      <c r="L369" s="15">
        <f>IFERROR(INDEX(CADASTRO!$A$2:$Q$600,MATCH(B369,CADASTRO!$B$2:$B$600,0),MATCH($L$2,CADASTRO!$A$2:$Q$2,0)),0)</f>
        <v>0</v>
      </c>
      <c r="M369" s="16" t="str">
        <f t="shared" si="64"/>
        <v/>
      </c>
      <c r="N369" s="15">
        <f>IFERROR(INDEX(CADASTRO!$A$2:$Q$600,MATCH(B369,CADASTRO!$B$2:$B$600,0),MATCH($N$2,CADASTRO!$A$2:$Q$2,0)),0)</f>
        <v>0</v>
      </c>
      <c r="O369" s="16" t="str">
        <f t="shared" si="65"/>
        <v/>
      </c>
      <c r="P369" s="15">
        <f>IFERROR(INDEX(CADASTRO!$A$2:$Q$600,MATCH(B369,CADASTRO!$B$2:$B$600,0),MATCH($P$2,CADASTRO!$A$2:$Q$2,0)),0)</f>
        <v>0</v>
      </c>
      <c r="Q369" s="16" t="str">
        <f t="shared" si="66"/>
        <v/>
      </c>
      <c r="R369" s="15">
        <f>IFERROR(INDEX(CADASTRO!$A$2:$Q$600,MATCH(B369,CADASTRO!$B$2:$B$600,0),MATCH($R$2,CADASTRO!$A$2:$Q$2,0)),0)</f>
        <v>0</v>
      </c>
      <c r="S369" s="16" t="str">
        <f t="shared" si="67"/>
        <v/>
      </c>
      <c r="T369" s="15">
        <f>IFERROR(INDEX(CADASTRO!$A$2:$Q$600,MATCH(B369,CADASTRO!$B$2:$B$600,0),MATCH($T$2,CADASTRO!$A$2:$Q$2,0)),0)</f>
        <v>0</v>
      </c>
      <c r="U369" s="16" t="str">
        <f t="shared" si="68"/>
        <v/>
      </c>
      <c r="V369" s="15">
        <f>IFERROR(INDEX(CADASTRO!$A$2:$Q$600,MATCH(B369,CADASTRO!$B$2:$B$600,0),MATCH($V$2,CADASTRO!$A$2:$Q$2,0)),0)</f>
        <v>0</v>
      </c>
      <c r="W369" s="16" t="str">
        <f t="shared" si="69"/>
        <v/>
      </c>
      <c r="X369" s="15">
        <f>IFERROR(INDEX(CADASTRO!$A$2:$Q$600,MATCH(B369,CADASTRO!$B$2:$B$600,0),MATCH($X$2,CADASTRO!$A$2:$Q$2,0)),0)</f>
        <v>0</v>
      </c>
      <c r="Y369" s="16" t="str">
        <f t="shared" si="70"/>
        <v/>
      </c>
    </row>
    <row r="370" spans="1:25" ht="15.75" customHeight="1" x14ac:dyDescent="0.25">
      <c r="A370" s="7">
        <f>CADASTRO!A370</f>
        <v>0</v>
      </c>
      <c r="B370" s="7">
        <f>CADASTRO!B370</f>
        <v>0</v>
      </c>
      <c r="C370" s="15">
        <f>IFERROR(INDEX(CADASTRO!$A$2:$Q$600,MATCH(B370,CADASTRO!$B$2:$B$600,0),MATCH($C$2,CADASTRO!$A$2:$Q$2,0)),0)</f>
        <v>0</v>
      </c>
      <c r="D370" s="15">
        <f>IFERROR(INDEX(CADASTRO!$A$2:$Q$600,MATCH(B370,CADASTRO!$B$2:$B$600,0),MATCH($D$2,CADASTRO!$A$2:$Q$2,0)),0)</f>
        <v>0</v>
      </c>
      <c r="E370" s="16" t="str">
        <f t="shared" si="60"/>
        <v/>
      </c>
      <c r="F370" s="15">
        <f>IFERROR(INDEX(CADASTRO!$A$2:$Q$600,MATCH(B370,CADASTRO!$B$2:$B$600,0),MATCH($F$2,CADASTRO!$A$2:$Q$2,0)),0)</f>
        <v>0</v>
      </c>
      <c r="G370" s="16" t="str">
        <f t="shared" si="61"/>
        <v/>
      </c>
      <c r="H370" s="15">
        <f>IFERROR(INDEX(CADASTRO!$A$2:$Q$600,MATCH(B370,CADASTRO!$B$2:$B$600,0),MATCH($H$2,CADASTRO!$A$2:$Q$2,0)),0)</f>
        <v>0</v>
      </c>
      <c r="I370" s="16" t="str">
        <f t="shared" si="62"/>
        <v/>
      </c>
      <c r="J370" s="15">
        <f>IFERROR(INDEX(CADASTRO!$A$2:$Q$600,MATCH(B370,CADASTRO!$B$2:$B$600,0),MATCH($J$2,CADASTRO!$A$2:$Q$2,0)),0)</f>
        <v>0</v>
      </c>
      <c r="K370" s="16" t="str">
        <f t="shared" si="63"/>
        <v/>
      </c>
      <c r="L370" s="15">
        <f>IFERROR(INDEX(CADASTRO!$A$2:$Q$600,MATCH(B370,CADASTRO!$B$2:$B$600,0),MATCH($L$2,CADASTRO!$A$2:$Q$2,0)),0)</f>
        <v>0</v>
      </c>
      <c r="M370" s="16" t="str">
        <f t="shared" si="64"/>
        <v/>
      </c>
      <c r="N370" s="15">
        <f>IFERROR(INDEX(CADASTRO!$A$2:$Q$600,MATCH(B370,CADASTRO!$B$2:$B$600,0),MATCH($N$2,CADASTRO!$A$2:$Q$2,0)),0)</f>
        <v>0</v>
      </c>
      <c r="O370" s="16" t="str">
        <f t="shared" si="65"/>
        <v/>
      </c>
      <c r="P370" s="15">
        <f>IFERROR(INDEX(CADASTRO!$A$2:$Q$600,MATCH(B370,CADASTRO!$B$2:$B$600,0),MATCH($P$2,CADASTRO!$A$2:$Q$2,0)),0)</f>
        <v>0</v>
      </c>
      <c r="Q370" s="16" t="str">
        <f t="shared" si="66"/>
        <v/>
      </c>
      <c r="R370" s="15">
        <f>IFERROR(INDEX(CADASTRO!$A$2:$Q$600,MATCH(B370,CADASTRO!$B$2:$B$600,0),MATCH($R$2,CADASTRO!$A$2:$Q$2,0)),0)</f>
        <v>0</v>
      </c>
      <c r="S370" s="16" t="str">
        <f t="shared" si="67"/>
        <v/>
      </c>
      <c r="T370" s="15">
        <f>IFERROR(INDEX(CADASTRO!$A$2:$Q$600,MATCH(B370,CADASTRO!$B$2:$B$600,0),MATCH($T$2,CADASTRO!$A$2:$Q$2,0)),0)</f>
        <v>0</v>
      </c>
      <c r="U370" s="16" t="str">
        <f t="shared" si="68"/>
        <v/>
      </c>
      <c r="V370" s="15">
        <f>IFERROR(INDEX(CADASTRO!$A$2:$Q$600,MATCH(B370,CADASTRO!$B$2:$B$600,0),MATCH($V$2,CADASTRO!$A$2:$Q$2,0)),0)</f>
        <v>0</v>
      </c>
      <c r="W370" s="16" t="str">
        <f t="shared" si="69"/>
        <v/>
      </c>
      <c r="X370" s="15">
        <f>IFERROR(INDEX(CADASTRO!$A$2:$Q$600,MATCH(B370,CADASTRO!$B$2:$B$600,0),MATCH($X$2,CADASTRO!$A$2:$Q$2,0)),0)</f>
        <v>0</v>
      </c>
      <c r="Y370" s="16" t="str">
        <f t="shared" si="70"/>
        <v/>
      </c>
    </row>
    <row r="371" spans="1:25" ht="15.75" customHeight="1" x14ac:dyDescent="0.25">
      <c r="A371" s="7">
        <f>CADASTRO!A371</f>
        <v>0</v>
      </c>
      <c r="B371" s="7">
        <f>CADASTRO!B371</f>
        <v>0</v>
      </c>
      <c r="C371" s="15">
        <f>IFERROR(INDEX(CADASTRO!$A$2:$Q$600,MATCH(B371,CADASTRO!$B$2:$B$600,0),MATCH($C$2,CADASTRO!$A$2:$Q$2,0)),0)</f>
        <v>0</v>
      </c>
      <c r="D371" s="15">
        <f>IFERROR(INDEX(CADASTRO!$A$2:$Q$600,MATCH(B371,CADASTRO!$B$2:$B$600,0),MATCH($D$2,CADASTRO!$A$2:$Q$2,0)),0)</f>
        <v>0</v>
      </c>
      <c r="E371" s="16" t="str">
        <f t="shared" si="60"/>
        <v/>
      </c>
      <c r="F371" s="15">
        <f>IFERROR(INDEX(CADASTRO!$A$2:$Q$600,MATCH(B371,CADASTRO!$B$2:$B$600,0),MATCH($F$2,CADASTRO!$A$2:$Q$2,0)),0)</f>
        <v>0</v>
      </c>
      <c r="G371" s="16" t="str">
        <f t="shared" si="61"/>
        <v/>
      </c>
      <c r="H371" s="15">
        <f>IFERROR(INDEX(CADASTRO!$A$2:$Q$600,MATCH(B371,CADASTRO!$B$2:$B$600,0),MATCH($H$2,CADASTRO!$A$2:$Q$2,0)),0)</f>
        <v>0</v>
      </c>
      <c r="I371" s="16" t="str">
        <f t="shared" si="62"/>
        <v/>
      </c>
      <c r="J371" s="15">
        <f>IFERROR(INDEX(CADASTRO!$A$2:$Q$600,MATCH(B371,CADASTRO!$B$2:$B$600,0),MATCH($J$2,CADASTRO!$A$2:$Q$2,0)),0)</f>
        <v>0</v>
      </c>
      <c r="K371" s="16" t="str">
        <f t="shared" si="63"/>
        <v/>
      </c>
      <c r="L371" s="15">
        <f>IFERROR(INDEX(CADASTRO!$A$2:$Q$600,MATCH(B371,CADASTRO!$B$2:$B$600,0),MATCH($L$2,CADASTRO!$A$2:$Q$2,0)),0)</f>
        <v>0</v>
      </c>
      <c r="M371" s="16" t="str">
        <f t="shared" si="64"/>
        <v/>
      </c>
      <c r="N371" s="15">
        <f>IFERROR(INDEX(CADASTRO!$A$2:$Q$600,MATCH(B371,CADASTRO!$B$2:$B$600,0),MATCH($N$2,CADASTRO!$A$2:$Q$2,0)),0)</f>
        <v>0</v>
      </c>
      <c r="O371" s="16" t="str">
        <f t="shared" si="65"/>
        <v/>
      </c>
      <c r="P371" s="15">
        <f>IFERROR(INDEX(CADASTRO!$A$2:$Q$600,MATCH(B371,CADASTRO!$B$2:$B$600,0),MATCH($P$2,CADASTRO!$A$2:$Q$2,0)),0)</f>
        <v>0</v>
      </c>
      <c r="Q371" s="16" t="str">
        <f t="shared" si="66"/>
        <v/>
      </c>
      <c r="R371" s="15">
        <f>IFERROR(INDEX(CADASTRO!$A$2:$Q$600,MATCH(B371,CADASTRO!$B$2:$B$600,0),MATCH($R$2,CADASTRO!$A$2:$Q$2,0)),0)</f>
        <v>0</v>
      </c>
      <c r="S371" s="16" t="str">
        <f t="shared" si="67"/>
        <v/>
      </c>
      <c r="T371" s="15">
        <f>IFERROR(INDEX(CADASTRO!$A$2:$Q$600,MATCH(B371,CADASTRO!$B$2:$B$600,0),MATCH($T$2,CADASTRO!$A$2:$Q$2,0)),0)</f>
        <v>0</v>
      </c>
      <c r="U371" s="16" t="str">
        <f t="shared" si="68"/>
        <v/>
      </c>
      <c r="V371" s="15">
        <f>IFERROR(INDEX(CADASTRO!$A$2:$Q$600,MATCH(B371,CADASTRO!$B$2:$B$600,0),MATCH($V$2,CADASTRO!$A$2:$Q$2,0)),0)</f>
        <v>0</v>
      </c>
      <c r="W371" s="16" t="str">
        <f t="shared" si="69"/>
        <v/>
      </c>
      <c r="X371" s="15">
        <f>IFERROR(INDEX(CADASTRO!$A$2:$Q$600,MATCH(B371,CADASTRO!$B$2:$B$600,0),MATCH($X$2,CADASTRO!$A$2:$Q$2,0)),0)</f>
        <v>0</v>
      </c>
      <c r="Y371" s="16" t="str">
        <f t="shared" si="70"/>
        <v/>
      </c>
    </row>
    <row r="372" spans="1:25" ht="15.75" customHeight="1" x14ac:dyDescent="0.25">
      <c r="A372" s="7">
        <f>CADASTRO!A372</f>
        <v>0</v>
      </c>
      <c r="B372" s="7">
        <f>CADASTRO!B372</f>
        <v>0</v>
      </c>
      <c r="C372" s="15">
        <f>IFERROR(INDEX(CADASTRO!$A$2:$Q$600,MATCH(B372,CADASTRO!$B$2:$B$600,0),MATCH($C$2,CADASTRO!$A$2:$Q$2,0)),0)</f>
        <v>0</v>
      </c>
      <c r="D372" s="15">
        <f>IFERROR(INDEX(CADASTRO!$A$2:$Q$600,MATCH(B372,CADASTRO!$B$2:$B$600,0),MATCH($D$2,CADASTRO!$A$2:$Q$2,0)),0)</f>
        <v>0</v>
      </c>
      <c r="E372" s="16" t="str">
        <f t="shared" si="60"/>
        <v/>
      </c>
      <c r="F372" s="15">
        <f>IFERROR(INDEX(CADASTRO!$A$2:$Q$600,MATCH(B372,CADASTRO!$B$2:$B$600,0),MATCH($F$2,CADASTRO!$A$2:$Q$2,0)),0)</f>
        <v>0</v>
      </c>
      <c r="G372" s="16" t="str">
        <f t="shared" si="61"/>
        <v/>
      </c>
      <c r="H372" s="15">
        <f>IFERROR(INDEX(CADASTRO!$A$2:$Q$600,MATCH(B372,CADASTRO!$B$2:$B$600,0),MATCH($H$2,CADASTRO!$A$2:$Q$2,0)),0)</f>
        <v>0</v>
      </c>
      <c r="I372" s="16" t="str">
        <f t="shared" si="62"/>
        <v/>
      </c>
      <c r="J372" s="15">
        <f>IFERROR(INDEX(CADASTRO!$A$2:$Q$600,MATCH(B372,CADASTRO!$B$2:$B$600,0),MATCH($J$2,CADASTRO!$A$2:$Q$2,0)),0)</f>
        <v>0</v>
      </c>
      <c r="K372" s="16" t="str">
        <f t="shared" si="63"/>
        <v/>
      </c>
      <c r="L372" s="15">
        <f>IFERROR(INDEX(CADASTRO!$A$2:$Q$600,MATCH(B372,CADASTRO!$B$2:$B$600,0),MATCH($L$2,CADASTRO!$A$2:$Q$2,0)),0)</f>
        <v>0</v>
      </c>
      <c r="M372" s="16" t="str">
        <f t="shared" si="64"/>
        <v/>
      </c>
      <c r="N372" s="15">
        <f>IFERROR(INDEX(CADASTRO!$A$2:$Q$600,MATCH(B372,CADASTRO!$B$2:$B$600,0),MATCH($N$2,CADASTRO!$A$2:$Q$2,0)),0)</f>
        <v>0</v>
      </c>
      <c r="O372" s="16" t="str">
        <f t="shared" si="65"/>
        <v/>
      </c>
      <c r="P372" s="15">
        <f>IFERROR(INDEX(CADASTRO!$A$2:$Q$600,MATCH(B372,CADASTRO!$B$2:$B$600,0),MATCH($P$2,CADASTRO!$A$2:$Q$2,0)),0)</f>
        <v>0</v>
      </c>
      <c r="Q372" s="16" t="str">
        <f t="shared" si="66"/>
        <v/>
      </c>
      <c r="R372" s="15">
        <f>IFERROR(INDEX(CADASTRO!$A$2:$Q$600,MATCH(B372,CADASTRO!$B$2:$B$600,0),MATCH($R$2,CADASTRO!$A$2:$Q$2,0)),0)</f>
        <v>0</v>
      </c>
      <c r="S372" s="16" t="str">
        <f t="shared" si="67"/>
        <v/>
      </c>
      <c r="T372" s="15">
        <f>IFERROR(INDEX(CADASTRO!$A$2:$Q$600,MATCH(B372,CADASTRO!$B$2:$B$600,0),MATCH($T$2,CADASTRO!$A$2:$Q$2,0)),0)</f>
        <v>0</v>
      </c>
      <c r="U372" s="16" t="str">
        <f t="shared" si="68"/>
        <v/>
      </c>
      <c r="V372" s="15">
        <f>IFERROR(INDEX(CADASTRO!$A$2:$Q$600,MATCH(B372,CADASTRO!$B$2:$B$600,0),MATCH($V$2,CADASTRO!$A$2:$Q$2,0)),0)</f>
        <v>0</v>
      </c>
      <c r="W372" s="16" t="str">
        <f t="shared" si="69"/>
        <v/>
      </c>
      <c r="X372" s="15">
        <f>IFERROR(INDEX(CADASTRO!$A$2:$Q$600,MATCH(B372,CADASTRO!$B$2:$B$600,0),MATCH($X$2,CADASTRO!$A$2:$Q$2,0)),0)</f>
        <v>0</v>
      </c>
      <c r="Y372" s="16" t="str">
        <f t="shared" si="70"/>
        <v/>
      </c>
    </row>
    <row r="373" spans="1:25" ht="15.75" customHeight="1" x14ac:dyDescent="0.25">
      <c r="A373" s="7">
        <f>CADASTRO!A373</f>
        <v>0</v>
      </c>
      <c r="B373" s="7">
        <f>CADASTRO!B373</f>
        <v>0</v>
      </c>
      <c r="C373" s="15">
        <f>IFERROR(INDEX(CADASTRO!$A$2:$Q$600,MATCH(B373,CADASTRO!$B$2:$B$600,0),MATCH($C$2,CADASTRO!$A$2:$Q$2,0)),0)</f>
        <v>0</v>
      </c>
      <c r="D373" s="15">
        <f>IFERROR(INDEX(CADASTRO!$A$2:$Q$600,MATCH(B373,CADASTRO!$B$2:$B$600,0),MATCH($D$2,CADASTRO!$A$2:$Q$2,0)),0)</f>
        <v>0</v>
      </c>
      <c r="E373" s="16" t="str">
        <f t="shared" si="60"/>
        <v/>
      </c>
      <c r="F373" s="15">
        <f>IFERROR(INDEX(CADASTRO!$A$2:$Q$600,MATCH(B373,CADASTRO!$B$2:$B$600,0),MATCH($F$2,CADASTRO!$A$2:$Q$2,0)),0)</f>
        <v>0</v>
      </c>
      <c r="G373" s="16" t="str">
        <f t="shared" si="61"/>
        <v/>
      </c>
      <c r="H373" s="15">
        <f>IFERROR(INDEX(CADASTRO!$A$2:$Q$600,MATCH(B373,CADASTRO!$B$2:$B$600,0),MATCH($H$2,CADASTRO!$A$2:$Q$2,0)),0)</f>
        <v>0</v>
      </c>
      <c r="I373" s="16" t="str">
        <f t="shared" si="62"/>
        <v/>
      </c>
      <c r="J373" s="15">
        <f>IFERROR(INDEX(CADASTRO!$A$2:$Q$600,MATCH(B373,CADASTRO!$B$2:$B$600,0),MATCH($J$2,CADASTRO!$A$2:$Q$2,0)),0)</f>
        <v>0</v>
      </c>
      <c r="K373" s="16" t="str">
        <f t="shared" si="63"/>
        <v/>
      </c>
      <c r="L373" s="15">
        <f>IFERROR(INDEX(CADASTRO!$A$2:$Q$600,MATCH(B373,CADASTRO!$B$2:$B$600,0),MATCH($L$2,CADASTRO!$A$2:$Q$2,0)),0)</f>
        <v>0</v>
      </c>
      <c r="M373" s="16" t="str">
        <f t="shared" si="64"/>
        <v/>
      </c>
      <c r="N373" s="15">
        <f>IFERROR(INDEX(CADASTRO!$A$2:$Q$600,MATCH(B373,CADASTRO!$B$2:$B$600,0),MATCH($N$2,CADASTRO!$A$2:$Q$2,0)),0)</f>
        <v>0</v>
      </c>
      <c r="O373" s="16" t="str">
        <f t="shared" si="65"/>
        <v/>
      </c>
      <c r="P373" s="15">
        <f>IFERROR(INDEX(CADASTRO!$A$2:$Q$600,MATCH(B373,CADASTRO!$B$2:$B$600,0),MATCH($P$2,CADASTRO!$A$2:$Q$2,0)),0)</f>
        <v>0</v>
      </c>
      <c r="Q373" s="16" t="str">
        <f t="shared" si="66"/>
        <v/>
      </c>
      <c r="R373" s="15">
        <f>IFERROR(INDEX(CADASTRO!$A$2:$Q$600,MATCH(B373,CADASTRO!$B$2:$B$600,0),MATCH($R$2,CADASTRO!$A$2:$Q$2,0)),0)</f>
        <v>0</v>
      </c>
      <c r="S373" s="16" t="str">
        <f t="shared" si="67"/>
        <v/>
      </c>
      <c r="T373" s="15">
        <f>IFERROR(INDEX(CADASTRO!$A$2:$Q$600,MATCH(B373,CADASTRO!$B$2:$B$600,0),MATCH($T$2,CADASTRO!$A$2:$Q$2,0)),0)</f>
        <v>0</v>
      </c>
      <c r="U373" s="16" t="str">
        <f t="shared" si="68"/>
        <v/>
      </c>
      <c r="V373" s="15">
        <f>IFERROR(INDEX(CADASTRO!$A$2:$Q$600,MATCH(B373,CADASTRO!$B$2:$B$600,0),MATCH($V$2,CADASTRO!$A$2:$Q$2,0)),0)</f>
        <v>0</v>
      </c>
      <c r="W373" s="16" t="str">
        <f t="shared" si="69"/>
        <v/>
      </c>
      <c r="X373" s="15">
        <f>IFERROR(INDEX(CADASTRO!$A$2:$Q$600,MATCH(B373,CADASTRO!$B$2:$B$600,0),MATCH($X$2,CADASTRO!$A$2:$Q$2,0)),0)</f>
        <v>0</v>
      </c>
      <c r="Y373" s="16" t="str">
        <f t="shared" si="70"/>
        <v/>
      </c>
    </row>
    <row r="374" spans="1:25" ht="15.75" customHeight="1" x14ac:dyDescent="0.25">
      <c r="A374" s="7">
        <f>CADASTRO!A374</f>
        <v>0</v>
      </c>
      <c r="B374" s="7">
        <f>CADASTRO!B374</f>
        <v>0</v>
      </c>
      <c r="C374" s="15">
        <f>IFERROR(INDEX(CADASTRO!$A$2:$Q$600,MATCH(B374,CADASTRO!$B$2:$B$600,0),MATCH($C$2,CADASTRO!$A$2:$Q$2,0)),0)</f>
        <v>0</v>
      </c>
      <c r="D374" s="15">
        <f>IFERROR(INDEX(CADASTRO!$A$2:$Q$600,MATCH(B374,CADASTRO!$B$2:$B$600,0),MATCH($D$2,CADASTRO!$A$2:$Q$2,0)),0)</f>
        <v>0</v>
      </c>
      <c r="E374" s="16" t="str">
        <f t="shared" si="60"/>
        <v/>
      </c>
      <c r="F374" s="15">
        <f>IFERROR(INDEX(CADASTRO!$A$2:$Q$600,MATCH(B374,CADASTRO!$B$2:$B$600,0),MATCH($F$2,CADASTRO!$A$2:$Q$2,0)),0)</f>
        <v>0</v>
      </c>
      <c r="G374" s="16" t="str">
        <f t="shared" si="61"/>
        <v/>
      </c>
      <c r="H374" s="15">
        <f>IFERROR(INDEX(CADASTRO!$A$2:$Q$600,MATCH(B374,CADASTRO!$B$2:$B$600,0),MATCH($H$2,CADASTRO!$A$2:$Q$2,0)),0)</f>
        <v>0</v>
      </c>
      <c r="I374" s="16" t="str">
        <f t="shared" si="62"/>
        <v/>
      </c>
      <c r="J374" s="15">
        <f>IFERROR(INDEX(CADASTRO!$A$2:$Q$600,MATCH(B374,CADASTRO!$B$2:$B$600,0),MATCH($J$2,CADASTRO!$A$2:$Q$2,0)),0)</f>
        <v>0</v>
      </c>
      <c r="K374" s="16" t="str">
        <f t="shared" si="63"/>
        <v/>
      </c>
      <c r="L374" s="15">
        <f>IFERROR(INDEX(CADASTRO!$A$2:$Q$600,MATCH(B374,CADASTRO!$B$2:$B$600,0),MATCH($L$2,CADASTRO!$A$2:$Q$2,0)),0)</f>
        <v>0</v>
      </c>
      <c r="M374" s="16" t="str">
        <f t="shared" si="64"/>
        <v/>
      </c>
      <c r="N374" s="15">
        <f>IFERROR(INDEX(CADASTRO!$A$2:$Q$600,MATCH(B374,CADASTRO!$B$2:$B$600,0),MATCH($N$2,CADASTRO!$A$2:$Q$2,0)),0)</f>
        <v>0</v>
      </c>
      <c r="O374" s="16" t="str">
        <f t="shared" si="65"/>
        <v/>
      </c>
      <c r="P374" s="15">
        <f>IFERROR(INDEX(CADASTRO!$A$2:$Q$600,MATCH(B374,CADASTRO!$B$2:$B$600,0),MATCH($P$2,CADASTRO!$A$2:$Q$2,0)),0)</f>
        <v>0</v>
      </c>
      <c r="Q374" s="16" t="str">
        <f t="shared" si="66"/>
        <v/>
      </c>
      <c r="R374" s="15">
        <f>IFERROR(INDEX(CADASTRO!$A$2:$Q$600,MATCH(B374,CADASTRO!$B$2:$B$600,0),MATCH($R$2,CADASTRO!$A$2:$Q$2,0)),0)</f>
        <v>0</v>
      </c>
      <c r="S374" s="16" t="str">
        <f t="shared" si="67"/>
        <v/>
      </c>
      <c r="T374" s="15">
        <f>IFERROR(INDEX(CADASTRO!$A$2:$Q$600,MATCH(B374,CADASTRO!$B$2:$B$600,0),MATCH($T$2,CADASTRO!$A$2:$Q$2,0)),0)</f>
        <v>0</v>
      </c>
      <c r="U374" s="16" t="str">
        <f t="shared" si="68"/>
        <v/>
      </c>
      <c r="V374" s="15">
        <f>IFERROR(INDEX(CADASTRO!$A$2:$Q$600,MATCH(B374,CADASTRO!$B$2:$B$600,0),MATCH($V$2,CADASTRO!$A$2:$Q$2,0)),0)</f>
        <v>0</v>
      </c>
      <c r="W374" s="16" t="str">
        <f t="shared" si="69"/>
        <v/>
      </c>
      <c r="X374" s="15">
        <f>IFERROR(INDEX(CADASTRO!$A$2:$Q$600,MATCH(B374,CADASTRO!$B$2:$B$600,0),MATCH($X$2,CADASTRO!$A$2:$Q$2,0)),0)</f>
        <v>0</v>
      </c>
      <c r="Y374" s="16" t="str">
        <f t="shared" si="70"/>
        <v/>
      </c>
    </row>
    <row r="375" spans="1:25" ht="15.75" customHeight="1" x14ac:dyDescent="0.25">
      <c r="A375" s="7">
        <f>CADASTRO!A375</f>
        <v>0</v>
      </c>
      <c r="B375" s="7">
        <f>CADASTRO!B375</f>
        <v>0</v>
      </c>
      <c r="C375" s="15">
        <f>IFERROR(INDEX(CADASTRO!$A$2:$Q$600,MATCH(B375,CADASTRO!$B$2:$B$600,0),MATCH($C$2,CADASTRO!$A$2:$Q$2,0)),0)</f>
        <v>0</v>
      </c>
      <c r="D375" s="15">
        <f>IFERROR(INDEX(CADASTRO!$A$2:$Q$600,MATCH(B375,CADASTRO!$B$2:$B$600,0),MATCH($D$2,CADASTRO!$A$2:$Q$2,0)),0)</f>
        <v>0</v>
      </c>
      <c r="E375" s="16" t="str">
        <f t="shared" si="60"/>
        <v/>
      </c>
      <c r="F375" s="15">
        <f>IFERROR(INDEX(CADASTRO!$A$2:$Q$600,MATCH(B375,CADASTRO!$B$2:$B$600,0),MATCH($F$2,CADASTRO!$A$2:$Q$2,0)),0)</f>
        <v>0</v>
      </c>
      <c r="G375" s="16" t="str">
        <f t="shared" si="61"/>
        <v/>
      </c>
      <c r="H375" s="15">
        <f>IFERROR(INDEX(CADASTRO!$A$2:$Q$600,MATCH(B375,CADASTRO!$B$2:$B$600,0),MATCH($H$2,CADASTRO!$A$2:$Q$2,0)),0)</f>
        <v>0</v>
      </c>
      <c r="I375" s="16" t="str">
        <f t="shared" si="62"/>
        <v/>
      </c>
      <c r="J375" s="15">
        <f>IFERROR(INDEX(CADASTRO!$A$2:$Q$600,MATCH(B375,CADASTRO!$B$2:$B$600,0),MATCH($J$2,CADASTRO!$A$2:$Q$2,0)),0)</f>
        <v>0</v>
      </c>
      <c r="K375" s="16" t="str">
        <f t="shared" si="63"/>
        <v/>
      </c>
      <c r="L375" s="15">
        <f>IFERROR(INDEX(CADASTRO!$A$2:$Q$600,MATCH(B375,CADASTRO!$B$2:$B$600,0),MATCH($L$2,CADASTRO!$A$2:$Q$2,0)),0)</f>
        <v>0</v>
      </c>
      <c r="M375" s="16" t="str">
        <f t="shared" si="64"/>
        <v/>
      </c>
      <c r="N375" s="15">
        <f>IFERROR(INDEX(CADASTRO!$A$2:$Q$600,MATCH(B375,CADASTRO!$B$2:$B$600,0),MATCH($N$2,CADASTRO!$A$2:$Q$2,0)),0)</f>
        <v>0</v>
      </c>
      <c r="O375" s="16" t="str">
        <f t="shared" si="65"/>
        <v/>
      </c>
      <c r="P375" s="15">
        <f>IFERROR(INDEX(CADASTRO!$A$2:$Q$600,MATCH(B375,CADASTRO!$B$2:$B$600,0),MATCH($P$2,CADASTRO!$A$2:$Q$2,0)),0)</f>
        <v>0</v>
      </c>
      <c r="Q375" s="16" t="str">
        <f t="shared" si="66"/>
        <v/>
      </c>
      <c r="R375" s="15">
        <f>IFERROR(INDEX(CADASTRO!$A$2:$Q$600,MATCH(B375,CADASTRO!$B$2:$B$600,0),MATCH($R$2,CADASTRO!$A$2:$Q$2,0)),0)</f>
        <v>0</v>
      </c>
      <c r="S375" s="16" t="str">
        <f t="shared" si="67"/>
        <v/>
      </c>
      <c r="T375" s="15">
        <f>IFERROR(INDEX(CADASTRO!$A$2:$Q$600,MATCH(B375,CADASTRO!$B$2:$B$600,0),MATCH($T$2,CADASTRO!$A$2:$Q$2,0)),0)</f>
        <v>0</v>
      </c>
      <c r="U375" s="16" t="str">
        <f t="shared" si="68"/>
        <v/>
      </c>
      <c r="V375" s="15">
        <f>IFERROR(INDEX(CADASTRO!$A$2:$Q$600,MATCH(B375,CADASTRO!$B$2:$B$600,0),MATCH($V$2,CADASTRO!$A$2:$Q$2,0)),0)</f>
        <v>0</v>
      </c>
      <c r="W375" s="16" t="str">
        <f t="shared" si="69"/>
        <v/>
      </c>
      <c r="X375" s="15">
        <f>IFERROR(INDEX(CADASTRO!$A$2:$Q$600,MATCH(B375,CADASTRO!$B$2:$B$600,0),MATCH($X$2,CADASTRO!$A$2:$Q$2,0)),0)</f>
        <v>0</v>
      </c>
      <c r="Y375" s="16" t="str">
        <f t="shared" si="70"/>
        <v/>
      </c>
    </row>
    <row r="376" spans="1:25" ht="15.75" customHeight="1" x14ac:dyDescent="0.25">
      <c r="A376" s="7">
        <f>CADASTRO!A376</f>
        <v>0</v>
      </c>
      <c r="B376" s="7">
        <f>CADASTRO!B376</f>
        <v>0</v>
      </c>
      <c r="C376" s="15">
        <f>IFERROR(INDEX(CADASTRO!$A$2:$Q$600,MATCH(B376,CADASTRO!$B$2:$B$600,0),MATCH($C$2,CADASTRO!$A$2:$Q$2,0)),0)</f>
        <v>0</v>
      </c>
      <c r="D376" s="15">
        <f>IFERROR(INDEX(CADASTRO!$A$2:$Q$600,MATCH(B376,CADASTRO!$B$2:$B$600,0),MATCH($D$2,CADASTRO!$A$2:$Q$2,0)),0)</f>
        <v>0</v>
      </c>
      <c r="E376" s="16" t="str">
        <f t="shared" si="60"/>
        <v/>
      </c>
      <c r="F376" s="15">
        <f>IFERROR(INDEX(CADASTRO!$A$2:$Q$600,MATCH(B376,CADASTRO!$B$2:$B$600,0),MATCH($F$2,CADASTRO!$A$2:$Q$2,0)),0)</f>
        <v>0</v>
      </c>
      <c r="G376" s="16" t="str">
        <f t="shared" si="61"/>
        <v/>
      </c>
      <c r="H376" s="15">
        <f>IFERROR(INDEX(CADASTRO!$A$2:$Q$600,MATCH(B376,CADASTRO!$B$2:$B$600,0),MATCH($H$2,CADASTRO!$A$2:$Q$2,0)),0)</f>
        <v>0</v>
      </c>
      <c r="I376" s="16" t="str">
        <f t="shared" si="62"/>
        <v/>
      </c>
      <c r="J376" s="15">
        <f>IFERROR(INDEX(CADASTRO!$A$2:$Q$600,MATCH(B376,CADASTRO!$B$2:$B$600,0),MATCH($J$2,CADASTRO!$A$2:$Q$2,0)),0)</f>
        <v>0</v>
      </c>
      <c r="K376" s="16" t="str">
        <f t="shared" si="63"/>
        <v/>
      </c>
      <c r="L376" s="15">
        <f>IFERROR(INDEX(CADASTRO!$A$2:$Q$600,MATCH(B376,CADASTRO!$B$2:$B$600,0),MATCH($L$2,CADASTRO!$A$2:$Q$2,0)),0)</f>
        <v>0</v>
      </c>
      <c r="M376" s="16" t="str">
        <f t="shared" si="64"/>
        <v/>
      </c>
      <c r="N376" s="15">
        <f>IFERROR(INDEX(CADASTRO!$A$2:$Q$600,MATCH(B376,CADASTRO!$B$2:$B$600,0),MATCH($N$2,CADASTRO!$A$2:$Q$2,0)),0)</f>
        <v>0</v>
      </c>
      <c r="O376" s="16" t="str">
        <f t="shared" si="65"/>
        <v/>
      </c>
      <c r="P376" s="15">
        <f>IFERROR(INDEX(CADASTRO!$A$2:$Q$600,MATCH(B376,CADASTRO!$B$2:$B$600,0),MATCH($P$2,CADASTRO!$A$2:$Q$2,0)),0)</f>
        <v>0</v>
      </c>
      <c r="Q376" s="16" t="str">
        <f t="shared" si="66"/>
        <v/>
      </c>
      <c r="R376" s="15">
        <f>IFERROR(INDEX(CADASTRO!$A$2:$Q$600,MATCH(B376,CADASTRO!$B$2:$B$600,0),MATCH($R$2,CADASTRO!$A$2:$Q$2,0)),0)</f>
        <v>0</v>
      </c>
      <c r="S376" s="16" t="str">
        <f t="shared" si="67"/>
        <v/>
      </c>
      <c r="T376" s="15">
        <f>IFERROR(INDEX(CADASTRO!$A$2:$Q$600,MATCH(B376,CADASTRO!$B$2:$B$600,0),MATCH($T$2,CADASTRO!$A$2:$Q$2,0)),0)</f>
        <v>0</v>
      </c>
      <c r="U376" s="16" t="str">
        <f t="shared" si="68"/>
        <v/>
      </c>
      <c r="V376" s="15">
        <f>IFERROR(INDEX(CADASTRO!$A$2:$Q$600,MATCH(B376,CADASTRO!$B$2:$B$600,0),MATCH($V$2,CADASTRO!$A$2:$Q$2,0)),0)</f>
        <v>0</v>
      </c>
      <c r="W376" s="16" t="str">
        <f t="shared" si="69"/>
        <v/>
      </c>
      <c r="X376" s="15">
        <f>IFERROR(INDEX(CADASTRO!$A$2:$Q$600,MATCH(B376,CADASTRO!$B$2:$B$600,0),MATCH($X$2,CADASTRO!$A$2:$Q$2,0)),0)</f>
        <v>0</v>
      </c>
      <c r="Y376" s="16" t="str">
        <f t="shared" si="70"/>
        <v/>
      </c>
    </row>
    <row r="377" spans="1:25" ht="15.75" customHeight="1" x14ac:dyDescent="0.25">
      <c r="A377" s="7">
        <f>CADASTRO!A377</f>
        <v>0</v>
      </c>
      <c r="B377" s="7">
        <f>CADASTRO!B377</f>
        <v>0</v>
      </c>
      <c r="C377" s="15">
        <f>IFERROR(INDEX(CADASTRO!$A$2:$Q$600,MATCH(B377,CADASTRO!$B$2:$B$600,0),MATCH($C$2,CADASTRO!$A$2:$Q$2,0)),0)</f>
        <v>0</v>
      </c>
      <c r="D377" s="15">
        <f>IFERROR(INDEX(CADASTRO!$A$2:$Q$600,MATCH(B377,CADASTRO!$B$2:$B$600,0),MATCH($D$2,CADASTRO!$A$2:$Q$2,0)),0)</f>
        <v>0</v>
      </c>
      <c r="E377" s="16" t="str">
        <f t="shared" si="60"/>
        <v/>
      </c>
      <c r="F377" s="15">
        <f>IFERROR(INDEX(CADASTRO!$A$2:$Q$600,MATCH(B377,CADASTRO!$B$2:$B$600,0),MATCH($F$2,CADASTRO!$A$2:$Q$2,0)),0)</f>
        <v>0</v>
      </c>
      <c r="G377" s="16" t="str">
        <f t="shared" si="61"/>
        <v/>
      </c>
      <c r="H377" s="15">
        <f>IFERROR(INDEX(CADASTRO!$A$2:$Q$600,MATCH(B377,CADASTRO!$B$2:$B$600,0),MATCH($H$2,CADASTRO!$A$2:$Q$2,0)),0)</f>
        <v>0</v>
      </c>
      <c r="I377" s="16" t="str">
        <f t="shared" si="62"/>
        <v/>
      </c>
      <c r="J377" s="15">
        <f>IFERROR(INDEX(CADASTRO!$A$2:$Q$600,MATCH(B377,CADASTRO!$B$2:$B$600,0),MATCH($J$2,CADASTRO!$A$2:$Q$2,0)),0)</f>
        <v>0</v>
      </c>
      <c r="K377" s="16" t="str">
        <f t="shared" si="63"/>
        <v/>
      </c>
      <c r="L377" s="15">
        <f>IFERROR(INDEX(CADASTRO!$A$2:$Q$600,MATCH(B377,CADASTRO!$B$2:$B$600,0),MATCH($L$2,CADASTRO!$A$2:$Q$2,0)),0)</f>
        <v>0</v>
      </c>
      <c r="M377" s="16" t="str">
        <f t="shared" si="64"/>
        <v/>
      </c>
      <c r="N377" s="15">
        <f>IFERROR(INDEX(CADASTRO!$A$2:$Q$600,MATCH(B377,CADASTRO!$B$2:$B$600,0),MATCH($N$2,CADASTRO!$A$2:$Q$2,0)),0)</f>
        <v>0</v>
      </c>
      <c r="O377" s="16" t="str">
        <f t="shared" si="65"/>
        <v/>
      </c>
      <c r="P377" s="15">
        <f>IFERROR(INDEX(CADASTRO!$A$2:$Q$600,MATCH(B377,CADASTRO!$B$2:$B$600,0),MATCH($P$2,CADASTRO!$A$2:$Q$2,0)),0)</f>
        <v>0</v>
      </c>
      <c r="Q377" s="16" t="str">
        <f t="shared" si="66"/>
        <v/>
      </c>
      <c r="R377" s="15">
        <f>IFERROR(INDEX(CADASTRO!$A$2:$Q$600,MATCH(B377,CADASTRO!$B$2:$B$600,0),MATCH($R$2,CADASTRO!$A$2:$Q$2,0)),0)</f>
        <v>0</v>
      </c>
      <c r="S377" s="16" t="str">
        <f t="shared" si="67"/>
        <v/>
      </c>
      <c r="T377" s="15">
        <f>IFERROR(INDEX(CADASTRO!$A$2:$Q$600,MATCH(B377,CADASTRO!$B$2:$B$600,0),MATCH($T$2,CADASTRO!$A$2:$Q$2,0)),0)</f>
        <v>0</v>
      </c>
      <c r="U377" s="16" t="str">
        <f t="shared" si="68"/>
        <v/>
      </c>
      <c r="V377" s="15">
        <f>IFERROR(INDEX(CADASTRO!$A$2:$Q$600,MATCH(B377,CADASTRO!$B$2:$B$600,0),MATCH($V$2,CADASTRO!$A$2:$Q$2,0)),0)</f>
        <v>0</v>
      </c>
      <c r="W377" s="16" t="str">
        <f t="shared" si="69"/>
        <v/>
      </c>
      <c r="X377" s="15">
        <f>IFERROR(INDEX(CADASTRO!$A$2:$Q$600,MATCH(B377,CADASTRO!$B$2:$B$600,0),MATCH($X$2,CADASTRO!$A$2:$Q$2,0)),0)</f>
        <v>0</v>
      </c>
      <c r="Y377" s="16" t="str">
        <f t="shared" si="70"/>
        <v/>
      </c>
    </row>
    <row r="378" spans="1:25" ht="15.75" customHeight="1" x14ac:dyDescent="0.25">
      <c r="A378" s="7">
        <f>CADASTRO!A378</f>
        <v>0</v>
      </c>
      <c r="B378" s="7">
        <f>CADASTRO!B378</f>
        <v>0</v>
      </c>
      <c r="C378" s="15">
        <f>IFERROR(INDEX(CADASTRO!$A$2:$Q$600,MATCH(B378,CADASTRO!$B$2:$B$600,0),MATCH($C$2,CADASTRO!$A$2:$Q$2,0)),0)</f>
        <v>0</v>
      </c>
      <c r="D378" s="15">
        <f>IFERROR(INDEX(CADASTRO!$A$2:$Q$600,MATCH(B378,CADASTRO!$B$2:$B$600,0),MATCH($D$2,CADASTRO!$A$2:$Q$2,0)),0)</f>
        <v>0</v>
      </c>
      <c r="E378" s="16" t="str">
        <f t="shared" si="60"/>
        <v/>
      </c>
      <c r="F378" s="15">
        <f>IFERROR(INDEX(CADASTRO!$A$2:$Q$600,MATCH(B378,CADASTRO!$B$2:$B$600,0),MATCH($F$2,CADASTRO!$A$2:$Q$2,0)),0)</f>
        <v>0</v>
      </c>
      <c r="G378" s="16" t="str">
        <f t="shared" si="61"/>
        <v/>
      </c>
      <c r="H378" s="15">
        <f>IFERROR(INDEX(CADASTRO!$A$2:$Q$600,MATCH(B378,CADASTRO!$B$2:$B$600,0),MATCH($H$2,CADASTRO!$A$2:$Q$2,0)),0)</f>
        <v>0</v>
      </c>
      <c r="I378" s="16" t="str">
        <f t="shared" si="62"/>
        <v/>
      </c>
      <c r="J378" s="15">
        <f>IFERROR(INDEX(CADASTRO!$A$2:$Q$600,MATCH(B378,CADASTRO!$B$2:$B$600,0),MATCH($J$2,CADASTRO!$A$2:$Q$2,0)),0)</f>
        <v>0</v>
      </c>
      <c r="K378" s="16" t="str">
        <f t="shared" si="63"/>
        <v/>
      </c>
      <c r="L378" s="15">
        <f>IFERROR(INDEX(CADASTRO!$A$2:$Q$600,MATCH(B378,CADASTRO!$B$2:$B$600,0),MATCH($L$2,CADASTRO!$A$2:$Q$2,0)),0)</f>
        <v>0</v>
      </c>
      <c r="M378" s="16" t="str">
        <f t="shared" si="64"/>
        <v/>
      </c>
      <c r="N378" s="15">
        <f>IFERROR(INDEX(CADASTRO!$A$2:$Q$600,MATCH(B378,CADASTRO!$B$2:$B$600,0),MATCH($N$2,CADASTRO!$A$2:$Q$2,0)),0)</f>
        <v>0</v>
      </c>
      <c r="O378" s="16" t="str">
        <f t="shared" si="65"/>
        <v/>
      </c>
      <c r="P378" s="15">
        <f>IFERROR(INDEX(CADASTRO!$A$2:$Q$600,MATCH(B378,CADASTRO!$B$2:$B$600,0),MATCH($P$2,CADASTRO!$A$2:$Q$2,0)),0)</f>
        <v>0</v>
      </c>
      <c r="Q378" s="16" t="str">
        <f t="shared" si="66"/>
        <v/>
      </c>
      <c r="R378" s="15">
        <f>IFERROR(INDEX(CADASTRO!$A$2:$Q$600,MATCH(B378,CADASTRO!$B$2:$B$600,0),MATCH($R$2,CADASTRO!$A$2:$Q$2,0)),0)</f>
        <v>0</v>
      </c>
      <c r="S378" s="16" t="str">
        <f t="shared" si="67"/>
        <v/>
      </c>
      <c r="T378" s="15">
        <f>IFERROR(INDEX(CADASTRO!$A$2:$Q$600,MATCH(B378,CADASTRO!$B$2:$B$600,0),MATCH($T$2,CADASTRO!$A$2:$Q$2,0)),0)</f>
        <v>0</v>
      </c>
      <c r="U378" s="16" t="str">
        <f t="shared" si="68"/>
        <v/>
      </c>
      <c r="V378" s="15">
        <f>IFERROR(INDEX(CADASTRO!$A$2:$Q$600,MATCH(B378,CADASTRO!$B$2:$B$600,0),MATCH($V$2,CADASTRO!$A$2:$Q$2,0)),0)</f>
        <v>0</v>
      </c>
      <c r="W378" s="16" t="str">
        <f t="shared" si="69"/>
        <v/>
      </c>
      <c r="X378" s="15">
        <f>IFERROR(INDEX(CADASTRO!$A$2:$Q$600,MATCH(B378,CADASTRO!$B$2:$B$600,0),MATCH($X$2,CADASTRO!$A$2:$Q$2,0)),0)</f>
        <v>0</v>
      </c>
      <c r="Y378" s="16" t="str">
        <f t="shared" si="70"/>
        <v/>
      </c>
    </row>
    <row r="379" spans="1:25" ht="15.75" customHeight="1" x14ac:dyDescent="0.25">
      <c r="A379" s="7">
        <f>CADASTRO!A379</f>
        <v>0</v>
      </c>
      <c r="B379" s="7">
        <f>CADASTRO!B379</f>
        <v>0</v>
      </c>
      <c r="C379" s="15">
        <f>IFERROR(INDEX(CADASTRO!$A$2:$Q$600,MATCH(B379,CADASTRO!$B$2:$B$600,0),MATCH($C$2,CADASTRO!$A$2:$Q$2,0)),0)</f>
        <v>0</v>
      </c>
      <c r="D379" s="15">
        <f>IFERROR(INDEX(CADASTRO!$A$2:$Q$600,MATCH(B379,CADASTRO!$B$2:$B$600,0),MATCH($D$2,CADASTRO!$A$2:$Q$2,0)),0)</f>
        <v>0</v>
      </c>
      <c r="E379" s="16" t="str">
        <f t="shared" si="60"/>
        <v/>
      </c>
      <c r="F379" s="15">
        <f>IFERROR(INDEX(CADASTRO!$A$2:$Q$600,MATCH(B379,CADASTRO!$B$2:$B$600,0),MATCH($F$2,CADASTRO!$A$2:$Q$2,0)),0)</f>
        <v>0</v>
      </c>
      <c r="G379" s="16" t="str">
        <f t="shared" si="61"/>
        <v/>
      </c>
      <c r="H379" s="15">
        <f>IFERROR(INDEX(CADASTRO!$A$2:$Q$600,MATCH(B379,CADASTRO!$B$2:$B$600,0),MATCH($H$2,CADASTRO!$A$2:$Q$2,0)),0)</f>
        <v>0</v>
      </c>
      <c r="I379" s="16" t="str">
        <f t="shared" si="62"/>
        <v/>
      </c>
      <c r="J379" s="15">
        <f>IFERROR(INDEX(CADASTRO!$A$2:$Q$600,MATCH(B379,CADASTRO!$B$2:$B$600,0),MATCH($J$2,CADASTRO!$A$2:$Q$2,0)),0)</f>
        <v>0</v>
      </c>
      <c r="K379" s="16" t="str">
        <f t="shared" si="63"/>
        <v/>
      </c>
      <c r="L379" s="15">
        <f>IFERROR(INDEX(CADASTRO!$A$2:$Q$600,MATCH(B379,CADASTRO!$B$2:$B$600,0),MATCH($L$2,CADASTRO!$A$2:$Q$2,0)),0)</f>
        <v>0</v>
      </c>
      <c r="M379" s="16" t="str">
        <f t="shared" si="64"/>
        <v/>
      </c>
      <c r="N379" s="15">
        <f>IFERROR(INDEX(CADASTRO!$A$2:$Q$600,MATCH(B379,CADASTRO!$B$2:$B$600,0),MATCH($N$2,CADASTRO!$A$2:$Q$2,0)),0)</f>
        <v>0</v>
      </c>
      <c r="O379" s="16" t="str">
        <f t="shared" si="65"/>
        <v/>
      </c>
      <c r="P379" s="15">
        <f>IFERROR(INDEX(CADASTRO!$A$2:$Q$600,MATCH(B379,CADASTRO!$B$2:$B$600,0),MATCH($P$2,CADASTRO!$A$2:$Q$2,0)),0)</f>
        <v>0</v>
      </c>
      <c r="Q379" s="16" t="str">
        <f t="shared" si="66"/>
        <v/>
      </c>
      <c r="R379" s="15">
        <f>IFERROR(INDEX(CADASTRO!$A$2:$Q$600,MATCH(B379,CADASTRO!$B$2:$B$600,0),MATCH($R$2,CADASTRO!$A$2:$Q$2,0)),0)</f>
        <v>0</v>
      </c>
      <c r="S379" s="16" t="str">
        <f t="shared" si="67"/>
        <v/>
      </c>
      <c r="T379" s="15">
        <f>IFERROR(INDEX(CADASTRO!$A$2:$Q$600,MATCH(B379,CADASTRO!$B$2:$B$600,0),MATCH($T$2,CADASTRO!$A$2:$Q$2,0)),0)</f>
        <v>0</v>
      </c>
      <c r="U379" s="16" t="str">
        <f t="shared" si="68"/>
        <v/>
      </c>
      <c r="V379" s="15">
        <f>IFERROR(INDEX(CADASTRO!$A$2:$Q$600,MATCH(B379,CADASTRO!$B$2:$B$600,0),MATCH($V$2,CADASTRO!$A$2:$Q$2,0)),0)</f>
        <v>0</v>
      </c>
      <c r="W379" s="16" t="str">
        <f t="shared" si="69"/>
        <v/>
      </c>
      <c r="X379" s="15">
        <f>IFERROR(INDEX(CADASTRO!$A$2:$Q$600,MATCH(B379,CADASTRO!$B$2:$B$600,0),MATCH($X$2,CADASTRO!$A$2:$Q$2,0)),0)</f>
        <v>0</v>
      </c>
      <c r="Y379" s="16" t="str">
        <f t="shared" si="70"/>
        <v/>
      </c>
    </row>
    <row r="380" spans="1:25" ht="15.75" customHeight="1" x14ac:dyDescent="0.25">
      <c r="A380" s="7">
        <f>CADASTRO!A380</f>
        <v>0</v>
      </c>
      <c r="B380" s="7">
        <f>CADASTRO!B380</f>
        <v>0</v>
      </c>
      <c r="C380" s="15">
        <f>IFERROR(INDEX(CADASTRO!$A$2:$Q$600,MATCH(B380,CADASTRO!$B$2:$B$600,0),MATCH($C$2,CADASTRO!$A$2:$Q$2,0)),0)</f>
        <v>0</v>
      </c>
      <c r="D380" s="15">
        <f>IFERROR(INDEX(CADASTRO!$A$2:$Q$600,MATCH(B380,CADASTRO!$B$2:$B$600,0),MATCH($D$2,CADASTRO!$A$2:$Q$2,0)),0)</f>
        <v>0</v>
      </c>
      <c r="E380" s="16" t="str">
        <f t="shared" si="60"/>
        <v/>
      </c>
      <c r="F380" s="15">
        <f>IFERROR(INDEX(CADASTRO!$A$2:$Q$600,MATCH(B380,CADASTRO!$B$2:$B$600,0),MATCH($F$2,CADASTRO!$A$2:$Q$2,0)),0)</f>
        <v>0</v>
      </c>
      <c r="G380" s="16" t="str">
        <f t="shared" si="61"/>
        <v/>
      </c>
      <c r="H380" s="15">
        <f>IFERROR(INDEX(CADASTRO!$A$2:$Q$600,MATCH(B380,CADASTRO!$B$2:$B$600,0),MATCH($H$2,CADASTRO!$A$2:$Q$2,0)),0)</f>
        <v>0</v>
      </c>
      <c r="I380" s="16" t="str">
        <f t="shared" si="62"/>
        <v/>
      </c>
      <c r="J380" s="15">
        <f>IFERROR(INDEX(CADASTRO!$A$2:$Q$600,MATCH(B380,CADASTRO!$B$2:$B$600,0),MATCH($J$2,CADASTRO!$A$2:$Q$2,0)),0)</f>
        <v>0</v>
      </c>
      <c r="K380" s="16" t="str">
        <f t="shared" si="63"/>
        <v/>
      </c>
      <c r="L380" s="15">
        <f>IFERROR(INDEX(CADASTRO!$A$2:$Q$600,MATCH(B380,CADASTRO!$B$2:$B$600,0),MATCH($L$2,CADASTRO!$A$2:$Q$2,0)),0)</f>
        <v>0</v>
      </c>
      <c r="M380" s="16" t="str">
        <f t="shared" si="64"/>
        <v/>
      </c>
      <c r="N380" s="15">
        <f>IFERROR(INDEX(CADASTRO!$A$2:$Q$600,MATCH(B380,CADASTRO!$B$2:$B$600,0),MATCH($N$2,CADASTRO!$A$2:$Q$2,0)),0)</f>
        <v>0</v>
      </c>
      <c r="O380" s="16" t="str">
        <f t="shared" si="65"/>
        <v/>
      </c>
      <c r="P380" s="15">
        <f>IFERROR(INDEX(CADASTRO!$A$2:$Q$600,MATCH(B380,CADASTRO!$B$2:$B$600,0),MATCH($P$2,CADASTRO!$A$2:$Q$2,0)),0)</f>
        <v>0</v>
      </c>
      <c r="Q380" s="16" t="str">
        <f t="shared" si="66"/>
        <v/>
      </c>
      <c r="R380" s="15">
        <f>IFERROR(INDEX(CADASTRO!$A$2:$Q$600,MATCH(B380,CADASTRO!$B$2:$B$600,0),MATCH($R$2,CADASTRO!$A$2:$Q$2,0)),0)</f>
        <v>0</v>
      </c>
      <c r="S380" s="16" t="str">
        <f t="shared" si="67"/>
        <v/>
      </c>
      <c r="T380" s="15">
        <f>IFERROR(INDEX(CADASTRO!$A$2:$Q$600,MATCH(B380,CADASTRO!$B$2:$B$600,0),MATCH($T$2,CADASTRO!$A$2:$Q$2,0)),0)</f>
        <v>0</v>
      </c>
      <c r="U380" s="16" t="str">
        <f t="shared" si="68"/>
        <v/>
      </c>
      <c r="V380" s="15">
        <f>IFERROR(INDEX(CADASTRO!$A$2:$Q$600,MATCH(B380,CADASTRO!$B$2:$B$600,0),MATCH($V$2,CADASTRO!$A$2:$Q$2,0)),0)</f>
        <v>0</v>
      </c>
      <c r="W380" s="16" t="str">
        <f t="shared" si="69"/>
        <v/>
      </c>
      <c r="X380" s="15">
        <f>IFERROR(INDEX(CADASTRO!$A$2:$Q$600,MATCH(B380,CADASTRO!$B$2:$B$600,0),MATCH($X$2,CADASTRO!$A$2:$Q$2,0)),0)</f>
        <v>0</v>
      </c>
      <c r="Y380" s="16" t="str">
        <f t="shared" si="70"/>
        <v/>
      </c>
    </row>
    <row r="381" spans="1:25" ht="15.75" customHeight="1" x14ac:dyDescent="0.25">
      <c r="A381" s="7">
        <f>CADASTRO!A381</f>
        <v>0</v>
      </c>
      <c r="B381" s="7">
        <f>CADASTRO!B381</f>
        <v>0</v>
      </c>
      <c r="C381" s="15">
        <f>IFERROR(INDEX(CADASTRO!$A$2:$Q$600,MATCH(B381,CADASTRO!$B$2:$B$600,0),MATCH($C$2,CADASTRO!$A$2:$Q$2,0)),0)</f>
        <v>0</v>
      </c>
      <c r="D381" s="15">
        <f>IFERROR(INDEX(CADASTRO!$A$2:$Q$600,MATCH(B381,CADASTRO!$B$2:$B$600,0),MATCH($D$2,CADASTRO!$A$2:$Q$2,0)),0)</f>
        <v>0</v>
      </c>
      <c r="E381" s="16" t="str">
        <f t="shared" si="60"/>
        <v/>
      </c>
      <c r="F381" s="15">
        <f>IFERROR(INDEX(CADASTRO!$A$2:$Q$600,MATCH(B381,CADASTRO!$B$2:$B$600,0),MATCH($F$2,CADASTRO!$A$2:$Q$2,0)),0)</f>
        <v>0</v>
      </c>
      <c r="G381" s="16" t="str">
        <f t="shared" si="61"/>
        <v/>
      </c>
      <c r="H381" s="15">
        <f>IFERROR(INDEX(CADASTRO!$A$2:$Q$600,MATCH(B381,CADASTRO!$B$2:$B$600,0),MATCH($H$2,CADASTRO!$A$2:$Q$2,0)),0)</f>
        <v>0</v>
      </c>
      <c r="I381" s="16" t="str">
        <f t="shared" si="62"/>
        <v/>
      </c>
      <c r="J381" s="15">
        <f>IFERROR(INDEX(CADASTRO!$A$2:$Q$600,MATCH(B381,CADASTRO!$B$2:$B$600,0),MATCH($J$2,CADASTRO!$A$2:$Q$2,0)),0)</f>
        <v>0</v>
      </c>
      <c r="K381" s="16" t="str">
        <f t="shared" si="63"/>
        <v/>
      </c>
      <c r="L381" s="15">
        <f>IFERROR(INDEX(CADASTRO!$A$2:$Q$600,MATCH(B381,CADASTRO!$B$2:$B$600,0),MATCH($L$2,CADASTRO!$A$2:$Q$2,0)),0)</f>
        <v>0</v>
      </c>
      <c r="M381" s="16" t="str">
        <f t="shared" si="64"/>
        <v/>
      </c>
      <c r="N381" s="15">
        <f>IFERROR(INDEX(CADASTRO!$A$2:$Q$600,MATCH(B381,CADASTRO!$B$2:$B$600,0),MATCH($N$2,CADASTRO!$A$2:$Q$2,0)),0)</f>
        <v>0</v>
      </c>
      <c r="O381" s="16" t="str">
        <f t="shared" si="65"/>
        <v/>
      </c>
      <c r="P381" s="15">
        <f>IFERROR(INDEX(CADASTRO!$A$2:$Q$600,MATCH(B381,CADASTRO!$B$2:$B$600,0),MATCH($P$2,CADASTRO!$A$2:$Q$2,0)),0)</f>
        <v>0</v>
      </c>
      <c r="Q381" s="16" t="str">
        <f t="shared" si="66"/>
        <v/>
      </c>
      <c r="R381" s="15">
        <f>IFERROR(INDEX(CADASTRO!$A$2:$Q$600,MATCH(B381,CADASTRO!$B$2:$B$600,0),MATCH($R$2,CADASTRO!$A$2:$Q$2,0)),0)</f>
        <v>0</v>
      </c>
      <c r="S381" s="16" t="str">
        <f t="shared" si="67"/>
        <v/>
      </c>
      <c r="T381" s="15">
        <f>IFERROR(INDEX(CADASTRO!$A$2:$Q$600,MATCH(B381,CADASTRO!$B$2:$B$600,0),MATCH($T$2,CADASTRO!$A$2:$Q$2,0)),0)</f>
        <v>0</v>
      </c>
      <c r="U381" s="16" t="str">
        <f t="shared" si="68"/>
        <v/>
      </c>
      <c r="V381" s="15">
        <f>IFERROR(INDEX(CADASTRO!$A$2:$Q$600,MATCH(B381,CADASTRO!$B$2:$B$600,0),MATCH($V$2,CADASTRO!$A$2:$Q$2,0)),0)</f>
        <v>0</v>
      </c>
      <c r="W381" s="16" t="str">
        <f t="shared" si="69"/>
        <v/>
      </c>
      <c r="X381" s="15">
        <f>IFERROR(INDEX(CADASTRO!$A$2:$Q$600,MATCH(B381,CADASTRO!$B$2:$B$600,0),MATCH($X$2,CADASTRO!$A$2:$Q$2,0)),0)</f>
        <v>0</v>
      </c>
      <c r="Y381" s="16" t="str">
        <f t="shared" si="70"/>
        <v/>
      </c>
    </row>
    <row r="382" spans="1:25" ht="15.75" customHeight="1" x14ac:dyDescent="0.25">
      <c r="A382" s="7">
        <f>CADASTRO!A382</f>
        <v>0</v>
      </c>
      <c r="B382" s="7">
        <f>CADASTRO!B382</f>
        <v>0</v>
      </c>
      <c r="C382" s="15">
        <f>IFERROR(INDEX(CADASTRO!$A$2:$Q$600,MATCH(B382,CADASTRO!$B$2:$B$600,0),MATCH($C$2,CADASTRO!$A$2:$Q$2,0)),0)</f>
        <v>0</v>
      </c>
      <c r="D382" s="15">
        <f>IFERROR(INDEX(CADASTRO!$A$2:$Q$600,MATCH(B382,CADASTRO!$B$2:$B$600,0),MATCH($D$2,CADASTRO!$A$2:$Q$2,0)),0)</f>
        <v>0</v>
      </c>
      <c r="E382" s="16" t="str">
        <f t="shared" si="60"/>
        <v/>
      </c>
      <c r="F382" s="15">
        <f>IFERROR(INDEX(CADASTRO!$A$2:$Q$600,MATCH(B382,CADASTRO!$B$2:$B$600,0),MATCH($F$2,CADASTRO!$A$2:$Q$2,0)),0)</f>
        <v>0</v>
      </c>
      <c r="G382" s="16" t="str">
        <f t="shared" si="61"/>
        <v/>
      </c>
      <c r="H382" s="15">
        <f>IFERROR(INDEX(CADASTRO!$A$2:$Q$600,MATCH(B382,CADASTRO!$B$2:$B$600,0),MATCH($H$2,CADASTRO!$A$2:$Q$2,0)),0)</f>
        <v>0</v>
      </c>
      <c r="I382" s="16" t="str">
        <f t="shared" si="62"/>
        <v/>
      </c>
      <c r="J382" s="15">
        <f>IFERROR(INDEX(CADASTRO!$A$2:$Q$600,MATCH(B382,CADASTRO!$B$2:$B$600,0),MATCH($J$2,CADASTRO!$A$2:$Q$2,0)),0)</f>
        <v>0</v>
      </c>
      <c r="K382" s="16" t="str">
        <f t="shared" si="63"/>
        <v/>
      </c>
      <c r="L382" s="15">
        <f>IFERROR(INDEX(CADASTRO!$A$2:$Q$600,MATCH(B382,CADASTRO!$B$2:$B$600,0),MATCH($L$2,CADASTRO!$A$2:$Q$2,0)),0)</f>
        <v>0</v>
      </c>
      <c r="M382" s="16" t="str">
        <f t="shared" si="64"/>
        <v/>
      </c>
      <c r="N382" s="15">
        <f>IFERROR(INDEX(CADASTRO!$A$2:$Q$600,MATCH(B382,CADASTRO!$B$2:$B$600,0),MATCH($N$2,CADASTRO!$A$2:$Q$2,0)),0)</f>
        <v>0</v>
      </c>
      <c r="O382" s="16" t="str">
        <f t="shared" si="65"/>
        <v/>
      </c>
      <c r="P382" s="15">
        <f>IFERROR(INDEX(CADASTRO!$A$2:$Q$600,MATCH(B382,CADASTRO!$B$2:$B$600,0),MATCH($P$2,CADASTRO!$A$2:$Q$2,0)),0)</f>
        <v>0</v>
      </c>
      <c r="Q382" s="16" t="str">
        <f t="shared" si="66"/>
        <v/>
      </c>
      <c r="R382" s="15">
        <f>IFERROR(INDEX(CADASTRO!$A$2:$Q$600,MATCH(B382,CADASTRO!$B$2:$B$600,0),MATCH($R$2,CADASTRO!$A$2:$Q$2,0)),0)</f>
        <v>0</v>
      </c>
      <c r="S382" s="16" t="str">
        <f t="shared" si="67"/>
        <v/>
      </c>
      <c r="T382" s="15">
        <f>IFERROR(INDEX(CADASTRO!$A$2:$Q$600,MATCH(B382,CADASTRO!$B$2:$B$600,0),MATCH($T$2,CADASTRO!$A$2:$Q$2,0)),0)</f>
        <v>0</v>
      </c>
      <c r="U382" s="16" t="str">
        <f t="shared" si="68"/>
        <v/>
      </c>
      <c r="V382" s="15">
        <f>IFERROR(INDEX(CADASTRO!$A$2:$Q$600,MATCH(B382,CADASTRO!$B$2:$B$600,0),MATCH($V$2,CADASTRO!$A$2:$Q$2,0)),0)</f>
        <v>0</v>
      </c>
      <c r="W382" s="16" t="str">
        <f t="shared" si="69"/>
        <v/>
      </c>
      <c r="X382" s="15">
        <f>IFERROR(INDEX(CADASTRO!$A$2:$Q$600,MATCH(B382,CADASTRO!$B$2:$B$600,0),MATCH($X$2,CADASTRO!$A$2:$Q$2,0)),0)</f>
        <v>0</v>
      </c>
      <c r="Y382" s="16" t="str">
        <f t="shared" si="70"/>
        <v/>
      </c>
    </row>
    <row r="383" spans="1:25" ht="15.75" customHeight="1" x14ac:dyDescent="0.25">
      <c r="A383" s="7">
        <f>CADASTRO!A383</f>
        <v>0</v>
      </c>
      <c r="B383" s="7">
        <f>CADASTRO!B383</f>
        <v>0</v>
      </c>
      <c r="C383" s="15">
        <f>IFERROR(INDEX(CADASTRO!$A$2:$Q$600,MATCH(B383,CADASTRO!$B$2:$B$600,0),MATCH($C$2,CADASTRO!$A$2:$Q$2,0)),0)</f>
        <v>0</v>
      </c>
      <c r="D383" s="15">
        <f>IFERROR(INDEX(CADASTRO!$A$2:$Q$600,MATCH(B383,CADASTRO!$B$2:$B$600,0),MATCH($D$2,CADASTRO!$A$2:$Q$2,0)),0)</f>
        <v>0</v>
      </c>
      <c r="E383" s="16" t="str">
        <f t="shared" si="60"/>
        <v/>
      </c>
      <c r="F383" s="15">
        <f>IFERROR(INDEX(CADASTRO!$A$2:$Q$600,MATCH(B383,CADASTRO!$B$2:$B$600,0),MATCH($F$2,CADASTRO!$A$2:$Q$2,0)),0)</f>
        <v>0</v>
      </c>
      <c r="G383" s="16" t="str">
        <f t="shared" si="61"/>
        <v/>
      </c>
      <c r="H383" s="15">
        <f>IFERROR(INDEX(CADASTRO!$A$2:$Q$600,MATCH(B383,CADASTRO!$B$2:$B$600,0),MATCH($H$2,CADASTRO!$A$2:$Q$2,0)),0)</f>
        <v>0</v>
      </c>
      <c r="I383" s="16" t="str">
        <f t="shared" si="62"/>
        <v/>
      </c>
      <c r="J383" s="15">
        <f>IFERROR(INDEX(CADASTRO!$A$2:$Q$600,MATCH(B383,CADASTRO!$B$2:$B$600,0),MATCH($J$2,CADASTRO!$A$2:$Q$2,0)),0)</f>
        <v>0</v>
      </c>
      <c r="K383" s="16" t="str">
        <f t="shared" si="63"/>
        <v/>
      </c>
      <c r="L383" s="15">
        <f>IFERROR(INDEX(CADASTRO!$A$2:$Q$600,MATCH(B383,CADASTRO!$B$2:$B$600,0),MATCH($L$2,CADASTRO!$A$2:$Q$2,0)),0)</f>
        <v>0</v>
      </c>
      <c r="M383" s="16" t="str">
        <f t="shared" si="64"/>
        <v/>
      </c>
      <c r="N383" s="15">
        <f>IFERROR(INDEX(CADASTRO!$A$2:$Q$600,MATCH(B383,CADASTRO!$B$2:$B$600,0),MATCH($N$2,CADASTRO!$A$2:$Q$2,0)),0)</f>
        <v>0</v>
      </c>
      <c r="O383" s="16" t="str">
        <f t="shared" si="65"/>
        <v/>
      </c>
      <c r="P383" s="15">
        <f>IFERROR(INDEX(CADASTRO!$A$2:$Q$600,MATCH(B383,CADASTRO!$B$2:$B$600,0),MATCH($P$2,CADASTRO!$A$2:$Q$2,0)),0)</f>
        <v>0</v>
      </c>
      <c r="Q383" s="16" t="str">
        <f t="shared" si="66"/>
        <v/>
      </c>
      <c r="R383" s="15">
        <f>IFERROR(INDEX(CADASTRO!$A$2:$Q$600,MATCH(B383,CADASTRO!$B$2:$B$600,0),MATCH($R$2,CADASTRO!$A$2:$Q$2,0)),0)</f>
        <v>0</v>
      </c>
      <c r="S383" s="16" t="str">
        <f t="shared" si="67"/>
        <v/>
      </c>
      <c r="T383" s="15">
        <f>IFERROR(INDEX(CADASTRO!$A$2:$Q$600,MATCH(B383,CADASTRO!$B$2:$B$600,0),MATCH($T$2,CADASTRO!$A$2:$Q$2,0)),0)</f>
        <v>0</v>
      </c>
      <c r="U383" s="16" t="str">
        <f t="shared" si="68"/>
        <v/>
      </c>
      <c r="V383" s="15">
        <f>IFERROR(INDEX(CADASTRO!$A$2:$Q$600,MATCH(B383,CADASTRO!$B$2:$B$600,0),MATCH($V$2,CADASTRO!$A$2:$Q$2,0)),0)</f>
        <v>0</v>
      </c>
      <c r="W383" s="16" t="str">
        <f t="shared" si="69"/>
        <v/>
      </c>
      <c r="X383" s="15">
        <f>IFERROR(INDEX(CADASTRO!$A$2:$Q$600,MATCH(B383,CADASTRO!$B$2:$B$600,0),MATCH($X$2,CADASTRO!$A$2:$Q$2,0)),0)</f>
        <v>0</v>
      </c>
      <c r="Y383" s="16" t="str">
        <f t="shared" si="70"/>
        <v/>
      </c>
    </row>
    <row r="384" spans="1:25" ht="15.75" customHeight="1" x14ac:dyDescent="0.25">
      <c r="A384" s="7">
        <f>CADASTRO!A384</f>
        <v>0</v>
      </c>
      <c r="B384" s="7">
        <f>CADASTRO!B384</f>
        <v>0</v>
      </c>
      <c r="C384" s="15">
        <f>IFERROR(INDEX(CADASTRO!$A$2:$Q$600,MATCH(B384,CADASTRO!$B$2:$B$600,0),MATCH($C$2,CADASTRO!$A$2:$Q$2,0)),0)</f>
        <v>0</v>
      </c>
      <c r="D384" s="15">
        <f>IFERROR(INDEX(CADASTRO!$A$2:$Q$600,MATCH(B384,CADASTRO!$B$2:$B$600,0),MATCH($D$2,CADASTRO!$A$2:$Q$2,0)),0)</f>
        <v>0</v>
      </c>
      <c r="E384" s="16" t="str">
        <f t="shared" si="60"/>
        <v/>
      </c>
      <c r="F384" s="15">
        <f>IFERROR(INDEX(CADASTRO!$A$2:$Q$600,MATCH(B384,CADASTRO!$B$2:$B$600,0),MATCH($F$2,CADASTRO!$A$2:$Q$2,0)),0)</f>
        <v>0</v>
      </c>
      <c r="G384" s="16" t="str">
        <f t="shared" si="61"/>
        <v/>
      </c>
      <c r="H384" s="15">
        <f>IFERROR(INDEX(CADASTRO!$A$2:$Q$600,MATCH(B384,CADASTRO!$B$2:$B$600,0),MATCH($H$2,CADASTRO!$A$2:$Q$2,0)),0)</f>
        <v>0</v>
      </c>
      <c r="I384" s="16" t="str">
        <f t="shared" si="62"/>
        <v/>
      </c>
      <c r="J384" s="15">
        <f>IFERROR(INDEX(CADASTRO!$A$2:$Q$600,MATCH(B384,CADASTRO!$B$2:$B$600,0),MATCH($J$2,CADASTRO!$A$2:$Q$2,0)),0)</f>
        <v>0</v>
      </c>
      <c r="K384" s="16" t="str">
        <f t="shared" si="63"/>
        <v/>
      </c>
      <c r="L384" s="15">
        <f>IFERROR(INDEX(CADASTRO!$A$2:$Q$600,MATCH(B384,CADASTRO!$B$2:$B$600,0),MATCH($L$2,CADASTRO!$A$2:$Q$2,0)),0)</f>
        <v>0</v>
      </c>
      <c r="M384" s="16" t="str">
        <f t="shared" si="64"/>
        <v/>
      </c>
      <c r="N384" s="15">
        <f>IFERROR(INDEX(CADASTRO!$A$2:$Q$600,MATCH(B384,CADASTRO!$B$2:$B$600,0),MATCH($N$2,CADASTRO!$A$2:$Q$2,0)),0)</f>
        <v>0</v>
      </c>
      <c r="O384" s="16" t="str">
        <f t="shared" si="65"/>
        <v/>
      </c>
      <c r="P384" s="15">
        <f>IFERROR(INDEX(CADASTRO!$A$2:$Q$600,MATCH(B384,CADASTRO!$B$2:$B$600,0),MATCH($P$2,CADASTRO!$A$2:$Q$2,0)),0)</f>
        <v>0</v>
      </c>
      <c r="Q384" s="16" t="str">
        <f t="shared" si="66"/>
        <v/>
      </c>
      <c r="R384" s="15">
        <f>IFERROR(INDEX(CADASTRO!$A$2:$Q$600,MATCH(B384,CADASTRO!$B$2:$B$600,0),MATCH($R$2,CADASTRO!$A$2:$Q$2,0)),0)</f>
        <v>0</v>
      </c>
      <c r="S384" s="16" t="str">
        <f t="shared" si="67"/>
        <v/>
      </c>
      <c r="T384" s="15">
        <f>IFERROR(INDEX(CADASTRO!$A$2:$Q$600,MATCH(B384,CADASTRO!$B$2:$B$600,0),MATCH($T$2,CADASTRO!$A$2:$Q$2,0)),0)</f>
        <v>0</v>
      </c>
      <c r="U384" s="16" t="str">
        <f t="shared" si="68"/>
        <v/>
      </c>
      <c r="V384" s="15">
        <f>IFERROR(INDEX(CADASTRO!$A$2:$Q$600,MATCH(B384,CADASTRO!$B$2:$B$600,0),MATCH($V$2,CADASTRO!$A$2:$Q$2,0)),0)</f>
        <v>0</v>
      </c>
      <c r="W384" s="16" t="str">
        <f t="shared" si="69"/>
        <v/>
      </c>
      <c r="X384" s="15">
        <f>IFERROR(INDEX(CADASTRO!$A$2:$Q$600,MATCH(B384,CADASTRO!$B$2:$B$600,0),MATCH($X$2,CADASTRO!$A$2:$Q$2,0)),0)</f>
        <v>0</v>
      </c>
      <c r="Y384" s="16" t="str">
        <f t="shared" si="70"/>
        <v/>
      </c>
    </row>
    <row r="385" spans="1:25" ht="15.75" customHeight="1" x14ac:dyDescent="0.25">
      <c r="A385" s="7">
        <f>CADASTRO!A385</f>
        <v>0</v>
      </c>
      <c r="B385" s="7">
        <f>CADASTRO!B385</f>
        <v>0</v>
      </c>
      <c r="C385" s="15">
        <f>IFERROR(INDEX(CADASTRO!$A$2:$Q$600,MATCH(B385,CADASTRO!$B$2:$B$600,0),MATCH($C$2,CADASTRO!$A$2:$Q$2,0)),0)</f>
        <v>0</v>
      </c>
      <c r="D385" s="15">
        <f>IFERROR(INDEX(CADASTRO!$A$2:$Q$600,MATCH(B385,CADASTRO!$B$2:$B$600,0),MATCH($D$2,CADASTRO!$A$2:$Q$2,0)),0)</f>
        <v>0</v>
      </c>
      <c r="E385" s="16" t="str">
        <f t="shared" si="60"/>
        <v/>
      </c>
      <c r="F385" s="15">
        <f>IFERROR(INDEX(CADASTRO!$A$2:$Q$600,MATCH(B385,CADASTRO!$B$2:$B$600,0),MATCH($F$2,CADASTRO!$A$2:$Q$2,0)),0)</f>
        <v>0</v>
      </c>
      <c r="G385" s="16" t="str">
        <f t="shared" si="61"/>
        <v/>
      </c>
      <c r="H385" s="15">
        <f>IFERROR(INDEX(CADASTRO!$A$2:$Q$600,MATCH(B385,CADASTRO!$B$2:$B$600,0),MATCH($H$2,CADASTRO!$A$2:$Q$2,0)),0)</f>
        <v>0</v>
      </c>
      <c r="I385" s="16" t="str">
        <f t="shared" si="62"/>
        <v/>
      </c>
      <c r="J385" s="15">
        <f>IFERROR(INDEX(CADASTRO!$A$2:$Q$600,MATCH(B385,CADASTRO!$B$2:$B$600,0),MATCH($J$2,CADASTRO!$A$2:$Q$2,0)),0)</f>
        <v>0</v>
      </c>
      <c r="K385" s="16" t="str">
        <f t="shared" si="63"/>
        <v/>
      </c>
      <c r="L385" s="15">
        <f>IFERROR(INDEX(CADASTRO!$A$2:$Q$600,MATCH(B385,CADASTRO!$B$2:$B$600,0),MATCH($L$2,CADASTRO!$A$2:$Q$2,0)),0)</f>
        <v>0</v>
      </c>
      <c r="M385" s="16" t="str">
        <f t="shared" si="64"/>
        <v/>
      </c>
      <c r="N385" s="15">
        <f>IFERROR(INDEX(CADASTRO!$A$2:$Q$600,MATCH(B385,CADASTRO!$B$2:$B$600,0),MATCH($N$2,CADASTRO!$A$2:$Q$2,0)),0)</f>
        <v>0</v>
      </c>
      <c r="O385" s="16" t="str">
        <f t="shared" si="65"/>
        <v/>
      </c>
      <c r="P385" s="15">
        <f>IFERROR(INDEX(CADASTRO!$A$2:$Q$600,MATCH(B385,CADASTRO!$B$2:$B$600,0),MATCH($P$2,CADASTRO!$A$2:$Q$2,0)),0)</f>
        <v>0</v>
      </c>
      <c r="Q385" s="16" t="str">
        <f t="shared" si="66"/>
        <v/>
      </c>
      <c r="R385" s="15">
        <f>IFERROR(INDEX(CADASTRO!$A$2:$Q$600,MATCH(B385,CADASTRO!$B$2:$B$600,0),MATCH($R$2,CADASTRO!$A$2:$Q$2,0)),0)</f>
        <v>0</v>
      </c>
      <c r="S385" s="16" t="str">
        <f t="shared" si="67"/>
        <v/>
      </c>
      <c r="T385" s="15">
        <f>IFERROR(INDEX(CADASTRO!$A$2:$Q$600,MATCH(B385,CADASTRO!$B$2:$B$600,0),MATCH($T$2,CADASTRO!$A$2:$Q$2,0)),0)</f>
        <v>0</v>
      </c>
      <c r="U385" s="16" t="str">
        <f t="shared" si="68"/>
        <v/>
      </c>
      <c r="V385" s="15">
        <f>IFERROR(INDEX(CADASTRO!$A$2:$Q$600,MATCH(B385,CADASTRO!$B$2:$B$600,0),MATCH($V$2,CADASTRO!$A$2:$Q$2,0)),0)</f>
        <v>0</v>
      </c>
      <c r="W385" s="16" t="str">
        <f t="shared" si="69"/>
        <v/>
      </c>
      <c r="X385" s="15">
        <f>IFERROR(INDEX(CADASTRO!$A$2:$Q$600,MATCH(B385,CADASTRO!$B$2:$B$600,0),MATCH($X$2,CADASTRO!$A$2:$Q$2,0)),0)</f>
        <v>0</v>
      </c>
      <c r="Y385" s="16" t="str">
        <f t="shared" si="70"/>
        <v/>
      </c>
    </row>
    <row r="386" spans="1:25" ht="15.75" customHeight="1" x14ac:dyDescent="0.25">
      <c r="A386" s="7">
        <f>CADASTRO!A386</f>
        <v>0</v>
      </c>
      <c r="B386" s="7">
        <f>CADASTRO!B386</f>
        <v>0</v>
      </c>
      <c r="C386" s="15">
        <f>IFERROR(INDEX(CADASTRO!$A$2:$Q$600,MATCH(B386,CADASTRO!$B$2:$B$600,0),MATCH($C$2,CADASTRO!$A$2:$Q$2,0)),0)</f>
        <v>0</v>
      </c>
      <c r="D386" s="15">
        <f>IFERROR(INDEX(CADASTRO!$A$2:$Q$600,MATCH(B386,CADASTRO!$B$2:$B$600,0),MATCH($D$2,CADASTRO!$A$2:$Q$2,0)),0)</f>
        <v>0</v>
      </c>
      <c r="E386" s="16" t="str">
        <f t="shared" si="60"/>
        <v/>
      </c>
      <c r="F386" s="15">
        <f>IFERROR(INDEX(CADASTRO!$A$2:$Q$600,MATCH(B386,CADASTRO!$B$2:$B$600,0),MATCH($F$2,CADASTRO!$A$2:$Q$2,0)),0)</f>
        <v>0</v>
      </c>
      <c r="G386" s="16" t="str">
        <f t="shared" si="61"/>
        <v/>
      </c>
      <c r="H386" s="15">
        <f>IFERROR(INDEX(CADASTRO!$A$2:$Q$600,MATCH(B386,CADASTRO!$B$2:$B$600,0),MATCH($H$2,CADASTRO!$A$2:$Q$2,0)),0)</f>
        <v>0</v>
      </c>
      <c r="I386" s="16" t="str">
        <f t="shared" si="62"/>
        <v/>
      </c>
      <c r="J386" s="15">
        <f>IFERROR(INDEX(CADASTRO!$A$2:$Q$600,MATCH(B386,CADASTRO!$B$2:$B$600,0),MATCH($J$2,CADASTRO!$A$2:$Q$2,0)),0)</f>
        <v>0</v>
      </c>
      <c r="K386" s="16" t="str">
        <f t="shared" si="63"/>
        <v/>
      </c>
      <c r="L386" s="15">
        <f>IFERROR(INDEX(CADASTRO!$A$2:$Q$600,MATCH(B386,CADASTRO!$B$2:$B$600,0),MATCH($L$2,CADASTRO!$A$2:$Q$2,0)),0)</f>
        <v>0</v>
      </c>
      <c r="M386" s="16" t="str">
        <f t="shared" si="64"/>
        <v/>
      </c>
      <c r="N386" s="15">
        <f>IFERROR(INDEX(CADASTRO!$A$2:$Q$600,MATCH(B386,CADASTRO!$B$2:$B$600,0),MATCH($N$2,CADASTRO!$A$2:$Q$2,0)),0)</f>
        <v>0</v>
      </c>
      <c r="O386" s="16" t="str">
        <f t="shared" si="65"/>
        <v/>
      </c>
      <c r="P386" s="15">
        <f>IFERROR(INDEX(CADASTRO!$A$2:$Q$600,MATCH(B386,CADASTRO!$B$2:$B$600,0),MATCH($P$2,CADASTRO!$A$2:$Q$2,0)),0)</f>
        <v>0</v>
      </c>
      <c r="Q386" s="16" t="str">
        <f t="shared" si="66"/>
        <v/>
      </c>
      <c r="R386" s="15">
        <f>IFERROR(INDEX(CADASTRO!$A$2:$Q$600,MATCH(B386,CADASTRO!$B$2:$B$600,0),MATCH($R$2,CADASTRO!$A$2:$Q$2,0)),0)</f>
        <v>0</v>
      </c>
      <c r="S386" s="16" t="str">
        <f t="shared" si="67"/>
        <v/>
      </c>
      <c r="T386" s="15">
        <f>IFERROR(INDEX(CADASTRO!$A$2:$Q$600,MATCH(B386,CADASTRO!$B$2:$B$600,0),MATCH($T$2,CADASTRO!$A$2:$Q$2,0)),0)</f>
        <v>0</v>
      </c>
      <c r="U386" s="16" t="str">
        <f t="shared" si="68"/>
        <v/>
      </c>
      <c r="V386" s="15">
        <f>IFERROR(INDEX(CADASTRO!$A$2:$Q$600,MATCH(B386,CADASTRO!$B$2:$B$600,0),MATCH($V$2,CADASTRO!$A$2:$Q$2,0)),0)</f>
        <v>0</v>
      </c>
      <c r="W386" s="16" t="str">
        <f t="shared" si="69"/>
        <v/>
      </c>
      <c r="X386" s="15">
        <f>IFERROR(INDEX(CADASTRO!$A$2:$Q$600,MATCH(B386,CADASTRO!$B$2:$B$600,0),MATCH($X$2,CADASTRO!$A$2:$Q$2,0)),0)</f>
        <v>0</v>
      </c>
      <c r="Y386" s="16" t="str">
        <f t="shared" si="70"/>
        <v/>
      </c>
    </row>
    <row r="387" spans="1:25" ht="15.75" customHeight="1" x14ac:dyDescent="0.25">
      <c r="A387" s="7">
        <f>CADASTRO!A387</f>
        <v>0</v>
      </c>
      <c r="B387" s="7">
        <f>CADASTRO!B387</f>
        <v>0</v>
      </c>
      <c r="C387" s="15">
        <f>IFERROR(INDEX(CADASTRO!$A$2:$Q$600,MATCH(B387,CADASTRO!$B$2:$B$600,0),MATCH($C$2,CADASTRO!$A$2:$Q$2,0)),0)</f>
        <v>0</v>
      </c>
      <c r="D387" s="15">
        <f>IFERROR(INDEX(CADASTRO!$A$2:$Q$600,MATCH(B387,CADASTRO!$B$2:$B$600,0),MATCH($D$2,CADASTRO!$A$2:$Q$2,0)),0)</f>
        <v>0</v>
      </c>
      <c r="E387" s="16" t="str">
        <f t="shared" si="60"/>
        <v/>
      </c>
      <c r="F387" s="15">
        <f>IFERROR(INDEX(CADASTRO!$A$2:$Q$600,MATCH(B387,CADASTRO!$B$2:$B$600,0),MATCH($F$2,CADASTRO!$A$2:$Q$2,0)),0)</f>
        <v>0</v>
      </c>
      <c r="G387" s="16" t="str">
        <f t="shared" si="61"/>
        <v/>
      </c>
      <c r="H387" s="15">
        <f>IFERROR(INDEX(CADASTRO!$A$2:$Q$600,MATCH(B387,CADASTRO!$B$2:$B$600,0),MATCH($H$2,CADASTRO!$A$2:$Q$2,0)),0)</f>
        <v>0</v>
      </c>
      <c r="I387" s="16" t="str">
        <f t="shared" si="62"/>
        <v/>
      </c>
      <c r="J387" s="15">
        <f>IFERROR(INDEX(CADASTRO!$A$2:$Q$600,MATCH(B387,CADASTRO!$B$2:$B$600,0),MATCH($J$2,CADASTRO!$A$2:$Q$2,0)),0)</f>
        <v>0</v>
      </c>
      <c r="K387" s="16" t="str">
        <f t="shared" si="63"/>
        <v/>
      </c>
      <c r="L387" s="15">
        <f>IFERROR(INDEX(CADASTRO!$A$2:$Q$600,MATCH(B387,CADASTRO!$B$2:$B$600,0),MATCH($L$2,CADASTRO!$A$2:$Q$2,0)),0)</f>
        <v>0</v>
      </c>
      <c r="M387" s="16" t="str">
        <f t="shared" si="64"/>
        <v/>
      </c>
      <c r="N387" s="15">
        <f>IFERROR(INDEX(CADASTRO!$A$2:$Q$600,MATCH(B387,CADASTRO!$B$2:$B$600,0),MATCH($N$2,CADASTRO!$A$2:$Q$2,0)),0)</f>
        <v>0</v>
      </c>
      <c r="O387" s="16" t="str">
        <f t="shared" si="65"/>
        <v/>
      </c>
      <c r="P387" s="15">
        <f>IFERROR(INDEX(CADASTRO!$A$2:$Q$600,MATCH(B387,CADASTRO!$B$2:$B$600,0),MATCH($P$2,CADASTRO!$A$2:$Q$2,0)),0)</f>
        <v>0</v>
      </c>
      <c r="Q387" s="16" t="str">
        <f t="shared" si="66"/>
        <v/>
      </c>
      <c r="R387" s="15">
        <f>IFERROR(INDEX(CADASTRO!$A$2:$Q$600,MATCH(B387,CADASTRO!$B$2:$B$600,0),MATCH($R$2,CADASTRO!$A$2:$Q$2,0)),0)</f>
        <v>0</v>
      </c>
      <c r="S387" s="16" t="str">
        <f t="shared" si="67"/>
        <v/>
      </c>
      <c r="T387" s="15">
        <f>IFERROR(INDEX(CADASTRO!$A$2:$Q$600,MATCH(B387,CADASTRO!$B$2:$B$600,0),MATCH($T$2,CADASTRO!$A$2:$Q$2,0)),0)</f>
        <v>0</v>
      </c>
      <c r="U387" s="16" t="str">
        <f t="shared" si="68"/>
        <v/>
      </c>
      <c r="V387" s="15">
        <f>IFERROR(INDEX(CADASTRO!$A$2:$Q$600,MATCH(B387,CADASTRO!$B$2:$B$600,0),MATCH($V$2,CADASTRO!$A$2:$Q$2,0)),0)</f>
        <v>0</v>
      </c>
      <c r="W387" s="16" t="str">
        <f t="shared" si="69"/>
        <v/>
      </c>
      <c r="X387" s="15">
        <f>IFERROR(INDEX(CADASTRO!$A$2:$Q$600,MATCH(B387,CADASTRO!$B$2:$B$600,0),MATCH($X$2,CADASTRO!$A$2:$Q$2,0)),0)</f>
        <v>0</v>
      </c>
      <c r="Y387" s="16" t="str">
        <f t="shared" si="70"/>
        <v/>
      </c>
    </row>
    <row r="388" spans="1:25" ht="15.75" customHeight="1" x14ac:dyDescent="0.25">
      <c r="A388" s="7">
        <f>CADASTRO!A388</f>
        <v>0</v>
      </c>
      <c r="B388" s="7">
        <f>CADASTRO!B388</f>
        <v>0</v>
      </c>
      <c r="C388" s="15">
        <f>IFERROR(INDEX(CADASTRO!$A$2:$Q$600,MATCH(B388,CADASTRO!$B$2:$B$600,0),MATCH($C$2,CADASTRO!$A$2:$Q$2,0)),0)</f>
        <v>0</v>
      </c>
      <c r="D388" s="15">
        <f>IFERROR(INDEX(CADASTRO!$A$2:$Q$600,MATCH(B388,CADASTRO!$B$2:$B$600,0),MATCH($D$2,CADASTRO!$A$2:$Q$2,0)),0)</f>
        <v>0</v>
      </c>
      <c r="E388" s="16" t="str">
        <f t="shared" si="60"/>
        <v/>
      </c>
      <c r="F388" s="15">
        <f>IFERROR(INDEX(CADASTRO!$A$2:$Q$600,MATCH(B388,CADASTRO!$B$2:$B$600,0),MATCH($F$2,CADASTRO!$A$2:$Q$2,0)),0)</f>
        <v>0</v>
      </c>
      <c r="G388" s="16" t="str">
        <f t="shared" si="61"/>
        <v/>
      </c>
      <c r="H388" s="15">
        <f>IFERROR(INDEX(CADASTRO!$A$2:$Q$600,MATCH(B388,CADASTRO!$B$2:$B$600,0),MATCH($H$2,CADASTRO!$A$2:$Q$2,0)),0)</f>
        <v>0</v>
      </c>
      <c r="I388" s="16" t="str">
        <f t="shared" si="62"/>
        <v/>
      </c>
      <c r="J388" s="15">
        <f>IFERROR(INDEX(CADASTRO!$A$2:$Q$600,MATCH(B388,CADASTRO!$B$2:$B$600,0),MATCH($J$2,CADASTRO!$A$2:$Q$2,0)),0)</f>
        <v>0</v>
      </c>
      <c r="K388" s="16" t="str">
        <f t="shared" si="63"/>
        <v/>
      </c>
      <c r="L388" s="15">
        <f>IFERROR(INDEX(CADASTRO!$A$2:$Q$600,MATCH(B388,CADASTRO!$B$2:$B$600,0),MATCH($L$2,CADASTRO!$A$2:$Q$2,0)),0)</f>
        <v>0</v>
      </c>
      <c r="M388" s="16" t="str">
        <f t="shared" si="64"/>
        <v/>
      </c>
      <c r="N388" s="15">
        <f>IFERROR(INDEX(CADASTRO!$A$2:$Q$600,MATCH(B388,CADASTRO!$B$2:$B$600,0),MATCH($N$2,CADASTRO!$A$2:$Q$2,0)),0)</f>
        <v>0</v>
      </c>
      <c r="O388" s="16" t="str">
        <f t="shared" si="65"/>
        <v/>
      </c>
      <c r="P388" s="15">
        <f>IFERROR(INDEX(CADASTRO!$A$2:$Q$600,MATCH(B388,CADASTRO!$B$2:$B$600,0),MATCH($P$2,CADASTRO!$A$2:$Q$2,0)),0)</f>
        <v>0</v>
      </c>
      <c r="Q388" s="16" t="str">
        <f t="shared" si="66"/>
        <v/>
      </c>
      <c r="R388" s="15">
        <f>IFERROR(INDEX(CADASTRO!$A$2:$Q$600,MATCH(B388,CADASTRO!$B$2:$B$600,0),MATCH($R$2,CADASTRO!$A$2:$Q$2,0)),0)</f>
        <v>0</v>
      </c>
      <c r="S388" s="16" t="str">
        <f t="shared" si="67"/>
        <v/>
      </c>
      <c r="T388" s="15">
        <f>IFERROR(INDEX(CADASTRO!$A$2:$Q$600,MATCH(B388,CADASTRO!$B$2:$B$600,0),MATCH($T$2,CADASTRO!$A$2:$Q$2,0)),0)</f>
        <v>0</v>
      </c>
      <c r="U388" s="16" t="str">
        <f t="shared" si="68"/>
        <v/>
      </c>
      <c r="V388" s="15">
        <f>IFERROR(INDEX(CADASTRO!$A$2:$Q$600,MATCH(B388,CADASTRO!$B$2:$B$600,0),MATCH($V$2,CADASTRO!$A$2:$Q$2,0)),0)</f>
        <v>0</v>
      </c>
      <c r="W388" s="16" t="str">
        <f t="shared" si="69"/>
        <v/>
      </c>
      <c r="X388" s="15">
        <f>IFERROR(INDEX(CADASTRO!$A$2:$Q$600,MATCH(B388,CADASTRO!$B$2:$B$600,0),MATCH($X$2,CADASTRO!$A$2:$Q$2,0)),0)</f>
        <v>0</v>
      </c>
      <c r="Y388" s="16" t="str">
        <f t="shared" si="70"/>
        <v/>
      </c>
    </row>
    <row r="389" spans="1:25" ht="15.75" customHeight="1" x14ac:dyDescent="0.25">
      <c r="A389" s="7">
        <f>CADASTRO!A389</f>
        <v>0</v>
      </c>
      <c r="B389" s="7">
        <f>CADASTRO!B389</f>
        <v>0</v>
      </c>
      <c r="C389" s="15">
        <f>IFERROR(INDEX(CADASTRO!$A$2:$Q$600,MATCH(B389,CADASTRO!$B$2:$B$600,0),MATCH($C$2,CADASTRO!$A$2:$Q$2,0)),0)</f>
        <v>0</v>
      </c>
      <c r="D389" s="15">
        <f>IFERROR(INDEX(CADASTRO!$A$2:$Q$600,MATCH(B389,CADASTRO!$B$2:$B$600,0),MATCH($D$2,CADASTRO!$A$2:$Q$2,0)),0)</f>
        <v>0</v>
      </c>
      <c r="E389" s="16" t="str">
        <f t="shared" si="60"/>
        <v/>
      </c>
      <c r="F389" s="15">
        <f>IFERROR(INDEX(CADASTRO!$A$2:$Q$600,MATCH(B389,CADASTRO!$B$2:$B$600,0),MATCH($F$2,CADASTRO!$A$2:$Q$2,0)),0)</f>
        <v>0</v>
      </c>
      <c r="G389" s="16" t="str">
        <f t="shared" si="61"/>
        <v/>
      </c>
      <c r="H389" s="15">
        <f>IFERROR(INDEX(CADASTRO!$A$2:$Q$600,MATCH(B389,CADASTRO!$B$2:$B$600,0),MATCH($H$2,CADASTRO!$A$2:$Q$2,0)),0)</f>
        <v>0</v>
      </c>
      <c r="I389" s="16" t="str">
        <f t="shared" si="62"/>
        <v/>
      </c>
      <c r="J389" s="15">
        <f>IFERROR(INDEX(CADASTRO!$A$2:$Q$600,MATCH(B389,CADASTRO!$B$2:$B$600,0),MATCH($J$2,CADASTRO!$A$2:$Q$2,0)),0)</f>
        <v>0</v>
      </c>
      <c r="K389" s="16" t="str">
        <f t="shared" si="63"/>
        <v/>
      </c>
      <c r="L389" s="15">
        <f>IFERROR(INDEX(CADASTRO!$A$2:$Q$600,MATCH(B389,CADASTRO!$B$2:$B$600,0),MATCH($L$2,CADASTRO!$A$2:$Q$2,0)),0)</f>
        <v>0</v>
      </c>
      <c r="M389" s="16" t="str">
        <f t="shared" si="64"/>
        <v/>
      </c>
      <c r="N389" s="15">
        <f>IFERROR(INDEX(CADASTRO!$A$2:$Q$600,MATCH(B389,CADASTRO!$B$2:$B$600,0),MATCH($N$2,CADASTRO!$A$2:$Q$2,0)),0)</f>
        <v>0</v>
      </c>
      <c r="O389" s="16" t="str">
        <f t="shared" si="65"/>
        <v/>
      </c>
      <c r="P389" s="15">
        <f>IFERROR(INDEX(CADASTRO!$A$2:$Q$600,MATCH(B389,CADASTRO!$B$2:$B$600,0),MATCH($P$2,CADASTRO!$A$2:$Q$2,0)),0)</f>
        <v>0</v>
      </c>
      <c r="Q389" s="16" t="str">
        <f t="shared" si="66"/>
        <v/>
      </c>
      <c r="R389" s="15">
        <f>IFERROR(INDEX(CADASTRO!$A$2:$Q$600,MATCH(B389,CADASTRO!$B$2:$B$600,0),MATCH($R$2,CADASTRO!$A$2:$Q$2,0)),0)</f>
        <v>0</v>
      </c>
      <c r="S389" s="16" t="str">
        <f t="shared" si="67"/>
        <v/>
      </c>
      <c r="T389" s="15">
        <f>IFERROR(INDEX(CADASTRO!$A$2:$Q$600,MATCH(B389,CADASTRO!$B$2:$B$600,0),MATCH($T$2,CADASTRO!$A$2:$Q$2,0)),0)</f>
        <v>0</v>
      </c>
      <c r="U389" s="16" t="str">
        <f t="shared" si="68"/>
        <v/>
      </c>
      <c r="V389" s="15">
        <f>IFERROR(INDEX(CADASTRO!$A$2:$Q$600,MATCH(B389,CADASTRO!$B$2:$B$600,0),MATCH($V$2,CADASTRO!$A$2:$Q$2,0)),0)</f>
        <v>0</v>
      </c>
      <c r="W389" s="16" t="str">
        <f t="shared" si="69"/>
        <v/>
      </c>
      <c r="X389" s="15">
        <f>IFERROR(INDEX(CADASTRO!$A$2:$Q$600,MATCH(B389,CADASTRO!$B$2:$B$600,0),MATCH($X$2,CADASTRO!$A$2:$Q$2,0)),0)</f>
        <v>0</v>
      </c>
      <c r="Y389" s="16" t="str">
        <f t="shared" si="70"/>
        <v/>
      </c>
    </row>
    <row r="390" spans="1:25" ht="15.75" customHeight="1" x14ac:dyDescent="0.25">
      <c r="A390" s="7">
        <f>CADASTRO!A390</f>
        <v>0</v>
      </c>
      <c r="B390" s="7">
        <f>CADASTRO!B390</f>
        <v>0</v>
      </c>
      <c r="C390" s="15">
        <f>IFERROR(INDEX(CADASTRO!$A$2:$Q$600,MATCH(B390,CADASTRO!$B$2:$B$600,0),MATCH($C$2,CADASTRO!$A$2:$Q$2,0)),0)</f>
        <v>0</v>
      </c>
      <c r="D390" s="15">
        <f>IFERROR(INDEX(CADASTRO!$A$2:$Q$600,MATCH(B390,CADASTRO!$B$2:$B$600,0),MATCH($D$2,CADASTRO!$A$2:$Q$2,0)),0)</f>
        <v>0</v>
      </c>
      <c r="E390" s="16" t="str">
        <f t="shared" ref="E390:E453" si="71">IF(D390=0,"",IFERROR((D390/C390)-1,""))</f>
        <v/>
      </c>
      <c r="F390" s="15">
        <f>IFERROR(INDEX(CADASTRO!$A$2:$Q$600,MATCH(B390,CADASTRO!$B$2:$B$600,0),MATCH($F$2,CADASTRO!$A$2:$Q$2,0)),0)</f>
        <v>0</v>
      </c>
      <c r="G390" s="16" t="str">
        <f t="shared" ref="G390:G453" si="72">IF(F390=0,"",IFERROR((F390/D390)-1,""))</f>
        <v/>
      </c>
      <c r="H390" s="15">
        <f>IFERROR(INDEX(CADASTRO!$A$2:$Q$600,MATCH(B390,CADASTRO!$B$2:$B$600,0),MATCH($H$2,CADASTRO!$A$2:$Q$2,0)),0)</f>
        <v>0</v>
      </c>
      <c r="I390" s="16" t="str">
        <f t="shared" ref="I390:I453" si="73">IF(H390=0,"",IFERROR((H390/F390)-1,""))</f>
        <v/>
      </c>
      <c r="J390" s="15">
        <f>IFERROR(INDEX(CADASTRO!$A$2:$Q$600,MATCH(B390,CADASTRO!$B$2:$B$600,0),MATCH($J$2,CADASTRO!$A$2:$Q$2,0)),0)</f>
        <v>0</v>
      </c>
      <c r="K390" s="16" t="str">
        <f t="shared" ref="K390:K453" si="74">IF(J390=0,"",IFERROR((J390/H390)-1,""))</f>
        <v/>
      </c>
      <c r="L390" s="15">
        <f>IFERROR(INDEX(CADASTRO!$A$2:$Q$600,MATCH(B390,CADASTRO!$B$2:$B$600,0),MATCH($L$2,CADASTRO!$A$2:$Q$2,0)),0)</f>
        <v>0</v>
      </c>
      <c r="M390" s="16" t="str">
        <f t="shared" ref="M390:M453" si="75">IF(L390=0,"",IFERROR((L390/J390)-1,""))</f>
        <v/>
      </c>
      <c r="N390" s="15">
        <f>IFERROR(INDEX(CADASTRO!$A$2:$Q$600,MATCH(B390,CADASTRO!$B$2:$B$600,0),MATCH($N$2,CADASTRO!$A$2:$Q$2,0)),0)</f>
        <v>0</v>
      </c>
      <c r="O390" s="16" t="str">
        <f t="shared" ref="O390:O453" si="76">IF(N390=0,"",IFERROR((N390/L390)-1,""))</f>
        <v/>
      </c>
      <c r="P390" s="15">
        <f>IFERROR(INDEX(CADASTRO!$A$2:$Q$600,MATCH(B390,CADASTRO!$B$2:$B$600,0),MATCH($P$2,CADASTRO!$A$2:$Q$2,0)),0)</f>
        <v>0</v>
      </c>
      <c r="Q390" s="16" t="str">
        <f t="shared" ref="Q390:Q453" si="77">IF(P390=0,"",IFERROR((P390/N390)-1,""))</f>
        <v/>
      </c>
      <c r="R390" s="15">
        <f>IFERROR(INDEX(CADASTRO!$A$2:$Q$600,MATCH(B390,CADASTRO!$B$2:$B$600,0),MATCH($R$2,CADASTRO!$A$2:$Q$2,0)),0)</f>
        <v>0</v>
      </c>
      <c r="S390" s="16" t="str">
        <f t="shared" ref="S390:S453" si="78">IF(R390=0,"",IFERROR((R390/P390)-1,""))</f>
        <v/>
      </c>
      <c r="T390" s="15">
        <f>IFERROR(INDEX(CADASTRO!$A$2:$Q$600,MATCH(B390,CADASTRO!$B$2:$B$600,0),MATCH($T$2,CADASTRO!$A$2:$Q$2,0)),0)</f>
        <v>0</v>
      </c>
      <c r="U390" s="16" t="str">
        <f t="shared" ref="U390:U453" si="79">IF(T390=0,"",IFERROR((T390/R390)-1,""))</f>
        <v/>
      </c>
      <c r="V390" s="15">
        <f>IFERROR(INDEX(CADASTRO!$A$2:$Q$600,MATCH(B390,CADASTRO!$B$2:$B$600,0),MATCH($V$2,CADASTRO!$A$2:$Q$2,0)),0)</f>
        <v>0</v>
      </c>
      <c r="W390" s="16" t="str">
        <f t="shared" ref="W390:W453" si="80">IF(V390=0,"",IFERROR((V390/T390)-1,""))</f>
        <v/>
      </c>
      <c r="X390" s="15">
        <f>IFERROR(INDEX(CADASTRO!$A$2:$Q$600,MATCH(B390,CADASTRO!$B$2:$B$600,0),MATCH($X$2,CADASTRO!$A$2:$Q$2,0)),0)</f>
        <v>0</v>
      </c>
      <c r="Y390" s="16" t="str">
        <f t="shared" ref="Y390:Y453" si="81">IF(X390=0,"",IFERROR((X390/V390)-1,""))</f>
        <v/>
      </c>
    </row>
    <row r="391" spans="1:25" ht="15.75" customHeight="1" x14ac:dyDescent="0.25">
      <c r="A391" s="7">
        <f>CADASTRO!A391</f>
        <v>0</v>
      </c>
      <c r="B391" s="7">
        <f>CADASTRO!B391</f>
        <v>0</v>
      </c>
      <c r="C391" s="15">
        <f>IFERROR(INDEX(CADASTRO!$A$2:$Q$600,MATCH(B391,CADASTRO!$B$2:$B$600,0),MATCH($C$2,CADASTRO!$A$2:$Q$2,0)),0)</f>
        <v>0</v>
      </c>
      <c r="D391" s="15">
        <f>IFERROR(INDEX(CADASTRO!$A$2:$Q$600,MATCH(B391,CADASTRO!$B$2:$B$600,0),MATCH($D$2,CADASTRO!$A$2:$Q$2,0)),0)</f>
        <v>0</v>
      </c>
      <c r="E391" s="16" t="str">
        <f t="shared" si="71"/>
        <v/>
      </c>
      <c r="F391" s="15">
        <f>IFERROR(INDEX(CADASTRO!$A$2:$Q$600,MATCH(B391,CADASTRO!$B$2:$B$600,0),MATCH($F$2,CADASTRO!$A$2:$Q$2,0)),0)</f>
        <v>0</v>
      </c>
      <c r="G391" s="16" t="str">
        <f t="shared" si="72"/>
        <v/>
      </c>
      <c r="H391" s="15">
        <f>IFERROR(INDEX(CADASTRO!$A$2:$Q$600,MATCH(B391,CADASTRO!$B$2:$B$600,0),MATCH($H$2,CADASTRO!$A$2:$Q$2,0)),0)</f>
        <v>0</v>
      </c>
      <c r="I391" s="16" t="str">
        <f t="shared" si="73"/>
        <v/>
      </c>
      <c r="J391" s="15">
        <f>IFERROR(INDEX(CADASTRO!$A$2:$Q$600,MATCH(B391,CADASTRO!$B$2:$B$600,0),MATCH($J$2,CADASTRO!$A$2:$Q$2,0)),0)</f>
        <v>0</v>
      </c>
      <c r="K391" s="16" t="str">
        <f t="shared" si="74"/>
        <v/>
      </c>
      <c r="L391" s="15">
        <f>IFERROR(INDEX(CADASTRO!$A$2:$Q$600,MATCH(B391,CADASTRO!$B$2:$B$600,0),MATCH($L$2,CADASTRO!$A$2:$Q$2,0)),0)</f>
        <v>0</v>
      </c>
      <c r="M391" s="16" t="str">
        <f t="shared" si="75"/>
        <v/>
      </c>
      <c r="N391" s="15">
        <f>IFERROR(INDEX(CADASTRO!$A$2:$Q$600,MATCH(B391,CADASTRO!$B$2:$B$600,0),MATCH($N$2,CADASTRO!$A$2:$Q$2,0)),0)</f>
        <v>0</v>
      </c>
      <c r="O391" s="16" t="str">
        <f t="shared" si="76"/>
        <v/>
      </c>
      <c r="P391" s="15">
        <f>IFERROR(INDEX(CADASTRO!$A$2:$Q$600,MATCH(B391,CADASTRO!$B$2:$B$600,0),MATCH($P$2,CADASTRO!$A$2:$Q$2,0)),0)</f>
        <v>0</v>
      </c>
      <c r="Q391" s="16" t="str">
        <f t="shared" si="77"/>
        <v/>
      </c>
      <c r="R391" s="15">
        <f>IFERROR(INDEX(CADASTRO!$A$2:$Q$600,MATCH(B391,CADASTRO!$B$2:$B$600,0),MATCH($R$2,CADASTRO!$A$2:$Q$2,0)),0)</f>
        <v>0</v>
      </c>
      <c r="S391" s="16" t="str">
        <f t="shared" si="78"/>
        <v/>
      </c>
      <c r="T391" s="15">
        <f>IFERROR(INDEX(CADASTRO!$A$2:$Q$600,MATCH(B391,CADASTRO!$B$2:$B$600,0),MATCH($T$2,CADASTRO!$A$2:$Q$2,0)),0)</f>
        <v>0</v>
      </c>
      <c r="U391" s="16" t="str">
        <f t="shared" si="79"/>
        <v/>
      </c>
      <c r="V391" s="15">
        <f>IFERROR(INDEX(CADASTRO!$A$2:$Q$600,MATCH(B391,CADASTRO!$B$2:$B$600,0),MATCH($V$2,CADASTRO!$A$2:$Q$2,0)),0)</f>
        <v>0</v>
      </c>
      <c r="W391" s="16" t="str">
        <f t="shared" si="80"/>
        <v/>
      </c>
      <c r="X391" s="15">
        <f>IFERROR(INDEX(CADASTRO!$A$2:$Q$600,MATCH(B391,CADASTRO!$B$2:$B$600,0),MATCH($X$2,CADASTRO!$A$2:$Q$2,0)),0)</f>
        <v>0</v>
      </c>
      <c r="Y391" s="16" t="str">
        <f t="shared" si="81"/>
        <v/>
      </c>
    </row>
    <row r="392" spans="1:25" ht="15.75" customHeight="1" x14ac:dyDescent="0.25">
      <c r="A392" s="7">
        <f>CADASTRO!A392</f>
        <v>0</v>
      </c>
      <c r="B392" s="7">
        <f>CADASTRO!B392</f>
        <v>0</v>
      </c>
      <c r="C392" s="15">
        <f>IFERROR(INDEX(CADASTRO!$A$2:$Q$600,MATCH(B392,CADASTRO!$B$2:$B$600,0),MATCH($C$2,CADASTRO!$A$2:$Q$2,0)),0)</f>
        <v>0</v>
      </c>
      <c r="D392" s="15">
        <f>IFERROR(INDEX(CADASTRO!$A$2:$Q$600,MATCH(B392,CADASTRO!$B$2:$B$600,0),MATCH($D$2,CADASTRO!$A$2:$Q$2,0)),0)</f>
        <v>0</v>
      </c>
      <c r="E392" s="16" t="str">
        <f t="shared" si="71"/>
        <v/>
      </c>
      <c r="F392" s="15">
        <f>IFERROR(INDEX(CADASTRO!$A$2:$Q$600,MATCH(B392,CADASTRO!$B$2:$B$600,0),MATCH($F$2,CADASTRO!$A$2:$Q$2,0)),0)</f>
        <v>0</v>
      </c>
      <c r="G392" s="16" t="str">
        <f t="shared" si="72"/>
        <v/>
      </c>
      <c r="H392" s="15">
        <f>IFERROR(INDEX(CADASTRO!$A$2:$Q$600,MATCH(B392,CADASTRO!$B$2:$B$600,0),MATCH($H$2,CADASTRO!$A$2:$Q$2,0)),0)</f>
        <v>0</v>
      </c>
      <c r="I392" s="16" t="str">
        <f t="shared" si="73"/>
        <v/>
      </c>
      <c r="J392" s="15">
        <f>IFERROR(INDEX(CADASTRO!$A$2:$Q$600,MATCH(B392,CADASTRO!$B$2:$B$600,0),MATCH($J$2,CADASTRO!$A$2:$Q$2,0)),0)</f>
        <v>0</v>
      </c>
      <c r="K392" s="16" t="str">
        <f t="shared" si="74"/>
        <v/>
      </c>
      <c r="L392" s="15">
        <f>IFERROR(INDEX(CADASTRO!$A$2:$Q$600,MATCH(B392,CADASTRO!$B$2:$B$600,0),MATCH($L$2,CADASTRO!$A$2:$Q$2,0)),0)</f>
        <v>0</v>
      </c>
      <c r="M392" s="16" t="str">
        <f t="shared" si="75"/>
        <v/>
      </c>
      <c r="N392" s="15">
        <f>IFERROR(INDEX(CADASTRO!$A$2:$Q$600,MATCH(B392,CADASTRO!$B$2:$B$600,0),MATCH($N$2,CADASTRO!$A$2:$Q$2,0)),0)</f>
        <v>0</v>
      </c>
      <c r="O392" s="16" t="str">
        <f t="shared" si="76"/>
        <v/>
      </c>
      <c r="P392" s="15">
        <f>IFERROR(INDEX(CADASTRO!$A$2:$Q$600,MATCH(B392,CADASTRO!$B$2:$B$600,0),MATCH($P$2,CADASTRO!$A$2:$Q$2,0)),0)</f>
        <v>0</v>
      </c>
      <c r="Q392" s="16" t="str">
        <f t="shared" si="77"/>
        <v/>
      </c>
      <c r="R392" s="15">
        <f>IFERROR(INDEX(CADASTRO!$A$2:$Q$600,MATCH(B392,CADASTRO!$B$2:$B$600,0),MATCH($R$2,CADASTRO!$A$2:$Q$2,0)),0)</f>
        <v>0</v>
      </c>
      <c r="S392" s="16" t="str">
        <f t="shared" si="78"/>
        <v/>
      </c>
      <c r="T392" s="15">
        <f>IFERROR(INDEX(CADASTRO!$A$2:$Q$600,MATCH(B392,CADASTRO!$B$2:$B$600,0),MATCH($T$2,CADASTRO!$A$2:$Q$2,0)),0)</f>
        <v>0</v>
      </c>
      <c r="U392" s="16" t="str">
        <f t="shared" si="79"/>
        <v/>
      </c>
      <c r="V392" s="15">
        <f>IFERROR(INDEX(CADASTRO!$A$2:$Q$600,MATCH(B392,CADASTRO!$B$2:$B$600,0),MATCH($V$2,CADASTRO!$A$2:$Q$2,0)),0)</f>
        <v>0</v>
      </c>
      <c r="W392" s="16" t="str">
        <f t="shared" si="80"/>
        <v/>
      </c>
      <c r="X392" s="15">
        <f>IFERROR(INDEX(CADASTRO!$A$2:$Q$600,MATCH(B392,CADASTRO!$B$2:$B$600,0),MATCH($X$2,CADASTRO!$A$2:$Q$2,0)),0)</f>
        <v>0</v>
      </c>
      <c r="Y392" s="16" t="str">
        <f t="shared" si="81"/>
        <v/>
      </c>
    </row>
    <row r="393" spans="1:25" ht="15.75" customHeight="1" x14ac:dyDescent="0.25">
      <c r="A393" s="7">
        <f>CADASTRO!A393</f>
        <v>0</v>
      </c>
      <c r="B393" s="7">
        <f>CADASTRO!B393</f>
        <v>0</v>
      </c>
      <c r="C393" s="15">
        <f>IFERROR(INDEX(CADASTRO!$A$2:$Q$600,MATCH(B393,CADASTRO!$B$2:$B$600,0),MATCH($C$2,CADASTRO!$A$2:$Q$2,0)),0)</f>
        <v>0</v>
      </c>
      <c r="D393" s="15">
        <f>IFERROR(INDEX(CADASTRO!$A$2:$Q$600,MATCH(B393,CADASTRO!$B$2:$B$600,0),MATCH($D$2,CADASTRO!$A$2:$Q$2,0)),0)</f>
        <v>0</v>
      </c>
      <c r="E393" s="16" t="str">
        <f t="shared" si="71"/>
        <v/>
      </c>
      <c r="F393" s="15">
        <f>IFERROR(INDEX(CADASTRO!$A$2:$Q$600,MATCH(B393,CADASTRO!$B$2:$B$600,0),MATCH($F$2,CADASTRO!$A$2:$Q$2,0)),0)</f>
        <v>0</v>
      </c>
      <c r="G393" s="16" t="str">
        <f t="shared" si="72"/>
        <v/>
      </c>
      <c r="H393" s="15">
        <f>IFERROR(INDEX(CADASTRO!$A$2:$Q$600,MATCH(B393,CADASTRO!$B$2:$B$600,0),MATCH($H$2,CADASTRO!$A$2:$Q$2,0)),0)</f>
        <v>0</v>
      </c>
      <c r="I393" s="16" t="str">
        <f t="shared" si="73"/>
        <v/>
      </c>
      <c r="J393" s="15">
        <f>IFERROR(INDEX(CADASTRO!$A$2:$Q$600,MATCH(B393,CADASTRO!$B$2:$B$600,0),MATCH($J$2,CADASTRO!$A$2:$Q$2,0)),0)</f>
        <v>0</v>
      </c>
      <c r="K393" s="16" t="str">
        <f t="shared" si="74"/>
        <v/>
      </c>
      <c r="L393" s="15">
        <f>IFERROR(INDEX(CADASTRO!$A$2:$Q$600,MATCH(B393,CADASTRO!$B$2:$B$600,0),MATCH($L$2,CADASTRO!$A$2:$Q$2,0)),0)</f>
        <v>0</v>
      </c>
      <c r="M393" s="16" t="str">
        <f t="shared" si="75"/>
        <v/>
      </c>
      <c r="N393" s="15">
        <f>IFERROR(INDEX(CADASTRO!$A$2:$Q$600,MATCH(B393,CADASTRO!$B$2:$B$600,0),MATCH($N$2,CADASTRO!$A$2:$Q$2,0)),0)</f>
        <v>0</v>
      </c>
      <c r="O393" s="16" t="str">
        <f t="shared" si="76"/>
        <v/>
      </c>
      <c r="P393" s="15">
        <f>IFERROR(INDEX(CADASTRO!$A$2:$Q$600,MATCH(B393,CADASTRO!$B$2:$B$600,0),MATCH($P$2,CADASTRO!$A$2:$Q$2,0)),0)</f>
        <v>0</v>
      </c>
      <c r="Q393" s="16" t="str">
        <f t="shared" si="77"/>
        <v/>
      </c>
      <c r="R393" s="15">
        <f>IFERROR(INDEX(CADASTRO!$A$2:$Q$600,MATCH(B393,CADASTRO!$B$2:$B$600,0),MATCH($R$2,CADASTRO!$A$2:$Q$2,0)),0)</f>
        <v>0</v>
      </c>
      <c r="S393" s="16" t="str">
        <f t="shared" si="78"/>
        <v/>
      </c>
      <c r="T393" s="15">
        <f>IFERROR(INDEX(CADASTRO!$A$2:$Q$600,MATCH(B393,CADASTRO!$B$2:$B$600,0),MATCH($T$2,CADASTRO!$A$2:$Q$2,0)),0)</f>
        <v>0</v>
      </c>
      <c r="U393" s="16" t="str">
        <f t="shared" si="79"/>
        <v/>
      </c>
      <c r="V393" s="15">
        <f>IFERROR(INDEX(CADASTRO!$A$2:$Q$600,MATCH(B393,CADASTRO!$B$2:$B$600,0),MATCH($V$2,CADASTRO!$A$2:$Q$2,0)),0)</f>
        <v>0</v>
      </c>
      <c r="W393" s="16" t="str">
        <f t="shared" si="80"/>
        <v/>
      </c>
      <c r="X393" s="15">
        <f>IFERROR(INDEX(CADASTRO!$A$2:$Q$600,MATCH(B393,CADASTRO!$B$2:$B$600,0),MATCH($X$2,CADASTRO!$A$2:$Q$2,0)),0)</f>
        <v>0</v>
      </c>
      <c r="Y393" s="16" t="str">
        <f t="shared" si="81"/>
        <v/>
      </c>
    </row>
    <row r="394" spans="1:25" ht="15.75" customHeight="1" x14ac:dyDescent="0.25">
      <c r="A394" s="7">
        <f>CADASTRO!A394</f>
        <v>0</v>
      </c>
      <c r="B394" s="7">
        <f>CADASTRO!B394</f>
        <v>0</v>
      </c>
      <c r="C394" s="15">
        <f>IFERROR(INDEX(CADASTRO!$A$2:$Q$600,MATCH(B394,CADASTRO!$B$2:$B$600,0),MATCH($C$2,CADASTRO!$A$2:$Q$2,0)),0)</f>
        <v>0</v>
      </c>
      <c r="D394" s="15">
        <f>IFERROR(INDEX(CADASTRO!$A$2:$Q$600,MATCH(B394,CADASTRO!$B$2:$B$600,0),MATCH($D$2,CADASTRO!$A$2:$Q$2,0)),0)</f>
        <v>0</v>
      </c>
      <c r="E394" s="16" t="str">
        <f t="shared" si="71"/>
        <v/>
      </c>
      <c r="F394" s="15">
        <f>IFERROR(INDEX(CADASTRO!$A$2:$Q$600,MATCH(B394,CADASTRO!$B$2:$B$600,0),MATCH($F$2,CADASTRO!$A$2:$Q$2,0)),0)</f>
        <v>0</v>
      </c>
      <c r="G394" s="16" t="str">
        <f t="shared" si="72"/>
        <v/>
      </c>
      <c r="H394" s="15">
        <f>IFERROR(INDEX(CADASTRO!$A$2:$Q$600,MATCH(B394,CADASTRO!$B$2:$B$600,0),MATCH($H$2,CADASTRO!$A$2:$Q$2,0)),0)</f>
        <v>0</v>
      </c>
      <c r="I394" s="16" t="str">
        <f t="shared" si="73"/>
        <v/>
      </c>
      <c r="J394" s="15">
        <f>IFERROR(INDEX(CADASTRO!$A$2:$Q$600,MATCH(B394,CADASTRO!$B$2:$B$600,0),MATCH($J$2,CADASTRO!$A$2:$Q$2,0)),0)</f>
        <v>0</v>
      </c>
      <c r="K394" s="16" t="str">
        <f t="shared" si="74"/>
        <v/>
      </c>
      <c r="L394" s="15">
        <f>IFERROR(INDEX(CADASTRO!$A$2:$Q$600,MATCH(B394,CADASTRO!$B$2:$B$600,0),MATCH($L$2,CADASTRO!$A$2:$Q$2,0)),0)</f>
        <v>0</v>
      </c>
      <c r="M394" s="16" t="str">
        <f t="shared" si="75"/>
        <v/>
      </c>
      <c r="N394" s="15">
        <f>IFERROR(INDEX(CADASTRO!$A$2:$Q$600,MATCH(B394,CADASTRO!$B$2:$B$600,0),MATCH($N$2,CADASTRO!$A$2:$Q$2,0)),0)</f>
        <v>0</v>
      </c>
      <c r="O394" s="16" t="str">
        <f t="shared" si="76"/>
        <v/>
      </c>
      <c r="P394" s="15">
        <f>IFERROR(INDEX(CADASTRO!$A$2:$Q$600,MATCH(B394,CADASTRO!$B$2:$B$600,0),MATCH($P$2,CADASTRO!$A$2:$Q$2,0)),0)</f>
        <v>0</v>
      </c>
      <c r="Q394" s="16" t="str">
        <f t="shared" si="77"/>
        <v/>
      </c>
      <c r="R394" s="15">
        <f>IFERROR(INDEX(CADASTRO!$A$2:$Q$600,MATCH(B394,CADASTRO!$B$2:$B$600,0),MATCH($R$2,CADASTRO!$A$2:$Q$2,0)),0)</f>
        <v>0</v>
      </c>
      <c r="S394" s="16" t="str">
        <f t="shared" si="78"/>
        <v/>
      </c>
      <c r="T394" s="15">
        <f>IFERROR(INDEX(CADASTRO!$A$2:$Q$600,MATCH(B394,CADASTRO!$B$2:$B$600,0),MATCH($T$2,CADASTRO!$A$2:$Q$2,0)),0)</f>
        <v>0</v>
      </c>
      <c r="U394" s="16" t="str">
        <f t="shared" si="79"/>
        <v/>
      </c>
      <c r="V394" s="15">
        <f>IFERROR(INDEX(CADASTRO!$A$2:$Q$600,MATCH(B394,CADASTRO!$B$2:$B$600,0),MATCH($V$2,CADASTRO!$A$2:$Q$2,0)),0)</f>
        <v>0</v>
      </c>
      <c r="W394" s="16" t="str">
        <f t="shared" si="80"/>
        <v/>
      </c>
      <c r="X394" s="15">
        <f>IFERROR(INDEX(CADASTRO!$A$2:$Q$600,MATCH(B394,CADASTRO!$B$2:$B$600,0),MATCH($X$2,CADASTRO!$A$2:$Q$2,0)),0)</f>
        <v>0</v>
      </c>
      <c r="Y394" s="16" t="str">
        <f t="shared" si="81"/>
        <v/>
      </c>
    </row>
    <row r="395" spans="1:25" ht="15.75" customHeight="1" x14ac:dyDescent="0.25">
      <c r="A395" s="7">
        <f>CADASTRO!A395</f>
        <v>0</v>
      </c>
      <c r="B395" s="7">
        <f>CADASTRO!B395</f>
        <v>0</v>
      </c>
      <c r="C395" s="15">
        <f>IFERROR(INDEX(CADASTRO!$A$2:$Q$600,MATCH(B395,CADASTRO!$B$2:$B$600,0),MATCH($C$2,CADASTRO!$A$2:$Q$2,0)),0)</f>
        <v>0</v>
      </c>
      <c r="D395" s="15">
        <f>IFERROR(INDEX(CADASTRO!$A$2:$Q$600,MATCH(B395,CADASTRO!$B$2:$B$600,0),MATCH($D$2,CADASTRO!$A$2:$Q$2,0)),0)</f>
        <v>0</v>
      </c>
      <c r="E395" s="16" t="str">
        <f t="shared" si="71"/>
        <v/>
      </c>
      <c r="F395" s="15">
        <f>IFERROR(INDEX(CADASTRO!$A$2:$Q$600,MATCH(B395,CADASTRO!$B$2:$B$600,0),MATCH($F$2,CADASTRO!$A$2:$Q$2,0)),0)</f>
        <v>0</v>
      </c>
      <c r="G395" s="16" t="str">
        <f t="shared" si="72"/>
        <v/>
      </c>
      <c r="H395" s="15">
        <f>IFERROR(INDEX(CADASTRO!$A$2:$Q$600,MATCH(B395,CADASTRO!$B$2:$B$600,0),MATCH($H$2,CADASTRO!$A$2:$Q$2,0)),0)</f>
        <v>0</v>
      </c>
      <c r="I395" s="16" t="str">
        <f t="shared" si="73"/>
        <v/>
      </c>
      <c r="J395" s="15">
        <f>IFERROR(INDEX(CADASTRO!$A$2:$Q$600,MATCH(B395,CADASTRO!$B$2:$B$600,0),MATCH($J$2,CADASTRO!$A$2:$Q$2,0)),0)</f>
        <v>0</v>
      </c>
      <c r="K395" s="16" t="str">
        <f t="shared" si="74"/>
        <v/>
      </c>
      <c r="L395" s="15">
        <f>IFERROR(INDEX(CADASTRO!$A$2:$Q$600,MATCH(B395,CADASTRO!$B$2:$B$600,0),MATCH($L$2,CADASTRO!$A$2:$Q$2,0)),0)</f>
        <v>0</v>
      </c>
      <c r="M395" s="16" t="str">
        <f t="shared" si="75"/>
        <v/>
      </c>
      <c r="N395" s="15">
        <f>IFERROR(INDEX(CADASTRO!$A$2:$Q$600,MATCH(B395,CADASTRO!$B$2:$B$600,0),MATCH($N$2,CADASTRO!$A$2:$Q$2,0)),0)</f>
        <v>0</v>
      </c>
      <c r="O395" s="16" t="str">
        <f t="shared" si="76"/>
        <v/>
      </c>
      <c r="P395" s="15">
        <f>IFERROR(INDEX(CADASTRO!$A$2:$Q$600,MATCH(B395,CADASTRO!$B$2:$B$600,0),MATCH($P$2,CADASTRO!$A$2:$Q$2,0)),0)</f>
        <v>0</v>
      </c>
      <c r="Q395" s="16" t="str">
        <f t="shared" si="77"/>
        <v/>
      </c>
      <c r="R395" s="15">
        <f>IFERROR(INDEX(CADASTRO!$A$2:$Q$600,MATCH(B395,CADASTRO!$B$2:$B$600,0),MATCH($R$2,CADASTRO!$A$2:$Q$2,0)),0)</f>
        <v>0</v>
      </c>
      <c r="S395" s="16" t="str">
        <f t="shared" si="78"/>
        <v/>
      </c>
      <c r="T395" s="15">
        <f>IFERROR(INDEX(CADASTRO!$A$2:$Q$600,MATCH(B395,CADASTRO!$B$2:$B$600,0),MATCH($T$2,CADASTRO!$A$2:$Q$2,0)),0)</f>
        <v>0</v>
      </c>
      <c r="U395" s="16" t="str">
        <f t="shared" si="79"/>
        <v/>
      </c>
      <c r="V395" s="15">
        <f>IFERROR(INDEX(CADASTRO!$A$2:$Q$600,MATCH(B395,CADASTRO!$B$2:$B$600,0),MATCH($V$2,CADASTRO!$A$2:$Q$2,0)),0)</f>
        <v>0</v>
      </c>
      <c r="W395" s="16" t="str">
        <f t="shared" si="80"/>
        <v/>
      </c>
      <c r="X395" s="15">
        <f>IFERROR(INDEX(CADASTRO!$A$2:$Q$600,MATCH(B395,CADASTRO!$B$2:$B$600,0),MATCH($X$2,CADASTRO!$A$2:$Q$2,0)),0)</f>
        <v>0</v>
      </c>
      <c r="Y395" s="16" t="str">
        <f t="shared" si="81"/>
        <v/>
      </c>
    </row>
    <row r="396" spans="1:25" ht="15.75" customHeight="1" x14ac:dyDescent="0.25">
      <c r="A396" s="7">
        <f>CADASTRO!A396</f>
        <v>0</v>
      </c>
      <c r="B396" s="7">
        <f>CADASTRO!B396</f>
        <v>0</v>
      </c>
      <c r="C396" s="15">
        <f>IFERROR(INDEX(CADASTRO!$A$2:$Q$600,MATCH(B396,CADASTRO!$B$2:$B$600,0),MATCH($C$2,CADASTRO!$A$2:$Q$2,0)),0)</f>
        <v>0</v>
      </c>
      <c r="D396" s="15">
        <f>IFERROR(INDEX(CADASTRO!$A$2:$Q$600,MATCH(B396,CADASTRO!$B$2:$B$600,0),MATCH($D$2,CADASTRO!$A$2:$Q$2,0)),0)</f>
        <v>0</v>
      </c>
      <c r="E396" s="16" t="str">
        <f t="shared" si="71"/>
        <v/>
      </c>
      <c r="F396" s="15">
        <f>IFERROR(INDEX(CADASTRO!$A$2:$Q$600,MATCH(B396,CADASTRO!$B$2:$B$600,0),MATCH($F$2,CADASTRO!$A$2:$Q$2,0)),0)</f>
        <v>0</v>
      </c>
      <c r="G396" s="16" t="str">
        <f t="shared" si="72"/>
        <v/>
      </c>
      <c r="H396" s="15">
        <f>IFERROR(INDEX(CADASTRO!$A$2:$Q$600,MATCH(B396,CADASTRO!$B$2:$B$600,0),MATCH($H$2,CADASTRO!$A$2:$Q$2,0)),0)</f>
        <v>0</v>
      </c>
      <c r="I396" s="16" t="str">
        <f t="shared" si="73"/>
        <v/>
      </c>
      <c r="J396" s="15">
        <f>IFERROR(INDEX(CADASTRO!$A$2:$Q$600,MATCH(B396,CADASTRO!$B$2:$B$600,0),MATCH($J$2,CADASTRO!$A$2:$Q$2,0)),0)</f>
        <v>0</v>
      </c>
      <c r="K396" s="16" t="str">
        <f t="shared" si="74"/>
        <v/>
      </c>
      <c r="L396" s="15">
        <f>IFERROR(INDEX(CADASTRO!$A$2:$Q$600,MATCH(B396,CADASTRO!$B$2:$B$600,0),MATCH($L$2,CADASTRO!$A$2:$Q$2,0)),0)</f>
        <v>0</v>
      </c>
      <c r="M396" s="16" t="str">
        <f t="shared" si="75"/>
        <v/>
      </c>
      <c r="N396" s="15">
        <f>IFERROR(INDEX(CADASTRO!$A$2:$Q$600,MATCH(B396,CADASTRO!$B$2:$B$600,0),MATCH($N$2,CADASTRO!$A$2:$Q$2,0)),0)</f>
        <v>0</v>
      </c>
      <c r="O396" s="16" t="str">
        <f t="shared" si="76"/>
        <v/>
      </c>
      <c r="P396" s="15">
        <f>IFERROR(INDEX(CADASTRO!$A$2:$Q$600,MATCH(B396,CADASTRO!$B$2:$B$600,0),MATCH($P$2,CADASTRO!$A$2:$Q$2,0)),0)</f>
        <v>0</v>
      </c>
      <c r="Q396" s="16" t="str">
        <f t="shared" si="77"/>
        <v/>
      </c>
      <c r="R396" s="15">
        <f>IFERROR(INDEX(CADASTRO!$A$2:$Q$600,MATCH(B396,CADASTRO!$B$2:$B$600,0),MATCH($R$2,CADASTRO!$A$2:$Q$2,0)),0)</f>
        <v>0</v>
      </c>
      <c r="S396" s="16" t="str">
        <f t="shared" si="78"/>
        <v/>
      </c>
      <c r="T396" s="15">
        <f>IFERROR(INDEX(CADASTRO!$A$2:$Q$600,MATCH(B396,CADASTRO!$B$2:$B$600,0),MATCH($T$2,CADASTRO!$A$2:$Q$2,0)),0)</f>
        <v>0</v>
      </c>
      <c r="U396" s="16" t="str">
        <f t="shared" si="79"/>
        <v/>
      </c>
      <c r="V396" s="15">
        <f>IFERROR(INDEX(CADASTRO!$A$2:$Q$600,MATCH(B396,CADASTRO!$B$2:$B$600,0),MATCH($V$2,CADASTRO!$A$2:$Q$2,0)),0)</f>
        <v>0</v>
      </c>
      <c r="W396" s="16" t="str">
        <f t="shared" si="80"/>
        <v/>
      </c>
      <c r="X396" s="15">
        <f>IFERROR(INDEX(CADASTRO!$A$2:$Q$600,MATCH(B396,CADASTRO!$B$2:$B$600,0),MATCH($X$2,CADASTRO!$A$2:$Q$2,0)),0)</f>
        <v>0</v>
      </c>
      <c r="Y396" s="16" t="str">
        <f t="shared" si="81"/>
        <v/>
      </c>
    </row>
    <row r="397" spans="1:25" ht="15" customHeight="1" x14ac:dyDescent="0.25">
      <c r="A397" s="7">
        <f>CADASTRO!A397</f>
        <v>0</v>
      </c>
      <c r="B397" s="7">
        <f>CADASTRO!B397</f>
        <v>0</v>
      </c>
      <c r="C397" s="15">
        <f>IFERROR(INDEX(CADASTRO!$A$2:$Q$600,MATCH(B397,CADASTRO!$B$2:$B$600,0),MATCH($C$2,CADASTRO!$A$2:$Q$2,0)),0)</f>
        <v>0</v>
      </c>
      <c r="D397" s="15">
        <f>IFERROR(INDEX(CADASTRO!$A$2:$Q$600,MATCH(B397,CADASTRO!$B$2:$B$600,0),MATCH($D$2,CADASTRO!$A$2:$Q$2,0)),0)</f>
        <v>0</v>
      </c>
      <c r="E397" s="16" t="str">
        <f t="shared" si="71"/>
        <v/>
      </c>
      <c r="F397" s="15">
        <f>IFERROR(INDEX(CADASTRO!$A$2:$Q$600,MATCH(B397,CADASTRO!$B$2:$B$600,0),MATCH($F$2,CADASTRO!$A$2:$Q$2,0)),0)</f>
        <v>0</v>
      </c>
      <c r="G397" s="16" t="str">
        <f t="shared" si="72"/>
        <v/>
      </c>
      <c r="H397" s="15">
        <f>IFERROR(INDEX(CADASTRO!$A$2:$Q$600,MATCH(B397,CADASTRO!$B$2:$B$600,0),MATCH($H$2,CADASTRO!$A$2:$Q$2,0)),0)</f>
        <v>0</v>
      </c>
      <c r="I397" s="16" t="str">
        <f t="shared" si="73"/>
        <v/>
      </c>
      <c r="J397" s="15">
        <f>IFERROR(INDEX(CADASTRO!$A$2:$Q$600,MATCH(B397,CADASTRO!$B$2:$B$600,0),MATCH($J$2,CADASTRO!$A$2:$Q$2,0)),0)</f>
        <v>0</v>
      </c>
      <c r="K397" s="16" t="str">
        <f t="shared" si="74"/>
        <v/>
      </c>
      <c r="L397" s="15">
        <f>IFERROR(INDEX(CADASTRO!$A$2:$Q$600,MATCH(B397,CADASTRO!$B$2:$B$600,0),MATCH($L$2,CADASTRO!$A$2:$Q$2,0)),0)</f>
        <v>0</v>
      </c>
      <c r="M397" s="16" t="str">
        <f t="shared" si="75"/>
        <v/>
      </c>
      <c r="N397" s="15">
        <f>IFERROR(INDEX(CADASTRO!$A$2:$Q$600,MATCH(B397,CADASTRO!$B$2:$B$600,0),MATCH($N$2,CADASTRO!$A$2:$Q$2,0)),0)</f>
        <v>0</v>
      </c>
      <c r="O397" s="16" t="str">
        <f t="shared" si="76"/>
        <v/>
      </c>
      <c r="P397" s="15">
        <f>IFERROR(INDEX(CADASTRO!$A$2:$Q$600,MATCH(B397,CADASTRO!$B$2:$B$600,0),MATCH($P$2,CADASTRO!$A$2:$Q$2,0)),0)</f>
        <v>0</v>
      </c>
      <c r="Q397" s="16" t="str">
        <f t="shared" si="77"/>
        <v/>
      </c>
      <c r="R397" s="15">
        <f>IFERROR(INDEX(CADASTRO!$A$2:$Q$600,MATCH(B397,CADASTRO!$B$2:$B$600,0),MATCH($R$2,CADASTRO!$A$2:$Q$2,0)),0)</f>
        <v>0</v>
      </c>
      <c r="S397" s="16" t="str">
        <f t="shared" si="78"/>
        <v/>
      </c>
      <c r="T397" s="15">
        <f>IFERROR(INDEX(CADASTRO!$A$2:$Q$600,MATCH(B397,CADASTRO!$B$2:$B$600,0),MATCH($T$2,CADASTRO!$A$2:$Q$2,0)),0)</f>
        <v>0</v>
      </c>
      <c r="U397" s="16" t="str">
        <f t="shared" si="79"/>
        <v/>
      </c>
      <c r="V397" s="15">
        <f>IFERROR(INDEX(CADASTRO!$A$2:$Q$600,MATCH(B397,CADASTRO!$B$2:$B$600,0),MATCH($V$2,CADASTRO!$A$2:$Q$2,0)),0)</f>
        <v>0</v>
      </c>
      <c r="W397" s="16" t="str">
        <f t="shared" si="80"/>
        <v/>
      </c>
      <c r="X397" s="15">
        <f>IFERROR(INDEX(CADASTRO!$A$2:$Q$600,MATCH(B397,CADASTRO!$B$2:$B$600,0),MATCH($X$2,CADASTRO!$A$2:$Q$2,0)),0)</f>
        <v>0</v>
      </c>
      <c r="Y397" s="16" t="str">
        <f t="shared" si="81"/>
        <v/>
      </c>
    </row>
    <row r="398" spans="1:25" ht="15" customHeight="1" x14ac:dyDescent="0.25">
      <c r="A398" s="7">
        <f>CADASTRO!A398</f>
        <v>0</v>
      </c>
      <c r="B398" s="7">
        <f>CADASTRO!B398</f>
        <v>0</v>
      </c>
      <c r="C398" s="15">
        <f>IFERROR(INDEX(CADASTRO!$A$2:$Q$600,MATCH(B398,CADASTRO!$B$2:$B$600,0),MATCH($C$2,CADASTRO!$A$2:$Q$2,0)),0)</f>
        <v>0</v>
      </c>
      <c r="D398" s="15">
        <f>IFERROR(INDEX(CADASTRO!$A$2:$Q$600,MATCH(B398,CADASTRO!$B$2:$B$600,0),MATCH($D$2,CADASTRO!$A$2:$Q$2,0)),0)</f>
        <v>0</v>
      </c>
      <c r="E398" s="16" t="str">
        <f t="shared" si="71"/>
        <v/>
      </c>
      <c r="F398" s="15">
        <f>IFERROR(INDEX(CADASTRO!$A$2:$Q$600,MATCH(B398,CADASTRO!$B$2:$B$600,0),MATCH($F$2,CADASTRO!$A$2:$Q$2,0)),0)</f>
        <v>0</v>
      </c>
      <c r="G398" s="16" t="str">
        <f t="shared" si="72"/>
        <v/>
      </c>
      <c r="H398" s="15">
        <f>IFERROR(INDEX(CADASTRO!$A$2:$Q$600,MATCH(B398,CADASTRO!$B$2:$B$600,0),MATCH($H$2,CADASTRO!$A$2:$Q$2,0)),0)</f>
        <v>0</v>
      </c>
      <c r="I398" s="16" t="str">
        <f t="shared" si="73"/>
        <v/>
      </c>
      <c r="J398" s="15">
        <f>IFERROR(INDEX(CADASTRO!$A$2:$Q$600,MATCH(B398,CADASTRO!$B$2:$B$600,0),MATCH($J$2,CADASTRO!$A$2:$Q$2,0)),0)</f>
        <v>0</v>
      </c>
      <c r="K398" s="16" t="str">
        <f t="shared" si="74"/>
        <v/>
      </c>
      <c r="L398" s="15">
        <f>IFERROR(INDEX(CADASTRO!$A$2:$Q$600,MATCH(B398,CADASTRO!$B$2:$B$600,0),MATCH($L$2,CADASTRO!$A$2:$Q$2,0)),0)</f>
        <v>0</v>
      </c>
      <c r="M398" s="16" t="str">
        <f t="shared" si="75"/>
        <v/>
      </c>
      <c r="N398" s="15">
        <f>IFERROR(INDEX(CADASTRO!$A$2:$Q$600,MATCH(B398,CADASTRO!$B$2:$B$600,0),MATCH($N$2,CADASTRO!$A$2:$Q$2,0)),0)</f>
        <v>0</v>
      </c>
      <c r="O398" s="16" t="str">
        <f t="shared" si="76"/>
        <v/>
      </c>
      <c r="P398" s="15">
        <f>IFERROR(INDEX(CADASTRO!$A$2:$Q$600,MATCH(B398,CADASTRO!$B$2:$B$600,0),MATCH($P$2,CADASTRO!$A$2:$Q$2,0)),0)</f>
        <v>0</v>
      </c>
      <c r="Q398" s="16" t="str">
        <f t="shared" si="77"/>
        <v/>
      </c>
      <c r="R398" s="15">
        <f>IFERROR(INDEX(CADASTRO!$A$2:$Q$600,MATCH(B398,CADASTRO!$B$2:$B$600,0),MATCH($R$2,CADASTRO!$A$2:$Q$2,0)),0)</f>
        <v>0</v>
      </c>
      <c r="S398" s="16" t="str">
        <f t="shared" si="78"/>
        <v/>
      </c>
      <c r="T398" s="15">
        <f>IFERROR(INDEX(CADASTRO!$A$2:$Q$600,MATCH(B398,CADASTRO!$B$2:$B$600,0),MATCH($T$2,CADASTRO!$A$2:$Q$2,0)),0)</f>
        <v>0</v>
      </c>
      <c r="U398" s="16" t="str">
        <f t="shared" si="79"/>
        <v/>
      </c>
      <c r="V398" s="15">
        <f>IFERROR(INDEX(CADASTRO!$A$2:$Q$600,MATCH(B398,CADASTRO!$B$2:$B$600,0),MATCH($V$2,CADASTRO!$A$2:$Q$2,0)),0)</f>
        <v>0</v>
      </c>
      <c r="W398" s="16" t="str">
        <f t="shared" si="80"/>
        <v/>
      </c>
      <c r="X398" s="15">
        <f>IFERROR(INDEX(CADASTRO!$A$2:$Q$600,MATCH(B398,CADASTRO!$B$2:$B$600,0),MATCH($X$2,CADASTRO!$A$2:$Q$2,0)),0)</f>
        <v>0</v>
      </c>
      <c r="Y398" s="16" t="str">
        <f t="shared" si="81"/>
        <v/>
      </c>
    </row>
    <row r="399" spans="1:25" ht="15" customHeight="1" x14ac:dyDescent="0.25">
      <c r="A399" s="7">
        <f>CADASTRO!A399</f>
        <v>0</v>
      </c>
      <c r="B399" s="7">
        <f>CADASTRO!B399</f>
        <v>0</v>
      </c>
      <c r="C399" s="15">
        <f>IFERROR(INDEX(CADASTRO!$A$2:$Q$600,MATCH(B399,CADASTRO!$B$2:$B$600,0),MATCH($C$2,CADASTRO!$A$2:$Q$2,0)),0)</f>
        <v>0</v>
      </c>
      <c r="D399" s="15">
        <f>IFERROR(INDEX(CADASTRO!$A$2:$Q$600,MATCH(B399,CADASTRO!$B$2:$B$600,0),MATCH($D$2,CADASTRO!$A$2:$Q$2,0)),0)</f>
        <v>0</v>
      </c>
      <c r="E399" s="16" t="str">
        <f t="shared" si="71"/>
        <v/>
      </c>
      <c r="F399" s="15">
        <f>IFERROR(INDEX(CADASTRO!$A$2:$Q$600,MATCH(B399,CADASTRO!$B$2:$B$600,0),MATCH($F$2,CADASTRO!$A$2:$Q$2,0)),0)</f>
        <v>0</v>
      </c>
      <c r="G399" s="16" t="str">
        <f t="shared" si="72"/>
        <v/>
      </c>
      <c r="H399" s="15">
        <f>IFERROR(INDEX(CADASTRO!$A$2:$Q$600,MATCH(B399,CADASTRO!$B$2:$B$600,0),MATCH($H$2,CADASTRO!$A$2:$Q$2,0)),0)</f>
        <v>0</v>
      </c>
      <c r="I399" s="16" t="str">
        <f t="shared" si="73"/>
        <v/>
      </c>
      <c r="J399" s="15">
        <f>IFERROR(INDEX(CADASTRO!$A$2:$Q$600,MATCH(B399,CADASTRO!$B$2:$B$600,0),MATCH($J$2,CADASTRO!$A$2:$Q$2,0)),0)</f>
        <v>0</v>
      </c>
      <c r="K399" s="16" t="str">
        <f t="shared" si="74"/>
        <v/>
      </c>
      <c r="L399" s="15">
        <f>IFERROR(INDEX(CADASTRO!$A$2:$Q$600,MATCH(B399,CADASTRO!$B$2:$B$600,0),MATCH($L$2,CADASTRO!$A$2:$Q$2,0)),0)</f>
        <v>0</v>
      </c>
      <c r="M399" s="16" t="str">
        <f t="shared" si="75"/>
        <v/>
      </c>
      <c r="N399" s="15">
        <f>IFERROR(INDEX(CADASTRO!$A$2:$Q$600,MATCH(B399,CADASTRO!$B$2:$B$600,0),MATCH($N$2,CADASTRO!$A$2:$Q$2,0)),0)</f>
        <v>0</v>
      </c>
      <c r="O399" s="16" t="str">
        <f t="shared" si="76"/>
        <v/>
      </c>
      <c r="P399" s="15">
        <f>IFERROR(INDEX(CADASTRO!$A$2:$Q$600,MATCH(B399,CADASTRO!$B$2:$B$600,0),MATCH($P$2,CADASTRO!$A$2:$Q$2,0)),0)</f>
        <v>0</v>
      </c>
      <c r="Q399" s="16" t="str">
        <f t="shared" si="77"/>
        <v/>
      </c>
      <c r="R399" s="15">
        <f>IFERROR(INDEX(CADASTRO!$A$2:$Q$600,MATCH(B399,CADASTRO!$B$2:$B$600,0),MATCH($R$2,CADASTRO!$A$2:$Q$2,0)),0)</f>
        <v>0</v>
      </c>
      <c r="S399" s="16" t="str">
        <f t="shared" si="78"/>
        <v/>
      </c>
      <c r="T399" s="15">
        <f>IFERROR(INDEX(CADASTRO!$A$2:$Q$600,MATCH(B399,CADASTRO!$B$2:$B$600,0),MATCH($T$2,CADASTRO!$A$2:$Q$2,0)),0)</f>
        <v>0</v>
      </c>
      <c r="U399" s="16" t="str">
        <f t="shared" si="79"/>
        <v/>
      </c>
      <c r="V399" s="15">
        <f>IFERROR(INDEX(CADASTRO!$A$2:$Q$600,MATCH(B399,CADASTRO!$B$2:$B$600,0),MATCH($V$2,CADASTRO!$A$2:$Q$2,0)),0)</f>
        <v>0</v>
      </c>
      <c r="W399" s="16" t="str">
        <f t="shared" si="80"/>
        <v/>
      </c>
      <c r="X399" s="15">
        <f>IFERROR(INDEX(CADASTRO!$A$2:$Q$600,MATCH(B399,CADASTRO!$B$2:$B$600,0),MATCH($X$2,CADASTRO!$A$2:$Q$2,0)),0)</f>
        <v>0</v>
      </c>
      <c r="Y399" s="16" t="str">
        <f t="shared" si="81"/>
        <v/>
      </c>
    </row>
    <row r="400" spans="1:25" ht="15" customHeight="1" x14ac:dyDescent="0.25">
      <c r="A400" s="7">
        <f>CADASTRO!A400</f>
        <v>0</v>
      </c>
      <c r="B400" s="7">
        <f>CADASTRO!B400</f>
        <v>0</v>
      </c>
      <c r="C400" s="15">
        <f>IFERROR(INDEX(CADASTRO!$A$2:$Q$600,MATCH(B400,CADASTRO!$B$2:$B$600,0),MATCH($C$2,CADASTRO!$A$2:$Q$2,0)),0)</f>
        <v>0</v>
      </c>
      <c r="D400" s="15">
        <f>IFERROR(INDEX(CADASTRO!$A$2:$Q$600,MATCH(B400,CADASTRO!$B$2:$B$600,0),MATCH($D$2,CADASTRO!$A$2:$Q$2,0)),0)</f>
        <v>0</v>
      </c>
      <c r="E400" s="16" t="str">
        <f t="shared" si="71"/>
        <v/>
      </c>
      <c r="F400" s="15">
        <f>IFERROR(INDEX(CADASTRO!$A$2:$Q$600,MATCH(B400,CADASTRO!$B$2:$B$600,0),MATCH($F$2,CADASTRO!$A$2:$Q$2,0)),0)</f>
        <v>0</v>
      </c>
      <c r="G400" s="16" t="str">
        <f t="shared" si="72"/>
        <v/>
      </c>
      <c r="H400" s="15">
        <f>IFERROR(INDEX(CADASTRO!$A$2:$Q$600,MATCH(B400,CADASTRO!$B$2:$B$600,0),MATCH($H$2,CADASTRO!$A$2:$Q$2,0)),0)</f>
        <v>0</v>
      </c>
      <c r="I400" s="16" t="str">
        <f t="shared" si="73"/>
        <v/>
      </c>
      <c r="J400" s="15">
        <f>IFERROR(INDEX(CADASTRO!$A$2:$Q$600,MATCH(B400,CADASTRO!$B$2:$B$600,0),MATCH($J$2,CADASTRO!$A$2:$Q$2,0)),0)</f>
        <v>0</v>
      </c>
      <c r="K400" s="16" t="str">
        <f t="shared" si="74"/>
        <v/>
      </c>
      <c r="L400" s="15">
        <f>IFERROR(INDEX(CADASTRO!$A$2:$Q$600,MATCH(B400,CADASTRO!$B$2:$B$600,0),MATCH($L$2,CADASTRO!$A$2:$Q$2,0)),0)</f>
        <v>0</v>
      </c>
      <c r="M400" s="16" t="str">
        <f t="shared" si="75"/>
        <v/>
      </c>
      <c r="N400" s="15">
        <f>IFERROR(INDEX(CADASTRO!$A$2:$Q$600,MATCH(B400,CADASTRO!$B$2:$B$600,0),MATCH($N$2,CADASTRO!$A$2:$Q$2,0)),0)</f>
        <v>0</v>
      </c>
      <c r="O400" s="16" t="str">
        <f t="shared" si="76"/>
        <v/>
      </c>
      <c r="P400" s="15">
        <f>IFERROR(INDEX(CADASTRO!$A$2:$Q$600,MATCH(B400,CADASTRO!$B$2:$B$600,0),MATCH($P$2,CADASTRO!$A$2:$Q$2,0)),0)</f>
        <v>0</v>
      </c>
      <c r="Q400" s="16" t="str">
        <f t="shared" si="77"/>
        <v/>
      </c>
      <c r="R400" s="15">
        <f>IFERROR(INDEX(CADASTRO!$A$2:$Q$600,MATCH(B400,CADASTRO!$B$2:$B$600,0),MATCH($R$2,CADASTRO!$A$2:$Q$2,0)),0)</f>
        <v>0</v>
      </c>
      <c r="S400" s="16" t="str">
        <f t="shared" si="78"/>
        <v/>
      </c>
      <c r="T400" s="15">
        <f>IFERROR(INDEX(CADASTRO!$A$2:$Q$600,MATCH(B400,CADASTRO!$B$2:$B$600,0),MATCH($T$2,CADASTRO!$A$2:$Q$2,0)),0)</f>
        <v>0</v>
      </c>
      <c r="U400" s="16" t="str">
        <f t="shared" si="79"/>
        <v/>
      </c>
      <c r="V400" s="15">
        <f>IFERROR(INDEX(CADASTRO!$A$2:$Q$600,MATCH(B400,CADASTRO!$B$2:$B$600,0),MATCH($V$2,CADASTRO!$A$2:$Q$2,0)),0)</f>
        <v>0</v>
      </c>
      <c r="W400" s="16" t="str">
        <f t="shared" si="80"/>
        <v/>
      </c>
      <c r="X400" s="15">
        <f>IFERROR(INDEX(CADASTRO!$A$2:$Q$600,MATCH(B400,CADASTRO!$B$2:$B$600,0),MATCH($X$2,CADASTRO!$A$2:$Q$2,0)),0)</f>
        <v>0</v>
      </c>
      <c r="Y400" s="16" t="str">
        <f t="shared" si="81"/>
        <v/>
      </c>
    </row>
    <row r="401" spans="1:25" ht="15" customHeight="1" x14ac:dyDescent="0.25">
      <c r="A401" s="7">
        <f>CADASTRO!A401</f>
        <v>0</v>
      </c>
      <c r="B401" s="7">
        <f>CADASTRO!B401</f>
        <v>0</v>
      </c>
      <c r="C401" s="15">
        <f>IFERROR(INDEX(CADASTRO!$A$2:$Q$600,MATCH(B401,CADASTRO!$B$2:$B$600,0),MATCH($C$2,CADASTRO!$A$2:$Q$2,0)),0)</f>
        <v>0</v>
      </c>
      <c r="D401" s="15">
        <f>IFERROR(INDEX(CADASTRO!$A$2:$Q$600,MATCH(B401,CADASTRO!$B$2:$B$600,0),MATCH($D$2,CADASTRO!$A$2:$Q$2,0)),0)</f>
        <v>0</v>
      </c>
      <c r="E401" s="16" t="str">
        <f t="shared" si="71"/>
        <v/>
      </c>
      <c r="F401" s="15">
        <f>IFERROR(INDEX(CADASTRO!$A$2:$Q$600,MATCH(B401,CADASTRO!$B$2:$B$600,0),MATCH($F$2,CADASTRO!$A$2:$Q$2,0)),0)</f>
        <v>0</v>
      </c>
      <c r="G401" s="16" t="str">
        <f t="shared" si="72"/>
        <v/>
      </c>
      <c r="H401" s="15">
        <f>IFERROR(INDEX(CADASTRO!$A$2:$Q$600,MATCH(B401,CADASTRO!$B$2:$B$600,0),MATCH($H$2,CADASTRO!$A$2:$Q$2,0)),0)</f>
        <v>0</v>
      </c>
      <c r="I401" s="16" t="str">
        <f t="shared" si="73"/>
        <v/>
      </c>
      <c r="J401" s="15">
        <f>IFERROR(INDEX(CADASTRO!$A$2:$Q$600,MATCH(B401,CADASTRO!$B$2:$B$600,0),MATCH($J$2,CADASTRO!$A$2:$Q$2,0)),0)</f>
        <v>0</v>
      </c>
      <c r="K401" s="16" t="str">
        <f t="shared" si="74"/>
        <v/>
      </c>
      <c r="L401" s="15">
        <f>IFERROR(INDEX(CADASTRO!$A$2:$Q$600,MATCH(B401,CADASTRO!$B$2:$B$600,0),MATCH($L$2,CADASTRO!$A$2:$Q$2,0)),0)</f>
        <v>0</v>
      </c>
      <c r="M401" s="16" t="str">
        <f t="shared" si="75"/>
        <v/>
      </c>
      <c r="N401" s="15">
        <f>IFERROR(INDEX(CADASTRO!$A$2:$Q$600,MATCH(B401,CADASTRO!$B$2:$B$600,0),MATCH($N$2,CADASTRO!$A$2:$Q$2,0)),0)</f>
        <v>0</v>
      </c>
      <c r="O401" s="16" t="str">
        <f t="shared" si="76"/>
        <v/>
      </c>
      <c r="P401" s="15">
        <f>IFERROR(INDEX(CADASTRO!$A$2:$Q$600,MATCH(B401,CADASTRO!$B$2:$B$600,0),MATCH($P$2,CADASTRO!$A$2:$Q$2,0)),0)</f>
        <v>0</v>
      </c>
      <c r="Q401" s="16" t="str">
        <f t="shared" si="77"/>
        <v/>
      </c>
      <c r="R401" s="15">
        <f>IFERROR(INDEX(CADASTRO!$A$2:$Q$600,MATCH(B401,CADASTRO!$B$2:$B$600,0),MATCH($R$2,CADASTRO!$A$2:$Q$2,0)),0)</f>
        <v>0</v>
      </c>
      <c r="S401" s="16" t="str">
        <f t="shared" si="78"/>
        <v/>
      </c>
      <c r="T401" s="15">
        <f>IFERROR(INDEX(CADASTRO!$A$2:$Q$600,MATCH(B401,CADASTRO!$B$2:$B$600,0),MATCH($T$2,CADASTRO!$A$2:$Q$2,0)),0)</f>
        <v>0</v>
      </c>
      <c r="U401" s="16" t="str">
        <f t="shared" si="79"/>
        <v/>
      </c>
      <c r="V401" s="15">
        <f>IFERROR(INDEX(CADASTRO!$A$2:$Q$600,MATCH(B401,CADASTRO!$B$2:$B$600,0),MATCH($V$2,CADASTRO!$A$2:$Q$2,0)),0)</f>
        <v>0</v>
      </c>
      <c r="W401" s="16" t="str">
        <f t="shared" si="80"/>
        <v/>
      </c>
      <c r="X401" s="15">
        <f>IFERROR(INDEX(CADASTRO!$A$2:$Q$600,MATCH(B401,CADASTRO!$B$2:$B$600,0),MATCH($X$2,CADASTRO!$A$2:$Q$2,0)),0)</f>
        <v>0</v>
      </c>
      <c r="Y401" s="16" t="str">
        <f t="shared" si="81"/>
        <v/>
      </c>
    </row>
    <row r="402" spans="1:25" ht="15" customHeight="1" x14ac:dyDescent="0.25">
      <c r="A402" s="7">
        <f>CADASTRO!A402</f>
        <v>0</v>
      </c>
      <c r="B402" s="7">
        <f>CADASTRO!B402</f>
        <v>0</v>
      </c>
      <c r="C402" s="15">
        <f>IFERROR(INDEX(CADASTRO!$A$2:$Q$600,MATCH(B402,CADASTRO!$B$2:$B$600,0),MATCH($C$2,CADASTRO!$A$2:$Q$2,0)),0)</f>
        <v>0</v>
      </c>
      <c r="D402" s="15">
        <f>IFERROR(INDEX(CADASTRO!$A$2:$Q$600,MATCH(B402,CADASTRO!$B$2:$B$600,0),MATCH($D$2,CADASTRO!$A$2:$Q$2,0)),0)</f>
        <v>0</v>
      </c>
      <c r="E402" s="16" t="str">
        <f t="shared" si="71"/>
        <v/>
      </c>
      <c r="F402" s="15">
        <f>IFERROR(INDEX(CADASTRO!$A$2:$Q$600,MATCH(B402,CADASTRO!$B$2:$B$600,0),MATCH($F$2,CADASTRO!$A$2:$Q$2,0)),0)</f>
        <v>0</v>
      </c>
      <c r="G402" s="16" t="str">
        <f t="shared" si="72"/>
        <v/>
      </c>
      <c r="H402" s="15">
        <f>IFERROR(INDEX(CADASTRO!$A$2:$Q$600,MATCH(B402,CADASTRO!$B$2:$B$600,0),MATCH($H$2,CADASTRO!$A$2:$Q$2,0)),0)</f>
        <v>0</v>
      </c>
      <c r="I402" s="16" t="str">
        <f t="shared" si="73"/>
        <v/>
      </c>
      <c r="J402" s="15">
        <f>IFERROR(INDEX(CADASTRO!$A$2:$Q$600,MATCH(B402,CADASTRO!$B$2:$B$600,0),MATCH($J$2,CADASTRO!$A$2:$Q$2,0)),0)</f>
        <v>0</v>
      </c>
      <c r="K402" s="16" t="str">
        <f t="shared" si="74"/>
        <v/>
      </c>
      <c r="L402" s="15">
        <f>IFERROR(INDEX(CADASTRO!$A$2:$Q$600,MATCH(B402,CADASTRO!$B$2:$B$600,0),MATCH($L$2,CADASTRO!$A$2:$Q$2,0)),0)</f>
        <v>0</v>
      </c>
      <c r="M402" s="16" t="str">
        <f t="shared" si="75"/>
        <v/>
      </c>
      <c r="N402" s="15">
        <f>IFERROR(INDEX(CADASTRO!$A$2:$Q$600,MATCH(B402,CADASTRO!$B$2:$B$600,0),MATCH($N$2,CADASTRO!$A$2:$Q$2,0)),0)</f>
        <v>0</v>
      </c>
      <c r="O402" s="16" t="str">
        <f t="shared" si="76"/>
        <v/>
      </c>
      <c r="P402" s="15">
        <f>IFERROR(INDEX(CADASTRO!$A$2:$Q$600,MATCH(B402,CADASTRO!$B$2:$B$600,0),MATCH($P$2,CADASTRO!$A$2:$Q$2,0)),0)</f>
        <v>0</v>
      </c>
      <c r="Q402" s="16" t="str">
        <f t="shared" si="77"/>
        <v/>
      </c>
      <c r="R402" s="15">
        <f>IFERROR(INDEX(CADASTRO!$A$2:$Q$600,MATCH(B402,CADASTRO!$B$2:$B$600,0),MATCH($R$2,CADASTRO!$A$2:$Q$2,0)),0)</f>
        <v>0</v>
      </c>
      <c r="S402" s="16" t="str">
        <f t="shared" si="78"/>
        <v/>
      </c>
      <c r="T402" s="15">
        <f>IFERROR(INDEX(CADASTRO!$A$2:$Q$600,MATCH(B402,CADASTRO!$B$2:$B$600,0),MATCH($T$2,CADASTRO!$A$2:$Q$2,0)),0)</f>
        <v>0</v>
      </c>
      <c r="U402" s="16" t="str">
        <f t="shared" si="79"/>
        <v/>
      </c>
      <c r="V402" s="15">
        <f>IFERROR(INDEX(CADASTRO!$A$2:$Q$600,MATCH(B402,CADASTRO!$B$2:$B$600,0),MATCH($V$2,CADASTRO!$A$2:$Q$2,0)),0)</f>
        <v>0</v>
      </c>
      <c r="W402" s="16" t="str">
        <f t="shared" si="80"/>
        <v/>
      </c>
      <c r="X402" s="15">
        <f>IFERROR(INDEX(CADASTRO!$A$2:$Q$600,MATCH(B402,CADASTRO!$B$2:$B$600,0),MATCH($X$2,CADASTRO!$A$2:$Q$2,0)),0)</f>
        <v>0</v>
      </c>
      <c r="Y402" s="16" t="str">
        <f t="shared" si="81"/>
        <v/>
      </c>
    </row>
    <row r="403" spans="1:25" ht="15" customHeight="1" x14ac:dyDescent="0.25">
      <c r="A403" s="7">
        <f>CADASTRO!A403</f>
        <v>0</v>
      </c>
      <c r="B403" s="7">
        <f>CADASTRO!B403</f>
        <v>0</v>
      </c>
      <c r="C403" s="15">
        <f>IFERROR(INDEX(CADASTRO!$A$2:$Q$600,MATCH(B403,CADASTRO!$B$2:$B$600,0),MATCH($C$2,CADASTRO!$A$2:$Q$2,0)),0)</f>
        <v>0</v>
      </c>
      <c r="D403" s="15">
        <f>IFERROR(INDEX(CADASTRO!$A$2:$Q$600,MATCH(B403,CADASTRO!$B$2:$B$600,0),MATCH($D$2,CADASTRO!$A$2:$Q$2,0)),0)</f>
        <v>0</v>
      </c>
      <c r="E403" s="16" t="str">
        <f t="shared" si="71"/>
        <v/>
      </c>
      <c r="F403" s="15">
        <f>IFERROR(INDEX(CADASTRO!$A$2:$Q$600,MATCH(B403,CADASTRO!$B$2:$B$600,0),MATCH($F$2,CADASTRO!$A$2:$Q$2,0)),0)</f>
        <v>0</v>
      </c>
      <c r="G403" s="16" t="str">
        <f t="shared" si="72"/>
        <v/>
      </c>
      <c r="H403" s="15">
        <f>IFERROR(INDEX(CADASTRO!$A$2:$Q$600,MATCH(B403,CADASTRO!$B$2:$B$600,0),MATCH($H$2,CADASTRO!$A$2:$Q$2,0)),0)</f>
        <v>0</v>
      </c>
      <c r="I403" s="16" t="str">
        <f t="shared" si="73"/>
        <v/>
      </c>
      <c r="J403" s="15">
        <f>IFERROR(INDEX(CADASTRO!$A$2:$Q$600,MATCH(B403,CADASTRO!$B$2:$B$600,0),MATCH($J$2,CADASTRO!$A$2:$Q$2,0)),0)</f>
        <v>0</v>
      </c>
      <c r="K403" s="16" t="str">
        <f t="shared" si="74"/>
        <v/>
      </c>
      <c r="L403" s="15">
        <f>IFERROR(INDEX(CADASTRO!$A$2:$Q$600,MATCH(B403,CADASTRO!$B$2:$B$600,0),MATCH($L$2,CADASTRO!$A$2:$Q$2,0)),0)</f>
        <v>0</v>
      </c>
      <c r="M403" s="16" t="str">
        <f t="shared" si="75"/>
        <v/>
      </c>
      <c r="N403" s="15">
        <f>IFERROR(INDEX(CADASTRO!$A$2:$Q$600,MATCH(B403,CADASTRO!$B$2:$B$600,0),MATCH($N$2,CADASTRO!$A$2:$Q$2,0)),0)</f>
        <v>0</v>
      </c>
      <c r="O403" s="16" t="str">
        <f t="shared" si="76"/>
        <v/>
      </c>
      <c r="P403" s="15">
        <f>IFERROR(INDEX(CADASTRO!$A$2:$Q$600,MATCH(B403,CADASTRO!$B$2:$B$600,0),MATCH($P$2,CADASTRO!$A$2:$Q$2,0)),0)</f>
        <v>0</v>
      </c>
      <c r="Q403" s="16" t="str">
        <f t="shared" si="77"/>
        <v/>
      </c>
      <c r="R403" s="15">
        <f>IFERROR(INDEX(CADASTRO!$A$2:$Q$600,MATCH(B403,CADASTRO!$B$2:$B$600,0),MATCH($R$2,CADASTRO!$A$2:$Q$2,0)),0)</f>
        <v>0</v>
      </c>
      <c r="S403" s="16" t="str">
        <f t="shared" si="78"/>
        <v/>
      </c>
      <c r="T403" s="15">
        <f>IFERROR(INDEX(CADASTRO!$A$2:$Q$600,MATCH(B403,CADASTRO!$B$2:$B$600,0),MATCH($T$2,CADASTRO!$A$2:$Q$2,0)),0)</f>
        <v>0</v>
      </c>
      <c r="U403" s="16" t="str">
        <f t="shared" si="79"/>
        <v/>
      </c>
      <c r="V403" s="15">
        <f>IFERROR(INDEX(CADASTRO!$A$2:$Q$600,MATCH(B403,CADASTRO!$B$2:$B$600,0),MATCH($V$2,CADASTRO!$A$2:$Q$2,0)),0)</f>
        <v>0</v>
      </c>
      <c r="W403" s="16" t="str">
        <f t="shared" si="80"/>
        <v/>
      </c>
      <c r="X403" s="15">
        <f>IFERROR(INDEX(CADASTRO!$A$2:$Q$600,MATCH(B403,CADASTRO!$B$2:$B$600,0),MATCH($X$2,CADASTRO!$A$2:$Q$2,0)),0)</f>
        <v>0</v>
      </c>
      <c r="Y403" s="16" t="str">
        <f t="shared" si="81"/>
        <v/>
      </c>
    </row>
    <row r="404" spans="1:25" ht="15" customHeight="1" x14ac:dyDescent="0.25">
      <c r="A404" s="7">
        <f>CADASTRO!A404</f>
        <v>0</v>
      </c>
      <c r="B404" s="7">
        <f>CADASTRO!B404</f>
        <v>0</v>
      </c>
      <c r="C404" s="15">
        <f>IFERROR(INDEX(CADASTRO!$A$2:$Q$600,MATCH(B404,CADASTRO!$B$2:$B$600,0),MATCH($C$2,CADASTRO!$A$2:$Q$2,0)),0)</f>
        <v>0</v>
      </c>
      <c r="D404" s="15">
        <f>IFERROR(INDEX(CADASTRO!$A$2:$Q$600,MATCH(B404,CADASTRO!$B$2:$B$600,0),MATCH($D$2,CADASTRO!$A$2:$Q$2,0)),0)</f>
        <v>0</v>
      </c>
      <c r="E404" s="16" t="str">
        <f t="shared" si="71"/>
        <v/>
      </c>
      <c r="F404" s="15">
        <f>IFERROR(INDEX(CADASTRO!$A$2:$Q$600,MATCH(B404,CADASTRO!$B$2:$B$600,0),MATCH($F$2,CADASTRO!$A$2:$Q$2,0)),0)</f>
        <v>0</v>
      </c>
      <c r="G404" s="16" t="str">
        <f t="shared" si="72"/>
        <v/>
      </c>
      <c r="H404" s="15">
        <f>IFERROR(INDEX(CADASTRO!$A$2:$Q$600,MATCH(B404,CADASTRO!$B$2:$B$600,0),MATCH($H$2,CADASTRO!$A$2:$Q$2,0)),0)</f>
        <v>0</v>
      </c>
      <c r="I404" s="16" t="str">
        <f t="shared" si="73"/>
        <v/>
      </c>
      <c r="J404" s="15">
        <f>IFERROR(INDEX(CADASTRO!$A$2:$Q$600,MATCH(B404,CADASTRO!$B$2:$B$600,0),MATCH($J$2,CADASTRO!$A$2:$Q$2,0)),0)</f>
        <v>0</v>
      </c>
      <c r="K404" s="16" t="str">
        <f t="shared" si="74"/>
        <v/>
      </c>
      <c r="L404" s="15">
        <f>IFERROR(INDEX(CADASTRO!$A$2:$Q$600,MATCH(B404,CADASTRO!$B$2:$B$600,0),MATCH($L$2,CADASTRO!$A$2:$Q$2,0)),0)</f>
        <v>0</v>
      </c>
      <c r="M404" s="16" t="str">
        <f t="shared" si="75"/>
        <v/>
      </c>
      <c r="N404" s="15">
        <f>IFERROR(INDEX(CADASTRO!$A$2:$Q$600,MATCH(B404,CADASTRO!$B$2:$B$600,0),MATCH($N$2,CADASTRO!$A$2:$Q$2,0)),0)</f>
        <v>0</v>
      </c>
      <c r="O404" s="16" t="str">
        <f t="shared" si="76"/>
        <v/>
      </c>
      <c r="P404" s="15">
        <f>IFERROR(INDEX(CADASTRO!$A$2:$Q$600,MATCH(B404,CADASTRO!$B$2:$B$600,0),MATCH($P$2,CADASTRO!$A$2:$Q$2,0)),0)</f>
        <v>0</v>
      </c>
      <c r="Q404" s="16" t="str">
        <f t="shared" si="77"/>
        <v/>
      </c>
      <c r="R404" s="15">
        <f>IFERROR(INDEX(CADASTRO!$A$2:$Q$600,MATCH(B404,CADASTRO!$B$2:$B$600,0),MATCH($R$2,CADASTRO!$A$2:$Q$2,0)),0)</f>
        <v>0</v>
      </c>
      <c r="S404" s="16" t="str">
        <f t="shared" si="78"/>
        <v/>
      </c>
      <c r="T404" s="15">
        <f>IFERROR(INDEX(CADASTRO!$A$2:$Q$600,MATCH(B404,CADASTRO!$B$2:$B$600,0),MATCH($T$2,CADASTRO!$A$2:$Q$2,0)),0)</f>
        <v>0</v>
      </c>
      <c r="U404" s="16" t="str">
        <f t="shared" si="79"/>
        <v/>
      </c>
      <c r="V404" s="15">
        <f>IFERROR(INDEX(CADASTRO!$A$2:$Q$600,MATCH(B404,CADASTRO!$B$2:$B$600,0),MATCH($V$2,CADASTRO!$A$2:$Q$2,0)),0)</f>
        <v>0</v>
      </c>
      <c r="W404" s="16" t="str">
        <f t="shared" si="80"/>
        <v/>
      </c>
      <c r="X404" s="15">
        <f>IFERROR(INDEX(CADASTRO!$A$2:$Q$600,MATCH(B404,CADASTRO!$B$2:$B$600,0),MATCH($X$2,CADASTRO!$A$2:$Q$2,0)),0)</f>
        <v>0</v>
      </c>
      <c r="Y404" s="16" t="str">
        <f t="shared" si="81"/>
        <v/>
      </c>
    </row>
    <row r="405" spans="1:25" ht="15" customHeight="1" x14ac:dyDescent="0.25">
      <c r="A405" s="7">
        <f>CADASTRO!A405</f>
        <v>0</v>
      </c>
      <c r="B405" s="7">
        <f>CADASTRO!B405</f>
        <v>0</v>
      </c>
      <c r="C405" s="15">
        <f>IFERROR(INDEX(CADASTRO!$A$2:$Q$600,MATCH(B405,CADASTRO!$B$2:$B$600,0),MATCH($C$2,CADASTRO!$A$2:$Q$2,0)),0)</f>
        <v>0</v>
      </c>
      <c r="D405" s="15">
        <f>IFERROR(INDEX(CADASTRO!$A$2:$Q$600,MATCH(B405,CADASTRO!$B$2:$B$600,0),MATCH($D$2,CADASTRO!$A$2:$Q$2,0)),0)</f>
        <v>0</v>
      </c>
      <c r="E405" s="16" t="str">
        <f t="shared" si="71"/>
        <v/>
      </c>
      <c r="F405" s="15">
        <f>IFERROR(INDEX(CADASTRO!$A$2:$Q$600,MATCH(B405,CADASTRO!$B$2:$B$600,0),MATCH($F$2,CADASTRO!$A$2:$Q$2,0)),0)</f>
        <v>0</v>
      </c>
      <c r="G405" s="16" t="str">
        <f t="shared" si="72"/>
        <v/>
      </c>
      <c r="H405" s="15">
        <f>IFERROR(INDEX(CADASTRO!$A$2:$Q$600,MATCH(B405,CADASTRO!$B$2:$B$600,0),MATCH($H$2,CADASTRO!$A$2:$Q$2,0)),0)</f>
        <v>0</v>
      </c>
      <c r="I405" s="16" t="str">
        <f t="shared" si="73"/>
        <v/>
      </c>
      <c r="J405" s="15">
        <f>IFERROR(INDEX(CADASTRO!$A$2:$Q$600,MATCH(B405,CADASTRO!$B$2:$B$600,0),MATCH($J$2,CADASTRO!$A$2:$Q$2,0)),0)</f>
        <v>0</v>
      </c>
      <c r="K405" s="16" t="str">
        <f t="shared" si="74"/>
        <v/>
      </c>
      <c r="L405" s="15">
        <f>IFERROR(INDEX(CADASTRO!$A$2:$Q$600,MATCH(B405,CADASTRO!$B$2:$B$600,0),MATCH($L$2,CADASTRO!$A$2:$Q$2,0)),0)</f>
        <v>0</v>
      </c>
      <c r="M405" s="16" t="str">
        <f t="shared" si="75"/>
        <v/>
      </c>
      <c r="N405" s="15">
        <f>IFERROR(INDEX(CADASTRO!$A$2:$Q$600,MATCH(B405,CADASTRO!$B$2:$B$600,0),MATCH($N$2,CADASTRO!$A$2:$Q$2,0)),0)</f>
        <v>0</v>
      </c>
      <c r="O405" s="16" t="str">
        <f t="shared" si="76"/>
        <v/>
      </c>
      <c r="P405" s="15">
        <f>IFERROR(INDEX(CADASTRO!$A$2:$Q$600,MATCH(B405,CADASTRO!$B$2:$B$600,0),MATCH($P$2,CADASTRO!$A$2:$Q$2,0)),0)</f>
        <v>0</v>
      </c>
      <c r="Q405" s="16" t="str">
        <f t="shared" si="77"/>
        <v/>
      </c>
      <c r="R405" s="15">
        <f>IFERROR(INDEX(CADASTRO!$A$2:$Q$600,MATCH(B405,CADASTRO!$B$2:$B$600,0),MATCH($R$2,CADASTRO!$A$2:$Q$2,0)),0)</f>
        <v>0</v>
      </c>
      <c r="S405" s="16" t="str">
        <f t="shared" si="78"/>
        <v/>
      </c>
      <c r="T405" s="15">
        <f>IFERROR(INDEX(CADASTRO!$A$2:$Q$600,MATCH(B405,CADASTRO!$B$2:$B$600,0),MATCH($T$2,CADASTRO!$A$2:$Q$2,0)),0)</f>
        <v>0</v>
      </c>
      <c r="U405" s="16" t="str">
        <f t="shared" si="79"/>
        <v/>
      </c>
      <c r="V405" s="15">
        <f>IFERROR(INDEX(CADASTRO!$A$2:$Q$600,MATCH(B405,CADASTRO!$B$2:$B$600,0),MATCH($V$2,CADASTRO!$A$2:$Q$2,0)),0)</f>
        <v>0</v>
      </c>
      <c r="W405" s="16" t="str">
        <f t="shared" si="80"/>
        <v/>
      </c>
      <c r="X405" s="15">
        <f>IFERROR(INDEX(CADASTRO!$A$2:$Q$600,MATCH(B405,CADASTRO!$B$2:$B$600,0),MATCH($X$2,CADASTRO!$A$2:$Q$2,0)),0)</f>
        <v>0</v>
      </c>
      <c r="Y405" s="16" t="str">
        <f t="shared" si="81"/>
        <v/>
      </c>
    </row>
    <row r="406" spans="1:25" ht="15" customHeight="1" x14ac:dyDescent="0.25">
      <c r="A406" s="7">
        <f>CADASTRO!A406</f>
        <v>0</v>
      </c>
      <c r="B406" s="7">
        <f>CADASTRO!B406</f>
        <v>0</v>
      </c>
      <c r="C406" s="15">
        <f>IFERROR(INDEX(CADASTRO!$A$2:$Q$600,MATCH(B406,CADASTRO!$B$2:$B$600,0),MATCH($C$2,CADASTRO!$A$2:$Q$2,0)),0)</f>
        <v>0</v>
      </c>
      <c r="D406" s="15">
        <f>IFERROR(INDEX(CADASTRO!$A$2:$Q$600,MATCH(B406,CADASTRO!$B$2:$B$600,0),MATCH($D$2,CADASTRO!$A$2:$Q$2,0)),0)</f>
        <v>0</v>
      </c>
      <c r="E406" s="16" t="str">
        <f t="shared" si="71"/>
        <v/>
      </c>
      <c r="F406" s="15">
        <f>IFERROR(INDEX(CADASTRO!$A$2:$Q$600,MATCH(B406,CADASTRO!$B$2:$B$600,0),MATCH($F$2,CADASTRO!$A$2:$Q$2,0)),0)</f>
        <v>0</v>
      </c>
      <c r="G406" s="16" t="str">
        <f t="shared" si="72"/>
        <v/>
      </c>
      <c r="H406" s="15">
        <f>IFERROR(INDEX(CADASTRO!$A$2:$Q$600,MATCH(B406,CADASTRO!$B$2:$B$600,0),MATCH($H$2,CADASTRO!$A$2:$Q$2,0)),0)</f>
        <v>0</v>
      </c>
      <c r="I406" s="16" t="str">
        <f t="shared" si="73"/>
        <v/>
      </c>
      <c r="J406" s="15">
        <f>IFERROR(INDEX(CADASTRO!$A$2:$Q$600,MATCH(B406,CADASTRO!$B$2:$B$600,0),MATCH($J$2,CADASTRO!$A$2:$Q$2,0)),0)</f>
        <v>0</v>
      </c>
      <c r="K406" s="16" t="str">
        <f t="shared" si="74"/>
        <v/>
      </c>
      <c r="L406" s="15">
        <f>IFERROR(INDEX(CADASTRO!$A$2:$Q$600,MATCH(B406,CADASTRO!$B$2:$B$600,0),MATCH($L$2,CADASTRO!$A$2:$Q$2,0)),0)</f>
        <v>0</v>
      </c>
      <c r="M406" s="16" t="str">
        <f t="shared" si="75"/>
        <v/>
      </c>
      <c r="N406" s="15">
        <f>IFERROR(INDEX(CADASTRO!$A$2:$Q$600,MATCH(B406,CADASTRO!$B$2:$B$600,0),MATCH($N$2,CADASTRO!$A$2:$Q$2,0)),0)</f>
        <v>0</v>
      </c>
      <c r="O406" s="16" t="str">
        <f t="shared" si="76"/>
        <v/>
      </c>
      <c r="P406" s="15">
        <f>IFERROR(INDEX(CADASTRO!$A$2:$Q$600,MATCH(B406,CADASTRO!$B$2:$B$600,0),MATCH($P$2,CADASTRO!$A$2:$Q$2,0)),0)</f>
        <v>0</v>
      </c>
      <c r="Q406" s="16" t="str">
        <f t="shared" si="77"/>
        <v/>
      </c>
      <c r="R406" s="15">
        <f>IFERROR(INDEX(CADASTRO!$A$2:$Q$600,MATCH(B406,CADASTRO!$B$2:$B$600,0),MATCH($R$2,CADASTRO!$A$2:$Q$2,0)),0)</f>
        <v>0</v>
      </c>
      <c r="S406" s="16" t="str">
        <f t="shared" si="78"/>
        <v/>
      </c>
      <c r="T406" s="15">
        <f>IFERROR(INDEX(CADASTRO!$A$2:$Q$600,MATCH(B406,CADASTRO!$B$2:$B$600,0),MATCH($T$2,CADASTRO!$A$2:$Q$2,0)),0)</f>
        <v>0</v>
      </c>
      <c r="U406" s="16" t="str">
        <f t="shared" si="79"/>
        <v/>
      </c>
      <c r="V406" s="15">
        <f>IFERROR(INDEX(CADASTRO!$A$2:$Q$600,MATCH(B406,CADASTRO!$B$2:$B$600,0),MATCH($V$2,CADASTRO!$A$2:$Q$2,0)),0)</f>
        <v>0</v>
      </c>
      <c r="W406" s="16" t="str">
        <f t="shared" si="80"/>
        <v/>
      </c>
      <c r="X406" s="15">
        <f>IFERROR(INDEX(CADASTRO!$A$2:$Q$600,MATCH(B406,CADASTRO!$B$2:$B$600,0),MATCH($X$2,CADASTRO!$A$2:$Q$2,0)),0)</f>
        <v>0</v>
      </c>
      <c r="Y406" s="16" t="str">
        <f t="shared" si="81"/>
        <v/>
      </c>
    </row>
    <row r="407" spans="1:25" ht="15" customHeight="1" x14ac:dyDescent="0.25">
      <c r="A407" s="7">
        <f>CADASTRO!A407</f>
        <v>0</v>
      </c>
      <c r="B407" s="7">
        <f>CADASTRO!B407</f>
        <v>0</v>
      </c>
      <c r="C407" s="15">
        <f>IFERROR(INDEX(CADASTRO!$A$2:$Q$600,MATCH(B407,CADASTRO!$B$2:$B$600,0),MATCH($C$2,CADASTRO!$A$2:$Q$2,0)),0)</f>
        <v>0</v>
      </c>
      <c r="D407" s="15">
        <f>IFERROR(INDEX(CADASTRO!$A$2:$Q$600,MATCH(B407,CADASTRO!$B$2:$B$600,0),MATCH($D$2,CADASTRO!$A$2:$Q$2,0)),0)</f>
        <v>0</v>
      </c>
      <c r="E407" s="16" t="str">
        <f t="shared" si="71"/>
        <v/>
      </c>
      <c r="F407" s="15">
        <f>IFERROR(INDEX(CADASTRO!$A$2:$Q$600,MATCH(B407,CADASTRO!$B$2:$B$600,0),MATCH($F$2,CADASTRO!$A$2:$Q$2,0)),0)</f>
        <v>0</v>
      </c>
      <c r="G407" s="16" t="str">
        <f t="shared" si="72"/>
        <v/>
      </c>
      <c r="H407" s="15">
        <f>IFERROR(INDEX(CADASTRO!$A$2:$Q$600,MATCH(B407,CADASTRO!$B$2:$B$600,0),MATCH($H$2,CADASTRO!$A$2:$Q$2,0)),0)</f>
        <v>0</v>
      </c>
      <c r="I407" s="16" t="str">
        <f t="shared" si="73"/>
        <v/>
      </c>
      <c r="J407" s="15">
        <f>IFERROR(INDEX(CADASTRO!$A$2:$Q$600,MATCH(B407,CADASTRO!$B$2:$B$600,0),MATCH($J$2,CADASTRO!$A$2:$Q$2,0)),0)</f>
        <v>0</v>
      </c>
      <c r="K407" s="16" t="str">
        <f t="shared" si="74"/>
        <v/>
      </c>
      <c r="L407" s="15">
        <f>IFERROR(INDEX(CADASTRO!$A$2:$Q$600,MATCH(B407,CADASTRO!$B$2:$B$600,0),MATCH($L$2,CADASTRO!$A$2:$Q$2,0)),0)</f>
        <v>0</v>
      </c>
      <c r="M407" s="16" t="str">
        <f t="shared" si="75"/>
        <v/>
      </c>
      <c r="N407" s="15">
        <f>IFERROR(INDEX(CADASTRO!$A$2:$Q$600,MATCH(B407,CADASTRO!$B$2:$B$600,0),MATCH($N$2,CADASTRO!$A$2:$Q$2,0)),0)</f>
        <v>0</v>
      </c>
      <c r="O407" s="16" t="str">
        <f t="shared" si="76"/>
        <v/>
      </c>
      <c r="P407" s="15">
        <f>IFERROR(INDEX(CADASTRO!$A$2:$Q$600,MATCH(B407,CADASTRO!$B$2:$B$600,0),MATCH($P$2,CADASTRO!$A$2:$Q$2,0)),0)</f>
        <v>0</v>
      </c>
      <c r="Q407" s="16" t="str">
        <f t="shared" si="77"/>
        <v/>
      </c>
      <c r="R407" s="15">
        <f>IFERROR(INDEX(CADASTRO!$A$2:$Q$600,MATCH(B407,CADASTRO!$B$2:$B$600,0),MATCH($R$2,CADASTRO!$A$2:$Q$2,0)),0)</f>
        <v>0</v>
      </c>
      <c r="S407" s="16" t="str">
        <f t="shared" si="78"/>
        <v/>
      </c>
      <c r="T407" s="15">
        <f>IFERROR(INDEX(CADASTRO!$A$2:$Q$600,MATCH(B407,CADASTRO!$B$2:$B$600,0),MATCH($T$2,CADASTRO!$A$2:$Q$2,0)),0)</f>
        <v>0</v>
      </c>
      <c r="U407" s="16" t="str">
        <f t="shared" si="79"/>
        <v/>
      </c>
      <c r="V407" s="15">
        <f>IFERROR(INDEX(CADASTRO!$A$2:$Q$600,MATCH(B407,CADASTRO!$B$2:$B$600,0),MATCH($V$2,CADASTRO!$A$2:$Q$2,0)),0)</f>
        <v>0</v>
      </c>
      <c r="W407" s="16" t="str">
        <f t="shared" si="80"/>
        <v/>
      </c>
      <c r="X407" s="15">
        <f>IFERROR(INDEX(CADASTRO!$A$2:$Q$600,MATCH(B407,CADASTRO!$B$2:$B$600,0),MATCH($X$2,CADASTRO!$A$2:$Q$2,0)),0)</f>
        <v>0</v>
      </c>
      <c r="Y407" s="16" t="str">
        <f t="shared" si="81"/>
        <v/>
      </c>
    </row>
    <row r="408" spans="1:25" ht="15" customHeight="1" x14ac:dyDescent="0.25">
      <c r="A408" s="7">
        <f>CADASTRO!A408</f>
        <v>0</v>
      </c>
      <c r="B408" s="7">
        <f>CADASTRO!B408</f>
        <v>0</v>
      </c>
      <c r="C408" s="15">
        <f>IFERROR(INDEX(CADASTRO!$A$2:$Q$600,MATCH(B408,CADASTRO!$B$2:$B$600,0),MATCH($C$2,CADASTRO!$A$2:$Q$2,0)),0)</f>
        <v>0</v>
      </c>
      <c r="D408" s="15">
        <f>IFERROR(INDEX(CADASTRO!$A$2:$Q$600,MATCH(B408,CADASTRO!$B$2:$B$600,0),MATCH($D$2,CADASTRO!$A$2:$Q$2,0)),0)</f>
        <v>0</v>
      </c>
      <c r="E408" s="16" t="str">
        <f t="shared" si="71"/>
        <v/>
      </c>
      <c r="F408" s="15">
        <f>IFERROR(INDEX(CADASTRO!$A$2:$Q$600,MATCH(B408,CADASTRO!$B$2:$B$600,0),MATCH($F$2,CADASTRO!$A$2:$Q$2,0)),0)</f>
        <v>0</v>
      </c>
      <c r="G408" s="16" t="str">
        <f t="shared" si="72"/>
        <v/>
      </c>
      <c r="H408" s="15">
        <f>IFERROR(INDEX(CADASTRO!$A$2:$Q$600,MATCH(B408,CADASTRO!$B$2:$B$600,0),MATCH($H$2,CADASTRO!$A$2:$Q$2,0)),0)</f>
        <v>0</v>
      </c>
      <c r="I408" s="16" t="str">
        <f t="shared" si="73"/>
        <v/>
      </c>
      <c r="J408" s="15">
        <f>IFERROR(INDEX(CADASTRO!$A$2:$Q$600,MATCH(B408,CADASTRO!$B$2:$B$600,0),MATCH($J$2,CADASTRO!$A$2:$Q$2,0)),0)</f>
        <v>0</v>
      </c>
      <c r="K408" s="16" t="str">
        <f t="shared" si="74"/>
        <v/>
      </c>
      <c r="L408" s="15">
        <f>IFERROR(INDEX(CADASTRO!$A$2:$Q$600,MATCH(B408,CADASTRO!$B$2:$B$600,0),MATCH($L$2,CADASTRO!$A$2:$Q$2,0)),0)</f>
        <v>0</v>
      </c>
      <c r="M408" s="16" t="str">
        <f t="shared" si="75"/>
        <v/>
      </c>
      <c r="N408" s="15">
        <f>IFERROR(INDEX(CADASTRO!$A$2:$Q$600,MATCH(B408,CADASTRO!$B$2:$B$600,0),MATCH($N$2,CADASTRO!$A$2:$Q$2,0)),0)</f>
        <v>0</v>
      </c>
      <c r="O408" s="16" t="str">
        <f t="shared" si="76"/>
        <v/>
      </c>
      <c r="P408" s="15">
        <f>IFERROR(INDEX(CADASTRO!$A$2:$Q$600,MATCH(B408,CADASTRO!$B$2:$B$600,0),MATCH($P$2,CADASTRO!$A$2:$Q$2,0)),0)</f>
        <v>0</v>
      </c>
      <c r="Q408" s="16" t="str">
        <f t="shared" si="77"/>
        <v/>
      </c>
      <c r="R408" s="15">
        <f>IFERROR(INDEX(CADASTRO!$A$2:$Q$600,MATCH(B408,CADASTRO!$B$2:$B$600,0),MATCH($R$2,CADASTRO!$A$2:$Q$2,0)),0)</f>
        <v>0</v>
      </c>
      <c r="S408" s="16" t="str">
        <f t="shared" si="78"/>
        <v/>
      </c>
      <c r="T408" s="15">
        <f>IFERROR(INDEX(CADASTRO!$A$2:$Q$600,MATCH(B408,CADASTRO!$B$2:$B$600,0),MATCH($T$2,CADASTRO!$A$2:$Q$2,0)),0)</f>
        <v>0</v>
      </c>
      <c r="U408" s="16" t="str">
        <f t="shared" si="79"/>
        <v/>
      </c>
      <c r="V408" s="15">
        <f>IFERROR(INDEX(CADASTRO!$A$2:$Q$600,MATCH(B408,CADASTRO!$B$2:$B$600,0),MATCH($V$2,CADASTRO!$A$2:$Q$2,0)),0)</f>
        <v>0</v>
      </c>
      <c r="W408" s="16" t="str">
        <f t="shared" si="80"/>
        <v/>
      </c>
      <c r="X408" s="15">
        <f>IFERROR(INDEX(CADASTRO!$A$2:$Q$600,MATCH(B408,CADASTRO!$B$2:$B$600,0),MATCH($X$2,CADASTRO!$A$2:$Q$2,0)),0)</f>
        <v>0</v>
      </c>
      <c r="Y408" s="16" t="str">
        <f t="shared" si="81"/>
        <v/>
      </c>
    </row>
    <row r="409" spans="1:25" ht="15" customHeight="1" x14ac:dyDescent="0.25">
      <c r="A409" s="7">
        <f>CADASTRO!A409</f>
        <v>0</v>
      </c>
      <c r="B409" s="7">
        <f>CADASTRO!B409</f>
        <v>0</v>
      </c>
      <c r="C409" s="15">
        <f>IFERROR(INDEX(CADASTRO!$A$2:$Q$600,MATCH(B409,CADASTRO!$B$2:$B$600,0),MATCH($C$2,CADASTRO!$A$2:$Q$2,0)),0)</f>
        <v>0</v>
      </c>
      <c r="D409" s="15">
        <f>IFERROR(INDEX(CADASTRO!$A$2:$Q$600,MATCH(B409,CADASTRO!$B$2:$B$600,0),MATCH($D$2,CADASTRO!$A$2:$Q$2,0)),0)</f>
        <v>0</v>
      </c>
      <c r="E409" s="16" t="str">
        <f t="shared" si="71"/>
        <v/>
      </c>
      <c r="F409" s="15">
        <f>IFERROR(INDEX(CADASTRO!$A$2:$Q$600,MATCH(B409,CADASTRO!$B$2:$B$600,0),MATCH($F$2,CADASTRO!$A$2:$Q$2,0)),0)</f>
        <v>0</v>
      </c>
      <c r="G409" s="16" t="str">
        <f t="shared" si="72"/>
        <v/>
      </c>
      <c r="H409" s="15">
        <f>IFERROR(INDEX(CADASTRO!$A$2:$Q$600,MATCH(B409,CADASTRO!$B$2:$B$600,0),MATCH($H$2,CADASTRO!$A$2:$Q$2,0)),0)</f>
        <v>0</v>
      </c>
      <c r="I409" s="16" t="str">
        <f t="shared" si="73"/>
        <v/>
      </c>
      <c r="J409" s="15">
        <f>IFERROR(INDEX(CADASTRO!$A$2:$Q$600,MATCH(B409,CADASTRO!$B$2:$B$600,0),MATCH($J$2,CADASTRO!$A$2:$Q$2,0)),0)</f>
        <v>0</v>
      </c>
      <c r="K409" s="16" t="str">
        <f t="shared" si="74"/>
        <v/>
      </c>
      <c r="L409" s="15">
        <f>IFERROR(INDEX(CADASTRO!$A$2:$Q$600,MATCH(B409,CADASTRO!$B$2:$B$600,0),MATCH($L$2,CADASTRO!$A$2:$Q$2,0)),0)</f>
        <v>0</v>
      </c>
      <c r="M409" s="16" t="str">
        <f t="shared" si="75"/>
        <v/>
      </c>
      <c r="N409" s="15">
        <f>IFERROR(INDEX(CADASTRO!$A$2:$Q$600,MATCH(B409,CADASTRO!$B$2:$B$600,0),MATCH($N$2,CADASTRO!$A$2:$Q$2,0)),0)</f>
        <v>0</v>
      </c>
      <c r="O409" s="16" t="str">
        <f t="shared" si="76"/>
        <v/>
      </c>
      <c r="P409" s="15">
        <f>IFERROR(INDEX(CADASTRO!$A$2:$Q$600,MATCH(B409,CADASTRO!$B$2:$B$600,0),MATCH($P$2,CADASTRO!$A$2:$Q$2,0)),0)</f>
        <v>0</v>
      </c>
      <c r="Q409" s="16" t="str">
        <f t="shared" si="77"/>
        <v/>
      </c>
      <c r="R409" s="15">
        <f>IFERROR(INDEX(CADASTRO!$A$2:$Q$600,MATCH(B409,CADASTRO!$B$2:$B$600,0),MATCH($R$2,CADASTRO!$A$2:$Q$2,0)),0)</f>
        <v>0</v>
      </c>
      <c r="S409" s="16" t="str">
        <f t="shared" si="78"/>
        <v/>
      </c>
      <c r="T409" s="15">
        <f>IFERROR(INDEX(CADASTRO!$A$2:$Q$600,MATCH(B409,CADASTRO!$B$2:$B$600,0),MATCH($T$2,CADASTRO!$A$2:$Q$2,0)),0)</f>
        <v>0</v>
      </c>
      <c r="U409" s="16" t="str">
        <f t="shared" si="79"/>
        <v/>
      </c>
      <c r="V409" s="15">
        <f>IFERROR(INDEX(CADASTRO!$A$2:$Q$600,MATCH(B409,CADASTRO!$B$2:$B$600,0),MATCH($V$2,CADASTRO!$A$2:$Q$2,0)),0)</f>
        <v>0</v>
      </c>
      <c r="W409" s="16" t="str">
        <f t="shared" si="80"/>
        <v/>
      </c>
      <c r="X409" s="15">
        <f>IFERROR(INDEX(CADASTRO!$A$2:$Q$600,MATCH(B409,CADASTRO!$B$2:$B$600,0),MATCH($X$2,CADASTRO!$A$2:$Q$2,0)),0)</f>
        <v>0</v>
      </c>
      <c r="Y409" s="16" t="str">
        <f t="shared" si="81"/>
        <v/>
      </c>
    </row>
    <row r="410" spans="1:25" ht="15" customHeight="1" x14ac:dyDescent="0.25">
      <c r="A410" s="7">
        <f>CADASTRO!A410</f>
        <v>0</v>
      </c>
      <c r="B410" s="7">
        <f>CADASTRO!B410</f>
        <v>0</v>
      </c>
      <c r="C410" s="15">
        <f>IFERROR(INDEX(CADASTRO!$A$2:$Q$600,MATCH(B410,CADASTRO!$B$2:$B$600,0),MATCH($C$2,CADASTRO!$A$2:$Q$2,0)),0)</f>
        <v>0</v>
      </c>
      <c r="D410" s="15">
        <f>IFERROR(INDEX(CADASTRO!$A$2:$Q$600,MATCH(B410,CADASTRO!$B$2:$B$600,0),MATCH($D$2,CADASTRO!$A$2:$Q$2,0)),0)</f>
        <v>0</v>
      </c>
      <c r="E410" s="16" t="str">
        <f t="shared" si="71"/>
        <v/>
      </c>
      <c r="F410" s="15">
        <f>IFERROR(INDEX(CADASTRO!$A$2:$Q$600,MATCH(B410,CADASTRO!$B$2:$B$600,0),MATCH($F$2,CADASTRO!$A$2:$Q$2,0)),0)</f>
        <v>0</v>
      </c>
      <c r="G410" s="16" t="str">
        <f t="shared" si="72"/>
        <v/>
      </c>
      <c r="H410" s="15">
        <f>IFERROR(INDEX(CADASTRO!$A$2:$Q$600,MATCH(B410,CADASTRO!$B$2:$B$600,0),MATCH($H$2,CADASTRO!$A$2:$Q$2,0)),0)</f>
        <v>0</v>
      </c>
      <c r="I410" s="16" t="str">
        <f t="shared" si="73"/>
        <v/>
      </c>
      <c r="J410" s="15">
        <f>IFERROR(INDEX(CADASTRO!$A$2:$Q$600,MATCH(B410,CADASTRO!$B$2:$B$600,0),MATCH($J$2,CADASTRO!$A$2:$Q$2,0)),0)</f>
        <v>0</v>
      </c>
      <c r="K410" s="16" t="str">
        <f t="shared" si="74"/>
        <v/>
      </c>
      <c r="L410" s="15">
        <f>IFERROR(INDEX(CADASTRO!$A$2:$Q$600,MATCH(B410,CADASTRO!$B$2:$B$600,0),MATCH($L$2,CADASTRO!$A$2:$Q$2,0)),0)</f>
        <v>0</v>
      </c>
      <c r="M410" s="16" t="str">
        <f t="shared" si="75"/>
        <v/>
      </c>
      <c r="N410" s="15">
        <f>IFERROR(INDEX(CADASTRO!$A$2:$Q$600,MATCH(B410,CADASTRO!$B$2:$B$600,0),MATCH($N$2,CADASTRO!$A$2:$Q$2,0)),0)</f>
        <v>0</v>
      </c>
      <c r="O410" s="16" t="str">
        <f t="shared" si="76"/>
        <v/>
      </c>
      <c r="P410" s="15">
        <f>IFERROR(INDEX(CADASTRO!$A$2:$Q$600,MATCH(B410,CADASTRO!$B$2:$B$600,0),MATCH($P$2,CADASTRO!$A$2:$Q$2,0)),0)</f>
        <v>0</v>
      </c>
      <c r="Q410" s="16" t="str">
        <f t="shared" si="77"/>
        <v/>
      </c>
      <c r="R410" s="15">
        <f>IFERROR(INDEX(CADASTRO!$A$2:$Q$600,MATCH(B410,CADASTRO!$B$2:$B$600,0),MATCH($R$2,CADASTRO!$A$2:$Q$2,0)),0)</f>
        <v>0</v>
      </c>
      <c r="S410" s="16" t="str">
        <f t="shared" si="78"/>
        <v/>
      </c>
      <c r="T410" s="15">
        <f>IFERROR(INDEX(CADASTRO!$A$2:$Q$600,MATCH(B410,CADASTRO!$B$2:$B$600,0),MATCH($T$2,CADASTRO!$A$2:$Q$2,0)),0)</f>
        <v>0</v>
      </c>
      <c r="U410" s="16" t="str">
        <f t="shared" si="79"/>
        <v/>
      </c>
      <c r="V410" s="15">
        <f>IFERROR(INDEX(CADASTRO!$A$2:$Q$600,MATCH(B410,CADASTRO!$B$2:$B$600,0),MATCH($V$2,CADASTRO!$A$2:$Q$2,0)),0)</f>
        <v>0</v>
      </c>
      <c r="W410" s="16" t="str">
        <f t="shared" si="80"/>
        <v/>
      </c>
      <c r="X410" s="15">
        <f>IFERROR(INDEX(CADASTRO!$A$2:$Q$600,MATCH(B410,CADASTRO!$B$2:$B$600,0),MATCH($X$2,CADASTRO!$A$2:$Q$2,0)),0)</f>
        <v>0</v>
      </c>
      <c r="Y410" s="16" t="str">
        <f t="shared" si="81"/>
        <v/>
      </c>
    </row>
    <row r="411" spans="1:25" ht="15" customHeight="1" x14ac:dyDescent="0.25">
      <c r="A411" s="7">
        <f>CADASTRO!A411</f>
        <v>0</v>
      </c>
      <c r="B411" s="7">
        <f>CADASTRO!B411</f>
        <v>0</v>
      </c>
      <c r="C411" s="15">
        <f>IFERROR(INDEX(CADASTRO!$A$2:$Q$600,MATCH(B411,CADASTRO!$B$2:$B$600,0),MATCH($C$2,CADASTRO!$A$2:$Q$2,0)),0)</f>
        <v>0</v>
      </c>
      <c r="D411" s="15">
        <f>IFERROR(INDEX(CADASTRO!$A$2:$Q$600,MATCH(B411,CADASTRO!$B$2:$B$600,0),MATCH($D$2,CADASTRO!$A$2:$Q$2,0)),0)</f>
        <v>0</v>
      </c>
      <c r="E411" s="16" t="str">
        <f t="shared" si="71"/>
        <v/>
      </c>
      <c r="F411" s="15">
        <f>IFERROR(INDEX(CADASTRO!$A$2:$Q$600,MATCH(B411,CADASTRO!$B$2:$B$600,0),MATCH($F$2,CADASTRO!$A$2:$Q$2,0)),0)</f>
        <v>0</v>
      </c>
      <c r="G411" s="16" t="str">
        <f t="shared" si="72"/>
        <v/>
      </c>
      <c r="H411" s="15">
        <f>IFERROR(INDEX(CADASTRO!$A$2:$Q$600,MATCH(B411,CADASTRO!$B$2:$B$600,0),MATCH($H$2,CADASTRO!$A$2:$Q$2,0)),0)</f>
        <v>0</v>
      </c>
      <c r="I411" s="16" t="str">
        <f t="shared" si="73"/>
        <v/>
      </c>
      <c r="J411" s="15">
        <f>IFERROR(INDEX(CADASTRO!$A$2:$Q$600,MATCH(B411,CADASTRO!$B$2:$B$600,0),MATCH($J$2,CADASTRO!$A$2:$Q$2,0)),0)</f>
        <v>0</v>
      </c>
      <c r="K411" s="16" t="str">
        <f t="shared" si="74"/>
        <v/>
      </c>
      <c r="L411" s="15">
        <f>IFERROR(INDEX(CADASTRO!$A$2:$Q$600,MATCH(B411,CADASTRO!$B$2:$B$600,0),MATCH($L$2,CADASTRO!$A$2:$Q$2,0)),0)</f>
        <v>0</v>
      </c>
      <c r="M411" s="16" t="str">
        <f t="shared" si="75"/>
        <v/>
      </c>
      <c r="N411" s="15">
        <f>IFERROR(INDEX(CADASTRO!$A$2:$Q$600,MATCH(B411,CADASTRO!$B$2:$B$600,0),MATCH($N$2,CADASTRO!$A$2:$Q$2,0)),0)</f>
        <v>0</v>
      </c>
      <c r="O411" s="16" t="str">
        <f t="shared" si="76"/>
        <v/>
      </c>
      <c r="P411" s="15">
        <f>IFERROR(INDEX(CADASTRO!$A$2:$Q$600,MATCH(B411,CADASTRO!$B$2:$B$600,0),MATCH($P$2,CADASTRO!$A$2:$Q$2,0)),0)</f>
        <v>0</v>
      </c>
      <c r="Q411" s="16" t="str">
        <f t="shared" si="77"/>
        <v/>
      </c>
      <c r="R411" s="15">
        <f>IFERROR(INDEX(CADASTRO!$A$2:$Q$600,MATCH(B411,CADASTRO!$B$2:$B$600,0),MATCH($R$2,CADASTRO!$A$2:$Q$2,0)),0)</f>
        <v>0</v>
      </c>
      <c r="S411" s="16" t="str">
        <f t="shared" si="78"/>
        <v/>
      </c>
      <c r="T411" s="15">
        <f>IFERROR(INDEX(CADASTRO!$A$2:$Q$600,MATCH(B411,CADASTRO!$B$2:$B$600,0),MATCH($T$2,CADASTRO!$A$2:$Q$2,0)),0)</f>
        <v>0</v>
      </c>
      <c r="U411" s="16" t="str">
        <f t="shared" si="79"/>
        <v/>
      </c>
      <c r="V411" s="15">
        <f>IFERROR(INDEX(CADASTRO!$A$2:$Q$600,MATCH(B411,CADASTRO!$B$2:$B$600,0),MATCH($V$2,CADASTRO!$A$2:$Q$2,0)),0)</f>
        <v>0</v>
      </c>
      <c r="W411" s="16" t="str">
        <f t="shared" si="80"/>
        <v/>
      </c>
      <c r="X411" s="15">
        <f>IFERROR(INDEX(CADASTRO!$A$2:$Q$600,MATCH(B411,CADASTRO!$B$2:$B$600,0),MATCH($X$2,CADASTRO!$A$2:$Q$2,0)),0)</f>
        <v>0</v>
      </c>
      <c r="Y411" s="16" t="str">
        <f t="shared" si="81"/>
        <v/>
      </c>
    </row>
    <row r="412" spans="1:25" ht="15" customHeight="1" x14ac:dyDescent="0.25">
      <c r="A412" s="7">
        <f>CADASTRO!A412</f>
        <v>0</v>
      </c>
      <c r="B412" s="7">
        <f>CADASTRO!B412</f>
        <v>0</v>
      </c>
      <c r="C412" s="15">
        <f>IFERROR(INDEX(CADASTRO!$A$2:$Q$600,MATCH(B412,CADASTRO!$B$2:$B$600,0),MATCH($C$2,CADASTRO!$A$2:$Q$2,0)),0)</f>
        <v>0</v>
      </c>
      <c r="D412" s="15">
        <f>IFERROR(INDEX(CADASTRO!$A$2:$Q$600,MATCH(B412,CADASTRO!$B$2:$B$600,0),MATCH($D$2,CADASTRO!$A$2:$Q$2,0)),0)</f>
        <v>0</v>
      </c>
      <c r="E412" s="16" t="str">
        <f t="shared" si="71"/>
        <v/>
      </c>
      <c r="F412" s="15">
        <f>IFERROR(INDEX(CADASTRO!$A$2:$Q$600,MATCH(B412,CADASTRO!$B$2:$B$600,0),MATCH($F$2,CADASTRO!$A$2:$Q$2,0)),0)</f>
        <v>0</v>
      </c>
      <c r="G412" s="16" t="str">
        <f t="shared" si="72"/>
        <v/>
      </c>
      <c r="H412" s="15">
        <f>IFERROR(INDEX(CADASTRO!$A$2:$Q$600,MATCH(B412,CADASTRO!$B$2:$B$600,0),MATCH($H$2,CADASTRO!$A$2:$Q$2,0)),0)</f>
        <v>0</v>
      </c>
      <c r="I412" s="16" t="str">
        <f t="shared" si="73"/>
        <v/>
      </c>
      <c r="J412" s="15">
        <f>IFERROR(INDEX(CADASTRO!$A$2:$Q$600,MATCH(B412,CADASTRO!$B$2:$B$600,0),MATCH($J$2,CADASTRO!$A$2:$Q$2,0)),0)</f>
        <v>0</v>
      </c>
      <c r="K412" s="16" t="str">
        <f t="shared" si="74"/>
        <v/>
      </c>
      <c r="L412" s="15">
        <f>IFERROR(INDEX(CADASTRO!$A$2:$Q$600,MATCH(B412,CADASTRO!$B$2:$B$600,0),MATCH($L$2,CADASTRO!$A$2:$Q$2,0)),0)</f>
        <v>0</v>
      </c>
      <c r="M412" s="16" t="str">
        <f t="shared" si="75"/>
        <v/>
      </c>
      <c r="N412" s="15">
        <f>IFERROR(INDEX(CADASTRO!$A$2:$Q$600,MATCH(B412,CADASTRO!$B$2:$B$600,0),MATCH($N$2,CADASTRO!$A$2:$Q$2,0)),0)</f>
        <v>0</v>
      </c>
      <c r="O412" s="16" t="str">
        <f t="shared" si="76"/>
        <v/>
      </c>
      <c r="P412" s="15">
        <f>IFERROR(INDEX(CADASTRO!$A$2:$Q$600,MATCH(B412,CADASTRO!$B$2:$B$600,0),MATCH($P$2,CADASTRO!$A$2:$Q$2,0)),0)</f>
        <v>0</v>
      </c>
      <c r="Q412" s="16" t="str">
        <f t="shared" si="77"/>
        <v/>
      </c>
      <c r="R412" s="15">
        <f>IFERROR(INDEX(CADASTRO!$A$2:$Q$600,MATCH(B412,CADASTRO!$B$2:$B$600,0),MATCH($R$2,CADASTRO!$A$2:$Q$2,0)),0)</f>
        <v>0</v>
      </c>
      <c r="S412" s="16" t="str">
        <f t="shared" si="78"/>
        <v/>
      </c>
      <c r="T412" s="15">
        <f>IFERROR(INDEX(CADASTRO!$A$2:$Q$600,MATCH(B412,CADASTRO!$B$2:$B$600,0),MATCH($T$2,CADASTRO!$A$2:$Q$2,0)),0)</f>
        <v>0</v>
      </c>
      <c r="U412" s="16" t="str">
        <f t="shared" si="79"/>
        <v/>
      </c>
      <c r="V412" s="15">
        <f>IFERROR(INDEX(CADASTRO!$A$2:$Q$600,MATCH(B412,CADASTRO!$B$2:$B$600,0),MATCH($V$2,CADASTRO!$A$2:$Q$2,0)),0)</f>
        <v>0</v>
      </c>
      <c r="W412" s="16" t="str">
        <f t="shared" si="80"/>
        <v/>
      </c>
      <c r="X412" s="15">
        <f>IFERROR(INDEX(CADASTRO!$A$2:$Q$600,MATCH(B412,CADASTRO!$B$2:$B$600,0),MATCH($X$2,CADASTRO!$A$2:$Q$2,0)),0)</f>
        <v>0</v>
      </c>
      <c r="Y412" s="16" t="str">
        <f t="shared" si="81"/>
        <v/>
      </c>
    </row>
    <row r="413" spans="1:25" ht="15" customHeight="1" x14ac:dyDescent="0.25">
      <c r="A413" s="7">
        <f>CADASTRO!A413</f>
        <v>0</v>
      </c>
      <c r="B413" s="7">
        <f>CADASTRO!B413</f>
        <v>0</v>
      </c>
      <c r="C413" s="15">
        <f>IFERROR(INDEX(CADASTRO!$A$2:$Q$600,MATCH(B413,CADASTRO!$B$2:$B$600,0),MATCH($C$2,CADASTRO!$A$2:$Q$2,0)),0)</f>
        <v>0</v>
      </c>
      <c r="D413" s="15">
        <f>IFERROR(INDEX(CADASTRO!$A$2:$Q$600,MATCH(B413,CADASTRO!$B$2:$B$600,0),MATCH($D$2,CADASTRO!$A$2:$Q$2,0)),0)</f>
        <v>0</v>
      </c>
      <c r="E413" s="16" t="str">
        <f t="shared" si="71"/>
        <v/>
      </c>
      <c r="F413" s="15">
        <f>IFERROR(INDEX(CADASTRO!$A$2:$Q$600,MATCH(B413,CADASTRO!$B$2:$B$600,0),MATCH($F$2,CADASTRO!$A$2:$Q$2,0)),0)</f>
        <v>0</v>
      </c>
      <c r="G413" s="16" t="str">
        <f t="shared" si="72"/>
        <v/>
      </c>
      <c r="H413" s="15">
        <f>IFERROR(INDEX(CADASTRO!$A$2:$Q$600,MATCH(B413,CADASTRO!$B$2:$B$600,0),MATCH($H$2,CADASTRO!$A$2:$Q$2,0)),0)</f>
        <v>0</v>
      </c>
      <c r="I413" s="16" t="str">
        <f t="shared" si="73"/>
        <v/>
      </c>
      <c r="J413" s="15">
        <f>IFERROR(INDEX(CADASTRO!$A$2:$Q$600,MATCH(B413,CADASTRO!$B$2:$B$600,0),MATCH($J$2,CADASTRO!$A$2:$Q$2,0)),0)</f>
        <v>0</v>
      </c>
      <c r="K413" s="16" t="str">
        <f t="shared" si="74"/>
        <v/>
      </c>
      <c r="L413" s="15">
        <f>IFERROR(INDEX(CADASTRO!$A$2:$Q$600,MATCH(B413,CADASTRO!$B$2:$B$600,0),MATCH($L$2,CADASTRO!$A$2:$Q$2,0)),0)</f>
        <v>0</v>
      </c>
      <c r="M413" s="16" t="str">
        <f t="shared" si="75"/>
        <v/>
      </c>
      <c r="N413" s="15">
        <f>IFERROR(INDEX(CADASTRO!$A$2:$Q$600,MATCH(B413,CADASTRO!$B$2:$B$600,0),MATCH($N$2,CADASTRO!$A$2:$Q$2,0)),0)</f>
        <v>0</v>
      </c>
      <c r="O413" s="16" t="str">
        <f t="shared" si="76"/>
        <v/>
      </c>
      <c r="P413" s="15">
        <f>IFERROR(INDEX(CADASTRO!$A$2:$Q$600,MATCH(B413,CADASTRO!$B$2:$B$600,0),MATCH($P$2,CADASTRO!$A$2:$Q$2,0)),0)</f>
        <v>0</v>
      </c>
      <c r="Q413" s="16" t="str">
        <f t="shared" si="77"/>
        <v/>
      </c>
      <c r="R413" s="15">
        <f>IFERROR(INDEX(CADASTRO!$A$2:$Q$600,MATCH(B413,CADASTRO!$B$2:$B$600,0),MATCH($R$2,CADASTRO!$A$2:$Q$2,0)),0)</f>
        <v>0</v>
      </c>
      <c r="S413" s="16" t="str">
        <f t="shared" si="78"/>
        <v/>
      </c>
      <c r="T413" s="15">
        <f>IFERROR(INDEX(CADASTRO!$A$2:$Q$600,MATCH(B413,CADASTRO!$B$2:$B$600,0),MATCH($T$2,CADASTRO!$A$2:$Q$2,0)),0)</f>
        <v>0</v>
      </c>
      <c r="U413" s="16" t="str">
        <f t="shared" si="79"/>
        <v/>
      </c>
      <c r="V413" s="15">
        <f>IFERROR(INDEX(CADASTRO!$A$2:$Q$600,MATCH(B413,CADASTRO!$B$2:$B$600,0),MATCH($V$2,CADASTRO!$A$2:$Q$2,0)),0)</f>
        <v>0</v>
      </c>
      <c r="W413" s="16" t="str">
        <f t="shared" si="80"/>
        <v/>
      </c>
      <c r="X413" s="15">
        <f>IFERROR(INDEX(CADASTRO!$A$2:$Q$600,MATCH(B413,CADASTRO!$B$2:$B$600,0),MATCH($X$2,CADASTRO!$A$2:$Q$2,0)),0)</f>
        <v>0</v>
      </c>
      <c r="Y413" s="16" t="str">
        <f t="shared" si="81"/>
        <v/>
      </c>
    </row>
    <row r="414" spans="1:25" ht="15" customHeight="1" x14ac:dyDescent="0.25">
      <c r="A414" s="7">
        <f>CADASTRO!A414</f>
        <v>0</v>
      </c>
      <c r="B414" s="7">
        <f>CADASTRO!B414</f>
        <v>0</v>
      </c>
      <c r="C414" s="15">
        <f>IFERROR(INDEX(CADASTRO!$A$2:$Q$600,MATCH(B414,CADASTRO!$B$2:$B$600,0),MATCH($C$2,CADASTRO!$A$2:$Q$2,0)),0)</f>
        <v>0</v>
      </c>
      <c r="D414" s="15">
        <f>IFERROR(INDEX(CADASTRO!$A$2:$Q$600,MATCH(B414,CADASTRO!$B$2:$B$600,0),MATCH($D$2,CADASTRO!$A$2:$Q$2,0)),0)</f>
        <v>0</v>
      </c>
      <c r="E414" s="16" t="str">
        <f t="shared" si="71"/>
        <v/>
      </c>
      <c r="F414" s="15">
        <f>IFERROR(INDEX(CADASTRO!$A$2:$Q$600,MATCH(B414,CADASTRO!$B$2:$B$600,0),MATCH($F$2,CADASTRO!$A$2:$Q$2,0)),0)</f>
        <v>0</v>
      </c>
      <c r="G414" s="16" t="str">
        <f t="shared" si="72"/>
        <v/>
      </c>
      <c r="H414" s="15">
        <f>IFERROR(INDEX(CADASTRO!$A$2:$Q$600,MATCH(B414,CADASTRO!$B$2:$B$600,0),MATCH($H$2,CADASTRO!$A$2:$Q$2,0)),0)</f>
        <v>0</v>
      </c>
      <c r="I414" s="16" t="str">
        <f t="shared" si="73"/>
        <v/>
      </c>
      <c r="J414" s="15">
        <f>IFERROR(INDEX(CADASTRO!$A$2:$Q$600,MATCH(B414,CADASTRO!$B$2:$B$600,0),MATCH($J$2,CADASTRO!$A$2:$Q$2,0)),0)</f>
        <v>0</v>
      </c>
      <c r="K414" s="16" t="str">
        <f t="shared" si="74"/>
        <v/>
      </c>
      <c r="L414" s="15">
        <f>IFERROR(INDEX(CADASTRO!$A$2:$Q$600,MATCH(B414,CADASTRO!$B$2:$B$600,0),MATCH($L$2,CADASTRO!$A$2:$Q$2,0)),0)</f>
        <v>0</v>
      </c>
      <c r="M414" s="16" t="str">
        <f t="shared" si="75"/>
        <v/>
      </c>
      <c r="N414" s="15">
        <f>IFERROR(INDEX(CADASTRO!$A$2:$Q$600,MATCH(B414,CADASTRO!$B$2:$B$600,0),MATCH($N$2,CADASTRO!$A$2:$Q$2,0)),0)</f>
        <v>0</v>
      </c>
      <c r="O414" s="16" t="str">
        <f t="shared" si="76"/>
        <v/>
      </c>
      <c r="P414" s="15">
        <f>IFERROR(INDEX(CADASTRO!$A$2:$Q$600,MATCH(B414,CADASTRO!$B$2:$B$600,0),MATCH($P$2,CADASTRO!$A$2:$Q$2,0)),0)</f>
        <v>0</v>
      </c>
      <c r="Q414" s="16" t="str">
        <f t="shared" si="77"/>
        <v/>
      </c>
      <c r="R414" s="15">
        <f>IFERROR(INDEX(CADASTRO!$A$2:$Q$600,MATCH(B414,CADASTRO!$B$2:$B$600,0),MATCH($R$2,CADASTRO!$A$2:$Q$2,0)),0)</f>
        <v>0</v>
      </c>
      <c r="S414" s="16" t="str">
        <f t="shared" si="78"/>
        <v/>
      </c>
      <c r="T414" s="15">
        <f>IFERROR(INDEX(CADASTRO!$A$2:$Q$600,MATCH(B414,CADASTRO!$B$2:$B$600,0),MATCH($T$2,CADASTRO!$A$2:$Q$2,0)),0)</f>
        <v>0</v>
      </c>
      <c r="U414" s="16" t="str">
        <f t="shared" si="79"/>
        <v/>
      </c>
      <c r="V414" s="15">
        <f>IFERROR(INDEX(CADASTRO!$A$2:$Q$600,MATCH(B414,CADASTRO!$B$2:$B$600,0),MATCH($V$2,CADASTRO!$A$2:$Q$2,0)),0)</f>
        <v>0</v>
      </c>
      <c r="W414" s="16" t="str">
        <f t="shared" si="80"/>
        <v/>
      </c>
      <c r="X414" s="15">
        <f>IFERROR(INDEX(CADASTRO!$A$2:$Q$600,MATCH(B414,CADASTRO!$B$2:$B$600,0),MATCH($X$2,CADASTRO!$A$2:$Q$2,0)),0)</f>
        <v>0</v>
      </c>
      <c r="Y414" s="16" t="str">
        <f t="shared" si="81"/>
        <v/>
      </c>
    </row>
    <row r="415" spans="1:25" ht="15" customHeight="1" x14ac:dyDescent="0.25">
      <c r="A415" s="7">
        <f>CADASTRO!A415</f>
        <v>0</v>
      </c>
      <c r="B415" s="7">
        <f>CADASTRO!B415</f>
        <v>0</v>
      </c>
      <c r="C415" s="15">
        <f>IFERROR(INDEX(CADASTRO!$A$2:$Q$600,MATCH(B415,CADASTRO!$B$2:$B$600,0),MATCH($C$2,CADASTRO!$A$2:$Q$2,0)),0)</f>
        <v>0</v>
      </c>
      <c r="D415" s="15">
        <f>IFERROR(INDEX(CADASTRO!$A$2:$Q$600,MATCH(B415,CADASTRO!$B$2:$B$600,0),MATCH($D$2,CADASTRO!$A$2:$Q$2,0)),0)</f>
        <v>0</v>
      </c>
      <c r="E415" s="16" t="str">
        <f t="shared" si="71"/>
        <v/>
      </c>
      <c r="F415" s="15">
        <f>IFERROR(INDEX(CADASTRO!$A$2:$Q$600,MATCH(B415,CADASTRO!$B$2:$B$600,0),MATCH($F$2,CADASTRO!$A$2:$Q$2,0)),0)</f>
        <v>0</v>
      </c>
      <c r="G415" s="16" t="str">
        <f t="shared" si="72"/>
        <v/>
      </c>
      <c r="H415" s="15">
        <f>IFERROR(INDEX(CADASTRO!$A$2:$Q$600,MATCH(B415,CADASTRO!$B$2:$B$600,0),MATCH($H$2,CADASTRO!$A$2:$Q$2,0)),0)</f>
        <v>0</v>
      </c>
      <c r="I415" s="16" t="str">
        <f t="shared" si="73"/>
        <v/>
      </c>
      <c r="J415" s="15">
        <f>IFERROR(INDEX(CADASTRO!$A$2:$Q$600,MATCH(B415,CADASTRO!$B$2:$B$600,0),MATCH($J$2,CADASTRO!$A$2:$Q$2,0)),0)</f>
        <v>0</v>
      </c>
      <c r="K415" s="16" t="str">
        <f t="shared" si="74"/>
        <v/>
      </c>
      <c r="L415" s="15">
        <f>IFERROR(INDEX(CADASTRO!$A$2:$Q$600,MATCH(B415,CADASTRO!$B$2:$B$600,0),MATCH($L$2,CADASTRO!$A$2:$Q$2,0)),0)</f>
        <v>0</v>
      </c>
      <c r="M415" s="16" t="str">
        <f t="shared" si="75"/>
        <v/>
      </c>
      <c r="N415" s="15">
        <f>IFERROR(INDEX(CADASTRO!$A$2:$Q$600,MATCH(B415,CADASTRO!$B$2:$B$600,0),MATCH($N$2,CADASTRO!$A$2:$Q$2,0)),0)</f>
        <v>0</v>
      </c>
      <c r="O415" s="16" t="str">
        <f t="shared" si="76"/>
        <v/>
      </c>
      <c r="P415" s="15">
        <f>IFERROR(INDEX(CADASTRO!$A$2:$Q$600,MATCH(B415,CADASTRO!$B$2:$B$600,0),MATCH($P$2,CADASTRO!$A$2:$Q$2,0)),0)</f>
        <v>0</v>
      </c>
      <c r="Q415" s="16" t="str">
        <f t="shared" si="77"/>
        <v/>
      </c>
      <c r="R415" s="15">
        <f>IFERROR(INDEX(CADASTRO!$A$2:$Q$600,MATCH(B415,CADASTRO!$B$2:$B$600,0),MATCH($R$2,CADASTRO!$A$2:$Q$2,0)),0)</f>
        <v>0</v>
      </c>
      <c r="S415" s="16" t="str">
        <f t="shared" si="78"/>
        <v/>
      </c>
      <c r="T415" s="15">
        <f>IFERROR(INDEX(CADASTRO!$A$2:$Q$600,MATCH(B415,CADASTRO!$B$2:$B$600,0),MATCH($T$2,CADASTRO!$A$2:$Q$2,0)),0)</f>
        <v>0</v>
      </c>
      <c r="U415" s="16" t="str">
        <f t="shared" si="79"/>
        <v/>
      </c>
      <c r="V415" s="15">
        <f>IFERROR(INDEX(CADASTRO!$A$2:$Q$600,MATCH(B415,CADASTRO!$B$2:$B$600,0),MATCH($V$2,CADASTRO!$A$2:$Q$2,0)),0)</f>
        <v>0</v>
      </c>
      <c r="W415" s="16" t="str">
        <f t="shared" si="80"/>
        <v/>
      </c>
      <c r="X415" s="15">
        <f>IFERROR(INDEX(CADASTRO!$A$2:$Q$600,MATCH(B415,CADASTRO!$B$2:$B$600,0),MATCH($X$2,CADASTRO!$A$2:$Q$2,0)),0)</f>
        <v>0</v>
      </c>
      <c r="Y415" s="16" t="str">
        <f t="shared" si="81"/>
        <v/>
      </c>
    </row>
    <row r="416" spans="1:25" ht="15" customHeight="1" x14ac:dyDescent="0.25">
      <c r="A416" s="7">
        <f>CADASTRO!A416</f>
        <v>0</v>
      </c>
      <c r="B416" s="7">
        <f>CADASTRO!B416</f>
        <v>0</v>
      </c>
      <c r="C416" s="15">
        <f>IFERROR(INDEX(CADASTRO!$A$2:$Q$600,MATCH(B416,CADASTRO!$B$2:$B$600,0),MATCH($C$2,CADASTRO!$A$2:$Q$2,0)),0)</f>
        <v>0</v>
      </c>
      <c r="D416" s="15">
        <f>IFERROR(INDEX(CADASTRO!$A$2:$Q$600,MATCH(B416,CADASTRO!$B$2:$B$600,0),MATCH($D$2,CADASTRO!$A$2:$Q$2,0)),0)</f>
        <v>0</v>
      </c>
      <c r="E416" s="16" t="str">
        <f t="shared" si="71"/>
        <v/>
      </c>
      <c r="F416" s="15">
        <f>IFERROR(INDEX(CADASTRO!$A$2:$Q$600,MATCH(B416,CADASTRO!$B$2:$B$600,0),MATCH($F$2,CADASTRO!$A$2:$Q$2,0)),0)</f>
        <v>0</v>
      </c>
      <c r="G416" s="16" t="str">
        <f t="shared" si="72"/>
        <v/>
      </c>
      <c r="H416" s="15">
        <f>IFERROR(INDEX(CADASTRO!$A$2:$Q$600,MATCH(B416,CADASTRO!$B$2:$B$600,0),MATCH($H$2,CADASTRO!$A$2:$Q$2,0)),0)</f>
        <v>0</v>
      </c>
      <c r="I416" s="16" t="str">
        <f t="shared" si="73"/>
        <v/>
      </c>
      <c r="J416" s="15">
        <f>IFERROR(INDEX(CADASTRO!$A$2:$Q$600,MATCH(B416,CADASTRO!$B$2:$B$600,0),MATCH($J$2,CADASTRO!$A$2:$Q$2,0)),0)</f>
        <v>0</v>
      </c>
      <c r="K416" s="16" t="str">
        <f t="shared" si="74"/>
        <v/>
      </c>
      <c r="L416" s="15">
        <f>IFERROR(INDEX(CADASTRO!$A$2:$Q$600,MATCH(B416,CADASTRO!$B$2:$B$600,0),MATCH($L$2,CADASTRO!$A$2:$Q$2,0)),0)</f>
        <v>0</v>
      </c>
      <c r="M416" s="16" t="str">
        <f t="shared" si="75"/>
        <v/>
      </c>
      <c r="N416" s="15">
        <f>IFERROR(INDEX(CADASTRO!$A$2:$Q$600,MATCH(B416,CADASTRO!$B$2:$B$600,0),MATCH($N$2,CADASTRO!$A$2:$Q$2,0)),0)</f>
        <v>0</v>
      </c>
      <c r="O416" s="16" t="str">
        <f t="shared" si="76"/>
        <v/>
      </c>
      <c r="P416" s="15">
        <f>IFERROR(INDEX(CADASTRO!$A$2:$Q$600,MATCH(B416,CADASTRO!$B$2:$B$600,0),MATCH($P$2,CADASTRO!$A$2:$Q$2,0)),0)</f>
        <v>0</v>
      </c>
      <c r="Q416" s="16" t="str">
        <f t="shared" si="77"/>
        <v/>
      </c>
      <c r="R416" s="15">
        <f>IFERROR(INDEX(CADASTRO!$A$2:$Q$600,MATCH(B416,CADASTRO!$B$2:$B$600,0),MATCH($R$2,CADASTRO!$A$2:$Q$2,0)),0)</f>
        <v>0</v>
      </c>
      <c r="S416" s="16" t="str">
        <f t="shared" si="78"/>
        <v/>
      </c>
      <c r="T416" s="15">
        <f>IFERROR(INDEX(CADASTRO!$A$2:$Q$600,MATCH(B416,CADASTRO!$B$2:$B$600,0),MATCH($T$2,CADASTRO!$A$2:$Q$2,0)),0)</f>
        <v>0</v>
      </c>
      <c r="U416" s="16" t="str">
        <f t="shared" si="79"/>
        <v/>
      </c>
      <c r="V416" s="15">
        <f>IFERROR(INDEX(CADASTRO!$A$2:$Q$600,MATCH(B416,CADASTRO!$B$2:$B$600,0),MATCH($V$2,CADASTRO!$A$2:$Q$2,0)),0)</f>
        <v>0</v>
      </c>
      <c r="W416" s="16" t="str">
        <f t="shared" si="80"/>
        <v/>
      </c>
      <c r="X416" s="15">
        <f>IFERROR(INDEX(CADASTRO!$A$2:$Q$600,MATCH(B416,CADASTRO!$B$2:$B$600,0),MATCH($X$2,CADASTRO!$A$2:$Q$2,0)),0)</f>
        <v>0</v>
      </c>
      <c r="Y416" s="16" t="str">
        <f t="shared" si="81"/>
        <v/>
      </c>
    </row>
    <row r="417" spans="1:25" ht="15" customHeight="1" x14ac:dyDescent="0.25">
      <c r="A417" s="7">
        <f>CADASTRO!A417</f>
        <v>0</v>
      </c>
      <c r="B417" s="7">
        <f>CADASTRO!B417</f>
        <v>0</v>
      </c>
      <c r="C417" s="15">
        <f>IFERROR(INDEX(CADASTRO!$A$2:$Q$600,MATCH(B417,CADASTRO!$B$2:$B$600,0),MATCH($C$2,CADASTRO!$A$2:$Q$2,0)),0)</f>
        <v>0</v>
      </c>
      <c r="D417" s="15">
        <f>IFERROR(INDEX(CADASTRO!$A$2:$Q$600,MATCH(B417,CADASTRO!$B$2:$B$600,0),MATCH($D$2,CADASTRO!$A$2:$Q$2,0)),0)</f>
        <v>0</v>
      </c>
      <c r="E417" s="16" t="str">
        <f t="shared" si="71"/>
        <v/>
      </c>
      <c r="F417" s="15">
        <f>IFERROR(INDEX(CADASTRO!$A$2:$Q$600,MATCH(B417,CADASTRO!$B$2:$B$600,0),MATCH($F$2,CADASTRO!$A$2:$Q$2,0)),0)</f>
        <v>0</v>
      </c>
      <c r="G417" s="16" t="str">
        <f t="shared" si="72"/>
        <v/>
      </c>
      <c r="H417" s="15">
        <f>IFERROR(INDEX(CADASTRO!$A$2:$Q$600,MATCH(B417,CADASTRO!$B$2:$B$600,0),MATCH($H$2,CADASTRO!$A$2:$Q$2,0)),0)</f>
        <v>0</v>
      </c>
      <c r="I417" s="16" t="str">
        <f t="shared" si="73"/>
        <v/>
      </c>
      <c r="J417" s="15">
        <f>IFERROR(INDEX(CADASTRO!$A$2:$Q$600,MATCH(B417,CADASTRO!$B$2:$B$600,0),MATCH($J$2,CADASTRO!$A$2:$Q$2,0)),0)</f>
        <v>0</v>
      </c>
      <c r="K417" s="16" t="str">
        <f t="shared" si="74"/>
        <v/>
      </c>
      <c r="L417" s="15">
        <f>IFERROR(INDEX(CADASTRO!$A$2:$Q$600,MATCH(B417,CADASTRO!$B$2:$B$600,0),MATCH($L$2,CADASTRO!$A$2:$Q$2,0)),0)</f>
        <v>0</v>
      </c>
      <c r="M417" s="16" t="str">
        <f t="shared" si="75"/>
        <v/>
      </c>
      <c r="N417" s="15">
        <f>IFERROR(INDEX(CADASTRO!$A$2:$Q$600,MATCH(B417,CADASTRO!$B$2:$B$600,0),MATCH($N$2,CADASTRO!$A$2:$Q$2,0)),0)</f>
        <v>0</v>
      </c>
      <c r="O417" s="16" t="str">
        <f t="shared" si="76"/>
        <v/>
      </c>
      <c r="P417" s="15">
        <f>IFERROR(INDEX(CADASTRO!$A$2:$Q$600,MATCH(B417,CADASTRO!$B$2:$B$600,0),MATCH($P$2,CADASTRO!$A$2:$Q$2,0)),0)</f>
        <v>0</v>
      </c>
      <c r="Q417" s="16" t="str">
        <f t="shared" si="77"/>
        <v/>
      </c>
      <c r="R417" s="15">
        <f>IFERROR(INDEX(CADASTRO!$A$2:$Q$600,MATCH(B417,CADASTRO!$B$2:$B$600,0),MATCH($R$2,CADASTRO!$A$2:$Q$2,0)),0)</f>
        <v>0</v>
      </c>
      <c r="S417" s="16" t="str">
        <f t="shared" si="78"/>
        <v/>
      </c>
      <c r="T417" s="15">
        <f>IFERROR(INDEX(CADASTRO!$A$2:$Q$600,MATCH(B417,CADASTRO!$B$2:$B$600,0),MATCH($T$2,CADASTRO!$A$2:$Q$2,0)),0)</f>
        <v>0</v>
      </c>
      <c r="U417" s="16" t="str">
        <f t="shared" si="79"/>
        <v/>
      </c>
      <c r="V417" s="15">
        <f>IFERROR(INDEX(CADASTRO!$A$2:$Q$600,MATCH(B417,CADASTRO!$B$2:$B$600,0),MATCH($V$2,CADASTRO!$A$2:$Q$2,0)),0)</f>
        <v>0</v>
      </c>
      <c r="W417" s="16" t="str">
        <f t="shared" si="80"/>
        <v/>
      </c>
      <c r="X417" s="15">
        <f>IFERROR(INDEX(CADASTRO!$A$2:$Q$600,MATCH(B417,CADASTRO!$B$2:$B$600,0),MATCH($X$2,CADASTRO!$A$2:$Q$2,0)),0)</f>
        <v>0</v>
      </c>
      <c r="Y417" s="16" t="str">
        <f t="shared" si="81"/>
        <v/>
      </c>
    </row>
    <row r="418" spans="1:25" ht="15" customHeight="1" x14ac:dyDescent="0.25">
      <c r="A418" s="7">
        <f>CADASTRO!A418</f>
        <v>0</v>
      </c>
      <c r="B418" s="7">
        <f>CADASTRO!B418</f>
        <v>0</v>
      </c>
      <c r="C418" s="15">
        <f>IFERROR(INDEX(CADASTRO!$A$2:$Q$600,MATCH(B418,CADASTRO!$B$2:$B$600,0),MATCH($C$2,CADASTRO!$A$2:$Q$2,0)),0)</f>
        <v>0</v>
      </c>
      <c r="D418" s="15">
        <f>IFERROR(INDEX(CADASTRO!$A$2:$Q$600,MATCH(B418,CADASTRO!$B$2:$B$600,0),MATCH($D$2,CADASTRO!$A$2:$Q$2,0)),0)</f>
        <v>0</v>
      </c>
      <c r="E418" s="16" t="str">
        <f t="shared" si="71"/>
        <v/>
      </c>
      <c r="F418" s="15">
        <f>IFERROR(INDEX(CADASTRO!$A$2:$Q$600,MATCH(B418,CADASTRO!$B$2:$B$600,0),MATCH($F$2,CADASTRO!$A$2:$Q$2,0)),0)</f>
        <v>0</v>
      </c>
      <c r="G418" s="16" t="str">
        <f t="shared" si="72"/>
        <v/>
      </c>
      <c r="H418" s="15">
        <f>IFERROR(INDEX(CADASTRO!$A$2:$Q$600,MATCH(B418,CADASTRO!$B$2:$B$600,0),MATCH($H$2,CADASTRO!$A$2:$Q$2,0)),0)</f>
        <v>0</v>
      </c>
      <c r="I418" s="16" t="str">
        <f t="shared" si="73"/>
        <v/>
      </c>
      <c r="J418" s="15">
        <f>IFERROR(INDEX(CADASTRO!$A$2:$Q$600,MATCH(B418,CADASTRO!$B$2:$B$600,0),MATCH($J$2,CADASTRO!$A$2:$Q$2,0)),0)</f>
        <v>0</v>
      </c>
      <c r="K418" s="16" t="str">
        <f t="shared" si="74"/>
        <v/>
      </c>
      <c r="L418" s="15">
        <f>IFERROR(INDEX(CADASTRO!$A$2:$Q$600,MATCH(B418,CADASTRO!$B$2:$B$600,0),MATCH($L$2,CADASTRO!$A$2:$Q$2,0)),0)</f>
        <v>0</v>
      </c>
      <c r="M418" s="16" t="str">
        <f t="shared" si="75"/>
        <v/>
      </c>
      <c r="N418" s="15">
        <f>IFERROR(INDEX(CADASTRO!$A$2:$Q$600,MATCH(B418,CADASTRO!$B$2:$B$600,0),MATCH($N$2,CADASTRO!$A$2:$Q$2,0)),0)</f>
        <v>0</v>
      </c>
      <c r="O418" s="16" t="str">
        <f t="shared" si="76"/>
        <v/>
      </c>
      <c r="P418" s="15">
        <f>IFERROR(INDEX(CADASTRO!$A$2:$Q$600,MATCH(B418,CADASTRO!$B$2:$B$600,0),MATCH($P$2,CADASTRO!$A$2:$Q$2,0)),0)</f>
        <v>0</v>
      </c>
      <c r="Q418" s="16" t="str">
        <f t="shared" si="77"/>
        <v/>
      </c>
      <c r="R418" s="15">
        <f>IFERROR(INDEX(CADASTRO!$A$2:$Q$600,MATCH(B418,CADASTRO!$B$2:$B$600,0),MATCH($R$2,CADASTRO!$A$2:$Q$2,0)),0)</f>
        <v>0</v>
      </c>
      <c r="S418" s="16" t="str">
        <f t="shared" si="78"/>
        <v/>
      </c>
      <c r="T418" s="15">
        <f>IFERROR(INDEX(CADASTRO!$A$2:$Q$600,MATCH(B418,CADASTRO!$B$2:$B$600,0),MATCH($T$2,CADASTRO!$A$2:$Q$2,0)),0)</f>
        <v>0</v>
      </c>
      <c r="U418" s="16" t="str">
        <f t="shared" si="79"/>
        <v/>
      </c>
      <c r="V418" s="15">
        <f>IFERROR(INDEX(CADASTRO!$A$2:$Q$600,MATCH(B418,CADASTRO!$B$2:$B$600,0),MATCH($V$2,CADASTRO!$A$2:$Q$2,0)),0)</f>
        <v>0</v>
      </c>
      <c r="W418" s="16" t="str">
        <f t="shared" si="80"/>
        <v/>
      </c>
      <c r="X418" s="15">
        <f>IFERROR(INDEX(CADASTRO!$A$2:$Q$600,MATCH(B418,CADASTRO!$B$2:$B$600,0),MATCH($X$2,CADASTRO!$A$2:$Q$2,0)),0)</f>
        <v>0</v>
      </c>
      <c r="Y418" s="16" t="str">
        <f t="shared" si="81"/>
        <v/>
      </c>
    </row>
    <row r="419" spans="1:25" ht="15" customHeight="1" x14ac:dyDescent="0.25">
      <c r="A419" s="7">
        <f>CADASTRO!A419</f>
        <v>0</v>
      </c>
      <c r="B419" s="7">
        <f>CADASTRO!B419</f>
        <v>0</v>
      </c>
      <c r="C419" s="15">
        <f>IFERROR(INDEX(CADASTRO!$A$2:$Q$600,MATCH(B419,CADASTRO!$B$2:$B$600,0),MATCH($C$2,CADASTRO!$A$2:$Q$2,0)),0)</f>
        <v>0</v>
      </c>
      <c r="D419" s="15">
        <f>IFERROR(INDEX(CADASTRO!$A$2:$Q$600,MATCH(B419,CADASTRO!$B$2:$B$600,0),MATCH($D$2,CADASTRO!$A$2:$Q$2,0)),0)</f>
        <v>0</v>
      </c>
      <c r="E419" s="16" t="str">
        <f t="shared" si="71"/>
        <v/>
      </c>
      <c r="F419" s="15">
        <f>IFERROR(INDEX(CADASTRO!$A$2:$Q$600,MATCH(B419,CADASTRO!$B$2:$B$600,0),MATCH($F$2,CADASTRO!$A$2:$Q$2,0)),0)</f>
        <v>0</v>
      </c>
      <c r="G419" s="16" t="str">
        <f t="shared" si="72"/>
        <v/>
      </c>
      <c r="H419" s="15">
        <f>IFERROR(INDEX(CADASTRO!$A$2:$Q$600,MATCH(B419,CADASTRO!$B$2:$B$600,0),MATCH($H$2,CADASTRO!$A$2:$Q$2,0)),0)</f>
        <v>0</v>
      </c>
      <c r="I419" s="16" t="str">
        <f t="shared" si="73"/>
        <v/>
      </c>
      <c r="J419" s="15">
        <f>IFERROR(INDEX(CADASTRO!$A$2:$Q$600,MATCH(B419,CADASTRO!$B$2:$B$600,0),MATCH($J$2,CADASTRO!$A$2:$Q$2,0)),0)</f>
        <v>0</v>
      </c>
      <c r="K419" s="16" t="str">
        <f t="shared" si="74"/>
        <v/>
      </c>
      <c r="L419" s="15">
        <f>IFERROR(INDEX(CADASTRO!$A$2:$Q$600,MATCH(B419,CADASTRO!$B$2:$B$600,0),MATCH($L$2,CADASTRO!$A$2:$Q$2,0)),0)</f>
        <v>0</v>
      </c>
      <c r="M419" s="16" t="str">
        <f t="shared" si="75"/>
        <v/>
      </c>
      <c r="N419" s="15">
        <f>IFERROR(INDEX(CADASTRO!$A$2:$Q$600,MATCH(B419,CADASTRO!$B$2:$B$600,0),MATCH($N$2,CADASTRO!$A$2:$Q$2,0)),0)</f>
        <v>0</v>
      </c>
      <c r="O419" s="16" t="str">
        <f t="shared" si="76"/>
        <v/>
      </c>
      <c r="P419" s="15">
        <f>IFERROR(INDEX(CADASTRO!$A$2:$Q$600,MATCH(B419,CADASTRO!$B$2:$B$600,0),MATCH($P$2,CADASTRO!$A$2:$Q$2,0)),0)</f>
        <v>0</v>
      </c>
      <c r="Q419" s="16" t="str">
        <f t="shared" si="77"/>
        <v/>
      </c>
      <c r="R419" s="15">
        <f>IFERROR(INDEX(CADASTRO!$A$2:$Q$600,MATCH(B419,CADASTRO!$B$2:$B$600,0),MATCH($R$2,CADASTRO!$A$2:$Q$2,0)),0)</f>
        <v>0</v>
      </c>
      <c r="S419" s="16" t="str">
        <f t="shared" si="78"/>
        <v/>
      </c>
      <c r="T419" s="15">
        <f>IFERROR(INDEX(CADASTRO!$A$2:$Q$600,MATCH(B419,CADASTRO!$B$2:$B$600,0),MATCH($T$2,CADASTRO!$A$2:$Q$2,0)),0)</f>
        <v>0</v>
      </c>
      <c r="U419" s="16" t="str">
        <f t="shared" si="79"/>
        <v/>
      </c>
      <c r="V419" s="15">
        <f>IFERROR(INDEX(CADASTRO!$A$2:$Q$600,MATCH(B419,CADASTRO!$B$2:$B$600,0),MATCH($V$2,CADASTRO!$A$2:$Q$2,0)),0)</f>
        <v>0</v>
      </c>
      <c r="W419" s="16" t="str">
        <f t="shared" si="80"/>
        <v/>
      </c>
      <c r="X419" s="15">
        <f>IFERROR(INDEX(CADASTRO!$A$2:$Q$600,MATCH(B419,CADASTRO!$B$2:$B$600,0),MATCH($X$2,CADASTRO!$A$2:$Q$2,0)),0)</f>
        <v>0</v>
      </c>
      <c r="Y419" s="16" t="str">
        <f t="shared" si="81"/>
        <v/>
      </c>
    </row>
    <row r="420" spans="1:25" ht="15" customHeight="1" x14ac:dyDescent="0.25">
      <c r="A420" s="7">
        <f>CADASTRO!A420</f>
        <v>0</v>
      </c>
      <c r="B420" s="7">
        <f>CADASTRO!B420</f>
        <v>0</v>
      </c>
      <c r="C420" s="15">
        <f>IFERROR(INDEX(CADASTRO!$A$2:$Q$600,MATCH(B420,CADASTRO!$B$2:$B$600,0),MATCH($C$2,CADASTRO!$A$2:$Q$2,0)),0)</f>
        <v>0</v>
      </c>
      <c r="D420" s="15">
        <f>IFERROR(INDEX(CADASTRO!$A$2:$Q$600,MATCH(B420,CADASTRO!$B$2:$B$600,0),MATCH($D$2,CADASTRO!$A$2:$Q$2,0)),0)</f>
        <v>0</v>
      </c>
      <c r="E420" s="16" t="str">
        <f t="shared" si="71"/>
        <v/>
      </c>
      <c r="F420" s="15">
        <f>IFERROR(INDEX(CADASTRO!$A$2:$Q$600,MATCH(B420,CADASTRO!$B$2:$B$600,0),MATCH($F$2,CADASTRO!$A$2:$Q$2,0)),0)</f>
        <v>0</v>
      </c>
      <c r="G420" s="16" t="str">
        <f t="shared" si="72"/>
        <v/>
      </c>
      <c r="H420" s="15">
        <f>IFERROR(INDEX(CADASTRO!$A$2:$Q$600,MATCH(B420,CADASTRO!$B$2:$B$600,0),MATCH($H$2,CADASTRO!$A$2:$Q$2,0)),0)</f>
        <v>0</v>
      </c>
      <c r="I420" s="16" t="str">
        <f t="shared" si="73"/>
        <v/>
      </c>
      <c r="J420" s="15">
        <f>IFERROR(INDEX(CADASTRO!$A$2:$Q$600,MATCH(B420,CADASTRO!$B$2:$B$600,0),MATCH($J$2,CADASTRO!$A$2:$Q$2,0)),0)</f>
        <v>0</v>
      </c>
      <c r="K420" s="16" t="str">
        <f t="shared" si="74"/>
        <v/>
      </c>
      <c r="L420" s="15">
        <f>IFERROR(INDEX(CADASTRO!$A$2:$Q$600,MATCH(B420,CADASTRO!$B$2:$B$600,0),MATCH($L$2,CADASTRO!$A$2:$Q$2,0)),0)</f>
        <v>0</v>
      </c>
      <c r="M420" s="16" t="str">
        <f t="shared" si="75"/>
        <v/>
      </c>
      <c r="N420" s="15">
        <f>IFERROR(INDEX(CADASTRO!$A$2:$Q$600,MATCH(B420,CADASTRO!$B$2:$B$600,0),MATCH($N$2,CADASTRO!$A$2:$Q$2,0)),0)</f>
        <v>0</v>
      </c>
      <c r="O420" s="16" t="str">
        <f t="shared" si="76"/>
        <v/>
      </c>
      <c r="P420" s="15">
        <f>IFERROR(INDEX(CADASTRO!$A$2:$Q$600,MATCH(B420,CADASTRO!$B$2:$B$600,0),MATCH($P$2,CADASTRO!$A$2:$Q$2,0)),0)</f>
        <v>0</v>
      </c>
      <c r="Q420" s="16" t="str">
        <f t="shared" si="77"/>
        <v/>
      </c>
      <c r="R420" s="15">
        <f>IFERROR(INDEX(CADASTRO!$A$2:$Q$600,MATCH(B420,CADASTRO!$B$2:$B$600,0),MATCH($R$2,CADASTRO!$A$2:$Q$2,0)),0)</f>
        <v>0</v>
      </c>
      <c r="S420" s="16" t="str">
        <f t="shared" si="78"/>
        <v/>
      </c>
      <c r="T420" s="15">
        <f>IFERROR(INDEX(CADASTRO!$A$2:$Q$600,MATCH(B420,CADASTRO!$B$2:$B$600,0),MATCH($T$2,CADASTRO!$A$2:$Q$2,0)),0)</f>
        <v>0</v>
      </c>
      <c r="U420" s="16" t="str">
        <f t="shared" si="79"/>
        <v/>
      </c>
      <c r="V420" s="15">
        <f>IFERROR(INDEX(CADASTRO!$A$2:$Q$600,MATCH(B420,CADASTRO!$B$2:$B$600,0),MATCH($V$2,CADASTRO!$A$2:$Q$2,0)),0)</f>
        <v>0</v>
      </c>
      <c r="W420" s="16" t="str">
        <f t="shared" si="80"/>
        <v/>
      </c>
      <c r="X420" s="15">
        <f>IFERROR(INDEX(CADASTRO!$A$2:$Q$600,MATCH(B420,CADASTRO!$B$2:$B$600,0),MATCH($X$2,CADASTRO!$A$2:$Q$2,0)),0)</f>
        <v>0</v>
      </c>
      <c r="Y420" s="16" t="str">
        <f t="shared" si="81"/>
        <v/>
      </c>
    </row>
    <row r="421" spans="1:25" ht="15" customHeight="1" x14ac:dyDescent="0.25">
      <c r="A421" s="7">
        <f>CADASTRO!A421</f>
        <v>0</v>
      </c>
      <c r="B421" s="7">
        <f>CADASTRO!B421</f>
        <v>0</v>
      </c>
      <c r="C421" s="15">
        <f>IFERROR(INDEX(CADASTRO!$A$2:$Q$600,MATCH(B421,CADASTRO!$B$2:$B$600,0),MATCH($C$2,CADASTRO!$A$2:$Q$2,0)),0)</f>
        <v>0</v>
      </c>
      <c r="D421" s="15">
        <f>IFERROR(INDEX(CADASTRO!$A$2:$Q$600,MATCH(B421,CADASTRO!$B$2:$B$600,0),MATCH($D$2,CADASTRO!$A$2:$Q$2,0)),0)</f>
        <v>0</v>
      </c>
      <c r="E421" s="16" t="str">
        <f t="shared" si="71"/>
        <v/>
      </c>
      <c r="F421" s="15">
        <f>IFERROR(INDEX(CADASTRO!$A$2:$Q$600,MATCH(B421,CADASTRO!$B$2:$B$600,0),MATCH($F$2,CADASTRO!$A$2:$Q$2,0)),0)</f>
        <v>0</v>
      </c>
      <c r="G421" s="16" t="str">
        <f t="shared" si="72"/>
        <v/>
      </c>
      <c r="H421" s="15">
        <f>IFERROR(INDEX(CADASTRO!$A$2:$Q$600,MATCH(B421,CADASTRO!$B$2:$B$600,0),MATCH($H$2,CADASTRO!$A$2:$Q$2,0)),0)</f>
        <v>0</v>
      </c>
      <c r="I421" s="16" t="str">
        <f t="shared" si="73"/>
        <v/>
      </c>
      <c r="J421" s="15">
        <f>IFERROR(INDEX(CADASTRO!$A$2:$Q$600,MATCH(B421,CADASTRO!$B$2:$B$600,0),MATCH($J$2,CADASTRO!$A$2:$Q$2,0)),0)</f>
        <v>0</v>
      </c>
      <c r="K421" s="16" t="str">
        <f t="shared" si="74"/>
        <v/>
      </c>
      <c r="L421" s="15">
        <f>IFERROR(INDEX(CADASTRO!$A$2:$Q$600,MATCH(B421,CADASTRO!$B$2:$B$600,0),MATCH($L$2,CADASTRO!$A$2:$Q$2,0)),0)</f>
        <v>0</v>
      </c>
      <c r="M421" s="16" t="str">
        <f t="shared" si="75"/>
        <v/>
      </c>
      <c r="N421" s="15">
        <f>IFERROR(INDEX(CADASTRO!$A$2:$Q$600,MATCH(B421,CADASTRO!$B$2:$B$600,0),MATCH($N$2,CADASTRO!$A$2:$Q$2,0)),0)</f>
        <v>0</v>
      </c>
      <c r="O421" s="16" t="str">
        <f t="shared" si="76"/>
        <v/>
      </c>
      <c r="P421" s="15">
        <f>IFERROR(INDEX(CADASTRO!$A$2:$Q$600,MATCH(B421,CADASTRO!$B$2:$B$600,0),MATCH($P$2,CADASTRO!$A$2:$Q$2,0)),0)</f>
        <v>0</v>
      </c>
      <c r="Q421" s="16" t="str">
        <f t="shared" si="77"/>
        <v/>
      </c>
      <c r="R421" s="15">
        <f>IFERROR(INDEX(CADASTRO!$A$2:$Q$600,MATCH(B421,CADASTRO!$B$2:$B$600,0),MATCH($R$2,CADASTRO!$A$2:$Q$2,0)),0)</f>
        <v>0</v>
      </c>
      <c r="S421" s="16" t="str">
        <f t="shared" si="78"/>
        <v/>
      </c>
      <c r="T421" s="15">
        <f>IFERROR(INDEX(CADASTRO!$A$2:$Q$600,MATCH(B421,CADASTRO!$B$2:$B$600,0),MATCH($T$2,CADASTRO!$A$2:$Q$2,0)),0)</f>
        <v>0</v>
      </c>
      <c r="U421" s="16" t="str">
        <f t="shared" si="79"/>
        <v/>
      </c>
      <c r="V421" s="15">
        <f>IFERROR(INDEX(CADASTRO!$A$2:$Q$600,MATCH(B421,CADASTRO!$B$2:$B$600,0),MATCH($V$2,CADASTRO!$A$2:$Q$2,0)),0)</f>
        <v>0</v>
      </c>
      <c r="W421" s="16" t="str">
        <f t="shared" si="80"/>
        <v/>
      </c>
      <c r="X421" s="15">
        <f>IFERROR(INDEX(CADASTRO!$A$2:$Q$600,MATCH(B421,CADASTRO!$B$2:$B$600,0),MATCH($X$2,CADASTRO!$A$2:$Q$2,0)),0)</f>
        <v>0</v>
      </c>
      <c r="Y421" s="16" t="str">
        <f t="shared" si="81"/>
        <v/>
      </c>
    </row>
    <row r="422" spans="1:25" ht="15" customHeight="1" x14ac:dyDescent="0.25">
      <c r="A422" s="7">
        <f>CADASTRO!A422</f>
        <v>0</v>
      </c>
      <c r="B422" s="7">
        <f>CADASTRO!B422</f>
        <v>0</v>
      </c>
      <c r="C422" s="15">
        <f>IFERROR(INDEX(CADASTRO!$A$2:$Q$600,MATCH(B422,CADASTRO!$B$2:$B$600,0),MATCH($C$2,CADASTRO!$A$2:$Q$2,0)),0)</f>
        <v>0</v>
      </c>
      <c r="D422" s="15">
        <f>IFERROR(INDEX(CADASTRO!$A$2:$Q$600,MATCH(B422,CADASTRO!$B$2:$B$600,0),MATCH($D$2,CADASTRO!$A$2:$Q$2,0)),0)</f>
        <v>0</v>
      </c>
      <c r="E422" s="16" t="str">
        <f t="shared" si="71"/>
        <v/>
      </c>
      <c r="F422" s="15">
        <f>IFERROR(INDEX(CADASTRO!$A$2:$Q$600,MATCH(B422,CADASTRO!$B$2:$B$600,0),MATCH($F$2,CADASTRO!$A$2:$Q$2,0)),0)</f>
        <v>0</v>
      </c>
      <c r="G422" s="16" t="str">
        <f t="shared" si="72"/>
        <v/>
      </c>
      <c r="H422" s="15">
        <f>IFERROR(INDEX(CADASTRO!$A$2:$Q$600,MATCH(B422,CADASTRO!$B$2:$B$600,0),MATCH($H$2,CADASTRO!$A$2:$Q$2,0)),0)</f>
        <v>0</v>
      </c>
      <c r="I422" s="16" t="str">
        <f t="shared" si="73"/>
        <v/>
      </c>
      <c r="J422" s="15">
        <f>IFERROR(INDEX(CADASTRO!$A$2:$Q$600,MATCH(B422,CADASTRO!$B$2:$B$600,0),MATCH($J$2,CADASTRO!$A$2:$Q$2,0)),0)</f>
        <v>0</v>
      </c>
      <c r="K422" s="16" t="str">
        <f t="shared" si="74"/>
        <v/>
      </c>
      <c r="L422" s="15">
        <f>IFERROR(INDEX(CADASTRO!$A$2:$Q$600,MATCH(B422,CADASTRO!$B$2:$B$600,0),MATCH($L$2,CADASTRO!$A$2:$Q$2,0)),0)</f>
        <v>0</v>
      </c>
      <c r="M422" s="16" t="str">
        <f t="shared" si="75"/>
        <v/>
      </c>
      <c r="N422" s="15">
        <f>IFERROR(INDEX(CADASTRO!$A$2:$Q$600,MATCH(B422,CADASTRO!$B$2:$B$600,0),MATCH($N$2,CADASTRO!$A$2:$Q$2,0)),0)</f>
        <v>0</v>
      </c>
      <c r="O422" s="16" t="str">
        <f t="shared" si="76"/>
        <v/>
      </c>
      <c r="P422" s="15">
        <f>IFERROR(INDEX(CADASTRO!$A$2:$Q$600,MATCH(B422,CADASTRO!$B$2:$B$600,0),MATCH($P$2,CADASTRO!$A$2:$Q$2,0)),0)</f>
        <v>0</v>
      </c>
      <c r="Q422" s="16" t="str">
        <f t="shared" si="77"/>
        <v/>
      </c>
      <c r="R422" s="15">
        <f>IFERROR(INDEX(CADASTRO!$A$2:$Q$600,MATCH(B422,CADASTRO!$B$2:$B$600,0),MATCH($R$2,CADASTRO!$A$2:$Q$2,0)),0)</f>
        <v>0</v>
      </c>
      <c r="S422" s="16" t="str">
        <f t="shared" si="78"/>
        <v/>
      </c>
      <c r="T422" s="15">
        <f>IFERROR(INDEX(CADASTRO!$A$2:$Q$600,MATCH(B422,CADASTRO!$B$2:$B$600,0),MATCH($T$2,CADASTRO!$A$2:$Q$2,0)),0)</f>
        <v>0</v>
      </c>
      <c r="U422" s="16" t="str">
        <f t="shared" si="79"/>
        <v/>
      </c>
      <c r="V422" s="15">
        <f>IFERROR(INDEX(CADASTRO!$A$2:$Q$600,MATCH(B422,CADASTRO!$B$2:$B$600,0),MATCH($V$2,CADASTRO!$A$2:$Q$2,0)),0)</f>
        <v>0</v>
      </c>
      <c r="W422" s="16" t="str">
        <f t="shared" si="80"/>
        <v/>
      </c>
      <c r="X422" s="15">
        <f>IFERROR(INDEX(CADASTRO!$A$2:$Q$600,MATCH(B422,CADASTRO!$B$2:$B$600,0),MATCH($X$2,CADASTRO!$A$2:$Q$2,0)),0)</f>
        <v>0</v>
      </c>
      <c r="Y422" s="16" t="str">
        <f t="shared" si="81"/>
        <v/>
      </c>
    </row>
    <row r="423" spans="1:25" ht="15" customHeight="1" x14ac:dyDescent="0.25">
      <c r="A423" s="7">
        <f>CADASTRO!A423</f>
        <v>0</v>
      </c>
      <c r="B423" s="7">
        <f>CADASTRO!B423</f>
        <v>0</v>
      </c>
      <c r="C423" s="15">
        <f>IFERROR(INDEX(CADASTRO!$A$2:$Q$600,MATCH(B423,CADASTRO!$B$2:$B$600,0),MATCH($C$2,CADASTRO!$A$2:$Q$2,0)),0)</f>
        <v>0</v>
      </c>
      <c r="D423" s="15">
        <f>IFERROR(INDEX(CADASTRO!$A$2:$Q$600,MATCH(B423,CADASTRO!$B$2:$B$600,0),MATCH($D$2,CADASTRO!$A$2:$Q$2,0)),0)</f>
        <v>0</v>
      </c>
      <c r="E423" s="16" t="str">
        <f t="shared" si="71"/>
        <v/>
      </c>
      <c r="F423" s="15">
        <f>IFERROR(INDEX(CADASTRO!$A$2:$Q$600,MATCH(B423,CADASTRO!$B$2:$B$600,0),MATCH($F$2,CADASTRO!$A$2:$Q$2,0)),0)</f>
        <v>0</v>
      </c>
      <c r="G423" s="16" t="str">
        <f t="shared" si="72"/>
        <v/>
      </c>
      <c r="H423" s="15">
        <f>IFERROR(INDEX(CADASTRO!$A$2:$Q$600,MATCH(B423,CADASTRO!$B$2:$B$600,0),MATCH($H$2,CADASTRO!$A$2:$Q$2,0)),0)</f>
        <v>0</v>
      </c>
      <c r="I423" s="16" t="str">
        <f t="shared" si="73"/>
        <v/>
      </c>
      <c r="J423" s="15">
        <f>IFERROR(INDEX(CADASTRO!$A$2:$Q$600,MATCH(B423,CADASTRO!$B$2:$B$600,0),MATCH($J$2,CADASTRO!$A$2:$Q$2,0)),0)</f>
        <v>0</v>
      </c>
      <c r="K423" s="16" t="str">
        <f t="shared" si="74"/>
        <v/>
      </c>
      <c r="L423" s="15">
        <f>IFERROR(INDEX(CADASTRO!$A$2:$Q$600,MATCH(B423,CADASTRO!$B$2:$B$600,0),MATCH($L$2,CADASTRO!$A$2:$Q$2,0)),0)</f>
        <v>0</v>
      </c>
      <c r="M423" s="16" t="str">
        <f t="shared" si="75"/>
        <v/>
      </c>
      <c r="N423" s="15">
        <f>IFERROR(INDEX(CADASTRO!$A$2:$Q$600,MATCH(B423,CADASTRO!$B$2:$B$600,0),MATCH($N$2,CADASTRO!$A$2:$Q$2,0)),0)</f>
        <v>0</v>
      </c>
      <c r="O423" s="16" t="str">
        <f t="shared" si="76"/>
        <v/>
      </c>
      <c r="P423" s="15">
        <f>IFERROR(INDEX(CADASTRO!$A$2:$Q$600,MATCH(B423,CADASTRO!$B$2:$B$600,0),MATCH($P$2,CADASTRO!$A$2:$Q$2,0)),0)</f>
        <v>0</v>
      </c>
      <c r="Q423" s="16" t="str">
        <f t="shared" si="77"/>
        <v/>
      </c>
      <c r="R423" s="15">
        <f>IFERROR(INDEX(CADASTRO!$A$2:$Q$600,MATCH(B423,CADASTRO!$B$2:$B$600,0),MATCH($R$2,CADASTRO!$A$2:$Q$2,0)),0)</f>
        <v>0</v>
      </c>
      <c r="S423" s="16" t="str">
        <f t="shared" si="78"/>
        <v/>
      </c>
      <c r="T423" s="15">
        <f>IFERROR(INDEX(CADASTRO!$A$2:$Q$600,MATCH(B423,CADASTRO!$B$2:$B$600,0),MATCH($T$2,CADASTRO!$A$2:$Q$2,0)),0)</f>
        <v>0</v>
      </c>
      <c r="U423" s="16" t="str">
        <f t="shared" si="79"/>
        <v/>
      </c>
      <c r="V423" s="15">
        <f>IFERROR(INDEX(CADASTRO!$A$2:$Q$600,MATCH(B423,CADASTRO!$B$2:$B$600,0),MATCH($V$2,CADASTRO!$A$2:$Q$2,0)),0)</f>
        <v>0</v>
      </c>
      <c r="W423" s="16" t="str">
        <f t="shared" si="80"/>
        <v/>
      </c>
      <c r="X423" s="15">
        <f>IFERROR(INDEX(CADASTRO!$A$2:$Q$600,MATCH(B423,CADASTRO!$B$2:$B$600,0),MATCH($X$2,CADASTRO!$A$2:$Q$2,0)),0)</f>
        <v>0</v>
      </c>
      <c r="Y423" s="16" t="str">
        <f t="shared" si="81"/>
        <v/>
      </c>
    </row>
    <row r="424" spans="1:25" ht="15" customHeight="1" x14ac:dyDescent="0.25">
      <c r="A424" s="7">
        <f>CADASTRO!A424</f>
        <v>0</v>
      </c>
      <c r="B424" s="7">
        <f>CADASTRO!B424</f>
        <v>0</v>
      </c>
      <c r="C424" s="15">
        <f>IFERROR(INDEX(CADASTRO!$A$2:$Q$600,MATCH(B424,CADASTRO!$B$2:$B$600,0),MATCH($C$2,CADASTRO!$A$2:$Q$2,0)),0)</f>
        <v>0</v>
      </c>
      <c r="D424" s="15">
        <f>IFERROR(INDEX(CADASTRO!$A$2:$Q$600,MATCH(B424,CADASTRO!$B$2:$B$600,0),MATCH($D$2,CADASTRO!$A$2:$Q$2,0)),0)</f>
        <v>0</v>
      </c>
      <c r="E424" s="16" t="str">
        <f t="shared" si="71"/>
        <v/>
      </c>
      <c r="F424" s="15">
        <f>IFERROR(INDEX(CADASTRO!$A$2:$Q$600,MATCH(B424,CADASTRO!$B$2:$B$600,0),MATCH($F$2,CADASTRO!$A$2:$Q$2,0)),0)</f>
        <v>0</v>
      </c>
      <c r="G424" s="16" t="str">
        <f t="shared" si="72"/>
        <v/>
      </c>
      <c r="H424" s="15">
        <f>IFERROR(INDEX(CADASTRO!$A$2:$Q$600,MATCH(B424,CADASTRO!$B$2:$B$600,0),MATCH($H$2,CADASTRO!$A$2:$Q$2,0)),0)</f>
        <v>0</v>
      </c>
      <c r="I424" s="16" t="str">
        <f t="shared" si="73"/>
        <v/>
      </c>
      <c r="J424" s="15">
        <f>IFERROR(INDEX(CADASTRO!$A$2:$Q$600,MATCH(B424,CADASTRO!$B$2:$B$600,0),MATCH($J$2,CADASTRO!$A$2:$Q$2,0)),0)</f>
        <v>0</v>
      </c>
      <c r="K424" s="16" t="str">
        <f t="shared" si="74"/>
        <v/>
      </c>
      <c r="L424" s="15">
        <f>IFERROR(INDEX(CADASTRO!$A$2:$Q$600,MATCH(B424,CADASTRO!$B$2:$B$600,0),MATCH($L$2,CADASTRO!$A$2:$Q$2,0)),0)</f>
        <v>0</v>
      </c>
      <c r="M424" s="16" t="str">
        <f t="shared" si="75"/>
        <v/>
      </c>
      <c r="N424" s="15">
        <f>IFERROR(INDEX(CADASTRO!$A$2:$Q$600,MATCH(B424,CADASTRO!$B$2:$B$600,0),MATCH($N$2,CADASTRO!$A$2:$Q$2,0)),0)</f>
        <v>0</v>
      </c>
      <c r="O424" s="16" t="str">
        <f t="shared" si="76"/>
        <v/>
      </c>
      <c r="P424" s="15">
        <f>IFERROR(INDEX(CADASTRO!$A$2:$Q$600,MATCH(B424,CADASTRO!$B$2:$B$600,0),MATCH($P$2,CADASTRO!$A$2:$Q$2,0)),0)</f>
        <v>0</v>
      </c>
      <c r="Q424" s="16" t="str">
        <f t="shared" si="77"/>
        <v/>
      </c>
      <c r="R424" s="15">
        <f>IFERROR(INDEX(CADASTRO!$A$2:$Q$600,MATCH(B424,CADASTRO!$B$2:$B$600,0),MATCH($R$2,CADASTRO!$A$2:$Q$2,0)),0)</f>
        <v>0</v>
      </c>
      <c r="S424" s="16" t="str">
        <f t="shared" si="78"/>
        <v/>
      </c>
      <c r="T424" s="15">
        <f>IFERROR(INDEX(CADASTRO!$A$2:$Q$600,MATCH(B424,CADASTRO!$B$2:$B$600,0),MATCH($T$2,CADASTRO!$A$2:$Q$2,0)),0)</f>
        <v>0</v>
      </c>
      <c r="U424" s="16" t="str">
        <f t="shared" si="79"/>
        <v/>
      </c>
      <c r="V424" s="15">
        <f>IFERROR(INDEX(CADASTRO!$A$2:$Q$600,MATCH(B424,CADASTRO!$B$2:$B$600,0),MATCH($V$2,CADASTRO!$A$2:$Q$2,0)),0)</f>
        <v>0</v>
      </c>
      <c r="W424" s="16" t="str">
        <f t="shared" si="80"/>
        <v/>
      </c>
      <c r="X424" s="15">
        <f>IFERROR(INDEX(CADASTRO!$A$2:$Q$600,MATCH(B424,CADASTRO!$B$2:$B$600,0),MATCH($X$2,CADASTRO!$A$2:$Q$2,0)),0)</f>
        <v>0</v>
      </c>
      <c r="Y424" s="16" t="str">
        <f t="shared" si="81"/>
        <v/>
      </c>
    </row>
    <row r="425" spans="1:25" ht="15" customHeight="1" x14ac:dyDescent="0.25">
      <c r="A425" s="7">
        <f>CADASTRO!A425</f>
        <v>0</v>
      </c>
      <c r="B425" s="7">
        <f>CADASTRO!B425</f>
        <v>0</v>
      </c>
      <c r="C425" s="15">
        <f>IFERROR(INDEX(CADASTRO!$A$2:$Q$600,MATCH(B425,CADASTRO!$B$2:$B$600,0),MATCH($C$2,CADASTRO!$A$2:$Q$2,0)),0)</f>
        <v>0</v>
      </c>
      <c r="D425" s="15">
        <f>IFERROR(INDEX(CADASTRO!$A$2:$Q$600,MATCH(B425,CADASTRO!$B$2:$B$600,0),MATCH($D$2,CADASTRO!$A$2:$Q$2,0)),0)</f>
        <v>0</v>
      </c>
      <c r="E425" s="16" t="str">
        <f t="shared" si="71"/>
        <v/>
      </c>
      <c r="F425" s="15">
        <f>IFERROR(INDEX(CADASTRO!$A$2:$Q$600,MATCH(B425,CADASTRO!$B$2:$B$600,0),MATCH($F$2,CADASTRO!$A$2:$Q$2,0)),0)</f>
        <v>0</v>
      </c>
      <c r="G425" s="16" t="str">
        <f t="shared" si="72"/>
        <v/>
      </c>
      <c r="H425" s="15">
        <f>IFERROR(INDEX(CADASTRO!$A$2:$Q$600,MATCH(B425,CADASTRO!$B$2:$B$600,0),MATCH($H$2,CADASTRO!$A$2:$Q$2,0)),0)</f>
        <v>0</v>
      </c>
      <c r="I425" s="16" t="str">
        <f t="shared" si="73"/>
        <v/>
      </c>
      <c r="J425" s="15">
        <f>IFERROR(INDEX(CADASTRO!$A$2:$Q$600,MATCH(B425,CADASTRO!$B$2:$B$600,0),MATCH($J$2,CADASTRO!$A$2:$Q$2,0)),0)</f>
        <v>0</v>
      </c>
      <c r="K425" s="16" t="str">
        <f t="shared" si="74"/>
        <v/>
      </c>
      <c r="L425" s="15">
        <f>IFERROR(INDEX(CADASTRO!$A$2:$Q$600,MATCH(B425,CADASTRO!$B$2:$B$600,0),MATCH($L$2,CADASTRO!$A$2:$Q$2,0)),0)</f>
        <v>0</v>
      </c>
      <c r="M425" s="16" t="str">
        <f t="shared" si="75"/>
        <v/>
      </c>
      <c r="N425" s="15">
        <f>IFERROR(INDEX(CADASTRO!$A$2:$Q$600,MATCH(B425,CADASTRO!$B$2:$B$600,0),MATCH($N$2,CADASTRO!$A$2:$Q$2,0)),0)</f>
        <v>0</v>
      </c>
      <c r="O425" s="16" t="str">
        <f t="shared" si="76"/>
        <v/>
      </c>
      <c r="P425" s="15">
        <f>IFERROR(INDEX(CADASTRO!$A$2:$Q$600,MATCH(B425,CADASTRO!$B$2:$B$600,0),MATCH($P$2,CADASTRO!$A$2:$Q$2,0)),0)</f>
        <v>0</v>
      </c>
      <c r="Q425" s="16" t="str">
        <f t="shared" si="77"/>
        <v/>
      </c>
      <c r="R425" s="15">
        <f>IFERROR(INDEX(CADASTRO!$A$2:$Q$600,MATCH(B425,CADASTRO!$B$2:$B$600,0),MATCH($R$2,CADASTRO!$A$2:$Q$2,0)),0)</f>
        <v>0</v>
      </c>
      <c r="S425" s="16" t="str">
        <f t="shared" si="78"/>
        <v/>
      </c>
      <c r="T425" s="15">
        <f>IFERROR(INDEX(CADASTRO!$A$2:$Q$600,MATCH(B425,CADASTRO!$B$2:$B$600,0),MATCH($T$2,CADASTRO!$A$2:$Q$2,0)),0)</f>
        <v>0</v>
      </c>
      <c r="U425" s="16" t="str">
        <f t="shared" si="79"/>
        <v/>
      </c>
      <c r="V425" s="15">
        <f>IFERROR(INDEX(CADASTRO!$A$2:$Q$600,MATCH(B425,CADASTRO!$B$2:$B$600,0),MATCH($V$2,CADASTRO!$A$2:$Q$2,0)),0)</f>
        <v>0</v>
      </c>
      <c r="W425" s="16" t="str">
        <f t="shared" si="80"/>
        <v/>
      </c>
      <c r="X425" s="15">
        <f>IFERROR(INDEX(CADASTRO!$A$2:$Q$600,MATCH(B425,CADASTRO!$B$2:$B$600,0),MATCH($X$2,CADASTRO!$A$2:$Q$2,0)),0)</f>
        <v>0</v>
      </c>
      <c r="Y425" s="16" t="str">
        <f t="shared" si="81"/>
        <v/>
      </c>
    </row>
    <row r="426" spans="1:25" ht="15" customHeight="1" x14ac:dyDescent="0.25">
      <c r="A426" s="7">
        <f>CADASTRO!A426</f>
        <v>0</v>
      </c>
      <c r="B426" s="7">
        <f>CADASTRO!B426</f>
        <v>0</v>
      </c>
      <c r="C426" s="15">
        <f>IFERROR(INDEX(CADASTRO!$A$2:$Q$600,MATCH(B426,CADASTRO!$B$2:$B$600,0),MATCH($C$2,CADASTRO!$A$2:$Q$2,0)),0)</f>
        <v>0</v>
      </c>
      <c r="D426" s="15">
        <f>IFERROR(INDEX(CADASTRO!$A$2:$Q$600,MATCH(B426,CADASTRO!$B$2:$B$600,0),MATCH($D$2,CADASTRO!$A$2:$Q$2,0)),0)</f>
        <v>0</v>
      </c>
      <c r="E426" s="16" t="str">
        <f t="shared" si="71"/>
        <v/>
      </c>
      <c r="F426" s="15">
        <f>IFERROR(INDEX(CADASTRO!$A$2:$Q$600,MATCH(B426,CADASTRO!$B$2:$B$600,0),MATCH($F$2,CADASTRO!$A$2:$Q$2,0)),0)</f>
        <v>0</v>
      </c>
      <c r="G426" s="16" t="str">
        <f t="shared" si="72"/>
        <v/>
      </c>
      <c r="H426" s="15">
        <f>IFERROR(INDEX(CADASTRO!$A$2:$Q$600,MATCH(B426,CADASTRO!$B$2:$B$600,0),MATCH($H$2,CADASTRO!$A$2:$Q$2,0)),0)</f>
        <v>0</v>
      </c>
      <c r="I426" s="16" t="str">
        <f t="shared" si="73"/>
        <v/>
      </c>
      <c r="J426" s="15">
        <f>IFERROR(INDEX(CADASTRO!$A$2:$Q$600,MATCH(B426,CADASTRO!$B$2:$B$600,0),MATCH($J$2,CADASTRO!$A$2:$Q$2,0)),0)</f>
        <v>0</v>
      </c>
      <c r="K426" s="16" t="str">
        <f t="shared" si="74"/>
        <v/>
      </c>
      <c r="L426" s="15">
        <f>IFERROR(INDEX(CADASTRO!$A$2:$Q$600,MATCH(B426,CADASTRO!$B$2:$B$600,0),MATCH($L$2,CADASTRO!$A$2:$Q$2,0)),0)</f>
        <v>0</v>
      </c>
      <c r="M426" s="16" t="str">
        <f t="shared" si="75"/>
        <v/>
      </c>
      <c r="N426" s="15">
        <f>IFERROR(INDEX(CADASTRO!$A$2:$Q$600,MATCH(B426,CADASTRO!$B$2:$B$600,0),MATCH($N$2,CADASTRO!$A$2:$Q$2,0)),0)</f>
        <v>0</v>
      </c>
      <c r="O426" s="16" t="str">
        <f t="shared" si="76"/>
        <v/>
      </c>
      <c r="P426" s="15">
        <f>IFERROR(INDEX(CADASTRO!$A$2:$Q$600,MATCH(B426,CADASTRO!$B$2:$B$600,0),MATCH($P$2,CADASTRO!$A$2:$Q$2,0)),0)</f>
        <v>0</v>
      </c>
      <c r="Q426" s="16" t="str">
        <f t="shared" si="77"/>
        <v/>
      </c>
      <c r="R426" s="15">
        <f>IFERROR(INDEX(CADASTRO!$A$2:$Q$600,MATCH(B426,CADASTRO!$B$2:$B$600,0),MATCH($R$2,CADASTRO!$A$2:$Q$2,0)),0)</f>
        <v>0</v>
      </c>
      <c r="S426" s="16" t="str">
        <f t="shared" si="78"/>
        <v/>
      </c>
      <c r="T426" s="15">
        <f>IFERROR(INDEX(CADASTRO!$A$2:$Q$600,MATCH(B426,CADASTRO!$B$2:$B$600,0),MATCH($T$2,CADASTRO!$A$2:$Q$2,0)),0)</f>
        <v>0</v>
      </c>
      <c r="U426" s="16" t="str">
        <f t="shared" si="79"/>
        <v/>
      </c>
      <c r="V426" s="15">
        <f>IFERROR(INDEX(CADASTRO!$A$2:$Q$600,MATCH(B426,CADASTRO!$B$2:$B$600,0),MATCH($V$2,CADASTRO!$A$2:$Q$2,0)),0)</f>
        <v>0</v>
      </c>
      <c r="W426" s="16" t="str">
        <f t="shared" si="80"/>
        <v/>
      </c>
      <c r="X426" s="15">
        <f>IFERROR(INDEX(CADASTRO!$A$2:$Q$600,MATCH(B426,CADASTRO!$B$2:$B$600,0),MATCH($X$2,CADASTRO!$A$2:$Q$2,0)),0)</f>
        <v>0</v>
      </c>
      <c r="Y426" s="16" t="str">
        <f t="shared" si="81"/>
        <v/>
      </c>
    </row>
    <row r="427" spans="1:25" ht="15" customHeight="1" x14ac:dyDescent="0.25">
      <c r="A427" s="7">
        <f>CADASTRO!A427</f>
        <v>0</v>
      </c>
      <c r="B427" s="7">
        <f>CADASTRO!B427</f>
        <v>0</v>
      </c>
      <c r="C427" s="15">
        <f>IFERROR(INDEX(CADASTRO!$A$2:$Q$600,MATCH(B427,CADASTRO!$B$2:$B$600,0),MATCH($C$2,CADASTRO!$A$2:$Q$2,0)),0)</f>
        <v>0</v>
      </c>
      <c r="D427" s="15">
        <f>IFERROR(INDEX(CADASTRO!$A$2:$Q$600,MATCH(B427,CADASTRO!$B$2:$B$600,0),MATCH($D$2,CADASTRO!$A$2:$Q$2,0)),0)</f>
        <v>0</v>
      </c>
      <c r="E427" s="16" t="str">
        <f t="shared" si="71"/>
        <v/>
      </c>
      <c r="F427" s="15">
        <f>IFERROR(INDEX(CADASTRO!$A$2:$Q$600,MATCH(B427,CADASTRO!$B$2:$B$600,0),MATCH($F$2,CADASTRO!$A$2:$Q$2,0)),0)</f>
        <v>0</v>
      </c>
      <c r="G427" s="16" t="str">
        <f t="shared" si="72"/>
        <v/>
      </c>
      <c r="H427" s="15">
        <f>IFERROR(INDEX(CADASTRO!$A$2:$Q$600,MATCH(B427,CADASTRO!$B$2:$B$600,0),MATCH($H$2,CADASTRO!$A$2:$Q$2,0)),0)</f>
        <v>0</v>
      </c>
      <c r="I427" s="16" t="str">
        <f t="shared" si="73"/>
        <v/>
      </c>
      <c r="J427" s="15">
        <f>IFERROR(INDEX(CADASTRO!$A$2:$Q$600,MATCH(B427,CADASTRO!$B$2:$B$600,0),MATCH($J$2,CADASTRO!$A$2:$Q$2,0)),0)</f>
        <v>0</v>
      </c>
      <c r="K427" s="16" t="str">
        <f t="shared" si="74"/>
        <v/>
      </c>
      <c r="L427" s="15">
        <f>IFERROR(INDEX(CADASTRO!$A$2:$Q$600,MATCH(B427,CADASTRO!$B$2:$B$600,0),MATCH($L$2,CADASTRO!$A$2:$Q$2,0)),0)</f>
        <v>0</v>
      </c>
      <c r="M427" s="16" t="str">
        <f t="shared" si="75"/>
        <v/>
      </c>
      <c r="N427" s="15">
        <f>IFERROR(INDEX(CADASTRO!$A$2:$Q$600,MATCH(B427,CADASTRO!$B$2:$B$600,0),MATCH($N$2,CADASTRO!$A$2:$Q$2,0)),0)</f>
        <v>0</v>
      </c>
      <c r="O427" s="16" t="str">
        <f t="shared" si="76"/>
        <v/>
      </c>
      <c r="P427" s="15">
        <f>IFERROR(INDEX(CADASTRO!$A$2:$Q$600,MATCH(B427,CADASTRO!$B$2:$B$600,0),MATCH($P$2,CADASTRO!$A$2:$Q$2,0)),0)</f>
        <v>0</v>
      </c>
      <c r="Q427" s="16" t="str">
        <f t="shared" si="77"/>
        <v/>
      </c>
      <c r="R427" s="15">
        <f>IFERROR(INDEX(CADASTRO!$A$2:$Q$600,MATCH(B427,CADASTRO!$B$2:$B$600,0),MATCH($R$2,CADASTRO!$A$2:$Q$2,0)),0)</f>
        <v>0</v>
      </c>
      <c r="S427" s="16" t="str">
        <f t="shared" si="78"/>
        <v/>
      </c>
      <c r="T427" s="15">
        <f>IFERROR(INDEX(CADASTRO!$A$2:$Q$600,MATCH(B427,CADASTRO!$B$2:$B$600,0),MATCH($T$2,CADASTRO!$A$2:$Q$2,0)),0)</f>
        <v>0</v>
      </c>
      <c r="U427" s="16" t="str">
        <f t="shared" si="79"/>
        <v/>
      </c>
      <c r="V427" s="15">
        <f>IFERROR(INDEX(CADASTRO!$A$2:$Q$600,MATCH(B427,CADASTRO!$B$2:$B$600,0),MATCH($V$2,CADASTRO!$A$2:$Q$2,0)),0)</f>
        <v>0</v>
      </c>
      <c r="W427" s="16" t="str">
        <f t="shared" si="80"/>
        <v/>
      </c>
      <c r="X427" s="15">
        <f>IFERROR(INDEX(CADASTRO!$A$2:$Q$600,MATCH(B427,CADASTRO!$B$2:$B$600,0),MATCH($X$2,CADASTRO!$A$2:$Q$2,0)),0)</f>
        <v>0</v>
      </c>
      <c r="Y427" s="16" t="str">
        <f t="shared" si="81"/>
        <v/>
      </c>
    </row>
    <row r="428" spans="1:25" ht="15" customHeight="1" x14ac:dyDescent="0.25">
      <c r="A428" s="7">
        <f>CADASTRO!A428</f>
        <v>0</v>
      </c>
      <c r="B428" s="7">
        <f>CADASTRO!B428</f>
        <v>0</v>
      </c>
      <c r="C428" s="15">
        <f>IFERROR(INDEX(CADASTRO!$A$2:$Q$600,MATCH(B428,CADASTRO!$B$2:$B$600,0),MATCH($C$2,CADASTRO!$A$2:$Q$2,0)),0)</f>
        <v>0</v>
      </c>
      <c r="D428" s="15">
        <f>IFERROR(INDEX(CADASTRO!$A$2:$Q$600,MATCH(B428,CADASTRO!$B$2:$B$600,0),MATCH($D$2,CADASTRO!$A$2:$Q$2,0)),0)</f>
        <v>0</v>
      </c>
      <c r="E428" s="16" t="str">
        <f t="shared" si="71"/>
        <v/>
      </c>
      <c r="F428" s="15">
        <f>IFERROR(INDEX(CADASTRO!$A$2:$Q$600,MATCH(B428,CADASTRO!$B$2:$B$600,0),MATCH($F$2,CADASTRO!$A$2:$Q$2,0)),0)</f>
        <v>0</v>
      </c>
      <c r="G428" s="16" t="str">
        <f t="shared" si="72"/>
        <v/>
      </c>
      <c r="H428" s="15">
        <f>IFERROR(INDEX(CADASTRO!$A$2:$Q$600,MATCH(B428,CADASTRO!$B$2:$B$600,0),MATCH($H$2,CADASTRO!$A$2:$Q$2,0)),0)</f>
        <v>0</v>
      </c>
      <c r="I428" s="16" t="str">
        <f t="shared" si="73"/>
        <v/>
      </c>
      <c r="J428" s="15">
        <f>IFERROR(INDEX(CADASTRO!$A$2:$Q$600,MATCH(B428,CADASTRO!$B$2:$B$600,0),MATCH($J$2,CADASTRO!$A$2:$Q$2,0)),0)</f>
        <v>0</v>
      </c>
      <c r="K428" s="16" t="str">
        <f t="shared" si="74"/>
        <v/>
      </c>
      <c r="L428" s="15">
        <f>IFERROR(INDEX(CADASTRO!$A$2:$Q$600,MATCH(B428,CADASTRO!$B$2:$B$600,0),MATCH($L$2,CADASTRO!$A$2:$Q$2,0)),0)</f>
        <v>0</v>
      </c>
      <c r="M428" s="16" t="str">
        <f t="shared" si="75"/>
        <v/>
      </c>
      <c r="N428" s="15">
        <f>IFERROR(INDEX(CADASTRO!$A$2:$Q$600,MATCH(B428,CADASTRO!$B$2:$B$600,0),MATCH($N$2,CADASTRO!$A$2:$Q$2,0)),0)</f>
        <v>0</v>
      </c>
      <c r="O428" s="16" t="str">
        <f t="shared" si="76"/>
        <v/>
      </c>
      <c r="P428" s="15">
        <f>IFERROR(INDEX(CADASTRO!$A$2:$Q$600,MATCH(B428,CADASTRO!$B$2:$B$600,0),MATCH($P$2,CADASTRO!$A$2:$Q$2,0)),0)</f>
        <v>0</v>
      </c>
      <c r="Q428" s="16" t="str">
        <f t="shared" si="77"/>
        <v/>
      </c>
      <c r="R428" s="15">
        <f>IFERROR(INDEX(CADASTRO!$A$2:$Q$600,MATCH(B428,CADASTRO!$B$2:$B$600,0),MATCH($R$2,CADASTRO!$A$2:$Q$2,0)),0)</f>
        <v>0</v>
      </c>
      <c r="S428" s="16" t="str">
        <f t="shared" si="78"/>
        <v/>
      </c>
      <c r="T428" s="15">
        <f>IFERROR(INDEX(CADASTRO!$A$2:$Q$600,MATCH(B428,CADASTRO!$B$2:$B$600,0),MATCH($T$2,CADASTRO!$A$2:$Q$2,0)),0)</f>
        <v>0</v>
      </c>
      <c r="U428" s="16" t="str">
        <f t="shared" si="79"/>
        <v/>
      </c>
      <c r="V428" s="15">
        <f>IFERROR(INDEX(CADASTRO!$A$2:$Q$600,MATCH(B428,CADASTRO!$B$2:$B$600,0),MATCH($V$2,CADASTRO!$A$2:$Q$2,0)),0)</f>
        <v>0</v>
      </c>
      <c r="W428" s="16" t="str">
        <f t="shared" si="80"/>
        <v/>
      </c>
      <c r="X428" s="15">
        <f>IFERROR(INDEX(CADASTRO!$A$2:$Q$600,MATCH(B428,CADASTRO!$B$2:$B$600,0),MATCH($X$2,CADASTRO!$A$2:$Q$2,0)),0)</f>
        <v>0</v>
      </c>
      <c r="Y428" s="16" t="str">
        <f t="shared" si="81"/>
        <v/>
      </c>
    </row>
    <row r="429" spans="1:25" ht="15" customHeight="1" x14ac:dyDescent="0.25">
      <c r="A429" s="7">
        <f>CADASTRO!A429</f>
        <v>0</v>
      </c>
      <c r="B429" s="7">
        <f>CADASTRO!B429</f>
        <v>0</v>
      </c>
      <c r="C429" s="15">
        <f>IFERROR(INDEX(CADASTRO!$A$2:$Q$600,MATCH(B429,CADASTRO!$B$2:$B$600,0),MATCH($C$2,CADASTRO!$A$2:$Q$2,0)),0)</f>
        <v>0</v>
      </c>
      <c r="D429" s="15">
        <f>IFERROR(INDEX(CADASTRO!$A$2:$Q$600,MATCH(B429,CADASTRO!$B$2:$B$600,0),MATCH($D$2,CADASTRO!$A$2:$Q$2,0)),0)</f>
        <v>0</v>
      </c>
      <c r="E429" s="16" t="str">
        <f t="shared" si="71"/>
        <v/>
      </c>
      <c r="F429" s="15">
        <f>IFERROR(INDEX(CADASTRO!$A$2:$Q$600,MATCH(B429,CADASTRO!$B$2:$B$600,0),MATCH($F$2,CADASTRO!$A$2:$Q$2,0)),0)</f>
        <v>0</v>
      </c>
      <c r="G429" s="16" t="str">
        <f t="shared" si="72"/>
        <v/>
      </c>
      <c r="H429" s="15">
        <f>IFERROR(INDEX(CADASTRO!$A$2:$Q$600,MATCH(B429,CADASTRO!$B$2:$B$600,0),MATCH($H$2,CADASTRO!$A$2:$Q$2,0)),0)</f>
        <v>0</v>
      </c>
      <c r="I429" s="16" t="str">
        <f t="shared" si="73"/>
        <v/>
      </c>
      <c r="J429" s="15">
        <f>IFERROR(INDEX(CADASTRO!$A$2:$Q$600,MATCH(B429,CADASTRO!$B$2:$B$600,0),MATCH($J$2,CADASTRO!$A$2:$Q$2,0)),0)</f>
        <v>0</v>
      </c>
      <c r="K429" s="16" t="str">
        <f t="shared" si="74"/>
        <v/>
      </c>
      <c r="L429" s="15">
        <f>IFERROR(INDEX(CADASTRO!$A$2:$Q$600,MATCH(B429,CADASTRO!$B$2:$B$600,0),MATCH($L$2,CADASTRO!$A$2:$Q$2,0)),0)</f>
        <v>0</v>
      </c>
      <c r="M429" s="16" t="str">
        <f t="shared" si="75"/>
        <v/>
      </c>
      <c r="N429" s="15">
        <f>IFERROR(INDEX(CADASTRO!$A$2:$Q$600,MATCH(B429,CADASTRO!$B$2:$B$600,0),MATCH($N$2,CADASTRO!$A$2:$Q$2,0)),0)</f>
        <v>0</v>
      </c>
      <c r="O429" s="16" t="str">
        <f t="shared" si="76"/>
        <v/>
      </c>
      <c r="P429" s="15">
        <f>IFERROR(INDEX(CADASTRO!$A$2:$Q$600,MATCH(B429,CADASTRO!$B$2:$B$600,0),MATCH($P$2,CADASTRO!$A$2:$Q$2,0)),0)</f>
        <v>0</v>
      </c>
      <c r="Q429" s="16" t="str">
        <f t="shared" si="77"/>
        <v/>
      </c>
      <c r="R429" s="15">
        <f>IFERROR(INDEX(CADASTRO!$A$2:$Q$600,MATCH(B429,CADASTRO!$B$2:$B$600,0),MATCH($R$2,CADASTRO!$A$2:$Q$2,0)),0)</f>
        <v>0</v>
      </c>
      <c r="S429" s="16" t="str">
        <f t="shared" si="78"/>
        <v/>
      </c>
      <c r="T429" s="15">
        <f>IFERROR(INDEX(CADASTRO!$A$2:$Q$600,MATCH(B429,CADASTRO!$B$2:$B$600,0),MATCH($T$2,CADASTRO!$A$2:$Q$2,0)),0)</f>
        <v>0</v>
      </c>
      <c r="U429" s="16" t="str">
        <f t="shared" si="79"/>
        <v/>
      </c>
      <c r="V429" s="15">
        <f>IFERROR(INDEX(CADASTRO!$A$2:$Q$600,MATCH(B429,CADASTRO!$B$2:$B$600,0),MATCH($V$2,CADASTRO!$A$2:$Q$2,0)),0)</f>
        <v>0</v>
      </c>
      <c r="W429" s="16" t="str">
        <f t="shared" si="80"/>
        <v/>
      </c>
      <c r="X429" s="15">
        <f>IFERROR(INDEX(CADASTRO!$A$2:$Q$600,MATCH(B429,CADASTRO!$B$2:$B$600,0),MATCH($X$2,CADASTRO!$A$2:$Q$2,0)),0)</f>
        <v>0</v>
      </c>
      <c r="Y429" s="16" t="str">
        <f t="shared" si="81"/>
        <v/>
      </c>
    </row>
    <row r="430" spans="1:25" ht="15" customHeight="1" x14ac:dyDescent="0.25">
      <c r="A430" s="7">
        <f>CADASTRO!A430</f>
        <v>0</v>
      </c>
      <c r="B430" s="7">
        <f>CADASTRO!B430</f>
        <v>0</v>
      </c>
      <c r="C430" s="15">
        <f>IFERROR(INDEX(CADASTRO!$A$2:$Q$600,MATCH(B430,CADASTRO!$B$2:$B$600,0),MATCH($C$2,CADASTRO!$A$2:$Q$2,0)),0)</f>
        <v>0</v>
      </c>
      <c r="D430" s="15">
        <f>IFERROR(INDEX(CADASTRO!$A$2:$Q$600,MATCH(B430,CADASTRO!$B$2:$B$600,0),MATCH($D$2,CADASTRO!$A$2:$Q$2,0)),0)</f>
        <v>0</v>
      </c>
      <c r="E430" s="16" t="str">
        <f t="shared" si="71"/>
        <v/>
      </c>
      <c r="F430" s="15">
        <f>IFERROR(INDEX(CADASTRO!$A$2:$Q$600,MATCH(B430,CADASTRO!$B$2:$B$600,0),MATCH($F$2,CADASTRO!$A$2:$Q$2,0)),0)</f>
        <v>0</v>
      </c>
      <c r="G430" s="16" t="str">
        <f t="shared" si="72"/>
        <v/>
      </c>
      <c r="H430" s="15">
        <f>IFERROR(INDEX(CADASTRO!$A$2:$Q$600,MATCH(B430,CADASTRO!$B$2:$B$600,0),MATCH($H$2,CADASTRO!$A$2:$Q$2,0)),0)</f>
        <v>0</v>
      </c>
      <c r="I430" s="16" t="str">
        <f t="shared" si="73"/>
        <v/>
      </c>
      <c r="J430" s="15">
        <f>IFERROR(INDEX(CADASTRO!$A$2:$Q$600,MATCH(B430,CADASTRO!$B$2:$B$600,0),MATCH($J$2,CADASTRO!$A$2:$Q$2,0)),0)</f>
        <v>0</v>
      </c>
      <c r="K430" s="16" t="str">
        <f t="shared" si="74"/>
        <v/>
      </c>
      <c r="L430" s="15">
        <f>IFERROR(INDEX(CADASTRO!$A$2:$Q$600,MATCH(B430,CADASTRO!$B$2:$B$600,0),MATCH($L$2,CADASTRO!$A$2:$Q$2,0)),0)</f>
        <v>0</v>
      </c>
      <c r="M430" s="16" t="str">
        <f t="shared" si="75"/>
        <v/>
      </c>
      <c r="N430" s="15">
        <f>IFERROR(INDEX(CADASTRO!$A$2:$Q$600,MATCH(B430,CADASTRO!$B$2:$B$600,0),MATCH($N$2,CADASTRO!$A$2:$Q$2,0)),0)</f>
        <v>0</v>
      </c>
      <c r="O430" s="16" t="str">
        <f t="shared" si="76"/>
        <v/>
      </c>
      <c r="P430" s="15">
        <f>IFERROR(INDEX(CADASTRO!$A$2:$Q$600,MATCH(B430,CADASTRO!$B$2:$B$600,0),MATCH($P$2,CADASTRO!$A$2:$Q$2,0)),0)</f>
        <v>0</v>
      </c>
      <c r="Q430" s="16" t="str">
        <f t="shared" si="77"/>
        <v/>
      </c>
      <c r="R430" s="15">
        <f>IFERROR(INDEX(CADASTRO!$A$2:$Q$600,MATCH(B430,CADASTRO!$B$2:$B$600,0),MATCH($R$2,CADASTRO!$A$2:$Q$2,0)),0)</f>
        <v>0</v>
      </c>
      <c r="S430" s="16" t="str">
        <f t="shared" si="78"/>
        <v/>
      </c>
      <c r="T430" s="15">
        <f>IFERROR(INDEX(CADASTRO!$A$2:$Q$600,MATCH(B430,CADASTRO!$B$2:$B$600,0),MATCH($T$2,CADASTRO!$A$2:$Q$2,0)),0)</f>
        <v>0</v>
      </c>
      <c r="U430" s="16" t="str">
        <f t="shared" si="79"/>
        <v/>
      </c>
      <c r="V430" s="15">
        <f>IFERROR(INDEX(CADASTRO!$A$2:$Q$600,MATCH(B430,CADASTRO!$B$2:$B$600,0),MATCH($V$2,CADASTRO!$A$2:$Q$2,0)),0)</f>
        <v>0</v>
      </c>
      <c r="W430" s="16" t="str">
        <f t="shared" si="80"/>
        <v/>
      </c>
      <c r="X430" s="15">
        <f>IFERROR(INDEX(CADASTRO!$A$2:$Q$600,MATCH(B430,CADASTRO!$B$2:$B$600,0),MATCH($X$2,CADASTRO!$A$2:$Q$2,0)),0)</f>
        <v>0</v>
      </c>
      <c r="Y430" s="16" t="str">
        <f t="shared" si="81"/>
        <v/>
      </c>
    </row>
    <row r="431" spans="1:25" ht="15" customHeight="1" x14ac:dyDescent="0.25">
      <c r="A431" s="7">
        <f>CADASTRO!A431</f>
        <v>0</v>
      </c>
      <c r="B431" s="7">
        <f>CADASTRO!B431</f>
        <v>0</v>
      </c>
      <c r="C431" s="15">
        <f>IFERROR(INDEX(CADASTRO!$A$2:$Q$600,MATCH(B431,CADASTRO!$B$2:$B$600,0),MATCH($C$2,CADASTRO!$A$2:$Q$2,0)),0)</f>
        <v>0</v>
      </c>
      <c r="D431" s="15">
        <f>IFERROR(INDEX(CADASTRO!$A$2:$Q$600,MATCH(B431,CADASTRO!$B$2:$B$600,0),MATCH($D$2,CADASTRO!$A$2:$Q$2,0)),0)</f>
        <v>0</v>
      </c>
      <c r="E431" s="16" t="str">
        <f t="shared" si="71"/>
        <v/>
      </c>
      <c r="F431" s="15">
        <f>IFERROR(INDEX(CADASTRO!$A$2:$Q$600,MATCH(B431,CADASTRO!$B$2:$B$600,0),MATCH($F$2,CADASTRO!$A$2:$Q$2,0)),0)</f>
        <v>0</v>
      </c>
      <c r="G431" s="16" t="str">
        <f t="shared" si="72"/>
        <v/>
      </c>
      <c r="H431" s="15">
        <f>IFERROR(INDEX(CADASTRO!$A$2:$Q$600,MATCH(B431,CADASTRO!$B$2:$B$600,0),MATCH($H$2,CADASTRO!$A$2:$Q$2,0)),0)</f>
        <v>0</v>
      </c>
      <c r="I431" s="16" t="str">
        <f t="shared" si="73"/>
        <v/>
      </c>
      <c r="J431" s="15">
        <f>IFERROR(INDEX(CADASTRO!$A$2:$Q$600,MATCH(B431,CADASTRO!$B$2:$B$600,0),MATCH($J$2,CADASTRO!$A$2:$Q$2,0)),0)</f>
        <v>0</v>
      </c>
      <c r="K431" s="16" t="str">
        <f t="shared" si="74"/>
        <v/>
      </c>
      <c r="L431" s="15">
        <f>IFERROR(INDEX(CADASTRO!$A$2:$Q$600,MATCH(B431,CADASTRO!$B$2:$B$600,0),MATCH($L$2,CADASTRO!$A$2:$Q$2,0)),0)</f>
        <v>0</v>
      </c>
      <c r="M431" s="16" t="str">
        <f t="shared" si="75"/>
        <v/>
      </c>
      <c r="N431" s="15">
        <f>IFERROR(INDEX(CADASTRO!$A$2:$Q$600,MATCH(B431,CADASTRO!$B$2:$B$600,0),MATCH($N$2,CADASTRO!$A$2:$Q$2,0)),0)</f>
        <v>0</v>
      </c>
      <c r="O431" s="16" t="str">
        <f t="shared" si="76"/>
        <v/>
      </c>
      <c r="P431" s="15">
        <f>IFERROR(INDEX(CADASTRO!$A$2:$Q$600,MATCH(B431,CADASTRO!$B$2:$B$600,0),MATCH($P$2,CADASTRO!$A$2:$Q$2,0)),0)</f>
        <v>0</v>
      </c>
      <c r="Q431" s="16" t="str">
        <f t="shared" si="77"/>
        <v/>
      </c>
      <c r="R431" s="15">
        <f>IFERROR(INDEX(CADASTRO!$A$2:$Q$600,MATCH(B431,CADASTRO!$B$2:$B$600,0),MATCH($R$2,CADASTRO!$A$2:$Q$2,0)),0)</f>
        <v>0</v>
      </c>
      <c r="S431" s="16" t="str">
        <f t="shared" si="78"/>
        <v/>
      </c>
      <c r="T431" s="15">
        <f>IFERROR(INDEX(CADASTRO!$A$2:$Q$600,MATCH(B431,CADASTRO!$B$2:$B$600,0),MATCH($T$2,CADASTRO!$A$2:$Q$2,0)),0)</f>
        <v>0</v>
      </c>
      <c r="U431" s="16" t="str">
        <f t="shared" si="79"/>
        <v/>
      </c>
      <c r="V431" s="15">
        <f>IFERROR(INDEX(CADASTRO!$A$2:$Q$600,MATCH(B431,CADASTRO!$B$2:$B$600,0),MATCH($V$2,CADASTRO!$A$2:$Q$2,0)),0)</f>
        <v>0</v>
      </c>
      <c r="W431" s="16" t="str">
        <f t="shared" si="80"/>
        <v/>
      </c>
      <c r="X431" s="15">
        <f>IFERROR(INDEX(CADASTRO!$A$2:$Q$600,MATCH(B431,CADASTRO!$B$2:$B$600,0),MATCH($X$2,CADASTRO!$A$2:$Q$2,0)),0)</f>
        <v>0</v>
      </c>
      <c r="Y431" s="16" t="str">
        <f t="shared" si="81"/>
        <v/>
      </c>
    </row>
    <row r="432" spans="1:25" ht="15" customHeight="1" x14ac:dyDescent="0.25">
      <c r="A432" s="7">
        <f>CADASTRO!A432</f>
        <v>0</v>
      </c>
      <c r="B432" s="7">
        <f>CADASTRO!B432</f>
        <v>0</v>
      </c>
      <c r="C432" s="15">
        <f>IFERROR(INDEX(CADASTRO!$A$2:$Q$600,MATCH(B432,CADASTRO!$B$2:$B$600,0),MATCH($C$2,CADASTRO!$A$2:$Q$2,0)),0)</f>
        <v>0</v>
      </c>
      <c r="D432" s="15">
        <f>IFERROR(INDEX(CADASTRO!$A$2:$Q$600,MATCH(B432,CADASTRO!$B$2:$B$600,0),MATCH($D$2,CADASTRO!$A$2:$Q$2,0)),0)</f>
        <v>0</v>
      </c>
      <c r="E432" s="16" t="str">
        <f t="shared" si="71"/>
        <v/>
      </c>
      <c r="F432" s="15">
        <f>IFERROR(INDEX(CADASTRO!$A$2:$Q$600,MATCH(B432,CADASTRO!$B$2:$B$600,0),MATCH($F$2,CADASTRO!$A$2:$Q$2,0)),0)</f>
        <v>0</v>
      </c>
      <c r="G432" s="16" t="str">
        <f t="shared" si="72"/>
        <v/>
      </c>
      <c r="H432" s="15">
        <f>IFERROR(INDEX(CADASTRO!$A$2:$Q$600,MATCH(B432,CADASTRO!$B$2:$B$600,0),MATCH($H$2,CADASTRO!$A$2:$Q$2,0)),0)</f>
        <v>0</v>
      </c>
      <c r="I432" s="16" t="str">
        <f t="shared" si="73"/>
        <v/>
      </c>
      <c r="J432" s="15">
        <f>IFERROR(INDEX(CADASTRO!$A$2:$Q$600,MATCH(B432,CADASTRO!$B$2:$B$600,0),MATCH($J$2,CADASTRO!$A$2:$Q$2,0)),0)</f>
        <v>0</v>
      </c>
      <c r="K432" s="16" t="str">
        <f t="shared" si="74"/>
        <v/>
      </c>
      <c r="L432" s="15">
        <f>IFERROR(INDEX(CADASTRO!$A$2:$Q$600,MATCH(B432,CADASTRO!$B$2:$B$600,0),MATCH($L$2,CADASTRO!$A$2:$Q$2,0)),0)</f>
        <v>0</v>
      </c>
      <c r="M432" s="16" t="str">
        <f t="shared" si="75"/>
        <v/>
      </c>
      <c r="N432" s="15">
        <f>IFERROR(INDEX(CADASTRO!$A$2:$Q$600,MATCH(B432,CADASTRO!$B$2:$B$600,0),MATCH($N$2,CADASTRO!$A$2:$Q$2,0)),0)</f>
        <v>0</v>
      </c>
      <c r="O432" s="16" t="str">
        <f t="shared" si="76"/>
        <v/>
      </c>
      <c r="P432" s="15">
        <f>IFERROR(INDEX(CADASTRO!$A$2:$Q$600,MATCH(B432,CADASTRO!$B$2:$B$600,0),MATCH($P$2,CADASTRO!$A$2:$Q$2,0)),0)</f>
        <v>0</v>
      </c>
      <c r="Q432" s="16" t="str">
        <f t="shared" si="77"/>
        <v/>
      </c>
      <c r="R432" s="15">
        <f>IFERROR(INDEX(CADASTRO!$A$2:$Q$600,MATCH(B432,CADASTRO!$B$2:$B$600,0),MATCH($R$2,CADASTRO!$A$2:$Q$2,0)),0)</f>
        <v>0</v>
      </c>
      <c r="S432" s="16" t="str">
        <f t="shared" si="78"/>
        <v/>
      </c>
      <c r="T432" s="15">
        <f>IFERROR(INDEX(CADASTRO!$A$2:$Q$600,MATCH(B432,CADASTRO!$B$2:$B$600,0),MATCH($T$2,CADASTRO!$A$2:$Q$2,0)),0)</f>
        <v>0</v>
      </c>
      <c r="U432" s="16" t="str">
        <f t="shared" si="79"/>
        <v/>
      </c>
      <c r="V432" s="15">
        <f>IFERROR(INDEX(CADASTRO!$A$2:$Q$600,MATCH(B432,CADASTRO!$B$2:$B$600,0),MATCH($V$2,CADASTRO!$A$2:$Q$2,0)),0)</f>
        <v>0</v>
      </c>
      <c r="W432" s="16" t="str">
        <f t="shared" si="80"/>
        <v/>
      </c>
      <c r="X432" s="15">
        <f>IFERROR(INDEX(CADASTRO!$A$2:$Q$600,MATCH(B432,CADASTRO!$B$2:$B$600,0),MATCH($X$2,CADASTRO!$A$2:$Q$2,0)),0)</f>
        <v>0</v>
      </c>
      <c r="Y432" s="16" t="str">
        <f t="shared" si="81"/>
        <v/>
      </c>
    </row>
    <row r="433" spans="1:25" ht="15" customHeight="1" x14ac:dyDescent="0.25">
      <c r="A433" s="7">
        <f>CADASTRO!A433</f>
        <v>0</v>
      </c>
      <c r="B433" s="7">
        <f>CADASTRO!B433</f>
        <v>0</v>
      </c>
      <c r="C433" s="15">
        <f>IFERROR(INDEX(CADASTRO!$A$2:$Q$600,MATCH(B433,CADASTRO!$B$2:$B$600,0),MATCH($C$2,CADASTRO!$A$2:$Q$2,0)),0)</f>
        <v>0</v>
      </c>
      <c r="D433" s="15">
        <f>IFERROR(INDEX(CADASTRO!$A$2:$Q$600,MATCH(B433,CADASTRO!$B$2:$B$600,0),MATCH($D$2,CADASTRO!$A$2:$Q$2,0)),0)</f>
        <v>0</v>
      </c>
      <c r="E433" s="16" t="str">
        <f t="shared" si="71"/>
        <v/>
      </c>
      <c r="F433" s="15">
        <f>IFERROR(INDEX(CADASTRO!$A$2:$Q$600,MATCH(B433,CADASTRO!$B$2:$B$600,0),MATCH($F$2,CADASTRO!$A$2:$Q$2,0)),0)</f>
        <v>0</v>
      </c>
      <c r="G433" s="16" t="str">
        <f t="shared" si="72"/>
        <v/>
      </c>
      <c r="H433" s="15">
        <f>IFERROR(INDEX(CADASTRO!$A$2:$Q$600,MATCH(B433,CADASTRO!$B$2:$B$600,0),MATCH($H$2,CADASTRO!$A$2:$Q$2,0)),0)</f>
        <v>0</v>
      </c>
      <c r="I433" s="16" t="str">
        <f t="shared" si="73"/>
        <v/>
      </c>
      <c r="J433" s="15">
        <f>IFERROR(INDEX(CADASTRO!$A$2:$Q$600,MATCH(B433,CADASTRO!$B$2:$B$600,0),MATCH($J$2,CADASTRO!$A$2:$Q$2,0)),0)</f>
        <v>0</v>
      </c>
      <c r="K433" s="16" t="str">
        <f t="shared" si="74"/>
        <v/>
      </c>
      <c r="L433" s="15">
        <f>IFERROR(INDEX(CADASTRO!$A$2:$Q$600,MATCH(B433,CADASTRO!$B$2:$B$600,0),MATCH($L$2,CADASTRO!$A$2:$Q$2,0)),0)</f>
        <v>0</v>
      </c>
      <c r="M433" s="16" t="str">
        <f t="shared" si="75"/>
        <v/>
      </c>
      <c r="N433" s="15">
        <f>IFERROR(INDEX(CADASTRO!$A$2:$Q$600,MATCH(B433,CADASTRO!$B$2:$B$600,0),MATCH($N$2,CADASTRO!$A$2:$Q$2,0)),0)</f>
        <v>0</v>
      </c>
      <c r="O433" s="16" t="str">
        <f t="shared" si="76"/>
        <v/>
      </c>
      <c r="P433" s="15">
        <f>IFERROR(INDEX(CADASTRO!$A$2:$Q$600,MATCH(B433,CADASTRO!$B$2:$B$600,0),MATCH($P$2,CADASTRO!$A$2:$Q$2,0)),0)</f>
        <v>0</v>
      </c>
      <c r="Q433" s="16" t="str">
        <f t="shared" si="77"/>
        <v/>
      </c>
      <c r="R433" s="15">
        <f>IFERROR(INDEX(CADASTRO!$A$2:$Q$600,MATCH(B433,CADASTRO!$B$2:$B$600,0),MATCH($R$2,CADASTRO!$A$2:$Q$2,0)),0)</f>
        <v>0</v>
      </c>
      <c r="S433" s="16" t="str">
        <f t="shared" si="78"/>
        <v/>
      </c>
      <c r="T433" s="15">
        <f>IFERROR(INDEX(CADASTRO!$A$2:$Q$600,MATCH(B433,CADASTRO!$B$2:$B$600,0),MATCH($T$2,CADASTRO!$A$2:$Q$2,0)),0)</f>
        <v>0</v>
      </c>
      <c r="U433" s="16" t="str">
        <f t="shared" si="79"/>
        <v/>
      </c>
      <c r="V433" s="15">
        <f>IFERROR(INDEX(CADASTRO!$A$2:$Q$600,MATCH(B433,CADASTRO!$B$2:$B$600,0),MATCH($V$2,CADASTRO!$A$2:$Q$2,0)),0)</f>
        <v>0</v>
      </c>
      <c r="W433" s="16" t="str">
        <f t="shared" si="80"/>
        <v/>
      </c>
      <c r="X433" s="15">
        <f>IFERROR(INDEX(CADASTRO!$A$2:$Q$600,MATCH(B433,CADASTRO!$B$2:$B$600,0),MATCH($X$2,CADASTRO!$A$2:$Q$2,0)),0)</f>
        <v>0</v>
      </c>
      <c r="Y433" s="16" t="str">
        <f t="shared" si="81"/>
        <v/>
      </c>
    </row>
    <row r="434" spans="1:25" ht="15" customHeight="1" x14ac:dyDescent="0.25">
      <c r="A434" s="7">
        <f>CADASTRO!A434</f>
        <v>0</v>
      </c>
      <c r="B434" s="7">
        <f>CADASTRO!B434</f>
        <v>0</v>
      </c>
      <c r="C434" s="15">
        <f>IFERROR(INDEX(CADASTRO!$A$2:$Q$600,MATCH(B434,CADASTRO!$B$2:$B$600,0),MATCH($C$2,CADASTRO!$A$2:$Q$2,0)),0)</f>
        <v>0</v>
      </c>
      <c r="D434" s="15">
        <f>IFERROR(INDEX(CADASTRO!$A$2:$Q$600,MATCH(B434,CADASTRO!$B$2:$B$600,0),MATCH($D$2,CADASTRO!$A$2:$Q$2,0)),0)</f>
        <v>0</v>
      </c>
      <c r="E434" s="16" t="str">
        <f t="shared" si="71"/>
        <v/>
      </c>
      <c r="F434" s="15">
        <f>IFERROR(INDEX(CADASTRO!$A$2:$Q$600,MATCH(B434,CADASTRO!$B$2:$B$600,0),MATCH($F$2,CADASTRO!$A$2:$Q$2,0)),0)</f>
        <v>0</v>
      </c>
      <c r="G434" s="16" t="str">
        <f t="shared" si="72"/>
        <v/>
      </c>
      <c r="H434" s="15">
        <f>IFERROR(INDEX(CADASTRO!$A$2:$Q$600,MATCH(B434,CADASTRO!$B$2:$B$600,0),MATCH($H$2,CADASTRO!$A$2:$Q$2,0)),0)</f>
        <v>0</v>
      </c>
      <c r="I434" s="16" t="str">
        <f t="shared" si="73"/>
        <v/>
      </c>
      <c r="J434" s="15">
        <f>IFERROR(INDEX(CADASTRO!$A$2:$Q$600,MATCH(B434,CADASTRO!$B$2:$B$600,0),MATCH($J$2,CADASTRO!$A$2:$Q$2,0)),0)</f>
        <v>0</v>
      </c>
      <c r="K434" s="16" t="str">
        <f t="shared" si="74"/>
        <v/>
      </c>
      <c r="L434" s="15">
        <f>IFERROR(INDEX(CADASTRO!$A$2:$Q$600,MATCH(B434,CADASTRO!$B$2:$B$600,0),MATCH($L$2,CADASTRO!$A$2:$Q$2,0)),0)</f>
        <v>0</v>
      </c>
      <c r="M434" s="16" t="str">
        <f t="shared" si="75"/>
        <v/>
      </c>
      <c r="N434" s="15">
        <f>IFERROR(INDEX(CADASTRO!$A$2:$Q$600,MATCH(B434,CADASTRO!$B$2:$B$600,0),MATCH($N$2,CADASTRO!$A$2:$Q$2,0)),0)</f>
        <v>0</v>
      </c>
      <c r="O434" s="16" t="str">
        <f t="shared" si="76"/>
        <v/>
      </c>
      <c r="P434" s="15">
        <f>IFERROR(INDEX(CADASTRO!$A$2:$Q$600,MATCH(B434,CADASTRO!$B$2:$B$600,0),MATCH($P$2,CADASTRO!$A$2:$Q$2,0)),0)</f>
        <v>0</v>
      </c>
      <c r="Q434" s="16" t="str">
        <f t="shared" si="77"/>
        <v/>
      </c>
      <c r="R434" s="15">
        <f>IFERROR(INDEX(CADASTRO!$A$2:$Q$600,MATCH(B434,CADASTRO!$B$2:$B$600,0),MATCH($R$2,CADASTRO!$A$2:$Q$2,0)),0)</f>
        <v>0</v>
      </c>
      <c r="S434" s="16" t="str">
        <f t="shared" si="78"/>
        <v/>
      </c>
      <c r="T434" s="15">
        <f>IFERROR(INDEX(CADASTRO!$A$2:$Q$600,MATCH(B434,CADASTRO!$B$2:$B$600,0),MATCH($T$2,CADASTRO!$A$2:$Q$2,0)),0)</f>
        <v>0</v>
      </c>
      <c r="U434" s="16" t="str">
        <f t="shared" si="79"/>
        <v/>
      </c>
      <c r="V434" s="15">
        <f>IFERROR(INDEX(CADASTRO!$A$2:$Q$600,MATCH(B434,CADASTRO!$B$2:$B$600,0),MATCH($V$2,CADASTRO!$A$2:$Q$2,0)),0)</f>
        <v>0</v>
      </c>
      <c r="W434" s="16" t="str">
        <f t="shared" si="80"/>
        <v/>
      </c>
      <c r="X434" s="15">
        <f>IFERROR(INDEX(CADASTRO!$A$2:$Q$600,MATCH(B434,CADASTRO!$B$2:$B$600,0),MATCH($X$2,CADASTRO!$A$2:$Q$2,0)),0)</f>
        <v>0</v>
      </c>
      <c r="Y434" s="16" t="str">
        <f t="shared" si="81"/>
        <v/>
      </c>
    </row>
    <row r="435" spans="1:25" ht="15" customHeight="1" x14ac:dyDescent="0.25">
      <c r="A435" s="7">
        <f>CADASTRO!A435</f>
        <v>0</v>
      </c>
      <c r="B435" s="7">
        <f>CADASTRO!B435</f>
        <v>0</v>
      </c>
      <c r="C435" s="15">
        <f>IFERROR(INDEX(CADASTRO!$A$2:$Q$600,MATCH(B435,CADASTRO!$B$2:$B$600,0),MATCH($C$2,CADASTRO!$A$2:$Q$2,0)),0)</f>
        <v>0</v>
      </c>
      <c r="D435" s="15">
        <f>IFERROR(INDEX(CADASTRO!$A$2:$Q$600,MATCH(B435,CADASTRO!$B$2:$B$600,0),MATCH($D$2,CADASTRO!$A$2:$Q$2,0)),0)</f>
        <v>0</v>
      </c>
      <c r="E435" s="16" t="str">
        <f t="shared" si="71"/>
        <v/>
      </c>
      <c r="F435" s="15">
        <f>IFERROR(INDEX(CADASTRO!$A$2:$Q$600,MATCH(B435,CADASTRO!$B$2:$B$600,0),MATCH($F$2,CADASTRO!$A$2:$Q$2,0)),0)</f>
        <v>0</v>
      </c>
      <c r="G435" s="16" t="str">
        <f t="shared" si="72"/>
        <v/>
      </c>
      <c r="H435" s="15">
        <f>IFERROR(INDEX(CADASTRO!$A$2:$Q$600,MATCH(B435,CADASTRO!$B$2:$B$600,0),MATCH($H$2,CADASTRO!$A$2:$Q$2,0)),0)</f>
        <v>0</v>
      </c>
      <c r="I435" s="16" t="str">
        <f t="shared" si="73"/>
        <v/>
      </c>
      <c r="J435" s="15">
        <f>IFERROR(INDEX(CADASTRO!$A$2:$Q$600,MATCH(B435,CADASTRO!$B$2:$B$600,0),MATCH($J$2,CADASTRO!$A$2:$Q$2,0)),0)</f>
        <v>0</v>
      </c>
      <c r="K435" s="16" t="str">
        <f t="shared" si="74"/>
        <v/>
      </c>
      <c r="L435" s="15">
        <f>IFERROR(INDEX(CADASTRO!$A$2:$Q$600,MATCH(B435,CADASTRO!$B$2:$B$600,0),MATCH($L$2,CADASTRO!$A$2:$Q$2,0)),0)</f>
        <v>0</v>
      </c>
      <c r="M435" s="16" t="str">
        <f t="shared" si="75"/>
        <v/>
      </c>
      <c r="N435" s="15">
        <f>IFERROR(INDEX(CADASTRO!$A$2:$Q$600,MATCH(B435,CADASTRO!$B$2:$B$600,0),MATCH($N$2,CADASTRO!$A$2:$Q$2,0)),0)</f>
        <v>0</v>
      </c>
      <c r="O435" s="16" t="str">
        <f t="shared" si="76"/>
        <v/>
      </c>
      <c r="P435" s="15">
        <f>IFERROR(INDEX(CADASTRO!$A$2:$Q$600,MATCH(B435,CADASTRO!$B$2:$B$600,0),MATCH($P$2,CADASTRO!$A$2:$Q$2,0)),0)</f>
        <v>0</v>
      </c>
      <c r="Q435" s="16" t="str">
        <f t="shared" si="77"/>
        <v/>
      </c>
      <c r="R435" s="15">
        <f>IFERROR(INDEX(CADASTRO!$A$2:$Q$600,MATCH(B435,CADASTRO!$B$2:$B$600,0),MATCH($R$2,CADASTRO!$A$2:$Q$2,0)),0)</f>
        <v>0</v>
      </c>
      <c r="S435" s="16" t="str">
        <f t="shared" si="78"/>
        <v/>
      </c>
      <c r="T435" s="15">
        <f>IFERROR(INDEX(CADASTRO!$A$2:$Q$600,MATCH(B435,CADASTRO!$B$2:$B$600,0),MATCH($T$2,CADASTRO!$A$2:$Q$2,0)),0)</f>
        <v>0</v>
      </c>
      <c r="U435" s="16" t="str">
        <f t="shared" si="79"/>
        <v/>
      </c>
      <c r="V435" s="15">
        <f>IFERROR(INDEX(CADASTRO!$A$2:$Q$600,MATCH(B435,CADASTRO!$B$2:$B$600,0),MATCH($V$2,CADASTRO!$A$2:$Q$2,0)),0)</f>
        <v>0</v>
      </c>
      <c r="W435" s="16" t="str">
        <f t="shared" si="80"/>
        <v/>
      </c>
      <c r="X435" s="15">
        <f>IFERROR(INDEX(CADASTRO!$A$2:$Q$600,MATCH(B435,CADASTRO!$B$2:$B$600,0),MATCH($X$2,CADASTRO!$A$2:$Q$2,0)),0)</f>
        <v>0</v>
      </c>
      <c r="Y435" s="16" t="str">
        <f t="shared" si="81"/>
        <v/>
      </c>
    </row>
    <row r="436" spans="1:25" ht="15" customHeight="1" x14ac:dyDescent="0.25">
      <c r="A436" s="7">
        <f>CADASTRO!A436</f>
        <v>0</v>
      </c>
      <c r="B436" s="7">
        <f>CADASTRO!B436</f>
        <v>0</v>
      </c>
      <c r="C436" s="15">
        <f>IFERROR(INDEX(CADASTRO!$A$2:$Q$600,MATCH(B436,CADASTRO!$B$2:$B$600,0),MATCH($C$2,CADASTRO!$A$2:$Q$2,0)),0)</f>
        <v>0</v>
      </c>
      <c r="D436" s="15">
        <f>IFERROR(INDEX(CADASTRO!$A$2:$Q$600,MATCH(B436,CADASTRO!$B$2:$B$600,0),MATCH($D$2,CADASTRO!$A$2:$Q$2,0)),0)</f>
        <v>0</v>
      </c>
      <c r="E436" s="16" t="str">
        <f t="shared" si="71"/>
        <v/>
      </c>
      <c r="F436" s="15">
        <f>IFERROR(INDEX(CADASTRO!$A$2:$Q$600,MATCH(B436,CADASTRO!$B$2:$B$600,0),MATCH($F$2,CADASTRO!$A$2:$Q$2,0)),0)</f>
        <v>0</v>
      </c>
      <c r="G436" s="16" t="str">
        <f t="shared" si="72"/>
        <v/>
      </c>
      <c r="H436" s="15">
        <f>IFERROR(INDEX(CADASTRO!$A$2:$Q$600,MATCH(B436,CADASTRO!$B$2:$B$600,0),MATCH($H$2,CADASTRO!$A$2:$Q$2,0)),0)</f>
        <v>0</v>
      </c>
      <c r="I436" s="16" t="str">
        <f t="shared" si="73"/>
        <v/>
      </c>
      <c r="J436" s="15">
        <f>IFERROR(INDEX(CADASTRO!$A$2:$Q$600,MATCH(B436,CADASTRO!$B$2:$B$600,0),MATCH($J$2,CADASTRO!$A$2:$Q$2,0)),0)</f>
        <v>0</v>
      </c>
      <c r="K436" s="16" t="str">
        <f t="shared" si="74"/>
        <v/>
      </c>
      <c r="L436" s="15">
        <f>IFERROR(INDEX(CADASTRO!$A$2:$Q$600,MATCH(B436,CADASTRO!$B$2:$B$600,0),MATCH($L$2,CADASTRO!$A$2:$Q$2,0)),0)</f>
        <v>0</v>
      </c>
      <c r="M436" s="16" t="str">
        <f t="shared" si="75"/>
        <v/>
      </c>
      <c r="N436" s="15">
        <f>IFERROR(INDEX(CADASTRO!$A$2:$Q$600,MATCH(B436,CADASTRO!$B$2:$B$600,0),MATCH($N$2,CADASTRO!$A$2:$Q$2,0)),0)</f>
        <v>0</v>
      </c>
      <c r="O436" s="16" t="str">
        <f t="shared" si="76"/>
        <v/>
      </c>
      <c r="P436" s="15">
        <f>IFERROR(INDEX(CADASTRO!$A$2:$Q$600,MATCH(B436,CADASTRO!$B$2:$B$600,0),MATCH($P$2,CADASTRO!$A$2:$Q$2,0)),0)</f>
        <v>0</v>
      </c>
      <c r="Q436" s="16" t="str">
        <f t="shared" si="77"/>
        <v/>
      </c>
      <c r="R436" s="15">
        <f>IFERROR(INDEX(CADASTRO!$A$2:$Q$600,MATCH(B436,CADASTRO!$B$2:$B$600,0),MATCH($R$2,CADASTRO!$A$2:$Q$2,0)),0)</f>
        <v>0</v>
      </c>
      <c r="S436" s="16" t="str">
        <f t="shared" si="78"/>
        <v/>
      </c>
      <c r="T436" s="15">
        <f>IFERROR(INDEX(CADASTRO!$A$2:$Q$600,MATCH(B436,CADASTRO!$B$2:$B$600,0),MATCH($T$2,CADASTRO!$A$2:$Q$2,0)),0)</f>
        <v>0</v>
      </c>
      <c r="U436" s="16" t="str">
        <f t="shared" si="79"/>
        <v/>
      </c>
      <c r="V436" s="15">
        <f>IFERROR(INDEX(CADASTRO!$A$2:$Q$600,MATCH(B436,CADASTRO!$B$2:$B$600,0),MATCH($V$2,CADASTRO!$A$2:$Q$2,0)),0)</f>
        <v>0</v>
      </c>
      <c r="W436" s="16" t="str">
        <f t="shared" si="80"/>
        <v/>
      </c>
      <c r="X436" s="15">
        <f>IFERROR(INDEX(CADASTRO!$A$2:$Q$600,MATCH(B436,CADASTRO!$B$2:$B$600,0),MATCH($X$2,CADASTRO!$A$2:$Q$2,0)),0)</f>
        <v>0</v>
      </c>
      <c r="Y436" s="16" t="str">
        <f t="shared" si="81"/>
        <v/>
      </c>
    </row>
    <row r="437" spans="1:25" ht="15" customHeight="1" x14ac:dyDescent="0.25">
      <c r="A437" s="7">
        <f>CADASTRO!A437</f>
        <v>0</v>
      </c>
      <c r="B437" s="7">
        <f>CADASTRO!B437</f>
        <v>0</v>
      </c>
      <c r="C437" s="15">
        <f>IFERROR(INDEX(CADASTRO!$A$2:$Q$600,MATCH(B437,CADASTRO!$B$2:$B$600,0),MATCH($C$2,CADASTRO!$A$2:$Q$2,0)),0)</f>
        <v>0</v>
      </c>
      <c r="D437" s="15">
        <f>IFERROR(INDEX(CADASTRO!$A$2:$Q$600,MATCH(B437,CADASTRO!$B$2:$B$600,0),MATCH($D$2,CADASTRO!$A$2:$Q$2,0)),0)</f>
        <v>0</v>
      </c>
      <c r="E437" s="16" t="str">
        <f t="shared" si="71"/>
        <v/>
      </c>
      <c r="F437" s="15">
        <f>IFERROR(INDEX(CADASTRO!$A$2:$Q$600,MATCH(B437,CADASTRO!$B$2:$B$600,0),MATCH($F$2,CADASTRO!$A$2:$Q$2,0)),0)</f>
        <v>0</v>
      </c>
      <c r="G437" s="16" t="str">
        <f t="shared" si="72"/>
        <v/>
      </c>
      <c r="H437" s="15">
        <f>IFERROR(INDEX(CADASTRO!$A$2:$Q$600,MATCH(B437,CADASTRO!$B$2:$B$600,0),MATCH($H$2,CADASTRO!$A$2:$Q$2,0)),0)</f>
        <v>0</v>
      </c>
      <c r="I437" s="16" t="str">
        <f t="shared" si="73"/>
        <v/>
      </c>
      <c r="J437" s="15">
        <f>IFERROR(INDEX(CADASTRO!$A$2:$Q$600,MATCH(B437,CADASTRO!$B$2:$B$600,0),MATCH($J$2,CADASTRO!$A$2:$Q$2,0)),0)</f>
        <v>0</v>
      </c>
      <c r="K437" s="16" t="str">
        <f t="shared" si="74"/>
        <v/>
      </c>
      <c r="L437" s="15">
        <f>IFERROR(INDEX(CADASTRO!$A$2:$Q$600,MATCH(B437,CADASTRO!$B$2:$B$600,0),MATCH($L$2,CADASTRO!$A$2:$Q$2,0)),0)</f>
        <v>0</v>
      </c>
      <c r="M437" s="16" t="str">
        <f t="shared" si="75"/>
        <v/>
      </c>
      <c r="N437" s="15">
        <f>IFERROR(INDEX(CADASTRO!$A$2:$Q$600,MATCH(B437,CADASTRO!$B$2:$B$600,0),MATCH($N$2,CADASTRO!$A$2:$Q$2,0)),0)</f>
        <v>0</v>
      </c>
      <c r="O437" s="16" t="str">
        <f t="shared" si="76"/>
        <v/>
      </c>
      <c r="P437" s="15">
        <f>IFERROR(INDEX(CADASTRO!$A$2:$Q$600,MATCH(B437,CADASTRO!$B$2:$B$600,0),MATCH($P$2,CADASTRO!$A$2:$Q$2,0)),0)</f>
        <v>0</v>
      </c>
      <c r="Q437" s="16" t="str">
        <f t="shared" si="77"/>
        <v/>
      </c>
      <c r="R437" s="15">
        <f>IFERROR(INDEX(CADASTRO!$A$2:$Q$600,MATCH(B437,CADASTRO!$B$2:$B$600,0),MATCH($R$2,CADASTRO!$A$2:$Q$2,0)),0)</f>
        <v>0</v>
      </c>
      <c r="S437" s="16" t="str">
        <f t="shared" si="78"/>
        <v/>
      </c>
      <c r="T437" s="15">
        <f>IFERROR(INDEX(CADASTRO!$A$2:$Q$600,MATCH(B437,CADASTRO!$B$2:$B$600,0),MATCH($T$2,CADASTRO!$A$2:$Q$2,0)),0)</f>
        <v>0</v>
      </c>
      <c r="U437" s="16" t="str">
        <f t="shared" si="79"/>
        <v/>
      </c>
      <c r="V437" s="15">
        <f>IFERROR(INDEX(CADASTRO!$A$2:$Q$600,MATCH(B437,CADASTRO!$B$2:$B$600,0),MATCH($V$2,CADASTRO!$A$2:$Q$2,0)),0)</f>
        <v>0</v>
      </c>
      <c r="W437" s="16" t="str">
        <f t="shared" si="80"/>
        <v/>
      </c>
      <c r="X437" s="15">
        <f>IFERROR(INDEX(CADASTRO!$A$2:$Q$600,MATCH(B437,CADASTRO!$B$2:$B$600,0),MATCH($X$2,CADASTRO!$A$2:$Q$2,0)),0)</f>
        <v>0</v>
      </c>
      <c r="Y437" s="16" t="str">
        <f t="shared" si="81"/>
        <v/>
      </c>
    </row>
    <row r="438" spans="1:25" ht="15" customHeight="1" x14ac:dyDescent="0.25">
      <c r="A438" s="7">
        <f>CADASTRO!A438</f>
        <v>0</v>
      </c>
      <c r="B438" s="7">
        <f>CADASTRO!B438</f>
        <v>0</v>
      </c>
      <c r="C438" s="15">
        <f>IFERROR(INDEX(CADASTRO!$A$2:$Q$600,MATCH(B438,CADASTRO!$B$2:$B$600,0),MATCH($C$2,CADASTRO!$A$2:$Q$2,0)),0)</f>
        <v>0</v>
      </c>
      <c r="D438" s="15">
        <f>IFERROR(INDEX(CADASTRO!$A$2:$Q$600,MATCH(B438,CADASTRO!$B$2:$B$600,0),MATCH($D$2,CADASTRO!$A$2:$Q$2,0)),0)</f>
        <v>0</v>
      </c>
      <c r="E438" s="16" t="str">
        <f t="shared" si="71"/>
        <v/>
      </c>
      <c r="F438" s="15">
        <f>IFERROR(INDEX(CADASTRO!$A$2:$Q$600,MATCH(B438,CADASTRO!$B$2:$B$600,0),MATCH($F$2,CADASTRO!$A$2:$Q$2,0)),0)</f>
        <v>0</v>
      </c>
      <c r="G438" s="16" t="str">
        <f t="shared" si="72"/>
        <v/>
      </c>
      <c r="H438" s="15">
        <f>IFERROR(INDEX(CADASTRO!$A$2:$Q$600,MATCH(B438,CADASTRO!$B$2:$B$600,0),MATCH($H$2,CADASTRO!$A$2:$Q$2,0)),0)</f>
        <v>0</v>
      </c>
      <c r="I438" s="16" t="str">
        <f t="shared" si="73"/>
        <v/>
      </c>
      <c r="J438" s="15">
        <f>IFERROR(INDEX(CADASTRO!$A$2:$Q$600,MATCH(B438,CADASTRO!$B$2:$B$600,0),MATCH($J$2,CADASTRO!$A$2:$Q$2,0)),0)</f>
        <v>0</v>
      </c>
      <c r="K438" s="16" t="str">
        <f t="shared" si="74"/>
        <v/>
      </c>
      <c r="L438" s="15">
        <f>IFERROR(INDEX(CADASTRO!$A$2:$Q$600,MATCH(B438,CADASTRO!$B$2:$B$600,0),MATCH($L$2,CADASTRO!$A$2:$Q$2,0)),0)</f>
        <v>0</v>
      </c>
      <c r="M438" s="16" t="str">
        <f t="shared" si="75"/>
        <v/>
      </c>
      <c r="N438" s="15">
        <f>IFERROR(INDEX(CADASTRO!$A$2:$Q$600,MATCH(B438,CADASTRO!$B$2:$B$600,0),MATCH($N$2,CADASTRO!$A$2:$Q$2,0)),0)</f>
        <v>0</v>
      </c>
      <c r="O438" s="16" t="str">
        <f t="shared" si="76"/>
        <v/>
      </c>
      <c r="P438" s="15">
        <f>IFERROR(INDEX(CADASTRO!$A$2:$Q$600,MATCH(B438,CADASTRO!$B$2:$B$600,0),MATCH($P$2,CADASTRO!$A$2:$Q$2,0)),0)</f>
        <v>0</v>
      </c>
      <c r="Q438" s="16" t="str">
        <f t="shared" si="77"/>
        <v/>
      </c>
      <c r="R438" s="15">
        <f>IFERROR(INDEX(CADASTRO!$A$2:$Q$600,MATCH(B438,CADASTRO!$B$2:$B$600,0),MATCH($R$2,CADASTRO!$A$2:$Q$2,0)),0)</f>
        <v>0</v>
      </c>
      <c r="S438" s="16" t="str">
        <f t="shared" si="78"/>
        <v/>
      </c>
      <c r="T438" s="15">
        <f>IFERROR(INDEX(CADASTRO!$A$2:$Q$600,MATCH(B438,CADASTRO!$B$2:$B$600,0),MATCH($T$2,CADASTRO!$A$2:$Q$2,0)),0)</f>
        <v>0</v>
      </c>
      <c r="U438" s="16" t="str">
        <f t="shared" si="79"/>
        <v/>
      </c>
      <c r="V438" s="15">
        <f>IFERROR(INDEX(CADASTRO!$A$2:$Q$600,MATCH(B438,CADASTRO!$B$2:$B$600,0),MATCH($V$2,CADASTRO!$A$2:$Q$2,0)),0)</f>
        <v>0</v>
      </c>
      <c r="W438" s="16" t="str">
        <f t="shared" si="80"/>
        <v/>
      </c>
      <c r="X438" s="15">
        <f>IFERROR(INDEX(CADASTRO!$A$2:$Q$600,MATCH(B438,CADASTRO!$B$2:$B$600,0),MATCH($X$2,CADASTRO!$A$2:$Q$2,0)),0)</f>
        <v>0</v>
      </c>
      <c r="Y438" s="16" t="str">
        <f t="shared" si="81"/>
        <v/>
      </c>
    </row>
    <row r="439" spans="1:25" ht="15" customHeight="1" x14ac:dyDescent="0.25">
      <c r="A439" s="7">
        <f>CADASTRO!A439</f>
        <v>0</v>
      </c>
      <c r="B439" s="7">
        <f>CADASTRO!B439</f>
        <v>0</v>
      </c>
      <c r="C439" s="15">
        <f>IFERROR(INDEX(CADASTRO!$A$2:$Q$600,MATCH(B439,CADASTRO!$B$2:$B$600,0),MATCH($C$2,CADASTRO!$A$2:$Q$2,0)),0)</f>
        <v>0</v>
      </c>
      <c r="D439" s="15">
        <f>IFERROR(INDEX(CADASTRO!$A$2:$Q$600,MATCH(B439,CADASTRO!$B$2:$B$600,0),MATCH($D$2,CADASTRO!$A$2:$Q$2,0)),0)</f>
        <v>0</v>
      </c>
      <c r="E439" s="16" t="str">
        <f t="shared" si="71"/>
        <v/>
      </c>
      <c r="F439" s="15">
        <f>IFERROR(INDEX(CADASTRO!$A$2:$Q$600,MATCH(B439,CADASTRO!$B$2:$B$600,0),MATCH($F$2,CADASTRO!$A$2:$Q$2,0)),0)</f>
        <v>0</v>
      </c>
      <c r="G439" s="16" t="str">
        <f t="shared" si="72"/>
        <v/>
      </c>
      <c r="H439" s="15">
        <f>IFERROR(INDEX(CADASTRO!$A$2:$Q$600,MATCH(B439,CADASTRO!$B$2:$B$600,0),MATCH($H$2,CADASTRO!$A$2:$Q$2,0)),0)</f>
        <v>0</v>
      </c>
      <c r="I439" s="16" t="str">
        <f t="shared" si="73"/>
        <v/>
      </c>
      <c r="J439" s="15">
        <f>IFERROR(INDEX(CADASTRO!$A$2:$Q$600,MATCH(B439,CADASTRO!$B$2:$B$600,0),MATCH($J$2,CADASTRO!$A$2:$Q$2,0)),0)</f>
        <v>0</v>
      </c>
      <c r="K439" s="16" t="str">
        <f t="shared" si="74"/>
        <v/>
      </c>
      <c r="L439" s="15">
        <f>IFERROR(INDEX(CADASTRO!$A$2:$Q$600,MATCH(B439,CADASTRO!$B$2:$B$600,0),MATCH($L$2,CADASTRO!$A$2:$Q$2,0)),0)</f>
        <v>0</v>
      </c>
      <c r="M439" s="16" t="str">
        <f t="shared" si="75"/>
        <v/>
      </c>
      <c r="N439" s="15">
        <f>IFERROR(INDEX(CADASTRO!$A$2:$Q$600,MATCH(B439,CADASTRO!$B$2:$B$600,0),MATCH($N$2,CADASTRO!$A$2:$Q$2,0)),0)</f>
        <v>0</v>
      </c>
      <c r="O439" s="16" t="str">
        <f t="shared" si="76"/>
        <v/>
      </c>
      <c r="P439" s="15">
        <f>IFERROR(INDEX(CADASTRO!$A$2:$Q$600,MATCH(B439,CADASTRO!$B$2:$B$600,0),MATCH($P$2,CADASTRO!$A$2:$Q$2,0)),0)</f>
        <v>0</v>
      </c>
      <c r="Q439" s="16" t="str">
        <f t="shared" si="77"/>
        <v/>
      </c>
      <c r="R439" s="15">
        <f>IFERROR(INDEX(CADASTRO!$A$2:$Q$600,MATCH(B439,CADASTRO!$B$2:$B$600,0),MATCH($R$2,CADASTRO!$A$2:$Q$2,0)),0)</f>
        <v>0</v>
      </c>
      <c r="S439" s="16" t="str">
        <f t="shared" si="78"/>
        <v/>
      </c>
      <c r="T439" s="15">
        <f>IFERROR(INDEX(CADASTRO!$A$2:$Q$600,MATCH(B439,CADASTRO!$B$2:$B$600,0),MATCH($T$2,CADASTRO!$A$2:$Q$2,0)),0)</f>
        <v>0</v>
      </c>
      <c r="U439" s="16" t="str">
        <f t="shared" si="79"/>
        <v/>
      </c>
      <c r="V439" s="15">
        <f>IFERROR(INDEX(CADASTRO!$A$2:$Q$600,MATCH(B439,CADASTRO!$B$2:$B$600,0),MATCH($V$2,CADASTRO!$A$2:$Q$2,0)),0)</f>
        <v>0</v>
      </c>
      <c r="W439" s="16" t="str">
        <f t="shared" si="80"/>
        <v/>
      </c>
      <c r="X439" s="15">
        <f>IFERROR(INDEX(CADASTRO!$A$2:$Q$600,MATCH(B439,CADASTRO!$B$2:$B$600,0),MATCH($X$2,CADASTRO!$A$2:$Q$2,0)),0)</f>
        <v>0</v>
      </c>
      <c r="Y439" s="16" t="str">
        <f t="shared" si="81"/>
        <v/>
      </c>
    </row>
    <row r="440" spans="1:25" ht="15" customHeight="1" x14ac:dyDescent="0.25">
      <c r="A440" s="7">
        <f>CADASTRO!A440</f>
        <v>0</v>
      </c>
      <c r="B440" s="7">
        <f>CADASTRO!B440</f>
        <v>0</v>
      </c>
      <c r="C440" s="15">
        <f>IFERROR(INDEX(CADASTRO!$A$2:$Q$600,MATCH(B440,CADASTRO!$B$2:$B$600,0),MATCH($C$2,CADASTRO!$A$2:$Q$2,0)),0)</f>
        <v>0</v>
      </c>
      <c r="D440" s="15">
        <f>IFERROR(INDEX(CADASTRO!$A$2:$Q$600,MATCH(B440,CADASTRO!$B$2:$B$600,0),MATCH($D$2,CADASTRO!$A$2:$Q$2,0)),0)</f>
        <v>0</v>
      </c>
      <c r="E440" s="16" t="str">
        <f t="shared" si="71"/>
        <v/>
      </c>
      <c r="F440" s="15">
        <f>IFERROR(INDEX(CADASTRO!$A$2:$Q$600,MATCH(B440,CADASTRO!$B$2:$B$600,0),MATCH($F$2,CADASTRO!$A$2:$Q$2,0)),0)</f>
        <v>0</v>
      </c>
      <c r="G440" s="16" t="str">
        <f t="shared" si="72"/>
        <v/>
      </c>
      <c r="H440" s="15">
        <f>IFERROR(INDEX(CADASTRO!$A$2:$Q$600,MATCH(B440,CADASTRO!$B$2:$B$600,0),MATCH($H$2,CADASTRO!$A$2:$Q$2,0)),0)</f>
        <v>0</v>
      </c>
      <c r="I440" s="16" t="str">
        <f t="shared" si="73"/>
        <v/>
      </c>
      <c r="J440" s="15">
        <f>IFERROR(INDEX(CADASTRO!$A$2:$Q$600,MATCH(B440,CADASTRO!$B$2:$B$600,0),MATCH($J$2,CADASTRO!$A$2:$Q$2,0)),0)</f>
        <v>0</v>
      </c>
      <c r="K440" s="16" t="str">
        <f t="shared" si="74"/>
        <v/>
      </c>
      <c r="L440" s="15">
        <f>IFERROR(INDEX(CADASTRO!$A$2:$Q$600,MATCH(B440,CADASTRO!$B$2:$B$600,0),MATCH($L$2,CADASTRO!$A$2:$Q$2,0)),0)</f>
        <v>0</v>
      </c>
      <c r="M440" s="16" t="str">
        <f t="shared" si="75"/>
        <v/>
      </c>
      <c r="N440" s="15">
        <f>IFERROR(INDEX(CADASTRO!$A$2:$Q$600,MATCH(B440,CADASTRO!$B$2:$B$600,0),MATCH($N$2,CADASTRO!$A$2:$Q$2,0)),0)</f>
        <v>0</v>
      </c>
      <c r="O440" s="16" t="str">
        <f t="shared" si="76"/>
        <v/>
      </c>
      <c r="P440" s="15">
        <f>IFERROR(INDEX(CADASTRO!$A$2:$Q$600,MATCH(B440,CADASTRO!$B$2:$B$600,0),MATCH($P$2,CADASTRO!$A$2:$Q$2,0)),0)</f>
        <v>0</v>
      </c>
      <c r="Q440" s="16" t="str">
        <f t="shared" si="77"/>
        <v/>
      </c>
      <c r="R440" s="15">
        <f>IFERROR(INDEX(CADASTRO!$A$2:$Q$600,MATCH(B440,CADASTRO!$B$2:$B$600,0),MATCH($R$2,CADASTRO!$A$2:$Q$2,0)),0)</f>
        <v>0</v>
      </c>
      <c r="S440" s="16" t="str">
        <f t="shared" si="78"/>
        <v/>
      </c>
      <c r="T440" s="15">
        <f>IFERROR(INDEX(CADASTRO!$A$2:$Q$600,MATCH(B440,CADASTRO!$B$2:$B$600,0),MATCH($T$2,CADASTRO!$A$2:$Q$2,0)),0)</f>
        <v>0</v>
      </c>
      <c r="U440" s="16" t="str">
        <f t="shared" si="79"/>
        <v/>
      </c>
      <c r="V440" s="15">
        <f>IFERROR(INDEX(CADASTRO!$A$2:$Q$600,MATCH(B440,CADASTRO!$B$2:$B$600,0),MATCH($V$2,CADASTRO!$A$2:$Q$2,0)),0)</f>
        <v>0</v>
      </c>
      <c r="W440" s="16" t="str">
        <f t="shared" si="80"/>
        <v/>
      </c>
      <c r="X440" s="15">
        <f>IFERROR(INDEX(CADASTRO!$A$2:$Q$600,MATCH(B440,CADASTRO!$B$2:$B$600,0),MATCH($X$2,CADASTRO!$A$2:$Q$2,0)),0)</f>
        <v>0</v>
      </c>
      <c r="Y440" s="16" t="str">
        <f t="shared" si="81"/>
        <v/>
      </c>
    </row>
    <row r="441" spans="1:25" ht="15" customHeight="1" x14ac:dyDescent="0.25">
      <c r="A441" s="7">
        <f>CADASTRO!A441</f>
        <v>0</v>
      </c>
      <c r="B441" s="7">
        <f>CADASTRO!B441</f>
        <v>0</v>
      </c>
      <c r="C441" s="15">
        <f>IFERROR(INDEX(CADASTRO!$A$2:$Q$600,MATCH(B441,CADASTRO!$B$2:$B$600,0),MATCH($C$2,CADASTRO!$A$2:$Q$2,0)),0)</f>
        <v>0</v>
      </c>
      <c r="D441" s="15">
        <f>IFERROR(INDEX(CADASTRO!$A$2:$Q$600,MATCH(B441,CADASTRO!$B$2:$B$600,0),MATCH($D$2,CADASTRO!$A$2:$Q$2,0)),0)</f>
        <v>0</v>
      </c>
      <c r="E441" s="16" t="str">
        <f t="shared" si="71"/>
        <v/>
      </c>
      <c r="F441" s="15">
        <f>IFERROR(INDEX(CADASTRO!$A$2:$Q$600,MATCH(B441,CADASTRO!$B$2:$B$600,0),MATCH($F$2,CADASTRO!$A$2:$Q$2,0)),0)</f>
        <v>0</v>
      </c>
      <c r="G441" s="16" t="str">
        <f t="shared" si="72"/>
        <v/>
      </c>
      <c r="H441" s="15">
        <f>IFERROR(INDEX(CADASTRO!$A$2:$Q$600,MATCH(B441,CADASTRO!$B$2:$B$600,0),MATCH($H$2,CADASTRO!$A$2:$Q$2,0)),0)</f>
        <v>0</v>
      </c>
      <c r="I441" s="16" t="str">
        <f t="shared" si="73"/>
        <v/>
      </c>
      <c r="J441" s="15">
        <f>IFERROR(INDEX(CADASTRO!$A$2:$Q$600,MATCH(B441,CADASTRO!$B$2:$B$600,0),MATCH($J$2,CADASTRO!$A$2:$Q$2,0)),0)</f>
        <v>0</v>
      </c>
      <c r="K441" s="16" t="str">
        <f t="shared" si="74"/>
        <v/>
      </c>
      <c r="L441" s="15">
        <f>IFERROR(INDEX(CADASTRO!$A$2:$Q$600,MATCH(B441,CADASTRO!$B$2:$B$600,0),MATCH($L$2,CADASTRO!$A$2:$Q$2,0)),0)</f>
        <v>0</v>
      </c>
      <c r="M441" s="16" t="str">
        <f t="shared" si="75"/>
        <v/>
      </c>
      <c r="N441" s="15">
        <f>IFERROR(INDEX(CADASTRO!$A$2:$Q$600,MATCH(B441,CADASTRO!$B$2:$B$600,0),MATCH($N$2,CADASTRO!$A$2:$Q$2,0)),0)</f>
        <v>0</v>
      </c>
      <c r="O441" s="16" t="str">
        <f t="shared" si="76"/>
        <v/>
      </c>
      <c r="P441" s="15">
        <f>IFERROR(INDEX(CADASTRO!$A$2:$Q$600,MATCH(B441,CADASTRO!$B$2:$B$600,0),MATCH($P$2,CADASTRO!$A$2:$Q$2,0)),0)</f>
        <v>0</v>
      </c>
      <c r="Q441" s="16" t="str">
        <f t="shared" si="77"/>
        <v/>
      </c>
      <c r="R441" s="15">
        <f>IFERROR(INDEX(CADASTRO!$A$2:$Q$600,MATCH(B441,CADASTRO!$B$2:$B$600,0),MATCH($R$2,CADASTRO!$A$2:$Q$2,0)),0)</f>
        <v>0</v>
      </c>
      <c r="S441" s="16" t="str">
        <f t="shared" si="78"/>
        <v/>
      </c>
      <c r="T441" s="15">
        <f>IFERROR(INDEX(CADASTRO!$A$2:$Q$600,MATCH(B441,CADASTRO!$B$2:$B$600,0),MATCH($T$2,CADASTRO!$A$2:$Q$2,0)),0)</f>
        <v>0</v>
      </c>
      <c r="U441" s="16" t="str">
        <f t="shared" si="79"/>
        <v/>
      </c>
      <c r="V441" s="15">
        <f>IFERROR(INDEX(CADASTRO!$A$2:$Q$600,MATCH(B441,CADASTRO!$B$2:$B$600,0),MATCH($V$2,CADASTRO!$A$2:$Q$2,0)),0)</f>
        <v>0</v>
      </c>
      <c r="W441" s="16" t="str">
        <f t="shared" si="80"/>
        <v/>
      </c>
      <c r="X441" s="15">
        <f>IFERROR(INDEX(CADASTRO!$A$2:$Q$600,MATCH(B441,CADASTRO!$B$2:$B$600,0),MATCH($X$2,CADASTRO!$A$2:$Q$2,0)),0)</f>
        <v>0</v>
      </c>
      <c r="Y441" s="16" t="str">
        <f t="shared" si="81"/>
        <v/>
      </c>
    </row>
    <row r="442" spans="1:25" ht="15" customHeight="1" x14ac:dyDescent="0.25">
      <c r="A442" s="7">
        <f>CADASTRO!A442</f>
        <v>0</v>
      </c>
      <c r="B442" s="7">
        <f>CADASTRO!B442</f>
        <v>0</v>
      </c>
      <c r="C442" s="15">
        <f>IFERROR(INDEX(CADASTRO!$A$2:$Q$600,MATCH(B442,CADASTRO!$B$2:$B$600,0),MATCH($C$2,CADASTRO!$A$2:$Q$2,0)),0)</f>
        <v>0</v>
      </c>
      <c r="D442" s="15">
        <f>IFERROR(INDEX(CADASTRO!$A$2:$Q$600,MATCH(B442,CADASTRO!$B$2:$B$600,0),MATCH($D$2,CADASTRO!$A$2:$Q$2,0)),0)</f>
        <v>0</v>
      </c>
      <c r="E442" s="16" t="str">
        <f t="shared" si="71"/>
        <v/>
      </c>
      <c r="F442" s="15">
        <f>IFERROR(INDEX(CADASTRO!$A$2:$Q$600,MATCH(B442,CADASTRO!$B$2:$B$600,0),MATCH($F$2,CADASTRO!$A$2:$Q$2,0)),0)</f>
        <v>0</v>
      </c>
      <c r="G442" s="16" t="str">
        <f t="shared" si="72"/>
        <v/>
      </c>
      <c r="H442" s="15">
        <f>IFERROR(INDEX(CADASTRO!$A$2:$Q$600,MATCH(B442,CADASTRO!$B$2:$B$600,0),MATCH($H$2,CADASTRO!$A$2:$Q$2,0)),0)</f>
        <v>0</v>
      </c>
      <c r="I442" s="16" t="str">
        <f t="shared" si="73"/>
        <v/>
      </c>
      <c r="J442" s="15">
        <f>IFERROR(INDEX(CADASTRO!$A$2:$Q$600,MATCH(B442,CADASTRO!$B$2:$B$600,0),MATCH($J$2,CADASTRO!$A$2:$Q$2,0)),0)</f>
        <v>0</v>
      </c>
      <c r="K442" s="16" t="str">
        <f t="shared" si="74"/>
        <v/>
      </c>
      <c r="L442" s="15">
        <f>IFERROR(INDEX(CADASTRO!$A$2:$Q$600,MATCH(B442,CADASTRO!$B$2:$B$600,0),MATCH($L$2,CADASTRO!$A$2:$Q$2,0)),0)</f>
        <v>0</v>
      </c>
      <c r="M442" s="16" t="str">
        <f t="shared" si="75"/>
        <v/>
      </c>
      <c r="N442" s="15">
        <f>IFERROR(INDEX(CADASTRO!$A$2:$Q$600,MATCH(B442,CADASTRO!$B$2:$B$600,0),MATCH($N$2,CADASTRO!$A$2:$Q$2,0)),0)</f>
        <v>0</v>
      </c>
      <c r="O442" s="16" t="str">
        <f t="shared" si="76"/>
        <v/>
      </c>
      <c r="P442" s="15">
        <f>IFERROR(INDEX(CADASTRO!$A$2:$Q$600,MATCH(B442,CADASTRO!$B$2:$B$600,0),MATCH($P$2,CADASTRO!$A$2:$Q$2,0)),0)</f>
        <v>0</v>
      </c>
      <c r="Q442" s="16" t="str">
        <f t="shared" si="77"/>
        <v/>
      </c>
      <c r="R442" s="15">
        <f>IFERROR(INDEX(CADASTRO!$A$2:$Q$600,MATCH(B442,CADASTRO!$B$2:$B$600,0),MATCH($R$2,CADASTRO!$A$2:$Q$2,0)),0)</f>
        <v>0</v>
      </c>
      <c r="S442" s="16" t="str">
        <f t="shared" si="78"/>
        <v/>
      </c>
      <c r="T442" s="15">
        <f>IFERROR(INDEX(CADASTRO!$A$2:$Q$600,MATCH(B442,CADASTRO!$B$2:$B$600,0),MATCH($T$2,CADASTRO!$A$2:$Q$2,0)),0)</f>
        <v>0</v>
      </c>
      <c r="U442" s="16" t="str">
        <f t="shared" si="79"/>
        <v/>
      </c>
      <c r="V442" s="15">
        <f>IFERROR(INDEX(CADASTRO!$A$2:$Q$600,MATCH(B442,CADASTRO!$B$2:$B$600,0),MATCH($V$2,CADASTRO!$A$2:$Q$2,0)),0)</f>
        <v>0</v>
      </c>
      <c r="W442" s="16" t="str">
        <f t="shared" si="80"/>
        <v/>
      </c>
      <c r="X442" s="15">
        <f>IFERROR(INDEX(CADASTRO!$A$2:$Q$600,MATCH(B442,CADASTRO!$B$2:$B$600,0),MATCH($X$2,CADASTRO!$A$2:$Q$2,0)),0)</f>
        <v>0</v>
      </c>
      <c r="Y442" s="16" t="str">
        <f t="shared" si="81"/>
        <v/>
      </c>
    </row>
    <row r="443" spans="1:25" ht="15" customHeight="1" x14ac:dyDescent="0.25">
      <c r="A443" s="7">
        <f>CADASTRO!A443</f>
        <v>0</v>
      </c>
      <c r="B443" s="7">
        <f>CADASTRO!B443</f>
        <v>0</v>
      </c>
      <c r="C443" s="15">
        <f>IFERROR(INDEX(CADASTRO!$A$2:$Q$600,MATCH(B443,CADASTRO!$B$2:$B$600,0),MATCH($C$2,CADASTRO!$A$2:$Q$2,0)),0)</f>
        <v>0</v>
      </c>
      <c r="D443" s="15">
        <f>IFERROR(INDEX(CADASTRO!$A$2:$Q$600,MATCH(B443,CADASTRO!$B$2:$B$600,0),MATCH($D$2,CADASTRO!$A$2:$Q$2,0)),0)</f>
        <v>0</v>
      </c>
      <c r="E443" s="16" t="str">
        <f t="shared" si="71"/>
        <v/>
      </c>
      <c r="F443" s="15">
        <f>IFERROR(INDEX(CADASTRO!$A$2:$Q$600,MATCH(B443,CADASTRO!$B$2:$B$600,0),MATCH($F$2,CADASTRO!$A$2:$Q$2,0)),0)</f>
        <v>0</v>
      </c>
      <c r="G443" s="16" t="str">
        <f t="shared" si="72"/>
        <v/>
      </c>
      <c r="H443" s="15">
        <f>IFERROR(INDEX(CADASTRO!$A$2:$Q$600,MATCH(B443,CADASTRO!$B$2:$B$600,0),MATCH($H$2,CADASTRO!$A$2:$Q$2,0)),0)</f>
        <v>0</v>
      </c>
      <c r="I443" s="16" t="str">
        <f t="shared" si="73"/>
        <v/>
      </c>
      <c r="J443" s="15">
        <f>IFERROR(INDEX(CADASTRO!$A$2:$Q$600,MATCH(B443,CADASTRO!$B$2:$B$600,0),MATCH($J$2,CADASTRO!$A$2:$Q$2,0)),0)</f>
        <v>0</v>
      </c>
      <c r="K443" s="16" t="str">
        <f t="shared" si="74"/>
        <v/>
      </c>
      <c r="L443" s="15">
        <f>IFERROR(INDEX(CADASTRO!$A$2:$Q$600,MATCH(B443,CADASTRO!$B$2:$B$600,0),MATCH($L$2,CADASTRO!$A$2:$Q$2,0)),0)</f>
        <v>0</v>
      </c>
      <c r="M443" s="16" t="str">
        <f t="shared" si="75"/>
        <v/>
      </c>
      <c r="N443" s="15">
        <f>IFERROR(INDEX(CADASTRO!$A$2:$Q$600,MATCH(B443,CADASTRO!$B$2:$B$600,0),MATCH($N$2,CADASTRO!$A$2:$Q$2,0)),0)</f>
        <v>0</v>
      </c>
      <c r="O443" s="16" t="str">
        <f t="shared" si="76"/>
        <v/>
      </c>
      <c r="P443" s="15">
        <f>IFERROR(INDEX(CADASTRO!$A$2:$Q$600,MATCH(B443,CADASTRO!$B$2:$B$600,0),MATCH($P$2,CADASTRO!$A$2:$Q$2,0)),0)</f>
        <v>0</v>
      </c>
      <c r="Q443" s="16" t="str">
        <f t="shared" si="77"/>
        <v/>
      </c>
      <c r="R443" s="15">
        <f>IFERROR(INDEX(CADASTRO!$A$2:$Q$600,MATCH(B443,CADASTRO!$B$2:$B$600,0),MATCH($R$2,CADASTRO!$A$2:$Q$2,0)),0)</f>
        <v>0</v>
      </c>
      <c r="S443" s="16" t="str">
        <f t="shared" si="78"/>
        <v/>
      </c>
      <c r="T443" s="15">
        <f>IFERROR(INDEX(CADASTRO!$A$2:$Q$600,MATCH(B443,CADASTRO!$B$2:$B$600,0),MATCH($T$2,CADASTRO!$A$2:$Q$2,0)),0)</f>
        <v>0</v>
      </c>
      <c r="U443" s="16" t="str">
        <f t="shared" si="79"/>
        <v/>
      </c>
      <c r="V443" s="15">
        <f>IFERROR(INDEX(CADASTRO!$A$2:$Q$600,MATCH(B443,CADASTRO!$B$2:$B$600,0),MATCH($V$2,CADASTRO!$A$2:$Q$2,0)),0)</f>
        <v>0</v>
      </c>
      <c r="W443" s="16" t="str">
        <f t="shared" si="80"/>
        <v/>
      </c>
      <c r="X443" s="15">
        <f>IFERROR(INDEX(CADASTRO!$A$2:$Q$600,MATCH(B443,CADASTRO!$B$2:$B$600,0),MATCH($X$2,CADASTRO!$A$2:$Q$2,0)),0)</f>
        <v>0</v>
      </c>
      <c r="Y443" s="16" t="str">
        <f t="shared" si="81"/>
        <v/>
      </c>
    </row>
    <row r="444" spans="1:25" ht="15" customHeight="1" x14ac:dyDescent="0.25">
      <c r="A444" s="7">
        <f>CADASTRO!A444</f>
        <v>0</v>
      </c>
      <c r="B444" s="7">
        <f>CADASTRO!B444</f>
        <v>0</v>
      </c>
      <c r="C444" s="15">
        <f>IFERROR(INDEX(CADASTRO!$A$2:$Q$600,MATCH(B444,CADASTRO!$B$2:$B$600,0),MATCH($C$2,CADASTRO!$A$2:$Q$2,0)),0)</f>
        <v>0</v>
      </c>
      <c r="D444" s="15">
        <f>IFERROR(INDEX(CADASTRO!$A$2:$Q$600,MATCH(B444,CADASTRO!$B$2:$B$600,0),MATCH($D$2,CADASTRO!$A$2:$Q$2,0)),0)</f>
        <v>0</v>
      </c>
      <c r="E444" s="16" t="str">
        <f t="shared" si="71"/>
        <v/>
      </c>
      <c r="F444" s="15">
        <f>IFERROR(INDEX(CADASTRO!$A$2:$Q$600,MATCH(B444,CADASTRO!$B$2:$B$600,0),MATCH($F$2,CADASTRO!$A$2:$Q$2,0)),0)</f>
        <v>0</v>
      </c>
      <c r="G444" s="16" t="str">
        <f t="shared" si="72"/>
        <v/>
      </c>
      <c r="H444" s="15">
        <f>IFERROR(INDEX(CADASTRO!$A$2:$Q$600,MATCH(B444,CADASTRO!$B$2:$B$600,0),MATCH($H$2,CADASTRO!$A$2:$Q$2,0)),0)</f>
        <v>0</v>
      </c>
      <c r="I444" s="16" t="str">
        <f t="shared" si="73"/>
        <v/>
      </c>
      <c r="J444" s="15">
        <f>IFERROR(INDEX(CADASTRO!$A$2:$Q$600,MATCH(B444,CADASTRO!$B$2:$B$600,0),MATCH($J$2,CADASTRO!$A$2:$Q$2,0)),0)</f>
        <v>0</v>
      </c>
      <c r="K444" s="16" t="str">
        <f t="shared" si="74"/>
        <v/>
      </c>
      <c r="L444" s="15">
        <f>IFERROR(INDEX(CADASTRO!$A$2:$Q$600,MATCH(B444,CADASTRO!$B$2:$B$600,0),MATCH($L$2,CADASTRO!$A$2:$Q$2,0)),0)</f>
        <v>0</v>
      </c>
      <c r="M444" s="16" t="str">
        <f t="shared" si="75"/>
        <v/>
      </c>
      <c r="N444" s="15">
        <f>IFERROR(INDEX(CADASTRO!$A$2:$Q$600,MATCH(B444,CADASTRO!$B$2:$B$600,0),MATCH($N$2,CADASTRO!$A$2:$Q$2,0)),0)</f>
        <v>0</v>
      </c>
      <c r="O444" s="16" t="str">
        <f t="shared" si="76"/>
        <v/>
      </c>
      <c r="P444" s="15">
        <f>IFERROR(INDEX(CADASTRO!$A$2:$Q$600,MATCH(B444,CADASTRO!$B$2:$B$600,0),MATCH($P$2,CADASTRO!$A$2:$Q$2,0)),0)</f>
        <v>0</v>
      </c>
      <c r="Q444" s="16" t="str">
        <f t="shared" si="77"/>
        <v/>
      </c>
      <c r="R444" s="15">
        <f>IFERROR(INDEX(CADASTRO!$A$2:$Q$600,MATCH(B444,CADASTRO!$B$2:$B$600,0),MATCH($R$2,CADASTRO!$A$2:$Q$2,0)),0)</f>
        <v>0</v>
      </c>
      <c r="S444" s="16" t="str">
        <f t="shared" si="78"/>
        <v/>
      </c>
      <c r="T444" s="15">
        <f>IFERROR(INDEX(CADASTRO!$A$2:$Q$600,MATCH(B444,CADASTRO!$B$2:$B$600,0),MATCH($T$2,CADASTRO!$A$2:$Q$2,0)),0)</f>
        <v>0</v>
      </c>
      <c r="U444" s="16" t="str">
        <f t="shared" si="79"/>
        <v/>
      </c>
      <c r="V444" s="15">
        <f>IFERROR(INDEX(CADASTRO!$A$2:$Q$600,MATCH(B444,CADASTRO!$B$2:$B$600,0),MATCH($V$2,CADASTRO!$A$2:$Q$2,0)),0)</f>
        <v>0</v>
      </c>
      <c r="W444" s="16" t="str">
        <f t="shared" si="80"/>
        <v/>
      </c>
      <c r="X444" s="15">
        <f>IFERROR(INDEX(CADASTRO!$A$2:$Q$600,MATCH(B444,CADASTRO!$B$2:$B$600,0),MATCH($X$2,CADASTRO!$A$2:$Q$2,0)),0)</f>
        <v>0</v>
      </c>
      <c r="Y444" s="16" t="str">
        <f t="shared" si="81"/>
        <v/>
      </c>
    </row>
    <row r="445" spans="1:25" ht="15" customHeight="1" x14ac:dyDescent="0.25">
      <c r="A445" s="7">
        <f>CADASTRO!A445</f>
        <v>0</v>
      </c>
      <c r="B445" s="7">
        <f>CADASTRO!B445</f>
        <v>0</v>
      </c>
      <c r="C445" s="15">
        <f>IFERROR(INDEX(CADASTRO!$A$2:$Q$600,MATCH(B445,CADASTRO!$B$2:$B$600,0),MATCH($C$2,CADASTRO!$A$2:$Q$2,0)),0)</f>
        <v>0</v>
      </c>
      <c r="D445" s="15">
        <f>IFERROR(INDEX(CADASTRO!$A$2:$Q$600,MATCH(B445,CADASTRO!$B$2:$B$600,0),MATCH($D$2,CADASTRO!$A$2:$Q$2,0)),0)</f>
        <v>0</v>
      </c>
      <c r="E445" s="16" t="str">
        <f t="shared" si="71"/>
        <v/>
      </c>
      <c r="F445" s="15">
        <f>IFERROR(INDEX(CADASTRO!$A$2:$Q$600,MATCH(B445,CADASTRO!$B$2:$B$600,0),MATCH($F$2,CADASTRO!$A$2:$Q$2,0)),0)</f>
        <v>0</v>
      </c>
      <c r="G445" s="16" t="str">
        <f t="shared" si="72"/>
        <v/>
      </c>
      <c r="H445" s="15">
        <f>IFERROR(INDEX(CADASTRO!$A$2:$Q$600,MATCH(B445,CADASTRO!$B$2:$B$600,0),MATCH($H$2,CADASTRO!$A$2:$Q$2,0)),0)</f>
        <v>0</v>
      </c>
      <c r="I445" s="16" t="str">
        <f t="shared" si="73"/>
        <v/>
      </c>
      <c r="J445" s="15">
        <f>IFERROR(INDEX(CADASTRO!$A$2:$Q$600,MATCH(B445,CADASTRO!$B$2:$B$600,0),MATCH($J$2,CADASTRO!$A$2:$Q$2,0)),0)</f>
        <v>0</v>
      </c>
      <c r="K445" s="16" t="str">
        <f t="shared" si="74"/>
        <v/>
      </c>
      <c r="L445" s="15">
        <f>IFERROR(INDEX(CADASTRO!$A$2:$Q$600,MATCH(B445,CADASTRO!$B$2:$B$600,0),MATCH($L$2,CADASTRO!$A$2:$Q$2,0)),0)</f>
        <v>0</v>
      </c>
      <c r="M445" s="16" t="str">
        <f t="shared" si="75"/>
        <v/>
      </c>
      <c r="N445" s="15">
        <f>IFERROR(INDEX(CADASTRO!$A$2:$Q$600,MATCH(B445,CADASTRO!$B$2:$B$600,0),MATCH($N$2,CADASTRO!$A$2:$Q$2,0)),0)</f>
        <v>0</v>
      </c>
      <c r="O445" s="16" t="str">
        <f t="shared" si="76"/>
        <v/>
      </c>
      <c r="P445" s="15">
        <f>IFERROR(INDEX(CADASTRO!$A$2:$Q$600,MATCH(B445,CADASTRO!$B$2:$B$600,0),MATCH($P$2,CADASTRO!$A$2:$Q$2,0)),0)</f>
        <v>0</v>
      </c>
      <c r="Q445" s="16" t="str">
        <f t="shared" si="77"/>
        <v/>
      </c>
      <c r="R445" s="15">
        <f>IFERROR(INDEX(CADASTRO!$A$2:$Q$600,MATCH(B445,CADASTRO!$B$2:$B$600,0),MATCH($R$2,CADASTRO!$A$2:$Q$2,0)),0)</f>
        <v>0</v>
      </c>
      <c r="S445" s="16" t="str">
        <f t="shared" si="78"/>
        <v/>
      </c>
      <c r="T445" s="15">
        <f>IFERROR(INDEX(CADASTRO!$A$2:$Q$600,MATCH(B445,CADASTRO!$B$2:$B$600,0),MATCH($T$2,CADASTRO!$A$2:$Q$2,0)),0)</f>
        <v>0</v>
      </c>
      <c r="U445" s="16" t="str">
        <f t="shared" si="79"/>
        <v/>
      </c>
      <c r="V445" s="15">
        <f>IFERROR(INDEX(CADASTRO!$A$2:$Q$600,MATCH(B445,CADASTRO!$B$2:$B$600,0),MATCH($V$2,CADASTRO!$A$2:$Q$2,0)),0)</f>
        <v>0</v>
      </c>
      <c r="W445" s="16" t="str">
        <f t="shared" si="80"/>
        <v/>
      </c>
      <c r="X445" s="15">
        <f>IFERROR(INDEX(CADASTRO!$A$2:$Q$600,MATCH(B445,CADASTRO!$B$2:$B$600,0),MATCH($X$2,CADASTRO!$A$2:$Q$2,0)),0)</f>
        <v>0</v>
      </c>
      <c r="Y445" s="16" t="str">
        <f t="shared" si="81"/>
        <v/>
      </c>
    </row>
    <row r="446" spans="1:25" ht="15" customHeight="1" x14ac:dyDescent="0.25">
      <c r="A446" s="7">
        <f>CADASTRO!A446</f>
        <v>0</v>
      </c>
      <c r="B446" s="7">
        <f>CADASTRO!B446</f>
        <v>0</v>
      </c>
      <c r="C446" s="15">
        <f>IFERROR(INDEX(CADASTRO!$A$2:$Q$600,MATCH(B446,CADASTRO!$B$2:$B$600,0),MATCH($C$2,CADASTRO!$A$2:$Q$2,0)),0)</f>
        <v>0</v>
      </c>
      <c r="D446" s="15">
        <f>IFERROR(INDEX(CADASTRO!$A$2:$Q$600,MATCH(B446,CADASTRO!$B$2:$B$600,0),MATCH($D$2,CADASTRO!$A$2:$Q$2,0)),0)</f>
        <v>0</v>
      </c>
      <c r="E446" s="16" t="str">
        <f t="shared" si="71"/>
        <v/>
      </c>
      <c r="F446" s="15">
        <f>IFERROR(INDEX(CADASTRO!$A$2:$Q$600,MATCH(B446,CADASTRO!$B$2:$B$600,0),MATCH($F$2,CADASTRO!$A$2:$Q$2,0)),0)</f>
        <v>0</v>
      </c>
      <c r="G446" s="16" t="str">
        <f t="shared" si="72"/>
        <v/>
      </c>
      <c r="H446" s="15">
        <f>IFERROR(INDEX(CADASTRO!$A$2:$Q$600,MATCH(B446,CADASTRO!$B$2:$B$600,0),MATCH($H$2,CADASTRO!$A$2:$Q$2,0)),0)</f>
        <v>0</v>
      </c>
      <c r="I446" s="16" t="str">
        <f t="shared" si="73"/>
        <v/>
      </c>
      <c r="J446" s="15">
        <f>IFERROR(INDEX(CADASTRO!$A$2:$Q$600,MATCH(B446,CADASTRO!$B$2:$B$600,0),MATCH($J$2,CADASTRO!$A$2:$Q$2,0)),0)</f>
        <v>0</v>
      </c>
      <c r="K446" s="16" t="str">
        <f t="shared" si="74"/>
        <v/>
      </c>
      <c r="L446" s="15">
        <f>IFERROR(INDEX(CADASTRO!$A$2:$Q$600,MATCH(B446,CADASTRO!$B$2:$B$600,0),MATCH($L$2,CADASTRO!$A$2:$Q$2,0)),0)</f>
        <v>0</v>
      </c>
      <c r="M446" s="16" t="str">
        <f t="shared" si="75"/>
        <v/>
      </c>
      <c r="N446" s="15">
        <f>IFERROR(INDEX(CADASTRO!$A$2:$Q$600,MATCH(B446,CADASTRO!$B$2:$B$600,0),MATCH($N$2,CADASTRO!$A$2:$Q$2,0)),0)</f>
        <v>0</v>
      </c>
      <c r="O446" s="16" t="str">
        <f t="shared" si="76"/>
        <v/>
      </c>
      <c r="P446" s="15">
        <f>IFERROR(INDEX(CADASTRO!$A$2:$Q$600,MATCH(B446,CADASTRO!$B$2:$B$600,0),MATCH($P$2,CADASTRO!$A$2:$Q$2,0)),0)</f>
        <v>0</v>
      </c>
      <c r="Q446" s="16" t="str">
        <f t="shared" si="77"/>
        <v/>
      </c>
      <c r="R446" s="15">
        <f>IFERROR(INDEX(CADASTRO!$A$2:$Q$600,MATCH(B446,CADASTRO!$B$2:$B$600,0),MATCH($R$2,CADASTRO!$A$2:$Q$2,0)),0)</f>
        <v>0</v>
      </c>
      <c r="S446" s="16" t="str">
        <f t="shared" si="78"/>
        <v/>
      </c>
      <c r="T446" s="15">
        <f>IFERROR(INDEX(CADASTRO!$A$2:$Q$600,MATCH(B446,CADASTRO!$B$2:$B$600,0),MATCH($T$2,CADASTRO!$A$2:$Q$2,0)),0)</f>
        <v>0</v>
      </c>
      <c r="U446" s="16" t="str">
        <f t="shared" si="79"/>
        <v/>
      </c>
      <c r="V446" s="15">
        <f>IFERROR(INDEX(CADASTRO!$A$2:$Q$600,MATCH(B446,CADASTRO!$B$2:$B$600,0),MATCH($V$2,CADASTRO!$A$2:$Q$2,0)),0)</f>
        <v>0</v>
      </c>
      <c r="W446" s="16" t="str">
        <f t="shared" si="80"/>
        <v/>
      </c>
      <c r="X446" s="15">
        <f>IFERROR(INDEX(CADASTRO!$A$2:$Q$600,MATCH(B446,CADASTRO!$B$2:$B$600,0),MATCH($X$2,CADASTRO!$A$2:$Q$2,0)),0)</f>
        <v>0</v>
      </c>
      <c r="Y446" s="16" t="str">
        <f t="shared" si="81"/>
        <v/>
      </c>
    </row>
    <row r="447" spans="1:25" ht="15" customHeight="1" x14ac:dyDescent="0.25">
      <c r="A447" s="7">
        <f>CADASTRO!A447</f>
        <v>0</v>
      </c>
      <c r="B447" s="7">
        <f>CADASTRO!B447</f>
        <v>0</v>
      </c>
      <c r="C447" s="15">
        <f>IFERROR(INDEX(CADASTRO!$A$2:$Q$600,MATCH(B447,CADASTRO!$B$2:$B$600,0),MATCH($C$2,CADASTRO!$A$2:$Q$2,0)),0)</f>
        <v>0</v>
      </c>
      <c r="D447" s="15">
        <f>IFERROR(INDEX(CADASTRO!$A$2:$Q$600,MATCH(B447,CADASTRO!$B$2:$B$600,0),MATCH($D$2,CADASTRO!$A$2:$Q$2,0)),0)</f>
        <v>0</v>
      </c>
      <c r="E447" s="16" t="str">
        <f t="shared" si="71"/>
        <v/>
      </c>
      <c r="F447" s="15">
        <f>IFERROR(INDEX(CADASTRO!$A$2:$Q$600,MATCH(B447,CADASTRO!$B$2:$B$600,0),MATCH($F$2,CADASTRO!$A$2:$Q$2,0)),0)</f>
        <v>0</v>
      </c>
      <c r="G447" s="16" t="str">
        <f t="shared" si="72"/>
        <v/>
      </c>
      <c r="H447" s="15">
        <f>IFERROR(INDEX(CADASTRO!$A$2:$Q$600,MATCH(B447,CADASTRO!$B$2:$B$600,0),MATCH($H$2,CADASTRO!$A$2:$Q$2,0)),0)</f>
        <v>0</v>
      </c>
      <c r="I447" s="16" t="str">
        <f t="shared" si="73"/>
        <v/>
      </c>
      <c r="J447" s="15">
        <f>IFERROR(INDEX(CADASTRO!$A$2:$Q$600,MATCH(B447,CADASTRO!$B$2:$B$600,0),MATCH($J$2,CADASTRO!$A$2:$Q$2,0)),0)</f>
        <v>0</v>
      </c>
      <c r="K447" s="16" t="str">
        <f t="shared" si="74"/>
        <v/>
      </c>
      <c r="L447" s="15">
        <f>IFERROR(INDEX(CADASTRO!$A$2:$Q$600,MATCH(B447,CADASTRO!$B$2:$B$600,0),MATCH($L$2,CADASTRO!$A$2:$Q$2,0)),0)</f>
        <v>0</v>
      </c>
      <c r="M447" s="16" t="str">
        <f t="shared" si="75"/>
        <v/>
      </c>
      <c r="N447" s="15">
        <f>IFERROR(INDEX(CADASTRO!$A$2:$Q$600,MATCH(B447,CADASTRO!$B$2:$B$600,0),MATCH($N$2,CADASTRO!$A$2:$Q$2,0)),0)</f>
        <v>0</v>
      </c>
      <c r="O447" s="16" t="str">
        <f t="shared" si="76"/>
        <v/>
      </c>
      <c r="P447" s="15">
        <f>IFERROR(INDEX(CADASTRO!$A$2:$Q$600,MATCH(B447,CADASTRO!$B$2:$B$600,0),MATCH($P$2,CADASTRO!$A$2:$Q$2,0)),0)</f>
        <v>0</v>
      </c>
      <c r="Q447" s="16" t="str">
        <f t="shared" si="77"/>
        <v/>
      </c>
      <c r="R447" s="15">
        <f>IFERROR(INDEX(CADASTRO!$A$2:$Q$600,MATCH(B447,CADASTRO!$B$2:$B$600,0),MATCH($R$2,CADASTRO!$A$2:$Q$2,0)),0)</f>
        <v>0</v>
      </c>
      <c r="S447" s="16" t="str">
        <f t="shared" si="78"/>
        <v/>
      </c>
      <c r="T447" s="15">
        <f>IFERROR(INDEX(CADASTRO!$A$2:$Q$600,MATCH(B447,CADASTRO!$B$2:$B$600,0),MATCH($T$2,CADASTRO!$A$2:$Q$2,0)),0)</f>
        <v>0</v>
      </c>
      <c r="U447" s="16" t="str">
        <f t="shared" si="79"/>
        <v/>
      </c>
      <c r="V447" s="15">
        <f>IFERROR(INDEX(CADASTRO!$A$2:$Q$600,MATCH(B447,CADASTRO!$B$2:$B$600,0),MATCH($V$2,CADASTRO!$A$2:$Q$2,0)),0)</f>
        <v>0</v>
      </c>
      <c r="W447" s="16" t="str">
        <f t="shared" si="80"/>
        <v/>
      </c>
      <c r="X447" s="15">
        <f>IFERROR(INDEX(CADASTRO!$A$2:$Q$600,MATCH(B447,CADASTRO!$B$2:$B$600,0),MATCH($X$2,CADASTRO!$A$2:$Q$2,0)),0)</f>
        <v>0</v>
      </c>
      <c r="Y447" s="16" t="str">
        <f t="shared" si="81"/>
        <v/>
      </c>
    </row>
    <row r="448" spans="1:25" ht="15" customHeight="1" x14ac:dyDescent="0.25">
      <c r="A448" s="7">
        <f>CADASTRO!A448</f>
        <v>0</v>
      </c>
      <c r="B448" s="7">
        <f>CADASTRO!B448</f>
        <v>0</v>
      </c>
      <c r="C448" s="15">
        <f>IFERROR(INDEX(CADASTRO!$A$2:$Q$600,MATCH(B448,CADASTRO!$B$2:$B$600,0),MATCH($C$2,CADASTRO!$A$2:$Q$2,0)),0)</f>
        <v>0</v>
      </c>
      <c r="D448" s="15">
        <f>IFERROR(INDEX(CADASTRO!$A$2:$Q$600,MATCH(B448,CADASTRO!$B$2:$B$600,0),MATCH($D$2,CADASTRO!$A$2:$Q$2,0)),0)</f>
        <v>0</v>
      </c>
      <c r="E448" s="16" t="str">
        <f t="shared" si="71"/>
        <v/>
      </c>
      <c r="F448" s="15">
        <f>IFERROR(INDEX(CADASTRO!$A$2:$Q$600,MATCH(B448,CADASTRO!$B$2:$B$600,0),MATCH($F$2,CADASTRO!$A$2:$Q$2,0)),0)</f>
        <v>0</v>
      </c>
      <c r="G448" s="16" t="str">
        <f t="shared" si="72"/>
        <v/>
      </c>
      <c r="H448" s="15">
        <f>IFERROR(INDEX(CADASTRO!$A$2:$Q$600,MATCH(B448,CADASTRO!$B$2:$B$600,0),MATCH($H$2,CADASTRO!$A$2:$Q$2,0)),0)</f>
        <v>0</v>
      </c>
      <c r="I448" s="16" t="str">
        <f t="shared" si="73"/>
        <v/>
      </c>
      <c r="J448" s="15">
        <f>IFERROR(INDEX(CADASTRO!$A$2:$Q$600,MATCH(B448,CADASTRO!$B$2:$B$600,0),MATCH($J$2,CADASTRO!$A$2:$Q$2,0)),0)</f>
        <v>0</v>
      </c>
      <c r="K448" s="16" t="str">
        <f t="shared" si="74"/>
        <v/>
      </c>
      <c r="L448" s="15">
        <f>IFERROR(INDEX(CADASTRO!$A$2:$Q$600,MATCH(B448,CADASTRO!$B$2:$B$600,0),MATCH($L$2,CADASTRO!$A$2:$Q$2,0)),0)</f>
        <v>0</v>
      </c>
      <c r="M448" s="16" t="str">
        <f t="shared" si="75"/>
        <v/>
      </c>
      <c r="N448" s="15">
        <f>IFERROR(INDEX(CADASTRO!$A$2:$Q$600,MATCH(B448,CADASTRO!$B$2:$B$600,0),MATCH($N$2,CADASTRO!$A$2:$Q$2,0)),0)</f>
        <v>0</v>
      </c>
      <c r="O448" s="16" t="str">
        <f t="shared" si="76"/>
        <v/>
      </c>
      <c r="P448" s="15">
        <f>IFERROR(INDEX(CADASTRO!$A$2:$Q$600,MATCH(B448,CADASTRO!$B$2:$B$600,0),MATCH($P$2,CADASTRO!$A$2:$Q$2,0)),0)</f>
        <v>0</v>
      </c>
      <c r="Q448" s="16" t="str">
        <f t="shared" si="77"/>
        <v/>
      </c>
      <c r="R448" s="15">
        <f>IFERROR(INDEX(CADASTRO!$A$2:$Q$600,MATCH(B448,CADASTRO!$B$2:$B$600,0),MATCH($R$2,CADASTRO!$A$2:$Q$2,0)),0)</f>
        <v>0</v>
      </c>
      <c r="S448" s="16" t="str">
        <f t="shared" si="78"/>
        <v/>
      </c>
      <c r="T448" s="15">
        <f>IFERROR(INDEX(CADASTRO!$A$2:$Q$600,MATCH(B448,CADASTRO!$B$2:$B$600,0),MATCH($T$2,CADASTRO!$A$2:$Q$2,0)),0)</f>
        <v>0</v>
      </c>
      <c r="U448" s="16" t="str">
        <f t="shared" si="79"/>
        <v/>
      </c>
      <c r="V448" s="15">
        <f>IFERROR(INDEX(CADASTRO!$A$2:$Q$600,MATCH(B448,CADASTRO!$B$2:$B$600,0),MATCH($V$2,CADASTRO!$A$2:$Q$2,0)),0)</f>
        <v>0</v>
      </c>
      <c r="W448" s="16" t="str">
        <f t="shared" si="80"/>
        <v/>
      </c>
      <c r="X448" s="15">
        <f>IFERROR(INDEX(CADASTRO!$A$2:$Q$600,MATCH(B448,CADASTRO!$B$2:$B$600,0),MATCH($X$2,CADASTRO!$A$2:$Q$2,0)),0)</f>
        <v>0</v>
      </c>
      <c r="Y448" s="16" t="str">
        <f t="shared" si="81"/>
        <v/>
      </c>
    </row>
    <row r="449" spans="1:25" ht="15" customHeight="1" x14ac:dyDescent="0.25">
      <c r="A449" s="7">
        <f>CADASTRO!A449</f>
        <v>0</v>
      </c>
      <c r="B449" s="7">
        <f>CADASTRO!B449</f>
        <v>0</v>
      </c>
      <c r="C449" s="15">
        <f>IFERROR(INDEX(CADASTRO!$A$2:$Q$600,MATCH(B449,CADASTRO!$B$2:$B$600,0),MATCH($C$2,CADASTRO!$A$2:$Q$2,0)),0)</f>
        <v>0</v>
      </c>
      <c r="D449" s="15">
        <f>IFERROR(INDEX(CADASTRO!$A$2:$Q$600,MATCH(B449,CADASTRO!$B$2:$B$600,0),MATCH($D$2,CADASTRO!$A$2:$Q$2,0)),0)</f>
        <v>0</v>
      </c>
      <c r="E449" s="16" t="str">
        <f t="shared" si="71"/>
        <v/>
      </c>
      <c r="F449" s="15">
        <f>IFERROR(INDEX(CADASTRO!$A$2:$Q$600,MATCH(B449,CADASTRO!$B$2:$B$600,0),MATCH($F$2,CADASTRO!$A$2:$Q$2,0)),0)</f>
        <v>0</v>
      </c>
      <c r="G449" s="16" t="str">
        <f t="shared" si="72"/>
        <v/>
      </c>
      <c r="H449" s="15">
        <f>IFERROR(INDEX(CADASTRO!$A$2:$Q$600,MATCH(B449,CADASTRO!$B$2:$B$600,0),MATCH($H$2,CADASTRO!$A$2:$Q$2,0)),0)</f>
        <v>0</v>
      </c>
      <c r="I449" s="16" t="str">
        <f t="shared" si="73"/>
        <v/>
      </c>
      <c r="J449" s="15">
        <f>IFERROR(INDEX(CADASTRO!$A$2:$Q$600,MATCH(B449,CADASTRO!$B$2:$B$600,0),MATCH($J$2,CADASTRO!$A$2:$Q$2,0)),0)</f>
        <v>0</v>
      </c>
      <c r="K449" s="16" t="str">
        <f t="shared" si="74"/>
        <v/>
      </c>
      <c r="L449" s="15">
        <f>IFERROR(INDEX(CADASTRO!$A$2:$Q$600,MATCH(B449,CADASTRO!$B$2:$B$600,0),MATCH($L$2,CADASTRO!$A$2:$Q$2,0)),0)</f>
        <v>0</v>
      </c>
      <c r="M449" s="16" t="str">
        <f t="shared" si="75"/>
        <v/>
      </c>
      <c r="N449" s="15">
        <f>IFERROR(INDEX(CADASTRO!$A$2:$Q$600,MATCH(B449,CADASTRO!$B$2:$B$600,0),MATCH($N$2,CADASTRO!$A$2:$Q$2,0)),0)</f>
        <v>0</v>
      </c>
      <c r="O449" s="16" t="str">
        <f t="shared" si="76"/>
        <v/>
      </c>
      <c r="P449" s="15">
        <f>IFERROR(INDEX(CADASTRO!$A$2:$Q$600,MATCH(B449,CADASTRO!$B$2:$B$600,0),MATCH($P$2,CADASTRO!$A$2:$Q$2,0)),0)</f>
        <v>0</v>
      </c>
      <c r="Q449" s="16" t="str">
        <f t="shared" si="77"/>
        <v/>
      </c>
      <c r="R449" s="15">
        <f>IFERROR(INDEX(CADASTRO!$A$2:$Q$600,MATCH(B449,CADASTRO!$B$2:$B$600,0),MATCH($R$2,CADASTRO!$A$2:$Q$2,0)),0)</f>
        <v>0</v>
      </c>
      <c r="S449" s="16" t="str">
        <f t="shared" si="78"/>
        <v/>
      </c>
      <c r="T449" s="15">
        <f>IFERROR(INDEX(CADASTRO!$A$2:$Q$600,MATCH(B449,CADASTRO!$B$2:$B$600,0),MATCH($T$2,CADASTRO!$A$2:$Q$2,0)),0)</f>
        <v>0</v>
      </c>
      <c r="U449" s="16" t="str">
        <f t="shared" si="79"/>
        <v/>
      </c>
      <c r="V449" s="15">
        <f>IFERROR(INDEX(CADASTRO!$A$2:$Q$600,MATCH(B449,CADASTRO!$B$2:$B$600,0),MATCH($V$2,CADASTRO!$A$2:$Q$2,0)),0)</f>
        <v>0</v>
      </c>
      <c r="W449" s="16" t="str">
        <f t="shared" si="80"/>
        <v/>
      </c>
      <c r="X449" s="15">
        <f>IFERROR(INDEX(CADASTRO!$A$2:$Q$600,MATCH(B449,CADASTRO!$B$2:$B$600,0),MATCH($X$2,CADASTRO!$A$2:$Q$2,0)),0)</f>
        <v>0</v>
      </c>
      <c r="Y449" s="16" t="str">
        <f t="shared" si="81"/>
        <v/>
      </c>
    </row>
    <row r="450" spans="1:25" ht="15" customHeight="1" x14ac:dyDescent="0.25">
      <c r="A450" s="7">
        <f>CADASTRO!A450</f>
        <v>0</v>
      </c>
      <c r="B450" s="7">
        <f>CADASTRO!B450</f>
        <v>0</v>
      </c>
      <c r="C450" s="15">
        <f>IFERROR(INDEX(CADASTRO!$A$2:$Q$600,MATCH(B450,CADASTRO!$B$2:$B$600,0),MATCH($C$2,CADASTRO!$A$2:$Q$2,0)),0)</f>
        <v>0</v>
      </c>
      <c r="D450" s="15">
        <f>IFERROR(INDEX(CADASTRO!$A$2:$Q$600,MATCH(B450,CADASTRO!$B$2:$B$600,0),MATCH($D$2,CADASTRO!$A$2:$Q$2,0)),0)</f>
        <v>0</v>
      </c>
      <c r="E450" s="16" t="str">
        <f t="shared" si="71"/>
        <v/>
      </c>
      <c r="F450" s="15">
        <f>IFERROR(INDEX(CADASTRO!$A$2:$Q$600,MATCH(B450,CADASTRO!$B$2:$B$600,0),MATCH($F$2,CADASTRO!$A$2:$Q$2,0)),0)</f>
        <v>0</v>
      </c>
      <c r="G450" s="16" t="str">
        <f t="shared" si="72"/>
        <v/>
      </c>
      <c r="H450" s="15">
        <f>IFERROR(INDEX(CADASTRO!$A$2:$Q$600,MATCH(B450,CADASTRO!$B$2:$B$600,0),MATCH($H$2,CADASTRO!$A$2:$Q$2,0)),0)</f>
        <v>0</v>
      </c>
      <c r="I450" s="16" t="str">
        <f t="shared" si="73"/>
        <v/>
      </c>
      <c r="J450" s="15">
        <f>IFERROR(INDEX(CADASTRO!$A$2:$Q$600,MATCH(B450,CADASTRO!$B$2:$B$600,0),MATCH($J$2,CADASTRO!$A$2:$Q$2,0)),0)</f>
        <v>0</v>
      </c>
      <c r="K450" s="16" t="str">
        <f t="shared" si="74"/>
        <v/>
      </c>
      <c r="L450" s="15">
        <f>IFERROR(INDEX(CADASTRO!$A$2:$Q$600,MATCH(B450,CADASTRO!$B$2:$B$600,0),MATCH($L$2,CADASTRO!$A$2:$Q$2,0)),0)</f>
        <v>0</v>
      </c>
      <c r="M450" s="16" t="str">
        <f t="shared" si="75"/>
        <v/>
      </c>
      <c r="N450" s="15">
        <f>IFERROR(INDEX(CADASTRO!$A$2:$Q$600,MATCH(B450,CADASTRO!$B$2:$B$600,0),MATCH($N$2,CADASTRO!$A$2:$Q$2,0)),0)</f>
        <v>0</v>
      </c>
      <c r="O450" s="16" t="str">
        <f t="shared" si="76"/>
        <v/>
      </c>
      <c r="P450" s="15">
        <f>IFERROR(INDEX(CADASTRO!$A$2:$Q$600,MATCH(B450,CADASTRO!$B$2:$B$600,0),MATCH($P$2,CADASTRO!$A$2:$Q$2,0)),0)</f>
        <v>0</v>
      </c>
      <c r="Q450" s="16" t="str">
        <f t="shared" si="77"/>
        <v/>
      </c>
      <c r="R450" s="15">
        <f>IFERROR(INDEX(CADASTRO!$A$2:$Q$600,MATCH(B450,CADASTRO!$B$2:$B$600,0),MATCH($R$2,CADASTRO!$A$2:$Q$2,0)),0)</f>
        <v>0</v>
      </c>
      <c r="S450" s="16" t="str">
        <f t="shared" si="78"/>
        <v/>
      </c>
      <c r="T450" s="15">
        <f>IFERROR(INDEX(CADASTRO!$A$2:$Q$600,MATCH(B450,CADASTRO!$B$2:$B$600,0),MATCH($T$2,CADASTRO!$A$2:$Q$2,0)),0)</f>
        <v>0</v>
      </c>
      <c r="U450" s="16" t="str">
        <f t="shared" si="79"/>
        <v/>
      </c>
      <c r="V450" s="15">
        <f>IFERROR(INDEX(CADASTRO!$A$2:$Q$600,MATCH(B450,CADASTRO!$B$2:$B$600,0),MATCH($V$2,CADASTRO!$A$2:$Q$2,0)),0)</f>
        <v>0</v>
      </c>
      <c r="W450" s="16" t="str">
        <f t="shared" si="80"/>
        <v/>
      </c>
      <c r="X450" s="15">
        <f>IFERROR(INDEX(CADASTRO!$A$2:$Q$600,MATCH(B450,CADASTRO!$B$2:$B$600,0),MATCH($X$2,CADASTRO!$A$2:$Q$2,0)),0)</f>
        <v>0</v>
      </c>
      <c r="Y450" s="16" t="str">
        <f t="shared" si="81"/>
        <v/>
      </c>
    </row>
    <row r="451" spans="1:25" ht="15" customHeight="1" x14ac:dyDescent="0.25">
      <c r="A451" s="7">
        <f>CADASTRO!A451</f>
        <v>0</v>
      </c>
      <c r="B451" s="7">
        <f>CADASTRO!B451</f>
        <v>0</v>
      </c>
      <c r="C451" s="15">
        <f>IFERROR(INDEX(CADASTRO!$A$2:$Q$600,MATCH(B451,CADASTRO!$B$2:$B$600,0),MATCH($C$2,CADASTRO!$A$2:$Q$2,0)),0)</f>
        <v>0</v>
      </c>
      <c r="D451" s="15">
        <f>IFERROR(INDEX(CADASTRO!$A$2:$Q$600,MATCH(B451,CADASTRO!$B$2:$B$600,0),MATCH($D$2,CADASTRO!$A$2:$Q$2,0)),0)</f>
        <v>0</v>
      </c>
      <c r="E451" s="16" t="str">
        <f t="shared" si="71"/>
        <v/>
      </c>
      <c r="F451" s="15">
        <f>IFERROR(INDEX(CADASTRO!$A$2:$Q$600,MATCH(B451,CADASTRO!$B$2:$B$600,0),MATCH($F$2,CADASTRO!$A$2:$Q$2,0)),0)</f>
        <v>0</v>
      </c>
      <c r="G451" s="16" t="str">
        <f t="shared" si="72"/>
        <v/>
      </c>
      <c r="H451" s="15">
        <f>IFERROR(INDEX(CADASTRO!$A$2:$Q$600,MATCH(B451,CADASTRO!$B$2:$B$600,0),MATCH($H$2,CADASTRO!$A$2:$Q$2,0)),0)</f>
        <v>0</v>
      </c>
      <c r="I451" s="16" t="str">
        <f t="shared" si="73"/>
        <v/>
      </c>
      <c r="J451" s="15">
        <f>IFERROR(INDEX(CADASTRO!$A$2:$Q$600,MATCH(B451,CADASTRO!$B$2:$B$600,0),MATCH($J$2,CADASTRO!$A$2:$Q$2,0)),0)</f>
        <v>0</v>
      </c>
      <c r="K451" s="16" t="str">
        <f t="shared" si="74"/>
        <v/>
      </c>
      <c r="L451" s="15">
        <f>IFERROR(INDEX(CADASTRO!$A$2:$Q$600,MATCH(B451,CADASTRO!$B$2:$B$600,0),MATCH($L$2,CADASTRO!$A$2:$Q$2,0)),0)</f>
        <v>0</v>
      </c>
      <c r="M451" s="16" t="str">
        <f t="shared" si="75"/>
        <v/>
      </c>
      <c r="N451" s="15">
        <f>IFERROR(INDEX(CADASTRO!$A$2:$Q$600,MATCH(B451,CADASTRO!$B$2:$B$600,0),MATCH($N$2,CADASTRO!$A$2:$Q$2,0)),0)</f>
        <v>0</v>
      </c>
      <c r="O451" s="16" t="str">
        <f t="shared" si="76"/>
        <v/>
      </c>
      <c r="P451" s="15">
        <f>IFERROR(INDEX(CADASTRO!$A$2:$Q$600,MATCH(B451,CADASTRO!$B$2:$B$600,0),MATCH($P$2,CADASTRO!$A$2:$Q$2,0)),0)</f>
        <v>0</v>
      </c>
      <c r="Q451" s="16" t="str">
        <f t="shared" si="77"/>
        <v/>
      </c>
      <c r="R451" s="15">
        <f>IFERROR(INDEX(CADASTRO!$A$2:$Q$600,MATCH(B451,CADASTRO!$B$2:$B$600,0),MATCH($R$2,CADASTRO!$A$2:$Q$2,0)),0)</f>
        <v>0</v>
      </c>
      <c r="S451" s="16" t="str">
        <f t="shared" si="78"/>
        <v/>
      </c>
      <c r="T451" s="15">
        <f>IFERROR(INDEX(CADASTRO!$A$2:$Q$600,MATCH(B451,CADASTRO!$B$2:$B$600,0),MATCH($T$2,CADASTRO!$A$2:$Q$2,0)),0)</f>
        <v>0</v>
      </c>
      <c r="U451" s="16" t="str">
        <f t="shared" si="79"/>
        <v/>
      </c>
      <c r="V451" s="15">
        <f>IFERROR(INDEX(CADASTRO!$A$2:$Q$600,MATCH(B451,CADASTRO!$B$2:$B$600,0),MATCH($V$2,CADASTRO!$A$2:$Q$2,0)),0)</f>
        <v>0</v>
      </c>
      <c r="W451" s="16" t="str">
        <f t="shared" si="80"/>
        <v/>
      </c>
      <c r="X451" s="15">
        <f>IFERROR(INDEX(CADASTRO!$A$2:$Q$600,MATCH(B451,CADASTRO!$B$2:$B$600,0),MATCH($X$2,CADASTRO!$A$2:$Q$2,0)),0)</f>
        <v>0</v>
      </c>
      <c r="Y451" s="16" t="str">
        <f t="shared" si="81"/>
        <v/>
      </c>
    </row>
    <row r="452" spans="1:25" ht="15" customHeight="1" x14ac:dyDescent="0.25">
      <c r="A452" s="7">
        <f>CADASTRO!A452</f>
        <v>0</v>
      </c>
      <c r="B452" s="7">
        <f>CADASTRO!B452</f>
        <v>0</v>
      </c>
      <c r="C452" s="15">
        <f>IFERROR(INDEX(CADASTRO!$A$2:$Q$600,MATCH(B452,CADASTRO!$B$2:$B$600,0),MATCH($C$2,CADASTRO!$A$2:$Q$2,0)),0)</f>
        <v>0</v>
      </c>
      <c r="D452" s="15">
        <f>IFERROR(INDEX(CADASTRO!$A$2:$Q$600,MATCH(B452,CADASTRO!$B$2:$B$600,0),MATCH($D$2,CADASTRO!$A$2:$Q$2,0)),0)</f>
        <v>0</v>
      </c>
      <c r="E452" s="16" t="str">
        <f t="shared" si="71"/>
        <v/>
      </c>
      <c r="F452" s="15">
        <f>IFERROR(INDEX(CADASTRO!$A$2:$Q$600,MATCH(B452,CADASTRO!$B$2:$B$600,0),MATCH($F$2,CADASTRO!$A$2:$Q$2,0)),0)</f>
        <v>0</v>
      </c>
      <c r="G452" s="16" t="str">
        <f t="shared" si="72"/>
        <v/>
      </c>
      <c r="H452" s="15">
        <f>IFERROR(INDEX(CADASTRO!$A$2:$Q$600,MATCH(B452,CADASTRO!$B$2:$B$600,0),MATCH($H$2,CADASTRO!$A$2:$Q$2,0)),0)</f>
        <v>0</v>
      </c>
      <c r="I452" s="16" t="str">
        <f t="shared" si="73"/>
        <v/>
      </c>
      <c r="J452" s="15">
        <f>IFERROR(INDEX(CADASTRO!$A$2:$Q$600,MATCH(B452,CADASTRO!$B$2:$B$600,0),MATCH($J$2,CADASTRO!$A$2:$Q$2,0)),0)</f>
        <v>0</v>
      </c>
      <c r="K452" s="16" t="str">
        <f t="shared" si="74"/>
        <v/>
      </c>
      <c r="L452" s="15">
        <f>IFERROR(INDEX(CADASTRO!$A$2:$Q$600,MATCH(B452,CADASTRO!$B$2:$B$600,0),MATCH($L$2,CADASTRO!$A$2:$Q$2,0)),0)</f>
        <v>0</v>
      </c>
      <c r="M452" s="16" t="str">
        <f t="shared" si="75"/>
        <v/>
      </c>
      <c r="N452" s="15">
        <f>IFERROR(INDEX(CADASTRO!$A$2:$Q$600,MATCH(B452,CADASTRO!$B$2:$B$600,0),MATCH($N$2,CADASTRO!$A$2:$Q$2,0)),0)</f>
        <v>0</v>
      </c>
      <c r="O452" s="16" t="str">
        <f t="shared" si="76"/>
        <v/>
      </c>
      <c r="P452" s="15">
        <f>IFERROR(INDEX(CADASTRO!$A$2:$Q$600,MATCH(B452,CADASTRO!$B$2:$B$600,0),MATCH($P$2,CADASTRO!$A$2:$Q$2,0)),0)</f>
        <v>0</v>
      </c>
      <c r="Q452" s="16" t="str">
        <f t="shared" si="77"/>
        <v/>
      </c>
      <c r="R452" s="15">
        <f>IFERROR(INDEX(CADASTRO!$A$2:$Q$600,MATCH(B452,CADASTRO!$B$2:$B$600,0),MATCH($R$2,CADASTRO!$A$2:$Q$2,0)),0)</f>
        <v>0</v>
      </c>
      <c r="S452" s="16" t="str">
        <f t="shared" si="78"/>
        <v/>
      </c>
      <c r="T452" s="15">
        <f>IFERROR(INDEX(CADASTRO!$A$2:$Q$600,MATCH(B452,CADASTRO!$B$2:$B$600,0),MATCH($T$2,CADASTRO!$A$2:$Q$2,0)),0)</f>
        <v>0</v>
      </c>
      <c r="U452" s="16" t="str">
        <f t="shared" si="79"/>
        <v/>
      </c>
      <c r="V452" s="15">
        <f>IFERROR(INDEX(CADASTRO!$A$2:$Q$600,MATCH(B452,CADASTRO!$B$2:$B$600,0),MATCH($V$2,CADASTRO!$A$2:$Q$2,0)),0)</f>
        <v>0</v>
      </c>
      <c r="W452" s="16" t="str">
        <f t="shared" si="80"/>
        <v/>
      </c>
      <c r="X452" s="15">
        <f>IFERROR(INDEX(CADASTRO!$A$2:$Q$600,MATCH(B452,CADASTRO!$B$2:$B$600,0),MATCH($X$2,CADASTRO!$A$2:$Q$2,0)),0)</f>
        <v>0</v>
      </c>
      <c r="Y452" s="16" t="str">
        <f t="shared" si="81"/>
        <v/>
      </c>
    </row>
    <row r="453" spans="1:25" ht="15" customHeight="1" x14ac:dyDescent="0.25">
      <c r="A453" s="7">
        <f>CADASTRO!A453</f>
        <v>0</v>
      </c>
      <c r="B453" s="7">
        <f>CADASTRO!B453</f>
        <v>0</v>
      </c>
      <c r="C453" s="15">
        <f>IFERROR(INDEX(CADASTRO!$A$2:$Q$600,MATCH(B453,CADASTRO!$B$2:$B$600,0),MATCH($C$2,CADASTRO!$A$2:$Q$2,0)),0)</f>
        <v>0</v>
      </c>
      <c r="D453" s="15">
        <f>IFERROR(INDEX(CADASTRO!$A$2:$Q$600,MATCH(B453,CADASTRO!$B$2:$B$600,0),MATCH($D$2,CADASTRO!$A$2:$Q$2,0)),0)</f>
        <v>0</v>
      </c>
      <c r="E453" s="16" t="str">
        <f t="shared" si="71"/>
        <v/>
      </c>
      <c r="F453" s="15">
        <f>IFERROR(INDEX(CADASTRO!$A$2:$Q$600,MATCH(B453,CADASTRO!$B$2:$B$600,0),MATCH($F$2,CADASTRO!$A$2:$Q$2,0)),0)</f>
        <v>0</v>
      </c>
      <c r="G453" s="16" t="str">
        <f t="shared" si="72"/>
        <v/>
      </c>
      <c r="H453" s="15">
        <f>IFERROR(INDEX(CADASTRO!$A$2:$Q$600,MATCH(B453,CADASTRO!$B$2:$B$600,0),MATCH($H$2,CADASTRO!$A$2:$Q$2,0)),0)</f>
        <v>0</v>
      </c>
      <c r="I453" s="16" t="str">
        <f t="shared" si="73"/>
        <v/>
      </c>
      <c r="J453" s="15">
        <f>IFERROR(INDEX(CADASTRO!$A$2:$Q$600,MATCH(B453,CADASTRO!$B$2:$B$600,0),MATCH($J$2,CADASTRO!$A$2:$Q$2,0)),0)</f>
        <v>0</v>
      </c>
      <c r="K453" s="16" t="str">
        <f t="shared" si="74"/>
        <v/>
      </c>
      <c r="L453" s="15">
        <f>IFERROR(INDEX(CADASTRO!$A$2:$Q$600,MATCH(B453,CADASTRO!$B$2:$B$600,0),MATCH($L$2,CADASTRO!$A$2:$Q$2,0)),0)</f>
        <v>0</v>
      </c>
      <c r="M453" s="16" t="str">
        <f t="shared" si="75"/>
        <v/>
      </c>
      <c r="N453" s="15">
        <f>IFERROR(INDEX(CADASTRO!$A$2:$Q$600,MATCH(B453,CADASTRO!$B$2:$B$600,0),MATCH($N$2,CADASTRO!$A$2:$Q$2,0)),0)</f>
        <v>0</v>
      </c>
      <c r="O453" s="16" t="str">
        <f t="shared" si="76"/>
        <v/>
      </c>
      <c r="P453" s="15">
        <f>IFERROR(INDEX(CADASTRO!$A$2:$Q$600,MATCH(B453,CADASTRO!$B$2:$B$600,0),MATCH($P$2,CADASTRO!$A$2:$Q$2,0)),0)</f>
        <v>0</v>
      </c>
      <c r="Q453" s="16" t="str">
        <f t="shared" si="77"/>
        <v/>
      </c>
      <c r="R453" s="15">
        <f>IFERROR(INDEX(CADASTRO!$A$2:$Q$600,MATCH(B453,CADASTRO!$B$2:$B$600,0),MATCH($R$2,CADASTRO!$A$2:$Q$2,0)),0)</f>
        <v>0</v>
      </c>
      <c r="S453" s="16" t="str">
        <f t="shared" si="78"/>
        <v/>
      </c>
      <c r="T453" s="15">
        <f>IFERROR(INDEX(CADASTRO!$A$2:$Q$600,MATCH(B453,CADASTRO!$B$2:$B$600,0),MATCH($T$2,CADASTRO!$A$2:$Q$2,0)),0)</f>
        <v>0</v>
      </c>
      <c r="U453" s="16" t="str">
        <f t="shared" si="79"/>
        <v/>
      </c>
      <c r="V453" s="15">
        <f>IFERROR(INDEX(CADASTRO!$A$2:$Q$600,MATCH(B453,CADASTRO!$B$2:$B$600,0),MATCH($V$2,CADASTRO!$A$2:$Q$2,0)),0)</f>
        <v>0</v>
      </c>
      <c r="W453" s="16" t="str">
        <f t="shared" si="80"/>
        <v/>
      </c>
      <c r="X453" s="15">
        <f>IFERROR(INDEX(CADASTRO!$A$2:$Q$600,MATCH(B453,CADASTRO!$B$2:$B$600,0),MATCH($X$2,CADASTRO!$A$2:$Q$2,0)),0)</f>
        <v>0</v>
      </c>
      <c r="Y453" s="16" t="str">
        <f t="shared" si="81"/>
        <v/>
      </c>
    </row>
    <row r="454" spans="1:25" ht="15" customHeight="1" x14ac:dyDescent="0.25">
      <c r="A454" s="7">
        <f>CADASTRO!A454</f>
        <v>0</v>
      </c>
      <c r="B454" s="7">
        <f>CADASTRO!B454</f>
        <v>0</v>
      </c>
      <c r="C454" s="15">
        <f>IFERROR(INDEX(CADASTRO!$A$2:$Q$600,MATCH(B454,CADASTRO!$B$2:$B$600,0),MATCH($C$2,CADASTRO!$A$2:$Q$2,0)),0)</f>
        <v>0</v>
      </c>
      <c r="D454" s="15">
        <f>IFERROR(INDEX(CADASTRO!$A$2:$Q$600,MATCH(B454,CADASTRO!$B$2:$B$600,0),MATCH($D$2,CADASTRO!$A$2:$Q$2,0)),0)</f>
        <v>0</v>
      </c>
      <c r="E454" s="16" t="str">
        <f t="shared" ref="E454:E517" si="82">IF(D454=0,"",IFERROR((D454/C454)-1,""))</f>
        <v/>
      </c>
      <c r="F454" s="15">
        <f>IFERROR(INDEX(CADASTRO!$A$2:$Q$600,MATCH(B454,CADASTRO!$B$2:$B$600,0),MATCH($F$2,CADASTRO!$A$2:$Q$2,0)),0)</f>
        <v>0</v>
      </c>
      <c r="G454" s="16" t="str">
        <f t="shared" ref="G454:G517" si="83">IF(F454=0,"",IFERROR((F454/D454)-1,""))</f>
        <v/>
      </c>
      <c r="H454" s="15">
        <f>IFERROR(INDEX(CADASTRO!$A$2:$Q$600,MATCH(B454,CADASTRO!$B$2:$B$600,0),MATCH($H$2,CADASTRO!$A$2:$Q$2,0)),0)</f>
        <v>0</v>
      </c>
      <c r="I454" s="16" t="str">
        <f t="shared" ref="I454:I517" si="84">IF(H454=0,"",IFERROR((H454/F454)-1,""))</f>
        <v/>
      </c>
      <c r="J454" s="15">
        <f>IFERROR(INDEX(CADASTRO!$A$2:$Q$600,MATCH(B454,CADASTRO!$B$2:$B$600,0),MATCH($J$2,CADASTRO!$A$2:$Q$2,0)),0)</f>
        <v>0</v>
      </c>
      <c r="K454" s="16" t="str">
        <f t="shared" ref="K454:K517" si="85">IF(J454=0,"",IFERROR((J454/H454)-1,""))</f>
        <v/>
      </c>
      <c r="L454" s="15">
        <f>IFERROR(INDEX(CADASTRO!$A$2:$Q$600,MATCH(B454,CADASTRO!$B$2:$B$600,0),MATCH($L$2,CADASTRO!$A$2:$Q$2,0)),0)</f>
        <v>0</v>
      </c>
      <c r="M454" s="16" t="str">
        <f t="shared" ref="M454:M517" si="86">IF(L454=0,"",IFERROR((L454/J454)-1,""))</f>
        <v/>
      </c>
      <c r="N454" s="15">
        <f>IFERROR(INDEX(CADASTRO!$A$2:$Q$600,MATCH(B454,CADASTRO!$B$2:$B$600,0),MATCH($N$2,CADASTRO!$A$2:$Q$2,0)),0)</f>
        <v>0</v>
      </c>
      <c r="O454" s="16" t="str">
        <f t="shared" ref="O454:O517" si="87">IF(N454=0,"",IFERROR((N454/L454)-1,""))</f>
        <v/>
      </c>
      <c r="P454" s="15">
        <f>IFERROR(INDEX(CADASTRO!$A$2:$Q$600,MATCH(B454,CADASTRO!$B$2:$B$600,0),MATCH($P$2,CADASTRO!$A$2:$Q$2,0)),0)</f>
        <v>0</v>
      </c>
      <c r="Q454" s="16" t="str">
        <f t="shared" ref="Q454:Q517" si="88">IF(P454=0,"",IFERROR((P454/N454)-1,""))</f>
        <v/>
      </c>
      <c r="R454" s="15">
        <f>IFERROR(INDEX(CADASTRO!$A$2:$Q$600,MATCH(B454,CADASTRO!$B$2:$B$600,0),MATCH($R$2,CADASTRO!$A$2:$Q$2,0)),0)</f>
        <v>0</v>
      </c>
      <c r="S454" s="16" t="str">
        <f t="shared" ref="S454:S517" si="89">IF(R454=0,"",IFERROR((R454/P454)-1,""))</f>
        <v/>
      </c>
      <c r="T454" s="15">
        <f>IFERROR(INDEX(CADASTRO!$A$2:$Q$600,MATCH(B454,CADASTRO!$B$2:$B$600,0),MATCH($T$2,CADASTRO!$A$2:$Q$2,0)),0)</f>
        <v>0</v>
      </c>
      <c r="U454" s="16" t="str">
        <f t="shared" ref="U454:U517" si="90">IF(T454=0,"",IFERROR((T454/R454)-1,""))</f>
        <v/>
      </c>
      <c r="V454" s="15">
        <f>IFERROR(INDEX(CADASTRO!$A$2:$Q$600,MATCH(B454,CADASTRO!$B$2:$B$600,0),MATCH($V$2,CADASTRO!$A$2:$Q$2,0)),0)</f>
        <v>0</v>
      </c>
      <c r="W454" s="16" t="str">
        <f t="shared" ref="W454:W517" si="91">IF(V454=0,"",IFERROR((V454/T454)-1,""))</f>
        <v/>
      </c>
      <c r="X454" s="15">
        <f>IFERROR(INDEX(CADASTRO!$A$2:$Q$600,MATCH(B454,CADASTRO!$B$2:$B$600,0),MATCH($X$2,CADASTRO!$A$2:$Q$2,0)),0)</f>
        <v>0</v>
      </c>
      <c r="Y454" s="16" t="str">
        <f t="shared" ref="Y454:Y517" si="92">IF(X454=0,"",IFERROR((X454/V454)-1,""))</f>
        <v/>
      </c>
    </row>
    <row r="455" spans="1:25" ht="15" customHeight="1" x14ac:dyDescent="0.25">
      <c r="A455" s="7">
        <f>CADASTRO!A455</f>
        <v>0</v>
      </c>
      <c r="B455" s="7">
        <f>CADASTRO!B455</f>
        <v>0</v>
      </c>
      <c r="C455" s="15">
        <f>IFERROR(INDEX(CADASTRO!$A$2:$Q$600,MATCH(B455,CADASTRO!$B$2:$B$600,0),MATCH($C$2,CADASTRO!$A$2:$Q$2,0)),0)</f>
        <v>0</v>
      </c>
      <c r="D455" s="15">
        <f>IFERROR(INDEX(CADASTRO!$A$2:$Q$600,MATCH(B455,CADASTRO!$B$2:$B$600,0),MATCH($D$2,CADASTRO!$A$2:$Q$2,0)),0)</f>
        <v>0</v>
      </c>
      <c r="E455" s="16" t="str">
        <f t="shared" si="82"/>
        <v/>
      </c>
      <c r="F455" s="15">
        <f>IFERROR(INDEX(CADASTRO!$A$2:$Q$600,MATCH(B455,CADASTRO!$B$2:$B$600,0),MATCH($F$2,CADASTRO!$A$2:$Q$2,0)),0)</f>
        <v>0</v>
      </c>
      <c r="G455" s="16" t="str">
        <f t="shared" si="83"/>
        <v/>
      </c>
      <c r="H455" s="15">
        <f>IFERROR(INDEX(CADASTRO!$A$2:$Q$600,MATCH(B455,CADASTRO!$B$2:$B$600,0),MATCH($H$2,CADASTRO!$A$2:$Q$2,0)),0)</f>
        <v>0</v>
      </c>
      <c r="I455" s="16" t="str">
        <f t="shared" si="84"/>
        <v/>
      </c>
      <c r="J455" s="15">
        <f>IFERROR(INDEX(CADASTRO!$A$2:$Q$600,MATCH(B455,CADASTRO!$B$2:$B$600,0),MATCH($J$2,CADASTRO!$A$2:$Q$2,0)),0)</f>
        <v>0</v>
      </c>
      <c r="K455" s="16" t="str">
        <f t="shared" si="85"/>
        <v/>
      </c>
      <c r="L455" s="15">
        <f>IFERROR(INDEX(CADASTRO!$A$2:$Q$600,MATCH(B455,CADASTRO!$B$2:$B$600,0),MATCH($L$2,CADASTRO!$A$2:$Q$2,0)),0)</f>
        <v>0</v>
      </c>
      <c r="M455" s="16" t="str">
        <f t="shared" si="86"/>
        <v/>
      </c>
      <c r="N455" s="15">
        <f>IFERROR(INDEX(CADASTRO!$A$2:$Q$600,MATCH(B455,CADASTRO!$B$2:$B$600,0),MATCH($N$2,CADASTRO!$A$2:$Q$2,0)),0)</f>
        <v>0</v>
      </c>
      <c r="O455" s="16" t="str">
        <f t="shared" si="87"/>
        <v/>
      </c>
      <c r="P455" s="15">
        <f>IFERROR(INDEX(CADASTRO!$A$2:$Q$600,MATCH(B455,CADASTRO!$B$2:$B$600,0),MATCH($P$2,CADASTRO!$A$2:$Q$2,0)),0)</f>
        <v>0</v>
      </c>
      <c r="Q455" s="16" t="str">
        <f t="shared" si="88"/>
        <v/>
      </c>
      <c r="R455" s="15">
        <f>IFERROR(INDEX(CADASTRO!$A$2:$Q$600,MATCH(B455,CADASTRO!$B$2:$B$600,0),MATCH($R$2,CADASTRO!$A$2:$Q$2,0)),0)</f>
        <v>0</v>
      </c>
      <c r="S455" s="16" t="str">
        <f t="shared" si="89"/>
        <v/>
      </c>
      <c r="T455" s="15">
        <f>IFERROR(INDEX(CADASTRO!$A$2:$Q$600,MATCH(B455,CADASTRO!$B$2:$B$600,0),MATCH($T$2,CADASTRO!$A$2:$Q$2,0)),0)</f>
        <v>0</v>
      </c>
      <c r="U455" s="16" t="str">
        <f t="shared" si="90"/>
        <v/>
      </c>
      <c r="V455" s="15">
        <f>IFERROR(INDEX(CADASTRO!$A$2:$Q$600,MATCH(B455,CADASTRO!$B$2:$B$600,0),MATCH($V$2,CADASTRO!$A$2:$Q$2,0)),0)</f>
        <v>0</v>
      </c>
      <c r="W455" s="16" t="str">
        <f t="shared" si="91"/>
        <v/>
      </c>
      <c r="X455" s="15">
        <f>IFERROR(INDEX(CADASTRO!$A$2:$Q$600,MATCH(B455,CADASTRO!$B$2:$B$600,0),MATCH($X$2,CADASTRO!$A$2:$Q$2,0)),0)</f>
        <v>0</v>
      </c>
      <c r="Y455" s="16" t="str">
        <f t="shared" si="92"/>
        <v/>
      </c>
    </row>
    <row r="456" spans="1:25" ht="15" customHeight="1" x14ac:dyDescent="0.25">
      <c r="A456" s="7">
        <f>CADASTRO!A456</f>
        <v>0</v>
      </c>
      <c r="B456" s="7">
        <f>CADASTRO!B456</f>
        <v>0</v>
      </c>
      <c r="C456" s="15">
        <f>IFERROR(INDEX(CADASTRO!$A$2:$Q$600,MATCH(B456,CADASTRO!$B$2:$B$600,0),MATCH($C$2,CADASTRO!$A$2:$Q$2,0)),0)</f>
        <v>0</v>
      </c>
      <c r="D456" s="15">
        <f>IFERROR(INDEX(CADASTRO!$A$2:$Q$600,MATCH(B456,CADASTRO!$B$2:$B$600,0),MATCH($D$2,CADASTRO!$A$2:$Q$2,0)),0)</f>
        <v>0</v>
      </c>
      <c r="E456" s="16" t="str">
        <f t="shared" si="82"/>
        <v/>
      </c>
      <c r="F456" s="15">
        <f>IFERROR(INDEX(CADASTRO!$A$2:$Q$600,MATCH(B456,CADASTRO!$B$2:$B$600,0),MATCH($F$2,CADASTRO!$A$2:$Q$2,0)),0)</f>
        <v>0</v>
      </c>
      <c r="G456" s="16" t="str">
        <f t="shared" si="83"/>
        <v/>
      </c>
      <c r="H456" s="15">
        <f>IFERROR(INDEX(CADASTRO!$A$2:$Q$600,MATCH(B456,CADASTRO!$B$2:$B$600,0),MATCH($H$2,CADASTRO!$A$2:$Q$2,0)),0)</f>
        <v>0</v>
      </c>
      <c r="I456" s="16" t="str">
        <f t="shared" si="84"/>
        <v/>
      </c>
      <c r="J456" s="15">
        <f>IFERROR(INDEX(CADASTRO!$A$2:$Q$600,MATCH(B456,CADASTRO!$B$2:$B$600,0),MATCH($J$2,CADASTRO!$A$2:$Q$2,0)),0)</f>
        <v>0</v>
      </c>
      <c r="K456" s="16" t="str">
        <f t="shared" si="85"/>
        <v/>
      </c>
      <c r="L456" s="15">
        <f>IFERROR(INDEX(CADASTRO!$A$2:$Q$600,MATCH(B456,CADASTRO!$B$2:$B$600,0),MATCH($L$2,CADASTRO!$A$2:$Q$2,0)),0)</f>
        <v>0</v>
      </c>
      <c r="M456" s="16" t="str">
        <f t="shared" si="86"/>
        <v/>
      </c>
      <c r="N456" s="15">
        <f>IFERROR(INDEX(CADASTRO!$A$2:$Q$600,MATCH(B456,CADASTRO!$B$2:$B$600,0),MATCH($N$2,CADASTRO!$A$2:$Q$2,0)),0)</f>
        <v>0</v>
      </c>
      <c r="O456" s="16" t="str">
        <f t="shared" si="87"/>
        <v/>
      </c>
      <c r="P456" s="15">
        <f>IFERROR(INDEX(CADASTRO!$A$2:$Q$600,MATCH(B456,CADASTRO!$B$2:$B$600,0),MATCH($P$2,CADASTRO!$A$2:$Q$2,0)),0)</f>
        <v>0</v>
      </c>
      <c r="Q456" s="16" t="str">
        <f t="shared" si="88"/>
        <v/>
      </c>
      <c r="R456" s="15">
        <f>IFERROR(INDEX(CADASTRO!$A$2:$Q$600,MATCH(B456,CADASTRO!$B$2:$B$600,0),MATCH($R$2,CADASTRO!$A$2:$Q$2,0)),0)</f>
        <v>0</v>
      </c>
      <c r="S456" s="16" t="str">
        <f t="shared" si="89"/>
        <v/>
      </c>
      <c r="T456" s="15">
        <f>IFERROR(INDEX(CADASTRO!$A$2:$Q$600,MATCH(B456,CADASTRO!$B$2:$B$600,0),MATCH($T$2,CADASTRO!$A$2:$Q$2,0)),0)</f>
        <v>0</v>
      </c>
      <c r="U456" s="16" t="str">
        <f t="shared" si="90"/>
        <v/>
      </c>
      <c r="V456" s="15">
        <f>IFERROR(INDEX(CADASTRO!$A$2:$Q$600,MATCH(B456,CADASTRO!$B$2:$B$600,0),MATCH($V$2,CADASTRO!$A$2:$Q$2,0)),0)</f>
        <v>0</v>
      </c>
      <c r="W456" s="16" t="str">
        <f t="shared" si="91"/>
        <v/>
      </c>
      <c r="X456" s="15">
        <f>IFERROR(INDEX(CADASTRO!$A$2:$Q$600,MATCH(B456,CADASTRO!$B$2:$B$600,0),MATCH($X$2,CADASTRO!$A$2:$Q$2,0)),0)</f>
        <v>0</v>
      </c>
      <c r="Y456" s="16" t="str">
        <f t="shared" si="92"/>
        <v/>
      </c>
    </row>
    <row r="457" spans="1:25" ht="15" customHeight="1" x14ac:dyDescent="0.25">
      <c r="A457" s="7">
        <f>CADASTRO!A457</f>
        <v>0</v>
      </c>
      <c r="B457" s="7">
        <f>CADASTRO!B457</f>
        <v>0</v>
      </c>
      <c r="C457" s="15">
        <f>IFERROR(INDEX(CADASTRO!$A$2:$Q$600,MATCH(B457,CADASTRO!$B$2:$B$600,0),MATCH($C$2,CADASTRO!$A$2:$Q$2,0)),0)</f>
        <v>0</v>
      </c>
      <c r="D457" s="15">
        <f>IFERROR(INDEX(CADASTRO!$A$2:$Q$600,MATCH(B457,CADASTRO!$B$2:$B$600,0),MATCH($D$2,CADASTRO!$A$2:$Q$2,0)),0)</f>
        <v>0</v>
      </c>
      <c r="E457" s="16" t="str">
        <f t="shared" si="82"/>
        <v/>
      </c>
      <c r="F457" s="15">
        <f>IFERROR(INDEX(CADASTRO!$A$2:$Q$600,MATCH(B457,CADASTRO!$B$2:$B$600,0),MATCH($F$2,CADASTRO!$A$2:$Q$2,0)),0)</f>
        <v>0</v>
      </c>
      <c r="G457" s="16" t="str">
        <f t="shared" si="83"/>
        <v/>
      </c>
      <c r="H457" s="15">
        <f>IFERROR(INDEX(CADASTRO!$A$2:$Q$600,MATCH(B457,CADASTRO!$B$2:$B$600,0),MATCH($H$2,CADASTRO!$A$2:$Q$2,0)),0)</f>
        <v>0</v>
      </c>
      <c r="I457" s="16" t="str">
        <f t="shared" si="84"/>
        <v/>
      </c>
      <c r="J457" s="15">
        <f>IFERROR(INDEX(CADASTRO!$A$2:$Q$600,MATCH(B457,CADASTRO!$B$2:$B$600,0),MATCH($J$2,CADASTRO!$A$2:$Q$2,0)),0)</f>
        <v>0</v>
      </c>
      <c r="K457" s="16" t="str">
        <f t="shared" si="85"/>
        <v/>
      </c>
      <c r="L457" s="15">
        <f>IFERROR(INDEX(CADASTRO!$A$2:$Q$600,MATCH(B457,CADASTRO!$B$2:$B$600,0),MATCH($L$2,CADASTRO!$A$2:$Q$2,0)),0)</f>
        <v>0</v>
      </c>
      <c r="M457" s="16" t="str">
        <f t="shared" si="86"/>
        <v/>
      </c>
      <c r="N457" s="15">
        <f>IFERROR(INDEX(CADASTRO!$A$2:$Q$600,MATCH(B457,CADASTRO!$B$2:$B$600,0),MATCH($N$2,CADASTRO!$A$2:$Q$2,0)),0)</f>
        <v>0</v>
      </c>
      <c r="O457" s="16" t="str">
        <f t="shared" si="87"/>
        <v/>
      </c>
      <c r="P457" s="15">
        <f>IFERROR(INDEX(CADASTRO!$A$2:$Q$600,MATCH(B457,CADASTRO!$B$2:$B$600,0),MATCH($P$2,CADASTRO!$A$2:$Q$2,0)),0)</f>
        <v>0</v>
      </c>
      <c r="Q457" s="16" t="str">
        <f t="shared" si="88"/>
        <v/>
      </c>
      <c r="R457" s="15">
        <f>IFERROR(INDEX(CADASTRO!$A$2:$Q$600,MATCH(B457,CADASTRO!$B$2:$B$600,0),MATCH($R$2,CADASTRO!$A$2:$Q$2,0)),0)</f>
        <v>0</v>
      </c>
      <c r="S457" s="16" t="str">
        <f t="shared" si="89"/>
        <v/>
      </c>
      <c r="T457" s="15">
        <f>IFERROR(INDEX(CADASTRO!$A$2:$Q$600,MATCH(B457,CADASTRO!$B$2:$B$600,0),MATCH($T$2,CADASTRO!$A$2:$Q$2,0)),0)</f>
        <v>0</v>
      </c>
      <c r="U457" s="16" t="str">
        <f t="shared" si="90"/>
        <v/>
      </c>
      <c r="V457" s="15">
        <f>IFERROR(INDEX(CADASTRO!$A$2:$Q$600,MATCH(B457,CADASTRO!$B$2:$B$600,0),MATCH($V$2,CADASTRO!$A$2:$Q$2,0)),0)</f>
        <v>0</v>
      </c>
      <c r="W457" s="16" t="str">
        <f t="shared" si="91"/>
        <v/>
      </c>
      <c r="X457" s="15">
        <f>IFERROR(INDEX(CADASTRO!$A$2:$Q$600,MATCH(B457,CADASTRO!$B$2:$B$600,0),MATCH($X$2,CADASTRO!$A$2:$Q$2,0)),0)</f>
        <v>0</v>
      </c>
      <c r="Y457" s="16" t="str">
        <f t="shared" si="92"/>
        <v/>
      </c>
    </row>
    <row r="458" spans="1:25" ht="15" customHeight="1" x14ac:dyDescent="0.25">
      <c r="A458" s="7">
        <f>CADASTRO!A458</f>
        <v>0</v>
      </c>
      <c r="B458" s="7">
        <f>CADASTRO!B458</f>
        <v>0</v>
      </c>
      <c r="C458" s="15">
        <f>IFERROR(INDEX(CADASTRO!$A$2:$Q$600,MATCH(B458,CADASTRO!$B$2:$B$600,0),MATCH($C$2,CADASTRO!$A$2:$Q$2,0)),0)</f>
        <v>0</v>
      </c>
      <c r="D458" s="15">
        <f>IFERROR(INDEX(CADASTRO!$A$2:$Q$600,MATCH(B458,CADASTRO!$B$2:$B$600,0),MATCH($D$2,CADASTRO!$A$2:$Q$2,0)),0)</f>
        <v>0</v>
      </c>
      <c r="E458" s="16" t="str">
        <f t="shared" si="82"/>
        <v/>
      </c>
      <c r="F458" s="15">
        <f>IFERROR(INDEX(CADASTRO!$A$2:$Q$600,MATCH(B458,CADASTRO!$B$2:$B$600,0),MATCH($F$2,CADASTRO!$A$2:$Q$2,0)),0)</f>
        <v>0</v>
      </c>
      <c r="G458" s="16" t="str">
        <f t="shared" si="83"/>
        <v/>
      </c>
      <c r="H458" s="15">
        <f>IFERROR(INDEX(CADASTRO!$A$2:$Q$600,MATCH(B458,CADASTRO!$B$2:$B$600,0),MATCH($H$2,CADASTRO!$A$2:$Q$2,0)),0)</f>
        <v>0</v>
      </c>
      <c r="I458" s="16" t="str">
        <f t="shared" si="84"/>
        <v/>
      </c>
      <c r="J458" s="15">
        <f>IFERROR(INDEX(CADASTRO!$A$2:$Q$600,MATCH(B458,CADASTRO!$B$2:$B$600,0),MATCH($J$2,CADASTRO!$A$2:$Q$2,0)),0)</f>
        <v>0</v>
      </c>
      <c r="K458" s="16" t="str">
        <f t="shared" si="85"/>
        <v/>
      </c>
      <c r="L458" s="15">
        <f>IFERROR(INDEX(CADASTRO!$A$2:$Q$600,MATCH(B458,CADASTRO!$B$2:$B$600,0),MATCH($L$2,CADASTRO!$A$2:$Q$2,0)),0)</f>
        <v>0</v>
      </c>
      <c r="M458" s="16" t="str">
        <f t="shared" si="86"/>
        <v/>
      </c>
      <c r="N458" s="15">
        <f>IFERROR(INDEX(CADASTRO!$A$2:$Q$600,MATCH(B458,CADASTRO!$B$2:$B$600,0),MATCH($N$2,CADASTRO!$A$2:$Q$2,0)),0)</f>
        <v>0</v>
      </c>
      <c r="O458" s="16" t="str">
        <f t="shared" si="87"/>
        <v/>
      </c>
      <c r="P458" s="15">
        <f>IFERROR(INDEX(CADASTRO!$A$2:$Q$600,MATCH(B458,CADASTRO!$B$2:$B$600,0),MATCH($P$2,CADASTRO!$A$2:$Q$2,0)),0)</f>
        <v>0</v>
      </c>
      <c r="Q458" s="16" t="str">
        <f t="shared" si="88"/>
        <v/>
      </c>
      <c r="R458" s="15">
        <f>IFERROR(INDEX(CADASTRO!$A$2:$Q$600,MATCH(B458,CADASTRO!$B$2:$B$600,0),MATCH($R$2,CADASTRO!$A$2:$Q$2,0)),0)</f>
        <v>0</v>
      </c>
      <c r="S458" s="16" t="str">
        <f t="shared" si="89"/>
        <v/>
      </c>
      <c r="T458" s="15">
        <f>IFERROR(INDEX(CADASTRO!$A$2:$Q$600,MATCH(B458,CADASTRO!$B$2:$B$600,0),MATCH($T$2,CADASTRO!$A$2:$Q$2,0)),0)</f>
        <v>0</v>
      </c>
      <c r="U458" s="16" t="str">
        <f t="shared" si="90"/>
        <v/>
      </c>
      <c r="V458" s="15">
        <f>IFERROR(INDEX(CADASTRO!$A$2:$Q$600,MATCH(B458,CADASTRO!$B$2:$B$600,0),MATCH($V$2,CADASTRO!$A$2:$Q$2,0)),0)</f>
        <v>0</v>
      </c>
      <c r="W458" s="16" t="str">
        <f t="shared" si="91"/>
        <v/>
      </c>
      <c r="X458" s="15">
        <f>IFERROR(INDEX(CADASTRO!$A$2:$Q$600,MATCH(B458,CADASTRO!$B$2:$B$600,0),MATCH($X$2,CADASTRO!$A$2:$Q$2,0)),0)</f>
        <v>0</v>
      </c>
      <c r="Y458" s="16" t="str">
        <f t="shared" si="92"/>
        <v/>
      </c>
    </row>
    <row r="459" spans="1:25" ht="15" customHeight="1" x14ac:dyDescent="0.25">
      <c r="A459" s="7">
        <f>CADASTRO!A459</f>
        <v>0</v>
      </c>
      <c r="B459" s="7">
        <f>CADASTRO!B459</f>
        <v>0</v>
      </c>
      <c r="C459" s="15">
        <f>IFERROR(INDEX(CADASTRO!$A$2:$Q$600,MATCH(B459,CADASTRO!$B$2:$B$600,0),MATCH($C$2,CADASTRO!$A$2:$Q$2,0)),0)</f>
        <v>0</v>
      </c>
      <c r="D459" s="15">
        <f>IFERROR(INDEX(CADASTRO!$A$2:$Q$600,MATCH(B459,CADASTRO!$B$2:$B$600,0),MATCH($D$2,CADASTRO!$A$2:$Q$2,0)),0)</f>
        <v>0</v>
      </c>
      <c r="E459" s="16" t="str">
        <f t="shared" si="82"/>
        <v/>
      </c>
      <c r="F459" s="15">
        <f>IFERROR(INDEX(CADASTRO!$A$2:$Q$600,MATCH(B459,CADASTRO!$B$2:$B$600,0),MATCH($F$2,CADASTRO!$A$2:$Q$2,0)),0)</f>
        <v>0</v>
      </c>
      <c r="G459" s="16" t="str">
        <f t="shared" si="83"/>
        <v/>
      </c>
      <c r="H459" s="15">
        <f>IFERROR(INDEX(CADASTRO!$A$2:$Q$600,MATCH(B459,CADASTRO!$B$2:$B$600,0),MATCH($H$2,CADASTRO!$A$2:$Q$2,0)),0)</f>
        <v>0</v>
      </c>
      <c r="I459" s="16" t="str">
        <f t="shared" si="84"/>
        <v/>
      </c>
      <c r="J459" s="15">
        <f>IFERROR(INDEX(CADASTRO!$A$2:$Q$600,MATCH(B459,CADASTRO!$B$2:$B$600,0),MATCH($J$2,CADASTRO!$A$2:$Q$2,0)),0)</f>
        <v>0</v>
      </c>
      <c r="K459" s="16" t="str">
        <f t="shared" si="85"/>
        <v/>
      </c>
      <c r="L459" s="15">
        <f>IFERROR(INDEX(CADASTRO!$A$2:$Q$600,MATCH(B459,CADASTRO!$B$2:$B$600,0),MATCH($L$2,CADASTRO!$A$2:$Q$2,0)),0)</f>
        <v>0</v>
      </c>
      <c r="M459" s="16" t="str">
        <f t="shared" si="86"/>
        <v/>
      </c>
      <c r="N459" s="15">
        <f>IFERROR(INDEX(CADASTRO!$A$2:$Q$600,MATCH(B459,CADASTRO!$B$2:$B$600,0),MATCH($N$2,CADASTRO!$A$2:$Q$2,0)),0)</f>
        <v>0</v>
      </c>
      <c r="O459" s="16" t="str">
        <f t="shared" si="87"/>
        <v/>
      </c>
      <c r="P459" s="15">
        <f>IFERROR(INDEX(CADASTRO!$A$2:$Q$600,MATCH(B459,CADASTRO!$B$2:$B$600,0),MATCH($P$2,CADASTRO!$A$2:$Q$2,0)),0)</f>
        <v>0</v>
      </c>
      <c r="Q459" s="16" t="str">
        <f t="shared" si="88"/>
        <v/>
      </c>
      <c r="R459" s="15">
        <f>IFERROR(INDEX(CADASTRO!$A$2:$Q$600,MATCH(B459,CADASTRO!$B$2:$B$600,0),MATCH($R$2,CADASTRO!$A$2:$Q$2,0)),0)</f>
        <v>0</v>
      </c>
      <c r="S459" s="16" t="str">
        <f t="shared" si="89"/>
        <v/>
      </c>
      <c r="T459" s="15">
        <f>IFERROR(INDEX(CADASTRO!$A$2:$Q$600,MATCH(B459,CADASTRO!$B$2:$B$600,0),MATCH($T$2,CADASTRO!$A$2:$Q$2,0)),0)</f>
        <v>0</v>
      </c>
      <c r="U459" s="16" t="str">
        <f t="shared" si="90"/>
        <v/>
      </c>
      <c r="V459" s="15">
        <f>IFERROR(INDEX(CADASTRO!$A$2:$Q$600,MATCH(B459,CADASTRO!$B$2:$B$600,0),MATCH($V$2,CADASTRO!$A$2:$Q$2,0)),0)</f>
        <v>0</v>
      </c>
      <c r="W459" s="16" t="str">
        <f t="shared" si="91"/>
        <v/>
      </c>
      <c r="X459" s="15">
        <f>IFERROR(INDEX(CADASTRO!$A$2:$Q$600,MATCH(B459,CADASTRO!$B$2:$B$600,0),MATCH($X$2,CADASTRO!$A$2:$Q$2,0)),0)</f>
        <v>0</v>
      </c>
      <c r="Y459" s="16" t="str">
        <f t="shared" si="92"/>
        <v/>
      </c>
    </row>
    <row r="460" spans="1:25" ht="15" customHeight="1" x14ac:dyDescent="0.25">
      <c r="A460" s="7">
        <f>CADASTRO!A460</f>
        <v>0</v>
      </c>
      <c r="B460" s="7">
        <f>CADASTRO!B460</f>
        <v>0</v>
      </c>
      <c r="C460" s="15">
        <f>IFERROR(INDEX(CADASTRO!$A$2:$Q$600,MATCH(B460,CADASTRO!$B$2:$B$600,0),MATCH($C$2,CADASTRO!$A$2:$Q$2,0)),0)</f>
        <v>0</v>
      </c>
      <c r="D460" s="15">
        <f>IFERROR(INDEX(CADASTRO!$A$2:$Q$600,MATCH(B460,CADASTRO!$B$2:$B$600,0),MATCH($D$2,CADASTRO!$A$2:$Q$2,0)),0)</f>
        <v>0</v>
      </c>
      <c r="E460" s="16" t="str">
        <f t="shared" si="82"/>
        <v/>
      </c>
      <c r="F460" s="15">
        <f>IFERROR(INDEX(CADASTRO!$A$2:$Q$600,MATCH(B460,CADASTRO!$B$2:$B$600,0),MATCH($F$2,CADASTRO!$A$2:$Q$2,0)),0)</f>
        <v>0</v>
      </c>
      <c r="G460" s="16" t="str">
        <f t="shared" si="83"/>
        <v/>
      </c>
      <c r="H460" s="15">
        <f>IFERROR(INDEX(CADASTRO!$A$2:$Q$600,MATCH(B460,CADASTRO!$B$2:$B$600,0),MATCH($H$2,CADASTRO!$A$2:$Q$2,0)),0)</f>
        <v>0</v>
      </c>
      <c r="I460" s="16" t="str">
        <f t="shared" si="84"/>
        <v/>
      </c>
      <c r="J460" s="15">
        <f>IFERROR(INDEX(CADASTRO!$A$2:$Q$600,MATCH(B460,CADASTRO!$B$2:$B$600,0),MATCH($J$2,CADASTRO!$A$2:$Q$2,0)),0)</f>
        <v>0</v>
      </c>
      <c r="K460" s="16" t="str">
        <f t="shared" si="85"/>
        <v/>
      </c>
      <c r="L460" s="15">
        <f>IFERROR(INDEX(CADASTRO!$A$2:$Q$600,MATCH(B460,CADASTRO!$B$2:$B$600,0),MATCH($L$2,CADASTRO!$A$2:$Q$2,0)),0)</f>
        <v>0</v>
      </c>
      <c r="M460" s="16" t="str">
        <f t="shared" si="86"/>
        <v/>
      </c>
      <c r="N460" s="15">
        <f>IFERROR(INDEX(CADASTRO!$A$2:$Q$600,MATCH(B460,CADASTRO!$B$2:$B$600,0),MATCH($N$2,CADASTRO!$A$2:$Q$2,0)),0)</f>
        <v>0</v>
      </c>
      <c r="O460" s="16" t="str">
        <f t="shared" si="87"/>
        <v/>
      </c>
      <c r="P460" s="15">
        <f>IFERROR(INDEX(CADASTRO!$A$2:$Q$600,MATCH(B460,CADASTRO!$B$2:$B$600,0),MATCH($P$2,CADASTRO!$A$2:$Q$2,0)),0)</f>
        <v>0</v>
      </c>
      <c r="Q460" s="16" t="str">
        <f t="shared" si="88"/>
        <v/>
      </c>
      <c r="R460" s="15">
        <f>IFERROR(INDEX(CADASTRO!$A$2:$Q$600,MATCH(B460,CADASTRO!$B$2:$B$600,0),MATCH($R$2,CADASTRO!$A$2:$Q$2,0)),0)</f>
        <v>0</v>
      </c>
      <c r="S460" s="16" t="str">
        <f t="shared" si="89"/>
        <v/>
      </c>
      <c r="T460" s="15">
        <f>IFERROR(INDEX(CADASTRO!$A$2:$Q$600,MATCH(B460,CADASTRO!$B$2:$B$600,0),MATCH($T$2,CADASTRO!$A$2:$Q$2,0)),0)</f>
        <v>0</v>
      </c>
      <c r="U460" s="16" t="str">
        <f t="shared" si="90"/>
        <v/>
      </c>
      <c r="V460" s="15">
        <f>IFERROR(INDEX(CADASTRO!$A$2:$Q$600,MATCH(B460,CADASTRO!$B$2:$B$600,0),MATCH($V$2,CADASTRO!$A$2:$Q$2,0)),0)</f>
        <v>0</v>
      </c>
      <c r="W460" s="16" t="str">
        <f t="shared" si="91"/>
        <v/>
      </c>
      <c r="X460" s="15">
        <f>IFERROR(INDEX(CADASTRO!$A$2:$Q$600,MATCH(B460,CADASTRO!$B$2:$B$600,0),MATCH($X$2,CADASTRO!$A$2:$Q$2,0)),0)</f>
        <v>0</v>
      </c>
      <c r="Y460" s="16" t="str">
        <f t="shared" si="92"/>
        <v/>
      </c>
    </row>
    <row r="461" spans="1:25" ht="15" customHeight="1" x14ac:dyDescent="0.25">
      <c r="A461" s="7">
        <f>CADASTRO!A461</f>
        <v>0</v>
      </c>
      <c r="B461" s="7">
        <f>CADASTRO!B461</f>
        <v>0</v>
      </c>
      <c r="C461" s="15">
        <f>IFERROR(INDEX(CADASTRO!$A$2:$Q$600,MATCH(B461,CADASTRO!$B$2:$B$600,0),MATCH($C$2,CADASTRO!$A$2:$Q$2,0)),0)</f>
        <v>0</v>
      </c>
      <c r="D461" s="15">
        <f>IFERROR(INDEX(CADASTRO!$A$2:$Q$600,MATCH(B461,CADASTRO!$B$2:$B$600,0),MATCH($D$2,CADASTRO!$A$2:$Q$2,0)),0)</f>
        <v>0</v>
      </c>
      <c r="E461" s="16" t="str">
        <f t="shared" si="82"/>
        <v/>
      </c>
      <c r="F461" s="15">
        <f>IFERROR(INDEX(CADASTRO!$A$2:$Q$600,MATCH(B461,CADASTRO!$B$2:$B$600,0),MATCH($F$2,CADASTRO!$A$2:$Q$2,0)),0)</f>
        <v>0</v>
      </c>
      <c r="G461" s="16" t="str">
        <f t="shared" si="83"/>
        <v/>
      </c>
      <c r="H461" s="15">
        <f>IFERROR(INDEX(CADASTRO!$A$2:$Q$600,MATCH(B461,CADASTRO!$B$2:$B$600,0),MATCH($H$2,CADASTRO!$A$2:$Q$2,0)),0)</f>
        <v>0</v>
      </c>
      <c r="I461" s="16" t="str">
        <f t="shared" si="84"/>
        <v/>
      </c>
      <c r="J461" s="15">
        <f>IFERROR(INDEX(CADASTRO!$A$2:$Q$600,MATCH(B461,CADASTRO!$B$2:$B$600,0),MATCH($J$2,CADASTRO!$A$2:$Q$2,0)),0)</f>
        <v>0</v>
      </c>
      <c r="K461" s="16" t="str">
        <f t="shared" si="85"/>
        <v/>
      </c>
      <c r="L461" s="15">
        <f>IFERROR(INDEX(CADASTRO!$A$2:$Q$600,MATCH(B461,CADASTRO!$B$2:$B$600,0),MATCH($L$2,CADASTRO!$A$2:$Q$2,0)),0)</f>
        <v>0</v>
      </c>
      <c r="M461" s="16" t="str">
        <f t="shared" si="86"/>
        <v/>
      </c>
      <c r="N461" s="15">
        <f>IFERROR(INDEX(CADASTRO!$A$2:$Q$600,MATCH(B461,CADASTRO!$B$2:$B$600,0),MATCH($N$2,CADASTRO!$A$2:$Q$2,0)),0)</f>
        <v>0</v>
      </c>
      <c r="O461" s="16" t="str">
        <f t="shared" si="87"/>
        <v/>
      </c>
      <c r="P461" s="15">
        <f>IFERROR(INDEX(CADASTRO!$A$2:$Q$600,MATCH(B461,CADASTRO!$B$2:$B$600,0),MATCH($P$2,CADASTRO!$A$2:$Q$2,0)),0)</f>
        <v>0</v>
      </c>
      <c r="Q461" s="16" t="str">
        <f t="shared" si="88"/>
        <v/>
      </c>
      <c r="R461" s="15">
        <f>IFERROR(INDEX(CADASTRO!$A$2:$Q$600,MATCH(B461,CADASTRO!$B$2:$B$600,0),MATCH($R$2,CADASTRO!$A$2:$Q$2,0)),0)</f>
        <v>0</v>
      </c>
      <c r="S461" s="16" t="str">
        <f t="shared" si="89"/>
        <v/>
      </c>
      <c r="T461" s="15">
        <f>IFERROR(INDEX(CADASTRO!$A$2:$Q$600,MATCH(B461,CADASTRO!$B$2:$B$600,0),MATCH($T$2,CADASTRO!$A$2:$Q$2,0)),0)</f>
        <v>0</v>
      </c>
      <c r="U461" s="16" t="str">
        <f t="shared" si="90"/>
        <v/>
      </c>
      <c r="V461" s="15">
        <f>IFERROR(INDEX(CADASTRO!$A$2:$Q$600,MATCH(B461,CADASTRO!$B$2:$B$600,0),MATCH($V$2,CADASTRO!$A$2:$Q$2,0)),0)</f>
        <v>0</v>
      </c>
      <c r="W461" s="16" t="str">
        <f t="shared" si="91"/>
        <v/>
      </c>
      <c r="X461" s="15">
        <f>IFERROR(INDEX(CADASTRO!$A$2:$Q$600,MATCH(B461,CADASTRO!$B$2:$B$600,0),MATCH($X$2,CADASTRO!$A$2:$Q$2,0)),0)</f>
        <v>0</v>
      </c>
      <c r="Y461" s="16" t="str">
        <f t="shared" si="92"/>
        <v/>
      </c>
    </row>
    <row r="462" spans="1:25" ht="15" customHeight="1" x14ac:dyDescent="0.25">
      <c r="A462" s="7">
        <f>CADASTRO!A462</f>
        <v>0</v>
      </c>
      <c r="B462" s="7">
        <f>CADASTRO!B462</f>
        <v>0</v>
      </c>
      <c r="C462" s="15">
        <f>IFERROR(INDEX(CADASTRO!$A$2:$Q$600,MATCH(B462,CADASTRO!$B$2:$B$600,0),MATCH($C$2,CADASTRO!$A$2:$Q$2,0)),0)</f>
        <v>0</v>
      </c>
      <c r="D462" s="15">
        <f>IFERROR(INDEX(CADASTRO!$A$2:$Q$600,MATCH(B462,CADASTRO!$B$2:$B$600,0),MATCH($D$2,CADASTRO!$A$2:$Q$2,0)),0)</f>
        <v>0</v>
      </c>
      <c r="E462" s="16" t="str">
        <f t="shared" si="82"/>
        <v/>
      </c>
      <c r="F462" s="15">
        <f>IFERROR(INDEX(CADASTRO!$A$2:$Q$600,MATCH(B462,CADASTRO!$B$2:$B$600,0),MATCH($F$2,CADASTRO!$A$2:$Q$2,0)),0)</f>
        <v>0</v>
      </c>
      <c r="G462" s="16" t="str">
        <f t="shared" si="83"/>
        <v/>
      </c>
      <c r="H462" s="15">
        <f>IFERROR(INDEX(CADASTRO!$A$2:$Q$600,MATCH(B462,CADASTRO!$B$2:$B$600,0),MATCH($H$2,CADASTRO!$A$2:$Q$2,0)),0)</f>
        <v>0</v>
      </c>
      <c r="I462" s="16" t="str">
        <f t="shared" si="84"/>
        <v/>
      </c>
      <c r="J462" s="15">
        <f>IFERROR(INDEX(CADASTRO!$A$2:$Q$600,MATCH(B462,CADASTRO!$B$2:$B$600,0),MATCH($J$2,CADASTRO!$A$2:$Q$2,0)),0)</f>
        <v>0</v>
      </c>
      <c r="K462" s="16" t="str">
        <f t="shared" si="85"/>
        <v/>
      </c>
      <c r="L462" s="15">
        <f>IFERROR(INDEX(CADASTRO!$A$2:$Q$600,MATCH(B462,CADASTRO!$B$2:$B$600,0),MATCH($L$2,CADASTRO!$A$2:$Q$2,0)),0)</f>
        <v>0</v>
      </c>
      <c r="M462" s="16" t="str">
        <f t="shared" si="86"/>
        <v/>
      </c>
      <c r="N462" s="15">
        <f>IFERROR(INDEX(CADASTRO!$A$2:$Q$600,MATCH(B462,CADASTRO!$B$2:$B$600,0),MATCH($N$2,CADASTRO!$A$2:$Q$2,0)),0)</f>
        <v>0</v>
      </c>
      <c r="O462" s="16" t="str">
        <f t="shared" si="87"/>
        <v/>
      </c>
      <c r="P462" s="15">
        <f>IFERROR(INDEX(CADASTRO!$A$2:$Q$600,MATCH(B462,CADASTRO!$B$2:$B$600,0),MATCH($P$2,CADASTRO!$A$2:$Q$2,0)),0)</f>
        <v>0</v>
      </c>
      <c r="Q462" s="16" t="str">
        <f t="shared" si="88"/>
        <v/>
      </c>
      <c r="R462" s="15">
        <f>IFERROR(INDEX(CADASTRO!$A$2:$Q$600,MATCH(B462,CADASTRO!$B$2:$B$600,0),MATCH($R$2,CADASTRO!$A$2:$Q$2,0)),0)</f>
        <v>0</v>
      </c>
      <c r="S462" s="16" t="str">
        <f t="shared" si="89"/>
        <v/>
      </c>
      <c r="T462" s="15">
        <f>IFERROR(INDEX(CADASTRO!$A$2:$Q$600,MATCH(B462,CADASTRO!$B$2:$B$600,0),MATCH($T$2,CADASTRO!$A$2:$Q$2,0)),0)</f>
        <v>0</v>
      </c>
      <c r="U462" s="16" t="str">
        <f t="shared" si="90"/>
        <v/>
      </c>
      <c r="V462" s="15">
        <f>IFERROR(INDEX(CADASTRO!$A$2:$Q$600,MATCH(B462,CADASTRO!$B$2:$B$600,0),MATCH($V$2,CADASTRO!$A$2:$Q$2,0)),0)</f>
        <v>0</v>
      </c>
      <c r="W462" s="16" t="str">
        <f t="shared" si="91"/>
        <v/>
      </c>
      <c r="X462" s="15">
        <f>IFERROR(INDEX(CADASTRO!$A$2:$Q$600,MATCH(B462,CADASTRO!$B$2:$B$600,0),MATCH($X$2,CADASTRO!$A$2:$Q$2,0)),0)</f>
        <v>0</v>
      </c>
      <c r="Y462" s="16" t="str">
        <f t="shared" si="92"/>
        <v/>
      </c>
    </row>
    <row r="463" spans="1:25" ht="15" customHeight="1" x14ac:dyDescent="0.25">
      <c r="A463" s="7">
        <f>CADASTRO!A463</f>
        <v>0</v>
      </c>
      <c r="B463" s="7">
        <f>CADASTRO!B463</f>
        <v>0</v>
      </c>
      <c r="C463" s="15">
        <f>IFERROR(INDEX(CADASTRO!$A$2:$Q$600,MATCH(B463,CADASTRO!$B$2:$B$600,0),MATCH($C$2,CADASTRO!$A$2:$Q$2,0)),0)</f>
        <v>0</v>
      </c>
      <c r="D463" s="15">
        <f>IFERROR(INDEX(CADASTRO!$A$2:$Q$600,MATCH(B463,CADASTRO!$B$2:$B$600,0),MATCH($D$2,CADASTRO!$A$2:$Q$2,0)),0)</f>
        <v>0</v>
      </c>
      <c r="E463" s="16" t="str">
        <f t="shared" si="82"/>
        <v/>
      </c>
      <c r="F463" s="15">
        <f>IFERROR(INDEX(CADASTRO!$A$2:$Q$600,MATCH(B463,CADASTRO!$B$2:$B$600,0),MATCH($F$2,CADASTRO!$A$2:$Q$2,0)),0)</f>
        <v>0</v>
      </c>
      <c r="G463" s="16" t="str">
        <f t="shared" si="83"/>
        <v/>
      </c>
      <c r="H463" s="15">
        <f>IFERROR(INDEX(CADASTRO!$A$2:$Q$600,MATCH(B463,CADASTRO!$B$2:$B$600,0),MATCH($H$2,CADASTRO!$A$2:$Q$2,0)),0)</f>
        <v>0</v>
      </c>
      <c r="I463" s="16" t="str">
        <f t="shared" si="84"/>
        <v/>
      </c>
      <c r="J463" s="15">
        <f>IFERROR(INDEX(CADASTRO!$A$2:$Q$600,MATCH(B463,CADASTRO!$B$2:$B$600,0),MATCH($J$2,CADASTRO!$A$2:$Q$2,0)),0)</f>
        <v>0</v>
      </c>
      <c r="K463" s="16" t="str">
        <f t="shared" si="85"/>
        <v/>
      </c>
      <c r="L463" s="15">
        <f>IFERROR(INDEX(CADASTRO!$A$2:$Q$600,MATCH(B463,CADASTRO!$B$2:$B$600,0),MATCH($L$2,CADASTRO!$A$2:$Q$2,0)),0)</f>
        <v>0</v>
      </c>
      <c r="M463" s="16" t="str">
        <f t="shared" si="86"/>
        <v/>
      </c>
      <c r="N463" s="15">
        <f>IFERROR(INDEX(CADASTRO!$A$2:$Q$600,MATCH(B463,CADASTRO!$B$2:$B$600,0),MATCH($N$2,CADASTRO!$A$2:$Q$2,0)),0)</f>
        <v>0</v>
      </c>
      <c r="O463" s="16" t="str">
        <f t="shared" si="87"/>
        <v/>
      </c>
      <c r="P463" s="15">
        <f>IFERROR(INDEX(CADASTRO!$A$2:$Q$600,MATCH(B463,CADASTRO!$B$2:$B$600,0),MATCH($P$2,CADASTRO!$A$2:$Q$2,0)),0)</f>
        <v>0</v>
      </c>
      <c r="Q463" s="16" t="str">
        <f t="shared" si="88"/>
        <v/>
      </c>
      <c r="R463" s="15">
        <f>IFERROR(INDEX(CADASTRO!$A$2:$Q$600,MATCH(B463,CADASTRO!$B$2:$B$600,0),MATCH($R$2,CADASTRO!$A$2:$Q$2,0)),0)</f>
        <v>0</v>
      </c>
      <c r="S463" s="16" t="str">
        <f t="shared" si="89"/>
        <v/>
      </c>
      <c r="T463" s="15">
        <f>IFERROR(INDEX(CADASTRO!$A$2:$Q$600,MATCH(B463,CADASTRO!$B$2:$B$600,0),MATCH($T$2,CADASTRO!$A$2:$Q$2,0)),0)</f>
        <v>0</v>
      </c>
      <c r="U463" s="16" t="str">
        <f t="shared" si="90"/>
        <v/>
      </c>
      <c r="V463" s="15">
        <f>IFERROR(INDEX(CADASTRO!$A$2:$Q$600,MATCH(B463,CADASTRO!$B$2:$B$600,0),MATCH($V$2,CADASTRO!$A$2:$Q$2,0)),0)</f>
        <v>0</v>
      </c>
      <c r="W463" s="16" t="str">
        <f t="shared" si="91"/>
        <v/>
      </c>
      <c r="X463" s="15">
        <f>IFERROR(INDEX(CADASTRO!$A$2:$Q$600,MATCH(B463,CADASTRO!$B$2:$B$600,0),MATCH($X$2,CADASTRO!$A$2:$Q$2,0)),0)</f>
        <v>0</v>
      </c>
      <c r="Y463" s="16" t="str">
        <f t="shared" si="92"/>
        <v/>
      </c>
    </row>
    <row r="464" spans="1:25" ht="15" customHeight="1" x14ac:dyDescent="0.25">
      <c r="A464" s="7">
        <f>CADASTRO!A464</f>
        <v>0</v>
      </c>
      <c r="B464" s="7">
        <f>CADASTRO!B464</f>
        <v>0</v>
      </c>
      <c r="C464" s="15">
        <f>IFERROR(INDEX(CADASTRO!$A$2:$Q$600,MATCH(B464,CADASTRO!$B$2:$B$600,0),MATCH($C$2,CADASTRO!$A$2:$Q$2,0)),0)</f>
        <v>0</v>
      </c>
      <c r="D464" s="15">
        <f>IFERROR(INDEX(CADASTRO!$A$2:$Q$600,MATCH(B464,CADASTRO!$B$2:$B$600,0),MATCH($D$2,CADASTRO!$A$2:$Q$2,0)),0)</f>
        <v>0</v>
      </c>
      <c r="E464" s="16" t="str">
        <f t="shared" si="82"/>
        <v/>
      </c>
      <c r="F464" s="15">
        <f>IFERROR(INDEX(CADASTRO!$A$2:$Q$600,MATCH(B464,CADASTRO!$B$2:$B$600,0),MATCH($F$2,CADASTRO!$A$2:$Q$2,0)),0)</f>
        <v>0</v>
      </c>
      <c r="G464" s="16" t="str">
        <f t="shared" si="83"/>
        <v/>
      </c>
      <c r="H464" s="15">
        <f>IFERROR(INDEX(CADASTRO!$A$2:$Q$600,MATCH(B464,CADASTRO!$B$2:$B$600,0),MATCH($H$2,CADASTRO!$A$2:$Q$2,0)),0)</f>
        <v>0</v>
      </c>
      <c r="I464" s="16" t="str">
        <f t="shared" si="84"/>
        <v/>
      </c>
      <c r="J464" s="15">
        <f>IFERROR(INDEX(CADASTRO!$A$2:$Q$600,MATCH(B464,CADASTRO!$B$2:$B$600,0),MATCH($J$2,CADASTRO!$A$2:$Q$2,0)),0)</f>
        <v>0</v>
      </c>
      <c r="K464" s="16" t="str">
        <f t="shared" si="85"/>
        <v/>
      </c>
      <c r="L464" s="15">
        <f>IFERROR(INDEX(CADASTRO!$A$2:$Q$600,MATCH(B464,CADASTRO!$B$2:$B$600,0),MATCH($L$2,CADASTRO!$A$2:$Q$2,0)),0)</f>
        <v>0</v>
      </c>
      <c r="M464" s="16" t="str">
        <f t="shared" si="86"/>
        <v/>
      </c>
      <c r="N464" s="15">
        <f>IFERROR(INDEX(CADASTRO!$A$2:$Q$600,MATCH(B464,CADASTRO!$B$2:$B$600,0),MATCH($N$2,CADASTRO!$A$2:$Q$2,0)),0)</f>
        <v>0</v>
      </c>
      <c r="O464" s="16" t="str">
        <f t="shared" si="87"/>
        <v/>
      </c>
      <c r="P464" s="15">
        <f>IFERROR(INDEX(CADASTRO!$A$2:$Q$600,MATCH(B464,CADASTRO!$B$2:$B$600,0),MATCH($P$2,CADASTRO!$A$2:$Q$2,0)),0)</f>
        <v>0</v>
      </c>
      <c r="Q464" s="16" t="str">
        <f t="shared" si="88"/>
        <v/>
      </c>
      <c r="R464" s="15">
        <f>IFERROR(INDEX(CADASTRO!$A$2:$Q$600,MATCH(B464,CADASTRO!$B$2:$B$600,0),MATCH($R$2,CADASTRO!$A$2:$Q$2,0)),0)</f>
        <v>0</v>
      </c>
      <c r="S464" s="16" t="str">
        <f t="shared" si="89"/>
        <v/>
      </c>
      <c r="T464" s="15">
        <f>IFERROR(INDEX(CADASTRO!$A$2:$Q$600,MATCH(B464,CADASTRO!$B$2:$B$600,0),MATCH($T$2,CADASTRO!$A$2:$Q$2,0)),0)</f>
        <v>0</v>
      </c>
      <c r="U464" s="16" t="str">
        <f t="shared" si="90"/>
        <v/>
      </c>
      <c r="V464" s="15">
        <f>IFERROR(INDEX(CADASTRO!$A$2:$Q$600,MATCH(B464,CADASTRO!$B$2:$B$600,0),MATCH($V$2,CADASTRO!$A$2:$Q$2,0)),0)</f>
        <v>0</v>
      </c>
      <c r="W464" s="16" t="str">
        <f t="shared" si="91"/>
        <v/>
      </c>
      <c r="X464" s="15">
        <f>IFERROR(INDEX(CADASTRO!$A$2:$Q$600,MATCH(B464,CADASTRO!$B$2:$B$600,0),MATCH($X$2,CADASTRO!$A$2:$Q$2,0)),0)</f>
        <v>0</v>
      </c>
      <c r="Y464" s="16" t="str">
        <f t="shared" si="92"/>
        <v/>
      </c>
    </row>
    <row r="465" spans="1:25" ht="15" customHeight="1" x14ac:dyDescent="0.25">
      <c r="A465" s="7">
        <f>CADASTRO!A465</f>
        <v>0</v>
      </c>
      <c r="B465" s="7">
        <f>CADASTRO!B465</f>
        <v>0</v>
      </c>
      <c r="C465" s="15">
        <f>IFERROR(INDEX(CADASTRO!$A$2:$Q$600,MATCH(B465,CADASTRO!$B$2:$B$600,0),MATCH($C$2,CADASTRO!$A$2:$Q$2,0)),0)</f>
        <v>0</v>
      </c>
      <c r="D465" s="15">
        <f>IFERROR(INDEX(CADASTRO!$A$2:$Q$600,MATCH(B465,CADASTRO!$B$2:$B$600,0),MATCH($D$2,CADASTRO!$A$2:$Q$2,0)),0)</f>
        <v>0</v>
      </c>
      <c r="E465" s="16" t="str">
        <f t="shared" si="82"/>
        <v/>
      </c>
      <c r="F465" s="15">
        <f>IFERROR(INDEX(CADASTRO!$A$2:$Q$600,MATCH(B465,CADASTRO!$B$2:$B$600,0),MATCH($F$2,CADASTRO!$A$2:$Q$2,0)),0)</f>
        <v>0</v>
      </c>
      <c r="G465" s="16" t="str">
        <f t="shared" si="83"/>
        <v/>
      </c>
      <c r="H465" s="15">
        <f>IFERROR(INDEX(CADASTRO!$A$2:$Q$600,MATCH(B465,CADASTRO!$B$2:$B$600,0),MATCH($H$2,CADASTRO!$A$2:$Q$2,0)),0)</f>
        <v>0</v>
      </c>
      <c r="I465" s="16" t="str">
        <f t="shared" si="84"/>
        <v/>
      </c>
      <c r="J465" s="15">
        <f>IFERROR(INDEX(CADASTRO!$A$2:$Q$600,MATCH(B465,CADASTRO!$B$2:$B$600,0),MATCH($J$2,CADASTRO!$A$2:$Q$2,0)),0)</f>
        <v>0</v>
      </c>
      <c r="K465" s="16" t="str">
        <f t="shared" si="85"/>
        <v/>
      </c>
      <c r="L465" s="15">
        <f>IFERROR(INDEX(CADASTRO!$A$2:$Q$600,MATCH(B465,CADASTRO!$B$2:$B$600,0),MATCH($L$2,CADASTRO!$A$2:$Q$2,0)),0)</f>
        <v>0</v>
      </c>
      <c r="M465" s="16" t="str">
        <f t="shared" si="86"/>
        <v/>
      </c>
      <c r="N465" s="15">
        <f>IFERROR(INDEX(CADASTRO!$A$2:$Q$600,MATCH(B465,CADASTRO!$B$2:$B$600,0),MATCH($N$2,CADASTRO!$A$2:$Q$2,0)),0)</f>
        <v>0</v>
      </c>
      <c r="O465" s="16" t="str">
        <f t="shared" si="87"/>
        <v/>
      </c>
      <c r="P465" s="15">
        <f>IFERROR(INDEX(CADASTRO!$A$2:$Q$600,MATCH(B465,CADASTRO!$B$2:$B$600,0),MATCH($P$2,CADASTRO!$A$2:$Q$2,0)),0)</f>
        <v>0</v>
      </c>
      <c r="Q465" s="16" t="str">
        <f t="shared" si="88"/>
        <v/>
      </c>
      <c r="R465" s="15">
        <f>IFERROR(INDEX(CADASTRO!$A$2:$Q$600,MATCH(B465,CADASTRO!$B$2:$B$600,0),MATCH($R$2,CADASTRO!$A$2:$Q$2,0)),0)</f>
        <v>0</v>
      </c>
      <c r="S465" s="16" t="str">
        <f t="shared" si="89"/>
        <v/>
      </c>
      <c r="T465" s="15">
        <f>IFERROR(INDEX(CADASTRO!$A$2:$Q$600,MATCH(B465,CADASTRO!$B$2:$B$600,0),MATCH($T$2,CADASTRO!$A$2:$Q$2,0)),0)</f>
        <v>0</v>
      </c>
      <c r="U465" s="16" t="str">
        <f t="shared" si="90"/>
        <v/>
      </c>
      <c r="V465" s="15">
        <f>IFERROR(INDEX(CADASTRO!$A$2:$Q$600,MATCH(B465,CADASTRO!$B$2:$B$600,0),MATCH($V$2,CADASTRO!$A$2:$Q$2,0)),0)</f>
        <v>0</v>
      </c>
      <c r="W465" s="16" t="str">
        <f t="shared" si="91"/>
        <v/>
      </c>
      <c r="X465" s="15">
        <f>IFERROR(INDEX(CADASTRO!$A$2:$Q$600,MATCH(B465,CADASTRO!$B$2:$B$600,0),MATCH($X$2,CADASTRO!$A$2:$Q$2,0)),0)</f>
        <v>0</v>
      </c>
      <c r="Y465" s="16" t="str">
        <f t="shared" si="92"/>
        <v/>
      </c>
    </row>
    <row r="466" spans="1:25" ht="15" customHeight="1" x14ac:dyDescent="0.25">
      <c r="A466" s="7">
        <f>CADASTRO!A466</f>
        <v>0</v>
      </c>
      <c r="B466" s="7">
        <f>CADASTRO!B466</f>
        <v>0</v>
      </c>
      <c r="C466" s="15">
        <f>IFERROR(INDEX(CADASTRO!$A$2:$Q$600,MATCH(B466,CADASTRO!$B$2:$B$600,0),MATCH($C$2,CADASTRO!$A$2:$Q$2,0)),0)</f>
        <v>0</v>
      </c>
      <c r="D466" s="15">
        <f>IFERROR(INDEX(CADASTRO!$A$2:$Q$600,MATCH(B466,CADASTRO!$B$2:$B$600,0),MATCH($D$2,CADASTRO!$A$2:$Q$2,0)),0)</f>
        <v>0</v>
      </c>
      <c r="E466" s="16" t="str">
        <f t="shared" si="82"/>
        <v/>
      </c>
      <c r="F466" s="15">
        <f>IFERROR(INDEX(CADASTRO!$A$2:$Q$600,MATCH(B466,CADASTRO!$B$2:$B$600,0),MATCH($F$2,CADASTRO!$A$2:$Q$2,0)),0)</f>
        <v>0</v>
      </c>
      <c r="G466" s="16" t="str">
        <f t="shared" si="83"/>
        <v/>
      </c>
      <c r="H466" s="15">
        <f>IFERROR(INDEX(CADASTRO!$A$2:$Q$600,MATCH(B466,CADASTRO!$B$2:$B$600,0),MATCH($H$2,CADASTRO!$A$2:$Q$2,0)),0)</f>
        <v>0</v>
      </c>
      <c r="I466" s="16" t="str">
        <f t="shared" si="84"/>
        <v/>
      </c>
      <c r="J466" s="15">
        <f>IFERROR(INDEX(CADASTRO!$A$2:$Q$600,MATCH(B466,CADASTRO!$B$2:$B$600,0),MATCH($J$2,CADASTRO!$A$2:$Q$2,0)),0)</f>
        <v>0</v>
      </c>
      <c r="K466" s="16" t="str">
        <f t="shared" si="85"/>
        <v/>
      </c>
      <c r="L466" s="15">
        <f>IFERROR(INDEX(CADASTRO!$A$2:$Q$600,MATCH(B466,CADASTRO!$B$2:$B$600,0),MATCH($L$2,CADASTRO!$A$2:$Q$2,0)),0)</f>
        <v>0</v>
      </c>
      <c r="M466" s="16" t="str">
        <f t="shared" si="86"/>
        <v/>
      </c>
      <c r="N466" s="15">
        <f>IFERROR(INDEX(CADASTRO!$A$2:$Q$600,MATCH(B466,CADASTRO!$B$2:$B$600,0),MATCH($N$2,CADASTRO!$A$2:$Q$2,0)),0)</f>
        <v>0</v>
      </c>
      <c r="O466" s="16" t="str">
        <f t="shared" si="87"/>
        <v/>
      </c>
      <c r="P466" s="15">
        <f>IFERROR(INDEX(CADASTRO!$A$2:$Q$600,MATCH(B466,CADASTRO!$B$2:$B$600,0),MATCH($P$2,CADASTRO!$A$2:$Q$2,0)),0)</f>
        <v>0</v>
      </c>
      <c r="Q466" s="16" t="str">
        <f t="shared" si="88"/>
        <v/>
      </c>
      <c r="R466" s="15">
        <f>IFERROR(INDEX(CADASTRO!$A$2:$Q$600,MATCH(B466,CADASTRO!$B$2:$B$600,0),MATCH($R$2,CADASTRO!$A$2:$Q$2,0)),0)</f>
        <v>0</v>
      </c>
      <c r="S466" s="16" t="str">
        <f t="shared" si="89"/>
        <v/>
      </c>
      <c r="T466" s="15">
        <f>IFERROR(INDEX(CADASTRO!$A$2:$Q$600,MATCH(B466,CADASTRO!$B$2:$B$600,0),MATCH($T$2,CADASTRO!$A$2:$Q$2,0)),0)</f>
        <v>0</v>
      </c>
      <c r="U466" s="16" t="str">
        <f t="shared" si="90"/>
        <v/>
      </c>
      <c r="V466" s="15">
        <f>IFERROR(INDEX(CADASTRO!$A$2:$Q$600,MATCH(B466,CADASTRO!$B$2:$B$600,0),MATCH($V$2,CADASTRO!$A$2:$Q$2,0)),0)</f>
        <v>0</v>
      </c>
      <c r="W466" s="16" t="str">
        <f t="shared" si="91"/>
        <v/>
      </c>
      <c r="X466" s="15">
        <f>IFERROR(INDEX(CADASTRO!$A$2:$Q$600,MATCH(B466,CADASTRO!$B$2:$B$600,0),MATCH($X$2,CADASTRO!$A$2:$Q$2,0)),0)</f>
        <v>0</v>
      </c>
      <c r="Y466" s="16" t="str">
        <f t="shared" si="92"/>
        <v/>
      </c>
    </row>
    <row r="467" spans="1:25" ht="15" customHeight="1" x14ac:dyDescent="0.25">
      <c r="A467" s="7">
        <f>CADASTRO!A467</f>
        <v>0</v>
      </c>
      <c r="B467" s="7">
        <f>CADASTRO!B467</f>
        <v>0</v>
      </c>
      <c r="C467" s="15">
        <f>IFERROR(INDEX(CADASTRO!$A$2:$Q$600,MATCH(B467,CADASTRO!$B$2:$B$600,0),MATCH($C$2,CADASTRO!$A$2:$Q$2,0)),0)</f>
        <v>0</v>
      </c>
      <c r="D467" s="15">
        <f>IFERROR(INDEX(CADASTRO!$A$2:$Q$600,MATCH(B467,CADASTRO!$B$2:$B$600,0),MATCH($D$2,CADASTRO!$A$2:$Q$2,0)),0)</f>
        <v>0</v>
      </c>
      <c r="E467" s="16" t="str">
        <f t="shared" si="82"/>
        <v/>
      </c>
      <c r="F467" s="15">
        <f>IFERROR(INDEX(CADASTRO!$A$2:$Q$600,MATCH(B467,CADASTRO!$B$2:$B$600,0),MATCH($F$2,CADASTRO!$A$2:$Q$2,0)),0)</f>
        <v>0</v>
      </c>
      <c r="G467" s="16" t="str">
        <f t="shared" si="83"/>
        <v/>
      </c>
      <c r="H467" s="15">
        <f>IFERROR(INDEX(CADASTRO!$A$2:$Q$600,MATCH(B467,CADASTRO!$B$2:$B$600,0),MATCH($H$2,CADASTRO!$A$2:$Q$2,0)),0)</f>
        <v>0</v>
      </c>
      <c r="I467" s="16" t="str">
        <f t="shared" si="84"/>
        <v/>
      </c>
      <c r="J467" s="15">
        <f>IFERROR(INDEX(CADASTRO!$A$2:$Q$600,MATCH(B467,CADASTRO!$B$2:$B$600,0),MATCH($J$2,CADASTRO!$A$2:$Q$2,0)),0)</f>
        <v>0</v>
      </c>
      <c r="K467" s="16" t="str">
        <f t="shared" si="85"/>
        <v/>
      </c>
      <c r="L467" s="15">
        <f>IFERROR(INDEX(CADASTRO!$A$2:$Q$600,MATCH(B467,CADASTRO!$B$2:$B$600,0),MATCH($L$2,CADASTRO!$A$2:$Q$2,0)),0)</f>
        <v>0</v>
      </c>
      <c r="M467" s="16" t="str">
        <f t="shared" si="86"/>
        <v/>
      </c>
      <c r="N467" s="15">
        <f>IFERROR(INDEX(CADASTRO!$A$2:$Q$600,MATCH(B467,CADASTRO!$B$2:$B$600,0),MATCH($N$2,CADASTRO!$A$2:$Q$2,0)),0)</f>
        <v>0</v>
      </c>
      <c r="O467" s="16" t="str">
        <f t="shared" si="87"/>
        <v/>
      </c>
      <c r="P467" s="15">
        <f>IFERROR(INDEX(CADASTRO!$A$2:$Q$600,MATCH(B467,CADASTRO!$B$2:$B$600,0),MATCH($P$2,CADASTRO!$A$2:$Q$2,0)),0)</f>
        <v>0</v>
      </c>
      <c r="Q467" s="16" t="str">
        <f t="shared" si="88"/>
        <v/>
      </c>
      <c r="R467" s="15">
        <f>IFERROR(INDEX(CADASTRO!$A$2:$Q$600,MATCH(B467,CADASTRO!$B$2:$B$600,0),MATCH($R$2,CADASTRO!$A$2:$Q$2,0)),0)</f>
        <v>0</v>
      </c>
      <c r="S467" s="16" t="str">
        <f t="shared" si="89"/>
        <v/>
      </c>
      <c r="T467" s="15">
        <f>IFERROR(INDEX(CADASTRO!$A$2:$Q$600,MATCH(B467,CADASTRO!$B$2:$B$600,0),MATCH($T$2,CADASTRO!$A$2:$Q$2,0)),0)</f>
        <v>0</v>
      </c>
      <c r="U467" s="16" t="str">
        <f t="shared" si="90"/>
        <v/>
      </c>
      <c r="V467" s="15">
        <f>IFERROR(INDEX(CADASTRO!$A$2:$Q$600,MATCH(B467,CADASTRO!$B$2:$B$600,0),MATCH($V$2,CADASTRO!$A$2:$Q$2,0)),0)</f>
        <v>0</v>
      </c>
      <c r="W467" s="16" t="str">
        <f t="shared" si="91"/>
        <v/>
      </c>
      <c r="X467" s="15">
        <f>IFERROR(INDEX(CADASTRO!$A$2:$Q$600,MATCH(B467,CADASTRO!$B$2:$B$600,0),MATCH($X$2,CADASTRO!$A$2:$Q$2,0)),0)</f>
        <v>0</v>
      </c>
      <c r="Y467" s="16" t="str">
        <f t="shared" si="92"/>
        <v/>
      </c>
    </row>
    <row r="468" spans="1:25" ht="15" customHeight="1" x14ac:dyDescent="0.25">
      <c r="A468" s="7">
        <f>CADASTRO!A468</f>
        <v>0</v>
      </c>
      <c r="B468" s="7">
        <f>CADASTRO!B468</f>
        <v>0</v>
      </c>
      <c r="C468" s="15">
        <f>IFERROR(INDEX(CADASTRO!$A$2:$Q$600,MATCH(B468,CADASTRO!$B$2:$B$600,0),MATCH($C$2,CADASTRO!$A$2:$Q$2,0)),0)</f>
        <v>0</v>
      </c>
      <c r="D468" s="15">
        <f>IFERROR(INDEX(CADASTRO!$A$2:$Q$600,MATCH(B468,CADASTRO!$B$2:$B$600,0),MATCH($D$2,CADASTRO!$A$2:$Q$2,0)),0)</f>
        <v>0</v>
      </c>
      <c r="E468" s="16" t="str">
        <f t="shared" si="82"/>
        <v/>
      </c>
      <c r="F468" s="15">
        <f>IFERROR(INDEX(CADASTRO!$A$2:$Q$600,MATCH(B468,CADASTRO!$B$2:$B$600,0),MATCH($F$2,CADASTRO!$A$2:$Q$2,0)),0)</f>
        <v>0</v>
      </c>
      <c r="G468" s="16" t="str">
        <f t="shared" si="83"/>
        <v/>
      </c>
      <c r="H468" s="15">
        <f>IFERROR(INDEX(CADASTRO!$A$2:$Q$600,MATCH(B468,CADASTRO!$B$2:$B$600,0),MATCH($H$2,CADASTRO!$A$2:$Q$2,0)),0)</f>
        <v>0</v>
      </c>
      <c r="I468" s="16" t="str">
        <f t="shared" si="84"/>
        <v/>
      </c>
      <c r="J468" s="15">
        <f>IFERROR(INDEX(CADASTRO!$A$2:$Q$600,MATCH(B468,CADASTRO!$B$2:$B$600,0),MATCH($J$2,CADASTRO!$A$2:$Q$2,0)),0)</f>
        <v>0</v>
      </c>
      <c r="K468" s="16" t="str">
        <f t="shared" si="85"/>
        <v/>
      </c>
      <c r="L468" s="15">
        <f>IFERROR(INDEX(CADASTRO!$A$2:$Q$600,MATCH(B468,CADASTRO!$B$2:$B$600,0),MATCH($L$2,CADASTRO!$A$2:$Q$2,0)),0)</f>
        <v>0</v>
      </c>
      <c r="M468" s="16" t="str">
        <f t="shared" si="86"/>
        <v/>
      </c>
      <c r="N468" s="15">
        <f>IFERROR(INDEX(CADASTRO!$A$2:$Q$600,MATCH(B468,CADASTRO!$B$2:$B$600,0),MATCH($N$2,CADASTRO!$A$2:$Q$2,0)),0)</f>
        <v>0</v>
      </c>
      <c r="O468" s="16" t="str">
        <f t="shared" si="87"/>
        <v/>
      </c>
      <c r="P468" s="15">
        <f>IFERROR(INDEX(CADASTRO!$A$2:$Q$600,MATCH(B468,CADASTRO!$B$2:$B$600,0),MATCH($P$2,CADASTRO!$A$2:$Q$2,0)),0)</f>
        <v>0</v>
      </c>
      <c r="Q468" s="16" t="str">
        <f t="shared" si="88"/>
        <v/>
      </c>
      <c r="R468" s="15">
        <f>IFERROR(INDEX(CADASTRO!$A$2:$Q$600,MATCH(B468,CADASTRO!$B$2:$B$600,0),MATCH($R$2,CADASTRO!$A$2:$Q$2,0)),0)</f>
        <v>0</v>
      </c>
      <c r="S468" s="16" t="str">
        <f t="shared" si="89"/>
        <v/>
      </c>
      <c r="T468" s="15">
        <f>IFERROR(INDEX(CADASTRO!$A$2:$Q$600,MATCH(B468,CADASTRO!$B$2:$B$600,0),MATCH($T$2,CADASTRO!$A$2:$Q$2,0)),0)</f>
        <v>0</v>
      </c>
      <c r="U468" s="16" t="str">
        <f t="shared" si="90"/>
        <v/>
      </c>
      <c r="V468" s="15">
        <f>IFERROR(INDEX(CADASTRO!$A$2:$Q$600,MATCH(B468,CADASTRO!$B$2:$B$600,0),MATCH($V$2,CADASTRO!$A$2:$Q$2,0)),0)</f>
        <v>0</v>
      </c>
      <c r="W468" s="16" t="str">
        <f t="shared" si="91"/>
        <v/>
      </c>
      <c r="X468" s="15">
        <f>IFERROR(INDEX(CADASTRO!$A$2:$Q$600,MATCH(B468,CADASTRO!$B$2:$B$600,0),MATCH($X$2,CADASTRO!$A$2:$Q$2,0)),0)</f>
        <v>0</v>
      </c>
      <c r="Y468" s="16" t="str">
        <f t="shared" si="92"/>
        <v/>
      </c>
    </row>
    <row r="469" spans="1:25" ht="15" customHeight="1" x14ac:dyDescent="0.25">
      <c r="A469" s="7">
        <f>CADASTRO!A469</f>
        <v>0</v>
      </c>
      <c r="B469" s="7">
        <f>CADASTRO!B469</f>
        <v>0</v>
      </c>
      <c r="C469" s="15">
        <f>IFERROR(INDEX(CADASTRO!$A$2:$Q$600,MATCH(B469,CADASTRO!$B$2:$B$600,0),MATCH($C$2,CADASTRO!$A$2:$Q$2,0)),0)</f>
        <v>0</v>
      </c>
      <c r="D469" s="15">
        <f>IFERROR(INDEX(CADASTRO!$A$2:$Q$600,MATCH(B469,CADASTRO!$B$2:$B$600,0),MATCH($D$2,CADASTRO!$A$2:$Q$2,0)),0)</f>
        <v>0</v>
      </c>
      <c r="E469" s="16" t="str">
        <f t="shared" si="82"/>
        <v/>
      </c>
      <c r="F469" s="15">
        <f>IFERROR(INDEX(CADASTRO!$A$2:$Q$600,MATCH(B469,CADASTRO!$B$2:$B$600,0),MATCH($F$2,CADASTRO!$A$2:$Q$2,0)),0)</f>
        <v>0</v>
      </c>
      <c r="G469" s="16" t="str">
        <f t="shared" si="83"/>
        <v/>
      </c>
      <c r="H469" s="15">
        <f>IFERROR(INDEX(CADASTRO!$A$2:$Q$600,MATCH(B469,CADASTRO!$B$2:$B$600,0),MATCH($H$2,CADASTRO!$A$2:$Q$2,0)),0)</f>
        <v>0</v>
      </c>
      <c r="I469" s="16" t="str">
        <f t="shared" si="84"/>
        <v/>
      </c>
      <c r="J469" s="15">
        <f>IFERROR(INDEX(CADASTRO!$A$2:$Q$600,MATCH(B469,CADASTRO!$B$2:$B$600,0),MATCH($J$2,CADASTRO!$A$2:$Q$2,0)),0)</f>
        <v>0</v>
      </c>
      <c r="K469" s="16" t="str">
        <f t="shared" si="85"/>
        <v/>
      </c>
      <c r="L469" s="15">
        <f>IFERROR(INDEX(CADASTRO!$A$2:$Q$600,MATCH(B469,CADASTRO!$B$2:$B$600,0),MATCH($L$2,CADASTRO!$A$2:$Q$2,0)),0)</f>
        <v>0</v>
      </c>
      <c r="M469" s="16" t="str">
        <f t="shared" si="86"/>
        <v/>
      </c>
      <c r="N469" s="15">
        <f>IFERROR(INDEX(CADASTRO!$A$2:$Q$600,MATCH(B469,CADASTRO!$B$2:$B$600,0),MATCH($N$2,CADASTRO!$A$2:$Q$2,0)),0)</f>
        <v>0</v>
      </c>
      <c r="O469" s="16" t="str">
        <f t="shared" si="87"/>
        <v/>
      </c>
      <c r="P469" s="15">
        <f>IFERROR(INDEX(CADASTRO!$A$2:$Q$600,MATCH(B469,CADASTRO!$B$2:$B$600,0),MATCH($P$2,CADASTRO!$A$2:$Q$2,0)),0)</f>
        <v>0</v>
      </c>
      <c r="Q469" s="16" t="str">
        <f t="shared" si="88"/>
        <v/>
      </c>
      <c r="R469" s="15">
        <f>IFERROR(INDEX(CADASTRO!$A$2:$Q$600,MATCH(B469,CADASTRO!$B$2:$B$600,0),MATCH($R$2,CADASTRO!$A$2:$Q$2,0)),0)</f>
        <v>0</v>
      </c>
      <c r="S469" s="16" t="str">
        <f t="shared" si="89"/>
        <v/>
      </c>
      <c r="T469" s="15">
        <f>IFERROR(INDEX(CADASTRO!$A$2:$Q$600,MATCH(B469,CADASTRO!$B$2:$B$600,0),MATCH($T$2,CADASTRO!$A$2:$Q$2,0)),0)</f>
        <v>0</v>
      </c>
      <c r="U469" s="16" t="str">
        <f t="shared" si="90"/>
        <v/>
      </c>
      <c r="V469" s="15">
        <f>IFERROR(INDEX(CADASTRO!$A$2:$Q$600,MATCH(B469,CADASTRO!$B$2:$B$600,0),MATCH($V$2,CADASTRO!$A$2:$Q$2,0)),0)</f>
        <v>0</v>
      </c>
      <c r="W469" s="16" t="str">
        <f t="shared" si="91"/>
        <v/>
      </c>
      <c r="X469" s="15">
        <f>IFERROR(INDEX(CADASTRO!$A$2:$Q$600,MATCH(B469,CADASTRO!$B$2:$B$600,0),MATCH($X$2,CADASTRO!$A$2:$Q$2,0)),0)</f>
        <v>0</v>
      </c>
      <c r="Y469" s="16" t="str">
        <f t="shared" si="92"/>
        <v/>
      </c>
    </row>
    <row r="470" spans="1:25" ht="15" customHeight="1" x14ac:dyDescent="0.25">
      <c r="A470" s="7">
        <f>CADASTRO!A470</f>
        <v>0</v>
      </c>
      <c r="B470" s="7">
        <f>CADASTRO!B470</f>
        <v>0</v>
      </c>
      <c r="C470" s="15">
        <f>IFERROR(INDEX(CADASTRO!$A$2:$Q$600,MATCH(B470,CADASTRO!$B$2:$B$600,0),MATCH($C$2,CADASTRO!$A$2:$Q$2,0)),0)</f>
        <v>0</v>
      </c>
      <c r="D470" s="15">
        <f>IFERROR(INDEX(CADASTRO!$A$2:$Q$600,MATCH(B470,CADASTRO!$B$2:$B$600,0),MATCH($D$2,CADASTRO!$A$2:$Q$2,0)),0)</f>
        <v>0</v>
      </c>
      <c r="E470" s="16" t="str">
        <f t="shared" si="82"/>
        <v/>
      </c>
      <c r="F470" s="15">
        <f>IFERROR(INDEX(CADASTRO!$A$2:$Q$600,MATCH(B470,CADASTRO!$B$2:$B$600,0),MATCH($F$2,CADASTRO!$A$2:$Q$2,0)),0)</f>
        <v>0</v>
      </c>
      <c r="G470" s="16" t="str">
        <f t="shared" si="83"/>
        <v/>
      </c>
      <c r="H470" s="15">
        <f>IFERROR(INDEX(CADASTRO!$A$2:$Q$600,MATCH(B470,CADASTRO!$B$2:$B$600,0),MATCH($H$2,CADASTRO!$A$2:$Q$2,0)),0)</f>
        <v>0</v>
      </c>
      <c r="I470" s="16" t="str">
        <f t="shared" si="84"/>
        <v/>
      </c>
      <c r="J470" s="15">
        <f>IFERROR(INDEX(CADASTRO!$A$2:$Q$600,MATCH(B470,CADASTRO!$B$2:$B$600,0),MATCH($J$2,CADASTRO!$A$2:$Q$2,0)),0)</f>
        <v>0</v>
      </c>
      <c r="K470" s="16" t="str">
        <f t="shared" si="85"/>
        <v/>
      </c>
      <c r="L470" s="15">
        <f>IFERROR(INDEX(CADASTRO!$A$2:$Q$600,MATCH(B470,CADASTRO!$B$2:$B$600,0),MATCH($L$2,CADASTRO!$A$2:$Q$2,0)),0)</f>
        <v>0</v>
      </c>
      <c r="M470" s="16" t="str">
        <f t="shared" si="86"/>
        <v/>
      </c>
      <c r="N470" s="15">
        <f>IFERROR(INDEX(CADASTRO!$A$2:$Q$600,MATCH(B470,CADASTRO!$B$2:$B$600,0),MATCH($N$2,CADASTRO!$A$2:$Q$2,0)),0)</f>
        <v>0</v>
      </c>
      <c r="O470" s="16" t="str">
        <f t="shared" si="87"/>
        <v/>
      </c>
      <c r="P470" s="15">
        <f>IFERROR(INDEX(CADASTRO!$A$2:$Q$600,MATCH(B470,CADASTRO!$B$2:$B$600,0),MATCH($P$2,CADASTRO!$A$2:$Q$2,0)),0)</f>
        <v>0</v>
      </c>
      <c r="Q470" s="16" t="str">
        <f t="shared" si="88"/>
        <v/>
      </c>
      <c r="R470" s="15">
        <f>IFERROR(INDEX(CADASTRO!$A$2:$Q$600,MATCH(B470,CADASTRO!$B$2:$B$600,0),MATCH($R$2,CADASTRO!$A$2:$Q$2,0)),0)</f>
        <v>0</v>
      </c>
      <c r="S470" s="16" t="str">
        <f t="shared" si="89"/>
        <v/>
      </c>
      <c r="T470" s="15">
        <f>IFERROR(INDEX(CADASTRO!$A$2:$Q$600,MATCH(B470,CADASTRO!$B$2:$B$600,0),MATCH($T$2,CADASTRO!$A$2:$Q$2,0)),0)</f>
        <v>0</v>
      </c>
      <c r="U470" s="16" t="str">
        <f t="shared" si="90"/>
        <v/>
      </c>
      <c r="V470" s="15">
        <f>IFERROR(INDEX(CADASTRO!$A$2:$Q$600,MATCH(B470,CADASTRO!$B$2:$B$600,0),MATCH($V$2,CADASTRO!$A$2:$Q$2,0)),0)</f>
        <v>0</v>
      </c>
      <c r="W470" s="16" t="str">
        <f t="shared" si="91"/>
        <v/>
      </c>
      <c r="X470" s="15">
        <f>IFERROR(INDEX(CADASTRO!$A$2:$Q$600,MATCH(B470,CADASTRO!$B$2:$B$600,0),MATCH($X$2,CADASTRO!$A$2:$Q$2,0)),0)</f>
        <v>0</v>
      </c>
      <c r="Y470" s="16" t="str">
        <f t="shared" si="92"/>
        <v/>
      </c>
    </row>
    <row r="471" spans="1:25" ht="15" customHeight="1" x14ac:dyDescent="0.25">
      <c r="A471" s="7">
        <f>CADASTRO!A471</f>
        <v>0</v>
      </c>
      <c r="B471" s="7">
        <f>CADASTRO!B471</f>
        <v>0</v>
      </c>
      <c r="C471" s="15">
        <f>IFERROR(INDEX(CADASTRO!$A$2:$Q$600,MATCH(B471,CADASTRO!$B$2:$B$600,0),MATCH($C$2,CADASTRO!$A$2:$Q$2,0)),0)</f>
        <v>0</v>
      </c>
      <c r="D471" s="15">
        <f>IFERROR(INDEX(CADASTRO!$A$2:$Q$600,MATCH(B471,CADASTRO!$B$2:$B$600,0),MATCH($D$2,CADASTRO!$A$2:$Q$2,0)),0)</f>
        <v>0</v>
      </c>
      <c r="E471" s="16" t="str">
        <f t="shared" si="82"/>
        <v/>
      </c>
      <c r="F471" s="15">
        <f>IFERROR(INDEX(CADASTRO!$A$2:$Q$600,MATCH(B471,CADASTRO!$B$2:$B$600,0),MATCH($F$2,CADASTRO!$A$2:$Q$2,0)),0)</f>
        <v>0</v>
      </c>
      <c r="G471" s="16" t="str">
        <f t="shared" si="83"/>
        <v/>
      </c>
      <c r="H471" s="15">
        <f>IFERROR(INDEX(CADASTRO!$A$2:$Q$600,MATCH(B471,CADASTRO!$B$2:$B$600,0),MATCH($H$2,CADASTRO!$A$2:$Q$2,0)),0)</f>
        <v>0</v>
      </c>
      <c r="I471" s="16" t="str">
        <f t="shared" si="84"/>
        <v/>
      </c>
      <c r="J471" s="15">
        <f>IFERROR(INDEX(CADASTRO!$A$2:$Q$600,MATCH(B471,CADASTRO!$B$2:$B$600,0),MATCH($J$2,CADASTRO!$A$2:$Q$2,0)),0)</f>
        <v>0</v>
      </c>
      <c r="K471" s="16" t="str">
        <f t="shared" si="85"/>
        <v/>
      </c>
      <c r="L471" s="15">
        <f>IFERROR(INDEX(CADASTRO!$A$2:$Q$600,MATCH(B471,CADASTRO!$B$2:$B$600,0),MATCH($L$2,CADASTRO!$A$2:$Q$2,0)),0)</f>
        <v>0</v>
      </c>
      <c r="M471" s="16" t="str">
        <f t="shared" si="86"/>
        <v/>
      </c>
      <c r="N471" s="15">
        <f>IFERROR(INDEX(CADASTRO!$A$2:$Q$600,MATCH(B471,CADASTRO!$B$2:$B$600,0),MATCH($N$2,CADASTRO!$A$2:$Q$2,0)),0)</f>
        <v>0</v>
      </c>
      <c r="O471" s="16" t="str">
        <f t="shared" si="87"/>
        <v/>
      </c>
      <c r="P471" s="15">
        <f>IFERROR(INDEX(CADASTRO!$A$2:$Q$600,MATCH(B471,CADASTRO!$B$2:$B$600,0),MATCH($P$2,CADASTRO!$A$2:$Q$2,0)),0)</f>
        <v>0</v>
      </c>
      <c r="Q471" s="16" t="str">
        <f t="shared" si="88"/>
        <v/>
      </c>
      <c r="R471" s="15">
        <f>IFERROR(INDEX(CADASTRO!$A$2:$Q$600,MATCH(B471,CADASTRO!$B$2:$B$600,0),MATCH($R$2,CADASTRO!$A$2:$Q$2,0)),0)</f>
        <v>0</v>
      </c>
      <c r="S471" s="16" t="str">
        <f t="shared" si="89"/>
        <v/>
      </c>
      <c r="T471" s="15">
        <f>IFERROR(INDEX(CADASTRO!$A$2:$Q$600,MATCH(B471,CADASTRO!$B$2:$B$600,0),MATCH($T$2,CADASTRO!$A$2:$Q$2,0)),0)</f>
        <v>0</v>
      </c>
      <c r="U471" s="16" t="str">
        <f t="shared" si="90"/>
        <v/>
      </c>
      <c r="V471" s="15">
        <f>IFERROR(INDEX(CADASTRO!$A$2:$Q$600,MATCH(B471,CADASTRO!$B$2:$B$600,0),MATCH($V$2,CADASTRO!$A$2:$Q$2,0)),0)</f>
        <v>0</v>
      </c>
      <c r="W471" s="16" t="str">
        <f t="shared" si="91"/>
        <v/>
      </c>
      <c r="X471" s="15">
        <f>IFERROR(INDEX(CADASTRO!$A$2:$Q$600,MATCH(B471,CADASTRO!$B$2:$B$600,0),MATCH($X$2,CADASTRO!$A$2:$Q$2,0)),0)</f>
        <v>0</v>
      </c>
      <c r="Y471" s="16" t="str">
        <f t="shared" si="92"/>
        <v/>
      </c>
    </row>
    <row r="472" spans="1:25" ht="15" customHeight="1" x14ac:dyDescent="0.25">
      <c r="A472" s="7">
        <f>CADASTRO!A472</f>
        <v>0</v>
      </c>
      <c r="B472" s="7">
        <f>CADASTRO!B472</f>
        <v>0</v>
      </c>
      <c r="C472" s="15">
        <f>IFERROR(INDEX(CADASTRO!$A$2:$Q$600,MATCH(B472,CADASTRO!$B$2:$B$600,0),MATCH($C$2,CADASTRO!$A$2:$Q$2,0)),0)</f>
        <v>0</v>
      </c>
      <c r="D472" s="15">
        <f>IFERROR(INDEX(CADASTRO!$A$2:$Q$600,MATCH(B472,CADASTRO!$B$2:$B$600,0),MATCH($D$2,CADASTRO!$A$2:$Q$2,0)),0)</f>
        <v>0</v>
      </c>
      <c r="E472" s="16" t="str">
        <f t="shared" si="82"/>
        <v/>
      </c>
      <c r="F472" s="15">
        <f>IFERROR(INDEX(CADASTRO!$A$2:$Q$600,MATCH(B472,CADASTRO!$B$2:$B$600,0),MATCH($F$2,CADASTRO!$A$2:$Q$2,0)),0)</f>
        <v>0</v>
      </c>
      <c r="G472" s="16" t="str">
        <f t="shared" si="83"/>
        <v/>
      </c>
      <c r="H472" s="15">
        <f>IFERROR(INDEX(CADASTRO!$A$2:$Q$600,MATCH(B472,CADASTRO!$B$2:$B$600,0),MATCH($H$2,CADASTRO!$A$2:$Q$2,0)),0)</f>
        <v>0</v>
      </c>
      <c r="I472" s="16" t="str">
        <f t="shared" si="84"/>
        <v/>
      </c>
      <c r="J472" s="15">
        <f>IFERROR(INDEX(CADASTRO!$A$2:$Q$600,MATCH(B472,CADASTRO!$B$2:$B$600,0),MATCH($J$2,CADASTRO!$A$2:$Q$2,0)),0)</f>
        <v>0</v>
      </c>
      <c r="K472" s="16" t="str">
        <f t="shared" si="85"/>
        <v/>
      </c>
      <c r="L472" s="15">
        <f>IFERROR(INDEX(CADASTRO!$A$2:$Q$600,MATCH(B472,CADASTRO!$B$2:$B$600,0),MATCH($L$2,CADASTRO!$A$2:$Q$2,0)),0)</f>
        <v>0</v>
      </c>
      <c r="M472" s="16" t="str">
        <f t="shared" si="86"/>
        <v/>
      </c>
      <c r="N472" s="15">
        <f>IFERROR(INDEX(CADASTRO!$A$2:$Q$600,MATCH(B472,CADASTRO!$B$2:$B$600,0),MATCH($N$2,CADASTRO!$A$2:$Q$2,0)),0)</f>
        <v>0</v>
      </c>
      <c r="O472" s="16" t="str">
        <f t="shared" si="87"/>
        <v/>
      </c>
      <c r="P472" s="15">
        <f>IFERROR(INDEX(CADASTRO!$A$2:$Q$600,MATCH(B472,CADASTRO!$B$2:$B$600,0),MATCH($P$2,CADASTRO!$A$2:$Q$2,0)),0)</f>
        <v>0</v>
      </c>
      <c r="Q472" s="16" t="str">
        <f t="shared" si="88"/>
        <v/>
      </c>
      <c r="R472" s="15">
        <f>IFERROR(INDEX(CADASTRO!$A$2:$Q$600,MATCH(B472,CADASTRO!$B$2:$B$600,0),MATCH($R$2,CADASTRO!$A$2:$Q$2,0)),0)</f>
        <v>0</v>
      </c>
      <c r="S472" s="16" t="str">
        <f t="shared" si="89"/>
        <v/>
      </c>
      <c r="T472" s="15">
        <f>IFERROR(INDEX(CADASTRO!$A$2:$Q$600,MATCH(B472,CADASTRO!$B$2:$B$600,0),MATCH($T$2,CADASTRO!$A$2:$Q$2,0)),0)</f>
        <v>0</v>
      </c>
      <c r="U472" s="16" t="str">
        <f t="shared" si="90"/>
        <v/>
      </c>
      <c r="V472" s="15">
        <f>IFERROR(INDEX(CADASTRO!$A$2:$Q$600,MATCH(B472,CADASTRO!$B$2:$B$600,0),MATCH($V$2,CADASTRO!$A$2:$Q$2,0)),0)</f>
        <v>0</v>
      </c>
      <c r="W472" s="16" t="str">
        <f t="shared" si="91"/>
        <v/>
      </c>
      <c r="X472" s="15">
        <f>IFERROR(INDEX(CADASTRO!$A$2:$Q$600,MATCH(B472,CADASTRO!$B$2:$B$600,0),MATCH($X$2,CADASTRO!$A$2:$Q$2,0)),0)</f>
        <v>0</v>
      </c>
      <c r="Y472" s="16" t="str">
        <f t="shared" si="92"/>
        <v/>
      </c>
    </row>
    <row r="473" spans="1:25" ht="15" customHeight="1" x14ac:dyDescent="0.25">
      <c r="A473" s="7">
        <f>CADASTRO!A473</f>
        <v>0</v>
      </c>
      <c r="B473" s="7">
        <f>CADASTRO!B473</f>
        <v>0</v>
      </c>
      <c r="C473" s="15">
        <f>IFERROR(INDEX(CADASTRO!$A$2:$Q$600,MATCH(B473,CADASTRO!$B$2:$B$600,0),MATCH($C$2,CADASTRO!$A$2:$Q$2,0)),0)</f>
        <v>0</v>
      </c>
      <c r="D473" s="15">
        <f>IFERROR(INDEX(CADASTRO!$A$2:$Q$600,MATCH(B473,CADASTRO!$B$2:$B$600,0),MATCH($D$2,CADASTRO!$A$2:$Q$2,0)),0)</f>
        <v>0</v>
      </c>
      <c r="E473" s="16" t="str">
        <f t="shared" si="82"/>
        <v/>
      </c>
      <c r="F473" s="15">
        <f>IFERROR(INDEX(CADASTRO!$A$2:$Q$600,MATCH(B473,CADASTRO!$B$2:$B$600,0),MATCH($F$2,CADASTRO!$A$2:$Q$2,0)),0)</f>
        <v>0</v>
      </c>
      <c r="G473" s="16" t="str">
        <f t="shared" si="83"/>
        <v/>
      </c>
      <c r="H473" s="15">
        <f>IFERROR(INDEX(CADASTRO!$A$2:$Q$600,MATCH(B473,CADASTRO!$B$2:$B$600,0),MATCH($H$2,CADASTRO!$A$2:$Q$2,0)),0)</f>
        <v>0</v>
      </c>
      <c r="I473" s="16" t="str">
        <f t="shared" si="84"/>
        <v/>
      </c>
      <c r="J473" s="15">
        <f>IFERROR(INDEX(CADASTRO!$A$2:$Q$600,MATCH(B473,CADASTRO!$B$2:$B$600,0),MATCH($J$2,CADASTRO!$A$2:$Q$2,0)),0)</f>
        <v>0</v>
      </c>
      <c r="K473" s="16" t="str">
        <f t="shared" si="85"/>
        <v/>
      </c>
      <c r="L473" s="15">
        <f>IFERROR(INDEX(CADASTRO!$A$2:$Q$600,MATCH(B473,CADASTRO!$B$2:$B$600,0),MATCH($L$2,CADASTRO!$A$2:$Q$2,0)),0)</f>
        <v>0</v>
      </c>
      <c r="M473" s="16" t="str">
        <f t="shared" si="86"/>
        <v/>
      </c>
      <c r="N473" s="15">
        <f>IFERROR(INDEX(CADASTRO!$A$2:$Q$600,MATCH(B473,CADASTRO!$B$2:$B$600,0),MATCH($N$2,CADASTRO!$A$2:$Q$2,0)),0)</f>
        <v>0</v>
      </c>
      <c r="O473" s="16" t="str">
        <f t="shared" si="87"/>
        <v/>
      </c>
      <c r="P473" s="15">
        <f>IFERROR(INDEX(CADASTRO!$A$2:$Q$600,MATCH(B473,CADASTRO!$B$2:$B$600,0),MATCH($P$2,CADASTRO!$A$2:$Q$2,0)),0)</f>
        <v>0</v>
      </c>
      <c r="Q473" s="16" t="str">
        <f t="shared" si="88"/>
        <v/>
      </c>
      <c r="R473" s="15">
        <f>IFERROR(INDEX(CADASTRO!$A$2:$Q$600,MATCH(B473,CADASTRO!$B$2:$B$600,0),MATCH($R$2,CADASTRO!$A$2:$Q$2,0)),0)</f>
        <v>0</v>
      </c>
      <c r="S473" s="16" t="str">
        <f t="shared" si="89"/>
        <v/>
      </c>
      <c r="T473" s="15">
        <f>IFERROR(INDEX(CADASTRO!$A$2:$Q$600,MATCH(B473,CADASTRO!$B$2:$B$600,0),MATCH($T$2,CADASTRO!$A$2:$Q$2,0)),0)</f>
        <v>0</v>
      </c>
      <c r="U473" s="16" t="str">
        <f t="shared" si="90"/>
        <v/>
      </c>
      <c r="V473" s="15">
        <f>IFERROR(INDEX(CADASTRO!$A$2:$Q$600,MATCH(B473,CADASTRO!$B$2:$B$600,0),MATCH($V$2,CADASTRO!$A$2:$Q$2,0)),0)</f>
        <v>0</v>
      </c>
      <c r="W473" s="16" t="str">
        <f t="shared" si="91"/>
        <v/>
      </c>
      <c r="X473" s="15">
        <f>IFERROR(INDEX(CADASTRO!$A$2:$Q$600,MATCH(B473,CADASTRO!$B$2:$B$600,0),MATCH($X$2,CADASTRO!$A$2:$Q$2,0)),0)</f>
        <v>0</v>
      </c>
      <c r="Y473" s="16" t="str">
        <f t="shared" si="92"/>
        <v/>
      </c>
    </row>
    <row r="474" spans="1:25" ht="15" customHeight="1" x14ac:dyDescent="0.25">
      <c r="A474" s="7">
        <f>CADASTRO!A474</f>
        <v>0</v>
      </c>
      <c r="B474" s="7">
        <f>CADASTRO!B474</f>
        <v>0</v>
      </c>
      <c r="C474" s="15">
        <f>IFERROR(INDEX(CADASTRO!$A$2:$Q$600,MATCH(B474,CADASTRO!$B$2:$B$600,0),MATCH($C$2,CADASTRO!$A$2:$Q$2,0)),0)</f>
        <v>0</v>
      </c>
      <c r="D474" s="15">
        <f>IFERROR(INDEX(CADASTRO!$A$2:$Q$600,MATCH(B474,CADASTRO!$B$2:$B$600,0),MATCH($D$2,CADASTRO!$A$2:$Q$2,0)),0)</f>
        <v>0</v>
      </c>
      <c r="E474" s="16" t="str">
        <f t="shared" si="82"/>
        <v/>
      </c>
      <c r="F474" s="15">
        <f>IFERROR(INDEX(CADASTRO!$A$2:$Q$600,MATCH(B474,CADASTRO!$B$2:$B$600,0),MATCH($F$2,CADASTRO!$A$2:$Q$2,0)),0)</f>
        <v>0</v>
      </c>
      <c r="G474" s="16" t="str">
        <f t="shared" si="83"/>
        <v/>
      </c>
      <c r="H474" s="15">
        <f>IFERROR(INDEX(CADASTRO!$A$2:$Q$600,MATCH(B474,CADASTRO!$B$2:$B$600,0),MATCH($H$2,CADASTRO!$A$2:$Q$2,0)),0)</f>
        <v>0</v>
      </c>
      <c r="I474" s="16" t="str">
        <f t="shared" si="84"/>
        <v/>
      </c>
      <c r="J474" s="15">
        <f>IFERROR(INDEX(CADASTRO!$A$2:$Q$600,MATCH(B474,CADASTRO!$B$2:$B$600,0),MATCH($J$2,CADASTRO!$A$2:$Q$2,0)),0)</f>
        <v>0</v>
      </c>
      <c r="K474" s="16" t="str">
        <f t="shared" si="85"/>
        <v/>
      </c>
      <c r="L474" s="15">
        <f>IFERROR(INDEX(CADASTRO!$A$2:$Q$600,MATCH(B474,CADASTRO!$B$2:$B$600,0),MATCH($L$2,CADASTRO!$A$2:$Q$2,0)),0)</f>
        <v>0</v>
      </c>
      <c r="M474" s="16" t="str">
        <f t="shared" si="86"/>
        <v/>
      </c>
      <c r="N474" s="15">
        <f>IFERROR(INDEX(CADASTRO!$A$2:$Q$600,MATCH(B474,CADASTRO!$B$2:$B$600,0),MATCH($N$2,CADASTRO!$A$2:$Q$2,0)),0)</f>
        <v>0</v>
      </c>
      <c r="O474" s="16" t="str">
        <f t="shared" si="87"/>
        <v/>
      </c>
      <c r="P474" s="15">
        <f>IFERROR(INDEX(CADASTRO!$A$2:$Q$600,MATCH(B474,CADASTRO!$B$2:$B$600,0),MATCH($P$2,CADASTRO!$A$2:$Q$2,0)),0)</f>
        <v>0</v>
      </c>
      <c r="Q474" s="16" t="str">
        <f t="shared" si="88"/>
        <v/>
      </c>
      <c r="R474" s="15">
        <f>IFERROR(INDEX(CADASTRO!$A$2:$Q$600,MATCH(B474,CADASTRO!$B$2:$B$600,0),MATCH($R$2,CADASTRO!$A$2:$Q$2,0)),0)</f>
        <v>0</v>
      </c>
      <c r="S474" s="16" t="str">
        <f t="shared" si="89"/>
        <v/>
      </c>
      <c r="T474" s="15">
        <f>IFERROR(INDEX(CADASTRO!$A$2:$Q$600,MATCH(B474,CADASTRO!$B$2:$B$600,0),MATCH($T$2,CADASTRO!$A$2:$Q$2,0)),0)</f>
        <v>0</v>
      </c>
      <c r="U474" s="16" t="str">
        <f t="shared" si="90"/>
        <v/>
      </c>
      <c r="V474" s="15">
        <f>IFERROR(INDEX(CADASTRO!$A$2:$Q$600,MATCH(B474,CADASTRO!$B$2:$B$600,0),MATCH($V$2,CADASTRO!$A$2:$Q$2,0)),0)</f>
        <v>0</v>
      </c>
      <c r="W474" s="16" t="str">
        <f t="shared" si="91"/>
        <v/>
      </c>
      <c r="X474" s="15">
        <f>IFERROR(INDEX(CADASTRO!$A$2:$Q$600,MATCH(B474,CADASTRO!$B$2:$B$600,0),MATCH($X$2,CADASTRO!$A$2:$Q$2,0)),0)</f>
        <v>0</v>
      </c>
      <c r="Y474" s="16" t="str">
        <f t="shared" si="92"/>
        <v/>
      </c>
    </row>
    <row r="475" spans="1:25" ht="15" customHeight="1" x14ac:dyDescent="0.25">
      <c r="A475" s="7">
        <f>CADASTRO!A475</f>
        <v>0</v>
      </c>
      <c r="B475" s="7">
        <f>CADASTRO!B475</f>
        <v>0</v>
      </c>
      <c r="C475" s="15">
        <f>IFERROR(INDEX(CADASTRO!$A$2:$Q$600,MATCH(B475,CADASTRO!$B$2:$B$600,0),MATCH($C$2,CADASTRO!$A$2:$Q$2,0)),0)</f>
        <v>0</v>
      </c>
      <c r="D475" s="15">
        <f>IFERROR(INDEX(CADASTRO!$A$2:$Q$600,MATCH(B475,CADASTRO!$B$2:$B$600,0),MATCH($D$2,CADASTRO!$A$2:$Q$2,0)),0)</f>
        <v>0</v>
      </c>
      <c r="E475" s="16" t="str">
        <f t="shared" si="82"/>
        <v/>
      </c>
      <c r="F475" s="15">
        <f>IFERROR(INDEX(CADASTRO!$A$2:$Q$600,MATCH(B475,CADASTRO!$B$2:$B$600,0),MATCH($F$2,CADASTRO!$A$2:$Q$2,0)),0)</f>
        <v>0</v>
      </c>
      <c r="G475" s="16" t="str">
        <f t="shared" si="83"/>
        <v/>
      </c>
      <c r="H475" s="15">
        <f>IFERROR(INDEX(CADASTRO!$A$2:$Q$600,MATCH(B475,CADASTRO!$B$2:$B$600,0),MATCH($H$2,CADASTRO!$A$2:$Q$2,0)),0)</f>
        <v>0</v>
      </c>
      <c r="I475" s="16" t="str">
        <f t="shared" si="84"/>
        <v/>
      </c>
      <c r="J475" s="15">
        <f>IFERROR(INDEX(CADASTRO!$A$2:$Q$600,MATCH(B475,CADASTRO!$B$2:$B$600,0),MATCH($J$2,CADASTRO!$A$2:$Q$2,0)),0)</f>
        <v>0</v>
      </c>
      <c r="K475" s="16" t="str">
        <f t="shared" si="85"/>
        <v/>
      </c>
      <c r="L475" s="15">
        <f>IFERROR(INDEX(CADASTRO!$A$2:$Q$600,MATCH(B475,CADASTRO!$B$2:$B$600,0),MATCH($L$2,CADASTRO!$A$2:$Q$2,0)),0)</f>
        <v>0</v>
      </c>
      <c r="M475" s="16" t="str">
        <f t="shared" si="86"/>
        <v/>
      </c>
      <c r="N475" s="15">
        <f>IFERROR(INDEX(CADASTRO!$A$2:$Q$600,MATCH(B475,CADASTRO!$B$2:$B$600,0),MATCH($N$2,CADASTRO!$A$2:$Q$2,0)),0)</f>
        <v>0</v>
      </c>
      <c r="O475" s="16" t="str">
        <f t="shared" si="87"/>
        <v/>
      </c>
      <c r="P475" s="15">
        <f>IFERROR(INDEX(CADASTRO!$A$2:$Q$600,MATCH(B475,CADASTRO!$B$2:$B$600,0),MATCH($P$2,CADASTRO!$A$2:$Q$2,0)),0)</f>
        <v>0</v>
      </c>
      <c r="Q475" s="16" t="str">
        <f t="shared" si="88"/>
        <v/>
      </c>
      <c r="R475" s="15">
        <f>IFERROR(INDEX(CADASTRO!$A$2:$Q$600,MATCH(B475,CADASTRO!$B$2:$B$600,0),MATCH($R$2,CADASTRO!$A$2:$Q$2,0)),0)</f>
        <v>0</v>
      </c>
      <c r="S475" s="16" t="str">
        <f t="shared" si="89"/>
        <v/>
      </c>
      <c r="T475" s="15">
        <f>IFERROR(INDEX(CADASTRO!$A$2:$Q$600,MATCH(B475,CADASTRO!$B$2:$B$600,0),MATCH($T$2,CADASTRO!$A$2:$Q$2,0)),0)</f>
        <v>0</v>
      </c>
      <c r="U475" s="16" t="str">
        <f t="shared" si="90"/>
        <v/>
      </c>
      <c r="V475" s="15">
        <f>IFERROR(INDEX(CADASTRO!$A$2:$Q$600,MATCH(B475,CADASTRO!$B$2:$B$600,0),MATCH($V$2,CADASTRO!$A$2:$Q$2,0)),0)</f>
        <v>0</v>
      </c>
      <c r="W475" s="16" t="str">
        <f t="shared" si="91"/>
        <v/>
      </c>
      <c r="X475" s="15">
        <f>IFERROR(INDEX(CADASTRO!$A$2:$Q$600,MATCH(B475,CADASTRO!$B$2:$B$600,0),MATCH($X$2,CADASTRO!$A$2:$Q$2,0)),0)</f>
        <v>0</v>
      </c>
      <c r="Y475" s="16" t="str">
        <f t="shared" si="92"/>
        <v/>
      </c>
    </row>
    <row r="476" spans="1:25" ht="15" customHeight="1" x14ac:dyDescent="0.25">
      <c r="A476" s="7">
        <f>CADASTRO!A476</f>
        <v>0</v>
      </c>
      <c r="B476" s="7">
        <f>CADASTRO!B476</f>
        <v>0</v>
      </c>
      <c r="C476" s="15">
        <f>IFERROR(INDEX(CADASTRO!$A$2:$Q$600,MATCH(B476,CADASTRO!$B$2:$B$600,0),MATCH($C$2,CADASTRO!$A$2:$Q$2,0)),0)</f>
        <v>0</v>
      </c>
      <c r="D476" s="15">
        <f>IFERROR(INDEX(CADASTRO!$A$2:$Q$600,MATCH(B476,CADASTRO!$B$2:$B$600,0),MATCH($D$2,CADASTRO!$A$2:$Q$2,0)),0)</f>
        <v>0</v>
      </c>
      <c r="E476" s="16" t="str">
        <f t="shared" si="82"/>
        <v/>
      </c>
      <c r="F476" s="15">
        <f>IFERROR(INDEX(CADASTRO!$A$2:$Q$600,MATCH(B476,CADASTRO!$B$2:$B$600,0),MATCH($F$2,CADASTRO!$A$2:$Q$2,0)),0)</f>
        <v>0</v>
      </c>
      <c r="G476" s="16" t="str">
        <f t="shared" si="83"/>
        <v/>
      </c>
      <c r="H476" s="15">
        <f>IFERROR(INDEX(CADASTRO!$A$2:$Q$600,MATCH(B476,CADASTRO!$B$2:$B$600,0),MATCH($H$2,CADASTRO!$A$2:$Q$2,0)),0)</f>
        <v>0</v>
      </c>
      <c r="I476" s="16" t="str">
        <f t="shared" si="84"/>
        <v/>
      </c>
      <c r="J476" s="15">
        <f>IFERROR(INDEX(CADASTRO!$A$2:$Q$600,MATCH(B476,CADASTRO!$B$2:$B$600,0),MATCH($J$2,CADASTRO!$A$2:$Q$2,0)),0)</f>
        <v>0</v>
      </c>
      <c r="K476" s="16" t="str">
        <f t="shared" si="85"/>
        <v/>
      </c>
      <c r="L476" s="15">
        <f>IFERROR(INDEX(CADASTRO!$A$2:$Q$600,MATCH(B476,CADASTRO!$B$2:$B$600,0),MATCH($L$2,CADASTRO!$A$2:$Q$2,0)),0)</f>
        <v>0</v>
      </c>
      <c r="M476" s="16" t="str">
        <f t="shared" si="86"/>
        <v/>
      </c>
      <c r="N476" s="15">
        <f>IFERROR(INDEX(CADASTRO!$A$2:$Q$600,MATCH(B476,CADASTRO!$B$2:$B$600,0),MATCH($N$2,CADASTRO!$A$2:$Q$2,0)),0)</f>
        <v>0</v>
      </c>
      <c r="O476" s="16" t="str">
        <f t="shared" si="87"/>
        <v/>
      </c>
      <c r="P476" s="15">
        <f>IFERROR(INDEX(CADASTRO!$A$2:$Q$600,MATCH(B476,CADASTRO!$B$2:$B$600,0),MATCH($P$2,CADASTRO!$A$2:$Q$2,0)),0)</f>
        <v>0</v>
      </c>
      <c r="Q476" s="16" t="str">
        <f t="shared" si="88"/>
        <v/>
      </c>
      <c r="R476" s="15">
        <f>IFERROR(INDEX(CADASTRO!$A$2:$Q$600,MATCH(B476,CADASTRO!$B$2:$B$600,0),MATCH($R$2,CADASTRO!$A$2:$Q$2,0)),0)</f>
        <v>0</v>
      </c>
      <c r="S476" s="16" t="str">
        <f t="shared" si="89"/>
        <v/>
      </c>
      <c r="T476" s="15">
        <f>IFERROR(INDEX(CADASTRO!$A$2:$Q$600,MATCH(B476,CADASTRO!$B$2:$B$600,0),MATCH($T$2,CADASTRO!$A$2:$Q$2,0)),0)</f>
        <v>0</v>
      </c>
      <c r="U476" s="16" t="str">
        <f t="shared" si="90"/>
        <v/>
      </c>
      <c r="V476" s="15">
        <f>IFERROR(INDEX(CADASTRO!$A$2:$Q$600,MATCH(B476,CADASTRO!$B$2:$B$600,0),MATCH($V$2,CADASTRO!$A$2:$Q$2,0)),0)</f>
        <v>0</v>
      </c>
      <c r="W476" s="16" t="str">
        <f t="shared" si="91"/>
        <v/>
      </c>
      <c r="X476" s="15">
        <f>IFERROR(INDEX(CADASTRO!$A$2:$Q$600,MATCH(B476,CADASTRO!$B$2:$B$600,0),MATCH($X$2,CADASTRO!$A$2:$Q$2,0)),0)</f>
        <v>0</v>
      </c>
      <c r="Y476" s="16" t="str">
        <f t="shared" si="92"/>
        <v/>
      </c>
    </row>
    <row r="477" spans="1:25" ht="15" customHeight="1" x14ac:dyDescent="0.25">
      <c r="A477" s="7">
        <f>CADASTRO!A477</f>
        <v>0</v>
      </c>
      <c r="B477" s="7">
        <f>CADASTRO!B477</f>
        <v>0</v>
      </c>
      <c r="C477" s="15">
        <f>IFERROR(INDEX(CADASTRO!$A$2:$Q$600,MATCH(B477,CADASTRO!$B$2:$B$600,0),MATCH($C$2,CADASTRO!$A$2:$Q$2,0)),0)</f>
        <v>0</v>
      </c>
      <c r="D477" s="15">
        <f>IFERROR(INDEX(CADASTRO!$A$2:$Q$600,MATCH(B477,CADASTRO!$B$2:$B$600,0),MATCH($D$2,CADASTRO!$A$2:$Q$2,0)),0)</f>
        <v>0</v>
      </c>
      <c r="E477" s="16" t="str">
        <f t="shared" si="82"/>
        <v/>
      </c>
      <c r="F477" s="15">
        <f>IFERROR(INDEX(CADASTRO!$A$2:$Q$600,MATCH(B477,CADASTRO!$B$2:$B$600,0),MATCH($F$2,CADASTRO!$A$2:$Q$2,0)),0)</f>
        <v>0</v>
      </c>
      <c r="G477" s="16" t="str">
        <f t="shared" si="83"/>
        <v/>
      </c>
      <c r="H477" s="15">
        <f>IFERROR(INDEX(CADASTRO!$A$2:$Q$600,MATCH(B477,CADASTRO!$B$2:$B$600,0),MATCH($H$2,CADASTRO!$A$2:$Q$2,0)),0)</f>
        <v>0</v>
      </c>
      <c r="I477" s="16" t="str">
        <f t="shared" si="84"/>
        <v/>
      </c>
      <c r="J477" s="15">
        <f>IFERROR(INDEX(CADASTRO!$A$2:$Q$600,MATCH(B477,CADASTRO!$B$2:$B$600,0),MATCH($J$2,CADASTRO!$A$2:$Q$2,0)),0)</f>
        <v>0</v>
      </c>
      <c r="K477" s="16" t="str">
        <f t="shared" si="85"/>
        <v/>
      </c>
      <c r="L477" s="15">
        <f>IFERROR(INDEX(CADASTRO!$A$2:$Q$600,MATCH(B477,CADASTRO!$B$2:$B$600,0),MATCH($L$2,CADASTRO!$A$2:$Q$2,0)),0)</f>
        <v>0</v>
      </c>
      <c r="M477" s="16" t="str">
        <f t="shared" si="86"/>
        <v/>
      </c>
      <c r="N477" s="15">
        <f>IFERROR(INDEX(CADASTRO!$A$2:$Q$600,MATCH(B477,CADASTRO!$B$2:$B$600,0),MATCH($N$2,CADASTRO!$A$2:$Q$2,0)),0)</f>
        <v>0</v>
      </c>
      <c r="O477" s="16" t="str">
        <f t="shared" si="87"/>
        <v/>
      </c>
      <c r="P477" s="15">
        <f>IFERROR(INDEX(CADASTRO!$A$2:$Q$600,MATCH(B477,CADASTRO!$B$2:$B$600,0),MATCH($P$2,CADASTRO!$A$2:$Q$2,0)),0)</f>
        <v>0</v>
      </c>
      <c r="Q477" s="16" t="str">
        <f t="shared" si="88"/>
        <v/>
      </c>
      <c r="R477" s="15">
        <f>IFERROR(INDEX(CADASTRO!$A$2:$Q$600,MATCH(B477,CADASTRO!$B$2:$B$600,0),MATCH($R$2,CADASTRO!$A$2:$Q$2,0)),0)</f>
        <v>0</v>
      </c>
      <c r="S477" s="16" t="str">
        <f t="shared" si="89"/>
        <v/>
      </c>
      <c r="T477" s="15">
        <f>IFERROR(INDEX(CADASTRO!$A$2:$Q$600,MATCH(B477,CADASTRO!$B$2:$B$600,0),MATCH($T$2,CADASTRO!$A$2:$Q$2,0)),0)</f>
        <v>0</v>
      </c>
      <c r="U477" s="16" t="str">
        <f t="shared" si="90"/>
        <v/>
      </c>
      <c r="V477" s="15">
        <f>IFERROR(INDEX(CADASTRO!$A$2:$Q$600,MATCH(B477,CADASTRO!$B$2:$B$600,0),MATCH($V$2,CADASTRO!$A$2:$Q$2,0)),0)</f>
        <v>0</v>
      </c>
      <c r="W477" s="16" t="str">
        <f t="shared" si="91"/>
        <v/>
      </c>
      <c r="X477" s="15">
        <f>IFERROR(INDEX(CADASTRO!$A$2:$Q$600,MATCH(B477,CADASTRO!$B$2:$B$600,0),MATCH($X$2,CADASTRO!$A$2:$Q$2,0)),0)</f>
        <v>0</v>
      </c>
      <c r="Y477" s="16" t="str">
        <f t="shared" si="92"/>
        <v/>
      </c>
    </row>
    <row r="478" spans="1:25" ht="15" customHeight="1" x14ac:dyDescent="0.25">
      <c r="A478" s="7">
        <f>CADASTRO!A478</f>
        <v>0</v>
      </c>
      <c r="B478" s="7">
        <f>CADASTRO!B478</f>
        <v>0</v>
      </c>
      <c r="C478" s="15">
        <f>IFERROR(INDEX(CADASTRO!$A$2:$Q$600,MATCH(B478,CADASTRO!$B$2:$B$600,0),MATCH($C$2,CADASTRO!$A$2:$Q$2,0)),0)</f>
        <v>0</v>
      </c>
      <c r="D478" s="15">
        <f>IFERROR(INDEX(CADASTRO!$A$2:$Q$600,MATCH(B478,CADASTRO!$B$2:$B$600,0),MATCH($D$2,CADASTRO!$A$2:$Q$2,0)),0)</f>
        <v>0</v>
      </c>
      <c r="E478" s="16" t="str">
        <f t="shared" si="82"/>
        <v/>
      </c>
      <c r="F478" s="15">
        <f>IFERROR(INDEX(CADASTRO!$A$2:$Q$600,MATCH(B478,CADASTRO!$B$2:$B$600,0),MATCH($F$2,CADASTRO!$A$2:$Q$2,0)),0)</f>
        <v>0</v>
      </c>
      <c r="G478" s="16" t="str">
        <f t="shared" si="83"/>
        <v/>
      </c>
      <c r="H478" s="15">
        <f>IFERROR(INDEX(CADASTRO!$A$2:$Q$600,MATCH(B478,CADASTRO!$B$2:$B$600,0),MATCH($H$2,CADASTRO!$A$2:$Q$2,0)),0)</f>
        <v>0</v>
      </c>
      <c r="I478" s="16" t="str">
        <f t="shared" si="84"/>
        <v/>
      </c>
      <c r="J478" s="15">
        <f>IFERROR(INDEX(CADASTRO!$A$2:$Q$600,MATCH(B478,CADASTRO!$B$2:$B$600,0),MATCH($J$2,CADASTRO!$A$2:$Q$2,0)),0)</f>
        <v>0</v>
      </c>
      <c r="K478" s="16" t="str">
        <f t="shared" si="85"/>
        <v/>
      </c>
      <c r="L478" s="15">
        <f>IFERROR(INDEX(CADASTRO!$A$2:$Q$600,MATCH(B478,CADASTRO!$B$2:$B$600,0),MATCH($L$2,CADASTRO!$A$2:$Q$2,0)),0)</f>
        <v>0</v>
      </c>
      <c r="M478" s="16" t="str">
        <f t="shared" si="86"/>
        <v/>
      </c>
      <c r="N478" s="15">
        <f>IFERROR(INDEX(CADASTRO!$A$2:$Q$600,MATCH(B478,CADASTRO!$B$2:$B$600,0),MATCH($N$2,CADASTRO!$A$2:$Q$2,0)),0)</f>
        <v>0</v>
      </c>
      <c r="O478" s="16" t="str">
        <f t="shared" si="87"/>
        <v/>
      </c>
      <c r="P478" s="15">
        <f>IFERROR(INDEX(CADASTRO!$A$2:$Q$600,MATCH(B478,CADASTRO!$B$2:$B$600,0),MATCH($P$2,CADASTRO!$A$2:$Q$2,0)),0)</f>
        <v>0</v>
      </c>
      <c r="Q478" s="16" t="str">
        <f t="shared" si="88"/>
        <v/>
      </c>
      <c r="R478" s="15">
        <f>IFERROR(INDEX(CADASTRO!$A$2:$Q$600,MATCH(B478,CADASTRO!$B$2:$B$600,0),MATCH($R$2,CADASTRO!$A$2:$Q$2,0)),0)</f>
        <v>0</v>
      </c>
      <c r="S478" s="16" t="str">
        <f t="shared" si="89"/>
        <v/>
      </c>
      <c r="T478" s="15">
        <f>IFERROR(INDEX(CADASTRO!$A$2:$Q$600,MATCH(B478,CADASTRO!$B$2:$B$600,0),MATCH($T$2,CADASTRO!$A$2:$Q$2,0)),0)</f>
        <v>0</v>
      </c>
      <c r="U478" s="16" t="str">
        <f t="shared" si="90"/>
        <v/>
      </c>
      <c r="V478" s="15">
        <f>IFERROR(INDEX(CADASTRO!$A$2:$Q$600,MATCH(B478,CADASTRO!$B$2:$B$600,0),MATCH($V$2,CADASTRO!$A$2:$Q$2,0)),0)</f>
        <v>0</v>
      </c>
      <c r="W478" s="16" t="str">
        <f t="shared" si="91"/>
        <v/>
      </c>
      <c r="X478" s="15">
        <f>IFERROR(INDEX(CADASTRO!$A$2:$Q$600,MATCH(B478,CADASTRO!$B$2:$B$600,0),MATCH($X$2,CADASTRO!$A$2:$Q$2,0)),0)</f>
        <v>0</v>
      </c>
      <c r="Y478" s="16" t="str">
        <f t="shared" si="92"/>
        <v/>
      </c>
    </row>
    <row r="479" spans="1:25" ht="15" customHeight="1" x14ac:dyDescent="0.25">
      <c r="A479" s="7">
        <f>CADASTRO!A479</f>
        <v>0</v>
      </c>
      <c r="B479" s="7">
        <f>CADASTRO!B479</f>
        <v>0</v>
      </c>
      <c r="C479" s="15">
        <f>IFERROR(INDEX(CADASTRO!$A$2:$Q$600,MATCH(B479,CADASTRO!$B$2:$B$600,0),MATCH($C$2,CADASTRO!$A$2:$Q$2,0)),0)</f>
        <v>0</v>
      </c>
      <c r="D479" s="15">
        <f>IFERROR(INDEX(CADASTRO!$A$2:$Q$600,MATCH(B479,CADASTRO!$B$2:$B$600,0),MATCH($D$2,CADASTRO!$A$2:$Q$2,0)),0)</f>
        <v>0</v>
      </c>
      <c r="E479" s="16" t="str">
        <f t="shared" si="82"/>
        <v/>
      </c>
      <c r="F479" s="15">
        <f>IFERROR(INDEX(CADASTRO!$A$2:$Q$600,MATCH(B479,CADASTRO!$B$2:$B$600,0),MATCH($F$2,CADASTRO!$A$2:$Q$2,0)),0)</f>
        <v>0</v>
      </c>
      <c r="G479" s="16" t="str">
        <f t="shared" si="83"/>
        <v/>
      </c>
      <c r="H479" s="15">
        <f>IFERROR(INDEX(CADASTRO!$A$2:$Q$600,MATCH(B479,CADASTRO!$B$2:$B$600,0),MATCH($H$2,CADASTRO!$A$2:$Q$2,0)),0)</f>
        <v>0</v>
      </c>
      <c r="I479" s="16" t="str">
        <f t="shared" si="84"/>
        <v/>
      </c>
      <c r="J479" s="15">
        <f>IFERROR(INDEX(CADASTRO!$A$2:$Q$600,MATCH(B479,CADASTRO!$B$2:$B$600,0),MATCH($J$2,CADASTRO!$A$2:$Q$2,0)),0)</f>
        <v>0</v>
      </c>
      <c r="K479" s="16" t="str">
        <f t="shared" si="85"/>
        <v/>
      </c>
      <c r="L479" s="15">
        <f>IFERROR(INDEX(CADASTRO!$A$2:$Q$600,MATCH(B479,CADASTRO!$B$2:$B$600,0),MATCH($L$2,CADASTRO!$A$2:$Q$2,0)),0)</f>
        <v>0</v>
      </c>
      <c r="M479" s="16" t="str">
        <f t="shared" si="86"/>
        <v/>
      </c>
      <c r="N479" s="15">
        <f>IFERROR(INDEX(CADASTRO!$A$2:$Q$600,MATCH(B479,CADASTRO!$B$2:$B$600,0),MATCH($N$2,CADASTRO!$A$2:$Q$2,0)),0)</f>
        <v>0</v>
      </c>
      <c r="O479" s="16" t="str">
        <f t="shared" si="87"/>
        <v/>
      </c>
      <c r="P479" s="15">
        <f>IFERROR(INDEX(CADASTRO!$A$2:$Q$600,MATCH(B479,CADASTRO!$B$2:$B$600,0),MATCH($P$2,CADASTRO!$A$2:$Q$2,0)),0)</f>
        <v>0</v>
      </c>
      <c r="Q479" s="16" t="str">
        <f t="shared" si="88"/>
        <v/>
      </c>
      <c r="R479" s="15">
        <f>IFERROR(INDEX(CADASTRO!$A$2:$Q$600,MATCH(B479,CADASTRO!$B$2:$B$600,0),MATCH($R$2,CADASTRO!$A$2:$Q$2,0)),0)</f>
        <v>0</v>
      </c>
      <c r="S479" s="16" t="str">
        <f t="shared" si="89"/>
        <v/>
      </c>
      <c r="T479" s="15">
        <f>IFERROR(INDEX(CADASTRO!$A$2:$Q$600,MATCH(B479,CADASTRO!$B$2:$B$600,0),MATCH($T$2,CADASTRO!$A$2:$Q$2,0)),0)</f>
        <v>0</v>
      </c>
      <c r="U479" s="16" t="str">
        <f t="shared" si="90"/>
        <v/>
      </c>
      <c r="V479" s="15">
        <f>IFERROR(INDEX(CADASTRO!$A$2:$Q$600,MATCH(B479,CADASTRO!$B$2:$B$600,0),MATCH($V$2,CADASTRO!$A$2:$Q$2,0)),0)</f>
        <v>0</v>
      </c>
      <c r="W479" s="16" t="str">
        <f t="shared" si="91"/>
        <v/>
      </c>
      <c r="X479" s="15">
        <f>IFERROR(INDEX(CADASTRO!$A$2:$Q$600,MATCH(B479,CADASTRO!$B$2:$B$600,0),MATCH($X$2,CADASTRO!$A$2:$Q$2,0)),0)</f>
        <v>0</v>
      </c>
      <c r="Y479" s="16" t="str">
        <f t="shared" si="92"/>
        <v/>
      </c>
    </row>
    <row r="480" spans="1:25" ht="15" customHeight="1" x14ac:dyDescent="0.25">
      <c r="A480" s="7">
        <f>CADASTRO!A480</f>
        <v>0</v>
      </c>
      <c r="B480" s="7">
        <f>CADASTRO!B480</f>
        <v>0</v>
      </c>
      <c r="C480" s="15">
        <f>IFERROR(INDEX(CADASTRO!$A$2:$Q$600,MATCH(B480,CADASTRO!$B$2:$B$600,0),MATCH($C$2,CADASTRO!$A$2:$Q$2,0)),0)</f>
        <v>0</v>
      </c>
      <c r="D480" s="15">
        <f>IFERROR(INDEX(CADASTRO!$A$2:$Q$600,MATCH(B480,CADASTRO!$B$2:$B$600,0),MATCH($D$2,CADASTRO!$A$2:$Q$2,0)),0)</f>
        <v>0</v>
      </c>
      <c r="E480" s="16" t="str">
        <f t="shared" si="82"/>
        <v/>
      </c>
      <c r="F480" s="15">
        <f>IFERROR(INDEX(CADASTRO!$A$2:$Q$600,MATCH(B480,CADASTRO!$B$2:$B$600,0),MATCH($F$2,CADASTRO!$A$2:$Q$2,0)),0)</f>
        <v>0</v>
      </c>
      <c r="G480" s="16" t="str">
        <f t="shared" si="83"/>
        <v/>
      </c>
      <c r="H480" s="15">
        <f>IFERROR(INDEX(CADASTRO!$A$2:$Q$600,MATCH(B480,CADASTRO!$B$2:$B$600,0),MATCH($H$2,CADASTRO!$A$2:$Q$2,0)),0)</f>
        <v>0</v>
      </c>
      <c r="I480" s="16" t="str">
        <f t="shared" si="84"/>
        <v/>
      </c>
      <c r="J480" s="15">
        <f>IFERROR(INDEX(CADASTRO!$A$2:$Q$600,MATCH(B480,CADASTRO!$B$2:$B$600,0),MATCH($J$2,CADASTRO!$A$2:$Q$2,0)),0)</f>
        <v>0</v>
      </c>
      <c r="K480" s="16" t="str">
        <f t="shared" si="85"/>
        <v/>
      </c>
      <c r="L480" s="15">
        <f>IFERROR(INDEX(CADASTRO!$A$2:$Q$600,MATCH(B480,CADASTRO!$B$2:$B$600,0),MATCH($L$2,CADASTRO!$A$2:$Q$2,0)),0)</f>
        <v>0</v>
      </c>
      <c r="M480" s="16" t="str">
        <f t="shared" si="86"/>
        <v/>
      </c>
      <c r="N480" s="15">
        <f>IFERROR(INDEX(CADASTRO!$A$2:$Q$600,MATCH(B480,CADASTRO!$B$2:$B$600,0),MATCH($N$2,CADASTRO!$A$2:$Q$2,0)),0)</f>
        <v>0</v>
      </c>
      <c r="O480" s="16" t="str">
        <f t="shared" si="87"/>
        <v/>
      </c>
      <c r="P480" s="15">
        <f>IFERROR(INDEX(CADASTRO!$A$2:$Q$600,MATCH(B480,CADASTRO!$B$2:$B$600,0),MATCH($P$2,CADASTRO!$A$2:$Q$2,0)),0)</f>
        <v>0</v>
      </c>
      <c r="Q480" s="16" t="str">
        <f t="shared" si="88"/>
        <v/>
      </c>
      <c r="R480" s="15">
        <f>IFERROR(INDEX(CADASTRO!$A$2:$Q$600,MATCH(B480,CADASTRO!$B$2:$B$600,0),MATCH($R$2,CADASTRO!$A$2:$Q$2,0)),0)</f>
        <v>0</v>
      </c>
      <c r="S480" s="16" t="str">
        <f t="shared" si="89"/>
        <v/>
      </c>
      <c r="T480" s="15">
        <f>IFERROR(INDEX(CADASTRO!$A$2:$Q$600,MATCH(B480,CADASTRO!$B$2:$B$600,0),MATCH($T$2,CADASTRO!$A$2:$Q$2,0)),0)</f>
        <v>0</v>
      </c>
      <c r="U480" s="16" t="str">
        <f t="shared" si="90"/>
        <v/>
      </c>
      <c r="V480" s="15">
        <f>IFERROR(INDEX(CADASTRO!$A$2:$Q$600,MATCH(B480,CADASTRO!$B$2:$B$600,0),MATCH($V$2,CADASTRO!$A$2:$Q$2,0)),0)</f>
        <v>0</v>
      </c>
      <c r="W480" s="16" t="str">
        <f t="shared" si="91"/>
        <v/>
      </c>
      <c r="X480" s="15">
        <f>IFERROR(INDEX(CADASTRO!$A$2:$Q$600,MATCH(B480,CADASTRO!$B$2:$B$600,0),MATCH($X$2,CADASTRO!$A$2:$Q$2,0)),0)</f>
        <v>0</v>
      </c>
      <c r="Y480" s="16" t="str">
        <f t="shared" si="92"/>
        <v/>
      </c>
    </row>
    <row r="481" spans="1:25" ht="15" customHeight="1" x14ac:dyDescent="0.25">
      <c r="A481" s="7">
        <f>CADASTRO!A481</f>
        <v>0</v>
      </c>
      <c r="B481" s="7">
        <f>CADASTRO!B481</f>
        <v>0</v>
      </c>
      <c r="C481" s="15">
        <f>IFERROR(INDEX(CADASTRO!$A$2:$Q$600,MATCH(B481,CADASTRO!$B$2:$B$600,0),MATCH($C$2,CADASTRO!$A$2:$Q$2,0)),0)</f>
        <v>0</v>
      </c>
      <c r="D481" s="15">
        <f>IFERROR(INDEX(CADASTRO!$A$2:$Q$600,MATCH(B481,CADASTRO!$B$2:$B$600,0),MATCH($D$2,CADASTRO!$A$2:$Q$2,0)),0)</f>
        <v>0</v>
      </c>
      <c r="E481" s="16" t="str">
        <f t="shared" si="82"/>
        <v/>
      </c>
      <c r="F481" s="15">
        <f>IFERROR(INDEX(CADASTRO!$A$2:$Q$600,MATCH(B481,CADASTRO!$B$2:$B$600,0),MATCH($F$2,CADASTRO!$A$2:$Q$2,0)),0)</f>
        <v>0</v>
      </c>
      <c r="G481" s="16" t="str">
        <f t="shared" si="83"/>
        <v/>
      </c>
      <c r="H481" s="15">
        <f>IFERROR(INDEX(CADASTRO!$A$2:$Q$600,MATCH(B481,CADASTRO!$B$2:$B$600,0),MATCH($H$2,CADASTRO!$A$2:$Q$2,0)),0)</f>
        <v>0</v>
      </c>
      <c r="I481" s="16" t="str">
        <f t="shared" si="84"/>
        <v/>
      </c>
      <c r="J481" s="15">
        <f>IFERROR(INDEX(CADASTRO!$A$2:$Q$600,MATCH(B481,CADASTRO!$B$2:$B$600,0),MATCH($J$2,CADASTRO!$A$2:$Q$2,0)),0)</f>
        <v>0</v>
      </c>
      <c r="K481" s="16" t="str">
        <f t="shared" si="85"/>
        <v/>
      </c>
      <c r="L481" s="15">
        <f>IFERROR(INDEX(CADASTRO!$A$2:$Q$600,MATCH(B481,CADASTRO!$B$2:$B$600,0),MATCH($L$2,CADASTRO!$A$2:$Q$2,0)),0)</f>
        <v>0</v>
      </c>
      <c r="M481" s="16" t="str">
        <f t="shared" si="86"/>
        <v/>
      </c>
      <c r="N481" s="15">
        <f>IFERROR(INDEX(CADASTRO!$A$2:$Q$600,MATCH(B481,CADASTRO!$B$2:$B$600,0),MATCH($N$2,CADASTRO!$A$2:$Q$2,0)),0)</f>
        <v>0</v>
      </c>
      <c r="O481" s="16" t="str">
        <f t="shared" si="87"/>
        <v/>
      </c>
      <c r="P481" s="15">
        <f>IFERROR(INDEX(CADASTRO!$A$2:$Q$600,MATCH(B481,CADASTRO!$B$2:$B$600,0),MATCH($P$2,CADASTRO!$A$2:$Q$2,0)),0)</f>
        <v>0</v>
      </c>
      <c r="Q481" s="16" t="str">
        <f t="shared" si="88"/>
        <v/>
      </c>
      <c r="R481" s="15">
        <f>IFERROR(INDEX(CADASTRO!$A$2:$Q$600,MATCH(B481,CADASTRO!$B$2:$B$600,0),MATCH($R$2,CADASTRO!$A$2:$Q$2,0)),0)</f>
        <v>0</v>
      </c>
      <c r="S481" s="16" t="str">
        <f t="shared" si="89"/>
        <v/>
      </c>
      <c r="T481" s="15">
        <f>IFERROR(INDEX(CADASTRO!$A$2:$Q$600,MATCH(B481,CADASTRO!$B$2:$B$600,0),MATCH($T$2,CADASTRO!$A$2:$Q$2,0)),0)</f>
        <v>0</v>
      </c>
      <c r="U481" s="16" t="str">
        <f t="shared" si="90"/>
        <v/>
      </c>
      <c r="V481" s="15">
        <f>IFERROR(INDEX(CADASTRO!$A$2:$Q$600,MATCH(B481,CADASTRO!$B$2:$B$600,0),MATCH($V$2,CADASTRO!$A$2:$Q$2,0)),0)</f>
        <v>0</v>
      </c>
      <c r="W481" s="16" t="str">
        <f t="shared" si="91"/>
        <v/>
      </c>
      <c r="X481" s="15">
        <f>IFERROR(INDEX(CADASTRO!$A$2:$Q$600,MATCH(B481,CADASTRO!$B$2:$B$600,0),MATCH($X$2,CADASTRO!$A$2:$Q$2,0)),0)</f>
        <v>0</v>
      </c>
      <c r="Y481" s="16" t="str">
        <f t="shared" si="92"/>
        <v/>
      </c>
    </row>
    <row r="482" spans="1:25" ht="15" customHeight="1" x14ac:dyDescent="0.25">
      <c r="A482" s="7">
        <f>CADASTRO!A482</f>
        <v>0</v>
      </c>
      <c r="B482" s="7">
        <f>CADASTRO!B482</f>
        <v>0</v>
      </c>
      <c r="C482" s="15">
        <f>IFERROR(INDEX(CADASTRO!$A$2:$Q$600,MATCH(B482,CADASTRO!$B$2:$B$600,0),MATCH($C$2,CADASTRO!$A$2:$Q$2,0)),0)</f>
        <v>0</v>
      </c>
      <c r="D482" s="15">
        <f>IFERROR(INDEX(CADASTRO!$A$2:$Q$600,MATCH(B482,CADASTRO!$B$2:$B$600,0),MATCH($D$2,CADASTRO!$A$2:$Q$2,0)),0)</f>
        <v>0</v>
      </c>
      <c r="E482" s="16" t="str">
        <f t="shared" si="82"/>
        <v/>
      </c>
      <c r="F482" s="15">
        <f>IFERROR(INDEX(CADASTRO!$A$2:$Q$600,MATCH(B482,CADASTRO!$B$2:$B$600,0),MATCH($F$2,CADASTRO!$A$2:$Q$2,0)),0)</f>
        <v>0</v>
      </c>
      <c r="G482" s="16" t="str">
        <f t="shared" si="83"/>
        <v/>
      </c>
      <c r="H482" s="15">
        <f>IFERROR(INDEX(CADASTRO!$A$2:$Q$600,MATCH(B482,CADASTRO!$B$2:$B$600,0),MATCH($H$2,CADASTRO!$A$2:$Q$2,0)),0)</f>
        <v>0</v>
      </c>
      <c r="I482" s="16" t="str">
        <f t="shared" si="84"/>
        <v/>
      </c>
      <c r="J482" s="15">
        <f>IFERROR(INDEX(CADASTRO!$A$2:$Q$600,MATCH(B482,CADASTRO!$B$2:$B$600,0),MATCH($J$2,CADASTRO!$A$2:$Q$2,0)),0)</f>
        <v>0</v>
      </c>
      <c r="K482" s="16" t="str">
        <f t="shared" si="85"/>
        <v/>
      </c>
      <c r="L482" s="15">
        <f>IFERROR(INDEX(CADASTRO!$A$2:$Q$600,MATCH(B482,CADASTRO!$B$2:$B$600,0),MATCH($L$2,CADASTRO!$A$2:$Q$2,0)),0)</f>
        <v>0</v>
      </c>
      <c r="M482" s="16" t="str">
        <f t="shared" si="86"/>
        <v/>
      </c>
      <c r="N482" s="15">
        <f>IFERROR(INDEX(CADASTRO!$A$2:$Q$600,MATCH(B482,CADASTRO!$B$2:$B$600,0),MATCH($N$2,CADASTRO!$A$2:$Q$2,0)),0)</f>
        <v>0</v>
      </c>
      <c r="O482" s="16" t="str">
        <f t="shared" si="87"/>
        <v/>
      </c>
      <c r="P482" s="15">
        <f>IFERROR(INDEX(CADASTRO!$A$2:$Q$600,MATCH(B482,CADASTRO!$B$2:$B$600,0),MATCH($P$2,CADASTRO!$A$2:$Q$2,0)),0)</f>
        <v>0</v>
      </c>
      <c r="Q482" s="16" t="str">
        <f t="shared" si="88"/>
        <v/>
      </c>
      <c r="R482" s="15">
        <f>IFERROR(INDEX(CADASTRO!$A$2:$Q$600,MATCH(B482,CADASTRO!$B$2:$B$600,0),MATCH($R$2,CADASTRO!$A$2:$Q$2,0)),0)</f>
        <v>0</v>
      </c>
      <c r="S482" s="16" t="str">
        <f t="shared" si="89"/>
        <v/>
      </c>
      <c r="T482" s="15">
        <f>IFERROR(INDEX(CADASTRO!$A$2:$Q$600,MATCH(B482,CADASTRO!$B$2:$B$600,0),MATCH($T$2,CADASTRO!$A$2:$Q$2,0)),0)</f>
        <v>0</v>
      </c>
      <c r="U482" s="16" t="str">
        <f t="shared" si="90"/>
        <v/>
      </c>
      <c r="V482" s="15">
        <f>IFERROR(INDEX(CADASTRO!$A$2:$Q$600,MATCH(B482,CADASTRO!$B$2:$B$600,0),MATCH($V$2,CADASTRO!$A$2:$Q$2,0)),0)</f>
        <v>0</v>
      </c>
      <c r="W482" s="16" t="str">
        <f t="shared" si="91"/>
        <v/>
      </c>
      <c r="X482" s="15">
        <f>IFERROR(INDEX(CADASTRO!$A$2:$Q$600,MATCH(B482,CADASTRO!$B$2:$B$600,0),MATCH($X$2,CADASTRO!$A$2:$Q$2,0)),0)</f>
        <v>0</v>
      </c>
      <c r="Y482" s="16" t="str">
        <f t="shared" si="92"/>
        <v/>
      </c>
    </row>
    <row r="483" spans="1:25" ht="15" customHeight="1" x14ac:dyDescent="0.25">
      <c r="A483" s="7">
        <f>CADASTRO!A483</f>
        <v>0</v>
      </c>
      <c r="B483" s="7">
        <f>CADASTRO!B483</f>
        <v>0</v>
      </c>
      <c r="C483" s="15">
        <f>IFERROR(INDEX(CADASTRO!$A$2:$Q$600,MATCH(B483,CADASTRO!$B$2:$B$600,0),MATCH($C$2,CADASTRO!$A$2:$Q$2,0)),0)</f>
        <v>0</v>
      </c>
      <c r="D483" s="15">
        <f>IFERROR(INDEX(CADASTRO!$A$2:$Q$600,MATCH(B483,CADASTRO!$B$2:$B$600,0),MATCH($D$2,CADASTRO!$A$2:$Q$2,0)),0)</f>
        <v>0</v>
      </c>
      <c r="E483" s="16" t="str">
        <f t="shared" si="82"/>
        <v/>
      </c>
      <c r="F483" s="15">
        <f>IFERROR(INDEX(CADASTRO!$A$2:$Q$600,MATCH(B483,CADASTRO!$B$2:$B$600,0),MATCH($F$2,CADASTRO!$A$2:$Q$2,0)),0)</f>
        <v>0</v>
      </c>
      <c r="G483" s="16" t="str">
        <f t="shared" si="83"/>
        <v/>
      </c>
      <c r="H483" s="15">
        <f>IFERROR(INDEX(CADASTRO!$A$2:$Q$600,MATCH(B483,CADASTRO!$B$2:$B$600,0),MATCH($H$2,CADASTRO!$A$2:$Q$2,0)),0)</f>
        <v>0</v>
      </c>
      <c r="I483" s="16" t="str">
        <f t="shared" si="84"/>
        <v/>
      </c>
      <c r="J483" s="15">
        <f>IFERROR(INDEX(CADASTRO!$A$2:$Q$600,MATCH(B483,CADASTRO!$B$2:$B$600,0),MATCH($J$2,CADASTRO!$A$2:$Q$2,0)),0)</f>
        <v>0</v>
      </c>
      <c r="K483" s="16" t="str">
        <f t="shared" si="85"/>
        <v/>
      </c>
      <c r="L483" s="15">
        <f>IFERROR(INDEX(CADASTRO!$A$2:$Q$600,MATCH(B483,CADASTRO!$B$2:$B$600,0),MATCH($L$2,CADASTRO!$A$2:$Q$2,0)),0)</f>
        <v>0</v>
      </c>
      <c r="M483" s="16" t="str">
        <f t="shared" si="86"/>
        <v/>
      </c>
      <c r="N483" s="15">
        <f>IFERROR(INDEX(CADASTRO!$A$2:$Q$600,MATCH(B483,CADASTRO!$B$2:$B$600,0),MATCH($N$2,CADASTRO!$A$2:$Q$2,0)),0)</f>
        <v>0</v>
      </c>
      <c r="O483" s="16" t="str">
        <f t="shared" si="87"/>
        <v/>
      </c>
      <c r="P483" s="15">
        <f>IFERROR(INDEX(CADASTRO!$A$2:$Q$600,MATCH(B483,CADASTRO!$B$2:$B$600,0),MATCH($P$2,CADASTRO!$A$2:$Q$2,0)),0)</f>
        <v>0</v>
      </c>
      <c r="Q483" s="16" t="str">
        <f t="shared" si="88"/>
        <v/>
      </c>
      <c r="R483" s="15">
        <f>IFERROR(INDEX(CADASTRO!$A$2:$Q$600,MATCH(B483,CADASTRO!$B$2:$B$600,0),MATCH($R$2,CADASTRO!$A$2:$Q$2,0)),0)</f>
        <v>0</v>
      </c>
      <c r="S483" s="16" t="str">
        <f t="shared" si="89"/>
        <v/>
      </c>
      <c r="T483" s="15">
        <f>IFERROR(INDEX(CADASTRO!$A$2:$Q$600,MATCH(B483,CADASTRO!$B$2:$B$600,0),MATCH($T$2,CADASTRO!$A$2:$Q$2,0)),0)</f>
        <v>0</v>
      </c>
      <c r="U483" s="16" t="str">
        <f t="shared" si="90"/>
        <v/>
      </c>
      <c r="V483" s="15">
        <f>IFERROR(INDEX(CADASTRO!$A$2:$Q$600,MATCH(B483,CADASTRO!$B$2:$B$600,0),MATCH($V$2,CADASTRO!$A$2:$Q$2,0)),0)</f>
        <v>0</v>
      </c>
      <c r="W483" s="16" t="str">
        <f t="shared" si="91"/>
        <v/>
      </c>
      <c r="X483" s="15">
        <f>IFERROR(INDEX(CADASTRO!$A$2:$Q$600,MATCH(B483,CADASTRO!$B$2:$B$600,0),MATCH($X$2,CADASTRO!$A$2:$Q$2,0)),0)</f>
        <v>0</v>
      </c>
      <c r="Y483" s="16" t="str">
        <f t="shared" si="92"/>
        <v/>
      </c>
    </row>
    <row r="484" spans="1:25" ht="15" customHeight="1" x14ac:dyDescent="0.25">
      <c r="A484" s="7">
        <f>CADASTRO!A484</f>
        <v>0</v>
      </c>
      <c r="B484" s="7">
        <f>CADASTRO!B484</f>
        <v>0</v>
      </c>
      <c r="C484" s="15">
        <f>IFERROR(INDEX(CADASTRO!$A$2:$Q$600,MATCH(B484,CADASTRO!$B$2:$B$600,0),MATCH($C$2,CADASTRO!$A$2:$Q$2,0)),0)</f>
        <v>0</v>
      </c>
      <c r="D484" s="15">
        <f>IFERROR(INDEX(CADASTRO!$A$2:$Q$600,MATCH(B484,CADASTRO!$B$2:$B$600,0),MATCH($D$2,CADASTRO!$A$2:$Q$2,0)),0)</f>
        <v>0</v>
      </c>
      <c r="E484" s="16" t="str">
        <f t="shared" si="82"/>
        <v/>
      </c>
      <c r="F484" s="15">
        <f>IFERROR(INDEX(CADASTRO!$A$2:$Q$600,MATCH(B484,CADASTRO!$B$2:$B$600,0),MATCH($F$2,CADASTRO!$A$2:$Q$2,0)),0)</f>
        <v>0</v>
      </c>
      <c r="G484" s="16" t="str">
        <f t="shared" si="83"/>
        <v/>
      </c>
      <c r="H484" s="15">
        <f>IFERROR(INDEX(CADASTRO!$A$2:$Q$600,MATCH(B484,CADASTRO!$B$2:$B$600,0),MATCH($H$2,CADASTRO!$A$2:$Q$2,0)),0)</f>
        <v>0</v>
      </c>
      <c r="I484" s="16" t="str">
        <f t="shared" si="84"/>
        <v/>
      </c>
      <c r="J484" s="15">
        <f>IFERROR(INDEX(CADASTRO!$A$2:$Q$600,MATCH(B484,CADASTRO!$B$2:$B$600,0),MATCH($J$2,CADASTRO!$A$2:$Q$2,0)),0)</f>
        <v>0</v>
      </c>
      <c r="K484" s="16" t="str">
        <f t="shared" si="85"/>
        <v/>
      </c>
      <c r="L484" s="15">
        <f>IFERROR(INDEX(CADASTRO!$A$2:$Q$600,MATCH(B484,CADASTRO!$B$2:$B$600,0),MATCH($L$2,CADASTRO!$A$2:$Q$2,0)),0)</f>
        <v>0</v>
      </c>
      <c r="M484" s="16" t="str">
        <f t="shared" si="86"/>
        <v/>
      </c>
      <c r="N484" s="15">
        <f>IFERROR(INDEX(CADASTRO!$A$2:$Q$600,MATCH(B484,CADASTRO!$B$2:$B$600,0),MATCH($N$2,CADASTRO!$A$2:$Q$2,0)),0)</f>
        <v>0</v>
      </c>
      <c r="O484" s="16" t="str">
        <f t="shared" si="87"/>
        <v/>
      </c>
      <c r="P484" s="15">
        <f>IFERROR(INDEX(CADASTRO!$A$2:$Q$600,MATCH(B484,CADASTRO!$B$2:$B$600,0),MATCH($P$2,CADASTRO!$A$2:$Q$2,0)),0)</f>
        <v>0</v>
      </c>
      <c r="Q484" s="16" t="str">
        <f t="shared" si="88"/>
        <v/>
      </c>
      <c r="R484" s="15">
        <f>IFERROR(INDEX(CADASTRO!$A$2:$Q$600,MATCH(B484,CADASTRO!$B$2:$B$600,0),MATCH($R$2,CADASTRO!$A$2:$Q$2,0)),0)</f>
        <v>0</v>
      </c>
      <c r="S484" s="16" t="str">
        <f t="shared" si="89"/>
        <v/>
      </c>
      <c r="T484" s="15">
        <f>IFERROR(INDEX(CADASTRO!$A$2:$Q$600,MATCH(B484,CADASTRO!$B$2:$B$600,0),MATCH($T$2,CADASTRO!$A$2:$Q$2,0)),0)</f>
        <v>0</v>
      </c>
      <c r="U484" s="16" t="str">
        <f t="shared" si="90"/>
        <v/>
      </c>
      <c r="V484" s="15">
        <f>IFERROR(INDEX(CADASTRO!$A$2:$Q$600,MATCH(B484,CADASTRO!$B$2:$B$600,0),MATCH($V$2,CADASTRO!$A$2:$Q$2,0)),0)</f>
        <v>0</v>
      </c>
      <c r="W484" s="16" t="str">
        <f t="shared" si="91"/>
        <v/>
      </c>
      <c r="X484" s="15">
        <f>IFERROR(INDEX(CADASTRO!$A$2:$Q$600,MATCH(B484,CADASTRO!$B$2:$B$600,0),MATCH($X$2,CADASTRO!$A$2:$Q$2,0)),0)</f>
        <v>0</v>
      </c>
      <c r="Y484" s="16" t="str">
        <f t="shared" si="92"/>
        <v/>
      </c>
    </row>
    <row r="485" spans="1:25" ht="15" customHeight="1" x14ac:dyDescent="0.25">
      <c r="A485" s="7">
        <f>CADASTRO!A485</f>
        <v>0</v>
      </c>
      <c r="B485" s="7">
        <f>CADASTRO!B485</f>
        <v>0</v>
      </c>
      <c r="C485" s="15">
        <f>IFERROR(INDEX(CADASTRO!$A$2:$Q$600,MATCH(B485,CADASTRO!$B$2:$B$600,0),MATCH($C$2,CADASTRO!$A$2:$Q$2,0)),0)</f>
        <v>0</v>
      </c>
      <c r="D485" s="15">
        <f>IFERROR(INDEX(CADASTRO!$A$2:$Q$600,MATCH(B485,CADASTRO!$B$2:$B$600,0),MATCH($D$2,CADASTRO!$A$2:$Q$2,0)),0)</f>
        <v>0</v>
      </c>
      <c r="E485" s="16" t="str">
        <f t="shared" si="82"/>
        <v/>
      </c>
      <c r="F485" s="15">
        <f>IFERROR(INDEX(CADASTRO!$A$2:$Q$600,MATCH(B485,CADASTRO!$B$2:$B$600,0),MATCH($F$2,CADASTRO!$A$2:$Q$2,0)),0)</f>
        <v>0</v>
      </c>
      <c r="G485" s="16" t="str">
        <f t="shared" si="83"/>
        <v/>
      </c>
      <c r="H485" s="15">
        <f>IFERROR(INDEX(CADASTRO!$A$2:$Q$600,MATCH(B485,CADASTRO!$B$2:$B$600,0),MATCH($H$2,CADASTRO!$A$2:$Q$2,0)),0)</f>
        <v>0</v>
      </c>
      <c r="I485" s="16" t="str">
        <f t="shared" si="84"/>
        <v/>
      </c>
      <c r="J485" s="15">
        <f>IFERROR(INDEX(CADASTRO!$A$2:$Q$600,MATCH(B485,CADASTRO!$B$2:$B$600,0),MATCH($J$2,CADASTRO!$A$2:$Q$2,0)),0)</f>
        <v>0</v>
      </c>
      <c r="K485" s="16" t="str">
        <f t="shared" si="85"/>
        <v/>
      </c>
      <c r="L485" s="15">
        <f>IFERROR(INDEX(CADASTRO!$A$2:$Q$600,MATCH(B485,CADASTRO!$B$2:$B$600,0),MATCH($L$2,CADASTRO!$A$2:$Q$2,0)),0)</f>
        <v>0</v>
      </c>
      <c r="M485" s="16" t="str">
        <f t="shared" si="86"/>
        <v/>
      </c>
      <c r="N485" s="15">
        <f>IFERROR(INDEX(CADASTRO!$A$2:$Q$600,MATCH(B485,CADASTRO!$B$2:$B$600,0),MATCH($N$2,CADASTRO!$A$2:$Q$2,0)),0)</f>
        <v>0</v>
      </c>
      <c r="O485" s="16" t="str">
        <f t="shared" si="87"/>
        <v/>
      </c>
      <c r="P485" s="15">
        <f>IFERROR(INDEX(CADASTRO!$A$2:$Q$600,MATCH(B485,CADASTRO!$B$2:$B$600,0),MATCH($P$2,CADASTRO!$A$2:$Q$2,0)),0)</f>
        <v>0</v>
      </c>
      <c r="Q485" s="16" t="str">
        <f t="shared" si="88"/>
        <v/>
      </c>
      <c r="R485" s="15">
        <f>IFERROR(INDEX(CADASTRO!$A$2:$Q$600,MATCH(B485,CADASTRO!$B$2:$B$600,0),MATCH($R$2,CADASTRO!$A$2:$Q$2,0)),0)</f>
        <v>0</v>
      </c>
      <c r="S485" s="16" t="str">
        <f t="shared" si="89"/>
        <v/>
      </c>
      <c r="T485" s="15">
        <f>IFERROR(INDEX(CADASTRO!$A$2:$Q$600,MATCH(B485,CADASTRO!$B$2:$B$600,0),MATCH($T$2,CADASTRO!$A$2:$Q$2,0)),0)</f>
        <v>0</v>
      </c>
      <c r="U485" s="16" t="str">
        <f t="shared" si="90"/>
        <v/>
      </c>
      <c r="V485" s="15">
        <f>IFERROR(INDEX(CADASTRO!$A$2:$Q$600,MATCH(B485,CADASTRO!$B$2:$B$600,0),MATCH($V$2,CADASTRO!$A$2:$Q$2,0)),0)</f>
        <v>0</v>
      </c>
      <c r="W485" s="16" t="str">
        <f t="shared" si="91"/>
        <v/>
      </c>
      <c r="X485" s="15">
        <f>IFERROR(INDEX(CADASTRO!$A$2:$Q$600,MATCH(B485,CADASTRO!$B$2:$B$600,0),MATCH($X$2,CADASTRO!$A$2:$Q$2,0)),0)</f>
        <v>0</v>
      </c>
      <c r="Y485" s="16" t="str">
        <f t="shared" si="92"/>
        <v/>
      </c>
    </row>
    <row r="486" spans="1:25" ht="15" customHeight="1" x14ac:dyDescent="0.25">
      <c r="A486" s="7">
        <f>CADASTRO!A486</f>
        <v>0</v>
      </c>
      <c r="B486" s="7">
        <f>CADASTRO!B486</f>
        <v>0</v>
      </c>
      <c r="C486" s="15">
        <f>IFERROR(INDEX(CADASTRO!$A$2:$Q$600,MATCH(B486,CADASTRO!$B$2:$B$600,0),MATCH($C$2,CADASTRO!$A$2:$Q$2,0)),0)</f>
        <v>0</v>
      </c>
      <c r="D486" s="15">
        <f>IFERROR(INDEX(CADASTRO!$A$2:$Q$600,MATCH(B486,CADASTRO!$B$2:$B$600,0),MATCH($D$2,CADASTRO!$A$2:$Q$2,0)),0)</f>
        <v>0</v>
      </c>
      <c r="E486" s="16" t="str">
        <f t="shared" si="82"/>
        <v/>
      </c>
      <c r="F486" s="15">
        <f>IFERROR(INDEX(CADASTRO!$A$2:$Q$600,MATCH(B486,CADASTRO!$B$2:$B$600,0),MATCH($F$2,CADASTRO!$A$2:$Q$2,0)),0)</f>
        <v>0</v>
      </c>
      <c r="G486" s="16" t="str">
        <f t="shared" si="83"/>
        <v/>
      </c>
      <c r="H486" s="15">
        <f>IFERROR(INDEX(CADASTRO!$A$2:$Q$600,MATCH(B486,CADASTRO!$B$2:$B$600,0),MATCH($H$2,CADASTRO!$A$2:$Q$2,0)),0)</f>
        <v>0</v>
      </c>
      <c r="I486" s="16" t="str">
        <f t="shared" si="84"/>
        <v/>
      </c>
      <c r="J486" s="15">
        <f>IFERROR(INDEX(CADASTRO!$A$2:$Q$600,MATCH(B486,CADASTRO!$B$2:$B$600,0),MATCH($J$2,CADASTRO!$A$2:$Q$2,0)),0)</f>
        <v>0</v>
      </c>
      <c r="K486" s="16" t="str">
        <f t="shared" si="85"/>
        <v/>
      </c>
      <c r="L486" s="15">
        <f>IFERROR(INDEX(CADASTRO!$A$2:$Q$600,MATCH(B486,CADASTRO!$B$2:$B$600,0),MATCH($L$2,CADASTRO!$A$2:$Q$2,0)),0)</f>
        <v>0</v>
      </c>
      <c r="M486" s="16" t="str">
        <f t="shared" si="86"/>
        <v/>
      </c>
      <c r="N486" s="15">
        <f>IFERROR(INDEX(CADASTRO!$A$2:$Q$600,MATCH(B486,CADASTRO!$B$2:$B$600,0),MATCH($N$2,CADASTRO!$A$2:$Q$2,0)),0)</f>
        <v>0</v>
      </c>
      <c r="O486" s="16" t="str">
        <f t="shared" si="87"/>
        <v/>
      </c>
      <c r="P486" s="15">
        <f>IFERROR(INDEX(CADASTRO!$A$2:$Q$600,MATCH(B486,CADASTRO!$B$2:$B$600,0),MATCH($P$2,CADASTRO!$A$2:$Q$2,0)),0)</f>
        <v>0</v>
      </c>
      <c r="Q486" s="16" t="str">
        <f t="shared" si="88"/>
        <v/>
      </c>
      <c r="R486" s="15">
        <f>IFERROR(INDEX(CADASTRO!$A$2:$Q$600,MATCH(B486,CADASTRO!$B$2:$B$600,0),MATCH($R$2,CADASTRO!$A$2:$Q$2,0)),0)</f>
        <v>0</v>
      </c>
      <c r="S486" s="16" t="str">
        <f t="shared" si="89"/>
        <v/>
      </c>
      <c r="T486" s="15">
        <f>IFERROR(INDEX(CADASTRO!$A$2:$Q$600,MATCH(B486,CADASTRO!$B$2:$B$600,0),MATCH($T$2,CADASTRO!$A$2:$Q$2,0)),0)</f>
        <v>0</v>
      </c>
      <c r="U486" s="16" t="str">
        <f t="shared" si="90"/>
        <v/>
      </c>
      <c r="V486" s="15">
        <f>IFERROR(INDEX(CADASTRO!$A$2:$Q$600,MATCH(B486,CADASTRO!$B$2:$B$600,0),MATCH($V$2,CADASTRO!$A$2:$Q$2,0)),0)</f>
        <v>0</v>
      </c>
      <c r="W486" s="16" t="str">
        <f t="shared" si="91"/>
        <v/>
      </c>
      <c r="X486" s="15">
        <f>IFERROR(INDEX(CADASTRO!$A$2:$Q$600,MATCH(B486,CADASTRO!$B$2:$B$600,0),MATCH($X$2,CADASTRO!$A$2:$Q$2,0)),0)</f>
        <v>0</v>
      </c>
      <c r="Y486" s="16" t="str">
        <f t="shared" si="92"/>
        <v/>
      </c>
    </row>
    <row r="487" spans="1:25" ht="15" customHeight="1" x14ac:dyDescent="0.25">
      <c r="A487" s="7">
        <f>CADASTRO!A487</f>
        <v>0</v>
      </c>
      <c r="B487" s="7">
        <f>CADASTRO!B487</f>
        <v>0</v>
      </c>
      <c r="C487" s="15">
        <f>IFERROR(INDEX(CADASTRO!$A$2:$Q$600,MATCH(B487,CADASTRO!$B$2:$B$600,0),MATCH($C$2,CADASTRO!$A$2:$Q$2,0)),0)</f>
        <v>0</v>
      </c>
      <c r="D487" s="15">
        <f>IFERROR(INDEX(CADASTRO!$A$2:$Q$600,MATCH(B487,CADASTRO!$B$2:$B$600,0),MATCH($D$2,CADASTRO!$A$2:$Q$2,0)),0)</f>
        <v>0</v>
      </c>
      <c r="E487" s="16" t="str">
        <f t="shared" si="82"/>
        <v/>
      </c>
      <c r="F487" s="15">
        <f>IFERROR(INDEX(CADASTRO!$A$2:$Q$600,MATCH(B487,CADASTRO!$B$2:$B$600,0),MATCH($F$2,CADASTRO!$A$2:$Q$2,0)),0)</f>
        <v>0</v>
      </c>
      <c r="G487" s="16" t="str">
        <f t="shared" si="83"/>
        <v/>
      </c>
      <c r="H487" s="15">
        <f>IFERROR(INDEX(CADASTRO!$A$2:$Q$600,MATCH(B487,CADASTRO!$B$2:$B$600,0),MATCH($H$2,CADASTRO!$A$2:$Q$2,0)),0)</f>
        <v>0</v>
      </c>
      <c r="I487" s="16" t="str">
        <f t="shared" si="84"/>
        <v/>
      </c>
      <c r="J487" s="15">
        <f>IFERROR(INDEX(CADASTRO!$A$2:$Q$600,MATCH(B487,CADASTRO!$B$2:$B$600,0),MATCH($J$2,CADASTRO!$A$2:$Q$2,0)),0)</f>
        <v>0</v>
      </c>
      <c r="K487" s="16" t="str">
        <f t="shared" si="85"/>
        <v/>
      </c>
      <c r="L487" s="15">
        <f>IFERROR(INDEX(CADASTRO!$A$2:$Q$600,MATCH(B487,CADASTRO!$B$2:$B$600,0),MATCH($L$2,CADASTRO!$A$2:$Q$2,0)),0)</f>
        <v>0</v>
      </c>
      <c r="M487" s="16" t="str">
        <f t="shared" si="86"/>
        <v/>
      </c>
      <c r="N487" s="15">
        <f>IFERROR(INDEX(CADASTRO!$A$2:$Q$600,MATCH(B487,CADASTRO!$B$2:$B$600,0),MATCH($N$2,CADASTRO!$A$2:$Q$2,0)),0)</f>
        <v>0</v>
      </c>
      <c r="O487" s="16" t="str">
        <f t="shared" si="87"/>
        <v/>
      </c>
      <c r="P487" s="15">
        <f>IFERROR(INDEX(CADASTRO!$A$2:$Q$600,MATCH(B487,CADASTRO!$B$2:$B$600,0),MATCH($P$2,CADASTRO!$A$2:$Q$2,0)),0)</f>
        <v>0</v>
      </c>
      <c r="Q487" s="16" t="str">
        <f t="shared" si="88"/>
        <v/>
      </c>
      <c r="R487" s="15">
        <f>IFERROR(INDEX(CADASTRO!$A$2:$Q$600,MATCH(B487,CADASTRO!$B$2:$B$600,0),MATCH($R$2,CADASTRO!$A$2:$Q$2,0)),0)</f>
        <v>0</v>
      </c>
      <c r="S487" s="16" t="str">
        <f t="shared" si="89"/>
        <v/>
      </c>
      <c r="T487" s="15">
        <f>IFERROR(INDEX(CADASTRO!$A$2:$Q$600,MATCH(B487,CADASTRO!$B$2:$B$600,0),MATCH($T$2,CADASTRO!$A$2:$Q$2,0)),0)</f>
        <v>0</v>
      </c>
      <c r="U487" s="16" t="str">
        <f t="shared" si="90"/>
        <v/>
      </c>
      <c r="V487" s="15">
        <f>IFERROR(INDEX(CADASTRO!$A$2:$Q$600,MATCH(B487,CADASTRO!$B$2:$B$600,0),MATCH($V$2,CADASTRO!$A$2:$Q$2,0)),0)</f>
        <v>0</v>
      </c>
      <c r="W487" s="16" t="str">
        <f t="shared" si="91"/>
        <v/>
      </c>
      <c r="X487" s="15">
        <f>IFERROR(INDEX(CADASTRO!$A$2:$Q$600,MATCH(B487,CADASTRO!$B$2:$B$600,0),MATCH($X$2,CADASTRO!$A$2:$Q$2,0)),0)</f>
        <v>0</v>
      </c>
      <c r="Y487" s="16" t="str">
        <f t="shared" si="92"/>
        <v/>
      </c>
    </row>
    <row r="488" spans="1:25" ht="15" customHeight="1" x14ac:dyDescent="0.25">
      <c r="A488" s="7">
        <f>CADASTRO!A488</f>
        <v>0</v>
      </c>
      <c r="B488" s="7">
        <f>CADASTRO!B488</f>
        <v>0</v>
      </c>
      <c r="C488" s="15">
        <f>IFERROR(INDEX(CADASTRO!$A$2:$Q$600,MATCH(B488,CADASTRO!$B$2:$B$600,0),MATCH($C$2,CADASTRO!$A$2:$Q$2,0)),0)</f>
        <v>0</v>
      </c>
      <c r="D488" s="15">
        <f>IFERROR(INDEX(CADASTRO!$A$2:$Q$600,MATCH(B488,CADASTRO!$B$2:$B$600,0),MATCH($D$2,CADASTRO!$A$2:$Q$2,0)),0)</f>
        <v>0</v>
      </c>
      <c r="E488" s="16" t="str">
        <f t="shared" si="82"/>
        <v/>
      </c>
      <c r="F488" s="15">
        <f>IFERROR(INDEX(CADASTRO!$A$2:$Q$600,MATCH(B488,CADASTRO!$B$2:$B$600,0),MATCH($F$2,CADASTRO!$A$2:$Q$2,0)),0)</f>
        <v>0</v>
      </c>
      <c r="G488" s="16" t="str">
        <f t="shared" si="83"/>
        <v/>
      </c>
      <c r="H488" s="15">
        <f>IFERROR(INDEX(CADASTRO!$A$2:$Q$600,MATCH(B488,CADASTRO!$B$2:$B$600,0),MATCH($H$2,CADASTRO!$A$2:$Q$2,0)),0)</f>
        <v>0</v>
      </c>
      <c r="I488" s="16" t="str">
        <f t="shared" si="84"/>
        <v/>
      </c>
      <c r="J488" s="15">
        <f>IFERROR(INDEX(CADASTRO!$A$2:$Q$600,MATCH(B488,CADASTRO!$B$2:$B$600,0),MATCH($J$2,CADASTRO!$A$2:$Q$2,0)),0)</f>
        <v>0</v>
      </c>
      <c r="K488" s="16" t="str">
        <f t="shared" si="85"/>
        <v/>
      </c>
      <c r="L488" s="15">
        <f>IFERROR(INDEX(CADASTRO!$A$2:$Q$600,MATCH(B488,CADASTRO!$B$2:$B$600,0),MATCH($L$2,CADASTRO!$A$2:$Q$2,0)),0)</f>
        <v>0</v>
      </c>
      <c r="M488" s="16" t="str">
        <f t="shared" si="86"/>
        <v/>
      </c>
      <c r="N488" s="15">
        <f>IFERROR(INDEX(CADASTRO!$A$2:$Q$600,MATCH(B488,CADASTRO!$B$2:$B$600,0),MATCH($N$2,CADASTRO!$A$2:$Q$2,0)),0)</f>
        <v>0</v>
      </c>
      <c r="O488" s="16" t="str">
        <f t="shared" si="87"/>
        <v/>
      </c>
      <c r="P488" s="15">
        <f>IFERROR(INDEX(CADASTRO!$A$2:$Q$600,MATCH(B488,CADASTRO!$B$2:$B$600,0),MATCH($P$2,CADASTRO!$A$2:$Q$2,0)),0)</f>
        <v>0</v>
      </c>
      <c r="Q488" s="16" t="str">
        <f t="shared" si="88"/>
        <v/>
      </c>
      <c r="R488" s="15">
        <f>IFERROR(INDEX(CADASTRO!$A$2:$Q$600,MATCH(B488,CADASTRO!$B$2:$B$600,0),MATCH($R$2,CADASTRO!$A$2:$Q$2,0)),0)</f>
        <v>0</v>
      </c>
      <c r="S488" s="16" t="str">
        <f t="shared" si="89"/>
        <v/>
      </c>
      <c r="T488" s="15">
        <f>IFERROR(INDEX(CADASTRO!$A$2:$Q$600,MATCH(B488,CADASTRO!$B$2:$B$600,0),MATCH($T$2,CADASTRO!$A$2:$Q$2,0)),0)</f>
        <v>0</v>
      </c>
      <c r="U488" s="16" t="str">
        <f t="shared" si="90"/>
        <v/>
      </c>
      <c r="V488" s="15">
        <f>IFERROR(INDEX(CADASTRO!$A$2:$Q$600,MATCH(B488,CADASTRO!$B$2:$B$600,0),MATCH($V$2,CADASTRO!$A$2:$Q$2,0)),0)</f>
        <v>0</v>
      </c>
      <c r="W488" s="16" t="str">
        <f t="shared" si="91"/>
        <v/>
      </c>
      <c r="X488" s="15">
        <f>IFERROR(INDEX(CADASTRO!$A$2:$Q$600,MATCH(B488,CADASTRO!$B$2:$B$600,0),MATCH($X$2,CADASTRO!$A$2:$Q$2,0)),0)</f>
        <v>0</v>
      </c>
      <c r="Y488" s="16" t="str">
        <f t="shared" si="92"/>
        <v/>
      </c>
    </row>
    <row r="489" spans="1:25" ht="15" customHeight="1" x14ac:dyDescent="0.25">
      <c r="A489" s="7">
        <f>CADASTRO!A489</f>
        <v>0</v>
      </c>
      <c r="B489" s="7">
        <f>CADASTRO!B489</f>
        <v>0</v>
      </c>
      <c r="C489" s="15">
        <f>IFERROR(INDEX(CADASTRO!$A$2:$Q$600,MATCH(B489,CADASTRO!$B$2:$B$600,0),MATCH($C$2,CADASTRO!$A$2:$Q$2,0)),0)</f>
        <v>0</v>
      </c>
      <c r="D489" s="15">
        <f>IFERROR(INDEX(CADASTRO!$A$2:$Q$600,MATCH(B489,CADASTRO!$B$2:$B$600,0),MATCH($D$2,CADASTRO!$A$2:$Q$2,0)),0)</f>
        <v>0</v>
      </c>
      <c r="E489" s="16" t="str">
        <f t="shared" si="82"/>
        <v/>
      </c>
      <c r="F489" s="15">
        <f>IFERROR(INDEX(CADASTRO!$A$2:$Q$600,MATCH(B489,CADASTRO!$B$2:$B$600,0),MATCH($F$2,CADASTRO!$A$2:$Q$2,0)),0)</f>
        <v>0</v>
      </c>
      <c r="G489" s="16" t="str">
        <f t="shared" si="83"/>
        <v/>
      </c>
      <c r="H489" s="15">
        <f>IFERROR(INDEX(CADASTRO!$A$2:$Q$600,MATCH(B489,CADASTRO!$B$2:$B$600,0),MATCH($H$2,CADASTRO!$A$2:$Q$2,0)),0)</f>
        <v>0</v>
      </c>
      <c r="I489" s="16" t="str">
        <f t="shared" si="84"/>
        <v/>
      </c>
      <c r="J489" s="15">
        <f>IFERROR(INDEX(CADASTRO!$A$2:$Q$600,MATCH(B489,CADASTRO!$B$2:$B$600,0),MATCH($J$2,CADASTRO!$A$2:$Q$2,0)),0)</f>
        <v>0</v>
      </c>
      <c r="K489" s="16" t="str">
        <f t="shared" si="85"/>
        <v/>
      </c>
      <c r="L489" s="15">
        <f>IFERROR(INDEX(CADASTRO!$A$2:$Q$600,MATCH(B489,CADASTRO!$B$2:$B$600,0),MATCH($L$2,CADASTRO!$A$2:$Q$2,0)),0)</f>
        <v>0</v>
      </c>
      <c r="M489" s="16" t="str">
        <f t="shared" si="86"/>
        <v/>
      </c>
      <c r="N489" s="15">
        <f>IFERROR(INDEX(CADASTRO!$A$2:$Q$600,MATCH(B489,CADASTRO!$B$2:$B$600,0),MATCH($N$2,CADASTRO!$A$2:$Q$2,0)),0)</f>
        <v>0</v>
      </c>
      <c r="O489" s="16" t="str">
        <f t="shared" si="87"/>
        <v/>
      </c>
      <c r="P489" s="15">
        <f>IFERROR(INDEX(CADASTRO!$A$2:$Q$600,MATCH(B489,CADASTRO!$B$2:$B$600,0),MATCH($P$2,CADASTRO!$A$2:$Q$2,0)),0)</f>
        <v>0</v>
      </c>
      <c r="Q489" s="16" t="str">
        <f t="shared" si="88"/>
        <v/>
      </c>
      <c r="R489" s="15">
        <f>IFERROR(INDEX(CADASTRO!$A$2:$Q$600,MATCH(B489,CADASTRO!$B$2:$B$600,0),MATCH($R$2,CADASTRO!$A$2:$Q$2,0)),0)</f>
        <v>0</v>
      </c>
      <c r="S489" s="16" t="str">
        <f t="shared" si="89"/>
        <v/>
      </c>
      <c r="T489" s="15">
        <f>IFERROR(INDEX(CADASTRO!$A$2:$Q$600,MATCH(B489,CADASTRO!$B$2:$B$600,0),MATCH($T$2,CADASTRO!$A$2:$Q$2,0)),0)</f>
        <v>0</v>
      </c>
      <c r="U489" s="16" t="str">
        <f t="shared" si="90"/>
        <v/>
      </c>
      <c r="V489" s="15">
        <f>IFERROR(INDEX(CADASTRO!$A$2:$Q$600,MATCH(B489,CADASTRO!$B$2:$B$600,0),MATCH($V$2,CADASTRO!$A$2:$Q$2,0)),0)</f>
        <v>0</v>
      </c>
      <c r="W489" s="16" t="str">
        <f t="shared" si="91"/>
        <v/>
      </c>
      <c r="X489" s="15">
        <f>IFERROR(INDEX(CADASTRO!$A$2:$Q$600,MATCH(B489,CADASTRO!$B$2:$B$600,0),MATCH($X$2,CADASTRO!$A$2:$Q$2,0)),0)</f>
        <v>0</v>
      </c>
      <c r="Y489" s="16" t="str">
        <f t="shared" si="92"/>
        <v/>
      </c>
    </row>
    <row r="490" spans="1:25" ht="15" customHeight="1" x14ac:dyDescent="0.25">
      <c r="A490" s="7">
        <f>CADASTRO!A490</f>
        <v>0</v>
      </c>
      <c r="B490" s="7">
        <f>CADASTRO!B490</f>
        <v>0</v>
      </c>
      <c r="C490" s="15">
        <f>IFERROR(INDEX(CADASTRO!$A$2:$Q$600,MATCH(B490,CADASTRO!$B$2:$B$600,0),MATCH($C$2,CADASTRO!$A$2:$Q$2,0)),0)</f>
        <v>0</v>
      </c>
      <c r="D490" s="15">
        <f>IFERROR(INDEX(CADASTRO!$A$2:$Q$600,MATCH(B490,CADASTRO!$B$2:$B$600,0),MATCH($D$2,CADASTRO!$A$2:$Q$2,0)),0)</f>
        <v>0</v>
      </c>
      <c r="E490" s="16" t="str">
        <f t="shared" si="82"/>
        <v/>
      </c>
      <c r="F490" s="15">
        <f>IFERROR(INDEX(CADASTRO!$A$2:$Q$600,MATCH(B490,CADASTRO!$B$2:$B$600,0),MATCH($F$2,CADASTRO!$A$2:$Q$2,0)),0)</f>
        <v>0</v>
      </c>
      <c r="G490" s="16" t="str">
        <f t="shared" si="83"/>
        <v/>
      </c>
      <c r="H490" s="15">
        <f>IFERROR(INDEX(CADASTRO!$A$2:$Q$600,MATCH(B490,CADASTRO!$B$2:$B$600,0),MATCH($H$2,CADASTRO!$A$2:$Q$2,0)),0)</f>
        <v>0</v>
      </c>
      <c r="I490" s="16" t="str">
        <f t="shared" si="84"/>
        <v/>
      </c>
      <c r="J490" s="15">
        <f>IFERROR(INDEX(CADASTRO!$A$2:$Q$600,MATCH(B490,CADASTRO!$B$2:$B$600,0),MATCH($J$2,CADASTRO!$A$2:$Q$2,0)),0)</f>
        <v>0</v>
      </c>
      <c r="K490" s="16" t="str">
        <f t="shared" si="85"/>
        <v/>
      </c>
      <c r="L490" s="15">
        <f>IFERROR(INDEX(CADASTRO!$A$2:$Q$600,MATCH(B490,CADASTRO!$B$2:$B$600,0),MATCH($L$2,CADASTRO!$A$2:$Q$2,0)),0)</f>
        <v>0</v>
      </c>
      <c r="M490" s="16" t="str">
        <f t="shared" si="86"/>
        <v/>
      </c>
      <c r="N490" s="15">
        <f>IFERROR(INDEX(CADASTRO!$A$2:$Q$600,MATCH(B490,CADASTRO!$B$2:$B$600,0),MATCH($N$2,CADASTRO!$A$2:$Q$2,0)),0)</f>
        <v>0</v>
      </c>
      <c r="O490" s="16" t="str">
        <f t="shared" si="87"/>
        <v/>
      </c>
      <c r="P490" s="15">
        <f>IFERROR(INDEX(CADASTRO!$A$2:$Q$600,MATCH(B490,CADASTRO!$B$2:$B$600,0),MATCH($P$2,CADASTRO!$A$2:$Q$2,0)),0)</f>
        <v>0</v>
      </c>
      <c r="Q490" s="16" t="str">
        <f t="shared" si="88"/>
        <v/>
      </c>
      <c r="R490" s="15">
        <f>IFERROR(INDEX(CADASTRO!$A$2:$Q$600,MATCH(B490,CADASTRO!$B$2:$B$600,0),MATCH($R$2,CADASTRO!$A$2:$Q$2,0)),0)</f>
        <v>0</v>
      </c>
      <c r="S490" s="16" t="str">
        <f t="shared" si="89"/>
        <v/>
      </c>
      <c r="T490" s="15">
        <f>IFERROR(INDEX(CADASTRO!$A$2:$Q$600,MATCH(B490,CADASTRO!$B$2:$B$600,0),MATCH($T$2,CADASTRO!$A$2:$Q$2,0)),0)</f>
        <v>0</v>
      </c>
      <c r="U490" s="16" t="str">
        <f t="shared" si="90"/>
        <v/>
      </c>
      <c r="V490" s="15">
        <f>IFERROR(INDEX(CADASTRO!$A$2:$Q$600,MATCH(B490,CADASTRO!$B$2:$B$600,0),MATCH($V$2,CADASTRO!$A$2:$Q$2,0)),0)</f>
        <v>0</v>
      </c>
      <c r="W490" s="16" t="str">
        <f t="shared" si="91"/>
        <v/>
      </c>
      <c r="X490" s="15">
        <f>IFERROR(INDEX(CADASTRO!$A$2:$Q$600,MATCH(B490,CADASTRO!$B$2:$B$600,0),MATCH($X$2,CADASTRO!$A$2:$Q$2,0)),0)</f>
        <v>0</v>
      </c>
      <c r="Y490" s="16" t="str">
        <f t="shared" si="92"/>
        <v/>
      </c>
    </row>
    <row r="491" spans="1:25" ht="15" customHeight="1" x14ac:dyDescent="0.25">
      <c r="A491" s="7">
        <f>CADASTRO!A491</f>
        <v>0</v>
      </c>
      <c r="B491" s="7">
        <f>CADASTRO!B491</f>
        <v>0</v>
      </c>
      <c r="C491" s="15">
        <f>IFERROR(INDEX(CADASTRO!$A$2:$Q$600,MATCH(B491,CADASTRO!$B$2:$B$600,0),MATCH($C$2,CADASTRO!$A$2:$Q$2,0)),0)</f>
        <v>0</v>
      </c>
      <c r="D491" s="15">
        <f>IFERROR(INDEX(CADASTRO!$A$2:$Q$600,MATCH(B491,CADASTRO!$B$2:$B$600,0),MATCH($D$2,CADASTRO!$A$2:$Q$2,0)),0)</f>
        <v>0</v>
      </c>
      <c r="E491" s="16" t="str">
        <f t="shared" si="82"/>
        <v/>
      </c>
      <c r="F491" s="15">
        <f>IFERROR(INDEX(CADASTRO!$A$2:$Q$600,MATCH(B491,CADASTRO!$B$2:$B$600,0),MATCH($F$2,CADASTRO!$A$2:$Q$2,0)),0)</f>
        <v>0</v>
      </c>
      <c r="G491" s="16" t="str">
        <f t="shared" si="83"/>
        <v/>
      </c>
      <c r="H491" s="15">
        <f>IFERROR(INDEX(CADASTRO!$A$2:$Q$600,MATCH(B491,CADASTRO!$B$2:$B$600,0),MATCH($H$2,CADASTRO!$A$2:$Q$2,0)),0)</f>
        <v>0</v>
      </c>
      <c r="I491" s="16" t="str">
        <f t="shared" si="84"/>
        <v/>
      </c>
      <c r="J491" s="15">
        <f>IFERROR(INDEX(CADASTRO!$A$2:$Q$600,MATCH(B491,CADASTRO!$B$2:$B$600,0),MATCH($J$2,CADASTRO!$A$2:$Q$2,0)),0)</f>
        <v>0</v>
      </c>
      <c r="K491" s="16" t="str">
        <f t="shared" si="85"/>
        <v/>
      </c>
      <c r="L491" s="15">
        <f>IFERROR(INDEX(CADASTRO!$A$2:$Q$600,MATCH(B491,CADASTRO!$B$2:$B$600,0),MATCH($L$2,CADASTRO!$A$2:$Q$2,0)),0)</f>
        <v>0</v>
      </c>
      <c r="M491" s="16" t="str">
        <f t="shared" si="86"/>
        <v/>
      </c>
      <c r="N491" s="15">
        <f>IFERROR(INDEX(CADASTRO!$A$2:$Q$600,MATCH(B491,CADASTRO!$B$2:$B$600,0),MATCH($N$2,CADASTRO!$A$2:$Q$2,0)),0)</f>
        <v>0</v>
      </c>
      <c r="O491" s="16" t="str">
        <f t="shared" si="87"/>
        <v/>
      </c>
      <c r="P491" s="15">
        <f>IFERROR(INDEX(CADASTRO!$A$2:$Q$600,MATCH(B491,CADASTRO!$B$2:$B$600,0),MATCH($P$2,CADASTRO!$A$2:$Q$2,0)),0)</f>
        <v>0</v>
      </c>
      <c r="Q491" s="16" t="str">
        <f t="shared" si="88"/>
        <v/>
      </c>
      <c r="R491" s="15">
        <f>IFERROR(INDEX(CADASTRO!$A$2:$Q$600,MATCH(B491,CADASTRO!$B$2:$B$600,0),MATCH($R$2,CADASTRO!$A$2:$Q$2,0)),0)</f>
        <v>0</v>
      </c>
      <c r="S491" s="16" t="str">
        <f t="shared" si="89"/>
        <v/>
      </c>
      <c r="T491" s="15">
        <f>IFERROR(INDEX(CADASTRO!$A$2:$Q$600,MATCH(B491,CADASTRO!$B$2:$B$600,0),MATCH($T$2,CADASTRO!$A$2:$Q$2,0)),0)</f>
        <v>0</v>
      </c>
      <c r="U491" s="16" t="str">
        <f t="shared" si="90"/>
        <v/>
      </c>
      <c r="V491" s="15">
        <f>IFERROR(INDEX(CADASTRO!$A$2:$Q$600,MATCH(B491,CADASTRO!$B$2:$B$600,0),MATCH($V$2,CADASTRO!$A$2:$Q$2,0)),0)</f>
        <v>0</v>
      </c>
      <c r="W491" s="16" t="str">
        <f t="shared" si="91"/>
        <v/>
      </c>
      <c r="X491" s="15">
        <f>IFERROR(INDEX(CADASTRO!$A$2:$Q$600,MATCH(B491,CADASTRO!$B$2:$B$600,0),MATCH($X$2,CADASTRO!$A$2:$Q$2,0)),0)</f>
        <v>0</v>
      </c>
      <c r="Y491" s="16" t="str">
        <f t="shared" si="92"/>
        <v/>
      </c>
    </row>
    <row r="492" spans="1:25" ht="15" customHeight="1" x14ac:dyDescent="0.25">
      <c r="A492" s="7">
        <f>CADASTRO!A492</f>
        <v>0</v>
      </c>
      <c r="B492" s="7">
        <f>CADASTRO!B492</f>
        <v>0</v>
      </c>
      <c r="C492" s="15">
        <f>IFERROR(INDEX(CADASTRO!$A$2:$Q$600,MATCH(B492,CADASTRO!$B$2:$B$600,0),MATCH($C$2,CADASTRO!$A$2:$Q$2,0)),0)</f>
        <v>0</v>
      </c>
      <c r="D492" s="15">
        <f>IFERROR(INDEX(CADASTRO!$A$2:$Q$600,MATCH(B492,CADASTRO!$B$2:$B$600,0),MATCH($D$2,CADASTRO!$A$2:$Q$2,0)),0)</f>
        <v>0</v>
      </c>
      <c r="E492" s="16" t="str">
        <f t="shared" si="82"/>
        <v/>
      </c>
      <c r="F492" s="15">
        <f>IFERROR(INDEX(CADASTRO!$A$2:$Q$600,MATCH(B492,CADASTRO!$B$2:$B$600,0),MATCH($F$2,CADASTRO!$A$2:$Q$2,0)),0)</f>
        <v>0</v>
      </c>
      <c r="G492" s="16" t="str">
        <f t="shared" si="83"/>
        <v/>
      </c>
      <c r="H492" s="15">
        <f>IFERROR(INDEX(CADASTRO!$A$2:$Q$600,MATCH(B492,CADASTRO!$B$2:$B$600,0),MATCH($H$2,CADASTRO!$A$2:$Q$2,0)),0)</f>
        <v>0</v>
      </c>
      <c r="I492" s="16" t="str">
        <f t="shared" si="84"/>
        <v/>
      </c>
      <c r="J492" s="15">
        <f>IFERROR(INDEX(CADASTRO!$A$2:$Q$600,MATCH(B492,CADASTRO!$B$2:$B$600,0),MATCH($J$2,CADASTRO!$A$2:$Q$2,0)),0)</f>
        <v>0</v>
      </c>
      <c r="K492" s="16" t="str">
        <f t="shared" si="85"/>
        <v/>
      </c>
      <c r="L492" s="15">
        <f>IFERROR(INDEX(CADASTRO!$A$2:$Q$600,MATCH(B492,CADASTRO!$B$2:$B$600,0),MATCH($L$2,CADASTRO!$A$2:$Q$2,0)),0)</f>
        <v>0</v>
      </c>
      <c r="M492" s="16" t="str">
        <f t="shared" si="86"/>
        <v/>
      </c>
      <c r="N492" s="15">
        <f>IFERROR(INDEX(CADASTRO!$A$2:$Q$600,MATCH(B492,CADASTRO!$B$2:$B$600,0),MATCH($N$2,CADASTRO!$A$2:$Q$2,0)),0)</f>
        <v>0</v>
      </c>
      <c r="O492" s="16" t="str">
        <f t="shared" si="87"/>
        <v/>
      </c>
      <c r="P492" s="15">
        <f>IFERROR(INDEX(CADASTRO!$A$2:$Q$600,MATCH(B492,CADASTRO!$B$2:$B$600,0),MATCH($P$2,CADASTRO!$A$2:$Q$2,0)),0)</f>
        <v>0</v>
      </c>
      <c r="Q492" s="16" t="str">
        <f t="shared" si="88"/>
        <v/>
      </c>
      <c r="R492" s="15">
        <f>IFERROR(INDEX(CADASTRO!$A$2:$Q$600,MATCH(B492,CADASTRO!$B$2:$B$600,0),MATCH($R$2,CADASTRO!$A$2:$Q$2,0)),0)</f>
        <v>0</v>
      </c>
      <c r="S492" s="16" t="str">
        <f t="shared" si="89"/>
        <v/>
      </c>
      <c r="T492" s="15">
        <f>IFERROR(INDEX(CADASTRO!$A$2:$Q$600,MATCH(B492,CADASTRO!$B$2:$B$600,0),MATCH($T$2,CADASTRO!$A$2:$Q$2,0)),0)</f>
        <v>0</v>
      </c>
      <c r="U492" s="16" t="str">
        <f t="shared" si="90"/>
        <v/>
      </c>
      <c r="V492" s="15">
        <f>IFERROR(INDEX(CADASTRO!$A$2:$Q$600,MATCH(B492,CADASTRO!$B$2:$B$600,0),MATCH($V$2,CADASTRO!$A$2:$Q$2,0)),0)</f>
        <v>0</v>
      </c>
      <c r="W492" s="16" t="str">
        <f t="shared" si="91"/>
        <v/>
      </c>
      <c r="X492" s="15">
        <f>IFERROR(INDEX(CADASTRO!$A$2:$Q$600,MATCH(B492,CADASTRO!$B$2:$B$600,0),MATCH($X$2,CADASTRO!$A$2:$Q$2,0)),0)</f>
        <v>0</v>
      </c>
      <c r="Y492" s="16" t="str">
        <f t="shared" si="92"/>
        <v/>
      </c>
    </row>
    <row r="493" spans="1:25" ht="15" customHeight="1" x14ac:dyDescent="0.25">
      <c r="A493" s="7">
        <f>CADASTRO!A493</f>
        <v>0</v>
      </c>
      <c r="B493" s="7">
        <f>CADASTRO!B493</f>
        <v>0</v>
      </c>
      <c r="C493" s="15">
        <f>IFERROR(INDEX(CADASTRO!$A$2:$Q$600,MATCH(B493,CADASTRO!$B$2:$B$600,0),MATCH($C$2,CADASTRO!$A$2:$Q$2,0)),0)</f>
        <v>0</v>
      </c>
      <c r="D493" s="15">
        <f>IFERROR(INDEX(CADASTRO!$A$2:$Q$600,MATCH(B493,CADASTRO!$B$2:$B$600,0),MATCH($D$2,CADASTRO!$A$2:$Q$2,0)),0)</f>
        <v>0</v>
      </c>
      <c r="E493" s="16" t="str">
        <f t="shared" si="82"/>
        <v/>
      </c>
      <c r="F493" s="15">
        <f>IFERROR(INDEX(CADASTRO!$A$2:$Q$600,MATCH(B493,CADASTRO!$B$2:$B$600,0),MATCH($F$2,CADASTRO!$A$2:$Q$2,0)),0)</f>
        <v>0</v>
      </c>
      <c r="G493" s="16" t="str">
        <f t="shared" si="83"/>
        <v/>
      </c>
      <c r="H493" s="15">
        <f>IFERROR(INDEX(CADASTRO!$A$2:$Q$600,MATCH(B493,CADASTRO!$B$2:$B$600,0),MATCH($H$2,CADASTRO!$A$2:$Q$2,0)),0)</f>
        <v>0</v>
      </c>
      <c r="I493" s="16" t="str">
        <f t="shared" si="84"/>
        <v/>
      </c>
      <c r="J493" s="15">
        <f>IFERROR(INDEX(CADASTRO!$A$2:$Q$600,MATCH(B493,CADASTRO!$B$2:$B$600,0),MATCH($J$2,CADASTRO!$A$2:$Q$2,0)),0)</f>
        <v>0</v>
      </c>
      <c r="K493" s="16" t="str">
        <f t="shared" si="85"/>
        <v/>
      </c>
      <c r="L493" s="15">
        <f>IFERROR(INDEX(CADASTRO!$A$2:$Q$600,MATCH(B493,CADASTRO!$B$2:$B$600,0),MATCH($L$2,CADASTRO!$A$2:$Q$2,0)),0)</f>
        <v>0</v>
      </c>
      <c r="M493" s="16" t="str">
        <f t="shared" si="86"/>
        <v/>
      </c>
      <c r="N493" s="15">
        <f>IFERROR(INDEX(CADASTRO!$A$2:$Q$600,MATCH(B493,CADASTRO!$B$2:$B$600,0),MATCH($N$2,CADASTRO!$A$2:$Q$2,0)),0)</f>
        <v>0</v>
      </c>
      <c r="O493" s="16" t="str">
        <f t="shared" si="87"/>
        <v/>
      </c>
      <c r="P493" s="15">
        <f>IFERROR(INDEX(CADASTRO!$A$2:$Q$600,MATCH(B493,CADASTRO!$B$2:$B$600,0),MATCH($P$2,CADASTRO!$A$2:$Q$2,0)),0)</f>
        <v>0</v>
      </c>
      <c r="Q493" s="16" t="str">
        <f t="shared" si="88"/>
        <v/>
      </c>
      <c r="R493" s="15">
        <f>IFERROR(INDEX(CADASTRO!$A$2:$Q$600,MATCH(B493,CADASTRO!$B$2:$B$600,0),MATCH($R$2,CADASTRO!$A$2:$Q$2,0)),0)</f>
        <v>0</v>
      </c>
      <c r="S493" s="16" t="str">
        <f t="shared" si="89"/>
        <v/>
      </c>
      <c r="T493" s="15">
        <f>IFERROR(INDEX(CADASTRO!$A$2:$Q$600,MATCH(B493,CADASTRO!$B$2:$B$600,0),MATCH($T$2,CADASTRO!$A$2:$Q$2,0)),0)</f>
        <v>0</v>
      </c>
      <c r="U493" s="16" t="str">
        <f t="shared" si="90"/>
        <v/>
      </c>
      <c r="V493" s="15">
        <f>IFERROR(INDEX(CADASTRO!$A$2:$Q$600,MATCH(B493,CADASTRO!$B$2:$B$600,0),MATCH($V$2,CADASTRO!$A$2:$Q$2,0)),0)</f>
        <v>0</v>
      </c>
      <c r="W493" s="16" t="str">
        <f t="shared" si="91"/>
        <v/>
      </c>
      <c r="X493" s="15">
        <f>IFERROR(INDEX(CADASTRO!$A$2:$Q$600,MATCH(B493,CADASTRO!$B$2:$B$600,0),MATCH($X$2,CADASTRO!$A$2:$Q$2,0)),0)</f>
        <v>0</v>
      </c>
      <c r="Y493" s="16" t="str">
        <f t="shared" si="92"/>
        <v/>
      </c>
    </row>
    <row r="494" spans="1:25" ht="15" customHeight="1" x14ac:dyDescent="0.25">
      <c r="A494" s="7">
        <f>CADASTRO!A494</f>
        <v>0</v>
      </c>
      <c r="B494" s="7">
        <f>CADASTRO!B494</f>
        <v>0</v>
      </c>
      <c r="C494" s="15">
        <f>IFERROR(INDEX(CADASTRO!$A$2:$Q$600,MATCH(B494,CADASTRO!$B$2:$B$600,0),MATCH($C$2,CADASTRO!$A$2:$Q$2,0)),0)</f>
        <v>0</v>
      </c>
      <c r="D494" s="15">
        <f>IFERROR(INDEX(CADASTRO!$A$2:$Q$600,MATCH(B494,CADASTRO!$B$2:$B$600,0),MATCH($D$2,CADASTRO!$A$2:$Q$2,0)),0)</f>
        <v>0</v>
      </c>
      <c r="E494" s="16" t="str">
        <f t="shared" si="82"/>
        <v/>
      </c>
      <c r="F494" s="15">
        <f>IFERROR(INDEX(CADASTRO!$A$2:$Q$600,MATCH(B494,CADASTRO!$B$2:$B$600,0),MATCH($F$2,CADASTRO!$A$2:$Q$2,0)),0)</f>
        <v>0</v>
      </c>
      <c r="G494" s="16" t="str">
        <f t="shared" si="83"/>
        <v/>
      </c>
      <c r="H494" s="15">
        <f>IFERROR(INDEX(CADASTRO!$A$2:$Q$600,MATCH(B494,CADASTRO!$B$2:$B$600,0),MATCH($H$2,CADASTRO!$A$2:$Q$2,0)),0)</f>
        <v>0</v>
      </c>
      <c r="I494" s="16" t="str">
        <f t="shared" si="84"/>
        <v/>
      </c>
      <c r="J494" s="15">
        <f>IFERROR(INDEX(CADASTRO!$A$2:$Q$600,MATCH(B494,CADASTRO!$B$2:$B$600,0),MATCH($J$2,CADASTRO!$A$2:$Q$2,0)),0)</f>
        <v>0</v>
      </c>
      <c r="K494" s="16" t="str">
        <f t="shared" si="85"/>
        <v/>
      </c>
      <c r="L494" s="15">
        <f>IFERROR(INDEX(CADASTRO!$A$2:$Q$600,MATCH(B494,CADASTRO!$B$2:$B$600,0),MATCH($L$2,CADASTRO!$A$2:$Q$2,0)),0)</f>
        <v>0</v>
      </c>
      <c r="M494" s="16" t="str">
        <f t="shared" si="86"/>
        <v/>
      </c>
      <c r="N494" s="15">
        <f>IFERROR(INDEX(CADASTRO!$A$2:$Q$600,MATCH(B494,CADASTRO!$B$2:$B$600,0),MATCH($N$2,CADASTRO!$A$2:$Q$2,0)),0)</f>
        <v>0</v>
      </c>
      <c r="O494" s="16" t="str">
        <f t="shared" si="87"/>
        <v/>
      </c>
      <c r="P494" s="15">
        <f>IFERROR(INDEX(CADASTRO!$A$2:$Q$600,MATCH(B494,CADASTRO!$B$2:$B$600,0),MATCH($P$2,CADASTRO!$A$2:$Q$2,0)),0)</f>
        <v>0</v>
      </c>
      <c r="Q494" s="16" t="str">
        <f t="shared" si="88"/>
        <v/>
      </c>
      <c r="R494" s="15">
        <f>IFERROR(INDEX(CADASTRO!$A$2:$Q$600,MATCH(B494,CADASTRO!$B$2:$B$600,0),MATCH($R$2,CADASTRO!$A$2:$Q$2,0)),0)</f>
        <v>0</v>
      </c>
      <c r="S494" s="16" t="str">
        <f t="shared" si="89"/>
        <v/>
      </c>
      <c r="T494" s="15">
        <f>IFERROR(INDEX(CADASTRO!$A$2:$Q$600,MATCH(B494,CADASTRO!$B$2:$B$600,0),MATCH($T$2,CADASTRO!$A$2:$Q$2,0)),0)</f>
        <v>0</v>
      </c>
      <c r="U494" s="16" t="str">
        <f t="shared" si="90"/>
        <v/>
      </c>
      <c r="V494" s="15">
        <f>IFERROR(INDEX(CADASTRO!$A$2:$Q$600,MATCH(B494,CADASTRO!$B$2:$B$600,0),MATCH($V$2,CADASTRO!$A$2:$Q$2,0)),0)</f>
        <v>0</v>
      </c>
      <c r="W494" s="16" t="str">
        <f t="shared" si="91"/>
        <v/>
      </c>
      <c r="X494" s="15">
        <f>IFERROR(INDEX(CADASTRO!$A$2:$Q$600,MATCH(B494,CADASTRO!$B$2:$B$600,0),MATCH($X$2,CADASTRO!$A$2:$Q$2,0)),0)</f>
        <v>0</v>
      </c>
      <c r="Y494" s="16" t="str">
        <f t="shared" si="92"/>
        <v/>
      </c>
    </row>
    <row r="495" spans="1:25" ht="15" customHeight="1" x14ac:dyDescent="0.25">
      <c r="A495" s="7">
        <f>CADASTRO!A495</f>
        <v>0</v>
      </c>
      <c r="B495" s="7">
        <f>CADASTRO!B495</f>
        <v>0</v>
      </c>
      <c r="C495" s="15">
        <f>IFERROR(INDEX(CADASTRO!$A$2:$Q$600,MATCH(B495,CADASTRO!$B$2:$B$600,0),MATCH($C$2,CADASTRO!$A$2:$Q$2,0)),0)</f>
        <v>0</v>
      </c>
      <c r="D495" s="15">
        <f>IFERROR(INDEX(CADASTRO!$A$2:$Q$600,MATCH(B495,CADASTRO!$B$2:$B$600,0),MATCH($D$2,CADASTRO!$A$2:$Q$2,0)),0)</f>
        <v>0</v>
      </c>
      <c r="E495" s="16" t="str">
        <f t="shared" si="82"/>
        <v/>
      </c>
      <c r="F495" s="15">
        <f>IFERROR(INDEX(CADASTRO!$A$2:$Q$600,MATCH(B495,CADASTRO!$B$2:$B$600,0),MATCH($F$2,CADASTRO!$A$2:$Q$2,0)),0)</f>
        <v>0</v>
      </c>
      <c r="G495" s="16" t="str">
        <f t="shared" si="83"/>
        <v/>
      </c>
      <c r="H495" s="15">
        <f>IFERROR(INDEX(CADASTRO!$A$2:$Q$600,MATCH(B495,CADASTRO!$B$2:$B$600,0),MATCH($H$2,CADASTRO!$A$2:$Q$2,0)),0)</f>
        <v>0</v>
      </c>
      <c r="I495" s="16" t="str">
        <f t="shared" si="84"/>
        <v/>
      </c>
      <c r="J495" s="15">
        <f>IFERROR(INDEX(CADASTRO!$A$2:$Q$600,MATCH(B495,CADASTRO!$B$2:$B$600,0),MATCH($J$2,CADASTRO!$A$2:$Q$2,0)),0)</f>
        <v>0</v>
      </c>
      <c r="K495" s="16" t="str">
        <f t="shared" si="85"/>
        <v/>
      </c>
      <c r="L495" s="15">
        <f>IFERROR(INDEX(CADASTRO!$A$2:$Q$600,MATCH(B495,CADASTRO!$B$2:$B$600,0),MATCH($L$2,CADASTRO!$A$2:$Q$2,0)),0)</f>
        <v>0</v>
      </c>
      <c r="M495" s="16" t="str">
        <f t="shared" si="86"/>
        <v/>
      </c>
      <c r="N495" s="15">
        <f>IFERROR(INDEX(CADASTRO!$A$2:$Q$600,MATCH(B495,CADASTRO!$B$2:$B$600,0),MATCH($N$2,CADASTRO!$A$2:$Q$2,0)),0)</f>
        <v>0</v>
      </c>
      <c r="O495" s="16" t="str">
        <f t="shared" si="87"/>
        <v/>
      </c>
      <c r="P495" s="15">
        <f>IFERROR(INDEX(CADASTRO!$A$2:$Q$600,MATCH(B495,CADASTRO!$B$2:$B$600,0),MATCH($P$2,CADASTRO!$A$2:$Q$2,0)),0)</f>
        <v>0</v>
      </c>
      <c r="Q495" s="16" t="str">
        <f t="shared" si="88"/>
        <v/>
      </c>
      <c r="R495" s="15">
        <f>IFERROR(INDEX(CADASTRO!$A$2:$Q$600,MATCH(B495,CADASTRO!$B$2:$B$600,0),MATCH($R$2,CADASTRO!$A$2:$Q$2,0)),0)</f>
        <v>0</v>
      </c>
      <c r="S495" s="16" t="str">
        <f t="shared" si="89"/>
        <v/>
      </c>
      <c r="T495" s="15">
        <f>IFERROR(INDEX(CADASTRO!$A$2:$Q$600,MATCH(B495,CADASTRO!$B$2:$B$600,0),MATCH($T$2,CADASTRO!$A$2:$Q$2,0)),0)</f>
        <v>0</v>
      </c>
      <c r="U495" s="16" t="str">
        <f t="shared" si="90"/>
        <v/>
      </c>
      <c r="V495" s="15">
        <f>IFERROR(INDEX(CADASTRO!$A$2:$Q$600,MATCH(B495,CADASTRO!$B$2:$B$600,0),MATCH($V$2,CADASTRO!$A$2:$Q$2,0)),0)</f>
        <v>0</v>
      </c>
      <c r="W495" s="16" t="str">
        <f t="shared" si="91"/>
        <v/>
      </c>
      <c r="X495" s="15">
        <f>IFERROR(INDEX(CADASTRO!$A$2:$Q$600,MATCH(B495,CADASTRO!$B$2:$B$600,0),MATCH($X$2,CADASTRO!$A$2:$Q$2,0)),0)</f>
        <v>0</v>
      </c>
      <c r="Y495" s="16" t="str">
        <f t="shared" si="92"/>
        <v/>
      </c>
    </row>
    <row r="496" spans="1:25" ht="15" customHeight="1" x14ac:dyDescent="0.25">
      <c r="A496" s="7">
        <f>CADASTRO!A496</f>
        <v>0</v>
      </c>
      <c r="B496" s="7">
        <f>CADASTRO!B496</f>
        <v>0</v>
      </c>
      <c r="C496" s="15">
        <f>IFERROR(INDEX(CADASTRO!$A$2:$Q$600,MATCH(B496,CADASTRO!$B$2:$B$600,0),MATCH($C$2,CADASTRO!$A$2:$Q$2,0)),0)</f>
        <v>0</v>
      </c>
      <c r="D496" s="15">
        <f>IFERROR(INDEX(CADASTRO!$A$2:$Q$600,MATCH(B496,CADASTRO!$B$2:$B$600,0),MATCH($D$2,CADASTRO!$A$2:$Q$2,0)),0)</f>
        <v>0</v>
      </c>
      <c r="E496" s="16" t="str">
        <f t="shared" si="82"/>
        <v/>
      </c>
      <c r="F496" s="15">
        <f>IFERROR(INDEX(CADASTRO!$A$2:$Q$600,MATCH(B496,CADASTRO!$B$2:$B$600,0),MATCH($F$2,CADASTRO!$A$2:$Q$2,0)),0)</f>
        <v>0</v>
      </c>
      <c r="G496" s="16" t="str">
        <f t="shared" si="83"/>
        <v/>
      </c>
      <c r="H496" s="15">
        <f>IFERROR(INDEX(CADASTRO!$A$2:$Q$600,MATCH(B496,CADASTRO!$B$2:$B$600,0),MATCH($H$2,CADASTRO!$A$2:$Q$2,0)),0)</f>
        <v>0</v>
      </c>
      <c r="I496" s="16" t="str">
        <f t="shared" si="84"/>
        <v/>
      </c>
      <c r="J496" s="15">
        <f>IFERROR(INDEX(CADASTRO!$A$2:$Q$600,MATCH(B496,CADASTRO!$B$2:$B$600,0),MATCH($J$2,CADASTRO!$A$2:$Q$2,0)),0)</f>
        <v>0</v>
      </c>
      <c r="K496" s="16" t="str">
        <f t="shared" si="85"/>
        <v/>
      </c>
      <c r="L496" s="15">
        <f>IFERROR(INDEX(CADASTRO!$A$2:$Q$600,MATCH(B496,CADASTRO!$B$2:$B$600,0),MATCH($L$2,CADASTRO!$A$2:$Q$2,0)),0)</f>
        <v>0</v>
      </c>
      <c r="M496" s="16" t="str">
        <f t="shared" si="86"/>
        <v/>
      </c>
      <c r="N496" s="15">
        <f>IFERROR(INDEX(CADASTRO!$A$2:$Q$600,MATCH(B496,CADASTRO!$B$2:$B$600,0),MATCH($N$2,CADASTRO!$A$2:$Q$2,0)),0)</f>
        <v>0</v>
      </c>
      <c r="O496" s="16" t="str">
        <f t="shared" si="87"/>
        <v/>
      </c>
      <c r="P496" s="15">
        <f>IFERROR(INDEX(CADASTRO!$A$2:$Q$600,MATCH(B496,CADASTRO!$B$2:$B$600,0),MATCH($P$2,CADASTRO!$A$2:$Q$2,0)),0)</f>
        <v>0</v>
      </c>
      <c r="Q496" s="16" t="str">
        <f t="shared" si="88"/>
        <v/>
      </c>
      <c r="R496" s="15">
        <f>IFERROR(INDEX(CADASTRO!$A$2:$Q$600,MATCH(B496,CADASTRO!$B$2:$B$600,0),MATCH($R$2,CADASTRO!$A$2:$Q$2,0)),0)</f>
        <v>0</v>
      </c>
      <c r="S496" s="16" t="str">
        <f t="shared" si="89"/>
        <v/>
      </c>
      <c r="T496" s="15">
        <f>IFERROR(INDEX(CADASTRO!$A$2:$Q$600,MATCH(B496,CADASTRO!$B$2:$B$600,0),MATCH($T$2,CADASTRO!$A$2:$Q$2,0)),0)</f>
        <v>0</v>
      </c>
      <c r="U496" s="16" t="str">
        <f t="shared" si="90"/>
        <v/>
      </c>
      <c r="V496" s="15">
        <f>IFERROR(INDEX(CADASTRO!$A$2:$Q$600,MATCH(B496,CADASTRO!$B$2:$B$600,0),MATCH($V$2,CADASTRO!$A$2:$Q$2,0)),0)</f>
        <v>0</v>
      </c>
      <c r="W496" s="16" t="str">
        <f t="shared" si="91"/>
        <v/>
      </c>
      <c r="X496" s="15">
        <f>IFERROR(INDEX(CADASTRO!$A$2:$Q$600,MATCH(B496,CADASTRO!$B$2:$B$600,0),MATCH($X$2,CADASTRO!$A$2:$Q$2,0)),0)</f>
        <v>0</v>
      </c>
      <c r="Y496" s="16" t="str">
        <f t="shared" si="92"/>
        <v/>
      </c>
    </row>
    <row r="497" spans="1:25" ht="15" customHeight="1" x14ac:dyDescent="0.25">
      <c r="A497" s="7">
        <f>CADASTRO!A497</f>
        <v>0</v>
      </c>
      <c r="B497" s="7">
        <f>CADASTRO!B497</f>
        <v>0</v>
      </c>
      <c r="C497" s="15">
        <f>IFERROR(INDEX(CADASTRO!$A$2:$Q$600,MATCH(B497,CADASTRO!$B$2:$B$600,0),MATCH($C$2,CADASTRO!$A$2:$Q$2,0)),0)</f>
        <v>0</v>
      </c>
      <c r="D497" s="15">
        <f>IFERROR(INDEX(CADASTRO!$A$2:$Q$600,MATCH(B497,CADASTRO!$B$2:$B$600,0),MATCH($D$2,CADASTRO!$A$2:$Q$2,0)),0)</f>
        <v>0</v>
      </c>
      <c r="E497" s="16" t="str">
        <f t="shared" si="82"/>
        <v/>
      </c>
      <c r="F497" s="15">
        <f>IFERROR(INDEX(CADASTRO!$A$2:$Q$600,MATCH(B497,CADASTRO!$B$2:$B$600,0),MATCH($F$2,CADASTRO!$A$2:$Q$2,0)),0)</f>
        <v>0</v>
      </c>
      <c r="G497" s="16" t="str">
        <f t="shared" si="83"/>
        <v/>
      </c>
      <c r="H497" s="15">
        <f>IFERROR(INDEX(CADASTRO!$A$2:$Q$600,MATCH(B497,CADASTRO!$B$2:$B$600,0),MATCH($H$2,CADASTRO!$A$2:$Q$2,0)),0)</f>
        <v>0</v>
      </c>
      <c r="I497" s="16" t="str">
        <f t="shared" si="84"/>
        <v/>
      </c>
      <c r="J497" s="15">
        <f>IFERROR(INDEX(CADASTRO!$A$2:$Q$600,MATCH(B497,CADASTRO!$B$2:$B$600,0),MATCH($J$2,CADASTRO!$A$2:$Q$2,0)),0)</f>
        <v>0</v>
      </c>
      <c r="K497" s="16" t="str">
        <f t="shared" si="85"/>
        <v/>
      </c>
      <c r="L497" s="15">
        <f>IFERROR(INDEX(CADASTRO!$A$2:$Q$600,MATCH(B497,CADASTRO!$B$2:$B$600,0),MATCH($L$2,CADASTRO!$A$2:$Q$2,0)),0)</f>
        <v>0</v>
      </c>
      <c r="M497" s="16" t="str">
        <f t="shared" si="86"/>
        <v/>
      </c>
      <c r="N497" s="15">
        <f>IFERROR(INDEX(CADASTRO!$A$2:$Q$600,MATCH(B497,CADASTRO!$B$2:$B$600,0),MATCH($N$2,CADASTRO!$A$2:$Q$2,0)),0)</f>
        <v>0</v>
      </c>
      <c r="O497" s="16" t="str">
        <f t="shared" si="87"/>
        <v/>
      </c>
      <c r="P497" s="15">
        <f>IFERROR(INDEX(CADASTRO!$A$2:$Q$600,MATCH(B497,CADASTRO!$B$2:$B$600,0),MATCH($P$2,CADASTRO!$A$2:$Q$2,0)),0)</f>
        <v>0</v>
      </c>
      <c r="Q497" s="16" t="str">
        <f t="shared" si="88"/>
        <v/>
      </c>
      <c r="R497" s="15">
        <f>IFERROR(INDEX(CADASTRO!$A$2:$Q$600,MATCH(B497,CADASTRO!$B$2:$B$600,0),MATCH($R$2,CADASTRO!$A$2:$Q$2,0)),0)</f>
        <v>0</v>
      </c>
      <c r="S497" s="16" t="str">
        <f t="shared" si="89"/>
        <v/>
      </c>
      <c r="T497" s="15">
        <f>IFERROR(INDEX(CADASTRO!$A$2:$Q$600,MATCH(B497,CADASTRO!$B$2:$B$600,0),MATCH($T$2,CADASTRO!$A$2:$Q$2,0)),0)</f>
        <v>0</v>
      </c>
      <c r="U497" s="16" t="str">
        <f t="shared" si="90"/>
        <v/>
      </c>
      <c r="V497" s="15">
        <f>IFERROR(INDEX(CADASTRO!$A$2:$Q$600,MATCH(B497,CADASTRO!$B$2:$B$600,0),MATCH($V$2,CADASTRO!$A$2:$Q$2,0)),0)</f>
        <v>0</v>
      </c>
      <c r="W497" s="16" t="str">
        <f t="shared" si="91"/>
        <v/>
      </c>
      <c r="X497" s="15">
        <f>IFERROR(INDEX(CADASTRO!$A$2:$Q$600,MATCH(B497,CADASTRO!$B$2:$B$600,0),MATCH($X$2,CADASTRO!$A$2:$Q$2,0)),0)</f>
        <v>0</v>
      </c>
      <c r="Y497" s="16" t="str">
        <f t="shared" si="92"/>
        <v/>
      </c>
    </row>
    <row r="498" spans="1:25" ht="15" customHeight="1" x14ac:dyDescent="0.25">
      <c r="A498" s="7">
        <f>CADASTRO!A498</f>
        <v>0</v>
      </c>
      <c r="B498" s="7">
        <f>CADASTRO!B498</f>
        <v>0</v>
      </c>
      <c r="C498" s="15">
        <f>IFERROR(INDEX(CADASTRO!$A$2:$Q$600,MATCH(B498,CADASTRO!$B$2:$B$600,0),MATCH($C$2,CADASTRO!$A$2:$Q$2,0)),0)</f>
        <v>0</v>
      </c>
      <c r="D498" s="15">
        <f>IFERROR(INDEX(CADASTRO!$A$2:$Q$600,MATCH(B498,CADASTRO!$B$2:$B$600,0),MATCH($D$2,CADASTRO!$A$2:$Q$2,0)),0)</f>
        <v>0</v>
      </c>
      <c r="E498" s="16" t="str">
        <f t="shared" si="82"/>
        <v/>
      </c>
      <c r="F498" s="15">
        <f>IFERROR(INDEX(CADASTRO!$A$2:$Q$600,MATCH(B498,CADASTRO!$B$2:$B$600,0),MATCH($F$2,CADASTRO!$A$2:$Q$2,0)),0)</f>
        <v>0</v>
      </c>
      <c r="G498" s="16" t="str">
        <f t="shared" si="83"/>
        <v/>
      </c>
      <c r="H498" s="15">
        <f>IFERROR(INDEX(CADASTRO!$A$2:$Q$600,MATCH(B498,CADASTRO!$B$2:$B$600,0),MATCH($H$2,CADASTRO!$A$2:$Q$2,0)),0)</f>
        <v>0</v>
      </c>
      <c r="I498" s="16" t="str">
        <f t="shared" si="84"/>
        <v/>
      </c>
      <c r="J498" s="15">
        <f>IFERROR(INDEX(CADASTRO!$A$2:$Q$600,MATCH(B498,CADASTRO!$B$2:$B$600,0),MATCH($J$2,CADASTRO!$A$2:$Q$2,0)),0)</f>
        <v>0</v>
      </c>
      <c r="K498" s="16" t="str">
        <f t="shared" si="85"/>
        <v/>
      </c>
      <c r="L498" s="15">
        <f>IFERROR(INDEX(CADASTRO!$A$2:$Q$600,MATCH(B498,CADASTRO!$B$2:$B$600,0),MATCH($L$2,CADASTRO!$A$2:$Q$2,0)),0)</f>
        <v>0</v>
      </c>
      <c r="M498" s="16" t="str">
        <f t="shared" si="86"/>
        <v/>
      </c>
      <c r="N498" s="15">
        <f>IFERROR(INDEX(CADASTRO!$A$2:$Q$600,MATCH(B498,CADASTRO!$B$2:$B$600,0),MATCH($N$2,CADASTRO!$A$2:$Q$2,0)),0)</f>
        <v>0</v>
      </c>
      <c r="O498" s="16" t="str">
        <f t="shared" si="87"/>
        <v/>
      </c>
      <c r="P498" s="15">
        <f>IFERROR(INDEX(CADASTRO!$A$2:$Q$600,MATCH(B498,CADASTRO!$B$2:$B$600,0),MATCH($P$2,CADASTRO!$A$2:$Q$2,0)),0)</f>
        <v>0</v>
      </c>
      <c r="Q498" s="16" t="str">
        <f t="shared" si="88"/>
        <v/>
      </c>
      <c r="R498" s="15">
        <f>IFERROR(INDEX(CADASTRO!$A$2:$Q$600,MATCH(B498,CADASTRO!$B$2:$B$600,0),MATCH($R$2,CADASTRO!$A$2:$Q$2,0)),0)</f>
        <v>0</v>
      </c>
      <c r="S498" s="16" t="str">
        <f t="shared" si="89"/>
        <v/>
      </c>
      <c r="T498" s="15">
        <f>IFERROR(INDEX(CADASTRO!$A$2:$Q$600,MATCH(B498,CADASTRO!$B$2:$B$600,0),MATCH($T$2,CADASTRO!$A$2:$Q$2,0)),0)</f>
        <v>0</v>
      </c>
      <c r="U498" s="16" t="str">
        <f t="shared" si="90"/>
        <v/>
      </c>
      <c r="V498" s="15">
        <f>IFERROR(INDEX(CADASTRO!$A$2:$Q$600,MATCH(B498,CADASTRO!$B$2:$B$600,0),MATCH($V$2,CADASTRO!$A$2:$Q$2,0)),0)</f>
        <v>0</v>
      </c>
      <c r="W498" s="16" t="str">
        <f t="shared" si="91"/>
        <v/>
      </c>
      <c r="X498" s="15">
        <f>IFERROR(INDEX(CADASTRO!$A$2:$Q$600,MATCH(B498,CADASTRO!$B$2:$B$600,0),MATCH($X$2,CADASTRO!$A$2:$Q$2,0)),0)</f>
        <v>0</v>
      </c>
      <c r="Y498" s="16" t="str">
        <f t="shared" si="92"/>
        <v/>
      </c>
    </row>
    <row r="499" spans="1:25" ht="15" customHeight="1" x14ac:dyDescent="0.25">
      <c r="A499" s="7">
        <f>CADASTRO!A499</f>
        <v>0</v>
      </c>
      <c r="B499" s="7">
        <f>CADASTRO!B499</f>
        <v>0</v>
      </c>
      <c r="C499" s="15">
        <f>IFERROR(INDEX(CADASTRO!$A$2:$Q$600,MATCH(B499,CADASTRO!$B$2:$B$600,0),MATCH($C$2,CADASTRO!$A$2:$Q$2,0)),0)</f>
        <v>0</v>
      </c>
      <c r="D499" s="15">
        <f>IFERROR(INDEX(CADASTRO!$A$2:$Q$600,MATCH(B499,CADASTRO!$B$2:$B$600,0),MATCH($D$2,CADASTRO!$A$2:$Q$2,0)),0)</f>
        <v>0</v>
      </c>
      <c r="E499" s="16" t="str">
        <f t="shared" si="82"/>
        <v/>
      </c>
      <c r="F499" s="15">
        <f>IFERROR(INDEX(CADASTRO!$A$2:$Q$600,MATCH(B499,CADASTRO!$B$2:$B$600,0),MATCH($F$2,CADASTRO!$A$2:$Q$2,0)),0)</f>
        <v>0</v>
      </c>
      <c r="G499" s="16" t="str">
        <f t="shared" si="83"/>
        <v/>
      </c>
      <c r="H499" s="15">
        <f>IFERROR(INDEX(CADASTRO!$A$2:$Q$600,MATCH(B499,CADASTRO!$B$2:$B$600,0),MATCH($H$2,CADASTRO!$A$2:$Q$2,0)),0)</f>
        <v>0</v>
      </c>
      <c r="I499" s="16" t="str">
        <f t="shared" si="84"/>
        <v/>
      </c>
      <c r="J499" s="15">
        <f>IFERROR(INDEX(CADASTRO!$A$2:$Q$600,MATCH(B499,CADASTRO!$B$2:$B$600,0),MATCH($J$2,CADASTRO!$A$2:$Q$2,0)),0)</f>
        <v>0</v>
      </c>
      <c r="K499" s="16" t="str">
        <f t="shared" si="85"/>
        <v/>
      </c>
      <c r="L499" s="15">
        <f>IFERROR(INDEX(CADASTRO!$A$2:$Q$600,MATCH(B499,CADASTRO!$B$2:$B$600,0),MATCH($L$2,CADASTRO!$A$2:$Q$2,0)),0)</f>
        <v>0</v>
      </c>
      <c r="M499" s="16" t="str">
        <f t="shared" si="86"/>
        <v/>
      </c>
      <c r="N499" s="15">
        <f>IFERROR(INDEX(CADASTRO!$A$2:$Q$600,MATCH(B499,CADASTRO!$B$2:$B$600,0),MATCH($N$2,CADASTRO!$A$2:$Q$2,0)),0)</f>
        <v>0</v>
      </c>
      <c r="O499" s="16" t="str">
        <f t="shared" si="87"/>
        <v/>
      </c>
      <c r="P499" s="15">
        <f>IFERROR(INDEX(CADASTRO!$A$2:$Q$600,MATCH(B499,CADASTRO!$B$2:$B$600,0),MATCH($P$2,CADASTRO!$A$2:$Q$2,0)),0)</f>
        <v>0</v>
      </c>
      <c r="Q499" s="16" t="str">
        <f t="shared" si="88"/>
        <v/>
      </c>
      <c r="R499" s="15">
        <f>IFERROR(INDEX(CADASTRO!$A$2:$Q$600,MATCH(B499,CADASTRO!$B$2:$B$600,0),MATCH($R$2,CADASTRO!$A$2:$Q$2,0)),0)</f>
        <v>0</v>
      </c>
      <c r="S499" s="16" t="str">
        <f t="shared" si="89"/>
        <v/>
      </c>
      <c r="T499" s="15">
        <f>IFERROR(INDEX(CADASTRO!$A$2:$Q$600,MATCH(B499,CADASTRO!$B$2:$B$600,0),MATCH($T$2,CADASTRO!$A$2:$Q$2,0)),0)</f>
        <v>0</v>
      </c>
      <c r="U499" s="16" t="str">
        <f t="shared" si="90"/>
        <v/>
      </c>
      <c r="V499" s="15">
        <f>IFERROR(INDEX(CADASTRO!$A$2:$Q$600,MATCH(B499,CADASTRO!$B$2:$B$600,0),MATCH($V$2,CADASTRO!$A$2:$Q$2,0)),0)</f>
        <v>0</v>
      </c>
      <c r="W499" s="16" t="str">
        <f t="shared" si="91"/>
        <v/>
      </c>
      <c r="X499" s="15">
        <f>IFERROR(INDEX(CADASTRO!$A$2:$Q$600,MATCH(B499,CADASTRO!$B$2:$B$600,0),MATCH($X$2,CADASTRO!$A$2:$Q$2,0)),0)</f>
        <v>0</v>
      </c>
      <c r="Y499" s="16" t="str">
        <f t="shared" si="92"/>
        <v/>
      </c>
    </row>
    <row r="500" spans="1:25" ht="15" customHeight="1" x14ac:dyDescent="0.25">
      <c r="A500" s="7">
        <f>CADASTRO!A500</f>
        <v>0</v>
      </c>
      <c r="B500" s="7">
        <f>CADASTRO!B500</f>
        <v>0</v>
      </c>
      <c r="C500" s="15">
        <f>IFERROR(INDEX(CADASTRO!$A$2:$Q$600,MATCH(B500,CADASTRO!$B$2:$B$600,0),MATCH($C$2,CADASTRO!$A$2:$Q$2,0)),0)</f>
        <v>0</v>
      </c>
      <c r="D500" s="15">
        <f>IFERROR(INDEX(CADASTRO!$A$2:$Q$600,MATCH(B500,CADASTRO!$B$2:$B$600,0),MATCH($D$2,CADASTRO!$A$2:$Q$2,0)),0)</f>
        <v>0</v>
      </c>
      <c r="E500" s="16" t="str">
        <f t="shared" si="82"/>
        <v/>
      </c>
      <c r="F500" s="15">
        <f>IFERROR(INDEX(CADASTRO!$A$2:$Q$600,MATCH(B500,CADASTRO!$B$2:$B$600,0),MATCH($F$2,CADASTRO!$A$2:$Q$2,0)),0)</f>
        <v>0</v>
      </c>
      <c r="G500" s="16" t="str">
        <f t="shared" si="83"/>
        <v/>
      </c>
      <c r="H500" s="15">
        <f>IFERROR(INDEX(CADASTRO!$A$2:$Q$600,MATCH(B500,CADASTRO!$B$2:$B$600,0),MATCH($H$2,CADASTRO!$A$2:$Q$2,0)),0)</f>
        <v>0</v>
      </c>
      <c r="I500" s="16" t="str">
        <f t="shared" si="84"/>
        <v/>
      </c>
      <c r="J500" s="15">
        <f>IFERROR(INDEX(CADASTRO!$A$2:$Q$600,MATCH(B500,CADASTRO!$B$2:$B$600,0),MATCH($J$2,CADASTRO!$A$2:$Q$2,0)),0)</f>
        <v>0</v>
      </c>
      <c r="K500" s="16" t="str">
        <f t="shared" si="85"/>
        <v/>
      </c>
      <c r="L500" s="15">
        <f>IFERROR(INDEX(CADASTRO!$A$2:$Q$600,MATCH(B500,CADASTRO!$B$2:$B$600,0),MATCH($L$2,CADASTRO!$A$2:$Q$2,0)),0)</f>
        <v>0</v>
      </c>
      <c r="M500" s="16" t="str">
        <f t="shared" si="86"/>
        <v/>
      </c>
      <c r="N500" s="15">
        <f>IFERROR(INDEX(CADASTRO!$A$2:$Q$600,MATCH(B500,CADASTRO!$B$2:$B$600,0),MATCH($N$2,CADASTRO!$A$2:$Q$2,0)),0)</f>
        <v>0</v>
      </c>
      <c r="O500" s="16" t="str">
        <f t="shared" si="87"/>
        <v/>
      </c>
      <c r="P500" s="15">
        <f>IFERROR(INDEX(CADASTRO!$A$2:$Q$600,MATCH(B500,CADASTRO!$B$2:$B$600,0),MATCH($P$2,CADASTRO!$A$2:$Q$2,0)),0)</f>
        <v>0</v>
      </c>
      <c r="Q500" s="16" t="str">
        <f t="shared" si="88"/>
        <v/>
      </c>
      <c r="R500" s="15">
        <f>IFERROR(INDEX(CADASTRO!$A$2:$Q$600,MATCH(B500,CADASTRO!$B$2:$B$600,0),MATCH($R$2,CADASTRO!$A$2:$Q$2,0)),0)</f>
        <v>0</v>
      </c>
      <c r="S500" s="16" t="str">
        <f t="shared" si="89"/>
        <v/>
      </c>
      <c r="T500" s="15">
        <f>IFERROR(INDEX(CADASTRO!$A$2:$Q$600,MATCH(B500,CADASTRO!$B$2:$B$600,0),MATCH($T$2,CADASTRO!$A$2:$Q$2,0)),0)</f>
        <v>0</v>
      </c>
      <c r="U500" s="16" t="str">
        <f t="shared" si="90"/>
        <v/>
      </c>
      <c r="V500" s="15">
        <f>IFERROR(INDEX(CADASTRO!$A$2:$Q$600,MATCH(B500,CADASTRO!$B$2:$B$600,0),MATCH($V$2,CADASTRO!$A$2:$Q$2,0)),0)</f>
        <v>0</v>
      </c>
      <c r="W500" s="16" t="str">
        <f t="shared" si="91"/>
        <v/>
      </c>
      <c r="X500" s="15">
        <f>IFERROR(INDEX(CADASTRO!$A$2:$Q$600,MATCH(B500,CADASTRO!$B$2:$B$600,0),MATCH($X$2,CADASTRO!$A$2:$Q$2,0)),0)</f>
        <v>0</v>
      </c>
      <c r="Y500" s="16" t="str">
        <f t="shared" si="92"/>
        <v/>
      </c>
    </row>
    <row r="501" spans="1:25" ht="15" customHeight="1" x14ac:dyDescent="0.25">
      <c r="A501" s="7">
        <f>CADASTRO!A501</f>
        <v>0</v>
      </c>
      <c r="B501" s="7">
        <f>CADASTRO!B501</f>
        <v>0</v>
      </c>
      <c r="C501" s="15">
        <f>IFERROR(INDEX(CADASTRO!$A$2:$Q$600,MATCH(B501,CADASTRO!$B$2:$B$600,0),MATCH($C$2,CADASTRO!$A$2:$Q$2,0)),0)</f>
        <v>0</v>
      </c>
      <c r="D501" s="15">
        <f>IFERROR(INDEX(CADASTRO!$A$2:$Q$600,MATCH(B501,CADASTRO!$B$2:$B$600,0),MATCH($D$2,CADASTRO!$A$2:$Q$2,0)),0)</f>
        <v>0</v>
      </c>
      <c r="E501" s="16" t="str">
        <f t="shared" si="82"/>
        <v/>
      </c>
      <c r="F501" s="15">
        <f>IFERROR(INDEX(CADASTRO!$A$2:$Q$600,MATCH(B501,CADASTRO!$B$2:$B$600,0),MATCH($F$2,CADASTRO!$A$2:$Q$2,0)),0)</f>
        <v>0</v>
      </c>
      <c r="G501" s="16" t="str">
        <f t="shared" si="83"/>
        <v/>
      </c>
      <c r="H501" s="15">
        <f>IFERROR(INDEX(CADASTRO!$A$2:$Q$600,MATCH(B501,CADASTRO!$B$2:$B$600,0),MATCH($H$2,CADASTRO!$A$2:$Q$2,0)),0)</f>
        <v>0</v>
      </c>
      <c r="I501" s="16" t="str">
        <f t="shared" si="84"/>
        <v/>
      </c>
      <c r="J501" s="15">
        <f>IFERROR(INDEX(CADASTRO!$A$2:$Q$600,MATCH(B501,CADASTRO!$B$2:$B$600,0),MATCH($J$2,CADASTRO!$A$2:$Q$2,0)),0)</f>
        <v>0</v>
      </c>
      <c r="K501" s="16" t="str">
        <f t="shared" si="85"/>
        <v/>
      </c>
      <c r="L501" s="15">
        <f>IFERROR(INDEX(CADASTRO!$A$2:$Q$600,MATCH(B501,CADASTRO!$B$2:$B$600,0),MATCH($L$2,CADASTRO!$A$2:$Q$2,0)),0)</f>
        <v>0</v>
      </c>
      <c r="M501" s="16" t="str">
        <f t="shared" si="86"/>
        <v/>
      </c>
      <c r="N501" s="15">
        <f>IFERROR(INDEX(CADASTRO!$A$2:$Q$600,MATCH(B501,CADASTRO!$B$2:$B$600,0),MATCH($N$2,CADASTRO!$A$2:$Q$2,0)),0)</f>
        <v>0</v>
      </c>
      <c r="O501" s="16" t="str">
        <f t="shared" si="87"/>
        <v/>
      </c>
      <c r="P501" s="15">
        <f>IFERROR(INDEX(CADASTRO!$A$2:$Q$600,MATCH(B501,CADASTRO!$B$2:$B$600,0),MATCH($P$2,CADASTRO!$A$2:$Q$2,0)),0)</f>
        <v>0</v>
      </c>
      <c r="Q501" s="16" t="str">
        <f t="shared" si="88"/>
        <v/>
      </c>
      <c r="R501" s="15">
        <f>IFERROR(INDEX(CADASTRO!$A$2:$Q$600,MATCH(B501,CADASTRO!$B$2:$B$600,0),MATCH($R$2,CADASTRO!$A$2:$Q$2,0)),0)</f>
        <v>0</v>
      </c>
      <c r="S501" s="16" t="str">
        <f t="shared" si="89"/>
        <v/>
      </c>
      <c r="T501" s="15">
        <f>IFERROR(INDEX(CADASTRO!$A$2:$Q$600,MATCH(B501,CADASTRO!$B$2:$B$600,0),MATCH($T$2,CADASTRO!$A$2:$Q$2,0)),0)</f>
        <v>0</v>
      </c>
      <c r="U501" s="16" t="str">
        <f t="shared" si="90"/>
        <v/>
      </c>
      <c r="V501" s="15">
        <f>IFERROR(INDEX(CADASTRO!$A$2:$Q$600,MATCH(B501,CADASTRO!$B$2:$B$600,0),MATCH($V$2,CADASTRO!$A$2:$Q$2,0)),0)</f>
        <v>0</v>
      </c>
      <c r="W501" s="16" t="str">
        <f t="shared" si="91"/>
        <v/>
      </c>
      <c r="X501" s="15">
        <f>IFERROR(INDEX(CADASTRO!$A$2:$Q$600,MATCH(B501,CADASTRO!$B$2:$B$600,0),MATCH($X$2,CADASTRO!$A$2:$Q$2,0)),0)</f>
        <v>0</v>
      </c>
      <c r="Y501" s="16" t="str">
        <f t="shared" si="92"/>
        <v/>
      </c>
    </row>
    <row r="502" spans="1:25" ht="15" customHeight="1" x14ac:dyDescent="0.25">
      <c r="A502" s="7">
        <f>CADASTRO!A502</f>
        <v>0</v>
      </c>
      <c r="B502" s="7">
        <f>CADASTRO!B502</f>
        <v>0</v>
      </c>
      <c r="C502" s="15">
        <f>IFERROR(INDEX(CADASTRO!$A$2:$Q$600,MATCH(B502,CADASTRO!$B$2:$B$600,0),MATCH($C$2,CADASTRO!$A$2:$Q$2,0)),0)</f>
        <v>0</v>
      </c>
      <c r="D502" s="15">
        <f>IFERROR(INDEX(CADASTRO!$A$2:$Q$600,MATCH(B502,CADASTRO!$B$2:$B$600,0),MATCH($D$2,CADASTRO!$A$2:$Q$2,0)),0)</f>
        <v>0</v>
      </c>
      <c r="E502" s="16" t="str">
        <f t="shared" si="82"/>
        <v/>
      </c>
      <c r="F502" s="15">
        <f>IFERROR(INDEX(CADASTRO!$A$2:$Q$600,MATCH(B502,CADASTRO!$B$2:$B$600,0),MATCH($F$2,CADASTRO!$A$2:$Q$2,0)),0)</f>
        <v>0</v>
      </c>
      <c r="G502" s="16" t="str">
        <f t="shared" si="83"/>
        <v/>
      </c>
      <c r="H502" s="15">
        <f>IFERROR(INDEX(CADASTRO!$A$2:$Q$600,MATCH(B502,CADASTRO!$B$2:$B$600,0),MATCH($H$2,CADASTRO!$A$2:$Q$2,0)),0)</f>
        <v>0</v>
      </c>
      <c r="I502" s="16" t="str">
        <f t="shared" si="84"/>
        <v/>
      </c>
      <c r="J502" s="15">
        <f>IFERROR(INDEX(CADASTRO!$A$2:$Q$600,MATCH(B502,CADASTRO!$B$2:$B$600,0),MATCH($J$2,CADASTRO!$A$2:$Q$2,0)),0)</f>
        <v>0</v>
      </c>
      <c r="K502" s="16" t="str">
        <f t="shared" si="85"/>
        <v/>
      </c>
      <c r="L502" s="15">
        <f>IFERROR(INDEX(CADASTRO!$A$2:$Q$600,MATCH(B502,CADASTRO!$B$2:$B$600,0),MATCH($L$2,CADASTRO!$A$2:$Q$2,0)),0)</f>
        <v>0</v>
      </c>
      <c r="M502" s="16" t="str">
        <f t="shared" si="86"/>
        <v/>
      </c>
      <c r="N502" s="15">
        <f>IFERROR(INDEX(CADASTRO!$A$2:$Q$600,MATCH(B502,CADASTRO!$B$2:$B$600,0),MATCH($N$2,CADASTRO!$A$2:$Q$2,0)),0)</f>
        <v>0</v>
      </c>
      <c r="O502" s="16" t="str">
        <f t="shared" si="87"/>
        <v/>
      </c>
      <c r="P502" s="15">
        <f>IFERROR(INDEX(CADASTRO!$A$2:$Q$600,MATCH(B502,CADASTRO!$B$2:$B$600,0),MATCH($P$2,CADASTRO!$A$2:$Q$2,0)),0)</f>
        <v>0</v>
      </c>
      <c r="Q502" s="16" t="str">
        <f t="shared" si="88"/>
        <v/>
      </c>
      <c r="R502" s="15">
        <f>IFERROR(INDEX(CADASTRO!$A$2:$Q$600,MATCH(B502,CADASTRO!$B$2:$B$600,0),MATCH($R$2,CADASTRO!$A$2:$Q$2,0)),0)</f>
        <v>0</v>
      </c>
      <c r="S502" s="16" t="str">
        <f t="shared" si="89"/>
        <v/>
      </c>
      <c r="T502" s="15">
        <f>IFERROR(INDEX(CADASTRO!$A$2:$Q$600,MATCH(B502,CADASTRO!$B$2:$B$600,0),MATCH($T$2,CADASTRO!$A$2:$Q$2,0)),0)</f>
        <v>0</v>
      </c>
      <c r="U502" s="16" t="str">
        <f t="shared" si="90"/>
        <v/>
      </c>
      <c r="V502" s="15">
        <f>IFERROR(INDEX(CADASTRO!$A$2:$Q$600,MATCH(B502,CADASTRO!$B$2:$B$600,0),MATCH($V$2,CADASTRO!$A$2:$Q$2,0)),0)</f>
        <v>0</v>
      </c>
      <c r="W502" s="16" t="str">
        <f t="shared" si="91"/>
        <v/>
      </c>
      <c r="X502" s="15">
        <f>IFERROR(INDEX(CADASTRO!$A$2:$Q$600,MATCH(B502,CADASTRO!$B$2:$B$600,0),MATCH($X$2,CADASTRO!$A$2:$Q$2,0)),0)</f>
        <v>0</v>
      </c>
      <c r="Y502" s="16" t="str">
        <f t="shared" si="92"/>
        <v/>
      </c>
    </row>
    <row r="503" spans="1:25" ht="15" customHeight="1" x14ac:dyDescent="0.25">
      <c r="A503" s="7">
        <f>CADASTRO!A503</f>
        <v>0</v>
      </c>
      <c r="B503" s="7">
        <f>CADASTRO!B503</f>
        <v>0</v>
      </c>
      <c r="C503" s="15">
        <f>IFERROR(INDEX(CADASTRO!$A$2:$Q$600,MATCH(B503,CADASTRO!$B$2:$B$600,0),MATCH($C$2,CADASTRO!$A$2:$Q$2,0)),0)</f>
        <v>0</v>
      </c>
      <c r="D503" s="15">
        <f>IFERROR(INDEX(CADASTRO!$A$2:$Q$600,MATCH(B503,CADASTRO!$B$2:$B$600,0),MATCH($D$2,CADASTRO!$A$2:$Q$2,0)),0)</f>
        <v>0</v>
      </c>
      <c r="E503" s="16" t="str">
        <f t="shared" si="82"/>
        <v/>
      </c>
      <c r="F503" s="15">
        <f>IFERROR(INDEX(CADASTRO!$A$2:$Q$600,MATCH(B503,CADASTRO!$B$2:$B$600,0),MATCH($F$2,CADASTRO!$A$2:$Q$2,0)),0)</f>
        <v>0</v>
      </c>
      <c r="G503" s="16" t="str">
        <f t="shared" si="83"/>
        <v/>
      </c>
      <c r="H503" s="15">
        <f>IFERROR(INDEX(CADASTRO!$A$2:$Q$600,MATCH(B503,CADASTRO!$B$2:$B$600,0),MATCH($H$2,CADASTRO!$A$2:$Q$2,0)),0)</f>
        <v>0</v>
      </c>
      <c r="I503" s="16" t="str">
        <f t="shared" si="84"/>
        <v/>
      </c>
      <c r="J503" s="15">
        <f>IFERROR(INDEX(CADASTRO!$A$2:$Q$600,MATCH(B503,CADASTRO!$B$2:$B$600,0),MATCH($J$2,CADASTRO!$A$2:$Q$2,0)),0)</f>
        <v>0</v>
      </c>
      <c r="K503" s="16" t="str">
        <f t="shared" si="85"/>
        <v/>
      </c>
      <c r="L503" s="15">
        <f>IFERROR(INDEX(CADASTRO!$A$2:$Q$600,MATCH(B503,CADASTRO!$B$2:$B$600,0),MATCH($L$2,CADASTRO!$A$2:$Q$2,0)),0)</f>
        <v>0</v>
      </c>
      <c r="M503" s="16" t="str">
        <f t="shared" si="86"/>
        <v/>
      </c>
      <c r="N503" s="15">
        <f>IFERROR(INDEX(CADASTRO!$A$2:$Q$600,MATCH(B503,CADASTRO!$B$2:$B$600,0),MATCH($N$2,CADASTRO!$A$2:$Q$2,0)),0)</f>
        <v>0</v>
      </c>
      <c r="O503" s="16" t="str">
        <f t="shared" si="87"/>
        <v/>
      </c>
      <c r="P503" s="15">
        <f>IFERROR(INDEX(CADASTRO!$A$2:$Q$600,MATCH(B503,CADASTRO!$B$2:$B$600,0),MATCH($P$2,CADASTRO!$A$2:$Q$2,0)),0)</f>
        <v>0</v>
      </c>
      <c r="Q503" s="16" t="str">
        <f t="shared" si="88"/>
        <v/>
      </c>
      <c r="R503" s="15">
        <f>IFERROR(INDEX(CADASTRO!$A$2:$Q$600,MATCH(B503,CADASTRO!$B$2:$B$600,0),MATCH($R$2,CADASTRO!$A$2:$Q$2,0)),0)</f>
        <v>0</v>
      </c>
      <c r="S503" s="16" t="str">
        <f t="shared" si="89"/>
        <v/>
      </c>
      <c r="T503" s="15">
        <f>IFERROR(INDEX(CADASTRO!$A$2:$Q$600,MATCH(B503,CADASTRO!$B$2:$B$600,0),MATCH($T$2,CADASTRO!$A$2:$Q$2,0)),0)</f>
        <v>0</v>
      </c>
      <c r="U503" s="16" t="str">
        <f t="shared" si="90"/>
        <v/>
      </c>
      <c r="V503" s="15">
        <f>IFERROR(INDEX(CADASTRO!$A$2:$Q$600,MATCH(B503,CADASTRO!$B$2:$B$600,0),MATCH($V$2,CADASTRO!$A$2:$Q$2,0)),0)</f>
        <v>0</v>
      </c>
      <c r="W503" s="16" t="str">
        <f t="shared" si="91"/>
        <v/>
      </c>
      <c r="X503" s="15">
        <f>IFERROR(INDEX(CADASTRO!$A$2:$Q$600,MATCH(B503,CADASTRO!$B$2:$B$600,0),MATCH($X$2,CADASTRO!$A$2:$Q$2,0)),0)</f>
        <v>0</v>
      </c>
      <c r="Y503" s="16" t="str">
        <f t="shared" si="92"/>
        <v/>
      </c>
    </row>
    <row r="504" spans="1:25" ht="15" customHeight="1" x14ac:dyDescent="0.25">
      <c r="A504" s="7">
        <f>CADASTRO!A504</f>
        <v>0</v>
      </c>
      <c r="B504" s="7">
        <f>CADASTRO!B504</f>
        <v>0</v>
      </c>
      <c r="C504" s="15">
        <f>IFERROR(INDEX(CADASTRO!$A$2:$Q$600,MATCH(B504,CADASTRO!$B$2:$B$600,0),MATCH($C$2,CADASTRO!$A$2:$Q$2,0)),0)</f>
        <v>0</v>
      </c>
      <c r="D504" s="15">
        <f>IFERROR(INDEX(CADASTRO!$A$2:$Q$600,MATCH(B504,CADASTRO!$B$2:$B$600,0),MATCH($D$2,CADASTRO!$A$2:$Q$2,0)),0)</f>
        <v>0</v>
      </c>
      <c r="E504" s="16" t="str">
        <f t="shared" si="82"/>
        <v/>
      </c>
      <c r="F504" s="15">
        <f>IFERROR(INDEX(CADASTRO!$A$2:$Q$600,MATCH(B504,CADASTRO!$B$2:$B$600,0),MATCH($F$2,CADASTRO!$A$2:$Q$2,0)),0)</f>
        <v>0</v>
      </c>
      <c r="G504" s="16" t="str">
        <f t="shared" si="83"/>
        <v/>
      </c>
      <c r="H504" s="15">
        <f>IFERROR(INDEX(CADASTRO!$A$2:$Q$600,MATCH(B504,CADASTRO!$B$2:$B$600,0),MATCH($H$2,CADASTRO!$A$2:$Q$2,0)),0)</f>
        <v>0</v>
      </c>
      <c r="I504" s="16" t="str">
        <f t="shared" si="84"/>
        <v/>
      </c>
      <c r="J504" s="15">
        <f>IFERROR(INDEX(CADASTRO!$A$2:$Q$600,MATCH(B504,CADASTRO!$B$2:$B$600,0),MATCH($J$2,CADASTRO!$A$2:$Q$2,0)),0)</f>
        <v>0</v>
      </c>
      <c r="K504" s="16" t="str">
        <f t="shared" si="85"/>
        <v/>
      </c>
      <c r="L504" s="15">
        <f>IFERROR(INDEX(CADASTRO!$A$2:$Q$600,MATCH(B504,CADASTRO!$B$2:$B$600,0),MATCH($L$2,CADASTRO!$A$2:$Q$2,0)),0)</f>
        <v>0</v>
      </c>
      <c r="M504" s="16" t="str">
        <f t="shared" si="86"/>
        <v/>
      </c>
      <c r="N504" s="15">
        <f>IFERROR(INDEX(CADASTRO!$A$2:$Q$600,MATCH(B504,CADASTRO!$B$2:$B$600,0),MATCH($N$2,CADASTRO!$A$2:$Q$2,0)),0)</f>
        <v>0</v>
      </c>
      <c r="O504" s="16" t="str">
        <f t="shared" si="87"/>
        <v/>
      </c>
      <c r="P504" s="15">
        <f>IFERROR(INDEX(CADASTRO!$A$2:$Q$600,MATCH(B504,CADASTRO!$B$2:$B$600,0),MATCH($P$2,CADASTRO!$A$2:$Q$2,0)),0)</f>
        <v>0</v>
      </c>
      <c r="Q504" s="16" t="str">
        <f t="shared" si="88"/>
        <v/>
      </c>
      <c r="R504" s="15">
        <f>IFERROR(INDEX(CADASTRO!$A$2:$Q$600,MATCH(B504,CADASTRO!$B$2:$B$600,0),MATCH($R$2,CADASTRO!$A$2:$Q$2,0)),0)</f>
        <v>0</v>
      </c>
      <c r="S504" s="16" t="str">
        <f t="shared" si="89"/>
        <v/>
      </c>
      <c r="T504" s="15">
        <f>IFERROR(INDEX(CADASTRO!$A$2:$Q$600,MATCH(B504,CADASTRO!$B$2:$B$600,0),MATCH($T$2,CADASTRO!$A$2:$Q$2,0)),0)</f>
        <v>0</v>
      </c>
      <c r="U504" s="16" t="str">
        <f t="shared" si="90"/>
        <v/>
      </c>
      <c r="V504" s="15">
        <f>IFERROR(INDEX(CADASTRO!$A$2:$Q$600,MATCH(B504,CADASTRO!$B$2:$B$600,0),MATCH($V$2,CADASTRO!$A$2:$Q$2,0)),0)</f>
        <v>0</v>
      </c>
      <c r="W504" s="16" t="str">
        <f t="shared" si="91"/>
        <v/>
      </c>
      <c r="X504" s="15">
        <f>IFERROR(INDEX(CADASTRO!$A$2:$Q$600,MATCH(B504,CADASTRO!$B$2:$B$600,0),MATCH($X$2,CADASTRO!$A$2:$Q$2,0)),0)</f>
        <v>0</v>
      </c>
      <c r="Y504" s="16" t="str">
        <f t="shared" si="92"/>
        <v/>
      </c>
    </row>
    <row r="505" spans="1:25" ht="15" customHeight="1" x14ac:dyDescent="0.25">
      <c r="A505" s="7">
        <f>CADASTRO!A505</f>
        <v>0</v>
      </c>
      <c r="B505" s="7">
        <f>CADASTRO!B505</f>
        <v>0</v>
      </c>
      <c r="C505" s="15">
        <f>IFERROR(INDEX(CADASTRO!$A$2:$Q$600,MATCH(B505,CADASTRO!$B$2:$B$600,0),MATCH($C$2,CADASTRO!$A$2:$Q$2,0)),0)</f>
        <v>0</v>
      </c>
      <c r="D505" s="15">
        <f>IFERROR(INDEX(CADASTRO!$A$2:$Q$600,MATCH(B505,CADASTRO!$B$2:$B$600,0),MATCH($D$2,CADASTRO!$A$2:$Q$2,0)),0)</f>
        <v>0</v>
      </c>
      <c r="E505" s="16" t="str">
        <f t="shared" si="82"/>
        <v/>
      </c>
      <c r="F505" s="15">
        <f>IFERROR(INDEX(CADASTRO!$A$2:$Q$600,MATCH(B505,CADASTRO!$B$2:$B$600,0),MATCH($F$2,CADASTRO!$A$2:$Q$2,0)),0)</f>
        <v>0</v>
      </c>
      <c r="G505" s="16" t="str">
        <f t="shared" si="83"/>
        <v/>
      </c>
      <c r="H505" s="15">
        <f>IFERROR(INDEX(CADASTRO!$A$2:$Q$600,MATCH(B505,CADASTRO!$B$2:$B$600,0),MATCH($H$2,CADASTRO!$A$2:$Q$2,0)),0)</f>
        <v>0</v>
      </c>
      <c r="I505" s="16" t="str">
        <f t="shared" si="84"/>
        <v/>
      </c>
      <c r="J505" s="15">
        <f>IFERROR(INDEX(CADASTRO!$A$2:$Q$600,MATCH(B505,CADASTRO!$B$2:$B$600,0),MATCH($J$2,CADASTRO!$A$2:$Q$2,0)),0)</f>
        <v>0</v>
      </c>
      <c r="K505" s="16" t="str">
        <f t="shared" si="85"/>
        <v/>
      </c>
      <c r="L505" s="15">
        <f>IFERROR(INDEX(CADASTRO!$A$2:$Q$600,MATCH(B505,CADASTRO!$B$2:$B$600,0),MATCH($L$2,CADASTRO!$A$2:$Q$2,0)),0)</f>
        <v>0</v>
      </c>
      <c r="M505" s="16" t="str">
        <f t="shared" si="86"/>
        <v/>
      </c>
      <c r="N505" s="15">
        <f>IFERROR(INDEX(CADASTRO!$A$2:$Q$600,MATCH(B505,CADASTRO!$B$2:$B$600,0),MATCH($N$2,CADASTRO!$A$2:$Q$2,0)),0)</f>
        <v>0</v>
      </c>
      <c r="O505" s="16" t="str">
        <f t="shared" si="87"/>
        <v/>
      </c>
      <c r="P505" s="15">
        <f>IFERROR(INDEX(CADASTRO!$A$2:$Q$600,MATCH(B505,CADASTRO!$B$2:$B$600,0),MATCH($P$2,CADASTRO!$A$2:$Q$2,0)),0)</f>
        <v>0</v>
      </c>
      <c r="Q505" s="16" t="str">
        <f t="shared" si="88"/>
        <v/>
      </c>
      <c r="R505" s="15">
        <f>IFERROR(INDEX(CADASTRO!$A$2:$Q$600,MATCH(B505,CADASTRO!$B$2:$B$600,0),MATCH($R$2,CADASTRO!$A$2:$Q$2,0)),0)</f>
        <v>0</v>
      </c>
      <c r="S505" s="16" t="str">
        <f t="shared" si="89"/>
        <v/>
      </c>
      <c r="T505" s="15">
        <f>IFERROR(INDEX(CADASTRO!$A$2:$Q$600,MATCH(B505,CADASTRO!$B$2:$B$600,0),MATCH($T$2,CADASTRO!$A$2:$Q$2,0)),0)</f>
        <v>0</v>
      </c>
      <c r="U505" s="16" t="str">
        <f t="shared" si="90"/>
        <v/>
      </c>
      <c r="V505" s="15">
        <f>IFERROR(INDEX(CADASTRO!$A$2:$Q$600,MATCH(B505,CADASTRO!$B$2:$B$600,0),MATCH($V$2,CADASTRO!$A$2:$Q$2,0)),0)</f>
        <v>0</v>
      </c>
      <c r="W505" s="16" t="str">
        <f t="shared" si="91"/>
        <v/>
      </c>
      <c r="X505" s="15">
        <f>IFERROR(INDEX(CADASTRO!$A$2:$Q$600,MATCH(B505,CADASTRO!$B$2:$B$600,0),MATCH($X$2,CADASTRO!$A$2:$Q$2,0)),0)</f>
        <v>0</v>
      </c>
      <c r="Y505" s="16" t="str">
        <f t="shared" si="92"/>
        <v/>
      </c>
    </row>
    <row r="506" spans="1:25" ht="15" customHeight="1" x14ac:dyDescent="0.25">
      <c r="A506" s="7">
        <f>CADASTRO!A506</f>
        <v>0</v>
      </c>
      <c r="B506" s="7">
        <f>CADASTRO!B506</f>
        <v>0</v>
      </c>
      <c r="C506" s="15">
        <f>IFERROR(INDEX(CADASTRO!$A$2:$Q$600,MATCH(B506,CADASTRO!$B$2:$B$600,0),MATCH($C$2,CADASTRO!$A$2:$Q$2,0)),0)</f>
        <v>0</v>
      </c>
      <c r="D506" s="15">
        <f>IFERROR(INDEX(CADASTRO!$A$2:$Q$600,MATCH(B506,CADASTRO!$B$2:$B$600,0),MATCH($D$2,CADASTRO!$A$2:$Q$2,0)),0)</f>
        <v>0</v>
      </c>
      <c r="E506" s="16" t="str">
        <f t="shared" si="82"/>
        <v/>
      </c>
      <c r="F506" s="15">
        <f>IFERROR(INDEX(CADASTRO!$A$2:$Q$600,MATCH(B506,CADASTRO!$B$2:$B$600,0),MATCH($F$2,CADASTRO!$A$2:$Q$2,0)),0)</f>
        <v>0</v>
      </c>
      <c r="G506" s="16" t="str">
        <f t="shared" si="83"/>
        <v/>
      </c>
      <c r="H506" s="15">
        <f>IFERROR(INDEX(CADASTRO!$A$2:$Q$600,MATCH(B506,CADASTRO!$B$2:$B$600,0),MATCH($H$2,CADASTRO!$A$2:$Q$2,0)),0)</f>
        <v>0</v>
      </c>
      <c r="I506" s="16" t="str">
        <f t="shared" si="84"/>
        <v/>
      </c>
      <c r="J506" s="15">
        <f>IFERROR(INDEX(CADASTRO!$A$2:$Q$600,MATCH(B506,CADASTRO!$B$2:$B$600,0),MATCH($J$2,CADASTRO!$A$2:$Q$2,0)),0)</f>
        <v>0</v>
      </c>
      <c r="K506" s="16" t="str">
        <f t="shared" si="85"/>
        <v/>
      </c>
      <c r="L506" s="15">
        <f>IFERROR(INDEX(CADASTRO!$A$2:$Q$600,MATCH(B506,CADASTRO!$B$2:$B$600,0),MATCH($L$2,CADASTRO!$A$2:$Q$2,0)),0)</f>
        <v>0</v>
      </c>
      <c r="M506" s="16" t="str">
        <f t="shared" si="86"/>
        <v/>
      </c>
      <c r="N506" s="15">
        <f>IFERROR(INDEX(CADASTRO!$A$2:$Q$600,MATCH(B506,CADASTRO!$B$2:$B$600,0),MATCH($N$2,CADASTRO!$A$2:$Q$2,0)),0)</f>
        <v>0</v>
      </c>
      <c r="O506" s="16" t="str">
        <f t="shared" si="87"/>
        <v/>
      </c>
      <c r="P506" s="15">
        <f>IFERROR(INDEX(CADASTRO!$A$2:$Q$600,MATCH(B506,CADASTRO!$B$2:$B$600,0),MATCH($P$2,CADASTRO!$A$2:$Q$2,0)),0)</f>
        <v>0</v>
      </c>
      <c r="Q506" s="16" t="str">
        <f t="shared" si="88"/>
        <v/>
      </c>
      <c r="R506" s="15">
        <f>IFERROR(INDEX(CADASTRO!$A$2:$Q$600,MATCH(B506,CADASTRO!$B$2:$B$600,0),MATCH($R$2,CADASTRO!$A$2:$Q$2,0)),0)</f>
        <v>0</v>
      </c>
      <c r="S506" s="16" t="str">
        <f t="shared" si="89"/>
        <v/>
      </c>
      <c r="T506" s="15">
        <f>IFERROR(INDEX(CADASTRO!$A$2:$Q$600,MATCH(B506,CADASTRO!$B$2:$B$600,0),MATCH($T$2,CADASTRO!$A$2:$Q$2,0)),0)</f>
        <v>0</v>
      </c>
      <c r="U506" s="16" t="str">
        <f t="shared" si="90"/>
        <v/>
      </c>
      <c r="V506" s="15">
        <f>IFERROR(INDEX(CADASTRO!$A$2:$Q$600,MATCH(B506,CADASTRO!$B$2:$B$600,0),MATCH($V$2,CADASTRO!$A$2:$Q$2,0)),0)</f>
        <v>0</v>
      </c>
      <c r="W506" s="16" t="str">
        <f t="shared" si="91"/>
        <v/>
      </c>
      <c r="X506" s="15">
        <f>IFERROR(INDEX(CADASTRO!$A$2:$Q$600,MATCH(B506,CADASTRO!$B$2:$B$600,0),MATCH($X$2,CADASTRO!$A$2:$Q$2,0)),0)</f>
        <v>0</v>
      </c>
      <c r="Y506" s="16" t="str">
        <f t="shared" si="92"/>
        <v/>
      </c>
    </row>
    <row r="507" spans="1:25" ht="15" customHeight="1" x14ac:dyDescent="0.25">
      <c r="A507" s="7">
        <f>CADASTRO!A507</f>
        <v>0</v>
      </c>
      <c r="B507" s="7">
        <f>CADASTRO!B507</f>
        <v>0</v>
      </c>
      <c r="C507" s="15">
        <f>IFERROR(INDEX(CADASTRO!$A$2:$Q$600,MATCH(B507,CADASTRO!$B$2:$B$600,0),MATCH($C$2,CADASTRO!$A$2:$Q$2,0)),0)</f>
        <v>0</v>
      </c>
      <c r="D507" s="15">
        <f>IFERROR(INDEX(CADASTRO!$A$2:$Q$600,MATCH(B507,CADASTRO!$B$2:$B$600,0),MATCH($D$2,CADASTRO!$A$2:$Q$2,0)),0)</f>
        <v>0</v>
      </c>
      <c r="E507" s="16" t="str">
        <f t="shared" si="82"/>
        <v/>
      </c>
      <c r="F507" s="15">
        <f>IFERROR(INDEX(CADASTRO!$A$2:$Q$600,MATCH(B507,CADASTRO!$B$2:$B$600,0),MATCH($F$2,CADASTRO!$A$2:$Q$2,0)),0)</f>
        <v>0</v>
      </c>
      <c r="G507" s="16" t="str">
        <f t="shared" si="83"/>
        <v/>
      </c>
      <c r="H507" s="15">
        <f>IFERROR(INDEX(CADASTRO!$A$2:$Q$600,MATCH(B507,CADASTRO!$B$2:$B$600,0),MATCH($H$2,CADASTRO!$A$2:$Q$2,0)),0)</f>
        <v>0</v>
      </c>
      <c r="I507" s="16" t="str">
        <f t="shared" si="84"/>
        <v/>
      </c>
      <c r="J507" s="15">
        <f>IFERROR(INDEX(CADASTRO!$A$2:$Q$600,MATCH(B507,CADASTRO!$B$2:$B$600,0),MATCH($J$2,CADASTRO!$A$2:$Q$2,0)),0)</f>
        <v>0</v>
      </c>
      <c r="K507" s="16" t="str">
        <f t="shared" si="85"/>
        <v/>
      </c>
      <c r="L507" s="15">
        <f>IFERROR(INDEX(CADASTRO!$A$2:$Q$600,MATCH(B507,CADASTRO!$B$2:$B$600,0),MATCH($L$2,CADASTRO!$A$2:$Q$2,0)),0)</f>
        <v>0</v>
      </c>
      <c r="M507" s="16" t="str">
        <f t="shared" si="86"/>
        <v/>
      </c>
      <c r="N507" s="15">
        <f>IFERROR(INDEX(CADASTRO!$A$2:$Q$600,MATCH(B507,CADASTRO!$B$2:$B$600,0),MATCH($N$2,CADASTRO!$A$2:$Q$2,0)),0)</f>
        <v>0</v>
      </c>
      <c r="O507" s="16" t="str">
        <f t="shared" si="87"/>
        <v/>
      </c>
      <c r="P507" s="15">
        <f>IFERROR(INDEX(CADASTRO!$A$2:$Q$600,MATCH(B507,CADASTRO!$B$2:$B$600,0),MATCH($P$2,CADASTRO!$A$2:$Q$2,0)),0)</f>
        <v>0</v>
      </c>
      <c r="Q507" s="16" t="str">
        <f t="shared" si="88"/>
        <v/>
      </c>
      <c r="R507" s="15">
        <f>IFERROR(INDEX(CADASTRO!$A$2:$Q$600,MATCH(B507,CADASTRO!$B$2:$B$600,0),MATCH($R$2,CADASTRO!$A$2:$Q$2,0)),0)</f>
        <v>0</v>
      </c>
      <c r="S507" s="16" t="str">
        <f t="shared" si="89"/>
        <v/>
      </c>
      <c r="T507" s="15">
        <f>IFERROR(INDEX(CADASTRO!$A$2:$Q$600,MATCH(B507,CADASTRO!$B$2:$B$600,0),MATCH($T$2,CADASTRO!$A$2:$Q$2,0)),0)</f>
        <v>0</v>
      </c>
      <c r="U507" s="16" t="str">
        <f t="shared" si="90"/>
        <v/>
      </c>
      <c r="V507" s="15">
        <f>IFERROR(INDEX(CADASTRO!$A$2:$Q$600,MATCH(B507,CADASTRO!$B$2:$B$600,0),MATCH($V$2,CADASTRO!$A$2:$Q$2,0)),0)</f>
        <v>0</v>
      </c>
      <c r="W507" s="16" t="str">
        <f t="shared" si="91"/>
        <v/>
      </c>
      <c r="X507" s="15">
        <f>IFERROR(INDEX(CADASTRO!$A$2:$Q$600,MATCH(B507,CADASTRO!$B$2:$B$600,0),MATCH($X$2,CADASTRO!$A$2:$Q$2,0)),0)</f>
        <v>0</v>
      </c>
      <c r="Y507" s="16" t="str">
        <f t="shared" si="92"/>
        <v/>
      </c>
    </row>
    <row r="508" spans="1:25" ht="15" customHeight="1" x14ac:dyDescent="0.25">
      <c r="A508" s="7">
        <f>CADASTRO!A508</f>
        <v>0</v>
      </c>
      <c r="B508" s="7">
        <f>CADASTRO!B508</f>
        <v>0</v>
      </c>
      <c r="C508" s="15">
        <f>IFERROR(INDEX(CADASTRO!$A$2:$Q$600,MATCH(B508,CADASTRO!$B$2:$B$600,0),MATCH($C$2,CADASTRO!$A$2:$Q$2,0)),0)</f>
        <v>0</v>
      </c>
      <c r="D508" s="15">
        <f>IFERROR(INDEX(CADASTRO!$A$2:$Q$600,MATCH(B508,CADASTRO!$B$2:$B$600,0),MATCH($D$2,CADASTRO!$A$2:$Q$2,0)),0)</f>
        <v>0</v>
      </c>
      <c r="E508" s="16" t="str">
        <f t="shared" si="82"/>
        <v/>
      </c>
      <c r="F508" s="15">
        <f>IFERROR(INDEX(CADASTRO!$A$2:$Q$600,MATCH(B508,CADASTRO!$B$2:$B$600,0),MATCH($F$2,CADASTRO!$A$2:$Q$2,0)),0)</f>
        <v>0</v>
      </c>
      <c r="G508" s="16" t="str">
        <f t="shared" si="83"/>
        <v/>
      </c>
      <c r="H508" s="15">
        <f>IFERROR(INDEX(CADASTRO!$A$2:$Q$600,MATCH(B508,CADASTRO!$B$2:$B$600,0),MATCH($H$2,CADASTRO!$A$2:$Q$2,0)),0)</f>
        <v>0</v>
      </c>
      <c r="I508" s="16" t="str">
        <f t="shared" si="84"/>
        <v/>
      </c>
      <c r="J508" s="15">
        <f>IFERROR(INDEX(CADASTRO!$A$2:$Q$600,MATCH(B508,CADASTRO!$B$2:$B$600,0),MATCH($J$2,CADASTRO!$A$2:$Q$2,0)),0)</f>
        <v>0</v>
      </c>
      <c r="K508" s="16" t="str">
        <f t="shared" si="85"/>
        <v/>
      </c>
      <c r="L508" s="15">
        <f>IFERROR(INDEX(CADASTRO!$A$2:$Q$600,MATCH(B508,CADASTRO!$B$2:$B$600,0),MATCH($L$2,CADASTRO!$A$2:$Q$2,0)),0)</f>
        <v>0</v>
      </c>
      <c r="M508" s="16" t="str">
        <f t="shared" si="86"/>
        <v/>
      </c>
      <c r="N508" s="15">
        <f>IFERROR(INDEX(CADASTRO!$A$2:$Q$600,MATCH(B508,CADASTRO!$B$2:$B$600,0),MATCH($N$2,CADASTRO!$A$2:$Q$2,0)),0)</f>
        <v>0</v>
      </c>
      <c r="O508" s="16" t="str">
        <f t="shared" si="87"/>
        <v/>
      </c>
      <c r="P508" s="15">
        <f>IFERROR(INDEX(CADASTRO!$A$2:$Q$600,MATCH(B508,CADASTRO!$B$2:$B$600,0),MATCH($P$2,CADASTRO!$A$2:$Q$2,0)),0)</f>
        <v>0</v>
      </c>
      <c r="Q508" s="16" t="str">
        <f t="shared" si="88"/>
        <v/>
      </c>
      <c r="R508" s="15">
        <f>IFERROR(INDEX(CADASTRO!$A$2:$Q$600,MATCH(B508,CADASTRO!$B$2:$B$600,0),MATCH($R$2,CADASTRO!$A$2:$Q$2,0)),0)</f>
        <v>0</v>
      </c>
      <c r="S508" s="16" t="str">
        <f t="shared" si="89"/>
        <v/>
      </c>
      <c r="T508" s="15">
        <f>IFERROR(INDEX(CADASTRO!$A$2:$Q$600,MATCH(B508,CADASTRO!$B$2:$B$600,0),MATCH($T$2,CADASTRO!$A$2:$Q$2,0)),0)</f>
        <v>0</v>
      </c>
      <c r="U508" s="16" t="str">
        <f t="shared" si="90"/>
        <v/>
      </c>
      <c r="V508" s="15">
        <f>IFERROR(INDEX(CADASTRO!$A$2:$Q$600,MATCH(B508,CADASTRO!$B$2:$B$600,0),MATCH($V$2,CADASTRO!$A$2:$Q$2,0)),0)</f>
        <v>0</v>
      </c>
      <c r="W508" s="16" t="str">
        <f t="shared" si="91"/>
        <v/>
      </c>
      <c r="X508" s="15">
        <f>IFERROR(INDEX(CADASTRO!$A$2:$Q$600,MATCH(B508,CADASTRO!$B$2:$B$600,0),MATCH($X$2,CADASTRO!$A$2:$Q$2,0)),0)</f>
        <v>0</v>
      </c>
      <c r="Y508" s="16" t="str">
        <f t="shared" si="92"/>
        <v/>
      </c>
    </row>
    <row r="509" spans="1:25" ht="15" customHeight="1" x14ac:dyDescent="0.25">
      <c r="A509" s="7">
        <f>CADASTRO!A509</f>
        <v>0</v>
      </c>
      <c r="B509" s="7">
        <f>CADASTRO!B509</f>
        <v>0</v>
      </c>
      <c r="C509" s="15">
        <f>IFERROR(INDEX(CADASTRO!$A$2:$Q$600,MATCH(B509,CADASTRO!$B$2:$B$600,0),MATCH($C$2,CADASTRO!$A$2:$Q$2,0)),0)</f>
        <v>0</v>
      </c>
      <c r="D509" s="15">
        <f>IFERROR(INDEX(CADASTRO!$A$2:$Q$600,MATCH(B509,CADASTRO!$B$2:$B$600,0),MATCH($D$2,CADASTRO!$A$2:$Q$2,0)),0)</f>
        <v>0</v>
      </c>
      <c r="E509" s="16" t="str">
        <f t="shared" si="82"/>
        <v/>
      </c>
      <c r="F509" s="15">
        <f>IFERROR(INDEX(CADASTRO!$A$2:$Q$600,MATCH(B509,CADASTRO!$B$2:$B$600,0),MATCH($F$2,CADASTRO!$A$2:$Q$2,0)),0)</f>
        <v>0</v>
      </c>
      <c r="G509" s="16" t="str">
        <f t="shared" si="83"/>
        <v/>
      </c>
      <c r="H509" s="15">
        <f>IFERROR(INDEX(CADASTRO!$A$2:$Q$600,MATCH(B509,CADASTRO!$B$2:$B$600,0),MATCH($H$2,CADASTRO!$A$2:$Q$2,0)),0)</f>
        <v>0</v>
      </c>
      <c r="I509" s="16" t="str">
        <f t="shared" si="84"/>
        <v/>
      </c>
      <c r="J509" s="15">
        <f>IFERROR(INDEX(CADASTRO!$A$2:$Q$600,MATCH(B509,CADASTRO!$B$2:$B$600,0),MATCH($J$2,CADASTRO!$A$2:$Q$2,0)),0)</f>
        <v>0</v>
      </c>
      <c r="K509" s="16" t="str">
        <f t="shared" si="85"/>
        <v/>
      </c>
      <c r="L509" s="15">
        <f>IFERROR(INDEX(CADASTRO!$A$2:$Q$600,MATCH(B509,CADASTRO!$B$2:$B$600,0),MATCH($L$2,CADASTRO!$A$2:$Q$2,0)),0)</f>
        <v>0</v>
      </c>
      <c r="M509" s="16" t="str">
        <f t="shared" si="86"/>
        <v/>
      </c>
      <c r="N509" s="15">
        <f>IFERROR(INDEX(CADASTRO!$A$2:$Q$600,MATCH(B509,CADASTRO!$B$2:$B$600,0),MATCH($N$2,CADASTRO!$A$2:$Q$2,0)),0)</f>
        <v>0</v>
      </c>
      <c r="O509" s="16" t="str">
        <f t="shared" si="87"/>
        <v/>
      </c>
      <c r="P509" s="15">
        <f>IFERROR(INDEX(CADASTRO!$A$2:$Q$600,MATCH(B509,CADASTRO!$B$2:$B$600,0),MATCH($P$2,CADASTRO!$A$2:$Q$2,0)),0)</f>
        <v>0</v>
      </c>
      <c r="Q509" s="16" t="str">
        <f t="shared" si="88"/>
        <v/>
      </c>
      <c r="R509" s="15">
        <f>IFERROR(INDEX(CADASTRO!$A$2:$Q$600,MATCH(B509,CADASTRO!$B$2:$B$600,0),MATCH($R$2,CADASTRO!$A$2:$Q$2,0)),0)</f>
        <v>0</v>
      </c>
      <c r="S509" s="16" t="str">
        <f t="shared" si="89"/>
        <v/>
      </c>
      <c r="T509" s="15">
        <f>IFERROR(INDEX(CADASTRO!$A$2:$Q$600,MATCH(B509,CADASTRO!$B$2:$B$600,0),MATCH($T$2,CADASTRO!$A$2:$Q$2,0)),0)</f>
        <v>0</v>
      </c>
      <c r="U509" s="16" t="str">
        <f t="shared" si="90"/>
        <v/>
      </c>
      <c r="V509" s="15">
        <f>IFERROR(INDEX(CADASTRO!$A$2:$Q$600,MATCH(B509,CADASTRO!$B$2:$B$600,0),MATCH($V$2,CADASTRO!$A$2:$Q$2,0)),0)</f>
        <v>0</v>
      </c>
      <c r="W509" s="16" t="str">
        <f t="shared" si="91"/>
        <v/>
      </c>
      <c r="X509" s="15">
        <f>IFERROR(INDEX(CADASTRO!$A$2:$Q$600,MATCH(B509,CADASTRO!$B$2:$B$600,0),MATCH($X$2,CADASTRO!$A$2:$Q$2,0)),0)</f>
        <v>0</v>
      </c>
      <c r="Y509" s="16" t="str">
        <f t="shared" si="92"/>
        <v/>
      </c>
    </row>
    <row r="510" spans="1:25" ht="15" customHeight="1" x14ac:dyDescent="0.25">
      <c r="A510" s="7">
        <f>CADASTRO!A510</f>
        <v>0</v>
      </c>
      <c r="B510" s="7">
        <f>CADASTRO!B510</f>
        <v>0</v>
      </c>
      <c r="C510" s="15">
        <f>IFERROR(INDEX(CADASTRO!$A$2:$Q$600,MATCH(B510,CADASTRO!$B$2:$B$600,0),MATCH($C$2,CADASTRO!$A$2:$Q$2,0)),0)</f>
        <v>0</v>
      </c>
      <c r="D510" s="15">
        <f>IFERROR(INDEX(CADASTRO!$A$2:$Q$600,MATCH(B510,CADASTRO!$B$2:$B$600,0),MATCH($D$2,CADASTRO!$A$2:$Q$2,0)),0)</f>
        <v>0</v>
      </c>
      <c r="E510" s="16" t="str">
        <f t="shared" si="82"/>
        <v/>
      </c>
      <c r="F510" s="15">
        <f>IFERROR(INDEX(CADASTRO!$A$2:$Q$600,MATCH(B510,CADASTRO!$B$2:$B$600,0),MATCH($F$2,CADASTRO!$A$2:$Q$2,0)),0)</f>
        <v>0</v>
      </c>
      <c r="G510" s="16" t="str">
        <f t="shared" si="83"/>
        <v/>
      </c>
      <c r="H510" s="15">
        <f>IFERROR(INDEX(CADASTRO!$A$2:$Q$600,MATCH(B510,CADASTRO!$B$2:$B$600,0),MATCH($H$2,CADASTRO!$A$2:$Q$2,0)),0)</f>
        <v>0</v>
      </c>
      <c r="I510" s="16" t="str">
        <f t="shared" si="84"/>
        <v/>
      </c>
      <c r="J510" s="15">
        <f>IFERROR(INDEX(CADASTRO!$A$2:$Q$600,MATCH(B510,CADASTRO!$B$2:$B$600,0),MATCH($J$2,CADASTRO!$A$2:$Q$2,0)),0)</f>
        <v>0</v>
      </c>
      <c r="K510" s="16" t="str">
        <f t="shared" si="85"/>
        <v/>
      </c>
      <c r="L510" s="15">
        <f>IFERROR(INDEX(CADASTRO!$A$2:$Q$600,MATCH(B510,CADASTRO!$B$2:$B$600,0),MATCH($L$2,CADASTRO!$A$2:$Q$2,0)),0)</f>
        <v>0</v>
      </c>
      <c r="M510" s="16" t="str">
        <f t="shared" si="86"/>
        <v/>
      </c>
      <c r="N510" s="15">
        <f>IFERROR(INDEX(CADASTRO!$A$2:$Q$600,MATCH(B510,CADASTRO!$B$2:$B$600,0),MATCH($N$2,CADASTRO!$A$2:$Q$2,0)),0)</f>
        <v>0</v>
      </c>
      <c r="O510" s="16" t="str">
        <f t="shared" si="87"/>
        <v/>
      </c>
      <c r="P510" s="15">
        <f>IFERROR(INDEX(CADASTRO!$A$2:$Q$600,MATCH(B510,CADASTRO!$B$2:$B$600,0),MATCH($P$2,CADASTRO!$A$2:$Q$2,0)),0)</f>
        <v>0</v>
      </c>
      <c r="Q510" s="16" t="str">
        <f t="shared" si="88"/>
        <v/>
      </c>
      <c r="R510" s="15">
        <f>IFERROR(INDEX(CADASTRO!$A$2:$Q$600,MATCH(B510,CADASTRO!$B$2:$B$600,0),MATCH($R$2,CADASTRO!$A$2:$Q$2,0)),0)</f>
        <v>0</v>
      </c>
      <c r="S510" s="16" t="str">
        <f t="shared" si="89"/>
        <v/>
      </c>
      <c r="T510" s="15">
        <f>IFERROR(INDEX(CADASTRO!$A$2:$Q$600,MATCH(B510,CADASTRO!$B$2:$B$600,0),MATCH($T$2,CADASTRO!$A$2:$Q$2,0)),0)</f>
        <v>0</v>
      </c>
      <c r="U510" s="16" t="str">
        <f t="shared" si="90"/>
        <v/>
      </c>
      <c r="V510" s="15">
        <f>IFERROR(INDEX(CADASTRO!$A$2:$Q$600,MATCH(B510,CADASTRO!$B$2:$B$600,0),MATCH($V$2,CADASTRO!$A$2:$Q$2,0)),0)</f>
        <v>0</v>
      </c>
      <c r="W510" s="16" t="str">
        <f t="shared" si="91"/>
        <v/>
      </c>
      <c r="X510" s="15">
        <f>IFERROR(INDEX(CADASTRO!$A$2:$Q$600,MATCH(B510,CADASTRO!$B$2:$B$600,0),MATCH($X$2,CADASTRO!$A$2:$Q$2,0)),0)</f>
        <v>0</v>
      </c>
      <c r="Y510" s="16" t="str">
        <f t="shared" si="92"/>
        <v/>
      </c>
    </row>
    <row r="511" spans="1:25" ht="15" customHeight="1" x14ac:dyDescent="0.25">
      <c r="A511" s="7">
        <f>CADASTRO!A511</f>
        <v>0</v>
      </c>
      <c r="B511" s="7">
        <f>CADASTRO!B511</f>
        <v>0</v>
      </c>
      <c r="C511" s="15">
        <f>IFERROR(INDEX(CADASTRO!$A$2:$Q$600,MATCH(B511,CADASTRO!$B$2:$B$600,0),MATCH($C$2,CADASTRO!$A$2:$Q$2,0)),0)</f>
        <v>0</v>
      </c>
      <c r="D511" s="15">
        <f>IFERROR(INDEX(CADASTRO!$A$2:$Q$600,MATCH(B511,CADASTRO!$B$2:$B$600,0),MATCH($D$2,CADASTRO!$A$2:$Q$2,0)),0)</f>
        <v>0</v>
      </c>
      <c r="E511" s="16" t="str">
        <f t="shared" si="82"/>
        <v/>
      </c>
      <c r="F511" s="15">
        <f>IFERROR(INDEX(CADASTRO!$A$2:$Q$600,MATCH(B511,CADASTRO!$B$2:$B$600,0),MATCH($F$2,CADASTRO!$A$2:$Q$2,0)),0)</f>
        <v>0</v>
      </c>
      <c r="G511" s="16" t="str">
        <f t="shared" si="83"/>
        <v/>
      </c>
      <c r="H511" s="15">
        <f>IFERROR(INDEX(CADASTRO!$A$2:$Q$600,MATCH(B511,CADASTRO!$B$2:$B$600,0),MATCH($H$2,CADASTRO!$A$2:$Q$2,0)),0)</f>
        <v>0</v>
      </c>
      <c r="I511" s="16" t="str">
        <f t="shared" si="84"/>
        <v/>
      </c>
      <c r="J511" s="15">
        <f>IFERROR(INDEX(CADASTRO!$A$2:$Q$600,MATCH(B511,CADASTRO!$B$2:$B$600,0),MATCH($J$2,CADASTRO!$A$2:$Q$2,0)),0)</f>
        <v>0</v>
      </c>
      <c r="K511" s="16" t="str">
        <f t="shared" si="85"/>
        <v/>
      </c>
      <c r="L511" s="15">
        <f>IFERROR(INDEX(CADASTRO!$A$2:$Q$600,MATCH(B511,CADASTRO!$B$2:$B$600,0),MATCH($L$2,CADASTRO!$A$2:$Q$2,0)),0)</f>
        <v>0</v>
      </c>
      <c r="M511" s="16" t="str">
        <f t="shared" si="86"/>
        <v/>
      </c>
      <c r="N511" s="15">
        <f>IFERROR(INDEX(CADASTRO!$A$2:$Q$600,MATCH(B511,CADASTRO!$B$2:$B$600,0),MATCH($N$2,CADASTRO!$A$2:$Q$2,0)),0)</f>
        <v>0</v>
      </c>
      <c r="O511" s="16" t="str">
        <f t="shared" si="87"/>
        <v/>
      </c>
      <c r="P511" s="15">
        <f>IFERROR(INDEX(CADASTRO!$A$2:$Q$600,MATCH(B511,CADASTRO!$B$2:$B$600,0),MATCH($P$2,CADASTRO!$A$2:$Q$2,0)),0)</f>
        <v>0</v>
      </c>
      <c r="Q511" s="16" t="str">
        <f t="shared" si="88"/>
        <v/>
      </c>
      <c r="R511" s="15">
        <f>IFERROR(INDEX(CADASTRO!$A$2:$Q$600,MATCH(B511,CADASTRO!$B$2:$B$600,0),MATCH($R$2,CADASTRO!$A$2:$Q$2,0)),0)</f>
        <v>0</v>
      </c>
      <c r="S511" s="16" t="str">
        <f t="shared" si="89"/>
        <v/>
      </c>
      <c r="T511" s="15">
        <f>IFERROR(INDEX(CADASTRO!$A$2:$Q$600,MATCH(B511,CADASTRO!$B$2:$B$600,0),MATCH($T$2,CADASTRO!$A$2:$Q$2,0)),0)</f>
        <v>0</v>
      </c>
      <c r="U511" s="16" t="str">
        <f t="shared" si="90"/>
        <v/>
      </c>
      <c r="V511" s="15">
        <f>IFERROR(INDEX(CADASTRO!$A$2:$Q$600,MATCH(B511,CADASTRO!$B$2:$B$600,0),MATCH($V$2,CADASTRO!$A$2:$Q$2,0)),0)</f>
        <v>0</v>
      </c>
      <c r="W511" s="16" t="str">
        <f t="shared" si="91"/>
        <v/>
      </c>
      <c r="X511" s="15">
        <f>IFERROR(INDEX(CADASTRO!$A$2:$Q$600,MATCH(B511,CADASTRO!$B$2:$B$600,0),MATCH($X$2,CADASTRO!$A$2:$Q$2,0)),0)</f>
        <v>0</v>
      </c>
      <c r="Y511" s="16" t="str">
        <f t="shared" si="92"/>
        <v/>
      </c>
    </row>
    <row r="512" spans="1:25" ht="15" customHeight="1" x14ac:dyDescent="0.25">
      <c r="A512" s="7">
        <f>CADASTRO!A512</f>
        <v>0</v>
      </c>
      <c r="B512" s="7">
        <f>CADASTRO!B512</f>
        <v>0</v>
      </c>
      <c r="C512" s="15">
        <f>IFERROR(INDEX(CADASTRO!$A$2:$Q$600,MATCH(B512,CADASTRO!$B$2:$B$600,0),MATCH($C$2,CADASTRO!$A$2:$Q$2,0)),0)</f>
        <v>0</v>
      </c>
      <c r="D512" s="15">
        <f>IFERROR(INDEX(CADASTRO!$A$2:$Q$600,MATCH(B512,CADASTRO!$B$2:$B$600,0),MATCH($D$2,CADASTRO!$A$2:$Q$2,0)),0)</f>
        <v>0</v>
      </c>
      <c r="E512" s="16" t="str">
        <f t="shared" si="82"/>
        <v/>
      </c>
      <c r="F512" s="15">
        <f>IFERROR(INDEX(CADASTRO!$A$2:$Q$600,MATCH(B512,CADASTRO!$B$2:$B$600,0),MATCH($F$2,CADASTRO!$A$2:$Q$2,0)),0)</f>
        <v>0</v>
      </c>
      <c r="G512" s="16" t="str">
        <f t="shared" si="83"/>
        <v/>
      </c>
      <c r="H512" s="15">
        <f>IFERROR(INDEX(CADASTRO!$A$2:$Q$600,MATCH(B512,CADASTRO!$B$2:$B$600,0),MATCH($H$2,CADASTRO!$A$2:$Q$2,0)),0)</f>
        <v>0</v>
      </c>
      <c r="I512" s="16" t="str">
        <f t="shared" si="84"/>
        <v/>
      </c>
      <c r="J512" s="15">
        <f>IFERROR(INDEX(CADASTRO!$A$2:$Q$600,MATCH(B512,CADASTRO!$B$2:$B$600,0),MATCH($J$2,CADASTRO!$A$2:$Q$2,0)),0)</f>
        <v>0</v>
      </c>
      <c r="K512" s="16" t="str">
        <f t="shared" si="85"/>
        <v/>
      </c>
      <c r="L512" s="15">
        <f>IFERROR(INDEX(CADASTRO!$A$2:$Q$600,MATCH(B512,CADASTRO!$B$2:$B$600,0),MATCH($L$2,CADASTRO!$A$2:$Q$2,0)),0)</f>
        <v>0</v>
      </c>
      <c r="M512" s="16" t="str">
        <f t="shared" si="86"/>
        <v/>
      </c>
      <c r="N512" s="15">
        <f>IFERROR(INDEX(CADASTRO!$A$2:$Q$600,MATCH(B512,CADASTRO!$B$2:$B$600,0),MATCH($N$2,CADASTRO!$A$2:$Q$2,0)),0)</f>
        <v>0</v>
      </c>
      <c r="O512" s="16" t="str">
        <f t="shared" si="87"/>
        <v/>
      </c>
      <c r="P512" s="15">
        <f>IFERROR(INDEX(CADASTRO!$A$2:$Q$600,MATCH(B512,CADASTRO!$B$2:$B$600,0),MATCH($P$2,CADASTRO!$A$2:$Q$2,0)),0)</f>
        <v>0</v>
      </c>
      <c r="Q512" s="16" t="str">
        <f t="shared" si="88"/>
        <v/>
      </c>
      <c r="R512" s="15">
        <f>IFERROR(INDEX(CADASTRO!$A$2:$Q$600,MATCH(B512,CADASTRO!$B$2:$B$600,0),MATCH($R$2,CADASTRO!$A$2:$Q$2,0)),0)</f>
        <v>0</v>
      </c>
      <c r="S512" s="16" t="str">
        <f t="shared" si="89"/>
        <v/>
      </c>
      <c r="T512" s="15">
        <f>IFERROR(INDEX(CADASTRO!$A$2:$Q$600,MATCH(B512,CADASTRO!$B$2:$B$600,0),MATCH($T$2,CADASTRO!$A$2:$Q$2,0)),0)</f>
        <v>0</v>
      </c>
      <c r="U512" s="16" t="str">
        <f t="shared" si="90"/>
        <v/>
      </c>
      <c r="V512" s="15">
        <f>IFERROR(INDEX(CADASTRO!$A$2:$Q$600,MATCH(B512,CADASTRO!$B$2:$B$600,0),MATCH($V$2,CADASTRO!$A$2:$Q$2,0)),0)</f>
        <v>0</v>
      </c>
      <c r="W512" s="16" t="str">
        <f t="shared" si="91"/>
        <v/>
      </c>
      <c r="X512" s="15">
        <f>IFERROR(INDEX(CADASTRO!$A$2:$Q$600,MATCH(B512,CADASTRO!$B$2:$B$600,0),MATCH($X$2,CADASTRO!$A$2:$Q$2,0)),0)</f>
        <v>0</v>
      </c>
      <c r="Y512" s="16" t="str">
        <f t="shared" si="92"/>
        <v/>
      </c>
    </row>
    <row r="513" spans="1:25" ht="15" customHeight="1" x14ac:dyDescent="0.25">
      <c r="A513" s="7">
        <f>CADASTRO!A513</f>
        <v>0</v>
      </c>
      <c r="B513" s="7">
        <f>CADASTRO!B513</f>
        <v>0</v>
      </c>
      <c r="C513" s="15">
        <f>IFERROR(INDEX(CADASTRO!$A$2:$Q$600,MATCH(B513,CADASTRO!$B$2:$B$600,0),MATCH($C$2,CADASTRO!$A$2:$Q$2,0)),0)</f>
        <v>0</v>
      </c>
      <c r="D513" s="15">
        <f>IFERROR(INDEX(CADASTRO!$A$2:$Q$600,MATCH(B513,CADASTRO!$B$2:$B$600,0),MATCH($D$2,CADASTRO!$A$2:$Q$2,0)),0)</f>
        <v>0</v>
      </c>
      <c r="E513" s="16" t="str">
        <f t="shared" si="82"/>
        <v/>
      </c>
      <c r="F513" s="15">
        <f>IFERROR(INDEX(CADASTRO!$A$2:$Q$600,MATCH(B513,CADASTRO!$B$2:$B$600,0),MATCH($F$2,CADASTRO!$A$2:$Q$2,0)),0)</f>
        <v>0</v>
      </c>
      <c r="G513" s="16" t="str">
        <f t="shared" si="83"/>
        <v/>
      </c>
      <c r="H513" s="15">
        <f>IFERROR(INDEX(CADASTRO!$A$2:$Q$600,MATCH(B513,CADASTRO!$B$2:$B$600,0),MATCH($H$2,CADASTRO!$A$2:$Q$2,0)),0)</f>
        <v>0</v>
      </c>
      <c r="I513" s="16" t="str">
        <f t="shared" si="84"/>
        <v/>
      </c>
      <c r="J513" s="15">
        <f>IFERROR(INDEX(CADASTRO!$A$2:$Q$600,MATCH(B513,CADASTRO!$B$2:$B$600,0),MATCH($J$2,CADASTRO!$A$2:$Q$2,0)),0)</f>
        <v>0</v>
      </c>
      <c r="K513" s="16" t="str">
        <f t="shared" si="85"/>
        <v/>
      </c>
      <c r="L513" s="15">
        <f>IFERROR(INDEX(CADASTRO!$A$2:$Q$600,MATCH(B513,CADASTRO!$B$2:$B$600,0),MATCH($L$2,CADASTRO!$A$2:$Q$2,0)),0)</f>
        <v>0</v>
      </c>
      <c r="M513" s="16" t="str">
        <f t="shared" si="86"/>
        <v/>
      </c>
      <c r="N513" s="15">
        <f>IFERROR(INDEX(CADASTRO!$A$2:$Q$600,MATCH(B513,CADASTRO!$B$2:$B$600,0),MATCH($N$2,CADASTRO!$A$2:$Q$2,0)),0)</f>
        <v>0</v>
      </c>
      <c r="O513" s="16" t="str">
        <f t="shared" si="87"/>
        <v/>
      </c>
      <c r="P513" s="15">
        <f>IFERROR(INDEX(CADASTRO!$A$2:$Q$600,MATCH(B513,CADASTRO!$B$2:$B$600,0),MATCH($P$2,CADASTRO!$A$2:$Q$2,0)),0)</f>
        <v>0</v>
      </c>
      <c r="Q513" s="16" t="str">
        <f t="shared" si="88"/>
        <v/>
      </c>
      <c r="R513" s="15">
        <f>IFERROR(INDEX(CADASTRO!$A$2:$Q$600,MATCH(B513,CADASTRO!$B$2:$B$600,0),MATCH($R$2,CADASTRO!$A$2:$Q$2,0)),0)</f>
        <v>0</v>
      </c>
      <c r="S513" s="16" t="str">
        <f t="shared" si="89"/>
        <v/>
      </c>
      <c r="T513" s="15">
        <f>IFERROR(INDEX(CADASTRO!$A$2:$Q$600,MATCH(B513,CADASTRO!$B$2:$B$600,0),MATCH($T$2,CADASTRO!$A$2:$Q$2,0)),0)</f>
        <v>0</v>
      </c>
      <c r="U513" s="16" t="str">
        <f t="shared" si="90"/>
        <v/>
      </c>
      <c r="V513" s="15">
        <f>IFERROR(INDEX(CADASTRO!$A$2:$Q$600,MATCH(B513,CADASTRO!$B$2:$B$600,0),MATCH($V$2,CADASTRO!$A$2:$Q$2,0)),0)</f>
        <v>0</v>
      </c>
      <c r="W513" s="16" t="str">
        <f t="shared" si="91"/>
        <v/>
      </c>
      <c r="X513" s="15">
        <f>IFERROR(INDEX(CADASTRO!$A$2:$Q$600,MATCH(B513,CADASTRO!$B$2:$B$600,0),MATCH($X$2,CADASTRO!$A$2:$Q$2,0)),0)</f>
        <v>0</v>
      </c>
      <c r="Y513" s="16" t="str">
        <f t="shared" si="92"/>
        <v/>
      </c>
    </row>
    <row r="514" spans="1:25" ht="15" customHeight="1" x14ac:dyDescent="0.25">
      <c r="A514" s="7">
        <f>CADASTRO!A514</f>
        <v>0</v>
      </c>
      <c r="B514" s="7">
        <f>CADASTRO!B514</f>
        <v>0</v>
      </c>
      <c r="C514" s="15">
        <f>IFERROR(INDEX(CADASTRO!$A$2:$Q$600,MATCH(B514,CADASTRO!$B$2:$B$600,0),MATCH($C$2,CADASTRO!$A$2:$Q$2,0)),0)</f>
        <v>0</v>
      </c>
      <c r="D514" s="15">
        <f>IFERROR(INDEX(CADASTRO!$A$2:$Q$600,MATCH(B514,CADASTRO!$B$2:$B$600,0),MATCH($D$2,CADASTRO!$A$2:$Q$2,0)),0)</f>
        <v>0</v>
      </c>
      <c r="E514" s="16" t="str">
        <f t="shared" si="82"/>
        <v/>
      </c>
      <c r="F514" s="15">
        <f>IFERROR(INDEX(CADASTRO!$A$2:$Q$600,MATCH(B514,CADASTRO!$B$2:$B$600,0),MATCH($F$2,CADASTRO!$A$2:$Q$2,0)),0)</f>
        <v>0</v>
      </c>
      <c r="G514" s="16" t="str">
        <f t="shared" si="83"/>
        <v/>
      </c>
      <c r="H514" s="15">
        <f>IFERROR(INDEX(CADASTRO!$A$2:$Q$600,MATCH(B514,CADASTRO!$B$2:$B$600,0),MATCH($H$2,CADASTRO!$A$2:$Q$2,0)),0)</f>
        <v>0</v>
      </c>
      <c r="I514" s="16" t="str">
        <f t="shared" si="84"/>
        <v/>
      </c>
      <c r="J514" s="15">
        <f>IFERROR(INDEX(CADASTRO!$A$2:$Q$600,MATCH(B514,CADASTRO!$B$2:$B$600,0),MATCH($J$2,CADASTRO!$A$2:$Q$2,0)),0)</f>
        <v>0</v>
      </c>
      <c r="K514" s="16" t="str">
        <f t="shared" si="85"/>
        <v/>
      </c>
      <c r="L514" s="15">
        <f>IFERROR(INDEX(CADASTRO!$A$2:$Q$600,MATCH(B514,CADASTRO!$B$2:$B$600,0),MATCH($L$2,CADASTRO!$A$2:$Q$2,0)),0)</f>
        <v>0</v>
      </c>
      <c r="M514" s="16" t="str">
        <f t="shared" si="86"/>
        <v/>
      </c>
      <c r="N514" s="15">
        <f>IFERROR(INDEX(CADASTRO!$A$2:$Q$600,MATCH(B514,CADASTRO!$B$2:$B$600,0),MATCH($N$2,CADASTRO!$A$2:$Q$2,0)),0)</f>
        <v>0</v>
      </c>
      <c r="O514" s="16" t="str">
        <f t="shared" si="87"/>
        <v/>
      </c>
      <c r="P514" s="15">
        <f>IFERROR(INDEX(CADASTRO!$A$2:$Q$600,MATCH(B514,CADASTRO!$B$2:$B$600,0),MATCH($P$2,CADASTRO!$A$2:$Q$2,0)),0)</f>
        <v>0</v>
      </c>
      <c r="Q514" s="16" t="str">
        <f t="shared" si="88"/>
        <v/>
      </c>
      <c r="R514" s="15">
        <f>IFERROR(INDEX(CADASTRO!$A$2:$Q$600,MATCH(B514,CADASTRO!$B$2:$B$600,0),MATCH($R$2,CADASTRO!$A$2:$Q$2,0)),0)</f>
        <v>0</v>
      </c>
      <c r="S514" s="16" t="str">
        <f t="shared" si="89"/>
        <v/>
      </c>
      <c r="T514" s="15">
        <f>IFERROR(INDEX(CADASTRO!$A$2:$Q$600,MATCH(B514,CADASTRO!$B$2:$B$600,0),MATCH($T$2,CADASTRO!$A$2:$Q$2,0)),0)</f>
        <v>0</v>
      </c>
      <c r="U514" s="16" t="str">
        <f t="shared" si="90"/>
        <v/>
      </c>
      <c r="V514" s="15">
        <f>IFERROR(INDEX(CADASTRO!$A$2:$Q$600,MATCH(B514,CADASTRO!$B$2:$B$600,0),MATCH($V$2,CADASTRO!$A$2:$Q$2,0)),0)</f>
        <v>0</v>
      </c>
      <c r="W514" s="16" t="str">
        <f t="shared" si="91"/>
        <v/>
      </c>
      <c r="X514" s="15">
        <f>IFERROR(INDEX(CADASTRO!$A$2:$Q$600,MATCH(B514,CADASTRO!$B$2:$B$600,0),MATCH($X$2,CADASTRO!$A$2:$Q$2,0)),0)</f>
        <v>0</v>
      </c>
      <c r="Y514" s="16" t="str">
        <f t="shared" si="92"/>
        <v/>
      </c>
    </row>
    <row r="515" spans="1:25" ht="15" customHeight="1" x14ac:dyDescent="0.25">
      <c r="A515" s="7">
        <f>CADASTRO!A515</f>
        <v>0</v>
      </c>
      <c r="B515" s="7">
        <f>CADASTRO!B515</f>
        <v>0</v>
      </c>
      <c r="C515" s="15">
        <f>IFERROR(INDEX(CADASTRO!$A$2:$Q$600,MATCH(B515,CADASTRO!$B$2:$B$600,0),MATCH($C$2,CADASTRO!$A$2:$Q$2,0)),0)</f>
        <v>0</v>
      </c>
      <c r="D515" s="15">
        <f>IFERROR(INDEX(CADASTRO!$A$2:$Q$600,MATCH(B515,CADASTRO!$B$2:$B$600,0),MATCH($D$2,CADASTRO!$A$2:$Q$2,0)),0)</f>
        <v>0</v>
      </c>
      <c r="E515" s="16" t="str">
        <f t="shared" si="82"/>
        <v/>
      </c>
      <c r="F515" s="15">
        <f>IFERROR(INDEX(CADASTRO!$A$2:$Q$600,MATCH(B515,CADASTRO!$B$2:$B$600,0),MATCH($F$2,CADASTRO!$A$2:$Q$2,0)),0)</f>
        <v>0</v>
      </c>
      <c r="G515" s="16" t="str">
        <f t="shared" si="83"/>
        <v/>
      </c>
      <c r="H515" s="15">
        <f>IFERROR(INDEX(CADASTRO!$A$2:$Q$600,MATCH(B515,CADASTRO!$B$2:$B$600,0),MATCH($H$2,CADASTRO!$A$2:$Q$2,0)),0)</f>
        <v>0</v>
      </c>
      <c r="I515" s="16" t="str">
        <f t="shared" si="84"/>
        <v/>
      </c>
      <c r="J515" s="15">
        <f>IFERROR(INDEX(CADASTRO!$A$2:$Q$600,MATCH(B515,CADASTRO!$B$2:$B$600,0),MATCH($J$2,CADASTRO!$A$2:$Q$2,0)),0)</f>
        <v>0</v>
      </c>
      <c r="K515" s="16" t="str">
        <f t="shared" si="85"/>
        <v/>
      </c>
      <c r="L515" s="15">
        <f>IFERROR(INDEX(CADASTRO!$A$2:$Q$600,MATCH(B515,CADASTRO!$B$2:$B$600,0),MATCH($L$2,CADASTRO!$A$2:$Q$2,0)),0)</f>
        <v>0</v>
      </c>
      <c r="M515" s="16" t="str">
        <f t="shared" si="86"/>
        <v/>
      </c>
      <c r="N515" s="15">
        <f>IFERROR(INDEX(CADASTRO!$A$2:$Q$600,MATCH(B515,CADASTRO!$B$2:$B$600,0),MATCH($N$2,CADASTRO!$A$2:$Q$2,0)),0)</f>
        <v>0</v>
      </c>
      <c r="O515" s="16" t="str">
        <f t="shared" si="87"/>
        <v/>
      </c>
      <c r="P515" s="15">
        <f>IFERROR(INDEX(CADASTRO!$A$2:$Q$600,MATCH(B515,CADASTRO!$B$2:$B$600,0),MATCH($P$2,CADASTRO!$A$2:$Q$2,0)),0)</f>
        <v>0</v>
      </c>
      <c r="Q515" s="16" t="str">
        <f t="shared" si="88"/>
        <v/>
      </c>
      <c r="R515" s="15">
        <f>IFERROR(INDEX(CADASTRO!$A$2:$Q$600,MATCH(B515,CADASTRO!$B$2:$B$600,0),MATCH($R$2,CADASTRO!$A$2:$Q$2,0)),0)</f>
        <v>0</v>
      </c>
      <c r="S515" s="16" t="str">
        <f t="shared" si="89"/>
        <v/>
      </c>
      <c r="T515" s="15">
        <f>IFERROR(INDEX(CADASTRO!$A$2:$Q$600,MATCH(B515,CADASTRO!$B$2:$B$600,0),MATCH($T$2,CADASTRO!$A$2:$Q$2,0)),0)</f>
        <v>0</v>
      </c>
      <c r="U515" s="16" t="str">
        <f t="shared" si="90"/>
        <v/>
      </c>
      <c r="V515" s="15">
        <f>IFERROR(INDEX(CADASTRO!$A$2:$Q$600,MATCH(B515,CADASTRO!$B$2:$B$600,0),MATCH($V$2,CADASTRO!$A$2:$Q$2,0)),0)</f>
        <v>0</v>
      </c>
      <c r="W515" s="16" t="str">
        <f t="shared" si="91"/>
        <v/>
      </c>
      <c r="X515" s="15">
        <f>IFERROR(INDEX(CADASTRO!$A$2:$Q$600,MATCH(B515,CADASTRO!$B$2:$B$600,0),MATCH($X$2,CADASTRO!$A$2:$Q$2,0)),0)</f>
        <v>0</v>
      </c>
      <c r="Y515" s="16" t="str">
        <f t="shared" si="92"/>
        <v/>
      </c>
    </row>
    <row r="516" spans="1:25" ht="15" customHeight="1" x14ac:dyDescent="0.25">
      <c r="A516" s="7">
        <f>CADASTRO!A516</f>
        <v>0</v>
      </c>
      <c r="B516" s="7">
        <f>CADASTRO!B516</f>
        <v>0</v>
      </c>
      <c r="C516" s="15">
        <f>IFERROR(INDEX(CADASTRO!$A$2:$Q$600,MATCH(B516,CADASTRO!$B$2:$B$600,0),MATCH($C$2,CADASTRO!$A$2:$Q$2,0)),0)</f>
        <v>0</v>
      </c>
      <c r="D516" s="15">
        <f>IFERROR(INDEX(CADASTRO!$A$2:$Q$600,MATCH(B516,CADASTRO!$B$2:$B$600,0),MATCH($D$2,CADASTRO!$A$2:$Q$2,0)),0)</f>
        <v>0</v>
      </c>
      <c r="E516" s="16" t="str">
        <f t="shared" si="82"/>
        <v/>
      </c>
      <c r="F516" s="15">
        <f>IFERROR(INDEX(CADASTRO!$A$2:$Q$600,MATCH(B516,CADASTRO!$B$2:$B$600,0),MATCH($F$2,CADASTRO!$A$2:$Q$2,0)),0)</f>
        <v>0</v>
      </c>
      <c r="G516" s="16" t="str">
        <f t="shared" si="83"/>
        <v/>
      </c>
      <c r="H516" s="15">
        <f>IFERROR(INDEX(CADASTRO!$A$2:$Q$600,MATCH(B516,CADASTRO!$B$2:$B$600,0),MATCH($H$2,CADASTRO!$A$2:$Q$2,0)),0)</f>
        <v>0</v>
      </c>
      <c r="I516" s="16" t="str">
        <f t="shared" si="84"/>
        <v/>
      </c>
      <c r="J516" s="15">
        <f>IFERROR(INDEX(CADASTRO!$A$2:$Q$600,MATCH(B516,CADASTRO!$B$2:$B$600,0),MATCH($J$2,CADASTRO!$A$2:$Q$2,0)),0)</f>
        <v>0</v>
      </c>
      <c r="K516" s="16" t="str">
        <f t="shared" si="85"/>
        <v/>
      </c>
      <c r="L516" s="15">
        <f>IFERROR(INDEX(CADASTRO!$A$2:$Q$600,MATCH(B516,CADASTRO!$B$2:$B$600,0),MATCH($L$2,CADASTRO!$A$2:$Q$2,0)),0)</f>
        <v>0</v>
      </c>
      <c r="M516" s="16" t="str">
        <f t="shared" si="86"/>
        <v/>
      </c>
      <c r="N516" s="15">
        <f>IFERROR(INDEX(CADASTRO!$A$2:$Q$600,MATCH(B516,CADASTRO!$B$2:$B$600,0),MATCH($N$2,CADASTRO!$A$2:$Q$2,0)),0)</f>
        <v>0</v>
      </c>
      <c r="O516" s="16" t="str">
        <f t="shared" si="87"/>
        <v/>
      </c>
      <c r="P516" s="15">
        <f>IFERROR(INDEX(CADASTRO!$A$2:$Q$600,MATCH(B516,CADASTRO!$B$2:$B$600,0),MATCH($P$2,CADASTRO!$A$2:$Q$2,0)),0)</f>
        <v>0</v>
      </c>
      <c r="Q516" s="16" t="str">
        <f t="shared" si="88"/>
        <v/>
      </c>
      <c r="R516" s="15">
        <f>IFERROR(INDEX(CADASTRO!$A$2:$Q$600,MATCH(B516,CADASTRO!$B$2:$B$600,0),MATCH($R$2,CADASTRO!$A$2:$Q$2,0)),0)</f>
        <v>0</v>
      </c>
      <c r="S516" s="16" t="str">
        <f t="shared" si="89"/>
        <v/>
      </c>
      <c r="T516" s="15">
        <f>IFERROR(INDEX(CADASTRO!$A$2:$Q$600,MATCH(B516,CADASTRO!$B$2:$B$600,0),MATCH($T$2,CADASTRO!$A$2:$Q$2,0)),0)</f>
        <v>0</v>
      </c>
      <c r="U516" s="16" t="str">
        <f t="shared" si="90"/>
        <v/>
      </c>
      <c r="V516" s="15">
        <f>IFERROR(INDEX(CADASTRO!$A$2:$Q$600,MATCH(B516,CADASTRO!$B$2:$B$600,0),MATCH($V$2,CADASTRO!$A$2:$Q$2,0)),0)</f>
        <v>0</v>
      </c>
      <c r="W516" s="16" t="str">
        <f t="shared" si="91"/>
        <v/>
      </c>
      <c r="X516" s="15">
        <f>IFERROR(INDEX(CADASTRO!$A$2:$Q$600,MATCH(B516,CADASTRO!$B$2:$B$600,0),MATCH($X$2,CADASTRO!$A$2:$Q$2,0)),0)</f>
        <v>0</v>
      </c>
      <c r="Y516" s="16" t="str">
        <f t="shared" si="92"/>
        <v/>
      </c>
    </row>
    <row r="517" spans="1:25" ht="15" customHeight="1" x14ac:dyDescent="0.25">
      <c r="A517" s="7">
        <f>CADASTRO!A517</f>
        <v>0</v>
      </c>
      <c r="B517" s="7">
        <f>CADASTRO!B517</f>
        <v>0</v>
      </c>
      <c r="C517" s="15">
        <f>IFERROR(INDEX(CADASTRO!$A$2:$Q$600,MATCH(B517,CADASTRO!$B$2:$B$600,0),MATCH($C$2,CADASTRO!$A$2:$Q$2,0)),0)</f>
        <v>0</v>
      </c>
      <c r="D517" s="15">
        <f>IFERROR(INDEX(CADASTRO!$A$2:$Q$600,MATCH(B517,CADASTRO!$B$2:$B$600,0),MATCH($D$2,CADASTRO!$A$2:$Q$2,0)),0)</f>
        <v>0</v>
      </c>
      <c r="E517" s="16" t="str">
        <f t="shared" si="82"/>
        <v/>
      </c>
      <c r="F517" s="15">
        <f>IFERROR(INDEX(CADASTRO!$A$2:$Q$600,MATCH(B517,CADASTRO!$B$2:$B$600,0),MATCH($F$2,CADASTRO!$A$2:$Q$2,0)),0)</f>
        <v>0</v>
      </c>
      <c r="G517" s="16" t="str">
        <f t="shared" si="83"/>
        <v/>
      </c>
      <c r="H517" s="15">
        <f>IFERROR(INDEX(CADASTRO!$A$2:$Q$600,MATCH(B517,CADASTRO!$B$2:$B$600,0),MATCH($H$2,CADASTRO!$A$2:$Q$2,0)),0)</f>
        <v>0</v>
      </c>
      <c r="I517" s="16" t="str">
        <f t="shared" si="84"/>
        <v/>
      </c>
      <c r="J517" s="15">
        <f>IFERROR(INDEX(CADASTRO!$A$2:$Q$600,MATCH(B517,CADASTRO!$B$2:$B$600,0),MATCH($J$2,CADASTRO!$A$2:$Q$2,0)),0)</f>
        <v>0</v>
      </c>
      <c r="K517" s="16" t="str">
        <f t="shared" si="85"/>
        <v/>
      </c>
      <c r="L517" s="15">
        <f>IFERROR(INDEX(CADASTRO!$A$2:$Q$600,MATCH(B517,CADASTRO!$B$2:$B$600,0),MATCH($L$2,CADASTRO!$A$2:$Q$2,0)),0)</f>
        <v>0</v>
      </c>
      <c r="M517" s="16" t="str">
        <f t="shared" si="86"/>
        <v/>
      </c>
      <c r="N517" s="15">
        <f>IFERROR(INDEX(CADASTRO!$A$2:$Q$600,MATCH(B517,CADASTRO!$B$2:$B$600,0),MATCH($N$2,CADASTRO!$A$2:$Q$2,0)),0)</f>
        <v>0</v>
      </c>
      <c r="O517" s="16" t="str">
        <f t="shared" si="87"/>
        <v/>
      </c>
      <c r="P517" s="15">
        <f>IFERROR(INDEX(CADASTRO!$A$2:$Q$600,MATCH(B517,CADASTRO!$B$2:$B$600,0),MATCH($P$2,CADASTRO!$A$2:$Q$2,0)),0)</f>
        <v>0</v>
      </c>
      <c r="Q517" s="16" t="str">
        <f t="shared" si="88"/>
        <v/>
      </c>
      <c r="R517" s="15">
        <f>IFERROR(INDEX(CADASTRO!$A$2:$Q$600,MATCH(B517,CADASTRO!$B$2:$B$600,0),MATCH($R$2,CADASTRO!$A$2:$Q$2,0)),0)</f>
        <v>0</v>
      </c>
      <c r="S517" s="16" t="str">
        <f t="shared" si="89"/>
        <v/>
      </c>
      <c r="T517" s="15">
        <f>IFERROR(INDEX(CADASTRO!$A$2:$Q$600,MATCH(B517,CADASTRO!$B$2:$B$600,0),MATCH($T$2,CADASTRO!$A$2:$Q$2,0)),0)</f>
        <v>0</v>
      </c>
      <c r="U517" s="16" t="str">
        <f t="shared" si="90"/>
        <v/>
      </c>
      <c r="V517" s="15">
        <f>IFERROR(INDEX(CADASTRO!$A$2:$Q$600,MATCH(B517,CADASTRO!$B$2:$B$600,0),MATCH($V$2,CADASTRO!$A$2:$Q$2,0)),0)</f>
        <v>0</v>
      </c>
      <c r="W517" s="16" t="str">
        <f t="shared" si="91"/>
        <v/>
      </c>
      <c r="X517" s="15">
        <f>IFERROR(INDEX(CADASTRO!$A$2:$Q$600,MATCH(B517,CADASTRO!$B$2:$B$600,0),MATCH($X$2,CADASTRO!$A$2:$Q$2,0)),0)</f>
        <v>0</v>
      </c>
      <c r="Y517" s="16" t="str">
        <f t="shared" si="92"/>
        <v/>
      </c>
    </row>
    <row r="518" spans="1:25" ht="15" customHeight="1" x14ac:dyDescent="0.25">
      <c r="A518" s="7">
        <f>CADASTRO!A518</f>
        <v>0</v>
      </c>
      <c r="B518" s="7">
        <f>CADASTRO!B518</f>
        <v>0</v>
      </c>
      <c r="C518" s="15">
        <f>IFERROR(INDEX(CADASTRO!$A$2:$Q$600,MATCH(B518,CADASTRO!$B$2:$B$600,0),MATCH($C$2,CADASTRO!$A$2:$Q$2,0)),0)</f>
        <v>0</v>
      </c>
      <c r="D518" s="15">
        <f>IFERROR(INDEX(CADASTRO!$A$2:$Q$600,MATCH(B518,CADASTRO!$B$2:$B$600,0),MATCH($D$2,CADASTRO!$A$2:$Q$2,0)),0)</f>
        <v>0</v>
      </c>
      <c r="E518" s="16" t="str">
        <f t="shared" ref="E518:E572" si="93">IF(D518=0,"",IFERROR((D518/C518)-1,""))</f>
        <v/>
      </c>
      <c r="F518" s="15">
        <f>IFERROR(INDEX(CADASTRO!$A$2:$Q$600,MATCH(B518,CADASTRO!$B$2:$B$600,0),MATCH($F$2,CADASTRO!$A$2:$Q$2,0)),0)</f>
        <v>0</v>
      </c>
      <c r="G518" s="16" t="str">
        <f t="shared" ref="G518:G572" si="94">IF(F518=0,"",IFERROR((F518/D518)-1,""))</f>
        <v/>
      </c>
      <c r="H518" s="15">
        <f>IFERROR(INDEX(CADASTRO!$A$2:$Q$600,MATCH(B518,CADASTRO!$B$2:$B$600,0),MATCH($H$2,CADASTRO!$A$2:$Q$2,0)),0)</f>
        <v>0</v>
      </c>
      <c r="I518" s="16" t="str">
        <f t="shared" ref="I518:I572" si="95">IF(H518=0,"",IFERROR((H518/F518)-1,""))</f>
        <v/>
      </c>
      <c r="J518" s="15">
        <f>IFERROR(INDEX(CADASTRO!$A$2:$Q$600,MATCH(B518,CADASTRO!$B$2:$B$600,0),MATCH($J$2,CADASTRO!$A$2:$Q$2,0)),0)</f>
        <v>0</v>
      </c>
      <c r="K518" s="16" t="str">
        <f t="shared" ref="K518:K572" si="96">IF(J518=0,"",IFERROR((J518/H518)-1,""))</f>
        <v/>
      </c>
      <c r="L518" s="15">
        <f>IFERROR(INDEX(CADASTRO!$A$2:$Q$600,MATCH(B518,CADASTRO!$B$2:$B$600,0),MATCH($L$2,CADASTRO!$A$2:$Q$2,0)),0)</f>
        <v>0</v>
      </c>
      <c r="M518" s="16" t="str">
        <f t="shared" ref="M518:M572" si="97">IF(L518=0,"",IFERROR((L518/J518)-1,""))</f>
        <v/>
      </c>
      <c r="N518" s="15">
        <f>IFERROR(INDEX(CADASTRO!$A$2:$Q$600,MATCH(B518,CADASTRO!$B$2:$B$600,0),MATCH($N$2,CADASTRO!$A$2:$Q$2,0)),0)</f>
        <v>0</v>
      </c>
      <c r="O518" s="16" t="str">
        <f t="shared" ref="O518:O572" si="98">IF(N518=0,"",IFERROR((N518/L518)-1,""))</f>
        <v/>
      </c>
      <c r="P518" s="15">
        <f>IFERROR(INDEX(CADASTRO!$A$2:$Q$600,MATCH(B518,CADASTRO!$B$2:$B$600,0),MATCH($P$2,CADASTRO!$A$2:$Q$2,0)),0)</f>
        <v>0</v>
      </c>
      <c r="Q518" s="16" t="str">
        <f t="shared" ref="Q518:Q572" si="99">IF(P518=0,"",IFERROR((P518/N518)-1,""))</f>
        <v/>
      </c>
      <c r="R518" s="15">
        <f>IFERROR(INDEX(CADASTRO!$A$2:$Q$600,MATCH(B518,CADASTRO!$B$2:$B$600,0),MATCH($R$2,CADASTRO!$A$2:$Q$2,0)),0)</f>
        <v>0</v>
      </c>
      <c r="S518" s="16" t="str">
        <f t="shared" ref="S518:S572" si="100">IF(R518=0,"",IFERROR((R518/P518)-1,""))</f>
        <v/>
      </c>
      <c r="T518" s="15">
        <f>IFERROR(INDEX(CADASTRO!$A$2:$Q$600,MATCH(B518,CADASTRO!$B$2:$B$600,0),MATCH($T$2,CADASTRO!$A$2:$Q$2,0)),0)</f>
        <v>0</v>
      </c>
      <c r="U518" s="16" t="str">
        <f t="shared" ref="U518:U572" si="101">IF(T518=0,"",IFERROR((T518/R518)-1,""))</f>
        <v/>
      </c>
      <c r="V518" s="15">
        <f>IFERROR(INDEX(CADASTRO!$A$2:$Q$600,MATCH(B518,CADASTRO!$B$2:$B$600,0),MATCH($V$2,CADASTRO!$A$2:$Q$2,0)),0)</f>
        <v>0</v>
      </c>
      <c r="W518" s="16" t="str">
        <f t="shared" ref="W518:W572" si="102">IF(V518=0,"",IFERROR((V518/T518)-1,""))</f>
        <v/>
      </c>
      <c r="X518" s="15">
        <f>IFERROR(INDEX(CADASTRO!$A$2:$Q$600,MATCH(B518,CADASTRO!$B$2:$B$600,0),MATCH($X$2,CADASTRO!$A$2:$Q$2,0)),0)</f>
        <v>0</v>
      </c>
      <c r="Y518" s="16" t="str">
        <f t="shared" ref="Y518:Y572" si="103">IF(X518=0,"",IFERROR((X518/V518)-1,""))</f>
        <v/>
      </c>
    </row>
    <row r="519" spans="1:25" ht="15" customHeight="1" x14ac:dyDescent="0.25">
      <c r="A519" s="7">
        <f>CADASTRO!A519</f>
        <v>0</v>
      </c>
      <c r="B519" s="7">
        <f>CADASTRO!B519</f>
        <v>0</v>
      </c>
      <c r="C519" s="15">
        <f>IFERROR(INDEX(CADASTRO!$A$2:$Q$600,MATCH(B519,CADASTRO!$B$2:$B$600,0),MATCH($C$2,CADASTRO!$A$2:$Q$2,0)),0)</f>
        <v>0</v>
      </c>
      <c r="D519" s="15">
        <f>IFERROR(INDEX(CADASTRO!$A$2:$Q$600,MATCH(B519,CADASTRO!$B$2:$B$600,0),MATCH($D$2,CADASTRO!$A$2:$Q$2,0)),0)</f>
        <v>0</v>
      </c>
      <c r="E519" s="16" t="str">
        <f t="shared" si="93"/>
        <v/>
      </c>
      <c r="F519" s="15">
        <f>IFERROR(INDEX(CADASTRO!$A$2:$Q$600,MATCH(B519,CADASTRO!$B$2:$B$600,0),MATCH($F$2,CADASTRO!$A$2:$Q$2,0)),0)</f>
        <v>0</v>
      </c>
      <c r="G519" s="16" t="str">
        <f t="shared" si="94"/>
        <v/>
      </c>
      <c r="H519" s="15">
        <f>IFERROR(INDEX(CADASTRO!$A$2:$Q$600,MATCH(B519,CADASTRO!$B$2:$B$600,0),MATCH($H$2,CADASTRO!$A$2:$Q$2,0)),0)</f>
        <v>0</v>
      </c>
      <c r="I519" s="16" t="str">
        <f t="shared" si="95"/>
        <v/>
      </c>
      <c r="J519" s="15">
        <f>IFERROR(INDEX(CADASTRO!$A$2:$Q$600,MATCH(B519,CADASTRO!$B$2:$B$600,0),MATCH($J$2,CADASTRO!$A$2:$Q$2,0)),0)</f>
        <v>0</v>
      </c>
      <c r="K519" s="16" t="str">
        <f t="shared" si="96"/>
        <v/>
      </c>
      <c r="L519" s="15">
        <f>IFERROR(INDEX(CADASTRO!$A$2:$Q$600,MATCH(B519,CADASTRO!$B$2:$B$600,0),MATCH($L$2,CADASTRO!$A$2:$Q$2,0)),0)</f>
        <v>0</v>
      </c>
      <c r="M519" s="16" t="str">
        <f t="shared" si="97"/>
        <v/>
      </c>
      <c r="N519" s="15">
        <f>IFERROR(INDEX(CADASTRO!$A$2:$Q$600,MATCH(B519,CADASTRO!$B$2:$B$600,0),MATCH($N$2,CADASTRO!$A$2:$Q$2,0)),0)</f>
        <v>0</v>
      </c>
      <c r="O519" s="16" t="str">
        <f t="shared" si="98"/>
        <v/>
      </c>
      <c r="P519" s="15">
        <f>IFERROR(INDEX(CADASTRO!$A$2:$Q$600,MATCH(B519,CADASTRO!$B$2:$B$600,0),MATCH($P$2,CADASTRO!$A$2:$Q$2,0)),0)</f>
        <v>0</v>
      </c>
      <c r="Q519" s="16" t="str">
        <f t="shared" si="99"/>
        <v/>
      </c>
      <c r="R519" s="15">
        <f>IFERROR(INDEX(CADASTRO!$A$2:$Q$600,MATCH(B519,CADASTRO!$B$2:$B$600,0),MATCH($R$2,CADASTRO!$A$2:$Q$2,0)),0)</f>
        <v>0</v>
      </c>
      <c r="S519" s="16" t="str">
        <f t="shared" si="100"/>
        <v/>
      </c>
      <c r="T519" s="15">
        <f>IFERROR(INDEX(CADASTRO!$A$2:$Q$600,MATCH(B519,CADASTRO!$B$2:$B$600,0),MATCH($T$2,CADASTRO!$A$2:$Q$2,0)),0)</f>
        <v>0</v>
      </c>
      <c r="U519" s="16" t="str">
        <f t="shared" si="101"/>
        <v/>
      </c>
      <c r="V519" s="15">
        <f>IFERROR(INDEX(CADASTRO!$A$2:$Q$600,MATCH(B519,CADASTRO!$B$2:$B$600,0),MATCH($V$2,CADASTRO!$A$2:$Q$2,0)),0)</f>
        <v>0</v>
      </c>
      <c r="W519" s="16" t="str">
        <f t="shared" si="102"/>
        <v/>
      </c>
      <c r="X519" s="15">
        <f>IFERROR(INDEX(CADASTRO!$A$2:$Q$600,MATCH(B519,CADASTRO!$B$2:$B$600,0),MATCH($X$2,CADASTRO!$A$2:$Q$2,0)),0)</f>
        <v>0</v>
      </c>
      <c r="Y519" s="16" t="str">
        <f t="shared" si="103"/>
        <v/>
      </c>
    </row>
    <row r="520" spans="1:25" ht="15" customHeight="1" x14ac:dyDescent="0.25">
      <c r="A520" s="7">
        <f>CADASTRO!A520</f>
        <v>0</v>
      </c>
      <c r="B520" s="7">
        <f>CADASTRO!B520</f>
        <v>0</v>
      </c>
      <c r="C520" s="15">
        <f>IFERROR(INDEX(CADASTRO!$A$2:$Q$600,MATCH(B520,CADASTRO!$B$2:$B$600,0),MATCH($C$2,CADASTRO!$A$2:$Q$2,0)),0)</f>
        <v>0</v>
      </c>
      <c r="D520" s="15">
        <f>IFERROR(INDEX(CADASTRO!$A$2:$Q$600,MATCH(B520,CADASTRO!$B$2:$B$600,0),MATCH($D$2,CADASTRO!$A$2:$Q$2,0)),0)</f>
        <v>0</v>
      </c>
      <c r="E520" s="16" t="str">
        <f t="shared" si="93"/>
        <v/>
      </c>
      <c r="F520" s="15">
        <f>IFERROR(INDEX(CADASTRO!$A$2:$Q$600,MATCH(B520,CADASTRO!$B$2:$B$600,0),MATCH($F$2,CADASTRO!$A$2:$Q$2,0)),0)</f>
        <v>0</v>
      </c>
      <c r="G520" s="16" t="str">
        <f t="shared" si="94"/>
        <v/>
      </c>
      <c r="H520" s="15">
        <f>IFERROR(INDEX(CADASTRO!$A$2:$Q$600,MATCH(B520,CADASTRO!$B$2:$B$600,0),MATCH($H$2,CADASTRO!$A$2:$Q$2,0)),0)</f>
        <v>0</v>
      </c>
      <c r="I520" s="16" t="str">
        <f t="shared" si="95"/>
        <v/>
      </c>
      <c r="J520" s="15">
        <f>IFERROR(INDEX(CADASTRO!$A$2:$Q$600,MATCH(B520,CADASTRO!$B$2:$B$600,0),MATCH($J$2,CADASTRO!$A$2:$Q$2,0)),0)</f>
        <v>0</v>
      </c>
      <c r="K520" s="16" t="str">
        <f t="shared" si="96"/>
        <v/>
      </c>
      <c r="L520" s="15">
        <f>IFERROR(INDEX(CADASTRO!$A$2:$Q$600,MATCH(B520,CADASTRO!$B$2:$B$600,0),MATCH($L$2,CADASTRO!$A$2:$Q$2,0)),0)</f>
        <v>0</v>
      </c>
      <c r="M520" s="16" t="str">
        <f t="shared" si="97"/>
        <v/>
      </c>
      <c r="N520" s="15">
        <f>IFERROR(INDEX(CADASTRO!$A$2:$Q$600,MATCH(B520,CADASTRO!$B$2:$B$600,0),MATCH($N$2,CADASTRO!$A$2:$Q$2,0)),0)</f>
        <v>0</v>
      </c>
      <c r="O520" s="16" t="str">
        <f t="shared" si="98"/>
        <v/>
      </c>
      <c r="P520" s="15">
        <f>IFERROR(INDEX(CADASTRO!$A$2:$Q$600,MATCH(B520,CADASTRO!$B$2:$B$600,0),MATCH($P$2,CADASTRO!$A$2:$Q$2,0)),0)</f>
        <v>0</v>
      </c>
      <c r="Q520" s="16" t="str">
        <f t="shared" si="99"/>
        <v/>
      </c>
      <c r="R520" s="15">
        <f>IFERROR(INDEX(CADASTRO!$A$2:$Q$600,MATCH(B520,CADASTRO!$B$2:$B$600,0),MATCH($R$2,CADASTRO!$A$2:$Q$2,0)),0)</f>
        <v>0</v>
      </c>
      <c r="S520" s="16" t="str">
        <f t="shared" si="100"/>
        <v/>
      </c>
      <c r="T520" s="15">
        <f>IFERROR(INDEX(CADASTRO!$A$2:$Q$600,MATCH(B520,CADASTRO!$B$2:$B$600,0),MATCH($T$2,CADASTRO!$A$2:$Q$2,0)),0)</f>
        <v>0</v>
      </c>
      <c r="U520" s="16" t="str">
        <f t="shared" si="101"/>
        <v/>
      </c>
      <c r="V520" s="15">
        <f>IFERROR(INDEX(CADASTRO!$A$2:$Q$600,MATCH(B520,CADASTRO!$B$2:$B$600,0),MATCH($V$2,CADASTRO!$A$2:$Q$2,0)),0)</f>
        <v>0</v>
      </c>
      <c r="W520" s="16" t="str">
        <f t="shared" si="102"/>
        <v/>
      </c>
      <c r="X520" s="15">
        <f>IFERROR(INDEX(CADASTRO!$A$2:$Q$600,MATCH(B520,CADASTRO!$B$2:$B$600,0),MATCH($X$2,CADASTRO!$A$2:$Q$2,0)),0)</f>
        <v>0</v>
      </c>
      <c r="Y520" s="16" t="str">
        <f t="shared" si="103"/>
        <v/>
      </c>
    </row>
    <row r="521" spans="1:25" ht="15" customHeight="1" x14ac:dyDescent="0.25">
      <c r="A521" s="7">
        <f>CADASTRO!A521</f>
        <v>0</v>
      </c>
      <c r="B521" s="7">
        <f>CADASTRO!B521</f>
        <v>0</v>
      </c>
      <c r="C521" s="15">
        <f>IFERROR(INDEX(CADASTRO!$A$2:$Q$600,MATCH(B521,CADASTRO!$B$2:$B$600,0),MATCH($C$2,CADASTRO!$A$2:$Q$2,0)),0)</f>
        <v>0</v>
      </c>
      <c r="D521" s="15">
        <f>IFERROR(INDEX(CADASTRO!$A$2:$Q$600,MATCH(B521,CADASTRO!$B$2:$B$600,0),MATCH($D$2,CADASTRO!$A$2:$Q$2,0)),0)</f>
        <v>0</v>
      </c>
      <c r="E521" s="16" t="str">
        <f t="shared" si="93"/>
        <v/>
      </c>
      <c r="F521" s="15">
        <f>IFERROR(INDEX(CADASTRO!$A$2:$Q$600,MATCH(B521,CADASTRO!$B$2:$B$600,0),MATCH($F$2,CADASTRO!$A$2:$Q$2,0)),0)</f>
        <v>0</v>
      </c>
      <c r="G521" s="16" t="str">
        <f t="shared" si="94"/>
        <v/>
      </c>
      <c r="H521" s="15">
        <f>IFERROR(INDEX(CADASTRO!$A$2:$Q$600,MATCH(B521,CADASTRO!$B$2:$B$600,0),MATCH($H$2,CADASTRO!$A$2:$Q$2,0)),0)</f>
        <v>0</v>
      </c>
      <c r="I521" s="16" t="str">
        <f t="shared" si="95"/>
        <v/>
      </c>
      <c r="J521" s="15">
        <f>IFERROR(INDEX(CADASTRO!$A$2:$Q$600,MATCH(B521,CADASTRO!$B$2:$B$600,0),MATCH($J$2,CADASTRO!$A$2:$Q$2,0)),0)</f>
        <v>0</v>
      </c>
      <c r="K521" s="16" t="str">
        <f t="shared" si="96"/>
        <v/>
      </c>
      <c r="L521" s="15">
        <f>IFERROR(INDEX(CADASTRO!$A$2:$Q$600,MATCH(B521,CADASTRO!$B$2:$B$600,0),MATCH($L$2,CADASTRO!$A$2:$Q$2,0)),0)</f>
        <v>0</v>
      </c>
      <c r="M521" s="16" t="str">
        <f t="shared" si="97"/>
        <v/>
      </c>
      <c r="N521" s="15">
        <f>IFERROR(INDEX(CADASTRO!$A$2:$Q$600,MATCH(B521,CADASTRO!$B$2:$B$600,0),MATCH($N$2,CADASTRO!$A$2:$Q$2,0)),0)</f>
        <v>0</v>
      </c>
      <c r="O521" s="16" t="str">
        <f t="shared" si="98"/>
        <v/>
      </c>
      <c r="P521" s="15">
        <f>IFERROR(INDEX(CADASTRO!$A$2:$Q$600,MATCH(B521,CADASTRO!$B$2:$B$600,0),MATCH($P$2,CADASTRO!$A$2:$Q$2,0)),0)</f>
        <v>0</v>
      </c>
      <c r="Q521" s="16" t="str">
        <f t="shared" si="99"/>
        <v/>
      </c>
      <c r="R521" s="15">
        <f>IFERROR(INDEX(CADASTRO!$A$2:$Q$600,MATCH(B521,CADASTRO!$B$2:$B$600,0),MATCH($R$2,CADASTRO!$A$2:$Q$2,0)),0)</f>
        <v>0</v>
      </c>
      <c r="S521" s="16" t="str">
        <f t="shared" si="100"/>
        <v/>
      </c>
      <c r="T521" s="15">
        <f>IFERROR(INDEX(CADASTRO!$A$2:$Q$600,MATCH(B521,CADASTRO!$B$2:$B$600,0),MATCH($T$2,CADASTRO!$A$2:$Q$2,0)),0)</f>
        <v>0</v>
      </c>
      <c r="U521" s="16" t="str">
        <f t="shared" si="101"/>
        <v/>
      </c>
      <c r="V521" s="15">
        <f>IFERROR(INDEX(CADASTRO!$A$2:$Q$600,MATCH(B521,CADASTRO!$B$2:$B$600,0),MATCH($V$2,CADASTRO!$A$2:$Q$2,0)),0)</f>
        <v>0</v>
      </c>
      <c r="W521" s="16" t="str">
        <f t="shared" si="102"/>
        <v/>
      </c>
      <c r="X521" s="15">
        <f>IFERROR(INDEX(CADASTRO!$A$2:$Q$600,MATCH(B521,CADASTRO!$B$2:$B$600,0),MATCH($X$2,CADASTRO!$A$2:$Q$2,0)),0)</f>
        <v>0</v>
      </c>
      <c r="Y521" s="16" t="str">
        <f t="shared" si="103"/>
        <v/>
      </c>
    </row>
    <row r="522" spans="1:25" ht="15" customHeight="1" x14ac:dyDescent="0.25">
      <c r="A522" s="7">
        <f>CADASTRO!A522</f>
        <v>0</v>
      </c>
      <c r="B522" s="7">
        <f>CADASTRO!B522</f>
        <v>0</v>
      </c>
      <c r="C522" s="15">
        <f>IFERROR(INDEX(CADASTRO!$A$2:$Q$600,MATCH(B522,CADASTRO!$B$2:$B$600,0),MATCH($C$2,CADASTRO!$A$2:$Q$2,0)),0)</f>
        <v>0</v>
      </c>
      <c r="D522" s="15">
        <f>IFERROR(INDEX(CADASTRO!$A$2:$Q$600,MATCH(B522,CADASTRO!$B$2:$B$600,0),MATCH($D$2,CADASTRO!$A$2:$Q$2,0)),0)</f>
        <v>0</v>
      </c>
      <c r="E522" s="16" t="str">
        <f t="shared" si="93"/>
        <v/>
      </c>
      <c r="F522" s="15">
        <f>IFERROR(INDEX(CADASTRO!$A$2:$Q$600,MATCH(B522,CADASTRO!$B$2:$B$600,0),MATCH($F$2,CADASTRO!$A$2:$Q$2,0)),0)</f>
        <v>0</v>
      </c>
      <c r="G522" s="16" t="str">
        <f t="shared" si="94"/>
        <v/>
      </c>
      <c r="H522" s="15">
        <f>IFERROR(INDEX(CADASTRO!$A$2:$Q$600,MATCH(B522,CADASTRO!$B$2:$B$600,0),MATCH($H$2,CADASTRO!$A$2:$Q$2,0)),0)</f>
        <v>0</v>
      </c>
      <c r="I522" s="16" t="str">
        <f t="shared" si="95"/>
        <v/>
      </c>
      <c r="J522" s="15">
        <f>IFERROR(INDEX(CADASTRO!$A$2:$Q$600,MATCH(B522,CADASTRO!$B$2:$B$600,0),MATCH($J$2,CADASTRO!$A$2:$Q$2,0)),0)</f>
        <v>0</v>
      </c>
      <c r="K522" s="16" t="str">
        <f t="shared" si="96"/>
        <v/>
      </c>
      <c r="L522" s="15">
        <f>IFERROR(INDEX(CADASTRO!$A$2:$Q$600,MATCH(B522,CADASTRO!$B$2:$B$600,0),MATCH($L$2,CADASTRO!$A$2:$Q$2,0)),0)</f>
        <v>0</v>
      </c>
      <c r="M522" s="16" t="str">
        <f t="shared" si="97"/>
        <v/>
      </c>
      <c r="N522" s="15">
        <f>IFERROR(INDEX(CADASTRO!$A$2:$Q$600,MATCH(B522,CADASTRO!$B$2:$B$600,0),MATCH($N$2,CADASTRO!$A$2:$Q$2,0)),0)</f>
        <v>0</v>
      </c>
      <c r="O522" s="16" t="str">
        <f t="shared" si="98"/>
        <v/>
      </c>
      <c r="P522" s="15">
        <f>IFERROR(INDEX(CADASTRO!$A$2:$Q$600,MATCH(B522,CADASTRO!$B$2:$B$600,0),MATCH($P$2,CADASTRO!$A$2:$Q$2,0)),0)</f>
        <v>0</v>
      </c>
      <c r="Q522" s="16" t="str">
        <f t="shared" si="99"/>
        <v/>
      </c>
      <c r="R522" s="15">
        <f>IFERROR(INDEX(CADASTRO!$A$2:$Q$600,MATCH(B522,CADASTRO!$B$2:$B$600,0),MATCH($R$2,CADASTRO!$A$2:$Q$2,0)),0)</f>
        <v>0</v>
      </c>
      <c r="S522" s="16" t="str">
        <f t="shared" si="100"/>
        <v/>
      </c>
      <c r="T522" s="15">
        <f>IFERROR(INDEX(CADASTRO!$A$2:$Q$600,MATCH(B522,CADASTRO!$B$2:$B$600,0),MATCH($T$2,CADASTRO!$A$2:$Q$2,0)),0)</f>
        <v>0</v>
      </c>
      <c r="U522" s="16" t="str">
        <f t="shared" si="101"/>
        <v/>
      </c>
      <c r="V522" s="15">
        <f>IFERROR(INDEX(CADASTRO!$A$2:$Q$600,MATCH(B522,CADASTRO!$B$2:$B$600,0),MATCH($V$2,CADASTRO!$A$2:$Q$2,0)),0)</f>
        <v>0</v>
      </c>
      <c r="W522" s="16" t="str">
        <f t="shared" si="102"/>
        <v/>
      </c>
      <c r="X522" s="15">
        <f>IFERROR(INDEX(CADASTRO!$A$2:$Q$600,MATCH(B522,CADASTRO!$B$2:$B$600,0),MATCH($X$2,CADASTRO!$A$2:$Q$2,0)),0)</f>
        <v>0</v>
      </c>
      <c r="Y522" s="16" t="str">
        <f t="shared" si="103"/>
        <v/>
      </c>
    </row>
    <row r="523" spans="1:25" ht="15" customHeight="1" x14ac:dyDescent="0.25">
      <c r="A523" s="7">
        <f>CADASTRO!A523</f>
        <v>0</v>
      </c>
      <c r="B523" s="7">
        <f>CADASTRO!B523</f>
        <v>0</v>
      </c>
      <c r="C523" s="15">
        <f>IFERROR(INDEX(CADASTRO!$A$2:$Q$600,MATCH(B523,CADASTRO!$B$2:$B$600,0),MATCH($C$2,CADASTRO!$A$2:$Q$2,0)),0)</f>
        <v>0</v>
      </c>
      <c r="D523" s="15">
        <f>IFERROR(INDEX(CADASTRO!$A$2:$Q$600,MATCH(B523,CADASTRO!$B$2:$B$600,0),MATCH($D$2,CADASTRO!$A$2:$Q$2,0)),0)</f>
        <v>0</v>
      </c>
      <c r="E523" s="16" t="str">
        <f t="shared" si="93"/>
        <v/>
      </c>
      <c r="F523" s="15">
        <f>IFERROR(INDEX(CADASTRO!$A$2:$Q$600,MATCH(B523,CADASTRO!$B$2:$B$600,0),MATCH($F$2,CADASTRO!$A$2:$Q$2,0)),0)</f>
        <v>0</v>
      </c>
      <c r="G523" s="16" t="str">
        <f t="shared" si="94"/>
        <v/>
      </c>
      <c r="H523" s="15">
        <f>IFERROR(INDEX(CADASTRO!$A$2:$Q$600,MATCH(B523,CADASTRO!$B$2:$B$600,0),MATCH($H$2,CADASTRO!$A$2:$Q$2,0)),0)</f>
        <v>0</v>
      </c>
      <c r="I523" s="16" t="str">
        <f t="shared" si="95"/>
        <v/>
      </c>
      <c r="J523" s="15">
        <f>IFERROR(INDEX(CADASTRO!$A$2:$Q$600,MATCH(B523,CADASTRO!$B$2:$B$600,0),MATCH($J$2,CADASTRO!$A$2:$Q$2,0)),0)</f>
        <v>0</v>
      </c>
      <c r="K523" s="16" t="str">
        <f t="shared" si="96"/>
        <v/>
      </c>
      <c r="L523" s="15">
        <f>IFERROR(INDEX(CADASTRO!$A$2:$Q$600,MATCH(B523,CADASTRO!$B$2:$B$600,0),MATCH($L$2,CADASTRO!$A$2:$Q$2,0)),0)</f>
        <v>0</v>
      </c>
      <c r="M523" s="16" t="str">
        <f t="shared" si="97"/>
        <v/>
      </c>
      <c r="N523" s="15">
        <f>IFERROR(INDEX(CADASTRO!$A$2:$Q$600,MATCH(B523,CADASTRO!$B$2:$B$600,0),MATCH($N$2,CADASTRO!$A$2:$Q$2,0)),0)</f>
        <v>0</v>
      </c>
      <c r="O523" s="16" t="str">
        <f t="shared" si="98"/>
        <v/>
      </c>
      <c r="P523" s="15">
        <f>IFERROR(INDEX(CADASTRO!$A$2:$Q$600,MATCH(B523,CADASTRO!$B$2:$B$600,0),MATCH($P$2,CADASTRO!$A$2:$Q$2,0)),0)</f>
        <v>0</v>
      </c>
      <c r="Q523" s="16" t="str">
        <f t="shared" si="99"/>
        <v/>
      </c>
      <c r="R523" s="15">
        <f>IFERROR(INDEX(CADASTRO!$A$2:$Q$600,MATCH(B523,CADASTRO!$B$2:$B$600,0),MATCH($R$2,CADASTRO!$A$2:$Q$2,0)),0)</f>
        <v>0</v>
      </c>
      <c r="S523" s="16" t="str">
        <f t="shared" si="100"/>
        <v/>
      </c>
      <c r="T523" s="15">
        <f>IFERROR(INDEX(CADASTRO!$A$2:$Q$600,MATCH(B523,CADASTRO!$B$2:$B$600,0),MATCH($T$2,CADASTRO!$A$2:$Q$2,0)),0)</f>
        <v>0</v>
      </c>
      <c r="U523" s="16" t="str">
        <f t="shared" si="101"/>
        <v/>
      </c>
      <c r="V523" s="15">
        <f>IFERROR(INDEX(CADASTRO!$A$2:$Q$600,MATCH(B523,CADASTRO!$B$2:$B$600,0),MATCH($V$2,CADASTRO!$A$2:$Q$2,0)),0)</f>
        <v>0</v>
      </c>
      <c r="W523" s="16" t="str">
        <f t="shared" si="102"/>
        <v/>
      </c>
      <c r="X523" s="15">
        <f>IFERROR(INDEX(CADASTRO!$A$2:$Q$600,MATCH(B523,CADASTRO!$B$2:$B$600,0),MATCH($X$2,CADASTRO!$A$2:$Q$2,0)),0)</f>
        <v>0</v>
      </c>
      <c r="Y523" s="16" t="str">
        <f t="shared" si="103"/>
        <v/>
      </c>
    </row>
    <row r="524" spans="1:25" ht="15" customHeight="1" x14ac:dyDescent="0.25">
      <c r="A524" s="7">
        <f>CADASTRO!A524</f>
        <v>0</v>
      </c>
      <c r="B524" s="7">
        <f>CADASTRO!B524</f>
        <v>0</v>
      </c>
      <c r="C524" s="15">
        <f>IFERROR(INDEX(CADASTRO!$A$2:$Q$600,MATCH(B524,CADASTRO!$B$2:$B$600,0),MATCH($C$2,CADASTRO!$A$2:$Q$2,0)),0)</f>
        <v>0</v>
      </c>
      <c r="D524" s="15">
        <f>IFERROR(INDEX(CADASTRO!$A$2:$Q$600,MATCH(B524,CADASTRO!$B$2:$B$600,0),MATCH($D$2,CADASTRO!$A$2:$Q$2,0)),0)</f>
        <v>0</v>
      </c>
      <c r="E524" s="16" t="str">
        <f t="shared" si="93"/>
        <v/>
      </c>
      <c r="F524" s="15">
        <f>IFERROR(INDEX(CADASTRO!$A$2:$Q$600,MATCH(B524,CADASTRO!$B$2:$B$600,0),MATCH($F$2,CADASTRO!$A$2:$Q$2,0)),0)</f>
        <v>0</v>
      </c>
      <c r="G524" s="16" t="str">
        <f t="shared" si="94"/>
        <v/>
      </c>
      <c r="H524" s="15">
        <f>IFERROR(INDEX(CADASTRO!$A$2:$Q$600,MATCH(B524,CADASTRO!$B$2:$B$600,0),MATCH($H$2,CADASTRO!$A$2:$Q$2,0)),0)</f>
        <v>0</v>
      </c>
      <c r="I524" s="16" t="str">
        <f t="shared" si="95"/>
        <v/>
      </c>
      <c r="J524" s="15">
        <f>IFERROR(INDEX(CADASTRO!$A$2:$Q$600,MATCH(B524,CADASTRO!$B$2:$B$600,0),MATCH($J$2,CADASTRO!$A$2:$Q$2,0)),0)</f>
        <v>0</v>
      </c>
      <c r="K524" s="16" t="str">
        <f t="shared" si="96"/>
        <v/>
      </c>
      <c r="L524" s="15">
        <f>IFERROR(INDEX(CADASTRO!$A$2:$Q$600,MATCH(B524,CADASTRO!$B$2:$B$600,0),MATCH($L$2,CADASTRO!$A$2:$Q$2,0)),0)</f>
        <v>0</v>
      </c>
      <c r="M524" s="16" t="str">
        <f t="shared" si="97"/>
        <v/>
      </c>
      <c r="N524" s="15">
        <f>IFERROR(INDEX(CADASTRO!$A$2:$Q$600,MATCH(B524,CADASTRO!$B$2:$B$600,0),MATCH($N$2,CADASTRO!$A$2:$Q$2,0)),0)</f>
        <v>0</v>
      </c>
      <c r="O524" s="16" t="str">
        <f t="shared" si="98"/>
        <v/>
      </c>
      <c r="P524" s="15">
        <f>IFERROR(INDEX(CADASTRO!$A$2:$Q$600,MATCH(B524,CADASTRO!$B$2:$B$600,0),MATCH($P$2,CADASTRO!$A$2:$Q$2,0)),0)</f>
        <v>0</v>
      </c>
      <c r="Q524" s="16" t="str">
        <f t="shared" si="99"/>
        <v/>
      </c>
      <c r="R524" s="15">
        <f>IFERROR(INDEX(CADASTRO!$A$2:$Q$600,MATCH(B524,CADASTRO!$B$2:$B$600,0),MATCH($R$2,CADASTRO!$A$2:$Q$2,0)),0)</f>
        <v>0</v>
      </c>
      <c r="S524" s="16" t="str">
        <f t="shared" si="100"/>
        <v/>
      </c>
      <c r="T524" s="15">
        <f>IFERROR(INDEX(CADASTRO!$A$2:$Q$600,MATCH(B524,CADASTRO!$B$2:$B$600,0),MATCH($T$2,CADASTRO!$A$2:$Q$2,0)),0)</f>
        <v>0</v>
      </c>
      <c r="U524" s="16" t="str">
        <f t="shared" si="101"/>
        <v/>
      </c>
      <c r="V524" s="15">
        <f>IFERROR(INDEX(CADASTRO!$A$2:$Q$600,MATCH(B524,CADASTRO!$B$2:$B$600,0),MATCH($V$2,CADASTRO!$A$2:$Q$2,0)),0)</f>
        <v>0</v>
      </c>
      <c r="W524" s="16" t="str">
        <f t="shared" si="102"/>
        <v/>
      </c>
      <c r="X524" s="15">
        <f>IFERROR(INDEX(CADASTRO!$A$2:$Q$600,MATCH(B524,CADASTRO!$B$2:$B$600,0),MATCH($X$2,CADASTRO!$A$2:$Q$2,0)),0)</f>
        <v>0</v>
      </c>
      <c r="Y524" s="16" t="str">
        <f t="shared" si="103"/>
        <v/>
      </c>
    </row>
    <row r="525" spans="1:25" ht="15" customHeight="1" x14ac:dyDescent="0.25">
      <c r="A525" s="7">
        <f>CADASTRO!A525</f>
        <v>0</v>
      </c>
      <c r="B525" s="7">
        <f>CADASTRO!B525</f>
        <v>0</v>
      </c>
      <c r="C525" s="15">
        <f>IFERROR(INDEX(CADASTRO!$A$2:$Q$600,MATCH(B525,CADASTRO!$B$2:$B$600,0),MATCH($C$2,CADASTRO!$A$2:$Q$2,0)),0)</f>
        <v>0</v>
      </c>
      <c r="D525" s="15">
        <f>IFERROR(INDEX(CADASTRO!$A$2:$Q$600,MATCH(B525,CADASTRO!$B$2:$B$600,0),MATCH($D$2,CADASTRO!$A$2:$Q$2,0)),0)</f>
        <v>0</v>
      </c>
      <c r="E525" s="16" t="str">
        <f t="shared" si="93"/>
        <v/>
      </c>
      <c r="F525" s="15">
        <f>IFERROR(INDEX(CADASTRO!$A$2:$Q$600,MATCH(B525,CADASTRO!$B$2:$B$600,0),MATCH($F$2,CADASTRO!$A$2:$Q$2,0)),0)</f>
        <v>0</v>
      </c>
      <c r="G525" s="16" t="str">
        <f t="shared" si="94"/>
        <v/>
      </c>
      <c r="H525" s="15">
        <f>IFERROR(INDEX(CADASTRO!$A$2:$Q$600,MATCH(B525,CADASTRO!$B$2:$B$600,0),MATCH($H$2,CADASTRO!$A$2:$Q$2,0)),0)</f>
        <v>0</v>
      </c>
      <c r="I525" s="16" t="str">
        <f t="shared" si="95"/>
        <v/>
      </c>
      <c r="J525" s="15">
        <f>IFERROR(INDEX(CADASTRO!$A$2:$Q$600,MATCH(B525,CADASTRO!$B$2:$B$600,0),MATCH($J$2,CADASTRO!$A$2:$Q$2,0)),0)</f>
        <v>0</v>
      </c>
      <c r="K525" s="16" t="str">
        <f t="shared" si="96"/>
        <v/>
      </c>
      <c r="L525" s="15">
        <f>IFERROR(INDEX(CADASTRO!$A$2:$Q$600,MATCH(B525,CADASTRO!$B$2:$B$600,0),MATCH($L$2,CADASTRO!$A$2:$Q$2,0)),0)</f>
        <v>0</v>
      </c>
      <c r="M525" s="16" t="str">
        <f t="shared" si="97"/>
        <v/>
      </c>
      <c r="N525" s="15">
        <f>IFERROR(INDEX(CADASTRO!$A$2:$Q$600,MATCH(B525,CADASTRO!$B$2:$B$600,0),MATCH($N$2,CADASTRO!$A$2:$Q$2,0)),0)</f>
        <v>0</v>
      </c>
      <c r="O525" s="16" t="str">
        <f t="shared" si="98"/>
        <v/>
      </c>
      <c r="P525" s="15">
        <f>IFERROR(INDEX(CADASTRO!$A$2:$Q$600,MATCH(B525,CADASTRO!$B$2:$B$600,0),MATCH($P$2,CADASTRO!$A$2:$Q$2,0)),0)</f>
        <v>0</v>
      </c>
      <c r="Q525" s="16" t="str">
        <f t="shared" si="99"/>
        <v/>
      </c>
      <c r="R525" s="15">
        <f>IFERROR(INDEX(CADASTRO!$A$2:$Q$600,MATCH(B525,CADASTRO!$B$2:$B$600,0),MATCH($R$2,CADASTRO!$A$2:$Q$2,0)),0)</f>
        <v>0</v>
      </c>
      <c r="S525" s="16" t="str">
        <f t="shared" si="100"/>
        <v/>
      </c>
      <c r="T525" s="15">
        <f>IFERROR(INDEX(CADASTRO!$A$2:$Q$600,MATCH(B525,CADASTRO!$B$2:$B$600,0),MATCH($T$2,CADASTRO!$A$2:$Q$2,0)),0)</f>
        <v>0</v>
      </c>
      <c r="U525" s="16" t="str">
        <f t="shared" si="101"/>
        <v/>
      </c>
      <c r="V525" s="15">
        <f>IFERROR(INDEX(CADASTRO!$A$2:$Q$600,MATCH(B525,CADASTRO!$B$2:$B$600,0),MATCH($V$2,CADASTRO!$A$2:$Q$2,0)),0)</f>
        <v>0</v>
      </c>
      <c r="W525" s="16" t="str">
        <f t="shared" si="102"/>
        <v/>
      </c>
      <c r="X525" s="15">
        <f>IFERROR(INDEX(CADASTRO!$A$2:$Q$600,MATCH(B525,CADASTRO!$B$2:$B$600,0),MATCH($X$2,CADASTRO!$A$2:$Q$2,0)),0)</f>
        <v>0</v>
      </c>
      <c r="Y525" s="16" t="str">
        <f t="shared" si="103"/>
        <v/>
      </c>
    </row>
    <row r="526" spans="1:25" ht="15" customHeight="1" x14ac:dyDescent="0.25">
      <c r="A526" s="7">
        <f>CADASTRO!A526</f>
        <v>0</v>
      </c>
      <c r="B526" s="7">
        <f>CADASTRO!B526</f>
        <v>0</v>
      </c>
      <c r="C526" s="15">
        <f>IFERROR(INDEX(CADASTRO!$A$2:$Q$600,MATCH(B526,CADASTRO!$B$2:$B$600,0),MATCH($C$2,CADASTRO!$A$2:$Q$2,0)),0)</f>
        <v>0</v>
      </c>
      <c r="D526" s="15">
        <f>IFERROR(INDEX(CADASTRO!$A$2:$Q$600,MATCH(B526,CADASTRO!$B$2:$B$600,0),MATCH($D$2,CADASTRO!$A$2:$Q$2,0)),0)</f>
        <v>0</v>
      </c>
      <c r="E526" s="16" t="str">
        <f t="shared" si="93"/>
        <v/>
      </c>
      <c r="F526" s="15">
        <f>IFERROR(INDEX(CADASTRO!$A$2:$Q$600,MATCH(B526,CADASTRO!$B$2:$B$600,0),MATCH($F$2,CADASTRO!$A$2:$Q$2,0)),0)</f>
        <v>0</v>
      </c>
      <c r="G526" s="16" t="str">
        <f t="shared" si="94"/>
        <v/>
      </c>
      <c r="H526" s="15">
        <f>IFERROR(INDEX(CADASTRO!$A$2:$Q$600,MATCH(B526,CADASTRO!$B$2:$B$600,0),MATCH($H$2,CADASTRO!$A$2:$Q$2,0)),0)</f>
        <v>0</v>
      </c>
      <c r="I526" s="16" t="str">
        <f t="shared" si="95"/>
        <v/>
      </c>
      <c r="J526" s="15">
        <f>IFERROR(INDEX(CADASTRO!$A$2:$Q$600,MATCH(B526,CADASTRO!$B$2:$B$600,0),MATCH($J$2,CADASTRO!$A$2:$Q$2,0)),0)</f>
        <v>0</v>
      </c>
      <c r="K526" s="16" t="str">
        <f t="shared" si="96"/>
        <v/>
      </c>
      <c r="L526" s="15">
        <f>IFERROR(INDEX(CADASTRO!$A$2:$Q$600,MATCH(B526,CADASTRO!$B$2:$B$600,0),MATCH($L$2,CADASTRO!$A$2:$Q$2,0)),0)</f>
        <v>0</v>
      </c>
      <c r="M526" s="16" t="str">
        <f t="shared" si="97"/>
        <v/>
      </c>
      <c r="N526" s="15">
        <f>IFERROR(INDEX(CADASTRO!$A$2:$Q$600,MATCH(B526,CADASTRO!$B$2:$B$600,0),MATCH($N$2,CADASTRO!$A$2:$Q$2,0)),0)</f>
        <v>0</v>
      </c>
      <c r="O526" s="16" t="str">
        <f t="shared" si="98"/>
        <v/>
      </c>
      <c r="P526" s="15">
        <f>IFERROR(INDEX(CADASTRO!$A$2:$Q$600,MATCH(B526,CADASTRO!$B$2:$B$600,0),MATCH($P$2,CADASTRO!$A$2:$Q$2,0)),0)</f>
        <v>0</v>
      </c>
      <c r="Q526" s="16" t="str">
        <f t="shared" si="99"/>
        <v/>
      </c>
      <c r="R526" s="15">
        <f>IFERROR(INDEX(CADASTRO!$A$2:$Q$600,MATCH(B526,CADASTRO!$B$2:$B$600,0),MATCH($R$2,CADASTRO!$A$2:$Q$2,0)),0)</f>
        <v>0</v>
      </c>
      <c r="S526" s="16" t="str">
        <f t="shared" si="100"/>
        <v/>
      </c>
      <c r="T526" s="15">
        <f>IFERROR(INDEX(CADASTRO!$A$2:$Q$600,MATCH(B526,CADASTRO!$B$2:$B$600,0),MATCH($T$2,CADASTRO!$A$2:$Q$2,0)),0)</f>
        <v>0</v>
      </c>
      <c r="U526" s="16" t="str">
        <f t="shared" si="101"/>
        <v/>
      </c>
      <c r="V526" s="15">
        <f>IFERROR(INDEX(CADASTRO!$A$2:$Q$600,MATCH(B526,CADASTRO!$B$2:$B$600,0),MATCH($V$2,CADASTRO!$A$2:$Q$2,0)),0)</f>
        <v>0</v>
      </c>
      <c r="W526" s="16" t="str">
        <f t="shared" si="102"/>
        <v/>
      </c>
      <c r="X526" s="15">
        <f>IFERROR(INDEX(CADASTRO!$A$2:$Q$600,MATCH(B526,CADASTRO!$B$2:$B$600,0),MATCH($X$2,CADASTRO!$A$2:$Q$2,0)),0)</f>
        <v>0</v>
      </c>
      <c r="Y526" s="16" t="str">
        <f t="shared" si="103"/>
        <v/>
      </c>
    </row>
    <row r="527" spans="1:25" ht="15" customHeight="1" x14ac:dyDescent="0.25">
      <c r="A527" s="7">
        <f>CADASTRO!A527</f>
        <v>0</v>
      </c>
      <c r="B527" s="7">
        <f>CADASTRO!B527</f>
        <v>0</v>
      </c>
      <c r="C527" s="15">
        <f>IFERROR(INDEX(CADASTRO!$A$2:$Q$600,MATCH(B527,CADASTRO!$B$2:$B$600,0),MATCH($C$2,CADASTRO!$A$2:$Q$2,0)),0)</f>
        <v>0</v>
      </c>
      <c r="D527" s="15">
        <f>IFERROR(INDEX(CADASTRO!$A$2:$Q$600,MATCH(B527,CADASTRO!$B$2:$B$600,0),MATCH($D$2,CADASTRO!$A$2:$Q$2,0)),0)</f>
        <v>0</v>
      </c>
      <c r="E527" s="16" t="str">
        <f t="shared" si="93"/>
        <v/>
      </c>
      <c r="F527" s="15">
        <f>IFERROR(INDEX(CADASTRO!$A$2:$Q$600,MATCH(B527,CADASTRO!$B$2:$B$600,0),MATCH($F$2,CADASTRO!$A$2:$Q$2,0)),0)</f>
        <v>0</v>
      </c>
      <c r="G527" s="16" t="str">
        <f t="shared" si="94"/>
        <v/>
      </c>
      <c r="H527" s="15">
        <f>IFERROR(INDEX(CADASTRO!$A$2:$Q$600,MATCH(B527,CADASTRO!$B$2:$B$600,0),MATCH($H$2,CADASTRO!$A$2:$Q$2,0)),0)</f>
        <v>0</v>
      </c>
      <c r="I527" s="16" t="str">
        <f t="shared" si="95"/>
        <v/>
      </c>
      <c r="J527" s="15">
        <f>IFERROR(INDEX(CADASTRO!$A$2:$Q$600,MATCH(B527,CADASTRO!$B$2:$B$600,0),MATCH($J$2,CADASTRO!$A$2:$Q$2,0)),0)</f>
        <v>0</v>
      </c>
      <c r="K527" s="16" t="str">
        <f t="shared" si="96"/>
        <v/>
      </c>
      <c r="L527" s="15">
        <f>IFERROR(INDEX(CADASTRO!$A$2:$Q$600,MATCH(B527,CADASTRO!$B$2:$B$600,0),MATCH($L$2,CADASTRO!$A$2:$Q$2,0)),0)</f>
        <v>0</v>
      </c>
      <c r="M527" s="16" t="str">
        <f t="shared" si="97"/>
        <v/>
      </c>
      <c r="N527" s="15">
        <f>IFERROR(INDEX(CADASTRO!$A$2:$Q$600,MATCH(B527,CADASTRO!$B$2:$B$600,0),MATCH($N$2,CADASTRO!$A$2:$Q$2,0)),0)</f>
        <v>0</v>
      </c>
      <c r="O527" s="16" t="str">
        <f t="shared" si="98"/>
        <v/>
      </c>
      <c r="P527" s="15">
        <f>IFERROR(INDEX(CADASTRO!$A$2:$Q$600,MATCH(B527,CADASTRO!$B$2:$B$600,0),MATCH($P$2,CADASTRO!$A$2:$Q$2,0)),0)</f>
        <v>0</v>
      </c>
      <c r="Q527" s="16" t="str">
        <f t="shared" si="99"/>
        <v/>
      </c>
      <c r="R527" s="15">
        <f>IFERROR(INDEX(CADASTRO!$A$2:$Q$600,MATCH(B527,CADASTRO!$B$2:$B$600,0),MATCH($R$2,CADASTRO!$A$2:$Q$2,0)),0)</f>
        <v>0</v>
      </c>
      <c r="S527" s="16" t="str">
        <f t="shared" si="100"/>
        <v/>
      </c>
      <c r="T527" s="15">
        <f>IFERROR(INDEX(CADASTRO!$A$2:$Q$600,MATCH(B527,CADASTRO!$B$2:$B$600,0),MATCH($T$2,CADASTRO!$A$2:$Q$2,0)),0)</f>
        <v>0</v>
      </c>
      <c r="U527" s="16" t="str">
        <f t="shared" si="101"/>
        <v/>
      </c>
      <c r="V527" s="15">
        <f>IFERROR(INDEX(CADASTRO!$A$2:$Q$600,MATCH(B527,CADASTRO!$B$2:$B$600,0),MATCH($V$2,CADASTRO!$A$2:$Q$2,0)),0)</f>
        <v>0</v>
      </c>
      <c r="W527" s="16" t="str">
        <f t="shared" si="102"/>
        <v/>
      </c>
      <c r="X527" s="15">
        <f>IFERROR(INDEX(CADASTRO!$A$2:$Q$600,MATCH(B527,CADASTRO!$B$2:$B$600,0),MATCH($X$2,CADASTRO!$A$2:$Q$2,0)),0)</f>
        <v>0</v>
      </c>
      <c r="Y527" s="16" t="str">
        <f t="shared" si="103"/>
        <v/>
      </c>
    </row>
    <row r="528" spans="1:25" ht="15" customHeight="1" x14ac:dyDescent="0.25">
      <c r="A528" s="7">
        <f>CADASTRO!A528</f>
        <v>0</v>
      </c>
      <c r="B528" s="7">
        <f>CADASTRO!B528</f>
        <v>0</v>
      </c>
      <c r="C528" s="15">
        <f>IFERROR(INDEX(CADASTRO!$A$2:$Q$600,MATCH(B528,CADASTRO!$B$2:$B$600,0),MATCH($C$2,CADASTRO!$A$2:$Q$2,0)),0)</f>
        <v>0</v>
      </c>
      <c r="D528" s="15">
        <f>IFERROR(INDEX(CADASTRO!$A$2:$Q$600,MATCH(B528,CADASTRO!$B$2:$B$600,0),MATCH($D$2,CADASTRO!$A$2:$Q$2,0)),0)</f>
        <v>0</v>
      </c>
      <c r="E528" s="16" t="str">
        <f t="shared" si="93"/>
        <v/>
      </c>
      <c r="F528" s="15">
        <f>IFERROR(INDEX(CADASTRO!$A$2:$Q$600,MATCH(B528,CADASTRO!$B$2:$B$600,0),MATCH($F$2,CADASTRO!$A$2:$Q$2,0)),0)</f>
        <v>0</v>
      </c>
      <c r="G528" s="16" t="str">
        <f t="shared" si="94"/>
        <v/>
      </c>
      <c r="H528" s="15">
        <f>IFERROR(INDEX(CADASTRO!$A$2:$Q$600,MATCH(B528,CADASTRO!$B$2:$B$600,0),MATCH($H$2,CADASTRO!$A$2:$Q$2,0)),0)</f>
        <v>0</v>
      </c>
      <c r="I528" s="16" t="str">
        <f t="shared" si="95"/>
        <v/>
      </c>
      <c r="J528" s="15">
        <f>IFERROR(INDEX(CADASTRO!$A$2:$Q$600,MATCH(B528,CADASTRO!$B$2:$B$600,0),MATCH($J$2,CADASTRO!$A$2:$Q$2,0)),0)</f>
        <v>0</v>
      </c>
      <c r="K528" s="16" t="str">
        <f t="shared" si="96"/>
        <v/>
      </c>
      <c r="L528" s="15">
        <f>IFERROR(INDEX(CADASTRO!$A$2:$Q$600,MATCH(B528,CADASTRO!$B$2:$B$600,0),MATCH($L$2,CADASTRO!$A$2:$Q$2,0)),0)</f>
        <v>0</v>
      </c>
      <c r="M528" s="16" t="str">
        <f t="shared" si="97"/>
        <v/>
      </c>
      <c r="N528" s="15">
        <f>IFERROR(INDEX(CADASTRO!$A$2:$Q$600,MATCH(B528,CADASTRO!$B$2:$B$600,0),MATCH($N$2,CADASTRO!$A$2:$Q$2,0)),0)</f>
        <v>0</v>
      </c>
      <c r="O528" s="16" t="str">
        <f t="shared" si="98"/>
        <v/>
      </c>
      <c r="P528" s="15">
        <f>IFERROR(INDEX(CADASTRO!$A$2:$Q$600,MATCH(B528,CADASTRO!$B$2:$B$600,0),MATCH($P$2,CADASTRO!$A$2:$Q$2,0)),0)</f>
        <v>0</v>
      </c>
      <c r="Q528" s="16" t="str">
        <f t="shared" si="99"/>
        <v/>
      </c>
      <c r="R528" s="15">
        <f>IFERROR(INDEX(CADASTRO!$A$2:$Q$600,MATCH(B528,CADASTRO!$B$2:$B$600,0),MATCH($R$2,CADASTRO!$A$2:$Q$2,0)),0)</f>
        <v>0</v>
      </c>
      <c r="S528" s="16" t="str">
        <f t="shared" si="100"/>
        <v/>
      </c>
      <c r="T528" s="15">
        <f>IFERROR(INDEX(CADASTRO!$A$2:$Q$600,MATCH(B528,CADASTRO!$B$2:$B$600,0),MATCH($T$2,CADASTRO!$A$2:$Q$2,0)),0)</f>
        <v>0</v>
      </c>
      <c r="U528" s="16" t="str">
        <f t="shared" si="101"/>
        <v/>
      </c>
      <c r="V528" s="15">
        <f>IFERROR(INDEX(CADASTRO!$A$2:$Q$600,MATCH(B528,CADASTRO!$B$2:$B$600,0),MATCH($V$2,CADASTRO!$A$2:$Q$2,0)),0)</f>
        <v>0</v>
      </c>
      <c r="W528" s="16" t="str">
        <f t="shared" si="102"/>
        <v/>
      </c>
      <c r="X528" s="15">
        <f>IFERROR(INDEX(CADASTRO!$A$2:$Q$600,MATCH(B528,CADASTRO!$B$2:$B$600,0),MATCH($X$2,CADASTRO!$A$2:$Q$2,0)),0)</f>
        <v>0</v>
      </c>
      <c r="Y528" s="16" t="str">
        <f t="shared" si="103"/>
        <v/>
      </c>
    </row>
    <row r="529" spans="1:25" ht="15" customHeight="1" x14ac:dyDescent="0.25">
      <c r="A529" s="7">
        <f>CADASTRO!A529</f>
        <v>0</v>
      </c>
      <c r="B529" s="7">
        <f>CADASTRO!B529</f>
        <v>0</v>
      </c>
      <c r="C529" s="15">
        <f>IFERROR(INDEX(CADASTRO!$A$2:$Q$600,MATCH(B529,CADASTRO!$B$2:$B$600,0),MATCH($C$2,CADASTRO!$A$2:$Q$2,0)),0)</f>
        <v>0</v>
      </c>
      <c r="D529" s="15">
        <f>IFERROR(INDEX(CADASTRO!$A$2:$Q$600,MATCH(B529,CADASTRO!$B$2:$B$600,0),MATCH($D$2,CADASTRO!$A$2:$Q$2,0)),0)</f>
        <v>0</v>
      </c>
      <c r="E529" s="16" t="str">
        <f t="shared" si="93"/>
        <v/>
      </c>
      <c r="F529" s="15">
        <f>IFERROR(INDEX(CADASTRO!$A$2:$Q$600,MATCH(B529,CADASTRO!$B$2:$B$600,0),MATCH($F$2,CADASTRO!$A$2:$Q$2,0)),0)</f>
        <v>0</v>
      </c>
      <c r="G529" s="16" t="str">
        <f t="shared" si="94"/>
        <v/>
      </c>
      <c r="H529" s="15">
        <f>IFERROR(INDEX(CADASTRO!$A$2:$Q$600,MATCH(B529,CADASTRO!$B$2:$B$600,0),MATCH($H$2,CADASTRO!$A$2:$Q$2,0)),0)</f>
        <v>0</v>
      </c>
      <c r="I529" s="16" t="str">
        <f t="shared" si="95"/>
        <v/>
      </c>
      <c r="J529" s="15">
        <f>IFERROR(INDEX(CADASTRO!$A$2:$Q$600,MATCH(B529,CADASTRO!$B$2:$B$600,0),MATCH($J$2,CADASTRO!$A$2:$Q$2,0)),0)</f>
        <v>0</v>
      </c>
      <c r="K529" s="16" t="str">
        <f t="shared" si="96"/>
        <v/>
      </c>
      <c r="L529" s="15">
        <f>IFERROR(INDEX(CADASTRO!$A$2:$Q$600,MATCH(B529,CADASTRO!$B$2:$B$600,0),MATCH($L$2,CADASTRO!$A$2:$Q$2,0)),0)</f>
        <v>0</v>
      </c>
      <c r="M529" s="16" t="str">
        <f t="shared" si="97"/>
        <v/>
      </c>
      <c r="N529" s="15">
        <f>IFERROR(INDEX(CADASTRO!$A$2:$Q$600,MATCH(B529,CADASTRO!$B$2:$B$600,0),MATCH($N$2,CADASTRO!$A$2:$Q$2,0)),0)</f>
        <v>0</v>
      </c>
      <c r="O529" s="16" t="str">
        <f t="shared" si="98"/>
        <v/>
      </c>
      <c r="P529" s="15">
        <f>IFERROR(INDEX(CADASTRO!$A$2:$Q$600,MATCH(B529,CADASTRO!$B$2:$B$600,0),MATCH($P$2,CADASTRO!$A$2:$Q$2,0)),0)</f>
        <v>0</v>
      </c>
      <c r="Q529" s="16" t="str">
        <f t="shared" si="99"/>
        <v/>
      </c>
      <c r="R529" s="15">
        <f>IFERROR(INDEX(CADASTRO!$A$2:$Q$600,MATCH(B529,CADASTRO!$B$2:$B$600,0),MATCH($R$2,CADASTRO!$A$2:$Q$2,0)),0)</f>
        <v>0</v>
      </c>
      <c r="S529" s="16" t="str">
        <f t="shared" si="100"/>
        <v/>
      </c>
      <c r="T529" s="15">
        <f>IFERROR(INDEX(CADASTRO!$A$2:$Q$600,MATCH(B529,CADASTRO!$B$2:$B$600,0),MATCH($T$2,CADASTRO!$A$2:$Q$2,0)),0)</f>
        <v>0</v>
      </c>
      <c r="U529" s="16" t="str">
        <f t="shared" si="101"/>
        <v/>
      </c>
      <c r="V529" s="15">
        <f>IFERROR(INDEX(CADASTRO!$A$2:$Q$600,MATCH(B529,CADASTRO!$B$2:$B$600,0),MATCH($V$2,CADASTRO!$A$2:$Q$2,0)),0)</f>
        <v>0</v>
      </c>
      <c r="W529" s="16" t="str">
        <f t="shared" si="102"/>
        <v/>
      </c>
      <c r="X529" s="15">
        <f>IFERROR(INDEX(CADASTRO!$A$2:$Q$600,MATCH(B529,CADASTRO!$B$2:$B$600,0),MATCH($X$2,CADASTRO!$A$2:$Q$2,0)),0)</f>
        <v>0</v>
      </c>
      <c r="Y529" s="16" t="str">
        <f t="shared" si="103"/>
        <v/>
      </c>
    </row>
    <row r="530" spans="1:25" ht="15" customHeight="1" x14ac:dyDescent="0.25">
      <c r="A530" s="7">
        <f>CADASTRO!A530</f>
        <v>0</v>
      </c>
      <c r="B530" s="7">
        <f>CADASTRO!B530</f>
        <v>0</v>
      </c>
      <c r="C530" s="15">
        <f>IFERROR(INDEX(CADASTRO!$A$2:$Q$600,MATCH(B530,CADASTRO!$B$2:$B$600,0),MATCH($C$2,CADASTRO!$A$2:$Q$2,0)),0)</f>
        <v>0</v>
      </c>
      <c r="D530" s="15">
        <f>IFERROR(INDEX(CADASTRO!$A$2:$Q$600,MATCH(B530,CADASTRO!$B$2:$B$600,0),MATCH($D$2,CADASTRO!$A$2:$Q$2,0)),0)</f>
        <v>0</v>
      </c>
      <c r="E530" s="16" t="str">
        <f t="shared" si="93"/>
        <v/>
      </c>
      <c r="F530" s="15">
        <f>IFERROR(INDEX(CADASTRO!$A$2:$Q$600,MATCH(B530,CADASTRO!$B$2:$B$600,0),MATCH($F$2,CADASTRO!$A$2:$Q$2,0)),0)</f>
        <v>0</v>
      </c>
      <c r="G530" s="16" t="str">
        <f t="shared" si="94"/>
        <v/>
      </c>
      <c r="H530" s="15">
        <f>IFERROR(INDEX(CADASTRO!$A$2:$Q$600,MATCH(B530,CADASTRO!$B$2:$B$600,0),MATCH($H$2,CADASTRO!$A$2:$Q$2,0)),0)</f>
        <v>0</v>
      </c>
      <c r="I530" s="16" t="str">
        <f t="shared" si="95"/>
        <v/>
      </c>
      <c r="J530" s="15">
        <f>IFERROR(INDEX(CADASTRO!$A$2:$Q$600,MATCH(B530,CADASTRO!$B$2:$B$600,0),MATCH($J$2,CADASTRO!$A$2:$Q$2,0)),0)</f>
        <v>0</v>
      </c>
      <c r="K530" s="16" t="str">
        <f t="shared" si="96"/>
        <v/>
      </c>
      <c r="L530" s="15">
        <f>IFERROR(INDEX(CADASTRO!$A$2:$Q$600,MATCH(B530,CADASTRO!$B$2:$B$600,0),MATCH($L$2,CADASTRO!$A$2:$Q$2,0)),0)</f>
        <v>0</v>
      </c>
      <c r="M530" s="16" t="str">
        <f t="shared" si="97"/>
        <v/>
      </c>
      <c r="N530" s="15">
        <f>IFERROR(INDEX(CADASTRO!$A$2:$Q$600,MATCH(B530,CADASTRO!$B$2:$B$600,0),MATCH($N$2,CADASTRO!$A$2:$Q$2,0)),0)</f>
        <v>0</v>
      </c>
      <c r="O530" s="16" t="str">
        <f t="shared" si="98"/>
        <v/>
      </c>
      <c r="P530" s="15">
        <f>IFERROR(INDEX(CADASTRO!$A$2:$Q$600,MATCH(B530,CADASTRO!$B$2:$B$600,0),MATCH($P$2,CADASTRO!$A$2:$Q$2,0)),0)</f>
        <v>0</v>
      </c>
      <c r="Q530" s="16" t="str">
        <f t="shared" si="99"/>
        <v/>
      </c>
      <c r="R530" s="15">
        <f>IFERROR(INDEX(CADASTRO!$A$2:$Q$600,MATCH(B530,CADASTRO!$B$2:$B$600,0),MATCH($R$2,CADASTRO!$A$2:$Q$2,0)),0)</f>
        <v>0</v>
      </c>
      <c r="S530" s="16" t="str">
        <f t="shared" si="100"/>
        <v/>
      </c>
      <c r="T530" s="15">
        <f>IFERROR(INDEX(CADASTRO!$A$2:$Q$600,MATCH(B530,CADASTRO!$B$2:$B$600,0),MATCH($T$2,CADASTRO!$A$2:$Q$2,0)),0)</f>
        <v>0</v>
      </c>
      <c r="U530" s="16" t="str">
        <f t="shared" si="101"/>
        <v/>
      </c>
      <c r="V530" s="15">
        <f>IFERROR(INDEX(CADASTRO!$A$2:$Q$600,MATCH(B530,CADASTRO!$B$2:$B$600,0),MATCH($V$2,CADASTRO!$A$2:$Q$2,0)),0)</f>
        <v>0</v>
      </c>
      <c r="W530" s="16" t="str">
        <f t="shared" si="102"/>
        <v/>
      </c>
      <c r="X530" s="15">
        <f>IFERROR(INDEX(CADASTRO!$A$2:$Q$600,MATCH(B530,CADASTRO!$B$2:$B$600,0),MATCH($X$2,CADASTRO!$A$2:$Q$2,0)),0)</f>
        <v>0</v>
      </c>
      <c r="Y530" s="16" t="str">
        <f t="shared" si="103"/>
        <v/>
      </c>
    </row>
    <row r="531" spans="1:25" ht="15" customHeight="1" x14ac:dyDescent="0.25">
      <c r="A531" s="7">
        <f>CADASTRO!A531</f>
        <v>0</v>
      </c>
      <c r="B531" s="7">
        <f>CADASTRO!B531</f>
        <v>0</v>
      </c>
      <c r="C531" s="15">
        <f>IFERROR(INDEX(CADASTRO!$A$2:$Q$600,MATCH(B531,CADASTRO!$B$2:$B$600,0),MATCH($C$2,CADASTRO!$A$2:$Q$2,0)),0)</f>
        <v>0</v>
      </c>
      <c r="D531" s="15">
        <f>IFERROR(INDEX(CADASTRO!$A$2:$Q$600,MATCH(B531,CADASTRO!$B$2:$B$600,0),MATCH($D$2,CADASTRO!$A$2:$Q$2,0)),0)</f>
        <v>0</v>
      </c>
      <c r="E531" s="16" t="str">
        <f t="shared" si="93"/>
        <v/>
      </c>
      <c r="F531" s="15">
        <f>IFERROR(INDEX(CADASTRO!$A$2:$Q$600,MATCH(B531,CADASTRO!$B$2:$B$600,0),MATCH($F$2,CADASTRO!$A$2:$Q$2,0)),0)</f>
        <v>0</v>
      </c>
      <c r="G531" s="16" t="str">
        <f t="shared" si="94"/>
        <v/>
      </c>
      <c r="H531" s="15">
        <f>IFERROR(INDEX(CADASTRO!$A$2:$Q$600,MATCH(B531,CADASTRO!$B$2:$B$600,0),MATCH($H$2,CADASTRO!$A$2:$Q$2,0)),0)</f>
        <v>0</v>
      </c>
      <c r="I531" s="16" t="str">
        <f t="shared" si="95"/>
        <v/>
      </c>
      <c r="J531" s="15">
        <f>IFERROR(INDEX(CADASTRO!$A$2:$Q$600,MATCH(B531,CADASTRO!$B$2:$B$600,0),MATCH($J$2,CADASTRO!$A$2:$Q$2,0)),0)</f>
        <v>0</v>
      </c>
      <c r="K531" s="16" t="str">
        <f t="shared" si="96"/>
        <v/>
      </c>
      <c r="L531" s="15">
        <f>IFERROR(INDEX(CADASTRO!$A$2:$Q$600,MATCH(B531,CADASTRO!$B$2:$B$600,0),MATCH($L$2,CADASTRO!$A$2:$Q$2,0)),0)</f>
        <v>0</v>
      </c>
      <c r="M531" s="16" t="str">
        <f t="shared" si="97"/>
        <v/>
      </c>
      <c r="N531" s="15">
        <f>IFERROR(INDEX(CADASTRO!$A$2:$Q$600,MATCH(B531,CADASTRO!$B$2:$B$600,0),MATCH($N$2,CADASTRO!$A$2:$Q$2,0)),0)</f>
        <v>0</v>
      </c>
      <c r="O531" s="16" t="str">
        <f t="shared" si="98"/>
        <v/>
      </c>
      <c r="P531" s="15">
        <f>IFERROR(INDEX(CADASTRO!$A$2:$Q$600,MATCH(B531,CADASTRO!$B$2:$B$600,0),MATCH($P$2,CADASTRO!$A$2:$Q$2,0)),0)</f>
        <v>0</v>
      </c>
      <c r="Q531" s="16" t="str">
        <f t="shared" si="99"/>
        <v/>
      </c>
      <c r="R531" s="15">
        <f>IFERROR(INDEX(CADASTRO!$A$2:$Q$600,MATCH(B531,CADASTRO!$B$2:$B$600,0),MATCH($R$2,CADASTRO!$A$2:$Q$2,0)),0)</f>
        <v>0</v>
      </c>
      <c r="S531" s="16" t="str">
        <f t="shared" si="100"/>
        <v/>
      </c>
      <c r="T531" s="15">
        <f>IFERROR(INDEX(CADASTRO!$A$2:$Q$600,MATCH(B531,CADASTRO!$B$2:$B$600,0),MATCH($T$2,CADASTRO!$A$2:$Q$2,0)),0)</f>
        <v>0</v>
      </c>
      <c r="U531" s="16" t="str">
        <f t="shared" si="101"/>
        <v/>
      </c>
      <c r="V531" s="15">
        <f>IFERROR(INDEX(CADASTRO!$A$2:$Q$600,MATCH(B531,CADASTRO!$B$2:$B$600,0),MATCH($V$2,CADASTRO!$A$2:$Q$2,0)),0)</f>
        <v>0</v>
      </c>
      <c r="W531" s="16" t="str">
        <f t="shared" si="102"/>
        <v/>
      </c>
      <c r="X531" s="15">
        <f>IFERROR(INDEX(CADASTRO!$A$2:$Q$600,MATCH(B531,CADASTRO!$B$2:$B$600,0),MATCH($X$2,CADASTRO!$A$2:$Q$2,0)),0)</f>
        <v>0</v>
      </c>
      <c r="Y531" s="16" t="str">
        <f t="shared" si="103"/>
        <v/>
      </c>
    </row>
    <row r="532" spans="1:25" ht="15" customHeight="1" x14ac:dyDescent="0.25">
      <c r="A532" s="7">
        <f>CADASTRO!A532</f>
        <v>0</v>
      </c>
      <c r="B532" s="7">
        <f>CADASTRO!B532</f>
        <v>0</v>
      </c>
      <c r="C532" s="15">
        <f>IFERROR(INDEX(CADASTRO!$A$2:$Q$600,MATCH(B532,CADASTRO!$B$2:$B$600,0),MATCH($C$2,CADASTRO!$A$2:$Q$2,0)),0)</f>
        <v>0</v>
      </c>
      <c r="D532" s="15">
        <f>IFERROR(INDEX(CADASTRO!$A$2:$Q$600,MATCH(B532,CADASTRO!$B$2:$B$600,0),MATCH($D$2,CADASTRO!$A$2:$Q$2,0)),0)</f>
        <v>0</v>
      </c>
      <c r="E532" s="16" t="str">
        <f t="shared" si="93"/>
        <v/>
      </c>
      <c r="F532" s="15">
        <f>IFERROR(INDEX(CADASTRO!$A$2:$Q$600,MATCH(B532,CADASTRO!$B$2:$B$600,0),MATCH($F$2,CADASTRO!$A$2:$Q$2,0)),0)</f>
        <v>0</v>
      </c>
      <c r="G532" s="16" t="str">
        <f t="shared" si="94"/>
        <v/>
      </c>
      <c r="H532" s="15">
        <f>IFERROR(INDEX(CADASTRO!$A$2:$Q$600,MATCH(B532,CADASTRO!$B$2:$B$600,0),MATCH($H$2,CADASTRO!$A$2:$Q$2,0)),0)</f>
        <v>0</v>
      </c>
      <c r="I532" s="16" t="str">
        <f t="shared" si="95"/>
        <v/>
      </c>
      <c r="J532" s="15">
        <f>IFERROR(INDEX(CADASTRO!$A$2:$Q$600,MATCH(B532,CADASTRO!$B$2:$B$600,0),MATCH($J$2,CADASTRO!$A$2:$Q$2,0)),0)</f>
        <v>0</v>
      </c>
      <c r="K532" s="16" t="str">
        <f t="shared" si="96"/>
        <v/>
      </c>
      <c r="L532" s="15">
        <f>IFERROR(INDEX(CADASTRO!$A$2:$Q$600,MATCH(B532,CADASTRO!$B$2:$B$600,0),MATCH($L$2,CADASTRO!$A$2:$Q$2,0)),0)</f>
        <v>0</v>
      </c>
      <c r="M532" s="16" t="str">
        <f t="shared" si="97"/>
        <v/>
      </c>
      <c r="N532" s="15">
        <f>IFERROR(INDEX(CADASTRO!$A$2:$Q$600,MATCH(B532,CADASTRO!$B$2:$B$600,0),MATCH($N$2,CADASTRO!$A$2:$Q$2,0)),0)</f>
        <v>0</v>
      </c>
      <c r="O532" s="16" t="str">
        <f t="shared" si="98"/>
        <v/>
      </c>
      <c r="P532" s="15">
        <f>IFERROR(INDEX(CADASTRO!$A$2:$Q$600,MATCH(B532,CADASTRO!$B$2:$B$600,0),MATCH($P$2,CADASTRO!$A$2:$Q$2,0)),0)</f>
        <v>0</v>
      </c>
      <c r="Q532" s="16" t="str">
        <f t="shared" si="99"/>
        <v/>
      </c>
      <c r="R532" s="15">
        <f>IFERROR(INDEX(CADASTRO!$A$2:$Q$600,MATCH(B532,CADASTRO!$B$2:$B$600,0),MATCH($R$2,CADASTRO!$A$2:$Q$2,0)),0)</f>
        <v>0</v>
      </c>
      <c r="S532" s="16" t="str">
        <f t="shared" si="100"/>
        <v/>
      </c>
      <c r="T532" s="15">
        <f>IFERROR(INDEX(CADASTRO!$A$2:$Q$600,MATCH(B532,CADASTRO!$B$2:$B$600,0),MATCH($T$2,CADASTRO!$A$2:$Q$2,0)),0)</f>
        <v>0</v>
      </c>
      <c r="U532" s="16" t="str">
        <f t="shared" si="101"/>
        <v/>
      </c>
      <c r="V532" s="15">
        <f>IFERROR(INDEX(CADASTRO!$A$2:$Q$600,MATCH(B532,CADASTRO!$B$2:$B$600,0),MATCH($V$2,CADASTRO!$A$2:$Q$2,0)),0)</f>
        <v>0</v>
      </c>
      <c r="W532" s="16" t="str">
        <f t="shared" si="102"/>
        <v/>
      </c>
      <c r="X532" s="15">
        <f>IFERROR(INDEX(CADASTRO!$A$2:$Q$600,MATCH(B532,CADASTRO!$B$2:$B$600,0),MATCH($X$2,CADASTRO!$A$2:$Q$2,0)),0)</f>
        <v>0</v>
      </c>
      <c r="Y532" s="16" t="str">
        <f t="shared" si="103"/>
        <v/>
      </c>
    </row>
    <row r="533" spans="1:25" ht="15" customHeight="1" x14ac:dyDescent="0.25">
      <c r="A533" s="7">
        <f>CADASTRO!A533</f>
        <v>0</v>
      </c>
      <c r="B533" s="7">
        <f>CADASTRO!B533</f>
        <v>0</v>
      </c>
      <c r="C533" s="15">
        <f>IFERROR(INDEX(CADASTRO!$A$2:$Q$600,MATCH(B533,CADASTRO!$B$2:$B$600,0),MATCH($C$2,CADASTRO!$A$2:$Q$2,0)),0)</f>
        <v>0</v>
      </c>
      <c r="D533" s="15">
        <f>IFERROR(INDEX(CADASTRO!$A$2:$Q$600,MATCH(B533,CADASTRO!$B$2:$B$600,0),MATCH($D$2,CADASTRO!$A$2:$Q$2,0)),0)</f>
        <v>0</v>
      </c>
      <c r="E533" s="16" t="str">
        <f t="shared" si="93"/>
        <v/>
      </c>
      <c r="F533" s="15">
        <f>IFERROR(INDEX(CADASTRO!$A$2:$Q$600,MATCH(B533,CADASTRO!$B$2:$B$600,0),MATCH($F$2,CADASTRO!$A$2:$Q$2,0)),0)</f>
        <v>0</v>
      </c>
      <c r="G533" s="16" t="str">
        <f t="shared" si="94"/>
        <v/>
      </c>
      <c r="H533" s="15">
        <f>IFERROR(INDEX(CADASTRO!$A$2:$Q$600,MATCH(B533,CADASTRO!$B$2:$B$600,0),MATCH($H$2,CADASTRO!$A$2:$Q$2,0)),0)</f>
        <v>0</v>
      </c>
      <c r="I533" s="16" t="str">
        <f t="shared" si="95"/>
        <v/>
      </c>
      <c r="J533" s="15">
        <f>IFERROR(INDEX(CADASTRO!$A$2:$Q$600,MATCH(B533,CADASTRO!$B$2:$B$600,0),MATCH($J$2,CADASTRO!$A$2:$Q$2,0)),0)</f>
        <v>0</v>
      </c>
      <c r="K533" s="16" t="str">
        <f t="shared" si="96"/>
        <v/>
      </c>
      <c r="L533" s="15">
        <f>IFERROR(INDEX(CADASTRO!$A$2:$Q$600,MATCH(B533,CADASTRO!$B$2:$B$600,0),MATCH($L$2,CADASTRO!$A$2:$Q$2,0)),0)</f>
        <v>0</v>
      </c>
      <c r="M533" s="16" t="str">
        <f t="shared" si="97"/>
        <v/>
      </c>
      <c r="N533" s="15">
        <f>IFERROR(INDEX(CADASTRO!$A$2:$Q$600,MATCH(B533,CADASTRO!$B$2:$B$600,0),MATCH($N$2,CADASTRO!$A$2:$Q$2,0)),0)</f>
        <v>0</v>
      </c>
      <c r="O533" s="16" t="str">
        <f t="shared" si="98"/>
        <v/>
      </c>
      <c r="P533" s="15">
        <f>IFERROR(INDEX(CADASTRO!$A$2:$Q$600,MATCH(B533,CADASTRO!$B$2:$B$600,0),MATCH($P$2,CADASTRO!$A$2:$Q$2,0)),0)</f>
        <v>0</v>
      </c>
      <c r="Q533" s="16" t="str">
        <f t="shared" si="99"/>
        <v/>
      </c>
      <c r="R533" s="15">
        <f>IFERROR(INDEX(CADASTRO!$A$2:$Q$600,MATCH(B533,CADASTRO!$B$2:$B$600,0),MATCH($R$2,CADASTRO!$A$2:$Q$2,0)),0)</f>
        <v>0</v>
      </c>
      <c r="S533" s="16" t="str">
        <f t="shared" si="100"/>
        <v/>
      </c>
      <c r="T533" s="15">
        <f>IFERROR(INDEX(CADASTRO!$A$2:$Q$600,MATCH(B533,CADASTRO!$B$2:$B$600,0),MATCH($T$2,CADASTRO!$A$2:$Q$2,0)),0)</f>
        <v>0</v>
      </c>
      <c r="U533" s="16" t="str">
        <f t="shared" si="101"/>
        <v/>
      </c>
      <c r="V533" s="15">
        <f>IFERROR(INDEX(CADASTRO!$A$2:$Q$600,MATCH(B533,CADASTRO!$B$2:$B$600,0),MATCH($V$2,CADASTRO!$A$2:$Q$2,0)),0)</f>
        <v>0</v>
      </c>
      <c r="W533" s="16" t="str">
        <f t="shared" si="102"/>
        <v/>
      </c>
      <c r="X533" s="15">
        <f>IFERROR(INDEX(CADASTRO!$A$2:$Q$600,MATCH(B533,CADASTRO!$B$2:$B$600,0),MATCH($X$2,CADASTRO!$A$2:$Q$2,0)),0)</f>
        <v>0</v>
      </c>
      <c r="Y533" s="16" t="str">
        <f t="shared" si="103"/>
        <v/>
      </c>
    </row>
    <row r="534" spans="1:25" ht="15" customHeight="1" x14ac:dyDescent="0.25">
      <c r="A534" s="7">
        <f>CADASTRO!A534</f>
        <v>0</v>
      </c>
      <c r="B534" s="7">
        <f>CADASTRO!B534</f>
        <v>0</v>
      </c>
      <c r="C534" s="15">
        <f>IFERROR(INDEX(CADASTRO!$A$2:$Q$600,MATCH(B534,CADASTRO!$B$2:$B$600,0),MATCH($C$2,CADASTRO!$A$2:$Q$2,0)),0)</f>
        <v>0</v>
      </c>
      <c r="D534" s="15">
        <f>IFERROR(INDEX(CADASTRO!$A$2:$Q$600,MATCH(B534,CADASTRO!$B$2:$B$600,0),MATCH($D$2,CADASTRO!$A$2:$Q$2,0)),0)</f>
        <v>0</v>
      </c>
      <c r="E534" s="16" t="str">
        <f t="shared" si="93"/>
        <v/>
      </c>
      <c r="F534" s="15">
        <f>IFERROR(INDEX(CADASTRO!$A$2:$Q$600,MATCH(B534,CADASTRO!$B$2:$B$600,0),MATCH($F$2,CADASTRO!$A$2:$Q$2,0)),0)</f>
        <v>0</v>
      </c>
      <c r="G534" s="16" t="str">
        <f t="shared" si="94"/>
        <v/>
      </c>
      <c r="H534" s="15">
        <f>IFERROR(INDEX(CADASTRO!$A$2:$Q$600,MATCH(B534,CADASTRO!$B$2:$B$600,0),MATCH($H$2,CADASTRO!$A$2:$Q$2,0)),0)</f>
        <v>0</v>
      </c>
      <c r="I534" s="16" t="str">
        <f t="shared" si="95"/>
        <v/>
      </c>
      <c r="J534" s="15">
        <f>IFERROR(INDEX(CADASTRO!$A$2:$Q$600,MATCH(B534,CADASTRO!$B$2:$B$600,0),MATCH($J$2,CADASTRO!$A$2:$Q$2,0)),0)</f>
        <v>0</v>
      </c>
      <c r="K534" s="16" t="str">
        <f t="shared" si="96"/>
        <v/>
      </c>
      <c r="L534" s="15">
        <f>IFERROR(INDEX(CADASTRO!$A$2:$Q$600,MATCH(B534,CADASTRO!$B$2:$B$600,0),MATCH($L$2,CADASTRO!$A$2:$Q$2,0)),0)</f>
        <v>0</v>
      </c>
      <c r="M534" s="16" t="str">
        <f t="shared" si="97"/>
        <v/>
      </c>
      <c r="N534" s="15">
        <f>IFERROR(INDEX(CADASTRO!$A$2:$Q$600,MATCH(B534,CADASTRO!$B$2:$B$600,0),MATCH($N$2,CADASTRO!$A$2:$Q$2,0)),0)</f>
        <v>0</v>
      </c>
      <c r="O534" s="16" t="str">
        <f t="shared" si="98"/>
        <v/>
      </c>
      <c r="P534" s="15">
        <f>IFERROR(INDEX(CADASTRO!$A$2:$Q$600,MATCH(B534,CADASTRO!$B$2:$B$600,0),MATCH($P$2,CADASTRO!$A$2:$Q$2,0)),0)</f>
        <v>0</v>
      </c>
      <c r="Q534" s="16" t="str">
        <f t="shared" si="99"/>
        <v/>
      </c>
      <c r="R534" s="15">
        <f>IFERROR(INDEX(CADASTRO!$A$2:$Q$600,MATCH(B534,CADASTRO!$B$2:$B$600,0),MATCH($R$2,CADASTRO!$A$2:$Q$2,0)),0)</f>
        <v>0</v>
      </c>
      <c r="S534" s="16" t="str">
        <f t="shared" si="100"/>
        <v/>
      </c>
      <c r="T534" s="15">
        <f>IFERROR(INDEX(CADASTRO!$A$2:$Q$600,MATCH(B534,CADASTRO!$B$2:$B$600,0),MATCH($T$2,CADASTRO!$A$2:$Q$2,0)),0)</f>
        <v>0</v>
      </c>
      <c r="U534" s="16" t="str">
        <f t="shared" si="101"/>
        <v/>
      </c>
      <c r="V534" s="15">
        <f>IFERROR(INDEX(CADASTRO!$A$2:$Q$600,MATCH(B534,CADASTRO!$B$2:$B$600,0),MATCH($V$2,CADASTRO!$A$2:$Q$2,0)),0)</f>
        <v>0</v>
      </c>
      <c r="W534" s="16" t="str">
        <f t="shared" si="102"/>
        <v/>
      </c>
      <c r="X534" s="15">
        <f>IFERROR(INDEX(CADASTRO!$A$2:$Q$600,MATCH(B534,CADASTRO!$B$2:$B$600,0),MATCH($X$2,CADASTRO!$A$2:$Q$2,0)),0)</f>
        <v>0</v>
      </c>
      <c r="Y534" s="16" t="str">
        <f t="shared" si="103"/>
        <v/>
      </c>
    </row>
    <row r="535" spans="1:25" ht="15" customHeight="1" x14ac:dyDescent="0.25">
      <c r="A535" s="7">
        <f>CADASTRO!A535</f>
        <v>0</v>
      </c>
      <c r="B535" s="7">
        <f>CADASTRO!B535</f>
        <v>0</v>
      </c>
      <c r="C535" s="15">
        <f>IFERROR(INDEX(CADASTRO!$A$2:$Q$600,MATCH(B535,CADASTRO!$B$2:$B$600,0),MATCH($C$2,CADASTRO!$A$2:$Q$2,0)),0)</f>
        <v>0</v>
      </c>
      <c r="D535" s="15">
        <f>IFERROR(INDEX(CADASTRO!$A$2:$Q$600,MATCH(B535,CADASTRO!$B$2:$B$600,0),MATCH($D$2,CADASTRO!$A$2:$Q$2,0)),0)</f>
        <v>0</v>
      </c>
      <c r="E535" s="16" t="str">
        <f t="shared" si="93"/>
        <v/>
      </c>
      <c r="F535" s="15">
        <f>IFERROR(INDEX(CADASTRO!$A$2:$Q$600,MATCH(B535,CADASTRO!$B$2:$B$600,0),MATCH($F$2,CADASTRO!$A$2:$Q$2,0)),0)</f>
        <v>0</v>
      </c>
      <c r="G535" s="16" t="str">
        <f t="shared" si="94"/>
        <v/>
      </c>
      <c r="H535" s="15">
        <f>IFERROR(INDEX(CADASTRO!$A$2:$Q$600,MATCH(B535,CADASTRO!$B$2:$B$600,0),MATCH($H$2,CADASTRO!$A$2:$Q$2,0)),0)</f>
        <v>0</v>
      </c>
      <c r="I535" s="16" t="str">
        <f t="shared" si="95"/>
        <v/>
      </c>
      <c r="J535" s="15">
        <f>IFERROR(INDEX(CADASTRO!$A$2:$Q$600,MATCH(B535,CADASTRO!$B$2:$B$600,0),MATCH($J$2,CADASTRO!$A$2:$Q$2,0)),0)</f>
        <v>0</v>
      </c>
      <c r="K535" s="16" t="str">
        <f t="shared" si="96"/>
        <v/>
      </c>
      <c r="L535" s="15">
        <f>IFERROR(INDEX(CADASTRO!$A$2:$Q$600,MATCH(B535,CADASTRO!$B$2:$B$600,0),MATCH($L$2,CADASTRO!$A$2:$Q$2,0)),0)</f>
        <v>0</v>
      </c>
      <c r="M535" s="16" t="str">
        <f t="shared" si="97"/>
        <v/>
      </c>
      <c r="N535" s="15">
        <f>IFERROR(INDEX(CADASTRO!$A$2:$Q$600,MATCH(B535,CADASTRO!$B$2:$B$600,0),MATCH($N$2,CADASTRO!$A$2:$Q$2,0)),0)</f>
        <v>0</v>
      </c>
      <c r="O535" s="16" t="str">
        <f t="shared" si="98"/>
        <v/>
      </c>
      <c r="P535" s="15">
        <f>IFERROR(INDEX(CADASTRO!$A$2:$Q$600,MATCH(B535,CADASTRO!$B$2:$B$600,0),MATCH($P$2,CADASTRO!$A$2:$Q$2,0)),0)</f>
        <v>0</v>
      </c>
      <c r="Q535" s="16" t="str">
        <f t="shared" si="99"/>
        <v/>
      </c>
      <c r="R535" s="15">
        <f>IFERROR(INDEX(CADASTRO!$A$2:$Q$600,MATCH(B535,CADASTRO!$B$2:$B$600,0),MATCH($R$2,CADASTRO!$A$2:$Q$2,0)),0)</f>
        <v>0</v>
      </c>
      <c r="S535" s="16" t="str">
        <f t="shared" si="100"/>
        <v/>
      </c>
      <c r="T535" s="15">
        <f>IFERROR(INDEX(CADASTRO!$A$2:$Q$600,MATCH(B535,CADASTRO!$B$2:$B$600,0),MATCH($T$2,CADASTRO!$A$2:$Q$2,0)),0)</f>
        <v>0</v>
      </c>
      <c r="U535" s="16" t="str">
        <f t="shared" si="101"/>
        <v/>
      </c>
      <c r="V535" s="15">
        <f>IFERROR(INDEX(CADASTRO!$A$2:$Q$600,MATCH(B535,CADASTRO!$B$2:$B$600,0),MATCH($V$2,CADASTRO!$A$2:$Q$2,0)),0)</f>
        <v>0</v>
      </c>
      <c r="W535" s="16" t="str">
        <f t="shared" si="102"/>
        <v/>
      </c>
      <c r="X535" s="15">
        <f>IFERROR(INDEX(CADASTRO!$A$2:$Q$600,MATCH(B535,CADASTRO!$B$2:$B$600,0),MATCH($X$2,CADASTRO!$A$2:$Q$2,0)),0)</f>
        <v>0</v>
      </c>
      <c r="Y535" s="16" t="str">
        <f t="shared" si="103"/>
        <v/>
      </c>
    </row>
    <row r="536" spans="1:25" ht="15" customHeight="1" x14ac:dyDescent="0.25">
      <c r="A536" s="7">
        <f>CADASTRO!A536</f>
        <v>0</v>
      </c>
      <c r="B536" s="7">
        <f>CADASTRO!B536</f>
        <v>0</v>
      </c>
      <c r="C536" s="15">
        <f>IFERROR(INDEX(CADASTRO!$A$2:$Q$600,MATCH(B536,CADASTRO!$B$2:$B$600,0),MATCH($C$2,CADASTRO!$A$2:$Q$2,0)),0)</f>
        <v>0</v>
      </c>
      <c r="D536" s="15">
        <f>IFERROR(INDEX(CADASTRO!$A$2:$Q$600,MATCH(B536,CADASTRO!$B$2:$B$600,0),MATCH($D$2,CADASTRO!$A$2:$Q$2,0)),0)</f>
        <v>0</v>
      </c>
      <c r="E536" s="16" t="str">
        <f t="shared" si="93"/>
        <v/>
      </c>
      <c r="F536" s="15">
        <f>IFERROR(INDEX(CADASTRO!$A$2:$Q$600,MATCH(B536,CADASTRO!$B$2:$B$600,0),MATCH($F$2,CADASTRO!$A$2:$Q$2,0)),0)</f>
        <v>0</v>
      </c>
      <c r="G536" s="16" t="str">
        <f t="shared" si="94"/>
        <v/>
      </c>
      <c r="H536" s="15">
        <f>IFERROR(INDEX(CADASTRO!$A$2:$Q$600,MATCH(B536,CADASTRO!$B$2:$B$600,0),MATCH($H$2,CADASTRO!$A$2:$Q$2,0)),0)</f>
        <v>0</v>
      </c>
      <c r="I536" s="16" t="str">
        <f t="shared" si="95"/>
        <v/>
      </c>
      <c r="J536" s="15">
        <f>IFERROR(INDEX(CADASTRO!$A$2:$Q$600,MATCH(B536,CADASTRO!$B$2:$B$600,0),MATCH($J$2,CADASTRO!$A$2:$Q$2,0)),0)</f>
        <v>0</v>
      </c>
      <c r="K536" s="16" t="str">
        <f t="shared" si="96"/>
        <v/>
      </c>
      <c r="L536" s="15">
        <f>IFERROR(INDEX(CADASTRO!$A$2:$Q$600,MATCH(B536,CADASTRO!$B$2:$B$600,0),MATCH($L$2,CADASTRO!$A$2:$Q$2,0)),0)</f>
        <v>0</v>
      </c>
      <c r="M536" s="16" t="str">
        <f t="shared" si="97"/>
        <v/>
      </c>
      <c r="N536" s="15">
        <f>IFERROR(INDEX(CADASTRO!$A$2:$Q$600,MATCH(B536,CADASTRO!$B$2:$B$600,0),MATCH($N$2,CADASTRO!$A$2:$Q$2,0)),0)</f>
        <v>0</v>
      </c>
      <c r="O536" s="16" t="str">
        <f t="shared" si="98"/>
        <v/>
      </c>
      <c r="P536" s="15">
        <f>IFERROR(INDEX(CADASTRO!$A$2:$Q$600,MATCH(B536,CADASTRO!$B$2:$B$600,0),MATCH($P$2,CADASTRO!$A$2:$Q$2,0)),0)</f>
        <v>0</v>
      </c>
      <c r="Q536" s="16" t="str">
        <f t="shared" si="99"/>
        <v/>
      </c>
      <c r="R536" s="15">
        <f>IFERROR(INDEX(CADASTRO!$A$2:$Q$600,MATCH(B536,CADASTRO!$B$2:$B$600,0),MATCH($R$2,CADASTRO!$A$2:$Q$2,0)),0)</f>
        <v>0</v>
      </c>
      <c r="S536" s="16" t="str">
        <f t="shared" si="100"/>
        <v/>
      </c>
      <c r="T536" s="15">
        <f>IFERROR(INDEX(CADASTRO!$A$2:$Q$600,MATCH(B536,CADASTRO!$B$2:$B$600,0),MATCH($T$2,CADASTRO!$A$2:$Q$2,0)),0)</f>
        <v>0</v>
      </c>
      <c r="U536" s="16" t="str">
        <f t="shared" si="101"/>
        <v/>
      </c>
      <c r="V536" s="15">
        <f>IFERROR(INDEX(CADASTRO!$A$2:$Q$600,MATCH(B536,CADASTRO!$B$2:$B$600,0),MATCH($V$2,CADASTRO!$A$2:$Q$2,0)),0)</f>
        <v>0</v>
      </c>
      <c r="W536" s="16" t="str">
        <f t="shared" si="102"/>
        <v/>
      </c>
      <c r="X536" s="15">
        <f>IFERROR(INDEX(CADASTRO!$A$2:$Q$600,MATCH(B536,CADASTRO!$B$2:$B$600,0),MATCH($X$2,CADASTRO!$A$2:$Q$2,0)),0)</f>
        <v>0</v>
      </c>
      <c r="Y536" s="16" t="str">
        <f t="shared" si="103"/>
        <v/>
      </c>
    </row>
    <row r="537" spans="1:25" ht="15" customHeight="1" x14ac:dyDescent="0.25">
      <c r="A537" s="7">
        <f>CADASTRO!A537</f>
        <v>0</v>
      </c>
      <c r="B537" s="7">
        <f>CADASTRO!B537</f>
        <v>0</v>
      </c>
      <c r="C537" s="15">
        <f>IFERROR(INDEX(CADASTRO!$A$2:$Q$600,MATCH(B537,CADASTRO!$B$2:$B$600,0),MATCH($C$2,CADASTRO!$A$2:$Q$2,0)),0)</f>
        <v>0</v>
      </c>
      <c r="D537" s="15">
        <f>IFERROR(INDEX(CADASTRO!$A$2:$Q$600,MATCH(B537,CADASTRO!$B$2:$B$600,0),MATCH($D$2,CADASTRO!$A$2:$Q$2,0)),0)</f>
        <v>0</v>
      </c>
      <c r="E537" s="16" t="str">
        <f t="shared" si="93"/>
        <v/>
      </c>
      <c r="F537" s="15">
        <f>IFERROR(INDEX(CADASTRO!$A$2:$Q$600,MATCH(B537,CADASTRO!$B$2:$B$600,0),MATCH($F$2,CADASTRO!$A$2:$Q$2,0)),0)</f>
        <v>0</v>
      </c>
      <c r="G537" s="16" t="str">
        <f t="shared" si="94"/>
        <v/>
      </c>
      <c r="H537" s="15">
        <f>IFERROR(INDEX(CADASTRO!$A$2:$Q$600,MATCH(B537,CADASTRO!$B$2:$B$600,0),MATCH($H$2,CADASTRO!$A$2:$Q$2,0)),0)</f>
        <v>0</v>
      </c>
      <c r="I537" s="16" t="str">
        <f t="shared" si="95"/>
        <v/>
      </c>
      <c r="J537" s="15">
        <f>IFERROR(INDEX(CADASTRO!$A$2:$Q$600,MATCH(B537,CADASTRO!$B$2:$B$600,0),MATCH($J$2,CADASTRO!$A$2:$Q$2,0)),0)</f>
        <v>0</v>
      </c>
      <c r="K537" s="16" t="str">
        <f t="shared" si="96"/>
        <v/>
      </c>
      <c r="L537" s="15">
        <f>IFERROR(INDEX(CADASTRO!$A$2:$Q$600,MATCH(B537,CADASTRO!$B$2:$B$600,0),MATCH($L$2,CADASTRO!$A$2:$Q$2,0)),0)</f>
        <v>0</v>
      </c>
      <c r="M537" s="16" t="str">
        <f t="shared" si="97"/>
        <v/>
      </c>
      <c r="N537" s="15">
        <f>IFERROR(INDEX(CADASTRO!$A$2:$Q$600,MATCH(B537,CADASTRO!$B$2:$B$600,0),MATCH($N$2,CADASTRO!$A$2:$Q$2,0)),0)</f>
        <v>0</v>
      </c>
      <c r="O537" s="16" t="str">
        <f t="shared" si="98"/>
        <v/>
      </c>
      <c r="P537" s="15">
        <f>IFERROR(INDEX(CADASTRO!$A$2:$Q$600,MATCH(B537,CADASTRO!$B$2:$B$600,0),MATCH($P$2,CADASTRO!$A$2:$Q$2,0)),0)</f>
        <v>0</v>
      </c>
      <c r="Q537" s="16" t="str">
        <f t="shared" si="99"/>
        <v/>
      </c>
      <c r="R537" s="15">
        <f>IFERROR(INDEX(CADASTRO!$A$2:$Q$600,MATCH(B537,CADASTRO!$B$2:$B$600,0),MATCH($R$2,CADASTRO!$A$2:$Q$2,0)),0)</f>
        <v>0</v>
      </c>
      <c r="S537" s="16" t="str">
        <f t="shared" si="100"/>
        <v/>
      </c>
      <c r="T537" s="15">
        <f>IFERROR(INDEX(CADASTRO!$A$2:$Q$600,MATCH(B537,CADASTRO!$B$2:$B$600,0),MATCH($T$2,CADASTRO!$A$2:$Q$2,0)),0)</f>
        <v>0</v>
      </c>
      <c r="U537" s="16" t="str">
        <f t="shared" si="101"/>
        <v/>
      </c>
      <c r="V537" s="15">
        <f>IFERROR(INDEX(CADASTRO!$A$2:$Q$600,MATCH(B537,CADASTRO!$B$2:$B$600,0),MATCH($V$2,CADASTRO!$A$2:$Q$2,0)),0)</f>
        <v>0</v>
      </c>
      <c r="W537" s="16" t="str">
        <f t="shared" si="102"/>
        <v/>
      </c>
      <c r="X537" s="15">
        <f>IFERROR(INDEX(CADASTRO!$A$2:$Q$600,MATCH(B537,CADASTRO!$B$2:$B$600,0),MATCH($X$2,CADASTRO!$A$2:$Q$2,0)),0)</f>
        <v>0</v>
      </c>
      <c r="Y537" s="16" t="str">
        <f t="shared" si="103"/>
        <v/>
      </c>
    </row>
    <row r="538" spans="1:25" ht="15" customHeight="1" x14ac:dyDescent="0.25">
      <c r="A538" s="7">
        <f>CADASTRO!A538</f>
        <v>0</v>
      </c>
      <c r="B538" s="7">
        <f>CADASTRO!B538</f>
        <v>0</v>
      </c>
      <c r="C538" s="15">
        <f>IFERROR(INDEX(CADASTRO!$A$2:$Q$600,MATCH(B538,CADASTRO!$B$2:$B$600,0),MATCH($C$2,CADASTRO!$A$2:$Q$2,0)),0)</f>
        <v>0</v>
      </c>
      <c r="D538" s="15">
        <f>IFERROR(INDEX(CADASTRO!$A$2:$Q$600,MATCH(B538,CADASTRO!$B$2:$B$600,0),MATCH($D$2,CADASTRO!$A$2:$Q$2,0)),0)</f>
        <v>0</v>
      </c>
      <c r="E538" s="16" t="str">
        <f t="shared" si="93"/>
        <v/>
      </c>
      <c r="F538" s="15">
        <f>IFERROR(INDEX(CADASTRO!$A$2:$Q$600,MATCH(B538,CADASTRO!$B$2:$B$600,0),MATCH($F$2,CADASTRO!$A$2:$Q$2,0)),0)</f>
        <v>0</v>
      </c>
      <c r="G538" s="16" t="str">
        <f t="shared" si="94"/>
        <v/>
      </c>
      <c r="H538" s="15">
        <f>IFERROR(INDEX(CADASTRO!$A$2:$Q$600,MATCH(B538,CADASTRO!$B$2:$B$600,0),MATCH($H$2,CADASTRO!$A$2:$Q$2,0)),0)</f>
        <v>0</v>
      </c>
      <c r="I538" s="16" t="str">
        <f t="shared" si="95"/>
        <v/>
      </c>
      <c r="J538" s="15">
        <f>IFERROR(INDEX(CADASTRO!$A$2:$Q$600,MATCH(B538,CADASTRO!$B$2:$B$600,0),MATCH($J$2,CADASTRO!$A$2:$Q$2,0)),0)</f>
        <v>0</v>
      </c>
      <c r="K538" s="16" t="str">
        <f t="shared" si="96"/>
        <v/>
      </c>
      <c r="L538" s="15">
        <f>IFERROR(INDEX(CADASTRO!$A$2:$Q$600,MATCH(B538,CADASTRO!$B$2:$B$600,0),MATCH($L$2,CADASTRO!$A$2:$Q$2,0)),0)</f>
        <v>0</v>
      </c>
      <c r="M538" s="16" t="str">
        <f t="shared" si="97"/>
        <v/>
      </c>
      <c r="N538" s="15">
        <f>IFERROR(INDEX(CADASTRO!$A$2:$Q$600,MATCH(B538,CADASTRO!$B$2:$B$600,0),MATCH($N$2,CADASTRO!$A$2:$Q$2,0)),0)</f>
        <v>0</v>
      </c>
      <c r="O538" s="16" t="str">
        <f t="shared" si="98"/>
        <v/>
      </c>
      <c r="P538" s="15">
        <f>IFERROR(INDEX(CADASTRO!$A$2:$Q$600,MATCH(B538,CADASTRO!$B$2:$B$600,0),MATCH($P$2,CADASTRO!$A$2:$Q$2,0)),0)</f>
        <v>0</v>
      </c>
      <c r="Q538" s="16" t="str">
        <f t="shared" si="99"/>
        <v/>
      </c>
      <c r="R538" s="15">
        <f>IFERROR(INDEX(CADASTRO!$A$2:$Q$600,MATCH(B538,CADASTRO!$B$2:$B$600,0),MATCH($R$2,CADASTRO!$A$2:$Q$2,0)),0)</f>
        <v>0</v>
      </c>
      <c r="S538" s="16" t="str">
        <f t="shared" si="100"/>
        <v/>
      </c>
      <c r="T538" s="15">
        <f>IFERROR(INDEX(CADASTRO!$A$2:$Q$600,MATCH(B538,CADASTRO!$B$2:$B$600,0),MATCH($T$2,CADASTRO!$A$2:$Q$2,0)),0)</f>
        <v>0</v>
      </c>
      <c r="U538" s="16" t="str">
        <f t="shared" si="101"/>
        <v/>
      </c>
      <c r="V538" s="15">
        <f>IFERROR(INDEX(CADASTRO!$A$2:$Q$600,MATCH(B538,CADASTRO!$B$2:$B$600,0),MATCH($V$2,CADASTRO!$A$2:$Q$2,0)),0)</f>
        <v>0</v>
      </c>
      <c r="W538" s="16" t="str">
        <f t="shared" si="102"/>
        <v/>
      </c>
      <c r="X538" s="15">
        <f>IFERROR(INDEX(CADASTRO!$A$2:$Q$600,MATCH(B538,CADASTRO!$B$2:$B$600,0),MATCH($X$2,CADASTRO!$A$2:$Q$2,0)),0)</f>
        <v>0</v>
      </c>
      <c r="Y538" s="16" t="str">
        <f t="shared" si="103"/>
        <v/>
      </c>
    </row>
    <row r="539" spans="1:25" ht="15" customHeight="1" x14ac:dyDescent="0.25">
      <c r="A539" s="7">
        <f>CADASTRO!A539</f>
        <v>0</v>
      </c>
      <c r="B539" s="7">
        <f>CADASTRO!B539</f>
        <v>0</v>
      </c>
      <c r="C539" s="15">
        <f>IFERROR(INDEX(CADASTRO!$A$2:$Q$600,MATCH(B539,CADASTRO!$B$2:$B$600,0),MATCH($C$2,CADASTRO!$A$2:$Q$2,0)),0)</f>
        <v>0</v>
      </c>
      <c r="D539" s="15">
        <f>IFERROR(INDEX(CADASTRO!$A$2:$Q$600,MATCH(B539,CADASTRO!$B$2:$B$600,0),MATCH($D$2,CADASTRO!$A$2:$Q$2,0)),0)</f>
        <v>0</v>
      </c>
      <c r="E539" s="16" t="str">
        <f t="shared" si="93"/>
        <v/>
      </c>
      <c r="F539" s="15">
        <f>IFERROR(INDEX(CADASTRO!$A$2:$Q$600,MATCH(B539,CADASTRO!$B$2:$B$600,0),MATCH($F$2,CADASTRO!$A$2:$Q$2,0)),0)</f>
        <v>0</v>
      </c>
      <c r="G539" s="16" t="str">
        <f t="shared" si="94"/>
        <v/>
      </c>
      <c r="H539" s="15">
        <f>IFERROR(INDEX(CADASTRO!$A$2:$Q$600,MATCH(B539,CADASTRO!$B$2:$B$600,0),MATCH($H$2,CADASTRO!$A$2:$Q$2,0)),0)</f>
        <v>0</v>
      </c>
      <c r="I539" s="16" t="str">
        <f t="shared" si="95"/>
        <v/>
      </c>
      <c r="J539" s="15">
        <f>IFERROR(INDEX(CADASTRO!$A$2:$Q$600,MATCH(B539,CADASTRO!$B$2:$B$600,0),MATCH($J$2,CADASTRO!$A$2:$Q$2,0)),0)</f>
        <v>0</v>
      </c>
      <c r="K539" s="16" t="str">
        <f t="shared" si="96"/>
        <v/>
      </c>
      <c r="L539" s="15">
        <f>IFERROR(INDEX(CADASTRO!$A$2:$Q$600,MATCH(B539,CADASTRO!$B$2:$B$600,0),MATCH($L$2,CADASTRO!$A$2:$Q$2,0)),0)</f>
        <v>0</v>
      </c>
      <c r="M539" s="16" t="str">
        <f t="shared" si="97"/>
        <v/>
      </c>
      <c r="N539" s="15">
        <f>IFERROR(INDEX(CADASTRO!$A$2:$Q$600,MATCH(B539,CADASTRO!$B$2:$B$600,0),MATCH($N$2,CADASTRO!$A$2:$Q$2,0)),0)</f>
        <v>0</v>
      </c>
      <c r="O539" s="16" t="str">
        <f t="shared" si="98"/>
        <v/>
      </c>
      <c r="P539" s="15">
        <f>IFERROR(INDEX(CADASTRO!$A$2:$Q$600,MATCH(B539,CADASTRO!$B$2:$B$600,0),MATCH($P$2,CADASTRO!$A$2:$Q$2,0)),0)</f>
        <v>0</v>
      </c>
      <c r="Q539" s="16" t="str">
        <f t="shared" si="99"/>
        <v/>
      </c>
      <c r="R539" s="15">
        <f>IFERROR(INDEX(CADASTRO!$A$2:$Q$600,MATCH(B539,CADASTRO!$B$2:$B$600,0),MATCH($R$2,CADASTRO!$A$2:$Q$2,0)),0)</f>
        <v>0</v>
      </c>
      <c r="S539" s="16" t="str">
        <f t="shared" si="100"/>
        <v/>
      </c>
      <c r="T539" s="15">
        <f>IFERROR(INDEX(CADASTRO!$A$2:$Q$600,MATCH(B539,CADASTRO!$B$2:$B$600,0),MATCH($T$2,CADASTRO!$A$2:$Q$2,0)),0)</f>
        <v>0</v>
      </c>
      <c r="U539" s="16" t="str">
        <f t="shared" si="101"/>
        <v/>
      </c>
      <c r="V539" s="15">
        <f>IFERROR(INDEX(CADASTRO!$A$2:$Q$600,MATCH(B539,CADASTRO!$B$2:$B$600,0),MATCH($V$2,CADASTRO!$A$2:$Q$2,0)),0)</f>
        <v>0</v>
      </c>
      <c r="W539" s="16" t="str">
        <f t="shared" si="102"/>
        <v/>
      </c>
      <c r="X539" s="15">
        <f>IFERROR(INDEX(CADASTRO!$A$2:$Q$600,MATCH(B539,CADASTRO!$B$2:$B$600,0),MATCH($X$2,CADASTRO!$A$2:$Q$2,0)),0)</f>
        <v>0</v>
      </c>
      <c r="Y539" s="16" t="str">
        <f t="shared" si="103"/>
        <v/>
      </c>
    </row>
    <row r="540" spans="1:25" ht="15" customHeight="1" x14ac:dyDescent="0.25">
      <c r="A540" s="7">
        <f>CADASTRO!A540</f>
        <v>0</v>
      </c>
      <c r="B540" s="7">
        <f>CADASTRO!B540</f>
        <v>0</v>
      </c>
      <c r="C540" s="15">
        <f>IFERROR(INDEX(CADASTRO!$A$2:$Q$600,MATCH(B540,CADASTRO!$B$2:$B$600,0),MATCH($C$2,CADASTRO!$A$2:$Q$2,0)),0)</f>
        <v>0</v>
      </c>
      <c r="D540" s="15">
        <f>IFERROR(INDEX(CADASTRO!$A$2:$Q$600,MATCH(B540,CADASTRO!$B$2:$B$600,0),MATCH($D$2,CADASTRO!$A$2:$Q$2,0)),0)</f>
        <v>0</v>
      </c>
      <c r="E540" s="16" t="str">
        <f t="shared" si="93"/>
        <v/>
      </c>
      <c r="F540" s="15">
        <f>IFERROR(INDEX(CADASTRO!$A$2:$Q$600,MATCH(B540,CADASTRO!$B$2:$B$600,0),MATCH($F$2,CADASTRO!$A$2:$Q$2,0)),0)</f>
        <v>0</v>
      </c>
      <c r="G540" s="16" t="str">
        <f t="shared" si="94"/>
        <v/>
      </c>
      <c r="H540" s="15">
        <f>IFERROR(INDEX(CADASTRO!$A$2:$Q$600,MATCH(B540,CADASTRO!$B$2:$B$600,0),MATCH($H$2,CADASTRO!$A$2:$Q$2,0)),0)</f>
        <v>0</v>
      </c>
      <c r="I540" s="16" t="str">
        <f t="shared" si="95"/>
        <v/>
      </c>
      <c r="J540" s="15">
        <f>IFERROR(INDEX(CADASTRO!$A$2:$Q$600,MATCH(B540,CADASTRO!$B$2:$B$600,0),MATCH($J$2,CADASTRO!$A$2:$Q$2,0)),0)</f>
        <v>0</v>
      </c>
      <c r="K540" s="16" t="str">
        <f t="shared" si="96"/>
        <v/>
      </c>
      <c r="L540" s="15">
        <f>IFERROR(INDEX(CADASTRO!$A$2:$Q$600,MATCH(B540,CADASTRO!$B$2:$B$600,0),MATCH($L$2,CADASTRO!$A$2:$Q$2,0)),0)</f>
        <v>0</v>
      </c>
      <c r="M540" s="16" t="str">
        <f t="shared" si="97"/>
        <v/>
      </c>
      <c r="N540" s="15">
        <f>IFERROR(INDEX(CADASTRO!$A$2:$Q$600,MATCH(B540,CADASTRO!$B$2:$B$600,0),MATCH($N$2,CADASTRO!$A$2:$Q$2,0)),0)</f>
        <v>0</v>
      </c>
      <c r="O540" s="16" t="str">
        <f t="shared" si="98"/>
        <v/>
      </c>
      <c r="P540" s="15">
        <f>IFERROR(INDEX(CADASTRO!$A$2:$Q$600,MATCH(B540,CADASTRO!$B$2:$B$600,0),MATCH($P$2,CADASTRO!$A$2:$Q$2,0)),0)</f>
        <v>0</v>
      </c>
      <c r="Q540" s="16" t="str">
        <f t="shared" si="99"/>
        <v/>
      </c>
      <c r="R540" s="15">
        <f>IFERROR(INDEX(CADASTRO!$A$2:$Q$600,MATCH(B540,CADASTRO!$B$2:$B$600,0),MATCH($R$2,CADASTRO!$A$2:$Q$2,0)),0)</f>
        <v>0</v>
      </c>
      <c r="S540" s="16" t="str">
        <f t="shared" si="100"/>
        <v/>
      </c>
      <c r="T540" s="15">
        <f>IFERROR(INDEX(CADASTRO!$A$2:$Q$600,MATCH(B540,CADASTRO!$B$2:$B$600,0),MATCH($T$2,CADASTRO!$A$2:$Q$2,0)),0)</f>
        <v>0</v>
      </c>
      <c r="U540" s="16" t="str">
        <f t="shared" si="101"/>
        <v/>
      </c>
      <c r="V540" s="15">
        <f>IFERROR(INDEX(CADASTRO!$A$2:$Q$600,MATCH(B540,CADASTRO!$B$2:$B$600,0),MATCH($V$2,CADASTRO!$A$2:$Q$2,0)),0)</f>
        <v>0</v>
      </c>
      <c r="W540" s="16" t="str">
        <f t="shared" si="102"/>
        <v/>
      </c>
      <c r="X540" s="15">
        <f>IFERROR(INDEX(CADASTRO!$A$2:$Q$600,MATCH(B540,CADASTRO!$B$2:$B$600,0),MATCH($X$2,CADASTRO!$A$2:$Q$2,0)),0)</f>
        <v>0</v>
      </c>
      <c r="Y540" s="16" t="str">
        <f t="shared" si="103"/>
        <v/>
      </c>
    </row>
    <row r="541" spans="1:25" ht="15" customHeight="1" x14ac:dyDescent="0.25">
      <c r="A541" s="7">
        <f>CADASTRO!A541</f>
        <v>0</v>
      </c>
      <c r="B541" s="7">
        <f>CADASTRO!B541</f>
        <v>0</v>
      </c>
      <c r="C541" s="15">
        <f>IFERROR(INDEX(CADASTRO!$A$2:$Q$600,MATCH(B541,CADASTRO!$B$2:$B$600,0),MATCH($C$2,CADASTRO!$A$2:$Q$2,0)),0)</f>
        <v>0</v>
      </c>
      <c r="D541" s="15">
        <f>IFERROR(INDEX(CADASTRO!$A$2:$Q$600,MATCH(B541,CADASTRO!$B$2:$B$600,0),MATCH($D$2,CADASTRO!$A$2:$Q$2,0)),0)</f>
        <v>0</v>
      </c>
      <c r="E541" s="16" t="str">
        <f t="shared" si="93"/>
        <v/>
      </c>
      <c r="F541" s="15">
        <f>IFERROR(INDEX(CADASTRO!$A$2:$Q$600,MATCH(B541,CADASTRO!$B$2:$B$600,0),MATCH($F$2,CADASTRO!$A$2:$Q$2,0)),0)</f>
        <v>0</v>
      </c>
      <c r="G541" s="16" t="str">
        <f t="shared" si="94"/>
        <v/>
      </c>
      <c r="H541" s="15">
        <f>IFERROR(INDEX(CADASTRO!$A$2:$Q$600,MATCH(B541,CADASTRO!$B$2:$B$600,0),MATCH($H$2,CADASTRO!$A$2:$Q$2,0)),0)</f>
        <v>0</v>
      </c>
      <c r="I541" s="16" t="str">
        <f t="shared" si="95"/>
        <v/>
      </c>
      <c r="J541" s="15">
        <f>IFERROR(INDEX(CADASTRO!$A$2:$Q$600,MATCH(B541,CADASTRO!$B$2:$B$600,0),MATCH($J$2,CADASTRO!$A$2:$Q$2,0)),0)</f>
        <v>0</v>
      </c>
      <c r="K541" s="16" t="str">
        <f t="shared" si="96"/>
        <v/>
      </c>
      <c r="L541" s="15">
        <f>IFERROR(INDEX(CADASTRO!$A$2:$Q$600,MATCH(B541,CADASTRO!$B$2:$B$600,0),MATCH($L$2,CADASTRO!$A$2:$Q$2,0)),0)</f>
        <v>0</v>
      </c>
      <c r="M541" s="16" t="str">
        <f t="shared" si="97"/>
        <v/>
      </c>
      <c r="N541" s="15">
        <f>IFERROR(INDEX(CADASTRO!$A$2:$Q$600,MATCH(B541,CADASTRO!$B$2:$B$600,0),MATCH($N$2,CADASTRO!$A$2:$Q$2,0)),0)</f>
        <v>0</v>
      </c>
      <c r="O541" s="16" t="str">
        <f t="shared" si="98"/>
        <v/>
      </c>
      <c r="P541" s="15">
        <f>IFERROR(INDEX(CADASTRO!$A$2:$Q$600,MATCH(B541,CADASTRO!$B$2:$B$600,0),MATCH($P$2,CADASTRO!$A$2:$Q$2,0)),0)</f>
        <v>0</v>
      </c>
      <c r="Q541" s="16" t="str">
        <f t="shared" si="99"/>
        <v/>
      </c>
      <c r="R541" s="15">
        <f>IFERROR(INDEX(CADASTRO!$A$2:$Q$600,MATCH(B541,CADASTRO!$B$2:$B$600,0),MATCH($R$2,CADASTRO!$A$2:$Q$2,0)),0)</f>
        <v>0</v>
      </c>
      <c r="S541" s="16" t="str">
        <f t="shared" si="100"/>
        <v/>
      </c>
      <c r="T541" s="15">
        <f>IFERROR(INDEX(CADASTRO!$A$2:$Q$600,MATCH(B541,CADASTRO!$B$2:$B$600,0),MATCH($T$2,CADASTRO!$A$2:$Q$2,0)),0)</f>
        <v>0</v>
      </c>
      <c r="U541" s="16" t="str">
        <f t="shared" si="101"/>
        <v/>
      </c>
      <c r="V541" s="15">
        <f>IFERROR(INDEX(CADASTRO!$A$2:$Q$600,MATCH(B541,CADASTRO!$B$2:$B$600,0),MATCH($V$2,CADASTRO!$A$2:$Q$2,0)),0)</f>
        <v>0</v>
      </c>
      <c r="W541" s="16" t="str">
        <f t="shared" si="102"/>
        <v/>
      </c>
      <c r="X541" s="15">
        <f>IFERROR(INDEX(CADASTRO!$A$2:$Q$600,MATCH(B541,CADASTRO!$B$2:$B$600,0),MATCH($X$2,CADASTRO!$A$2:$Q$2,0)),0)</f>
        <v>0</v>
      </c>
      <c r="Y541" s="16" t="str">
        <f t="shared" si="103"/>
        <v/>
      </c>
    </row>
    <row r="542" spans="1:25" ht="15" customHeight="1" x14ac:dyDescent="0.25">
      <c r="A542" s="7">
        <f>CADASTRO!A542</f>
        <v>0</v>
      </c>
      <c r="B542" s="7">
        <f>CADASTRO!B542</f>
        <v>0</v>
      </c>
      <c r="C542" s="15">
        <f>IFERROR(INDEX(CADASTRO!$A$2:$Q$600,MATCH(B542,CADASTRO!$B$2:$B$600,0),MATCH($C$2,CADASTRO!$A$2:$Q$2,0)),0)</f>
        <v>0</v>
      </c>
      <c r="D542" s="15">
        <f>IFERROR(INDEX(CADASTRO!$A$2:$Q$600,MATCH(B542,CADASTRO!$B$2:$B$600,0),MATCH($D$2,CADASTRO!$A$2:$Q$2,0)),0)</f>
        <v>0</v>
      </c>
      <c r="E542" s="16" t="str">
        <f t="shared" si="93"/>
        <v/>
      </c>
      <c r="F542" s="15">
        <f>IFERROR(INDEX(CADASTRO!$A$2:$Q$600,MATCH(B542,CADASTRO!$B$2:$B$600,0),MATCH($F$2,CADASTRO!$A$2:$Q$2,0)),0)</f>
        <v>0</v>
      </c>
      <c r="G542" s="16" t="str">
        <f t="shared" si="94"/>
        <v/>
      </c>
      <c r="H542" s="15">
        <f>IFERROR(INDEX(CADASTRO!$A$2:$Q$600,MATCH(B542,CADASTRO!$B$2:$B$600,0),MATCH($H$2,CADASTRO!$A$2:$Q$2,0)),0)</f>
        <v>0</v>
      </c>
      <c r="I542" s="16" t="str">
        <f t="shared" si="95"/>
        <v/>
      </c>
      <c r="J542" s="15">
        <f>IFERROR(INDEX(CADASTRO!$A$2:$Q$600,MATCH(B542,CADASTRO!$B$2:$B$600,0),MATCH($J$2,CADASTRO!$A$2:$Q$2,0)),0)</f>
        <v>0</v>
      </c>
      <c r="K542" s="16" t="str">
        <f t="shared" si="96"/>
        <v/>
      </c>
      <c r="L542" s="15">
        <f>IFERROR(INDEX(CADASTRO!$A$2:$Q$600,MATCH(B542,CADASTRO!$B$2:$B$600,0),MATCH($L$2,CADASTRO!$A$2:$Q$2,0)),0)</f>
        <v>0</v>
      </c>
      <c r="M542" s="16" t="str">
        <f t="shared" si="97"/>
        <v/>
      </c>
      <c r="N542" s="15">
        <f>IFERROR(INDEX(CADASTRO!$A$2:$Q$600,MATCH(B542,CADASTRO!$B$2:$B$600,0),MATCH($N$2,CADASTRO!$A$2:$Q$2,0)),0)</f>
        <v>0</v>
      </c>
      <c r="O542" s="16" t="str">
        <f t="shared" si="98"/>
        <v/>
      </c>
      <c r="P542" s="15">
        <f>IFERROR(INDEX(CADASTRO!$A$2:$Q$600,MATCH(B542,CADASTRO!$B$2:$B$600,0),MATCH($P$2,CADASTRO!$A$2:$Q$2,0)),0)</f>
        <v>0</v>
      </c>
      <c r="Q542" s="16" t="str">
        <f t="shared" si="99"/>
        <v/>
      </c>
      <c r="R542" s="15">
        <f>IFERROR(INDEX(CADASTRO!$A$2:$Q$600,MATCH(B542,CADASTRO!$B$2:$B$600,0),MATCH($R$2,CADASTRO!$A$2:$Q$2,0)),0)</f>
        <v>0</v>
      </c>
      <c r="S542" s="16" t="str">
        <f t="shared" si="100"/>
        <v/>
      </c>
      <c r="T542" s="15">
        <f>IFERROR(INDEX(CADASTRO!$A$2:$Q$600,MATCH(B542,CADASTRO!$B$2:$B$600,0),MATCH($T$2,CADASTRO!$A$2:$Q$2,0)),0)</f>
        <v>0</v>
      </c>
      <c r="U542" s="16" t="str">
        <f t="shared" si="101"/>
        <v/>
      </c>
      <c r="V542" s="15">
        <f>IFERROR(INDEX(CADASTRO!$A$2:$Q$600,MATCH(B542,CADASTRO!$B$2:$B$600,0),MATCH($V$2,CADASTRO!$A$2:$Q$2,0)),0)</f>
        <v>0</v>
      </c>
      <c r="W542" s="16" t="str">
        <f t="shared" si="102"/>
        <v/>
      </c>
      <c r="X542" s="15">
        <f>IFERROR(INDEX(CADASTRO!$A$2:$Q$600,MATCH(B542,CADASTRO!$B$2:$B$600,0),MATCH($X$2,CADASTRO!$A$2:$Q$2,0)),0)</f>
        <v>0</v>
      </c>
      <c r="Y542" s="16" t="str">
        <f t="shared" si="103"/>
        <v/>
      </c>
    </row>
    <row r="543" spans="1:25" ht="15" customHeight="1" x14ac:dyDescent="0.25">
      <c r="A543" s="7">
        <f>CADASTRO!A543</f>
        <v>0</v>
      </c>
      <c r="B543" s="7">
        <f>CADASTRO!B543</f>
        <v>0</v>
      </c>
      <c r="C543" s="15">
        <f>IFERROR(INDEX(CADASTRO!$A$2:$Q$600,MATCH(B543,CADASTRO!$B$2:$B$600,0),MATCH($C$2,CADASTRO!$A$2:$Q$2,0)),0)</f>
        <v>0</v>
      </c>
      <c r="D543" s="15">
        <f>IFERROR(INDEX(CADASTRO!$A$2:$Q$600,MATCH(B543,CADASTRO!$B$2:$B$600,0),MATCH($D$2,CADASTRO!$A$2:$Q$2,0)),0)</f>
        <v>0</v>
      </c>
      <c r="E543" s="16" t="str">
        <f t="shared" si="93"/>
        <v/>
      </c>
      <c r="F543" s="15">
        <f>IFERROR(INDEX(CADASTRO!$A$2:$Q$600,MATCH(B543,CADASTRO!$B$2:$B$600,0),MATCH($F$2,CADASTRO!$A$2:$Q$2,0)),0)</f>
        <v>0</v>
      </c>
      <c r="G543" s="16" t="str">
        <f t="shared" si="94"/>
        <v/>
      </c>
      <c r="H543" s="15">
        <f>IFERROR(INDEX(CADASTRO!$A$2:$Q$600,MATCH(B543,CADASTRO!$B$2:$B$600,0),MATCH($H$2,CADASTRO!$A$2:$Q$2,0)),0)</f>
        <v>0</v>
      </c>
      <c r="I543" s="16" t="str">
        <f t="shared" si="95"/>
        <v/>
      </c>
      <c r="J543" s="15">
        <f>IFERROR(INDEX(CADASTRO!$A$2:$Q$600,MATCH(B543,CADASTRO!$B$2:$B$600,0),MATCH($J$2,CADASTRO!$A$2:$Q$2,0)),0)</f>
        <v>0</v>
      </c>
      <c r="K543" s="16" t="str">
        <f t="shared" si="96"/>
        <v/>
      </c>
      <c r="L543" s="15">
        <f>IFERROR(INDEX(CADASTRO!$A$2:$Q$600,MATCH(B543,CADASTRO!$B$2:$B$600,0),MATCH($L$2,CADASTRO!$A$2:$Q$2,0)),0)</f>
        <v>0</v>
      </c>
      <c r="M543" s="16" t="str">
        <f t="shared" si="97"/>
        <v/>
      </c>
      <c r="N543" s="15">
        <f>IFERROR(INDEX(CADASTRO!$A$2:$Q$600,MATCH(B543,CADASTRO!$B$2:$B$600,0),MATCH($N$2,CADASTRO!$A$2:$Q$2,0)),0)</f>
        <v>0</v>
      </c>
      <c r="O543" s="16" t="str">
        <f t="shared" si="98"/>
        <v/>
      </c>
      <c r="P543" s="15">
        <f>IFERROR(INDEX(CADASTRO!$A$2:$Q$600,MATCH(B543,CADASTRO!$B$2:$B$600,0),MATCH($P$2,CADASTRO!$A$2:$Q$2,0)),0)</f>
        <v>0</v>
      </c>
      <c r="Q543" s="16" t="str">
        <f t="shared" si="99"/>
        <v/>
      </c>
      <c r="R543" s="15">
        <f>IFERROR(INDEX(CADASTRO!$A$2:$Q$600,MATCH(B543,CADASTRO!$B$2:$B$600,0),MATCH($R$2,CADASTRO!$A$2:$Q$2,0)),0)</f>
        <v>0</v>
      </c>
      <c r="S543" s="16" t="str">
        <f t="shared" si="100"/>
        <v/>
      </c>
      <c r="T543" s="15">
        <f>IFERROR(INDEX(CADASTRO!$A$2:$Q$600,MATCH(B543,CADASTRO!$B$2:$B$600,0),MATCH($T$2,CADASTRO!$A$2:$Q$2,0)),0)</f>
        <v>0</v>
      </c>
      <c r="U543" s="16" t="str">
        <f t="shared" si="101"/>
        <v/>
      </c>
      <c r="V543" s="15">
        <f>IFERROR(INDEX(CADASTRO!$A$2:$Q$600,MATCH(B543,CADASTRO!$B$2:$B$600,0),MATCH($V$2,CADASTRO!$A$2:$Q$2,0)),0)</f>
        <v>0</v>
      </c>
      <c r="W543" s="16" t="str">
        <f t="shared" si="102"/>
        <v/>
      </c>
      <c r="X543" s="15">
        <f>IFERROR(INDEX(CADASTRO!$A$2:$Q$600,MATCH(B543,CADASTRO!$B$2:$B$600,0),MATCH($X$2,CADASTRO!$A$2:$Q$2,0)),0)</f>
        <v>0</v>
      </c>
      <c r="Y543" s="16" t="str">
        <f t="shared" si="103"/>
        <v/>
      </c>
    </row>
    <row r="544" spans="1:25" ht="15" customHeight="1" x14ac:dyDescent="0.25">
      <c r="A544" s="7">
        <f>CADASTRO!A544</f>
        <v>0</v>
      </c>
      <c r="B544" s="7">
        <f>CADASTRO!B544</f>
        <v>0</v>
      </c>
      <c r="C544" s="15">
        <f>IFERROR(INDEX(CADASTRO!$A$2:$Q$600,MATCH(B544,CADASTRO!$B$2:$B$600,0),MATCH($C$2,CADASTRO!$A$2:$Q$2,0)),0)</f>
        <v>0</v>
      </c>
      <c r="D544" s="15">
        <f>IFERROR(INDEX(CADASTRO!$A$2:$Q$600,MATCH(B544,CADASTRO!$B$2:$B$600,0),MATCH($D$2,CADASTRO!$A$2:$Q$2,0)),0)</f>
        <v>0</v>
      </c>
      <c r="E544" s="16" t="str">
        <f t="shared" si="93"/>
        <v/>
      </c>
      <c r="F544" s="15">
        <f>IFERROR(INDEX(CADASTRO!$A$2:$Q$600,MATCH(B544,CADASTRO!$B$2:$B$600,0),MATCH($F$2,CADASTRO!$A$2:$Q$2,0)),0)</f>
        <v>0</v>
      </c>
      <c r="G544" s="16" t="str">
        <f t="shared" si="94"/>
        <v/>
      </c>
      <c r="H544" s="15">
        <f>IFERROR(INDEX(CADASTRO!$A$2:$Q$600,MATCH(B544,CADASTRO!$B$2:$B$600,0),MATCH($H$2,CADASTRO!$A$2:$Q$2,0)),0)</f>
        <v>0</v>
      </c>
      <c r="I544" s="16" t="str">
        <f t="shared" si="95"/>
        <v/>
      </c>
      <c r="J544" s="15">
        <f>IFERROR(INDEX(CADASTRO!$A$2:$Q$600,MATCH(B544,CADASTRO!$B$2:$B$600,0),MATCH($J$2,CADASTRO!$A$2:$Q$2,0)),0)</f>
        <v>0</v>
      </c>
      <c r="K544" s="16" t="str">
        <f t="shared" si="96"/>
        <v/>
      </c>
      <c r="L544" s="15">
        <f>IFERROR(INDEX(CADASTRO!$A$2:$Q$600,MATCH(B544,CADASTRO!$B$2:$B$600,0),MATCH($L$2,CADASTRO!$A$2:$Q$2,0)),0)</f>
        <v>0</v>
      </c>
      <c r="M544" s="16" t="str">
        <f t="shared" si="97"/>
        <v/>
      </c>
      <c r="N544" s="15">
        <f>IFERROR(INDEX(CADASTRO!$A$2:$Q$600,MATCH(B544,CADASTRO!$B$2:$B$600,0),MATCH($N$2,CADASTRO!$A$2:$Q$2,0)),0)</f>
        <v>0</v>
      </c>
      <c r="O544" s="16" t="str">
        <f t="shared" si="98"/>
        <v/>
      </c>
      <c r="P544" s="15">
        <f>IFERROR(INDEX(CADASTRO!$A$2:$Q$600,MATCH(B544,CADASTRO!$B$2:$B$600,0),MATCH($P$2,CADASTRO!$A$2:$Q$2,0)),0)</f>
        <v>0</v>
      </c>
      <c r="Q544" s="16" t="str">
        <f t="shared" si="99"/>
        <v/>
      </c>
      <c r="R544" s="15">
        <f>IFERROR(INDEX(CADASTRO!$A$2:$Q$600,MATCH(B544,CADASTRO!$B$2:$B$600,0),MATCH($R$2,CADASTRO!$A$2:$Q$2,0)),0)</f>
        <v>0</v>
      </c>
      <c r="S544" s="16" t="str">
        <f t="shared" si="100"/>
        <v/>
      </c>
      <c r="T544" s="15">
        <f>IFERROR(INDEX(CADASTRO!$A$2:$Q$600,MATCH(B544,CADASTRO!$B$2:$B$600,0),MATCH($T$2,CADASTRO!$A$2:$Q$2,0)),0)</f>
        <v>0</v>
      </c>
      <c r="U544" s="16" t="str">
        <f t="shared" si="101"/>
        <v/>
      </c>
      <c r="V544" s="15">
        <f>IFERROR(INDEX(CADASTRO!$A$2:$Q$600,MATCH(B544,CADASTRO!$B$2:$B$600,0),MATCH($V$2,CADASTRO!$A$2:$Q$2,0)),0)</f>
        <v>0</v>
      </c>
      <c r="W544" s="16" t="str">
        <f t="shared" si="102"/>
        <v/>
      </c>
      <c r="X544" s="15">
        <f>IFERROR(INDEX(CADASTRO!$A$2:$Q$600,MATCH(B544,CADASTRO!$B$2:$B$600,0),MATCH($X$2,CADASTRO!$A$2:$Q$2,0)),0)</f>
        <v>0</v>
      </c>
      <c r="Y544" s="16" t="str">
        <f t="shared" si="103"/>
        <v/>
      </c>
    </row>
    <row r="545" spans="1:25" ht="15" customHeight="1" x14ac:dyDescent="0.25">
      <c r="A545" s="7">
        <f>CADASTRO!A545</f>
        <v>0</v>
      </c>
      <c r="B545" s="7">
        <f>CADASTRO!B545</f>
        <v>0</v>
      </c>
      <c r="C545" s="15">
        <f>IFERROR(INDEX(CADASTRO!$A$2:$Q$600,MATCH(B545,CADASTRO!$B$2:$B$600,0),MATCH($C$2,CADASTRO!$A$2:$Q$2,0)),0)</f>
        <v>0</v>
      </c>
      <c r="D545" s="15">
        <f>IFERROR(INDEX(CADASTRO!$A$2:$Q$600,MATCH(B545,CADASTRO!$B$2:$B$600,0),MATCH($D$2,CADASTRO!$A$2:$Q$2,0)),0)</f>
        <v>0</v>
      </c>
      <c r="E545" s="16" t="str">
        <f t="shared" si="93"/>
        <v/>
      </c>
      <c r="F545" s="15">
        <f>IFERROR(INDEX(CADASTRO!$A$2:$Q$600,MATCH(B545,CADASTRO!$B$2:$B$600,0),MATCH($F$2,CADASTRO!$A$2:$Q$2,0)),0)</f>
        <v>0</v>
      </c>
      <c r="G545" s="16" t="str">
        <f t="shared" si="94"/>
        <v/>
      </c>
      <c r="H545" s="15">
        <f>IFERROR(INDEX(CADASTRO!$A$2:$Q$600,MATCH(B545,CADASTRO!$B$2:$B$600,0),MATCH($H$2,CADASTRO!$A$2:$Q$2,0)),0)</f>
        <v>0</v>
      </c>
      <c r="I545" s="16" t="str">
        <f t="shared" si="95"/>
        <v/>
      </c>
      <c r="J545" s="15">
        <f>IFERROR(INDEX(CADASTRO!$A$2:$Q$600,MATCH(B545,CADASTRO!$B$2:$B$600,0),MATCH($J$2,CADASTRO!$A$2:$Q$2,0)),0)</f>
        <v>0</v>
      </c>
      <c r="K545" s="16" t="str">
        <f t="shared" si="96"/>
        <v/>
      </c>
      <c r="L545" s="15">
        <f>IFERROR(INDEX(CADASTRO!$A$2:$Q$600,MATCH(B545,CADASTRO!$B$2:$B$600,0),MATCH($L$2,CADASTRO!$A$2:$Q$2,0)),0)</f>
        <v>0</v>
      </c>
      <c r="M545" s="16" t="str">
        <f t="shared" si="97"/>
        <v/>
      </c>
      <c r="N545" s="15">
        <f>IFERROR(INDEX(CADASTRO!$A$2:$Q$600,MATCH(B545,CADASTRO!$B$2:$B$600,0),MATCH($N$2,CADASTRO!$A$2:$Q$2,0)),0)</f>
        <v>0</v>
      </c>
      <c r="O545" s="16" t="str">
        <f t="shared" si="98"/>
        <v/>
      </c>
      <c r="P545" s="15">
        <f>IFERROR(INDEX(CADASTRO!$A$2:$Q$600,MATCH(B545,CADASTRO!$B$2:$B$600,0),MATCH($P$2,CADASTRO!$A$2:$Q$2,0)),0)</f>
        <v>0</v>
      </c>
      <c r="Q545" s="16" t="str">
        <f t="shared" si="99"/>
        <v/>
      </c>
      <c r="R545" s="15">
        <f>IFERROR(INDEX(CADASTRO!$A$2:$Q$600,MATCH(B545,CADASTRO!$B$2:$B$600,0),MATCH($R$2,CADASTRO!$A$2:$Q$2,0)),0)</f>
        <v>0</v>
      </c>
      <c r="S545" s="16" t="str">
        <f t="shared" si="100"/>
        <v/>
      </c>
      <c r="T545" s="15">
        <f>IFERROR(INDEX(CADASTRO!$A$2:$Q$600,MATCH(B545,CADASTRO!$B$2:$B$600,0),MATCH($T$2,CADASTRO!$A$2:$Q$2,0)),0)</f>
        <v>0</v>
      </c>
      <c r="U545" s="16" t="str">
        <f t="shared" si="101"/>
        <v/>
      </c>
      <c r="V545" s="15">
        <f>IFERROR(INDEX(CADASTRO!$A$2:$Q$600,MATCH(B545,CADASTRO!$B$2:$B$600,0),MATCH($V$2,CADASTRO!$A$2:$Q$2,0)),0)</f>
        <v>0</v>
      </c>
      <c r="W545" s="16" t="str">
        <f t="shared" si="102"/>
        <v/>
      </c>
      <c r="X545" s="15">
        <f>IFERROR(INDEX(CADASTRO!$A$2:$Q$600,MATCH(B545,CADASTRO!$B$2:$B$600,0),MATCH($X$2,CADASTRO!$A$2:$Q$2,0)),0)</f>
        <v>0</v>
      </c>
      <c r="Y545" s="16" t="str">
        <f t="shared" si="103"/>
        <v/>
      </c>
    </row>
    <row r="546" spans="1:25" ht="15" customHeight="1" x14ac:dyDescent="0.25">
      <c r="A546" s="7">
        <f>CADASTRO!A546</f>
        <v>0</v>
      </c>
      <c r="B546" s="7">
        <f>CADASTRO!B546</f>
        <v>0</v>
      </c>
      <c r="C546" s="15">
        <f>IFERROR(INDEX(CADASTRO!$A$2:$Q$600,MATCH(B546,CADASTRO!$B$2:$B$600,0),MATCH($C$2,CADASTRO!$A$2:$Q$2,0)),0)</f>
        <v>0</v>
      </c>
      <c r="D546" s="15">
        <f>IFERROR(INDEX(CADASTRO!$A$2:$Q$600,MATCH(B546,CADASTRO!$B$2:$B$600,0),MATCH($D$2,CADASTRO!$A$2:$Q$2,0)),0)</f>
        <v>0</v>
      </c>
      <c r="E546" s="16" t="str">
        <f t="shared" si="93"/>
        <v/>
      </c>
      <c r="F546" s="15">
        <f>IFERROR(INDEX(CADASTRO!$A$2:$Q$600,MATCH(B546,CADASTRO!$B$2:$B$600,0),MATCH($F$2,CADASTRO!$A$2:$Q$2,0)),0)</f>
        <v>0</v>
      </c>
      <c r="G546" s="16" t="str">
        <f t="shared" si="94"/>
        <v/>
      </c>
      <c r="H546" s="15">
        <f>IFERROR(INDEX(CADASTRO!$A$2:$Q$600,MATCH(B546,CADASTRO!$B$2:$B$600,0),MATCH($H$2,CADASTRO!$A$2:$Q$2,0)),0)</f>
        <v>0</v>
      </c>
      <c r="I546" s="16" t="str">
        <f t="shared" si="95"/>
        <v/>
      </c>
      <c r="J546" s="15">
        <f>IFERROR(INDEX(CADASTRO!$A$2:$Q$600,MATCH(B546,CADASTRO!$B$2:$B$600,0),MATCH($J$2,CADASTRO!$A$2:$Q$2,0)),0)</f>
        <v>0</v>
      </c>
      <c r="K546" s="16" t="str">
        <f t="shared" si="96"/>
        <v/>
      </c>
      <c r="L546" s="15">
        <f>IFERROR(INDEX(CADASTRO!$A$2:$Q$600,MATCH(B546,CADASTRO!$B$2:$B$600,0),MATCH($L$2,CADASTRO!$A$2:$Q$2,0)),0)</f>
        <v>0</v>
      </c>
      <c r="M546" s="16" t="str">
        <f t="shared" si="97"/>
        <v/>
      </c>
      <c r="N546" s="15">
        <f>IFERROR(INDEX(CADASTRO!$A$2:$Q$600,MATCH(B546,CADASTRO!$B$2:$B$600,0),MATCH($N$2,CADASTRO!$A$2:$Q$2,0)),0)</f>
        <v>0</v>
      </c>
      <c r="O546" s="16" t="str">
        <f t="shared" si="98"/>
        <v/>
      </c>
      <c r="P546" s="15">
        <f>IFERROR(INDEX(CADASTRO!$A$2:$Q$600,MATCH(B546,CADASTRO!$B$2:$B$600,0),MATCH($P$2,CADASTRO!$A$2:$Q$2,0)),0)</f>
        <v>0</v>
      </c>
      <c r="Q546" s="16" t="str">
        <f t="shared" si="99"/>
        <v/>
      </c>
      <c r="R546" s="15">
        <f>IFERROR(INDEX(CADASTRO!$A$2:$Q$600,MATCH(B546,CADASTRO!$B$2:$B$600,0),MATCH($R$2,CADASTRO!$A$2:$Q$2,0)),0)</f>
        <v>0</v>
      </c>
      <c r="S546" s="16" t="str">
        <f t="shared" si="100"/>
        <v/>
      </c>
      <c r="T546" s="15">
        <f>IFERROR(INDEX(CADASTRO!$A$2:$Q$600,MATCH(B546,CADASTRO!$B$2:$B$600,0),MATCH($T$2,CADASTRO!$A$2:$Q$2,0)),0)</f>
        <v>0</v>
      </c>
      <c r="U546" s="16" t="str">
        <f t="shared" si="101"/>
        <v/>
      </c>
      <c r="V546" s="15">
        <f>IFERROR(INDEX(CADASTRO!$A$2:$Q$600,MATCH(B546,CADASTRO!$B$2:$B$600,0),MATCH($V$2,CADASTRO!$A$2:$Q$2,0)),0)</f>
        <v>0</v>
      </c>
      <c r="W546" s="16" t="str">
        <f t="shared" si="102"/>
        <v/>
      </c>
      <c r="X546" s="15">
        <f>IFERROR(INDEX(CADASTRO!$A$2:$Q$600,MATCH(B546,CADASTRO!$B$2:$B$600,0),MATCH($X$2,CADASTRO!$A$2:$Q$2,0)),0)</f>
        <v>0</v>
      </c>
      <c r="Y546" s="16" t="str">
        <f t="shared" si="103"/>
        <v/>
      </c>
    </row>
    <row r="547" spans="1:25" ht="15" customHeight="1" x14ac:dyDescent="0.25">
      <c r="A547" s="7">
        <f>CADASTRO!A547</f>
        <v>0</v>
      </c>
      <c r="B547" s="7">
        <f>CADASTRO!B547</f>
        <v>0</v>
      </c>
      <c r="C547" s="15">
        <f>IFERROR(INDEX(CADASTRO!$A$2:$Q$600,MATCH(B547,CADASTRO!$B$2:$B$600,0),MATCH($C$2,CADASTRO!$A$2:$Q$2,0)),0)</f>
        <v>0</v>
      </c>
      <c r="D547" s="15">
        <f>IFERROR(INDEX(CADASTRO!$A$2:$Q$600,MATCH(B547,CADASTRO!$B$2:$B$600,0),MATCH($D$2,CADASTRO!$A$2:$Q$2,0)),0)</f>
        <v>0</v>
      </c>
      <c r="E547" s="16" t="str">
        <f t="shared" si="93"/>
        <v/>
      </c>
      <c r="F547" s="15">
        <f>IFERROR(INDEX(CADASTRO!$A$2:$Q$600,MATCH(B547,CADASTRO!$B$2:$B$600,0),MATCH($F$2,CADASTRO!$A$2:$Q$2,0)),0)</f>
        <v>0</v>
      </c>
      <c r="G547" s="16" t="str">
        <f t="shared" si="94"/>
        <v/>
      </c>
      <c r="H547" s="15">
        <f>IFERROR(INDEX(CADASTRO!$A$2:$Q$600,MATCH(B547,CADASTRO!$B$2:$B$600,0),MATCH($H$2,CADASTRO!$A$2:$Q$2,0)),0)</f>
        <v>0</v>
      </c>
      <c r="I547" s="16" t="str">
        <f t="shared" si="95"/>
        <v/>
      </c>
      <c r="J547" s="15">
        <f>IFERROR(INDEX(CADASTRO!$A$2:$Q$600,MATCH(B547,CADASTRO!$B$2:$B$600,0),MATCH($J$2,CADASTRO!$A$2:$Q$2,0)),0)</f>
        <v>0</v>
      </c>
      <c r="K547" s="16" t="str">
        <f t="shared" si="96"/>
        <v/>
      </c>
      <c r="L547" s="15">
        <f>IFERROR(INDEX(CADASTRO!$A$2:$Q$600,MATCH(B547,CADASTRO!$B$2:$B$600,0),MATCH($L$2,CADASTRO!$A$2:$Q$2,0)),0)</f>
        <v>0</v>
      </c>
      <c r="M547" s="16" t="str">
        <f t="shared" si="97"/>
        <v/>
      </c>
      <c r="N547" s="15">
        <f>IFERROR(INDEX(CADASTRO!$A$2:$Q$600,MATCH(B547,CADASTRO!$B$2:$B$600,0),MATCH($N$2,CADASTRO!$A$2:$Q$2,0)),0)</f>
        <v>0</v>
      </c>
      <c r="O547" s="16" t="str">
        <f t="shared" si="98"/>
        <v/>
      </c>
      <c r="P547" s="15">
        <f>IFERROR(INDEX(CADASTRO!$A$2:$Q$600,MATCH(B547,CADASTRO!$B$2:$B$600,0),MATCH($P$2,CADASTRO!$A$2:$Q$2,0)),0)</f>
        <v>0</v>
      </c>
      <c r="Q547" s="16" t="str">
        <f t="shared" si="99"/>
        <v/>
      </c>
      <c r="R547" s="15">
        <f>IFERROR(INDEX(CADASTRO!$A$2:$Q$600,MATCH(B547,CADASTRO!$B$2:$B$600,0),MATCH($R$2,CADASTRO!$A$2:$Q$2,0)),0)</f>
        <v>0</v>
      </c>
      <c r="S547" s="16" t="str">
        <f t="shared" si="100"/>
        <v/>
      </c>
      <c r="T547" s="15">
        <f>IFERROR(INDEX(CADASTRO!$A$2:$Q$600,MATCH(B547,CADASTRO!$B$2:$B$600,0),MATCH($T$2,CADASTRO!$A$2:$Q$2,0)),0)</f>
        <v>0</v>
      </c>
      <c r="U547" s="16" t="str">
        <f t="shared" si="101"/>
        <v/>
      </c>
      <c r="V547" s="15">
        <f>IFERROR(INDEX(CADASTRO!$A$2:$Q$600,MATCH(B547,CADASTRO!$B$2:$B$600,0),MATCH($V$2,CADASTRO!$A$2:$Q$2,0)),0)</f>
        <v>0</v>
      </c>
      <c r="W547" s="16" t="str">
        <f t="shared" si="102"/>
        <v/>
      </c>
      <c r="X547" s="15">
        <f>IFERROR(INDEX(CADASTRO!$A$2:$Q$600,MATCH(B547,CADASTRO!$B$2:$B$600,0),MATCH($X$2,CADASTRO!$A$2:$Q$2,0)),0)</f>
        <v>0</v>
      </c>
      <c r="Y547" s="16" t="str">
        <f t="shared" si="103"/>
        <v/>
      </c>
    </row>
    <row r="548" spans="1:25" ht="15" customHeight="1" x14ac:dyDescent="0.25">
      <c r="A548" s="7">
        <f>CADASTRO!A548</f>
        <v>0</v>
      </c>
      <c r="B548" s="7">
        <f>CADASTRO!B548</f>
        <v>0</v>
      </c>
      <c r="C548" s="15">
        <f>IFERROR(INDEX(CADASTRO!$A$2:$Q$600,MATCH(B548,CADASTRO!$B$2:$B$600,0),MATCH($C$2,CADASTRO!$A$2:$Q$2,0)),0)</f>
        <v>0</v>
      </c>
      <c r="D548" s="15">
        <f>IFERROR(INDEX(CADASTRO!$A$2:$Q$600,MATCH(B548,CADASTRO!$B$2:$B$600,0),MATCH($D$2,CADASTRO!$A$2:$Q$2,0)),0)</f>
        <v>0</v>
      </c>
      <c r="E548" s="16" t="str">
        <f t="shared" si="93"/>
        <v/>
      </c>
      <c r="F548" s="15">
        <f>IFERROR(INDEX(CADASTRO!$A$2:$Q$600,MATCH(B548,CADASTRO!$B$2:$B$600,0),MATCH($F$2,CADASTRO!$A$2:$Q$2,0)),0)</f>
        <v>0</v>
      </c>
      <c r="G548" s="16" t="str">
        <f t="shared" si="94"/>
        <v/>
      </c>
      <c r="H548" s="15">
        <f>IFERROR(INDEX(CADASTRO!$A$2:$Q$600,MATCH(B548,CADASTRO!$B$2:$B$600,0),MATCH($H$2,CADASTRO!$A$2:$Q$2,0)),0)</f>
        <v>0</v>
      </c>
      <c r="I548" s="16" t="str">
        <f t="shared" si="95"/>
        <v/>
      </c>
      <c r="J548" s="15">
        <f>IFERROR(INDEX(CADASTRO!$A$2:$Q$600,MATCH(B548,CADASTRO!$B$2:$B$600,0),MATCH($J$2,CADASTRO!$A$2:$Q$2,0)),0)</f>
        <v>0</v>
      </c>
      <c r="K548" s="16" t="str">
        <f t="shared" si="96"/>
        <v/>
      </c>
      <c r="L548" s="15">
        <f>IFERROR(INDEX(CADASTRO!$A$2:$Q$600,MATCH(B548,CADASTRO!$B$2:$B$600,0),MATCH($L$2,CADASTRO!$A$2:$Q$2,0)),0)</f>
        <v>0</v>
      </c>
      <c r="M548" s="16" t="str">
        <f t="shared" si="97"/>
        <v/>
      </c>
      <c r="N548" s="15">
        <f>IFERROR(INDEX(CADASTRO!$A$2:$Q$600,MATCH(B548,CADASTRO!$B$2:$B$600,0),MATCH($N$2,CADASTRO!$A$2:$Q$2,0)),0)</f>
        <v>0</v>
      </c>
      <c r="O548" s="16" t="str">
        <f t="shared" si="98"/>
        <v/>
      </c>
      <c r="P548" s="15">
        <f>IFERROR(INDEX(CADASTRO!$A$2:$Q$600,MATCH(B548,CADASTRO!$B$2:$B$600,0),MATCH($P$2,CADASTRO!$A$2:$Q$2,0)),0)</f>
        <v>0</v>
      </c>
      <c r="Q548" s="16" t="str">
        <f t="shared" si="99"/>
        <v/>
      </c>
      <c r="R548" s="15">
        <f>IFERROR(INDEX(CADASTRO!$A$2:$Q$600,MATCH(B548,CADASTRO!$B$2:$B$600,0),MATCH($R$2,CADASTRO!$A$2:$Q$2,0)),0)</f>
        <v>0</v>
      </c>
      <c r="S548" s="16" t="str">
        <f t="shared" si="100"/>
        <v/>
      </c>
      <c r="T548" s="15">
        <f>IFERROR(INDEX(CADASTRO!$A$2:$Q$600,MATCH(B548,CADASTRO!$B$2:$B$600,0),MATCH($T$2,CADASTRO!$A$2:$Q$2,0)),0)</f>
        <v>0</v>
      </c>
      <c r="U548" s="16" t="str">
        <f t="shared" si="101"/>
        <v/>
      </c>
      <c r="V548" s="15">
        <f>IFERROR(INDEX(CADASTRO!$A$2:$Q$600,MATCH(B548,CADASTRO!$B$2:$B$600,0),MATCH($V$2,CADASTRO!$A$2:$Q$2,0)),0)</f>
        <v>0</v>
      </c>
      <c r="W548" s="16" t="str">
        <f t="shared" si="102"/>
        <v/>
      </c>
      <c r="X548" s="15">
        <f>IFERROR(INDEX(CADASTRO!$A$2:$Q$600,MATCH(B548,CADASTRO!$B$2:$B$600,0),MATCH($X$2,CADASTRO!$A$2:$Q$2,0)),0)</f>
        <v>0</v>
      </c>
      <c r="Y548" s="16" t="str">
        <f t="shared" si="103"/>
        <v/>
      </c>
    </row>
    <row r="549" spans="1:25" ht="15" customHeight="1" x14ac:dyDescent="0.25">
      <c r="A549" s="7">
        <f>CADASTRO!A549</f>
        <v>0</v>
      </c>
      <c r="B549" s="7">
        <f>CADASTRO!B549</f>
        <v>0</v>
      </c>
      <c r="C549" s="15">
        <f>IFERROR(INDEX(CADASTRO!$A$2:$Q$600,MATCH(B549,CADASTRO!$B$2:$B$600,0),MATCH($C$2,CADASTRO!$A$2:$Q$2,0)),0)</f>
        <v>0</v>
      </c>
      <c r="D549" s="15">
        <f>IFERROR(INDEX(CADASTRO!$A$2:$Q$600,MATCH(B549,CADASTRO!$B$2:$B$600,0),MATCH($D$2,CADASTRO!$A$2:$Q$2,0)),0)</f>
        <v>0</v>
      </c>
      <c r="E549" s="16" t="str">
        <f t="shared" si="93"/>
        <v/>
      </c>
      <c r="F549" s="15">
        <f>IFERROR(INDEX(CADASTRO!$A$2:$Q$600,MATCH(B549,CADASTRO!$B$2:$B$600,0),MATCH($F$2,CADASTRO!$A$2:$Q$2,0)),0)</f>
        <v>0</v>
      </c>
      <c r="G549" s="16" t="str">
        <f t="shared" si="94"/>
        <v/>
      </c>
      <c r="H549" s="15">
        <f>IFERROR(INDEX(CADASTRO!$A$2:$Q$600,MATCH(B549,CADASTRO!$B$2:$B$600,0),MATCH($H$2,CADASTRO!$A$2:$Q$2,0)),0)</f>
        <v>0</v>
      </c>
      <c r="I549" s="16" t="str">
        <f t="shared" si="95"/>
        <v/>
      </c>
      <c r="J549" s="15">
        <f>IFERROR(INDEX(CADASTRO!$A$2:$Q$600,MATCH(B549,CADASTRO!$B$2:$B$600,0),MATCH($J$2,CADASTRO!$A$2:$Q$2,0)),0)</f>
        <v>0</v>
      </c>
      <c r="K549" s="16" t="str">
        <f t="shared" si="96"/>
        <v/>
      </c>
      <c r="L549" s="15">
        <f>IFERROR(INDEX(CADASTRO!$A$2:$Q$600,MATCH(B549,CADASTRO!$B$2:$B$600,0),MATCH($L$2,CADASTRO!$A$2:$Q$2,0)),0)</f>
        <v>0</v>
      </c>
      <c r="M549" s="16" t="str">
        <f t="shared" si="97"/>
        <v/>
      </c>
      <c r="N549" s="15">
        <f>IFERROR(INDEX(CADASTRO!$A$2:$Q$600,MATCH(B549,CADASTRO!$B$2:$B$600,0),MATCH($N$2,CADASTRO!$A$2:$Q$2,0)),0)</f>
        <v>0</v>
      </c>
      <c r="O549" s="16" t="str">
        <f t="shared" si="98"/>
        <v/>
      </c>
      <c r="P549" s="15">
        <f>IFERROR(INDEX(CADASTRO!$A$2:$Q$600,MATCH(B549,CADASTRO!$B$2:$B$600,0),MATCH($P$2,CADASTRO!$A$2:$Q$2,0)),0)</f>
        <v>0</v>
      </c>
      <c r="Q549" s="16" t="str">
        <f t="shared" si="99"/>
        <v/>
      </c>
      <c r="R549" s="15">
        <f>IFERROR(INDEX(CADASTRO!$A$2:$Q$600,MATCH(B549,CADASTRO!$B$2:$B$600,0),MATCH($R$2,CADASTRO!$A$2:$Q$2,0)),0)</f>
        <v>0</v>
      </c>
      <c r="S549" s="16" t="str">
        <f t="shared" si="100"/>
        <v/>
      </c>
      <c r="T549" s="15">
        <f>IFERROR(INDEX(CADASTRO!$A$2:$Q$600,MATCH(B549,CADASTRO!$B$2:$B$600,0),MATCH($T$2,CADASTRO!$A$2:$Q$2,0)),0)</f>
        <v>0</v>
      </c>
      <c r="U549" s="16" t="str">
        <f t="shared" si="101"/>
        <v/>
      </c>
      <c r="V549" s="15">
        <f>IFERROR(INDEX(CADASTRO!$A$2:$Q$600,MATCH(B549,CADASTRO!$B$2:$B$600,0),MATCH($V$2,CADASTRO!$A$2:$Q$2,0)),0)</f>
        <v>0</v>
      </c>
      <c r="W549" s="16" t="str">
        <f t="shared" si="102"/>
        <v/>
      </c>
      <c r="X549" s="15">
        <f>IFERROR(INDEX(CADASTRO!$A$2:$Q$600,MATCH(B549,CADASTRO!$B$2:$B$600,0),MATCH($X$2,CADASTRO!$A$2:$Q$2,0)),0)</f>
        <v>0</v>
      </c>
      <c r="Y549" s="16" t="str">
        <f t="shared" si="103"/>
        <v/>
      </c>
    </row>
    <row r="550" spans="1:25" ht="15" customHeight="1" x14ac:dyDescent="0.25">
      <c r="A550" s="7">
        <f>CADASTRO!A550</f>
        <v>0</v>
      </c>
      <c r="B550" s="7">
        <f>CADASTRO!B550</f>
        <v>0</v>
      </c>
      <c r="C550" s="15">
        <f>IFERROR(INDEX(CADASTRO!$A$2:$Q$600,MATCH(B550,CADASTRO!$B$2:$B$600,0),MATCH($C$2,CADASTRO!$A$2:$Q$2,0)),0)</f>
        <v>0</v>
      </c>
      <c r="D550" s="15">
        <f>IFERROR(INDEX(CADASTRO!$A$2:$Q$600,MATCH(B550,CADASTRO!$B$2:$B$600,0),MATCH($D$2,CADASTRO!$A$2:$Q$2,0)),0)</f>
        <v>0</v>
      </c>
      <c r="E550" s="16" t="str">
        <f t="shared" si="93"/>
        <v/>
      </c>
      <c r="F550" s="15">
        <f>IFERROR(INDEX(CADASTRO!$A$2:$Q$600,MATCH(B550,CADASTRO!$B$2:$B$600,0),MATCH($F$2,CADASTRO!$A$2:$Q$2,0)),0)</f>
        <v>0</v>
      </c>
      <c r="G550" s="16" t="str">
        <f t="shared" si="94"/>
        <v/>
      </c>
      <c r="H550" s="15">
        <f>IFERROR(INDEX(CADASTRO!$A$2:$Q$600,MATCH(B550,CADASTRO!$B$2:$B$600,0),MATCH($H$2,CADASTRO!$A$2:$Q$2,0)),0)</f>
        <v>0</v>
      </c>
      <c r="I550" s="16" t="str">
        <f t="shared" si="95"/>
        <v/>
      </c>
      <c r="J550" s="15">
        <f>IFERROR(INDEX(CADASTRO!$A$2:$Q$600,MATCH(B550,CADASTRO!$B$2:$B$600,0),MATCH($J$2,CADASTRO!$A$2:$Q$2,0)),0)</f>
        <v>0</v>
      </c>
      <c r="K550" s="16" t="str">
        <f t="shared" si="96"/>
        <v/>
      </c>
      <c r="L550" s="15">
        <f>IFERROR(INDEX(CADASTRO!$A$2:$Q$600,MATCH(B550,CADASTRO!$B$2:$B$600,0),MATCH($L$2,CADASTRO!$A$2:$Q$2,0)),0)</f>
        <v>0</v>
      </c>
      <c r="M550" s="16" t="str">
        <f t="shared" si="97"/>
        <v/>
      </c>
      <c r="N550" s="15">
        <f>IFERROR(INDEX(CADASTRO!$A$2:$Q$600,MATCH(B550,CADASTRO!$B$2:$B$600,0),MATCH($N$2,CADASTRO!$A$2:$Q$2,0)),0)</f>
        <v>0</v>
      </c>
      <c r="O550" s="16" t="str">
        <f t="shared" si="98"/>
        <v/>
      </c>
      <c r="P550" s="15">
        <f>IFERROR(INDEX(CADASTRO!$A$2:$Q$600,MATCH(B550,CADASTRO!$B$2:$B$600,0),MATCH($P$2,CADASTRO!$A$2:$Q$2,0)),0)</f>
        <v>0</v>
      </c>
      <c r="Q550" s="16" t="str">
        <f t="shared" si="99"/>
        <v/>
      </c>
      <c r="R550" s="15">
        <f>IFERROR(INDEX(CADASTRO!$A$2:$Q$600,MATCH(B550,CADASTRO!$B$2:$B$600,0),MATCH($R$2,CADASTRO!$A$2:$Q$2,0)),0)</f>
        <v>0</v>
      </c>
      <c r="S550" s="16" t="str">
        <f t="shared" si="100"/>
        <v/>
      </c>
      <c r="T550" s="15">
        <f>IFERROR(INDEX(CADASTRO!$A$2:$Q$600,MATCH(B550,CADASTRO!$B$2:$B$600,0),MATCH($T$2,CADASTRO!$A$2:$Q$2,0)),0)</f>
        <v>0</v>
      </c>
      <c r="U550" s="16" t="str">
        <f t="shared" si="101"/>
        <v/>
      </c>
      <c r="V550" s="15">
        <f>IFERROR(INDEX(CADASTRO!$A$2:$Q$600,MATCH(B550,CADASTRO!$B$2:$B$600,0),MATCH($V$2,CADASTRO!$A$2:$Q$2,0)),0)</f>
        <v>0</v>
      </c>
      <c r="W550" s="16" t="str">
        <f t="shared" si="102"/>
        <v/>
      </c>
      <c r="X550" s="15">
        <f>IFERROR(INDEX(CADASTRO!$A$2:$Q$600,MATCH(B550,CADASTRO!$B$2:$B$600,0),MATCH($X$2,CADASTRO!$A$2:$Q$2,0)),0)</f>
        <v>0</v>
      </c>
      <c r="Y550" s="16" t="str">
        <f t="shared" si="103"/>
        <v/>
      </c>
    </row>
    <row r="551" spans="1:25" ht="15" customHeight="1" x14ac:dyDescent="0.25">
      <c r="A551" s="7">
        <f>CADASTRO!A551</f>
        <v>0</v>
      </c>
      <c r="B551" s="7">
        <f>CADASTRO!B551</f>
        <v>0</v>
      </c>
      <c r="C551" s="15">
        <f>IFERROR(INDEX(CADASTRO!$A$2:$Q$600,MATCH(B551,CADASTRO!$B$2:$B$600,0),MATCH($C$2,CADASTRO!$A$2:$Q$2,0)),0)</f>
        <v>0</v>
      </c>
      <c r="D551" s="15">
        <f>IFERROR(INDEX(CADASTRO!$A$2:$Q$600,MATCH(B551,CADASTRO!$B$2:$B$600,0),MATCH($D$2,CADASTRO!$A$2:$Q$2,0)),0)</f>
        <v>0</v>
      </c>
      <c r="E551" s="16" t="str">
        <f t="shared" si="93"/>
        <v/>
      </c>
      <c r="F551" s="15">
        <f>IFERROR(INDEX(CADASTRO!$A$2:$Q$600,MATCH(B551,CADASTRO!$B$2:$B$600,0),MATCH($F$2,CADASTRO!$A$2:$Q$2,0)),0)</f>
        <v>0</v>
      </c>
      <c r="G551" s="16" t="str">
        <f t="shared" si="94"/>
        <v/>
      </c>
      <c r="H551" s="15">
        <f>IFERROR(INDEX(CADASTRO!$A$2:$Q$600,MATCH(B551,CADASTRO!$B$2:$B$600,0),MATCH($H$2,CADASTRO!$A$2:$Q$2,0)),0)</f>
        <v>0</v>
      </c>
      <c r="I551" s="16" t="str">
        <f t="shared" si="95"/>
        <v/>
      </c>
      <c r="J551" s="15">
        <f>IFERROR(INDEX(CADASTRO!$A$2:$Q$600,MATCH(B551,CADASTRO!$B$2:$B$600,0),MATCH($J$2,CADASTRO!$A$2:$Q$2,0)),0)</f>
        <v>0</v>
      </c>
      <c r="K551" s="16" t="str">
        <f t="shared" si="96"/>
        <v/>
      </c>
      <c r="L551" s="15">
        <f>IFERROR(INDEX(CADASTRO!$A$2:$Q$600,MATCH(B551,CADASTRO!$B$2:$B$600,0),MATCH($L$2,CADASTRO!$A$2:$Q$2,0)),0)</f>
        <v>0</v>
      </c>
      <c r="M551" s="16" t="str">
        <f t="shared" si="97"/>
        <v/>
      </c>
      <c r="N551" s="15">
        <f>IFERROR(INDEX(CADASTRO!$A$2:$Q$600,MATCH(B551,CADASTRO!$B$2:$B$600,0),MATCH($N$2,CADASTRO!$A$2:$Q$2,0)),0)</f>
        <v>0</v>
      </c>
      <c r="O551" s="16" t="str">
        <f t="shared" si="98"/>
        <v/>
      </c>
      <c r="P551" s="15">
        <f>IFERROR(INDEX(CADASTRO!$A$2:$Q$600,MATCH(B551,CADASTRO!$B$2:$B$600,0),MATCH($P$2,CADASTRO!$A$2:$Q$2,0)),0)</f>
        <v>0</v>
      </c>
      <c r="Q551" s="16" t="str">
        <f t="shared" si="99"/>
        <v/>
      </c>
      <c r="R551" s="15">
        <f>IFERROR(INDEX(CADASTRO!$A$2:$Q$600,MATCH(B551,CADASTRO!$B$2:$B$600,0),MATCH($R$2,CADASTRO!$A$2:$Q$2,0)),0)</f>
        <v>0</v>
      </c>
      <c r="S551" s="16" t="str">
        <f t="shared" si="100"/>
        <v/>
      </c>
      <c r="T551" s="15">
        <f>IFERROR(INDEX(CADASTRO!$A$2:$Q$600,MATCH(B551,CADASTRO!$B$2:$B$600,0),MATCH($T$2,CADASTRO!$A$2:$Q$2,0)),0)</f>
        <v>0</v>
      </c>
      <c r="U551" s="16" t="str">
        <f t="shared" si="101"/>
        <v/>
      </c>
      <c r="V551" s="15">
        <f>IFERROR(INDEX(CADASTRO!$A$2:$Q$600,MATCH(B551,CADASTRO!$B$2:$B$600,0),MATCH($V$2,CADASTRO!$A$2:$Q$2,0)),0)</f>
        <v>0</v>
      </c>
      <c r="W551" s="16" t="str">
        <f t="shared" si="102"/>
        <v/>
      </c>
      <c r="X551" s="15">
        <f>IFERROR(INDEX(CADASTRO!$A$2:$Q$600,MATCH(B551,CADASTRO!$B$2:$B$600,0),MATCH($X$2,CADASTRO!$A$2:$Q$2,0)),0)</f>
        <v>0</v>
      </c>
      <c r="Y551" s="16" t="str">
        <f t="shared" si="103"/>
        <v/>
      </c>
    </row>
    <row r="552" spans="1:25" ht="15" customHeight="1" x14ac:dyDescent="0.25">
      <c r="A552" s="7">
        <f>CADASTRO!A552</f>
        <v>0</v>
      </c>
      <c r="B552" s="7">
        <f>CADASTRO!B552</f>
        <v>0</v>
      </c>
      <c r="C552" s="15">
        <f>IFERROR(INDEX(CADASTRO!$A$2:$Q$600,MATCH(B552,CADASTRO!$B$2:$B$600,0),MATCH($C$2,CADASTRO!$A$2:$Q$2,0)),0)</f>
        <v>0</v>
      </c>
      <c r="D552" s="15">
        <f>IFERROR(INDEX(CADASTRO!$A$2:$Q$600,MATCH(B552,CADASTRO!$B$2:$B$600,0),MATCH($D$2,CADASTRO!$A$2:$Q$2,0)),0)</f>
        <v>0</v>
      </c>
      <c r="E552" s="16" t="str">
        <f t="shared" si="93"/>
        <v/>
      </c>
      <c r="F552" s="15">
        <f>IFERROR(INDEX(CADASTRO!$A$2:$Q$600,MATCH(B552,CADASTRO!$B$2:$B$600,0),MATCH($F$2,CADASTRO!$A$2:$Q$2,0)),0)</f>
        <v>0</v>
      </c>
      <c r="G552" s="16" t="str">
        <f t="shared" si="94"/>
        <v/>
      </c>
      <c r="H552" s="15">
        <f>IFERROR(INDEX(CADASTRO!$A$2:$Q$600,MATCH(B552,CADASTRO!$B$2:$B$600,0),MATCH($H$2,CADASTRO!$A$2:$Q$2,0)),0)</f>
        <v>0</v>
      </c>
      <c r="I552" s="16" t="str">
        <f t="shared" si="95"/>
        <v/>
      </c>
      <c r="J552" s="15">
        <f>IFERROR(INDEX(CADASTRO!$A$2:$Q$600,MATCH(B552,CADASTRO!$B$2:$B$600,0),MATCH($J$2,CADASTRO!$A$2:$Q$2,0)),0)</f>
        <v>0</v>
      </c>
      <c r="K552" s="16" t="str">
        <f t="shared" si="96"/>
        <v/>
      </c>
      <c r="L552" s="15">
        <f>IFERROR(INDEX(CADASTRO!$A$2:$Q$600,MATCH(B552,CADASTRO!$B$2:$B$600,0),MATCH($L$2,CADASTRO!$A$2:$Q$2,0)),0)</f>
        <v>0</v>
      </c>
      <c r="M552" s="16" t="str">
        <f t="shared" si="97"/>
        <v/>
      </c>
      <c r="N552" s="15">
        <f>IFERROR(INDEX(CADASTRO!$A$2:$Q$600,MATCH(B552,CADASTRO!$B$2:$B$600,0),MATCH($N$2,CADASTRO!$A$2:$Q$2,0)),0)</f>
        <v>0</v>
      </c>
      <c r="O552" s="16" t="str">
        <f t="shared" si="98"/>
        <v/>
      </c>
      <c r="P552" s="15">
        <f>IFERROR(INDEX(CADASTRO!$A$2:$Q$600,MATCH(B552,CADASTRO!$B$2:$B$600,0),MATCH($P$2,CADASTRO!$A$2:$Q$2,0)),0)</f>
        <v>0</v>
      </c>
      <c r="Q552" s="16" t="str">
        <f t="shared" si="99"/>
        <v/>
      </c>
      <c r="R552" s="15">
        <f>IFERROR(INDEX(CADASTRO!$A$2:$Q$600,MATCH(B552,CADASTRO!$B$2:$B$600,0),MATCH($R$2,CADASTRO!$A$2:$Q$2,0)),0)</f>
        <v>0</v>
      </c>
      <c r="S552" s="16" t="str">
        <f t="shared" si="100"/>
        <v/>
      </c>
      <c r="T552" s="15">
        <f>IFERROR(INDEX(CADASTRO!$A$2:$Q$600,MATCH(B552,CADASTRO!$B$2:$B$600,0),MATCH($T$2,CADASTRO!$A$2:$Q$2,0)),0)</f>
        <v>0</v>
      </c>
      <c r="U552" s="16" t="str">
        <f t="shared" si="101"/>
        <v/>
      </c>
      <c r="V552" s="15">
        <f>IFERROR(INDEX(CADASTRO!$A$2:$Q$600,MATCH(B552,CADASTRO!$B$2:$B$600,0),MATCH($V$2,CADASTRO!$A$2:$Q$2,0)),0)</f>
        <v>0</v>
      </c>
      <c r="W552" s="16" t="str">
        <f t="shared" si="102"/>
        <v/>
      </c>
      <c r="X552" s="15">
        <f>IFERROR(INDEX(CADASTRO!$A$2:$Q$600,MATCH(B552,CADASTRO!$B$2:$B$600,0),MATCH($X$2,CADASTRO!$A$2:$Q$2,0)),0)</f>
        <v>0</v>
      </c>
      <c r="Y552" s="16" t="str">
        <f t="shared" si="103"/>
        <v/>
      </c>
    </row>
    <row r="553" spans="1:25" ht="15" customHeight="1" x14ac:dyDescent="0.25">
      <c r="A553" s="7">
        <f>CADASTRO!A553</f>
        <v>0</v>
      </c>
      <c r="B553" s="7">
        <f>CADASTRO!B553</f>
        <v>0</v>
      </c>
      <c r="C553" s="15">
        <f>IFERROR(INDEX(CADASTRO!$A$2:$Q$600,MATCH(B553,CADASTRO!$B$2:$B$600,0),MATCH($C$2,CADASTRO!$A$2:$Q$2,0)),0)</f>
        <v>0</v>
      </c>
      <c r="D553" s="15">
        <f>IFERROR(INDEX(CADASTRO!$A$2:$Q$600,MATCH(B553,CADASTRO!$B$2:$B$600,0),MATCH($D$2,CADASTRO!$A$2:$Q$2,0)),0)</f>
        <v>0</v>
      </c>
      <c r="E553" s="16" t="str">
        <f t="shared" si="93"/>
        <v/>
      </c>
      <c r="F553" s="15">
        <f>IFERROR(INDEX(CADASTRO!$A$2:$Q$600,MATCH(B553,CADASTRO!$B$2:$B$600,0),MATCH($F$2,CADASTRO!$A$2:$Q$2,0)),0)</f>
        <v>0</v>
      </c>
      <c r="G553" s="16" t="str">
        <f t="shared" si="94"/>
        <v/>
      </c>
      <c r="H553" s="15">
        <f>IFERROR(INDEX(CADASTRO!$A$2:$Q$600,MATCH(B553,CADASTRO!$B$2:$B$600,0),MATCH($H$2,CADASTRO!$A$2:$Q$2,0)),0)</f>
        <v>0</v>
      </c>
      <c r="I553" s="16" t="str">
        <f t="shared" si="95"/>
        <v/>
      </c>
      <c r="J553" s="15">
        <f>IFERROR(INDEX(CADASTRO!$A$2:$Q$600,MATCH(B553,CADASTRO!$B$2:$B$600,0),MATCH($J$2,CADASTRO!$A$2:$Q$2,0)),0)</f>
        <v>0</v>
      </c>
      <c r="K553" s="16" t="str">
        <f t="shared" si="96"/>
        <v/>
      </c>
      <c r="L553" s="15">
        <f>IFERROR(INDEX(CADASTRO!$A$2:$Q$600,MATCH(B553,CADASTRO!$B$2:$B$600,0),MATCH($L$2,CADASTRO!$A$2:$Q$2,0)),0)</f>
        <v>0</v>
      </c>
      <c r="M553" s="16" t="str">
        <f t="shared" si="97"/>
        <v/>
      </c>
      <c r="N553" s="15">
        <f>IFERROR(INDEX(CADASTRO!$A$2:$Q$600,MATCH(B553,CADASTRO!$B$2:$B$600,0),MATCH($N$2,CADASTRO!$A$2:$Q$2,0)),0)</f>
        <v>0</v>
      </c>
      <c r="O553" s="16" t="str">
        <f t="shared" si="98"/>
        <v/>
      </c>
      <c r="P553" s="15">
        <f>IFERROR(INDEX(CADASTRO!$A$2:$Q$600,MATCH(B553,CADASTRO!$B$2:$B$600,0),MATCH($P$2,CADASTRO!$A$2:$Q$2,0)),0)</f>
        <v>0</v>
      </c>
      <c r="Q553" s="16" t="str">
        <f t="shared" si="99"/>
        <v/>
      </c>
      <c r="R553" s="15">
        <f>IFERROR(INDEX(CADASTRO!$A$2:$Q$600,MATCH(B553,CADASTRO!$B$2:$B$600,0),MATCH($R$2,CADASTRO!$A$2:$Q$2,0)),0)</f>
        <v>0</v>
      </c>
      <c r="S553" s="16" t="str">
        <f t="shared" si="100"/>
        <v/>
      </c>
      <c r="T553" s="15">
        <f>IFERROR(INDEX(CADASTRO!$A$2:$Q$600,MATCH(B553,CADASTRO!$B$2:$B$600,0),MATCH($T$2,CADASTRO!$A$2:$Q$2,0)),0)</f>
        <v>0</v>
      </c>
      <c r="U553" s="16" t="str">
        <f t="shared" si="101"/>
        <v/>
      </c>
      <c r="V553" s="15">
        <f>IFERROR(INDEX(CADASTRO!$A$2:$Q$600,MATCH(B553,CADASTRO!$B$2:$B$600,0),MATCH($V$2,CADASTRO!$A$2:$Q$2,0)),0)</f>
        <v>0</v>
      </c>
      <c r="W553" s="16" t="str">
        <f t="shared" si="102"/>
        <v/>
      </c>
      <c r="X553" s="15">
        <f>IFERROR(INDEX(CADASTRO!$A$2:$Q$600,MATCH(B553,CADASTRO!$B$2:$B$600,0),MATCH($X$2,CADASTRO!$A$2:$Q$2,0)),0)</f>
        <v>0</v>
      </c>
      <c r="Y553" s="16" t="str">
        <f t="shared" si="103"/>
        <v/>
      </c>
    </row>
    <row r="554" spans="1:25" ht="15" customHeight="1" x14ac:dyDescent="0.25">
      <c r="A554" s="7">
        <f>CADASTRO!A554</f>
        <v>0</v>
      </c>
      <c r="B554" s="7">
        <f>CADASTRO!B554</f>
        <v>0</v>
      </c>
      <c r="C554" s="15">
        <f>IFERROR(INDEX(CADASTRO!$A$2:$Q$600,MATCH(B554,CADASTRO!$B$2:$B$600,0),MATCH($C$2,CADASTRO!$A$2:$Q$2,0)),0)</f>
        <v>0</v>
      </c>
      <c r="D554" s="15">
        <f>IFERROR(INDEX(CADASTRO!$A$2:$Q$600,MATCH(B554,CADASTRO!$B$2:$B$600,0),MATCH($D$2,CADASTRO!$A$2:$Q$2,0)),0)</f>
        <v>0</v>
      </c>
      <c r="E554" s="16" t="str">
        <f t="shared" si="93"/>
        <v/>
      </c>
      <c r="F554" s="15">
        <f>IFERROR(INDEX(CADASTRO!$A$2:$Q$600,MATCH(B554,CADASTRO!$B$2:$B$600,0),MATCH($F$2,CADASTRO!$A$2:$Q$2,0)),0)</f>
        <v>0</v>
      </c>
      <c r="G554" s="16" t="str">
        <f t="shared" si="94"/>
        <v/>
      </c>
      <c r="H554" s="15">
        <f>IFERROR(INDEX(CADASTRO!$A$2:$Q$600,MATCH(B554,CADASTRO!$B$2:$B$600,0),MATCH($H$2,CADASTRO!$A$2:$Q$2,0)),0)</f>
        <v>0</v>
      </c>
      <c r="I554" s="16" t="str">
        <f t="shared" si="95"/>
        <v/>
      </c>
      <c r="J554" s="15">
        <f>IFERROR(INDEX(CADASTRO!$A$2:$Q$600,MATCH(B554,CADASTRO!$B$2:$B$600,0),MATCH($J$2,CADASTRO!$A$2:$Q$2,0)),0)</f>
        <v>0</v>
      </c>
      <c r="K554" s="16" t="str">
        <f t="shared" si="96"/>
        <v/>
      </c>
      <c r="L554" s="15">
        <f>IFERROR(INDEX(CADASTRO!$A$2:$Q$600,MATCH(B554,CADASTRO!$B$2:$B$600,0),MATCH($L$2,CADASTRO!$A$2:$Q$2,0)),0)</f>
        <v>0</v>
      </c>
      <c r="M554" s="16" t="str">
        <f t="shared" si="97"/>
        <v/>
      </c>
      <c r="N554" s="15">
        <f>IFERROR(INDEX(CADASTRO!$A$2:$Q$600,MATCH(B554,CADASTRO!$B$2:$B$600,0),MATCH($N$2,CADASTRO!$A$2:$Q$2,0)),0)</f>
        <v>0</v>
      </c>
      <c r="O554" s="16" t="str">
        <f t="shared" si="98"/>
        <v/>
      </c>
      <c r="P554" s="15">
        <f>IFERROR(INDEX(CADASTRO!$A$2:$Q$600,MATCH(B554,CADASTRO!$B$2:$B$600,0),MATCH($P$2,CADASTRO!$A$2:$Q$2,0)),0)</f>
        <v>0</v>
      </c>
      <c r="Q554" s="16" t="str">
        <f t="shared" si="99"/>
        <v/>
      </c>
      <c r="R554" s="15">
        <f>IFERROR(INDEX(CADASTRO!$A$2:$Q$600,MATCH(B554,CADASTRO!$B$2:$B$600,0),MATCH($R$2,CADASTRO!$A$2:$Q$2,0)),0)</f>
        <v>0</v>
      </c>
      <c r="S554" s="16" t="str">
        <f t="shared" si="100"/>
        <v/>
      </c>
      <c r="T554" s="15">
        <f>IFERROR(INDEX(CADASTRO!$A$2:$Q$600,MATCH(B554,CADASTRO!$B$2:$B$600,0),MATCH($T$2,CADASTRO!$A$2:$Q$2,0)),0)</f>
        <v>0</v>
      </c>
      <c r="U554" s="16" t="str">
        <f t="shared" si="101"/>
        <v/>
      </c>
      <c r="V554" s="15">
        <f>IFERROR(INDEX(CADASTRO!$A$2:$Q$600,MATCH(B554,CADASTRO!$B$2:$B$600,0),MATCH($V$2,CADASTRO!$A$2:$Q$2,0)),0)</f>
        <v>0</v>
      </c>
      <c r="W554" s="16" t="str">
        <f t="shared" si="102"/>
        <v/>
      </c>
      <c r="X554" s="15">
        <f>IFERROR(INDEX(CADASTRO!$A$2:$Q$600,MATCH(B554,CADASTRO!$B$2:$B$600,0),MATCH($X$2,CADASTRO!$A$2:$Q$2,0)),0)</f>
        <v>0</v>
      </c>
      <c r="Y554" s="16" t="str">
        <f t="shared" si="103"/>
        <v/>
      </c>
    </row>
    <row r="555" spans="1:25" ht="15" customHeight="1" x14ac:dyDescent="0.25">
      <c r="A555" s="7">
        <f>CADASTRO!A555</f>
        <v>0</v>
      </c>
      <c r="B555" s="7">
        <f>CADASTRO!B555</f>
        <v>0</v>
      </c>
      <c r="C555" s="15">
        <f>IFERROR(INDEX(CADASTRO!$A$2:$Q$600,MATCH(B555,CADASTRO!$B$2:$B$600,0),MATCH($C$2,CADASTRO!$A$2:$Q$2,0)),0)</f>
        <v>0</v>
      </c>
      <c r="D555" s="15">
        <f>IFERROR(INDEX(CADASTRO!$A$2:$Q$600,MATCH(B555,CADASTRO!$B$2:$B$600,0),MATCH($D$2,CADASTRO!$A$2:$Q$2,0)),0)</f>
        <v>0</v>
      </c>
      <c r="E555" s="16" t="str">
        <f t="shared" si="93"/>
        <v/>
      </c>
      <c r="F555" s="15">
        <f>IFERROR(INDEX(CADASTRO!$A$2:$Q$600,MATCH(B555,CADASTRO!$B$2:$B$600,0),MATCH($F$2,CADASTRO!$A$2:$Q$2,0)),0)</f>
        <v>0</v>
      </c>
      <c r="G555" s="16" t="str">
        <f t="shared" si="94"/>
        <v/>
      </c>
      <c r="H555" s="15">
        <f>IFERROR(INDEX(CADASTRO!$A$2:$Q$600,MATCH(B555,CADASTRO!$B$2:$B$600,0),MATCH($H$2,CADASTRO!$A$2:$Q$2,0)),0)</f>
        <v>0</v>
      </c>
      <c r="I555" s="16" t="str">
        <f t="shared" si="95"/>
        <v/>
      </c>
      <c r="J555" s="15">
        <f>IFERROR(INDEX(CADASTRO!$A$2:$Q$600,MATCH(B555,CADASTRO!$B$2:$B$600,0),MATCH($J$2,CADASTRO!$A$2:$Q$2,0)),0)</f>
        <v>0</v>
      </c>
      <c r="K555" s="16" t="str">
        <f t="shared" si="96"/>
        <v/>
      </c>
      <c r="L555" s="15">
        <f>IFERROR(INDEX(CADASTRO!$A$2:$Q$600,MATCH(B555,CADASTRO!$B$2:$B$600,0),MATCH($L$2,CADASTRO!$A$2:$Q$2,0)),0)</f>
        <v>0</v>
      </c>
      <c r="M555" s="16" t="str">
        <f t="shared" si="97"/>
        <v/>
      </c>
      <c r="N555" s="15">
        <f>IFERROR(INDEX(CADASTRO!$A$2:$Q$600,MATCH(B555,CADASTRO!$B$2:$B$600,0),MATCH($N$2,CADASTRO!$A$2:$Q$2,0)),0)</f>
        <v>0</v>
      </c>
      <c r="O555" s="16" t="str">
        <f t="shared" si="98"/>
        <v/>
      </c>
      <c r="P555" s="15">
        <f>IFERROR(INDEX(CADASTRO!$A$2:$Q$600,MATCH(B555,CADASTRO!$B$2:$B$600,0),MATCH($P$2,CADASTRO!$A$2:$Q$2,0)),0)</f>
        <v>0</v>
      </c>
      <c r="Q555" s="16" t="str">
        <f t="shared" si="99"/>
        <v/>
      </c>
      <c r="R555" s="15">
        <f>IFERROR(INDEX(CADASTRO!$A$2:$Q$600,MATCH(B555,CADASTRO!$B$2:$B$600,0),MATCH($R$2,CADASTRO!$A$2:$Q$2,0)),0)</f>
        <v>0</v>
      </c>
      <c r="S555" s="16" t="str">
        <f t="shared" si="100"/>
        <v/>
      </c>
      <c r="T555" s="15">
        <f>IFERROR(INDEX(CADASTRO!$A$2:$Q$600,MATCH(B555,CADASTRO!$B$2:$B$600,0),MATCH($T$2,CADASTRO!$A$2:$Q$2,0)),0)</f>
        <v>0</v>
      </c>
      <c r="U555" s="16" t="str">
        <f t="shared" si="101"/>
        <v/>
      </c>
      <c r="V555" s="15">
        <f>IFERROR(INDEX(CADASTRO!$A$2:$Q$600,MATCH(B555,CADASTRO!$B$2:$B$600,0),MATCH($V$2,CADASTRO!$A$2:$Q$2,0)),0)</f>
        <v>0</v>
      </c>
      <c r="W555" s="16" t="str">
        <f t="shared" si="102"/>
        <v/>
      </c>
      <c r="X555" s="15">
        <f>IFERROR(INDEX(CADASTRO!$A$2:$Q$600,MATCH(B555,CADASTRO!$B$2:$B$600,0),MATCH($X$2,CADASTRO!$A$2:$Q$2,0)),0)</f>
        <v>0</v>
      </c>
      <c r="Y555" s="16" t="str">
        <f t="shared" si="103"/>
        <v/>
      </c>
    </row>
    <row r="556" spans="1:25" ht="15" customHeight="1" x14ac:dyDescent="0.25">
      <c r="A556" s="7">
        <f>CADASTRO!A556</f>
        <v>0</v>
      </c>
      <c r="B556" s="7">
        <f>CADASTRO!B556</f>
        <v>0</v>
      </c>
      <c r="C556" s="15">
        <f>IFERROR(INDEX(CADASTRO!$A$2:$Q$600,MATCH(B556,CADASTRO!$B$2:$B$600,0),MATCH($C$2,CADASTRO!$A$2:$Q$2,0)),0)</f>
        <v>0</v>
      </c>
      <c r="D556" s="15">
        <f>IFERROR(INDEX(CADASTRO!$A$2:$Q$600,MATCH(B556,CADASTRO!$B$2:$B$600,0),MATCH($D$2,CADASTRO!$A$2:$Q$2,0)),0)</f>
        <v>0</v>
      </c>
      <c r="E556" s="16" t="str">
        <f t="shared" si="93"/>
        <v/>
      </c>
      <c r="F556" s="15">
        <f>IFERROR(INDEX(CADASTRO!$A$2:$Q$600,MATCH(B556,CADASTRO!$B$2:$B$600,0),MATCH($F$2,CADASTRO!$A$2:$Q$2,0)),0)</f>
        <v>0</v>
      </c>
      <c r="G556" s="16" t="str">
        <f t="shared" si="94"/>
        <v/>
      </c>
      <c r="H556" s="15">
        <f>IFERROR(INDEX(CADASTRO!$A$2:$Q$600,MATCH(B556,CADASTRO!$B$2:$B$600,0),MATCH($H$2,CADASTRO!$A$2:$Q$2,0)),0)</f>
        <v>0</v>
      </c>
      <c r="I556" s="16" t="str">
        <f t="shared" si="95"/>
        <v/>
      </c>
      <c r="J556" s="15">
        <f>IFERROR(INDEX(CADASTRO!$A$2:$Q$600,MATCH(B556,CADASTRO!$B$2:$B$600,0),MATCH($J$2,CADASTRO!$A$2:$Q$2,0)),0)</f>
        <v>0</v>
      </c>
      <c r="K556" s="16" t="str">
        <f t="shared" si="96"/>
        <v/>
      </c>
      <c r="L556" s="15">
        <f>IFERROR(INDEX(CADASTRO!$A$2:$Q$600,MATCH(B556,CADASTRO!$B$2:$B$600,0),MATCH($L$2,CADASTRO!$A$2:$Q$2,0)),0)</f>
        <v>0</v>
      </c>
      <c r="M556" s="16" t="str">
        <f t="shared" si="97"/>
        <v/>
      </c>
      <c r="N556" s="15">
        <f>IFERROR(INDEX(CADASTRO!$A$2:$Q$600,MATCH(B556,CADASTRO!$B$2:$B$600,0),MATCH($N$2,CADASTRO!$A$2:$Q$2,0)),0)</f>
        <v>0</v>
      </c>
      <c r="O556" s="16" t="str">
        <f t="shared" si="98"/>
        <v/>
      </c>
      <c r="P556" s="15">
        <f>IFERROR(INDEX(CADASTRO!$A$2:$Q$600,MATCH(B556,CADASTRO!$B$2:$B$600,0),MATCH($P$2,CADASTRO!$A$2:$Q$2,0)),0)</f>
        <v>0</v>
      </c>
      <c r="Q556" s="16" t="str">
        <f t="shared" si="99"/>
        <v/>
      </c>
      <c r="R556" s="15">
        <f>IFERROR(INDEX(CADASTRO!$A$2:$Q$600,MATCH(B556,CADASTRO!$B$2:$B$600,0),MATCH($R$2,CADASTRO!$A$2:$Q$2,0)),0)</f>
        <v>0</v>
      </c>
      <c r="S556" s="16" t="str">
        <f t="shared" si="100"/>
        <v/>
      </c>
      <c r="T556" s="15">
        <f>IFERROR(INDEX(CADASTRO!$A$2:$Q$600,MATCH(B556,CADASTRO!$B$2:$B$600,0),MATCH($T$2,CADASTRO!$A$2:$Q$2,0)),0)</f>
        <v>0</v>
      </c>
      <c r="U556" s="16" t="str">
        <f t="shared" si="101"/>
        <v/>
      </c>
      <c r="V556" s="15">
        <f>IFERROR(INDEX(CADASTRO!$A$2:$Q$600,MATCH(B556,CADASTRO!$B$2:$B$600,0),MATCH($V$2,CADASTRO!$A$2:$Q$2,0)),0)</f>
        <v>0</v>
      </c>
      <c r="W556" s="16" t="str">
        <f t="shared" si="102"/>
        <v/>
      </c>
      <c r="X556" s="15">
        <f>IFERROR(INDEX(CADASTRO!$A$2:$Q$600,MATCH(B556,CADASTRO!$B$2:$B$600,0),MATCH($X$2,CADASTRO!$A$2:$Q$2,0)),0)</f>
        <v>0</v>
      </c>
      <c r="Y556" s="16" t="str">
        <f t="shared" si="103"/>
        <v/>
      </c>
    </row>
    <row r="557" spans="1:25" ht="15" customHeight="1" x14ac:dyDescent="0.25">
      <c r="A557" s="7">
        <f>CADASTRO!A557</f>
        <v>0</v>
      </c>
      <c r="B557" s="7">
        <f>CADASTRO!B557</f>
        <v>0</v>
      </c>
      <c r="C557" s="15">
        <f>IFERROR(INDEX(CADASTRO!$A$2:$Q$600,MATCH(B557,CADASTRO!$B$2:$B$600,0),MATCH($C$2,CADASTRO!$A$2:$Q$2,0)),0)</f>
        <v>0</v>
      </c>
      <c r="D557" s="15">
        <f>IFERROR(INDEX(CADASTRO!$A$2:$Q$600,MATCH(B557,CADASTRO!$B$2:$B$600,0),MATCH($D$2,CADASTRO!$A$2:$Q$2,0)),0)</f>
        <v>0</v>
      </c>
      <c r="E557" s="16" t="str">
        <f t="shared" si="93"/>
        <v/>
      </c>
      <c r="F557" s="15">
        <f>IFERROR(INDEX(CADASTRO!$A$2:$Q$600,MATCH(B557,CADASTRO!$B$2:$B$600,0),MATCH($F$2,CADASTRO!$A$2:$Q$2,0)),0)</f>
        <v>0</v>
      </c>
      <c r="G557" s="16" t="str">
        <f t="shared" si="94"/>
        <v/>
      </c>
      <c r="H557" s="15">
        <f>IFERROR(INDEX(CADASTRO!$A$2:$Q$600,MATCH(B557,CADASTRO!$B$2:$B$600,0),MATCH($H$2,CADASTRO!$A$2:$Q$2,0)),0)</f>
        <v>0</v>
      </c>
      <c r="I557" s="16" t="str">
        <f t="shared" si="95"/>
        <v/>
      </c>
      <c r="J557" s="15">
        <f>IFERROR(INDEX(CADASTRO!$A$2:$Q$600,MATCH(B557,CADASTRO!$B$2:$B$600,0),MATCH($J$2,CADASTRO!$A$2:$Q$2,0)),0)</f>
        <v>0</v>
      </c>
      <c r="K557" s="16" t="str">
        <f t="shared" si="96"/>
        <v/>
      </c>
      <c r="L557" s="15">
        <f>IFERROR(INDEX(CADASTRO!$A$2:$Q$600,MATCH(B557,CADASTRO!$B$2:$B$600,0),MATCH($L$2,CADASTRO!$A$2:$Q$2,0)),0)</f>
        <v>0</v>
      </c>
      <c r="M557" s="16" t="str">
        <f t="shared" si="97"/>
        <v/>
      </c>
      <c r="N557" s="15">
        <f>IFERROR(INDEX(CADASTRO!$A$2:$Q$600,MATCH(B557,CADASTRO!$B$2:$B$600,0),MATCH($N$2,CADASTRO!$A$2:$Q$2,0)),0)</f>
        <v>0</v>
      </c>
      <c r="O557" s="16" t="str">
        <f t="shared" si="98"/>
        <v/>
      </c>
      <c r="P557" s="15">
        <f>IFERROR(INDEX(CADASTRO!$A$2:$Q$600,MATCH(B557,CADASTRO!$B$2:$B$600,0),MATCH($P$2,CADASTRO!$A$2:$Q$2,0)),0)</f>
        <v>0</v>
      </c>
      <c r="Q557" s="16" t="str">
        <f t="shared" si="99"/>
        <v/>
      </c>
      <c r="R557" s="15">
        <f>IFERROR(INDEX(CADASTRO!$A$2:$Q$600,MATCH(B557,CADASTRO!$B$2:$B$600,0),MATCH($R$2,CADASTRO!$A$2:$Q$2,0)),0)</f>
        <v>0</v>
      </c>
      <c r="S557" s="16" t="str">
        <f t="shared" si="100"/>
        <v/>
      </c>
      <c r="T557" s="15">
        <f>IFERROR(INDEX(CADASTRO!$A$2:$Q$600,MATCH(B557,CADASTRO!$B$2:$B$600,0),MATCH($T$2,CADASTRO!$A$2:$Q$2,0)),0)</f>
        <v>0</v>
      </c>
      <c r="U557" s="16" t="str">
        <f t="shared" si="101"/>
        <v/>
      </c>
      <c r="V557" s="15">
        <f>IFERROR(INDEX(CADASTRO!$A$2:$Q$600,MATCH(B557,CADASTRO!$B$2:$B$600,0),MATCH($V$2,CADASTRO!$A$2:$Q$2,0)),0)</f>
        <v>0</v>
      </c>
      <c r="W557" s="16" t="str">
        <f t="shared" si="102"/>
        <v/>
      </c>
      <c r="X557" s="15">
        <f>IFERROR(INDEX(CADASTRO!$A$2:$Q$600,MATCH(B557,CADASTRO!$B$2:$B$600,0),MATCH($X$2,CADASTRO!$A$2:$Q$2,0)),0)</f>
        <v>0</v>
      </c>
      <c r="Y557" s="16" t="str">
        <f t="shared" si="103"/>
        <v/>
      </c>
    </row>
    <row r="558" spans="1:25" ht="15" customHeight="1" x14ac:dyDescent="0.25">
      <c r="A558" s="7">
        <f>CADASTRO!A558</f>
        <v>0</v>
      </c>
      <c r="B558" s="7">
        <f>CADASTRO!B558</f>
        <v>0</v>
      </c>
      <c r="C558" s="15">
        <f>IFERROR(INDEX(CADASTRO!$A$2:$Q$600,MATCH(B558,CADASTRO!$B$2:$B$600,0),MATCH($C$2,CADASTRO!$A$2:$Q$2,0)),0)</f>
        <v>0</v>
      </c>
      <c r="D558" s="15">
        <f>IFERROR(INDEX(CADASTRO!$A$2:$Q$600,MATCH(B558,CADASTRO!$B$2:$B$600,0),MATCH($D$2,CADASTRO!$A$2:$Q$2,0)),0)</f>
        <v>0</v>
      </c>
      <c r="E558" s="16" t="str">
        <f t="shared" si="93"/>
        <v/>
      </c>
      <c r="F558" s="15">
        <f>IFERROR(INDEX(CADASTRO!$A$2:$Q$600,MATCH(B558,CADASTRO!$B$2:$B$600,0),MATCH($F$2,CADASTRO!$A$2:$Q$2,0)),0)</f>
        <v>0</v>
      </c>
      <c r="G558" s="16" t="str">
        <f t="shared" si="94"/>
        <v/>
      </c>
      <c r="H558" s="15">
        <f>IFERROR(INDEX(CADASTRO!$A$2:$Q$600,MATCH(B558,CADASTRO!$B$2:$B$600,0),MATCH($H$2,CADASTRO!$A$2:$Q$2,0)),0)</f>
        <v>0</v>
      </c>
      <c r="I558" s="16" t="str">
        <f t="shared" si="95"/>
        <v/>
      </c>
      <c r="J558" s="15">
        <f>IFERROR(INDEX(CADASTRO!$A$2:$Q$600,MATCH(B558,CADASTRO!$B$2:$B$600,0),MATCH($J$2,CADASTRO!$A$2:$Q$2,0)),0)</f>
        <v>0</v>
      </c>
      <c r="K558" s="16" t="str">
        <f t="shared" si="96"/>
        <v/>
      </c>
      <c r="L558" s="15">
        <f>IFERROR(INDEX(CADASTRO!$A$2:$Q$600,MATCH(B558,CADASTRO!$B$2:$B$600,0),MATCH($L$2,CADASTRO!$A$2:$Q$2,0)),0)</f>
        <v>0</v>
      </c>
      <c r="M558" s="16" t="str">
        <f t="shared" si="97"/>
        <v/>
      </c>
      <c r="N558" s="15">
        <f>IFERROR(INDEX(CADASTRO!$A$2:$Q$600,MATCH(B558,CADASTRO!$B$2:$B$600,0),MATCH($N$2,CADASTRO!$A$2:$Q$2,0)),0)</f>
        <v>0</v>
      </c>
      <c r="O558" s="16" t="str">
        <f t="shared" si="98"/>
        <v/>
      </c>
      <c r="P558" s="15">
        <f>IFERROR(INDEX(CADASTRO!$A$2:$Q$600,MATCH(B558,CADASTRO!$B$2:$B$600,0),MATCH($P$2,CADASTRO!$A$2:$Q$2,0)),0)</f>
        <v>0</v>
      </c>
      <c r="Q558" s="16" t="str">
        <f t="shared" si="99"/>
        <v/>
      </c>
      <c r="R558" s="15">
        <f>IFERROR(INDEX(CADASTRO!$A$2:$Q$600,MATCH(B558,CADASTRO!$B$2:$B$600,0),MATCH($R$2,CADASTRO!$A$2:$Q$2,0)),0)</f>
        <v>0</v>
      </c>
      <c r="S558" s="16" t="str">
        <f t="shared" si="100"/>
        <v/>
      </c>
      <c r="T558" s="15">
        <f>IFERROR(INDEX(CADASTRO!$A$2:$Q$600,MATCH(B558,CADASTRO!$B$2:$B$600,0),MATCH($T$2,CADASTRO!$A$2:$Q$2,0)),0)</f>
        <v>0</v>
      </c>
      <c r="U558" s="16" t="str">
        <f t="shared" si="101"/>
        <v/>
      </c>
      <c r="V558" s="15">
        <f>IFERROR(INDEX(CADASTRO!$A$2:$Q$600,MATCH(B558,CADASTRO!$B$2:$B$600,0),MATCH($V$2,CADASTRO!$A$2:$Q$2,0)),0)</f>
        <v>0</v>
      </c>
      <c r="W558" s="16" t="str">
        <f t="shared" si="102"/>
        <v/>
      </c>
      <c r="X558" s="15">
        <f>IFERROR(INDEX(CADASTRO!$A$2:$Q$600,MATCH(B558,CADASTRO!$B$2:$B$600,0),MATCH($X$2,CADASTRO!$A$2:$Q$2,0)),0)</f>
        <v>0</v>
      </c>
      <c r="Y558" s="16" t="str">
        <f t="shared" si="103"/>
        <v/>
      </c>
    </row>
    <row r="559" spans="1:25" ht="15" customHeight="1" x14ac:dyDescent="0.25">
      <c r="A559" s="7">
        <f>CADASTRO!A559</f>
        <v>0</v>
      </c>
      <c r="B559" s="7">
        <f>CADASTRO!B559</f>
        <v>0</v>
      </c>
      <c r="C559" s="15">
        <f>IFERROR(INDEX(CADASTRO!$A$2:$Q$600,MATCH(B559,CADASTRO!$B$2:$B$600,0),MATCH($C$2,CADASTRO!$A$2:$Q$2,0)),0)</f>
        <v>0</v>
      </c>
      <c r="D559" s="15">
        <f>IFERROR(INDEX(CADASTRO!$A$2:$Q$600,MATCH(B559,CADASTRO!$B$2:$B$600,0),MATCH($D$2,CADASTRO!$A$2:$Q$2,0)),0)</f>
        <v>0</v>
      </c>
      <c r="E559" s="16" t="str">
        <f t="shared" si="93"/>
        <v/>
      </c>
      <c r="F559" s="15">
        <f>IFERROR(INDEX(CADASTRO!$A$2:$Q$600,MATCH(B559,CADASTRO!$B$2:$B$600,0),MATCH($F$2,CADASTRO!$A$2:$Q$2,0)),0)</f>
        <v>0</v>
      </c>
      <c r="G559" s="16" t="str">
        <f t="shared" si="94"/>
        <v/>
      </c>
      <c r="H559" s="15">
        <f>IFERROR(INDEX(CADASTRO!$A$2:$Q$600,MATCH(B559,CADASTRO!$B$2:$B$600,0),MATCH($H$2,CADASTRO!$A$2:$Q$2,0)),0)</f>
        <v>0</v>
      </c>
      <c r="I559" s="16" t="str">
        <f t="shared" si="95"/>
        <v/>
      </c>
      <c r="J559" s="15">
        <f>IFERROR(INDEX(CADASTRO!$A$2:$Q$600,MATCH(B559,CADASTRO!$B$2:$B$600,0),MATCH($J$2,CADASTRO!$A$2:$Q$2,0)),0)</f>
        <v>0</v>
      </c>
      <c r="K559" s="16" t="str">
        <f t="shared" si="96"/>
        <v/>
      </c>
      <c r="L559" s="15">
        <f>IFERROR(INDEX(CADASTRO!$A$2:$Q$600,MATCH(B559,CADASTRO!$B$2:$B$600,0),MATCH($L$2,CADASTRO!$A$2:$Q$2,0)),0)</f>
        <v>0</v>
      </c>
      <c r="M559" s="16" t="str">
        <f t="shared" si="97"/>
        <v/>
      </c>
      <c r="N559" s="15">
        <f>IFERROR(INDEX(CADASTRO!$A$2:$Q$600,MATCH(B559,CADASTRO!$B$2:$B$600,0),MATCH($N$2,CADASTRO!$A$2:$Q$2,0)),0)</f>
        <v>0</v>
      </c>
      <c r="O559" s="16" t="str">
        <f t="shared" si="98"/>
        <v/>
      </c>
      <c r="P559" s="15">
        <f>IFERROR(INDEX(CADASTRO!$A$2:$Q$600,MATCH(B559,CADASTRO!$B$2:$B$600,0),MATCH($P$2,CADASTRO!$A$2:$Q$2,0)),0)</f>
        <v>0</v>
      </c>
      <c r="Q559" s="16" t="str">
        <f t="shared" si="99"/>
        <v/>
      </c>
      <c r="R559" s="15">
        <f>IFERROR(INDEX(CADASTRO!$A$2:$Q$600,MATCH(B559,CADASTRO!$B$2:$B$600,0),MATCH($R$2,CADASTRO!$A$2:$Q$2,0)),0)</f>
        <v>0</v>
      </c>
      <c r="S559" s="16" t="str">
        <f t="shared" si="100"/>
        <v/>
      </c>
      <c r="T559" s="15">
        <f>IFERROR(INDEX(CADASTRO!$A$2:$Q$600,MATCH(B559,CADASTRO!$B$2:$B$600,0),MATCH($T$2,CADASTRO!$A$2:$Q$2,0)),0)</f>
        <v>0</v>
      </c>
      <c r="U559" s="16" t="str">
        <f t="shared" si="101"/>
        <v/>
      </c>
      <c r="V559" s="15">
        <f>IFERROR(INDEX(CADASTRO!$A$2:$Q$600,MATCH(B559,CADASTRO!$B$2:$B$600,0),MATCH($V$2,CADASTRO!$A$2:$Q$2,0)),0)</f>
        <v>0</v>
      </c>
      <c r="W559" s="16" t="str">
        <f t="shared" si="102"/>
        <v/>
      </c>
      <c r="X559" s="15">
        <f>IFERROR(INDEX(CADASTRO!$A$2:$Q$600,MATCH(B559,CADASTRO!$B$2:$B$600,0),MATCH($X$2,CADASTRO!$A$2:$Q$2,0)),0)</f>
        <v>0</v>
      </c>
      <c r="Y559" s="16" t="str">
        <f t="shared" si="103"/>
        <v/>
      </c>
    </row>
    <row r="560" spans="1:25" ht="15" customHeight="1" x14ac:dyDescent="0.25">
      <c r="A560" s="7">
        <f>CADASTRO!A560</f>
        <v>0</v>
      </c>
      <c r="B560" s="7">
        <f>CADASTRO!B560</f>
        <v>0</v>
      </c>
      <c r="C560" s="15">
        <f>IFERROR(INDEX(CADASTRO!$A$2:$Q$600,MATCH(B560,CADASTRO!$B$2:$B$600,0),MATCH($C$2,CADASTRO!$A$2:$Q$2,0)),0)</f>
        <v>0</v>
      </c>
      <c r="D560" s="15">
        <f>IFERROR(INDEX(CADASTRO!$A$2:$Q$600,MATCH(B560,CADASTRO!$B$2:$B$600,0),MATCH($D$2,CADASTRO!$A$2:$Q$2,0)),0)</f>
        <v>0</v>
      </c>
      <c r="E560" s="16" t="str">
        <f t="shared" si="93"/>
        <v/>
      </c>
      <c r="F560" s="15">
        <f>IFERROR(INDEX(CADASTRO!$A$2:$Q$600,MATCH(B560,CADASTRO!$B$2:$B$600,0),MATCH($F$2,CADASTRO!$A$2:$Q$2,0)),0)</f>
        <v>0</v>
      </c>
      <c r="G560" s="16" t="str">
        <f t="shared" si="94"/>
        <v/>
      </c>
      <c r="H560" s="15">
        <f>IFERROR(INDEX(CADASTRO!$A$2:$Q$600,MATCH(B560,CADASTRO!$B$2:$B$600,0),MATCH($H$2,CADASTRO!$A$2:$Q$2,0)),0)</f>
        <v>0</v>
      </c>
      <c r="I560" s="16" t="str">
        <f t="shared" si="95"/>
        <v/>
      </c>
      <c r="J560" s="15">
        <f>IFERROR(INDEX(CADASTRO!$A$2:$Q$600,MATCH(B560,CADASTRO!$B$2:$B$600,0),MATCH($J$2,CADASTRO!$A$2:$Q$2,0)),0)</f>
        <v>0</v>
      </c>
      <c r="K560" s="16" t="str">
        <f t="shared" si="96"/>
        <v/>
      </c>
      <c r="L560" s="15">
        <f>IFERROR(INDEX(CADASTRO!$A$2:$Q$600,MATCH(B560,CADASTRO!$B$2:$B$600,0),MATCH($L$2,CADASTRO!$A$2:$Q$2,0)),0)</f>
        <v>0</v>
      </c>
      <c r="M560" s="16" t="str">
        <f t="shared" si="97"/>
        <v/>
      </c>
      <c r="N560" s="15">
        <f>IFERROR(INDEX(CADASTRO!$A$2:$Q$600,MATCH(B560,CADASTRO!$B$2:$B$600,0),MATCH($N$2,CADASTRO!$A$2:$Q$2,0)),0)</f>
        <v>0</v>
      </c>
      <c r="O560" s="16" t="str">
        <f t="shared" si="98"/>
        <v/>
      </c>
      <c r="P560" s="15">
        <f>IFERROR(INDEX(CADASTRO!$A$2:$Q$600,MATCH(B560,CADASTRO!$B$2:$B$600,0),MATCH($P$2,CADASTRO!$A$2:$Q$2,0)),0)</f>
        <v>0</v>
      </c>
      <c r="Q560" s="16" t="str">
        <f t="shared" si="99"/>
        <v/>
      </c>
      <c r="R560" s="15">
        <f>IFERROR(INDEX(CADASTRO!$A$2:$Q$600,MATCH(B560,CADASTRO!$B$2:$B$600,0),MATCH($R$2,CADASTRO!$A$2:$Q$2,0)),0)</f>
        <v>0</v>
      </c>
      <c r="S560" s="16" t="str">
        <f t="shared" si="100"/>
        <v/>
      </c>
      <c r="T560" s="15">
        <f>IFERROR(INDEX(CADASTRO!$A$2:$Q$600,MATCH(B560,CADASTRO!$B$2:$B$600,0),MATCH($T$2,CADASTRO!$A$2:$Q$2,0)),0)</f>
        <v>0</v>
      </c>
      <c r="U560" s="16" t="str">
        <f t="shared" si="101"/>
        <v/>
      </c>
      <c r="V560" s="15">
        <f>IFERROR(INDEX(CADASTRO!$A$2:$Q$600,MATCH(B560,CADASTRO!$B$2:$B$600,0),MATCH($V$2,CADASTRO!$A$2:$Q$2,0)),0)</f>
        <v>0</v>
      </c>
      <c r="W560" s="16" t="str">
        <f t="shared" si="102"/>
        <v/>
      </c>
      <c r="X560" s="15">
        <f>IFERROR(INDEX(CADASTRO!$A$2:$Q$600,MATCH(B560,CADASTRO!$B$2:$B$600,0),MATCH($X$2,CADASTRO!$A$2:$Q$2,0)),0)</f>
        <v>0</v>
      </c>
      <c r="Y560" s="16" t="str">
        <f t="shared" si="103"/>
        <v/>
      </c>
    </row>
    <row r="561" spans="1:25" ht="15" customHeight="1" x14ac:dyDescent="0.25">
      <c r="A561" s="7">
        <f>CADASTRO!A561</f>
        <v>0</v>
      </c>
      <c r="B561" s="7">
        <f>CADASTRO!B561</f>
        <v>0</v>
      </c>
      <c r="C561" s="15">
        <f>IFERROR(INDEX(CADASTRO!$A$2:$Q$600,MATCH(B561,CADASTRO!$B$2:$B$600,0),MATCH($C$2,CADASTRO!$A$2:$Q$2,0)),0)</f>
        <v>0</v>
      </c>
      <c r="D561" s="15">
        <f>IFERROR(INDEX(CADASTRO!$A$2:$Q$600,MATCH(B561,CADASTRO!$B$2:$B$600,0),MATCH($D$2,CADASTRO!$A$2:$Q$2,0)),0)</f>
        <v>0</v>
      </c>
      <c r="E561" s="16" t="str">
        <f t="shared" si="93"/>
        <v/>
      </c>
      <c r="F561" s="15">
        <f>IFERROR(INDEX(CADASTRO!$A$2:$Q$600,MATCH(B561,CADASTRO!$B$2:$B$600,0),MATCH($F$2,CADASTRO!$A$2:$Q$2,0)),0)</f>
        <v>0</v>
      </c>
      <c r="G561" s="16" t="str">
        <f t="shared" si="94"/>
        <v/>
      </c>
      <c r="H561" s="15">
        <f>IFERROR(INDEX(CADASTRO!$A$2:$Q$600,MATCH(B561,CADASTRO!$B$2:$B$600,0),MATCH($H$2,CADASTRO!$A$2:$Q$2,0)),0)</f>
        <v>0</v>
      </c>
      <c r="I561" s="16" t="str">
        <f t="shared" si="95"/>
        <v/>
      </c>
      <c r="J561" s="15">
        <f>IFERROR(INDEX(CADASTRO!$A$2:$Q$600,MATCH(B561,CADASTRO!$B$2:$B$600,0),MATCH($J$2,CADASTRO!$A$2:$Q$2,0)),0)</f>
        <v>0</v>
      </c>
      <c r="K561" s="16" t="str">
        <f t="shared" si="96"/>
        <v/>
      </c>
      <c r="L561" s="15">
        <f>IFERROR(INDEX(CADASTRO!$A$2:$Q$600,MATCH(B561,CADASTRO!$B$2:$B$600,0),MATCH($L$2,CADASTRO!$A$2:$Q$2,0)),0)</f>
        <v>0</v>
      </c>
      <c r="M561" s="16" t="str">
        <f t="shared" si="97"/>
        <v/>
      </c>
      <c r="N561" s="15">
        <f>IFERROR(INDEX(CADASTRO!$A$2:$Q$600,MATCH(B561,CADASTRO!$B$2:$B$600,0),MATCH($N$2,CADASTRO!$A$2:$Q$2,0)),0)</f>
        <v>0</v>
      </c>
      <c r="O561" s="16" t="str">
        <f t="shared" si="98"/>
        <v/>
      </c>
      <c r="P561" s="15">
        <f>IFERROR(INDEX(CADASTRO!$A$2:$Q$600,MATCH(B561,CADASTRO!$B$2:$B$600,0),MATCH($P$2,CADASTRO!$A$2:$Q$2,0)),0)</f>
        <v>0</v>
      </c>
      <c r="Q561" s="16" t="str">
        <f t="shared" si="99"/>
        <v/>
      </c>
      <c r="R561" s="15">
        <f>IFERROR(INDEX(CADASTRO!$A$2:$Q$600,MATCH(B561,CADASTRO!$B$2:$B$600,0),MATCH($R$2,CADASTRO!$A$2:$Q$2,0)),0)</f>
        <v>0</v>
      </c>
      <c r="S561" s="16" t="str">
        <f t="shared" si="100"/>
        <v/>
      </c>
      <c r="T561" s="15">
        <f>IFERROR(INDEX(CADASTRO!$A$2:$Q$600,MATCH(B561,CADASTRO!$B$2:$B$600,0),MATCH($T$2,CADASTRO!$A$2:$Q$2,0)),0)</f>
        <v>0</v>
      </c>
      <c r="U561" s="16" t="str">
        <f t="shared" si="101"/>
        <v/>
      </c>
      <c r="V561" s="15">
        <f>IFERROR(INDEX(CADASTRO!$A$2:$Q$600,MATCH(B561,CADASTRO!$B$2:$B$600,0),MATCH($V$2,CADASTRO!$A$2:$Q$2,0)),0)</f>
        <v>0</v>
      </c>
      <c r="W561" s="16" t="str">
        <f t="shared" si="102"/>
        <v/>
      </c>
      <c r="X561" s="15">
        <f>IFERROR(INDEX(CADASTRO!$A$2:$Q$600,MATCH(B561,CADASTRO!$B$2:$B$600,0),MATCH($X$2,CADASTRO!$A$2:$Q$2,0)),0)</f>
        <v>0</v>
      </c>
      <c r="Y561" s="16" t="str">
        <f t="shared" si="103"/>
        <v/>
      </c>
    </row>
    <row r="562" spans="1:25" ht="15" customHeight="1" x14ac:dyDescent="0.25">
      <c r="A562" s="7">
        <f>CADASTRO!A562</f>
        <v>0</v>
      </c>
      <c r="B562" s="7">
        <f>CADASTRO!B562</f>
        <v>0</v>
      </c>
      <c r="C562" s="15">
        <f>IFERROR(INDEX(CADASTRO!$A$2:$Q$600,MATCH(B562,CADASTRO!$B$2:$B$600,0),MATCH($C$2,CADASTRO!$A$2:$Q$2,0)),0)</f>
        <v>0</v>
      </c>
      <c r="D562" s="15">
        <f>IFERROR(INDEX(CADASTRO!$A$2:$Q$600,MATCH(B562,CADASTRO!$B$2:$B$600,0),MATCH($D$2,CADASTRO!$A$2:$Q$2,0)),0)</f>
        <v>0</v>
      </c>
      <c r="E562" s="16" t="str">
        <f t="shared" si="93"/>
        <v/>
      </c>
      <c r="F562" s="15">
        <f>IFERROR(INDEX(CADASTRO!$A$2:$Q$600,MATCH(B562,CADASTRO!$B$2:$B$600,0),MATCH($F$2,CADASTRO!$A$2:$Q$2,0)),0)</f>
        <v>0</v>
      </c>
      <c r="G562" s="16" t="str">
        <f t="shared" si="94"/>
        <v/>
      </c>
      <c r="H562" s="15">
        <f>IFERROR(INDEX(CADASTRO!$A$2:$Q$600,MATCH(B562,CADASTRO!$B$2:$B$600,0),MATCH($H$2,CADASTRO!$A$2:$Q$2,0)),0)</f>
        <v>0</v>
      </c>
      <c r="I562" s="16" t="str">
        <f t="shared" si="95"/>
        <v/>
      </c>
      <c r="J562" s="15">
        <f>IFERROR(INDEX(CADASTRO!$A$2:$Q$600,MATCH(B562,CADASTRO!$B$2:$B$600,0),MATCH($J$2,CADASTRO!$A$2:$Q$2,0)),0)</f>
        <v>0</v>
      </c>
      <c r="K562" s="16" t="str">
        <f t="shared" si="96"/>
        <v/>
      </c>
      <c r="L562" s="15">
        <f>IFERROR(INDEX(CADASTRO!$A$2:$Q$600,MATCH(B562,CADASTRO!$B$2:$B$600,0),MATCH($L$2,CADASTRO!$A$2:$Q$2,0)),0)</f>
        <v>0</v>
      </c>
      <c r="M562" s="16" t="str">
        <f t="shared" si="97"/>
        <v/>
      </c>
      <c r="N562" s="15">
        <f>IFERROR(INDEX(CADASTRO!$A$2:$Q$600,MATCH(B562,CADASTRO!$B$2:$B$600,0),MATCH($N$2,CADASTRO!$A$2:$Q$2,0)),0)</f>
        <v>0</v>
      </c>
      <c r="O562" s="16" t="str">
        <f t="shared" si="98"/>
        <v/>
      </c>
      <c r="P562" s="15">
        <f>IFERROR(INDEX(CADASTRO!$A$2:$Q$600,MATCH(B562,CADASTRO!$B$2:$B$600,0),MATCH($P$2,CADASTRO!$A$2:$Q$2,0)),0)</f>
        <v>0</v>
      </c>
      <c r="Q562" s="16" t="str">
        <f t="shared" si="99"/>
        <v/>
      </c>
      <c r="R562" s="15">
        <f>IFERROR(INDEX(CADASTRO!$A$2:$Q$600,MATCH(B562,CADASTRO!$B$2:$B$600,0),MATCH($R$2,CADASTRO!$A$2:$Q$2,0)),0)</f>
        <v>0</v>
      </c>
      <c r="S562" s="16" t="str">
        <f t="shared" si="100"/>
        <v/>
      </c>
      <c r="T562" s="15">
        <f>IFERROR(INDEX(CADASTRO!$A$2:$Q$600,MATCH(B562,CADASTRO!$B$2:$B$600,0),MATCH($T$2,CADASTRO!$A$2:$Q$2,0)),0)</f>
        <v>0</v>
      </c>
      <c r="U562" s="16" t="str">
        <f t="shared" si="101"/>
        <v/>
      </c>
      <c r="V562" s="15">
        <f>IFERROR(INDEX(CADASTRO!$A$2:$Q$600,MATCH(B562,CADASTRO!$B$2:$B$600,0),MATCH($V$2,CADASTRO!$A$2:$Q$2,0)),0)</f>
        <v>0</v>
      </c>
      <c r="W562" s="16" t="str">
        <f t="shared" si="102"/>
        <v/>
      </c>
      <c r="X562" s="15">
        <f>IFERROR(INDEX(CADASTRO!$A$2:$Q$600,MATCH(B562,CADASTRO!$B$2:$B$600,0),MATCH($X$2,CADASTRO!$A$2:$Q$2,0)),0)</f>
        <v>0</v>
      </c>
      <c r="Y562" s="16" t="str">
        <f t="shared" si="103"/>
        <v/>
      </c>
    </row>
    <row r="563" spans="1:25" ht="15" customHeight="1" x14ac:dyDescent="0.25">
      <c r="A563" s="7">
        <f>CADASTRO!A563</f>
        <v>0</v>
      </c>
      <c r="B563" s="7">
        <f>CADASTRO!B563</f>
        <v>0</v>
      </c>
      <c r="C563" s="15">
        <f>IFERROR(INDEX(CADASTRO!$A$2:$Q$600,MATCH(B563,CADASTRO!$B$2:$B$600,0),MATCH($C$2,CADASTRO!$A$2:$Q$2,0)),0)</f>
        <v>0</v>
      </c>
      <c r="D563" s="15">
        <f>IFERROR(INDEX(CADASTRO!$A$2:$Q$600,MATCH(B563,CADASTRO!$B$2:$B$600,0),MATCH($D$2,CADASTRO!$A$2:$Q$2,0)),0)</f>
        <v>0</v>
      </c>
      <c r="E563" s="16" t="str">
        <f t="shared" si="93"/>
        <v/>
      </c>
      <c r="F563" s="15">
        <f>IFERROR(INDEX(CADASTRO!$A$2:$Q$600,MATCH(B563,CADASTRO!$B$2:$B$600,0),MATCH($F$2,CADASTRO!$A$2:$Q$2,0)),0)</f>
        <v>0</v>
      </c>
      <c r="G563" s="16" t="str">
        <f t="shared" si="94"/>
        <v/>
      </c>
      <c r="H563" s="15">
        <f>IFERROR(INDEX(CADASTRO!$A$2:$Q$600,MATCH(B563,CADASTRO!$B$2:$B$600,0),MATCH($H$2,CADASTRO!$A$2:$Q$2,0)),0)</f>
        <v>0</v>
      </c>
      <c r="I563" s="16" t="str">
        <f t="shared" si="95"/>
        <v/>
      </c>
      <c r="J563" s="15">
        <f>IFERROR(INDEX(CADASTRO!$A$2:$Q$600,MATCH(B563,CADASTRO!$B$2:$B$600,0),MATCH($J$2,CADASTRO!$A$2:$Q$2,0)),0)</f>
        <v>0</v>
      </c>
      <c r="K563" s="16" t="str">
        <f t="shared" si="96"/>
        <v/>
      </c>
      <c r="L563" s="15">
        <f>IFERROR(INDEX(CADASTRO!$A$2:$Q$600,MATCH(B563,CADASTRO!$B$2:$B$600,0),MATCH($L$2,CADASTRO!$A$2:$Q$2,0)),0)</f>
        <v>0</v>
      </c>
      <c r="M563" s="16" t="str">
        <f t="shared" si="97"/>
        <v/>
      </c>
      <c r="N563" s="15">
        <f>IFERROR(INDEX(CADASTRO!$A$2:$Q$600,MATCH(B563,CADASTRO!$B$2:$B$600,0),MATCH($N$2,CADASTRO!$A$2:$Q$2,0)),0)</f>
        <v>0</v>
      </c>
      <c r="O563" s="16" t="str">
        <f t="shared" si="98"/>
        <v/>
      </c>
      <c r="P563" s="15">
        <f>IFERROR(INDEX(CADASTRO!$A$2:$Q$600,MATCH(B563,CADASTRO!$B$2:$B$600,0),MATCH($P$2,CADASTRO!$A$2:$Q$2,0)),0)</f>
        <v>0</v>
      </c>
      <c r="Q563" s="16" t="str">
        <f t="shared" si="99"/>
        <v/>
      </c>
      <c r="R563" s="15">
        <f>IFERROR(INDEX(CADASTRO!$A$2:$Q$600,MATCH(B563,CADASTRO!$B$2:$B$600,0),MATCH($R$2,CADASTRO!$A$2:$Q$2,0)),0)</f>
        <v>0</v>
      </c>
      <c r="S563" s="16" t="str">
        <f t="shared" si="100"/>
        <v/>
      </c>
      <c r="T563" s="15">
        <f>IFERROR(INDEX(CADASTRO!$A$2:$Q$600,MATCH(B563,CADASTRO!$B$2:$B$600,0),MATCH($T$2,CADASTRO!$A$2:$Q$2,0)),0)</f>
        <v>0</v>
      </c>
      <c r="U563" s="16" t="str">
        <f t="shared" si="101"/>
        <v/>
      </c>
      <c r="V563" s="15">
        <f>IFERROR(INDEX(CADASTRO!$A$2:$Q$600,MATCH(B563,CADASTRO!$B$2:$B$600,0),MATCH($V$2,CADASTRO!$A$2:$Q$2,0)),0)</f>
        <v>0</v>
      </c>
      <c r="W563" s="16" t="str">
        <f t="shared" si="102"/>
        <v/>
      </c>
      <c r="X563" s="15">
        <f>IFERROR(INDEX(CADASTRO!$A$2:$Q$600,MATCH(B563,CADASTRO!$B$2:$B$600,0),MATCH($X$2,CADASTRO!$A$2:$Q$2,0)),0)</f>
        <v>0</v>
      </c>
      <c r="Y563" s="16" t="str">
        <f t="shared" si="103"/>
        <v/>
      </c>
    </row>
    <row r="564" spans="1:25" ht="15" customHeight="1" x14ac:dyDescent="0.25">
      <c r="A564" s="7">
        <f>CADASTRO!A564</f>
        <v>0</v>
      </c>
      <c r="B564" s="7">
        <f>CADASTRO!B564</f>
        <v>0</v>
      </c>
      <c r="C564" s="15">
        <f>IFERROR(INDEX(CADASTRO!$A$2:$Q$600,MATCH(B564,CADASTRO!$B$2:$B$600,0),MATCH($C$2,CADASTRO!$A$2:$Q$2,0)),0)</f>
        <v>0</v>
      </c>
      <c r="D564" s="15">
        <f>IFERROR(INDEX(CADASTRO!$A$2:$Q$600,MATCH(B564,CADASTRO!$B$2:$B$600,0),MATCH($D$2,CADASTRO!$A$2:$Q$2,0)),0)</f>
        <v>0</v>
      </c>
      <c r="E564" s="16" t="str">
        <f t="shared" si="93"/>
        <v/>
      </c>
      <c r="F564" s="15">
        <f>IFERROR(INDEX(CADASTRO!$A$2:$Q$600,MATCH(B564,CADASTRO!$B$2:$B$600,0),MATCH($F$2,CADASTRO!$A$2:$Q$2,0)),0)</f>
        <v>0</v>
      </c>
      <c r="G564" s="16" t="str">
        <f t="shared" si="94"/>
        <v/>
      </c>
      <c r="H564" s="15">
        <f>IFERROR(INDEX(CADASTRO!$A$2:$Q$600,MATCH(B564,CADASTRO!$B$2:$B$600,0),MATCH($H$2,CADASTRO!$A$2:$Q$2,0)),0)</f>
        <v>0</v>
      </c>
      <c r="I564" s="16" t="str">
        <f t="shared" si="95"/>
        <v/>
      </c>
      <c r="J564" s="15">
        <f>IFERROR(INDEX(CADASTRO!$A$2:$Q$600,MATCH(B564,CADASTRO!$B$2:$B$600,0),MATCH($J$2,CADASTRO!$A$2:$Q$2,0)),0)</f>
        <v>0</v>
      </c>
      <c r="K564" s="16" t="str">
        <f t="shared" si="96"/>
        <v/>
      </c>
      <c r="L564" s="15">
        <f>IFERROR(INDEX(CADASTRO!$A$2:$Q$600,MATCH(B564,CADASTRO!$B$2:$B$600,0),MATCH($L$2,CADASTRO!$A$2:$Q$2,0)),0)</f>
        <v>0</v>
      </c>
      <c r="M564" s="16" t="str">
        <f t="shared" si="97"/>
        <v/>
      </c>
      <c r="N564" s="15">
        <f>IFERROR(INDEX(CADASTRO!$A$2:$Q$600,MATCH(B564,CADASTRO!$B$2:$B$600,0),MATCH($N$2,CADASTRO!$A$2:$Q$2,0)),0)</f>
        <v>0</v>
      </c>
      <c r="O564" s="16" t="str">
        <f t="shared" si="98"/>
        <v/>
      </c>
      <c r="P564" s="15">
        <f>IFERROR(INDEX(CADASTRO!$A$2:$Q$600,MATCH(B564,CADASTRO!$B$2:$B$600,0),MATCH($P$2,CADASTRO!$A$2:$Q$2,0)),0)</f>
        <v>0</v>
      </c>
      <c r="Q564" s="16" t="str">
        <f t="shared" si="99"/>
        <v/>
      </c>
      <c r="R564" s="15">
        <f>IFERROR(INDEX(CADASTRO!$A$2:$Q$600,MATCH(B564,CADASTRO!$B$2:$B$600,0),MATCH($R$2,CADASTRO!$A$2:$Q$2,0)),0)</f>
        <v>0</v>
      </c>
      <c r="S564" s="16" t="str">
        <f t="shared" si="100"/>
        <v/>
      </c>
      <c r="T564" s="15">
        <f>IFERROR(INDEX(CADASTRO!$A$2:$Q$600,MATCH(B564,CADASTRO!$B$2:$B$600,0),MATCH($T$2,CADASTRO!$A$2:$Q$2,0)),0)</f>
        <v>0</v>
      </c>
      <c r="U564" s="16" t="str">
        <f t="shared" si="101"/>
        <v/>
      </c>
      <c r="V564" s="15">
        <f>IFERROR(INDEX(CADASTRO!$A$2:$Q$600,MATCH(B564,CADASTRO!$B$2:$B$600,0),MATCH($V$2,CADASTRO!$A$2:$Q$2,0)),0)</f>
        <v>0</v>
      </c>
      <c r="W564" s="16" t="str">
        <f t="shared" si="102"/>
        <v/>
      </c>
      <c r="X564" s="15">
        <f>IFERROR(INDEX(CADASTRO!$A$2:$Q$600,MATCH(B564,CADASTRO!$B$2:$B$600,0),MATCH($X$2,CADASTRO!$A$2:$Q$2,0)),0)</f>
        <v>0</v>
      </c>
      <c r="Y564" s="16" t="str">
        <f t="shared" si="103"/>
        <v/>
      </c>
    </row>
    <row r="565" spans="1:25" ht="15" customHeight="1" x14ac:dyDescent="0.25">
      <c r="A565" s="7">
        <f>CADASTRO!A565</f>
        <v>0</v>
      </c>
      <c r="B565" s="7">
        <f>CADASTRO!B565</f>
        <v>0</v>
      </c>
      <c r="C565" s="15">
        <f>IFERROR(INDEX(CADASTRO!$A$2:$Q$600,MATCH(B565,CADASTRO!$B$2:$B$600,0),MATCH($C$2,CADASTRO!$A$2:$Q$2,0)),0)</f>
        <v>0</v>
      </c>
      <c r="D565" s="15">
        <f>IFERROR(INDEX(CADASTRO!$A$2:$Q$600,MATCH(B565,CADASTRO!$B$2:$B$600,0),MATCH($D$2,CADASTRO!$A$2:$Q$2,0)),0)</f>
        <v>0</v>
      </c>
      <c r="E565" s="16" t="str">
        <f t="shared" si="93"/>
        <v/>
      </c>
      <c r="F565" s="15">
        <f>IFERROR(INDEX(CADASTRO!$A$2:$Q$600,MATCH(B565,CADASTRO!$B$2:$B$600,0),MATCH($F$2,CADASTRO!$A$2:$Q$2,0)),0)</f>
        <v>0</v>
      </c>
      <c r="G565" s="16" t="str">
        <f t="shared" si="94"/>
        <v/>
      </c>
      <c r="H565" s="15">
        <f>IFERROR(INDEX(CADASTRO!$A$2:$Q$600,MATCH(B565,CADASTRO!$B$2:$B$600,0),MATCH($H$2,CADASTRO!$A$2:$Q$2,0)),0)</f>
        <v>0</v>
      </c>
      <c r="I565" s="16" t="str">
        <f t="shared" si="95"/>
        <v/>
      </c>
      <c r="J565" s="15">
        <f>IFERROR(INDEX(CADASTRO!$A$2:$Q$600,MATCH(B565,CADASTRO!$B$2:$B$600,0),MATCH($J$2,CADASTRO!$A$2:$Q$2,0)),0)</f>
        <v>0</v>
      </c>
      <c r="K565" s="16" t="str">
        <f t="shared" si="96"/>
        <v/>
      </c>
      <c r="L565" s="15">
        <f>IFERROR(INDEX(CADASTRO!$A$2:$Q$600,MATCH(B565,CADASTRO!$B$2:$B$600,0),MATCH($L$2,CADASTRO!$A$2:$Q$2,0)),0)</f>
        <v>0</v>
      </c>
      <c r="M565" s="16" t="str">
        <f t="shared" si="97"/>
        <v/>
      </c>
      <c r="N565" s="15">
        <f>IFERROR(INDEX(CADASTRO!$A$2:$Q$600,MATCH(B565,CADASTRO!$B$2:$B$600,0),MATCH($N$2,CADASTRO!$A$2:$Q$2,0)),0)</f>
        <v>0</v>
      </c>
      <c r="O565" s="16" t="str">
        <f t="shared" si="98"/>
        <v/>
      </c>
      <c r="P565" s="15">
        <f>IFERROR(INDEX(CADASTRO!$A$2:$Q$600,MATCH(B565,CADASTRO!$B$2:$B$600,0),MATCH($P$2,CADASTRO!$A$2:$Q$2,0)),0)</f>
        <v>0</v>
      </c>
      <c r="Q565" s="16" t="str">
        <f t="shared" si="99"/>
        <v/>
      </c>
      <c r="R565" s="15">
        <f>IFERROR(INDEX(CADASTRO!$A$2:$Q$600,MATCH(B565,CADASTRO!$B$2:$B$600,0),MATCH($R$2,CADASTRO!$A$2:$Q$2,0)),0)</f>
        <v>0</v>
      </c>
      <c r="S565" s="16" t="str">
        <f t="shared" si="100"/>
        <v/>
      </c>
      <c r="T565" s="15">
        <f>IFERROR(INDEX(CADASTRO!$A$2:$Q$600,MATCH(B565,CADASTRO!$B$2:$B$600,0),MATCH($T$2,CADASTRO!$A$2:$Q$2,0)),0)</f>
        <v>0</v>
      </c>
      <c r="U565" s="16" t="str">
        <f t="shared" si="101"/>
        <v/>
      </c>
      <c r="V565" s="15">
        <f>IFERROR(INDEX(CADASTRO!$A$2:$Q$600,MATCH(B565,CADASTRO!$B$2:$B$600,0),MATCH($V$2,CADASTRO!$A$2:$Q$2,0)),0)</f>
        <v>0</v>
      </c>
      <c r="W565" s="16" t="str">
        <f t="shared" si="102"/>
        <v/>
      </c>
      <c r="X565" s="15">
        <f>IFERROR(INDEX(CADASTRO!$A$2:$Q$600,MATCH(B565,CADASTRO!$B$2:$B$600,0),MATCH($X$2,CADASTRO!$A$2:$Q$2,0)),0)</f>
        <v>0</v>
      </c>
      <c r="Y565" s="16" t="str">
        <f t="shared" si="103"/>
        <v/>
      </c>
    </row>
    <row r="566" spans="1:25" ht="15" customHeight="1" x14ac:dyDescent="0.25">
      <c r="A566" s="7">
        <f>CADASTRO!A566</f>
        <v>0</v>
      </c>
      <c r="B566" s="7">
        <f>CADASTRO!B566</f>
        <v>0</v>
      </c>
      <c r="C566" s="15">
        <f>IFERROR(INDEX(CADASTRO!$A$2:$Q$600,MATCH(B566,CADASTRO!$B$2:$B$600,0),MATCH($C$2,CADASTRO!$A$2:$Q$2,0)),0)</f>
        <v>0</v>
      </c>
      <c r="D566" s="15">
        <f>IFERROR(INDEX(CADASTRO!$A$2:$Q$600,MATCH(B566,CADASTRO!$B$2:$B$600,0),MATCH($D$2,CADASTRO!$A$2:$Q$2,0)),0)</f>
        <v>0</v>
      </c>
      <c r="E566" s="16" t="str">
        <f t="shared" si="93"/>
        <v/>
      </c>
      <c r="F566" s="15">
        <f>IFERROR(INDEX(CADASTRO!$A$2:$Q$600,MATCH(B566,CADASTRO!$B$2:$B$600,0),MATCH($F$2,CADASTRO!$A$2:$Q$2,0)),0)</f>
        <v>0</v>
      </c>
      <c r="G566" s="16" t="str">
        <f t="shared" si="94"/>
        <v/>
      </c>
      <c r="H566" s="15">
        <f>IFERROR(INDEX(CADASTRO!$A$2:$Q$600,MATCH(B566,CADASTRO!$B$2:$B$600,0),MATCH($H$2,CADASTRO!$A$2:$Q$2,0)),0)</f>
        <v>0</v>
      </c>
      <c r="I566" s="16" t="str">
        <f t="shared" si="95"/>
        <v/>
      </c>
      <c r="J566" s="15">
        <f>IFERROR(INDEX(CADASTRO!$A$2:$Q$600,MATCH(B566,CADASTRO!$B$2:$B$600,0),MATCH($J$2,CADASTRO!$A$2:$Q$2,0)),0)</f>
        <v>0</v>
      </c>
      <c r="K566" s="16" t="str">
        <f t="shared" si="96"/>
        <v/>
      </c>
      <c r="L566" s="15">
        <f>IFERROR(INDEX(CADASTRO!$A$2:$Q$600,MATCH(B566,CADASTRO!$B$2:$B$600,0),MATCH($L$2,CADASTRO!$A$2:$Q$2,0)),0)</f>
        <v>0</v>
      </c>
      <c r="M566" s="16" t="str">
        <f t="shared" si="97"/>
        <v/>
      </c>
      <c r="N566" s="15">
        <f>IFERROR(INDEX(CADASTRO!$A$2:$Q$600,MATCH(B566,CADASTRO!$B$2:$B$600,0),MATCH($N$2,CADASTRO!$A$2:$Q$2,0)),0)</f>
        <v>0</v>
      </c>
      <c r="O566" s="16" t="str">
        <f t="shared" si="98"/>
        <v/>
      </c>
      <c r="P566" s="15">
        <f>IFERROR(INDEX(CADASTRO!$A$2:$Q$600,MATCH(B566,CADASTRO!$B$2:$B$600,0),MATCH($P$2,CADASTRO!$A$2:$Q$2,0)),0)</f>
        <v>0</v>
      </c>
      <c r="Q566" s="16" t="str">
        <f t="shared" si="99"/>
        <v/>
      </c>
      <c r="R566" s="15">
        <f>IFERROR(INDEX(CADASTRO!$A$2:$Q$600,MATCH(B566,CADASTRO!$B$2:$B$600,0),MATCH($R$2,CADASTRO!$A$2:$Q$2,0)),0)</f>
        <v>0</v>
      </c>
      <c r="S566" s="16" t="str">
        <f t="shared" si="100"/>
        <v/>
      </c>
      <c r="T566" s="15">
        <f>IFERROR(INDEX(CADASTRO!$A$2:$Q$600,MATCH(B566,CADASTRO!$B$2:$B$600,0),MATCH($T$2,CADASTRO!$A$2:$Q$2,0)),0)</f>
        <v>0</v>
      </c>
      <c r="U566" s="16" t="str">
        <f t="shared" si="101"/>
        <v/>
      </c>
      <c r="V566" s="15">
        <f>IFERROR(INDEX(CADASTRO!$A$2:$Q$600,MATCH(B566,CADASTRO!$B$2:$B$600,0),MATCH($V$2,CADASTRO!$A$2:$Q$2,0)),0)</f>
        <v>0</v>
      </c>
      <c r="W566" s="16" t="str">
        <f t="shared" si="102"/>
        <v/>
      </c>
      <c r="X566" s="15">
        <f>IFERROR(INDEX(CADASTRO!$A$2:$Q$600,MATCH(B566,CADASTRO!$B$2:$B$600,0),MATCH($X$2,CADASTRO!$A$2:$Q$2,0)),0)</f>
        <v>0</v>
      </c>
      <c r="Y566" s="16" t="str">
        <f t="shared" si="103"/>
        <v/>
      </c>
    </row>
    <row r="567" spans="1:25" ht="15" customHeight="1" x14ac:dyDescent="0.25">
      <c r="A567" s="7">
        <f>CADASTRO!A567</f>
        <v>0</v>
      </c>
      <c r="B567" s="7">
        <f>CADASTRO!B567</f>
        <v>0</v>
      </c>
      <c r="C567" s="15">
        <f>IFERROR(INDEX(CADASTRO!$A$2:$Q$600,MATCH(B567,CADASTRO!$B$2:$B$600,0),MATCH($C$2,CADASTRO!$A$2:$Q$2,0)),0)</f>
        <v>0</v>
      </c>
      <c r="D567" s="15">
        <f>IFERROR(INDEX(CADASTRO!$A$2:$Q$600,MATCH(B567,CADASTRO!$B$2:$B$600,0),MATCH($D$2,CADASTRO!$A$2:$Q$2,0)),0)</f>
        <v>0</v>
      </c>
      <c r="E567" s="16" t="str">
        <f t="shared" si="93"/>
        <v/>
      </c>
      <c r="F567" s="15">
        <f>IFERROR(INDEX(CADASTRO!$A$2:$Q$600,MATCH(B567,CADASTRO!$B$2:$B$600,0),MATCH($F$2,CADASTRO!$A$2:$Q$2,0)),0)</f>
        <v>0</v>
      </c>
      <c r="G567" s="16" t="str">
        <f t="shared" si="94"/>
        <v/>
      </c>
      <c r="H567" s="15">
        <f>IFERROR(INDEX(CADASTRO!$A$2:$Q$600,MATCH(B567,CADASTRO!$B$2:$B$600,0),MATCH($H$2,CADASTRO!$A$2:$Q$2,0)),0)</f>
        <v>0</v>
      </c>
      <c r="I567" s="16" t="str">
        <f t="shared" si="95"/>
        <v/>
      </c>
      <c r="J567" s="15">
        <f>IFERROR(INDEX(CADASTRO!$A$2:$Q$600,MATCH(B567,CADASTRO!$B$2:$B$600,0),MATCH($J$2,CADASTRO!$A$2:$Q$2,0)),0)</f>
        <v>0</v>
      </c>
      <c r="K567" s="16" t="str">
        <f t="shared" si="96"/>
        <v/>
      </c>
      <c r="L567" s="15">
        <f>IFERROR(INDEX(CADASTRO!$A$2:$Q$600,MATCH(B567,CADASTRO!$B$2:$B$600,0),MATCH($L$2,CADASTRO!$A$2:$Q$2,0)),0)</f>
        <v>0</v>
      </c>
      <c r="M567" s="16" t="str">
        <f t="shared" si="97"/>
        <v/>
      </c>
      <c r="N567" s="15">
        <f>IFERROR(INDEX(CADASTRO!$A$2:$Q$600,MATCH(B567,CADASTRO!$B$2:$B$600,0),MATCH($N$2,CADASTRO!$A$2:$Q$2,0)),0)</f>
        <v>0</v>
      </c>
      <c r="O567" s="16" t="str">
        <f t="shared" si="98"/>
        <v/>
      </c>
      <c r="P567" s="15">
        <f>IFERROR(INDEX(CADASTRO!$A$2:$Q$600,MATCH(B567,CADASTRO!$B$2:$B$600,0),MATCH($P$2,CADASTRO!$A$2:$Q$2,0)),0)</f>
        <v>0</v>
      </c>
      <c r="Q567" s="16" t="str">
        <f t="shared" si="99"/>
        <v/>
      </c>
      <c r="R567" s="15">
        <f>IFERROR(INDEX(CADASTRO!$A$2:$Q$600,MATCH(B567,CADASTRO!$B$2:$B$600,0),MATCH($R$2,CADASTRO!$A$2:$Q$2,0)),0)</f>
        <v>0</v>
      </c>
      <c r="S567" s="16" t="str">
        <f t="shared" si="100"/>
        <v/>
      </c>
      <c r="T567" s="15">
        <f>IFERROR(INDEX(CADASTRO!$A$2:$Q$600,MATCH(B567,CADASTRO!$B$2:$B$600,0),MATCH($T$2,CADASTRO!$A$2:$Q$2,0)),0)</f>
        <v>0</v>
      </c>
      <c r="U567" s="16" t="str">
        <f t="shared" si="101"/>
        <v/>
      </c>
      <c r="V567" s="15">
        <f>IFERROR(INDEX(CADASTRO!$A$2:$Q$600,MATCH(B567,CADASTRO!$B$2:$B$600,0),MATCH($V$2,CADASTRO!$A$2:$Q$2,0)),0)</f>
        <v>0</v>
      </c>
      <c r="W567" s="16" t="str">
        <f t="shared" si="102"/>
        <v/>
      </c>
      <c r="X567" s="15">
        <f>IFERROR(INDEX(CADASTRO!$A$2:$Q$600,MATCH(B567,CADASTRO!$B$2:$B$600,0),MATCH($X$2,CADASTRO!$A$2:$Q$2,0)),0)</f>
        <v>0</v>
      </c>
      <c r="Y567" s="16" t="str">
        <f t="shared" si="103"/>
        <v/>
      </c>
    </row>
    <row r="568" spans="1:25" ht="15" customHeight="1" x14ac:dyDescent="0.25">
      <c r="A568" s="7">
        <f>CADASTRO!A568</f>
        <v>0</v>
      </c>
      <c r="B568" s="7">
        <f>CADASTRO!B568</f>
        <v>0</v>
      </c>
      <c r="C568" s="15">
        <f>IFERROR(INDEX(CADASTRO!$A$2:$Q$600,MATCH(B568,CADASTRO!$B$2:$B$600,0),MATCH($C$2,CADASTRO!$A$2:$Q$2,0)),0)</f>
        <v>0</v>
      </c>
      <c r="D568" s="15">
        <f>IFERROR(INDEX(CADASTRO!$A$2:$Q$600,MATCH(B568,CADASTRO!$B$2:$B$600,0),MATCH($D$2,CADASTRO!$A$2:$Q$2,0)),0)</f>
        <v>0</v>
      </c>
      <c r="E568" s="16" t="str">
        <f t="shared" si="93"/>
        <v/>
      </c>
      <c r="F568" s="15">
        <f>IFERROR(INDEX(CADASTRO!$A$2:$Q$600,MATCH(B568,CADASTRO!$B$2:$B$600,0),MATCH($F$2,CADASTRO!$A$2:$Q$2,0)),0)</f>
        <v>0</v>
      </c>
      <c r="G568" s="16" t="str">
        <f t="shared" si="94"/>
        <v/>
      </c>
      <c r="H568" s="15">
        <f>IFERROR(INDEX(CADASTRO!$A$2:$Q$600,MATCH(B568,CADASTRO!$B$2:$B$600,0),MATCH($H$2,CADASTRO!$A$2:$Q$2,0)),0)</f>
        <v>0</v>
      </c>
      <c r="I568" s="16" t="str">
        <f t="shared" si="95"/>
        <v/>
      </c>
      <c r="J568" s="15">
        <f>IFERROR(INDEX(CADASTRO!$A$2:$Q$600,MATCH(B568,CADASTRO!$B$2:$B$600,0),MATCH($J$2,CADASTRO!$A$2:$Q$2,0)),0)</f>
        <v>0</v>
      </c>
      <c r="K568" s="16" t="str">
        <f t="shared" si="96"/>
        <v/>
      </c>
      <c r="L568" s="15">
        <f>IFERROR(INDEX(CADASTRO!$A$2:$Q$600,MATCH(B568,CADASTRO!$B$2:$B$600,0),MATCH($L$2,CADASTRO!$A$2:$Q$2,0)),0)</f>
        <v>0</v>
      </c>
      <c r="M568" s="16" t="str">
        <f t="shared" si="97"/>
        <v/>
      </c>
      <c r="N568" s="15">
        <f>IFERROR(INDEX(CADASTRO!$A$2:$Q$600,MATCH(B568,CADASTRO!$B$2:$B$600,0),MATCH($N$2,CADASTRO!$A$2:$Q$2,0)),0)</f>
        <v>0</v>
      </c>
      <c r="O568" s="16" t="str">
        <f t="shared" si="98"/>
        <v/>
      </c>
      <c r="P568" s="15">
        <f>IFERROR(INDEX(CADASTRO!$A$2:$Q$600,MATCH(B568,CADASTRO!$B$2:$B$600,0),MATCH($P$2,CADASTRO!$A$2:$Q$2,0)),0)</f>
        <v>0</v>
      </c>
      <c r="Q568" s="16" t="str">
        <f t="shared" si="99"/>
        <v/>
      </c>
      <c r="R568" s="15">
        <f>IFERROR(INDEX(CADASTRO!$A$2:$Q$600,MATCH(B568,CADASTRO!$B$2:$B$600,0),MATCH($R$2,CADASTRO!$A$2:$Q$2,0)),0)</f>
        <v>0</v>
      </c>
      <c r="S568" s="16" t="str">
        <f t="shared" si="100"/>
        <v/>
      </c>
      <c r="T568" s="15">
        <f>IFERROR(INDEX(CADASTRO!$A$2:$Q$600,MATCH(B568,CADASTRO!$B$2:$B$600,0),MATCH($T$2,CADASTRO!$A$2:$Q$2,0)),0)</f>
        <v>0</v>
      </c>
      <c r="U568" s="16" t="str">
        <f t="shared" si="101"/>
        <v/>
      </c>
      <c r="V568" s="15">
        <f>IFERROR(INDEX(CADASTRO!$A$2:$Q$600,MATCH(B568,CADASTRO!$B$2:$B$600,0),MATCH($V$2,CADASTRO!$A$2:$Q$2,0)),0)</f>
        <v>0</v>
      </c>
      <c r="W568" s="16" t="str">
        <f t="shared" si="102"/>
        <v/>
      </c>
      <c r="X568" s="15">
        <f>IFERROR(INDEX(CADASTRO!$A$2:$Q$600,MATCH(B568,CADASTRO!$B$2:$B$600,0),MATCH($X$2,CADASTRO!$A$2:$Q$2,0)),0)</f>
        <v>0</v>
      </c>
      <c r="Y568" s="16" t="str">
        <f t="shared" si="103"/>
        <v/>
      </c>
    </row>
    <row r="569" spans="1:25" ht="15" customHeight="1" x14ac:dyDescent="0.25">
      <c r="A569" s="7">
        <f>CADASTRO!A569</f>
        <v>0</v>
      </c>
      <c r="B569" s="7">
        <f>CADASTRO!B569</f>
        <v>0</v>
      </c>
      <c r="C569" s="15">
        <f>IFERROR(INDEX(CADASTRO!$A$2:$Q$600,MATCH(B569,CADASTRO!$B$2:$B$600,0),MATCH($C$2,CADASTRO!$A$2:$Q$2,0)),0)</f>
        <v>0</v>
      </c>
      <c r="D569" s="15">
        <f>IFERROR(INDEX(CADASTRO!$A$2:$Q$600,MATCH(B569,CADASTRO!$B$2:$B$600,0),MATCH($D$2,CADASTRO!$A$2:$Q$2,0)),0)</f>
        <v>0</v>
      </c>
      <c r="E569" s="16" t="str">
        <f t="shared" si="93"/>
        <v/>
      </c>
      <c r="F569" s="15">
        <f>IFERROR(INDEX(CADASTRO!$A$2:$Q$600,MATCH(B569,CADASTRO!$B$2:$B$600,0),MATCH($F$2,CADASTRO!$A$2:$Q$2,0)),0)</f>
        <v>0</v>
      </c>
      <c r="G569" s="16" t="str">
        <f t="shared" si="94"/>
        <v/>
      </c>
      <c r="H569" s="15">
        <f>IFERROR(INDEX(CADASTRO!$A$2:$Q$600,MATCH(B569,CADASTRO!$B$2:$B$600,0),MATCH($H$2,CADASTRO!$A$2:$Q$2,0)),0)</f>
        <v>0</v>
      </c>
      <c r="I569" s="16" t="str">
        <f t="shared" si="95"/>
        <v/>
      </c>
      <c r="J569" s="15">
        <f>IFERROR(INDEX(CADASTRO!$A$2:$Q$600,MATCH(B569,CADASTRO!$B$2:$B$600,0),MATCH($J$2,CADASTRO!$A$2:$Q$2,0)),0)</f>
        <v>0</v>
      </c>
      <c r="K569" s="16" t="str">
        <f t="shared" si="96"/>
        <v/>
      </c>
      <c r="L569" s="15">
        <f>IFERROR(INDEX(CADASTRO!$A$2:$Q$600,MATCH(B569,CADASTRO!$B$2:$B$600,0),MATCH($L$2,CADASTRO!$A$2:$Q$2,0)),0)</f>
        <v>0</v>
      </c>
      <c r="M569" s="16" t="str">
        <f t="shared" si="97"/>
        <v/>
      </c>
      <c r="N569" s="15">
        <f>IFERROR(INDEX(CADASTRO!$A$2:$Q$600,MATCH(B569,CADASTRO!$B$2:$B$600,0),MATCH($N$2,CADASTRO!$A$2:$Q$2,0)),0)</f>
        <v>0</v>
      </c>
      <c r="O569" s="16" t="str">
        <f t="shared" si="98"/>
        <v/>
      </c>
      <c r="P569" s="15">
        <f>IFERROR(INDEX(CADASTRO!$A$2:$Q$600,MATCH(B569,CADASTRO!$B$2:$B$600,0),MATCH($P$2,CADASTRO!$A$2:$Q$2,0)),0)</f>
        <v>0</v>
      </c>
      <c r="Q569" s="16" t="str">
        <f t="shared" si="99"/>
        <v/>
      </c>
      <c r="R569" s="15">
        <f>IFERROR(INDEX(CADASTRO!$A$2:$Q$600,MATCH(B569,CADASTRO!$B$2:$B$600,0),MATCH($R$2,CADASTRO!$A$2:$Q$2,0)),0)</f>
        <v>0</v>
      </c>
      <c r="S569" s="16" t="str">
        <f t="shared" si="100"/>
        <v/>
      </c>
      <c r="T569" s="15">
        <f>IFERROR(INDEX(CADASTRO!$A$2:$Q$600,MATCH(B569,CADASTRO!$B$2:$B$600,0),MATCH($T$2,CADASTRO!$A$2:$Q$2,0)),0)</f>
        <v>0</v>
      </c>
      <c r="U569" s="16" t="str">
        <f t="shared" si="101"/>
        <v/>
      </c>
      <c r="V569" s="15">
        <f>IFERROR(INDEX(CADASTRO!$A$2:$Q$600,MATCH(B569,CADASTRO!$B$2:$B$600,0),MATCH($V$2,CADASTRO!$A$2:$Q$2,0)),0)</f>
        <v>0</v>
      </c>
      <c r="W569" s="16" t="str">
        <f t="shared" si="102"/>
        <v/>
      </c>
      <c r="X569" s="15">
        <f>IFERROR(INDEX(CADASTRO!$A$2:$Q$600,MATCH(B569,CADASTRO!$B$2:$B$600,0),MATCH($X$2,CADASTRO!$A$2:$Q$2,0)),0)</f>
        <v>0</v>
      </c>
      <c r="Y569" s="16" t="str">
        <f t="shared" si="103"/>
        <v/>
      </c>
    </row>
    <row r="570" spans="1:25" ht="15" customHeight="1" x14ac:dyDescent="0.25">
      <c r="A570" s="7">
        <f>CADASTRO!A570</f>
        <v>0</v>
      </c>
      <c r="B570" s="7">
        <f>CADASTRO!B570</f>
        <v>0</v>
      </c>
      <c r="C570" s="15">
        <f>IFERROR(INDEX(CADASTRO!$A$2:$Q$600,MATCH(B570,CADASTRO!$B$2:$B$600,0),MATCH($C$2,CADASTRO!$A$2:$Q$2,0)),0)</f>
        <v>0</v>
      </c>
      <c r="D570" s="15">
        <f>IFERROR(INDEX(CADASTRO!$A$2:$Q$600,MATCH(B570,CADASTRO!$B$2:$B$600,0),MATCH($D$2,CADASTRO!$A$2:$Q$2,0)),0)</f>
        <v>0</v>
      </c>
      <c r="E570" s="16" t="str">
        <f t="shared" si="93"/>
        <v/>
      </c>
      <c r="F570" s="15">
        <f>IFERROR(INDEX(CADASTRO!$A$2:$Q$600,MATCH(B570,CADASTRO!$B$2:$B$600,0),MATCH($F$2,CADASTRO!$A$2:$Q$2,0)),0)</f>
        <v>0</v>
      </c>
      <c r="G570" s="16" t="str">
        <f t="shared" si="94"/>
        <v/>
      </c>
      <c r="H570" s="15">
        <f>IFERROR(INDEX(CADASTRO!$A$2:$Q$600,MATCH(B570,CADASTRO!$B$2:$B$600,0),MATCH($H$2,CADASTRO!$A$2:$Q$2,0)),0)</f>
        <v>0</v>
      </c>
      <c r="I570" s="16" t="str">
        <f t="shared" si="95"/>
        <v/>
      </c>
      <c r="J570" s="15">
        <f>IFERROR(INDEX(CADASTRO!$A$2:$Q$600,MATCH(B570,CADASTRO!$B$2:$B$600,0),MATCH($J$2,CADASTRO!$A$2:$Q$2,0)),0)</f>
        <v>0</v>
      </c>
      <c r="K570" s="16" t="str">
        <f t="shared" si="96"/>
        <v/>
      </c>
      <c r="L570" s="15">
        <f>IFERROR(INDEX(CADASTRO!$A$2:$Q$600,MATCH(B570,CADASTRO!$B$2:$B$600,0),MATCH($L$2,CADASTRO!$A$2:$Q$2,0)),0)</f>
        <v>0</v>
      </c>
      <c r="M570" s="16" t="str">
        <f t="shared" si="97"/>
        <v/>
      </c>
      <c r="N570" s="15">
        <f>IFERROR(INDEX(CADASTRO!$A$2:$Q$600,MATCH(B570,CADASTRO!$B$2:$B$600,0),MATCH($N$2,CADASTRO!$A$2:$Q$2,0)),0)</f>
        <v>0</v>
      </c>
      <c r="O570" s="16" t="str">
        <f t="shared" si="98"/>
        <v/>
      </c>
      <c r="P570" s="15">
        <f>IFERROR(INDEX(CADASTRO!$A$2:$Q$600,MATCH(B570,CADASTRO!$B$2:$B$600,0),MATCH($P$2,CADASTRO!$A$2:$Q$2,0)),0)</f>
        <v>0</v>
      </c>
      <c r="Q570" s="16" t="str">
        <f t="shared" si="99"/>
        <v/>
      </c>
      <c r="R570" s="15">
        <f>IFERROR(INDEX(CADASTRO!$A$2:$Q$600,MATCH(B570,CADASTRO!$B$2:$B$600,0),MATCH($R$2,CADASTRO!$A$2:$Q$2,0)),0)</f>
        <v>0</v>
      </c>
      <c r="S570" s="16" t="str">
        <f t="shared" si="100"/>
        <v/>
      </c>
      <c r="T570" s="15">
        <f>IFERROR(INDEX(CADASTRO!$A$2:$Q$600,MATCH(B570,CADASTRO!$B$2:$B$600,0),MATCH($T$2,CADASTRO!$A$2:$Q$2,0)),0)</f>
        <v>0</v>
      </c>
      <c r="U570" s="16" t="str">
        <f t="shared" si="101"/>
        <v/>
      </c>
      <c r="V570" s="15">
        <f>IFERROR(INDEX(CADASTRO!$A$2:$Q$600,MATCH(B570,CADASTRO!$B$2:$B$600,0),MATCH($V$2,CADASTRO!$A$2:$Q$2,0)),0)</f>
        <v>0</v>
      </c>
      <c r="W570" s="16" t="str">
        <f t="shared" si="102"/>
        <v/>
      </c>
      <c r="X570" s="15">
        <f>IFERROR(INDEX(CADASTRO!$A$2:$Q$600,MATCH(B570,CADASTRO!$B$2:$B$600,0),MATCH($X$2,CADASTRO!$A$2:$Q$2,0)),0)</f>
        <v>0</v>
      </c>
      <c r="Y570" s="16" t="str">
        <f t="shared" si="103"/>
        <v/>
      </c>
    </row>
    <row r="571" spans="1:25" ht="15" customHeight="1" x14ac:dyDescent="0.25">
      <c r="A571" s="7">
        <f>CADASTRO!A571</f>
        <v>0</v>
      </c>
      <c r="B571" s="7">
        <f>CADASTRO!B571</f>
        <v>0</v>
      </c>
      <c r="C571" s="15">
        <f>IFERROR(INDEX(CADASTRO!$A$2:$Q$600,MATCH(B571,CADASTRO!$B$2:$B$600,0),MATCH($C$2,CADASTRO!$A$2:$Q$2,0)),0)</f>
        <v>0</v>
      </c>
      <c r="D571" s="15">
        <f>IFERROR(INDEX(CADASTRO!$A$2:$Q$600,MATCH(B571,CADASTRO!$B$2:$B$600,0),MATCH($D$2,CADASTRO!$A$2:$Q$2,0)),0)</f>
        <v>0</v>
      </c>
      <c r="E571" s="16" t="str">
        <f t="shared" si="93"/>
        <v/>
      </c>
      <c r="F571" s="15">
        <f>IFERROR(INDEX(CADASTRO!$A$2:$Q$600,MATCH(B571,CADASTRO!$B$2:$B$600,0),MATCH($F$2,CADASTRO!$A$2:$Q$2,0)),0)</f>
        <v>0</v>
      </c>
      <c r="G571" s="16" t="str">
        <f t="shared" si="94"/>
        <v/>
      </c>
      <c r="H571" s="15">
        <f>IFERROR(INDEX(CADASTRO!$A$2:$Q$600,MATCH(B571,CADASTRO!$B$2:$B$600,0),MATCH($H$2,CADASTRO!$A$2:$Q$2,0)),0)</f>
        <v>0</v>
      </c>
      <c r="I571" s="16" t="str">
        <f t="shared" si="95"/>
        <v/>
      </c>
      <c r="J571" s="15">
        <f>IFERROR(INDEX(CADASTRO!$A$2:$Q$600,MATCH(B571,CADASTRO!$B$2:$B$600,0),MATCH($J$2,CADASTRO!$A$2:$Q$2,0)),0)</f>
        <v>0</v>
      </c>
      <c r="K571" s="16" t="str">
        <f t="shared" si="96"/>
        <v/>
      </c>
      <c r="L571" s="15">
        <f>IFERROR(INDEX(CADASTRO!$A$2:$Q$600,MATCH(B571,CADASTRO!$B$2:$B$600,0),MATCH($L$2,CADASTRO!$A$2:$Q$2,0)),0)</f>
        <v>0</v>
      </c>
      <c r="M571" s="16" t="str">
        <f t="shared" si="97"/>
        <v/>
      </c>
      <c r="N571" s="15">
        <f>IFERROR(INDEX(CADASTRO!$A$2:$Q$600,MATCH(B571,CADASTRO!$B$2:$B$600,0),MATCH($N$2,CADASTRO!$A$2:$Q$2,0)),0)</f>
        <v>0</v>
      </c>
      <c r="O571" s="16" t="str">
        <f t="shared" si="98"/>
        <v/>
      </c>
      <c r="P571" s="15">
        <f>IFERROR(INDEX(CADASTRO!$A$2:$Q$600,MATCH(B571,CADASTRO!$B$2:$B$600,0),MATCH($P$2,CADASTRO!$A$2:$Q$2,0)),0)</f>
        <v>0</v>
      </c>
      <c r="Q571" s="16" t="str">
        <f t="shared" si="99"/>
        <v/>
      </c>
      <c r="R571" s="15">
        <f>IFERROR(INDEX(CADASTRO!$A$2:$Q$600,MATCH(B571,CADASTRO!$B$2:$B$600,0),MATCH($R$2,CADASTRO!$A$2:$Q$2,0)),0)</f>
        <v>0</v>
      </c>
      <c r="S571" s="16" t="str">
        <f t="shared" si="100"/>
        <v/>
      </c>
      <c r="T571" s="15">
        <f>IFERROR(INDEX(CADASTRO!$A$2:$Q$600,MATCH(B571,CADASTRO!$B$2:$B$600,0),MATCH($T$2,CADASTRO!$A$2:$Q$2,0)),0)</f>
        <v>0</v>
      </c>
      <c r="U571" s="16" t="str">
        <f t="shared" si="101"/>
        <v/>
      </c>
      <c r="V571" s="15">
        <f>IFERROR(INDEX(CADASTRO!$A$2:$Q$600,MATCH(B571,CADASTRO!$B$2:$B$600,0),MATCH($V$2,CADASTRO!$A$2:$Q$2,0)),0)</f>
        <v>0</v>
      </c>
      <c r="W571" s="16" t="str">
        <f t="shared" si="102"/>
        <v/>
      </c>
      <c r="X571" s="15">
        <f>IFERROR(INDEX(CADASTRO!$A$2:$Q$600,MATCH(B571,CADASTRO!$B$2:$B$600,0),MATCH($X$2,CADASTRO!$A$2:$Q$2,0)),0)</f>
        <v>0</v>
      </c>
      <c r="Y571" s="16" t="str">
        <f t="shared" si="103"/>
        <v/>
      </c>
    </row>
    <row r="572" spans="1:25" ht="15" customHeight="1" x14ac:dyDescent="0.25">
      <c r="A572" s="7">
        <f>CADASTRO!A572</f>
        <v>0</v>
      </c>
      <c r="B572" s="7">
        <f>CADASTRO!B572</f>
        <v>0</v>
      </c>
      <c r="C572" s="15">
        <f>IFERROR(INDEX(CADASTRO!$A$2:$Q$600,MATCH(B572,CADASTRO!$B$2:$B$600,0),MATCH($C$2,CADASTRO!$A$2:$Q$2,0)),0)</f>
        <v>0</v>
      </c>
      <c r="D572" s="15">
        <f>IFERROR(INDEX(CADASTRO!$A$2:$Q$600,MATCH(B572,CADASTRO!$B$2:$B$600,0),MATCH($D$2,CADASTRO!$A$2:$Q$2,0)),0)</f>
        <v>0</v>
      </c>
      <c r="E572" s="16" t="str">
        <f t="shared" si="93"/>
        <v/>
      </c>
      <c r="F572" s="15">
        <f>IFERROR(INDEX(CADASTRO!$A$2:$Q$600,MATCH(B572,CADASTRO!$B$2:$B$600,0),MATCH($F$2,CADASTRO!$A$2:$Q$2,0)),0)</f>
        <v>0</v>
      </c>
      <c r="G572" s="16" t="str">
        <f t="shared" si="94"/>
        <v/>
      </c>
      <c r="H572" s="15">
        <f>IFERROR(INDEX(CADASTRO!$A$2:$Q$600,MATCH(B572,CADASTRO!$B$2:$B$600,0),MATCH($H$2,CADASTRO!$A$2:$Q$2,0)),0)</f>
        <v>0</v>
      </c>
      <c r="I572" s="16" t="str">
        <f t="shared" si="95"/>
        <v/>
      </c>
      <c r="J572" s="15">
        <f>IFERROR(INDEX(CADASTRO!$A$2:$Q$600,MATCH(B572,CADASTRO!$B$2:$B$600,0),MATCH($J$2,CADASTRO!$A$2:$Q$2,0)),0)</f>
        <v>0</v>
      </c>
      <c r="K572" s="16" t="str">
        <f t="shared" si="96"/>
        <v/>
      </c>
      <c r="L572" s="15">
        <f>IFERROR(INDEX(CADASTRO!$A$2:$Q$600,MATCH(B572,CADASTRO!$B$2:$B$600,0),MATCH($L$2,CADASTRO!$A$2:$Q$2,0)),0)</f>
        <v>0</v>
      </c>
      <c r="M572" s="16" t="str">
        <f t="shared" si="97"/>
        <v/>
      </c>
      <c r="N572" s="15">
        <f>IFERROR(INDEX(CADASTRO!$A$2:$Q$600,MATCH(B572,CADASTRO!$B$2:$B$600,0),MATCH($N$2,CADASTRO!$A$2:$Q$2,0)),0)</f>
        <v>0</v>
      </c>
      <c r="O572" s="16" t="str">
        <f t="shared" si="98"/>
        <v/>
      </c>
      <c r="P572" s="15">
        <f>IFERROR(INDEX(CADASTRO!$A$2:$Q$600,MATCH(B572,CADASTRO!$B$2:$B$600,0),MATCH($P$2,CADASTRO!$A$2:$Q$2,0)),0)</f>
        <v>0</v>
      </c>
      <c r="Q572" s="16" t="str">
        <f t="shared" si="99"/>
        <v/>
      </c>
      <c r="R572" s="15">
        <f>IFERROR(INDEX(CADASTRO!$A$2:$Q$600,MATCH(B572,CADASTRO!$B$2:$B$600,0),MATCH($R$2,CADASTRO!$A$2:$Q$2,0)),0)</f>
        <v>0</v>
      </c>
      <c r="S572" s="16" t="str">
        <f t="shared" si="100"/>
        <v/>
      </c>
      <c r="T572" s="15">
        <f>IFERROR(INDEX(CADASTRO!$A$2:$Q$600,MATCH(B572,CADASTRO!$B$2:$B$600,0),MATCH($T$2,CADASTRO!$A$2:$Q$2,0)),0)</f>
        <v>0</v>
      </c>
      <c r="U572" s="16" t="str">
        <f t="shared" si="101"/>
        <v/>
      </c>
      <c r="V572" s="15">
        <f>IFERROR(INDEX(CADASTRO!$A$2:$Q$600,MATCH(B572,CADASTRO!$B$2:$B$600,0),MATCH($V$2,CADASTRO!$A$2:$Q$2,0)),0)</f>
        <v>0</v>
      </c>
      <c r="W572" s="16" t="str">
        <f t="shared" si="102"/>
        <v/>
      </c>
      <c r="X572" s="15">
        <f>IFERROR(INDEX(CADASTRO!$A$2:$Q$600,MATCH(B572,CADASTRO!$B$2:$B$600,0),MATCH($X$2,CADASTRO!$A$2:$Q$2,0)),0)</f>
        <v>0</v>
      </c>
      <c r="Y572" s="16" t="str">
        <f t="shared" si="103"/>
        <v/>
      </c>
    </row>
  </sheetData>
  <autoFilter ref="A2:B396" xr:uid="{00000000-0009-0000-0000-00000B000000}"/>
  <mergeCells count="1">
    <mergeCell ref="C1:Y1"/>
  </mergeCells>
  <pageMargins left="0.511811024" right="0.511811024" top="0.78740157499999996" bottom="0.78740157499999996" header="0" footer="0"/>
  <pageSetup orientation="landscape"/>
  <ignoredErrors>
    <ignoredError sqref="H3:Y4 I5 K5 M5 O5 Q5 S5 U5 W5 Y5" 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9"/>
  <dimension ref="A1:O1000"/>
  <sheetViews>
    <sheetView workbookViewId="0">
      <pane ySplit="1" topLeftCell="A2" activePane="bottomLeft" state="frozen"/>
      <selection pane="bottomLeft" activeCell="B3" sqref="B3"/>
    </sheetView>
  </sheetViews>
  <sheetFormatPr defaultColWidth="14.42578125" defaultRowHeight="15" customHeight="1" x14ac:dyDescent="0.25"/>
  <cols>
    <col min="1" max="1" width="8.7109375" customWidth="1"/>
    <col min="2" max="2" width="23.28515625" customWidth="1"/>
    <col min="3" max="5" width="8.7109375" customWidth="1"/>
    <col min="6" max="6" width="10.85546875" customWidth="1"/>
    <col min="7" max="26" width="8.7109375" customWidth="1"/>
  </cols>
  <sheetData>
    <row r="1" spans="1:15" x14ac:dyDescent="0.25">
      <c r="A1" s="25" t="s">
        <v>2</v>
      </c>
      <c r="E1" s="25" t="s">
        <v>80</v>
      </c>
      <c r="G1" s="25" t="s">
        <v>81</v>
      </c>
      <c r="I1" s="25" t="s">
        <v>82</v>
      </c>
      <c r="M1" s="12" t="s">
        <v>83</v>
      </c>
      <c r="N1" s="12" t="s">
        <v>84</v>
      </c>
      <c r="O1" s="13"/>
    </row>
    <row r="2" spans="1:15" x14ac:dyDescent="0.25">
      <c r="A2" s="25" t="s">
        <v>85</v>
      </c>
      <c r="F2" s="25">
        <v>993</v>
      </c>
      <c r="H2" s="25">
        <v>0</v>
      </c>
      <c r="L2" s="25">
        <v>5858.7</v>
      </c>
      <c r="M2" s="13">
        <v>44562</v>
      </c>
      <c r="N2" s="12" t="s">
        <v>86</v>
      </c>
      <c r="O2" s="13"/>
    </row>
    <row r="3" spans="1:15" x14ac:dyDescent="0.25">
      <c r="A3" s="25" t="s">
        <v>87</v>
      </c>
      <c r="F3" s="25">
        <v>1448</v>
      </c>
      <c r="H3" s="25">
        <v>0</v>
      </c>
      <c r="L3" s="25">
        <v>8543.2000000000007</v>
      </c>
      <c r="M3" s="13">
        <v>44562</v>
      </c>
      <c r="N3" s="12" t="s">
        <v>86</v>
      </c>
      <c r="O3" s="13"/>
    </row>
    <row r="4" spans="1:15" x14ac:dyDescent="0.25">
      <c r="A4" s="25" t="s">
        <v>88</v>
      </c>
      <c r="F4" s="25">
        <v>114</v>
      </c>
      <c r="H4" s="25">
        <v>0</v>
      </c>
      <c r="L4" s="25">
        <v>786.6</v>
      </c>
      <c r="M4" s="13">
        <v>44562</v>
      </c>
      <c r="N4" s="12" t="s">
        <v>86</v>
      </c>
      <c r="O4" s="13"/>
    </row>
    <row r="5" spans="1:15" x14ac:dyDescent="0.25">
      <c r="A5" s="25" t="s">
        <v>89</v>
      </c>
      <c r="F5" s="25">
        <v>23</v>
      </c>
      <c r="H5" s="25">
        <v>0</v>
      </c>
      <c r="L5" s="25">
        <v>184</v>
      </c>
      <c r="M5" s="13">
        <v>44562</v>
      </c>
      <c r="N5" s="12" t="s">
        <v>86</v>
      </c>
      <c r="O5" s="13"/>
    </row>
    <row r="6" spans="1:15" x14ac:dyDescent="0.25">
      <c r="A6" s="25" t="s">
        <v>90</v>
      </c>
      <c r="F6" s="25">
        <v>172</v>
      </c>
      <c r="H6" s="25">
        <v>0</v>
      </c>
      <c r="L6" s="25">
        <v>1376</v>
      </c>
      <c r="M6" s="13">
        <v>44562</v>
      </c>
      <c r="N6" s="12" t="s">
        <v>86</v>
      </c>
      <c r="O6" s="13"/>
    </row>
    <row r="7" spans="1:15" x14ac:dyDescent="0.25">
      <c r="A7" s="25" t="s">
        <v>91</v>
      </c>
      <c r="F7" s="25">
        <v>979</v>
      </c>
      <c r="H7" s="25">
        <v>0</v>
      </c>
      <c r="L7" s="25">
        <v>7832</v>
      </c>
      <c r="M7" s="13">
        <v>44562</v>
      </c>
      <c r="N7" s="12" t="s">
        <v>86</v>
      </c>
      <c r="O7" s="13"/>
    </row>
    <row r="8" spans="1:15" x14ac:dyDescent="0.25">
      <c r="A8" s="25" t="s">
        <v>92</v>
      </c>
      <c r="F8" s="25">
        <v>3203</v>
      </c>
      <c r="H8" s="25">
        <v>0</v>
      </c>
      <c r="L8" s="25">
        <v>19218</v>
      </c>
      <c r="M8" s="13">
        <v>44562</v>
      </c>
      <c r="N8" s="12" t="s">
        <v>86</v>
      </c>
      <c r="O8" s="13"/>
    </row>
    <row r="9" spans="1:15" x14ac:dyDescent="0.25">
      <c r="A9" s="25" t="s">
        <v>93</v>
      </c>
      <c r="F9" s="25">
        <v>364</v>
      </c>
      <c r="H9" s="25">
        <v>0</v>
      </c>
      <c r="L9" s="25">
        <v>2912</v>
      </c>
      <c r="M9" s="13">
        <v>44562</v>
      </c>
      <c r="N9" s="12" t="s">
        <v>86</v>
      </c>
      <c r="O9" s="13"/>
    </row>
    <row r="10" spans="1:15" x14ac:dyDescent="0.25">
      <c r="A10" s="25" t="s">
        <v>94</v>
      </c>
      <c r="F10" s="25">
        <v>1025</v>
      </c>
      <c r="H10" s="25">
        <v>0</v>
      </c>
      <c r="L10" s="25">
        <v>8200</v>
      </c>
      <c r="M10" s="13">
        <v>44562</v>
      </c>
      <c r="N10" s="12" t="s">
        <v>86</v>
      </c>
      <c r="O10" s="13"/>
    </row>
    <row r="11" spans="1:15" x14ac:dyDescent="0.25">
      <c r="A11" s="25" t="s">
        <v>95</v>
      </c>
      <c r="F11" s="25">
        <v>7</v>
      </c>
      <c r="H11" s="25">
        <v>0</v>
      </c>
      <c r="L11" s="25">
        <v>56</v>
      </c>
      <c r="M11" s="13">
        <v>44562</v>
      </c>
      <c r="N11" s="12" t="s">
        <v>86</v>
      </c>
      <c r="O11" s="13"/>
    </row>
    <row r="12" spans="1:15" x14ac:dyDescent="0.25">
      <c r="A12" s="25" t="s">
        <v>96</v>
      </c>
      <c r="F12" s="25">
        <v>557</v>
      </c>
      <c r="H12" s="25">
        <v>0</v>
      </c>
      <c r="L12" s="25">
        <v>7185.3</v>
      </c>
      <c r="M12" s="13">
        <v>44562</v>
      </c>
      <c r="N12" s="12" t="s">
        <v>86</v>
      </c>
      <c r="O12" s="13"/>
    </row>
    <row r="13" spans="1:15" x14ac:dyDescent="0.25">
      <c r="A13" s="25" t="s">
        <v>97</v>
      </c>
      <c r="F13" s="25">
        <v>202</v>
      </c>
      <c r="H13" s="25">
        <v>0</v>
      </c>
      <c r="L13" s="25">
        <v>3009.8</v>
      </c>
      <c r="M13" s="13">
        <v>44562</v>
      </c>
      <c r="N13" s="12" t="s">
        <v>86</v>
      </c>
      <c r="O13" s="13"/>
    </row>
    <row r="14" spans="1:15" x14ac:dyDescent="0.25">
      <c r="A14" s="25" t="s">
        <v>98</v>
      </c>
      <c r="F14" s="25">
        <v>230</v>
      </c>
      <c r="H14" s="25">
        <v>0</v>
      </c>
      <c r="L14" s="25">
        <v>1840</v>
      </c>
      <c r="M14" s="13">
        <v>44562</v>
      </c>
      <c r="N14" s="12" t="s">
        <v>86</v>
      </c>
      <c r="O14" s="13"/>
    </row>
    <row r="15" spans="1:15" x14ac:dyDescent="0.25">
      <c r="A15" s="25" t="s">
        <v>99</v>
      </c>
      <c r="F15" s="25">
        <v>18</v>
      </c>
      <c r="H15" s="25">
        <v>0</v>
      </c>
      <c r="L15" s="25">
        <v>324</v>
      </c>
      <c r="M15" s="13">
        <v>44562</v>
      </c>
      <c r="N15" s="12" t="s">
        <v>86</v>
      </c>
      <c r="O15" s="13"/>
    </row>
    <row r="16" spans="1:15" x14ac:dyDescent="0.25">
      <c r="A16" s="25" t="s">
        <v>100</v>
      </c>
      <c r="F16" s="25">
        <v>241</v>
      </c>
      <c r="H16" s="25">
        <v>0</v>
      </c>
      <c r="L16" s="25">
        <v>1928</v>
      </c>
      <c r="M16" s="13">
        <v>44562</v>
      </c>
      <c r="N16" s="12" t="s">
        <v>86</v>
      </c>
      <c r="O16" s="13"/>
    </row>
    <row r="17" spans="1:15" x14ac:dyDescent="0.25">
      <c r="A17" s="25" t="s">
        <v>101</v>
      </c>
      <c r="F17" s="25">
        <v>150</v>
      </c>
      <c r="H17" s="25">
        <v>0</v>
      </c>
      <c r="L17" s="25">
        <v>1935</v>
      </c>
      <c r="M17" s="13">
        <v>44562</v>
      </c>
      <c r="N17" s="12" t="s">
        <v>86</v>
      </c>
      <c r="O17" s="13"/>
    </row>
    <row r="18" spans="1:15" x14ac:dyDescent="0.25">
      <c r="A18" s="25" t="s">
        <v>102</v>
      </c>
      <c r="F18" s="25">
        <v>457</v>
      </c>
      <c r="H18" s="25">
        <v>0</v>
      </c>
      <c r="L18" s="25">
        <v>5895.3</v>
      </c>
      <c r="M18" s="13">
        <v>44562</v>
      </c>
      <c r="N18" s="12" t="s">
        <v>86</v>
      </c>
      <c r="O18" s="13"/>
    </row>
    <row r="19" spans="1:15" x14ac:dyDescent="0.25">
      <c r="A19" s="25" t="s">
        <v>103</v>
      </c>
      <c r="F19" s="25">
        <v>223</v>
      </c>
      <c r="H19" s="25">
        <v>0</v>
      </c>
      <c r="L19" s="25">
        <v>2876.7</v>
      </c>
      <c r="M19" s="13">
        <v>44562</v>
      </c>
      <c r="N19" s="12" t="s">
        <v>86</v>
      </c>
      <c r="O19" s="13"/>
    </row>
    <row r="20" spans="1:15" x14ac:dyDescent="0.25">
      <c r="A20" s="25" t="s">
        <v>104</v>
      </c>
      <c r="F20" s="25">
        <v>1168</v>
      </c>
      <c r="H20" s="25">
        <v>0</v>
      </c>
      <c r="L20" s="25">
        <v>15067.2</v>
      </c>
      <c r="M20" s="13">
        <v>44562</v>
      </c>
      <c r="N20" s="12" t="s">
        <v>86</v>
      </c>
      <c r="O20" s="13"/>
    </row>
    <row r="21" spans="1:15" ht="15.75" customHeight="1" x14ac:dyDescent="0.25">
      <c r="A21" s="25" t="s">
        <v>105</v>
      </c>
      <c r="F21" s="25">
        <v>80</v>
      </c>
      <c r="H21" s="25">
        <v>0</v>
      </c>
      <c r="L21" s="25">
        <v>1032</v>
      </c>
      <c r="M21" s="13">
        <v>44562</v>
      </c>
      <c r="N21" s="12" t="s">
        <v>86</v>
      </c>
      <c r="O21" s="13"/>
    </row>
    <row r="22" spans="1:15" ht="15.75" customHeight="1" x14ac:dyDescent="0.25">
      <c r="A22" s="25" t="s">
        <v>106</v>
      </c>
      <c r="F22" s="25">
        <v>280</v>
      </c>
      <c r="H22" s="25">
        <v>0</v>
      </c>
      <c r="L22" s="25">
        <v>3612</v>
      </c>
      <c r="M22" s="13">
        <v>44562</v>
      </c>
      <c r="N22" s="12" t="s">
        <v>86</v>
      </c>
      <c r="O22" s="13"/>
    </row>
    <row r="23" spans="1:15" ht="15.75" customHeight="1" x14ac:dyDescent="0.25">
      <c r="A23" s="25" t="s">
        <v>107</v>
      </c>
      <c r="F23" s="25">
        <v>510</v>
      </c>
      <c r="H23" s="25">
        <v>0</v>
      </c>
      <c r="L23" s="25">
        <v>6579</v>
      </c>
      <c r="M23" s="13">
        <v>44562</v>
      </c>
      <c r="N23" s="12" t="s">
        <v>86</v>
      </c>
      <c r="O23" s="13"/>
    </row>
    <row r="24" spans="1:15" ht="15.75" customHeight="1" x14ac:dyDescent="0.25">
      <c r="A24" s="25" t="s">
        <v>108</v>
      </c>
      <c r="F24" s="25">
        <v>54</v>
      </c>
      <c r="H24" s="25">
        <v>0</v>
      </c>
      <c r="L24" s="25">
        <v>432</v>
      </c>
      <c r="M24" s="13">
        <v>44562</v>
      </c>
      <c r="N24" s="12" t="s">
        <v>86</v>
      </c>
      <c r="O24" s="13"/>
    </row>
    <row r="25" spans="1:15" ht="15.75" customHeight="1" x14ac:dyDescent="0.25">
      <c r="C25" s="25" t="s">
        <v>109</v>
      </c>
      <c r="F25" s="25">
        <v>12498</v>
      </c>
      <c r="H25" s="25">
        <v>0</v>
      </c>
      <c r="L25" s="25" t="s">
        <v>110</v>
      </c>
      <c r="M25" s="13">
        <v>44562</v>
      </c>
      <c r="N25" s="12" t="s">
        <v>86</v>
      </c>
      <c r="O25" s="13"/>
    </row>
    <row r="26" spans="1:15" ht="15.75" customHeight="1" x14ac:dyDescent="0.25">
      <c r="D26" s="25" t="s">
        <v>111</v>
      </c>
      <c r="M26" s="13"/>
      <c r="O26" s="13"/>
    </row>
    <row r="27" spans="1:15" ht="15.75" customHeight="1" x14ac:dyDescent="0.25">
      <c r="A27" s="25" t="s">
        <v>2</v>
      </c>
      <c r="E27" s="25" t="s">
        <v>80</v>
      </c>
      <c r="G27" s="25" t="s">
        <v>81</v>
      </c>
      <c r="I27" s="25" t="s">
        <v>82</v>
      </c>
      <c r="M27" s="13"/>
      <c r="O27" s="13"/>
    </row>
    <row r="28" spans="1:15" ht="15.75" customHeight="1" x14ac:dyDescent="0.25">
      <c r="A28" s="25" t="s">
        <v>112</v>
      </c>
      <c r="F28" s="25">
        <v>1</v>
      </c>
      <c r="H28" s="25">
        <v>0</v>
      </c>
      <c r="L28" s="25">
        <v>49.9</v>
      </c>
      <c r="M28" s="13"/>
      <c r="O28" s="13"/>
    </row>
    <row r="29" spans="1:15" ht="15.75" customHeight="1" x14ac:dyDescent="0.25">
      <c r="C29" s="25" t="s">
        <v>109</v>
      </c>
      <c r="F29" s="25">
        <v>1</v>
      </c>
      <c r="H29" s="25">
        <v>0</v>
      </c>
      <c r="L29" s="25" t="s">
        <v>113</v>
      </c>
      <c r="M29" s="13"/>
      <c r="O29" s="13"/>
    </row>
    <row r="30" spans="1:15" ht="15.75" customHeight="1" x14ac:dyDescent="0.25">
      <c r="D30" s="25" t="s">
        <v>12</v>
      </c>
      <c r="M30" s="13"/>
      <c r="O30" s="13"/>
    </row>
    <row r="31" spans="1:15" ht="15.75" customHeight="1" x14ac:dyDescent="0.25">
      <c r="A31" s="25" t="s">
        <v>2</v>
      </c>
      <c r="E31" s="25" t="s">
        <v>80</v>
      </c>
      <c r="G31" s="25" t="s">
        <v>81</v>
      </c>
      <c r="I31" s="25" t="s">
        <v>82</v>
      </c>
      <c r="M31" s="13"/>
      <c r="O31" s="13"/>
    </row>
    <row r="32" spans="1:15" ht="15.75" customHeight="1" x14ac:dyDescent="0.25">
      <c r="A32" s="25" t="s">
        <v>114</v>
      </c>
      <c r="F32" s="25">
        <v>347</v>
      </c>
      <c r="H32" s="25">
        <v>0</v>
      </c>
      <c r="L32" s="25">
        <v>4129.3</v>
      </c>
      <c r="M32" s="13"/>
      <c r="O32" s="13"/>
    </row>
    <row r="33" spans="1:15" ht="15.75" customHeight="1" x14ac:dyDescent="0.25">
      <c r="A33" s="25" t="s">
        <v>115</v>
      </c>
      <c r="F33" s="25">
        <v>599</v>
      </c>
      <c r="H33" s="25">
        <v>0</v>
      </c>
      <c r="L33" s="25">
        <v>8925.1</v>
      </c>
      <c r="M33" s="13"/>
      <c r="O33" s="13"/>
    </row>
    <row r="34" spans="1:15" ht="15.75" customHeight="1" x14ac:dyDescent="0.25">
      <c r="A34" s="25" t="s">
        <v>116</v>
      </c>
      <c r="F34" s="25">
        <v>5629</v>
      </c>
      <c r="H34" s="25">
        <v>0</v>
      </c>
      <c r="L34" s="25">
        <v>95130.1</v>
      </c>
      <c r="M34" s="13"/>
      <c r="O34" s="13"/>
    </row>
    <row r="35" spans="1:15" ht="15.75" customHeight="1" x14ac:dyDescent="0.25">
      <c r="A35" s="25" t="s">
        <v>117</v>
      </c>
      <c r="F35" s="25">
        <v>181</v>
      </c>
      <c r="H35" s="25">
        <v>0</v>
      </c>
      <c r="L35" s="25">
        <v>1791.9</v>
      </c>
      <c r="M35" s="13"/>
      <c r="O35" s="13"/>
    </row>
    <row r="36" spans="1:15" ht="15.75" customHeight="1" x14ac:dyDescent="0.25">
      <c r="A36" s="25" t="s">
        <v>118</v>
      </c>
      <c r="F36" s="25">
        <v>1549</v>
      </c>
      <c r="H36" s="25">
        <v>0</v>
      </c>
      <c r="L36" s="25">
        <v>23320.1</v>
      </c>
      <c r="M36" s="13"/>
      <c r="O36" s="13"/>
    </row>
    <row r="37" spans="1:15" ht="15.75" customHeight="1" x14ac:dyDescent="0.25">
      <c r="A37" s="25" t="s">
        <v>119</v>
      </c>
      <c r="F37" s="25">
        <v>3488</v>
      </c>
      <c r="H37" s="25">
        <v>0</v>
      </c>
      <c r="L37" s="25">
        <v>44995.199999999997</v>
      </c>
      <c r="M37" s="13"/>
      <c r="O37" s="13"/>
    </row>
    <row r="38" spans="1:15" ht="15.75" customHeight="1" x14ac:dyDescent="0.25">
      <c r="A38" s="25" t="s">
        <v>120</v>
      </c>
      <c r="F38" s="25">
        <v>141</v>
      </c>
      <c r="H38" s="25">
        <v>0</v>
      </c>
      <c r="L38" s="25">
        <v>1818.9</v>
      </c>
      <c r="M38" s="13"/>
      <c r="O38" s="13"/>
    </row>
    <row r="39" spans="1:15" ht="15.75" customHeight="1" x14ac:dyDescent="0.25">
      <c r="A39" s="25" t="s">
        <v>121</v>
      </c>
      <c r="F39" s="25">
        <v>861</v>
      </c>
      <c r="H39" s="25">
        <v>0</v>
      </c>
      <c r="L39" s="25">
        <v>13689.9</v>
      </c>
      <c r="M39" s="13"/>
      <c r="O39" s="13"/>
    </row>
    <row r="40" spans="1:15" ht="15.75" customHeight="1" x14ac:dyDescent="0.25">
      <c r="C40" s="25" t="s">
        <v>109</v>
      </c>
      <c r="F40" s="25">
        <v>12795</v>
      </c>
      <c r="H40" s="25">
        <v>0</v>
      </c>
      <c r="L40" s="25" t="s">
        <v>122</v>
      </c>
      <c r="M40" s="13"/>
      <c r="O40" s="13"/>
    </row>
    <row r="41" spans="1:15" ht="15.75" customHeight="1" x14ac:dyDescent="0.25">
      <c r="D41" s="25" t="s">
        <v>123</v>
      </c>
      <c r="M41" s="13"/>
      <c r="O41" s="13"/>
    </row>
    <row r="42" spans="1:15" ht="15.75" customHeight="1" x14ac:dyDescent="0.25">
      <c r="A42" s="25" t="s">
        <v>2</v>
      </c>
      <c r="E42" s="25" t="s">
        <v>80</v>
      </c>
      <c r="G42" s="25" t="s">
        <v>81</v>
      </c>
      <c r="I42" s="25" t="s">
        <v>82</v>
      </c>
      <c r="M42" s="13"/>
      <c r="O42" s="13"/>
    </row>
    <row r="43" spans="1:15" ht="15.75" customHeight="1" x14ac:dyDescent="0.25">
      <c r="M43" s="13"/>
      <c r="O43" s="13"/>
    </row>
    <row r="44" spans="1:15" ht="15.75" customHeight="1" x14ac:dyDescent="0.25">
      <c r="A44" s="25" t="s">
        <v>124</v>
      </c>
      <c r="F44" s="25">
        <v>1104</v>
      </c>
      <c r="H44" s="25">
        <v>0</v>
      </c>
      <c r="L44" s="25">
        <v>10929.6</v>
      </c>
      <c r="M44" s="13"/>
      <c r="O44" s="13"/>
    </row>
    <row r="45" spans="1:15" ht="15.75" customHeight="1" x14ac:dyDescent="0.25">
      <c r="C45" s="25" t="s">
        <v>109</v>
      </c>
      <c r="F45" s="25">
        <v>1104</v>
      </c>
      <c r="H45" s="25">
        <v>0</v>
      </c>
      <c r="L45" s="25" t="s">
        <v>125</v>
      </c>
      <c r="M45" s="13"/>
      <c r="O45" s="13"/>
    </row>
    <row r="46" spans="1:15" ht="15.75" customHeight="1" x14ac:dyDescent="0.25">
      <c r="D46" s="25" t="s">
        <v>126</v>
      </c>
      <c r="M46" s="13"/>
      <c r="O46" s="13"/>
    </row>
    <row r="47" spans="1:15" ht="15.75" customHeight="1" x14ac:dyDescent="0.25">
      <c r="A47" s="25" t="s">
        <v>2</v>
      </c>
      <c r="E47" s="25" t="s">
        <v>80</v>
      </c>
      <c r="G47" s="25" t="s">
        <v>81</v>
      </c>
      <c r="I47" s="25" t="s">
        <v>82</v>
      </c>
      <c r="M47" s="13"/>
      <c r="O47" s="13"/>
    </row>
    <row r="48" spans="1:15" ht="15.75" customHeight="1" x14ac:dyDescent="0.25">
      <c r="A48" s="25" t="s">
        <v>126</v>
      </c>
      <c r="F48" s="25">
        <v>38</v>
      </c>
      <c r="H48" s="25">
        <v>0</v>
      </c>
      <c r="L48" s="25">
        <v>684</v>
      </c>
      <c r="M48" s="13"/>
      <c r="O48" s="13"/>
    </row>
    <row r="49" spans="1:15" ht="15.75" customHeight="1" x14ac:dyDescent="0.25">
      <c r="C49" s="25" t="s">
        <v>109</v>
      </c>
      <c r="F49" s="25">
        <v>38</v>
      </c>
      <c r="H49" s="25">
        <v>0</v>
      </c>
      <c r="L49" s="25" t="s">
        <v>127</v>
      </c>
      <c r="M49" s="13"/>
      <c r="O49" s="13"/>
    </row>
    <row r="50" spans="1:15" ht="15.75" customHeight="1" x14ac:dyDescent="0.25">
      <c r="D50" s="25" t="s">
        <v>128</v>
      </c>
      <c r="M50" s="13"/>
      <c r="O50" s="13"/>
    </row>
    <row r="51" spans="1:15" ht="15.75" customHeight="1" x14ac:dyDescent="0.25">
      <c r="A51" s="25" t="s">
        <v>2</v>
      </c>
      <c r="E51" s="25" t="s">
        <v>80</v>
      </c>
      <c r="G51" s="25" t="s">
        <v>81</v>
      </c>
      <c r="I51" s="25" t="s">
        <v>82</v>
      </c>
      <c r="M51" s="13"/>
      <c r="O51" s="13"/>
    </row>
    <row r="52" spans="1:15" ht="15.75" customHeight="1" x14ac:dyDescent="0.25">
      <c r="A52" s="25" t="s">
        <v>129</v>
      </c>
      <c r="F52" s="25">
        <v>1</v>
      </c>
      <c r="H52" s="25">
        <v>0</v>
      </c>
      <c r="L52" s="25">
        <v>399</v>
      </c>
      <c r="M52" s="13"/>
      <c r="O52" s="13"/>
    </row>
    <row r="53" spans="1:15" ht="15.75" customHeight="1" x14ac:dyDescent="0.25">
      <c r="A53" s="25" t="s">
        <v>130</v>
      </c>
      <c r="F53" s="25">
        <v>1</v>
      </c>
      <c r="H53" s="25">
        <v>0</v>
      </c>
      <c r="L53" s="25">
        <v>419</v>
      </c>
      <c r="M53" s="13"/>
      <c r="O53" s="13"/>
    </row>
    <row r="54" spans="1:15" ht="15.75" customHeight="1" x14ac:dyDescent="0.25">
      <c r="A54" s="25" t="s">
        <v>131</v>
      </c>
      <c r="F54" s="25">
        <v>3</v>
      </c>
      <c r="H54" s="25">
        <v>0</v>
      </c>
      <c r="L54" s="25">
        <v>779</v>
      </c>
      <c r="M54" s="13"/>
      <c r="O54" s="13"/>
    </row>
    <row r="55" spans="1:15" ht="15.75" customHeight="1" x14ac:dyDescent="0.25">
      <c r="A55" s="25" t="s">
        <v>132</v>
      </c>
      <c r="F55" s="25">
        <v>2</v>
      </c>
      <c r="H55" s="25">
        <v>0</v>
      </c>
      <c r="L55" s="25">
        <v>809</v>
      </c>
      <c r="M55" s="13"/>
      <c r="O55" s="13"/>
    </row>
    <row r="56" spans="1:15" ht="15.75" customHeight="1" x14ac:dyDescent="0.25">
      <c r="A56" s="25" t="s">
        <v>133</v>
      </c>
      <c r="F56" s="25">
        <v>1</v>
      </c>
      <c r="H56" s="25">
        <v>0</v>
      </c>
      <c r="L56" s="25">
        <v>259</v>
      </c>
      <c r="M56" s="13"/>
      <c r="O56" s="13"/>
    </row>
    <row r="57" spans="1:15" ht="15.75" customHeight="1" x14ac:dyDescent="0.25">
      <c r="A57" s="25" t="s">
        <v>134</v>
      </c>
      <c r="F57" s="25">
        <v>1</v>
      </c>
      <c r="H57" s="25">
        <v>0</v>
      </c>
      <c r="L57" s="25">
        <v>180</v>
      </c>
      <c r="M57" s="13"/>
      <c r="O57" s="13"/>
    </row>
    <row r="58" spans="1:15" ht="15.75" customHeight="1" x14ac:dyDescent="0.25">
      <c r="A58" s="25" t="s">
        <v>135</v>
      </c>
      <c r="F58" s="25">
        <v>1</v>
      </c>
      <c r="H58" s="25">
        <v>0</v>
      </c>
      <c r="L58" s="25">
        <v>380</v>
      </c>
      <c r="M58" s="13"/>
      <c r="O58" s="13"/>
    </row>
    <row r="59" spans="1:15" ht="15.75" customHeight="1" x14ac:dyDescent="0.25">
      <c r="C59" s="25" t="s">
        <v>109</v>
      </c>
      <c r="F59" s="25">
        <v>10</v>
      </c>
      <c r="H59" s="25">
        <v>0</v>
      </c>
      <c r="L59" s="25" t="s">
        <v>136</v>
      </c>
      <c r="M59" s="13"/>
      <c r="O59" s="13"/>
    </row>
    <row r="60" spans="1:15" ht="15.75" customHeight="1" x14ac:dyDescent="0.25">
      <c r="D60" s="25" t="s">
        <v>137</v>
      </c>
      <c r="M60" s="13"/>
      <c r="O60" s="13"/>
    </row>
    <row r="61" spans="1:15" ht="15.75" customHeight="1" x14ac:dyDescent="0.25">
      <c r="A61" s="25" t="s">
        <v>2</v>
      </c>
      <c r="E61" s="25" t="s">
        <v>80</v>
      </c>
      <c r="G61" s="25" t="s">
        <v>81</v>
      </c>
      <c r="I61" s="25" t="s">
        <v>82</v>
      </c>
      <c r="M61" s="13"/>
      <c r="O61" s="13"/>
    </row>
    <row r="62" spans="1:15" ht="15.75" customHeight="1" x14ac:dyDescent="0.25">
      <c r="A62" s="25" t="s">
        <v>138</v>
      </c>
      <c r="F62" s="25">
        <v>87</v>
      </c>
      <c r="H62" s="25">
        <v>0</v>
      </c>
      <c r="L62" s="25">
        <v>5211.3</v>
      </c>
      <c r="M62" s="13"/>
      <c r="O62" s="13"/>
    </row>
    <row r="63" spans="1:15" ht="15.75" customHeight="1" x14ac:dyDescent="0.25">
      <c r="A63" s="25" t="s">
        <v>139</v>
      </c>
      <c r="F63" s="25">
        <v>8</v>
      </c>
      <c r="H63" s="25">
        <v>0</v>
      </c>
      <c r="L63" s="25">
        <v>336</v>
      </c>
      <c r="M63" s="13"/>
      <c r="O63" s="13"/>
    </row>
    <row r="64" spans="1:15" ht="15.75" customHeight="1" x14ac:dyDescent="0.25">
      <c r="A64" s="25" t="s">
        <v>140</v>
      </c>
      <c r="F64" s="25">
        <v>4</v>
      </c>
      <c r="H64" s="25">
        <v>0</v>
      </c>
      <c r="L64" s="25">
        <v>71.599999999999994</v>
      </c>
      <c r="M64" s="13"/>
      <c r="O64" s="13"/>
    </row>
    <row r="65" spans="1:15" ht="15.75" customHeight="1" x14ac:dyDescent="0.25">
      <c r="A65" s="25" t="s">
        <v>141</v>
      </c>
      <c r="F65" s="25">
        <v>298</v>
      </c>
      <c r="H65" s="25">
        <v>0</v>
      </c>
      <c r="L65" s="25">
        <v>11890.2</v>
      </c>
      <c r="M65" s="13"/>
      <c r="O65" s="13"/>
    </row>
    <row r="66" spans="1:15" ht="15.75" customHeight="1" x14ac:dyDescent="0.25">
      <c r="A66" s="25" t="s">
        <v>142</v>
      </c>
      <c r="F66" s="25">
        <v>135</v>
      </c>
      <c r="H66" s="25">
        <v>0</v>
      </c>
      <c r="L66" s="25">
        <v>1876.5</v>
      </c>
      <c r="M66" s="13"/>
      <c r="O66" s="13"/>
    </row>
    <row r="67" spans="1:15" ht="15.75" customHeight="1" x14ac:dyDescent="0.25">
      <c r="A67" s="25" t="s">
        <v>143</v>
      </c>
      <c r="F67" s="25">
        <v>42</v>
      </c>
      <c r="H67" s="25">
        <v>0</v>
      </c>
      <c r="L67" s="25">
        <v>315</v>
      </c>
      <c r="M67" s="13"/>
      <c r="O67" s="13"/>
    </row>
    <row r="68" spans="1:15" ht="15.75" customHeight="1" x14ac:dyDescent="0.25">
      <c r="A68" s="25" t="s">
        <v>144</v>
      </c>
      <c r="F68" s="25">
        <v>1</v>
      </c>
      <c r="H68" s="25">
        <v>0</v>
      </c>
      <c r="L68" s="25">
        <v>184</v>
      </c>
      <c r="M68" s="13"/>
      <c r="O68" s="13"/>
    </row>
    <row r="69" spans="1:15" ht="15.75" customHeight="1" x14ac:dyDescent="0.25">
      <c r="A69" s="25" t="s">
        <v>145</v>
      </c>
      <c r="F69" s="25">
        <v>48</v>
      </c>
      <c r="H69" s="25">
        <v>0</v>
      </c>
      <c r="L69" s="25">
        <v>571.20000000000005</v>
      </c>
      <c r="M69" s="13"/>
      <c r="O69" s="13"/>
    </row>
    <row r="70" spans="1:15" ht="15.75" customHeight="1" x14ac:dyDescent="0.25">
      <c r="A70" s="25" t="s">
        <v>146</v>
      </c>
      <c r="F70" s="25">
        <v>85</v>
      </c>
      <c r="H70" s="25">
        <v>0</v>
      </c>
      <c r="L70" s="25">
        <v>1436.5</v>
      </c>
      <c r="M70" s="13"/>
      <c r="O70" s="13"/>
    </row>
    <row r="71" spans="1:15" ht="15.75" customHeight="1" x14ac:dyDescent="0.25">
      <c r="A71" s="25" t="s">
        <v>147</v>
      </c>
      <c r="F71" s="25">
        <v>47</v>
      </c>
      <c r="H71" s="25">
        <v>0</v>
      </c>
      <c r="L71" s="25">
        <v>794.3</v>
      </c>
      <c r="M71" s="13"/>
      <c r="O71" s="13"/>
    </row>
    <row r="72" spans="1:15" ht="15.75" customHeight="1" x14ac:dyDescent="0.25">
      <c r="A72" s="25" t="s">
        <v>148</v>
      </c>
      <c r="F72" s="25">
        <v>102</v>
      </c>
      <c r="H72" s="25">
        <v>0</v>
      </c>
      <c r="L72" s="25">
        <v>2233.8000000000002</v>
      </c>
      <c r="M72" s="13"/>
      <c r="O72" s="13"/>
    </row>
    <row r="73" spans="1:15" ht="15.75" customHeight="1" x14ac:dyDescent="0.25">
      <c r="A73" s="25" t="s">
        <v>149</v>
      </c>
      <c r="F73" s="25">
        <v>302</v>
      </c>
      <c r="H73" s="25">
        <v>0</v>
      </c>
      <c r="L73" s="25">
        <v>3593.8</v>
      </c>
      <c r="M73" s="13"/>
      <c r="O73" s="13"/>
    </row>
    <row r="74" spans="1:15" ht="15.75" customHeight="1" x14ac:dyDescent="0.25">
      <c r="A74" s="25" t="s">
        <v>150</v>
      </c>
      <c r="F74" s="25">
        <v>767</v>
      </c>
      <c r="H74" s="25">
        <v>0</v>
      </c>
      <c r="L74" s="25">
        <v>10661.3</v>
      </c>
      <c r="M74" s="13"/>
      <c r="O74" s="13"/>
    </row>
    <row r="75" spans="1:15" ht="15.75" customHeight="1" x14ac:dyDescent="0.25">
      <c r="A75" s="25" t="s">
        <v>151</v>
      </c>
      <c r="F75" s="25">
        <v>53</v>
      </c>
      <c r="H75" s="25">
        <v>0</v>
      </c>
      <c r="L75" s="25">
        <v>630.70000000000005</v>
      </c>
      <c r="M75" s="13"/>
      <c r="O75" s="13"/>
    </row>
    <row r="76" spans="1:15" ht="15.75" customHeight="1" x14ac:dyDescent="0.25">
      <c r="A76" s="25" t="s">
        <v>152</v>
      </c>
      <c r="F76" s="25">
        <v>304</v>
      </c>
      <c r="H76" s="25">
        <v>0</v>
      </c>
      <c r="L76" s="25">
        <v>4225.6000000000004</v>
      </c>
      <c r="M76" s="13"/>
      <c r="O76" s="13"/>
    </row>
    <row r="77" spans="1:15" ht="15.75" customHeight="1" x14ac:dyDescent="0.25">
      <c r="A77" s="25" t="s">
        <v>153</v>
      </c>
      <c r="F77" s="25">
        <v>38</v>
      </c>
      <c r="H77" s="25">
        <v>0</v>
      </c>
      <c r="L77" s="25">
        <v>3796.2</v>
      </c>
      <c r="M77" s="13"/>
      <c r="O77" s="13"/>
    </row>
    <row r="78" spans="1:15" ht="15.75" customHeight="1" x14ac:dyDescent="0.25">
      <c r="A78" s="25" t="s">
        <v>154</v>
      </c>
      <c r="F78" s="25">
        <v>17</v>
      </c>
      <c r="H78" s="25">
        <v>0</v>
      </c>
      <c r="L78" s="25">
        <v>1358.3</v>
      </c>
      <c r="M78" s="13"/>
      <c r="O78" s="13"/>
    </row>
    <row r="79" spans="1:15" ht="15.75" customHeight="1" x14ac:dyDescent="0.25">
      <c r="A79" s="25" t="s">
        <v>155</v>
      </c>
      <c r="F79" s="25">
        <v>24</v>
      </c>
      <c r="H79" s="25">
        <v>0</v>
      </c>
      <c r="L79" s="25">
        <v>693.6</v>
      </c>
      <c r="M79" s="13"/>
      <c r="O79" s="13"/>
    </row>
    <row r="80" spans="1:15" ht="15.75" customHeight="1" x14ac:dyDescent="0.25">
      <c r="A80" s="25" t="s">
        <v>156</v>
      </c>
      <c r="F80" s="25">
        <v>10</v>
      </c>
      <c r="H80" s="25">
        <v>0</v>
      </c>
      <c r="L80" s="25">
        <v>199</v>
      </c>
      <c r="M80" s="13"/>
      <c r="O80" s="13"/>
    </row>
    <row r="81" spans="1:15" ht="15.75" customHeight="1" x14ac:dyDescent="0.25">
      <c r="A81" s="25" t="s">
        <v>157</v>
      </c>
      <c r="F81" s="25">
        <v>2</v>
      </c>
      <c r="H81" s="25">
        <v>0</v>
      </c>
      <c r="L81" s="25">
        <v>38</v>
      </c>
      <c r="M81" s="13"/>
      <c r="O81" s="13"/>
    </row>
    <row r="82" spans="1:15" ht="15.75" customHeight="1" x14ac:dyDescent="0.25">
      <c r="A82" s="25" t="s">
        <v>158</v>
      </c>
      <c r="F82" s="25">
        <v>143</v>
      </c>
      <c r="H82" s="25">
        <v>0</v>
      </c>
      <c r="L82" s="25">
        <v>4275.7</v>
      </c>
      <c r="M82" s="13"/>
      <c r="O82" s="13"/>
    </row>
    <row r="83" spans="1:15" ht="15.75" customHeight="1" x14ac:dyDescent="0.25">
      <c r="A83" s="25" t="s">
        <v>159</v>
      </c>
      <c r="F83" s="25">
        <v>18</v>
      </c>
      <c r="H83" s="25">
        <v>0</v>
      </c>
      <c r="L83" s="25">
        <v>268.2</v>
      </c>
      <c r="M83" s="13"/>
      <c r="O83" s="13"/>
    </row>
    <row r="84" spans="1:15" ht="15.75" customHeight="1" x14ac:dyDescent="0.25">
      <c r="A84" s="25" t="s">
        <v>160</v>
      </c>
      <c r="F84" s="25">
        <v>9</v>
      </c>
      <c r="H84" s="25">
        <v>0</v>
      </c>
      <c r="L84" s="25">
        <v>2691</v>
      </c>
      <c r="M84" s="13"/>
      <c r="O84" s="13"/>
    </row>
    <row r="85" spans="1:15" ht="15.75" customHeight="1" x14ac:dyDescent="0.25">
      <c r="A85" s="25" t="s">
        <v>161</v>
      </c>
      <c r="F85" s="25">
        <v>54</v>
      </c>
      <c r="H85" s="25">
        <v>0</v>
      </c>
      <c r="L85" s="25">
        <v>1074.5999999999999</v>
      </c>
      <c r="M85" s="13"/>
      <c r="O85" s="13"/>
    </row>
    <row r="86" spans="1:15" ht="15.75" customHeight="1" x14ac:dyDescent="0.25">
      <c r="A86" s="25" t="s">
        <v>162</v>
      </c>
      <c r="F86" s="25">
        <v>38</v>
      </c>
      <c r="H86" s="25">
        <v>0</v>
      </c>
      <c r="L86" s="25">
        <v>4556.2</v>
      </c>
      <c r="M86" s="13"/>
      <c r="O86" s="13"/>
    </row>
    <row r="87" spans="1:15" ht="15.75" customHeight="1" x14ac:dyDescent="0.25">
      <c r="A87" s="25" t="s">
        <v>163</v>
      </c>
      <c r="F87" s="25">
        <v>109</v>
      </c>
      <c r="H87" s="25">
        <v>0</v>
      </c>
      <c r="L87" s="25">
        <v>3913.1</v>
      </c>
      <c r="M87" s="13"/>
      <c r="O87" s="13"/>
    </row>
    <row r="88" spans="1:15" ht="15.75" customHeight="1" x14ac:dyDescent="0.25">
      <c r="A88" s="25" t="s">
        <v>164</v>
      </c>
      <c r="F88" s="25">
        <v>22</v>
      </c>
      <c r="H88" s="25">
        <v>0</v>
      </c>
      <c r="L88" s="25">
        <v>437.8</v>
      </c>
      <c r="M88" s="13"/>
      <c r="O88" s="13"/>
    </row>
    <row r="89" spans="1:15" ht="15.75" customHeight="1" x14ac:dyDescent="0.25">
      <c r="A89" s="25" t="s">
        <v>165</v>
      </c>
      <c r="F89" s="25">
        <v>148</v>
      </c>
      <c r="H89" s="25">
        <v>0</v>
      </c>
      <c r="L89" s="25">
        <v>1909.2</v>
      </c>
      <c r="M89" s="13"/>
      <c r="O89" s="13"/>
    </row>
    <row r="90" spans="1:15" ht="15.75" customHeight="1" x14ac:dyDescent="0.25">
      <c r="A90" s="25" t="s">
        <v>166</v>
      </c>
      <c r="F90" s="25">
        <v>13</v>
      </c>
      <c r="H90" s="25">
        <v>0</v>
      </c>
      <c r="L90" s="25">
        <v>375.7</v>
      </c>
      <c r="M90" s="13"/>
      <c r="O90" s="13"/>
    </row>
    <row r="91" spans="1:15" ht="15.75" customHeight="1" x14ac:dyDescent="0.25">
      <c r="A91" s="25" t="s">
        <v>167</v>
      </c>
      <c r="F91" s="25">
        <v>32</v>
      </c>
      <c r="H91" s="25">
        <v>0</v>
      </c>
      <c r="L91" s="25">
        <v>1596.8</v>
      </c>
      <c r="M91" s="13"/>
      <c r="O91" s="13"/>
    </row>
    <row r="92" spans="1:15" ht="15.75" customHeight="1" x14ac:dyDescent="0.25">
      <c r="A92" s="25" t="s">
        <v>168</v>
      </c>
      <c r="F92" s="25">
        <v>1</v>
      </c>
      <c r="H92" s="25">
        <v>0</v>
      </c>
      <c r="L92" s="25">
        <v>119.9</v>
      </c>
      <c r="M92" s="13"/>
      <c r="O92" s="13"/>
    </row>
    <row r="93" spans="1:15" ht="15.75" customHeight="1" x14ac:dyDescent="0.25">
      <c r="A93" s="25" t="s">
        <v>169</v>
      </c>
      <c r="F93" s="25">
        <v>73</v>
      </c>
      <c r="H93" s="25">
        <v>0</v>
      </c>
      <c r="L93" s="25">
        <v>1306.7</v>
      </c>
      <c r="M93" s="13"/>
      <c r="O93" s="13"/>
    </row>
    <row r="94" spans="1:15" ht="15.75" customHeight="1" x14ac:dyDescent="0.25">
      <c r="A94" s="25" t="s">
        <v>170</v>
      </c>
      <c r="F94" s="25">
        <v>42</v>
      </c>
      <c r="H94" s="25">
        <v>0</v>
      </c>
      <c r="L94" s="25">
        <v>373.8</v>
      </c>
      <c r="M94" s="13"/>
      <c r="O94" s="13"/>
    </row>
    <row r="95" spans="1:15" ht="15.75" customHeight="1" x14ac:dyDescent="0.25">
      <c r="A95" s="25" t="s">
        <v>171</v>
      </c>
      <c r="F95" s="25">
        <v>70</v>
      </c>
      <c r="H95" s="25">
        <v>0</v>
      </c>
      <c r="L95" s="25">
        <v>1253</v>
      </c>
      <c r="M95" s="13"/>
      <c r="O95" s="13"/>
    </row>
    <row r="96" spans="1:15" ht="15.75" customHeight="1" x14ac:dyDescent="0.25">
      <c r="A96" s="25" t="s">
        <v>172</v>
      </c>
      <c r="F96" s="25">
        <v>29</v>
      </c>
      <c r="H96" s="25">
        <v>0</v>
      </c>
      <c r="L96" s="25">
        <v>577.1</v>
      </c>
      <c r="M96" s="13"/>
      <c r="O96" s="13"/>
    </row>
    <row r="97" spans="1:15" ht="15.75" customHeight="1" x14ac:dyDescent="0.25">
      <c r="A97" s="25" t="s">
        <v>173</v>
      </c>
      <c r="F97" s="25">
        <v>24</v>
      </c>
      <c r="H97" s="25">
        <v>0</v>
      </c>
      <c r="L97" s="25">
        <v>1677.6</v>
      </c>
      <c r="M97" s="13"/>
      <c r="O97" s="13"/>
    </row>
    <row r="98" spans="1:15" ht="15.75" customHeight="1" x14ac:dyDescent="0.25">
      <c r="A98" s="25" t="s">
        <v>174</v>
      </c>
      <c r="F98" s="25">
        <v>32</v>
      </c>
      <c r="H98" s="25">
        <v>0</v>
      </c>
      <c r="L98" s="25">
        <v>636.79999999999995</v>
      </c>
      <c r="M98" s="13"/>
      <c r="O98" s="13"/>
    </row>
    <row r="99" spans="1:15" ht="15.75" customHeight="1" x14ac:dyDescent="0.25">
      <c r="A99" s="25" t="s">
        <v>175</v>
      </c>
      <c r="F99" s="25">
        <v>23</v>
      </c>
      <c r="H99" s="25">
        <v>0</v>
      </c>
      <c r="L99" s="25">
        <v>218.5</v>
      </c>
      <c r="M99" s="13"/>
      <c r="O99" s="13"/>
    </row>
    <row r="100" spans="1:15" ht="15.75" customHeight="1" x14ac:dyDescent="0.25">
      <c r="A100" s="25" t="s">
        <v>176</v>
      </c>
      <c r="F100" s="25">
        <v>10</v>
      </c>
      <c r="H100" s="25">
        <v>0</v>
      </c>
      <c r="L100" s="25">
        <v>199</v>
      </c>
      <c r="M100" s="13"/>
      <c r="O100" s="13"/>
    </row>
    <row r="101" spans="1:15" ht="15.75" customHeight="1" x14ac:dyDescent="0.25">
      <c r="A101" s="25" t="s">
        <v>177</v>
      </c>
      <c r="F101" s="25">
        <v>51</v>
      </c>
      <c r="H101" s="25">
        <v>0</v>
      </c>
      <c r="L101" s="25">
        <v>1524.9</v>
      </c>
      <c r="M101" s="13"/>
      <c r="O101" s="13"/>
    </row>
    <row r="102" spans="1:15" ht="15.75" customHeight="1" x14ac:dyDescent="0.25">
      <c r="A102" s="25" t="s">
        <v>178</v>
      </c>
      <c r="F102" s="25">
        <v>46</v>
      </c>
      <c r="H102" s="25">
        <v>0</v>
      </c>
      <c r="L102" s="25">
        <v>777.4</v>
      </c>
      <c r="M102" s="13"/>
      <c r="O102" s="13"/>
    </row>
    <row r="103" spans="1:15" ht="15.75" customHeight="1" x14ac:dyDescent="0.25">
      <c r="A103" s="25" t="s">
        <v>179</v>
      </c>
      <c r="F103" s="25">
        <v>146</v>
      </c>
      <c r="H103" s="25">
        <v>0</v>
      </c>
      <c r="L103" s="25">
        <v>1168</v>
      </c>
      <c r="M103" s="13"/>
      <c r="O103" s="13"/>
    </row>
    <row r="104" spans="1:15" ht="15.75" customHeight="1" x14ac:dyDescent="0.25">
      <c r="A104" s="25" t="s">
        <v>180</v>
      </c>
      <c r="F104" s="25">
        <v>21</v>
      </c>
      <c r="H104" s="25">
        <v>0</v>
      </c>
      <c r="L104" s="25">
        <v>249.9</v>
      </c>
      <c r="M104" s="13"/>
      <c r="O104" s="13"/>
    </row>
    <row r="105" spans="1:15" ht="15.75" customHeight="1" x14ac:dyDescent="0.25">
      <c r="A105" s="25" t="s">
        <v>181</v>
      </c>
      <c r="F105" s="25">
        <v>23</v>
      </c>
      <c r="H105" s="25">
        <v>0</v>
      </c>
      <c r="L105" s="25">
        <v>296.7</v>
      </c>
      <c r="M105" s="13"/>
      <c r="O105" s="13"/>
    </row>
    <row r="106" spans="1:15" ht="15.75" customHeight="1" x14ac:dyDescent="0.25">
      <c r="A106" s="25" t="s">
        <v>106</v>
      </c>
      <c r="F106" s="25">
        <v>261</v>
      </c>
      <c r="H106" s="25">
        <v>0</v>
      </c>
      <c r="L106" s="25">
        <v>3366.9</v>
      </c>
      <c r="M106" s="13"/>
      <c r="O106" s="13"/>
    </row>
    <row r="107" spans="1:15" ht="15.75" customHeight="1" x14ac:dyDescent="0.25">
      <c r="A107" s="25" t="s">
        <v>182</v>
      </c>
      <c r="F107" s="25">
        <v>24</v>
      </c>
      <c r="H107" s="25">
        <v>0</v>
      </c>
      <c r="L107" s="25">
        <v>477.6</v>
      </c>
      <c r="M107" s="13"/>
      <c r="O107" s="13"/>
    </row>
    <row r="108" spans="1:15" ht="15.75" customHeight="1" x14ac:dyDescent="0.25">
      <c r="A108" s="25" t="s">
        <v>183</v>
      </c>
      <c r="F108" s="25">
        <v>36</v>
      </c>
      <c r="H108" s="25">
        <v>0</v>
      </c>
      <c r="L108" s="25">
        <v>392.4</v>
      </c>
      <c r="M108" s="13"/>
      <c r="O108" s="13"/>
    </row>
    <row r="109" spans="1:15" ht="15.75" customHeight="1" x14ac:dyDescent="0.25">
      <c r="A109" s="25" t="s">
        <v>184</v>
      </c>
      <c r="F109" s="25">
        <v>32</v>
      </c>
      <c r="H109" s="25">
        <v>0</v>
      </c>
      <c r="L109" s="25">
        <v>636.79999999999995</v>
      </c>
      <c r="M109" s="13"/>
      <c r="O109" s="13"/>
    </row>
    <row r="110" spans="1:15" ht="15.75" customHeight="1" x14ac:dyDescent="0.25">
      <c r="C110" s="25" t="s">
        <v>109</v>
      </c>
      <c r="F110" s="25">
        <v>3904</v>
      </c>
      <c r="H110" s="25">
        <v>0</v>
      </c>
      <c r="L110" s="25" t="s">
        <v>185</v>
      </c>
      <c r="M110" s="13"/>
      <c r="O110" s="13"/>
    </row>
    <row r="111" spans="1:15" ht="15.75" customHeight="1" x14ac:dyDescent="0.25">
      <c r="D111" s="25" t="s">
        <v>186</v>
      </c>
      <c r="M111" s="13"/>
      <c r="O111" s="13"/>
    </row>
    <row r="112" spans="1:15" ht="15.75" customHeight="1" x14ac:dyDescent="0.25">
      <c r="A112" s="25" t="s">
        <v>2</v>
      </c>
      <c r="E112" s="25" t="s">
        <v>80</v>
      </c>
      <c r="G112" s="25" t="s">
        <v>81</v>
      </c>
      <c r="I112" s="25" t="s">
        <v>82</v>
      </c>
      <c r="M112" s="13"/>
      <c r="O112" s="13"/>
    </row>
    <row r="113" spans="1:15" ht="15.75" customHeight="1" x14ac:dyDescent="0.25">
      <c r="A113" s="25" t="s">
        <v>187</v>
      </c>
      <c r="F113" s="25">
        <v>13</v>
      </c>
      <c r="H113" s="25">
        <v>0</v>
      </c>
      <c r="L113" s="25">
        <v>234</v>
      </c>
      <c r="M113" s="13"/>
      <c r="O113" s="13"/>
    </row>
    <row r="114" spans="1:15" ht="15.75" customHeight="1" x14ac:dyDescent="0.25">
      <c r="A114" s="25" t="s">
        <v>188</v>
      </c>
      <c r="F114" s="25">
        <v>10</v>
      </c>
      <c r="H114" s="25">
        <v>0</v>
      </c>
      <c r="L114" s="25">
        <v>159</v>
      </c>
      <c r="M114" s="13"/>
      <c r="O114" s="13"/>
    </row>
    <row r="115" spans="1:15" ht="15.75" customHeight="1" x14ac:dyDescent="0.25">
      <c r="A115" s="25" t="s">
        <v>189</v>
      </c>
      <c r="F115" s="25">
        <v>5</v>
      </c>
      <c r="H115" s="25">
        <v>0</v>
      </c>
      <c r="L115" s="25">
        <v>139.5</v>
      </c>
      <c r="M115" s="13"/>
      <c r="O115" s="13"/>
    </row>
    <row r="116" spans="1:15" ht="15.75" customHeight="1" x14ac:dyDescent="0.25">
      <c r="A116" s="25" t="s">
        <v>190</v>
      </c>
      <c r="F116" s="25">
        <v>7</v>
      </c>
      <c r="H116" s="25">
        <v>0</v>
      </c>
      <c r="L116" s="25">
        <v>216.3</v>
      </c>
      <c r="M116" s="13"/>
      <c r="O116" s="13"/>
    </row>
    <row r="117" spans="1:15" ht="15.75" customHeight="1" x14ac:dyDescent="0.25">
      <c r="A117" s="25" t="s">
        <v>191</v>
      </c>
      <c r="F117" s="25">
        <v>10</v>
      </c>
      <c r="H117" s="25">
        <v>0</v>
      </c>
      <c r="L117" s="25">
        <v>310</v>
      </c>
      <c r="M117" s="13"/>
      <c r="O117" s="13"/>
    </row>
    <row r="118" spans="1:15" ht="15.75" customHeight="1" x14ac:dyDescent="0.25">
      <c r="A118" s="25" t="s">
        <v>192</v>
      </c>
      <c r="F118" s="25">
        <v>131</v>
      </c>
      <c r="H118" s="25">
        <v>0</v>
      </c>
      <c r="L118" s="25">
        <v>1572</v>
      </c>
      <c r="M118" s="13"/>
      <c r="O118" s="13"/>
    </row>
    <row r="119" spans="1:15" ht="15.75" customHeight="1" x14ac:dyDescent="0.25">
      <c r="A119" s="25" t="s">
        <v>193</v>
      </c>
      <c r="F119" s="25">
        <v>3</v>
      </c>
      <c r="H119" s="25">
        <v>0</v>
      </c>
      <c r="L119" s="25">
        <v>35.700000000000003</v>
      </c>
      <c r="M119" s="13"/>
      <c r="O119" s="13"/>
    </row>
    <row r="120" spans="1:15" ht="15.75" customHeight="1" x14ac:dyDescent="0.25">
      <c r="A120" s="25" t="s">
        <v>194</v>
      </c>
      <c r="F120" s="25">
        <v>10</v>
      </c>
      <c r="H120" s="25">
        <v>0</v>
      </c>
      <c r="L120" s="25">
        <v>249</v>
      </c>
      <c r="M120" s="13"/>
      <c r="O120" s="13"/>
    </row>
    <row r="121" spans="1:15" ht="15.75" customHeight="1" x14ac:dyDescent="0.25">
      <c r="A121" s="25" t="s">
        <v>195</v>
      </c>
      <c r="F121" s="25">
        <v>79</v>
      </c>
      <c r="H121" s="25">
        <v>0</v>
      </c>
      <c r="L121" s="25">
        <v>2686</v>
      </c>
      <c r="M121" s="13"/>
      <c r="O121" s="13"/>
    </row>
    <row r="122" spans="1:15" ht="15.75" customHeight="1" x14ac:dyDescent="0.25">
      <c r="A122" s="25" t="s">
        <v>196</v>
      </c>
      <c r="F122" s="25">
        <v>4</v>
      </c>
      <c r="H122" s="25">
        <v>0</v>
      </c>
      <c r="L122" s="25">
        <v>114.6</v>
      </c>
      <c r="M122" s="13"/>
      <c r="O122" s="13"/>
    </row>
    <row r="123" spans="1:15" ht="15.75" customHeight="1" x14ac:dyDescent="0.25">
      <c r="A123" s="25" t="s">
        <v>197</v>
      </c>
      <c r="F123" s="25">
        <v>36</v>
      </c>
      <c r="H123" s="25">
        <v>0</v>
      </c>
      <c r="L123" s="25">
        <v>1004.4</v>
      </c>
      <c r="M123" s="13"/>
      <c r="O123" s="13"/>
    </row>
    <row r="124" spans="1:15" ht="15.75" customHeight="1" x14ac:dyDescent="0.25">
      <c r="A124" s="25" t="s">
        <v>198</v>
      </c>
      <c r="F124" s="25">
        <v>3</v>
      </c>
      <c r="H124" s="25">
        <v>0</v>
      </c>
      <c r="L124" s="25">
        <v>83.7</v>
      </c>
      <c r="M124" s="13"/>
      <c r="O124" s="13"/>
    </row>
    <row r="125" spans="1:15" ht="15.75" customHeight="1" x14ac:dyDescent="0.25">
      <c r="A125" s="25" t="s">
        <v>199</v>
      </c>
      <c r="F125" s="25">
        <v>12</v>
      </c>
      <c r="H125" s="25">
        <v>0</v>
      </c>
      <c r="L125" s="25">
        <v>346.8</v>
      </c>
      <c r="M125" s="13"/>
      <c r="O125" s="13"/>
    </row>
    <row r="126" spans="1:15" ht="15.75" customHeight="1" x14ac:dyDescent="0.25">
      <c r="A126" s="25" t="s">
        <v>200</v>
      </c>
      <c r="F126" s="25">
        <v>37</v>
      </c>
      <c r="H126" s="25">
        <v>0</v>
      </c>
      <c r="L126" s="25">
        <v>814</v>
      </c>
      <c r="M126" s="13"/>
      <c r="O126" s="13"/>
    </row>
    <row r="127" spans="1:15" ht="15.75" customHeight="1" x14ac:dyDescent="0.25">
      <c r="A127" s="25" t="s">
        <v>201</v>
      </c>
      <c r="F127" s="25">
        <v>300</v>
      </c>
      <c r="H127" s="25">
        <v>0</v>
      </c>
      <c r="L127" s="25">
        <v>1050</v>
      </c>
      <c r="M127" s="13"/>
      <c r="O127" s="13"/>
    </row>
    <row r="128" spans="1:15" ht="15.75" customHeight="1" x14ac:dyDescent="0.25">
      <c r="A128" s="25" t="s">
        <v>202</v>
      </c>
      <c r="F128" s="25">
        <v>16</v>
      </c>
      <c r="H128" s="25">
        <v>0</v>
      </c>
      <c r="L128" s="25">
        <v>222.4</v>
      </c>
      <c r="M128" s="13"/>
      <c r="O128" s="13"/>
    </row>
    <row r="129" spans="1:15" ht="15.75" customHeight="1" x14ac:dyDescent="0.25">
      <c r="A129" s="25" t="s">
        <v>203</v>
      </c>
      <c r="F129" s="25">
        <v>21</v>
      </c>
      <c r="H129" s="25">
        <v>0</v>
      </c>
      <c r="L129" s="25">
        <v>483</v>
      </c>
      <c r="M129" s="13"/>
      <c r="O129" s="13"/>
    </row>
    <row r="130" spans="1:15" ht="15.75" customHeight="1" x14ac:dyDescent="0.25">
      <c r="A130" s="25" t="s">
        <v>204</v>
      </c>
      <c r="F130" s="25">
        <v>82</v>
      </c>
      <c r="H130" s="25">
        <v>0</v>
      </c>
      <c r="L130" s="25">
        <v>2706</v>
      </c>
      <c r="M130" s="13"/>
      <c r="O130" s="13"/>
    </row>
    <row r="131" spans="1:15" ht="15.75" customHeight="1" x14ac:dyDescent="0.25">
      <c r="A131" s="25" t="s">
        <v>205</v>
      </c>
      <c r="F131" s="25">
        <v>102</v>
      </c>
      <c r="H131" s="25">
        <v>0</v>
      </c>
      <c r="L131" s="25">
        <v>2244</v>
      </c>
      <c r="M131" s="13"/>
      <c r="O131" s="13"/>
    </row>
    <row r="132" spans="1:15" ht="15.75" customHeight="1" x14ac:dyDescent="0.25">
      <c r="A132" s="25" t="s">
        <v>206</v>
      </c>
      <c r="F132" s="25">
        <v>4</v>
      </c>
      <c r="H132" s="25">
        <v>0</v>
      </c>
      <c r="L132" s="25">
        <v>75.599999999999994</v>
      </c>
      <c r="M132" s="13"/>
      <c r="O132" s="13"/>
    </row>
    <row r="133" spans="1:15" ht="15.75" customHeight="1" x14ac:dyDescent="0.25">
      <c r="C133" s="25" t="s">
        <v>109</v>
      </c>
      <c r="F133" s="25">
        <v>885</v>
      </c>
      <c r="H133" s="25">
        <v>0</v>
      </c>
      <c r="L133" s="25" t="s">
        <v>207</v>
      </c>
      <c r="M133" s="13"/>
      <c r="O133" s="13"/>
    </row>
    <row r="134" spans="1:15" ht="15.75" customHeight="1" x14ac:dyDescent="0.25">
      <c r="D134" s="25" t="s">
        <v>208</v>
      </c>
      <c r="M134" s="13"/>
      <c r="O134" s="13"/>
    </row>
    <row r="135" spans="1:15" ht="15.75" customHeight="1" x14ac:dyDescent="0.25">
      <c r="A135" s="25" t="s">
        <v>2</v>
      </c>
      <c r="E135" s="25" t="s">
        <v>80</v>
      </c>
      <c r="G135" s="25" t="s">
        <v>81</v>
      </c>
      <c r="I135" s="25" t="s">
        <v>82</v>
      </c>
      <c r="M135" s="13"/>
      <c r="O135" s="13"/>
    </row>
    <row r="136" spans="1:15" ht="15.75" customHeight="1" x14ac:dyDescent="0.25">
      <c r="A136" s="25" t="s">
        <v>209</v>
      </c>
      <c r="F136" s="25">
        <v>292</v>
      </c>
      <c r="H136" s="25">
        <v>0</v>
      </c>
      <c r="L136" s="25">
        <v>6792</v>
      </c>
      <c r="M136" s="13"/>
      <c r="O136" s="13"/>
    </row>
    <row r="137" spans="1:15" ht="15.75" customHeight="1" x14ac:dyDescent="0.25">
      <c r="A137" s="25" t="s">
        <v>210</v>
      </c>
      <c r="F137" s="25">
        <v>115</v>
      </c>
      <c r="H137" s="25">
        <v>0</v>
      </c>
      <c r="L137" s="25">
        <v>3335</v>
      </c>
      <c r="M137" s="13"/>
      <c r="O137" s="13"/>
    </row>
    <row r="138" spans="1:15" ht="15.75" customHeight="1" x14ac:dyDescent="0.25">
      <c r="A138" s="25" t="s">
        <v>211</v>
      </c>
      <c r="F138" s="25">
        <v>184</v>
      </c>
      <c r="H138" s="25">
        <v>0</v>
      </c>
      <c r="L138" s="25">
        <v>6808</v>
      </c>
      <c r="M138" s="13"/>
      <c r="O138" s="13"/>
    </row>
    <row r="139" spans="1:15" ht="15.75" customHeight="1" x14ac:dyDescent="0.25">
      <c r="A139" s="25" t="s">
        <v>212</v>
      </c>
      <c r="F139" s="25">
        <v>46</v>
      </c>
      <c r="H139" s="25">
        <v>0</v>
      </c>
      <c r="L139" s="25">
        <v>1513.4</v>
      </c>
      <c r="M139" s="13"/>
      <c r="O139" s="13"/>
    </row>
    <row r="140" spans="1:15" ht="15.75" customHeight="1" x14ac:dyDescent="0.25">
      <c r="A140" s="25" t="s">
        <v>213</v>
      </c>
      <c r="F140" s="25">
        <v>11</v>
      </c>
      <c r="H140" s="25">
        <v>0</v>
      </c>
      <c r="L140" s="25">
        <v>196.9</v>
      </c>
      <c r="M140" s="13"/>
      <c r="O140" s="13"/>
    </row>
    <row r="141" spans="1:15" ht="15.75" customHeight="1" x14ac:dyDescent="0.25">
      <c r="A141" s="25" t="s">
        <v>214</v>
      </c>
      <c r="F141" s="25">
        <v>5</v>
      </c>
      <c r="H141" s="25">
        <v>0</v>
      </c>
      <c r="L141" s="25">
        <v>165</v>
      </c>
      <c r="M141" s="13"/>
      <c r="O141" s="13"/>
    </row>
    <row r="142" spans="1:15" ht="15.75" customHeight="1" x14ac:dyDescent="0.25">
      <c r="A142" s="25" t="s">
        <v>215</v>
      </c>
      <c r="F142" s="25">
        <v>50</v>
      </c>
      <c r="H142" s="25">
        <v>0</v>
      </c>
      <c r="L142" s="25">
        <v>895</v>
      </c>
      <c r="M142" s="13"/>
      <c r="O142" s="13"/>
    </row>
    <row r="143" spans="1:15" ht="15.75" customHeight="1" x14ac:dyDescent="0.25">
      <c r="A143" s="25" t="s">
        <v>216</v>
      </c>
      <c r="F143" s="25">
        <v>82</v>
      </c>
      <c r="H143" s="25">
        <v>0</v>
      </c>
      <c r="L143" s="25">
        <v>1394</v>
      </c>
      <c r="M143" s="13"/>
      <c r="O143" s="13"/>
    </row>
    <row r="144" spans="1:15" ht="15.75" customHeight="1" x14ac:dyDescent="0.25">
      <c r="A144" s="25" t="s">
        <v>217</v>
      </c>
      <c r="F144" s="25">
        <v>7</v>
      </c>
      <c r="H144" s="25">
        <v>0</v>
      </c>
      <c r="L144" s="25">
        <v>301</v>
      </c>
      <c r="M144" s="13"/>
      <c r="O144" s="13"/>
    </row>
    <row r="145" spans="1:15" ht="15.75" customHeight="1" x14ac:dyDescent="0.25">
      <c r="A145" s="25" t="s">
        <v>218</v>
      </c>
      <c r="F145" s="25">
        <v>54</v>
      </c>
      <c r="H145" s="25">
        <v>0</v>
      </c>
      <c r="L145" s="25">
        <v>1836</v>
      </c>
      <c r="M145" s="13"/>
      <c r="O145" s="13"/>
    </row>
    <row r="146" spans="1:15" ht="15.75" customHeight="1" x14ac:dyDescent="0.25">
      <c r="A146" s="25" t="s">
        <v>219</v>
      </c>
      <c r="F146" s="25">
        <v>122</v>
      </c>
      <c r="H146" s="25">
        <v>0</v>
      </c>
      <c r="L146" s="25">
        <v>3538</v>
      </c>
      <c r="M146" s="13"/>
      <c r="O146" s="13"/>
    </row>
    <row r="147" spans="1:15" ht="15.75" customHeight="1" x14ac:dyDescent="0.25">
      <c r="A147" s="25" t="s">
        <v>220</v>
      </c>
      <c r="F147" s="25">
        <v>160</v>
      </c>
      <c r="H147" s="25">
        <v>0</v>
      </c>
      <c r="L147" s="25">
        <v>5280</v>
      </c>
      <c r="M147" s="13"/>
      <c r="O147" s="13"/>
    </row>
    <row r="148" spans="1:15" ht="15.75" customHeight="1" x14ac:dyDescent="0.25">
      <c r="A148" s="25" t="s">
        <v>221</v>
      </c>
      <c r="F148" s="25">
        <v>89</v>
      </c>
      <c r="H148" s="25">
        <v>0</v>
      </c>
      <c r="L148" s="25">
        <v>3471</v>
      </c>
      <c r="M148" s="13"/>
      <c r="O148" s="13"/>
    </row>
    <row r="149" spans="1:15" ht="15.75" customHeight="1" x14ac:dyDescent="0.25">
      <c r="A149" s="25" t="s">
        <v>222</v>
      </c>
      <c r="F149" s="25">
        <v>575</v>
      </c>
      <c r="H149" s="25">
        <v>0</v>
      </c>
      <c r="L149" s="25">
        <v>24150</v>
      </c>
      <c r="M149" s="13"/>
      <c r="O149" s="13"/>
    </row>
    <row r="150" spans="1:15" ht="15.75" customHeight="1" x14ac:dyDescent="0.25">
      <c r="A150" s="25" t="s">
        <v>223</v>
      </c>
      <c r="F150" s="25">
        <v>311</v>
      </c>
      <c r="H150" s="25">
        <v>0</v>
      </c>
      <c r="L150" s="25">
        <v>8708</v>
      </c>
      <c r="M150" s="13"/>
      <c r="O150" s="13"/>
    </row>
    <row r="151" spans="1:15" ht="15.75" customHeight="1" x14ac:dyDescent="0.25">
      <c r="A151" s="25" t="s">
        <v>224</v>
      </c>
      <c r="F151" s="25">
        <v>16</v>
      </c>
      <c r="H151" s="25">
        <v>0</v>
      </c>
      <c r="L151" s="25">
        <v>158.4</v>
      </c>
      <c r="M151" s="13"/>
      <c r="O151" s="13"/>
    </row>
    <row r="152" spans="1:15" ht="15.75" customHeight="1" x14ac:dyDescent="0.25">
      <c r="A152" s="25" t="s">
        <v>225</v>
      </c>
      <c r="F152" s="25">
        <v>135</v>
      </c>
      <c r="H152" s="25">
        <v>0</v>
      </c>
      <c r="L152" s="25">
        <v>4320</v>
      </c>
      <c r="M152" s="13"/>
      <c r="O152" s="13"/>
    </row>
    <row r="153" spans="1:15" ht="15.75" customHeight="1" x14ac:dyDescent="0.25">
      <c r="A153" s="25" t="s">
        <v>226</v>
      </c>
      <c r="F153" s="25">
        <v>73</v>
      </c>
      <c r="H153" s="25">
        <v>0</v>
      </c>
      <c r="L153" s="25">
        <v>1022</v>
      </c>
      <c r="M153" s="13"/>
      <c r="O153" s="13"/>
    </row>
    <row r="154" spans="1:15" ht="15.75" customHeight="1" x14ac:dyDescent="0.25">
      <c r="A154" s="25" t="s">
        <v>227</v>
      </c>
      <c r="F154" s="25">
        <v>58</v>
      </c>
      <c r="H154" s="25">
        <v>0</v>
      </c>
      <c r="L154" s="25">
        <v>1914</v>
      </c>
      <c r="M154" s="13"/>
      <c r="O154" s="13"/>
    </row>
    <row r="155" spans="1:15" ht="15.75" customHeight="1" x14ac:dyDescent="0.25">
      <c r="A155" s="25" t="s">
        <v>228</v>
      </c>
      <c r="F155" s="25">
        <v>346</v>
      </c>
      <c r="H155" s="25">
        <v>0</v>
      </c>
      <c r="L155" s="25">
        <v>11764</v>
      </c>
      <c r="M155" s="13"/>
      <c r="O155" s="13"/>
    </row>
    <row r="156" spans="1:15" ht="15.75" customHeight="1" x14ac:dyDescent="0.25">
      <c r="A156" s="25" t="s">
        <v>229</v>
      </c>
      <c r="F156" s="25">
        <v>202</v>
      </c>
      <c r="H156" s="25">
        <v>0</v>
      </c>
      <c r="L156" s="25">
        <v>6464</v>
      </c>
      <c r="M156" s="13"/>
      <c r="O156" s="13"/>
    </row>
    <row r="157" spans="1:15" ht="15.75" customHeight="1" x14ac:dyDescent="0.25">
      <c r="A157" s="25" t="s">
        <v>230</v>
      </c>
      <c r="F157" s="25">
        <v>90</v>
      </c>
      <c r="H157" s="25">
        <v>0</v>
      </c>
      <c r="L157" s="25">
        <v>2880</v>
      </c>
      <c r="M157" s="13"/>
      <c r="O157" s="13"/>
    </row>
    <row r="158" spans="1:15" ht="15.75" customHeight="1" x14ac:dyDescent="0.25">
      <c r="C158" s="25" t="s">
        <v>109</v>
      </c>
      <c r="F158" s="25">
        <v>3023</v>
      </c>
      <c r="H158" s="25">
        <v>0</v>
      </c>
      <c r="L158" s="25" t="s">
        <v>231</v>
      </c>
      <c r="M158" s="13"/>
      <c r="O158" s="13"/>
    </row>
    <row r="159" spans="1:15" ht="15.75" customHeight="1" x14ac:dyDescent="0.25">
      <c r="D159" s="25" t="s">
        <v>232</v>
      </c>
      <c r="M159" s="13"/>
      <c r="O159" s="13"/>
    </row>
    <row r="160" spans="1:15" ht="15.75" customHeight="1" x14ac:dyDescent="0.25">
      <c r="A160" s="25" t="s">
        <v>2</v>
      </c>
      <c r="E160" s="25" t="s">
        <v>80</v>
      </c>
      <c r="G160" s="25" t="s">
        <v>81</v>
      </c>
      <c r="I160" s="25" t="s">
        <v>82</v>
      </c>
      <c r="M160" s="13"/>
      <c r="O160" s="13"/>
    </row>
    <row r="161" spans="1:15" ht="15.75" customHeight="1" x14ac:dyDescent="0.25">
      <c r="A161" s="25" t="s">
        <v>233</v>
      </c>
      <c r="F161" s="25">
        <v>1</v>
      </c>
      <c r="H161" s="25">
        <v>0</v>
      </c>
      <c r="L161" s="25">
        <v>35</v>
      </c>
      <c r="M161" s="13"/>
      <c r="O161" s="13"/>
    </row>
    <row r="162" spans="1:15" ht="15.75" customHeight="1" x14ac:dyDescent="0.25">
      <c r="C162" s="25" t="s">
        <v>109</v>
      </c>
      <c r="F162" s="25">
        <v>1</v>
      </c>
      <c r="H162" s="25">
        <v>0</v>
      </c>
      <c r="L162" s="25" t="s">
        <v>234</v>
      </c>
      <c r="M162" s="13"/>
      <c r="O162" s="13"/>
    </row>
    <row r="163" spans="1:15" ht="15.75" customHeight="1" x14ac:dyDescent="0.25">
      <c r="D163" s="25" t="s">
        <v>235</v>
      </c>
      <c r="M163" s="13"/>
      <c r="O163" s="13"/>
    </row>
    <row r="164" spans="1:15" ht="15.75" customHeight="1" x14ac:dyDescent="0.25">
      <c r="A164" s="25" t="s">
        <v>2</v>
      </c>
      <c r="E164" s="25" t="s">
        <v>80</v>
      </c>
      <c r="G164" s="25" t="s">
        <v>81</v>
      </c>
      <c r="I164" s="25" t="s">
        <v>82</v>
      </c>
      <c r="M164" s="13"/>
      <c r="O164" s="13"/>
    </row>
    <row r="165" spans="1:15" ht="15.75" customHeight="1" x14ac:dyDescent="0.25">
      <c r="A165" s="25" t="s">
        <v>236</v>
      </c>
      <c r="F165" s="25">
        <v>42</v>
      </c>
      <c r="H165" s="25">
        <v>0</v>
      </c>
      <c r="L165" s="25">
        <v>1482</v>
      </c>
      <c r="M165" s="13"/>
      <c r="O165" s="13"/>
    </row>
    <row r="166" spans="1:15" ht="15.75" customHeight="1" x14ac:dyDescent="0.25">
      <c r="A166" s="25" t="s">
        <v>237</v>
      </c>
      <c r="F166" s="25">
        <v>29</v>
      </c>
      <c r="H166" s="25">
        <v>0</v>
      </c>
      <c r="L166" s="25">
        <v>1131</v>
      </c>
      <c r="M166" s="13"/>
      <c r="O166" s="13"/>
    </row>
    <row r="167" spans="1:15" ht="15.75" customHeight="1" x14ac:dyDescent="0.25">
      <c r="A167" s="25" t="s">
        <v>238</v>
      </c>
      <c r="F167" s="25">
        <v>32</v>
      </c>
      <c r="H167" s="25">
        <v>0</v>
      </c>
      <c r="L167" s="25">
        <v>1120</v>
      </c>
      <c r="M167" s="13"/>
      <c r="O167" s="13"/>
    </row>
    <row r="168" spans="1:15" ht="15.75" customHeight="1" x14ac:dyDescent="0.25">
      <c r="A168" s="25" t="s">
        <v>239</v>
      </c>
      <c r="F168" s="25">
        <v>10</v>
      </c>
      <c r="H168" s="25">
        <v>0</v>
      </c>
      <c r="L168" s="25">
        <v>250</v>
      </c>
      <c r="M168" s="13"/>
      <c r="O168" s="13"/>
    </row>
    <row r="169" spans="1:15" ht="15.75" customHeight="1" x14ac:dyDescent="0.25">
      <c r="A169" s="25" t="s">
        <v>240</v>
      </c>
      <c r="F169" s="25">
        <v>9</v>
      </c>
      <c r="H169" s="25">
        <v>0</v>
      </c>
      <c r="L169" s="25">
        <v>269.10000000000002</v>
      </c>
      <c r="M169" s="13"/>
      <c r="O169" s="13"/>
    </row>
    <row r="170" spans="1:15" ht="15.75" customHeight="1" x14ac:dyDescent="0.25">
      <c r="A170" s="25" t="s">
        <v>241</v>
      </c>
      <c r="F170" s="25">
        <v>3</v>
      </c>
      <c r="H170" s="25">
        <v>0</v>
      </c>
      <c r="L170" s="25">
        <v>87</v>
      </c>
      <c r="M170" s="13"/>
      <c r="O170" s="13"/>
    </row>
    <row r="171" spans="1:15" ht="15.75" customHeight="1" x14ac:dyDescent="0.25">
      <c r="A171" s="25" t="s">
        <v>242</v>
      </c>
      <c r="F171" s="25">
        <v>62</v>
      </c>
      <c r="H171" s="25">
        <v>0</v>
      </c>
      <c r="L171" s="25">
        <v>4705.8</v>
      </c>
      <c r="M171" s="13"/>
      <c r="O171" s="13"/>
    </row>
    <row r="172" spans="1:15" ht="15.75" customHeight="1" x14ac:dyDescent="0.25">
      <c r="A172" s="25" t="s">
        <v>243</v>
      </c>
      <c r="F172" s="25">
        <v>10</v>
      </c>
      <c r="H172" s="25">
        <v>0</v>
      </c>
      <c r="L172" s="25">
        <v>350</v>
      </c>
      <c r="M172" s="13"/>
      <c r="O172" s="13"/>
    </row>
    <row r="173" spans="1:15" ht="15.75" customHeight="1" x14ac:dyDescent="0.25">
      <c r="A173" s="25" t="s">
        <v>244</v>
      </c>
      <c r="F173" s="25">
        <v>18</v>
      </c>
      <c r="H173" s="25">
        <v>0</v>
      </c>
      <c r="L173" s="25">
        <v>522</v>
      </c>
      <c r="M173" s="13"/>
      <c r="O173" s="13"/>
    </row>
    <row r="174" spans="1:15" ht="15.75" customHeight="1" x14ac:dyDescent="0.25">
      <c r="A174" s="25" t="s">
        <v>245</v>
      </c>
      <c r="F174" s="25">
        <v>17</v>
      </c>
      <c r="H174" s="25">
        <v>0</v>
      </c>
      <c r="L174" s="25">
        <v>508.3</v>
      </c>
      <c r="M174" s="13"/>
      <c r="O174" s="13"/>
    </row>
    <row r="175" spans="1:15" ht="15.75" customHeight="1" x14ac:dyDescent="0.25">
      <c r="C175" s="25" t="s">
        <v>109</v>
      </c>
      <c r="F175" s="25">
        <v>232</v>
      </c>
      <c r="H175" s="25">
        <v>0</v>
      </c>
      <c r="L175" s="25" t="s">
        <v>246</v>
      </c>
      <c r="M175" s="13"/>
      <c r="O175" s="13"/>
    </row>
    <row r="176" spans="1:15" ht="15.75" customHeight="1" x14ac:dyDescent="0.25">
      <c r="D176" s="25" t="s">
        <v>247</v>
      </c>
      <c r="M176" s="13"/>
      <c r="O176" s="13"/>
    </row>
    <row r="177" spans="1:15" ht="15.75" customHeight="1" x14ac:dyDescent="0.25">
      <c r="A177" s="25" t="s">
        <v>2</v>
      </c>
      <c r="E177" s="25" t="s">
        <v>80</v>
      </c>
      <c r="G177" s="25" t="s">
        <v>81</v>
      </c>
      <c r="I177" s="25" t="s">
        <v>82</v>
      </c>
      <c r="M177" s="13"/>
      <c r="O177" s="13"/>
    </row>
    <row r="178" spans="1:15" ht="15.75" customHeight="1" x14ac:dyDescent="0.25">
      <c r="A178" s="25" t="s">
        <v>248</v>
      </c>
      <c r="F178" s="25">
        <v>1</v>
      </c>
      <c r="H178" s="25">
        <v>0</v>
      </c>
      <c r="L178" s="25">
        <v>150</v>
      </c>
      <c r="M178" s="13"/>
      <c r="O178" s="13"/>
    </row>
    <row r="179" spans="1:15" ht="15.75" customHeight="1" x14ac:dyDescent="0.25">
      <c r="A179" s="25" t="s">
        <v>126</v>
      </c>
      <c r="F179" s="25">
        <v>6</v>
      </c>
      <c r="H179" s="25">
        <v>0</v>
      </c>
      <c r="L179" s="25">
        <v>15</v>
      </c>
      <c r="M179" s="13"/>
      <c r="O179" s="13"/>
    </row>
    <row r="180" spans="1:15" ht="15.75" customHeight="1" x14ac:dyDescent="0.25">
      <c r="A180" s="25" t="s">
        <v>14</v>
      </c>
      <c r="F180" s="25">
        <v>43</v>
      </c>
      <c r="H180" s="25">
        <v>0</v>
      </c>
      <c r="L180" s="25">
        <v>129</v>
      </c>
      <c r="M180" s="13"/>
      <c r="O180" s="13"/>
    </row>
    <row r="181" spans="1:15" ht="15.75" customHeight="1" x14ac:dyDescent="0.25">
      <c r="A181" s="25" t="s">
        <v>6</v>
      </c>
      <c r="F181" s="25">
        <v>8074</v>
      </c>
      <c r="H181" s="25">
        <v>0</v>
      </c>
      <c r="L181" s="25">
        <v>40370</v>
      </c>
      <c r="M181" s="13"/>
      <c r="O181" s="13"/>
    </row>
    <row r="182" spans="1:15" ht="15.75" customHeight="1" x14ac:dyDescent="0.25">
      <c r="A182" s="25" t="s">
        <v>249</v>
      </c>
      <c r="F182" s="25">
        <v>19</v>
      </c>
      <c r="H182" s="25">
        <v>0</v>
      </c>
      <c r="L182" s="25">
        <v>38</v>
      </c>
      <c r="M182" s="13"/>
      <c r="O182" s="13"/>
    </row>
    <row r="183" spans="1:15" ht="15.75" customHeight="1" x14ac:dyDescent="0.25">
      <c r="A183" s="25" t="s">
        <v>250</v>
      </c>
      <c r="F183" s="25">
        <v>119</v>
      </c>
      <c r="H183" s="25">
        <v>0</v>
      </c>
      <c r="L183" s="25">
        <v>238</v>
      </c>
      <c r="M183" s="13"/>
      <c r="O183" s="13"/>
    </row>
    <row r="184" spans="1:15" ht="15.75" customHeight="1" x14ac:dyDescent="0.25">
      <c r="A184" s="25" t="s">
        <v>251</v>
      </c>
      <c r="F184" s="25">
        <v>471</v>
      </c>
      <c r="H184" s="25">
        <v>0</v>
      </c>
      <c r="L184" s="25">
        <v>942</v>
      </c>
      <c r="M184" s="13"/>
      <c r="O184" s="13"/>
    </row>
    <row r="185" spans="1:15" ht="15.75" customHeight="1" x14ac:dyDescent="0.25">
      <c r="C185" s="25" t="s">
        <v>109</v>
      </c>
      <c r="F185" s="25">
        <v>8733</v>
      </c>
      <c r="H185" s="25">
        <v>0</v>
      </c>
      <c r="L185" s="25" t="s">
        <v>252</v>
      </c>
      <c r="M185" s="13"/>
      <c r="O185" s="13"/>
    </row>
    <row r="186" spans="1:15" ht="15.75" customHeight="1" x14ac:dyDescent="0.25">
      <c r="D186" s="25" t="s">
        <v>253</v>
      </c>
      <c r="M186" s="13"/>
      <c r="O186" s="13"/>
    </row>
    <row r="187" spans="1:15" ht="15.75" customHeight="1" x14ac:dyDescent="0.25">
      <c r="A187" s="25" t="s">
        <v>2</v>
      </c>
      <c r="E187" s="25" t="s">
        <v>80</v>
      </c>
      <c r="G187" s="25" t="s">
        <v>81</v>
      </c>
      <c r="I187" s="25" t="s">
        <v>82</v>
      </c>
      <c r="M187" s="13"/>
      <c r="O187" s="13"/>
    </row>
    <row r="188" spans="1:15" ht="15.75" customHeight="1" x14ac:dyDescent="0.25">
      <c r="A188" s="25" t="s">
        <v>254</v>
      </c>
      <c r="F188" s="25">
        <v>12</v>
      </c>
      <c r="H188" s="25">
        <v>0</v>
      </c>
      <c r="L188" s="25">
        <v>274.8</v>
      </c>
      <c r="M188" s="13"/>
      <c r="O188" s="13"/>
    </row>
    <row r="189" spans="1:15" ht="15.75" customHeight="1" x14ac:dyDescent="0.25">
      <c r="C189" s="25" t="s">
        <v>109</v>
      </c>
      <c r="F189" s="25">
        <v>12</v>
      </c>
      <c r="H189" s="25">
        <v>0</v>
      </c>
      <c r="L189" s="25" t="s">
        <v>255</v>
      </c>
      <c r="M189" s="13"/>
      <c r="O189" s="13"/>
    </row>
    <row r="190" spans="1:15" ht="15.75" customHeight="1" x14ac:dyDescent="0.25">
      <c r="D190" s="25" t="s">
        <v>256</v>
      </c>
      <c r="M190" s="13"/>
      <c r="O190" s="13"/>
    </row>
    <row r="191" spans="1:15" ht="15.75" customHeight="1" x14ac:dyDescent="0.25">
      <c r="A191" s="25" t="s">
        <v>2</v>
      </c>
      <c r="E191" s="25" t="s">
        <v>80</v>
      </c>
      <c r="G191" s="25" t="s">
        <v>81</v>
      </c>
      <c r="I191" s="25" t="s">
        <v>82</v>
      </c>
      <c r="M191" s="13"/>
      <c r="O191" s="13"/>
    </row>
    <row r="192" spans="1:15" ht="15.75" customHeight="1" x14ac:dyDescent="0.25">
      <c r="A192" s="25" t="s">
        <v>257</v>
      </c>
      <c r="F192" s="25">
        <v>250</v>
      </c>
      <c r="H192" s="25">
        <v>0</v>
      </c>
      <c r="L192" s="25">
        <v>17475</v>
      </c>
      <c r="M192" s="13"/>
      <c r="O192" s="13"/>
    </row>
    <row r="193" spans="1:15" ht="15.75" customHeight="1" x14ac:dyDescent="0.25">
      <c r="A193" s="25" t="s">
        <v>258</v>
      </c>
      <c r="F193" s="25">
        <v>1</v>
      </c>
      <c r="H193" s="25">
        <v>0</v>
      </c>
      <c r="L193" s="25">
        <v>25.9</v>
      </c>
      <c r="M193" s="13"/>
      <c r="O193" s="13"/>
    </row>
    <row r="194" spans="1:15" ht="15.75" customHeight="1" x14ac:dyDescent="0.25">
      <c r="C194" s="25" t="s">
        <v>109</v>
      </c>
      <c r="F194" s="25">
        <v>251</v>
      </c>
      <c r="H194" s="25">
        <v>0</v>
      </c>
      <c r="L194" s="25" t="s">
        <v>259</v>
      </c>
      <c r="M194" s="13"/>
      <c r="O194" s="13"/>
    </row>
    <row r="195" spans="1:15" ht="15.75" customHeight="1" x14ac:dyDescent="0.25">
      <c r="D195" s="25" t="s">
        <v>260</v>
      </c>
      <c r="M195" s="13"/>
      <c r="O195" s="13"/>
    </row>
    <row r="196" spans="1:15" ht="15.75" customHeight="1" x14ac:dyDescent="0.25">
      <c r="A196" s="25" t="s">
        <v>2</v>
      </c>
      <c r="E196" s="25" t="s">
        <v>80</v>
      </c>
      <c r="G196" s="25" t="s">
        <v>81</v>
      </c>
      <c r="I196" s="25" t="s">
        <v>82</v>
      </c>
      <c r="M196" s="13"/>
      <c r="O196" s="13"/>
    </row>
    <row r="197" spans="1:15" ht="15.75" customHeight="1" x14ac:dyDescent="0.25">
      <c r="A197" s="25" t="s">
        <v>261</v>
      </c>
      <c r="F197" s="25">
        <v>267</v>
      </c>
      <c r="H197" s="25">
        <v>0</v>
      </c>
      <c r="L197" s="25">
        <v>13323.3</v>
      </c>
      <c r="M197" s="13"/>
      <c r="O197" s="13"/>
    </row>
    <row r="198" spans="1:15" ht="15.75" customHeight="1" x14ac:dyDescent="0.25">
      <c r="A198" s="25" t="s">
        <v>262</v>
      </c>
      <c r="F198" s="25">
        <v>612</v>
      </c>
      <c r="H198" s="25">
        <v>0</v>
      </c>
      <c r="L198" s="25">
        <v>48898.8</v>
      </c>
      <c r="M198" s="13"/>
      <c r="O198" s="13"/>
    </row>
    <row r="199" spans="1:15" ht="15.75" customHeight="1" x14ac:dyDescent="0.25">
      <c r="C199" s="25" t="s">
        <v>109</v>
      </c>
      <c r="F199" s="25">
        <v>879</v>
      </c>
      <c r="H199" s="25">
        <v>0</v>
      </c>
      <c r="L199" s="25" t="s">
        <v>263</v>
      </c>
      <c r="M199" s="13"/>
      <c r="O199" s="13"/>
    </row>
    <row r="200" spans="1:15" ht="15.75" customHeight="1" x14ac:dyDescent="0.25">
      <c r="D200" s="25" t="s">
        <v>264</v>
      </c>
      <c r="M200" s="13"/>
      <c r="O200" s="13"/>
    </row>
    <row r="201" spans="1:15" ht="15.75" customHeight="1" x14ac:dyDescent="0.25">
      <c r="A201" s="25" t="s">
        <v>2</v>
      </c>
      <c r="E201" s="25" t="s">
        <v>80</v>
      </c>
      <c r="G201" s="25" t="s">
        <v>81</v>
      </c>
      <c r="I201" s="25" t="s">
        <v>82</v>
      </c>
      <c r="M201" s="13"/>
      <c r="O201" s="13"/>
    </row>
    <row r="202" spans="1:15" ht="15.75" customHeight="1" x14ac:dyDescent="0.25">
      <c r="A202" s="25" t="s">
        <v>265</v>
      </c>
      <c r="F202" s="25">
        <v>1</v>
      </c>
      <c r="H202" s="25">
        <v>0</v>
      </c>
      <c r="L202" s="25">
        <v>35</v>
      </c>
      <c r="M202" s="13"/>
      <c r="O202" s="13"/>
    </row>
    <row r="203" spans="1:15" ht="15.75" customHeight="1" x14ac:dyDescent="0.25">
      <c r="C203" s="25" t="s">
        <v>109</v>
      </c>
      <c r="F203" s="25">
        <v>1</v>
      </c>
      <c r="H203" s="25">
        <v>0</v>
      </c>
      <c r="L203" s="25" t="s">
        <v>234</v>
      </c>
      <c r="M203" s="13"/>
      <c r="O203" s="13"/>
    </row>
    <row r="204" spans="1:15" ht="15.75" customHeight="1" x14ac:dyDescent="0.25">
      <c r="D204" s="25" t="s">
        <v>266</v>
      </c>
      <c r="M204" s="13"/>
      <c r="O204" s="13"/>
    </row>
    <row r="205" spans="1:15" ht="15.75" customHeight="1" x14ac:dyDescent="0.25">
      <c r="A205" s="25" t="s">
        <v>2</v>
      </c>
      <c r="E205" s="25" t="s">
        <v>80</v>
      </c>
      <c r="G205" s="25" t="s">
        <v>81</v>
      </c>
      <c r="I205" s="25" t="s">
        <v>82</v>
      </c>
      <c r="M205" s="13"/>
      <c r="O205" s="13"/>
    </row>
    <row r="206" spans="1:15" ht="15.75" customHeight="1" x14ac:dyDescent="0.25">
      <c r="A206" s="25" t="s">
        <v>267</v>
      </c>
      <c r="F206" s="25">
        <v>641</v>
      </c>
      <c r="H206" s="25">
        <v>0</v>
      </c>
      <c r="L206" s="25">
        <v>44229</v>
      </c>
      <c r="M206" s="13"/>
      <c r="O206" s="13"/>
    </row>
    <row r="207" spans="1:15" ht="15.75" customHeight="1" x14ac:dyDescent="0.25">
      <c r="C207" s="25" t="s">
        <v>109</v>
      </c>
      <c r="F207" s="25">
        <v>641</v>
      </c>
      <c r="H207" s="25">
        <v>0</v>
      </c>
      <c r="L207" s="25" t="s">
        <v>268</v>
      </c>
      <c r="M207" s="13"/>
      <c r="O207" s="13"/>
    </row>
    <row r="208" spans="1:15" ht="15.75" customHeight="1" x14ac:dyDescent="0.25">
      <c r="D208" s="25" t="s">
        <v>269</v>
      </c>
      <c r="M208" s="13"/>
      <c r="O208" s="13"/>
    </row>
    <row r="209" spans="1:15" ht="15.75" customHeight="1" x14ac:dyDescent="0.25">
      <c r="A209" s="25" t="s">
        <v>2</v>
      </c>
      <c r="E209" s="25" t="s">
        <v>80</v>
      </c>
      <c r="G209" s="25" t="s">
        <v>81</v>
      </c>
      <c r="I209" s="25" t="s">
        <v>82</v>
      </c>
      <c r="M209" s="13"/>
      <c r="O209" s="13"/>
    </row>
    <row r="210" spans="1:15" ht="15.75" customHeight="1" x14ac:dyDescent="0.25">
      <c r="A210" s="25" t="s">
        <v>270</v>
      </c>
      <c r="F210" s="25">
        <v>52</v>
      </c>
      <c r="H210" s="25">
        <v>0</v>
      </c>
      <c r="L210" s="25">
        <v>416</v>
      </c>
      <c r="M210" s="13"/>
      <c r="O210" s="13"/>
    </row>
    <row r="211" spans="1:15" ht="15.75" customHeight="1" x14ac:dyDescent="0.25">
      <c r="A211" s="25" t="s">
        <v>271</v>
      </c>
      <c r="F211" s="25">
        <v>82</v>
      </c>
      <c r="H211" s="25">
        <v>0</v>
      </c>
      <c r="L211" s="25">
        <v>4091.8</v>
      </c>
      <c r="M211" s="13"/>
      <c r="O211" s="13"/>
    </row>
    <row r="212" spans="1:15" ht="15.75" customHeight="1" x14ac:dyDescent="0.25">
      <c r="A212" s="25" t="s">
        <v>272</v>
      </c>
      <c r="F212" s="25">
        <v>29</v>
      </c>
      <c r="H212" s="25">
        <v>0</v>
      </c>
      <c r="L212" s="25">
        <v>435</v>
      </c>
      <c r="M212" s="13"/>
      <c r="O212" s="13"/>
    </row>
    <row r="213" spans="1:15" ht="15.75" customHeight="1" x14ac:dyDescent="0.25">
      <c r="C213" s="25" t="s">
        <v>109</v>
      </c>
      <c r="F213" s="25">
        <v>163</v>
      </c>
      <c r="H213" s="25">
        <v>0</v>
      </c>
      <c r="L213" s="25" t="s">
        <v>273</v>
      </c>
      <c r="M213" s="13"/>
      <c r="O213" s="13"/>
    </row>
    <row r="214" spans="1:15" ht="15.75" customHeight="1" x14ac:dyDescent="0.25">
      <c r="D214" s="25" t="s">
        <v>274</v>
      </c>
      <c r="M214" s="13"/>
      <c r="O214" s="13"/>
    </row>
    <row r="215" spans="1:15" ht="15.75" customHeight="1" x14ac:dyDescent="0.25">
      <c r="A215" s="25" t="s">
        <v>2</v>
      </c>
      <c r="E215" s="25" t="s">
        <v>80</v>
      </c>
      <c r="G215" s="25" t="s">
        <v>81</v>
      </c>
      <c r="I215" s="25" t="s">
        <v>82</v>
      </c>
      <c r="M215" s="13"/>
      <c r="O215" s="13"/>
    </row>
    <row r="216" spans="1:15" ht="15.75" customHeight="1" x14ac:dyDescent="0.25">
      <c r="A216" s="25" t="s">
        <v>275</v>
      </c>
      <c r="F216" s="25">
        <v>440</v>
      </c>
      <c r="H216" s="25">
        <v>0</v>
      </c>
      <c r="L216" s="25">
        <v>43956</v>
      </c>
      <c r="M216" s="13"/>
      <c r="O216" s="13"/>
    </row>
    <row r="217" spans="1:15" ht="15.75" customHeight="1" x14ac:dyDescent="0.25">
      <c r="A217" s="25" t="s">
        <v>276</v>
      </c>
      <c r="F217" s="25">
        <v>777</v>
      </c>
      <c r="H217" s="25">
        <v>0</v>
      </c>
      <c r="L217" s="25">
        <v>69852.3</v>
      </c>
      <c r="M217" s="13"/>
      <c r="O217" s="13"/>
    </row>
    <row r="218" spans="1:15" ht="15.75" customHeight="1" x14ac:dyDescent="0.25">
      <c r="A218" s="25" t="s">
        <v>277</v>
      </c>
      <c r="F218" s="25">
        <v>1</v>
      </c>
      <c r="H218" s="25">
        <v>0</v>
      </c>
      <c r="L218" s="25">
        <v>25.9</v>
      </c>
      <c r="M218" s="13"/>
      <c r="O218" s="13"/>
    </row>
    <row r="219" spans="1:15" ht="15.75" customHeight="1" x14ac:dyDescent="0.25">
      <c r="A219" s="25" t="s">
        <v>278</v>
      </c>
      <c r="F219" s="25">
        <v>22</v>
      </c>
      <c r="H219" s="25">
        <v>0</v>
      </c>
      <c r="L219" s="25">
        <v>569.79999999999995</v>
      </c>
      <c r="M219" s="13"/>
      <c r="O219" s="13"/>
    </row>
    <row r="220" spans="1:15" ht="15.75" customHeight="1" x14ac:dyDescent="0.25">
      <c r="A220" s="25" t="s">
        <v>279</v>
      </c>
      <c r="F220" s="25">
        <v>318</v>
      </c>
      <c r="H220" s="25">
        <v>0</v>
      </c>
      <c r="L220" s="25">
        <v>50848.2</v>
      </c>
      <c r="M220" s="13"/>
      <c r="O220" s="13"/>
    </row>
    <row r="221" spans="1:15" ht="15.75" customHeight="1" x14ac:dyDescent="0.25">
      <c r="A221" s="25" t="s">
        <v>280</v>
      </c>
      <c r="F221" s="25">
        <v>139</v>
      </c>
      <c r="H221" s="25">
        <v>0</v>
      </c>
      <c r="L221" s="25">
        <v>20836.099999999999</v>
      </c>
      <c r="M221" s="13"/>
      <c r="O221" s="13"/>
    </row>
    <row r="222" spans="1:15" ht="15.75" customHeight="1" x14ac:dyDescent="0.25">
      <c r="A222" s="25" t="s">
        <v>281</v>
      </c>
      <c r="F222" s="25">
        <v>92</v>
      </c>
      <c r="H222" s="25">
        <v>0</v>
      </c>
      <c r="L222" s="25">
        <v>7350.8</v>
      </c>
      <c r="M222" s="13"/>
      <c r="O222" s="13"/>
    </row>
    <row r="223" spans="1:15" ht="15.75" customHeight="1" x14ac:dyDescent="0.25">
      <c r="A223" s="25" t="s">
        <v>282</v>
      </c>
      <c r="F223" s="25">
        <v>1411</v>
      </c>
      <c r="H223" s="25">
        <v>0</v>
      </c>
      <c r="L223" s="25">
        <v>1411</v>
      </c>
      <c r="M223" s="13"/>
      <c r="O223" s="13"/>
    </row>
    <row r="224" spans="1:15" ht="15.75" customHeight="1" x14ac:dyDescent="0.25">
      <c r="A224" s="25" t="s">
        <v>283</v>
      </c>
      <c r="F224" s="25">
        <v>171</v>
      </c>
      <c r="H224" s="25">
        <v>0</v>
      </c>
      <c r="L224" s="25">
        <v>22212.9</v>
      </c>
      <c r="M224" s="13"/>
      <c r="O224" s="13"/>
    </row>
    <row r="225" spans="1:15" ht="15.75" customHeight="1" x14ac:dyDescent="0.25">
      <c r="C225" s="25" t="s">
        <v>109</v>
      </c>
      <c r="F225" s="25">
        <v>3371</v>
      </c>
      <c r="H225" s="25">
        <v>0</v>
      </c>
      <c r="L225" s="25" t="s">
        <v>284</v>
      </c>
      <c r="M225" s="13"/>
      <c r="O225" s="13"/>
    </row>
    <row r="226" spans="1:15" ht="15.75" customHeight="1" x14ac:dyDescent="0.25">
      <c r="D226" s="25" t="s">
        <v>285</v>
      </c>
      <c r="M226" s="13"/>
      <c r="O226" s="13"/>
    </row>
    <row r="227" spans="1:15" ht="15.75" customHeight="1" x14ac:dyDescent="0.25">
      <c r="A227" s="25" t="s">
        <v>2</v>
      </c>
      <c r="E227" s="25" t="s">
        <v>80</v>
      </c>
      <c r="G227" s="25" t="s">
        <v>81</v>
      </c>
      <c r="I227" s="25" t="s">
        <v>82</v>
      </c>
      <c r="M227" s="13"/>
      <c r="O227" s="13"/>
    </row>
    <row r="228" spans="1:15" ht="15.75" customHeight="1" x14ac:dyDescent="0.25">
      <c r="A228" s="25" t="s">
        <v>286</v>
      </c>
      <c r="F228" s="25">
        <v>970</v>
      </c>
      <c r="H228" s="25">
        <v>0</v>
      </c>
      <c r="L228" s="25">
        <v>29003</v>
      </c>
      <c r="M228" s="13"/>
      <c r="O228" s="13"/>
    </row>
    <row r="229" spans="1:15" ht="15.75" customHeight="1" x14ac:dyDescent="0.25">
      <c r="A229" s="25" t="s">
        <v>287</v>
      </c>
      <c r="F229" s="25">
        <v>48</v>
      </c>
      <c r="H229" s="25">
        <v>0</v>
      </c>
      <c r="L229" s="25">
        <v>955.2</v>
      </c>
      <c r="M229" s="13"/>
      <c r="O229" s="13"/>
    </row>
    <row r="230" spans="1:15" ht="15.75" customHeight="1" x14ac:dyDescent="0.25">
      <c r="A230" s="25" t="s">
        <v>288</v>
      </c>
      <c r="F230" s="25">
        <v>59</v>
      </c>
      <c r="H230" s="25">
        <v>0</v>
      </c>
      <c r="L230" s="25">
        <v>1174.0999999999999</v>
      </c>
      <c r="M230" s="13"/>
      <c r="O230" s="13"/>
    </row>
    <row r="231" spans="1:15" ht="15.75" customHeight="1" x14ac:dyDescent="0.25">
      <c r="C231" s="25" t="s">
        <v>109</v>
      </c>
      <c r="F231" s="25">
        <v>1077</v>
      </c>
      <c r="H231" s="25">
        <v>0</v>
      </c>
      <c r="L231" s="25" t="s">
        <v>289</v>
      </c>
      <c r="M231" s="13"/>
      <c r="O231" s="13"/>
    </row>
    <row r="232" spans="1:15" ht="15.75" customHeight="1" x14ac:dyDescent="0.25">
      <c r="D232" s="25" t="s">
        <v>290</v>
      </c>
      <c r="M232" s="13"/>
      <c r="O232" s="13"/>
    </row>
    <row r="233" spans="1:15" ht="15.75" customHeight="1" x14ac:dyDescent="0.25">
      <c r="A233" s="25" t="s">
        <v>2</v>
      </c>
      <c r="E233" s="25" t="s">
        <v>80</v>
      </c>
      <c r="G233" s="25" t="s">
        <v>81</v>
      </c>
      <c r="I233" s="25" t="s">
        <v>82</v>
      </c>
      <c r="M233" s="13"/>
      <c r="O233" s="13"/>
    </row>
    <row r="234" spans="1:15" ht="15.75" customHeight="1" x14ac:dyDescent="0.25">
      <c r="A234" s="25" t="s">
        <v>291</v>
      </c>
      <c r="F234" s="25">
        <v>89</v>
      </c>
      <c r="H234" s="25">
        <v>0</v>
      </c>
      <c r="L234" s="25">
        <v>3551.1</v>
      </c>
      <c r="M234" s="13"/>
      <c r="O234" s="13"/>
    </row>
    <row r="235" spans="1:15" ht="15.75" customHeight="1" x14ac:dyDescent="0.25">
      <c r="A235" s="25" t="s">
        <v>292</v>
      </c>
      <c r="F235" s="25">
        <v>88</v>
      </c>
      <c r="H235" s="25">
        <v>0</v>
      </c>
      <c r="L235" s="25">
        <v>5271.2</v>
      </c>
      <c r="M235" s="13"/>
      <c r="O235" s="13"/>
    </row>
    <row r="236" spans="1:15" ht="15.75" customHeight="1" x14ac:dyDescent="0.25">
      <c r="A236" s="25" t="s">
        <v>293</v>
      </c>
      <c r="F236" s="25">
        <v>614</v>
      </c>
      <c r="H236" s="25">
        <v>0</v>
      </c>
      <c r="L236" s="25">
        <v>21490</v>
      </c>
      <c r="M236" s="13"/>
      <c r="O236" s="13"/>
    </row>
    <row r="237" spans="1:15" ht="15.75" customHeight="1" x14ac:dyDescent="0.25">
      <c r="A237" s="25" t="s">
        <v>294</v>
      </c>
      <c r="F237" s="25">
        <v>117</v>
      </c>
      <c r="H237" s="25">
        <v>0</v>
      </c>
      <c r="L237" s="25">
        <v>4200.3</v>
      </c>
      <c r="M237" s="13"/>
      <c r="O237" s="13"/>
    </row>
    <row r="238" spans="1:15" ht="15.75" customHeight="1" x14ac:dyDescent="0.25">
      <c r="A238" s="25" t="s">
        <v>295</v>
      </c>
      <c r="F238" s="25">
        <v>253</v>
      </c>
      <c r="H238" s="25">
        <v>0</v>
      </c>
      <c r="L238" s="25">
        <v>7564.7</v>
      </c>
      <c r="M238" s="13"/>
      <c r="O238" s="13"/>
    </row>
    <row r="239" spans="1:15" ht="15.75" customHeight="1" x14ac:dyDescent="0.25">
      <c r="A239" s="25" t="s">
        <v>296</v>
      </c>
      <c r="F239" s="25">
        <v>104</v>
      </c>
      <c r="H239" s="25">
        <v>0</v>
      </c>
      <c r="L239" s="25">
        <v>4149.6000000000004</v>
      </c>
      <c r="M239" s="13"/>
      <c r="O239" s="13"/>
    </row>
    <row r="240" spans="1:15" ht="15.75" customHeight="1" x14ac:dyDescent="0.25">
      <c r="A240" s="25" t="s">
        <v>297</v>
      </c>
      <c r="F240" s="25">
        <v>100</v>
      </c>
      <c r="H240" s="25">
        <v>0</v>
      </c>
      <c r="L240" s="25">
        <v>3590</v>
      </c>
      <c r="M240" s="13"/>
      <c r="O240" s="13"/>
    </row>
    <row r="241" spans="1:15" ht="15.75" customHeight="1" x14ac:dyDescent="0.25">
      <c r="A241" s="25" t="s">
        <v>298</v>
      </c>
      <c r="F241" s="25">
        <v>986</v>
      </c>
      <c r="H241" s="25">
        <v>0</v>
      </c>
      <c r="L241" s="25">
        <v>39341.4</v>
      </c>
      <c r="M241" s="13"/>
      <c r="O241" s="13"/>
    </row>
    <row r="242" spans="1:15" ht="15.75" customHeight="1" x14ac:dyDescent="0.25">
      <c r="A242" s="25" t="s">
        <v>299</v>
      </c>
      <c r="F242" s="25">
        <v>502</v>
      </c>
      <c r="H242" s="25">
        <v>0</v>
      </c>
      <c r="L242" s="25">
        <v>25049.8</v>
      </c>
      <c r="M242" s="13"/>
      <c r="O242" s="13"/>
    </row>
    <row r="243" spans="1:15" ht="15.75" customHeight="1" x14ac:dyDescent="0.25">
      <c r="A243" s="25" t="s">
        <v>300</v>
      </c>
      <c r="F243" s="25">
        <v>86</v>
      </c>
      <c r="H243" s="25">
        <v>0</v>
      </c>
      <c r="L243" s="25">
        <v>3947.4</v>
      </c>
      <c r="M243" s="13"/>
      <c r="O243" s="13"/>
    </row>
    <row r="244" spans="1:15" ht="15.75" customHeight="1" x14ac:dyDescent="0.25">
      <c r="A244" s="25" t="s">
        <v>301</v>
      </c>
      <c r="F244" s="25">
        <v>295</v>
      </c>
      <c r="H244" s="25">
        <v>0</v>
      </c>
      <c r="L244" s="25">
        <v>11770.5</v>
      </c>
      <c r="M244" s="13"/>
      <c r="O244" s="13"/>
    </row>
    <row r="245" spans="1:15" ht="15.75" customHeight="1" x14ac:dyDescent="0.25">
      <c r="C245" s="25" t="s">
        <v>109</v>
      </c>
      <c r="F245" s="25">
        <v>3234</v>
      </c>
      <c r="H245" s="25">
        <v>0</v>
      </c>
      <c r="L245" s="25" t="s">
        <v>302</v>
      </c>
      <c r="M245" s="13"/>
      <c r="O245" s="13"/>
    </row>
    <row r="246" spans="1:15" ht="15.75" customHeight="1" x14ac:dyDescent="0.25">
      <c r="D246" s="25" t="s">
        <v>15</v>
      </c>
      <c r="M246" s="13"/>
      <c r="O246" s="13"/>
    </row>
    <row r="247" spans="1:15" ht="15.75" customHeight="1" x14ac:dyDescent="0.25">
      <c r="A247" s="25" t="s">
        <v>2</v>
      </c>
      <c r="E247" s="25" t="s">
        <v>80</v>
      </c>
      <c r="G247" s="25" t="s">
        <v>81</v>
      </c>
      <c r="I247" s="25" t="s">
        <v>82</v>
      </c>
      <c r="M247" s="13"/>
      <c r="O247" s="13"/>
    </row>
    <row r="248" spans="1:15" ht="15.75" customHeight="1" x14ac:dyDescent="0.25">
      <c r="A248" s="25" t="s">
        <v>303</v>
      </c>
      <c r="F248" s="25">
        <v>2</v>
      </c>
      <c r="H248" s="25">
        <v>0</v>
      </c>
      <c r="L248" s="25">
        <v>238</v>
      </c>
      <c r="M248" s="13"/>
      <c r="O248" s="13"/>
    </row>
    <row r="249" spans="1:15" ht="15.75" customHeight="1" x14ac:dyDescent="0.25">
      <c r="A249" s="25" t="s">
        <v>304</v>
      </c>
      <c r="F249" s="25">
        <v>3</v>
      </c>
      <c r="H249" s="25">
        <v>0</v>
      </c>
      <c r="L249" s="25">
        <v>357</v>
      </c>
      <c r="M249" s="13"/>
      <c r="O249" s="13"/>
    </row>
    <row r="250" spans="1:15" ht="15.75" customHeight="1" x14ac:dyDescent="0.25">
      <c r="A250" s="25" t="s">
        <v>305</v>
      </c>
      <c r="F250" s="25">
        <v>1</v>
      </c>
      <c r="H250" s="25">
        <v>0</v>
      </c>
      <c r="L250" s="25">
        <v>119</v>
      </c>
      <c r="M250" s="13"/>
      <c r="O250" s="13"/>
    </row>
    <row r="251" spans="1:15" ht="15.75" customHeight="1" x14ac:dyDescent="0.25">
      <c r="A251" s="25" t="s">
        <v>306</v>
      </c>
      <c r="F251" s="25">
        <v>1</v>
      </c>
      <c r="H251" s="25">
        <v>0</v>
      </c>
      <c r="L251" s="25">
        <v>93</v>
      </c>
      <c r="M251" s="13"/>
      <c r="O251" s="13"/>
    </row>
    <row r="252" spans="1:15" ht="15.75" customHeight="1" x14ac:dyDescent="0.25">
      <c r="A252" s="25" t="s">
        <v>307</v>
      </c>
      <c r="F252" s="25">
        <v>1</v>
      </c>
      <c r="H252" s="25">
        <v>0</v>
      </c>
      <c r="L252" s="25">
        <v>93</v>
      </c>
      <c r="M252" s="13"/>
      <c r="O252" s="13"/>
    </row>
    <row r="253" spans="1:15" ht="15.75" customHeight="1" x14ac:dyDescent="0.25">
      <c r="A253" s="25" t="s">
        <v>308</v>
      </c>
      <c r="F253" s="25">
        <v>3</v>
      </c>
      <c r="H253" s="25">
        <v>0</v>
      </c>
      <c r="L253" s="25">
        <v>279</v>
      </c>
      <c r="M253" s="13"/>
      <c r="O253" s="13"/>
    </row>
    <row r="254" spans="1:15" ht="15.75" customHeight="1" x14ac:dyDescent="0.25">
      <c r="A254" s="25" t="s">
        <v>309</v>
      </c>
      <c r="F254" s="25">
        <v>3</v>
      </c>
      <c r="H254" s="25">
        <v>0</v>
      </c>
      <c r="L254" s="25">
        <v>279</v>
      </c>
      <c r="M254" s="13"/>
      <c r="O254" s="13"/>
    </row>
    <row r="255" spans="1:15" ht="15.75" customHeight="1" x14ac:dyDescent="0.25">
      <c r="A255" s="25" t="s">
        <v>310</v>
      </c>
      <c r="F255" s="25">
        <v>2</v>
      </c>
      <c r="H255" s="25">
        <v>0</v>
      </c>
      <c r="L255" s="25">
        <v>300</v>
      </c>
      <c r="M255" s="13"/>
      <c r="O255" s="13"/>
    </row>
    <row r="256" spans="1:15" ht="15.75" customHeight="1" x14ac:dyDescent="0.25">
      <c r="A256" s="25" t="s">
        <v>311</v>
      </c>
      <c r="F256" s="25">
        <v>2</v>
      </c>
      <c r="H256" s="25">
        <v>0</v>
      </c>
      <c r="L256" s="25">
        <v>194</v>
      </c>
      <c r="M256" s="13"/>
      <c r="O256" s="13"/>
    </row>
    <row r="257" spans="1:15" ht="15.75" customHeight="1" x14ac:dyDescent="0.25">
      <c r="A257" s="25" t="s">
        <v>312</v>
      </c>
      <c r="F257" s="25">
        <v>4</v>
      </c>
      <c r="H257" s="25">
        <v>0</v>
      </c>
      <c r="L257" s="25">
        <v>388</v>
      </c>
      <c r="M257" s="13"/>
      <c r="O257" s="13"/>
    </row>
    <row r="258" spans="1:15" ht="15.75" customHeight="1" x14ac:dyDescent="0.25">
      <c r="C258" s="25" t="s">
        <v>109</v>
      </c>
      <c r="F258" s="25">
        <v>22</v>
      </c>
      <c r="H258" s="25">
        <v>0</v>
      </c>
      <c r="L258" s="25" t="s">
        <v>313</v>
      </c>
      <c r="M258" s="13"/>
      <c r="O258" s="13"/>
    </row>
    <row r="259" spans="1:15" ht="15.75" customHeight="1" x14ac:dyDescent="0.25">
      <c r="D259" s="25" t="s">
        <v>314</v>
      </c>
      <c r="M259" s="13"/>
      <c r="O259" s="13"/>
    </row>
    <row r="260" spans="1:15" ht="15.75" customHeight="1" x14ac:dyDescent="0.25">
      <c r="A260" s="25" t="s">
        <v>2</v>
      </c>
      <c r="E260" s="25" t="s">
        <v>80</v>
      </c>
      <c r="G260" s="25" t="s">
        <v>81</v>
      </c>
      <c r="I260" s="25" t="s">
        <v>82</v>
      </c>
      <c r="M260" s="13"/>
      <c r="O260" s="13"/>
    </row>
    <row r="261" spans="1:15" ht="15.75" customHeight="1" x14ac:dyDescent="0.25">
      <c r="A261" s="25" t="s">
        <v>315</v>
      </c>
      <c r="F261" s="25">
        <v>60</v>
      </c>
      <c r="H261" s="25">
        <v>0</v>
      </c>
      <c r="L261" s="25">
        <v>4140</v>
      </c>
      <c r="M261" s="13"/>
      <c r="O261" s="13"/>
    </row>
    <row r="262" spans="1:15" ht="15.75" customHeight="1" x14ac:dyDescent="0.25">
      <c r="A262" s="25" t="s">
        <v>316</v>
      </c>
      <c r="F262" s="25">
        <v>6</v>
      </c>
      <c r="H262" s="25">
        <v>0</v>
      </c>
      <c r="L262" s="25">
        <v>299.39999999999998</v>
      </c>
      <c r="M262" s="13"/>
      <c r="O262" s="13"/>
    </row>
    <row r="263" spans="1:15" ht="15.75" customHeight="1" x14ac:dyDescent="0.25">
      <c r="A263" s="25" t="s">
        <v>317</v>
      </c>
      <c r="F263" s="25">
        <v>319</v>
      </c>
      <c r="H263" s="25">
        <v>0</v>
      </c>
      <c r="L263" s="25">
        <v>3158.1</v>
      </c>
      <c r="M263" s="13"/>
      <c r="O263" s="13"/>
    </row>
    <row r="264" spans="1:15" ht="15.75" customHeight="1" x14ac:dyDescent="0.25">
      <c r="M264" s="13"/>
      <c r="O264" s="13"/>
    </row>
    <row r="265" spans="1:15" ht="15.75" customHeight="1" x14ac:dyDescent="0.25">
      <c r="M265" s="13"/>
      <c r="O265" s="13"/>
    </row>
    <row r="266" spans="1:15" ht="15.75" customHeight="1" x14ac:dyDescent="0.25">
      <c r="M266" s="13"/>
      <c r="O266" s="13"/>
    </row>
    <row r="267" spans="1:15" ht="15.75" customHeight="1" x14ac:dyDescent="0.25">
      <c r="M267" s="13"/>
      <c r="O267" s="13"/>
    </row>
    <row r="268" spans="1:15" ht="15.75" customHeight="1" x14ac:dyDescent="0.25">
      <c r="M268" s="13"/>
      <c r="O268" s="13"/>
    </row>
    <row r="269" spans="1:15" ht="15.75" customHeight="1" x14ac:dyDescent="0.25">
      <c r="M269" s="13"/>
      <c r="O269" s="13"/>
    </row>
    <row r="270" spans="1:15" ht="15.75" customHeight="1" x14ac:dyDescent="0.25">
      <c r="M270" s="13"/>
      <c r="O270" s="13"/>
    </row>
    <row r="271" spans="1:15" ht="15.75" customHeight="1" x14ac:dyDescent="0.25">
      <c r="M271" s="13"/>
      <c r="O271" s="13"/>
    </row>
    <row r="272" spans="1:15" ht="15.75" customHeight="1" x14ac:dyDescent="0.25">
      <c r="M272" s="13"/>
      <c r="O272" s="13"/>
    </row>
    <row r="273" spans="13:15" ht="15.75" customHeight="1" x14ac:dyDescent="0.25">
      <c r="M273" s="13"/>
      <c r="O273" s="13"/>
    </row>
    <row r="274" spans="13:15" ht="15.75" customHeight="1" x14ac:dyDescent="0.25">
      <c r="M274" s="13"/>
      <c r="O274" s="13"/>
    </row>
    <row r="275" spans="13:15" ht="15.75" customHeight="1" x14ac:dyDescent="0.25">
      <c r="M275" s="13"/>
      <c r="O275" s="13"/>
    </row>
    <row r="276" spans="13:15" ht="15.75" customHeight="1" x14ac:dyDescent="0.25">
      <c r="M276" s="13"/>
      <c r="O276" s="13"/>
    </row>
    <row r="277" spans="13:15" ht="15.75" customHeight="1" x14ac:dyDescent="0.25">
      <c r="M277" s="13"/>
      <c r="O277" s="13"/>
    </row>
    <row r="278" spans="13:15" ht="15.75" customHeight="1" x14ac:dyDescent="0.25">
      <c r="M278" s="13"/>
      <c r="O278" s="13"/>
    </row>
    <row r="279" spans="13:15" ht="15.75" customHeight="1" x14ac:dyDescent="0.25">
      <c r="M279" s="13"/>
      <c r="O279" s="13"/>
    </row>
    <row r="280" spans="13:15" ht="15.75" customHeight="1" x14ac:dyDescent="0.25">
      <c r="M280" s="13"/>
      <c r="O280" s="13"/>
    </row>
    <row r="281" spans="13:15" ht="15.75" customHeight="1" x14ac:dyDescent="0.25">
      <c r="M281" s="13"/>
      <c r="O281" s="13"/>
    </row>
    <row r="282" spans="13:15" ht="15.75" customHeight="1" x14ac:dyDescent="0.25">
      <c r="M282" s="13"/>
      <c r="O282" s="13"/>
    </row>
    <row r="283" spans="13:15" ht="15.75" customHeight="1" x14ac:dyDescent="0.25">
      <c r="M283" s="13"/>
      <c r="O283" s="13"/>
    </row>
    <row r="284" spans="13:15" ht="15.75" customHeight="1" x14ac:dyDescent="0.25">
      <c r="M284" s="13"/>
      <c r="O284" s="13"/>
    </row>
    <row r="285" spans="13:15" ht="15.75" customHeight="1" x14ac:dyDescent="0.25">
      <c r="M285" s="13"/>
      <c r="O285" s="13"/>
    </row>
    <row r="286" spans="13:15" ht="15.75" customHeight="1" x14ac:dyDescent="0.25">
      <c r="M286" s="13"/>
      <c r="O286" s="13"/>
    </row>
    <row r="287" spans="13:15" ht="15.75" customHeight="1" x14ac:dyDescent="0.25">
      <c r="M287" s="13"/>
      <c r="O287" s="13"/>
    </row>
    <row r="288" spans="13:15" ht="15.75" customHeight="1" x14ac:dyDescent="0.25">
      <c r="M288" s="13"/>
      <c r="O288" s="13"/>
    </row>
    <row r="289" spans="13:15" ht="15.75" customHeight="1" x14ac:dyDescent="0.25">
      <c r="M289" s="13"/>
      <c r="O289" s="13"/>
    </row>
    <row r="290" spans="13:15" ht="15.75" customHeight="1" x14ac:dyDescent="0.25">
      <c r="M290" s="13"/>
      <c r="O290" s="13"/>
    </row>
    <row r="291" spans="13:15" ht="15.75" customHeight="1" x14ac:dyDescent="0.25">
      <c r="M291" s="13"/>
      <c r="O291" s="13"/>
    </row>
    <row r="292" spans="13:15" ht="15.75" customHeight="1" x14ac:dyDescent="0.25">
      <c r="M292" s="13"/>
      <c r="O292" s="13"/>
    </row>
    <row r="293" spans="13:15" ht="15.75" customHeight="1" x14ac:dyDescent="0.25">
      <c r="M293" s="13"/>
      <c r="O293" s="13"/>
    </row>
    <row r="294" spans="13:15" ht="15.75" customHeight="1" x14ac:dyDescent="0.25">
      <c r="M294" s="13"/>
      <c r="O294" s="13"/>
    </row>
    <row r="295" spans="13:15" ht="15.75" customHeight="1" x14ac:dyDescent="0.25">
      <c r="M295" s="13"/>
      <c r="O295" s="13"/>
    </row>
    <row r="296" spans="13:15" ht="15.75" customHeight="1" x14ac:dyDescent="0.25">
      <c r="M296" s="13"/>
      <c r="O296" s="13"/>
    </row>
    <row r="297" spans="13:15" ht="15.75" customHeight="1" x14ac:dyDescent="0.25">
      <c r="M297" s="13"/>
      <c r="O297" s="13"/>
    </row>
    <row r="298" spans="13:15" ht="15.75" customHeight="1" x14ac:dyDescent="0.25">
      <c r="M298" s="13"/>
      <c r="O298" s="13"/>
    </row>
    <row r="299" spans="13:15" ht="15.75" customHeight="1" x14ac:dyDescent="0.25">
      <c r="M299" s="13"/>
      <c r="O299" s="13"/>
    </row>
    <row r="300" spans="13:15" ht="15.75" customHeight="1" x14ac:dyDescent="0.25">
      <c r="M300" s="13"/>
      <c r="O300" s="13"/>
    </row>
    <row r="301" spans="13:15" ht="15.75" customHeight="1" x14ac:dyDescent="0.25">
      <c r="M301" s="13"/>
      <c r="O301" s="13"/>
    </row>
    <row r="302" spans="13:15" ht="15.75" customHeight="1" x14ac:dyDescent="0.25">
      <c r="M302" s="13"/>
      <c r="O302" s="13"/>
    </row>
    <row r="303" spans="13:15" ht="15.75" customHeight="1" x14ac:dyDescent="0.25">
      <c r="M303" s="13"/>
      <c r="O303" s="13"/>
    </row>
    <row r="304" spans="13:15" ht="15.75" customHeight="1" x14ac:dyDescent="0.25">
      <c r="M304" s="13"/>
      <c r="O304" s="13"/>
    </row>
    <row r="305" spans="13:15" ht="15.75" customHeight="1" x14ac:dyDescent="0.25">
      <c r="M305" s="13"/>
      <c r="O305" s="13"/>
    </row>
    <row r="306" spans="13:15" ht="15.75" customHeight="1" x14ac:dyDescent="0.25">
      <c r="M306" s="13"/>
      <c r="O306" s="13"/>
    </row>
    <row r="307" spans="13:15" ht="15.75" customHeight="1" x14ac:dyDescent="0.25">
      <c r="M307" s="13"/>
      <c r="O307" s="13"/>
    </row>
    <row r="308" spans="13:15" ht="15.75" customHeight="1" x14ac:dyDescent="0.25">
      <c r="M308" s="13"/>
      <c r="O308" s="13"/>
    </row>
    <row r="309" spans="13:15" ht="15.75" customHeight="1" x14ac:dyDescent="0.25">
      <c r="M309" s="13"/>
      <c r="O309" s="13"/>
    </row>
    <row r="310" spans="13:15" ht="15.75" customHeight="1" x14ac:dyDescent="0.25">
      <c r="M310" s="13"/>
      <c r="O310" s="13"/>
    </row>
    <row r="311" spans="13:15" ht="15.75" customHeight="1" x14ac:dyDescent="0.25">
      <c r="M311" s="13"/>
      <c r="O311" s="13"/>
    </row>
    <row r="312" spans="13:15" ht="15.75" customHeight="1" x14ac:dyDescent="0.25">
      <c r="M312" s="13"/>
      <c r="O312" s="13"/>
    </row>
    <row r="313" spans="13:15" ht="15.75" customHeight="1" x14ac:dyDescent="0.25">
      <c r="M313" s="13"/>
      <c r="O313" s="13"/>
    </row>
    <row r="314" spans="13:15" ht="15.75" customHeight="1" x14ac:dyDescent="0.25">
      <c r="M314" s="13"/>
      <c r="O314" s="13"/>
    </row>
    <row r="315" spans="13:15" ht="15.75" customHeight="1" x14ac:dyDescent="0.25">
      <c r="M315" s="13"/>
      <c r="O315" s="13"/>
    </row>
    <row r="316" spans="13:15" ht="15.75" customHeight="1" x14ac:dyDescent="0.25">
      <c r="M316" s="13"/>
      <c r="O316" s="13"/>
    </row>
    <row r="317" spans="13:15" ht="15.75" customHeight="1" x14ac:dyDescent="0.25">
      <c r="M317" s="13"/>
      <c r="O317" s="13"/>
    </row>
    <row r="318" spans="13:15" ht="15.75" customHeight="1" x14ac:dyDescent="0.25">
      <c r="M318" s="13"/>
      <c r="O318" s="13"/>
    </row>
    <row r="319" spans="13:15" ht="15.75" customHeight="1" x14ac:dyDescent="0.25">
      <c r="M319" s="13"/>
      <c r="O319" s="13"/>
    </row>
    <row r="320" spans="13:15" ht="15.75" customHeight="1" x14ac:dyDescent="0.25">
      <c r="M320" s="13"/>
      <c r="O320" s="13"/>
    </row>
    <row r="321" spans="13:15" ht="15.75" customHeight="1" x14ac:dyDescent="0.25">
      <c r="M321" s="13"/>
      <c r="O321" s="13"/>
    </row>
    <row r="322" spans="13:15" ht="15.75" customHeight="1" x14ac:dyDescent="0.25">
      <c r="M322" s="13"/>
      <c r="O322" s="13"/>
    </row>
    <row r="323" spans="13:15" ht="15.75" customHeight="1" x14ac:dyDescent="0.25">
      <c r="M323" s="13"/>
      <c r="O323" s="13"/>
    </row>
    <row r="324" spans="13:15" ht="15.75" customHeight="1" x14ac:dyDescent="0.25">
      <c r="M324" s="13"/>
      <c r="O324" s="13"/>
    </row>
    <row r="325" spans="13:15" ht="15.75" customHeight="1" x14ac:dyDescent="0.25">
      <c r="M325" s="13"/>
      <c r="O325" s="13"/>
    </row>
    <row r="326" spans="13:15" ht="15.75" customHeight="1" x14ac:dyDescent="0.25">
      <c r="M326" s="13"/>
      <c r="O326" s="13"/>
    </row>
    <row r="327" spans="13:15" ht="15.75" customHeight="1" x14ac:dyDescent="0.25">
      <c r="M327" s="13"/>
      <c r="O327" s="13"/>
    </row>
    <row r="328" spans="13:15" ht="15.75" customHeight="1" x14ac:dyDescent="0.25">
      <c r="M328" s="13"/>
      <c r="O328" s="13"/>
    </row>
    <row r="329" spans="13:15" ht="15.75" customHeight="1" x14ac:dyDescent="0.25">
      <c r="M329" s="13"/>
      <c r="O329" s="13"/>
    </row>
    <row r="330" spans="13:15" ht="15.75" customHeight="1" x14ac:dyDescent="0.25">
      <c r="M330" s="13"/>
      <c r="O330" s="13"/>
    </row>
    <row r="331" spans="13:15" ht="15.75" customHeight="1" x14ac:dyDescent="0.25">
      <c r="M331" s="13"/>
      <c r="O331" s="13"/>
    </row>
    <row r="332" spans="13:15" ht="15.75" customHeight="1" x14ac:dyDescent="0.25">
      <c r="M332" s="13"/>
      <c r="O332" s="13"/>
    </row>
    <row r="333" spans="13:15" ht="15.75" customHeight="1" x14ac:dyDescent="0.25">
      <c r="M333" s="13"/>
      <c r="O333" s="13"/>
    </row>
    <row r="334" spans="13:15" ht="15.75" customHeight="1" x14ac:dyDescent="0.25">
      <c r="M334" s="13"/>
      <c r="O334" s="13"/>
    </row>
    <row r="335" spans="13:15" ht="15.75" customHeight="1" x14ac:dyDescent="0.25">
      <c r="M335" s="13"/>
      <c r="O335" s="13"/>
    </row>
    <row r="336" spans="13:15" ht="15.75" customHeight="1" x14ac:dyDescent="0.25">
      <c r="M336" s="13"/>
      <c r="O336" s="13"/>
    </row>
    <row r="337" spans="13:15" ht="15.75" customHeight="1" x14ac:dyDescent="0.25">
      <c r="M337" s="13"/>
      <c r="O337" s="13"/>
    </row>
    <row r="338" spans="13:15" ht="15.75" customHeight="1" x14ac:dyDescent="0.25">
      <c r="M338" s="13"/>
      <c r="O338" s="13"/>
    </row>
    <row r="339" spans="13:15" ht="15.75" customHeight="1" x14ac:dyDescent="0.25">
      <c r="M339" s="13"/>
      <c r="O339" s="13"/>
    </row>
    <row r="340" spans="13:15" ht="15.75" customHeight="1" x14ac:dyDescent="0.25">
      <c r="M340" s="13"/>
      <c r="O340" s="13"/>
    </row>
    <row r="341" spans="13:15" ht="15.75" customHeight="1" x14ac:dyDescent="0.25">
      <c r="M341" s="13"/>
      <c r="O341" s="13"/>
    </row>
    <row r="342" spans="13:15" ht="15.75" customHeight="1" x14ac:dyDescent="0.25">
      <c r="M342" s="13"/>
      <c r="O342" s="13"/>
    </row>
    <row r="343" spans="13:15" ht="15.75" customHeight="1" x14ac:dyDescent="0.25">
      <c r="M343" s="13"/>
      <c r="O343" s="13"/>
    </row>
    <row r="344" spans="13:15" ht="15.75" customHeight="1" x14ac:dyDescent="0.25">
      <c r="M344" s="13"/>
      <c r="O344" s="13"/>
    </row>
    <row r="345" spans="13:15" ht="15.75" customHeight="1" x14ac:dyDescent="0.25">
      <c r="M345" s="13"/>
      <c r="O345" s="13"/>
    </row>
    <row r="346" spans="13:15" ht="15.75" customHeight="1" x14ac:dyDescent="0.25">
      <c r="M346" s="13"/>
      <c r="O346" s="13"/>
    </row>
    <row r="347" spans="13:15" ht="15.75" customHeight="1" x14ac:dyDescent="0.25">
      <c r="M347" s="13"/>
      <c r="O347" s="13"/>
    </row>
    <row r="348" spans="13:15" ht="15.75" customHeight="1" x14ac:dyDescent="0.25">
      <c r="M348" s="13"/>
      <c r="O348" s="13"/>
    </row>
    <row r="349" spans="13:15" ht="15.75" customHeight="1" x14ac:dyDescent="0.25">
      <c r="M349" s="13"/>
      <c r="O349" s="13"/>
    </row>
    <row r="350" spans="13:15" ht="15.75" customHeight="1" x14ac:dyDescent="0.25">
      <c r="M350" s="13"/>
      <c r="O350" s="13"/>
    </row>
    <row r="351" spans="13:15" ht="15.75" customHeight="1" x14ac:dyDescent="0.25">
      <c r="M351" s="13"/>
      <c r="O351" s="13"/>
    </row>
    <row r="352" spans="13:15" ht="15.75" customHeight="1" x14ac:dyDescent="0.25">
      <c r="M352" s="13"/>
      <c r="O352" s="13"/>
    </row>
    <row r="353" spans="2:15" ht="15.75" customHeight="1" x14ac:dyDescent="0.25">
      <c r="M353" s="13"/>
      <c r="O353" s="13"/>
    </row>
    <row r="354" spans="2:15" ht="15.75" customHeight="1" x14ac:dyDescent="0.25">
      <c r="M354" s="13"/>
      <c r="O354" s="13"/>
    </row>
    <row r="355" spans="2:15" ht="15.75" customHeight="1" x14ac:dyDescent="0.25">
      <c r="M355" s="13"/>
      <c r="O355" s="13"/>
    </row>
    <row r="356" spans="2:15" ht="15.75" customHeight="1" x14ac:dyDescent="0.25">
      <c r="M356" s="13"/>
      <c r="O356" s="13"/>
    </row>
    <row r="357" spans="2:15" ht="15.75" customHeight="1" x14ac:dyDescent="0.25">
      <c r="M357" s="13"/>
      <c r="O357" s="13"/>
    </row>
    <row r="358" spans="2:15" ht="15.75" customHeight="1" x14ac:dyDescent="0.25">
      <c r="M358" s="13"/>
      <c r="O358" s="13"/>
    </row>
    <row r="359" spans="2:15" ht="15.75" customHeight="1" x14ac:dyDescent="0.25">
      <c r="M359" s="13"/>
      <c r="O359" s="13"/>
    </row>
    <row r="360" spans="2:15" ht="15.75" customHeight="1" x14ac:dyDescent="0.25">
      <c r="M360" s="13"/>
      <c r="O360" s="13"/>
    </row>
    <row r="361" spans="2:15" ht="15.75" customHeight="1" x14ac:dyDescent="0.25">
      <c r="M361" s="13"/>
      <c r="O361" s="13"/>
    </row>
    <row r="362" spans="2:15" ht="15.75" customHeight="1" x14ac:dyDescent="0.25">
      <c r="M362" s="13"/>
      <c r="O362" s="13"/>
    </row>
    <row r="363" spans="2:15" ht="15.75" customHeight="1" x14ac:dyDescent="0.25">
      <c r="M363" s="13"/>
      <c r="O363" s="13"/>
    </row>
    <row r="364" spans="2:15" ht="15.75" customHeight="1" x14ac:dyDescent="0.25">
      <c r="M364" s="13"/>
      <c r="O364" s="13"/>
    </row>
    <row r="365" spans="2:15" ht="15.75" customHeight="1" x14ac:dyDescent="0.25">
      <c r="M365" s="13"/>
      <c r="O365" s="13"/>
    </row>
    <row r="366" spans="2:15" ht="15.75" customHeight="1" x14ac:dyDescent="0.25">
      <c r="M366" s="13"/>
      <c r="O366" s="13"/>
    </row>
    <row r="367" spans="2:15" ht="15.75" customHeight="1" x14ac:dyDescent="0.25">
      <c r="M367" s="13"/>
      <c r="O367" s="13"/>
    </row>
    <row r="368" spans="2:15" ht="15.75" customHeight="1" x14ac:dyDescent="0.25">
      <c r="B368" s="11"/>
      <c r="C368" s="11"/>
      <c r="D368" s="11"/>
      <c r="E368" s="11"/>
      <c r="M368" s="13"/>
      <c r="O368" s="13"/>
    </row>
    <row r="369" spans="2:15" ht="15.75" customHeight="1" x14ac:dyDescent="0.25">
      <c r="B369" s="11"/>
      <c r="C369" s="11"/>
      <c r="D369" s="11"/>
      <c r="E369" s="11"/>
      <c r="M369" s="13"/>
      <c r="O369" s="13"/>
    </row>
    <row r="370" spans="2:15" ht="15.75" customHeight="1" x14ac:dyDescent="0.25">
      <c r="B370" s="11"/>
      <c r="C370" s="11"/>
      <c r="D370" s="11"/>
      <c r="E370" s="11"/>
      <c r="M370" s="13"/>
      <c r="O370" s="13"/>
    </row>
    <row r="371" spans="2:15" ht="15.75" customHeight="1" x14ac:dyDescent="0.25">
      <c r="B371" s="11"/>
      <c r="C371" s="11"/>
      <c r="D371" s="11"/>
      <c r="E371" s="11"/>
      <c r="M371" s="13"/>
      <c r="O371" s="13"/>
    </row>
    <row r="372" spans="2:15" ht="15.75" customHeight="1" x14ac:dyDescent="0.25">
      <c r="B372" s="11"/>
      <c r="C372" s="11"/>
      <c r="D372" s="11"/>
      <c r="E372" s="11"/>
      <c r="M372" s="13"/>
      <c r="O372" s="13"/>
    </row>
    <row r="373" spans="2:15" ht="15.75" customHeight="1" x14ac:dyDescent="0.25">
      <c r="B373" s="11"/>
      <c r="C373" s="11"/>
      <c r="D373" s="11"/>
      <c r="E373" s="11"/>
      <c r="M373" s="13"/>
      <c r="O373" s="13"/>
    </row>
    <row r="374" spans="2:15" ht="15.75" customHeight="1" x14ac:dyDescent="0.25">
      <c r="B374" s="11"/>
      <c r="C374" s="11"/>
      <c r="D374" s="11"/>
      <c r="E374" s="11"/>
      <c r="M374" s="13"/>
      <c r="O374" s="13"/>
    </row>
    <row r="375" spans="2:15" ht="15.75" customHeight="1" x14ac:dyDescent="0.25">
      <c r="B375" s="11"/>
      <c r="C375" s="11"/>
      <c r="D375" s="11"/>
      <c r="E375" s="11"/>
      <c r="M375" s="13"/>
      <c r="O375" s="13"/>
    </row>
    <row r="376" spans="2:15" ht="15.75" customHeight="1" x14ac:dyDescent="0.25">
      <c r="B376" s="11"/>
      <c r="C376" s="11"/>
      <c r="D376" s="11"/>
      <c r="E376" s="11"/>
      <c r="M376" s="13"/>
      <c r="O376" s="13"/>
    </row>
    <row r="377" spans="2:15" ht="15.75" customHeight="1" x14ac:dyDescent="0.25">
      <c r="B377" s="11"/>
      <c r="C377" s="11"/>
      <c r="D377" s="11"/>
      <c r="E377" s="11"/>
      <c r="M377" s="13"/>
      <c r="O377" s="13"/>
    </row>
    <row r="378" spans="2:15" ht="15.75" customHeight="1" x14ac:dyDescent="0.25">
      <c r="B378" s="11"/>
      <c r="C378" s="11"/>
      <c r="D378" s="11"/>
      <c r="E378" s="11"/>
      <c r="M378" s="13"/>
      <c r="O378" s="13"/>
    </row>
    <row r="379" spans="2:15" ht="15.75" customHeight="1" x14ac:dyDescent="0.25">
      <c r="B379" s="11"/>
      <c r="C379" s="11"/>
      <c r="D379" s="11"/>
      <c r="E379" s="11"/>
      <c r="M379" s="13"/>
      <c r="O379" s="13"/>
    </row>
    <row r="380" spans="2:15" ht="15.75" customHeight="1" x14ac:dyDescent="0.25">
      <c r="B380" s="11"/>
      <c r="C380" s="11"/>
      <c r="D380" s="11"/>
      <c r="E380" s="11"/>
      <c r="M380" s="13"/>
      <c r="O380" s="13"/>
    </row>
    <row r="381" spans="2:15" ht="15.75" customHeight="1" x14ac:dyDescent="0.25">
      <c r="B381" s="11"/>
      <c r="C381" s="11"/>
      <c r="D381" s="11"/>
      <c r="E381" s="11"/>
      <c r="M381" s="13"/>
      <c r="O381" s="13"/>
    </row>
    <row r="382" spans="2:15" ht="15.75" customHeight="1" x14ac:dyDescent="0.25">
      <c r="B382" s="11"/>
      <c r="C382" s="11"/>
      <c r="D382" s="11"/>
      <c r="E382" s="11"/>
      <c r="M382" s="13"/>
      <c r="O382" s="13"/>
    </row>
    <row r="383" spans="2:15" ht="15.75" customHeight="1" x14ac:dyDescent="0.25">
      <c r="B383" s="11"/>
      <c r="C383" s="11"/>
      <c r="D383" s="11"/>
      <c r="E383" s="11"/>
      <c r="M383" s="13"/>
      <c r="O383" s="13"/>
    </row>
    <row r="384" spans="2:15" ht="15.75" customHeight="1" x14ac:dyDescent="0.25">
      <c r="B384" s="11"/>
      <c r="C384" s="11"/>
      <c r="D384" s="11"/>
      <c r="E384" s="11"/>
      <c r="M384" s="13"/>
      <c r="O384" s="13"/>
    </row>
    <row r="385" spans="2:15" ht="15.75" customHeight="1" x14ac:dyDescent="0.25">
      <c r="B385" s="11"/>
      <c r="C385" s="11"/>
      <c r="D385" s="11"/>
      <c r="E385" s="11"/>
      <c r="M385" s="13"/>
      <c r="O385" s="13"/>
    </row>
    <row r="386" spans="2:15" ht="15.75" customHeight="1" x14ac:dyDescent="0.25">
      <c r="B386" s="11"/>
      <c r="C386" s="11"/>
      <c r="D386" s="11"/>
      <c r="E386" s="11"/>
      <c r="M386" s="13"/>
      <c r="O386" s="13"/>
    </row>
    <row r="387" spans="2:15" ht="15.75" customHeight="1" x14ac:dyDescent="0.25">
      <c r="B387" s="11"/>
      <c r="C387" s="11"/>
      <c r="D387" s="11"/>
      <c r="E387" s="11"/>
      <c r="M387" s="13"/>
      <c r="O387" s="13"/>
    </row>
    <row r="388" spans="2:15" ht="15.75" customHeight="1" x14ac:dyDescent="0.25">
      <c r="B388" s="11"/>
      <c r="C388" s="11"/>
      <c r="D388" s="11"/>
      <c r="E388" s="11"/>
      <c r="M388" s="13"/>
      <c r="O388" s="13"/>
    </row>
    <row r="389" spans="2:15" ht="15.75" customHeight="1" x14ac:dyDescent="0.25">
      <c r="B389" s="11"/>
      <c r="C389" s="11"/>
      <c r="D389" s="11"/>
      <c r="E389" s="11"/>
      <c r="M389" s="13"/>
      <c r="O389" s="13"/>
    </row>
    <row r="390" spans="2:15" ht="15.75" customHeight="1" x14ac:dyDescent="0.25">
      <c r="B390" s="11"/>
      <c r="C390" s="11"/>
      <c r="D390" s="11"/>
      <c r="E390" s="11"/>
      <c r="M390" s="13"/>
      <c r="O390" s="13"/>
    </row>
    <row r="391" spans="2:15" ht="15.75" customHeight="1" x14ac:dyDescent="0.25">
      <c r="B391" s="11"/>
      <c r="C391" s="11"/>
      <c r="D391" s="11"/>
      <c r="E391" s="11"/>
      <c r="M391" s="26"/>
      <c r="O391" s="13"/>
    </row>
    <row r="392" spans="2:15" ht="15.75" customHeight="1" x14ac:dyDescent="0.25">
      <c r="B392" s="11"/>
      <c r="C392" s="11"/>
      <c r="D392" s="11"/>
      <c r="E392" s="11"/>
      <c r="M392" s="26"/>
      <c r="O392" s="13"/>
    </row>
    <row r="393" spans="2:15" ht="15.75" customHeight="1" x14ac:dyDescent="0.25">
      <c r="B393" s="11"/>
      <c r="C393" s="11"/>
      <c r="D393" s="11"/>
      <c r="E393" s="11"/>
      <c r="M393" s="26"/>
      <c r="O393" s="13"/>
    </row>
    <row r="394" spans="2:15" ht="15.75" customHeight="1" x14ac:dyDescent="0.25">
      <c r="B394" s="11"/>
      <c r="C394" s="11"/>
      <c r="D394" s="11"/>
      <c r="E394" s="11"/>
      <c r="M394" s="26"/>
      <c r="O394" s="13"/>
    </row>
    <row r="395" spans="2:15" ht="15.75" customHeight="1" x14ac:dyDescent="0.25">
      <c r="B395" s="11"/>
      <c r="C395" s="11"/>
      <c r="D395" s="11"/>
      <c r="E395" s="11"/>
      <c r="M395" s="26"/>
      <c r="O395" s="13"/>
    </row>
    <row r="396" spans="2:15" ht="15.75" customHeight="1" x14ac:dyDescent="0.25">
      <c r="B396" s="11"/>
      <c r="C396" s="11"/>
      <c r="D396" s="11"/>
      <c r="E396" s="11"/>
      <c r="M396" s="26"/>
      <c r="O396" s="13"/>
    </row>
    <row r="397" spans="2:15" ht="15.75" customHeight="1" x14ac:dyDescent="0.25">
      <c r="B397" s="11"/>
      <c r="C397" s="11"/>
      <c r="D397" s="11"/>
      <c r="E397" s="11"/>
      <c r="M397" s="26"/>
      <c r="O397" s="13"/>
    </row>
    <row r="398" spans="2:15" ht="15.75" customHeight="1" x14ac:dyDescent="0.25">
      <c r="B398" s="11"/>
      <c r="C398" s="11"/>
      <c r="D398" s="11"/>
      <c r="E398" s="11"/>
      <c r="M398" s="26"/>
      <c r="O398" s="13"/>
    </row>
    <row r="399" spans="2:15" ht="15.75" customHeight="1" x14ac:dyDescent="0.25">
      <c r="B399" s="11"/>
      <c r="C399" s="11"/>
      <c r="D399" s="11"/>
      <c r="E399" s="11"/>
      <c r="M399" s="26"/>
      <c r="O399" s="13"/>
    </row>
    <row r="400" spans="2:15" ht="15.75" customHeight="1" x14ac:dyDescent="0.25">
      <c r="B400" s="11"/>
      <c r="C400" s="11"/>
      <c r="D400" s="11"/>
      <c r="E400" s="11"/>
      <c r="M400" s="26"/>
      <c r="O400" s="13"/>
    </row>
    <row r="401" spans="2:15" ht="15.75" customHeight="1" x14ac:dyDescent="0.25">
      <c r="B401" s="11"/>
      <c r="C401" s="11"/>
      <c r="D401" s="11"/>
      <c r="E401" s="11"/>
      <c r="M401" s="26"/>
      <c r="O401" s="13"/>
    </row>
    <row r="402" spans="2:15" ht="15.75" customHeight="1" x14ac:dyDescent="0.25">
      <c r="B402" s="11"/>
      <c r="C402" s="11"/>
      <c r="D402" s="11"/>
      <c r="E402" s="11"/>
      <c r="M402" s="26"/>
      <c r="O402" s="13"/>
    </row>
    <row r="403" spans="2:15" ht="15.75" customHeight="1" x14ac:dyDescent="0.25">
      <c r="B403" s="11"/>
      <c r="C403" s="11"/>
      <c r="D403" s="11"/>
      <c r="E403" s="11"/>
      <c r="M403" s="26"/>
      <c r="O403" s="13"/>
    </row>
    <row r="404" spans="2:15" ht="15.75" customHeight="1" x14ac:dyDescent="0.25">
      <c r="B404" s="11"/>
      <c r="C404" s="11"/>
      <c r="D404" s="11"/>
      <c r="E404" s="11"/>
      <c r="M404" s="26"/>
      <c r="O404" s="13"/>
    </row>
    <row r="405" spans="2:15" ht="15.75" customHeight="1" x14ac:dyDescent="0.25">
      <c r="B405" s="11"/>
      <c r="C405" s="11"/>
      <c r="D405" s="11"/>
      <c r="E405" s="11"/>
      <c r="M405" s="26"/>
      <c r="O405" s="13"/>
    </row>
    <row r="406" spans="2:15" ht="15.75" customHeight="1" x14ac:dyDescent="0.25">
      <c r="B406" s="11"/>
      <c r="C406" s="11"/>
      <c r="D406" s="11"/>
      <c r="E406" s="11"/>
      <c r="M406" s="26"/>
      <c r="O406" s="13"/>
    </row>
    <row r="407" spans="2:15" ht="15.75" customHeight="1" x14ac:dyDescent="0.25">
      <c r="B407" s="11"/>
      <c r="C407" s="11"/>
      <c r="D407" s="11"/>
      <c r="E407" s="11"/>
      <c r="M407" s="26"/>
      <c r="O407" s="13"/>
    </row>
    <row r="408" spans="2:15" ht="15.75" customHeight="1" x14ac:dyDescent="0.25">
      <c r="B408" s="11"/>
      <c r="C408" s="11"/>
      <c r="D408" s="11"/>
      <c r="E408" s="11"/>
      <c r="M408" s="26"/>
      <c r="O408" s="13"/>
    </row>
    <row r="409" spans="2:15" ht="15.75" customHeight="1" x14ac:dyDescent="0.25">
      <c r="B409" s="11"/>
      <c r="C409" s="11"/>
      <c r="D409" s="11"/>
      <c r="E409" s="11"/>
      <c r="M409" s="26"/>
      <c r="O409" s="13"/>
    </row>
    <row r="410" spans="2:15" ht="15.75" customHeight="1" x14ac:dyDescent="0.25">
      <c r="B410" s="11"/>
      <c r="C410" s="11"/>
      <c r="D410" s="11"/>
      <c r="E410" s="11"/>
      <c r="M410" s="26"/>
      <c r="O410" s="13"/>
    </row>
    <row r="411" spans="2:15" ht="15.75" customHeight="1" x14ac:dyDescent="0.25">
      <c r="M411" s="26"/>
    </row>
    <row r="412" spans="2:15" ht="15.75" customHeight="1" x14ac:dyDescent="0.25">
      <c r="M412" s="26"/>
    </row>
    <row r="413" spans="2:15" ht="15.75" customHeight="1" x14ac:dyDescent="0.25">
      <c r="M413" s="26"/>
    </row>
    <row r="414" spans="2:15" ht="15.75" customHeight="1" x14ac:dyDescent="0.25">
      <c r="M414" s="26"/>
    </row>
    <row r="415" spans="2:15" ht="15.75" customHeight="1" x14ac:dyDescent="0.25">
      <c r="M415" s="26"/>
    </row>
    <row r="416" spans="2:15" ht="15.75" customHeight="1" x14ac:dyDescent="0.25">
      <c r="M416" s="26"/>
    </row>
    <row r="417" spans="13:13" ht="15.75" customHeight="1" x14ac:dyDescent="0.25">
      <c r="M417" s="26"/>
    </row>
    <row r="418" spans="13:13" ht="15.75" customHeight="1" x14ac:dyDescent="0.25">
      <c r="M418" s="26"/>
    </row>
    <row r="419" spans="13:13" ht="15.75" customHeight="1" x14ac:dyDescent="0.25">
      <c r="M419" s="26"/>
    </row>
    <row r="420" spans="13:13" ht="15.75" customHeight="1" x14ac:dyDescent="0.25">
      <c r="M420" s="26"/>
    </row>
    <row r="421" spans="13:13" ht="15.75" customHeight="1" x14ac:dyDescent="0.25">
      <c r="M421" s="26"/>
    </row>
    <row r="422" spans="13:13" ht="15.75" customHeight="1" x14ac:dyDescent="0.25">
      <c r="M422" s="26"/>
    </row>
    <row r="423" spans="13:13" ht="15.75" customHeight="1" x14ac:dyDescent="0.25">
      <c r="M423" s="26"/>
    </row>
    <row r="424" spans="13:13" ht="15.75" customHeight="1" x14ac:dyDescent="0.25">
      <c r="M424" s="26"/>
    </row>
    <row r="425" spans="13:13" ht="15.75" customHeight="1" x14ac:dyDescent="0.25">
      <c r="M425" s="26"/>
    </row>
    <row r="426" spans="13:13" ht="15.75" customHeight="1" x14ac:dyDescent="0.25">
      <c r="M426" s="26"/>
    </row>
    <row r="427" spans="13:13" ht="15.75" customHeight="1" x14ac:dyDescent="0.25">
      <c r="M427" s="26"/>
    </row>
    <row r="428" spans="13:13" ht="15.75" customHeight="1" x14ac:dyDescent="0.25">
      <c r="M428" s="26"/>
    </row>
    <row r="429" spans="13:13" ht="15.75" customHeight="1" x14ac:dyDescent="0.25">
      <c r="M429" s="26"/>
    </row>
    <row r="430" spans="13:13" ht="15.75" customHeight="1" x14ac:dyDescent="0.25">
      <c r="M430" s="26"/>
    </row>
    <row r="431" spans="13:13" ht="15.75" customHeight="1" x14ac:dyDescent="0.25">
      <c r="M431" s="26"/>
    </row>
    <row r="432" spans="13:13" ht="15.75" customHeight="1" x14ac:dyDescent="0.25">
      <c r="M432" s="26"/>
    </row>
    <row r="433" spans="13:13" ht="15.75" customHeight="1" x14ac:dyDescent="0.25">
      <c r="M433" s="26"/>
    </row>
    <row r="434" spans="13:13" ht="15.75" customHeight="1" x14ac:dyDescent="0.25">
      <c r="M434" s="26"/>
    </row>
    <row r="435" spans="13:13" ht="15.75" customHeight="1" x14ac:dyDescent="0.25">
      <c r="M435" s="26"/>
    </row>
    <row r="436" spans="13:13" ht="15.75" customHeight="1" x14ac:dyDescent="0.25">
      <c r="M436" s="26"/>
    </row>
    <row r="437" spans="13:13" ht="15.75" customHeight="1" x14ac:dyDescent="0.25">
      <c r="M437" s="26"/>
    </row>
    <row r="438" spans="13:13" ht="15.75" customHeight="1" x14ac:dyDescent="0.25">
      <c r="M438" s="26"/>
    </row>
    <row r="439" spans="13:13" ht="15.75" customHeight="1" x14ac:dyDescent="0.25">
      <c r="M439" s="26"/>
    </row>
    <row r="440" spans="13:13" ht="15.75" customHeight="1" x14ac:dyDescent="0.25">
      <c r="M440" s="26"/>
    </row>
    <row r="441" spans="13:13" ht="15.75" customHeight="1" x14ac:dyDescent="0.25">
      <c r="M441" s="26"/>
    </row>
    <row r="442" spans="13:13" ht="15.75" customHeight="1" x14ac:dyDescent="0.25">
      <c r="M442" s="26"/>
    </row>
    <row r="443" spans="13:13" ht="15.75" customHeight="1" x14ac:dyDescent="0.25">
      <c r="M443" s="26"/>
    </row>
    <row r="444" spans="13:13" ht="15.75" customHeight="1" x14ac:dyDescent="0.25">
      <c r="M444" s="26"/>
    </row>
    <row r="445" spans="13:13" ht="15.75" customHeight="1" x14ac:dyDescent="0.25">
      <c r="M445" s="26"/>
    </row>
    <row r="446" spans="13:13" ht="15.75" customHeight="1" x14ac:dyDescent="0.25">
      <c r="M446" s="26"/>
    </row>
    <row r="447" spans="13:13" ht="15.75" customHeight="1" x14ac:dyDescent="0.25">
      <c r="M447" s="26"/>
    </row>
    <row r="448" spans="13:13" ht="15.75" customHeight="1" x14ac:dyDescent="0.25">
      <c r="M448" s="26"/>
    </row>
    <row r="449" spans="13:13" ht="15.75" customHeight="1" x14ac:dyDescent="0.25">
      <c r="M449" s="26"/>
    </row>
    <row r="450" spans="13:13" ht="15.75" customHeight="1" x14ac:dyDescent="0.25">
      <c r="M450" s="26"/>
    </row>
    <row r="451" spans="13:13" ht="15.75" customHeight="1" x14ac:dyDescent="0.25">
      <c r="M451" s="26"/>
    </row>
    <row r="452" spans="13:13" ht="15.75" customHeight="1" x14ac:dyDescent="0.25">
      <c r="M452" s="26"/>
    </row>
    <row r="453" spans="13:13" ht="15.75" customHeight="1" x14ac:dyDescent="0.25">
      <c r="M453" s="26"/>
    </row>
    <row r="454" spans="13:13" ht="15.75" customHeight="1" x14ac:dyDescent="0.25">
      <c r="M454" s="26"/>
    </row>
    <row r="455" spans="13:13" ht="15.75" customHeight="1" x14ac:dyDescent="0.25">
      <c r="M455" s="26"/>
    </row>
    <row r="456" spans="13:13" ht="15.75" customHeight="1" x14ac:dyDescent="0.25">
      <c r="M456" s="26"/>
    </row>
    <row r="457" spans="13:13" ht="15.75" customHeight="1" x14ac:dyDescent="0.25">
      <c r="M457" s="26"/>
    </row>
    <row r="458" spans="13:13" ht="15.75" customHeight="1" x14ac:dyDescent="0.25">
      <c r="M458" s="26"/>
    </row>
    <row r="459" spans="13:13" ht="15.75" customHeight="1" x14ac:dyDescent="0.25">
      <c r="M459" s="26"/>
    </row>
    <row r="460" spans="13:13" ht="15.75" customHeight="1" x14ac:dyDescent="0.25">
      <c r="M460" s="26"/>
    </row>
    <row r="461" spans="13:13" ht="15.75" customHeight="1" x14ac:dyDescent="0.25">
      <c r="M461" s="26"/>
    </row>
    <row r="462" spans="13:13" ht="15.75" customHeight="1" x14ac:dyDescent="0.25">
      <c r="M462" s="26"/>
    </row>
    <row r="463" spans="13:13" ht="15.75" customHeight="1" x14ac:dyDescent="0.25">
      <c r="M463" s="26"/>
    </row>
    <row r="464" spans="13:13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511811024" right="0.511811024" top="0.78740157499999996" bottom="0.78740157499999996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3"/>
  <dimension ref="A1:AN121"/>
  <sheetViews>
    <sheetView showGridLines="0" topLeftCell="A16" workbookViewId="0">
      <selection activeCell="K1" sqref="K1:K2"/>
    </sheetView>
  </sheetViews>
  <sheetFormatPr defaultRowHeight="15" x14ac:dyDescent="0.25"/>
  <cols>
    <col min="1" max="1" width="11.5703125" bestFit="1" customWidth="1"/>
    <col min="2" max="2" width="16.42578125" customWidth="1"/>
    <col min="3" max="3" width="16.28515625" customWidth="1"/>
    <col min="4" max="4" width="14.5703125" customWidth="1"/>
    <col min="5" max="5" width="15.5703125" customWidth="1"/>
    <col min="6" max="6" width="16" customWidth="1"/>
    <col min="7" max="7" width="16.85546875" customWidth="1"/>
    <col min="8" max="8" width="17" customWidth="1"/>
    <col min="10" max="10" width="16.7109375" customWidth="1"/>
    <col min="11" max="11" width="14.42578125" customWidth="1"/>
    <col min="15" max="15" width="10.7109375" bestFit="1" customWidth="1"/>
    <col min="35" max="35" width="10.140625" bestFit="1" customWidth="1"/>
    <col min="40" max="40" width="12.7109375" customWidth="1"/>
  </cols>
  <sheetData>
    <row r="1" spans="1:40" ht="12.6" customHeight="1" x14ac:dyDescent="0.25">
      <c r="A1" s="334" t="s">
        <v>355</v>
      </c>
      <c r="B1" s="334"/>
      <c r="C1" s="334"/>
      <c r="D1" s="334"/>
      <c r="E1" s="334"/>
      <c r="F1" s="334"/>
      <c r="G1" s="334"/>
      <c r="H1" s="334"/>
      <c r="J1" s="338" t="s">
        <v>378</v>
      </c>
      <c r="K1" s="340">
        <f>AVERAGE(C9:C20)</f>
        <v>30.95</v>
      </c>
      <c r="AJ1" s="104" t="s">
        <v>383</v>
      </c>
      <c r="AK1" s="99">
        <v>0.35</v>
      </c>
    </row>
    <row r="2" spans="1:40" ht="12.6" customHeight="1" thickBot="1" x14ac:dyDescent="0.3">
      <c r="A2" s="335"/>
      <c r="B2" s="335"/>
      <c r="C2" s="335"/>
      <c r="D2" s="335"/>
      <c r="E2" s="335"/>
      <c r="F2" s="335"/>
      <c r="G2" s="335"/>
      <c r="H2" s="335"/>
      <c r="J2" s="339"/>
      <c r="K2" s="341"/>
    </row>
    <row r="3" spans="1:40" ht="12.6" customHeight="1" thickBot="1" x14ac:dyDescent="0.3">
      <c r="A3" s="335"/>
      <c r="B3" s="335"/>
      <c r="C3" s="335"/>
      <c r="D3" s="335"/>
      <c r="E3" s="335"/>
      <c r="F3" s="335"/>
      <c r="G3" s="335"/>
      <c r="H3" s="335"/>
      <c r="J3" s="84" t="s">
        <v>377</v>
      </c>
      <c r="K3" s="98" t="s">
        <v>346</v>
      </c>
      <c r="Z3">
        <f>MENU!P2</f>
        <v>2025</v>
      </c>
      <c r="AD3" s="104" t="s">
        <v>381</v>
      </c>
      <c r="AE3" s="104" t="s">
        <v>382</v>
      </c>
      <c r="AF3" s="105" t="s">
        <v>390</v>
      </c>
      <c r="AG3" s="104" t="s">
        <v>326</v>
      </c>
      <c r="AH3" s="105" t="s">
        <v>391</v>
      </c>
      <c r="AI3" s="104" t="s">
        <v>379</v>
      </c>
      <c r="AJ3" s="103" t="s">
        <v>380</v>
      </c>
      <c r="AK3" s="105" t="s">
        <v>387</v>
      </c>
      <c r="AL3" s="105" t="s">
        <v>392</v>
      </c>
      <c r="AM3" s="105" t="s">
        <v>388</v>
      </c>
      <c r="AN3" s="105" t="s">
        <v>393</v>
      </c>
    </row>
    <row r="4" spans="1:40" ht="12.6" customHeight="1" x14ac:dyDescent="0.25">
      <c r="I4" s="82"/>
      <c r="Z4">
        <v>1</v>
      </c>
      <c r="AA4" s="107" t="s">
        <v>340</v>
      </c>
      <c r="AB4" s="97">
        <f>DATE($Z$3,Z4,1)</f>
        <v>45658</v>
      </c>
      <c r="AC4" s="80" t="s">
        <v>340</v>
      </c>
      <c r="AD4" s="81">
        <f t="shared" ref="AD4:AD15" si="0">B9</f>
        <v>0</v>
      </c>
      <c r="AE4" s="81">
        <f t="shared" ref="AE4:AE15" si="1">C9</f>
        <v>0</v>
      </c>
      <c r="AF4" t="str">
        <f>IFERROR((AD4/AE4)*100,"")</f>
        <v/>
      </c>
      <c r="AG4" s="81">
        <f t="shared" ref="AG4:AG15" si="2">D9</f>
        <v>0</v>
      </c>
      <c r="AH4">
        <v>0</v>
      </c>
      <c r="AI4" s="81">
        <f>Base!B4</f>
        <v>0</v>
      </c>
      <c r="AJ4" s="99" t="str">
        <f>IFERROR(AG4/AI4,"")</f>
        <v/>
      </c>
      <c r="AK4" s="99">
        <v>0.35</v>
      </c>
      <c r="AL4">
        <v>0</v>
      </c>
      <c r="AM4">
        <f>IFERROR(AK4*AI4,"")</f>
        <v>0</v>
      </c>
      <c r="AN4" t="str">
        <f>IFERROR((AG4/AM4)*100,"")</f>
        <v/>
      </c>
    </row>
    <row r="5" spans="1:40" ht="12.6" customHeight="1" x14ac:dyDescent="0.25">
      <c r="Z5">
        <v>2</v>
      </c>
      <c r="AA5" s="107" t="s">
        <v>341</v>
      </c>
      <c r="AB5" s="97">
        <f t="shared" ref="AB5:AB15" si="3">DATE($Z$3,Z5,1)</f>
        <v>45689</v>
      </c>
      <c r="AC5" s="80" t="s">
        <v>341</v>
      </c>
      <c r="AD5" s="81">
        <f t="shared" si="0"/>
        <v>0</v>
      </c>
      <c r="AE5" s="81">
        <f t="shared" si="1"/>
        <v>0</v>
      </c>
      <c r="AF5" t="str">
        <f t="shared" ref="AF5:AF15" si="4">IFERROR((AD5/AE5)*100,"")</f>
        <v/>
      </c>
      <c r="AG5" s="81">
        <f t="shared" si="2"/>
        <v>0</v>
      </c>
      <c r="AH5" t="str">
        <f>IFERROR((AG5/AG4)*100,"")</f>
        <v/>
      </c>
      <c r="AI5" s="81">
        <f>Base!B5</f>
        <v>0</v>
      </c>
      <c r="AJ5" s="99" t="str">
        <f>IFERROR(AG5/AI5,"")</f>
        <v/>
      </c>
      <c r="AK5" s="99">
        <v>0.35</v>
      </c>
      <c r="AL5" t="str">
        <f>IFERROR((AI5/AI4)*100,"")</f>
        <v/>
      </c>
      <c r="AM5">
        <f t="shared" ref="AM5:AM15" si="5">IFERROR(AK5*AI5,"")</f>
        <v>0</v>
      </c>
      <c r="AN5" t="str">
        <f>IFERROR((AG5/AM5)*100,"")</f>
        <v/>
      </c>
    </row>
    <row r="6" spans="1:40" ht="12.6" customHeight="1" thickBot="1" x14ac:dyDescent="0.3">
      <c r="Z6">
        <v>3</v>
      </c>
      <c r="AA6" s="107" t="s">
        <v>342</v>
      </c>
      <c r="AB6" s="97">
        <f t="shared" si="3"/>
        <v>45717</v>
      </c>
      <c r="AC6" s="80" t="s">
        <v>342</v>
      </c>
      <c r="AD6" s="81">
        <f t="shared" si="0"/>
        <v>0</v>
      </c>
      <c r="AE6" s="81">
        <f t="shared" si="1"/>
        <v>0</v>
      </c>
      <c r="AF6" t="str">
        <f t="shared" si="4"/>
        <v/>
      </c>
      <c r="AG6" s="81">
        <f t="shared" si="2"/>
        <v>0</v>
      </c>
      <c r="AH6" t="str">
        <f t="shared" ref="AH6:AH15" si="6">IFERROR((AG6/AG5)*100,"")</f>
        <v/>
      </c>
      <c r="AI6" s="81">
        <f>Base!B6</f>
        <v>0</v>
      </c>
      <c r="AJ6" s="99" t="str">
        <f t="shared" ref="AJ6:AJ15" si="7">IFERROR(AG6/AI6,"")</f>
        <v/>
      </c>
      <c r="AK6" s="99">
        <v>0.35</v>
      </c>
      <c r="AL6" t="str">
        <f>IFERROR((AI6/AI5)*100,"")</f>
        <v/>
      </c>
      <c r="AM6">
        <f t="shared" si="5"/>
        <v>0</v>
      </c>
      <c r="AN6" t="str">
        <f t="shared" ref="AN6:AN15" si="8">IFERROR((AG6/AM6)*100,"")</f>
        <v/>
      </c>
    </row>
    <row r="7" spans="1:40" ht="12.6" customHeight="1" thickBot="1" x14ac:dyDescent="0.3">
      <c r="A7" s="333" t="s">
        <v>357</v>
      </c>
      <c r="B7" s="333"/>
      <c r="C7" s="333"/>
      <c r="D7" s="333"/>
      <c r="E7" s="342" t="s">
        <v>353</v>
      </c>
      <c r="F7" s="343"/>
      <c r="G7" s="342" t="s">
        <v>354</v>
      </c>
      <c r="H7" s="343"/>
      <c r="Z7">
        <v>4</v>
      </c>
      <c r="AA7" s="107" t="s">
        <v>343</v>
      </c>
      <c r="AB7" s="97">
        <f t="shared" si="3"/>
        <v>45748</v>
      </c>
      <c r="AC7" s="80" t="s">
        <v>343</v>
      </c>
      <c r="AD7" s="81">
        <f t="shared" si="0"/>
        <v>0</v>
      </c>
      <c r="AE7" s="81">
        <f t="shared" si="1"/>
        <v>0</v>
      </c>
      <c r="AF7" t="str">
        <f t="shared" si="4"/>
        <v/>
      </c>
      <c r="AG7" s="81">
        <f t="shared" si="2"/>
        <v>0</v>
      </c>
      <c r="AH7" t="str">
        <f t="shared" si="6"/>
        <v/>
      </c>
      <c r="AI7" s="81">
        <f>Base!B7</f>
        <v>0</v>
      </c>
      <c r="AJ7" s="99" t="str">
        <f t="shared" si="7"/>
        <v/>
      </c>
      <c r="AK7" s="99">
        <v>0.35</v>
      </c>
      <c r="AL7" t="str">
        <f t="shared" ref="AL7:AL15" si="9">IFERROR((AI7/AI6)*100,"")</f>
        <v/>
      </c>
      <c r="AM7">
        <f t="shared" si="5"/>
        <v>0</v>
      </c>
      <c r="AN7" t="str">
        <f t="shared" si="8"/>
        <v/>
      </c>
    </row>
    <row r="8" spans="1:40" ht="12.6" customHeight="1" thickBot="1" x14ac:dyDescent="0.3">
      <c r="A8" s="122" t="s">
        <v>356</v>
      </c>
      <c r="B8" s="122" t="s">
        <v>362</v>
      </c>
      <c r="C8" s="122" t="s">
        <v>352</v>
      </c>
      <c r="D8" s="123" t="s">
        <v>326</v>
      </c>
      <c r="E8" s="124" t="s">
        <v>358</v>
      </c>
      <c r="F8" s="125" t="s">
        <v>360</v>
      </c>
      <c r="G8" s="124" t="s">
        <v>359</v>
      </c>
      <c r="H8" s="126" t="s">
        <v>361</v>
      </c>
      <c r="Z8">
        <v>5</v>
      </c>
      <c r="AA8" s="107" t="s">
        <v>344</v>
      </c>
      <c r="AB8" s="97">
        <f t="shared" si="3"/>
        <v>45778</v>
      </c>
      <c r="AC8" s="80" t="s">
        <v>344</v>
      </c>
      <c r="AD8" s="81">
        <f t="shared" si="0"/>
        <v>0</v>
      </c>
      <c r="AE8" s="81">
        <f t="shared" si="1"/>
        <v>0</v>
      </c>
      <c r="AF8" t="str">
        <f t="shared" si="4"/>
        <v/>
      </c>
      <c r="AG8" s="81">
        <f t="shared" si="2"/>
        <v>0</v>
      </c>
      <c r="AH8" t="str">
        <f t="shared" si="6"/>
        <v/>
      </c>
      <c r="AI8" s="81">
        <f>Base!B8</f>
        <v>0</v>
      </c>
      <c r="AJ8" s="99" t="str">
        <f t="shared" si="7"/>
        <v/>
      </c>
      <c r="AK8" s="99">
        <v>0.35</v>
      </c>
      <c r="AL8" t="str">
        <f t="shared" si="9"/>
        <v/>
      </c>
      <c r="AM8">
        <f t="shared" si="5"/>
        <v>0</v>
      </c>
      <c r="AN8" t="str">
        <f t="shared" si="8"/>
        <v/>
      </c>
    </row>
    <row r="9" spans="1:40" ht="12.6" customHeight="1" x14ac:dyDescent="0.25">
      <c r="A9" s="127" t="s">
        <v>340</v>
      </c>
      <c r="B9" s="100">
        <f>Base!F4</f>
        <v>0</v>
      </c>
      <c r="C9" s="100">
        <f>Base!I4</f>
        <v>0</v>
      </c>
      <c r="D9" s="101">
        <f>Base!C4</f>
        <v>0</v>
      </c>
      <c r="E9" s="102">
        <f>Base!G4</f>
        <v>0</v>
      </c>
      <c r="F9" s="102">
        <f>Base!H4</f>
        <v>0</v>
      </c>
      <c r="G9" s="102">
        <f>Base!J4</f>
        <v>0</v>
      </c>
      <c r="H9" s="128">
        <f>Base!K4</f>
        <v>0</v>
      </c>
      <c r="Z9">
        <v>6</v>
      </c>
      <c r="AA9" s="107" t="s">
        <v>345</v>
      </c>
      <c r="AB9" s="97">
        <f t="shared" si="3"/>
        <v>45809</v>
      </c>
      <c r="AC9" s="80" t="s">
        <v>345</v>
      </c>
      <c r="AD9" s="81">
        <f t="shared" si="0"/>
        <v>0</v>
      </c>
      <c r="AE9" s="81">
        <f t="shared" si="1"/>
        <v>0</v>
      </c>
      <c r="AF9" t="str">
        <f t="shared" si="4"/>
        <v/>
      </c>
      <c r="AG9" s="81">
        <f t="shared" si="2"/>
        <v>0</v>
      </c>
      <c r="AH9" t="str">
        <f t="shared" si="6"/>
        <v/>
      </c>
      <c r="AI9" s="81">
        <f>Base!B9</f>
        <v>0</v>
      </c>
      <c r="AJ9" s="99" t="str">
        <f t="shared" si="7"/>
        <v/>
      </c>
      <c r="AK9" s="99">
        <v>0.35</v>
      </c>
      <c r="AL9" t="str">
        <f t="shared" si="9"/>
        <v/>
      </c>
      <c r="AM9">
        <f t="shared" si="5"/>
        <v>0</v>
      </c>
      <c r="AN9" t="str">
        <f t="shared" si="8"/>
        <v/>
      </c>
    </row>
    <row r="10" spans="1:40" ht="12.6" customHeight="1" x14ac:dyDescent="0.25">
      <c r="A10" s="129" t="s">
        <v>341</v>
      </c>
      <c r="B10" s="85">
        <f>Base!F5</f>
        <v>0</v>
      </c>
      <c r="C10" s="85">
        <f>Base!I5</f>
        <v>0</v>
      </c>
      <c r="D10" s="86">
        <f>Base!C5</f>
        <v>0</v>
      </c>
      <c r="E10" s="87">
        <f>Base!G5</f>
        <v>0</v>
      </c>
      <c r="F10" s="87">
        <f>Base!H5</f>
        <v>0</v>
      </c>
      <c r="G10" s="87">
        <f>Base!J5</f>
        <v>0</v>
      </c>
      <c r="H10" s="130">
        <f>Base!K5</f>
        <v>0</v>
      </c>
      <c r="Z10">
        <v>7</v>
      </c>
      <c r="AA10" s="107" t="s">
        <v>346</v>
      </c>
      <c r="AB10" s="97">
        <f t="shared" si="3"/>
        <v>45839</v>
      </c>
      <c r="AC10" s="80" t="s">
        <v>346</v>
      </c>
      <c r="AD10" s="81">
        <f t="shared" si="0"/>
        <v>0</v>
      </c>
      <c r="AE10" s="81">
        <f t="shared" si="1"/>
        <v>0</v>
      </c>
      <c r="AF10" t="str">
        <f t="shared" si="4"/>
        <v/>
      </c>
      <c r="AG10" s="81">
        <f t="shared" si="2"/>
        <v>0</v>
      </c>
      <c r="AH10" t="str">
        <f t="shared" si="6"/>
        <v/>
      </c>
      <c r="AI10" s="81">
        <f>Base!B10</f>
        <v>0</v>
      </c>
      <c r="AJ10" s="99" t="str">
        <f t="shared" si="7"/>
        <v/>
      </c>
      <c r="AK10" s="99">
        <v>0.35</v>
      </c>
      <c r="AL10" t="str">
        <f t="shared" si="9"/>
        <v/>
      </c>
      <c r="AM10">
        <f t="shared" si="5"/>
        <v>0</v>
      </c>
      <c r="AN10" t="str">
        <f t="shared" si="8"/>
        <v/>
      </c>
    </row>
    <row r="11" spans="1:40" ht="12.6" customHeight="1" x14ac:dyDescent="0.25">
      <c r="A11" s="129" t="s">
        <v>342</v>
      </c>
      <c r="B11" s="85">
        <f>Base!F6</f>
        <v>0</v>
      </c>
      <c r="C11" s="85">
        <f>Base!I6</f>
        <v>0</v>
      </c>
      <c r="D11" s="86">
        <f>Base!C6</f>
        <v>0</v>
      </c>
      <c r="E11" s="87">
        <f>Base!G6</f>
        <v>0</v>
      </c>
      <c r="F11" s="87">
        <f>Base!H6</f>
        <v>0</v>
      </c>
      <c r="G11" s="87">
        <f>Base!J6</f>
        <v>0</v>
      </c>
      <c r="H11" s="130">
        <f>Base!K6</f>
        <v>0</v>
      </c>
      <c r="Z11">
        <v>8</v>
      </c>
      <c r="AA11" s="107" t="s">
        <v>347</v>
      </c>
      <c r="AB11" s="97">
        <f t="shared" si="3"/>
        <v>45870</v>
      </c>
      <c r="AC11" s="80" t="s">
        <v>347</v>
      </c>
      <c r="AD11" s="81">
        <f t="shared" si="0"/>
        <v>0</v>
      </c>
      <c r="AE11" s="81">
        <f t="shared" si="1"/>
        <v>0</v>
      </c>
      <c r="AF11" t="str">
        <f t="shared" si="4"/>
        <v/>
      </c>
      <c r="AG11" s="81">
        <f t="shared" si="2"/>
        <v>0</v>
      </c>
      <c r="AH11" t="str">
        <f t="shared" si="6"/>
        <v/>
      </c>
      <c r="AI11" s="81">
        <f>Base!B11</f>
        <v>0</v>
      </c>
      <c r="AJ11" s="99" t="str">
        <f t="shared" si="7"/>
        <v/>
      </c>
      <c r="AK11" s="99">
        <v>0.35</v>
      </c>
      <c r="AL11" t="str">
        <f t="shared" si="9"/>
        <v/>
      </c>
      <c r="AM11">
        <f t="shared" si="5"/>
        <v>0</v>
      </c>
      <c r="AN11" t="str">
        <f t="shared" si="8"/>
        <v/>
      </c>
    </row>
    <row r="12" spans="1:40" ht="12.6" customHeight="1" x14ac:dyDescent="0.25">
      <c r="A12" s="129" t="s">
        <v>343</v>
      </c>
      <c r="B12" s="85">
        <f>Base!F7</f>
        <v>0</v>
      </c>
      <c r="C12" s="85">
        <f>Base!I7</f>
        <v>0</v>
      </c>
      <c r="D12" s="86">
        <f>Base!C7</f>
        <v>0</v>
      </c>
      <c r="E12" s="87">
        <f>Base!G7</f>
        <v>0</v>
      </c>
      <c r="F12" s="87">
        <f>Base!H7</f>
        <v>0</v>
      </c>
      <c r="G12" s="87">
        <f>Base!J7</f>
        <v>0</v>
      </c>
      <c r="H12" s="130">
        <f>Base!K7</f>
        <v>0</v>
      </c>
      <c r="Z12">
        <v>9</v>
      </c>
      <c r="AA12" s="107" t="s">
        <v>348</v>
      </c>
      <c r="AB12" s="97">
        <f t="shared" si="3"/>
        <v>45901</v>
      </c>
      <c r="AC12" s="80" t="s">
        <v>348</v>
      </c>
      <c r="AD12" s="81">
        <f t="shared" si="0"/>
        <v>0</v>
      </c>
      <c r="AE12" s="81">
        <f t="shared" si="1"/>
        <v>0</v>
      </c>
      <c r="AF12" t="str">
        <f t="shared" si="4"/>
        <v/>
      </c>
      <c r="AG12" s="81">
        <f t="shared" si="2"/>
        <v>0</v>
      </c>
      <c r="AH12" t="str">
        <f t="shared" si="6"/>
        <v/>
      </c>
      <c r="AI12" s="81">
        <f>Base!B12</f>
        <v>0</v>
      </c>
      <c r="AJ12" s="99" t="str">
        <f t="shared" si="7"/>
        <v/>
      </c>
      <c r="AK12" s="99">
        <v>0.35</v>
      </c>
      <c r="AL12" t="str">
        <f t="shared" si="9"/>
        <v/>
      </c>
      <c r="AM12">
        <f t="shared" si="5"/>
        <v>0</v>
      </c>
      <c r="AN12" t="str">
        <f t="shared" si="8"/>
        <v/>
      </c>
    </row>
    <row r="13" spans="1:40" ht="12.6" customHeight="1" x14ac:dyDescent="0.25">
      <c r="A13" s="129" t="s">
        <v>344</v>
      </c>
      <c r="B13" s="85">
        <f>Base!F8</f>
        <v>0</v>
      </c>
      <c r="C13" s="85">
        <f>Base!I8</f>
        <v>0</v>
      </c>
      <c r="D13" s="86">
        <f>Base!C8</f>
        <v>0</v>
      </c>
      <c r="E13" s="87">
        <f>Base!G8</f>
        <v>0</v>
      </c>
      <c r="F13" s="87">
        <f>Base!H8</f>
        <v>0</v>
      </c>
      <c r="G13" s="87">
        <f>Base!J8</f>
        <v>0</v>
      </c>
      <c r="H13" s="130">
        <f>Base!K8</f>
        <v>0</v>
      </c>
      <c r="Z13">
        <v>10</v>
      </c>
      <c r="AA13" s="107" t="s">
        <v>349</v>
      </c>
      <c r="AB13" s="97">
        <f t="shared" si="3"/>
        <v>45931</v>
      </c>
      <c r="AC13" s="80" t="s">
        <v>349</v>
      </c>
      <c r="AD13" s="81">
        <f t="shared" si="0"/>
        <v>0</v>
      </c>
      <c r="AE13" s="81">
        <f t="shared" si="1"/>
        <v>0</v>
      </c>
      <c r="AF13" t="str">
        <f t="shared" si="4"/>
        <v/>
      </c>
      <c r="AG13" s="81">
        <f t="shared" si="2"/>
        <v>0</v>
      </c>
      <c r="AH13" t="str">
        <f t="shared" si="6"/>
        <v/>
      </c>
      <c r="AI13" s="81">
        <f>Base!B13</f>
        <v>0</v>
      </c>
      <c r="AJ13" s="99" t="str">
        <f t="shared" si="7"/>
        <v/>
      </c>
      <c r="AK13" s="99">
        <v>0.35</v>
      </c>
      <c r="AL13" t="str">
        <f t="shared" si="9"/>
        <v/>
      </c>
      <c r="AM13">
        <f t="shared" si="5"/>
        <v>0</v>
      </c>
      <c r="AN13" t="str">
        <f t="shared" si="8"/>
        <v/>
      </c>
    </row>
    <row r="14" spans="1:40" ht="12.6" customHeight="1" x14ac:dyDescent="0.25">
      <c r="A14" s="129" t="s">
        <v>345</v>
      </c>
      <c r="B14" s="85">
        <f>Base!F9</f>
        <v>0</v>
      </c>
      <c r="C14" s="85">
        <f>Base!I9</f>
        <v>0</v>
      </c>
      <c r="D14" s="86">
        <f>Base!C9</f>
        <v>0</v>
      </c>
      <c r="E14" s="87">
        <f>Base!G9</f>
        <v>0</v>
      </c>
      <c r="F14" s="87">
        <f>Base!H9</f>
        <v>0</v>
      </c>
      <c r="G14" s="87">
        <f>Base!J9</f>
        <v>0</v>
      </c>
      <c r="H14" s="130">
        <f>Base!K9</f>
        <v>0</v>
      </c>
      <c r="Z14">
        <v>11</v>
      </c>
      <c r="AA14" s="107" t="s">
        <v>350</v>
      </c>
      <c r="AB14" s="97">
        <f t="shared" si="3"/>
        <v>45962</v>
      </c>
      <c r="AC14" s="80" t="s">
        <v>350</v>
      </c>
      <c r="AD14" s="81">
        <f t="shared" si="0"/>
        <v>0</v>
      </c>
      <c r="AE14" s="81">
        <f t="shared" si="1"/>
        <v>0</v>
      </c>
      <c r="AF14" t="str">
        <f t="shared" si="4"/>
        <v/>
      </c>
      <c r="AG14" s="81">
        <f t="shared" si="2"/>
        <v>0</v>
      </c>
      <c r="AH14" t="str">
        <f t="shared" si="6"/>
        <v/>
      </c>
      <c r="AI14" s="81">
        <f>Base!B14</f>
        <v>0</v>
      </c>
      <c r="AJ14" s="99" t="str">
        <f t="shared" si="7"/>
        <v/>
      </c>
      <c r="AK14" s="99">
        <v>0.35</v>
      </c>
      <c r="AL14" t="str">
        <f t="shared" si="9"/>
        <v/>
      </c>
      <c r="AM14">
        <f t="shared" si="5"/>
        <v>0</v>
      </c>
      <c r="AN14" t="str">
        <f t="shared" si="8"/>
        <v/>
      </c>
    </row>
    <row r="15" spans="1:40" ht="12.6" customHeight="1" x14ac:dyDescent="0.25">
      <c r="A15" s="129" t="s">
        <v>346</v>
      </c>
      <c r="B15" s="85">
        <f>Base!F10</f>
        <v>0</v>
      </c>
      <c r="C15" s="85">
        <f>Base!I10</f>
        <v>0</v>
      </c>
      <c r="D15" s="86">
        <f>Base!C10</f>
        <v>0</v>
      </c>
      <c r="E15" s="87">
        <f>Base!G10</f>
        <v>0</v>
      </c>
      <c r="F15" s="87">
        <f>Base!H10</f>
        <v>0</v>
      </c>
      <c r="G15" s="87">
        <f>Base!J10</f>
        <v>0</v>
      </c>
      <c r="H15" s="130">
        <f>Base!K10</f>
        <v>0</v>
      </c>
      <c r="Z15">
        <v>12</v>
      </c>
      <c r="AA15" s="107" t="s">
        <v>351</v>
      </c>
      <c r="AB15" s="97">
        <f t="shared" si="3"/>
        <v>45992</v>
      </c>
      <c r="AC15" s="80" t="s">
        <v>351</v>
      </c>
      <c r="AD15" s="81">
        <f t="shared" si="0"/>
        <v>742.8</v>
      </c>
      <c r="AE15" s="81">
        <f t="shared" si="1"/>
        <v>371.4</v>
      </c>
      <c r="AF15">
        <f t="shared" si="4"/>
        <v>200</v>
      </c>
      <c r="AG15" s="81">
        <f t="shared" si="2"/>
        <v>61.2</v>
      </c>
      <c r="AH15" t="str">
        <f t="shared" si="6"/>
        <v/>
      </c>
      <c r="AI15" s="81">
        <f>Base!B15</f>
        <v>0</v>
      </c>
      <c r="AJ15" s="99" t="str">
        <f t="shared" si="7"/>
        <v/>
      </c>
      <c r="AK15" s="99">
        <v>0.35</v>
      </c>
      <c r="AL15" t="str">
        <f t="shared" si="9"/>
        <v/>
      </c>
      <c r="AM15">
        <f t="shared" si="5"/>
        <v>0</v>
      </c>
      <c r="AN15" t="str">
        <f t="shared" si="8"/>
        <v/>
      </c>
    </row>
    <row r="16" spans="1:40" x14ac:dyDescent="0.25">
      <c r="A16" s="129" t="s">
        <v>347</v>
      </c>
      <c r="B16" s="85">
        <f>Base!F11</f>
        <v>0</v>
      </c>
      <c r="C16" s="85">
        <f>Base!I11</f>
        <v>0</v>
      </c>
      <c r="D16" s="86">
        <f>Base!C11</f>
        <v>0</v>
      </c>
      <c r="E16" s="87">
        <f>Base!G11</f>
        <v>0</v>
      </c>
      <c r="F16" s="87">
        <f>Base!H11</f>
        <v>0</v>
      </c>
      <c r="G16" s="87">
        <f>Base!J11</f>
        <v>0</v>
      </c>
      <c r="H16" s="130">
        <f>Base!K11</f>
        <v>0</v>
      </c>
      <c r="O16" s="83"/>
    </row>
    <row r="17" spans="1:35" x14ac:dyDescent="0.25">
      <c r="A17" s="129" t="s">
        <v>348</v>
      </c>
      <c r="B17" s="85">
        <f>Base!F12</f>
        <v>0</v>
      </c>
      <c r="C17" s="85">
        <f>Base!I12</f>
        <v>0</v>
      </c>
      <c r="D17" s="86">
        <f>Base!C12</f>
        <v>0</v>
      </c>
      <c r="E17" s="87">
        <f>Base!G12</f>
        <v>0</v>
      </c>
      <c r="F17" s="87">
        <f>Base!H12</f>
        <v>0</v>
      </c>
      <c r="G17" s="87">
        <f>Base!J12</f>
        <v>0</v>
      </c>
      <c r="H17" s="130">
        <f>Base!K12</f>
        <v>0</v>
      </c>
    </row>
    <row r="18" spans="1:35" x14ac:dyDescent="0.25">
      <c r="A18" s="129" t="s">
        <v>349</v>
      </c>
      <c r="B18" s="85">
        <f>Base!F13</f>
        <v>0</v>
      </c>
      <c r="C18" s="85">
        <f>Base!I13</f>
        <v>0</v>
      </c>
      <c r="D18" s="86">
        <f>Base!C13</f>
        <v>0</v>
      </c>
      <c r="E18" s="87">
        <f>Base!G13</f>
        <v>0</v>
      </c>
      <c r="F18" s="87">
        <f>Base!H13</f>
        <v>0</v>
      </c>
      <c r="G18" s="87">
        <f>Base!J13</f>
        <v>0</v>
      </c>
      <c r="H18" s="130">
        <f>Base!K13</f>
        <v>0</v>
      </c>
    </row>
    <row r="19" spans="1:35" x14ac:dyDescent="0.25">
      <c r="A19" s="129" t="s">
        <v>350</v>
      </c>
      <c r="B19" s="85">
        <f>Base!F14</f>
        <v>0</v>
      </c>
      <c r="C19" s="85">
        <f>Base!I14</f>
        <v>0</v>
      </c>
      <c r="D19" s="86">
        <f>Base!C14</f>
        <v>0</v>
      </c>
      <c r="E19" s="87">
        <f>Base!G14</f>
        <v>0</v>
      </c>
      <c r="F19" s="87">
        <f>Base!H14</f>
        <v>0</v>
      </c>
      <c r="G19" s="87">
        <f>Base!J14</f>
        <v>0</v>
      </c>
      <c r="H19" s="130">
        <f>Base!K14</f>
        <v>0</v>
      </c>
    </row>
    <row r="20" spans="1:35" x14ac:dyDescent="0.25">
      <c r="A20" s="129" t="s">
        <v>351</v>
      </c>
      <c r="B20" s="85">
        <f>Base!F15</f>
        <v>742.8</v>
      </c>
      <c r="C20" s="85">
        <f>Base!I15</f>
        <v>371.4</v>
      </c>
      <c r="D20" s="86">
        <f>Base!C15</f>
        <v>61.2</v>
      </c>
      <c r="E20" s="87">
        <f>Base!G15</f>
        <v>364.11764705882354</v>
      </c>
      <c r="F20" s="87">
        <f>Base!H15</f>
        <v>8.2390953150242321E-2</v>
      </c>
      <c r="G20" s="87">
        <f>Base!J15</f>
        <v>182.05882352941177</v>
      </c>
      <c r="H20" s="130">
        <f>Base!K15</f>
        <v>0.16478190630048464</v>
      </c>
    </row>
    <row r="22" spans="1:35" x14ac:dyDescent="0.25">
      <c r="AI22" s="108"/>
    </row>
    <row r="23" spans="1:35" x14ac:dyDescent="0.25">
      <c r="AI23" s="108"/>
    </row>
    <row r="73" spans="2:9" x14ac:dyDescent="0.25">
      <c r="B73" s="83">
        <f ca="1">TODAY()</f>
        <v>46010</v>
      </c>
    </row>
    <row r="74" spans="2:9" x14ac:dyDescent="0.25">
      <c r="B74" s="96">
        <f ca="1">DATE(YEAR(B73),MONTH(B73),1)</f>
        <v>45992</v>
      </c>
    </row>
    <row r="77" spans="2:9" x14ac:dyDescent="0.25">
      <c r="B77" s="105" t="s">
        <v>384</v>
      </c>
      <c r="D77" s="88" t="s">
        <v>363</v>
      </c>
      <c r="E77" s="88" t="s">
        <v>364</v>
      </c>
      <c r="F77" s="88" t="s">
        <v>365</v>
      </c>
    </row>
    <row r="78" spans="2:9" x14ac:dyDescent="0.25">
      <c r="D78" s="88">
        <v>0</v>
      </c>
      <c r="E78" s="88">
        <v>60</v>
      </c>
      <c r="F78" s="88">
        <f>VLOOKUP($K$3,$A$8:$E$20,5,0)</f>
        <v>0</v>
      </c>
      <c r="G78" s="165">
        <f>ABS(F78)</f>
        <v>0</v>
      </c>
    </row>
    <row r="80" spans="2:9" x14ac:dyDescent="0.25">
      <c r="B80" s="88" t="s">
        <v>366</v>
      </c>
      <c r="D80" s="88"/>
      <c r="E80" s="88" t="s">
        <v>367</v>
      </c>
      <c r="F80" s="88" t="s">
        <v>368</v>
      </c>
      <c r="G80" s="88" t="s">
        <v>369</v>
      </c>
      <c r="H80" s="88"/>
      <c r="I80" s="88">
        <v>180</v>
      </c>
    </row>
    <row r="81" spans="2:10" x14ac:dyDescent="0.25">
      <c r="B81" s="88"/>
      <c r="D81" s="89">
        <f>H81</f>
        <v>30</v>
      </c>
      <c r="E81" s="88">
        <v>25</v>
      </c>
      <c r="F81" s="88">
        <v>5</v>
      </c>
      <c r="G81" s="88">
        <v>30</v>
      </c>
      <c r="H81" s="89">
        <f>SUM(E81:G81)/I80*(360-I80)/2</f>
        <v>30</v>
      </c>
      <c r="I81" s="88"/>
    </row>
    <row r="82" spans="2:10" x14ac:dyDescent="0.25">
      <c r="B82" s="90"/>
    </row>
    <row r="83" spans="2:10" x14ac:dyDescent="0.25">
      <c r="B83" s="88" t="s">
        <v>370</v>
      </c>
      <c r="D83" s="91"/>
      <c r="E83" s="92"/>
      <c r="F83" s="336" t="s">
        <v>371</v>
      </c>
      <c r="G83" s="337"/>
      <c r="H83" s="336" t="s">
        <v>372</v>
      </c>
      <c r="I83" s="337"/>
      <c r="J83" s="88"/>
    </row>
    <row r="84" spans="2:10" x14ac:dyDescent="0.25">
      <c r="B84" s="88" t="s">
        <v>373</v>
      </c>
      <c r="D84" s="88" t="s">
        <v>374</v>
      </c>
      <c r="E84" s="88" t="s">
        <v>375</v>
      </c>
      <c r="F84" s="88" t="s">
        <v>374</v>
      </c>
      <c r="G84" s="88" t="s">
        <v>375</v>
      </c>
      <c r="H84" s="88" t="s">
        <v>374</v>
      </c>
      <c r="I84" s="88" t="s">
        <v>375</v>
      </c>
      <c r="J84" s="93" t="s">
        <v>376</v>
      </c>
    </row>
    <row r="85" spans="2:10" x14ac:dyDescent="0.25">
      <c r="B85" s="88">
        <f>(I80*(F78-D78)/(E78-D78))-I80/2</f>
        <v>-90</v>
      </c>
      <c r="D85" s="94">
        <f>SIN(RADIANS(B85))*-0.2</f>
        <v>0.2</v>
      </c>
      <c r="E85" s="94">
        <f>COS(RADIANS(B85))*-0.2</f>
        <v>-1.22514845490862E-17</v>
      </c>
      <c r="F85" s="94">
        <v>0</v>
      </c>
      <c r="G85" s="94">
        <v>0</v>
      </c>
      <c r="H85" s="94">
        <f>SIN(RADIANS(B85))*J85</f>
        <v>-0.8</v>
      </c>
      <c r="I85" s="94">
        <f>COS(RADIANS(B85))*J85</f>
        <v>4.90059381963448E-17</v>
      </c>
      <c r="J85" s="95">
        <v>0.8</v>
      </c>
    </row>
    <row r="89" spans="2:10" x14ac:dyDescent="0.25">
      <c r="B89" s="105" t="s">
        <v>385</v>
      </c>
      <c r="D89" s="88" t="s">
        <v>363</v>
      </c>
      <c r="E89" s="88" t="s">
        <v>364</v>
      </c>
      <c r="F89" s="88" t="s">
        <v>365</v>
      </c>
    </row>
    <row r="90" spans="2:10" x14ac:dyDescent="0.25">
      <c r="D90" s="88">
        <v>0</v>
      </c>
      <c r="E90" s="88">
        <v>180</v>
      </c>
      <c r="F90" s="88" t="str">
        <f>IFERROR(VLOOKUP(CMV!$Q$1,$AC$4:$AH$15,6,0),0)</f>
        <v/>
      </c>
      <c r="G90" s="99">
        <f>IFERROR((F90/100)-1,0)</f>
        <v>0</v>
      </c>
    </row>
    <row r="92" spans="2:10" x14ac:dyDescent="0.25">
      <c r="B92" s="88" t="s">
        <v>366</v>
      </c>
      <c r="D92" s="88"/>
      <c r="E92" s="88" t="s">
        <v>367</v>
      </c>
      <c r="F92" s="88" t="s">
        <v>368</v>
      </c>
      <c r="G92" s="88" t="s">
        <v>369</v>
      </c>
      <c r="H92" s="88"/>
      <c r="I92" s="88">
        <v>180</v>
      </c>
    </row>
    <row r="93" spans="2:10" x14ac:dyDescent="0.25">
      <c r="B93" s="88"/>
      <c r="D93" s="89">
        <f>H93</f>
        <v>111.25</v>
      </c>
      <c r="E93" s="88">
        <v>100</v>
      </c>
      <c r="F93" s="88">
        <v>22.5</v>
      </c>
      <c r="G93" s="88">
        <v>100</v>
      </c>
      <c r="H93" s="89">
        <f>SUM(E93:G93)/I92*(360-I92)/2</f>
        <v>111.25</v>
      </c>
      <c r="I93" s="88"/>
    </row>
    <row r="94" spans="2:10" x14ac:dyDescent="0.25">
      <c r="B94" s="90"/>
    </row>
    <row r="95" spans="2:10" x14ac:dyDescent="0.25">
      <c r="B95" s="88" t="s">
        <v>370</v>
      </c>
      <c r="D95" s="91"/>
      <c r="E95" s="92"/>
      <c r="F95" s="336" t="s">
        <v>371</v>
      </c>
      <c r="G95" s="337"/>
      <c r="H95" s="336" t="s">
        <v>372</v>
      </c>
      <c r="I95" s="337"/>
      <c r="J95" s="88"/>
    </row>
    <row r="96" spans="2:10" x14ac:dyDescent="0.25">
      <c r="B96" s="88" t="s">
        <v>373</v>
      </c>
      <c r="D96" s="88" t="s">
        <v>374</v>
      </c>
      <c r="E96" s="88" t="s">
        <v>375</v>
      </c>
      <c r="F96" s="88" t="s">
        <v>374</v>
      </c>
      <c r="G96" s="88" t="s">
        <v>375</v>
      </c>
      <c r="H96" s="88" t="s">
        <v>374</v>
      </c>
      <c r="I96" s="88" t="s">
        <v>375</v>
      </c>
      <c r="J96" s="93" t="s">
        <v>376</v>
      </c>
    </row>
    <row r="97" spans="2:10" x14ac:dyDescent="0.25">
      <c r="B97" s="88" t="e">
        <f>(I92*(F90-D90)/(E90-D90))-I92/2</f>
        <v>#VALUE!</v>
      </c>
      <c r="D97" s="94" t="e">
        <f>SIN(RADIANS(B97))*-0.2</f>
        <v>#VALUE!</v>
      </c>
      <c r="E97" s="94" t="e">
        <f>COS(RADIANS(B97))*-0.2</f>
        <v>#VALUE!</v>
      </c>
      <c r="F97" s="94">
        <v>0</v>
      </c>
      <c r="G97" s="94">
        <v>0</v>
      </c>
      <c r="H97" s="94" t="e">
        <f>SIN(RADIANS(B97))*J97</f>
        <v>#VALUE!</v>
      </c>
      <c r="I97" s="94" t="e">
        <f>COS(RADIANS(B97))*J97</f>
        <v>#VALUE!</v>
      </c>
      <c r="J97" s="95">
        <v>0.8</v>
      </c>
    </row>
    <row r="101" spans="2:10" x14ac:dyDescent="0.25">
      <c r="B101" s="105" t="s">
        <v>386</v>
      </c>
      <c r="D101" s="88" t="s">
        <v>363</v>
      </c>
      <c r="E101" s="88" t="s">
        <v>364</v>
      </c>
      <c r="F101" s="88" t="s">
        <v>365</v>
      </c>
    </row>
    <row r="102" spans="2:10" x14ac:dyDescent="0.25">
      <c r="D102" s="88">
        <v>0</v>
      </c>
      <c r="E102" s="88">
        <v>180</v>
      </c>
      <c r="F102" s="88" t="str">
        <f>VLOOKUP(CMV!$Q$1,$AC$4:$AL$15,10,0)</f>
        <v/>
      </c>
      <c r="G102" s="99">
        <f>IFERROR((F102/100)-1,0)</f>
        <v>0</v>
      </c>
    </row>
    <row r="104" spans="2:10" x14ac:dyDescent="0.25">
      <c r="B104" s="88" t="s">
        <v>366</v>
      </c>
      <c r="D104" s="88"/>
      <c r="E104" s="88" t="s">
        <v>367</v>
      </c>
      <c r="F104" s="88" t="s">
        <v>368</v>
      </c>
      <c r="G104" s="88" t="s">
        <v>369</v>
      </c>
      <c r="H104" s="88"/>
      <c r="I104" s="88">
        <v>180</v>
      </c>
    </row>
    <row r="105" spans="2:10" x14ac:dyDescent="0.25">
      <c r="B105" s="88"/>
      <c r="D105" s="89">
        <f>H105</f>
        <v>111.25</v>
      </c>
      <c r="E105" s="88">
        <v>100</v>
      </c>
      <c r="F105" s="88">
        <v>22.5</v>
      </c>
      <c r="G105" s="88">
        <v>100</v>
      </c>
      <c r="H105" s="89">
        <f>SUM(E105:G105)/I104*(360-I104)/2</f>
        <v>111.25</v>
      </c>
      <c r="I105" s="88"/>
    </row>
    <row r="106" spans="2:10" x14ac:dyDescent="0.25">
      <c r="B106" s="90"/>
    </row>
    <row r="107" spans="2:10" x14ac:dyDescent="0.25">
      <c r="B107" s="88" t="s">
        <v>370</v>
      </c>
      <c r="D107" s="91"/>
      <c r="E107" s="92"/>
      <c r="F107" s="336" t="s">
        <v>371</v>
      </c>
      <c r="G107" s="337"/>
      <c r="H107" s="336" t="s">
        <v>372</v>
      </c>
      <c r="I107" s="337"/>
      <c r="J107" s="88"/>
    </row>
    <row r="108" spans="2:10" x14ac:dyDescent="0.25">
      <c r="B108" s="88" t="s">
        <v>373</v>
      </c>
      <c r="D108" s="88" t="s">
        <v>374</v>
      </c>
      <c r="E108" s="88" t="s">
        <v>375</v>
      </c>
      <c r="F108" s="88" t="s">
        <v>374</v>
      </c>
      <c r="G108" s="88" t="s">
        <v>375</v>
      </c>
      <c r="H108" s="88" t="s">
        <v>374</v>
      </c>
      <c r="I108" s="88" t="s">
        <v>375</v>
      </c>
      <c r="J108" s="93" t="s">
        <v>376</v>
      </c>
    </row>
    <row r="109" spans="2:10" x14ac:dyDescent="0.25">
      <c r="B109" s="88" t="e">
        <f>(I104*(F102-D102)/(E102-D102))-I104/2</f>
        <v>#VALUE!</v>
      </c>
      <c r="D109" s="94" t="e">
        <f>SIN(RADIANS(B109))*-0.2</f>
        <v>#VALUE!</v>
      </c>
      <c r="E109" s="94" t="e">
        <f>COS(RADIANS(B109))*-0.2</f>
        <v>#VALUE!</v>
      </c>
      <c r="F109" s="94">
        <v>0</v>
      </c>
      <c r="G109" s="94">
        <v>0</v>
      </c>
      <c r="H109" s="94" t="e">
        <f>SIN(RADIANS(B109))*J109</f>
        <v>#VALUE!</v>
      </c>
      <c r="I109" s="94" t="e">
        <f>COS(RADIANS(B109))*J109</f>
        <v>#VALUE!</v>
      </c>
      <c r="J109" s="95">
        <v>0.8</v>
      </c>
    </row>
    <row r="113" spans="2:10" x14ac:dyDescent="0.25">
      <c r="B113" s="105" t="s">
        <v>389</v>
      </c>
      <c r="D113" s="88" t="s">
        <v>363</v>
      </c>
      <c r="E113" s="88" t="s">
        <v>364</v>
      </c>
      <c r="F113" s="88" t="s">
        <v>365</v>
      </c>
    </row>
    <row r="114" spans="2:10" x14ac:dyDescent="0.25">
      <c r="D114" s="88">
        <v>0</v>
      </c>
      <c r="E114" s="88">
        <v>210</v>
      </c>
      <c r="F114" s="88" t="str">
        <f>VLOOKUP(CMV!$Q$1,$AC$4:$AN$15,12,0)</f>
        <v/>
      </c>
      <c r="G114" s="99" t="str">
        <f>VLOOKUP(CMV!$Q$1,'GIRO ESTOQUE'!AC4:AJ15,8,0)</f>
        <v/>
      </c>
    </row>
    <row r="116" spans="2:10" x14ac:dyDescent="0.25">
      <c r="B116" s="88" t="s">
        <v>366</v>
      </c>
      <c r="D116" s="88"/>
      <c r="E116" s="88" t="s">
        <v>367</v>
      </c>
      <c r="F116" s="88" t="s">
        <v>368</v>
      </c>
      <c r="G116" s="88" t="s">
        <v>369</v>
      </c>
      <c r="H116" s="88"/>
      <c r="I116" s="88">
        <v>180</v>
      </c>
    </row>
    <row r="117" spans="2:10" x14ac:dyDescent="0.25">
      <c r="B117" s="88"/>
      <c r="D117" s="89">
        <f>H117</f>
        <v>105</v>
      </c>
      <c r="E117" s="88">
        <v>100</v>
      </c>
      <c r="F117" s="88">
        <v>10</v>
      </c>
      <c r="G117" s="88">
        <v>100</v>
      </c>
      <c r="H117" s="89">
        <f>SUM(E117:G117)/I116*(360-I116)/2</f>
        <v>105</v>
      </c>
      <c r="I117" s="88"/>
    </row>
    <row r="118" spans="2:10" x14ac:dyDescent="0.25">
      <c r="B118" s="90"/>
    </row>
    <row r="119" spans="2:10" x14ac:dyDescent="0.25">
      <c r="B119" s="88" t="s">
        <v>370</v>
      </c>
      <c r="D119" s="91"/>
      <c r="E119" s="92"/>
      <c r="F119" s="336" t="s">
        <v>371</v>
      </c>
      <c r="G119" s="337"/>
      <c r="H119" s="336" t="s">
        <v>372</v>
      </c>
      <c r="I119" s="337"/>
      <c r="J119" s="88"/>
    </row>
    <row r="120" spans="2:10" x14ac:dyDescent="0.25">
      <c r="B120" s="88" t="s">
        <v>373</v>
      </c>
      <c r="D120" s="88" t="s">
        <v>374</v>
      </c>
      <c r="E120" s="88" t="s">
        <v>375</v>
      </c>
      <c r="F120" s="88" t="s">
        <v>374</v>
      </c>
      <c r="G120" s="88" t="s">
        <v>375</v>
      </c>
      <c r="H120" s="88" t="s">
        <v>374</v>
      </c>
      <c r="I120" s="88" t="s">
        <v>375</v>
      </c>
      <c r="J120" s="93" t="s">
        <v>376</v>
      </c>
    </row>
    <row r="121" spans="2:10" x14ac:dyDescent="0.25">
      <c r="B121" s="88" t="e">
        <f>(I116*(F114-D114)/(E114-D114))-I116/2</f>
        <v>#VALUE!</v>
      </c>
      <c r="D121" s="94" t="e">
        <f>SIN(RADIANS(B121))*-0.2</f>
        <v>#VALUE!</v>
      </c>
      <c r="E121" s="94" t="e">
        <f>COS(RADIANS(B121))*-0.2</f>
        <v>#VALUE!</v>
      </c>
      <c r="F121" s="94">
        <v>0</v>
      </c>
      <c r="G121" s="94">
        <v>0</v>
      </c>
      <c r="H121" s="94" t="e">
        <f>SIN(RADIANS(B121))*J121</f>
        <v>#VALUE!</v>
      </c>
      <c r="I121" s="94" t="e">
        <f>COS(RADIANS(B121))*J121</f>
        <v>#VALUE!</v>
      </c>
      <c r="J121" s="95">
        <v>0.8</v>
      </c>
    </row>
  </sheetData>
  <mergeCells count="14">
    <mergeCell ref="J1:J2"/>
    <mergeCell ref="K1:K2"/>
    <mergeCell ref="E7:F7"/>
    <mergeCell ref="G7:H7"/>
    <mergeCell ref="F83:G83"/>
    <mergeCell ref="H83:I83"/>
    <mergeCell ref="A7:D7"/>
    <mergeCell ref="A1:H3"/>
    <mergeCell ref="F107:G107"/>
    <mergeCell ref="H107:I107"/>
    <mergeCell ref="F119:G119"/>
    <mergeCell ref="H119:I119"/>
    <mergeCell ref="F95:G95"/>
    <mergeCell ref="H95:I95"/>
  </mergeCells>
  <dataValidations count="1">
    <dataValidation type="list" allowBlank="1" showInputMessage="1" showErrorMessage="1" sqref="K3" xr:uid="{00000000-0002-0000-0D00-000000000000}">
      <formula1>$AC$4:$AC$15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4"/>
  <dimension ref="A1:AE3"/>
  <sheetViews>
    <sheetView showGridLines="0" workbookViewId="0">
      <selection activeCell="Q1" sqref="Q1:R1"/>
    </sheetView>
  </sheetViews>
  <sheetFormatPr defaultRowHeight="15" x14ac:dyDescent="0.25"/>
  <cols>
    <col min="20" max="20" width="12.28515625" customWidth="1"/>
  </cols>
  <sheetData>
    <row r="1" spans="1:31" ht="24.75" customHeight="1" x14ac:dyDescent="0.25">
      <c r="A1" s="344" t="s">
        <v>394</v>
      </c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5" t="s">
        <v>345</v>
      </c>
      <c r="R1" s="345"/>
      <c r="S1" s="106"/>
      <c r="T1" s="106"/>
      <c r="Y1" t="str">
        <f>CONCATENATE("CMV"," ",Q1," ","x"," ",AE1)</f>
        <v>CMV JUNHO x MAIO</v>
      </c>
      <c r="AB1" s="97">
        <f>VLOOKUP(Q1,'GIRO ESTOQUE'!AA4:AB15,2,0)</f>
        <v>45809</v>
      </c>
      <c r="AC1" s="97">
        <f>AB1-1</f>
        <v>45808</v>
      </c>
      <c r="AD1">
        <f>MONTH(AC1)</f>
        <v>5</v>
      </c>
      <c r="AE1" t="str">
        <f>VLOOKUP(AD1,'GIRO ESTOQUE'!Z4:AA15,2,0)</f>
        <v>MAIO</v>
      </c>
    </row>
    <row r="2" spans="1:31" x14ac:dyDescent="0.25">
      <c r="Y2" t="str">
        <f>CONCATENATE("CMV"," ",Q1," ","x"," ","CMV LIMITE")</f>
        <v>CMV JUNHO x CMV LIMITE</v>
      </c>
    </row>
    <row r="3" spans="1:31" x14ac:dyDescent="0.25">
      <c r="Y3" t="str">
        <f>CONCATENATE("FATURAMENTO"," ",Q1," ","x"," ",AE1)</f>
        <v>FATURAMENTO JUNHO x MAIO</v>
      </c>
    </row>
  </sheetData>
  <mergeCells count="2">
    <mergeCell ref="A1:P1"/>
    <mergeCell ref="Q1:R1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0000000}">
          <x14:formula1>
            <xm:f>'GIRO ESTOQUE'!$AC$4:$AC$15</xm:f>
          </x14:formula1>
          <xm:sqref>Q1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5"/>
  <dimension ref="A1:M577"/>
  <sheetViews>
    <sheetView showGridLines="0" workbookViewId="0">
      <pane xSplit="2" ySplit="4" topLeftCell="C140" activePane="bottomRight" state="frozen"/>
      <selection pane="topRight" activeCell="C1" sqref="C1"/>
      <selection pane="bottomLeft" activeCell="A5" sqref="A5"/>
      <selection pane="bottomRight" activeCell="K572" sqref="K571:K572"/>
    </sheetView>
  </sheetViews>
  <sheetFormatPr defaultColWidth="14.42578125" defaultRowHeight="15" customHeight="1" x14ac:dyDescent="0.25"/>
  <cols>
    <col min="1" max="1" width="20.85546875" bestFit="1" customWidth="1"/>
    <col min="2" max="2" width="25.140625" bestFit="1" customWidth="1"/>
    <col min="3" max="3" width="11.7109375" customWidth="1"/>
    <col min="4" max="4" width="10.7109375" hidden="1" customWidth="1"/>
    <col min="5" max="12" width="12.7109375" customWidth="1"/>
    <col min="13" max="14" width="8.7109375" customWidth="1"/>
    <col min="15" max="15" width="10.7109375" customWidth="1"/>
    <col min="16" max="30" width="8.7109375" customWidth="1"/>
  </cols>
  <sheetData>
    <row r="1" spans="1:13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13" ht="15.75" thickBot="1" x14ac:dyDescent="0.3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13" x14ac:dyDescent="0.25">
      <c r="A3" s="346" t="s">
        <v>327</v>
      </c>
      <c r="B3" s="348" t="s">
        <v>328</v>
      </c>
      <c r="C3" s="348" t="s">
        <v>433</v>
      </c>
      <c r="D3" s="238"/>
      <c r="E3" s="239" t="s">
        <v>426</v>
      </c>
      <c r="F3" s="239" t="s">
        <v>427</v>
      </c>
      <c r="G3" s="239" t="s">
        <v>428</v>
      </c>
      <c r="H3" s="239" t="s">
        <v>429</v>
      </c>
      <c r="I3" s="239" t="s">
        <v>430</v>
      </c>
      <c r="J3" s="239" t="s">
        <v>431</v>
      </c>
      <c r="K3" s="239" t="s">
        <v>432</v>
      </c>
      <c r="L3" s="239" t="s">
        <v>426</v>
      </c>
    </row>
    <row r="4" spans="1:13" ht="15.75" thickBot="1" x14ac:dyDescent="0.3">
      <c r="A4" s="347"/>
      <c r="B4" s="349"/>
      <c r="C4" s="349"/>
      <c r="D4" s="240" t="s">
        <v>426</v>
      </c>
      <c r="E4" s="241">
        <v>45956</v>
      </c>
      <c r="F4" s="241">
        <f>E4+1</f>
        <v>45957</v>
      </c>
      <c r="G4" s="241">
        <f t="shared" ref="G4:I4" si="0">F4+1</f>
        <v>45958</v>
      </c>
      <c r="H4" s="241">
        <f t="shared" si="0"/>
        <v>45959</v>
      </c>
      <c r="I4" s="242">
        <f t="shared" si="0"/>
        <v>45960</v>
      </c>
      <c r="J4" s="242">
        <f t="shared" ref="J4" si="1">I4+1</f>
        <v>45961</v>
      </c>
      <c r="K4" s="242">
        <f t="shared" ref="K4" si="2">J4+1</f>
        <v>45962</v>
      </c>
      <c r="L4" s="242">
        <f t="shared" ref="L4" si="3">K4+1</f>
        <v>45963</v>
      </c>
    </row>
    <row r="5" spans="1:13" ht="0.95" customHeight="1" x14ac:dyDescent="0.25">
      <c r="A5" s="236">
        <f>CADASTRO!A3</f>
        <v>1</v>
      </c>
      <c r="B5" s="236">
        <f>CADASTRO!B3</f>
        <v>1</v>
      </c>
      <c r="C5" s="236">
        <f>CADASTRO!C3</f>
        <v>0</v>
      </c>
      <c r="D5" s="237"/>
      <c r="E5" s="237"/>
      <c r="F5" s="237"/>
      <c r="G5" s="237"/>
      <c r="H5" s="237"/>
      <c r="I5" s="237"/>
      <c r="J5" s="8"/>
      <c r="K5" s="8"/>
      <c r="L5" s="8"/>
    </row>
    <row r="6" spans="1:13" ht="0.95" customHeight="1" x14ac:dyDescent="0.25">
      <c r="A6" s="7">
        <f>CADASTRO!A4</f>
        <v>1</v>
      </c>
      <c r="B6" s="7">
        <f>CADASTRO!B4</f>
        <v>1</v>
      </c>
      <c r="C6" s="7">
        <f>CADASTRO!C4</f>
        <v>0</v>
      </c>
      <c r="D6" s="8"/>
      <c r="E6" s="8"/>
      <c r="F6" s="8"/>
      <c r="G6" s="8"/>
      <c r="H6" s="8"/>
      <c r="I6" s="8"/>
      <c r="J6" s="8"/>
      <c r="K6" s="8"/>
      <c r="L6" s="8"/>
    </row>
    <row r="7" spans="1:13" ht="15" customHeight="1" x14ac:dyDescent="0.25">
      <c r="A7" s="7" t="str">
        <f>CADASTRO!A5</f>
        <v>MTP</v>
      </c>
      <c r="B7" s="7" t="str">
        <f>CADASTRO!B5</f>
        <v>COXÃO MOLE</v>
      </c>
      <c r="C7" s="7" t="str">
        <f>CADASTRO!C5</f>
        <v>KG</v>
      </c>
      <c r="D7" s="8"/>
      <c r="E7" s="8"/>
      <c r="F7" s="8"/>
      <c r="G7" s="8"/>
      <c r="H7" s="8"/>
      <c r="I7" s="8"/>
      <c r="J7" s="8"/>
      <c r="K7" s="8"/>
      <c r="L7" s="8"/>
      <c r="M7" s="235"/>
    </row>
    <row r="8" spans="1:13" ht="15" customHeight="1" x14ac:dyDescent="0.25">
      <c r="A8" s="7" t="str">
        <f>CADASTRO!A6</f>
        <v>PROTEINA</v>
      </c>
      <c r="B8" s="7" t="str">
        <f>CADASTRO!B6</f>
        <v>FILE MIGNON</v>
      </c>
      <c r="C8" s="7" t="str">
        <f>CADASTRO!C6</f>
        <v>KG</v>
      </c>
      <c r="D8" s="8"/>
      <c r="E8" s="8"/>
      <c r="F8" s="8"/>
      <c r="G8" s="8"/>
      <c r="H8" s="8"/>
      <c r="I8" s="8"/>
      <c r="J8" s="8"/>
      <c r="K8" s="8"/>
      <c r="L8" s="8"/>
      <c r="M8" s="235"/>
    </row>
    <row r="9" spans="1:13" ht="15" customHeight="1" x14ac:dyDescent="0.25">
      <c r="A9" s="7">
        <f>CADASTRO!A7</f>
        <v>0</v>
      </c>
      <c r="B9" s="7">
        <f>CADASTRO!B7</f>
        <v>0</v>
      </c>
      <c r="C9" s="7">
        <f>CADASTRO!C7</f>
        <v>0</v>
      </c>
      <c r="D9" s="8"/>
      <c r="E9" s="8"/>
      <c r="F9" s="8"/>
      <c r="G9" s="8"/>
      <c r="H9" s="8"/>
      <c r="I9" s="8"/>
      <c r="J9" s="8"/>
      <c r="K9" s="8"/>
      <c r="L9" s="8"/>
      <c r="M9" s="235"/>
    </row>
    <row r="10" spans="1:13" ht="15" customHeight="1" x14ac:dyDescent="0.25">
      <c r="A10" s="7">
        <f>CADASTRO!A8</f>
        <v>0</v>
      </c>
      <c r="B10" s="7">
        <f>CADASTRO!B8</f>
        <v>0</v>
      </c>
      <c r="C10" s="7">
        <f>CADASTRO!C8</f>
        <v>0</v>
      </c>
      <c r="D10" s="8"/>
      <c r="E10" s="8"/>
      <c r="F10" s="8"/>
      <c r="G10" s="8"/>
      <c r="H10" s="8"/>
      <c r="I10" s="8"/>
      <c r="J10" s="8"/>
      <c r="K10" s="8"/>
      <c r="L10" s="8"/>
    </row>
    <row r="11" spans="1:13" ht="15" customHeight="1" x14ac:dyDescent="0.25">
      <c r="A11" s="7">
        <f>CADASTRO!A9</f>
        <v>0</v>
      </c>
      <c r="B11" s="7">
        <f>CADASTRO!B9</f>
        <v>0</v>
      </c>
      <c r="C11" s="7">
        <f>CADASTRO!C9</f>
        <v>0</v>
      </c>
      <c r="D11" s="8"/>
      <c r="E11" s="8"/>
      <c r="F11" s="8"/>
      <c r="G11" s="8"/>
      <c r="H11" s="8"/>
      <c r="I11" s="8"/>
      <c r="J11" s="8"/>
      <c r="K11" s="8"/>
      <c r="L11" s="8"/>
    </row>
    <row r="12" spans="1:13" ht="15" customHeight="1" x14ac:dyDescent="0.25">
      <c r="A12" s="7">
        <f>CADASTRO!A10</f>
        <v>0</v>
      </c>
      <c r="B12" s="7">
        <f>CADASTRO!B10</f>
        <v>0</v>
      </c>
      <c r="C12" s="7">
        <f>CADASTRO!C10</f>
        <v>0</v>
      </c>
      <c r="D12" s="8"/>
      <c r="E12" s="8"/>
      <c r="F12" s="8"/>
      <c r="G12" s="8"/>
      <c r="H12" s="8"/>
      <c r="I12" s="8"/>
      <c r="J12" s="8"/>
      <c r="K12" s="8"/>
      <c r="L12" s="8"/>
    </row>
    <row r="13" spans="1:13" ht="15" customHeight="1" x14ac:dyDescent="0.25">
      <c r="A13" s="7">
        <f>CADASTRO!A11</f>
        <v>0</v>
      </c>
      <c r="B13" s="7">
        <f>CADASTRO!B11</f>
        <v>0</v>
      </c>
      <c r="C13" s="7">
        <f>CADASTRO!C11</f>
        <v>0</v>
      </c>
      <c r="D13" s="8"/>
      <c r="E13" s="8"/>
      <c r="F13" s="8"/>
      <c r="G13" s="8"/>
      <c r="H13" s="8"/>
      <c r="I13" s="8"/>
      <c r="J13" s="8"/>
      <c r="K13" s="8"/>
      <c r="L13" s="8"/>
      <c r="M13" s="243" t="s">
        <v>1045</v>
      </c>
    </row>
    <row r="14" spans="1:13" ht="15" customHeight="1" x14ac:dyDescent="0.25">
      <c r="A14" s="7">
        <f>CADASTRO!A12</f>
        <v>0</v>
      </c>
      <c r="B14" s="7">
        <f>CADASTRO!B12</f>
        <v>0</v>
      </c>
      <c r="C14" s="7">
        <f>CADASTRO!C12</f>
        <v>0</v>
      </c>
      <c r="D14" s="8"/>
      <c r="E14" s="8"/>
      <c r="F14" s="8"/>
      <c r="G14" s="8"/>
      <c r="H14" s="8"/>
      <c r="I14" s="8"/>
      <c r="J14" s="8"/>
      <c r="K14" s="8"/>
      <c r="L14" s="8"/>
    </row>
    <row r="15" spans="1:13" ht="15" customHeight="1" x14ac:dyDescent="0.25">
      <c r="A15" s="7">
        <f>CADASTRO!A13</f>
        <v>0</v>
      </c>
      <c r="B15" s="7">
        <f>CADASTRO!B13</f>
        <v>0</v>
      </c>
      <c r="C15" s="7">
        <f>CADASTRO!C13</f>
        <v>0</v>
      </c>
      <c r="D15" s="8"/>
      <c r="E15" s="8"/>
      <c r="F15" s="8"/>
      <c r="G15" s="8"/>
      <c r="H15" s="8"/>
      <c r="I15" s="8"/>
      <c r="J15" s="8"/>
      <c r="K15" s="8"/>
      <c r="L15" s="8"/>
    </row>
    <row r="16" spans="1:13" ht="15" customHeight="1" x14ac:dyDescent="0.25">
      <c r="A16" s="7">
        <f>CADASTRO!A14</f>
        <v>0</v>
      </c>
      <c r="B16" s="7">
        <f>CADASTRO!B14</f>
        <v>0</v>
      </c>
      <c r="C16" s="7">
        <f>CADASTRO!C14</f>
        <v>0</v>
      </c>
      <c r="D16" s="8"/>
      <c r="E16" s="8"/>
      <c r="F16" s="8"/>
      <c r="G16" s="8"/>
      <c r="H16" s="8"/>
      <c r="I16" s="8"/>
      <c r="J16" s="8"/>
      <c r="K16" s="8"/>
      <c r="L16" s="8"/>
    </row>
    <row r="17" spans="1:12" ht="15" customHeight="1" x14ac:dyDescent="0.25">
      <c r="A17" s="7">
        <f>CADASTRO!A15</f>
        <v>0</v>
      </c>
      <c r="B17" s="7">
        <f>CADASTRO!B15</f>
        <v>0</v>
      </c>
      <c r="C17" s="7">
        <f>CADASTRO!C15</f>
        <v>0</v>
      </c>
      <c r="D17" s="8"/>
      <c r="E17" s="8"/>
      <c r="F17" s="8"/>
      <c r="G17" s="8"/>
      <c r="H17" s="8"/>
      <c r="I17" s="8"/>
      <c r="J17" s="8"/>
      <c r="K17" s="8"/>
      <c r="L17" s="8"/>
    </row>
    <row r="18" spans="1:12" ht="15" customHeight="1" x14ac:dyDescent="0.25">
      <c r="A18" s="7">
        <f>CADASTRO!A16</f>
        <v>0</v>
      </c>
      <c r="B18" s="7">
        <f>CADASTRO!B16</f>
        <v>0</v>
      </c>
      <c r="C18" s="7">
        <f>CADASTRO!C16</f>
        <v>0</v>
      </c>
      <c r="D18" s="8"/>
      <c r="E18" s="8"/>
      <c r="F18" s="8"/>
      <c r="G18" s="8"/>
      <c r="H18" s="8"/>
      <c r="I18" s="8"/>
      <c r="J18" s="8"/>
      <c r="K18" s="8"/>
      <c r="L18" s="8"/>
    </row>
    <row r="19" spans="1:12" ht="15" customHeight="1" x14ac:dyDescent="0.25">
      <c r="A19" s="7">
        <f>CADASTRO!A17</f>
        <v>0</v>
      </c>
      <c r="B19" s="7">
        <f>CADASTRO!B17</f>
        <v>0</v>
      </c>
      <c r="C19" s="7">
        <f>CADASTRO!C17</f>
        <v>0</v>
      </c>
      <c r="D19" s="8"/>
      <c r="E19" s="8"/>
      <c r="F19" s="8"/>
      <c r="G19" s="8"/>
      <c r="H19" s="8"/>
      <c r="I19" s="8"/>
      <c r="J19" s="8"/>
      <c r="K19" s="8"/>
      <c r="L19" s="8"/>
    </row>
    <row r="20" spans="1:12" ht="15" customHeight="1" x14ac:dyDescent="0.25">
      <c r="A20" s="7">
        <f>CADASTRO!A18</f>
        <v>0</v>
      </c>
      <c r="B20" s="7">
        <f>CADASTRO!B18</f>
        <v>0</v>
      </c>
      <c r="C20" s="7">
        <f>CADASTRO!C18</f>
        <v>0</v>
      </c>
      <c r="D20" s="8"/>
      <c r="E20" s="8"/>
      <c r="F20" s="8"/>
      <c r="G20" s="8"/>
      <c r="H20" s="8"/>
      <c r="I20" s="8"/>
      <c r="J20" s="8"/>
      <c r="K20" s="8"/>
      <c r="L20" s="8"/>
    </row>
    <row r="21" spans="1:12" ht="15" customHeight="1" x14ac:dyDescent="0.25">
      <c r="A21" s="7">
        <f>CADASTRO!A19</f>
        <v>0</v>
      </c>
      <c r="B21" s="7">
        <f>CADASTRO!B19</f>
        <v>0</v>
      </c>
      <c r="C21" s="7">
        <f>CADASTRO!C19</f>
        <v>0</v>
      </c>
      <c r="D21" s="8"/>
      <c r="E21" s="8"/>
      <c r="F21" s="8"/>
      <c r="G21" s="8"/>
      <c r="H21" s="8"/>
      <c r="I21" s="8"/>
      <c r="J21" s="8"/>
      <c r="K21" s="8"/>
      <c r="L21" s="8"/>
    </row>
    <row r="22" spans="1:12" ht="15" customHeight="1" x14ac:dyDescent="0.25">
      <c r="A22" s="7">
        <f>CADASTRO!A20</f>
        <v>0</v>
      </c>
      <c r="B22" s="7">
        <f>CADASTRO!B20</f>
        <v>0</v>
      </c>
      <c r="C22" s="7">
        <f>CADASTRO!C20</f>
        <v>0</v>
      </c>
      <c r="D22" s="8"/>
      <c r="E22" s="8"/>
      <c r="F22" s="8"/>
      <c r="G22" s="8"/>
      <c r="H22" s="8"/>
      <c r="I22" s="8"/>
      <c r="J22" s="8"/>
      <c r="K22" s="8"/>
      <c r="L22" s="8"/>
    </row>
    <row r="23" spans="1:12" ht="15" customHeight="1" x14ac:dyDescent="0.25">
      <c r="A23" s="7">
        <f>CADASTRO!A21</f>
        <v>0</v>
      </c>
      <c r="B23" s="7">
        <f>CADASTRO!B21</f>
        <v>0</v>
      </c>
      <c r="C23" s="7">
        <f>CADASTRO!C21</f>
        <v>0</v>
      </c>
      <c r="D23" s="8"/>
      <c r="E23" s="8"/>
      <c r="F23" s="8"/>
      <c r="G23" s="8"/>
      <c r="H23" s="8"/>
      <c r="I23" s="8"/>
      <c r="J23" s="8"/>
      <c r="K23" s="8"/>
      <c r="L23" s="8"/>
    </row>
    <row r="24" spans="1:12" ht="15" customHeight="1" x14ac:dyDescent="0.25">
      <c r="A24" s="7">
        <f>CADASTRO!A22</f>
        <v>0</v>
      </c>
      <c r="B24" s="7">
        <f>CADASTRO!B22</f>
        <v>0</v>
      </c>
      <c r="C24" s="7">
        <f>CADASTRO!C22</f>
        <v>0</v>
      </c>
      <c r="D24" s="8"/>
      <c r="E24" s="8"/>
      <c r="F24" s="8"/>
      <c r="G24" s="8"/>
      <c r="H24" s="8"/>
      <c r="I24" s="8"/>
      <c r="J24" s="8"/>
      <c r="K24" s="8"/>
      <c r="L24" s="8"/>
    </row>
    <row r="25" spans="1:12" ht="15" customHeight="1" x14ac:dyDescent="0.25">
      <c r="A25" s="7">
        <f>CADASTRO!A23</f>
        <v>0</v>
      </c>
      <c r="B25" s="7">
        <f>CADASTRO!B23</f>
        <v>0</v>
      </c>
      <c r="C25" s="7">
        <f>CADASTRO!C23</f>
        <v>0</v>
      </c>
      <c r="D25" s="8"/>
      <c r="E25" s="8"/>
      <c r="F25" s="8"/>
      <c r="G25" s="8"/>
      <c r="H25" s="8"/>
      <c r="I25" s="8"/>
      <c r="J25" s="8"/>
      <c r="K25" s="8"/>
      <c r="L25" s="8"/>
    </row>
    <row r="26" spans="1:12" ht="15" customHeight="1" x14ac:dyDescent="0.25">
      <c r="A26" s="7">
        <f>CADASTRO!A24</f>
        <v>0</v>
      </c>
      <c r="B26" s="7">
        <f>CADASTRO!B24</f>
        <v>0</v>
      </c>
      <c r="C26" s="7">
        <f>CADASTRO!C24</f>
        <v>0</v>
      </c>
      <c r="D26" s="8"/>
      <c r="E26" s="8"/>
      <c r="F26" s="8"/>
      <c r="G26" s="8"/>
      <c r="H26" s="8"/>
      <c r="I26" s="8"/>
      <c r="J26" s="8"/>
      <c r="K26" s="8"/>
      <c r="L26" s="8"/>
    </row>
    <row r="27" spans="1:12" ht="15" customHeight="1" x14ac:dyDescent="0.25">
      <c r="A27" s="7">
        <f>CADASTRO!A25</f>
        <v>0</v>
      </c>
      <c r="B27" s="7">
        <f>CADASTRO!B25</f>
        <v>0</v>
      </c>
      <c r="C27" s="7">
        <f>CADASTRO!C25</f>
        <v>0</v>
      </c>
      <c r="D27" s="8"/>
      <c r="E27" s="8"/>
      <c r="F27" s="8"/>
      <c r="G27" s="8"/>
      <c r="H27" s="8"/>
      <c r="I27" s="8"/>
      <c r="J27" s="8"/>
      <c r="K27" s="8"/>
      <c r="L27" s="8"/>
    </row>
    <row r="28" spans="1:12" ht="15" customHeight="1" x14ac:dyDescent="0.25">
      <c r="A28" s="7">
        <f>CADASTRO!A26</f>
        <v>0</v>
      </c>
      <c r="B28" s="7">
        <f>CADASTRO!B26</f>
        <v>0</v>
      </c>
      <c r="C28" s="7">
        <f>CADASTRO!C26</f>
        <v>0</v>
      </c>
      <c r="D28" s="8"/>
      <c r="E28" s="8"/>
      <c r="F28" s="8"/>
      <c r="G28" s="8"/>
      <c r="H28" s="8"/>
      <c r="I28" s="8"/>
      <c r="J28" s="8"/>
      <c r="K28" s="8"/>
      <c r="L28" s="8"/>
    </row>
    <row r="29" spans="1:12" ht="15" customHeight="1" x14ac:dyDescent="0.25">
      <c r="A29" s="7">
        <f>CADASTRO!A27</f>
        <v>0</v>
      </c>
      <c r="B29" s="7">
        <f>CADASTRO!B27</f>
        <v>0</v>
      </c>
      <c r="C29" s="7">
        <f>CADASTRO!C27</f>
        <v>0</v>
      </c>
      <c r="D29" s="8"/>
      <c r="E29" s="8"/>
      <c r="F29" s="8"/>
      <c r="G29" s="8"/>
      <c r="H29" s="8"/>
      <c r="I29" s="8"/>
      <c r="J29" s="8"/>
      <c r="K29" s="8"/>
      <c r="L29" s="8"/>
    </row>
    <row r="30" spans="1:12" ht="15" customHeight="1" x14ac:dyDescent="0.25">
      <c r="A30" s="7">
        <f>CADASTRO!A28</f>
        <v>0</v>
      </c>
      <c r="B30" s="7">
        <f>CADASTRO!B28</f>
        <v>0</v>
      </c>
      <c r="C30" s="7">
        <f>CADASTRO!C28</f>
        <v>0</v>
      </c>
      <c r="D30" s="8"/>
      <c r="E30" s="8"/>
      <c r="F30" s="8"/>
      <c r="G30" s="8"/>
      <c r="H30" s="8"/>
      <c r="I30" s="8"/>
      <c r="J30" s="8"/>
      <c r="K30" s="8"/>
      <c r="L30" s="8"/>
    </row>
    <row r="31" spans="1:12" ht="15" customHeight="1" x14ac:dyDescent="0.25">
      <c r="A31" s="7">
        <f>CADASTRO!A29</f>
        <v>0</v>
      </c>
      <c r="B31" s="7">
        <f>CADASTRO!B29</f>
        <v>0</v>
      </c>
      <c r="C31" s="7">
        <f>CADASTRO!C29</f>
        <v>0</v>
      </c>
      <c r="D31" s="8"/>
      <c r="E31" s="8"/>
      <c r="F31" s="8"/>
      <c r="G31" s="8"/>
      <c r="H31" s="8"/>
      <c r="I31" s="8"/>
      <c r="J31" s="8"/>
      <c r="K31" s="8"/>
      <c r="L31" s="8"/>
    </row>
    <row r="32" spans="1:12" ht="15" customHeight="1" x14ac:dyDescent="0.25">
      <c r="A32" s="7">
        <f>CADASTRO!A30</f>
        <v>0</v>
      </c>
      <c r="B32" s="7">
        <f>CADASTRO!B30</f>
        <v>0</v>
      </c>
      <c r="C32" s="7">
        <f>CADASTRO!C30</f>
        <v>0</v>
      </c>
      <c r="D32" s="8"/>
      <c r="E32" s="8"/>
      <c r="F32" s="8"/>
      <c r="G32" s="8"/>
      <c r="H32" s="8"/>
      <c r="I32" s="8"/>
      <c r="J32" s="8"/>
      <c r="K32" s="8"/>
      <c r="L32" s="8"/>
    </row>
    <row r="33" spans="1:12" ht="15" customHeight="1" x14ac:dyDescent="0.25">
      <c r="A33" s="7">
        <f>CADASTRO!A31</f>
        <v>0</v>
      </c>
      <c r="B33" s="7">
        <f>CADASTRO!B31</f>
        <v>0</v>
      </c>
      <c r="C33" s="7">
        <f>CADASTRO!C31</f>
        <v>0</v>
      </c>
      <c r="D33" s="8"/>
      <c r="E33" s="8"/>
      <c r="F33" s="8"/>
      <c r="G33" s="8"/>
      <c r="H33" s="8"/>
      <c r="I33" s="8"/>
      <c r="J33" s="8"/>
      <c r="K33" s="8"/>
      <c r="L33" s="8"/>
    </row>
    <row r="34" spans="1:12" ht="15" customHeight="1" x14ac:dyDescent="0.25">
      <c r="A34" s="7">
        <f>CADASTRO!A32</f>
        <v>0</v>
      </c>
      <c r="B34" s="7">
        <f>CADASTRO!B32</f>
        <v>0</v>
      </c>
      <c r="C34" s="7">
        <f>CADASTRO!C32</f>
        <v>0</v>
      </c>
      <c r="D34" s="8"/>
      <c r="E34" s="8"/>
      <c r="F34" s="8"/>
      <c r="G34" s="8"/>
      <c r="H34" s="8"/>
      <c r="I34" s="8"/>
      <c r="J34" s="8"/>
      <c r="K34" s="8"/>
      <c r="L34" s="8"/>
    </row>
    <row r="35" spans="1:12" ht="15" customHeight="1" x14ac:dyDescent="0.25">
      <c r="A35" s="7">
        <f>CADASTRO!A33</f>
        <v>0</v>
      </c>
      <c r="B35" s="7">
        <f>CADASTRO!B33</f>
        <v>0</v>
      </c>
      <c r="C35" s="7">
        <f>CADASTRO!C33</f>
        <v>0</v>
      </c>
      <c r="D35" s="8"/>
      <c r="E35" s="8"/>
      <c r="F35" s="8"/>
      <c r="G35" s="8"/>
      <c r="H35" s="8"/>
      <c r="I35" s="8"/>
      <c r="J35" s="8"/>
      <c r="K35" s="8"/>
      <c r="L35" s="8"/>
    </row>
    <row r="36" spans="1:12" ht="15" customHeight="1" x14ac:dyDescent="0.25">
      <c r="A36" s="7">
        <f>CADASTRO!A34</f>
        <v>0</v>
      </c>
      <c r="B36" s="7">
        <f>CADASTRO!B34</f>
        <v>0</v>
      </c>
      <c r="C36" s="7">
        <f>CADASTRO!C34</f>
        <v>0</v>
      </c>
      <c r="D36" s="8"/>
      <c r="E36" s="8"/>
      <c r="F36" s="8"/>
      <c r="G36" s="8"/>
      <c r="H36" s="8"/>
      <c r="I36" s="8"/>
      <c r="J36" s="8"/>
      <c r="K36" s="8"/>
      <c r="L36" s="8"/>
    </row>
    <row r="37" spans="1:12" ht="15" customHeight="1" x14ac:dyDescent="0.25">
      <c r="A37" s="7">
        <f>CADASTRO!A35</f>
        <v>0</v>
      </c>
      <c r="B37" s="7">
        <f>CADASTRO!B35</f>
        <v>0</v>
      </c>
      <c r="C37" s="7">
        <f>CADASTRO!C35</f>
        <v>0</v>
      </c>
      <c r="D37" s="8"/>
      <c r="E37" s="8"/>
      <c r="F37" s="8"/>
      <c r="G37" s="8"/>
      <c r="H37" s="8"/>
      <c r="I37" s="8"/>
      <c r="J37" s="8"/>
      <c r="K37" s="8"/>
      <c r="L37" s="8"/>
    </row>
    <row r="38" spans="1:12" ht="15" customHeight="1" x14ac:dyDescent="0.25">
      <c r="A38" s="7">
        <f>CADASTRO!A36</f>
        <v>0</v>
      </c>
      <c r="B38" s="7">
        <f>CADASTRO!B36</f>
        <v>0</v>
      </c>
      <c r="C38" s="7">
        <f>CADASTRO!C36</f>
        <v>0</v>
      </c>
      <c r="D38" s="8"/>
      <c r="E38" s="8"/>
      <c r="F38" s="8"/>
      <c r="G38" s="8"/>
      <c r="H38" s="8"/>
      <c r="I38" s="8"/>
      <c r="J38" s="8"/>
      <c r="K38" s="8"/>
      <c r="L38" s="8"/>
    </row>
    <row r="39" spans="1:12" ht="15" customHeight="1" x14ac:dyDescent="0.25">
      <c r="A39" s="7">
        <f>CADASTRO!A37</f>
        <v>0</v>
      </c>
      <c r="B39" s="7">
        <f>CADASTRO!B37</f>
        <v>0</v>
      </c>
      <c r="C39" s="7">
        <f>CADASTRO!C37</f>
        <v>0</v>
      </c>
      <c r="D39" s="8"/>
      <c r="E39" s="8"/>
      <c r="F39" s="8"/>
      <c r="G39" s="8"/>
      <c r="H39" s="8"/>
      <c r="I39" s="8"/>
      <c r="J39" s="8"/>
      <c r="K39" s="8"/>
      <c r="L39" s="8"/>
    </row>
    <row r="40" spans="1:12" ht="15" customHeight="1" x14ac:dyDescent="0.25">
      <c r="A40" s="7">
        <f>CADASTRO!A38</f>
        <v>0</v>
      </c>
      <c r="B40" s="7">
        <f>CADASTRO!B38</f>
        <v>0</v>
      </c>
      <c r="C40" s="7">
        <f>CADASTRO!C38</f>
        <v>0</v>
      </c>
      <c r="D40" s="8"/>
      <c r="E40" s="8"/>
      <c r="F40" s="8"/>
      <c r="G40" s="8"/>
      <c r="H40" s="8"/>
      <c r="I40" s="8"/>
      <c r="J40" s="8"/>
      <c r="K40" s="8"/>
      <c r="L40" s="8"/>
    </row>
    <row r="41" spans="1:12" ht="15" customHeight="1" x14ac:dyDescent="0.25">
      <c r="A41" s="7">
        <f>CADASTRO!A39</f>
        <v>0</v>
      </c>
      <c r="B41" s="7">
        <f>CADASTRO!B39</f>
        <v>0</v>
      </c>
      <c r="C41" s="7">
        <f>CADASTRO!C39</f>
        <v>0</v>
      </c>
      <c r="D41" s="8"/>
      <c r="E41" s="8"/>
      <c r="F41" s="8"/>
      <c r="G41" s="8"/>
      <c r="H41" s="8"/>
      <c r="I41" s="8"/>
      <c r="J41" s="8"/>
      <c r="K41" s="8"/>
      <c r="L41" s="8"/>
    </row>
    <row r="42" spans="1:12" ht="15" customHeight="1" x14ac:dyDescent="0.25">
      <c r="A42" s="7">
        <f>CADASTRO!A40</f>
        <v>0</v>
      </c>
      <c r="B42" s="7">
        <f>CADASTRO!B40</f>
        <v>0</v>
      </c>
      <c r="C42" s="7">
        <f>CADASTRO!C40</f>
        <v>0</v>
      </c>
      <c r="D42" s="8"/>
      <c r="E42" s="8"/>
      <c r="F42" s="8"/>
      <c r="G42" s="8"/>
      <c r="H42" s="8"/>
      <c r="I42" s="8"/>
      <c r="J42" s="8"/>
      <c r="K42" s="8"/>
      <c r="L42" s="8"/>
    </row>
    <row r="43" spans="1:12" ht="15" customHeight="1" x14ac:dyDescent="0.25">
      <c r="A43" s="7">
        <f>CADASTRO!A41</f>
        <v>0</v>
      </c>
      <c r="B43" s="7">
        <f>CADASTRO!B41</f>
        <v>0</v>
      </c>
      <c r="C43" s="7">
        <f>CADASTRO!C41</f>
        <v>0</v>
      </c>
      <c r="D43" s="8"/>
      <c r="E43" s="8"/>
      <c r="F43" s="8"/>
      <c r="G43" s="8"/>
      <c r="H43" s="8"/>
      <c r="I43" s="8"/>
      <c r="J43" s="8"/>
      <c r="K43" s="8"/>
      <c r="L43" s="8"/>
    </row>
    <row r="44" spans="1:12" ht="15" customHeight="1" x14ac:dyDescent="0.25">
      <c r="A44" s="7">
        <f>CADASTRO!A42</f>
        <v>0</v>
      </c>
      <c r="B44" s="7">
        <f>CADASTRO!B42</f>
        <v>0</v>
      </c>
      <c r="C44" s="7">
        <f>CADASTRO!C42</f>
        <v>0</v>
      </c>
      <c r="D44" s="8"/>
      <c r="E44" s="8"/>
      <c r="F44" s="8"/>
      <c r="G44" s="8"/>
      <c r="H44" s="8"/>
      <c r="I44" s="8"/>
      <c r="J44" s="8"/>
      <c r="K44" s="8"/>
      <c r="L44" s="8"/>
    </row>
    <row r="45" spans="1:12" ht="15" customHeight="1" x14ac:dyDescent="0.25">
      <c r="A45" s="7">
        <f>CADASTRO!A43</f>
        <v>0</v>
      </c>
      <c r="B45" s="7">
        <f>CADASTRO!B43</f>
        <v>0</v>
      </c>
      <c r="C45" s="7">
        <f>CADASTRO!C43</f>
        <v>0</v>
      </c>
      <c r="D45" s="8"/>
      <c r="E45" s="8"/>
      <c r="F45" s="8"/>
      <c r="G45" s="8"/>
      <c r="H45" s="8"/>
      <c r="I45" s="8"/>
      <c r="J45" s="8"/>
      <c r="K45" s="8"/>
      <c r="L45" s="8"/>
    </row>
    <row r="46" spans="1:12" ht="15" customHeight="1" x14ac:dyDescent="0.25">
      <c r="A46" s="7">
        <f>CADASTRO!A44</f>
        <v>0</v>
      </c>
      <c r="B46" s="7">
        <f>CADASTRO!B44</f>
        <v>0</v>
      </c>
      <c r="C46" s="7">
        <f>CADASTRO!C44</f>
        <v>0</v>
      </c>
      <c r="D46" s="8"/>
      <c r="E46" s="8"/>
      <c r="F46" s="8"/>
      <c r="G46" s="8"/>
      <c r="H46" s="8"/>
      <c r="I46" s="8"/>
      <c r="J46" s="8"/>
      <c r="K46" s="8"/>
      <c r="L46" s="8"/>
    </row>
    <row r="47" spans="1:12" ht="15" customHeight="1" x14ac:dyDescent="0.25">
      <c r="A47" s="7">
        <f>CADASTRO!A45</f>
        <v>0</v>
      </c>
      <c r="B47" s="7">
        <f>CADASTRO!B45</f>
        <v>0</v>
      </c>
      <c r="C47" s="7">
        <f>CADASTRO!C45</f>
        <v>0</v>
      </c>
      <c r="D47" s="8"/>
      <c r="E47" s="8"/>
      <c r="F47" s="8"/>
      <c r="G47" s="8"/>
      <c r="H47" s="8"/>
      <c r="I47" s="8"/>
      <c r="J47" s="8"/>
      <c r="K47" s="8"/>
      <c r="L47" s="8"/>
    </row>
    <row r="48" spans="1:12" ht="15" customHeight="1" x14ac:dyDescent="0.25">
      <c r="A48" s="7">
        <f>CADASTRO!A46</f>
        <v>0</v>
      </c>
      <c r="B48" s="7">
        <f>CADASTRO!B46</f>
        <v>0</v>
      </c>
      <c r="C48" s="7">
        <f>CADASTRO!C46</f>
        <v>0</v>
      </c>
      <c r="D48" s="8"/>
      <c r="E48" s="8"/>
      <c r="F48" s="8"/>
      <c r="G48" s="8"/>
      <c r="H48" s="8"/>
      <c r="I48" s="8"/>
      <c r="J48" s="8"/>
      <c r="K48" s="8"/>
      <c r="L48" s="8"/>
    </row>
    <row r="49" spans="1:12" ht="15" customHeight="1" x14ac:dyDescent="0.25">
      <c r="A49" s="7">
        <f>CADASTRO!A47</f>
        <v>0</v>
      </c>
      <c r="B49" s="7">
        <f>CADASTRO!B47</f>
        <v>0</v>
      </c>
      <c r="C49" s="7">
        <f>CADASTRO!C47</f>
        <v>0</v>
      </c>
      <c r="D49" s="8"/>
      <c r="E49" s="8"/>
      <c r="F49" s="8"/>
      <c r="G49" s="8"/>
      <c r="H49" s="8"/>
      <c r="I49" s="8"/>
      <c r="J49" s="8"/>
      <c r="K49" s="8"/>
      <c r="L49" s="8"/>
    </row>
    <row r="50" spans="1:12" ht="15" customHeight="1" x14ac:dyDescent="0.25">
      <c r="A50" s="7">
        <f>CADASTRO!A48</f>
        <v>0</v>
      </c>
      <c r="B50" s="7">
        <f>CADASTRO!B48</f>
        <v>0</v>
      </c>
      <c r="C50" s="7">
        <f>CADASTRO!C48</f>
        <v>0</v>
      </c>
      <c r="D50" s="8"/>
      <c r="E50" s="8"/>
      <c r="F50" s="8"/>
      <c r="G50" s="8"/>
      <c r="H50" s="8"/>
      <c r="I50" s="8"/>
      <c r="J50" s="8"/>
      <c r="K50" s="8"/>
      <c r="L50" s="8"/>
    </row>
    <row r="51" spans="1:12" ht="15" customHeight="1" x14ac:dyDescent="0.25">
      <c r="A51" s="7">
        <f>CADASTRO!A49</f>
        <v>0</v>
      </c>
      <c r="B51" s="7">
        <f>CADASTRO!B49</f>
        <v>0</v>
      </c>
      <c r="C51" s="7">
        <f>CADASTRO!C49</f>
        <v>0</v>
      </c>
      <c r="D51" s="8"/>
      <c r="E51" s="8"/>
      <c r="F51" s="8"/>
      <c r="G51" s="8"/>
      <c r="H51" s="8"/>
      <c r="I51" s="8"/>
      <c r="J51" s="8"/>
      <c r="K51" s="8"/>
      <c r="L51" s="8"/>
    </row>
    <row r="52" spans="1:12" ht="15" customHeight="1" x14ac:dyDescent="0.25">
      <c r="A52" s="7">
        <f>CADASTRO!A50</f>
        <v>0</v>
      </c>
      <c r="B52" s="7">
        <f>CADASTRO!B50</f>
        <v>0</v>
      </c>
      <c r="C52" s="7">
        <f>CADASTRO!C50</f>
        <v>0</v>
      </c>
      <c r="D52" s="8"/>
      <c r="E52" s="8"/>
      <c r="F52" s="8"/>
      <c r="G52" s="8"/>
      <c r="H52" s="8"/>
      <c r="I52" s="8"/>
      <c r="J52" s="8"/>
      <c r="K52" s="8"/>
      <c r="L52" s="8"/>
    </row>
    <row r="53" spans="1:12" ht="15" customHeight="1" x14ac:dyDescent="0.25">
      <c r="A53" s="7">
        <f>CADASTRO!A51</f>
        <v>0</v>
      </c>
      <c r="B53" s="7">
        <f>CADASTRO!B51</f>
        <v>0</v>
      </c>
      <c r="C53" s="7">
        <f>CADASTRO!C51</f>
        <v>0</v>
      </c>
      <c r="D53" s="8"/>
      <c r="E53" s="8"/>
      <c r="F53" s="8"/>
      <c r="G53" s="8"/>
      <c r="H53" s="8"/>
      <c r="I53" s="8"/>
      <c r="J53" s="8"/>
      <c r="K53" s="8"/>
      <c r="L53" s="8"/>
    </row>
    <row r="54" spans="1:12" ht="15" customHeight="1" x14ac:dyDescent="0.25">
      <c r="A54" s="7">
        <f>CADASTRO!A52</f>
        <v>0</v>
      </c>
      <c r="B54" s="7">
        <f>CADASTRO!B52</f>
        <v>0</v>
      </c>
      <c r="C54" s="7">
        <f>CADASTRO!C52</f>
        <v>0</v>
      </c>
      <c r="D54" s="8"/>
      <c r="E54" s="8"/>
      <c r="F54" s="8"/>
      <c r="G54" s="8"/>
      <c r="H54" s="8"/>
      <c r="I54" s="8"/>
      <c r="J54" s="8"/>
      <c r="K54" s="8"/>
      <c r="L54" s="8"/>
    </row>
    <row r="55" spans="1:12" ht="15" customHeight="1" x14ac:dyDescent="0.25">
      <c r="A55" s="7">
        <f>CADASTRO!A53</f>
        <v>0</v>
      </c>
      <c r="B55" s="7">
        <f>CADASTRO!B53</f>
        <v>0</v>
      </c>
      <c r="C55" s="7">
        <f>CADASTRO!C53</f>
        <v>0</v>
      </c>
      <c r="D55" s="8"/>
      <c r="E55" s="8"/>
      <c r="F55" s="8"/>
      <c r="G55" s="8"/>
      <c r="H55" s="8"/>
      <c r="I55" s="8"/>
      <c r="J55" s="8"/>
      <c r="K55" s="8"/>
      <c r="L55" s="8"/>
    </row>
    <row r="56" spans="1:12" ht="15" customHeight="1" x14ac:dyDescent="0.25">
      <c r="A56" s="7">
        <f>CADASTRO!A54</f>
        <v>0</v>
      </c>
      <c r="B56" s="7">
        <f>CADASTRO!B54</f>
        <v>0</v>
      </c>
      <c r="C56" s="7">
        <f>CADASTRO!C54</f>
        <v>0</v>
      </c>
      <c r="D56" s="8"/>
      <c r="E56" s="8"/>
      <c r="F56" s="8"/>
      <c r="G56" s="8"/>
      <c r="H56" s="8"/>
      <c r="I56" s="8"/>
      <c r="J56" s="8"/>
      <c r="K56" s="8"/>
      <c r="L56" s="8"/>
    </row>
    <row r="57" spans="1:12" ht="15" customHeight="1" x14ac:dyDescent="0.25">
      <c r="A57" s="7">
        <f>CADASTRO!A55</f>
        <v>0</v>
      </c>
      <c r="B57" s="7">
        <f>CADASTRO!B55</f>
        <v>0</v>
      </c>
      <c r="C57" s="7">
        <f>CADASTRO!C55</f>
        <v>0</v>
      </c>
      <c r="D57" s="8"/>
      <c r="E57" s="8"/>
      <c r="F57" s="8"/>
      <c r="G57" s="8"/>
      <c r="H57" s="8"/>
      <c r="I57" s="8"/>
      <c r="J57" s="8"/>
      <c r="K57" s="8"/>
      <c r="L57" s="8"/>
    </row>
    <row r="58" spans="1:12" ht="15" customHeight="1" x14ac:dyDescent="0.25">
      <c r="A58" s="7">
        <f>CADASTRO!A56</f>
        <v>0</v>
      </c>
      <c r="B58" s="7">
        <f>CADASTRO!B56</f>
        <v>0</v>
      </c>
      <c r="C58" s="7">
        <f>CADASTRO!C56</f>
        <v>0</v>
      </c>
      <c r="D58" s="8"/>
      <c r="E58" s="8"/>
      <c r="F58" s="8"/>
      <c r="G58" s="8"/>
      <c r="H58" s="8"/>
      <c r="I58" s="8"/>
      <c r="J58" s="8"/>
      <c r="K58" s="8"/>
      <c r="L58" s="8"/>
    </row>
    <row r="59" spans="1:12" ht="15" customHeight="1" x14ac:dyDescent="0.25">
      <c r="A59" s="7">
        <f>CADASTRO!A57</f>
        <v>0</v>
      </c>
      <c r="B59" s="7">
        <f>CADASTRO!B57</f>
        <v>0</v>
      </c>
      <c r="C59" s="7">
        <f>CADASTRO!C57</f>
        <v>0</v>
      </c>
      <c r="D59" s="8"/>
      <c r="E59" s="8"/>
      <c r="F59" s="8"/>
      <c r="G59" s="8"/>
      <c r="H59" s="8"/>
      <c r="I59" s="8"/>
      <c r="J59" s="8"/>
      <c r="K59" s="8"/>
      <c r="L59" s="8"/>
    </row>
    <row r="60" spans="1:12" ht="15" customHeight="1" x14ac:dyDescent="0.25">
      <c r="A60" s="7">
        <f>CADASTRO!A58</f>
        <v>0</v>
      </c>
      <c r="B60" s="7">
        <f>CADASTRO!B58</f>
        <v>0</v>
      </c>
      <c r="C60" s="7">
        <f>CADASTRO!C58</f>
        <v>0</v>
      </c>
      <c r="D60" s="8"/>
      <c r="E60" s="8"/>
      <c r="F60" s="8"/>
      <c r="G60" s="8"/>
      <c r="H60" s="8"/>
      <c r="I60" s="8"/>
      <c r="J60" s="8"/>
      <c r="K60" s="8"/>
      <c r="L60" s="8"/>
    </row>
    <row r="61" spans="1:12" ht="15" customHeight="1" x14ac:dyDescent="0.25">
      <c r="A61" s="7">
        <f>CADASTRO!A59</f>
        <v>0</v>
      </c>
      <c r="B61" s="7">
        <f>CADASTRO!B59</f>
        <v>0</v>
      </c>
      <c r="C61" s="7">
        <f>CADASTRO!C59</f>
        <v>0</v>
      </c>
      <c r="D61" s="8"/>
      <c r="E61" s="8"/>
      <c r="F61" s="8"/>
      <c r="G61" s="8"/>
      <c r="H61" s="8"/>
      <c r="I61" s="8"/>
      <c r="J61" s="8"/>
      <c r="K61" s="8"/>
      <c r="L61" s="8"/>
    </row>
    <row r="62" spans="1:12" ht="15" customHeight="1" x14ac:dyDescent="0.25">
      <c r="A62" s="7">
        <f>CADASTRO!A60</f>
        <v>0</v>
      </c>
      <c r="B62" s="7">
        <f>CADASTRO!B60</f>
        <v>0</v>
      </c>
      <c r="C62" s="7">
        <f>CADASTRO!C60</f>
        <v>0</v>
      </c>
      <c r="D62" s="8"/>
      <c r="E62" s="8"/>
      <c r="F62" s="8"/>
      <c r="G62" s="8"/>
      <c r="H62" s="8"/>
      <c r="I62" s="8"/>
      <c r="J62" s="8"/>
      <c r="K62" s="8"/>
      <c r="L62" s="8"/>
    </row>
    <row r="63" spans="1:12" ht="15" customHeight="1" x14ac:dyDescent="0.25">
      <c r="A63" s="7">
        <f>CADASTRO!A61</f>
        <v>0</v>
      </c>
      <c r="B63" s="7">
        <f>CADASTRO!B61</f>
        <v>0</v>
      </c>
      <c r="C63" s="7">
        <f>CADASTRO!C61</f>
        <v>0</v>
      </c>
      <c r="D63" s="8"/>
      <c r="E63" s="8"/>
      <c r="F63" s="8"/>
      <c r="G63" s="8"/>
      <c r="H63" s="8"/>
      <c r="I63" s="8"/>
      <c r="J63" s="8"/>
      <c r="K63" s="8"/>
      <c r="L63" s="8"/>
    </row>
    <row r="64" spans="1:12" ht="15" customHeight="1" x14ac:dyDescent="0.25">
      <c r="A64" s="7">
        <f>CADASTRO!A62</f>
        <v>0</v>
      </c>
      <c r="B64" s="7">
        <f>CADASTRO!B62</f>
        <v>0</v>
      </c>
      <c r="C64" s="7">
        <f>CADASTRO!C62</f>
        <v>0</v>
      </c>
      <c r="D64" s="8"/>
      <c r="E64" s="8"/>
      <c r="F64" s="8"/>
      <c r="G64" s="8"/>
      <c r="H64" s="8"/>
      <c r="I64" s="8"/>
      <c r="J64" s="8"/>
      <c r="K64" s="8"/>
      <c r="L64" s="8"/>
    </row>
    <row r="65" spans="1:12" ht="15" customHeight="1" x14ac:dyDescent="0.25">
      <c r="A65" s="7">
        <f>CADASTRO!A63</f>
        <v>0</v>
      </c>
      <c r="B65" s="7">
        <f>CADASTRO!B63</f>
        <v>0</v>
      </c>
      <c r="C65" s="7">
        <f>CADASTRO!C63</f>
        <v>0</v>
      </c>
      <c r="D65" s="8"/>
      <c r="E65" s="8"/>
      <c r="F65" s="8"/>
      <c r="G65" s="8"/>
      <c r="H65" s="8"/>
      <c r="I65" s="8"/>
      <c r="J65" s="8"/>
      <c r="K65" s="8"/>
      <c r="L65" s="8"/>
    </row>
    <row r="66" spans="1:12" ht="15" customHeight="1" x14ac:dyDescent="0.25">
      <c r="A66" s="7">
        <f>CADASTRO!A64</f>
        <v>0</v>
      </c>
      <c r="B66" s="7">
        <f>CADASTRO!B64</f>
        <v>0</v>
      </c>
      <c r="C66" s="7">
        <f>CADASTRO!C64</f>
        <v>0</v>
      </c>
      <c r="D66" s="8"/>
      <c r="E66" s="8"/>
      <c r="F66" s="8"/>
      <c r="G66" s="8"/>
      <c r="H66" s="8"/>
      <c r="I66" s="8"/>
      <c r="J66" s="8"/>
      <c r="K66" s="8"/>
      <c r="L66" s="8"/>
    </row>
    <row r="67" spans="1:12" ht="15" customHeight="1" x14ac:dyDescent="0.25">
      <c r="A67" s="7">
        <f>CADASTRO!A65</f>
        <v>0</v>
      </c>
      <c r="B67" s="7">
        <f>CADASTRO!B65</f>
        <v>0</v>
      </c>
      <c r="C67" s="7">
        <f>CADASTRO!C65</f>
        <v>0</v>
      </c>
      <c r="D67" s="8"/>
      <c r="E67" s="8"/>
      <c r="F67" s="8"/>
      <c r="G67" s="8"/>
      <c r="H67" s="8"/>
      <c r="I67" s="8"/>
      <c r="J67" s="8"/>
      <c r="K67" s="8"/>
      <c r="L67" s="8"/>
    </row>
    <row r="68" spans="1:12" ht="15" customHeight="1" x14ac:dyDescent="0.25">
      <c r="A68" s="7">
        <f>CADASTRO!A66</f>
        <v>0</v>
      </c>
      <c r="B68" s="7">
        <f>CADASTRO!B66</f>
        <v>0</v>
      </c>
      <c r="C68" s="7">
        <f>CADASTRO!C66</f>
        <v>0</v>
      </c>
      <c r="D68" s="8"/>
      <c r="E68" s="8"/>
      <c r="F68" s="8"/>
      <c r="G68" s="8"/>
      <c r="H68" s="8"/>
      <c r="I68" s="8"/>
      <c r="J68" s="8"/>
      <c r="K68" s="8"/>
      <c r="L68" s="8"/>
    </row>
    <row r="69" spans="1:12" ht="15" customHeight="1" x14ac:dyDescent="0.25">
      <c r="A69" s="7">
        <f>CADASTRO!A67</f>
        <v>0</v>
      </c>
      <c r="B69" s="7">
        <f>CADASTRO!B67</f>
        <v>0</v>
      </c>
      <c r="C69" s="7">
        <f>CADASTRO!C67</f>
        <v>0</v>
      </c>
      <c r="D69" s="8"/>
      <c r="E69" s="8"/>
      <c r="F69" s="8"/>
      <c r="G69" s="8"/>
      <c r="H69" s="8"/>
      <c r="I69" s="8"/>
      <c r="J69" s="8"/>
      <c r="K69" s="8"/>
      <c r="L69" s="8"/>
    </row>
    <row r="70" spans="1:12" ht="15" customHeight="1" x14ac:dyDescent="0.25">
      <c r="A70" s="7">
        <f>CADASTRO!A68</f>
        <v>0</v>
      </c>
      <c r="B70" s="7">
        <f>CADASTRO!B68</f>
        <v>0</v>
      </c>
      <c r="C70" s="7">
        <f>CADASTRO!C68</f>
        <v>0</v>
      </c>
      <c r="D70" s="8"/>
      <c r="E70" s="8"/>
      <c r="F70" s="8"/>
      <c r="G70" s="8"/>
      <c r="H70" s="8"/>
      <c r="I70" s="8"/>
      <c r="J70" s="8"/>
      <c r="K70" s="8"/>
      <c r="L70" s="8"/>
    </row>
    <row r="71" spans="1:12" ht="15" customHeight="1" x14ac:dyDescent="0.25">
      <c r="A71" s="7">
        <f>CADASTRO!A69</f>
        <v>0</v>
      </c>
      <c r="B71" s="7">
        <f>CADASTRO!B69</f>
        <v>0</v>
      </c>
      <c r="C71" s="7">
        <f>CADASTRO!C69</f>
        <v>0</v>
      </c>
      <c r="D71" s="8"/>
      <c r="E71" s="8"/>
      <c r="F71" s="8"/>
      <c r="G71" s="8"/>
      <c r="H71" s="8"/>
      <c r="I71" s="8"/>
      <c r="J71" s="8"/>
      <c r="K71" s="8"/>
      <c r="L71" s="8"/>
    </row>
    <row r="72" spans="1:12" ht="15" customHeight="1" x14ac:dyDescent="0.25">
      <c r="A72" s="7">
        <f>CADASTRO!A70</f>
        <v>0</v>
      </c>
      <c r="B72" s="7">
        <f>CADASTRO!B70</f>
        <v>0</v>
      </c>
      <c r="C72" s="7">
        <f>CADASTRO!C70</f>
        <v>0</v>
      </c>
      <c r="D72" s="8"/>
      <c r="E72" s="8"/>
      <c r="F72" s="8"/>
      <c r="G72" s="8"/>
      <c r="H72" s="8"/>
      <c r="I72" s="8"/>
      <c r="J72" s="8"/>
      <c r="K72" s="8"/>
      <c r="L72" s="8"/>
    </row>
    <row r="73" spans="1:12" ht="15" customHeight="1" x14ac:dyDescent="0.25">
      <c r="A73" s="7">
        <f>CADASTRO!A71</f>
        <v>0</v>
      </c>
      <c r="B73" s="7">
        <f>CADASTRO!B71</f>
        <v>0</v>
      </c>
      <c r="C73" s="7">
        <f>CADASTRO!C71</f>
        <v>0</v>
      </c>
      <c r="D73" s="8"/>
      <c r="E73" s="8"/>
      <c r="F73" s="8"/>
      <c r="G73" s="8"/>
      <c r="H73" s="8"/>
      <c r="I73" s="8"/>
      <c r="J73" s="8"/>
      <c r="K73" s="8"/>
      <c r="L73" s="8"/>
    </row>
    <row r="74" spans="1:12" ht="15" customHeight="1" x14ac:dyDescent="0.25">
      <c r="A74" s="7">
        <f>CADASTRO!A72</f>
        <v>0</v>
      </c>
      <c r="B74" s="7">
        <f>CADASTRO!B72</f>
        <v>0</v>
      </c>
      <c r="C74" s="7">
        <f>CADASTRO!C72</f>
        <v>0</v>
      </c>
      <c r="D74" s="8"/>
      <c r="E74" s="8"/>
      <c r="F74" s="8"/>
      <c r="G74" s="8"/>
      <c r="H74" s="8"/>
      <c r="I74" s="8"/>
      <c r="J74" s="8"/>
      <c r="K74" s="8"/>
      <c r="L74" s="8"/>
    </row>
    <row r="75" spans="1:12" ht="15" customHeight="1" x14ac:dyDescent="0.25">
      <c r="A75" s="7">
        <f>CADASTRO!A73</f>
        <v>0</v>
      </c>
      <c r="B75" s="7">
        <f>CADASTRO!B73</f>
        <v>0</v>
      </c>
      <c r="C75" s="7">
        <f>CADASTRO!C73</f>
        <v>0</v>
      </c>
      <c r="D75" s="8"/>
      <c r="E75" s="8"/>
      <c r="F75" s="8"/>
      <c r="G75" s="8"/>
      <c r="H75" s="8"/>
      <c r="I75" s="8"/>
      <c r="J75" s="8"/>
      <c r="K75" s="8"/>
      <c r="L75" s="8"/>
    </row>
    <row r="76" spans="1:12" ht="15" customHeight="1" x14ac:dyDescent="0.25">
      <c r="A76" s="7">
        <f>CADASTRO!A74</f>
        <v>0</v>
      </c>
      <c r="B76" s="7">
        <f>CADASTRO!B74</f>
        <v>0</v>
      </c>
      <c r="C76" s="7">
        <f>CADASTRO!C74</f>
        <v>0</v>
      </c>
      <c r="D76" s="8"/>
      <c r="E76" s="8"/>
      <c r="F76" s="8"/>
      <c r="G76" s="8"/>
      <c r="H76" s="8"/>
      <c r="I76" s="8"/>
      <c r="J76" s="8"/>
      <c r="K76" s="8"/>
      <c r="L76" s="8"/>
    </row>
    <row r="77" spans="1:12" ht="15" customHeight="1" x14ac:dyDescent="0.25">
      <c r="A77" s="7">
        <f>CADASTRO!A75</f>
        <v>0</v>
      </c>
      <c r="B77" s="7">
        <f>CADASTRO!B75</f>
        <v>0</v>
      </c>
      <c r="C77" s="7">
        <f>CADASTRO!C75</f>
        <v>0</v>
      </c>
      <c r="D77" s="8"/>
      <c r="E77" s="8"/>
      <c r="F77" s="8"/>
      <c r="G77" s="8"/>
      <c r="H77" s="8"/>
      <c r="I77" s="8"/>
      <c r="J77" s="8"/>
      <c r="K77" s="8"/>
      <c r="L77" s="8"/>
    </row>
    <row r="78" spans="1:12" ht="15" customHeight="1" x14ac:dyDescent="0.25">
      <c r="A78" s="7">
        <f>CADASTRO!A76</f>
        <v>0</v>
      </c>
      <c r="B78" s="7">
        <f>CADASTRO!B76</f>
        <v>0</v>
      </c>
      <c r="C78" s="7">
        <f>CADASTRO!C76</f>
        <v>0</v>
      </c>
      <c r="D78" s="8"/>
      <c r="E78" s="8"/>
      <c r="F78" s="8"/>
      <c r="G78" s="8"/>
      <c r="H78" s="8"/>
      <c r="I78" s="8"/>
      <c r="J78" s="8"/>
      <c r="K78" s="8"/>
      <c r="L78" s="8"/>
    </row>
    <row r="79" spans="1:12" ht="15" customHeight="1" x14ac:dyDescent="0.25">
      <c r="A79" s="7">
        <f>CADASTRO!A77</f>
        <v>0</v>
      </c>
      <c r="B79" s="7">
        <f>CADASTRO!B77</f>
        <v>0</v>
      </c>
      <c r="C79" s="7">
        <f>CADASTRO!C77</f>
        <v>0</v>
      </c>
      <c r="D79" s="8"/>
      <c r="E79" s="8"/>
      <c r="F79" s="8"/>
      <c r="G79" s="8"/>
      <c r="H79" s="8"/>
      <c r="I79" s="8"/>
      <c r="J79" s="8"/>
      <c r="K79" s="8"/>
      <c r="L79" s="8"/>
    </row>
    <row r="80" spans="1:12" ht="15" customHeight="1" x14ac:dyDescent="0.25">
      <c r="A80" s="7">
        <f>CADASTRO!A78</f>
        <v>0</v>
      </c>
      <c r="B80" s="7">
        <f>CADASTRO!B78</f>
        <v>0</v>
      </c>
      <c r="C80" s="7">
        <f>CADASTRO!C78</f>
        <v>0</v>
      </c>
      <c r="D80" s="8"/>
      <c r="E80" s="8"/>
      <c r="F80" s="8"/>
      <c r="G80" s="8"/>
      <c r="H80" s="8"/>
      <c r="I80" s="8"/>
      <c r="J80" s="8"/>
      <c r="K80" s="8"/>
      <c r="L80" s="8"/>
    </row>
    <row r="81" spans="1:12" ht="15" customHeight="1" x14ac:dyDescent="0.25">
      <c r="A81" s="7">
        <f>CADASTRO!A79</f>
        <v>0</v>
      </c>
      <c r="B81" s="7">
        <f>CADASTRO!B79</f>
        <v>0</v>
      </c>
      <c r="C81" s="7">
        <f>CADASTRO!C79</f>
        <v>0</v>
      </c>
      <c r="D81" s="8"/>
      <c r="E81" s="8"/>
      <c r="F81" s="8"/>
      <c r="G81" s="8"/>
      <c r="H81" s="8"/>
      <c r="I81" s="8"/>
      <c r="J81" s="8"/>
      <c r="K81" s="8"/>
      <c r="L81" s="8"/>
    </row>
    <row r="82" spans="1:12" ht="15" customHeight="1" x14ac:dyDescent="0.25">
      <c r="A82" s="7">
        <f>CADASTRO!A80</f>
        <v>0</v>
      </c>
      <c r="B82" s="7">
        <f>CADASTRO!B80</f>
        <v>0</v>
      </c>
      <c r="C82" s="7">
        <f>CADASTRO!C80</f>
        <v>0</v>
      </c>
      <c r="D82" s="8"/>
      <c r="E82" s="8"/>
      <c r="F82" s="8"/>
      <c r="G82" s="8"/>
      <c r="H82" s="8"/>
      <c r="I82" s="8"/>
      <c r="J82" s="8"/>
      <c r="K82" s="8"/>
      <c r="L82" s="8"/>
    </row>
    <row r="83" spans="1:12" ht="15" customHeight="1" x14ac:dyDescent="0.25">
      <c r="A83" s="7">
        <f>CADASTRO!A81</f>
        <v>0</v>
      </c>
      <c r="B83" s="7">
        <f>CADASTRO!B81</f>
        <v>0</v>
      </c>
      <c r="C83" s="7">
        <f>CADASTRO!C81</f>
        <v>0</v>
      </c>
      <c r="D83" s="8"/>
      <c r="E83" s="8"/>
      <c r="F83" s="8"/>
      <c r="G83" s="8"/>
      <c r="H83" s="8"/>
      <c r="I83" s="8"/>
      <c r="J83" s="8"/>
      <c r="K83" s="8"/>
      <c r="L83" s="8"/>
    </row>
    <row r="84" spans="1:12" ht="15" customHeight="1" x14ac:dyDescent="0.25">
      <c r="A84" s="7">
        <f>CADASTRO!A82</f>
        <v>0</v>
      </c>
      <c r="B84" s="7">
        <f>CADASTRO!B82</f>
        <v>0</v>
      </c>
      <c r="C84" s="7">
        <f>CADASTRO!C82</f>
        <v>0</v>
      </c>
      <c r="D84" s="8"/>
      <c r="E84" s="8"/>
      <c r="F84" s="8"/>
      <c r="G84" s="8"/>
      <c r="H84" s="8"/>
      <c r="I84" s="8"/>
      <c r="J84" s="8"/>
      <c r="K84" s="8"/>
      <c r="L84" s="8"/>
    </row>
    <row r="85" spans="1:12" ht="15" customHeight="1" x14ac:dyDescent="0.25">
      <c r="A85" s="7">
        <f>CADASTRO!A83</f>
        <v>0</v>
      </c>
      <c r="B85" s="7">
        <f>CADASTRO!B83</f>
        <v>0</v>
      </c>
      <c r="C85" s="7">
        <f>CADASTRO!C83</f>
        <v>0</v>
      </c>
      <c r="D85" s="8"/>
      <c r="E85" s="8"/>
      <c r="F85" s="8"/>
      <c r="G85" s="8"/>
      <c r="H85" s="8"/>
      <c r="I85" s="8"/>
      <c r="J85" s="8"/>
      <c r="K85" s="8"/>
      <c r="L85" s="8"/>
    </row>
    <row r="86" spans="1:12" ht="15" customHeight="1" x14ac:dyDescent="0.25">
      <c r="A86" s="7">
        <f>CADASTRO!A84</f>
        <v>0</v>
      </c>
      <c r="B86" s="7">
        <f>CADASTRO!B84</f>
        <v>0</v>
      </c>
      <c r="C86" s="7">
        <f>CADASTRO!C84</f>
        <v>0</v>
      </c>
      <c r="D86" s="8"/>
      <c r="E86" s="8"/>
      <c r="F86" s="8"/>
      <c r="G86" s="8"/>
      <c r="H86" s="8"/>
      <c r="I86" s="8"/>
      <c r="J86" s="8"/>
      <c r="K86" s="8"/>
      <c r="L86" s="8"/>
    </row>
    <row r="87" spans="1:12" ht="15" customHeight="1" x14ac:dyDescent="0.25">
      <c r="A87" s="7">
        <f>CADASTRO!A85</f>
        <v>0</v>
      </c>
      <c r="B87" s="7">
        <f>CADASTRO!B85</f>
        <v>0</v>
      </c>
      <c r="C87" s="7">
        <f>CADASTRO!C85</f>
        <v>0</v>
      </c>
      <c r="D87" s="8"/>
      <c r="E87" s="8"/>
      <c r="F87" s="8"/>
      <c r="G87" s="8"/>
      <c r="H87" s="8"/>
      <c r="I87" s="8"/>
      <c r="J87" s="8"/>
      <c r="K87" s="8"/>
      <c r="L87" s="8"/>
    </row>
    <row r="88" spans="1:12" ht="15" customHeight="1" x14ac:dyDescent="0.25">
      <c r="A88" s="7">
        <f>CADASTRO!A86</f>
        <v>0</v>
      </c>
      <c r="B88" s="7">
        <f>CADASTRO!B86</f>
        <v>0</v>
      </c>
      <c r="C88" s="7">
        <f>CADASTRO!C86</f>
        <v>0</v>
      </c>
      <c r="D88" s="8"/>
      <c r="E88" s="8"/>
      <c r="F88" s="8"/>
      <c r="G88" s="8"/>
      <c r="H88" s="8"/>
      <c r="I88" s="8"/>
      <c r="J88" s="8"/>
      <c r="K88" s="8"/>
      <c r="L88" s="8"/>
    </row>
    <row r="89" spans="1:12" ht="15" customHeight="1" x14ac:dyDescent="0.25">
      <c r="A89" s="7">
        <f>CADASTRO!A87</f>
        <v>0</v>
      </c>
      <c r="B89" s="7">
        <f>CADASTRO!B87</f>
        <v>0</v>
      </c>
      <c r="C89" s="7">
        <f>CADASTRO!C87</f>
        <v>0</v>
      </c>
      <c r="D89" s="8"/>
      <c r="E89" s="8"/>
      <c r="F89" s="8"/>
      <c r="G89" s="8"/>
      <c r="H89" s="8"/>
      <c r="I89" s="8"/>
      <c r="J89" s="8"/>
      <c r="K89" s="8"/>
      <c r="L89" s="8"/>
    </row>
    <row r="90" spans="1:12" ht="15" customHeight="1" x14ac:dyDescent="0.25">
      <c r="A90" s="7">
        <f>CADASTRO!A88</f>
        <v>0</v>
      </c>
      <c r="B90" s="7">
        <f>CADASTRO!B88</f>
        <v>0</v>
      </c>
      <c r="C90" s="7">
        <f>CADASTRO!C88</f>
        <v>0</v>
      </c>
      <c r="D90" s="8"/>
      <c r="E90" s="8"/>
      <c r="F90" s="8"/>
      <c r="G90" s="8"/>
      <c r="H90" s="8"/>
      <c r="I90" s="8"/>
      <c r="J90" s="8"/>
      <c r="K90" s="8"/>
      <c r="L90" s="8"/>
    </row>
    <row r="91" spans="1:12" ht="15" customHeight="1" x14ac:dyDescent="0.25">
      <c r="A91" s="7">
        <f>CADASTRO!A89</f>
        <v>0</v>
      </c>
      <c r="B91" s="7">
        <f>CADASTRO!B89</f>
        <v>0</v>
      </c>
      <c r="C91" s="7">
        <f>CADASTRO!C89</f>
        <v>0</v>
      </c>
      <c r="D91" s="8"/>
      <c r="E91" s="8"/>
      <c r="F91" s="8"/>
      <c r="G91" s="8"/>
      <c r="H91" s="8"/>
      <c r="I91" s="8"/>
      <c r="J91" s="8"/>
      <c r="K91" s="8"/>
      <c r="L91" s="8"/>
    </row>
    <row r="92" spans="1:12" ht="15" customHeight="1" x14ac:dyDescent="0.25">
      <c r="A92" s="7">
        <f>CADASTRO!A90</f>
        <v>0</v>
      </c>
      <c r="B92" s="7">
        <f>CADASTRO!B90</f>
        <v>0</v>
      </c>
      <c r="C92" s="7">
        <f>CADASTRO!C90</f>
        <v>0</v>
      </c>
      <c r="D92" s="8"/>
      <c r="E92" s="8"/>
      <c r="F92" s="8"/>
      <c r="G92" s="8"/>
      <c r="H92" s="8"/>
      <c r="I92" s="8"/>
      <c r="J92" s="8"/>
      <c r="K92" s="8"/>
      <c r="L92" s="8"/>
    </row>
    <row r="93" spans="1:12" ht="15" customHeight="1" x14ac:dyDescent="0.25">
      <c r="A93" s="7">
        <f>CADASTRO!A91</f>
        <v>0</v>
      </c>
      <c r="B93" s="7">
        <f>CADASTRO!B91</f>
        <v>0</v>
      </c>
      <c r="C93" s="7">
        <f>CADASTRO!C91</f>
        <v>0</v>
      </c>
      <c r="D93" s="8"/>
      <c r="E93" s="8"/>
      <c r="F93" s="8"/>
      <c r="G93" s="8"/>
      <c r="H93" s="8"/>
      <c r="I93" s="8"/>
      <c r="J93" s="8"/>
      <c r="K93" s="8"/>
      <c r="L93" s="8"/>
    </row>
    <row r="94" spans="1:12" ht="15" customHeight="1" x14ac:dyDescent="0.25">
      <c r="A94" s="7">
        <f>CADASTRO!A92</f>
        <v>0</v>
      </c>
      <c r="B94" s="7">
        <f>CADASTRO!B92</f>
        <v>0</v>
      </c>
      <c r="C94" s="7">
        <f>CADASTRO!C92</f>
        <v>0</v>
      </c>
      <c r="D94" s="8"/>
      <c r="E94" s="8"/>
      <c r="F94" s="8"/>
      <c r="G94" s="8"/>
      <c r="H94" s="8"/>
      <c r="I94" s="8"/>
      <c r="J94" s="8"/>
      <c r="K94" s="8"/>
      <c r="L94" s="8"/>
    </row>
    <row r="95" spans="1:12" ht="15" customHeight="1" x14ac:dyDescent="0.25">
      <c r="A95" s="7">
        <f>CADASTRO!A93</f>
        <v>0</v>
      </c>
      <c r="B95" s="7">
        <f>CADASTRO!B93</f>
        <v>0</v>
      </c>
      <c r="C95" s="7">
        <f>CADASTRO!C93</f>
        <v>0</v>
      </c>
      <c r="D95" s="8"/>
      <c r="E95" s="8"/>
      <c r="F95" s="8"/>
      <c r="G95" s="8"/>
      <c r="H95" s="8"/>
      <c r="I95" s="8"/>
      <c r="J95" s="8"/>
      <c r="K95" s="8"/>
      <c r="L95" s="8"/>
    </row>
    <row r="96" spans="1:12" ht="15" customHeight="1" x14ac:dyDescent="0.25">
      <c r="A96" s="7">
        <f>CADASTRO!A94</f>
        <v>0</v>
      </c>
      <c r="B96" s="7">
        <f>CADASTRO!B94</f>
        <v>0</v>
      </c>
      <c r="C96" s="7">
        <f>CADASTRO!C94</f>
        <v>0</v>
      </c>
      <c r="D96" s="8"/>
      <c r="E96" s="8"/>
      <c r="F96" s="8"/>
      <c r="G96" s="8"/>
      <c r="H96" s="8"/>
      <c r="I96" s="8"/>
      <c r="J96" s="8"/>
      <c r="K96" s="8"/>
      <c r="L96" s="8"/>
    </row>
    <row r="97" spans="1:12" ht="15" customHeight="1" x14ac:dyDescent="0.25">
      <c r="A97" s="7">
        <f>CADASTRO!A95</f>
        <v>0</v>
      </c>
      <c r="B97" s="7">
        <f>CADASTRO!B95</f>
        <v>0</v>
      </c>
      <c r="C97" s="7">
        <f>CADASTRO!C95</f>
        <v>0</v>
      </c>
      <c r="D97" s="8"/>
      <c r="E97" s="8"/>
      <c r="F97" s="8"/>
      <c r="G97" s="8"/>
      <c r="H97" s="8"/>
      <c r="I97" s="8"/>
      <c r="J97" s="8"/>
      <c r="K97" s="8"/>
      <c r="L97" s="8"/>
    </row>
    <row r="98" spans="1:12" ht="15" customHeight="1" x14ac:dyDescent="0.25">
      <c r="A98" s="7">
        <f>CADASTRO!A96</f>
        <v>0</v>
      </c>
      <c r="B98" s="7">
        <f>CADASTRO!B96</f>
        <v>0</v>
      </c>
      <c r="C98" s="7">
        <f>CADASTRO!C96</f>
        <v>0</v>
      </c>
      <c r="D98" s="8"/>
      <c r="E98" s="8"/>
      <c r="F98" s="8"/>
      <c r="G98" s="8"/>
      <c r="H98" s="8"/>
      <c r="I98" s="8"/>
      <c r="J98" s="8"/>
      <c r="K98" s="8"/>
      <c r="L98" s="8"/>
    </row>
    <row r="99" spans="1:12" ht="15" customHeight="1" x14ac:dyDescent="0.25">
      <c r="A99" s="7">
        <f>CADASTRO!A97</f>
        <v>0</v>
      </c>
      <c r="B99" s="7">
        <f>CADASTRO!B97</f>
        <v>0</v>
      </c>
      <c r="C99" s="7">
        <f>CADASTRO!C97</f>
        <v>0</v>
      </c>
      <c r="D99" s="8"/>
      <c r="E99" s="8"/>
      <c r="F99" s="8"/>
      <c r="G99" s="8"/>
      <c r="H99" s="8"/>
      <c r="I99" s="8"/>
      <c r="J99" s="8"/>
      <c r="K99" s="8"/>
      <c r="L99" s="8"/>
    </row>
    <row r="100" spans="1:12" ht="15" customHeight="1" x14ac:dyDescent="0.25">
      <c r="A100" s="7">
        <f>CADASTRO!A98</f>
        <v>0</v>
      </c>
      <c r="B100" s="7">
        <f>CADASTRO!B98</f>
        <v>0</v>
      </c>
      <c r="C100" s="7">
        <f>CADASTRO!C98</f>
        <v>0</v>
      </c>
      <c r="D100" s="8"/>
      <c r="E100" s="8"/>
      <c r="F100" s="8"/>
      <c r="G100" s="8"/>
      <c r="H100" s="8"/>
      <c r="I100" s="8"/>
      <c r="J100" s="8"/>
      <c r="K100" s="8"/>
      <c r="L100" s="8"/>
    </row>
    <row r="101" spans="1:12" ht="15" customHeight="1" x14ac:dyDescent="0.25">
      <c r="A101" s="7">
        <f>CADASTRO!A99</f>
        <v>0</v>
      </c>
      <c r="B101" s="7">
        <f>CADASTRO!B99</f>
        <v>0</v>
      </c>
      <c r="C101" s="7">
        <f>CADASTRO!C99</f>
        <v>0</v>
      </c>
      <c r="D101" s="8"/>
      <c r="E101" s="8"/>
      <c r="F101" s="8"/>
      <c r="G101" s="8"/>
      <c r="H101" s="8"/>
      <c r="I101" s="8"/>
      <c r="J101" s="8"/>
      <c r="K101" s="8"/>
      <c r="L101" s="8"/>
    </row>
    <row r="102" spans="1:12" ht="15" customHeight="1" x14ac:dyDescent="0.25">
      <c r="A102" s="7">
        <f>CADASTRO!A100</f>
        <v>0</v>
      </c>
      <c r="B102" s="7">
        <f>CADASTRO!B100</f>
        <v>0</v>
      </c>
      <c r="C102" s="7">
        <f>CADASTRO!C100</f>
        <v>0</v>
      </c>
      <c r="D102" s="8"/>
      <c r="E102" s="8"/>
      <c r="F102" s="8"/>
      <c r="G102" s="8"/>
      <c r="H102" s="8"/>
      <c r="I102" s="8"/>
      <c r="J102" s="8"/>
      <c r="K102" s="8"/>
      <c r="L102" s="8"/>
    </row>
    <row r="103" spans="1:12" ht="15" customHeight="1" x14ac:dyDescent="0.25">
      <c r="A103" s="7">
        <f>CADASTRO!A101</f>
        <v>0</v>
      </c>
      <c r="B103" s="7">
        <f>CADASTRO!B101</f>
        <v>0</v>
      </c>
      <c r="C103" s="7">
        <f>CADASTRO!C101</f>
        <v>0</v>
      </c>
      <c r="D103" s="8"/>
      <c r="E103" s="8"/>
      <c r="F103" s="8"/>
      <c r="G103" s="8"/>
      <c r="H103" s="8"/>
      <c r="I103" s="8"/>
      <c r="J103" s="8"/>
      <c r="K103" s="8"/>
      <c r="L103" s="8"/>
    </row>
    <row r="104" spans="1:12" ht="15" customHeight="1" x14ac:dyDescent="0.25">
      <c r="A104" s="7">
        <f>CADASTRO!A102</f>
        <v>0</v>
      </c>
      <c r="B104" s="7">
        <f>CADASTRO!B102</f>
        <v>0</v>
      </c>
      <c r="C104" s="7">
        <f>CADASTRO!C102</f>
        <v>0</v>
      </c>
      <c r="D104" s="8"/>
      <c r="E104" s="8"/>
      <c r="F104" s="8"/>
      <c r="G104" s="8"/>
      <c r="H104" s="8"/>
      <c r="I104" s="8"/>
      <c r="J104" s="8"/>
      <c r="K104" s="8"/>
      <c r="L104" s="8"/>
    </row>
    <row r="105" spans="1:12" ht="15" customHeight="1" x14ac:dyDescent="0.25">
      <c r="A105" s="7">
        <f>CADASTRO!A103</f>
        <v>0</v>
      </c>
      <c r="B105" s="7">
        <f>CADASTRO!B103</f>
        <v>0</v>
      </c>
      <c r="C105" s="7">
        <f>CADASTRO!C103</f>
        <v>0</v>
      </c>
      <c r="D105" s="8"/>
      <c r="E105" s="8"/>
      <c r="F105" s="8"/>
      <c r="G105" s="8"/>
      <c r="H105" s="8"/>
      <c r="I105" s="8"/>
      <c r="J105" s="8"/>
      <c r="K105" s="8"/>
      <c r="L105" s="8"/>
    </row>
    <row r="106" spans="1:12" ht="15" customHeight="1" x14ac:dyDescent="0.25">
      <c r="A106" s="7">
        <f>CADASTRO!A104</f>
        <v>0</v>
      </c>
      <c r="B106" s="7">
        <f>CADASTRO!B104</f>
        <v>0</v>
      </c>
      <c r="C106" s="7">
        <f>CADASTRO!C104</f>
        <v>0</v>
      </c>
      <c r="D106" s="8"/>
      <c r="E106" s="8"/>
      <c r="F106" s="8"/>
      <c r="G106" s="8"/>
      <c r="H106" s="8"/>
      <c r="I106" s="8"/>
      <c r="J106" s="8"/>
      <c r="K106" s="8"/>
      <c r="L106" s="8"/>
    </row>
    <row r="107" spans="1:12" ht="15" customHeight="1" x14ac:dyDescent="0.25">
      <c r="A107" s="7">
        <f>CADASTRO!A105</f>
        <v>0</v>
      </c>
      <c r="B107" s="7">
        <f>CADASTRO!B105</f>
        <v>0</v>
      </c>
      <c r="C107" s="7">
        <f>CADASTRO!C105</f>
        <v>0</v>
      </c>
      <c r="D107" s="8"/>
      <c r="E107" s="8"/>
      <c r="F107" s="8"/>
      <c r="G107" s="8"/>
      <c r="H107" s="8"/>
      <c r="I107" s="8"/>
      <c r="J107" s="8"/>
      <c r="K107" s="8"/>
      <c r="L107" s="8"/>
    </row>
    <row r="108" spans="1:12" ht="15" customHeight="1" x14ac:dyDescent="0.25">
      <c r="A108" s="7">
        <f>CADASTRO!A106</f>
        <v>0</v>
      </c>
      <c r="B108" s="7">
        <f>CADASTRO!B106</f>
        <v>0</v>
      </c>
      <c r="C108" s="7">
        <f>CADASTRO!C106</f>
        <v>0</v>
      </c>
      <c r="D108" s="8"/>
      <c r="E108" s="8"/>
      <c r="F108" s="8"/>
      <c r="G108" s="8"/>
      <c r="H108" s="8"/>
      <c r="I108" s="8"/>
      <c r="J108" s="8"/>
      <c r="K108" s="8"/>
      <c r="L108" s="8"/>
    </row>
    <row r="109" spans="1:12" ht="15" customHeight="1" x14ac:dyDescent="0.25">
      <c r="A109" s="7">
        <f>CADASTRO!A107</f>
        <v>0</v>
      </c>
      <c r="B109" s="7">
        <f>CADASTRO!B107</f>
        <v>0</v>
      </c>
      <c r="C109" s="7">
        <f>CADASTRO!C107</f>
        <v>0</v>
      </c>
      <c r="D109" s="8"/>
      <c r="E109" s="8"/>
      <c r="F109" s="8"/>
      <c r="G109" s="8"/>
      <c r="H109" s="8"/>
      <c r="I109" s="8"/>
      <c r="J109" s="8"/>
      <c r="K109" s="8"/>
      <c r="L109" s="8"/>
    </row>
    <row r="110" spans="1:12" ht="15" customHeight="1" x14ac:dyDescent="0.25">
      <c r="A110" s="7">
        <f>CADASTRO!A108</f>
        <v>0</v>
      </c>
      <c r="B110" s="7">
        <f>CADASTRO!B108</f>
        <v>0</v>
      </c>
      <c r="C110" s="7">
        <f>CADASTRO!C108</f>
        <v>0</v>
      </c>
      <c r="D110" s="8"/>
      <c r="E110" s="8"/>
      <c r="F110" s="8"/>
      <c r="G110" s="8"/>
      <c r="H110" s="8"/>
      <c r="I110" s="8"/>
      <c r="J110" s="8"/>
      <c r="K110" s="8"/>
      <c r="L110" s="8"/>
    </row>
    <row r="111" spans="1:12" ht="15" customHeight="1" x14ac:dyDescent="0.25">
      <c r="A111" s="7">
        <f>CADASTRO!A109</f>
        <v>0</v>
      </c>
      <c r="B111" s="7">
        <f>CADASTRO!B109</f>
        <v>0</v>
      </c>
      <c r="C111" s="7">
        <f>CADASTRO!C109</f>
        <v>0</v>
      </c>
      <c r="D111" s="8"/>
      <c r="E111" s="8"/>
      <c r="F111" s="8"/>
      <c r="G111" s="8"/>
      <c r="H111" s="8"/>
      <c r="I111" s="8"/>
      <c r="J111" s="8"/>
      <c r="K111" s="8"/>
      <c r="L111" s="8"/>
    </row>
    <row r="112" spans="1:12" ht="15" customHeight="1" x14ac:dyDescent="0.25">
      <c r="A112" s="7">
        <f>CADASTRO!A110</f>
        <v>0</v>
      </c>
      <c r="B112" s="7">
        <f>CADASTRO!B110</f>
        <v>0</v>
      </c>
      <c r="C112" s="7">
        <f>CADASTRO!C110</f>
        <v>0</v>
      </c>
      <c r="D112" s="8"/>
      <c r="E112" s="8"/>
      <c r="F112" s="8"/>
      <c r="G112" s="8"/>
      <c r="H112" s="8"/>
      <c r="I112" s="8"/>
      <c r="J112" s="8"/>
      <c r="K112" s="8"/>
      <c r="L112" s="8"/>
    </row>
    <row r="113" spans="1:12" ht="15" customHeight="1" x14ac:dyDescent="0.25">
      <c r="A113" s="7">
        <f>CADASTRO!A111</f>
        <v>0</v>
      </c>
      <c r="B113" s="7">
        <f>CADASTRO!B111</f>
        <v>0</v>
      </c>
      <c r="C113" s="7">
        <f>CADASTRO!C111</f>
        <v>0</v>
      </c>
      <c r="D113" s="8"/>
      <c r="E113" s="8"/>
      <c r="F113" s="8"/>
      <c r="G113" s="8"/>
      <c r="H113" s="8"/>
      <c r="I113" s="8"/>
      <c r="J113" s="8"/>
      <c r="K113" s="8"/>
      <c r="L113" s="8"/>
    </row>
    <row r="114" spans="1:12" ht="15" customHeight="1" x14ac:dyDescent="0.25">
      <c r="A114" s="7">
        <f>CADASTRO!A112</f>
        <v>0</v>
      </c>
      <c r="B114" s="7">
        <f>CADASTRO!B112</f>
        <v>0</v>
      </c>
      <c r="C114" s="7">
        <f>CADASTRO!C112</f>
        <v>0</v>
      </c>
      <c r="D114" s="8"/>
      <c r="E114" s="8"/>
      <c r="F114" s="8"/>
      <c r="G114" s="8"/>
      <c r="H114" s="8"/>
      <c r="I114" s="8"/>
      <c r="J114" s="8"/>
      <c r="K114" s="8"/>
      <c r="L114" s="8"/>
    </row>
    <row r="115" spans="1:12" ht="15" customHeight="1" x14ac:dyDescent="0.25">
      <c r="A115" s="7">
        <f>CADASTRO!A113</f>
        <v>0</v>
      </c>
      <c r="B115" s="7">
        <f>CADASTRO!B113</f>
        <v>0</v>
      </c>
      <c r="C115" s="7">
        <f>CADASTRO!C113</f>
        <v>0</v>
      </c>
      <c r="D115" s="8"/>
      <c r="E115" s="8"/>
      <c r="F115" s="8"/>
      <c r="G115" s="8"/>
      <c r="H115" s="8"/>
      <c r="I115" s="8"/>
      <c r="J115" s="8"/>
      <c r="K115" s="8"/>
      <c r="L115" s="8"/>
    </row>
    <row r="116" spans="1:12" ht="15" customHeight="1" x14ac:dyDescent="0.25">
      <c r="A116" s="7">
        <f>CADASTRO!A114</f>
        <v>0</v>
      </c>
      <c r="B116" s="7">
        <f>CADASTRO!B114</f>
        <v>0</v>
      </c>
      <c r="C116" s="7">
        <f>CADASTRO!C114</f>
        <v>0</v>
      </c>
      <c r="D116" s="8"/>
      <c r="E116" s="8"/>
      <c r="F116" s="8"/>
      <c r="G116" s="8"/>
      <c r="H116" s="8"/>
      <c r="I116" s="8"/>
      <c r="J116" s="8"/>
      <c r="K116" s="8"/>
      <c r="L116" s="8"/>
    </row>
    <row r="117" spans="1:12" ht="15" customHeight="1" x14ac:dyDescent="0.25">
      <c r="A117" s="7">
        <f>CADASTRO!A115</f>
        <v>0</v>
      </c>
      <c r="B117" s="7">
        <f>CADASTRO!B115</f>
        <v>0</v>
      </c>
      <c r="C117" s="7">
        <f>CADASTRO!C115</f>
        <v>0</v>
      </c>
      <c r="D117" s="8"/>
      <c r="E117" s="8"/>
      <c r="F117" s="8"/>
      <c r="G117" s="8"/>
      <c r="H117" s="8"/>
      <c r="I117" s="8"/>
      <c r="J117" s="8"/>
      <c r="K117" s="8"/>
      <c r="L117" s="8"/>
    </row>
    <row r="118" spans="1:12" ht="15" customHeight="1" x14ac:dyDescent="0.25">
      <c r="A118" s="7">
        <f>CADASTRO!A116</f>
        <v>0</v>
      </c>
      <c r="B118" s="7">
        <f>CADASTRO!B116</f>
        <v>0</v>
      </c>
      <c r="C118" s="7">
        <f>CADASTRO!C116</f>
        <v>0</v>
      </c>
      <c r="D118" s="8"/>
      <c r="E118" s="8"/>
      <c r="F118" s="8"/>
      <c r="G118" s="8"/>
      <c r="H118" s="8"/>
      <c r="I118" s="8"/>
      <c r="J118" s="8"/>
      <c r="K118" s="8"/>
      <c r="L118" s="8"/>
    </row>
    <row r="119" spans="1:12" ht="15" customHeight="1" x14ac:dyDescent="0.25">
      <c r="A119" s="7">
        <f>CADASTRO!A117</f>
        <v>0</v>
      </c>
      <c r="B119" s="7">
        <f>CADASTRO!B117</f>
        <v>0</v>
      </c>
      <c r="C119" s="7">
        <f>CADASTRO!C117</f>
        <v>0</v>
      </c>
      <c r="D119" s="8"/>
      <c r="E119" s="8"/>
      <c r="F119" s="8"/>
      <c r="G119" s="8"/>
      <c r="H119" s="8"/>
      <c r="I119" s="8"/>
      <c r="J119" s="8"/>
      <c r="K119" s="8"/>
      <c r="L119" s="8"/>
    </row>
    <row r="120" spans="1:12" ht="15" customHeight="1" x14ac:dyDescent="0.25">
      <c r="A120" s="7">
        <f>CADASTRO!A118</f>
        <v>0</v>
      </c>
      <c r="B120" s="7">
        <f>CADASTRO!B118</f>
        <v>0</v>
      </c>
      <c r="C120" s="7">
        <f>CADASTRO!C118</f>
        <v>0</v>
      </c>
      <c r="D120" s="8"/>
      <c r="E120" s="8"/>
      <c r="F120" s="8"/>
      <c r="G120" s="8"/>
      <c r="H120" s="8"/>
      <c r="I120" s="8"/>
      <c r="J120" s="8"/>
      <c r="K120" s="8"/>
      <c r="L120" s="8"/>
    </row>
    <row r="121" spans="1:12" ht="15" customHeight="1" x14ac:dyDescent="0.25">
      <c r="A121" s="7">
        <f>CADASTRO!A119</f>
        <v>0</v>
      </c>
      <c r="B121" s="7">
        <f>CADASTRO!B119</f>
        <v>0</v>
      </c>
      <c r="C121" s="7">
        <f>CADASTRO!C119</f>
        <v>0</v>
      </c>
      <c r="D121" s="8"/>
      <c r="E121" s="8"/>
      <c r="F121" s="8"/>
      <c r="G121" s="8"/>
      <c r="H121" s="8"/>
      <c r="I121" s="8"/>
      <c r="J121" s="8"/>
      <c r="K121" s="8"/>
      <c r="L121" s="8"/>
    </row>
    <row r="122" spans="1:12" ht="15" customHeight="1" x14ac:dyDescent="0.25">
      <c r="A122" s="7">
        <f>CADASTRO!A120</f>
        <v>0</v>
      </c>
      <c r="B122" s="7">
        <f>CADASTRO!B120</f>
        <v>0</v>
      </c>
      <c r="C122" s="7">
        <f>CADASTRO!C120</f>
        <v>0</v>
      </c>
      <c r="D122" s="8"/>
      <c r="E122" s="8"/>
      <c r="F122" s="8"/>
      <c r="G122" s="8"/>
      <c r="H122" s="8"/>
      <c r="I122" s="8"/>
      <c r="J122" s="8"/>
      <c r="K122" s="8"/>
      <c r="L122" s="8"/>
    </row>
    <row r="123" spans="1:12" ht="15" customHeight="1" x14ac:dyDescent="0.25">
      <c r="A123" s="7">
        <f>CADASTRO!A121</f>
        <v>0</v>
      </c>
      <c r="B123" s="7">
        <f>CADASTRO!B121</f>
        <v>0</v>
      </c>
      <c r="C123" s="7">
        <f>CADASTRO!C121</f>
        <v>0</v>
      </c>
      <c r="D123" s="8"/>
      <c r="E123" s="8"/>
      <c r="F123" s="8"/>
      <c r="G123" s="8"/>
      <c r="H123" s="8"/>
      <c r="I123" s="8"/>
      <c r="J123" s="8"/>
      <c r="K123" s="8"/>
      <c r="L123" s="8"/>
    </row>
    <row r="124" spans="1:12" ht="15" customHeight="1" x14ac:dyDescent="0.25">
      <c r="A124" s="7">
        <f>CADASTRO!A122</f>
        <v>0</v>
      </c>
      <c r="B124" s="7">
        <f>CADASTRO!B122</f>
        <v>0</v>
      </c>
      <c r="C124" s="7">
        <f>CADASTRO!C122</f>
        <v>0</v>
      </c>
      <c r="D124" s="8"/>
      <c r="E124" s="8"/>
      <c r="F124" s="8"/>
      <c r="G124" s="8"/>
      <c r="H124" s="8"/>
      <c r="I124" s="8"/>
      <c r="J124" s="8"/>
      <c r="K124" s="8"/>
      <c r="L124" s="8"/>
    </row>
    <row r="125" spans="1:12" ht="15" customHeight="1" x14ac:dyDescent="0.25">
      <c r="A125" s="7">
        <f>CADASTRO!A123</f>
        <v>0</v>
      </c>
      <c r="B125" s="7">
        <f>CADASTRO!B123</f>
        <v>0</v>
      </c>
      <c r="C125" s="7">
        <f>CADASTRO!C123</f>
        <v>0</v>
      </c>
      <c r="D125" s="8"/>
      <c r="E125" s="8"/>
      <c r="F125" s="8"/>
      <c r="G125" s="8"/>
      <c r="H125" s="8"/>
      <c r="I125" s="8"/>
      <c r="J125" s="8"/>
      <c r="K125" s="8"/>
      <c r="L125" s="8"/>
    </row>
    <row r="126" spans="1:12" ht="15" customHeight="1" x14ac:dyDescent="0.25">
      <c r="A126" s="7">
        <f>CADASTRO!A124</f>
        <v>0</v>
      </c>
      <c r="B126" s="7">
        <f>CADASTRO!B124</f>
        <v>0</v>
      </c>
      <c r="C126" s="7">
        <f>CADASTRO!C124</f>
        <v>0</v>
      </c>
      <c r="D126" s="8"/>
      <c r="E126" s="8"/>
      <c r="F126" s="8"/>
      <c r="G126" s="8"/>
      <c r="H126" s="8"/>
      <c r="I126" s="8"/>
      <c r="J126" s="8"/>
      <c r="K126" s="8"/>
      <c r="L126" s="8"/>
    </row>
    <row r="127" spans="1:12" ht="15" customHeight="1" x14ac:dyDescent="0.25">
      <c r="A127" s="7">
        <f>CADASTRO!A125</f>
        <v>0</v>
      </c>
      <c r="B127" s="7">
        <f>CADASTRO!B125</f>
        <v>0</v>
      </c>
      <c r="C127" s="7">
        <f>CADASTRO!C125</f>
        <v>0</v>
      </c>
      <c r="D127" s="8"/>
      <c r="E127" s="8"/>
      <c r="F127" s="8"/>
      <c r="G127" s="8"/>
      <c r="H127" s="8"/>
      <c r="I127" s="8"/>
      <c r="J127" s="8"/>
      <c r="K127" s="8"/>
      <c r="L127" s="8"/>
    </row>
    <row r="128" spans="1:12" ht="15" customHeight="1" x14ac:dyDescent="0.25">
      <c r="A128" s="7">
        <f>CADASTRO!A126</f>
        <v>0</v>
      </c>
      <c r="B128" s="7">
        <f>CADASTRO!B126</f>
        <v>0</v>
      </c>
      <c r="C128" s="7">
        <f>CADASTRO!C126</f>
        <v>0</v>
      </c>
      <c r="D128" s="8"/>
      <c r="E128" s="8"/>
      <c r="F128" s="8"/>
      <c r="G128" s="8"/>
      <c r="H128" s="8"/>
      <c r="I128" s="8"/>
      <c r="J128" s="8"/>
      <c r="K128" s="8"/>
      <c r="L128" s="8"/>
    </row>
    <row r="129" spans="1:12" ht="15" customHeight="1" x14ac:dyDescent="0.25">
      <c r="A129" s="7">
        <f>CADASTRO!A127</f>
        <v>0</v>
      </c>
      <c r="B129" s="7">
        <f>CADASTRO!B127</f>
        <v>0</v>
      </c>
      <c r="C129" s="7">
        <f>CADASTRO!C127</f>
        <v>0</v>
      </c>
      <c r="D129" s="8"/>
      <c r="E129" s="8"/>
      <c r="F129" s="8"/>
      <c r="G129" s="8"/>
      <c r="H129" s="8"/>
      <c r="I129" s="8"/>
      <c r="J129" s="8"/>
      <c r="K129" s="8"/>
      <c r="L129" s="8"/>
    </row>
    <row r="130" spans="1:12" ht="15" customHeight="1" x14ac:dyDescent="0.25">
      <c r="A130" s="7">
        <f>CADASTRO!A128</f>
        <v>0</v>
      </c>
      <c r="B130" s="7">
        <f>CADASTRO!B128</f>
        <v>0</v>
      </c>
      <c r="C130" s="7">
        <f>CADASTRO!C128</f>
        <v>0</v>
      </c>
      <c r="D130" s="8"/>
      <c r="E130" s="8"/>
      <c r="F130" s="8"/>
      <c r="G130" s="8"/>
      <c r="H130" s="8"/>
      <c r="I130" s="8"/>
      <c r="J130" s="8"/>
      <c r="K130" s="8"/>
      <c r="L130" s="8"/>
    </row>
    <row r="131" spans="1:12" ht="15" customHeight="1" x14ac:dyDescent="0.25">
      <c r="A131" s="7">
        <f>CADASTRO!A129</f>
        <v>0</v>
      </c>
      <c r="B131" s="7">
        <f>CADASTRO!B129</f>
        <v>0</v>
      </c>
      <c r="C131" s="7">
        <f>CADASTRO!C129</f>
        <v>0</v>
      </c>
      <c r="D131" s="8"/>
      <c r="E131" s="8"/>
      <c r="F131" s="8"/>
      <c r="G131" s="8"/>
      <c r="H131" s="8"/>
      <c r="I131" s="8"/>
      <c r="J131" s="8"/>
      <c r="K131" s="8"/>
      <c r="L131" s="8"/>
    </row>
    <row r="132" spans="1:12" ht="15" customHeight="1" x14ac:dyDescent="0.25">
      <c r="A132" s="7">
        <f>CADASTRO!A130</f>
        <v>0</v>
      </c>
      <c r="B132" s="7">
        <f>CADASTRO!B130</f>
        <v>0</v>
      </c>
      <c r="C132" s="7">
        <f>CADASTRO!C130</f>
        <v>0</v>
      </c>
      <c r="D132" s="8"/>
      <c r="E132" s="8"/>
      <c r="F132" s="8"/>
      <c r="G132" s="8"/>
      <c r="H132" s="8"/>
      <c r="I132" s="8"/>
      <c r="J132" s="8"/>
      <c r="K132" s="8"/>
      <c r="L132" s="8"/>
    </row>
    <row r="133" spans="1:12" ht="15" customHeight="1" x14ac:dyDescent="0.25">
      <c r="A133" s="7">
        <f>CADASTRO!A131</f>
        <v>0</v>
      </c>
      <c r="B133" s="7">
        <f>CADASTRO!B131</f>
        <v>0</v>
      </c>
      <c r="C133" s="7">
        <f>CADASTRO!C131</f>
        <v>0</v>
      </c>
      <c r="D133" s="8"/>
      <c r="E133" s="8"/>
      <c r="F133" s="8"/>
      <c r="G133" s="8"/>
      <c r="H133" s="8"/>
      <c r="I133" s="8"/>
      <c r="J133" s="8"/>
      <c r="K133" s="8"/>
      <c r="L133" s="8"/>
    </row>
    <row r="134" spans="1:12" ht="15" customHeight="1" x14ac:dyDescent="0.25">
      <c r="A134" s="7">
        <f>CADASTRO!A132</f>
        <v>0</v>
      </c>
      <c r="B134" s="7">
        <f>CADASTRO!B132</f>
        <v>0</v>
      </c>
      <c r="C134" s="7">
        <f>CADASTRO!C132</f>
        <v>0</v>
      </c>
      <c r="D134" s="8"/>
      <c r="E134" s="8"/>
      <c r="F134" s="8"/>
      <c r="G134" s="8"/>
      <c r="H134" s="8"/>
      <c r="I134" s="8"/>
      <c r="J134" s="8"/>
      <c r="K134" s="8"/>
      <c r="L134" s="8"/>
    </row>
    <row r="135" spans="1:12" ht="15" customHeight="1" x14ac:dyDescent="0.25">
      <c r="A135" s="7">
        <f>CADASTRO!A133</f>
        <v>0</v>
      </c>
      <c r="B135" s="7">
        <f>CADASTRO!B133</f>
        <v>0</v>
      </c>
      <c r="C135" s="7">
        <f>CADASTRO!C133</f>
        <v>0</v>
      </c>
      <c r="D135" s="8"/>
      <c r="E135" s="8"/>
      <c r="F135" s="8"/>
      <c r="G135" s="8"/>
      <c r="H135" s="8"/>
      <c r="I135" s="8"/>
      <c r="J135" s="8"/>
      <c r="K135" s="8"/>
      <c r="L135" s="8"/>
    </row>
    <row r="136" spans="1:12" ht="15" customHeight="1" x14ac:dyDescent="0.25">
      <c r="A136" s="7">
        <f>CADASTRO!A134</f>
        <v>0</v>
      </c>
      <c r="B136" s="7">
        <f>CADASTRO!B134</f>
        <v>0</v>
      </c>
      <c r="C136" s="7">
        <f>CADASTRO!C134</f>
        <v>0</v>
      </c>
      <c r="D136" s="8"/>
      <c r="E136" s="8"/>
      <c r="F136" s="8"/>
      <c r="G136" s="8"/>
      <c r="H136" s="8"/>
      <c r="I136" s="8"/>
      <c r="J136" s="8"/>
      <c r="K136" s="8"/>
      <c r="L136" s="8"/>
    </row>
    <row r="137" spans="1:12" ht="15" customHeight="1" x14ac:dyDescent="0.25">
      <c r="A137" s="7">
        <f>CADASTRO!A135</f>
        <v>0</v>
      </c>
      <c r="B137" s="7">
        <f>CADASTRO!B135</f>
        <v>0</v>
      </c>
      <c r="C137" s="7">
        <f>CADASTRO!C135</f>
        <v>0</v>
      </c>
      <c r="D137" s="8"/>
      <c r="E137" s="8"/>
      <c r="F137" s="8"/>
      <c r="G137" s="8"/>
      <c r="H137" s="8"/>
      <c r="I137" s="8"/>
      <c r="J137" s="8"/>
      <c r="K137" s="8"/>
      <c r="L137" s="8"/>
    </row>
    <row r="138" spans="1:12" ht="15" customHeight="1" x14ac:dyDescent="0.25">
      <c r="A138" s="7">
        <f>CADASTRO!A136</f>
        <v>0</v>
      </c>
      <c r="B138" s="7">
        <f>CADASTRO!B136</f>
        <v>0</v>
      </c>
      <c r="C138" s="7">
        <f>CADASTRO!C136</f>
        <v>0</v>
      </c>
      <c r="D138" s="8"/>
      <c r="E138" s="8"/>
      <c r="F138" s="8"/>
      <c r="G138" s="8"/>
      <c r="H138" s="8"/>
      <c r="I138" s="8"/>
      <c r="J138" s="8"/>
      <c r="K138" s="8"/>
      <c r="L138" s="8"/>
    </row>
    <row r="139" spans="1:12" ht="15" customHeight="1" x14ac:dyDescent="0.25">
      <c r="A139" s="7">
        <f>CADASTRO!A137</f>
        <v>0</v>
      </c>
      <c r="B139" s="7">
        <f>CADASTRO!B137</f>
        <v>0</v>
      </c>
      <c r="C139" s="7">
        <f>CADASTRO!C137</f>
        <v>0</v>
      </c>
      <c r="D139" s="8"/>
      <c r="E139" s="8"/>
      <c r="F139" s="8"/>
      <c r="G139" s="8"/>
      <c r="H139" s="8"/>
      <c r="I139" s="8"/>
      <c r="J139" s="8"/>
      <c r="K139" s="8"/>
      <c r="L139" s="8"/>
    </row>
    <row r="140" spans="1:12" ht="15" customHeight="1" x14ac:dyDescent="0.25">
      <c r="A140" s="7">
        <f>CADASTRO!A138</f>
        <v>0</v>
      </c>
      <c r="B140" s="7">
        <f>CADASTRO!B138</f>
        <v>0</v>
      </c>
      <c r="C140" s="7">
        <f>CADASTRO!C138</f>
        <v>0</v>
      </c>
      <c r="D140" s="8"/>
      <c r="E140" s="8"/>
      <c r="F140" s="8"/>
      <c r="G140" s="8"/>
      <c r="H140" s="8"/>
      <c r="I140" s="8"/>
      <c r="J140" s="8"/>
      <c r="K140" s="8"/>
      <c r="L140" s="8"/>
    </row>
    <row r="141" spans="1:12" ht="15" customHeight="1" x14ac:dyDescent="0.25">
      <c r="A141" s="7">
        <f>CADASTRO!A139</f>
        <v>0</v>
      </c>
      <c r="B141" s="7">
        <f>CADASTRO!B139</f>
        <v>0</v>
      </c>
      <c r="C141" s="7">
        <f>CADASTRO!C139</f>
        <v>0</v>
      </c>
      <c r="D141" s="8"/>
      <c r="E141" s="8"/>
      <c r="F141" s="8"/>
      <c r="G141" s="8"/>
      <c r="H141" s="8"/>
      <c r="I141" s="8"/>
      <c r="J141" s="8"/>
      <c r="K141" s="8"/>
      <c r="L141" s="8"/>
    </row>
    <row r="142" spans="1:12" ht="15" customHeight="1" x14ac:dyDescent="0.25">
      <c r="A142" s="7">
        <f>CADASTRO!A140</f>
        <v>0</v>
      </c>
      <c r="B142" s="7">
        <f>CADASTRO!B140</f>
        <v>0</v>
      </c>
      <c r="C142" s="7">
        <f>CADASTRO!C140</f>
        <v>0</v>
      </c>
      <c r="D142" s="8"/>
      <c r="E142" s="8"/>
      <c r="F142" s="8"/>
      <c r="G142" s="8"/>
      <c r="H142" s="8"/>
      <c r="I142" s="8"/>
      <c r="J142" s="8"/>
      <c r="K142" s="8"/>
      <c r="L142" s="8"/>
    </row>
    <row r="143" spans="1:12" ht="15" customHeight="1" x14ac:dyDescent="0.25">
      <c r="A143" s="7">
        <f>CADASTRO!A141</f>
        <v>0</v>
      </c>
      <c r="B143" s="7">
        <f>CADASTRO!B141</f>
        <v>0</v>
      </c>
      <c r="C143" s="7">
        <f>CADASTRO!C141</f>
        <v>0</v>
      </c>
      <c r="D143" s="8"/>
      <c r="E143" s="8"/>
      <c r="F143" s="8"/>
      <c r="G143" s="8"/>
      <c r="H143" s="8"/>
      <c r="I143" s="8"/>
      <c r="J143" s="8"/>
      <c r="K143" s="8"/>
      <c r="L143" s="8"/>
    </row>
    <row r="144" spans="1:12" ht="15" customHeight="1" x14ac:dyDescent="0.25">
      <c r="A144" s="7">
        <f>CADASTRO!A142</f>
        <v>0</v>
      </c>
      <c r="B144" s="7">
        <f>CADASTRO!B142</f>
        <v>0</v>
      </c>
      <c r="C144" s="7">
        <f>CADASTRO!C142</f>
        <v>0</v>
      </c>
      <c r="D144" s="8"/>
      <c r="E144" s="8"/>
      <c r="F144" s="8"/>
      <c r="G144" s="8"/>
      <c r="H144" s="8"/>
      <c r="I144" s="8"/>
      <c r="J144" s="8"/>
      <c r="K144" s="8"/>
      <c r="L144" s="8"/>
    </row>
    <row r="145" spans="1:12" ht="15" customHeight="1" x14ac:dyDescent="0.25">
      <c r="A145" s="7">
        <f>CADASTRO!A143</f>
        <v>0</v>
      </c>
      <c r="B145" s="7">
        <f>CADASTRO!B143</f>
        <v>0</v>
      </c>
      <c r="C145" s="7">
        <f>CADASTRO!C143</f>
        <v>0</v>
      </c>
      <c r="D145" s="8"/>
      <c r="E145" s="8"/>
      <c r="F145" s="8"/>
      <c r="G145" s="8"/>
      <c r="H145" s="8"/>
      <c r="I145" s="8"/>
      <c r="J145" s="8"/>
      <c r="K145" s="8"/>
      <c r="L145" s="8"/>
    </row>
    <row r="146" spans="1:12" ht="15" customHeight="1" x14ac:dyDescent="0.25">
      <c r="A146" s="7">
        <f>CADASTRO!A144</f>
        <v>0</v>
      </c>
      <c r="B146" s="7">
        <f>CADASTRO!B144</f>
        <v>0</v>
      </c>
      <c r="C146" s="7">
        <f>CADASTRO!C144</f>
        <v>0</v>
      </c>
      <c r="D146" s="8"/>
      <c r="E146" s="8"/>
      <c r="F146" s="8"/>
      <c r="G146" s="8"/>
      <c r="H146" s="8"/>
      <c r="I146" s="8"/>
      <c r="J146" s="8"/>
      <c r="K146" s="8"/>
      <c r="L146" s="8"/>
    </row>
    <row r="147" spans="1:12" ht="15" customHeight="1" x14ac:dyDescent="0.25">
      <c r="A147" s="7">
        <f>CADASTRO!A145</f>
        <v>0</v>
      </c>
      <c r="B147" s="7">
        <f>CADASTRO!B145</f>
        <v>0</v>
      </c>
      <c r="C147" s="7">
        <f>CADASTRO!C145</f>
        <v>0</v>
      </c>
      <c r="D147" s="8"/>
      <c r="E147" s="8"/>
      <c r="F147" s="8"/>
      <c r="G147" s="8"/>
      <c r="H147" s="8"/>
      <c r="I147" s="8"/>
      <c r="J147" s="8"/>
      <c r="K147" s="8"/>
      <c r="L147" s="8"/>
    </row>
    <row r="148" spans="1:12" ht="15" customHeight="1" x14ac:dyDescent="0.25">
      <c r="A148" s="7">
        <f>CADASTRO!A146</f>
        <v>0</v>
      </c>
      <c r="B148" s="7">
        <f>CADASTRO!B146</f>
        <v>0</v>
      </c>
      <c r="C148" s="7">
        <f>CADASTRO!C146</f>
        <v>0</v>
      </c>
      <c r="D148" s="8"/>
      <c r="E148" s="8"/>
      <c r="F148" s="8"/>
      <c r="G148" s="8"/>
      <c r="H148" s="8"/>
      <c r="I148" s="8"/>
      <c r="J148" s="8"/>
      <c r="K148" s="8"/>
      <c r="L148" s="8"/>
    </row>
    <row r="149" spans="1:12" ht="15" customHeight="1" x14ac:dyDescent="0.25">
      <c r="A149" s="7">
        <f>CADASTRO!A147</f>
        <v>0</v>
      </c>
      <c r="B149" s="7">
        <f>CADASTRO!B147</f>
        <v>0</v>
      </c>
      <c r="C149" s="7">
        <f>CADASTRO!C147</f>
        <v>0</v>
      </c>
      <c r="D149" s="8"/>
      <c r="E149" s="8"/>
      <c r="F149" s="8"/>
      <c r="G149" s="8"/>
      <c r="H149" s="8"/>
      <c r="I149" s="8"/>
      <c r="J149" s="8"/>
      <c r="K149" s="8"/>
      <c r="L149" s="8"/>
    </row>
    <row r="150" spans="1:12" ht="15" customHeight="1" x14ac:dyDescent="0.25">
      <c r="A150" s="7">
        <f>CADASTRO!A148</f>
        <v>0</v>
      </c>
      <c r="B150" s="7">
        <f>CADASTRO!B148</f>
        <v>0</v>
      </c>
      <c r="C150" s="7">
        <f>CADASTRO!C148</f>
        <v>0</v>
      </c>
      <c r="D150" s="8"/>
      <c r="E150" s="8"/>
      <c r="F150" s="8"/>
      <c r="G150" s="8"/>
      <c r="H150" s="8"/>
      <c r="I150" s="8"/>
      <c r="J150" s="8"/>
      <c r="K150" s="8"/>
      <c r="L150" s="8"/>
    </row>
    <row r="151" spans="1:12" ht="15" customHeight="1" x14ac:dyDescent="0.25">
      <c r="A151" s="7">
        <f>CADASTRO!A149</f>
        <v>0</v>
      </c>
      <c r="B151" s="7">
        <f>CADASTRO!B149</f>
        <v>0</v>
      </c>
      <c r="C151" s="7">
        <f>CADASTRO!C149</f>
        <v>0</v>
      </c>
      <c r="D151" s="8"/>
      <c r="E151" s="8"/>
      <c r="F151" s="8"/>
      <c r="G151" s="8"/>
      <c r="H151" s="8"/>
      <c r="I151" s="8"/>
      <c r="J151" s="8"/>
      <c r="K151" s="8"/>
      <c r="L151" s="8"/>
    </row>
    <row r="152" spans="1:12" ht="15" customHeight="1" x14ac:dyDescent="0.25">
      <c r="A152" s="7">
        <f>CADASTRO!A150</f>
        <v>0</v>
      </c>
      <c r="B152" s="7">
        <f>CADASTRO!B150</f>
        <v>0</v>
      </c>
      <c r="C152" s="7">
        <f>CADASTRO!C150</f>
        <v>0</v>
      </c>
      <c r="D152" s="8"/>
      <c r="E152" s="8"/>
      <c r="F152" s="8"/>
      <c r="G152" s="8"/>
      <c r="H152" s="8"/>
      <c r="I152" s="8"/>
      <c r="J152" s="8"/>
      <c r="K152" s="8"/>
      <c r="L152" s="8"/>
    </row>
    <row r="153" spans="1:12" ht="15" customHeight="1" x14ac:dyDescent="0.25">
      <c r="A153" s="7">
        <f>CADASTRO!A151</f>
        <v>0</v>
      </c>
      <c r="B153" s="7">
        <f>CADASTRO!B151</f>
        <v>0</v>
      </c>
      <c r="C153" s="7">
        <f>CADASTRO!C151</f>
        <v>0</v>
      </c>
      <c r="D153" s="8"/>
      <c r="E153" s="8"/>
      <c r="F153" s="8"/>
      <c r="G153" s="8"/>
      <c r="H153" s="8"/>
      <c r="I153" s="8"/>
      <c r="J153" s="8"/>
      <c r="K153" s="8"/>
      <c r="L153" s="8"/>
    </row>
    <row r="154" spans="1:12" ht="15" customHeight="1" x14ac:dyDescent="0.25">
      <c r="A154" s="7">
        <f>CADASTRO!A152</f>
        <v>0</v>
      </c>
      <c r="B154" s="7">
        <f>CADASTRO!B152</f>
        <v>0</v>
      </c>
      <c r="C154" s="7">
        <f>CADASTRO!C152</f>
        <v>0</v>
      </c>
      <c r="D154" s="8"/>
      <c r="E154" s="8"/>
      <c r="F154" s="8"/>
      <c r="G154" s="8"/>
      <c r="H154" s="8"/>
      <c r="I154" s="8"/>
      <c r="J154" s="8"/>
      <c r="K154" s="8"/>
      <c r="L154" s="8"/>
    </row>
    <row r="155" spans="1:12" ht="15" customHeight="1" x14ac:dyDescent="0.25">
      <c r="A155" s="7">
        <f>CADASTRO!A153</f>
        <v>0</v>
      </c>
      <c r="B155" s="7">
        <f>CADASTRO!B153</f>
        <v>0</v>
      </c>
      <c r="C155" s="7">
        <f>CADASTRO!C153</f>
        <v>0</v>
      </c>
      <c r="D155" s="8"/>
      <c r="E155" s="8"/>
      <c r="F155" s="8"/>
      <c r="G155" s="8"/>
      <c r="H155" s="8"/>
      <c r="I155" s="8"/>
      <c r="J155" s="8"/>
      <c r="K155" s="8"/>
      <c r="L155" s="8"/>
    </row>
    <row r="156" spans="1:12" ht="15" customHeight="1" x14ac:dyDescent="0.25">
      <c r="A156" s="7">
        <f>CADASTRO!A154</f>
        <v>0</v>
      </c>
      <c r="B156" s="7">
        <f>CADASTRO!B154</f>
        <v>0</v>
      </c>
      <c r="C156" s="7">
        <f>CADASTRO!C154</f>
        <v>0</v>
      </c>
      <c r="D156" s="8"/>
      <c r="E156" s="8"/>
      <c r="F156" s="8"/>
      <c r="G156" s="8"/>
      <c r="H156" s="8"/>
      <c r="I156" s="8"/>
      <c r="J156" s="8"/>
      <c r="K156" s="8"/>
      <c r="L156" s="8"/>
    </row>
    <row r="157" spans="1:12" ht="15" customHeight="1" x14ac:dyDescent="0.25">
      <c r="A157" s="7">
        <f>CADASTRO!A155</f>
        <v>0</v>
      </c>
      <c r="B157" s="7">
        <f>CADASTRO!B155</f>
        <v>0</v>
      </c>
      <c r="C157" s="7">
        <f>CADASTRO!C155</f>
        <v>0</v>
      </c>
      <c r="D157" s="8"/>
      <c r="E157" s="8"/>
      <c r="F157" s="8"/>
      <c r="G157" s="8"/>
      <c r="H157" s="8"/>
      <c r="I157" s="8"/>
      <c r="J157" s="8"/>
      <c r="K157" s="8"/>
      <c r="L157" s="8"/>
    </row>
    <row r="158" spans="1:12" ht="15" customHeight="1" x14ac:dyDescent="0.25">
      <c r="A158" s="7">
        <f>CADASTRO!A156</f>
        <v>0</v>
      </c>
      <c r="B158" s="7">
        <f>CADASTRO!B156</f>
        <v>0</v>
      </c>
      <c r="C158" s="7">
        <f>CADASTRO!C156</f>
        <v>0</v>
      </c>
      <c r="D158" s="8"/>
      <c r="E158" s="8"/>
      <c r="F158" s="8"/>
      <c r="G158" s="8"/>
      <c r="H158" s="8"/>
      <c r="I158" s="8"/>
      <c r="J158" s="8"/>
      <c r="K158" s="8"/>
      <c r="L158" s="8"/>
    </row>
    <row r="159" spans="1:12" ht="15" customHeight="1" x14ac:dyDescent="0.25">
      <c r="A159" s="7">
        <f>CADASTRO!A157</f>
        <v>0</v>
      </c>
      <c r="B159" s="7">
        <f>CADASTRO!B157</f>
        <v>0</v>
      </c>
      <c r="C159" s="7">
        <f>CADASTRO!C157</f>
        <v>0</v>
      </c>
      <c r="D159" s="8"/>
      <c r="E159" s="8"/>
      <c r="F159" s="8"/>
      <c r="G159" s="8"/>
      <c r="H159" s="8"/>
      <c r="I159" s="8"/>
      <c r="J159" s="8"/>
      <c r="K159" s="8"/>
      <c r="L159" s="8"/>
    </row>
    <row r="160" spans="1:12" ht="15" customHeight="1" x14ac:dyDescent="0.25">
      <c r="A160" s="7">
        <f>CADASTRO!A158</f>
        <v>0</v>
      </c>
      <c r="B160" s="7">
        <f>CADASTRO!B158</f>
        <v>0</v>
      </c>
      <c r="C160" s="7">
        <f>CADASTRO!C158</f>
        <v>0</v>
      </c>
      <c r="D160" s="8"/>
      <c r="E160" s="8"/>
      <c r="F160" s="8"/>
      <c r="G160" s="8"/>
      <c r="H160" s="8"/>
      <c r="I160" s="8"/>
      <c r="J160" s="8"/>
      <c r="K160" s="8"/>
      <c r="L160" s="8"/>
    </row>
    <row r="161" spans="1:12" ht="15" customHeight="1" x14ac:dyDescent="0.25">
      <c r="A161" s="7">
        <f>CADASTRO!A159</f>
        <v>0</v>
      </c>
      <c r="B161" s="7">
        <f>CADASTRO!B159</f>
        <v>0</v>
      </c>
      <c r="C161" s="7">
        <f>CADASTRO!C159</f>
        <v>0</v>
      </c>
      <c r="D161" s="8"/>
      <c r="E161" s="8"/>
      <c r="F161" s="8"/>
      <c r="G161" s="8"/>
      <c r="H161" s="8"/>
      <c r="I161" s="8"/>
      <c r="J161" s="8"/>
      <c r="K161" s="8"/>
      <c r="L161" s="8"/>
    </row>
    <row r="162" spans="1:12" ht="15" customHeight="1" x14ac:dyDescent="0.25">
      <c r="A162" s="7">
        <f>CADASTRO!A160</f>
        <v>0</v>
      </c>
      <c r="B162" s="7">
        <f>CADASTRO!B160</f>
        <v>0</v>
      </c>
      <c r="C162" s="7">
        <f>CADASTRO!C160</f>
        <v>0</v>
      </c>
      <c r="D162" s="8"/>
      <c r="E162" s="8"/>
      <c r="F162" s="8"/>
      <c r="G162" s="8"/>
      <c r="H162" s="8"/>
      <c r="I162" s="8"/>
      <c r="J162" s="8"/>
      <c r="K162" s="8"/>
      <c r="L162" s="8"/>
    </row>
    <row r="163" spans="1:12" ht="15" customHeight="1" x14ac:dyDescent="0.25">
      <c r="A163" s="7">
        <f>CADASTRO!A161</f>
        <v>0</v>
      </c>
      <c r="B163" s="7">
        <f>CADASTRO!B161</f>
        <v>0</v>
      </c>
      <c r="C163" s="7">
        <f>CADASTRO!C161</f>
        <v>0</v>
      </c>
      <c r="D163" s="8"/>
      <c r="E163" s="8"/>
      <c r="F163" s="8"/>
      <c r="G163" s="8"/>
      <c r="H163" s="8"/>
      <c r="I163" s="8"/>
      <c r="J163" s="8"/>
      <c r="K163" s="8"/>
      <c r="L163" s="8"/>
    </row>
    <row r="164" spans="1:12" ht="15" customHeight="1" x14ac:dyDescent="0.25">
      <c r="A164" s="7">
        <f>CADASTRO!A162</f>
        <v>0</v>
      </c>
      <c r="B164" s="7">
        <f>CADASTRO!B162</f>
        <v>0</v>
      </c>
      <c r="C164" s="7">
        <f>CADASTRO!C162</f>
        <v>0</v>
      </c>
      <c r="D164" s="8"/>
      <c r="E164" s="8"/>
      <c r="F164" s="8"/>
      <c r="G164" s="8"/>
      <c r="H164" s="8"/>
      <c r="I164" s="8"/>
      <c r="J164" s="8"/>
      <c r="K164" s="8"/>
      <c r="L164" s="8"/>
    </row>
    <row r="165" spans="1:12" ht="15" customHeight="1" x14ac:dyDescent="0.25">
      <c r="A165" s="7">
        <f>CADASTRO!A163</f>
        <v>0</v>
      </c>
      <c r="B165" s="7">
        <f>CADASTRO!B163</f>
        <v>0</v>
      </c>
      <c r="C165" s="7">
        <f>CADASTRO!C163</f>
        <v>0</v>
      </c>
      <c r="D165" s="8"/>
      <c r="E165" s="8"/>
      <c r="F165" s="8"/>
      <c r="G165" s="8"/>
      <c r="H165" s="8"/>
      <c r="I165" s="8"/>
      <c r="J165" s="8"/>
      <c r="K165" s="8"/>
      <c r="L165" s="8"/>
    </row>
    <row r="166" spans="1:12" ht="15" customHeight="1" x14ac:dyDescent="0.25">
      <c r="A166" s="7">
        <f>CADASTRO!A164</f>
        <v>0</v>
      </c>
      <c r="B166" s="7">
        <f>CADASTRO!B164</f>
        <v>0</v>
      </c>
      <c r="C166" s="7">
        <f>CADASTRO!C164</f>
        <v>0</v>
      </c>
      <c r="D166" s="8"/>
      <c r="E166" s="8"/>
      <c r="F166" s="8"/>
      <c r="G166" s="8"/>
      <c r="H166" s="8"/>
      <c r="I166" s="8"/>
      <c r="J166" s="8"/>
      <c r="K166" s="8"/>
      <c r="L166" s="8"/>
    </row>
    <row r="167" spans="1:12" ht="15" customHeight="1" x14ac:dyDescent="0.25">
      <c r="A167" s="7">
        <f>CADASTRO!A165</f>
        <v>0</v>
      </c>
      <c r="B167" s="7">
        <f>CADASTRO!B165</f>
        <v>0</v>
      </c>
      <c r="C167" s="7">
        <f>CADASTRO!C165</f>
        <v>0</v>
      </c>
      <c r="D167" s="8"/>
      <c r="E167" s="8"/>
      <c r="F167" s="8"/>
      <c r="G167" s="8"/>
      <c r="H167" s="8"/>
      <c r="I167" s="8"/>
      <c r="J167" s="8"/>
      <c r="K167" s="8"/>
      <c r="L167" s="8"/>
    </row>
    <row r="168" spans="1:12" ht="15" customHeight="1" x14ac:dyDescent="0.25">
      <c r="A168" s="7">
        <f>CADASTRO!A166</f>
        <v>0</v>
      </c>
      <c r="B168" s="7">
        <f>CADASTRO!B166</f>
        <v>0</v>
      </c>
      <c r="C168" s="7">
        <f>CADASTRO!C166</f>
        <v>0</v>
      </c>
      <c r="D168" s="8"/>
      <c r="E168" s="8"/>
      <c r="F168" s="8"/>
      <c r="G168" s="8"/>
      <c r="H168" s="8"/>
      <c r="I168" s="8"/>
      <c r="J168" s="8"/>
      <c r="K168" s="8"/>
      <c r="L168" s="8"/>
    </row>
    <row r="169" spans="1:12" ht="15" customHeight="1" x14ac:dyDescent="0.25">
      <c r="A169" s="7">
        <f>CADASTRO!A167</f>
        <v>0</v>
      </c>
      <c r="B169" s="7">
        <f>CADASTRO!B167</f>
        <v>0</v>
      </c>
      <c r="C169" s="7">
        <f>CADASTRO!C167</f>
        <v>0</v>
      </c>
      <c r="D169" s="8"/>
      <c r="E169" s="8"/>
      <c r="F169" s="8"/>
      <c r="G169" s="8"/>
      <c r="H169" s="8"/>
      <c r="I169" s="8"/>
      <c r="J169" s="8"/>
      <c r="K169" s="8"/>
      <c r="L169" s="8"/>
    </row>
    <row r="170" spans="1:12" ht="15" customHeight="1" x14ac:dyDescent="0.25">
      <c r="A170" s="7">
        <f>CADASTRO!A168</f>
        <v>0</v>
      </c>
      <c r="B170" s="7">
        <f>CADASTRO!B168</f>
        <v>0</v>
      </c>
      <c r="C170" s="7">
        <f>CADASTRO!C168</f>
        <v>0</v>
      </c>
      <c r="D170" s="8"/>
      <c r="E170" s="8"/>
      <c r="F170" s="8"/>
      <c r="G170" s="8"/>
      <c r="H170" s="8"/>
      <c r="I170" s="8"/>
      <c r="J170" s="8"/>
      <c r="K170" s="8"/>
      <c r="L170" s="8"/>
    </row>
    <row r="171" spans="1:12" ht="15" customHeight="1" x14ac:dyDescent="0.25">
      <c r="A171" s="7">
        <f>CADASTRO!A169</f>
        <v>0</v>
      </c>
      <c r="B171" s="7">
        <f>CADASTRO!B169</f>
        <v>0</v>
      </c>
      <c r="C171" s="7">
        <f>CADASTRO!C169</f>
        <v>0</v>
      </c>
      <c r="D171" s="8"/>
      <c r="E171" s="8"/>
      <c r="F171" s="8"/>
      <c r="G171" s="8"/>
      <c r="H171" s="8"/>
      <c r="I171" s="8"/>
      <c r="J171" s="8"/>
      <c r="K171" s="8"/>
      <c r="L171" s="8"/>
    </row>
    <row r="172" spans="1:12" ht="15" customHeight="1" x14ac:dyDescent="0.25">
      <c r="A172" s="7">
        <f>CADASTRO!A170</f>
        <v>0</v>
      </c>
      <c r="B172" s="7">
        <f>CADASTRO!B170</f>
        <v>0</v>
      </c>
      <c r="C172" s="7">
        <f>CADASTRO!C170</f>
        <v>0</v>
      </c>
      <c r="D172" s="8"/>
      <c r="E172" s="8"/>
      <c r="F172" s="8"/>
      <c r="G172" s="8"/>
      <c r="H172" s="8"/>
      <c r="I172" s="8"/>
      <c r="J172" s="8"/>
      <c r="K172" s="8"/>
      <c r="L172" s="8"/>
    </row>
    <row r="173" spans="1:12" ht="15" customHeight="1" x14ac:dyDescent="0.25">
      <c r="A173" s="7">
        <f>CADASTRO!A171</f>
        <v>0</v>
      </c>
      <c r="B173" s="7">
        <f>CADASTRO!B171</f>
        <v>0</v>
      </c>
      <c r="C173" s="7">
        <f>CADASTRO!C171</f>
        <v>0</v>
      </c>
      <c r="D173" s="8"/>
      <c r="E173" s="8"/>
      <c r="F173" s="8"/>
      <c r="G173" s="8"/>
      <c r="H173" s="8"/>
      <c r="I173" s="8"/>
      <c r="J173" s="8"/>
      <c r="K173" s="8"/>
      <c r="L173" s="8"/>
    </row>
    <row r="174" spans="1:12" ht="15" customHeight="1" x14ac:dyDescent="0.25">
      <c r="A174" s="7">
        <f>CADASTRO!A172</f>
        <v>0</v>
      </c>
      <c r="B174" s="7">
        <f>CADASTRO!B172</f>
        <v>0</v>
      </c>
      <c r="C174" s="7">
        <f>CADASTRO!C172</f>
        <v>0</v>
      </c>
      <c r="D174" s="8"/>
      <c r="E174" s="8"/>
      <c r="F174" s="8"/>
      <c r="G174" s="8"/>
      <c r="H174" s="8"/>
      <c r="I174" s="8"/>
      <c r="J174" s="8"/>
      <c r="K174" s="8"/>
      <c r="L174" s="8"/>
    </row>
    <row r="175" spans="1:12" ht="15" customHeight="1" x14ac:dyDescent="0.25">
      <c r="A175" s="7">
        <f>CADASTRO!A173</f>
        <v>0</v>
      </c>
      <c r="B175" s="7">
        <f>CADASTRO!B173</f>
        <v>0</v>
      </c>
      <c r="C175" s="7">
        <f>CADASTRO!C173</f>
        <v>0</v>
      </c>
      <c r="D175" s="8"/>
      <c r="E175" s="8"/>
      <c r="F175" s="8"/>
      <c r="G175" s="8"/>
      <c r="H175" s="8"/>
      <c r="I175" s="8"/>
      <c r="J175" s="8"/>
      <c r="K175" s="8"/>
      <c r="L175" s="8"/>
    </row>
    <row r="176" spans="1:12" ht="15" customHeight="1" x14ac:dyDescent="0.25">
      <c r="A176" s="7">
        <f>CADASTRO!A174</f>
        <v>0</v>
      </c>
      <c r="B176" s="7">
        <f>CADASTRO!B174</f>
        <v>0</v>
      </c>
      <c r="C176" s="7">
        <f>CADASTRO!C174</f>
        <v>0</v>
      </c>
      <c r="D176" s="8"/>
      <c r="E176" s="8"/>
      <c r="F176" s="8"/>
      <c r="G176" s="8"/>
      <c r="H176" s="8"/>
      <c r="I176" s="8"/>
      <c r="J176" s="8"/>
      <c r="K176" s="8"/>
      <c r="L176" s="8"/>
    </row>
    <row r="177" spans="1:12" ht="15" customHeight="1" x14ac:dyDescent="0.25">
      <c r="A177" s="7">
        <f>CADASTRO!A175</f>
        <v>0</v>
      </c>
      <c r="B177" s="7">
        <f>CADASTRO!B175</f>
        <v>0</v>
      </c>
      <c r="C177" s="7">
        <f>CADASTRO!C175</f>
        <v>0</v>
      </c>
      <c r="D177" s="8"/>
      <c r="E177" s="8"/>
      <c r="F177" s="8"/>
      <c r="G177" s="8"/>
      <c r="H177" s="8"/>
      <c r="I177" s="8"/>
      <c r="J177" s="8"/>
      <c r="K177" s="8"/>
      <c r="L177" s="8"/>
    </row>
    <row r="178" spans="1:12" ht="15" customHeight="1" x14ac:dyDescent="0.25">
      <c r="A178" s="7">
        <f>CADASTRO!A176</f>
        <v>0</v>
      </c>
      <c r="B178" s="7">
        <f>CADASTRO!B176</f>
        <v>0</v>
      </c>
      <c r="C178" s="7">
        <f>CADASTRO!C176</f>
        <v>0</v>
      </c>
      <c r="D178" s="8"/>
      <c r="E178" s="8"/>
      <c r="F178" s="8"/>
      <c r="G178" s="8"/>
      <c r="H178" s="8"/>
      <c r="I178" s="8"/>
      <c r="J178" s="8"/>
      <c r="K178" s="8"/>
      <c r="L178" s="8"/>
    </row>
    <row r="179" spans="1:12" ht="15" customHeight="1" x14ac:dyDescent="0.25">
      <c r="A179" s="7">
        <f>CADASTRO!A177</f>
        <v>0</v>
      </c>
      <c r="B179" s="7">
        <f>CADASTRO!B177</f>
        <v>0</v>
      </c>
      <c r="C179" s="7">
        <f>CADASTRO!C177</f>
        <v>0</v>
      </c>
      <c r="D179" s="8"/>
      <c r="E179" s="8"/>
      <c r="F179" s="8"/>
      <c r="G179" s="8"/>
      <c r="H179" s="8"/>
      <c r="I179" s="8"/>
      <c r="J179" s="8"/>
      <c r="K179" s="8"/>
      <c r="L179" s="8"/>
    </row>
    <row r="180" spans="1:12" ht="15" customHeight="1" x14ac:dyDescent="0.25">
      <c r="A180" s="7">
        <f>CADASTRO!A178</f>
        <v>0</v>
      </c>
      <c r="B180" s="7">
        <f>CADASTRO!B178</f>
        <v>0</v>
      </c>
      <c r="C180" s="7">
        <f>CADASTRO!C178</f>
        <v>0</v>
      </c>
      <c r="D180" s="8"/>
      <c r="E180" s="8"/>
      <c r="F180" s="8"/>
      <c r="G180" s="8"/>
      <c r="H180" s="8"/>
      <c r="I180" s="8"/>
      <c r="J180" s="8"/>
      <c r="K180" s="8"/>
      <c r="L180" s="8"/>
    </row>
    <row r="181" spans="1:12" ht="15" customHeight="1" x14ac:dyDescent="0.25">
      <c r="A181" s="7">
        <f>CADASTRO!A179</f>
        <v>0</v>
      </c>
      <c r="B181" s="7">
        <f>CADASTRO!B179</f>
        <v>0</v>
      </c>
      <c r="C181" s="7">
        <f>CADASTRO!C179</f>
        <v>0</v>
      </c>
      <c r="D181" s="8"/>
      <c r="E181" s="8"/>
      <c r="F181" s="8"/>
      <c r="G181" s="8"/>
      <c r="H181" s="8"/>
      <c r="I181" s="8"/>
      <c r="J181" s="8"/>
      <c r="K181" s="8"/>
      <c r="L181" s="8"/>
    </row>
    <row r="182" spans="1:12" ht="15" customHeight="1" x14ac:dyDescent="0.25">
      <c r="A182" s="7">
        <f>CADASTRO!A180</f>
        <v>0</v>
      </c>
      <c r="B182" s="7">
        <f>CADASTRO!B180</f>
        <v>0</v>
      </c>
      <c r="C182" s="7">
        <f>CADASTRO!C180</f>
        <v>0</v>
      </c>
      <c r="D182" s="8"/>
      <c r="E182" s="8"/>
      <c r="F182" s="8"/>
      <c r="G182" s="8"/>
      <c r="H182" s="8"/>
      <c r="I182" s="8"/>
      <c r="J182" s="8"/>
      <c r="K182" s="8"/>
      <c r="L182" s="8"/>
    </row>
    <row r="183" spans="1:12" ht="15" customHeight="1" x14ac:dyDescent="0.25">
      <c r="A183" s="7">
        <f>CADASTRO!A181</f>
        <v>0</v>
      </c>
      <c r="B183" s="7">
        <f>CADASTRO!B181</f>
        <v>0</v>
      </c>
      <c r="C183" s="7">
        <f>CADASTRO!C181</f>
        <v>0</v>
      </c>
      <c r="D183" s="8"/>
      <c r="E183" s="8"/>
      <c r="F183" s="8"/>
      <c r="G183" s="8"/>
      <c r="H183" s="8"/>
      <c r="I183" s="8"/>
      <c r="J183" s="8"/>
      <c r="K183" s="8"/>
      <c r="L183" s="8"/>
    </row>
    <row r="184" spans="1:12" ht="15" customHeight="1" x14ac:dyDescent="0.25">
      <c r="A184" s="7">
        <f>CADASTRO!A182</f>
        <v>0</v>
      </c>
      <c r="B184" s="7">
        <f>CADASTRO!B182</f>
        <v>0</v>
      </c>
      <c r="C184" s="7">
        <f>CADASTRO!C182</f>
        <v>0</v>
      </c>
      <c r="D184" s="8"/>
      <c r="E184" s="8"/>
      <c r="F184" s="8"/>
      <c r="G184" s="8"/>
      <c r="H184" s="8"/>
      <c r="I184" s="8"/>
      <c r="J184" s="8"/>
      <c r="K184" s="8"/>
      <c r="L184" s="8"/>
    </row>
    <row r="185" spans="1:12" ht="15" customHeight="1" x14ac:dyDescent="0.25">
      <c r="A185" s="7">
        <f>CADASTRO!A183</f>
        <v>0</v>
      </c>
      <c r="B185" s="7">
        <f>CADASTRO!B183</f>
        <v>0</v>
      </c>
      <c r="C185" s="7">
        <f>CADASTRO!C183</f>
        <v>0</v>
      </c>
      <c r="D185" s="8"/>
      <c r="E185" s="8"/>
      <c r="F185" s="8"/>
      <c r="G185" s="8"/>
      <c r="H185" s="8"/>
      <c r="I185" s="8"/>
      <c r="J185" s="8"/>
      <c r="K185" s="8"/>
      <c r="L185" s="8"/>
    </row>
    <row r="186" spans="1:12" ht="15" customHeight="1" x14ac:dyDescent="0.25">
      <c r="A186" s="7">
        <f>CADASTRO!A184</f>
        <v>0</v>
      </c>
      <c r="B186" s="7">
        <f>CADASTRO!B184</f>
        <v>0</v>
      </c>
      <c r="C186" s="7">
        <f>CADASTRO!C184</f>
        <v>0</v>
      </c>
      <c r="D186" s="8"/>
      <c r="E186" s="8"/>
      <c r="F186" s="8"/>
      <c r="G186" s="8"/>
      <c r="H186" s="8"/>
      <c r="I186" s="8"/>
      <c r="J186" s="8"/>
      <c r="K186" s="8"/>
      <c r="L186" s="8"/>
    </row>
    <row r="187" spans="1:12" ht="15" customHeight="1" x14ac:dyDescent="0.25">
      <c r="A187" s="7">
        <f>CADASTRO!A185</f>
        <v>0</v>
      </c>
      <c r="B187" s="7">
        <f>CADASTRO!B185</f>
        <v>0</v>
      </c>
      <c r="C187" s="7">
        <f>CADASTRO!C185</f>
        <v>0</v>
      </c>
      <c r="D187" s="8"/>
      <c r="E187" s="8"/>
      <c r="F187" s="8"/>
      <c r="G187" s="8"/>
      <c r="H187" s="8"/>
      <c r="I187" s="8"/>
      <c r="J187" s="8"/>
      <c r="K187" s="8"/>
      <c r="L187" s="8"/>
    </row>
    <row r="188" spans="1:12" ht="15" customHeight="1" x14ac:dyDescent="0.25">
      <c r="A188" s="7">
        <f>CADASTRO!A186</f>
        <v>0</v>
      </c>
      <c r="B188" s="7">
        <f>CADASTRO!B186</f>
        <v>0</v>
      </c>
      <c r="C188" s="7">
        <f>CADASTRO!C186</f>
        <v>0</v>
      </c>
      <c r="D188" s="8"/>
      <c r="E188" s="8"/>
      <c r="F188" s="8"/>
      <c r="G188" s="8"/>
      <c r="H188" s="8"/>
      <c r="I188" s="8"/>
      <c r="J188" s="8"/>
      <c r="K188" s="8"/>
      <c r="L188" s="8"/>
    </row>
    <row r="189" spans="1:12" ht="15" customHeight="1" x14ac:dyDescent="0.25">
      <c r="A189" s="7">
        <f>CADASTRO!A187</f>
        <v>0</v>
      </c>
      <c r="B189" s="7">
        <f>CADASTRO!B187</f>
        <v>0</v>
      </c>
      <c r="C189" s="7">
        <f>CADASTRO!C187</f>
        <v>0</v>
      </c>
      <c r="D189" s="8"/>
      <c r="E189" s="8"/>
      <c r="F189" s="8"/>
      <c r="G189" s="8"/>
      <c r="H189" s="8"/>
      <c r="I189" s="8"/>
      <c r="J189" s="8"/>
      <c r="K189" s="8"/>
      <c r="L189" s="8"/>
    </row>
    <row r="190" spans="1:12" ht="15" customHeight="1" x14ac:dyDescent="0.25">
      <c r="A190" s="7">
        <f>CADASTRO!A188</f>
        <v>0</v>
      </c>
      <c r="B190" s="7">
        <f>CADASTRO!B188</f>
        <v>0</v>
      </c>
      <c r="C190" s="7">
        <f>CADASTRO!C188</f>
        <v>0</v>
      </c>
      <c r="D190" s="8"/>
      <c r="E190" s="8"/>
      <c r="F190" s="8"/>
      <c r="G190" s="8"/>
      <c r="H190" s="8"/>
      <c r="I190" s="8"/>
      <c r="J190" s="8"/>
      <c r="K190" s="8"/>
      <c r="L190" s="8"/>
    </row>
    <row r="191" spans="1:12" ht="15" customHeight="1" x14ac:dyDescent="0.25">
      <c r="A191" s="7">
        <f>CADASTRO!A189</f>
        <v>0</v>
      </c>
      <c r="B191" s="7">
        <f>CADASTRO!B189</f>
        <v>0</v>
      </c>
      <c r="C191" s="7">
        <f>CADASTRO!C189</f>
        <v>0</v>
      </c>
      <c r="D191" s="8"/>
      <c r="E191" s="8"/>
      <c r="F191" s="8"/>
      <c r="G191" s="8"/>
      <c r="H191" s="8"/>
      <c r="I191" s="8"/>
      <c r="J191" s="8"/>
      <c r="K191" s="8"/>
      <c r="L191" s="8"/>
    </row>
    <row r="192" spans="1:12" ht="15" customHeight="1" x14ac:dyDescent="0.25">
      <c r="A192" s="7">
        <f>CADASTRO!A190</f>
        <v>0</v>
      </c>
      <c r="B192" s="7">
        <f>CADASTRO!B190</f>
        <v>0</v>
      </c>
      <c r="C192" s="7">
        <f>CADASTRO!C190</f>
        <v>0</v>
      </c>
      <c r="D192" s="8"/>
      <c r="E192" s="8"/>
      <c r="F192" s="8"/>
      <c r="G192" s="8"/>
      <c r="H192" s="8"/>
      <c r="I192" s="8"/>
      <c r="J192" s="8"/>
      <c r="K192" s="8"/>
      <c r="L192" s="8"/>
    </row>
    <row r="193" spans="1:12" ht="15" customHeight="1" x14ac:dyDescent="0.25">
      <c r="A193" s="7">
        <f>CADASTRO!A191</f>
        <v>0</v>
      </c>
      <c r="B193" s="7">
        <f>CADASTRO!B191</f>
        <v>0</v>
      </c>
      <c r="C193" s="7">
        <f>CADASTRO!C191</f>
        <v>0</v>
      </c>
      <c r="D193" s="8"/>
      <c r="E193" s="8"/>
      <c r="F193" s="8"/>
      <c r="G193" s="8"/>
      <c r="H193" s="8"/>
      <c r="I193" s="8"/>
      <c r="J193" s="8"/>
      <c r="K193" s="8"/>
      <c r="L193" s="8"/>
    </row>
    <row r="194" spans="1:12" ht="15" customHeight="1" x14ac:dyDescent="0.25">
      <c r="A194" s="7">
        <f>CADASTRO!A192</f>
        <v>0</v>
      </c>
      <c r="B194" s="7">
        <f>CADASTRO!B192</f>
        <v>0</v>
      </c>
      <c r="C194" s="7">
        <f>CADASTRO!C192</f>
        <v>0</v>
      </c>
      <c r="D194" s="8"/>
      <c r="E194" s="8"/>
      <c r="F194" s="8"/>
      <c r="G194" s="8"/>
      <c r="H194" s="8"/>
      <c r="I194" s="8"/>
      <c r="J194" s="8"/>
      <c r="K194" s="8"/>
      <c r="L194" s="8"/>
    </row>
    <row r="195" spans="1:12" ht="15" customHeight="1" x14ac:dyDescent="0.25">
      <c r="A195" s="7">
        <f>CADASTRO!A193</f>
        <v>0</v>
      </c>
      <c r="B195" s="7">
        <f>CADASTRO!B193</f>
        <v>0</v>
      </c>
      <c r="C195" s="7">
        <f>CADASTRO!C193</f>
        <v>0</v>
      </c>
      <c r="D195" s="8"/>
      <c r="E195" s="8"/>
      <c r="F195" s="8"/>
      <c r="G195" s="8"/>
      <c r="H195" s="8"/>
      <c r="I195" s="8"/>
      <c r="J195" s="8"/>
      <c r="K195" s="8"/>
      <c r="L195" s="8"/>
    </row>
    <row r="196" spans="1:12" ht="15" customHeight="1" x14ac:dyDescent="0.25">
      <c r="A196" s="7">
        <f>CADASTRO!A194</f>
        <v>0</v>
      </c>
      <c r="B196" s="7">
        <f>CADASTRO!B194</f>
        <v>0</v>
      </c>
      <c r="C196" s="7">
        <f>CADASTRO!C194</f>
        <v>0</v>
      </c>
      <c r="D196" s="8"/>
      <c r="E196" s="8"/>
      <c r="F196" s="8"/>
      <c r="G196" s="8"/>
      <c r="H196" s="8"/>
      <c r="I196" s="8"/>
      <c r="J196" s="8"/>
      <c r="K196" s="8"/>
      <c r="L196" s="8"/>
    </row>
    <row r="197" spans="1:12" ht="15" customHeight="1" x14ac:dyDescent="0.25">
      <c r="A197" s="7">
        <f>CADASTRO!A195</f>
        <v>0</v>
      </c>
      <c r="B197" s="7">
        <f>CADASTRO!B195</f>
        <v>0</v>
      </c>
      <c r="C197" s="7">
        <f>CADASTRO!C195</f>
        <v>0</v>
      </c>
      <c r="D197" s="8"/>
      <c r="E197" s="8"/>
      <c r="F197" s="8"/>
      <c r="G197" s="8"/>
      <c r="H197" s="8"/>
      <c r="I197" s="8"/>
      <c r="J197" s="8"/>
      <c r="K197" s="8"/>
      <c r="L197" s="8"/>
    </row>
    <row r="198" spans="1:12" ht="15" customHeight="1" x14ac:dyDescent="0.25">
      <c r="A198" s="7">
        <f>CADASTRO!A196</f>
        <v>0</v>
      </c>
      <c r="B198" s="7">
        <f>CADASTRO!B196</f>
        <v>0</v>
      </c>
      <c r="C198" s="7">
        <f>CADASTRO!C196</f>
        <v>0</v>
      </c>
      <c r="D198" s="8"/>
      <c r="E198" s="8"/>
      <c r="F198" s="8"/>
      <c r="G198" s="8"/>
      <c r="H198" s="8"/>
      <c r="I198" s="8"/>
      <c r="J198" s="8"/>
      <c r="K198" s="8"/>
      <c r="L198" s="8"/>
    </row>
    <row r="199" spans="1:12" ht="15" customHeight="1" x14ac:dyDescent="0.25">
      <c r="A199" s="7">
        <f>CADASTRO!A197</f>
        <v>0</v>
      </c>
      <c r="B199" s="7">
        <f>CADASTRO!B197</f>
        <v>0</v>
      </c>
      <c r="C199" s="7">
        <f>CADASTRO!C197</f>
        <v>0</v>
      </c>
      <c r="D199" s="8"/>
      <c r="E199" s="8"/>
      <c r="F199" s="8"/>
      <c r="G199" s="8"/>
      <c r="H199" s="8"/>
      <c r="I199" s="8"/>
      <c r="J199" s="8"/>
      <c r="K199" s="8"/>
      <c r="L199" s="8"/>
    </row>
    <row r="200" spans="1:12" ht="15" customHeight="1" x14ac:dyDescent="0.25">
      <c r="A200" s="7">
        <f>CADASTRO!A198</f>
        <v>0</v>
      </c>
      <c r="B200" s="7">
        <f>CADASTRO!B198</f>
        <v>0</v>
      </c>
      <c r="C200" s="7">
        <f>CADASTRO!C198</f>
        <v>0</v>
      </c>
      <c r="D200" s="8"/>
      <c r="E200" s="8"/>
      <c r="F200" s="8"/>
      <c r="G200" s="8"/>
      <c r="H200" s="8"/>
      <c r="I200" s="8"/>
      <c r="J200" s="8"/>
      <c r="K200" s="8"/>
      <c r="L200" s="8"/>
    </row>
    <row r="201" spans="1:12" ht="15" customHeight="1" x14ac:dyDescent="0.25">
      <c r="A201" s="7">
        <f>CADASTRO!A199</f>
        <v>0</v>
      </c>
      <c r="B201" s="7">
        <f>CADASTRO!B199</f>
        <v>0</v>
      </c>
      <c r="C201" s="7">
        <f>CADASTRO!C199</f>
        <v>0</v>
      </c>
      <c r="D201" s="8"/>
      <c r="E201" s="8"/>
      <c r="F201" s="8"/>
      <c r="G201" s="8"/>
      <c r="H201" s="8"/>
      <c r="I201" s="8"/>
      <c r="J201" s="8"/>
      <c r="K201" s="8"/>
      <c r="L201" s="8"/>
    </row>
    <row r="202" spans="1:12" ht="15" customHeight="1" x14ac:dyDescent="0.25">
      <c r="A202" s="7">
        <f>CADASTRO!A200</f>
        <v>0</v>
      </c>
      <c r="B202" s="7">
        <f>CADASTRO!B200</f>
        <v>0</v>
      </c>
      <c r="C202" s="7">
        <f>CADASTRO!C200</f>
        <v>0</v>
      </c>
      <c r="D202" s="8"/>
      <c r="E202" s="8"/>
      <c r="F202" s="8"/>
      <c r="G202" s="8"/>
      <c r="H202" s="8"/>
      <c r="I202" s="8"/>
      <c r="J202" s="8"/>
      <c r="K202" s="8"/>
      <c r="L202" s="8"/>
    </row>
    <row r="203" spans="1:12" ht="15" customHeight="1" x14ac:dyDescent="0.25">
      <c r="A203" s="7">
        <f>CADASTRO!A201</f>
        <v>0</v>
      </c>
      <c r="B203" s="7">
        <f>CADASTRO!B201</f>
        <v>0</v>
      </c>
      <c r="C203" s="7">
        <f>CADASTRO!C201</f>
        <v>0</v>
      </c>
      <c r="D203" s="8"/>
      <c r="E203" s="8"/>
      <c r="F203" s="8"/>
      <c r="G203" s="8"/>
      <c r="H203" s="8"/>
      <c r="I203" s="8"/>
      <c r="J203" s="8"/>
      <c r="K203" s="8"/>
      <c r="L203" s="8"/>
    </row>
    <row r="204" spans="1:12" ht="15" customHeight="1" x14ac:dyDescent="0.25">
      <c r="A204" s="7">
        <f>CADASTRO!A202</f>
        <v>0</v>
      </c>
      <c r="B204" s="7">
        <f>CADASTRO!B202</f>
        <v>0</v>
      </c>
      <c r="C204" s="7">
        <f>CADASTRO!C202</f>
        <v>0</v>
      </c>
      <c r="D204" s="8"/>
      <c r="E204" s="8"/>
      <c r="F204" s="8"/>
      <c r="G204" s="8"/>
      <c r="H204" s="8"/>
      <c r="I204" s="8"/>
      <c r="J204" s="8"/>
      <c r="K204" s="8"/>
      <c r="L204" s="8"/>
    </row>
    <row r="205" spans="1:12" ht="15" customHeight="1" x14ac:dyDescent="0.25">
      <c r="A205" s="7">
        <f>CADASTRO!A203</f>
        <v>0</v>
      </c>
      <c r="B205" s="7">
        <f>CADASTRO!B203</f>
        <v>0</v>
      </c>
      <c r="C205" s="7">
        <f>CADASTRO!C203</f>
        <v>0</v>
      </c>
      <c r="D205" s="8"/>
      <c r="E205" s="8"/>
      <c r="F205" s="8"/>
      <c r="G205" s="8"/>
      <c r="H205" s="8"/>
      <c r="I205" s="8"/>
      <c r="J205" s="8"/>
      <c r="K205" s="8"/>
      <c r="L205" s="8"/>
    </row>
    <row r="206" spans="1:12" ht="15" customHeight="1" x14ac:dyDescent="0.25">
      <c r="A206" s="7">
        <f>CADASTRO!A204</f>
        <v>0</v>
      </c>
      <c r="B206" s="7">
        <f>CADASTRO!B204</f>
        <v>0</v>
      </c>
      <c r="C206" s="7">
        <f>CADASTRO!C204</f>
        <v>0</v>
      </c>
      <c r="D206" s="8"/>
      <c r="E206" s="8"/>
      <c r="F206" s="8"/>
      <c r="G206" s="8"/>
      <c r="H206" s="8"/>
      <c r="I206" s="8"/>
      <c r="J206" s="8"/>
      <c r="K206" s="8"/>
      <c r="L206" s="8"/>
    </row>
    <row r="207" spans="1:12" ht="15" customHeight="1" x14ac:dyDescent="0.25">
      <c r="A207" s="7">
        <f>CADASTRO!A205</f>
        <v>0</v>
      </c>
      <c r="B207" s="7">
        <f>CADASTRO!B205</f>
        <v>0</v>
      </c>
      <c r="C207" s="7">
        <f>CADASTRO!C205</f>
        <v>0</v>
      </c>
      <c r="D207" s="8"/>
      <c r="E207" s="8"/>
      <c r="F207" s="8"/>
      <c r="G207" s="8"/>
      <c r="H207" s="8"/>
      <c r="I207" s="8"/>
      <c r="J207" s="8"/>
      <c r="K207" s="8"/>
      <c r="L207" s="8"/>
    </row>
    <row r="208" spans="1:12" ht="15" customHeight="1" x14ac:dyDescent="0.25">
      <c r="A208" s="7">
        <f>CADASTRO!A206</f>
        <v>0</v>
      </c>
      <c r="B208" s="7">
        <f>CADASTRO!B206</f>
        <v>0</v>
      </c>
      <c r="C208" s="7">
        <f>CADASTRO!C206</f>
        <v>0</v>
      </c>
      <c r="D208" s="8"/>
      <c r="E208" s="8"/>
      <c r="F208" s="8"/>
      <c r="G208" s="8"/>
      <c r="H208" s="8"/>
      <c r="I208" s="8"/>
      <c r="J208" s="8"/>
      <c r="K208" s="8"/>
      <c r="L208" s="8"/>
    </row>
    <row r="209" spans="1:12" ht="15" customHeight="1" x14ac:dyDescent="0.25">
      <c r="A209" s="7">
        <f>CADASTRO!A207</f>
        <v>0</v>
      </c>
      <c r="B209" s="7">
        <f>CADASTRO!B207</f>
        <v>0</v>
      </c>
      <c r="C209" s="7">
        <f>CADASTRO!C207</f>
        <v>0</v>
      </c>
      <c r="D209" s="8"/>
      <c r="E209" s="8"/>
      <c r="F209" s="8"/>
      <c r="G209" s="8"/>
      <c r="H209" s="8"/>
      <c r="I209" s="8"/>
      <c r="J209" s="8"/>
      <c r="K209" s="8"/>
      <c r="L209" s="8"/>
    </row>
    <row r="210" spans="1:12" ht="15" customHeight="1" x14ac:dyDescent="0.25">
      <c r="A210" s="7">
        <f>CADASTRO!A208</f>
        <v>0</v>
      </c>
      <c r="B210" s="7">
        <f>CADASTRO!B208</f>
        <v>0</v>
      </c>
      <c r="C210" s="7">
        <f>CADASTRO!C208</f>
        <v>0</v>
      </c>
      <c r="D210" s="8"/>
      <c r="E210" s="8"/>
      <c r="F210" s="8"/>
      <c r="G210" s="8"/>
      <c r="H210" s="8"/>
      <c r="I210" s="8"/>
      <c r="J210" s="8"/>
      <c r="K210" s="8"/>
      <c r="L210" s="8"/>
    </row>
    <row r="211" spans="1:12" ht="15" customHeight="1" x14ac:dyDescent="0.25">
      <c r="A211" s="7">
        <f>CADASTRO!A209</f>
        <v>0</v>
      </c>
      <c r="B211" s="7">
        <f>CADASTRO!B209</f>
        <v>0</v>
      </c>
      <c r="C211" s="7">
        <f>CADASTRO!C209</f>
        <v>0</v>
      </c>
      <c r="D211" s="8"/>
      <c r="E211" s="8"/>
      <c r="F211" s="8"/>
      <c r="G211" s="8"/>
      <c r="H211" s="8"/>
      <c r="I211" s="8"/>
      <c r="J211" s="8"/>
      <c r="K211" s="8"/>
      <c r="L211" s="8"/>
    </row>
    <row r="212" spans="1:12" ht="15" customHeight="1" x14ac:dyDescent="0.25">
      <c r="A212" s="7">
        <f>CADASTRO!A210</f>
        <v>0</v>
      </c>
      <c r="B212" s="7">
        <f>CADASTRO!B210</f>
        <v>0</v>
      </c>
      <c r="C212" s="7">
        <f>CADASTRO!C210</f>
        <v>0</v>
      </c>
      <c r="D212" s="8"/>
      <c r="E212" s="8"/>
      <c r="F212" s="8"/>
      <c r="G212" s="8"/>
      <c r="H212" s="8"/>
      <c r="I212" s="8"/>
      <c r="J212" s="8"/>
      <c r="K212" s="8"/>
      <c r="L212" s="8"/>
    </row>
    <row r="213" spans="1:12" ht="15" customHeight="1" x14ac:dyDescent="0.25">
      <c r="A213" s="7">
        <f>CADASTRO!A211</f>
        <v>0</v>
      </c>
      <c r="B213" s="7">
        <f>CADASTRO!B211</f>
        <v>0</v>
      </c>
      <c r="C213" s="7">
        <f>CADASTRO!C211</f>
        <v>0</v>
      </c>
      <c r="D213" s="8"/>
      <c r="E213" s="8"/>
      <c r="F213" s="8"/>
      <c r="G213" s="8"/>
      <c r="H213" s="8"/>
      <c r="I213" s="8"/>
      <c r="J213" s="8"/>
      <c r="K213" s="8"/>
      <c r="L213" s="8"/>
    </row>
    <row r="214" spans="1:12" ht="15" customHeight="1" x14ac:dyDescent="0.25">
      <c r="A214" s="7">
        <f>CADASTRO!A212</f>
        <v>0</v>
      </c>
      <c r="B214" s="7">
        <f>CADASTRO!B212</f>
        <v>0</v>
      </c>
      <c r="C214" s="7">
        <f>CADASTRO!C212</f>
        <v>0</v>
      </c>
      <c r="D214" s="8"/>
      <c r="E214" s="8"/>
      <c r="F214" s="8"/>
      <c r="G214" s="8"/>
      <c r="H214" s="8"/>
      <c r="I214" s="8"/>
      <c r="J214" s="8"/>
      <c r="K214" s="8"/>
      <c r="L214" s="8"/>
    </row>
    <row r="215" spans="1:12" ht="15" customHeight="1" x14ac:dyDescent="0.25">
      <c r="A215" s="7">
        <f>CADASTRO!A213</f>
        <v>0</v>
      </c>
      <c r="B215" s="7">
        <f>CADASTRO!B213</f>
        <v>0</v>
      </c>
      <c r="C215" s="7">
        <f>CADASTRO!C213</f>
        <v>0</v>
      </c>
      <c r="D215" s="8"/>
      <c r="E215" s="8"/>
      <c r="F215" s="8"/>
      <c r="G215" s="8"/>
      <c r="H215" s="8"/>
      <c r="I215" s="8"/>
      <c r="J215" s="8"/>
      <c r="K215" s="8"/>
      <c r="L215" s="8"/>
    </row>
    <row r="216" spans="1:12" ht="15" customHeight="1" x14ac:dyDescent="0.25">
      <c r="A216" s="7">
        <f>CADASTRO!A214</f>
        <v>0</v>
      </c>
      <c r="B216" s="7">
        <f>CADASTRO!B214</f>
        <v>0</v>
      </c>
      <c r="C216" s="7">
        <f>CADASTRO!C214</f>
        <v>0</v>
      </c>
      <c r="D216" s="8"/>
      <c r="E216" s="8"/>
      <c r="F216" s="8"/>
      <c r="G216" s="8"/>
      <c r="H216" s="8"/>
      <c r="I216" s="8"/>
      <c r="J216" s="8"/>
      <c r="K216" s="8"/>
      <c r="L216" s="8"/>
    </row>
    <row r="217" spans="1:12" ht="15" customHeight="1" x14ac:dyDescent="0.25">
      <c r="A217" s="7">
        <f>CADASTRO!A215</f>
        <v>0</v>
      </c>
      <c r="B217" s="7">
        <f>CADASTRO!B215</f>
        <v>0</v>
      </c>
      <c r="C217" s="7">
        <f>CADASTRO!C215</f>
        <v>0</v>
      </c>
      <c r="D217" s="8"/>
      <c r="E217" s="8"/>
      <c r="F217" s="8"/>
      <c r="G217" s="8"/>
      <c r="H217" s="8"/>
      <c r="I217" s="8"/>
      <c r="J217" s="8"/>
      <c r="K217" s="8"/>
      <c r="L217" s="8"/>
    </row>
    <row r="218" spans="1:12" ht="15" customHeight="1" x14ac:dyDescent="0.25">
      <c r="A218" s="7">
        <f>CADASTRO!A216</f>
        <v>0</v>
      </c>
      <c r="B218" s="7">
        <f>CADASTRO!B216</f>
        <v>0</v>
      </c>
      <c r="C218" s="7">
        <f>CADASTRO!C216</f>
        <v>0</v>
      </c>
      <c r="D218" s="8"/>
      <c r="E218" s="8"/>
      <c r="F218" s="8"/>
      <c r="G218" s="8"/>
      <c r="H218" s="8"/>
      <c r="I218" s="8"/>
      <c r="J218" s="8"/>
      <c r="K218" s="8"/>
      <c r="L218" s="8"/>
    </row>
    <row r="219" spans="1:12" ht="15" customHeight="1" x14ac:dyDescent="0.25">
      <c r="A219" s="7">
        <f>CADASTRO!A217</f>
        <v>0</v>
      </c>
      <c r="B219" s="7">
        <f>CADASTRO!B217</f>
        <v>0</v>
      </c>
      <c r="C219" s="7">
        <f>CADASTRO!C217</f>
        <v>0</v>
      </c>
      <c r="D219" s="8"/>
      <c r="E219" s="8"/>
      <c r="F219" s="8"/>
      <c r="G219" s="8"/>
      <c r="H219" s="8"/>
      <c r="I219" s="8"/>
      <c r="J219" s="8"/>
      <c r="K219" s="8"/>
      <c r="L219" s="8"/>
    </row>
    <row r="220" spans="1:12" ht="15" customHeight="1" x14ac:dyDescent="0.25">
      <c r="A220" s="7">
        <f>CADASTRO!A218</f>
        <v>0</v>
      </c>
      <c r="B220" s="7">
        <f>CADASTRO!B218</f>
        <v>0</v>
      </c>
      <c r="C220" s="7">
        <f>CADASTRO!C218</f>
        <v>0</v>
      </c>
      <c r="D220" s="8"/>
      <c r="E220" s="8"/>
      <c r="F220" s="8"/>
      <c r="G220" s="8"/>
      <c r="H220" s="8"/>
      <c r="I220" s="8"/>
      <c r="J220" s="8"/>
      <c r="K220" s="8"/>
      <c r="L220" s="8"/>
    </row>
    <row r="221" spans="1:12" ht="15" customHeight="1" x14ac:dyDescent="0.25">
      <c r="A221" s="7">
        <f>CADASTRO!A219</f>
        <v>0</v>
      </c>
      <c r="B221" s="7">
        <f>CADASTRO!B219</f>
        <v>0</v>
      </c>
      <c r="C221" s="7">
        <f>CADASTRO!C219</f>
        <v>0</v>
      </c>
      <c r="D221" s="8"/>
      <c r="E221" s="8"/>
      <c r="F221" s="8"/>
      <c r="G221" s="8"/>
      <c r="H221" s="8"/>
      <c r="I221" s="8"/>
      <c r="J221" s="8"/>
      <c r="K221" s="8"/>
      <c r="L221" s="8"/>
    </row>
    <row r="222" spans="1:12" ht="15" customHeight="1" x14ac:dyDescent="0.25">
      <c r="A222" s="7">
        <f>CADASTRO!A220</f>
        <v>0</v>
      </c>
      <c r="B222" s="7">
        <f>CADASTRO!B220</f>
        <v>0</v>
      </c>
      <c r="C222" s="7">
        <f>CADASTRO!C220</f>
        <v>0</v>
      </c>
      <c r="D222" s="8"/>
      <c r="E222" s="8"/>
      <c r="F222" s="8"/>
      <c r="G222" s="8"/>
      <c r="H222" s="8"/>
      <c r="I222" s="8"/>
      <c r="J222" s="8"/>
      <c r="K222" s="8"/>
      <c r="L222" s="8"/>
    </row>
    <row r="223" spans="1:12" ht="15" customHeight="1" x14ac:dyDescent="0.25">
      <c r="A223" s="7">
        <f>CADASTRO!A221</f>
        <v>0</v>
      </c>
      <c r="B223" s="7">
        <f>CADASTRO!B221</f>
        <v>0</v>
      </c>
      <c r="C223" s="7">
        <f>CADASTRO!C221</f>
        <v>0</v>
      </c>
      <c r="D223" s="8"/>
      <c r="E223" s="8"/>
      <c r="F223" s="8"/>
      <c r="G223" s="8"/>
      <c r="H223" s="8"/>
      <c r="I223" s="8"/>
      <c r="J223" s="8"/>
      <c r="K223" s="8"/>
      <c r="L223" s="8"/>
    </row>
    <row r="224" spans="1:12" ht="15" customHeight="1" x14ac:dyDescent="0.25">
      <c r="A224" s="7">
        <f>CADASTRO!A222</f>
        <v>0</v>
      </c>
      <c r="B224" s="7">
        <f>CADASTRO!B222</f>
        <v>0</v>
      </c>
      <c r="C224" s="7">
        <f>CADASTRO!C222</f>
        <v>0</v>
      </c>
      <c r="D224" s="8"/>
      <c r="E224" s="8"/>
      <c r="F224" s="8"/>
      <c r="G224" s="8"/>
      <c r="H224" s="8"/>
      <c r="I224" s="8"/>
      <c r="J224" s="8"/>
      <c r="K224" s="8"/>
      <c r="L224" s="8"/>
    </row>
    <row r="225" spans="1:12" ht="15" customHeight="1" x14ac:dyDescent="0.25">
      <c r="A225" s="7">
        <f>CADASTRO!A223</f>
        <v>0</v>
      </c>
      <c r="B225" s="7">
        <f>CADASTRO!B223</f>
        <v>0</v>
      </c>
      <c r="C225" s="7">
        <f>CADASTRO!C223</f>
        <v>0</v>
      </c>
      <c r="D225" s="8"/>
      <c r="E225" s="8"/>
      <c r="F225" s="8"/>
      <c r="G225" s="8"/>
      <c r="H225" s="8"/>
      <c r="I225" s="8"/>
      <c r="J225" s="8"/>
      <c r="K225" s="8"/>
      <c r="L225" s="8"/>
    </row>
    <row r="226" spans="1:12" ht="15" customHeight="1" x14ac:dyDescent="0.25">
      <c r="A226" s="7">
        <f>CADASTRO!A224</f>
        <v>0</v>
      </c>
      <c r="B226" s="7">
        <f>CADASTRO!B224</f>
        <v>0</v>
      </c>
      <c r="C226" s="7">
        <f>CADASTRO!C224</f>
        <v>0</v>
      </c>
      <c r="D226" s="8"/>
      <c r="E226" s="8"/>
      <c r="F226" s="8"/>
      <c r="G226" s="8"/>
      <c r="H226" s="8"/>
      <c r="I226" s="8"/>
      <c r="J226" s="8"/>
      <c r="K226" s="8"/>
      <c r="L226" s="8"/>
    </row>
    <row r="227" spans="1:12" ht="15" customHeight="1" x14ac:dyDescent="0.25">
      <c r="A227" s="7">
        <f>CADASTRO!A225</f>
        <v>0</v>
      </c>
      <c r="B227" s="7">
        <f>CADASTRO!B225</f>
        <v>0</v>
      </c>
      <c r="C227" s="7">
        <f>CADASTRO!C225</f>
        <v>0</v>
      </c>
      <c r="D227" s="8"/>
      <c r="E227" s="8"/>
      <c r="F227" s="8"/>
      <c r="G227" s="8"/>
      <c r="H227" s="8"/>
      <c r="I227" s="8"/>
      <c r="J227" s="8"/>
      <c r="K227" s="8"/>
      <c r="L227" s="8"/>
    </row>
    <row r="228" spans="1:12" ht="15" customHeight="1" x14ac:dyDescent="0.25">
      <c r="A228" s="7">
        <f>CADASTRO!A226</f>
        <v>0</v>
      </c>
      <c r="B228" s="7">
        <f>CADASTRO!B226</f>
        <v>0</v>
      </c>
      <c r="C228" s="7">
        <f>CADASTRO!C226</f>
        <v>0</v>
      </c>
      <c r="D228" s="8"/>
      <c r="E228" s="8"/>
      <c r="F228" s="8"/>
      <c r="G228" s="8"/>
      <c r="H228" s="8"/>
      <c r="I228" s="8"/>
      <c r="J228" s="8"/>
      <c r="K228" s="8"/>
      <c r="L228" s="8"/>
    </row>
    <row r="229" spans="1:12" ht="15" customHeight="1" x14ac:dyDescent="0.25">
      <c r="A229" s="7">
        <f>CADASTRO!A227</f>
        <v>0</v>
      </c>
      <c r="B229" s="7">
        <f>CADASTRO!B227</f>
        <v>0</v>
      </c>
      <c r="C229" s="7">
        <f>CADASTRO!C227</f>
        <v>0</v>
      </c>
      <c r="D229" s="8"/>
      <c r="E229" s="8"/>
      <c r="F229" s="8"/>
      <c r="G229" s="8"/>
      <c r="H229" s="8"/>
      <c r="I229" s="8"/>
      <c r="J229" s="8"/>
      <c r="K229" s="8"/>
      <c r="L229" s="8"/>
    </row>
    <row r="230" spans="1:12" ht="15" customHeight="1" x14ac:dyDescent="0.25">
      <c r="A230" s="7">
        <f>CADASTRO!A228</f>
        <v>0</v>
      </c>
      <c r="B230" s="7">
        <f>CADASTRO!B228</f>
        <v>0</v>
      </c>
      <c r="C230" s="7">
        <f>CADASTRO!C228</f>
        <v>0</v>
      </c>
      <c r="D230" s="8"/>
      <c r="E230" s="8"/>
      <c r="F230" s="8"/>
      <c r="G230" s="8"/>
      <c r="H230" s="8"/>
      <c r="I230" s="8"/>
      <c r="J230" s="8"/>
      <c r="K230" s="8"/>
      <c r="L230" s="8"/>
    </row>
    <row r="231" spans="1:12" ht="15" customHeight="1" x14ac:dyDescent="0.25">
      <c r="A231" s="7">
        <f>CADASTRO!A229</f>
        <v>0</v>
      </c>
      <c r="B231" s="7">
        <f>CADASTRO!B229</f>
        <v>0</v>
      </c>
      <c r="C231" s="7">
        <f>CADASTRO!C229</f>
        <v>0</v>
      </c>
      <c r="D231" s="8"/>
      <c r="E231" s="8"/>
      <c r="F231" s="8"/>
      <c r="G231" s="8"/>
      <c r="H231" s="8"/>
      <c r="I231" s="8"/>
      <c r="J231" s="8"/>
      <c r="K231" s="8"/>
      <c r="L231" s="8"/>
    </row>
    <row r="232" spans="1:12" ht="15" customHeight="1" x14ac:dyDescent="0.25">
      <c r="A232" s="7">
        <f>CADASTRO!A230</f>
        <v>0</v>
      </c>
      <c r="B232" s="7">
        <f>CADASTRO!B230</f>
        <v>0</v>
      </c>
      <c r="C232" s="7">
        <f>CADASTRO!C230</f>
        <v>0</v>
      </c>
      <c r="D232" s="8"/>
      <c r="E232" s="8"/>
      <c r="F232" s="8"/>
      <c r="G232" s="8"/>
      <c r="H232" s="8"/>
      <c r="I232" s="8"/>
      <c r="J232" s="8"/>
      <c r="K232" s="8"/>
      <c r="L232" s="8"/>
    </row>
    <row r="233" spans="1:12" ht="15" customHeight="1" x14ac:dyDescent="0.25">
      <c r="A233" s="7">
        <f>CADASTRO!A231</f>
        <v>0</v>
      </c>
      <c r="B233" s="7">
        <f>CADASTRO!B231</f>
        <v>0</v>
      </c>
      <c r="C233" s="7">
        <f>CADASTRO!C231</f>
        <v>0</v>
      </c>
      <c r="D233" s="8"/>
      <c r="E233" s="8"/>
      <c r="F233" s="8"/>
      <c r="G233" s="8"/>
      <c r="H233" s="8"/>
      <c r="I233" s="8"/>
      <c r="J233" s="8"/>
      <c r="K233" s="8"/>
      <c r="L233" s="8"/>
    </row>
    <row r="234" spans="1:12" ht="15" customHeight="1" x14ac:dyDescent="0.25">
      <c r="A234" s="7">
        <f>CADASTRO!A232</f>
        <v>0</v>
      </c>
      <c r="B234" s="7">
        <f>CADASTRO!B232</f>
        <v>0</v>
      </c>
      <c r="C234" s="7">
        <f>CADASTRO!C232</f>
        <v>0</v>
      </c>
      <c r="D234" s="8"/>
      <c r="E234" s="8"/>
      <c r="F234" s="8"/>
      <c r="G234" s="8"/>
      <c r="H234" s="8"/>
      <c r="I234" s="8"/>
      <c r="J234" s="8"/>
      <c r="K234" s="8"/>
      <c r="L234" s="8"/>
    </row>
    <row r="235" spans="1:12" ht="15" customHeight="1" x14ac:dyDescent="0.25">
      <c r="A235" s="7">
        <f>CADASTRO!A233</f>
        <v>0</v>
      </c>
      <c r="B235" s="7">
        <f>CADASTRO!B233</f>
        <v>0</v>
      </c>
      <c r="C235" s="7">
        <f>CADASTRO!C233</f>
        <v>0</v>
      </c>
      <c r="D235" s="8"/>
      <c r="E235" s="8"/>
      <c r="F235" s="8"/>
      <c r="G235" s="8"/>
      <c r="H235" s="8"/>
      <c r="I235" s="8"/>
      <c r="J235" s="8"/>
      <c r="K235" s="8"/>
      <c r="L235" s="8"/>
    </row>
    <row r="236" spans="1:12" ht="15" customHeight="1" x14ac:dyDescent="0.25">
      <c r="A236" s="7">
        <f>CADASTRO!A234</f>
        <v>0</v>
      </c>
      <c r="B236" s="7">
        <f>CADASTRO!B234</f>
        <v>0</v>
      </c>
      <c r="C236" s="7">
        <f>CADASTRO!C234</f>
        <v>0</v>
      </c>
      <c r="D236" s="8"/>
      <c r="E236" s="8"/>
      <c r="F236" s="8"/>
      <c r="G236" s="8"/>
      <c r="H236" s="8"/>
      <c r="I236" s="8"/>
      <c r="J236" s="8"/>
      <c r="K236" s="8"/>
      <c r="L236" s="8"/>
    </row>
    <row r="237" spans="1:12" ht="15" customHeight="1" x14ac:dyDescent="0.25">
      <c r="A237" s="7">
        <f>CADASTRO!A235</f>
        <v>0</v>
      </c>
      <c r="B237" s="7">
        <f>CADASTRO!B235</f>
        <v>0</v>
      </c>
      <c r="C237" s="7">
        <f>CADASTRO!C235</f>
        <v>0</v>
      </c>
      <c r="D237" s="8"/>
      <c r="E237" s="8"/>
      <c r="F237" s="8"/>
      <c r="G237" s="8"/>
      <c r="H237" s="8"/>
      <c r="I237" s="8"/>
      <c r="J237" s="8"/>
      <c r="K237" s="8"/>
      <c r="L237" s="8"/>
    </row>
    <row r="238" spans="1:12" ht="15" customHeight="1" x14ac:dyDescent="0.25">
      <c r="A238" s="7">
        <f>CADASTRO!A236</f>
        <v>0</v>
      </c>
      <c r="B238" s="7">
        <f>CADASTRO!B236</f>
        <v>0</v>
      </c>
      <c r="C238" s="7">
        <f>CADASTRO!C236</f>
        <v>0</v>
      </c>
      <c r="D238" s="8"/>
      <c r="E238" s="8"/>
      <c r="F238" s="8"/>
      <c r="G238" s="8"/>
      <c r="H238" s="8"/>
      <c r="I238" s="8"/>
      <c r="J238" s="8"/>
      <c r="K238" s="8"/>
      <c r="L238" s="8"/>
    </row>
    <row r="239" spans="1:12" ht="15" customHeight="1" x14ac:dyDescent="0.25">
      <c r="A239" s="7">
        <f>CADASTRO!A237</f>
        <v>0</v>
      </c>
      <c r="B239" s="7">
        <f>CADASTRO!B237</f>
        <v>0</v>
      </c>
      <c r="C239" s="7">
        <f>CADASTRO!C237</f>
        <v>0</v>
      </c>
      <c r="D239" s="8"/>
      <c r="E239" s="8"/>
      <c r="F239" s="8"/>
      <c r="G239" s="8"/>
      <c r="H239" s="8"/>
      <c r="I239" s="8"/>
      <c r="J239" s="8"/>
      <c r="K239" s="8"/>
      <c r="L239" s="8"/>
    </row>
    <row r="240" spans="1:12" ht="15" customHeight="1" x14ac:dyDescent="0.25">
      <c r="A240" s="7">
        <f>CADASTRO!A238</f>
        <v>0</v>
      </c>
      <c r="B240" s="7">
        <f>CADASTRO!B238</f>
        <v>0</v>
      </c>
      <c r="C240" s="7">
        <f>CADASTRO!C238</f>
        <v>0</v>
      </c>
      <c r="D240" s="8"/>
      <c r="E240" s="8"/>
      <c r="F240" s="8"/>
      <c r="G240" s="8"/>
      <c r="H240" s="8"/>
      <c r="I240" s="8"/>
      <c r="J240" s="8"/>
      <c r="K240" s="8"/>
      <c r="L240" s="8"/>
    </row>
    <row r="241" spans="1:12" ht="15" customHeight="1" x14ac:dyDescent="0.25">
      <c r="A241" s="7">
        <f>CADASTRO!A239</f>
        <v>0</v>
      </c>
      <c r="B241" s="7">
        <f>CADASTRO!B239</f>
        <v>0</v>
      </c>
      <c r="C241" s="7">
        <f>CADASTRO!C239</f>
        <v>0</v>
      </c>
      <c r="D241" s="8"/>
      <c r="E241" s="8"/>
      <c r="F241" s="8"/>
      <c r="G241" s="8"/>
      <c r="H241" s="8"/>
      <c r="I241" s="8"/>
      <c r="J241" s="8"/>
      <c r="K241" s="8"/>
      <c r="L241" s="8"/>
    </row>
    <row r="242" spans="1:12" ht="15" customHeight="1" x14ac:dyDescent="0.25">
      <c r="A242" s="7">
        <f>CADASTRO!A240</f>
        <v>0</v>
      </c>
      <c r="B242" s="7">
        <f>CADASTRO!B240</f>
        <v>0</v>
      </c>
      <c r="C242" s="7">
        <f>CADASTRO!C240</f>
        <v>0</v>
      </c>
      <c r="D242" s="8"/>
      <c r="E242" s="8"/>
      <c r="F242" s="8"/>
      <c r="G242" s="8"/>
      <c r="H242" s="8"/>
      <c r="I242" s="8"/>
      <c r="J242" s="8"/>
      <c r="K242" s="8"/>
      <c r="L242" s="8"/>
    </row>
    <row r="243" spans="1:12" ht="15" customHeight="1" x14ac:dyDescent="0.25">
      <c r="A243" s="7">
        <f>CADASTRO!A241</f>
        <v>0</v>
      </c>
      <c r="B243" s="7">
        <f>CADASTRO!B241</f>
        <v>0</v>
      </c>
      <c r="C243" s="7">
        <f>CADASTRO!C241</f>
        <v>0</v>
      </c>
      <c r="D243" s="8"/>
      <c r="E243" s="8"/>
      <c r="F243" s="8"/>
      <c r="G243" s="8"/>
      <c r="H243" s="8"/>
      <c r="I243" s="8"/>
      <c r="J243" s="8"/>
      <c r="K243" s="8"/>
      <c r="L243" s="8"/>
    </row>
    <row r="244" spans="1:12" ht="15" customHeight="1" x14ac:dyDescent="0.25">
      <c r="A244" s="7">
        <f>CADASTRO!A242</f>
        <v>0</v>
      </c>
      <c r="B244" s="7">
        <f>CADASTRO!B242</f>
        <v>0</v>
      </c>
      <c r="C244" s="7">
        <f>CADASTRO!C242</f>
        <v>0</v>
      </c>
      <c r="D244" s="8"/>
      <c r="E244" s="8"/>
      <c r="F244" s="8"/>
      <c r="G244" s="8"/>
      <c r="H244" s="8"/>
      <c r="I244" s="8"/>
      <c r="J244" s="8"/>
      <c r="K244" s="8"/>
      <c r="L244" s="8"/>
    </row>
    <row r="245" spans="1:12" ht="15" customHeight="1" x14ac:dyDescent="0.25">
      <c r="A245" s="7">
        <f>CADASTRO!A243</f>
        <v>0</v>
      </c>
      <c r="B245" s="7">
        <f>CADASTRO!B243</f>
        <v>0</v>
      </c>
      <c r="C245" s="7">
        <f>CADASTRO!C243</f>
        <v>0</v>
      </c>
      <c r="D245" s="8"/>
      <c r="E245" s="8"/>
      <c r="F245" s="8"/>
      <c r="G245" s="8"/>
      <c r="H245" s="8"/>
      <c r="I245" s="8"/>
      <c r="J245" s="8"/>
      <c r="K245" s="8"/>
      <c r="L245" s="8"/>
    </row>
    <row r="246" spans="1:12" ht="15" customHeight="1" x14ac:dyDescent="0.25">
      <c r="A246" s="7">
        <f>CADASTRO!A244</f>
        <v>0</v>
      </c>
      <c r="B246" s="7">
        <f>CADASTRO!B244</f>
        <v>0</v>
      </c>
      <c r="C246" s="7">
        <f>CADASTRO!C244</f>
        <v>0</v>
      </c>
      <c r="D246" s="8"/>
      <c r="E246" s="8"/>
      <c r="F246" s="8"/>
      <c r="G246" s="8"/>
      <c r="H246" s="8"/>
      <c r="I246" s="8"/>
      <c r="J246" s="8"/>
      <c r="K246" s="8"/>
      <c r="L246" s="8"/>
    </row>
    <row r="247" spans="1:12" ht="15" customHeight="1" x14ac:dyDescent="0.25">
      <c r="A247" s="7">
        <f>CADASTRO!A245</f>
        <v>0</v>
      </c>
      <c r="B247" s="7">
        <f>CADASTRO!B245</f>
        <v>0</v>
      </c>
      <c r="C247" s="7">
        <f>CADASTRO!C245</f>
        <v>0</v>
      </c>
      <c r="D247" s="8"/>
      <c r="E247" s="8"/>
      <c r="F247" s="8"/>
      <c r="G247" s="8"/>
      <c r="H247" s="8"/>
      <c r="I247" s="8"/>
      <c r="J247" s="8"/>
      <c r="K247" s="8"/>
      <c r="L247" s="8"/>
    </row>
    <row r="248" spans="1:12" ht="15" customHeight="1" x14ac:dyDescent="0.25">
      <c r="A248" s="7">
        <f>CADASTRO!A246</f>
        <v>0</v>
      </c>
      <c r="B248" s="7">
        <f>CADASTRO!B246</f>
        <v>0</v>
      </c>
      <c r="C248" s="7">
        <f>CADASTRO!C246</f>
        <v>0</v>
      </c>
      <c r="D248" s="8"/>
      <c r="E248" s="8"/>
      <c r="F248" s="8"/>
      <c r="G248" s="8"/>
      <c r="H248" s="8"/>
      <c r="I248" s="8"/>
      <c r="J248" s="8"/>
      <c r="K248" s="8"/>
      <c r="L248" s="8"/>
    </row>
    <row r="249" spans="1:12" ht="15" customHeight="1" x14ac:dyDescent="0.25">
      <c r="A249" s="7">
        <f>CADASTRO!A247</f>
        <v>0</v>
      </c>
      <c r="B249" s="7">
        <f>CADASTRO!B247</f>
        <v>0</v>
      </c>
      <c r="C249" s="7">
        <f>CADASTRO!C247</f>
        <v>0</v>
      </c>
      <c r="D249" s="8"/>
      <c r="E249" s="8"/>
      <c r="F249" s="8"/>
      <c r="G249" s="8"/>
      <c r="H249" s="8"/>
      <c r="I249" s="8"/>
      <c r="J249" s="8"/>
      <c r="K249" s="8"/>
      <c r="L249" s="8"/>
    </row>
    <row r="250" spans="1:12" ht="15" customHeight="1" x14ac:dyDescent="0.25">
      <c r="A250" s="7">
        <f>CADASTRO!A248</f>
        <v>0</v>
      </c>
      <c r="B250" s="7">
        <f>CADASTRO!B248</f>
        <v>0</v>
      </c>
      <c r="C250" s="7">
        <f>CADASTRO!C248</f>
        <v>0</v>
      </c>
      <c r="D250" s="8"/>
      <c r="E250" s="8"/>
      <c r="F250" s="8"/>
      <c r="G250" s="8"/>
      <c r="H250" s="8"/>
      <c r="I250" s="8"/>
      <c r="J250" s="8"/>
      <c r="K250" s="8"/>
      <c r="L250" s="8"/>
    </row>
    <row r="251" spans="1:12" ht="15" customHeight="1" x14ac:dyDescent="0.25">
      <c r="A251" s="7">
        <f>CADASTRO!A249</f>
        <v>0</v>
      </c>
      <c r="B251" s="7">
        <f>CADASTRO!B249</f>
        <v>0</v>
      </c>
      <c r="C251" s="7">
        <f>CADASTRO!C249</f>
        <v>0</v>
      </c>
      <c r="D251" s="8"/>
      <c r="E251" s="8"/>
      <c r="F251" s="8"/>
      <c r="G251" s="8"/>
      <c r="H251" s="8"/>
      <c r="I251" s="8"/>
      <c r="J251" s="8"/>
      <c r="K251" s="8"/>
      <c r="L251" s="8"/>
    </row>
    <row r="252" spans="1:12" ht="15" customHeight="1" x14ac:dyDescent="0.25">
      <c r="A252" s="7">
        <f>CADASTRO!A250</f>
        <v>0</v>
      </c>
      <c r="B252" s="7">
        <f>CADASTRO!B250</f>
        <v>0</v>
      </c>
      <c r="C252" s="7">
        <f>CADASTRO!C250</f>
        <v>0</v>
      </c>
      <c r="D252" s="8"/>
      <c r="E252" s="8"/>
      <c r="F252" s="8"/>
      <c r="G252" s="8"/>
      <c r="H252" s="8"/>
      <c r="I252" s="8"/>
      <c r="J252" s="8"/>
      <c r="K252" s="8"/>
      <c r="L252" s="8"/>
    </row>
    <row r="253" spans="1:12" ht="15" customHeight="1" x14ac:dyDescent="0.25">
      <c r="A253" s="7">
        <f>CADASTRO!A251</f>
        <v>0</v>
      </c>
      <c r="B253" s="7">
        <f>CADASTRO!B251</f>
        <v>0</v>
      </c>
      <c r="C253" s="7">
        <f>CADASTRO!C251</f>
        <v>0</v>
      </c>
      <c r="D253" s="8"/>
      <c r="E253" s="8"/>
      <c r="F253" s="8"/>
      <c r="G253" s="8"/>
      <c r="H253" s="8"/>
      <c r="I253" s="8"/>
      <c r="J253" s="8"/>
      <c r="K253" s="8"/>
      <c r="L253" s="8"/>
    </row>
    <row r="254" spans="1:12" ht="15" customHeight="1" x14ac:dyDescent="0.25">
      <c r="A254" s="7">
        <f>CADASTRO!A252</f>
        <v>0</v>
      </c>
      <c r="B254" s="7">
        <f>CADASTRO!B252</f>
        <v>0</v>
      </c>
      <c r="C254" s="7">
        <f>CADASTRO!C252</f>
        <v>0</v>
      </c>
      <c r="D254" s="8"/>
      <c r="E254" s="8"/>
      <c r="F254" s="8"/>
      <c r="G254" s="8"/>
      <c r="H254" s="8"/>
      <c r="I254" s="8"/>
      <c r="J254" s="8"/>
      <c r="K254" s="8"/>
      <c r="L254" s="8"/>
    </row>
    <row r="255" spans="1:12" ht="15" customHeight="1" x14ac:dyDescent="0.25">
      <c r="A255" s="7">
        <f>CADASTRO!A253</f>
        <v>0</v>
      </c>
      <c r="B255" s="7">
        <f>CADASTRO!B253</f>
        <v>0</v>
      </c>
      <c r="C255" s="7">
        <f>CADASTRO!C253</f>
        <v>0</v>
      </c>
      <c r="D255" s="8"/>
      <c r="E255" s="8"/>
      <c r="F255" s="8"/>
      <c r="G255" s="8"/>
      <c r="H255" s="8"/>
      <c r="I255" s="8"/>
      <c r="J255" s="8"/>
      <c r="K255" s="8"/>
      <c r="L255" s="8"/>
    </row>
    <row r="256" spans="1:12" ht="15" customHeight="1" x14ac:dyDescent="0.25">
      <c r="A256" s="7">
        <f>CADASTRO!A254</f>
        <v>0</v>
      </c>
      <c r="B256" s="7">
        <f>CADASTRO!B254</f>
        <v>0</v>
      </c>
      <c r="C256" s="7">
        <f>CADASTRO!C254</f>
        <v>0</v>
      </c>
      <c r="D256" s="8"/>
      <c r="E256" s="8"/>
      <c r="F256" s="8"/>
      <c r="G256" s="8"/>
      <c r="H256" s="8"/>
      <c r="I256" s="8"/>
      <c r="J256" s="8"/>
      <c r="K256" s="8"/>
      <c r="L256" s="8"/>
    </row>
    <row r="257" spans="1:12" ht="15" customHeight="1" x14ac:dyDescent="0.25">
      <c r="A257" s="7">
        <f>CADASTRO!A255</f>
        <v>0</v>
      </c>
      <c r="B257" s="7">
        <f>CADASTRO!B255</f>
        <v>0</v>
      </c>
      <c r="C257" s="7">
        <f>CADASTRO!C255</f>
        <v>0</v>
      </c>
      <c r="D257" s="8"/>
      <c r="E257" s="8"/>
      <c r="F257" s="8"/>
      <c r="G257" s="8"/>
      <c r="H257" s="8"/>
      <c r="I257" s="8"/>
      <c r="J257" s="8"/>
      <c r="K257" s="8"/>
      <c r="L257" s="8"/>
    </row>
    <row r="258" spans="1:12" ht="15" customHeight="1" x14ac:dyDescent="0.25">
      <c r="A258" s="7">
        <f>CADASTRO!A256</f>
        <v>0</v>
      </c>
      <c r="B258" s="7">
        <f>CADASTRO!B256</f>
        <v>0</v>
      </c>
      <c r="C258" s="7">
        <f>CADASTRO!C256</f>
        <v>0</v>
      </c>
      <c r="D258" s="8"/>
      <c r="E258" s="8"/>
      <c r="F258" s="8"/>
      <c r="G258" s="8"/>
      <c r="H258" s="8"/>
      <c r="I258" s="8"/>
      <c r="J258" s="8"/>
      <c r="K258" s="8"/>
      <c r="L258" s="8"/>
    </row>
    <row r="259" spans="1:12" ht="15" customHeight="1" x14ac:dyDescent="0.25">
      <c r="A259" s="7">
        <f>CADASTRO!A257</f>
        <v>0</v>
      </c>
      <c r="B259" s="7">
        <f>CADASTRO!B257</f>
        <v>0</v>
      </c>
      <c r="C259" s="7">
        <f>CADASTRO!C257</f>
        <v>0</v>
      </c>
      <c r="D259" s="8"/>
      <c r="E259" s="8"/>
      <c r="F259" s="8"/>
      <c r="G259" s="8"/>
      <c r="H259" s="8"/>
      <c r="I259" s="8"/>
      <c r="J259" s="8"/>
      <c r="K259" s="8"/>
      <c r="L259" s="8"/>
    </row>
    <row r="260" spans="1:12" ht="15" customHeight="1" x14ac:dyDescent="0.25">
      <c r="A260" s="7">
        <f>CADASTRO!A258</f>
        <v>0</v>
      </c>
      <c r="B260" s="7">
        <f>CADASTRO!B258</f>
        <v>0</v>
      </c>
      <c r="C260" s="7">
        <f>CADASTRO!C258</f>
        <v>0</v>
      </c>
      <c r="D260" s="8"/>
      <c r="E260" s="8"/>
      <c r="F260" s="8"/>
      <c r="G260" s="8"/>
      <c r="H260" s="8"/>
      <c r="I260" s="8"/>
      <c r="J260" s="8"/>
      <c r="K260" s="8"/>
      <c r="L260" s="8"/>
    </row>
    <row r="261" spans="1:12" ht="15" customHeight="1" x14ac:dyDescent="0.25">
      <c r="A261" s="7">
        <f>CADASTRO!A259</f>
        <v>0</v>
      </c>
      <c r="B261" s="7">
        <f>CADASTRO!B259</f>
        <v>0</v>
      </c>
      <c r="C261" s="7">
        <f>CADASTRO!C259</f>
        <v>0</v>
      </c>
      <c r="D261" s="8"/>
      <c r="E261" s="8"/>
      <c r="F261" s="8"/>
      <c r="G261" s="8"/>
      <c r="H261" s="8"/>
      <c r="I261" s="8"/>
      <c r="J261" s="8"/>
      <c r="K261" s="8"/>
      <c r="L261" s="8"/>
    </row>
    <row r="262" spans="1:12" ht="15" customHeight="1" x14ac:dyDescent="0.25">
      <c r="A262" s="7">
        <f>CADASTRO!A260</f>
        <v>0</v>
      </c>
      <c r="B262" s="7">
        <f>CADASTRO!B260</f>
        <v>0</v>
      </c>
      <c r="C262" s="7">
        <f>CADASTRO!C260</f>
        <v>0</v>
      </c>
      <c r="D262" s="8"/>
      <c r="E262" s="8"/>
      <c r="F262" s="8"/>
      <c r="G262" s="8"/>
      <c r="H262" s="8"/>
      <c r="I262" s="8"/>
      <c r="J262" s="8"/>
      <c r="K262" s="8"/>
      <c r="L262" s="8"/>
    </row>
    <row r="263" spans="1:12" ht="15" customHeight="1" x14ac:dyDescent="0.25">
      <c r="A263" s="7">
        <f>CADASTRO!A261</f>
        <v>0</v>
      </c>
      <c r="B263" s="7">
        <f>CADASTRO!B261</f>
        <v>0</v>
      </c>
      <c r="C263" s="7">
        <f>CADASTRO!C261</f>
        <v>0</v>
      </c>
      <c r="D263" s="8"/>
      <c r="E263" s="8"/>
      <c r="F263" s="8"/>
      <c r="G263" s="8"/>
      <c r="H263" s="8"/>
      <c r="I263" s="8"/>
      <c r="J263" s="8"/>
      <c r="K263" s="8"/>
      <c r="L263" s="8"/>
    </row>
    <row r="264" spans="1:12" ht="15" customHeight="1" x14ac:dyDescent="0.25">
      <c r="A264" s="7">
        <f>CADASTRO!A262</f>
        <v>0</v>
      </c>
      <c r="B264" s="7">
        <f>CADASTRO!B262</f>
        <v>0</v>
      </c>
      <c r="C264" s="7">
        <f>CADASTRO!C262</f>
        <v>0</v>
      </c>
      <c r="D264" s="8"/>
      <c r="E264" s="8"/>
      <c r="F264" s="8"/>
      <c r="G264" s="8"/>
      <c r="H264" s="8"/>
      <c r="I264" s="8"/>
      <c r="J264" s="8"/>
      <c r="K264" s="8"/>
      <c r="L264" s="8"/>
    </row>
    <row r="265" spans="1:12" ht="15" customHeight="1" x14ac:dyDescent="0.25">
      <c r="A265" s="7">
        <f>CADASTRO!A263</f>
        <v>0</v>
      </c>
      <c r="B265" s="7">
        <f>CADASTRO!B263</f>
        <v>0</v>
      </c>
      <c r="C265" s="7">
        <f>CADASTRO!C263</f>
        <v>0</v>
      </c>
      <c r="D265" s="8"/>
      <c r="E265" s="8"/>
      <c r="F265" s="8"/>
      <c r="G265" s="8"/>
      <c r="H265" s="8"/>
      <c r="I265" s="8"/>
      <c r="J265" s="8"/>
      <c r="K265" s="8"/>
      <c r="L265" s="8"/>
    </row>
    <row r="266" spans="1:12" ht="15" customHeight="1" x14ac:dyDescent="0.25">
      <c r="A266" s="7">
        <f>CADASTRO!A264</f>
        <v>0</v>
      </c>
      <c r="B266" s="7">
        <f>CADASTRO!B264</f>
        <v>0</v>
      </c>
      <c r="C266" s="7">
        <f>CADASTRO!C264</f>
        <v>0</v>
      </c>
      <c r="D266" s="8"/>
      <c r="E266" s="8"/>
      <c r="F266" s="8"/>
      <c r="G266" s="8"/>
      <c r="H266" s="8"/>
      <c r="I266" s="8"/>
      <c r="J266" s="8"/>
      <c r="K266" s="8"/>
      <c r="L266" s="8"/>
    </row>
    <row r="267" spans="1:12" ht="15" customHeight="1" x14ac:dyDescent="0.25">
      <c r="A267" s="7">
        <f>CADASTRO!A265</f>
        <v>0</v>
      </c>
      <c r="B267" s="7">
        <f>CADASTRO!B265</f>
        <v>0</v>
      </c>
      <c r="C267" s="7">
        <f>CADASTRO!C265</f>
        <v>0</v>
      </c>
      <c r="D267" s="8"/>
      <c r="E267" s="8"/>
      <c r="F267" s="8"/>
      <c r="G267" s="8"/>
      <c r="H267" s="8"/>
      <c r="I267" s="8"/>
      <c r="J267" s="8"/>
      <c r="K267" s="8"/>
      <c r="L267" s="8"/>
    </row>
    <row r="268" spans="1:12" ht="15" customHeight="1" x14ac:dyDescent="0.25">
      <c r="A268" s="7">
        <f>CADASTRO!A266</f>
        <v>0</v>
      </c>
      <c r="B268" s="7">
        <f>CADASTRO!B266</f>
        <v>0</v>
      </c>
      <c r="C268" s="7">
        <f>CADASTRO!C266</f>
        <v>0</v>
      </c>
      <c r="D268" s="8"/>
      <c r="E268" s="8"/>
      <c r="F268" s="8"/>
      <c r="G268" s="8"/>
      <c r="H268" s="8"/>
      <c r="I268" s="8"/>
      <c r="J268" s="8"/>
      <c r="K268" s="8"/>
      <c r="L268" s="8"/>
    </row>
    <row r="269" spans="1:12" ht="15" customHeight="1" x14ac:dyDescent="0.25">
      <c r="A269" s="7">
        <f>CADASTRO!A267</f>
        <v>0</v>
      </c>
      <c r="B269" s="7">
        <f>CADASTRO!B267</f>
        <v>0</v>
      </c>
      <c r="C269" s="7">
        <f>CADASTRO!C267</f>
        <v>0</v>
      </c>
      <c r="D269" s="8"/>
      <c r="E269" s="8"/>
      <c r="F269" s="8"/>
      <c r="G269" s="8"/>
      <c r="H269" s="8"/>
      <c r="I269" s="8"/>
      <c r="J269" s="8"/>
      <c r="K269" s="8"/>
      <c r="L269" s="8"/>
    </row>
    <row r="270" spans="1:12" ht="15" customHeight="1" x14ac:dyDescent="0.25">
      <c r="A270" s="7">
        <f>CADASTRO!A268</f>
        <v>0</v>
      </c>
      <c r="B270" s="7">
        <f>CADASTRO!B268</f>
        <v>0</v>
      </c>
      <c r="C270" s="7">
        <f>CADASTRO!C268</f>
        <v>0</v>
      </c>
      <c r="D270" s="8"/>
      <c r="E270" s="8"/>
      <c r="F270" s="8"/>
      <c r="G270" s="8"/>
      <c r="H270" s="8"/>
      <c r="I270" s="8"/>
      <c r="J270" s="8"/>
      <c r="K270" s="8"/>
      <c r="L270" s="8"/>
    </row>
    <row r="271" spans="1:12" ht="15" customHeight="1" x14ac:dyDescent="0.25">
      <c r="A271" s="7">
        <f>CADASTRO!A269</f>
        <v>0</v>
      </c>
      <c r="B271" s="7">
        <f>CADASTRO!B269</f>
        <v>0</v>
      </c>
      <c r="C271" s="7">
        <f>CADASTRO!C269</f>
        <v>0</v>
      </c>
      <c r="D271" s="8"/>
      <c r="E271" s="8"/>
      <c r="F271" s="8"/>
      <c r="G271" s="8"/>
      <c r="H271" s="8"/>
      <c r="I271" s="8"/>
      <c r="J271" s="8"/>
      <c r="K271" s="8"/>
      <c r="L271" s="8"/>
    </row>
    <row r="272" spans="1:12" ht="15" customHeight="1" x14ac:dyDescent="0.25">
      <c r="A272" s="7">
        <f>CADASTRO!A270</f>
        <v>0</v>
      </c>
      <c r="B272" s="7">
        <f>CADASTRO!B270</f>
        <v>0</v>
      </c>
      <c r="C272" s="7">
        <f>CADASTRO!C270</f>
        <v>0</v>
      </c>
      <c r="D272" s="8"/>
      <c r="E272" s="8"/>
      <c r="F272" s="8"/>
      <c r="G272" s="8"/>
      <c r="H272" s="8"/>
      <c r="I272" s="8"/>
      <c r="J272" s="8"/>
      <c r="K272" s="8"/>
      <c r="L272" s="8"/>
    </row>
    <row r="273" spans="1:12" ht="15" customHeight="1" x14ac:dyDescent="0.25">
      <c r="A273" s="7">
        <f>CADASTRO!A271</f>
        <v>0</v>
      </c>
      <c r="B273" s="7">
        <f>CADASTRO!B271</f>
        <v>0</v>
      </c>
      <c r="C273" s="7">
        <f>CADASTRO!C271</f>
        <v>0</v>
      </c>
      <c r="D273" s="8"/>
      <c r="E273" s="8"/>
      <c r="F273" s="8"/>
      <c r="G273" s="8"/>
      <c r="H273" s="8"/>
      <c r="I273" s="8"/>
      <c r="J273" s="8"/>
      <c r="K273" s="8"/>
      <c r="L273" s="8"/>
    </row>
    <row r="274" spans="1:12" ht="15" customHeight="1" x14ac:dyDescent="0.25">
      <c r="A274" s="7">
        <f>CADASTRO!A272</f>
        <v>0</v>
      </c>
      <c r="B274" s="7">
        <f>CADASTRO!B272</f>
        <v>0</v>
      </c>
      <c r="C274" s="7">
        <f>CADASTRO!C272</f>
        <v>0</v>
      </c>
      <c r="D274" s="8"/>
      <c r="E274" s="8"/>
      <c r="F274" s="8"/>
      <c r="G274" s="8"/>
      <c r="H274" s="8"/>
      <c r="I274" s="8"/>
      <c r="J274" s="8"/>
      <c r="K274" s="8"/>
      <c r="L274" s="8"/>
    </row>
    <row r="275" spans="1:12" ht="15" customHeight="1" x14ac:dyDescent="0.25">
      <c r="A275" s="7">
        <f>CADASTRO!A273</f>
        <v>0</v>
      </c>
      <c r="B275" s="7">
        <f>CADASTRO!B273</f>
        <v>0</v>
      </c>
      <c r="C275" s="7">
        <f>CADASTRO!C273</f>
        <v>0</v>
      </c>
      <c r="D275" s="8"/>
      <c r="E275" s="8"/>
      <c r="F275" s="8"/>
      <c r="G275" s="8"/>
      <c r="H275" s="8"/>
      <c r="I275" s="8"/>
      <c r="J275" s="8"/>
      <c r="K275" s="8"/>
      <c r="L275" s="8"/>
    </row>
    <row r="276" spans="1:12" ht="15" customHeight="1" x14ac:dyDescent="0.25">
      <c r="A276" s="7">
        <f>CADASTRO!A274</f>
        <v>0</v>
      </c>
      <c r="B276" s="7">
        <f>CADASTRO!B274</f>
        <v>0</v>
      </c>
      <c r="C276" s="7">
        <f>CADASTRO!C274</f>
        <v>0</v>
      </c>
      <c r="D276" s="8"/>
      <c r="E276" s="8"/>
      <c r="F276" s="8"/>
      <c r="G276" s="8"/>
      <c r="H276" s="8"/>
      <c r="I276" s="8"/>
      <c r="J276" s="8"/>
      <c r="K276" s="8"/>
      <c r="L276" s="8"/>
    </row>
    <row r="277" spans="1:12" ht="15" customHeight="1" x14ac:dyDescent="0.25">
      <c r="A277" s="7">
        <f>CADASTRO!A275</f>
        <v>0</v>
      </c>
      <c r="B277" s="7">
        <f>CADASTRO!B275</f>
        <v>0</v>
      </c>
      <c r="C277" s="7">
        <f>CADASTRO!C275</f>
        <v>0</v>
      </c>
      <c r="D277" s="8"/>
      <c r="E277" s="8"/>
      <c r="F277" s="8"/>
      <c r="G277" s="8"/>
      <c r="H277" s="8"/>
      <c r="I277" s="8"/>
      <c r="J277" s="8"/>
      <c r="K277" s="8"/>
      <c r="L277" s="8"/>
    </row>
    <row r="278" spans="1:12" ht="15" customHeight="1" x14ac:dyDescent="0.25">
      <c r="A278" s="7">
        <f>CADASTRO!A276</f>
        <v>0</v>
      </c>
      <c r="B278" s="7">
        <f>CADASTRO!B276</f>
        <v>0</v>
      </c>
      <c r="C278" s="7">
        <f>CADASTRO!C276</f>
        <v>0</v>
      </c>
      <c r="D278" s="8"/>
      <c r="E278" s="8"/>
      <c r="F278" s="8"/>
      <c r="G278" s="8"/>
      <c r="H278" s="8"/>
      <c r="I278" s="8"/>
      <c r="J278" s="8"/>
      <c r="K278" s="8"/>
      <c r="L278" s="8"/>
    </row>
    <row r="279" spans="1:12" ht="15" customHeight="1" x14ac:dyDescent="0.25">
      <c r="A279" s="7">
        <f>CADASTRO!A277</f>
        <v>0</v>
      </c>
      <c r="B279" s="7">
        <f>CADASTRO!B277</f>
        <v>0</v>
      </c>
      <c r="C279" s="7">
        <f>CADASTRO!C277</f>
        <v>0</v>
      </c>
      <c r="D279" s="8"/>
      <c r="E279" s="8"/>
      <c r="F279" s="8"/>
      <c r="G279" s="8"/>
      <c r="H279" s="8"/>
      <c r="I279" s="8"/>
      <c r="J279" s="8"/>
      <c r="K279" s="8"/>
      <c r="L279" s="8"/>
    </row>
    <row r="280" spans="1:12" ht="15" customHeight="1" x14ac:dyDescent="0.25">
      <c r="A280" s="7">
        <f>CADASTRO!A278</f>
        <v>0</v>
      </c>
      <c r="B280" s="7">
        <f>CADASTRO!B278</f>
        <v>0</v>
      </c>
      <c r="C280" s="7">
        <f>CADASTRO!C278</f>
        <v>0</v>
      </c>
      <c r="D280" s="8"/>
      <c r="E280" s="8"/>
      <c r="F280" s="8"/>
      <c r="G280" s="8"/>
      <c r="H280" s="8"/>
      <c r="I280" s="8"/>
      <c r="J280" s="8"/>
      <c r="K280" s="8"/>
      <c r="L280" s="8"/>
    </row>
    <row r="281" spans="1:12" ht="15" customHeight="1" x14ac:dyDescent="0.25">
      <c r="A281" s="7">
        <f>CADASTRO!A279</f>
        <v>0</v>
      </c>
      <c r="B281" s="7">
        <f>CADASTRO!B279</f>
        <v>0</v>
      </c>
      <c r="C281" s="7">
        <f>CADASTRO!C279</f>
        <v>0</v>
      </c>
      <c r="D281" s="8"/>
      <c r="E281" s="8"/>
      <c r="F281" s="8"/>
      <c r="G281" s="8"/>
      <c r="H281" s="8"/>
      <c r="I281" s="8"/>
      <c r="J281" s="8"/>
      <c r="K281" s="8"/>
      <c r="L281" s="8"/>
    </row>
    <row r="282" spans="1:12" ht="15" customHeight="1" x14ac:dyDescent="0.25">
      <c r="A282" s="7">
        <f>CADASTRO!A280</f>
        <v>0</v>
      </c>
      <c r="B282" s="7">
        <f>CADASTRO!B280</f>
        <v>0</v>
      </c>
      <c r="C282" s="7">
        <f>CADASTRO!C280</f>
        <v>0</v>
      </c>
      <c r="D282" s="8"/>
      <c r="E282" s="8"/>
      <c r="F282" s="8"/>
      <c r="G282" s="8"/>
      <c r="H282" s="8"/>
      <c r="I282" s="8"/>
      <c r="J282" s="8"/>
      <c r="K282" s="8"/>
      <c r="L282" s="8"/>
    </row>
    <row r="283" spans="1:12" ht="15" customHeight="1" x14ac:dyDescent="0.25">
      <c r="A283" s="7">
        <f>CADASTRO!A281</f>
        <v>0</v>
      </c>
      <c r="B283" s="7">
        <f>CADASTRO!B281</f>
        <v>0</v>
      </c>
      <c r="C283" s="7">
        <f>CADASTRO!C281</f>
        <v>0</v>
      </c>
      <c r="D283" s="8"/>
      <c r="E283" s="8"/>
      <c r="F283" s="8"/>
      <c r="G283" s="8"/>
      <c r="H283" s="8"/>
      <c r="I283" s="8"/>
      <c r="J283" s="8"/>
      <c r="K283" s="8"/>
      <c r="L283" s="8"/>
    </row>
    <row r="284" spans="1:12" ht="15" customHeight="1" x14ac:dyDescent="0.25">
      <c r="A284" s="7">
        <f>CADASTRO!A282</f>
        <v>0</v>
      </c>
      <c r="B284" s="7">
        <f>CADASTRO!B282</f>
        <v>0</v>
      </c>
      <c r="C284" s="7">
        <f>CADASTRO!C282</f>
        <v>0</v>
      </c>
      <c r="D284" s="47"/>
      <c r="E284" s="47"/>
      <c r="F284" s="47"/>
      <c r="G284" s="47"/>
      <c r="H284" s="47"/>
      <c r="I284" s="47"/>
      <c r="J284" s="47"/>
      <c r="K284" s="47"/>
      <c r="L284" s="47"/>
    </row>
    <row r="285" spans="1:12" ht="15" customHeight="1" x14ac:dyDescent="0.25">
      <c r="A285" s="7">
        <f>CADASTRO!A283</f>
        <v>0</v>
      </c>
      <c r="B285" s="7">
        <f>CADASTRO!B283</f>
        <v>0</v>
      </c>
      <c r="C285" s="7">
        <f>CADASTRO!C283</f>
        <v>0</v>
      </c>
      <c r="D285" s="47"/>
      <c r="E285" s="47"/>
      <c r="F285" s="47"/>
      <c r="G285" s="47"/>
      <c r="H285" s="47"/>
      <c r="I285" s="47"/>
      <c r="J285" s="47"/>
      <c r="K285" s="47"/>
      <c r="L285" s="47"/>
    </row>
    <row r="286" spans="1:12" ht="15" customHeight="1" x14ac:dyDescent="0.25">
      <c r="A286" s="7">
        <f>CADASTRO!A284</f>
        <v>0</v>
      </c>
      <c r="B286" s="7">
        <f>CADASTRO!B284</f>
        <v>0</v>
      </c>
      <c r="C286" s="7">
        <f>CADASTRO!C284</f>
        <v>0</v>
      </c>
      <c r="D286" s="47"/>
      <c r="E286" s="47"/>
      <c r="F286" s="47"/>
      <c r="G286" s="47"/>
      <c r="H286" s="47"/>
      <c r="I286" s="47"/>
      <c r="J286" s="47"/>
      <c r="K286" s="47"/>
      <c r="L286" s="47"/>
    </row>
    <row r="287" spans="1:12" ht="15" customHeight="1" x14ac:dyDescent="0.25">
      <c r="A287" s="7">
        <f>CADASTRO!A285</f>
        <v>0</v>
      </c>
      <c r="B287" s="7">
        <f>CADASTRO!B285</f>
        <v>0</v>
      </c>
      <c r="C287" s="7">
        <f>CADASTRO!C285</f>
        <v>0</v>
      </c>
      <c r="D287" s="47"/>
      <c r="E287" s="47"/>
      <c r="F287" s="47"/>
      <c r="G287" s="47"/>
      <c r="H287" s="47"/>
      <c r="I287" s="47"/>
      <c r="J287" s="47"/>
      <c r="K287" s="47"/>
      <c r="L287" s="47"/>
    </row>
    <row r="288" spans="1:12" ht="15" customHeight="1" x14ac:dyDescent="0.25">
      <c r="A288" s="7">
        <f>CADASTRO!A286</f>
        <v>0</v>
      </c>
      <c r="B288" s="7">
        <f>CADASTRO!B286</f>
        <v>0</v>
      </c>
      <c r="C288" s="7">
        <f>CADASTRO!C286</f>
        <v>0</v>
      </c>
      <c r="D288" s="47"/>
      <c r="E288" s="47"/>
      <c r="F288" s="47"/>
      <c r="G288" s="47"/>
      <c r="H288" s="47"/>
      <c r="I288" s="47"/>
      <c r="J288" s="47"/>
      <c r="K288" s="47"/>
      <c r="L288" s="47"/>
    </row>
    <row r="289" spans="1:12" ht="15" customHeight="1" x14ac:dyDescent="0.25">
      <c r="A289" s="7">
        <f>CADASTRO!A287</f>
        <v>0</v>
      </c>
      <c r="B289" s="7">
        <f>CADASTRO!B287</f>
        <v>0</v>
      </c>
      <c r="C289" s="7">
        <f>CADASTRO!C287</f>
        <v>0</v>
      </c>
      <c r="D289" s="47"/>
      <c r="E289" s="47"/>
      <c r="F289" s="47"/>
      <c r="G289" s="47"/>
      <c r="H289" s="47"/>
      <c r="I289" s="47"/>
      <c r="J289" s="47"/>
      <c r="K289" s="47"/>
      <c r="L289" s="47"/>
    </row>
    <row r="290" spans="1:12" ht="15" customHeight="1" x14ac:dyDescent="0.25">
      <c r="A290" s="7">
        <f>CADASTRO!A288</f>
        <v>0</v>
      </c>
      <c r="B290" s="7">
        <f>CADASTRO!B288</f>
        <v>0</v>
      </c>
      <c r="C290" s="7">
        <f>CADASTRO!C288</f>
        <v>0</v>
      </c>
      <c r="D290" s="47"/>
      <c r="E290" s="47"/>
      <c r="F290" s="47"/>
      <c r="G290" s="47"/>
      <c r="H290" s="47"/>
      <c r="I290" s="47"/>
      <c r="J290" s="47"/>
      <c r="K290" s="47"/>
      <c r="L290" s="47"/>
    </row>
    <row r="291" spans="1:12" ht="15" customHeight="1" x14ac:dyDescent="0.25">
      <c r="A291" s="7">
        <f>CADASTRO!A289</f>
        <v>0</v>
      </c>
      <c r="B291" s="7">
        <f>CADASTRO!B289</f>
        <v>0</v>
      </c>
      <c r="C291" s="7">
        <f>CADASTRO!C289</f>
        <v>0</v>
      </c>
      <c r="D291" s="47"/>
      <c r="E291" s="47"/>
      <c r="F291" s="47"/>
      <c r="G291" s="47"/>
      <c r="H291" s="47"/>
      <c r="I291" s="47"/>
      <c r="J291" s="47"/>
      <c r="K291" s="47"/>
      <c r="L291" s="47"/>
    </row>
    <row r="292" spans="1:12" ht="15" customHeight="1" x14ac:dyDescent="0.25">
      <c r="A292" s="7">
        <f>CADASTRO!A290</f>
        <v>0</v>
      </c>
      <c r="B292" s="7">
        <f>CADASTRO!B290</f>
        <v>0</v>
      </c>
      <c r="C292" s="7">
        <f>CADASTRO!C290</f>
        <v>0</v>
      </c>
      <c r="D292" s="47"/>
      <c r="E292" s="47"/>
      <c r="F292" s="47"/>
      <c r="G292" s="47"/>
      <c r="H292" s="47"/>
      <c r="I292" s="47"/>
      <c r="J292" s="47"/>
      <c r="K292" s="47"/>
      <c r="L292" s="47"/>
    </row>
    <row r="293" spans="1:12" ht="15" customHeight="1" x14ac:dyDescent="0.25">
      <c r="A293" s="7">
        <f>CADASTRO!A291</f>
        <v>0</v>
      </c>
      <c r="B293" s="7">
        <f>CADASTRO!B291</f>
        <v>0</v>
      </c>
      <c r="C293" s="7">
        <f>CADASTRO!C291</f>
        <v>0</v>
      </c>
      <c r="D293" s="47"/>
      <c r="E293" s="47"/>
      <c r="F293" s="47"/>
      <c r="G293" s="47"/>
      <c r="H293" s="47"/>
      <c r="I293" s="47"/>
      <c r="J293" s="47"/>
      <c r="K293" s="47"/>
      <c r="L293" s="47"/>
    </row>
    <row r="294" spans="1:12" ht="15" customHeight="1" x14ac:dyDescent="0.25">
      <c r="A294" s="7">
        <f>CADASTRO!A292</f>
        <v>0</v>
      </c>
      <c r="B294" s="7">
        <f>CADASTRO!B292</f>
        <v>0</v>
      </c>
      <c r="C294" s="7">
        <f>CADASTRO!C292</f>
        <v>0</v>
      </c>
      <c r="D294" s="47"/>
      <c r="E294" s="47"/>
      <c r="F294" s="47"/>
      <c r="G294" s="47"/>
      <c r="H294" s="47"/>
      <c r="I294" s="47"/>
      <c r="J294" s="47"/>
      <c r="K294" s="47"/>
      <c r="L294" s="47"/>
    </row>
    <row r="295" spans="1:12" ht="15" customHeight="1" x14ac:dyDescent="0.25">
      <c r="A295" s="7">
        <f>CADASTRO!A293</f>
        <v>0</v>
      </c>
      <c r="B295" s="7">
        <f>CADASTRO!B293</f>
        <v>0</v>
      </c>
      <c r="C295" s="7">
        <f>CADASTRO!C293</f>
        <v>0</v>
      </c>
      <c r="D295" s="47"/>
      <c r="E295" s="47"/>
      <c r="F295" s="47"/>
      <c r="G295" s="47"/>
      <c r="H295" s="47"/>
      <c r="I295" s="47"/>
      <c r="J295" s="47"/>
      <c r="K295" s="47"/>
      <c r="L295" s="47"/>
    </row>
    <row r="296" spans="1:12" ht="15" customHeight="1" x14ac:dyDescent="0.25">
      <c r="A296" s="7">
        <f>CADASTRO!A294</f>
        <v>0</v>
      </c>
      <c r="B296" s="7">
        <f>CADASTRO!B294</f>
        <v>0</v>
      </c>
      <c r="C296" s="7">
        <f>CADASTRO!C294</f>
        <v>0</v>
      </c>
      <c r="D296" s="47"/>
      <c r="E296" s="47"/>
      <c r="F296" s="47"/>
      <c r="G296" s="47"/>
      <c r="H296" s="47"/>
      <c r="I296" s="47"/>
      <c r="J296" s="47"/>
      <c r="K296" s="47"/>
      <c r="L296" s="47"/>
    </row>
    <row r="297" spans="1:12" ht="15" customHeight="1" x14ac:dyDescent="0.25">
      <c r="A297" s="7">
        <f>CADASTRO!A295</f>
        <v>0</v>
      </c>
      <c r="B297" s="7">
        <f>CADASTRO!B295</f>
        <v>0</v>
      </c>
      <c r="C297" s="7">
        <f>CADASTRO!C295</f>
        <v>0</v>
      </c>
      <c r="D297" s="47"/>
      <c r="E297" s="47"/>
      <c r="F297" s="47"/>
      <c r="G297" s="47"/>
      <c r="H297" s="47"/>
      <c r="I297" s="47"/>
      <c r="J297" s="47"/>
      <c r="K297" s="47"/>
      <c r="L297" s="47"/>
    </row>
    <row r="298" spans="1:12" ht="15" customHeight="1" x14ac:dyDescent="0.25">
      <c r="A298" s="7">
        <f>CADASTRO!A296</f>
        <v>0</v>
      </c>
      <c r="B298" s="7">
        <f>CADASTRO!B296</f>
        <v>0</v>
      </c>
      <c r="C298" s="7">
        <f>CADASTRO!C296</f>
        <v>0</v>
      </c>
      <c r="D298" s="47"/>
      <c r="E298" s="47"/>
      <c r="F298" s="47"/>
      <c r="G298" s="47"/>
      <c r="H298" s="47"/>
      <c r="I298" s="47"/>
      <c r="J298" s="47"/>
      <c r="K298" s="47"/>
      <c r="L298" s="47"/>
    </row>
    <row r="299" spans="1:12" ht="15" customHeight="1" x14ac:dyDescent="0.25">
      <c r="A299" s="7">
        <f>CADASTRO!A297</f>
        <v>0</v>
      </c>
      <c r="B299" s="7">
        <f>CADASTRO!B297</f>
        <v>0</v>
      </c>
      <c r="C299" s="7">
        <f>CADASTRO!C297</f>
        <v>0</v>
      </c>
      <c r="D299" s="47"/>
      <c r="E299" s="47"/>
      <c r="F299" s="47"/>
      <c r="G299" s="47"/>
      <c r="H299" s="47"/>
      <c r="I299" s="47"/>
      <c r="J299" s="47"/>
      <c r="K299" s="47"/>
      <c r="L299" s="47"/>
    </row>
    <row r="300" spans="1:12" ht="15" customHeight="1" x14ac:dyDescent="0.25">
      <c r="A300" s="7">
        <f>CADASTRO!A298</f>
        <v>0</v>
      </c>
      <c r="B300" s="7">
        <f>CADASTRO!B298</f>
        <v>0</v>
      </c>
      <c r="C300" s="7">
        <f>CADASTRO!C298</f>
        <v>0</v>
      </c>
      <c r="D300" s="47"/>
      <c r="E300" s="47"/>
      <c r="F300" s="47"/>
      <c r="G300" s="47"/>
      <c r="H300" s="47"/>
      <c r="I300" s="47"/>
      <c r="J300" s="47"/>
      <c r="K300" s="47"/>
      <c r="L300" s="47"/>
    </row>
    <row r="301" spans="1:12" ht="15" customHeight="1" x14ac:dyDescent="0.25">
      <c r="A301" s="7">
        <f>CADASTRO!A299</f>
        <v>0</v>
      </c>
      <c r="B301" s="7">
        <f>CADASTRO!B299</f>
        <v>0</v>
      </c>
      <c r="C301" s="7">
        <f>CADASTRO!C299</f>
        <v>0</v>
      </c>
      <c r="D301" s="47"/>
      <c r="E301" s="47"/>
      <c r="F301" s="47"/>
      <c r="G301" s="47"/>
      <c r="H301" s="47"/>
      <c r="I301" s="47"/>
      <c r="J301" s="47"/>
      <c r="K301" s="47"/>
      <c r="L301" s="47"/>
    </row>
    <row r="302" spans="1:12" ht="15" customHeight="1" x14ac:dyDescent="0.25">
      <c r="A302" s="7">
        <f>CADASTRO!A300</f>
        <v>0</v>
      </c>
      <c r="B302" s="7">
        <f>CADASTRO!B300</f>
        <v>0</v>
      </c>
      <c r="C302" s="7">
        <f>CADASTRO!C300</f>
        <v>0</v>
      </c>
      <c r="D302" s="47"/>
      <c r="E302" s="47"/>
      <c r="F302" s="47"/>
      <c r="G302" s="47"/>
      <c r="H302" s="47"/>
      <c r="I302" s="47"/>
      <c r="J302" s="47"/>
      <c r="K302" s="47"/>
      <c r="L302" s="47"/>
    </row>
    <row r="303" spans="1:12" ht="15" customHeight="1" x14ac:dyDescent="0.25">
      <c r="A303" s="7">
        <f>CADASTRO!A301</f>
        <v>0</v>
      </c>
      <c r="B303" s="7">
        <f>CADASTRO!B301</f>
        <v>0</v>
      </c>
      <c r="C303" s="7">
        <f>CADASTRO!C301</f>
        <v>0</v>
      </c>
      <c r="D303" s="47"/>
      <c r="E303" s="47"/>
      <c r="F303" s="47"/>
      <c r="G303" s="47"/>
      <c r="H303" s="47"/>
      <c r="I303" s="47"/>
      <c r="J303" s="47"/>
      <c r="K303" s="47"/>
      <c r="L303" s="47"/>
    </row>
    <row r="304" spans="1:12" ht="15" customHeight="1" x14ac:dyDescent="0.25">
      <c r="A304" s="7">
        <f>CADASTRO!A302</f>
        <v>0</v>
      </c>
      <c r="B304" s="7">
        <f>CADASTRO!B302</f>
        <v>0</v>
      </c>
      <c r="C304" s="7">
        <f>CADASTRO!C302</f>
        <v>0</v>
      </c>
      <c r="D304" s="47"/>
      <c r="E304" s="47"/>
      <c r="F304" s="47"/>
      <c r="G304" s="47"/>
      <c r="H304" s="47"/>
      <c r="I304" s="47"/>
      <c r="J304" s="47"/>
      <c r="K304" s="47"/>
      <c r="L304" s="47"/>
    </row>
    <row r="305" spans="1:12" ht="15" customHeight="1" x14ac:dyDescent="0.25">
      <c r="A305" s="7">
        <f>CADASTRO!A303</f>
        <v>0</v>
      </c>
      <c r="B305" s="7">
        <f>CADASTRO!B303</f>
        <v>0</v>
      </c>
      <c r="C305" s="7">
        <f>CADASTRO!C303</f>
        <v>0</v>
      </c>
      <c r="D305" s="47"/>
      <c r="E305" s="47"/>
      <c r="F305" s="47"/>
      <c r="G305" s="47"/>
      <c r="H305" s="47"/>
      <c r="I305" s="47"/>
      <c r="J305" s="47"/>
      <c r="K305" s="47"/>
      <c r="L305" s="47"/>
    </row>
    <row r="306" spans="1:12" ht="15" customHeight="1" x14ac:dyDescent="0.25">
      <c r="A306" s="7">
        <f>CADASTRO!A304</f>
        <v>0</v>
      </c>
      <c r="B306" s="7">
        <f>CADASTRO!B304</f>
        <v>0</v>
      </c>
      <c r="C306" s="7">
        <f>CADASTRO!C304</f>
        <v>0</v>
      </c>
      <c r="D306" s="47"/>
      <c r="E306" s="47"/>
      <c r="F306" s="47"/>
      <c r="G306" s="47"/>
      <c r="H306" s="47"/>
      <c r="I306" s="47"/>
      <c r="J306" s="47"/>
      <c r="K306" s="47"/>
      <c r="L306" s="47"/>
    </row>
    <row r="307" spans="1:12" ht="15" customHeight="1" x14ac:dyDescent="0.25">
      <c r="A307" s="7">
        <f>CADASTRO!A305</f>
        <v>0</v>
      </c>
      <c r="B307" s="7">
        <f>CADASTRO!B305</f>
        <v>0</v>
      </c>
      <c r="C307" s="7">
        <f>CADASTRO!C305</f>
        <v>0</v>
      </c>
      <c r="D307" s="47"/>
      <c r="E307" s="47"/>
      <c r="F307" s="47"/>
      <c r="G307" s="47"/>
      <c r="H307" s="47"/>
      <c r="I307" s="47"/>
      <c r="J307" s="47"/>
      <c r="K307" s="47"/>
      <c r="L307" s="47"/>
    </row>
    <row r="308" spans="1:12" ht="15" customHeight="1" x14ac:dyDescent="0.25">
      <c r="A308" s="7">
        <f>CADASTRO!A306</f>
        <v>0</v>
      </c>
      <c r="B308" s="7">
        <f>CADASTRO!B306</f>
        <v>0</v>
      </c>
      <c r="C308" s="7">
        <f>CADASTRO!C306</f>
        <v>0</v>
      </c>
      <c r="D308" s="47"/>
      <c r="E308" s="47"/>
      <c r="F308" s="47"/>
      <c r="G308" s="47"/>
      <c r="H308" s="47"/>
      <c r="I308" s="47"/>
      <c r="J308" s="47"/>
      <c r="K308" s="47"/>
      <c r="L308" s="47"/>
    </row>
    <row r="309" spans="1:12" ht="15" customHeight="1" x14ac:dyDescent="0.25">
      <c r="A309" s="7">
        <f>CADASTRO!A307</f>
        <v>0</v>
      </c>
      <c r="B309" s="7">
        <f>CADASTRO!B307</f>
        <v>0</v>
      </c>
      <c r="C309" s="7">
        <f>CADASTRO!C307</f>
        <v>0</v>
      </c>
      <c r="D309" s="47"/>
      <c r="E309" s="47"/>
      <c r="F309" s="47"/>
      <c r="G309" s="47"/>
      <c r="H309" s="47"/>
      <c r="I309" s="47"/>
      <c r="J309" s="47"/>
      <c r="K309" s="47"/>
      <c r="L309" s="47"/>
    </row>
    <row r="310" spans="1:12" ht="15" customHeight="1" x14ac:dyDescent="0.25">
      <c r="A310" s="7">
        <f>CADASTRO!A308</f>
        <v>0</v>
      </c>
      <c r="B310" s="7">
        <f>CADASTRO!B308</f>
        <v>0</v>
      </c>
      <c r="C310" s="7">
        <f>CADASTRO!C308</f>
        <v>0</v>
      </c>
      <c r="D310" s="47"/>
      <c r="E310" s="47"/>
      <c r="F310" s="47"/>
      <c r="G310" s="47"/>
      <c r="H310" s="47"/>
      <c r="I310" s="47"/>
      <c r="J310" s="47"/>
      <c r="K310" s="47"/>
      <c r="L310" s="47"/>
    </row>
    <row r="311" spans="1:12" ht="15" customHeight="1" x14ac:dyDescent="0.25">
      <c r="A311" s="7">
        <f>CADASTRO!A309</f>
        <v>0</v>
      </c>
      <c r="B311" s="7">
        <f>CADASTRO!B309</f>
        <v>0</v>
      </c>
      <c r="C311" s="7">
        <f>CADASTRO!C309</f>
        <v>0</v>
      </c>
      <c r="D311" s="47"/>
      <c r="E311" s="47"/>
      <c r="F311" s="47"/>
      <c r="G311" s="47"/>
      <c r="H311" s="47"/>
      <c r="I311" s="47"/>
      <c r="J311" s="47"/>
      <c r="K311" s="47"/>
      <c r="L311" s="47"/>
    </row>
    <row r="312" spans="1:12" ht="15" customHeight="1" x14ac:dyDescent="0.25">
      <c r="A312" s="7">
        <f>CADASTRO!A310</f>
        <v>0</v>
      </c>
      <c r="B312" s="7">
        <f>CADASTRO!B310</f>
        <v>0</v>
      </c>
      <c r="C312" s="7">
        <f>CADASTRO!C310</f>
        <v>0</v>
      </c>
      <c r="D312" s="47"/>
      <c r="E312" s="47"/>
      <c r="F312" s="47"/>
      <c r="G312" s="47"/>
      <c r="H312" s="47"/>
      <c r="I312" s="47"/>
      <c r="J312" s="47"/>
      <c r="K312" s="47"/>
      <c r="L312" s="47"/>
    </row>
    <row r="313" spans="1:12" ht="15" customHeight="1" x14ac:dyDescent="0.25">
      <c r="A313" s="7">
        <f>CADASTRO!A311</f>
        <v>0</v>
      </c>
      <c r="B313" s="7">
        <f>CADASTRO!B311</f>
        <v>0</v>
      </c>
      <c r="C313" s="7">
        <f>CADASTRO!C311</f>
        <v>0</v>
      </c>
      <c r="D313" s="47"/>
      <c r="E313" s="47"/>
      <c r="F313" s="47"/>
      <c r="G313" s="47"/>
      <c r="H313" s="47"/>
      <c r="I313" s="47"/>
      <c r="J313" s="47"/>
      <c r="K313" s="47"/>
      <c r="L313" s="47"/>
    </row>
    <row r="314" spans="1:12" ht="15" customHeight="1" x14ac:dyDescent="0.25">
      <c r="A314" s="7">
        <f>CADASTRO!A312</f>
        <v>0</v>
      </c>
      <c r="B314" s="7">
        <f>CADASTRO!B312</f>
        <v>0</v>
      </c>
      <c r="C314" s="7">
        <f>CADASTRO!C312</f>
        <v>0</v>
      </c>
      <c r="D314" s="47"/>
      <c r="E314" s="47"/>
      <c r="F314" s="47"/>
      <c r="G314" s="47"/>
      <c r="H314" s="47"/>
      <c r="I314" s="47"/>
      <c r="J314" s="47"/>
      <c r="K314" s="47"/>
      <c r="L314" s="47"/>
    </row>
    <row r="315" spans="1:12" ht="15" customHeight="1" x14ac:dyDescent="0.25">
      <c r="A315" s="7">
        <f>CADASTRO!A313</f>
        <v>0</v>
      </c>
      <c r="B315" s="7">
        <f>CADASTRO!B313</f>
        <v>0</v>
      </c>
      <c r="C315" s="7">
        <f>CADASTRO!C313</f>
        <v>0</v>
      </c>
      <c r="D315" s="47"/>
      <c r="E315" s="47"/>
      <c r="F315" s="47"/>
      <c r="G315" s="47"/>
      <c r="H315" s="47"/>
      <c r="I315" s="47"/>
      <c r="J315" s="47"/>
      <c r="K315" s="47"/>
      <c r="L315" s="47"/>
    </row>
    <row r="316" spans="1:12" ht="15" customHeight="1" x14ac:dyDescent="0.25">
      <c r="A316" s="7">
        <f>CADASTRO!A314</f>
        <v>0</v>
      </c>
      <c r="B316" s="7">
        <f>CADASTRO!B314</f>
        <v>0</v>
      </c>
      <c r="C316" s="7">
        <f>CADASTRO!C314</f>
        <v>0</v>
      </c>
      <c r="D316" s="47"/>
      <c r="E316" s="47"/>
      <c r="F316" s="47"/>
      <c r="G316" s="47"/>
      <c r="H316" s="47"/>
      <c r="I316" s="47"/>
      <c r="J316" s="47"/>
      <c r="K316" s="47"/>
      <c r="L316" s="47"/>
    </row>
    <row r="317" spans="1:12" ht="15" customHeight="1" x14ac:dyDescent="0.25">
      <c r="A317" s="7">
        <f>CADASTRO!A315</f>
        <v>0</v>
      </c>
      <c r="B317" s="7">
        <f>CADASTRO!B315</f>
        <v>0</v>
      </c>
      <c r="C317" s="7">
        <f>CADASTRO!C315</f>
        <v>0</v>
      </c>
      <c r="D317" s="47"/>
      <c r="E317" s="47"/>
      <c r="F317" s="47"/>
      <c r="G317" s="47"/>
      <c r="H317" s="47"/>
      <c r="I317" s="47"/>
      <c r="J317" s="47"/>
      <c r="K317" s="47"/>
      <c r="L317" s="47"/>
    </row>
    <row r="318" spans="1:12" ht="15" customHeight="1" x14ac:dyDescent="0.25">
      <c r="A318" s="7">
        <f>CADASTRO!A316</f>
        <v>0</v>
      </c>
      <c r="B318" s="7">
        <f>CADASTRO!B316</f>
        <v>0</v>
      </c>
      <c r="C318" s="7">
        <f>CADASTRO!C316</f>
        <v>0</v>
      </c>
      <c r="D318" s="47"/>
      <c r="E318" s="47"/>
      <c r="F318" s="47"/>
      <c r="G318" s="47"/>
      <c r="H318" s="47"/>
      <c r="I318" s="47"/>
      <c r="J318" s="47"/>
      <c r="K318" s="47"/>
      <c r="L318" s="47"/>
    </row>
    <row r="319" spans="1:12" ht="15" customHeight="1" x14ac:dyDescent="0.25">
      <c r="A319" s="7">
        <f>CADASTRO!A317</f>
        <v>0</v>
      </c>
      <c r="B319" s="7">
        <f>CADASTRO!B317</f>
        <v>0</v>
      </c>
      <c r="C319" s="7">
        <f>CADASTRO!C317</f>
        <v>0</v>
      </c>
      <c r="D319" s="47"/>
      <c r="E319" s="47"/>
      <c r="F319" s="47"/>
      <c r="G319" s="47"/>
      <c r="H319" s="47"/>
      <c r="I319" s="47"/>
      <c r="J319" s="47"/>
      <c r="K319" s="47"/>
      <c r="L319" s="47"/>
    </row>
    <row r="320" spans="1:12" ht="15" customHeight="1" x14ac:dyDescent="0.25">
      <c r="A320" s="7">
        <f>CADASTRO!A318</f>
        <v>0</v>
      </c>
      <c r="B320" s="7">
        <f>CADASTRO!B318</f>
        <v>0</v>
      </c>
      <c r="C320" s="7">
        <f>CADASTRO!C318</f>
        <v>0</v>
      </c>
      <c r="D320" s="47"/>
      <c r="E320" s="47"/>
      <c r="F320" s="47"/>
      <c r="G320" s="47"/>
      <c r="H320" s="47"/>
      <c r="I320" s="47"/>
      <c r="J320" s="47"/>
      <c r="K320" s="47"/>
      <c r="L320" s="47"/>
    </row>
    <row r="321" spans="1:12" ht="15" customHeight="1" x14ac:dyDescent="0.25">
      <c r="A321" s="7">
        <f>CADASTRO!A319</f>
        <v>0</v>
      </c>
      <c r="B321" s="7">
        <f>CADASTRO!B319</f>
        <v>0</v>
      </c>
      <c r="C321" s="7">
        <f>CADASTRO!C319</f>
        <v>0</v>
      </c>
      <c r="D321" s="47"/>
      <c r="E321" s="47"/>
      <c r="F321" s="47"/>
      <c r="G321" s="47"/>
      <c r="H321" s="47"/>
      <c r="I321" s="47"/>
      <c r="J321" s="47"/>
      <c r="K321" s="47"/>
      <c r="L321" s="47"/>
    </row>
    <row r="322" spans="1:12" ht="15" customHeight="1" x14ac:dyDescent="0.25">
      <c r="A322" s="7">
        <f>CADASTRO!A320</f>
        <v>0</v>
      </c>
      <c r="B322" s="7">
        <f>CADASTRO!B320</f>
        <v>0</v>
      </c>
      <c r="C322" s="7">
        <f>CADASTRO!C320</f>
        <v>0</v>
      </c>
      <c r="D322" s="47"/>
      <c r="E322" s="47"/>
      <c r="F322" s="47"/>
      <c r="G322" s="47"/>
      <c r="H322" s="47"/>
      <c r="I322" s="47"/>
      <c r="J322" s="47"/>
      <c r="K322" s="47"/>
      <c r="L322" s="47"/>
    </row>
    <row r="323" spans="1:12" ht="15" customHeight="1" x14ac:dyDescent="0.25">
      <c r="A323" s="7">
        <f>CADASTRO!A321</f>
        <v>0</v>
      </c>
      <c r="B323" s="7">
        <f>CADASTRO!B321</f>
        <v>0</v>
      </c>
      <c r="C323" s="7">
        <f>CADASTRO!C321</f>
        <v>0</v>
      </c>
      <c r="D323" s="47"/>
      <c r="E323" s="47"/>
      <c r="F323" s="47"/>
      <c r="G323" s="47"/>
      <c r="H323" s="47"/>
      <c r="I323" s="47"/>
      <c r="J323" s="47"/>
      <c r="K323" s="47"/>
      <c r="L323" s="47"/>
    </row>
    <row r="324" spans="1:12" ht="15" customHeight="1" x14ac:dyDescent="0.25">
      <c r="A324" s="7">
        <f>CADASTRO!A322</f>
        <v>0</v>
      </c>
      <c r="B324" s="7">
        <f>CADASTRO!B322</f>
        <v>0</v>
      </c>
      <c r="C324" s="7">
        <f>CADASTRO!C322</f>
        <v>0</v>
      </c>
      <c r="D324" s="47"/>
      <c r="E324" s="47"/>
      <c r="F324" s="47"/>
      <c r="G324" s="47"/>
      <c r="H324" s="47"/>
      <c r="I324" s="47"/>
      <c r="J324" s="47"/>
      <c r="K324" s="47"/>
      <c r="L324" s="47"/>
    </row>
    <row r="325" spans="1:12" ht="15" customHeight="1" x14ac:dyDescent="0.25">
      <c r="A325" s="7">
        <f>CADASTRO!A323</f>
        <v>0</v>
      </c>
      <c r="B325" s="7">
        <f>CADASTRO!B323</f>
        <v>0</v>
      </c>
      <c r="C325" s="7">
        <f>CADASTRO!C323</f>
        <v>0</v>
      </c>
      <c r="D325" s="47"/>
      <c r="E325" s="47"/>
      <c r="F325" s="47"/>
      <c r="G325" s="47"/>
      <c r="H325" s="47"/>
      <c r="I325" s="47"/>
      <c r="J325" s="47"/>
      <c r="K325" s="47"/>
      <c r="L325" s="47"/>
    </row>
    <row r="326" spans="1:12" ht="15" customHeight="1" x14ac:dyDescent="0.25">
      <c r="A326" s="7">
        <f>CADASTRO!A324</f>
        <v>0</v>
      </c>
      <c r="B326" s="7">
        <f>CADASTRO!B324</f>
        <v>0</v>
      </c>
      <c r="C326" s="7">
        <f>CADASTRO!C324</f>
        <v>0</v>
      </c>
      <c r="D326" s="47"/>
      <c r="E326" s="47"/>
      <c r="F326" s="47"/>
      <c r="G326" s="47"/>
      <c r="H326" s="47"/>
      <c r="I326" s="47"/>
      <c r="J326" s="47"/>
      <c r="K326" s="47"/>
      <c r="L326" s="47"/>
    </row>
    <row r="327" spans="1:12" ht="15" customHeight="1" x14ac:dyDescent="0.25">
      <c r="A327" s="7">
        <f>CADASTRO!A325</f>
        <v>0</v>
      </c>
      <c r="B327" s="7">
        <f>CADASTRO!B325</f>
        <v>0</v>
      </c>
      <c r="C327" s="7">
        <f>CADASTRO!C325</f>
        <v>0</v>
      </c>
      <c r="D327" s="47"/>
      <c r="E327" s="47"/>
      <c r="F327" s="47"/>
      <c r="G327" s="47"/>
      <c r="H327" s="47"/>
      <c r="I327" s="47"/>
      <c r="J327" s="47"/>
      <c r="K327" s="47"/>
      <c r="L327" s="47"/>
    </row>
    <row r="328" spans="1:12" ht="15" customHeight="1" x14ac:dyDescent="0.25">
      <c r="A328" s="7">
        <f>CADASTRO!A326</f>
        <v>0</v>
      </c>
      <c r="B328" s="7">
        <f>CADASTRO!B326</f>
        <v>0</v>
      </c>
      <c r="C328" s="7">
        <f>CADASTRO!C326</f>
        <v>0</v>
      </c>
      <c r="D328" s="47"/>
      <c r="E328" s="47"/>
      <c r="F328" s="47"/>
      <c r="G328" s="47"/>
      <c r="H328" s="47"/>
      <c r="I328" s="47"/>
      <c r="J328" s="47"/>
      <c r="K328" s="47"/>
      <c r="L328" s="47"/>
    </row>
    <row r="329" spans="1:12" ht="15" customHeight="1" x14ac:dyDescent="0.25">
      <c r="A329" s="7">
        <f>CADASTRO!A327</f>
        <v>0</v>
      </c>
      <c r="B329" s="7">
        <f>CADASTRO!B327</f>
        <v>0</v>
      </c>
      <c r="C329" s="7">
        <f>CADASTRO!C327</f>
        <v>0</v>
      </c>
      <c r="D329" s="47"/>
      <c r="E329" s="47"/>
      <c r="F329" s="47"/>
      <c r="G329" s="47"/>
      <c r="H329" s="47"/>
      <c r="I329" s="47"/>
      <c r="J329" s="47"/>
      <c r="K329" s="47"/>
      <c r="L329" s="47"/>
    </row>
    <row r="330" spans="1:12" ht="15" customHeight="1" x14ac:dyDescent="0.25">
      <c r="A330" s="7">
        <f>CADASTRO!A328</f>
        <v>0</v>
      </c>
      <c r="B330" s="7">
        <f>CADASTRO!B328</f>
        <v>0</v>
      </c>
      <c r="C330" s="7">
        <f>CADASTRO!C328</f>
        <v>0</v>
      </c>
      <c r="D330" s="47"/>
      <c r="E330" s="47"/>
      <c r="F330" s="47"/>
      <c r="G330" s="47"/>
      <c r="H330" s="47"/>
      <c r="I330" s="47"/>
      <c r="J330" s="47"/>
      <c r="K330" s="47"/>
      <c r="L330" s="47"/>
    </row>
    <row r="331" spans="1:12" ht="15" customHeight="1" x14ac:dyDescent="0.25">
      <c r="A331" s="7">
        <f>CADASTRO!A329</f>
        <v>0</v>
      </c>
      <c r="B331" s="7">
        <f>CADASTRO!B329</f>
        <v>0</v>
      </c>
      <c r="C331" s="7">
        <f>CADASTRO!C329</f>
        <v>0</v>
      </c>
      <c r="D331" s="47"/>
      <c r="E331" s="47"/>
      <c r="F331" s="47"/>
      <c r="G331" s="47"/>
      <c r="H331" s="47"/>
      <c r="I331" s="47"/>
      <c r="J331" s="47"/>
      <c r="K331" s="47"/>
      <c r="L331" s="47"/>
    </row>
    <row r="332" spans="1:12" ht="15" customHeight="1" x14ac:dyDescent="0.25">
      <c r="A332" s="7">
        <f>CADASTRO!A330</f>
        <v>0</v>
      </c>
      <c r="B332" s="7">
        <f>CADASTRO!B330</f>
        <v>0</v>
      </c>
      <c r="C332" s="7">
        <f>CADASTRO!C330</f>
        <v>0</v>
      </c>
      <c r="D332" s="47"/>
      <c r="E332" s="47"/>
      <c r="F332" s="47"/>
      <c r="G332" s="47"/>
      <c r="H332" s="47"/>
      <c r="I332" s="47"/>
      <c r="J332" s="47"/>
      <c r="K332" s="47"/>
      <c r="L332" s="47"/>
    </row>
    <row r="333" spans="1:12" ht="15" customHeight="1" x14ac:dyDescent="0.25">
      <c r="A333" s="7">
        <f>CADASTRO!A331</f>
        <v>0</v>
      </c>
      <c r="B333" s="7">
        <f>CADASTRO!B331</f>
        <v>0</v>
      </c>
      <c r="C333" s="7">
        <f>CADASTRO!C331</f>
        <v>0</v>
      </c>
      <c r="D333" s="47"/>
      <c r="E333" s="47"/>
      <c r="F333" s="47"/>
      <c r="G333" s="47"/>
      <c r="H333" s="47"/>
      <c r="I333" s="47"/>
      <c r="J333" s="47"/>
      <c r="K333" s="47"/>
      <c r="L333" s="47"/>
    </row>
    <row r="334" spans="1:12" ht="15" customHeight="1" x14ac:dyDescent="0.25">
      <c r="A334" s="7">
        <f>CADASTRO!A332</f>
        <v>0</v>
      </c>
      <c r="B334" s="7">
        <f>CADASTRO!B332</f>
        <v>0</v>
      </c>
      <c r="C334" s="7">
        <f>CADASTRO!C332</f>
        <v>0</v>
      </c>
      <c r="D334" s="47"/>
      <c r="E334" s="47"/>
      <c r="F334" s="47"/>
      <c r="G334" s="47"/>
      <c r="H334" s="47"/>
      <c r="I334" s="47"/>
      <c r="J334" s="47"/>
      <c r="K334" s="47"/>
      <c r="L334" s="47"/>
    </row>
    <row r="335" spans="1:12" ht="15" customHeight="1" x14ac:dyDescent="0.25">
      <c r="A335" s="7">
        <f>CADASTRO!A333</f>
        <v>0</v>
      </c>
      <c r="B335" s="7">
        <f>CADASTRO!B333</f>
        <v>0</v>
      </c>
      <c r="C335" s="7">
        <f>CADASTRO!C333</f>
        <v>0</v>
      </c>
      <c r="D335" s="47"/>
      <c r="E335" s="47"/>
      <c r="F335" s="47"/>
      <c r="G335" s="47"/>
      <c r="H335" s="47"/>
      <c r="I335" s="47"/>
      <c r="J335" s="47"/>
      <c r="K335" s="47"/>
      <c r="L335" s="47"/>
    </row>
    <row r="336" spans="1:12" ht="15" customHeight="1" x14ac:dyDescent="0.25">
      <c r="A336" s="7">
        <f>CADASTRO!A334</f>
        <v>0</v>
      </c>
      <c r="B336" s="7">
        <f>CADASTRO!B334</f>
        <v>0</v>
      </c>
      <c r="C336" s="7">
        <f>CADASTRO!C334</f>
        <v>0</v>
      </c>
      <c r="D336" s="47"/>
      <c r="E336" s="47"/>
      <c r="F336" s="47"/>
      <c r="G336" s="47"/>
      <c r="H336" s="47"/>
      <c r="I336" s="47"/>
      <c r="J336" s="47"/>
      <c r="K336" s="47"/>
      <c r="L336" s="47"/>
    </row>
    <row r="337" spans="1:12" ht="15" customHeight="1" x14ac:dyDescent="0.25">
      <c r="A337" s="7">
        <f>CADASTRO!A335</f>
        <v>0</v>
      </c>
      <c r="B337" s="7">
        <f>CADASTRO!B335</f>
        <v>0</v>
      </c>
      <c r="C337" s="7">
        <f>CADASTRO!C335</f>
        <v>0</v>
      </c>
      <c r="D337" s="47"/>
      <c r="E337" s="47"/>
      <c r="F337" s="47"/>
      <c r="G337" s="47"/>
      <c r="H337" s="47"/>
      <c r="I337" s="47"/>
      <c r="J337" s="47"/>
      <c r="K337" s="47"/>
      <c r="L337" s="47"/>
    </row>
    <row r="338" spans="1:12" ht="15" customHeight="1" x14ac:dyDescent="0.25">
      <c r="A338" s="7">
        <f>CADASTRO!A336</f>
        <v>0</v>
      </c>
      <c r="B338" s="7">
        <f>CADASTRO!B336</f>
        <v>0</v>
      </c>
      <c r="C338" s="7">
        <f>CADASTRO!C336</f>
        <v>0</v>
      </c>
      <c r="D338" s="47"/>
      <c r="E338" s="47"/>
      <c r="F338" s="47"/>
      <c r="G338" s="47"/>
      <c r="H338" s="47"/>
      <c r="I338" s="47"/>
      <c r="J338" s="47"/>
      <c r="K338" s="47"/>
      <c r="L338" s="47"/>
    </row>
    <row r="339" spans="1:12" ht="15" customHeight="1" x14ac:dyDescent="0.25">
      <c r="A339" s="7">
        <f>CADASTRO!A337</f>
        <v>0</v>
      </c>
      <c r="B339" s="7">
        <f>CADASTRO!B337</f>
        <v>0</v>
      </c>
      <c r="C339" s="7">
        <f>CADASTRO!C337</f>
        <v>0</v>
      </c>
      <c r="D339" s="47"/>
      <c r="E339" s="47"/>
      <c r="F339" s="47"/>
      <c r="G339" s="47"/>
      <c r="H339" s="47"/>
      <c r="I339" s="47"/>
      <c r="J339" s="47"/>
      <c r="K339" s="47"/>
      <c r="L339" s="47"/>
    </row>
    <row r="340" spans="1:12" ht="15" customHeight="1" x14ac:dyDescent="0.25">
      <c r="A340" s="7">
        <f>CADASTRO!A338</f>
        <v>0</v>
      </c>
      <c r="B340" s="7">
        <f>CADASTRO!B338</f>
        <v>0</v>
      </c>
      <c r="C340" s="7">
        <f>CADASTRO!C338</f>
        <v>0</v>
      </c>
      <c r="D340" s="47"/>
      <c r="E340" s="47"/>
      <c r="F340" s="47"/>
      <c r="G340" s="47"/>
      <c r="H340" s="47"/>
      <c r="I340" s="47"/>
      <c r="J340" s="47"/>
      <c r="K340" s="47"/>
      <c r="L340" s="47"/>
    </row>
    <row r="341" spans="1:12" ht="15" customHeight="1" x14ac:dyDescent="0.25">
      <c r="A341" s="7">
        <f>CADASTRO!A339</f>
        <v>0</v>
      </c>
      <c r="B341" s="7">
        <f>CADASTRO!B339</f>
        <v>0</v>
      </c>
      <c r="C341" s="7">
        <f>CADASTRO!C339</f>
        <v>0</v>
      </c>
      <c r="D341" s="47"/>
      <c r="E341" s="47"/>
      <c r="F341" s="47"/>
      <c r="G341" s="47"/>
      <c r="H341" s="47"/>
      <c r="I341" s="47"/>
      <c r="J341" s="47"/>
      <c r="K341" s="47"/>
      <c r="L341" s="47"/>
    </row>
    <row r="342" spans="1:12" ht="15" customHeight="1" x14ac:dyDescent="0.25">
      <c r="A342" s="7">
        <f>CADASTRO!A340</f>
        <v>0</v>
      </c>
      <c r="B342" s="7">
        <f>CADASTRO!B340</f>
        <v>0</v>
      </c>
      <c r="C342" s="7">
        <f>CADASTRO!C340</f>
        <v>0</v>
      </c>
      <c r="D342" s="47"/>
      <c r="E342" s="47"/>
      <c r="F342" s="47"/>
      <c r="G342" s="47"/>
      <c r="H342" s="47"/>
      <c r="I342" s="47"/>
      <c r="J342" s="47"/>
      <c r="K342" s="47"/>
      <c r="L342" s="47"/>
    </row>
    <row r="343" spans="1:12" ht="15" customHeight="1" x14ac:dyDescent="0.25">
      <c r="A343" s="7">
        <f>CADASTRO!A341</f>
        <v>0</v>
      </c>
      <c r="B343" s="7">
        <f>CADASTRO!B341</f>
        <v>0</v>
      </c>
      <c r="C343" s="7">
        <f>CADASTRO!C341</f>
        <v>0</v>
      </c>
      <c r="D343" s="8"/>
      <c r="E343" s="8"/>
      <c r="F343" s="8"/>
      <c r="G343" s="8"/>
      <c r="H343" s="8"/>
      <c r="I343" s="8"/>
      <c r="J343" s="8"/>
      <c r="K343" s="8"/>
      <c r="L343" s="8"/>
    </row>
    <row r="344" spans="1:12" ht="15" customHeight="1" x14ac:dyDescent="0.25">
      <c r="A344" s="7">
        <f>CADASTRO!A342</f>
        <v>0</v>
      </c>
      <c r="B344" s="7">
        <f>CADASTRO!B342</f>
        <v>0</v>
      </c>
      <c r="C344" s="7">
        <f>CADASTRO!C342</f>
        <v>0</v>
      </c>
      <c r="D344" s="8"/>
      <c r="E344" s="8"/>
      <c r="F344" s="8"/>
      <c r="G344" s="8"/>
      <c r="H344" s="8"/>
      <c r="I344" s="8"/>
      <c r="J344" s="8"/>
      <c r="K344" s="8"/>
      <c r="L344" s="8"/>
    </row>
    <row r="345" spans="1:12" ht="15" customHeight="1" x14ac:dyDescent="0.25">
      <c r="A345" s="7">
        <f>CADASTRO!A343</f>
        <v>0</v>
      </c>
      <c r="B345" s="7">
        <f>CADASTRO!B343</f>
        <v>0</v>
      </c>
      <c r="C345" s="7">
        <f>CADASTRO!C343</f>
        <v>0</v>
      </c>
      <c r="D345" s="8"/>
      <c r="E345" s="8"/>
      <c r="F345" s="8"/>
      <c r="G345" s="8"/>
      <c r="H345" s="8"/>
      <c r="I345" s="8"/>
      <c r="J345" s="8"/>
      <c r="K345" s="8"/>
      <c r="L345" s="8"/>
    </row>
    <row r="346" spans="1:12" ht="15" customHeight="1" x14ac:dyDescent="0.25">
      <c r="A346" s="7">
        <f>CADASTRO!A344</f>
        <v>0</v>
      </c>
      <c r="B346" s="7">
        <f>CADASTRO!B344</f>
        <v>0</v>
      </c>
      <c r="C346" s="7">
        <f>CADASTRO!C344</f>
        <v>0</v>
      </c>
      <c r="D346" s="8"/>
      <c r="E346" s="8"/>
      <c r="F346" s="8"/>
      <c r="G346" s="8"/>
      <c r="H346" s="8"/>
      <c r="I346" s="8"/>
      <c r="J346" s="8"/>
      <c r="K346" s="8"/>
      <c r="L346" s="8"/>
    </row>
    <row r="347" spans="1:12" ht="15" customHeight="1" x14ac:dyDescent="0.25">
      <c r="A347" s="7">
        <f>CADASTRO!A345</f>
        <v>0</v>
      </c>
      <c r="B347" s="7">
        <f>CADASTRO!B345</f>
        <v>0</v>
      </c>
      <c r="C347" s="7">
        <f>CADASTRO!C345</f>
        <v>0</v>
      </c>
      <c r="D347" s="8"/>
      <c r="E347" s="8"/>
      <c r="F347" s="8"/>
      <c r="G347" s="8"/>
      <c r="H347" s="8"/>
      <c r="I347" s="8"/>
      <c r="J347" s="8"/>
      <c r="K347" s="8"/>
      <c r="L347" s="8"/>
    </row>
    <row r="348" spans="1:12" ht="15" customHeight="1" x14ac:dyDescent="0.25">
      <c r="A348" s="7">
        <f>CADASTRO!A346</f>
        <v>0</v>
      </c>
      <c r="B348" s="7">
        <f>CADASTRO!B346</f>
        <v>0</v>
      </c>
      <c r="C348" s="7">
        <f>CADASTRO!C346</f>
        <v>0</v>
      </c>
      <c r="D348" s="8"/>
      <c r="E348" s="8"/>
      <c r="F348" s="8"/>
      <c r="G348" s="8"/>
      <c r="H348" s="8"/>
      <c r="I348" s="8"/>
      <c r="J348" s="8"/>
      <c r="K348" s="8"/>
      <c r="L348" s="8"/>
    </row>
    <row r="349" spans="1:12" ht="15" customHeight="1" x14ac:dyDescent="0.25">
      <c r="A349" s="7">
        <f>CADASTRO!A347</f>
        <v>0</v>
      </c>
      <c r="B349" s="7">
        <f>CADASTRO!B347</f>
        <v>0</v>
      </c>
      <c r="C349" s="7">
        <f>CADASTRO!C347</f>
        <v>0</v>
      </c>
      <c r="D349" s="8"/>
      <c r="E349" s="8"/>
      <c r="F349" s="8"/>
      <c r="G349" s="8"/>
      <c r="H349" s="8"/>
      <c r="I349" s="8"/>
      <c r="J349" s="8"/>
      <c r="K349" s="8"/>
      <c r="L349" s="8"/>
    </row>
    <row r="350" spans="1:12" ht="15" customHeight="1" x14ac:dyDescent="0.25">
      <c r="A350" s="7">
        <f>CADASTRO!A348</f>
        <v>0</v>
      </c>
      <c r="B350" s="7">
        <f>CADASTRO!B348</f>
        <v>0</v>
      </c>
      <c r="C350" s="7">
        <f>CADASTRO!C348</f>
        <v>0</v>
      </c>
      <c r="D350" s="8"/>
      <c r="E350" s="8"/>
      <c r="F350" s="8"/>
      <c r="G350" s="8"/>
      <c r="H350" s="8"/>
      <c r="I350" s="8"/>
      <c r="J350" s="8"/>
      <c r="K350" s="8"/>
      <c r="L350" s="8"/>
    </row>
    <row r="351" spans="1:12" ht="15" customHeight="1" x14ac:dyDescent="0.25">
      <c r="A351" s="7">
        <f>CADASTRO!A349</f>
        <v>0</v>
      </c>
      <c r="B351" s="7">
        <f>CADASTRO!B349</f>
        <v>0</v>
      </c>
      <c r="C351" s="7">
        <f>CADASTRO!C349</f>
        <v>0</v>
      </c>
      <c r="D351" s="8"/>
      <c r="E351" s="8"/>
      <c r="F351" s="8"/>
      <c r="G351" s="8"/>
      <c r="H351" s="8"/>
      <c r="I351" s="8"/>
      <c r="J351" s="8"/>
      <c r="K351" s="8"/>
      <c r="L351" s="8"/>
    </row>
    <row r="352" spans="1:12" ht="15" customHeight="1" x14ac:dyDescent="0.25">
      <c r="A352" s="7">
        <f>CADASTRO!A350</f>
        <v>0</v>
      </c>
      <c r="B352" s="7">
        <f>CADASTRO!B350</f>
        <v>0</v>
      </c>
      <c r="C352" s="7">
        <f>CADASTRO!C350</f>
        <v>0</v>
      </c>
      <c r="D352" s="8"/>
      <c r="E352" s="8"/>
      <c r="F352" s="8"/>
      <c r="G352" s="8"/>
      <c r="H352" s="8"/>
      <c r="I352" s="8"/>
      <c r="J352" s="8"/>
      <c r="K352" s="8"/>
      <c r="L352" s="8"/>
    </row>
    <row r="353" spans="1:12" ht="15" customHeight="1" x14ac:dyDescent="0.25">
      <c r="A353" s="7">
        <f>CADASTRO!A351</f>
        <v>0</v>
      </c>
      <c r="B353" s="7">
        <f>CADASTRO!B351</f>
        <v>0</v>
      </c>
      <c r="C353" s="7">
        <f>CADASTRO!C351</f>
        <v>0</v>
      </c>
      <c r="D353" s="8"/>
      <c r="E353" s="8"/>
      <c r="F353" s="8"/>
      <c r="G353" s="8"/>
      <c r="H353" s="8"/>
      <c r="I353" s="8"/>
      <c r="J353" s="8"/>
      <c r="K353" s="8"/>
      <c r="L353" s="8"/>
    </row>
    <row r="354" spans="1:12" ht="15" customHeight="1" x14ac:dyDescent="0.25">
      <c r="A354" s="7">
        <f>CADASTRO!A352</f>
        <v>0</v>
      </c>
      <c r="B354" s="7">
        <f>CADASTRO!B352</f>
        <v>0</v>
      </c>
      <c r="C354" s="7">
        <f>CADASTRO!C352</f>
        <v>0</v>
      </c>
      <c r="D354" s="8"/>
      <c r="E354" s="8"/>
      <c r="F354" s="8"/>
      <c r="G354" s="8"/>
      <c r="H354" s="8"/>
      <c r="I354" s="8"/>
      <c r="J354" s="8"/>
      <c r="K354" s="8"/>
      <c r="L354" s="8"/>
    </row>
    <row r="355" spans="1:12" ht="15" customHeight="1" x14ac:dyDescent="0.25">
      <c r="A355" s="7">
        <f>CADASTRO!A353</f>
        <v>0</v>
      </c>
      <c r="B355" s="7">
        <f>CADASTRO!B353</f>
        <v>0</v>
      </c>
      <c r="C355" s="7">
        <f>CADASTRO!C353</f>
        <v>0</v>
      </c>
      <c r="D355" s="8"/>
      <c r="E355" s="8"/>
      <c r="F355" s="8"/>
      <c r="G355" s="8"/>
      <c r="H355" s="8"/>
      <c r="I355" s="8"/>
      <c r="J355" s="8"/>
      <c r="K355" s="8"/>
      <c r="L355" s="8"/>
    </row>
    <row r="356" spans="1:12" ht="15" customHeight="1" x14ac:dyDescent="0.25">
      <c r="A356" s="7">
        <f>CADASTRO!A354</f>
        <v>0</v>
      </c>
      <c r="B356" s="7">
        <f>CADASTRO!B354</f>
        <v>0</v>
      </c>
      <c r="C356" s="7">
        <f>CADASTRO!C354</f>
        <v>0</v>
      </c>
      <c r="D356" s="8"/>
      <c r="E356" s="8"/>
      <c r="F356" s="8"/>
      <c r="G356" s="8"/>
      <c r="H356" s="8"/>
      <c r="I356" s="8"/>
      <c r="J356" s="8"/>
      <c r="K356" s="8"/>
      <c r="L356" s="8"/>
    </row>
    <row r="357" spans="1:12" ht="15" customHeight="1" x14ac:dyDescent="0.25">
      <c r="A357" s="7">
        <f>CADASTRO!A355</f>
        <v>0</v>
      </c>
      <c r="B357" s="7">
        <f>CADASTRO!B355</f>
        <v>0</v>
      </c>
      <c r="C357" s="7">
        <f>CADASTRO!C355</f>
        <v>0</v>
      </c>
      <c r="D357" s="8"/>
      <c r="E357" s="8"/>
      <c r="F357" s="8"/>
      <c r="G357" s="8"/>
      <c r="H357" s="8"/>
      <c r="I357" s="8"/>
      <c r="J357" s="8"/>
      <c r="K357" s="8"/>
      <c r="L357" s="8"/>
    </row>
    <row r="358" spans="1:12" ht="15" customHeight="1" x14ac:dyDescent="0.25">
      <c r="A358" s="7">
        <f>CADASTRO!A356</f>
        <v>0</v>
      </c>
      <c r="B358" s="7">
        <f>CADASTRO!B356</f>
        <v>0</v>
      </c>
      <c r="C358" s="7">
        <f>CADASTRO!C356</f>
        <v>0</v>
      </c>
      <c r="D358" s="8"/>
      <c r="E358" s="8"/>
      <c r="F358" s="8"/>
      <c r="G358" s="8"/>
      <c r="H358" s="8"/>
      <c r="I358" s="8"/>
      <c r="J358" s="8"/>
      <c r="K358" s="8"/>
      <c r="L358" s="8"/>
    </row>
    <row r="359" spans="1:12" ht="15" customHeight="1" x14ac:dyDescent="0.25">
      <c r="A359" s="7">
        <f>CADASTRO!A357</f>
        <v>0</v>
      </c>
      <c r="B359" s="7">
        <f>CADASTRO!B357</f>
        <v>0</v>
      </c>
      <c r="C359" s="7">
        <f>CADASTRO!C357</f>
        <v>0</v>
      </c>
      <c r="D359" s="8"/>
      <c r="E359" s="8"/>
      <c r="F359" s="8"/>
      <c r="G359" s="8"/>
      <c r="H359" s="8"/>
      <c r="I359" s="8"/>
      <c r="J359" s="8"/>
      <c r="K359" s="8"/>
      <c r="L359" s="8"/>
    </row>
    <row r="360" spans="1:12" ht="15" customHeight="1" x14ac:dyDescent="0.25">
      <c r="A360" s="7">
        <f>CADASTRO!A358</f>
        <v>0</v>
      </c>
      <c r="B360" s="7">
        <f>CADASTRO!B358</f>
        <v>0</v>
      </c>
      <c r="C360" s="7">
        <f>CADASTRO!C358</f>
        <v>0</v>
      </c>
      <c r="D360" s="8"/>
      <c r="E360" s="8"/>
      <c r="F360" s="8"/>
      <c r="G360" s="8"/>
      <c r="H360" s="8"/>
      <c r="I360" s="8"/>
      <c r="J360" s="8"/>
      <c r="K360" s="8"/>
      <c r="L360" s="8"/>
    </row>
    <row r="361" spans="1:12" ht="15" customHeight="1" x14ac:dyDescent="0.25">
      <c r="A361" s="7">
        <f>CADASTRO!A359</f>
        <v>0</v>
      </c>
      <c r="B361" s="7">
        <f>CADASTRO!B359</f>
        <v>0</v>
      </c>
      <c r="C361" s="7">
        <f>CADASTRO!C359</f>
        <v>0</v>
      </c>
      <c r="D361" s="8"/>
      <c r="E361" s="8"/>
      <c r="F361" s="8"/>
      <c r="G361" s="8"/>
      <c r="H361" s="8"/>
      <c r="I361" s="8"/>
      <c r="J361" s="8"/>
      <c r="K361" s="8"/>
      <c r="L361" s="8"/>
    </row>
    <row r="362" spans="1:12" ht="15" customHeight="1" x14ac:dyDescent="0.25">
      <c r="A362" s="7">
        <f>CADASTRO!A360</f>
        <v>0</v>
      </c>
      <c r="B362" s="7">
        <f>CADASTRO!B360</f>
        <v>0</v>
      </c>
      <c r="C362" s="7">
        <f>CADASTRO!C360</f>
        <v>0</v>
      </c>
      <c r="D362" s="8"/>
      <c r="E362" s="8"/>
      <c r="F362" s="8"/>
      <c r="G362" s="8"/>
      <c r="H362" s="8"/>
      <c r="I362" s="8"/>
      <c r="J362" s="8"/>
      <c r="K362" s="8"/>
      <c r="L362" s="8"/>
    </row>
    <row r="363" spans="1:12" ht="15" customHeight="1" x14ac:dyDescent="0.25">
      <c r="A363" s="7">
        <f>CADASTRO!A361</f>
        <v>0</v>
      </c>
      <c r="B363" s="7">
        <f>CADASTRO!B361</f>
        <v>0</v>
      </c>
      <c r="C363" s="7">
        <f>CADASTRO!C361</f>
        <v>0</v>
      </c>
      <c r="D363" s="8"/>
      <c r="E363" s="8"/>
      <c r="F363" s="8"/>
      <c r="G363" s="8"/>
      <c r="H363" s="8"/>
      <c r="I363" s="8"/>
      <c r="J363" s="8"/>
      <c r="K363" s="8"/>
      <c r="L363" s="8"/>
    </row>
    <row r="364" spans="1:12" ht="15" customHeight="1" x14ac:dyDescent="0.25">
      <c r="A364" s="7">
        <f>CADASTRO!A362</f>
        <v>0</v>
      </c>
      <c r="B364" s="7">
        <f>CADASTRO!B362</f>
        <v>0</v>
      </c>
      <c r="C364" s="7">
        <f>CADASTRO!C362</f>
        <v>0</v>
      </c>
      <c r="D364" s="8"/>
      <c r="E364" s="8"/>
      <c r="F364" s="8"/>
      <c r="G364" s="8"/>
      <c r="H364" s="8"/>
      <c r="I364" s="8"/>
      <c r="J364" s="8"/>
      <c r="K364" s="8"/>
      <c r="L364" s="8"/>
    </row>
    <row r="365" spans="1:12" ht="15" customHeight="1" x14ac:dyDescent="0.25">
      <c r="A365" s="7">
        <f>CADASTRO!A363</f>
        <v>0</v>
      </c>
      <c r="B365" s="7">
        <f>CADASTRO!B363</f>
        <v>0</v>
      </c>
      <c r="C365" s="7">
        <f>CADASTRO!C363</f>
        <v>0</v>
      </c>
      <c r="D365" s="8"/>
      <c r="E365" s="8"/>
      <c r="F365" s="8"/>
      <c r="G365" s="8"/>
      <c r="H365" s="8"/>
      <c r="I365" s="8"/>
      <c r="J365" s="8"/>
      <c r="K365" s="8"/>
      <c r="L365" s="8"/>
    </row>
    <row r="366" spans="1:12" ht="15" customHeight="1" x14ac:dyDescent="0.25">
      <c r="A366" s="7">
        <f>CADASTRO!A364</f>
        <v>0</v>
      </c>
      <c r="B366" s="7">
        <f>CADASTRO!B364</f>
        <v>0</v>
      </c>
      <c r="C366" s="7">
        <f>CADASTRO!C364</f>
        <v>0</v>
      </c>
      <c r="D366" s="8"/>
      <c r="E366" s="8"/>
      <c r="F366" s="8"/>
      <c r="G366" s="8"/>
      <c r="H366" s="8"/>
      <c r="I366" s="8"/>
      <c r="J366" s="8"/>
      <c r="K366" s="8"/>
      <c r="L366" s="8"/>
    </row>
    <row r="367" spans="1:12" ht="15" customHeight="1" x14ac:dyDescent="0.25">
      <c r="A367" s="7">
        <f>CADASTRO!A365</f>
        <v>0</v>
      </c>
      <c r="B367" s="7">
        <f>CADASTRO!B365</f>
        <v>0</v>
      </c>
      <c r="C367" s="7">
        <f>CADASTRO!C365</f>
        <v>0</v>
      </c>
      <c r="D367" s="8"/>
      <c r="E367" s="8"/>
      <c r="F367" s="8"/>
      <c r="G367" s="8"/>
      <c r="H367" s="8"/>
      <c r="I367" s="8"/>
      <c r="J367" s="8"/>
      <c r="K367" s="8"/>
      <c r="L367" s="8"/>
    </row>
    <row r="368" spans="1:12" ht="15" customHeight="1" x14ac:dyDescent="0.25">
      <c r="A368" s="7">
        <f>CADASTRO!A366</f>
        <v>0</v>
      </c>
      <c r="B368" s="7">
        <f>CADASTRO!B366</f>
        <v>0</v>
      </c>
      <c r="C368" s="7">
        <f>CADASTRO!C366</f>
        <v>0</v>
      </c>
      <c r="D368" s="8"/>
      <c r="E368" s="8"/>
      <c r="F368" s="8"/>
      <c r="G368" s="8"/>
      <c r="H368" s="8"/>
      <c r="I368" s="8"/>
      <c r="J368" s="8"/>
      <c r="K368" s="8"/>
      <c r="L368" s="8"/>
    </row>
    <row r="369" spans="1:12" ht="15" customHeight="1" x14ac:dyDescent="0.25">
      <c r="A369" s="7">
        <f>CADASTRO!A367</f>
        <v>0</v>
      </c>
      <c r="B369" s="7">
        <f>CADASTRO!B367</f>
        <v>0</v>
      </c>
      <c r="C369" s="7">
        <f>CADASTRO!C367</f>
        <v>0</v>
      </c>
      <c r="D369" s="8"/>
      <c r="E369" s="8"/>
      <c r="F369" s="8"/>
      <c r="G369" s="8"/>
      <c r="H369" s="8"/>
      <c r="I369" s="8"/>
      <c r="J369" s="8"/>
      <c r="K369" s="8"/>
      <c r="L369" s="8"/>
    </row>
    <row r="370" spans="1:12" ht="15" customHeight="1" x14ac:dyDescent="0.25">
      <c r="A370" s="7">
        <f>CADASTRO!A368</f>
        <v>0</v>
      </c>
      <c r="B370" s="7">
        <f>CADASTRO!B368</f>
        <v>0</v>
      </c>
      <c r="C370" s="7">
        <f>CADASTRO!C368</f>
        <v>0</v>
      </c>
      <c r="D370" s="8"/>
      <c r="E370" s="8"/>
      <c r="F370" s="8"/>
      <c r="G370" s="8"/>
      <c r="H370" s="8"/>
      <c r="I370" s="8"/>
      <c r="J370" s="8"/>
      <c r="K370" s="8"/>
      <c r="L370" s="8"/>
    </row>
    <row r="371" spans="1:12" ht="15" customHeight="1" x14ac:dyDescent="0.25">
      <c r="A371" s="7">
        <f>CADASTRO!A369</f>
        <v>0</v>
      </c>
      <c r="B371" s="7">
        <f>CADASTRO!B369</f>
        <v>0</v>
      </c>
      <c r="C371" s="7">
        <f>CADASTRO!C369</f>
        <v>0</v>
      </c>
      <c r="D371" s="8"/>
      <c r="E371" s="8"/>
      <c r="F371" s="8"/>
      <c r="G371" s="8"/>
      <c r="H371" s="8"/>
      <c r="I371" s="8"/>
      <c r="J371" s="8"/>
      <c r="K371" s="8"/>
      <c r="L371" s="8"/>
    </row>
    <row r="372" spans="1:12" ht="15" customHeight="1" x14ac:dyDescent="0.25">
      <c r="A372" s="7">
        <f>CADASTRO!A370</f>
        <v>0</v>
      </c>
      <c r="B372" s="7">
        <f>CADASTRO!B370</f>
        <v>0</v>
      </c>
      <c r="C372" s="7">
        <f>CADASTRO!C370</f>
        <v>0</v>
      </c>
      <c r="D372" s="8"/>
      <c r="E372" s="8"/>
      <c r="F372" s="8"/>
      <c r="G372" s="8"/>
      <c r="H372" s="8"/>
      <c r="I372" s="8"/>
      <c r="J372" s="8"/>
      <c r="K372" s="8"/>
      <c r="L372" s="8"/>
    </row>
    <row r="373" spans="1:12" ht="15" customHeight="1" x14ac:dyDescent="0.25">
      <c r="A373" s="7">
        <f>CADASTRO!A371</f>
        <v>0</v>
      </c>
      <c r="B373" s="7">
        <f>CADASTRO!B371</f>
        <v>0</v>
      </c>
      <c r="C373" s="7">
        <f>CADASTRO!C371</f>
        <v>0</v>
      </c>
      <c r="D373" s="8"/>
      <c r="E373" s="8"/>
      <c r="F373" s="8"/>
      <c r="G373" s="8"/>
      <c r="H373" s="8"/>
      <c r="I373" s="8"/>
      <c r="J373" s="8"/>
      <c r="K373" s="8"/>
      <c r="L373" s="8"/>
    </row>
    <row r="374" spans="1:12" ht="15" customHeight="1" x14ac:dyDescent="0.25">
      <c r="A374" s="7">
        <f>CADASTRO!A372</f>
        <v>0</v>
      </c>
      <c r="B374" s="7">
        <f>CADASTRO!B372</f>
        <v>0</v>
      </c>
      <c r="C374" s="7">
        <f>CADASTRO!C372</f>
        <v>0</v>
      </c>
      <c r="D374" s="8"/>
      <c r="E374" s="8"/>
      <c r="F374" s="8"/>
      <c r="G374" s="8"/>
      <c r="H374" s="8"/>
      <c r="I374" s="8"/>
      <c r="J374" s="8"/>
      <c r="K374" s="8"/>
      <c r="L374" s="8"/>
    </row>
    <row r="375" spans="1:12" ht="15" customHeight="1" x14ac:dyDescent="0.25">
      <c r="A375" s="7">
        <f>CADASTRO!A373</f>
        <v>0</v>
      </c>
      <c r="B375" s="7">
        <f>CADASTRO!B373</f>
        <v>0</v>
      </c>
      <c r="C375" s="7">
        <f>CADASTRO!C373</f>
        <v>0</v>
      </c>
      <c r="D375" s="8"/>
      <c r="E375" s="8"/>
      <c r="F375" s="8"/>
      <c r="G375" s="8"/>
      <c r="H375" s="8"/>
      <c r="I375" s="8"/>
      <c r="J375" s="8"/>
      <c r="K375" s="8"/>
      <c r="L375" s="8"/>
    </row>
    <row r="376" spans="1:12" ht="15" customHeight="1" x14ac:dyDescent="0.25">
      <c r="A376" s="7">
        <f>CADASTRO!A374</f>
        <v>0</v>
      </c>
      <c r="B376" s="7">
        <f>CADASTRO!B374</f>
        <v>0</v>
      </c>
      <c r="C376" s="7">
        <f>CADASTRO!C374</f>
        <v>0</v>
      </c>
      <c r="D376" s="8"/>
      <c r="E376" s="8"/>
      <c r="F376" s="8"/>
      <c r="G376" s="8"/>
      <c r="H376" s="8"/>
      <c r="I376" s="8"/>
      <c r="J376" s="8"/>
      <c r="K376" s="8"/>
      <c r="L376" s="8"/>
    </row>
    <row r="377" spans="1:12" ht="15" customHeight="1" x14ac:dyDescent="0.25">
      <c r="A377" s="7">
        <f>CADASTRO!A375</f>
        <v>0</v>
      </c>
      <c r="B377" s="7">
        <f>CADASTRO!B375</f>
        <v>0</v>
      </c>
      <c r="C377" s="7">
        <f>CADASTRO!C375</f>
        <v>0</v>
      </c>
      <c r="D377" s="8"/>
      <c r="E377" s="8"/>
      <c r="F377" s="8"/>
      <c r="G377" s="8"/>
      <c r="H377" s="8"/>
      <c r="I377" s="8"/>
      <c r="J377" s="8"/>
      <c r="K377" s="8"/>
      <c r="L377" s="8"/>
    </row>
    <row r="378" spans="1:12" ht="15" customHeight="1" x14ac:dyDescent="0.25">
      <c r="A378" s="7">
        <f>CADASTRO!A376</f>
        <v>0</v>
      </c>
      <c r="B378" s="7">
        <f>CADASTRO!B376</f>
        <v>0</v>
      </c>
      <c r="C378" s="7">
        <f>CADASTRO!C376</f>
        <v>0</v>
      </c>
      <c r="D378" s="8"/>
      <c r="E378" s="8"/>
      <c r="F378" s="8"/>
      <c r="G378" s="8"/>
      <c r="H378" s="8"/>
      <c r="I378" s="8"/>
      <c r="J378" s="8"/>
      <c r="K378" s="8"/>
      <c r="L378" s="8"/>
    </row>
    <row r="379" spans="1:12" ht="15" customHeight="1" x14ac:dyDescent="0.25">
      <c r="A379" s="7">
        <f>CADASTRO!A377</f>
        <v>0</v>
      </c>
      <c r="B379" s="7">
        <f>CADASTRO!B377</f>
        <v>0</v>
      </c>
      <c r="C379" s="7">
        <f>CADASTRO!C377</f>
        <v>0</v>
      </c>
      <c r="D379" s="8"/>
      <c r="E379" s="8"/>
      <c r="F379" s="8"/>
      <c r="G379" s="8"/>
      <c r="H379" s="8"/>
      <c r="I379" s="8"/>
      <c r="J379" s="8"/>
      <c r="K379" s="8"/>
      <c r="L379" s="8"/>
    </row>
    <row r="380" spans="1:12" ht="15" customHeight="1" x14ac:dyDescent="0.25">
      <c r="A380" s="7">
        <f>CADASTRO!A378</f>
        <v>0</v>
      </c>
      <c r="B380" s="7">
        <f>CADASTRO!B378</f>
        <v>0</v>
      </c>
      <c r="C380" s="7">
        <f>CADASTRO!C378</f>
        <v>0</v>
      </c>
      <c r="D380" s="8"/>
      <c r="E380" s="8"/>
      <c r="F380" s="8"/>
      <c r="G380" s="8"/>
      <c r="H380" s="8"/>
      <c r="I380" s="8"/>
      <c r="J380" s="8"/>
      <c r="K380" s="8"/>
      <c r="L380" s="8"/>
    </row>
    <row r="381" spans="1:12" ht="15" customHeight="1" x14ac:dyDescent="0.25">
      <c r="A381" s="7">
        <f>CADASTRO!A379</f>
        <v>0</v>
      </c>
      <c r="B381" s="7">
        <f>CADASTRO!B379</f>
        <v>0</v>
      </c>
      <c r="C381" s="7">
        <f>CADASTRO!C379</f>
        <v>0</v>
      </c>
      <c r="D381" s="8"/>
      <c r="E381" s="8"/>
      <c r="F381" s="8"/>
      <c r="G381" s="8"/>
      <c r="H381" s="8"/>
      <c r="I381" s="8"/>
      <c r="J381" s="8"/>
      <c r="K381" s="8"/>
      <c r="L381" s="8"/>
    </row>
    <row r="382" spans="1:12" ht="15" customHeight="1" x14ac:dyDescent="0.25">
      <c r="A382" s="7">
        <f>CADASTRO!A380</f>
        <v>0</v>
      </c>
      <c r="B382" s="7">
        <f>CADASTRO!B380</f>
        <v>0</v>
      </c>
      <c r="C382" s="7">
        <f>CADASTRO!C380</f>
        <v>0</v>
      </c>
      <c r="D382" s="8"/>
      <c r="E382" s="8"/>
      <c r="F382" s="8"/>
      <c r="G382" s="8"/>
      <c r="H382" s="8"/>
      <c r="I382" s="8"/>
      <c r="J382" s="8"/>
      <c r="K382" s="8"/>
      <c r="L382" s="8"/>
    </row>
    <row r="383" spans="1:12" ht="15" customHeight="1" x14ac:dyDescent="0.25">
      <c r="A383" s="7">
        <f>CADASTRO!A381</f>
        <v>0</v>
      </c>
      <c r="B383" s="7">
        <f>CADASTRO!B381</f>
        <v>0</v>
      </c>
      <c r="C383" s="7">
        <f>CADASTRO!C381</f>
        <v>0</v>
      </c>
      <c r="D383" s="8"/>
      <c r="E383" s="8"/>
      <c r="F383" s="8"/>
      <c r="G383" s="8"/>
      <c r="H383" s="8"/>
      <c r="I383" s="8"/>
      <c r="J383" s="8"/>
      <c r="K383" s="8"/>
      <c r="L383" s="8"/>
    </row>
    <row r="384" spans="1:12" ht="15" customHeight="1" x14ac:dyDescent="0.25">
      <c r="A384" s="7">
        <f>CADASTRO!A382</f>
        <v>0</v>
      </c>
      <c r="B384" s="7">
        <f>CADASTRO!B382</f>
        <v>0</v>
      </c>
      <c r="C384" s="7">
        <f>CADASTRO!C382</f>
        <v>0</v>
      </c>
      <c r="D384" s="8"/>
      <c r="E384" s="8"/>
      <c r="F384" s="8"/>
      <c r="G384" s="8"/>
      <c r="H384" s="8"/>
      <c r="I384" s="8"/>
      <c r="J384" s="8"/>
      <c r="K384" s="8"/>
      <c r="L384" s="8"/>
    </row>
    <row r="385" spans="1:12" ht="15" customHeight="1" x14ac:dyDescent="0.25">
      <c r="A385" s="7">
        <f>CADASTRO!A383</f>
        <v>0</v>
      </c>
      <c r="B385" s="7">
        <f>CADASTRO!B383</f>
        <v>0</v>
      </c>
      <c r="C385" s="7">
        <f>CADASTRO!C383</f>
        <v>0</v>
      </c>
      <c r="D385" s="8"/>
      <c r="E385" s="8"/>
      <c r="F385" s="8"/>
      <c r="G385" s="8"/>
      <c r="H385" s="8"/>
      <c r="I385" s="8"/>
      <c r="J385" s="8"/>
      <c r="K385" s="8"/>
      <c r="L385" s="8"/>
    </row>
    <row r="386" spans="1:12" ht="15" customHeight="1" x14ac:dyDescent="0.25">
      <c r="A386" s="7">
        <f>CADASTRO!A384</f>
        <v>0</v>
      </c>
      <c r="B386" s="7">
        <f>CADASTRO!B384</f>
        <v>0</v>
      </c>
      <c r="C386" s="7">
        <f>CADASTRO!C384</f>
        <v>0</v>
      </c>
      <c r="D386" s="8"/>
      <c r="E386" s="8"/>
      <c r="F386" s="8"/>
      <c r="G386" s="8"/>
      <c r="H386" s="8"/>
      <c r="I386" s="8"/>
      <c r="J386" s="8"/>
      <c r="K386" s="8"/>
      <c r="L386" s="8"/>
    </row>
    <row r="387" spans="1:12" ht="15" customHeight="1" x14ac:dyDescent="0.25">
      <c r="A387" s="7">
        <f>CADASTRO!A385</f>
        <v>0</v>
      </c>
      <c r="B387" s="7">
        <f>CADASTRO!B385</f>
        <v>0</v>
      </c>
      <c r="C387" s="7">
        <f>CADASTRO!C385</f>
        <v>0</v>
      </c>
      <c r="D387" s="8"/>
      <c r="E387" s="8"/>
      <c r="F387" s="8"/>
      <c r="G387" s="8"/>
      <c r="H387" s="8"/>
      <c r="I387" s="8"/>
      <c r="J387" s="8"/>
      <c r="K387" s="8"/>
      <c r="L387" s="8"/>
    </row>
    <row r="388" spans="1:12" ht="15" customHeight="1" x14ac:dyDescent="0.25">
      <c r="A388" s="7">
        <f>CADASTRO!A386</f>
        <v>0</v>
      </c>
      <c r="B388" s="7">
        <f>CADASTRO!B386</f>
        <v>0</v>
      </c>
      <c r="C388" s="7">
        <f>CADASTRO!C386</f>
        <v>0</v>
      </c>
      <c r="D388" s="8"/>
      <c r="E388" s="8"/>
      <c r="F388" s="8"/>
      <c r="G388" s="8"/>
      <c r="H388" s="8"/>
      <c r="I388" s="8"/>
      <c r="J388" s="8"/>
      <c r="K388" s="8"/>
      <c r="L388" s="8"/>
    </row>
    <row r="389" spans="1:12" ht="15" customHeight="1" x14ac:dyDescent="0.25">
      <c r="A389" s="7">
        <f>CADASTRO!A387</f>
        <v>0</v>
      </c>
      <c r="B389" s="7">
        <f>CADASTRO!B387</f>
        <v>0</v>
      </c>
      <c r="C389" s="7">
        <f>CADASTRO!C387</f>
        <v>0</v>
      </c>
      <c r="D389" s="8"/>
      <c r="E389" s="8"/>
      <c r="F389" s="8"/>
      <c r="G389" s="8"/>
      <c r="H389" s="8"/>
      <c r="I389" s="8"/>
      <c r="J389" s="8"/>
      <c r="K389" s="8"/>
      <c r="L389" s="8"/>
    </row>
    <row r="390" spans="1:12" ht="15" customHeight="1" x14ac:dyDescent="0.25">
      <c r="A390" s="7">
        <f>CADASTRO!A388</f>
        <v>0</v>
      </c>
      <c r="B390" s="7">
        <f>CADASTRO!B388</f>
        <v>0</v>
      </c>
      <c r="C390" s="7">
        <f>CADASTRO!C388</f>
        <v>0</v>
      </c>
      <c r="D390" s="8"/>
      <c r="E390" s="8"/>
      <c r="F390" s="8"/>
      <c r="G390" s="8"/>
      <c r="H390" s="8"/>
      <c r="I390" s="8"/>
      <c r="J390" s="8"/>
      <c r="K390" s="8"/>
      <c r="L390" s="8"/>
    </row>
    <row r="391" spans="1:12" ht="15" customHeight="1" x14ac:dyDescent="0.25">
      <c r="A391" s="7">
        <f>CADASTRO!A389</f>
        <v>0</v>
      </c>
      <c r="B391" s="7">
        <f>CADASTRO!B389</f>
        <v>0</v>
      </c>
      <c r="C391" s="7">
        <f>CADASTRO!C389</f>
        <v>0</v>
      </c>
      <c r="D391" s="8"/>
      <c r="E391" s="8"/>
      <c r="F391" s="8"/>
      <c r="G391" s="8"/>
      <c r="H391" s="8"/>
      <c r="I391" s="8"/>
      <c r="J391" s="8"/>
      <c r="K391" s="8"/>
      <c r="L391" s="8"/>
    </row>
    <row r="392" spans="1:12" ht="15" customHeight="1" x14ac:dyDescent="0.25">
      <c r="A392" s="7">
        <f>CADASTRO!A390</f>
        <v>0</v>
      </c>
      <c r="B392" s="7">
        <f>CADASTRO!B390</f>
        <v>0</v>
      </c>
      <c r="C392" s="7">
        <f>CADASTRO!C390</f>
        <v>0</v>
      </c>
      <c r="D392" s="8"/>
      <c r="E392" s="8"/>
      <c r="F392" s="8"/>
      <c r="G392" s="8"/>
      <c r="H392" s="8"/>
      <c r="I392" s="8"/>
      <c r="J392" s="8"/>
      <c r="K392" s="8"/>
      <c r="L392" s="8"/>
    </row>
    <row r="393" spans="1:12" ht="15" customHeight="1" x14ac:dyDescent="0.25">
      <c r="A393" s="7">
        <f>CADASTRO!A391</f>
        <v>0</v>
      </c>
      <c r="B393" s="7">
        <f>CADASTRO!B391</f>
        <v>0</v>
      </c>
      <c r="C393" s="7">
        <f>CADASTRO!C391</f>
        <v>0</v>
      </c>
      <c r="D393" s="8"/>
      <c r="E393" s="8"/>
      <c r="F393" s="8"/>
      <c r="G393" s="8"/>
      <c r="H393" s="8"/>
      <c r="I393" s="8"/>
      <c r="J393" s="8"/>
      <c r="K393" s="8"/>
      <c r="L393" s="8"/>
    </row>
    <row r="394" spans="1:12" ht="15" customHeight="1" x14ac:dyDescent="0.25">
      <c r="A394" s="7">
        <f>CADASTRO!A392</f>
        <v>0</v>
      </c>
      <c r="B394" s="7">
        <f>CADASTRO!B392</f>
        <v>0</v>
      </c>
      <c r="C394" s="7">
        <f>CADASTRO!C392</f>
        <v>0</v>
      </c>
      <c r="D394" s="8"/>
      <c r="E394" s="8"/>
      <c r="F394" s="8"/>
      <c r="G394" s="8"/>
      <c r="H394" s="8"/>
      <c r="I394" s="8"/>
      <c r="J394" s="8"/>
      <c r="K394" s="8"/>
      <c r="L394" s="8"/>
    </row>
    <row r="395" spans="1:12" ht="15" customHeight="1" x14ac:dyDescent="0.25">
      <c r="A395" s="7">
        <f>CADASTRO!A393</f>
        <v>0</v>
      </c>
      <c r="B395" s="7">
        <f>CADASTRO!B393</f>
        <v>0</v>
      </c>
      <c r="C395" s="7">
        <f>CADASTRO!C393</f>
        <v>0</v>
      </c>
      <c r="D395" s="8"/>
      <c r="E395" s="8"/>
      <c r="F395" s="8"/>
      <c r="G395" s="8"/>
      <c r="H395" s="8"/>
      <c r="I395" s="8"/>
      <c r="J395" s="8"/>
      <c r="K395" s="8"/>
      <c r="L395" s="8"/>
    </row>
    <row r="396" spans="1:12" ht="15" customHeight="1" x14ac:dyDescent="0.25">
      <c r="A396" s="7">
        <f>CADASTRO!A394</f>
        <v>0</v>
      </c>
      <c r="B396" s="7">
        <f>CADASTRO!B394</f>
        <v>0</v>
      </c>
      <c r="C396" s="7">
        <f>CADASTRO!C394</f>
        <v>0</v>
      </c>
      <c r="D396" s="8"/>
      <c r="E396" s="8"/>
      <c r="F396" s="8"/>
      <c r="G396" s="8"/>
      <c r="H396" s="8"/>
      <c r="I396" s="8"/>
      <c r="J396" s="8"/>
      <c r="K396" s="8"/>
      <c r="L396" s="8"/>
    </row>
    <row r="397" spans="1:12" ht="15" customHeight="1" x14ac:dyDescent="0.25">
      <c r="A397" s="7">
        <f>CADASTRO!A395</f>
        <v>0</v>
      </c>
      <c r="B397" s="7">
        <f>CADASTRO!B395</f>
        <v>0</v>
      </c>
      <c r="C397" s="7">
        <f>CADASTRO!C395</f>
        <v>0</v>
      </c>
      <c r="D397" s="8"/>
      <c r="E397" s="8"/>
      <c r="F397" s="8"/>
      <c r="G397" s="8"/>
      <c r="H397" s="8"/>
      <c r="I397" s="8"/>
      <c r="J397" s="8"/>
      <c r="K397" s="8"/>
      <c r="L397" s="8"/>
    </row>
    <row r="398" spans="1:12" ht="15" customHeight="1" x14ac:dyDescent="0.25">
      <c r="A398" s="7">
        <f>CADASTRO!A396</f>
        <v>0</v>
      </c>
      <c r="B398" s="7">
        <f>CADASTRO!B396</f>
        <v>0</v>
      </c>
      <c r="C398" s="7">
        <f>CADASTRO!C396</f>
        <v>0</v>
      </c>
      <c r="D398" s="8"/>
      <c r="E398" s="8"/>
      <c r="F398" s="8"/>
      <c r="G398" s="8"/>
      <c r="H398" s="8"/>
      <c r="I398" s="8"/>
      <c r="J398" s="8"/>
      <c r="K398" s="8"/>
      <c r="L398" s="8"/>
    </row>
    <row r="399" spans="1:12" ht="15" customHeight="1" x14ac:dyDescent="0.25">
      <c r="A399" s="7">
        <f>CADASTRO!A397</f>
        <v>0</v>
      </c>
      <c r="B399" s="7">
        <f>CADASTRO!B397</f>
        <v>0</v>
      </c>
      <c r="C399" s="7">
        <f>CADASTRO!C397</f>
        <v>0</v>
      </c>
      <c r="D399" s="8"/>
      <c r="E399" s="8"/>
      <c r="F399" s="8"/>
      <c r="G399" s="8"/>
      <c r="H399" s="8"/>
      <c r="I399" s="8"/>
      <c r="J399" s="8"/>
      <c r="K399" s="8"/>
      <c r="L399" s="8"/>
    </row>
    <row r="400" spans="1:12" ht="15" customHeight="1" x14ac:dyDescent="0.25">
      <c r="A400" s="7">
        <f>CADASTRO!A398</f>
        <v>0</v>
      </c>
      <c r="B400" s="7">
        <f>CADASTRO!B398</f>
        <v>0</v>
      </c>
      <c r="C400" s="7">
        <f>CADASTRO!C398</f>
        <v>0</v>
      </c>
      <c r="D400" s="8"/>
      <c r="E400" s="8"/>
      <c r="F400" s="8"/>
      <c r="G400" s="8"/>
      <c r="H400" s="8"/>
      <c r="I400" s="8"/>
      <c r="J400" s="8"/>
      <c r="K400" s="8"/>
      <c r="L400" s="8"/>
    </row>
    <row r="401" spans="1:12" ht="15" customHeight="1" x14ac:dyDescent="0.25">
      <c r="A401" s="7">
        <f>CADASTRO!A399</f>
        <v>0</v>
      </c>
      <c r="B401" s="7">
        <f>CADASTRO!B399</f>
        <v>0</v>
      </c>
      <c r="C401" s="7">
        <f>CADASTRO!C399</f>
        <v>0</v>
      </c>
      <c r="D401" s="8"/>
      <c r="E401" s="8"/>
      <c r="F401" s="8"/>
      <c r="G401" s="8"/>
      <c r="H401" s="8"/>
      <c r="I401" s="8"/>
      <c r="J401" s="8"/>
      <c r="K401" s="8"/>
      <c r="L401" s="8"/>
    </row>
    <row r="402" spans="1:12" ht="15" customHeight="1" x14ac:dyDescent="0.25">
      <c r="A402" s="7">
        <f>CADASTRO!A400</f>
        <v>0</v>
      </c>
      <c r="B402" s="7">
        <f>CADASTRO!B400</f>
        <v>0</v>
      </c>
      <c r="C402" s="7">
        <f>CADASTRO!C400</f>
        <v>0</v>
      </c>
      <c r="D402" s="8"/>
      <c r="E402" s="8"/>
      <c r="F402" s="8"/>
      <c r="G402" s="8"/>
      <c r="H402" s="8"/>
      <c r="I402" s="8"/>
      <c r="J402" s="8"/>
      <c r="K402" s="8"/>
      <c r="L402" s="8"/>
    </row>
    <row r="403" spans="1:12" ht="15" customHeight="1" x14ac:dyDescent="0.25">
      <c r="A403" s="7">
        <f>CADASTRO!A401</f>
        <v>0</v>
      </c>
      <c r="B403" s="7">
        <f>CADASTRO!B401</f>
        <v>0</v>
      </c>
      <c r="C403" s="7">
        <f>CADASTRO!C401</f>
        <v>0</v>
      </c>
      <c r="D403" s="8"/>
      <c r="E403" s="8"/>
      <c r="F403" s="8"/>
      <c r="G403" s="8"/>
      <c r="H403" s="8"/>
      <c r="I403" s="8"/>
      <c r="J403" s="8"/>
      <c r="K403" s="8"/>
      <c r="L403" s="8"/>
    </row>
    <row r="404" spans="1:12" ht="15" customHeight="1" x14ac:dyDescent="0.25">
      <c r="A404" s="7">
        <f>CADASTRO!A402</f>
        <v>0</v>
      </c>
      <c r="B404" s="7">
        <f>CADASTRO!B402</f>
        <v>0</v>
      </c>
      <c r="C404" s="7">
        <f>CADASTRO!C402</f>
        <v>0</v>
      </c>
      <c r="D404" s="8"/>
      <c r="E404" s="8"/>
      <c r="F404" s="8"/>
      <c r="G404" s="8"/>
      <c r="H404" s="8"/>
      <c r="I404" s="8"/>
      <c r="J404" s="8"/>
      <c r="K404" s="8"/>
      <c r="L404" s="8"/>
    </row>
    <row r="405" spans="1:12" ht="15" customHeight="1" x14ac:dyDescent="0.25">
      <c r="A405" s="7">
        <f>CADASTRO!A403</f>
        <v>0</v>
      </c>
      <c r="B405" s="7">
        <f>CADASTRO!B403</f>
        <v>0</v>
      </c>
      <c r="C405" s="7">
        <f>CADASTRO!C403</f>
        <v>0</v>
      </c>
      <c r="D405" s="8"/>
      <c r="E405" s="8"/>
      <c r="F405" s="8"/>
      <c r="G405" s="8"/>
      <c r="H405" s="8"/>
      <c r="I405" s="8"/>
      <c r="J405" s="8"/>
      <c r="K405" s="8"/>
      <c r="L405" s="8"/>
    </row>
    <row r="406" spans="1:12" ht="15" customHeight="1" x14ac:dyDescent="0.25">
      <c r="A406" s="7">
        <f>CADASTRO!A404</f>
        <v>0</v>
      </c>
      <c r="B406" s="7">
        <f>CADASTRO!B404</f>
        <v>0</v>
      </c>
      <c r="C406" s="7">
        <f>CADASTRO!C404</f>
        <v>0</v>
      </c>
      <c r="D406" s="8"/>
      <c r="E406" s="8"/>
      <c r="F406" s="8"/>
      <c r="G406" s="8"/>
      <c r="H406" s="8"/>
      <c r="I406" s="8"/>
      <c r="J406" s="8"/>
      <c r="K406" s="8"/>
      <c r="L406" s="8"/>
    </row>
    <row r="407" spans="1:12" ht="15" customHeight="1" x14ac:dyDescent="0.25">
      <c r="A407" s="7">
        <f>CADASTRO!A405</f>
        <v>0</v>
      </c>
      <c r="B407" s="7">
        <f>CADASTRO!B405</f>
        <v>0</v>
      </c>
      <c r="C407" s="7">
        <f>CADASTRO!C405</f>
        <v>0</v>
      </c>
      <c r="D407" s="8"/>
      <c r="E407" s="8"/>
      <c r="F407" s="8"/>
      <c r="G407" s="8"/>
      <c r="H407" s="8"/>
      <c r="I407" s="8"/>
      <c r="J407" s="8"/>
      <c r="K407" s="8"/>
      <c r="L407" s="8"/>
    </row>
    <row r="408" spans="1:12" ht="15" customHeight="1" x14ac:dyDescent="0.25">
      <c r="A408" s="7">
        <f>CADASTRO!A406</f>
        <v>0</v>
      </c>
      <c r="B408" s="7">
        <f>CADASTRO!B406</f>
        <v>0</v>
      </c>
      <c r="C408" s="7">
        <f>CADASTRO!C406</f>
        <v>0</v>
      </c>
      <c r="D408" s="8"/>
      <c r="E408" s="8"/>
      <c r="F408" s="8"/>
      <c r="G408" s="8"/>
      <c r="H408" s="8"/>
      <c r="I408" s="8"/>
      <c r="J408" s="8"/>
      <c r="K408" s="8"/>
      <c r="L408" s="8"/>
    </row>
    <row r="409" spans="1:12" ht="15" customHeight="1" x14ac:dyDescent="0.25">
      <c r="A409" s="7">
        <f>CADASTRO!A407</f>
        <v>0</v>
      </c>
      <c r="B409" s="7">
        <f>CADASTRO!B407</f>
        <v>0</v>
      </c>
      <c r="C409" s="7">
        <f>CADASTRO!C407</f>
        <v>0</v>
      </c>
      <c r="D409" s="8"/>
      <c r="E409" s="8"/>
      <c r="F409" s="8"/>
      <c r="G409" s="8"/>
      <c r="H409" s="8"/>
      <c r="I409" s="8"/>
      <c r="J409" s="8"/>
      <c r="K409" s="8"/>
      <c r="L409" s="8"/>
    </row>
    <row r="410" spans="1:12" ht="15" customHeight="1" x14ac:dyDescent="0.25">
      <c r="A410" s="7">
        <f>CADASTRO!A408</f>
        <v>0</v>
      </c>
      <c r="B410" s="7">
        <f>CADASTRO!B408</f>
        <v>0</v>
      </c>
      <c r="C410" s="7">
        <f>CADASTRO!C408</f>
        <v>0</v>
      </c>
      <c r="D410" s="8"/>
      <c r="E410" s="8"/>
      <c r="F410" s="8"/>
      <c r="G410" s="8"/>
      <c r="H410" s="8"/>
      <c r="I410" s="8"/>
      <c r="J410" s="8"/>
      <c r="K410" s="8"/>
      <c r="L410" s="8"/>
    </row>
    <row r="411" spans="1:12" ht="15" customHeight="1" x14ac:dyDescent="0.25">
      <c r="A411" s="7">
        <f>CADASTRO!A409</f>
        <v>0</v>
      </c>
      <c r="B411" s="7">
        <f>CADASTRO!B409</f>
        <v>0</v>
      </c>
      <c r="C411" s="7">
        <f>CADASTRO!C409</f>
        <v>0</v>
      </c>
      <c r="D411" s="8"/>
      <c r="E411" s="8"/>
      <c r="F411" s="8"/>
      <c r="G411" s="8"/>
      <c r="H411" s="8"/>
      <c r="I411" s="8"/>
      <c r="J411" s="8"/>
      <c r="K411" s="8"/>
      <c r="L411" s="8"/>
    </row>
    <row r="412" spans="1:12" ht="15" customHeight="1" x14ac:dyDescent="0.25">
      <c r="A412" s="7">
        <f>CADASTRO!A410</f>
        <v>0</v>
      </c>
      <c r="B412" s="7">
        <f>CADASTRO!B410</f>
        <v>0</v>
      </c>
      <c r="C412" s="7">
        <f>CADASTRO!C410</f>
        <v>0</v>
      </c>
      <c r="D412" s="8"/>
      <c r="E412" s="8"/>
      <c r="F412" s="8"/>
      <c r="G412" s="8"/>
      <c r="H412" s="8"/>
      <c r="I412" s="8"/>
      <c r="J412" s="8"/>
      <c r="K412" s="8"/>
      <c r="L412" s="8"/>
    </row>
    <row r="413" spans="1:12" ht="15" customHeight="1" x14ac:dyDescent="0.25">
      <c r="A413" s="7">
        <f>CADASTRO!A411</f>
        <v>0</v>
      </c>
      <c r="B413" s="7">
        <f>CADASTRO!B411</f>
        <v>0</v>
      </c>
      <c r="C413" s="7">
        <f>CADASTRO!C411</f>
        <v>0</v>
      </c>
      <c r="D413" s="8"/>
      <c r="E413" s="8"/>
      <c r="F413" s="8"/>
      <c r="G413" s="8"/>
      <c r="H413" s="8"/>
      <c r="I413" s="8"/>
      <c r="J413" s="8"/>
      <c r="K413" s="8"/>
      <c r="L413" s="8"/>
    </row>
    <row r="414" spans="1:12" ht="15" customHeight="1" x14ac:dyDescent="0.25">
      <c r="A414" s="7">
        <f>CADASTRO!A412</f>
        <v>0</v>
      </c>
      <c r="B414" s="7">
        <f>CADASTRO!B412</f>
        <v>0</v>
      </c>
      <c r="C414" s="7">
        <f>CADASTRO!C412</f>
        <v>0</v>
      </c>
      <c r="D414" s="8"/>
      <c r="E414" s="8"/>
      <c r="F414" s="8"/>
      <c r="G414" s="8"/>
      <c r="H414" s="8"/>
      <c r="I414" s="8"/>
      <c r="J414" s="8"/>
      <c r="K414" s="8"/>
      <c r="L414" s="8"/>
    </row>
    <row r="415" spans="1:12" ht="15" customHeight="1" x14ac:dyDescent="0.25">
      <c r="A415" s="7">
        <f>CADASTRO!A413</f>
        <v>0</v>
      </c>
      <c r="B415" s="7">
        <f>CADASTRO!B413</f>
        <v>0</v>
      </c>
      <c r="C415" s="7">
        <f>CADASTRO!C413</f>
        <v>0</v>
      </c>
      <c r="D415" s="8"/>
      <c r="E415" s="8"/>
      <c r="F415" s="8"/>
      <c r="G415" s="8"/>
      <c r="H415" s="8"/>
      <c r="I415" s="8"/>
      <c r="J415" s="8"/>
      <c r="K415" s="8"/>
      <c r="L415" s="8"/>
    </row>
    <row r="416" spans="1:12" ht="15" customHeight="1" x14ac:dyDescent="0.25">
      <c r="A416" s="7">
        <f>CADASTRO!A414</f>
        <v>0</v>
      </c>
      <c r="B416" s="7">
        <f>CADASTRO!B414</f>
        <v>0</v>
      </c>
      <c r="C416" s="7">
        <f>CADASTRO!C414</f>
        <v>0</v>
      </c>
      <c r="D416" s="8"/>
      <c r="E416" s="8"/>
      <c r="F416" s="8"/>
      <c r="G416" s="8"/>
      <c r="H416" s="8"/>
      <c r="I416" s="8"/>
      <c r="J416" s="8"/>
      <c r="K416" s="8"/>
      <c r="L416" s="8"/>
    </row>
    <row r="417" spans="1:12" ht="15" customHeight="1" x14ac:dyDescent="0.25">
      <c r="A417" s="7">
        <f>CADASTRO!A415</f>
        <v>0</v>
      </c>
      <c r="B417" s="7">
        <f>CADASTRO!B415</f>
        <v>0</v>
      </c>
      <c r="C417" s="7">
        <f>CADASTRO!C415</f>
        <v>0</v>
      </c>
      <c r="D417" s="8"/>
      <c r="E417" s="8"/>
      <c r="F417" s="8"/>
      <c r="G417" s="8"/>
      <c r="H417" s="8"/>
      <c r="I417" s="8"/>
      <c r="J417" s="8"/>
      <c r="K417" s="8"/>
      <c r="L417" s="8"/>
    </row>
    <row r="418" spans="1:12" ht="15" customHeight="1" x14ac:dyDescent="0.25">
      <c r="A418" s="7">
        <f>CADASTRO!A416</f>
        <v>0</v>
      </c>
      <c r="B418" s="7">
        <f>CADASTRO!B416</f>
        <v>0</v>
      </c>
      <c r="C418" s="7">
        <f>CADASTRO!C416</f>
        <v>0</v>
      </c>
      <c r="D418" s="8"/>
      <c r="E418" s="8"/>
      <c r="F418" s="8"/>
      <c r="G418" s="8"/>
      <c r="H418" s="8"/>
      <c r="I418" s="8"/>
      <c r="J418" s="8"/>
      <c r="K418" s="8"/>
      <c r="L418" s="8"/>
    </row>
    <row r="419" spans="1:12" ht="15" customHeight="1" x14ac:dyDescent="0.25">
      <c r="A419" s="7">
        <f>CADASTRO!A417</f>
        <v>0</v>
      </c>
      <c r="B419" s="7">
        <f>CADASTRO!B417</f>
        <v>0</v>
      </c>
      <c r="C419" s="7">
        <f>CADASTRO!C417</f>
        <v>0</v>
      </c>
      <c r="D419" s="8"/>
      <c r="E419" s="8"/>
      <c r="F419" s="8"/>
      <c r="G419" s="8"/>
      <c r="H419" s="8"/>
      <c r="I419" s="8"/>
      <c r="J419" s="8"/>
      <c r="K419" s="8"/>
      <c r="L419" s="8"/>
    </row>
    <row r="420" spans="1:12" ht="15" customHeight="1" x14ac:dyDescent="0.25">
      <c r="A420" s="7">
        <f>CADASTRO!A418</f>
        <v>0</v>
      </c>
      <c r="B420" s="7">
        <f>CADASTRO!B418</f>
        <v>0</v>
      </c>
      <c r="C420" s="7">
        <f>CADASTRO!C418</f>
        <v>0</v>
      </c>
      <c r="D420" s="8"/>
      <c r="E420" s="8"/>
      <c r="F420" s="8"/>
      <c r="G420" s="8"/>
      <c r="H420" s="8"/>
      <c r="I420" s="8"/>
      <c r="J420" s="8"/>
      <c r="K420" s="8"/>
      <c r="L420" s="8"/>
    </row>
    <row r="421" spans="1:12" ht="15" customHeight="1" x14ac:dyDescent="0.25">
      <c r="A421" s="7">
        <f>CADASTRO!A419</f>
        <v>0</v>
      </c>
      <c r="B421" s="7">
        <f>CADASTRO!B419</f>
        <v>0</v>
      </c>
      <c r="C421" s="7">
        <f>CADASTRO!C419</f>
        <v>0</v>
      </c>
      <c r="D421" s="8"/>
      <c r="E421" s="8"/>
      <c r="F421" s="8"/>
      <c r="G421" s="8"/>
      <c r="H421" s="8"/>
      <c r="I421" s="8"/>
      <c r="J421" s="8"/>
      <c r="K421" s="8"/>
      <c r="L421" s="8"/>
    </row>
    <row r="422" spans="1:12" ht="15" customHeight="1" x14ac:dyDescent="0.25">
      <c r="A422" s="7">
        <f>CADASTRO!A420</f>
        <v>0</v>
      </c>
      <c r="B422" s="7">
        <f>CADASTRO!B420</f>
        <v>0</v>
      </c>
      <c r="C422" s="7">
        <f>CADASTRO!C420</f>
        <v>0</v>
      </c>
      <c r="D422" s="8"/>
      <c r="E422" s="8"/>
      <c r="F422" s="8"/>
      <c r="G422" s="8"/>
      <c r="H422" s="8"/>
      <c r="I422" s="8"/>
      <c r="J422" s="8"/>
      <c r="K422" s="8"/>
      <c r="L422" s="8"/>
    </row>
    <row r="423" spans="1:12" ht="15" customHeight="1" x14ac:dyDescent="0.25">
      <c r="A423" s="7">
        <f>CADASTRO!A421</f>
        <v>0</v>
      </c>
      <c r="B423" s="7">
        <f>CADASTRO!B421</f>
        <v>0</v>
      </c>
      <c r="C423" s="7">
        <f>CADASTRO!C421</f>
        <v>0</v>
      </c>
      <c r="D423" s="8"/>
      <c r="E423" s="8"/>
      <c r="F423" s="8"/>
      <c r="G423" s="8"/>
      <c r="H423" s="8"/>
      <c r="I423" s="8"/>
      <c r="J423" s="8"/>
      <c r="K423" s="8"/>
      <c r="L423" s="8"/>
    </row>
    <row r="424" spans="1:12" ht="15" customHeight="1" x14ac:dyDescent="0.25">
      <c r="A424" s="7">
        <f>CADASTRO!A422</f>
        <v>0</v>
      </c>
      <c r="B424" s="7">
        <f>CADASTRO!B422</f>
        <v>0</v>
      </c>
      <c r="C424" s="7">
        <f>CADASTRO!C422</f>
        <v>0</v>
      </c>
      <c r="D424" s="8"/>
      <c r="E424" s="8"/>
      <c r="F424" s="8"/>
      <c r="G424" s="8"/>
      <c r="H424" s="8"/>
      <c r="I424" s="8"/>
      <c r="J424" s="8"/>
      <c r="K424" s="8"/>
      <c r="L424" s="8"/>
    </row>
    <row r="425" spans="1:12" ht="15" customHeight="1" x14ac:dyDescent="0.25">
      <c r="A425" s="7">
        <f>CADASTRO!A423</f>
        <v>0</v>
      </c>
      <c r="B425" s="7">
        <f>CADASTRO!B423</f>
        <v>0</v>
      </c>
      <c r="C425" s="7">
        <f>CADASTRO!C423</f>
        <v>0</v>
      </c>
      <c r="D425" s="8"/>
      <c r="E425" s="8"/>
      <c r="F425" s="8"/>
      <c r="G425" s="8"/>
      <c r="H425" s="8"/>
      <c r="I425" s="8"/>
      <c r="J425" s="8"/>
      <c r="K425" s="8"/>
      <c r="L425" s="8"/>
    </row>
    <row r="426" spans="1:12" ht="15" customHeight="1" x14ac:dyDescent="0.25">
      <c r="A426" s="7">
        <f>CADASTRO!A424</f>
        <v>0</v>
      </c>
      <c r="B426" s="7">
        <f>CADASTRO!B424</f>
        <v>0</v>
      </c>
      <c r="C426" s="7">
        <f>CADASTRO!C424</f>
        <v>0</v>
      </c>
      <c r="D426" s="8"/>
      <c r="E426" s="8"/>
      <c r="F426" s="8"/>
      <c r="G426" s="8"/>
      <c r="H426" s="8"/>
      <c r="I426" s="8"/>
      <c r="J426" s="8"/>
      <c r="K426" s="8"/>
      <c r="L426" s="8"/>
    </row>
    <row r="427" spans="1:12" ht="15" customHeight="1" x14ac:dyDescent="0.25">
      <c r="A427" s="7">
        <f>CADASTRO!A425</f>
        <v>0</v>
      </c>
      <c r="B427" s="7">
        <f>CADASTRO!B425</f>
        <v>0</v>
      </c>
      <c r="C427" s="7">
        <f>CADASTRO!C425</f>
        <v>0</v>
      </c>
      <c r="D427" s="8"/>
      <c r="E427" s="8"/>
      <c r="F427" s="8"/>
      <c r="G427" s="8"/>
      <c r="H427" s="8"/>
      <c r="I427" s="8"/>
      <c r="J427" s="8"/>
      <c r="K427" s="8"/>
      <c r="L427" s="8"/>
    </row>
    <row r="428" spans="1:12" ht="15" customHeight="1" x14ac:dyDescent="0.25">
      <c r="A428" s="7">
        <f>CADASTRO!A426</f>
        <v>0</v>
      </c>
      <c r="B428" s="7">
        <f>CADASTRO!B426</f>
        <v>0</v>
      </c>
      <c r="C428" s="7">
        <f>CADASTRO!C426</f>
        <v>0</v>
      </c>
      <c r="D428" s="8"/>
      <c r="E428" s="8"/>
      <c r="F428" s="8"/>
      <c r="G428" s="8"/>
      <c r="H428" s="8"/>
      <c r="I428" s="8"/>
      <c r="J428" s="8"/>
      <c r="K428" s="8"/>
      <c r="L428" s="8"/>
    </row>
    <row r="429" spans="1:12" ht="15" customHeight="1" x14ac:dyDescent="0.25">
      <c r="A429" s="7">
        <f>CADASTRO!A427</f>
        <v>0</v>
      </c>
      <c r="B429" s="7">
        <f>CADASTRO!B427</f>
        <v>0</v>
      </c>
      <c r="C429" s="7">
        <f>CADASTRO!C427</f>
        <v>0</v>
      </c>
      <c r="D429" s="8"/>
      <c r="E429" s="8"/>
      <c r="F429" s="8"/>
      <c r="G429" s="8"/>
      <c r="H429" s="8"/>
      <c r="I429" s="8"/>
      <c r="J429" s="8"/>
      <c r="K429" s="8"/>
      <c r="L429" s="8"/>
    </row>
    <row r="430" spans="1:12" ht="15" customHeight="1" x14ac:dyDescent="0.25">
      <c r="A430" s="7">
        <f>CADASTRO!A428</f>
        <v>0</v>
      </c>
      <c r="B430" s="7">
        <f>CADASTRO!B428</f>
        <v>0</v>
      </c>
      <c r="C430" s="7">
        <f>CADASTRO!C428</f>
        <v>0</v>
      </c>
      <c r="D430" s="8"/>
      <c r="E430" s="8"/>
      <c r="F430" s="8"/>
      <c r="G430" s="8"/>
      <c r="H430" s="8"/>
      <c r="I430" s="8"/>
      <c r="J430" s="8"/>
      <c r="K430" s="8"/>
      <c r="L430" s="8"/>
    </row>
    <row r="431" spans="1:12" ht="15" customHeight="1" x14ac:dyDescent="0.25">
      <c r="A431" s="7">
        <f>CADASTRO!A429</f>
        <v>0</v>
      </c>
      <c r="B431" s="7">
        <f>CADASTRO!B429</f>
        <v>0</v>
      </c>
      <c r="C431" s="7">
        <f>CADASTRO!C429</f>
        <v>0</v>
      </c>
      <c r="D431" s="8"/>
      <c r="E431" s="8"/>
      <c r="F431" s="8"/>
      <c r="G431" s="8"/>
      <c r="H431" s="8"/>
      <c r="I431" s="8"/>
      <c r="J431" s="8"/>
      <c r="K431" s="8"/>
      <c r="L431" s="8"/>
    </row>
    <row r="432" spans="1:12" ht="15" customHeight="1" x14ac:dyDescent="0.25">
      <c r="A432" s="7">
        <f>CADASTRO!A430</f>
        <v>0</v>
      </c>
      <c r="B432" s="7">
        <f>CADASTRO!B430</f>
        <v>0</v>
      </c>
      <c r="C432" s="7">
        <f>CADASTRO!C430</f>
        <v>0</v>
      </c>
      <c r="D432" s="8"/>
      <c r="E432" s="8"/>
      <c r="F432" s="8"/>
      <c r="G432" s="8"/>
      <c r="H432" s="8"/>
      <c r="I432" s="8"/>
      <c r="J432" s="8"/>
      <c r="K432" s="8"/>
      <c r="L432" s="8"/>
    </row>
    <row r="433" spans="1:12" ht="15" customHeight="1" x14ac:dyDescent="0.25">
      <c r="A433" s="7">
        <f>CADASTRO!A431</f>
        <v>0</v>
      </c>
      <c r="B433" s="7">
        <f>CADASTRO!B431</f>
        <v>0</v>
      </c>
      <c r="C433" s="7">
        <f>CADASTRO!C431</f>
        <v>0</v>
      </c>
      <c r="D433" s="8"/>
      <c r="E433" s="8"/>
      <c r="F433" s="8"/>
      <c r="G433" s="8"/>
      <c r="H433" s="8"/>
      <c r="I433" s="8"/>
      <c r="J433" s="8"/>
      <c r="K433" s="8"/>
      <c r="L433" s="8"/>
    </row>
    <row r="434" spans="1:12" ht="15" customHeight="1" x14ac:dyDescent="0.25">
      <c r="A434" s="7">
        <f>CADASTRO!A432</f>
        <v>0</v>
      </c>
      <c r="B434" s="7">
        <f>CADASTRO!B432</f>
        <v>0</v>
      </c>
      <c r="C434" s="7">
        <f>CADASTRO!C432</f>
        <v>0</v>
      </c>
      <c r="D434" s="8"/>
      <c r="E434" s="8"/>
      <c r="F434" s="8"/>
      <c r="G434" s="8"/>
      <c r="H434" s="8"/>
      <c r="I434" s="8"/>
      <c r="J434" s="8"/>
      <c r="K434" s="8"/>
      <c r="L434" s="8"/>
    </row>
    <row r="435" spans="1:12" ht="15" customHeight="1" x14ac:dyDescent="0.25">
      <c r="A435" s="7">
        <f>CADASTRO!A433</f>
        <v>0</v>
      </c>
      <c r="B435" s="7">
        <f>CADASTRO!B433</f>
        <v>0</v>
      </c>
      <c r="C435" s="7">
        <f>CADASTRO!C433</f>
        <v>0</v>
      </c>
      <c r="D435" s="8"/>
      <c r="E435" s="8"/>
      <c r="F435" s="8"/>
      <c r="G435" s="8"/>
      <c r="H435" s="8"/>
      <c r="I435" s="8"/>
      <c r="J435" s="8"/>
      <c r="K435" s="8"/>
      <c r="L435" s="8"/>
    </row>
    <row r="436" spans="1:12" ht="15" customHeight="1" x14ac:dyDescent="0.25">
      <c r="A436" s="7">
        <f>CADASTRO!A434</f>
        <v>0</v>
      </c>
      <c r="B436" s="7">
        <f>CADASTRO!B434</f>
        <v>0</v>
      </c>
      <c r="C436" s="7">
        <f>CADASTRO!C434</f>
        <v>0</v>
      </c>
      <c r="D436" s="8"/>
      <c r="E436" s="8"/>
      <c r="F436" s="8"/>
      <c r="G436" s="8"/>
      <c r="H436" s="8"/>
      <c r="I436" s="8"/>
      <c r="J436" s="8"/>
      <c r="K436" s="8"/>
      <c r="L436" s="8"/>
    </row>
    <row r="437" spans="1:12" ht="15" customHeight="1" x14ac:dyDescent="0.25">
      <c r="A437" s="7">
        <f>CADASTRO!A435</f>
        <v>0</v>
      </c>
      <c r="B437" s="7">
        <f>CADASTRO!B435</f>
        <v>0</v>
      </c>
      <c r="C437" s="7">
        <f>CADASTRO!C435</f>
        <v>0</v>
      </c>
      <c r="D437" s="8"/>
      <c r="E437" s="8"/>
      <c r="F437" s="8"/>
      <c r="G437" s="8"/>
      <c r="H437" s="8"/>
      <c r="I437" s="8"/>
      <c r="J437" s="8"/>
      <c r="K437" s="8"/>
      <c r="L437" s="8"/>
    </row>
    <row r="438" spans="1:12" ht="15" customHeight="1" x14ac:dyDescent="0.25">
      <c r="A438" s="7">
        <f>CADASTRO!A436</f>
        <v>0</v>
      </c>
      <c r="B438" s="7">
        <f>CADASTRO!B436</f>
        <v>0</v>
      </c>
      <c r="C438" s="7">
        <f>CADASTRO!C436</f>
        <v>0</v>
      </c>
      <c r="D438" s="8"/>
      <c r="E438" s="8"/>
      <c r="F438" s="8"/>
      <c r="G438" s="8"/>
      <c r="H438" s="8"/>
      <c r="I438" s="8"/>
      <c r="J438" s="8"/>
      <c r="K438" s="8"/>
      <c r="L438" s="8"/>
    </row>
    <row r="439" spans="1:12" ht="15" customHeight="1" x14ac:dyDescent="0.25">
      <c r="A439" s="7">
        <f>CADASTRO!A437</f>
        <v>0</v>
      </c>
      <c r="B439" s="7">
        <f>CADASTRO!B437</f>
        <v>0</v>
      </c>
      <c r="C439" s="7">
        <f>CADASTRO!C437</f>
        <v>0</v>
      </c>
      <c r="D439" s="8"/>
      <c r="E439" s="8"/>
      <c r="F439" s="8"/>
      <c r="G439" s="8"/>
      <c r="H439" s="8"/>
      <c r="I439" s="8"/>
      <c r="J439" s="8"/>
      <c r="K439" s="8"/>
      <c r="L439" s="8"/>
    </row>
    <row r="440" spans="1:12" ht="15" customHeight="1" x14ac:dyDescent="0.25">
      <c r="A440" s="7">
        <f>CADASTRO!A438</f>
        <v>0</v>
      </c>
      <c r="B440" s="7">
        <f>CADASTRO!B438</f>
        <v>0</v>
      </c>
      <c r="C440" s="7">
        <f>CADASTRO!C438</f>
        <v>0</v>
      </c>
      <c r="D440" s="8"/>
      <c r="E440" s="8"/>
      <c r="F440" s="8"/>
      <c r="G440" s="8"/>
      <c r="H440" s="8"/>
      <c r="I440" s="8"/>
      <c r="J440" s="8"/>
      <c r="K440" s="8"/>
      <c r="L440" s="8"/>
    </row>
    <row r="441" spans="1:12" ht="15" customHeight="1" x14ac:dyDescent="0.25">
      <c r="A441" s="7">
        <f>CADASTRO!A439</f>
        <v>0</v>
      </c>
      <c r="B441" s="7">
        <f>CADASTRO!B439</f>
        <v>0</v>
      </c>
      <c r="C441" s="7">
        <f>CADASTRO!C439</f>
        <v>0</v>
      </c>
      <c r="D441" s="8"/>
      <c r="E441" s="8"/>
      <c r="F441" s="8"/>
      <c r="G441" s="8"/>
      <c r="H441" s="8"/>
      <c r="I441" s="8"/>
      <c r="J441" s="8"/>
      <c r="K441" s="8"/>
      <c r="L441" s="8"/>
    </row>
    <row r="442" spans="1:12" ht="15" customHeight="1" x14ac:dyDescent="0.25">
      <c r="A442" s="7">
        <f>CADASTRO!A440</f>
        <v>0</v>
      </c>
      <c r="B442" s="7">
        <f>CADASTRO!B440</f>
        <v>0</v>
      </c>
      <c r="C442" s="7">
        <f>CADASTRO!C440</f>
        <v>0</v>
      </c>
      <c r="D442" s="8"/>
      <c r="E442" s="8"/>
      <c r="F442" s="8"/>
      <c r="G442" s="8"/>
      <c r="H442" s="8"/>
      <c r="I442" s="8"/>
      <c r="J442" s="8"/>
      <c r="K442" s="8"/>
      <c r="L442" s="8"/>
    </row>
    <row r="443" spans="1:12" ht="15" customHeight="1" x14ac:dyDescent="0.25">
      <c r="A443" s="7">
        <f>CADASTRO!A441</f>
        <v>0</v>
      </c>
      <c r="B443" s="7">
        <f>CADASTRO!B441</f>
        <v>0</v>
      </c>
      <c r="C443" s="7">
        <f>CADASTRO!C441</f>
        <v>0</v>
      </c>
      <c r="D443" s="8"/>
      <c r="E443" s="8"/>
      <c r="F443" s="8"/>
      <c r="G443" s="8"/>
      <c r="H443" s="8"/>
      <c r="I443" s="8"/>
      <c r="J443" s="8"/>
      <c r="K443" s="8"/>
      <c r="L443" s="8"/>
    </row>
    <row r="444" spans="1:12" ht="15" customHeight="1" x14ac:dyDescent="0.25">
      <c r="A444" s="7">
        <f>CADASTRO!A442</f>
        <v>0</v>
      </c>
      <c r="B444" s="7">
        <f>CADASTRO!B442</f>
        <v>0</v>
      </c>
      <c r="C444" s="7">
        <f>CADASTRO!C442</f>
        <v>0</v>
      </c>
      <c r="D444" s="8"/>
      <c r="E444" s="8"/>
      <c r="F444" s="8"/>
      <c r="G444" s="8"/>
      <c r="H444" s="8"/>
      <c r="I444" s="8"/>
      <c r="J444" s="8"/>
      <c r="K444" s="8"/>
      <c r="L444" s="8"/>
    </row>
    <row r="445" spans="1:12" ht="15" customHeight="1" x14ac:dyDescent="0.25">
      <c r="A445" s="7">
        <f>CADASTRO!A443</f>
        <v>0</v>
      </c>
      <c r="B445" s="7">
        <f>CADASTRO!B443</f>
        <v>0</v>
      </c>
      <c r="C445" s="7">
        <f>CADASTRO!C443</f>
        <v>0</v>
      </c>
      <c r="D445" s="8"/>
      <c r="E445" s="8"/>
      <c r="F445" s="8"/>
      <c r="G445" s="8"/>
      <c r="H445" s="8"/>
      <c r="I445" s="8"/>
      <c r="J445" s="8"/>
      <c r="K445" s="8"/>
      <c r="L445" s="8"/>
    </row>
    <row r="446" spans="1:12" ht="15" customHeight="1" x14ac:dyDescent="0.25">
      <c r="A446" s="7">
        <f>CADASTRO!A444</f>
        <v>0</v>
      </c>
      <c r="B446" s="7">
        <f>CADASTRO!B444</f>
        <v>0</v>
      </c>
      <c r="C446" s="7">
        <f>CADASTRO!C444</f>
        <v>0</v>
      </c>
      <c r="D446" s="8"/>
      <c r="E446" s="8"/>
      <c r="F446" s="8"/>
      <c r="G446" s="8"/>
      <c r="H446" s="8"/>
      <c r="I446" s="8"/>
      <c r="J446" s="8"/>
      <c r="K446" s="8"/>
      <c r="L446" s="8"/>
    </row>
    <row r="447" spans="1:12" ht="15" customHeight="1" x14ac:dyDescent="0.25">
      <c r="A447" s="7">
        <f>CADASTRO!A445</f>
        <v>0</v>
      </c>
      <c r="B447" s="7">
        <f>CADASTRO!B445</f>
        <v>0</v>
      </c>
      <c r="C447" s="7">
        <f>CADASTRO!C445</f>
        <v>0</v>
      </c>
      <c r="D447" s="8"/>
      <c r="E447" s="8"/>
      <c r="F447" s="8"/>
      <c r="G447" s="8"/>
      <c r="H447" s="8"/>
      <c r="I447" s="8"/>
      <c r="J447" s="8"/>
      <c r="K447" s="8"/>
      <c r="L447" s="8"/>
    </row>
    <row r="448" spans="1:12" ht="15" customHeight="1" x14ac:dyDescent="0.25">
      <c r="A448" s="7">
        <f>CADASTRO!A446</f>
        <v>0</v>
      </c>
      <c r="B448" s="7">
        <f>CADASTRO!B446</f>
        <v>0</v>
      </c>
      <c r="C448" s="7">
        <f>CADASTRO!C446</f>
        <v>0</v>
      </c>
      <c r="D448" s="8"/>
      <c r="E448" s="8"/>
      <c r="F448" s="8"/>
      <c r="G448" s="8"/>
      <c r="H448" s="8"/>
      <c r="I448" s="8"/>
      <c r="J448" s="8"/>
      <c r="K448" s="8"/>
      <c r="L448" s="8"/>
    </row>
    <row r="449" spans="1:12" ht="15" customHeight="1" x14ac:dyDescent="0.25">
      <c r="A449" s="7">
        <f>CADASTRO!A447</f>
        <v>0</v>
      </c>
      <c r="B449" s="7">
        <f>CADASTRO!B447</f>
        <v>0</v>
      </c>
      <c r="C449" s="7">
        <f>CADASTRO!C447</f>
        <v>0</v>
      </c>
      <c r="D449" s="8"/>
      <c r="E449" s="8"/>
      <c r="F449" s="8"/>
      <c r="G449" s="8"/>
      <c r="H449" s="8"/>
      <c r="I449" s="8"/>
      <c r="J449" s="8"/>
      <c r="K449" s="8"/>
      <c r="L449" s="8"/>
    </row>
    <row r="450" spans="1:12" ht="15" customHeight="1" x14ac:dyDescent="0.25">
      <c r="A450" s="7">
        <f>CADASTRO!A448</f>
        <v>0</v>
      </c>
      <c r="B450" s="7">
        <f>CADASTRO!B448</f>
        <v>0</v>
      </c>
      <c r="C450" s="7">
        <f>CADASTRO!C448</f>
        <v>0</v>
      </c>
      <c r="D450" s="8"/>
      <c r="E450" s="8"/>
      <c r="F450" s="8"/>
      <c r="G450" s="8"/>
      <c r="H450" s="8"/>
      <c r="I450" s="8"/>
      <c r="J450" s="8"/>
      <c r="K450" s="8"/>
      <c r="L450" s="8"/>
    </row>
    <row r="451" spans="1:12" ht="15" customHeight="1" x14ac:dyDescent="0.25">
      <c r="A451" s="7">
        <f>CADASTRO!A449</f>
        <v>0</v>
      </c>
      <c r="B451" s="7">
        <f>CADASTRO!B449</f>
        <v>0</v>
      </c>
      <c r="C451" s="7">
        <f>CADASTRO!C449</f>
        <v>0</v>
      </c>
      <c r="D451" s="8"/>
      <c r="E451" s="8"/>
      <c r="F451" s="8"/>
      <c r="G451" s="8"/>
      <c r="H451" s="8"/>
      <c r="I451" s="8"/>
      <c r="J451" s="8"/>
      <c r="K451" s="8"/>
      <c r="L451" s="8"/>
    </row>
    <row r="452" spans="1:12" ht="15" customHeight="1" x14ac:dyDescent="0.25">
      <c r="A452" s="7">
        <f>CADASTRO!A450</f>
        <v>0</v>
      </c>
      <c r="B452" s="7">
        <f>CADASTRO!B450</f>
        <v>0</v>
      </c>
      <c r="C452" s="7">
        <f>CADASTRO!C450</f>
        <v>0</v>
      </c>
      <c r="D452" s="8"/>
      <c r="E452" s="8"/>
      <c r="F452" s="8"/>
      <c r="G452" s="8"/>
      <c r="H452" s="8"/>
      <c r="I452" s="8"/>
      <c r="J452" s="8"/>
      <c r="K452" s="8"/>
      <c r="L452" s="8"/>
    </row>
    <row r="453" spans="1:12" ht="15" customHeight="1" x14ac:dyDescent="0.25">
      <c r="A453" s="7">
        <f>CADASTRO!A451</f>
        <v>0</v>
      </c>
      <c r="B453" s="7">
        <f>CADASTRO!B451</f>
        <v>0</v>
      </c>
      <c r="C453" s="7">
        <f>CADASTRO!C451</f>
        <v>0</v>
      </c>
      <c r="D453" s="8"/>
      <c r="E453" s="8"/>
      <c r="F453" s="8"/>
      <c r="G453" s="8"/>
      <c r="H453" s="8"/>
      <c r="I453" s="8"/>
      <c r="J453" s="8"/>
      <c r="K453" s="8"/>
      <c r="L453" s="8"/>
    </row>
    <row r="454" spans="1:12" ht="15" customHeight="1" x14ac:dyDescent="0.25">
      <c r="A454" s="7">
        <f>CADASTRO!A452</f>
        <v>0</v>
      </c>
      <c r="B454" s="7">
        <f>CADASTRO!B452</f>
        <v>0</v>
      </c>
      <c r="C454" s="7">
        <f>CADASTRO!C452</f>
        <v>0</v>
      </c>
      <c r="D454" s="8"/>
      <c r="E454" s="8"/>
      <c r="F454" s="8"/>
      <c r="G454" s="8"/>
      <c r="H454" s="8"/>
      <c r="I454" s="8"/>
      <c r="J454" s="8"/>
      <c r="K454" s="8"/>
      <c r="L454" s="8"/>
    </row>
    <row r="455" spans="1:12" ht="15" customHeight="1" x14ac:dyDescent="0.25">
      <c r="A455" s="7">
        <f>CADASTRO!A453</f>
        <v>0</v>
      </c>
      <c r="B455" s="7">
        <f>CADASTRO!B453</f>
        <v>0</v>
      </c>
      <c r="C455" s="7">
        <f>CADASTRO!C453</f>
        <v>0</v>
      </c>
      <c r="D455" s="8"/>
      <c r="E455" s="8"/>
      <c r="F455" s="8"/>
      <c r="G455" s="8"/>
      <c r="H455" s="8"/>
      <c r="I455" s="8"/>
      <c r="J455" s="8"/>
      <c r="K455" s="8"/>
      <c r="L455" s="8"/>
    </row>
    <row r="456" spans="1:12" ht="15" customHeight="1" x14ac:dyDescent="0.25">
      <c r="A456" s="7">
        <f>CADASTRO!A454</f>
        <v>0</v>
      </c>
      <c r="B456" s="7">
        <f>CADASTRO!B454</f>
        <v>0</v>
      </c>
      <c r="C456" s="7">
        <f>CADASTRO!C454</f>
        <v>0</v>
      </c>
      <c r="D456" s="8"/>
      <c r="E456" s="8"/>
      <c r="F456" s="8"/>
      <c r="G456" s="8"/>
      <c r="H456" s="8"/>
      <c r="I456" s="8"/>
      <c r="J456" s="8"/>
      <c r="K456" s="8"/>
      <c r="L456" s="8"/>
    </row>
    <row r="457" spans="1:12" ht="15" customHeight="1" x14ac:dyDescent="0.25">
      <c r="A457" s="7">
        <f>CADASTRO!A455</f>
        <v>0</v>
      </c>
      <c r="B457" s="7">
        <f>CADASTRO!B455</f>
        <v>0</v>
      </c>
      <c r="C457" s="7">
        <f>CADASTRO!C455</f>
        <v>0</v>
      </c>
      <c r="D457" s="8"/>
      <c r="E457" s="8"/>
      <c r="F457" s="8"/>
      <c r="G457" s="8"/>
      <c r="H457" s="8"/>
      <c r="I457" s="8"/>
      <c r="J457" s="8"/>
      <c r="K457" s="8"/>
      <c r="L457" s="8"/>
    </row>
    <row r="458" spans="1:12" ht="15" customHeight="1" x14ac:dyDescent="0.25">
      <c r="A458" s="7">
        <f>CADASTRO!A456</f>
        <v>0</v>
      </c>
      <c r="B458" s="7">
        <f>CADASTRO!B456</f>
        <v>0</v>
      </c>
      <c r="C458" s="7">
        <f>CADASTRO!C456</f>
        <v>0</v>
      </c>
      <c r="D458" s="8"/>
      <c r="E458" s="8"/>
      <c r="F458" s="8"/>
      <c r="G458" s="8"/>
      <c r="H458" s="8"/>
      <c r="I458" s="8"/>
      <c r="J458" s="8"/>
      <c r="K458" s="8"/>
      <c r="L458" s="8"/>
    </row>
    <row r="459" spans="1:12" ht="15" customHeight="1" x14ac:dyDescent="0.25">
      <c r="A459" s="7">
        <f>CADASTRO!A457</f>
        <v>0</v>
      </c>
      <c r="B459" s="7">
        <f>CADASTRO!B457</f>
        <v>0</v>
      </c>
      <c r="C459" s="7">
        <f>CADASTRO!C457</f>
        <v>0</v>
      </c>
      <c r="D459" s="8"/>
      <c r="E459" s="8"/>
      <c r="F459" s="8"/>
      <c r="G459" s="8"/>
      <c r="H459" s="8"/>
      <c r="I459" s="8"/>
      <c r="J459" s="8"/>
      <c r="K459" s="8"/>
      <c r="L459" s="8"/>
    </row>
    <row r="460" spans="1:12" ht="15" customHeight="1" x14ac:dyDescent="0.25">
      <c r="A460" s="7">
        <f>CADASTRO!A458</f>
        <v>0</v>
      </c>
      <c r="B460" s="7">
        <f>CADASTRO!B458</f>
        <v>0</v>
      </c>
      <c r="C460" s="7">
        <f>CADASTRO!C458</f>
        <v>0</v>
      </c>
      <c r="D460" s="8"/>
      <c r="E460" s="8"/>
      <c r="F460" s="8"/>
      <c r="G460" s="8"/>
      <c r="H460" s="8"/>
      <c r="I460" s="8"/>
      <c r="J460" s="8"/>
      <c r="K460" s="8"/>
      <c r="L460" s="8"/>
    </row>
    <row r="461" spans="1:12" ht="15" customHeight="1" x14ac:dyDescent="0.25">
      <c r="A461" s="7">
        <f>CADASTRO!A459</f>
        <v>0</v>
      </c>
      <c r="B461" s="7">
        <f>CADASTRO!B459</f>
        <v>0</v>
      </c>
      <c r="C461" s="7">
        <f>CADASTRO!C459</f>
        <v>0</v>
      </c>
      <c r="D461" s="8"/>
      <c r="E461" s="8"/>
      <c r="F461" s="8"/>
      <c r="G461" s="8"/>
      <c r="H461" s="8"/>
      <c r="I461" s="8"/>
      <c r="J461" s="8"/>
      <c r="K461" s="8"/>
      <c r="L461" s="8"/>
    </row>
    <row r="462" spans="1:12" ht="15" customHeight="1" x14ac:dyDescent="0.25">
      <c r="A462" s="7">
        <f>CADASTRO!A460</f>
        <v>0</v>
      </c>
      <c r="B462" s="7">
        <f>CADASTRO!B460</f>
        <v>0</v>
      </c>
      <c r="C462" s="7">
        <f>CADASTRO!C460</f>
        <v>0</v>
      </c>
      <c r="D462" s="8"/>
      <c r="E462" s="8"/>
      <c r="F462" s="8"/>
      <c r="G462" s="8"/>
      <c r="H462" s="8"/>
      <c r="I462" s="8"/>
      <c r="J462" s="8"/>
      <c r="K462" s="8"/>
      <c r="L462" s="8"/>
    </row>
    <row r="463" spans="1:12" ht="15" customHeight="1" x14ac:dyDescent="0.25">
      <c r="A463" s="7">
        <f>CADASTRO!A461</f>
        <v>0</v>
      </c>
      <c r="B463" s="7">
        <f>CADASTRO!B461</f>
        <v>0</v>
      </c>
      <c r="C463" s="7">
        <f>CADASTRO!C461</f>
        <v>0</v>
      </c>
      <c r="D463" s="8"/>
      <c r="E463" s="8"/>
      <c r="F463" s="8"/>
      <c r="G463" s="8"/>
      <c r="H463" s="8"/>
      <c r="I463" s="8"/>
      <c r="J463" s="8"/>
      <c r="K463" s="8"/>
      <c r="L463" s="8"/>
    </row>
    <row r="464" spans="1:12" ht="15" customHeight="1" x14ac:dyDescent="0.25">
      <c r="A464" s="7">
        <f>CADASTRO!A462</f>
        <v>0</v>
      </c>
      <c r="B464" s="7">
        <f>CADASTRO!B462</f>
        <v>0</v>
      </c>
      <c r="C464" s="7">
        <f>CADASTRO!C462</f>
        <v>0</v>
      </c>
      <c r="D464" s="8"/>
      <c r="E464" s="8"/>
      <c r="F464" s="8"/>
      <c r="G464" s="8"/>
      <c r="H464" s="8"/>
      <c r="I464" s="8"/>
      <c r="J464" s="8"/>
      <c r="K464" s="8"/>
      <c r="L464" s="8"/>
    </row>
    <row r="465" spans="1:12" ht="15" customHeight="1" x14ac:dyDescent="0.25">
      <c r="A465" s="7">
        <f>CADASTRO!A463</f>
        <v>0</v>
      </c>
      <c r="B465" s="7">
        <f>CADASTRO!B463</f>
        <v>0</v>
      </c>
      <c r="C465" s="7">
        <f>CADASTRO!C463</f>
        <v>0</v>
      </c>
      <c r="D465" s="8"/>
      <c r="E465" s="8"/>
      <c r="F465" s="8"/>
      <c r="G465" s="8"/>
      <c r="H465" s="8"/>
      <c r="I465" s="8"/>
      <c r="J465" s="8"/>
      <c r="K465" s="8"/>
      <c r="L465" s="8"/>
    </row>
    <row r="466" spans="1:12" ht="15" customHeight="1" x14ac:dyDescent="0.25">
      <c r="A466" s="7">
        <f>CADASTRO!A464</f>
        <v>0</v>
      </c>
      <c r="B466" s="7">
        <f>CADASTRO!B464</f>
        <v>0</v>
      </c>
      <c r="C466" s="7">
        <f>CADASTRO!C464</f>
        <v>0</v>
      </c>
      <c r="D466" s="8"/>
      <c r="E466" s="8"/>
      <c r="F466" s="8"/>
      <c r="G466" s="8"/>
      <c r="H466" s="8"/>
      <c r="I466" s="8"/>
      <c r="J466" s="8"/>
      <c r="K466" s="8"/>
      <c r="L466" s="8"/>
    </row>
    <row r="467" spans="1:12" ht="15" customHeight="1" x14ac:dyDescent="0.25">
      <c r="A467" s="7">
        <f>CADASTRO!A465</f>
        <v>0</v>
      </c>
      <c r="B467" s="7">
        <f>CADASTRO!B465</f>
        <v>0</v>
      </c>
      <c r="C467" s="7">
        <f>CADASTRO!C465</f>
        <v>0</v>
      </c>
      <c r="D467" s="8"/>
      <c r="E467" s="8"/>
      <c r="F467" s="8"/>
      <c r="G467" s="8"/>
      <c r="H467" s="8"/>
      <c r="I467" s="8"/>
      <c r="J467" s="8"/>
      <c r="K467" s="8"/>
      <c r="L467" s="8"/>
    </row>
    <row r="468" spans="1:12" ht="15" customHeight="1" x14ac:dyDescent="0.25">
      <c r="A468" s="7">
        <f>CADASTRO!A466</f>
        <v>0</v>
      </c>
      <c r="B468" s="7">
        <f>CADASTRO!B466</f>
        <v>0</v>
      </c>
      <c r="C468" s="7">
        <f>CADASTRO!C466</f>
        <v>0</v>
      </c>
      <c r="D468" s="8"/>
      <c r="E468" s="8"/>
      <c r="F468" s="8"/>
      <c r="G468" s="8"/>
      <c r="H468" s="8"/>
      <c r="I468" s="8"/>
      <c r="J468" s="8"/>
      <c r="K468" s="8"/>
      <c r="L468" s="8"/>
    </row>
    <row r="469" spans="1:12" ht="15" customHeight="1" x14ac:dyDescent="0.25">
      <c r="A469" s="7">
        <f>CADASTRO!A467</f>
        <v>0</v>
      </c>
      <c r="B469" s="7">
        <f>CADASTRO!B467</f>
        <v>0</v>
      </c>
      <c r="C469" s="7">
        <f>CADASTRO!C467</f>
        <v>0</v>
      </c>
      <c r="D469" s="8"/>
      <c r="E469" s="8"/>
      <c r="F469" s="8"/>
      <c r="G469" s="8"/>
      <c r="H469" s="8"/>
      <c r="I469" s="8"/>
      <c r="J469" s="8"/>
      <c r="K469" s="8"/>
      <c r="L469" s="8"/>
    </row>
    <row r="470" spans="1:12" ht="15" customHeight="1" x14ac:dyDescent="0.25">
      <c r="A470" s="7">
        <f>CADASTRO!A468</f>
        <v>0</v>
      </c>
      <c r="B470" s="7">
        <f>CADASTRO!B468</f>
        <v>0</v>
      </c>
      <c r="C470" s="7">
        <f>CADASTRO!C468</f>
        <v>0</v>
      </c>
      <c r="D470" s="8"/>
      <c r="E470" s="8"/>
      <c r="F470" s="8"/>
      <c r="G470" s="8"/>
      <c r="H470" s="8"/>
      <c r="I470" s="8"/>
      <c r="J470" s="8"/>
      <c r="K470" s="8"/>
      <c r="L470" s="8"/>
    </row>
    <row r="471" spans="1:12" ht="15" customHeight="1" x14ac:dyDescent="0.25">
      <c r="A471" s="7">
        <f>CADASTRO!A469</f>
        <v>0</v>
      </c>
      <c r="B471" s="7">
        <f>CADASTRO!B469</f>
        <v>0</v>
      </c>
      <c r="C471" s="7">
        <f>CADASTRO!C469</f>
        <v>0</v>
      </c>
      <c r="D471" s="8"/>
      <c r="E471" s="8"/>
      <c r="F471" s="8"/>
      <c r="G471" s="8"/>
      <c r="H471" s="8"/>
      <c r="I471" s="8"/>
      <c r="J471" s="8"/>
      <c r="K471" s="8"/>
      <c r="L471" s="8"/>
    </row>
    <row r="472" spans="1:12" ht="15" customHeight="1" x14ac:dyDescent="0.25">
      <c r="A472" s="7">
        <f>CADASTRO!A470</f>
        <v>0</v>
      </c>
      <c r="B472" s="7">
        <f>CADASTRO!B470</f>
        <v>0</v>
      </c>
      <c r="C472" s="7">
        <f>CADASTRO!C470</f>
        <v>0</v>
      </c>
      <c r="D472" s="8"/>
      <c r="E472" s="8"/>
      <c r="F472" s="8"/>
      <c r="G472" s="8"/>
      <c r="H472" s="8"/>
      <c r="I472" s="8"/>
      <c r="J472" s="8"/>
      <c r="K472" s="8"/>
      <c r="L472" s="8"/>
    </row>
    <row r="473" spans="1:12" ht="15" customHeight="1" x14ac:dyDescent="0.25">
      <c r="A473" s="7">
        <f>CADASTRO!A471</f>
        <v>0</v>
      </c>
      <c r="B473" s="7">
        <f>CADASTRO!B471</f>
        <v>0</v>
      </c>
      <c r="C473" s="7">
        <f>CADASTRO!C471</f>
        <v>0</v>
      </c>
      <c r="D473" s="8"/>
      <c r="E473" s="8"/>
      <c r="F473" s="8"/>
      <c r="G473" s="8"/>
      <c r="H473" s="8"/>
      <c r="I473" s="8"/>
      <c r="J473" s="8"/>
      <c r="K473" s="8"/>
      <c r="L473" s="8"/>
    </row>
    <row r="474" spans="1:12" ht="15" customHeight="1" x14ac:dyDescent="0.25">
      <c r="A474" s="7">
        <f>CADASTRO!A472</f>
        <v>0</v>
      </c>
      <c r="B474" s="7">
        <f>CADASTRO!B472</f>
        <v>0</v>
      </c>
      <c r="C474" s="7">
        <f>CADASTRO!C472</f>
        <v>0</v>
      </c>
      <c r="D474" s="8"/>
      <c r="E474" s="8"/>
      <c r="F474" s="8"/>
      <c r="G474" s="8"/>
      <c r="H474" s="8"/>
      <c r="I474" s="8"/>
      <c r="J474" s="8"/>
      <c r="K474" s="8"/>
      <c r="L474" s="8"/>
    </row>
    <row r="475" spans="1:12" ht="15" customHeight="1" x14ac:dyDescent="0.25">
      <c r="A475" s="7">
        <f>CADASTRO!A473</f>
        <v>0</v>
      </c>
      <c r="B475" s="7">
        <f>CADASTRO!B473</f>
        <v>0</v>
      </c>
      <c r="C475" s="7">
        <f>CADASTRO!C473</f>
        <v>0</v>
      </c>
      <c r="D475" s="8"/>
      <c r="E475" s="8"/>
      <c r="F475" s="8"/>
      <c r="G475" s="8"/>
      <c r="H475" s="8"/>
      <c r="I475" s="8"/>
      <c r="J475" s="8"/>
      <c r="K475" s="8"/>
      <c r="L475" s="8"/>
    </row>
    <row r="476" spans="1:12" ht="15" customHeight="1" x14ac:dyDescent="0.25">
      <c r="A476" s="7">
        <f>CADASTRO!A474</f>
        <v>0</v>
      </c>
      <c r="B476" s="7">
        <f>CADASTRO!B474</f>
        <v>0</v>
      </c>
      <c r="C476" s="7">
        <f>CADASTRO!C474</f>
        <v>0</v>
      </c>
      <c r="D476" s="8"/>
      <c r="E476" s="8"/>
      <c r="F476" s="8"/>
      <c r="G476" s="8"/>
      <c r="H476" s="8"/>
      <c r="I476" s="8"/>
      <c r="J476" s="8"/>
      <c r="K476" s="8"/>
      <c r="L476" s="8"/>
    </row>
    <row r="477" spans="1:12" ht="15" customHeight="1" x14ac:dyDescent="0.25">
      <c r="A477" s="7">
        <f>CADASTRO!A475</f>
        <v>0</v>
      </c>
      <c r="B477" s="7">
        <f>CADASTRO!B475</f>
        <v>0</v>
      </c>
      <c r="C477" s="7">
        <f>CADASTRO!C475</f>
        <v>0</v>
      </c>
      <c r="D477" s="8"/>
      <c r="E477" s="8"/>
      <c r="F477" s="8"/>
      <c r="G477" s="8"/>
      <c r="H477" s="8"/>
      <c r="I477" s="8"/>
      <c r="J477" s="8"/>
      <c r="K477" s="8"/>
      <c r="L477" s="8"/>
    </row>
    <row r="478" spans="1:12" ht="15" customHeight="1" x14ac:dyDescent="0.25">
      <c r="A478" s="7">
        <f>CADASTRO!A476</f>
        <v>0</v>
      </c>
      <c r="B478" s="7">
        <f>CADASTRO!B476</f>
        <v>0</v>
      </c>
      <c r="C478" s="7">
        <f>CADASTRO!C476</f>
        <v>0</v>
      </c>
      <c r="D478" s="8"/>
      <c r="E478" s="8"/>
      <c r="F478" s="8"/>
      <c r="G478" s="8"/>
      <c r="H478" s="8"/>
      <c r="I478" s="8"/>
      <c r="J478" s="8"/>
      <c r="K478" s="8"/>
      <c r="L478" s="8"/>
    </row>
    <row r="479" spans="1:12" ht="15" customHeight="1" x14ac:dyDescent="0.25">
      <c r="A479" s="7">
        <f>CADASTRO!A477</f>
        <v>0</v>
      </c>
      <c r="B479" s="7">
        <f>CADASTRO!B477</f>
        <v>0</v>
      </c>
      <c r="C479" s="7">
        <f>CADASTRO!C477</f>
        <v>0</v>
      </c>
      <c r="D479" s="8"/>
      <c r="E479" s="8"/>
      <c r="F479" s="8"/>
      <c r="G479" s="8"/>
      <c r="H479" s="8"/>
      <c r="I479" s="8"/>
      <c r="J479" s="8"/>
      <c r="K479" s="8"/>
      <c r="L479" s="8"/>
    </row>
    <row r="480" spans="1:12" ht="15" customHeight="1" x14ac:dyDescent="0.25">
      <c r="A480" s="7">
        <f>CADASTRO!A478</f>
        <v>0</v>
      </c>
      <c r="B480" s="7">
        <f>CADASTRO!B478</f>
        <v>0</v>
      </c>
      <c r="C480" s="7">
        <f>CADASTRO!C478</f>
        <v>0</v>
      </c>
      <c r="D480" s="8"/>
      <c r="E480" s="8"/>
      <c r="F480" s="8"/>
      <c r="G480" s="8"/>
      <c r="H480" s="8"/>
      <c r="I480" s="8"/>
      <c r="J480" s="8"/>
      <c r="K480" s="8"/>
      <c r="L480" s="8"/>
    </row>
    <row r="481" spans="1:12" ht="15" customHeight="1" x14ac:dyDescent="0.25">
      <c r="A481" s="7">
        <f>CADASTRO!A479</f>
        <v>0</v>
      </c>
      <c r="B481" s="7">
        <f>CADASTRO!B479</f>
        <v>0</v>
      </c>
      <c r="C481" s="7">
        <f>CADASTRO!C479</f>
        <v>0</v>
      </c>
      <c r="D481" s="8"/>
      <c r="E481" s="8"/>
      <c r="F481" s="8"/>
      <c r="G481" s="8"/>
      <c r="H481" s="8"/>
      <c r="I481" s="8"/>
      <c r="J481" s="8"/>
      <c r="K481" s="8"/>
      <c r="L481" s="8"/>
    </row>
    <row r="482" spans="1:12" ht="15" customHeight="1" x14ac:dyDescent="0.25">
      <c r="A482" s="7">
        <f>CADASTRO!A480</f>
        <v>0</v>
      </c>
      <c r="B482" s="7">
        <f>CADASTRO!B480</f>
        <v>0</v>
      </c>
      <c r="C482" s="7">
        <f>CADASTRO!C480</f>
        <v>0</v>
      </c>
      <c r="D482" s="8"/>
      <c r="E482" s="8"/>
      <c r="F482" s="8"/>
      <c r="G482" s="8"/>
      <c r="H482" s="8"/>
      <c r="I482" s="8"/>
      <c r="J482" s="8"/>
      <c r="K482" s="8"/>
      <c r="L482" s="8"/>
    </row>
    <row r="483" spans="1:12" ht="15" customHeight="1" x14ac:dyDescent="0.25">
      <c r="A483" s="7">
        <f>CADASTRO!A481</f>
        <v>0</v>
      </c>
      <c r="B483" s="7">
        <f>CADASTRO!B481</f>
        <v>0</v>
      </c>
      <c r="C483" s="7">
        <f>CADASTRO!C481</f>
        <v>0</v>
      </c>
      <c r="D483" s="8"/>
      <c r="E483" s="8"/>
      <c r="F483" s="8"/>
      <c r="G483" s="8"/>
      <c r="H483" s="8"/>
      <c r="I483" s="8"/>
      <c r="J483" s="8"/>
      <c r="K483" s="8"/>
      <c r="L483" s="8"/>
    </row>
    <row r="484" spans="1:12" ht="15" customHeight="1" x14ac:dyDescent="0.25">
      <c r="A484" s="7">
        <f>CADASTRO!A482</f>
        <v>0</v>
      </c>
      <c r="B484" s="7">
        <f>CADASTRO!B482</f>
        <v>0</v>
      </c>
      <c r="C484" s="7">
        <f>CADASTRO!C482</f>
        <v>0</v>
      </c>
      <c r="D484" s="8"/>
      <c r="E484" s="8"/>
      <c r="F484" s="8"/>
      <c r="G484" s="8"/>
      <c r="H484" s="8"/>
      <c r="I484" s="8"/>
      <c r="J484" s="8"/>
      <c r="K484" s="8"/>
      <c r="L484" s="8"/>
    </row>
    <row r="485" spans="1:12" ht="15" customHeight="1" x14ac:dyDescent="0.25">
      <c r="A485" s="7">
        <f>CADASTRO!A483</f>
        <v>0</v>
      </c>
      <c r="B485" s="7">
        <f>CADASTRO!B483</f>
        <v>0</v>
      </c>
      <c r="C485" s="7">
        <f>CADASTRO!C483</f>
        <v>0</v>
      </c>
      <c r="D485" s="8"/>
      <c r="E485" s="8"/>
      <c r="F485" s="8"/>
      <c r="G485" s="8"/>
      <c r="H485" s="8"/>
      <c r="I485" s="8"/>
      <c r="J485" s="8"/>
      <c r="K485" s="8"/>
      <c r="L485" s="8"/>
    </row>
    <row r="486" spans="1:12" ht="15" customHeight="1" x14ac:dyDescent="0.25">
      <c r="A486" s="7">
        <f>CADASTRO!A484</f>
        <v>0</v>
      </c>
      <c r="B486" s="7">
        <f>CADASTRO!B484</f>
        <v>0</v>
      </c>
      <c r="C486" s="7">
        <f>CADASTRO!C484</f>
        <v>0</v>
      </c>
      <c r="D486" s="8"/>
      <c r="E486" s="8"/>
      <c r="F486" s="8"/>
      <c r="G486" s="8"/>
      <c r="H486" s="8"/>
      <c r="I486" s="8"/>
      <c r="J486" s="8"/>
      <c r="K486" s="8"/>
      <c r="L486" s="8"/>
    </row>
    <row r="487" spans="1:12" ht="15" customHeight="1" x14ac:dyDescent="0.25">
      <c r="A487" s="7">
        <f>CADASTRO!A485</f>
        <v>0</v>
      </c>
      <c r="B487" s="7">
        <f>CADASTRO!B485</f>
        <v>0</v>
      </c>
      <c r="C487" s="7">
        <f>CADASTRO!C485</f>
        <v>0</v>
      </c>
      <c r="D487" s="8"/>
      <c r="E487" s="8"/>
      <c r="F487" s="8"/>
      <c r="G487" s="8"/>
      <c r="H487" s="8"/>
      <c r="I487" s="8"/>
      <c r="J487" s="8"/>
      <c r="K487" s="8"/>
      <c r="L487" s="8"/>
    </row>
    <row r="488" spans="1:12" ht="15" customHeight="1" x14ac:dyDescent="0.25">
      <c r="A488" s="7">
        <f>CADASTRO!A486</f>
        <v>0</v>
      </c>
      <c r="B488" s="7">
        <f>CADASTRO!B486</f>
        <v>0</v>
      </c>
      <c r="C488" s="7">
        <f>CADASTRO!C486</f>
        <v>0</v>
      </c>
      <c r="D488" s="8"/>
      <c r="E488" s="8"/>
      <c r="F488" s="8"/>
      <c r="G488" s="8"/>
      <c r="H488" s="8"/>
      <c r="I488" s="8"/>
      <c r="J488" s="8"/>
      <c r="K488" s="8"/>
      <c r="L488" s="8"/>
    </row>
    <row r="489" spans="1:12" ht="15" customHeight="1" x14ac:dyDescent="0.25">
      <c r="A489" s="7">
        <f>CADASTRO!A487</f>
        <v>0</v>
      </c>
      <c r="B489" s="7">
        <f>CADASTRO!B487</f>
        <v>0</v>
      </c>
      <c r="C489" s="7">
        <f>CADASTRO!C487</f>
        <v>0</v>
      </c>
      <c r="D489" s="8"/>
      <c r="E489" s="8"/>
      <c r="F489" s="8"/>
      <c r="G489" s="8"/>
      <c r="H489" s="8"/>
      <c r="I489" s="8"/>
      <c r="J489" s="8"/>
      <c r="K489" s="8"/>
      <c r="L489" s="8"/>
    </row>
    <row r="490" spans="1:12" ht="15" customHeight="1" x14ac:dyDescent="0.25">
      <c r="A490" s="7">
        <f>CADASTRO!A488</f>
        <v>0</v>
      </c>
      <c r="B490" s="7">
        <f>CADASTRO!B488</f>
        <v>0</v>
      </c>
      <c r="C490" s="7">
        <f>CADASTRO!C488</f>
        <v>0</v>
      </c>
      <c r="D490" s="8"/>
      <c r="E490" s="8"/>
      <c r="F490" s="8"/>
      <c r="G490" s="8"/>
      <c r="H490" s="8"/>
      <c r="I490" s="8"/>
      <c r="J490" s="8"/>
      <c r="K490" s="8"/>
      <c r="L490" s="8"/>
    </row>
    <row r="491" spans="1:12" ht="15" customHeight="1" x14ac:dyDescent="0.25">
      <c r="A491" s="7">
        <f>CADASTRO!A489</f>
        <v>0</v>
      </c>
      <c r="B491" s="7">
        <f>CADASTRO!B489</f>
        <v>0</v>
      </c>
      <c r="C491" s="7">
        <f>CADASTRO!C489</f>
        <v>0</v>
      </c>
      <c r="D491" s="8"/>
      <c r="E491" s="8"/>
      <c r="F491" s="8"/>
      <c r="G491" s="8"/>
      <c r="H491" s="8"/>
      <c r="I491" s="8"/>
      <c r="J491" s="8"/>
      <c r="K491" s="8"/>
      <c r="L491" s="8"/>
    </row>
    <row r="492" spans="1:12" ht="15" customHeight="1" x14ac:dyDescent="0.25">
      <c r="A492" s="7">
        <f>CADASTRO!A490</f>
        <v>0</v>
      </c>
      <c r="B492" s="7">
        <f>CADASTRO!B490</f>
        <v>0</v>
      </c>
      <c r="C492" s="7">
        <f>CADASTRO!C490</f>
        <v>0</v>
      </c>
      <c r="D492" s="8"/>
      <c r="E492" s="8"/>
      <c r="F492" s="8"/>
      <c r="G492" s="8"/>
      <c r="H492" s="8"/>
      <c r="I492" s="8"/>
      <c r="J492" s="8"/>
      <c r="K492" s="8"/>
      <c r="L492" s="8"/>
    </row>
    <row r="493" spans="1:12" ht="15" customHeight="1" x14ac:dyDescent="0.25">
      <c r="A493" s="7">
        <f>CADASTRO!A491</f>
        <v>0</v>
      </c>
      <c r="B493" s="7">
        <f>CADASTRO!B491</f>
        <v>0</v>
      </c>
      <c r="C493" s="7">
        <f>CADASTRO!C491</f>
        <v>0</v>
      </c>
      <c r="D493" s="8"/>
      <c r="E493" s="8"/>
      <c r="F493" s="8"/>
      <c r="G493" s="8"/>
      <c r="H493" s="8"/>
      <c r="I493" s="8"/>
      <c r="J493" s="8"/>
      <c r="K493" s="8"/>
      <c r="L493" s="8"/>
    </row>
    <row r="494" spans="1:12" ht="15" customHeight="1" x14ac:dyDescent="0.25">
      <c r="A494" s="7">
        <f>CADASTRO!A492</f>
        <v>0</v>
      </c>
      <c r="B494" s="7">
        <f>CADASTRO!B492</f>
        <v>0</v>
      </c>
      <c r="C494" s="7">
        <f>CADASTRO!C492</f>
        <v>0</v>
      </c>
      <c r="D494" s="8"/>
      <c r="E494" s="8"/>
      <c r="F494" s="8"/>
      <c r="G494" s="8"/>
      <c r="H494" s="8"/>
      <c r="I494" s="8"/>
      <c r="J494" s="8"/>
      <c r="K494" s="8"/>
      <c r="L494" s="8"/>
    </row>
    <row r="495" spans="1:12" ht="15" customHeight="1" x14ac:dyDescent="0.25">
      <c r="A495" s="7">
        <f>CADASTRO!A493</f>
        <v>0</v>
      </c>
      <c r="B495" s="7">
        <f>CADASTRO!B493</f>
        <v>0</v>
      </c>
      <c r="C495" s="7">
        <f>CADASTRO!C493</f>
        <v>0</v>
      </c>
      <c r="D495" s="8"/>
      <c r="E495" s="8"/>
      <c r="F495" s="8"/>
      <c r="G495" s="8"/>
      <c r="H495" s="8"/>
      <c r="I495" s="8"/>
      <c r="J495" s="8"/>
      <c r="K495" s="8"/>
      <c r="L495" s="8"/>
    </row>
    <row r="496" spans="1:12" ht="15" customHeight="1" x14ac:dyDescent="0.25">
      <c r="A496" s="7">
        <f>CADASTRO!A494</f>
        <v>0</v>
      </c>
      <c r="B496" s="7">
        <f>CADASTRO!B494</f>
        <v>0</v>
      </c>
      <c r="C496" s="7">
        <f>CADASTRO!C494</f>
        <v>0</v>
      </c>
      <c r="D496" s="8"/>
      <c r="E496" s="8"/>
      <c r="F496" s="8"/>
      <c r="G496" s="8"/>
      <c r="H496" s="8"/>
      <c r="I496" s="8"/>
      <c r="J496" s="8"/>
      <c r="K496" s="8"/>
      <c r="L496" s="8"/>
    </row>
    <row r="497" spans="1:12" ht="15" customHeight="1" x14ac:dyDescent="0.25">
      <c r="A497" s="7">
        <f>CADASTRO!A495</f>
        <v>0</v>
      </c>
      <c r="B497" s="7">
        <f>CADASTRO!B495</f>
        <v>0</v>
      </c>
      <c r="C497" s="7">
        <f>CADASTRO!C495</f>
        <v>0</v>
      </c>
      <c r="D497" s="8"/>
      <c r="E497" s="8"/>
      <c r="F497" s="8"/>
      <c r="G497" s="8"/>
      <c r="H497" s="8"/>
      <c r="I497" s="8"/>
      <c r="J497" s="8"/>
      <c r="K497" s="8"/>
      <c r="L497" s="8"/>
    </row>
    <row r="498" spans="1:12" ht="15" customHeight="1" x14ac:dyDescent="0.25">
      <c r="A498" s="7">
        <f>CADASTRO!A496</f>
        <v>0</v>
      </c>
      <c r="B498" s="7">
        <f>CADASTRO!B496</f>
        <v>0</v>
      </c>
      <c r="C498" s="7">
        <f>CADASTRO!C496</f>
        <v>0</v>
      </c>
      <c r="D498" s="8"/>
      <c r="E498" s="8"/>
      <c r="F498" s="8"/>
      <c r="G498" s="8"/>
      <c r="H498" s="8"/>
      <c r="I498" s="8"/>
      <c r="J498" s="8"/>
      <c r="K498" s="8"/>
      <c r="L498" s="8"/>
    </row>
    <row r="499" spans="1:12" ht="15" customHeight="1" x14ac:dyDescent="0.25">
      <c r="A499" s="7">
        <f>CADASTRO!A497</f>
        <v>0</v>
      </c>
      <c r="B499" s="7">
        <f>CADASTRO!B497</f>
        <v>0</v>
      </c>
      <c r="C499" s="7">
        <f>CADASTRO!C497</f>
        <v>0</v>
      </c>
      <c r="D499" s="8"/>
      <c r="E499" s="8"/>
      <c r="F499" s="8"/>
      <c r="G499" s="8"/>
      <c r="H499" s="8"/>
      <c r="I499" s="8"/>
      <c r="J499" s="8"/>
      <c r="K499" s="8"/>
      <c r="L499" s="8"/>
    </row>
    <row r="500" spans="1:12" ht="15" customHeight="1" x14ac:dyDescent="0.25">
      <c r="A500" s="7">
        <f>CADASTRO!A498</f>
        <v>0</v>
      </c>
      <c r="B500" s="7">
        <f>CADASTRO!B498</f>
        <v>0</v>
      </c>
      <c r="C500" s="7">
        <f>CADASTRO!C498</f>
        <v>0</v>
      </c>
      <c r="D500" s="8"/>
      <c r="E500" s="8"/>
      <c r="F500" s="8"/>
      <c r="G500" s="8"/>
      <c r="H500" s="8"/>
      <c r="I500" s="8"/>
      <c r="J500" s="8"/>
      <c r="K500" s="8"/>
      <c r="L500" s="8"/>
    </row>
    <row r="501" spans="1:12" ht="15" customHeight="1" x14ac:dyDescent="0.25">
      <c r="A501" s="7">
        <f>CADASTRO!A499</f>
        <v>0</v>
      </c>
      <c r="B501" s="7">
        <f>CADASTRO!B499</f>
        <v>0</v>
      </c>
      <c r="C501" s="7">
        <f>CADASTRO!C499</f>
        <v>0</v>
      </c>
      <c r="D501" s="8"/>
      <c r="E501" s="8"/>
      <c r="F501" s="8"/>
      <c r="G501" s="8"/>
      <c r="H501" s="8"/>
      <c r="I501" s="8"/>
      <c r="J501" s="8"/>
      <c r="K501" s="8"/>
      <c r="L501" s="8"/>
    </row>
    <row r="502" spans="1:12" ht="15" customHeight="1" x14ac:dyDescent="0.25">
      <c r="A502" s="7">
        <f>CADASTRO!A500</f>
        <v>0</v>
      </c>
      <c r="B502" s="7">
        <f>CADASTRO!B500</f>
        <v>0</v>
      </c>
      <c r="C502" s="7">
        <f>CADASTRO!C500</f>
        <v>0</v>
      </c>
      <c r="D502" s="8"/>
      <c r="E502" s="8"/>
      <c r="F502" s="8"/>
      <c r="G502" s="8"/>
      <c r="H502" s="8"/>
      <c r="I502" s="8"/>
      <c r="J502" s="8"/>
      <c r="K502" s="8"/>
      <c r="L502" s="8"/>
    </row>
    <row r="503" spans="1:12" ht="15" customHeight="1" x14ac:dyDescent="0.25">
      <c r="A503" s="7">
        <f>CADASTRO!A501</f>
        <v>0</v>
      </c>
      <c r="B503" s="7">
        <f>CADASTRO!B501</f>
        <v>0</v>
      </c>
      <c r="C503" s="7">
        <f>CADASTRO!C501</f>
        <v>0</v>
      </c>
      <c r="D503" s="8"/>
      <c r="E503" s="8"/>
      <c r="F503" s="8"/>
      <c r="G503" s="8"/>
      <c r="H503" s="8"/>
      <c r="I503" s="8"/>
      <c r="J503" s="8"/>
      <c r="K503" s="8"/>
      <c r="L503" s="8"/>
    </row>
    <row r="504" spans="1:12" ht="15" customHeight="1" x14ac:dyDescent="0.25">
      <c r="A504" s="7">
        <f>CADASTRO!A502</f>
        <v>0</v>
      </c>
      <c r="B504" s="7">
        <f>CADASTRO!B502</f>
        <v>0</v>
      </c>
      <c r="C504" s="7">
        <f>CADASTRO!C502</f>
        <v>0</v>
      </c>
      <c r="D504" s="8"/>
      <c r="E504" s="8"/>
      <c r="F504" s="8"/>
      <c r="G504" s="8"/>
      <c r="H504" s="8"/>
      <c r="I504" s="8"/>
      <c r="J504" s="8"/>
      <c r="K504" s="8"/>
      <c r="L504" s="8"/>
    </row>
    <row r="505" spans="1:12" ht="15" customHeight="1" x14ac:dyDescent="0.25">
      <c r="A505" s="7">
        <f>CADASTRO!A503</f>
        <v>0</v>
      </c>
      <c r="B505" s="7">
        <f>CADASTRO!B503</f>
        <v>0</v>
      </c>
      <c r="C505" s="7">
        <f>CADASTRO!C503</f>
        <v>0</v>
      </c>
      <c r="D505" s="8"/>
      <c r="E505" s="8"/>
      <c r="F505" s="8"/>
      <c r="G505" s="8"/>
      <c r="H505" s="8"/>
      <c r="I505" s="8"/>
      <c r="J505" s="8"/>
      <c r="K505" s="8"/>
      <c r="L505" s="8"/>
    </row>
    <row r="506" spans="1:12" ht="15" customHeight="1" x14ac:dyDescent="0.25">
      <c r="A506" s="7">
        <f>CADASTRO!A504</f>
        <v>0</v>
      </c>
      <c r="B506" s="7">
        <f>CADASTRO!B504</f>
        <v>0</v>
      </c>
      <c r="C506" s="7">
        <f>CADASTRO!C504</f>
        <v>0</v>
      </c>
      <c r="D506" s="8"/>
      <c r="E506" s="8"/>
      <c r="F506" s="8"/>
      <c r="G506" s="8"/>
      <c r="H506" s="8"/>
      <c r="I506" s="8"/>
      <c r="J506" s="8"/>
      <c r="K506" s="8"/>
      <c r="L506" s="8"/>
    </row>
    <row r="507" spans="1:12" ht="15" customHeight="1" x14ac:dyDescent="0.25">
      <c r="A507" s="7">
        <f>CADASTRO!A505</f>
        <v>0</v>
      </c>
      <c r="B507" s="7">
        <f>CADASTRO!B505</f>
        <v>0</v>
      </c>
      <c r="C507" s="7">
        <f>CADASTRO!C505</f>
        <v>0</v>
      </c>
      <c r="D507" s="8"/>
      <c r="E507" s="8"/>
      <c r="F507" s="8"/>
      <c r="G507" s="8"/>
      <c r="H507" s="8"/>
      <c r="I507" s="8"/>
      <c r="J507" s="8"/>
      <c r="K507" s="8"/>
      <c r="L507" s="8"/>
    </row>
    <row r="508" spans="1:12" ht="15" customHeight="1" x14ac:dyDescent="0.25">
      <c r="A508" s="7">
        <f>CADASTRO!A506</f>
        <v>0</v>
      </c>
      <c r="B508" s="7">
        <f>CADASTRO!B506</f>
        <v>0</v>
      </c>
      <c r="C508" s="7">
        <f>CADASTRO!C506</f>
        <v>0</v>
      </c>
      <c r="D508" s="8"/>
      <c r="E508" s="8"/>
      <c r="F508" s="8"/>
      <c r="G508" s="8"/>
      <c r="H508" s="8"/>
      <c r="I508" s="8"/>
      <c r="J508" s="8"/>
      <c r="K508" s="8"/>
      <c r="L508" s="8"/>
    </row>
    <row r="509" spans="1:12" ht="15" customHeight="1" x14ac:dyDescent="0.25">
      <c r="A509" s="7">
        <f>CADASTRO!A507</f>
        <v>0</v>
      </c>
      <c r="B509" s="7">
        <f>CADASTRO!B507</f>
        <v>0</v>
      </c>
      <c r="C509" s="7">
        <f>CADASTRO!C507</f>
        <v>0</v>
      </c>
      <c r="D509" s="8"/>
      <c r="E509" s="8"/>
      <c r="F509" s="8"/>
      <c r="G509" s="8"/>
      <c r="H509" s="8"/>
      <c r="I509" s="8"/>
      <c r="J509" s="8"/>
      <c r="K509" s="8"/>
      <c r="L509" s="8"/>
    </row>
    <row r="510" spans="1:12" ht="15" customHeight="1" x14ac:dyDescent="0.25">
      <c r="A510" s="7">
        <f>CADASTRO!A508</f>
        <v>0</v>
      </c>
      <c r="B510" s="7">
        <f>CADASTRO!B508</f>
        <v>0</v>
      </c>
      <c r="C510" s="7">
        <f>CADASTRO!C508</f>
        <v>0</v>
      </c>
      <c r="D510" s="8"/>
      <c r="E510" s="8"/>
      <c r="F510" s="8"/>
      <c r="G510" s="8"/>
      <c r="H510" s="8"/>
      <c r="I510" s="8"/>
      <c r="J510" s="8"/>
      <c r="K510" s="8"/>
      <c r="L510" s="8"/>
    </row>
    <row r="511" spans="1:12" ht="15" customHeight="1" x14ac:dyDescent="0.25">
      <c r="A511" s="7">
        <f>CADASTRO!A509</f>
        <v>0</v>
      </c>
      <c r="B511" s="7">
        <f>CADASTRO!B509</f>
        <v>0</v>
      </c>
      <c r="C511" s="7">
        <f>CADASTRO!C509</f>
        <v>0</v>
      </c>
      <c r="D511" s="8"/>
      <c r="E511" s="8"/>
      <c r="F511" s="8"/>
      <c r="G511" s="8"/>
      <c r="H511" s="8"/>
      <c r="I511" s="8"/>
      <c r="J511" s="8"/>
      <c r="K511" s="8"/>
      <c r="L511" s="8"/>
    </row>
    <row r="512" spans="1:12" ht="15" customHeight="1" x14ac:dyDescent="0.25">
      <c r="A512" s="7">
        <f>CADASTRO!A510</f>
        <v>0</v>
      </c>
      <c r="B512" s="7">
        <f>CADASTRO!B510</f>
        <v>0</v>
      </c>
      <c r="C512" s="7">
        <f>CADASTRO!C510</f>
        <v>0</v>
      </c>
      <c r="D512" s="8"/>
      <c r="E512" s="8"/>
      <c r="F512" s="8"/>
      <c r="G512" s="8"/>
      <c r="H512" s="8"/>
      <c r="I512" s="8"/>
      <c r="J512" s="8"/>
      <c r="K512" s="8"/>
      <c r="L512" s="8"/>
    </row>
    <row r="513" spans="1:12" ht="15" customHeight="1" x14ac:dyDescent="0.25">
      <c r="A513" s="7">
        <f>CADASTRO!A511</f>
        <v>0</v>
      </c>
      <c r="B513" s="7">
        <f>CADASTRO!B511</f>
        <v>0</v>
      </c>
      <c r="C513" s="7">
        <f>CADASTRO!C511</f>
        <v>0</v>
      </c>
      <c r="D513" s="8"/>
      <c r="E513" s="8"/>
      <c r="F513" s="8"/>
      <c r="G513" s="8"/>
      <c r="H513" s="8"/>
      <c r="I513" s="8"/>
      <c r="J513" s="8"/>
      <c r="K513" s="8"/>
      <c r="L513" s="8"/>
    </row>
    <row r="514" spans="1:12" ht="15" customHeight="1" x14ac:dyDescent="0.25">
      <c r="A514" s="7">
        <f>CADASTRO!A512</f>
        <v>0</v>
      </c>
      <c r="B514" s="7">
        <f>CADASTRO!B512</f>
        <v>0</v>
      </c>
      <c r="C514" s="7">
        <f>CADASTRO!C512</f>
        <v>0</v>
      </c>
      <c r="D514" s="8"/>
      <c r="E514" s="8"/>
      <c r="F514" s="8"/>
      <c r="G514" s="8"/>
      <c r="H514" s="8"/>
      <c r="I514" s="8"/>
      <c r="J514" s="8"/>
      <c r="K514" s="8"/>
      <c r="L514" s="8"/>
    </row>
    <row r="515" spans="1:12" ht="15" customHeight="1" x14ac:dyDescent="0.25">
      <c r="A515" s="7">
        <f>CADASTRO!A513</f>
        <v>0</v>
      </c>
      <c r="B515" s="7">
        <f>CADASTRO!B513</f>
        <v>0</v>
      </c>
      <c r="C515" s="7">
        <f>CADASTRO!C513</f>
        <v>0</v>
      </c>
      <c r="D515" s="8"/>
      <c r="E515" s="8"/>
      <c r="F515" s="8"/>
      <c r="G515" s="8"/>
      <c r="H515" s="8"/>
      <c r="I515" s="8"/>
      <c r="J515" s="8"/>
      <c r="K515" s="8"/>
      <c r="L515" s="8"/>
    </row>
    <row r="516" spans="1:12" ht="15" customHeight="1" x14ac:dyDescent="0.25">
      <c r="A516" s="7">
        <f>CADASTRO!A514</f>
        <v>0</v>
      </c>
      <c r="B516" s="7">
        <f>CADASTRO!B514</f>
        <v>0</v>
      </c>
      <c r="C516" s="7">
        <f>CADASTRO!C514</f>
        <v>0</v>
      </c>
      <c r="D516" s="8"/>
      <c r="E516" s="8"/>
      <c r="F516" s="8"/>
      <c r="G516" s="8"/>
      <c r="H516" s="8"/>
      <c r="I516" s="8"/>
      <c r="J516" s="8"/>
      <c r="K516" s="8"/>
      <c r="L516" s="8"/>
    </row>
    <row r="517" spans="1:12" ht="15" customHeight="1" x14ac:dyDescent="0.25">
      <c r="A517" s="7">
        <f>CADASTRO!A515</f>
        <v>0</v>
      </c>
      <c r="B517" s="7">
        <f>CADASTRO!B515</f>
        <v>0</v>
      </c>
      <c r="C517" s="7">
        <f>CADASTRO!C515</f>
        <v>0</v>
      </c>
      <c r="D517" s="8"/>
      <c r="E517" s="8"/>
      <c r="F517" s="8"/>
      <c r="G517" s="8"/>
      <c r="H517" s="8"/>
      <c r="I517" s="8"/>
      <c r="J517" s="8"/>
      <c r="K517" s="8"/>
      <c r="L517" s="8"/>
    </row>
    <row r="518" spans="1:12" ht="15" customHeight="1" x14ac:dyDescent="0.25">
      <c r="A518" s="7">
        <f>CADASTRO!A516</f>
        <v>0</v>
      </c>
      <c r="B518" s="7">
        <f>CADASTRO!B516</f>
        <v>0</v>
      </c>
      <c r="C518" s="7">
        <f>CADASTRO!C516</f>
        <v>0</v>
      </c>
      <c r="D518" s="8"/>
      <c r="E518" s="8"/>
      <c r="F518" s="8"/>
      <c r="G518" s="8"/>
      <c r="H518" s="8"/>
      <c r="I518" s="8"/>
      <c r="J518" s="8"/>
      <c r="K518" s="8"/>
      <c r="L518" s="8"/>
    </row>
    <row r="519" spans="1:12" ht="15" customHeight="1" x14ac:dyDescent="0.25">
      <c r="A519" s="7">
        <f>CADASTRO!A517</f>
        <v>0</v>
      </c>
      <c r="B519" s="7">
        <f>CADASTRO!B517</f>
        <v>0</v>
      </c>
      <c r="C519" s="7">
        <f>CADASTRO!C517</f>
        <v>0</v>
      </c>
      <c r="D519" s="8"/>
      <c r="E519" s="8"/>
      <c r="F519" s="8"/>
      <c r="G519" s="8"/>
      <c r="H519" s="8"/>
      <c r="I519" s="8"/>
      <c r="J519" s="8"/>
      <c r="K519" s="8"/>
      <c r="L519" s="8"/>
    </row>
    <row r="520" spans="1:12" ht="15" customHeight="1" x14ac:dyDescent="0.25">
      <c r="A520" s="7">
        <f>CADASTRO!A518</f>
        <v>0</v>
      </c>
      <c r="B520" s="7">
        <f>CADASTRO!B518</f>
        <v>0</v>
      </c>
      <c r="C520" s="7">
        <f>CADASTRO!C518</f>
        <v>0</v>
      </c>
      <c r="D520" s="8"/>
      <c r="E520" s="8"/>
      <c r="F520" s="8"/>
      <c r="G520" s="8"/>
      <c r="H520" s="8"/>
      <c r="I520" s="8"/>
      <c r="J520" s="8"/>
      <c r="K520" s="8"/>
      <c r="L520" s="8"/>
    </row>
    <row r="521" spans="1:12" ht="15" customHeight="1" x14ac:dyDescent="0.25">
      <c r="A521" s="7">
        <f>CADASTRO!A519</f>
        <v>0</v>
      </c>
      <c r="B521" s="7">
        <f>CADASTRO!B519</f>
        <v>0</v>
      </c>
      <c r="C521" s="7">
        <f>CADASTRO!C519</f>
        <v>0</v>
      </c>
      <c r="D521" s="8"/>
      <c r="E521" s="8"/>
      <c r="F521" s="8"/>
      <c r="G521" s="8"/>
      <c r="H521" s="8"/>
      <c r="I521" s="8"/>
      <c r="J521" s="8"/>
      <c r="K521" s="8"/>
      <c r="L521" s="8"/>
    </row>
    <row r="522" spans="1:12" ht="15" customHeight="1" x14ac:dyDescent="0.25">
      <c r="A522" s="7">
        <f>CADASTRO!A520</f>
        <v>0</v>
      </c>
      <c r="B522" s="7">
        <f>CADASTRO!B520</f>
        <v>0</v>
      </c>
      <c r="C522" s="7">
        <f>CADASTRO!C520</f>
        <v>0</v>
      </c>
      <c r="D522" s="8"/>
      <c r="E522" s="8"/>
      <c r="F522" s="8"/>
      <c r="G522" s="8"/>
      <c r="H522" s="8"/>
      <c r="I522" s="8"/>
      <c r="J522" s="8"/>
      <c r="K522" s="8"/>
      <c r="L522" s="8"/>
    </row>
    <row r="523" spans="1:12" ht="15" customHeight="1" x14ac:dyDescent="0.25">
      <c r="A523" s="7">
        <f>CADASTRO!A521</f>
        <v>0</v>
      </c>
      <c r="B523" s="7">
        <f>CADASTRO!B521</f>
        <v>0</v>
      </c>
      <c r="C523" s="7">
        <f>CADASTRO!C521</f>
        <v>0</v>
      </c>
      <c r="D523" s="8"/>
      <c r="E523" s="8"/>
      <c r="F523" s="8"/>
      <c r="G523" s="8"/>
      <c r="H523" s="8"/>
      <c r="I523" s="8"/>
      <c r="J523" s="8"/>
      <c r="K523" s="8"/>
      <c r="L523" s="8"/>
    </row>
    <row r="524" spans="1:12" ht="15" customHeight="1" x14ac:dyDescent="0.25">
      <c r="A524" s="7">
        <f>CADASTRO!A522</f>
        <v>0</v>
      </c>
      <c r="B524" s="7">
        <f>CADASTRO!B522</f>
        <v>0</v>
      </c>
      <c r="C524" s="7">
        <f>CADASTRO!C522</f>
        <v>0</v>
      </c>
      <c r="D524" s="8"/>
      <c r="E524" s="8"/>
      <c r="F524" s="8"/>
      <c r="G524" s="8"/>
      <c r="H524" s="8"/>
      <c r="I524" s="8"/>
      <c r="J524" s="8"/>
      <c r="K524" s="8"/>
      <c r="L524" s="8"/>
    </row>
    <row r="525" spans="1:12" ht="15" customHeight="1" x14ac:dyDescent="0.25">
      <c r="A525" s="7">
        <f>CADASTRO!A523</f>
        <v>0</v>
      </c>
      <c r="B525" s="7">
        <f>CADASTRO!B523</f>
        <v>0</v>
      </c>
      <c r="C525" s="7">
        <f>CADASTRO!C523</f>
        <v>0</v>
      </c>
      <c r="D525" s="8"/>
      <c r="E525" s="8"/>
      <c r="F525" s="8"/>
      <c r="G525" s="8"/>
      <c r="H525" s="8"/>
      <c r="I525" s="8"/>
      <c r="J525" s="8"/>
      <c r="K525" s="8"/>
      <c r="L525" s="8"/>
    </row>
    <row r="526" spans="1:12" ht="15" customHeight="1" x14ac:dyDescent="0.25">
      <c r="A526" s="7">
        <f>CADASTRO!A524</f>
        <v>0</v>
      </c>
      <c r="B526" s="7">
        <f>CADASTRO!B524</f>
        <v>0</v>
      </c>
      <c r="C526" s="7">
        <f>CADASTRO!C524</f>
        <v>0</v>
      </c>
      <c r="D526" s="8"/>
      <c r="E526" s="8"/>
      <c r="F526" s="8"/>
      <c r="G526" s="8"/>
      <c r="H526" s="8"/>
      <c r="I526" s="8"/>
      <c r="J526" s="8"/>
      <c r="K526" s="8"/>
      <c r="L526" s="8"/>
    </row>
    <row r="527" spans="1:12" ht="15" customHeight="1" x14ac:dyDescent="0.25">
      <c r="A527" s="7">
        <f>CADASTRO!A525</f>
        <v>0</v>
      </c>
      <c r="B527" s="7">
        <f>CADASTRO!B525</f>
        <v>0</v>
      </c>
      <c r="C527" s="7">
        <f>CADASTRO!C525</f>
        <v>0</v>
      </c>
      <c r="D527" s="8"/>
      <c r="E527" s="8"/>
      <c r="F527" s="8"/>
      <c r="G527" s="8"/>
      <c r="H527" s="8"/>
      <c r="I527" s="8"/>
      <c r="J527" s="8"/>
      <c r="K527" s="8"/>
      <c r="L527" s="8"/>
    </row>
    <row r="528" spans="1:12" ht="15" customHeight="1" x14ac:dyDescent="0.25">
      <c r="A528" s="7">
        <f>CADASTRO!A526</f>
        <v>0</v>
      </c>
      <c r="B528" s="7">
        <f>CADASTRO!B526</f>
        <v>0</v>
      </c>
      <c r="C528" s="7">
        <f>CADASTRO!C526</f>
        <v>0</v>
      </c>
      <c r="D528" s="8"/>
      <c r="E528" s="8"/>
      <c r="F528" s="8"/>
      <c r="G528" s="8"/>
      <c r="H528" s="8"/>
      <c r="I528" s="8"/>
      <c r="J528" s="8"/>
      <c r="K528" s="8"/>
      <c r="L528" s="8"/>
    </row>
    <row r="529" spans="1:12" ht="15" customHeight="1" x14ac:dyDescent="0.25">
      <c r="A529" s="7">
        <f>CADASTRO!A527</f>
        <v>0</v>
      </c>
      <c r="B529" s="7">
        <f>CADASTRO!B527</f>
        <v>0</v>
      </c>
      <c r="C529" s="7">
        <f>CADASTRO!C527</f>
        <v>0</v>
      </c>
      <c r="D529" s="8"/>
      <c r="E529" s="8"/>
      <c r="F529" s="8"/>
      <c r="G529" s="8"/>
      <c r="H529" s="8"/>
      <c r="I529" s="8"/>
      <c r="J529" s="8"/>
      <c r="K529" s="8"/>
      <c r="L529" s="8"/>
    </row>
    <row r="530" spans="1:12" ht="15" customHeight="1" x14ac:dyDescent="0.25">
      <c r="A530" s="7">
        <f>CADASTRO!A528</f>
        <v>0</v>
      </c>
      <c r="B530" s="7">
        <f>CADASTRO!B528</f>
        <v>0</v>
      </c>
      <c r="C530" s="7">
        <f>CADASTRO!C528</f>
        <v>0</v>
      </c>
      <c r="D530" s="8"/>
      <c r="E530" s="8"/>
      <c r="F530" s="8"/>
      <c r="G530" s="8"/>
      <c r="H530" s="8"/>
      <c r="I530" s="8"/>
      <c r="J530" s="8"/>
      <c r="K530" s="8"/>
      <c r="L530" s="8"/>
    </row>
    <row r="531" spans="1:12" ht="15" customHeight="1" x14ac:dyDescent="0.25">
      <c r="A531" s="7">
        <f>CADASTRO!A529</f>
        <v>0</v>
      </c>
      <c r="B531" s="7">
        <f>CADASTRO!B529</f>
        <v>0</v>
      </c>
      <c r="C531" s="7">
        <f>CADASTRO!C529</f>
        <v>0</v>
      </c>
      <c r="D531" s="8"/>
      <c r="E531" s="8"/>
      <c r="F531" s="8"/>
      <c r="G531" s="8"/>
      <c r="H531" s="8"/>
      <c r="I531" s="8"/>
      <c r="J531" s="8"/>
      <c r="K531" s="8"/>
      <c r="L531" s="8"/>
    </row>
    <row r="532" spans="1:12" ht="15" customHeight="1" x14ac:dyDescent="0.25">
      <c r="A532" s="7">
        <f>CADASTRO!A530</f>
        <v>0</v>
      </c>
      <c r="B532" s="7">
        <f>CADASTRO!B530</f>
        <v>0</v>
      </c>
      <c r="C532" s="7">
        <f>CADASTRO!C530</f>
        <v>0</v>
      </c>
      <c r="D532" s="8"/>
      <c r="E532" s="8"/>
      <c r="F532" s="8"/>
      <c r="G532" s="8"/>
      <c r="H532" s="8"/>
      <c r="I532" s="8"/>
      <c r="J532" s="8"/>
      <c r="K532" s="8"/>
      <c r="L532" s="8"/>
    </row>
    <row r="533" spans="1:12" ht="15" customHeight="1" x14ac:dyDescent="0.25">
      <c r="A533" s="7">
        <f>CADASTRO!A531</f>
        <v>0</v>
      </c>
      <c r="B533" s="7">
        <f>CADASTRO!B531</f>
        <v>0</v>
      </c>
      <c r="C533" s="7">
        <f>CADASTRO!C531</f>
        <v>0</v>
      </c>
      <c r="D533" s="8"/>
      <c r="E533" s="8"/>
      <c r="F533" s="8"/>
      <c r="G533" s="8"/>
      <c r="H533" s="8"/>
      <c r="I533" s="8"/>
      <c r="J533" s="8"/>
      <c r="K533" s="8"/>
      <c r="L533" s="8"/>
    </row>
    <row r="534" spans="1:12" ht="15" customHeight="1" x14ac:dyDescent="0.25">
      <c r="A534" s="7">
        <f>CADASTRO!A532</f>
        <v>0</v>
      </c>
      <c r="B534" s="7">
        <f>CADASTRO!B532</f>
        <v>0</v>
      </c>
      <c r="C534" s="7">
        <f>CADASTRO!C532</f>
        <v>0</v>
      </c>
      <c r="D534" s="8"/>
      <c r="E534" s="8"/>
      <c r="F534" s="8"/>
      <c r="G534" s="8"/>
      <c r="H534" s="8"/>
      <c r="I534" s="8"/>
      <c r="J534" s="8"/>
      <c r="K534" s="8"/>
      <c r="L534" s="8"/>
    </row>
    <row r="535" spans="1:12" ht="15" customHeight="1" x14ac:dyDescent="0.25">
      <c r="A535" s="7">
        <f>CADASTRO!A533</f>
        <v>0</v>
      </c>
      <c r="B535" s="7">
        <f>CADASTRO!B533</f>
        <v>0</v>
      </c>
      <c r="C535" s="7">
        <f>CADASTRO!C533</f>
        <v>0</v>
      </c>
      <c r="D535" s="8"/>
      <c r="E535" s="8"/>
      <c r="F535" s="8"/>
      <c r="G535" s="8"/>
      <c r="H535" s="8"/>
      <c r="I535" s="8"/>
      <c r="J535" s="8"/>
      <c r="K535" s="8"/>
      <c r="L535" s="8"/>
    </row>
    <row r="536" spans="1:12" ht="15" customHeight="1" x14ac:dyDescent="0.25">
      <c r="A536" s="7">
        <f>CADASTRO!A534</f>
        <v>0</v>
      </c>
      <c r="B536" s="7">
        <f>CADASTRO!B534</f>
        <v>0</v>
      </c>
      <c r="C536" s="7">
        <f>CADASTRO!C534</f>
        <v>0</v>
      </c>
      <c r="D536" s="8"/>
      <c r="E536" s="8"/>
      <c r="F536" s="8"/>
      <c r="G536" s="8"/>
      <c r="H536" s="8"/>
      <c r="I536" s="8"/>
      <c r="J536" s="8"/>
      <c r="K536" s="8"/>
      <c r="L536" s="8"/>
    </row>
    <row r="537" spans="1:12" ht="15" customHeight="1" x14ac:dyDescent="0.25">
      <c r="A537" s="7">
        <f>CADASTRO!A535</f>
        <v>0</v>
      </c>
      <c r="B537" s="7">
        <f>CADASTRO!B535</f>
        <v>0</v>
      </c>
      <c r="C537" s="7">
        <f>CADASTRO!C535</f>
        <v>0</v>
      </c>
      <c r="D537" s="8"/>
      <c r="E537" s="8"/>
      <c r="F537" s="8"/>
      <c r="G537" s="8"/>
      <c r="H537" s="8"/>
      <c r="I537" s="8"/>
      <c r="J537" s="8"/>
      <c r="K537" s="8"/>
      <c r="L537" s="8"/>
    </row>
    <row r="538" spans="1:12" ht="15" customHeight="1" x14ac:dyDescent="0.25">
      <c r="A538" s="7">
        <f>CADASTRO!A536</f>
        <v>0</v>
      </c>
      <c r="B538" s="7">
        <f>CADASTRO!B536</f>
        <v>0</v>
      </c>
      <c r="C538" s="7">
        <f>CADASTRO!C536</f>
        <v>0</v>
      </c>
      <c r="D538" s="8"/>
      <c r="E538" s="8"/>
      <c r="F538" s="8"/>
      <c r="G538" s="8"/>
      <c r="H538" s="8"/>
      <c r="I538" s="8"/>
      <c r="J538" s="8"/>
      <c r="K538" s="8"/>
      <c r="L538" s="8"/>
    </row>
    <row r="539" spans="1:12" ht="15" customHeight="1" x14ac:dyDescent="0.25">
      <c r="A539" s="7">
        <f>CADASTRO!A537</f>
        <v>0</v>
      </c>
      <c r="B539" s="7">
        <f>CADASTRO!B537</f>
        <v>0</v>
      </c>
      <c r="C539" s="7">
        <f>CADASTRO!C537</f>
        <v>0</v>
      </c>
      <c r="D539" s="8"/>
      <c r="E539" s="8"/>
      <c r="F539" s="8"/>
      <c r="G539" s="8"/>
      <c r="H539" s="8"/>
      <c r="I539" s="8"/>
      <c r="J539" s="8"/>
      <c r="K539" s="8"/>
      <c r="L539" s="8"/>
    </row>
    <row r="540" spans="1:12" ht="15" customHeight="1" x14ac:dyDescent="0.25">
      <c r="A540" s="7">
        <f>CADASTRO!A538</f>
        <v>0</v>
      </c>
      <c r="B540" s="7">
        <f>CADASTRO!B538</f>
        <v>0</v>
      </c>
      <c r="C540" s="7">
        <f>CADASTRO!C538</f>
        <v>0</v>
      </c>
      <c r="D540" s="8"/>
      <c r="E540" s="8"/>
      <c r="F540" s="8"/>
      <c r="G540" s="8"/>
      <c r="H540" s="8"/>
      <c r="I540" s="8"/>
      <c r="J540" s="8"/>
      <c r="K540" s="8"/>
      <c r="L540" s="8"/>
    </row>
    <row r="541" spans="1:12" ht="15" customHeight="1" x14ac:dyDescent="0.25">
      <c r="A541" s="7">
        <f>CADASTRO!A539</f>
        <v>0</v>
      </c>
      <c r="B541" s="7">
        <f>CADASTRO!B539</f>
        <v>0</v>
      </c>
      <c r="C541" s="7">
        <f>CADASTRO!C539</f>
        <v>0</v>
      </c>
      <c r="D541" s="8"/>
      <c r="E541" s="8"/>
      <c r="F541" s="8"/>
      <c r="G541" s="8"/>
      <c r="H541" s="8"/>
      <c r="I541" s="8"/>
      <c r="J541" s="8"/>
      <c r="K541" s="8"/>
      <c r="L541" s="8"/>
    </row>
    <row r="542" spans="1:12" ht="15" customHeight="1" x14ac:dyDescent="0.25">
      <c r="A542" s="7">
        <f>CADASTRO!A540</f>
        <v>0</v>
      </c>
      <c r="B542" s="7">
        <f>CADASTRO!B540</f>
        <v>0</v>
      </c>
      <c r="C542" s="7">
        <f>CADASTRO!C540</f>
        <v>0</v>
      </c>
      <c r="D542" s="8"/>
      <c r="E542" s="8"/>
      <c r="F542" s="8"/>
      <c r="G542" s="8"/>
      <c r="H542" s="8"/>
      <c r="I542" s="8"/>
      <c r="J542" s="8"/>
      <c r="K542" s="8"/>
      <c r="L542" s="8"/>
    </row>
    <row r="543" spans="1:12" ht="15" customHeight="1" x14ac:dyDescent="0.25">
      <c r="A543" s="7">
        <f>CADASTRO!A541</f>
        <v>0</v>
      </c>
      <c r="B543" s="7">
        <f>CADASTRO!B541</f>
        <v>0</v>
      </c>
      <c r="C543" s="7">
        <f>CADASTRO!C541</f>
        <v>0</v>
      </c>
      <c r="D543" s="8"/>
      <c r="E543" s="8"/>
      <c r="F543" s="8"/>
      <c r="G543" s="8"/>
      <c r="H543" s="8"/>
      <c r="I543" s="8"/>
      <c r="J543" s="8"/>
      <c r="K543" s="8"/>
      <c r="L543" s="8"/>
    </row>
    <row r="544" spans="1:12" ht="15" customHeight="1" x14ac:dyDescent="0.25">
      <c r="A544" s="7">
        <f>CADASTRO!A542</f>
        <v>0</v>
      </c>
      <c r="B544" s="7">
        <f>CADASTRO!B542</f>
        <v>0</v>
      </c>
      <c r="C544" s="7">
        <f>CADASTRO!C542</f>
        <v>0</v>
      </c>
      <c r="D544" s="8"/>
      <c r="E544" s="8"/>
      <c r="F544" s="8"/>
      <c r="G544" s="8"/>
      <c r="H544" s="8"/>
      <c r="I544" s="8"/>
      <c r="J544" s="8"/>
      <c r="K544" s="8"/>
      <c r="L544" s="8"/>
    </row>
    <row r="545" spans="1:12" ht="15" customHeight="1" x14ac:dyDescent="0.25">
      <c r="A545" s="7">
        <f>CADASTRO!A543</f>
        <v>0</v>
      </c>
      <c r="B545" s="7">
        <f>CADASTRO!B543</f>
        <v>0</v>
      </c>
      <c r="C545" s="7">
        <f>CADASTRO!C543</f>
        <v>0</v>
      </c>
      <c r="D545" s="8"/>
      <c r="E545" s="8"/>
      <c r="F545" s="8"/>
      <c r="G545" s="8"/>
      <c r="H545" s="8"/>
      <c r="I545" s="8"/>
      <c r="J545" s="8"/>
      <c r="K545" s="8"/>
      <c r="L545" s="8"/>
    </row>
    <row r="546" spans="1:12" ht="15" customHeight="1" x14ac:dyDescent="0.25">
      <c r="A546" s="7">
        <f>CADASTRO!A544</f>
        <v>0</v>
      </c>
      <c r="B546" s="7">
        <f>CADASTRO!B544</f>
        <v>0</v>
      </c>
      <c r="C546" s="7">
        <f>CADASTRO!C544</f>
        <v>0</v>
      </c>
      <c r="D546" s="8"/>
      <c r="E546" s="8"/>
      <c r="F546" s="8"/>
      <c r="G546" s="8"/>
      <c r="H546" s="8"/>
      <c r="I546" s="8"/>
      <c r="J546" s="8"/>
      <c r="K546" s="8"/>
      <c r="L546" s="8"/>
    </row>
    <row r="547" spans="1:12" ht="15" customHeight="1" x14ac:dyDescent="0.25">
      <c r="A547" s="7">
        <f>CADASTRO!A545</f>
        <v>0</v>
      </c>
      <c r="B547" s="7">
        <f>CADASTRO!B545</f>
        <v>0</v>
      </c>
      <c r="C547" s="7">
        <f>CADASTRO!C545</f>
        <v>0</v>
      </c>
      <c r="D547" s="8"/>
      <c r="E547" s="8"/>
      <c r="F547" s="8"/>
      <c r="G547" s="8"/>
      <c r="H547" s="8"/>
      <c r="I547" s="8"/>
      <c r="J547" s="8"/>
      <c r="K547" s="8"/>
      <c r="L547" s="8"/>
    </row>
    <row r="548" spans="1:12" ht="15" customHeight="1" x14ac:dyDescent="0.25">
      <c r="A548" s="7">
        <f>CADASTRO!A546</f>
        <v>0</v>
      </c>
      <c r="B548" s="7">
        <f>CADASTRO!B546</f>
        <v>0</v>
      </c>
      <c r="C548" s="7">
        <f>CADASTRO!C546</f>
        <v>0</v>
      </c>
      <c r="D548" s="8"/>
      <c r="E548" s="8"/>
      <c r="F548" s="8"/>
      <c r="G548" s="8"/>
      <c r="H548" s="8"/>
      <c r="I548" s="8"/>
      <c r="J548" s="8"/>
      <c r="K548" s="8"/>
      <c r="L548" s="8"/>
    </row>
    <row r="549" spans="1:12" ht="15" customHeight="1" x14ac:dyDescent="0.25">
      <c r="A549" s="7">
        <f>CADASTRO!A547</f>
        <v>0</v>
      </c>
      <c r="B549" s="7">
        <f>CADASTRO!B547</f>
        <v>0</v>
      </c>
      <c r="C549" s="7">
        <f>CADASTRO!C547</f>
        <v>0</v>
      </c>
      <c r="D549" s="8"/>
      <c r="E549" s="8"/>
      <c r="F549" s="8"/>
      <c r="G549" s="8"/>
      <c r="H549" s="8"/>
      <c r="I549" s="8"/>
      <c r="J549" s="8"/>
      <c r="K549" s="8"/>
      <c r="L549" s="8"/>
    </row>
    <row r="550" spans="1:12" ht="15" customHeight="1" x14ac:dyDescent="0.25">
      <c r="A550" s="7">
        <f>CADASTRO!A548</f>
        <v>0</v>
      </c>
      <c r="B550" s="7">
        <f>CADASTRO!B548</f>
        <v>0</v>
      </c>
      <c r="C550" s="7">
        <f>CADASTRO!C548</f>
        <v>0</v>
      </c>
      <c r="D550" s="8"/>
      <c r="E550" s="8"/>
      <c r="F550" s="8"/>
      <c r="G550" s="8"/>
      <c r="H550" s="8"/>
      <c r="I550" s="8"/>
      <c r="J550" s="8"/>
      <c r="K550" s="8"/>
      <c r="L550" s="8"/>
    </row>
    <row r="551" spans="1:12" ht="15" customHeight="1" x14ac:dyDescent="0.25">
      <c r="A551" s="7">
        <f>CADASTRO!A549</f>
        <v>0</v>
      </c>
      <c r="B551" s="7">
        <f>CADASTRO!B549</f>
        <v>0</v>
      </c>
      <c r="C551" s="7">
        <f>CADASTRO!C549</f>
        <v>0</v>
      </c>
      <c r="D551" s="8"/>
      <c r="E551" s="8"/>
      <c r="F551" s="8"/>
      <c r="G551" s="8"/>
      <c r="H551" s="8"/>
      <c r="I551" s="8"/>
      <c r="J551" s="8"/>
      <c r="K551" s="8"/>
      <c r="L551" s="8"/>
    </row>
    <row r="552" spans="1:12" ht="15" customHeight="1" x14ac:dyDescent="0.25">
      <c r="A552" s="7">
        <f>CADASTRO!A550</f>
        <v>0</v>
      </c>
      <c r="B552" s="7">
        <f>CADASTRO!B550</f>
        <v>0</v>
      </c>
      <c r="C552" s="7">
        <f>CADASTRO!C550</f>
        <v>0</v>
      </c>
      <c r="D552" s="8"/>
      <c r="E552" s="8"/>
      <c r="F552" s="8"/>
      <c r="G552" s="8"/>
      <c r="H552" s="8"/>
      <c r="I552" s="8"/>
      <c r="J552" s="8"/>
      <c r="K552" s="8"/>
      <c r="L552" s="8"/>
    </row>
    <row r="553" spans="1:12" ht="15" customHeight="1" x14ac:dyDescent="0.25">
      <c r="A553" s="7">
        <f>CADASTRO!A551</f>
        <v>0</v>
      </c>
      <c r="B553" s="7">
        <f>CADASTRO!B551</f>
        <v>0</v>
      </c>
      <c r="C553" s="7">
        <f>CADASTRO!C551</f>
        <v>0</v>
      </c>
      <c r="D553" s="8"/>
      <c r="E553" s="8"/>
      <c r="F553" s="8"/>
      <c r="G553" s="8"/>
      <c r="H553" s="8"/>
      <c r="I553" s="8"/>
      <c r="J553" s="8"/>
      <c r="K553" s="8"/>
      <c r="L553" s="8"/>
    </row>
    <row r="554" spans="1:12" ht="15" customHeight="1" x14ac:dyDescent="0.25">
      <c r="A554" s="7">
        <f>CADASTRO!A552</f>
        <v>0</v>
      </c>
      <c r="B554" s="7">
        <f>CADASTRO!B552</f>
        <v>0</v>
      </c>
      <c r="C554" s="7">
        <f>CADASTRO!C552</f>
        <v>0</v>
      </c>
      <c r="D554" s="8"/>
      <c r="E554" s="8"/>
      <c r="F554" s="8"/>
      <c r="G554" s="8"/>
      <c r="H554" s="8"/>
      <c r="I554" s="8"/>
      <c r="J554" s="8"/>
      <c r="K554" s="8"/>
      <c r="L554" s="8"/>
    </row>
    <row r="555" spans="1:12" ht="15" customHeight="1" x14ac:dyDescent="0.25">
      <c r="A555" s="7">
        <f>CADASTRO!A553</f>
        <v>0</v>
      </c>
      <c r="B555" s="7">
        <f>CADASTRO!B553</f>
        <v>0</v>
      </c>
      <c r="C555" s="7">
        <f>CADASTRO!C553</f>
        <v>0</v>
      </c>
      <c r="D555" s="8"/>
      <c r="E555" s="8"/>
      <c r="F555" s="8"/>
      <c r="G555" s="8"/>
      <c r="H555" s="8"/>
      <c r="I555" s="8"/>
      <c r="J555" s="8"/>
      <c r="K555" s="8"/>
      <c r="L555" s="8"/>
    </row>
    <row r="556" spans="1:12" ht="15" customHeight="1" x14ac:dyDescent="0.25">
      <c r="A556" s="7">
        <f>CADASTRO!A554</f>
        <v>0</v>
      </c>
      <c r="B556" s="7">
        <f>CADASTRO!B554</f>
        <v>0</v>
      </c>
      <c r="C556" s="7">
        <f>CADASTRO!C554</f>
        <v>0</v>
      </c>
      <c r="D556" s="8"/>
      <c r="E556" s="8"/>
      <c r="F556" s="8"/>
      <c r="G556" s="8"/>
      <c r="H556" s="8"/>
      <c r="I556" s="8"/>
      <c r="J556" s="8"/>
      <c r="K556" s="8"/>
      <c r="L556" s="8"/>
    </row>
    <row r="557" spans="1:12" ht="15" customHeight="1" x14ac:dyDescent="0.25">
      <c r="A557" s="7">
        <f>CADASTRO!A555</f>
        <v>0</v>
      </c>
      <c r="B557" s="7">
        <f>CADASTRO!B555</f>
        <v>0</v>
      </c>
      <c r="C557" s="7">
        <f>CADASTRO!C555</f>
        <v>0</v>
      </c>
      <c r="D557" s="8"/>
      <c r="E557" s="8"/>
      <c r="F557" s="8"/>
      <c r="G557" s="8"/>
      <c r="H557" s="8"/>
      <c r="I557" s="8"/>
      <c r="J557" s="8"/>
      <c r="K557" s="8"/>
      <c r="L557" s="8"/>
    </row>
    <row r="558" spans="1:12" ht="15" customHeight="1" x14ac:dyDescent="0.25">
      <c r="A558" s="7">
        <f>CADASTRO!A556</f>
        <v>0</v>
      </c>
      <c r="B558" s="7">
        <f>CADASTRO!B556</f>
        <v>0</v>
      </c>
      <c r="C558" s="7">
        <f>CADASTRO!C556</f>
        <v>0</v>
      </c>
      <c r="D558" s="8"/>
      <c r="E558" s="8"/>
      <c r="F558" s="8"/>
      <c r="G558" s="8"/>
      <c r="H558" s="8"/>
      <c r="I558" s="8"/>
      <c r="J558" s="8"/>
      <c r="K558" s="8"/>
      <c r="L558" s="8"/>
    </row>
    <row r="559" spans="1:12" ht="15" customHeight="1" x14ac:dyDescent="0.25">
      <c r="A559" s="7">
        <f>CADASTRO!A557</f>
        <v>0</v>
      </c>
      <c r="B559" s="7">
        <f>CADASTRO!B557</f>
        <v>0</v>
      </c>
      <c r="C559" s="7">
        <f>CADASTRO!C557</f>
        <v>0</v>
      </c>
      <c r="D559" s="8"/>
      <c r="E559" s="8"/>
      <c r="F559" s="8"/>
      <c r="G559" s="8"/>
      <c r="H559" s="8"/>
      <c r="I559" s="8"/>
      <c r="J559" s="8"/>
      <c r="K559" s="8"/>
      <c r="L559" s="8"/>
    </row>
    <row r="560" spans="1:12" ht="15" customHeight="1" x14ac:dyDescent="0.25">
      <c r="A560" s="7">
        <f>CADASTRO!A558</f>
        <v>0</v>
      </c>
      <c r="B560" s="7">
        <f>CADASTRO!B558</f>
        <v>0</v>
      </c>
      <c r="C560" s="7">
        <f>CADASTRO!C558</f>
        <v>0</v>
      </c>
      <c r="D560" s="8"/>
      <c r="E560" s="8"/>
      <c r="F560" s="8"/>
      <c r="G560" s="8"/>
      <c r="H560" s="8"/>
      <c r="I560" s="8"/>
      <c r="J560" s="8"/>
      <c r="K560" s="8"/>
      <c r="L560" s="8"/>
    </row>
    <row r="561" spans="1:12" ht="15" customHeight="1" x14ac:dyDescent="0.25">
      <c r="A561" s="7">
        <f>CADASTRO!A559</f>
        <v>0</v>
      </c>
      <c r="B561" s="7">
        <f>CADASTRO!B559</f>
        <v>0</v>
      </c>
      <c r="C561" s="7">
        <f>CADASTRO!C559</f>
        <v>0</v>
      </c>
      <c r="D561" s="8"/>
      <c r="E561" s="8"/>
      <c r="F561" s="8"/>
      <c r="G561" s="8"/>
      <c r="H561" s="8"/>
      <c r="I561" s="8"/>
      <c r="J561" s="8"/>
      <c r="K561" s="8"/>
      <c r="L561" s="8"/>
    </row>
    <row r="562" spans="1:12" ht="15" customHeight="1" x14ac:dyDescent="0.25">
      <c r="A562" s="7">
        <f>CADASTRO!A560</f>
        <v>0</v>
      </c>
      <c r="B562" s="7">
        <f>CADASTRO!B560</f>
        <v>0</v>
      </c>
      <c r="C562" s="7">
        <f>CADASTRO!C560</f>
        <v>0</v>
      </c>
      <c r="D562" s="8"/>
      <c r="E562" s="8"/>
      <c r="F562" s="8"/>
      <c r="G562" s="8"/>
      <c r="H562" s="8"/>
      <c r="I562" s="8"/>
      <c r="J562" s="8"/>
      <c r="K562" s="8"/>
      <c r="L562" s="8"/>
    </row>
    <row r="563" spans="1:12" ht="15" customHeight="1" x14ac:dyDescent="0.25">
      <c r="A563" s="7">
        <f>CADASTRO!A561</f>
        <v>0</v>
      </c>
      <c r="B563" s="7">
        <f>CADASTRO!B561</f>
        <v>0</v>
      </c>
      <c r="C563" s="7">
        <f>CADASTRO!C561</f>
        <v>0</v>
      </c>
      <c r="D563" s="8"/>
      <c r="E563" s="8"/>
      <c r="F563" s="8"/>
      <c r="G563" s="8"/>
      <c r="H563" s="8"/>
      <c r="I563" s="8"/>
      <c r="J563" s="8"/>
      <c r="K563" s="8"/>
      <c r="L563" s="8"/>
    </row>
    <row r="564" spans="1:12" ht="15" customHeight="1" x14ac:dyDescent="0.25">
      <c r="A564" s="7">
        <f>CADASTRO!A562</f>
        <v>0</v>
      </c>
      <c r="B564" s="7">
        <f>CADASTRO!B562</f>
        <v>0</v>
      </c>
      <c r="C564" s="7">
        <f>CADASTRO!C562</f>
        <v>0</v>
      </c>
      <c r="D564" s="8"/>
      <c r="E564" s="8"/>
      <c r="F564" s="8"/>
      <c r="G564" s="8"/>
      <c r="H564" s="8"/>
      <c r="I564" s="8"/>
      <c r="J564" s="8"/>
      <c r="K564" s="8"/>
      <c r="L564" s="8"/>
    </row>
    <row r="565" spans="1:12" ht="15" customHeight="1" x14ac:dyDescent="0.25">
      <c r="A565" s="7">
        <f>CADASTRO!A563</f>
        <v>0</v>
      </c>
      <c r="B565" s="7">
        <f>CADASTRO!B563</f>
        <v>0</v>
      </c>
      <c r="C565" s="7">
        <f>CADASTRO!C563</f>
        <v>0</v>
      </c>
      <c r="D565" s="8"/>
      <c r="E565" s="8"/>
      <c r="F565" s="8"/>
      <c r="G565" s="8"/>
      <c r="H565" s="8"/>
      <c r="I565" s="8"/>
      <c r="J565" s="8"/>
      <c r="K565" s="8"/>
      <c r="L565" s="8"/>
    </row>
    <row r="566" spans="1:12" ht="15" customHeight="1" x14ac:dyDescent="0.25">
      <c r="A566" s="7">
        <f>CADASTRO!A564</f>
        <v>0</v>
      </c>
      <c r="B566" s="7">
        <f>CADASTRO!B564</f>
        <v>0</v>
      </c>
      <c r="C566" s="7">
        <f>CADASTRO!C564</f>
        <v>0</v>
      </c>
      <c r="D566" s="8"/>
      <c r="E566" s="8"/>
      <c r="F566" s="8"/>
      <c r="G566" s="8"/>
      <c r="H566" s="8"/>
      <c r="I566" s="8"/>
      <c r="J566" s="8"/>
      <c r="K566" s="8"/>
      <c r="L566" s="8"/>
    </row>
    <row r="567" spans="1:12" ht="15" customHeight="1" x14ac:dyDescent="0.25">
      <c r="A567" s="7">
        <f>CADASTRO!A565</f>
        <v>0</v>
      </c>
      <c r="B567" s="7">
        <f>CADASTRO!B565</f>
        <v>0</v>
      </c>
      <c r="C567" s="7">
        <f>CADASTRO!C565</f>
        <v>0</v>
      </c>
      <c r="D567" s="8"/>
      <c r="E567" s="8"/>
      <c r="F567" s="8"/>
      <c r="G567" s="8"/>
      <c r="H567" s="8"/>
      <c r="I567" s="8"/>
      <c r="J567" s="8"/>
      <c r="K567" s="8"/>
      <c r="L567" s="8"/>
    </row>
    <row r="568" spans="1:12" ht="15" customHeight="1" x14ac:dyDescent="0.25">
      <c r="A568" s="7">
        <f>CADASTRO!A566</f>
        <v>0</v>
      </c>
      <c r="B568" s="7">
        <f>CADASTRO!B566</f>
        <v>0</v>
      </c>
      <c r="C568" s="7">
        <f>CADASTRO!C566</f>
        <v>0</v>
      </c>
      <c r="D568" s="8"/>
      <c r="E568" s="8"/>
      <c r="F568" s="8"/>
      <c r="G568" s="8"/>
      <c r="H568" s="8"/>
      <c r="I568" s="8"/>
      <c r="J568" s="8"/>
      <c r="K568" s="8"/>
      <c r="L568" s="8"/>
    </row>
    <row r="569" spans="1:12" ht="15" customHeight="1" x14ac:dyDescent="0.25">
      <c r="A569" s="7">
        <f>CADASTRO!A567</f>
        <v>0</v>
      </c>
      <c r="B569" s="7">
        <f>CADASTRO!B567</f>
        <v>0</v>
      </c>
      <c r="C569" s="7">
        <f>CADASTRO!C567</f>
        <v>0</v>
      </c>
      <c r="D569" s="8"/>
      <c r="E569" s="8"/>
      <c r="F569" s="8"/>
      <c r="G569" s="8"/>
      <c r="H569" s="8"/>
      <c r="I569" s="8"/>
      <c r="J569" s="8"/>
      <c r="K569" s="8"/>
      <c r="L569" s="8"/>
    </row>
    <row r="570" spans="1:12" ht="15" customHeight="1" x14ac:dyDescent="0.25">
      <c r="A570" s="7">
        <f>CADASTRO!A568</f>
        <v>0</v>
      </c>
      <c r="B570" s="7">
        <f>CADASTRO!B568</f>
        <v>0</v>
      </c>
      <c r="C570" s="7">
        <f>CADASTRO!C568</f>
        <v>0</v>
      </c>
      <c r="D570" s="8"/>
      <c r="E570" s="8"/>
      <c r="F570" s="8"/>
      <c r="G570" s="8"/>
      <c r="H570" s="8"/>
      <c r="I570" s="8"/>
      <c r="J570" s="8"/>
      <c r="K570" s="8"/>
      <c r="L570" s="8"/>
    </row>
    <row r="571" spans="1:12" ht="15" customHeight="1" x14ac:dyDescent="0.25">
      <c r="A571" s="7">
        <f>CADASTRO!A569</f>
        <v>0</v>
      </c>
      <c r="B571" s="7">
        <f>CADASTRO!B569</f>
        <v>0</v>
      </c>
      <c r="C571" s="7">
        <f>CADASTRO!C569</f>
        <v>0</v>
      </c>
      <c r="D571" s="8"/>
      <c r="E571" s="8"/>
      <c r="F571" s="8"/>
      <c r="G571" s="8"/>
      <c r="H571" s="8"/>
      <c r="I571" s="8"/>
      <c r="J571" s="8"/>
      <c r="K571" s="8"/>
      <c r="L571" s="8"/>
    </row>
    <row r="572" spans="1:12" ht="15" customHeight="1" x14ac:dyDescent="0.25">
      <c r="A572" s="7">
        <f>CADASTRO!A570</f>
        <v>0</v>
      </c>
      <c r="B572" s="7">
        <f>CADASTRO!B570</f>
        <v>0</v>
      </c>
      <c r="C572" s="7">
        <f>CADASTRO!C570</f>
        <v>0</v>
      </c>
      <c r="D572" s="8"/>
      <c r="E572" s="8"/>
      <c r="F572" s="8"/>
      <c r="G572" s="8"/>
      <c r="H572" s="8"/>
      <c r="I572" s="8"/>
      <c r="J572" s="8"/>
      <c r="K572" s="8"/>
      <c r="L572" s="8"/>
    </row>
    <row r="573" spans="1:12" ht="15" customHeight="1" x14ac:dyDescent="0.25">
      <c r="A573" s="7">
        <f>CADASTRO!A571</f>
        <v>0</v>
      </c>
      <c r="B573" s="7">
        <f>CADASTRO!B571</f>
        <v>0</v>
      </c>
      <c r="C573" s="7">
        <f>CADASTRO!C571</f>
        <v>0</v>
      </c>
      <c r="D573" s="8"/>
      <c r="E573" s="8"/>
      <c r="F573" s="8"/>
      <c r="G573" s="8"/>
      <c r="H573" s="8"/>
      <c r="I573" s="8"/>
      <c r="J573" s="8"/>
      <c r="K573" s="8"/>
      <c r="L573" s="8"/>
    </row>
    <row r="574" spans="1:12" ht="15" customHeight="1" x14ac:dyDescent="0.25">
      <c r="A574" s="7">
        <f>CADASTRO!A572</f>
        <v>0</v>
      </c>
      <c r="B574" s="7">
        <f>CADASTRO!B572</f>
        <v>0</v>
      </c>
      <c r="C574" s="7">
        <f>CADASTRO!C572</f>
        <v>0</v>
      </c>
      <c r="D574" s="8"/>
      <c r="E574" s="8"/>
      <c r="F574" s="8"/>
      <c r="G574" s="8"/>
      <c r="H574" s="8"/>
      <c r="I574" s="8"/>
      <c r="J574" s="8"/>
      <c r="K574" s="8"/>
      <c r="L574" s="8"/>
    </row>
    <row r="575" spans="1:12" ht="15" customHeight="1" x14ac:dyDescent="0.25">
      <c r="A575" s="7">
        <f>CADASTRO!A573</f>
        <v>0</v>
      </c>
      <c r="B575" s="7">
        <f>CADASTRO!B573</f>
        <v>0</v>
      </c>
      <c r="C575" s="7">
        <f>CADASTRO!C573</f>
        <v>0</v>
      </c>
      <c r="D575" s="8"/>
      <c r="E575" s="8"/>
      <c r="F575" s="8"/>
      <c r="G575" s="8"/>
      <c r="H575" s="8"/>
      <c r="I575" s="8"/>
      <c r="J575" s="8"/>
      <c r="K575" s="8"/>
      <c r="L575" s="8"/>
    </row>
    <row r="576" spans="1:12" ht="15" customHeight="1" x14ac:dyDescent="0.25">
      <c r="A576" s="7">
        <f>CADASTRO!A574</f>
        <v>0</v>
      </c>
      <c r="B576" s="7">
        <f>CADASTRO!B574</f>
        <v>0</v>
      </c>
      <c r="C576" s="7">
        <f>CADASTRO!C574</f>
        <v>0</v>
      </c>
      <c r="D576" s="8"/>
      <c r="E576" s="8"/>
      <c r="F576" s="8"/>
      <c r="G576" s="8"/>
      <c r="H576" s="8"/>
      <c r="I576" s="8"/>
      <c r="J576" s="8"/>
      <c r="K576" s="8"/>
      <c r="L576" s="8"/>
    </row>
    <row r="577" spans="1:12" ht="15" customHeight="1" x14ac:dyDescent="0.25">
      <c r="A577" s="7">
        <f>CADASTRO!A575</f>
        <v>0</v>
      </c>
      <c r="B577" s="7">
        <f>CADASTRO!B575</f>
        <v>0</v>
      </c>
      <c r="C577" s="7">
        <f>CADASTRO!C575</f>
        <v>0</v>
      </c>
      <c r="D577" s="8"/>
      <c r="E577" s="8"/>
      <c r="F577" s="8"/>
      <c r="G577" s="8"/>
      <c r="H577" s="8"/>
      <c r="I577" s="8"/>
      <c r="J577" s="8"/>
      <c r="K577" s="8"/>
      <c r="L577" s="8"/>
    </row>
  </sheetData>
  <autoFilter ref="A4:B577" xr:uid="{00000000-0009-0000-0000-00000F000000}"/>
  <mergeCells count="3">
    <mergeCell ref="A3:A4"/>
    <mergeCell ref="B3:B4"/>
    <mergeCell ref="C3:C4"/>
  </mergeCells>
  <pageMargins left="0.511811024" right="0.511811024" top="0.78740157499999996" bottom="0.78740157499999996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5</vt:i4>
      </vt:variant>
    </vt:vector>
  </HeadingPairs>
  <TitlesOfParts>
    <vt:vector size="21" baseType="lpstr">
      <vt:lpstr>MENU</vt:lpstr>
      <vt:lpstr>CADASTRO</vt:lpstr>
      <vt:lpstr>ENTRADAS</vt:lpstr>
      <vt:lpstr>SAÍDAS</vt:lpstr>
      <vt:lpstr>Base</vt:lpstr>
      <vt:lpstr>AJUSTE</vt:lpstr>
      <vt:lpstr>PAINEL MÊS</vt:lpstr>
      <vt:lpstr>CURVA ABC</vt:lpstr>
      <vt:lpstr>COMPARATIVO</vt:lpstr>
      <vt:lpstr>ANÁLISE ABC</vt:lpstr>
      <vt:lpstr>ESTOQUE MÍNIMO</vt:lpstr>
      <vt:lpstr>VARIAÇÃO CUSTO</vt:lpstr>
      <vt:lpstr>SAÍDAS PRODUTOS</vt:lpstr>
      <vt:lpstr>GIRO ESTOQUE</vt:lpstr>
      <vt:lpstr>CMV</vt:lpstr>
      <vt:lpstr>IMPRESSÃO</vt:lpstr>
      <vt:lpstr>SAÍDAS!ENTRADAS</vt:lpstr>
      <vt:lpstr>ENTRADAS</vt:lpstr>
      <vt:lpstr>LISTA_DEST</vt:lpstr>
      <vt:lpstr>LISTACATEG</vt:lpstr>
      <vt:lpstr>LISTAPROD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Donizeti</dc:creator>
  <cp:lastModifiedBy>Alessandro</cp:lastModifiedBy>
  <cp:lastPrinted>2025-07-30T19:26:00Z</cp:lastPrinted>
  <dcterms:created xsi:type="dcterms:W3CDTF">2017-07-27T18:02:30Z</dcterms:created>
  <dcterms:modified xsi:type="dcterms:W3CDTF">2025-12-19T14:35:04Z</dcterms:modified>
</cp:coreProperties>
</file>